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eriment_results" sheetId="1" r:id="rId4"/>
    <sheet state="visible" name="Integrated_data_sheet" sheetId="2" r:id="rId5"/>
    <sheet state="visible" name="query_sheet" sheetId="3" r:id="rId6"/>
    <sheet state="visible" name="Form Responses 1" sheetId="4" r:id="rId7"/>
    <sheet state="visible" name="utilization&amp;data_transfer_time" sheetId="5" r:id="rId8"/>
    <sheet state="visible" name="TPC-H Query Complexity" sheetId="6" r:id="rId9"/>
    <sheet state="visible" name="multi-query testing" sheetId="7" r:id="rId10"/>
    <sheet state="visible" name="OmniSci" sheetId="8" r:id="rId11"/>
    <sheet state="visible" name="Copy of OmniSci" sheetId="9" r:id="rId12"/>
    <sheet state="visible" name="for ram graph" sheetId="10" r:id="rId13"/>
    <sheet state="hidden" name="PG-Strom" sheetId="11" r:id="rId14"/>
    <sheet state="visible" name="BlazingSQL" sheetId="12" r:id="rId15"/>
    <sheet state="visible" name="BlazingSQL_0.17v" sheetId="13" r:id="rId16"/>
    <sheet state="visible" name="Query Characteristic " sheetId="14" r:id="rId17"/>
    <sheet state="hidden" name="PG-Strom_NEW" sheetId="15" r:id="rId18"/>
  </sheets>
  <definedNames>
    <definedName hidden="1" localSheetId="0" name="_xlnm._FilterDatabase">experiment_results!$A$2:$T$3147</definedName>
    <definedName hidden="1" localSheetId="2" name="_xlnm._FilterDatabase">query_sheet!$A$4:$J$26</definedName>
    <definedName hidden="1" localSheetId="5" name="_xlnm._FilterDatabase">'TPC-H Query Complexity'!$A$4:$J$26</definedName>
    <definedName hidden="1" localSheetId="8" name="_xlnm._FilterDatabase">'Copy of OmniSci'!$A$2:$Z$1058</definedName>
    <definedName hidden="1" localSheetId="13" name="_xlnm._FilterDatabase">'Query Characteristic '!$A$16:$E$276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[TODO] 2080Ti - RAM 크기에 따른 Elapsed time이 dynamic 하게 증가하는 Query를 2~4개 뽑기
[TODO-준영] 2080Ti - Multi GPU 관련 Query 뽑기
[TODO-준영] 2080Ti - Multi Query 실험해서 데이터 시트에 정리하기.
----
0: not used, 1: used
	-DEAL_Lab KNU
----
0: not used, 1: used
	-DEAL_Lab KNU
----
0: not used, 1: used
	-DEAL_Lab KNU
----
F: row-oriented, T: column-oriented
	-DEAL_Lab KNU
----
F: 1080ti, T: 2080ti
	-DEAL_Lab KNU
----
F: PCIe, T: nvlink
	-DEAL_Lab KNU
----
0: not used, 1: used
	-DEAL_Lab KNU
----
F: not used, T: used
	-DEAL_Lab KNU
----
F: disk-based, T: in-memory
	-DEAL_Lab KNU</t>
      </text>
    </comment>
    <comment authorId="0" ref="R1">
      <text>
        <t xml:space="preserve"> - H1: 조인이 많으면 GPU utilization이 높다? [ join 개수별 gpu utilization 평균?, 아직 못 구함 ]
 - H2: 참조되는 애트리뷰트 수가 많으면 많을 수록 elapsed time이 느려질 것이다 
 - H3: RAM이 커지면 elapsed time이 빨라질 것이다
 - H4: 데이터베이스가 커지면 커질 수록 elapsed time은 느려질 것이다 
 - H5: aggregation이 존재할 때, elapsed time은 느려질 것이다 
 - H6: 다수의 쿼리가 동시에 주어질 때, 전체적인 elapsed time은 느려질 것이다 
 - H7: GPU utilization이 늘면 늘수록 elapsed time이 빨라질 것이다 
 </t>
      </text>
    </comment>
    <comment authorId="0" ref="C2">
      <text>
        <t xml:space="preserve">F: disk-based, T: in-memory
</t>
      </text>
    </comment>
    <comment authorId="0" ref="D2">
      <text>
        <t xml:space="preserve">F: row-oriented, T: column-oriented
</t>
      </text>
    </comment>
    <comment authorId="0" ref="E2">
      <text>
        <t xml:space="preserve">F: not used, T: used
</t>
      </text>
    </comment>
    <comment authorId="0" ref="G2">
      <text>
        <t xml:space="preserve">F: 1080ti, T: 2080ti
</t>
      </text>
    </comment>
    <comment authorId="0" ref="I2">
      <text>
        <t xml:space="preserve">F: PCIe, T: nvlink
</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[TODO] 2080Ti - RAM 크기에 따른 Elapsed time이 dynamic 하게 증가하는 Query를 2~4개 뽑기
[TODO-준영] 2080Ti - Multi GPU 관련 Query 뽑기
[TODO-준영] 2080Ti - Multi Query 실험해서 데이터 시트에 정리하기.</t>
      </text>
    </comment>
    <comment authorId="0" ref="R1">
      <text>
        <t xml:space="preserve"> - H1: 조인이 많으면 GPU utilization이 높다? [ join 개수별 gpu utilization 평균?, 아직 못 구함 ]
 - H2: 참조되는 애트리뷰트 수가 많으면 많을 수록 elapsed time이 느려질 것이다 
 - H3: RAM이 커지면 elapsed time이 빨라질 것이다
 - H4: 데이터베이스가 커지면 커질 수록 elapsed time은 느려질 것이다 
 - H5: aggregation이 존재할 때, elapsed time은 느려질 것이다 
 - H6: 다수의 쿼리가 동시에 주어질 때, 전체적인 elapsed time은 느려질 것이다 
 - H7: GPU utilization이 늘면 늘수록 elapsed time이 빨라질 것이다 
 </t>
      </text>
    </comment>
    <comment authorId="0" ref="C2">
      <text>
        <t xml:space="preserve">F: disk-based, T: in-memory
</t>
      </text>
    </comment>
    <comment authorId="0" ref="D2">
      <text>
        <t xml:space="preserve">F: row-oriented, T: column-oriented
</t>
      </text>
    </comment>
    <comment authorId="0" ref="E2">
      <text>
        <t xml:space="preserve">F: not used, T: used
</t>
      </text>
    </comment>
    <comment authorId="0" ref="G2">
      <text>
        <t xml:space="preserve">F: 1080ti, T: 2080ti
</t>
      </text>
    </comment>
    <comment authorId="0" ref="I2">
      <text>
        <t xml:space="preserve">F: PCIe, T: nvlink
</t>
      </text>
    </comment>
    <comment authorId="0" ref="K2">
      <text>
        <t xml:space="preserve">multi-query 지원할 수 있게 변경: multi-set for queries</t>
      </text>
    </comment>
  </commentList>
</comments>
</file>

<file path=xl/comments3.xml><?xml version="1.0" encoding="utf-8"?>
<comments xmlns:r="http://schemas.openxmlformats.org/officeDocument/2006/relationships" xmlns="http://schemas.openxmlformats.org/spreadsheetml/2006/main">
  <authors>
    <author/>
  </authors>
  <commentList>
    <comment authorId="0" ref="B4">
      <text>
        <t xml:space="preserve">F: not used, T: used
</t>
      </text>
    </comment>
    <comment authorId="0" ref="C4">
      <text>
        <t xml:space="preserve">F: not used, T: used
</t>
      </text>
    </comment>
    <comment authorId="0" ref="D4">
      <text>
        <t xml:space="preserve">(</t>
      </text>
    </comment>
    <comment authorId="0" ref="I4">
      <text>
        <t xml:space="preserve">F: not used, T: used
</t>
      </text>
    </comment>
    <comment authorId="0" ref="J4">
      <text>
        <t xml:space="preserve">F: not used, T: used
</t>
      </text>
    </comment>
  </commentList>
</comments>
</file>

<file path=xl/comments4.xml><?xml version="1.0" encoding="utf-8"?>
<comments xmlns:r="http://schemas.openxmlformats.org/officeDocument/2006/relationships" xmlns="http://schemas.openxmlformats.org/spreadsheetml/2006/main">
  <authors>
    <author/>
  </authors>
  <commentList>
    <comment authorId="0" ref="B4">
      <text>
        <t xml:space="preserve">F: not used, T: used
</t>
      </text>
    </comment>
    <comment authorId="0" ref="C4">
      <text>
        <t xml:space="preserve">F: not used, T: used
</t>
      </text>
    </comment>
    <comment authorId="0" ref="D4">
      <text>
        <t xml:space="preserve">(</t>
      </text>
    </comment>
    <comment authorId="0" ref="I4">
      <text>
        <t xml:space="preserve">F: not used, T: used
</t>
      </text>
    </comment>
    <comment authorId="0" ref="J4">
      <text>
        <t xml:space="preserve">F: not used, T: used
</t>
      </text>
    </comment>
  </commentList>
</comments>
</file>

<file path=xl/comments5.xml><?xml version="1.0" encoding="utf-8"?>
<comments xmlns:r="http://schemas.openxmlformats.org/officeDocument/2006/relationships" xmlns="http://schemas.openxmlformats.org/spreadsheetml/2006/main">
  <authors>
    <author/>
  </authors>
  <commentList>
    <comment authorId="0" ref="C2">
      <text>
        <t xml:space="preserve">F: disk-based, T: in-memory
</t>
      </text>
    </comment>
    <comment authorId="0" ref="D2">
      <text>
        <t xml:space="preserve">F: row-oriented, T: column-oriented
</t>
      </text>
    </comment>
    <comment authorId="0" ref="E2">
      <text>
        <t xml:space="preserve">F: not used, T: used
</t>
      </text>
    </comment>
    <comment authorId="0" ref="G2">
      <text>
        <t xml:space="preserve">F: 1080ti, T: 2080ti
</t>
      </text>
    </comment>
    <comment authorId="0" ref="H2">
      <text>
        <t xml:space="preserve">F: PCIe, T: nvlink
</t>
      </text>
    </comment>
    <comment authorId="0" ref="AB2">
      <text>
        <t xml:space="preserve">1. dbms별로 (scale별로)
2. 전체를 대상으로
3. 평균??</t>
      </text>
    </comment>
  </commentList>
</comments>
</file>

<file path=xl/comments6.xml><?xml version="1.0" encoding="utf-8"?>
<comments xmlns:r="http://schemas.openxmlformats.org/officeDocument/2006/relationships" xmlns="http://schemas.openxmlformats.org/spreadsheetml/2006/main">
  <authors>
    <author/>
  </authors>
  <commentList>
    <comment authorId="0" ref="C2">
      <text>
        <t xml:space="preserve">F: disk-based, T: in-memory
</t>
      </text>
    </comment>
    <comment authorId="0" ref="D2">
      <text>
        <t xml:space="preserve">F: row-oriented, T: column-oriented
</t>
      </text>
    </comment>
    <comment authorId="0" ref="E2">
      <text>
        <t xml:space="preserve">F: not used, T: used
</t>
      </text>
    </comment>
    <comment authorId="0" ref="G2">
      <text>
        <t xml:space="preserve">F: 1080ti, T: 2080ti
</t>
      </text>
    </comment>
    <comment authorId="0" ref="I2">
      <text>
        <t xml:space="preserve">F: PCIe, T: nvlink
</t>
      </text>
    </comment>
  </commentList>
</comments>
</file>

<file path=xl/comments7.xml><?xml version="1.0" encoding="utf-8"?>
<comments xmlns:r="http://schemas.openxmlformats.org/officeDocument/2006/relationships" xmlns="http://schemas.openxmlformats.org/spreadsheetml/2006/main">
  <authors>
    <author/>
  </authors>
  <commentList>
    <comment authorId="0" ref="C2">
      <text>
        <t xml:space="preserve">F: disk-based, T: in-memory
</t>
      </text>
    </comment>
    <comment authorId="0" ref="D2">
      <text>
        <t xml:space="preserve">F: row-oriented, T: column-oriented
</t>
      </text>
    </comment>
    <comment authorId="0" ref="E2">
      <text>
        <t xml:space="preserve">F: not used, T: used
</t>
      </text>
    </comment>
    <comment authorId="0" ref="G2">
      <text>
        <t xml:space="preserve">F: 1080ti, T: 2080ti
</t>
      </text>
    </comment>
    <comment authorId="0" ref="H2">
      <text>
        <t xml:space="preserve">F: PCIe, T: nvlink
</t>
      </text>
    </comment>
    <comment authorId="0" ref="K2">
      <text>
        <t xml:space="preserve">F: not used, T: used
</t>
      </text>
    </comment>
    <comment authorId="0" ref="L2">
      <text>
        <t xml:space="preserve">F: not used, T: used
</t>
      </text>
    </comment>
    <comment authorId="0" ref="M2">
      <text>
        <t xml:space="preserve">(</t>
      </text>
    </comment>
    <comment authorId="0" ref="Q2">
      <text>
        <t xml:space="preserve">F: not used, T: used
</t>
      </text>
    </comment>
    <comment authorId="0" ref="R2">
      <text>
        <t xml:space="preserve">F: not used, T: used
</t>
      </text>
    </comment>
    <comment authorId="0" ref="AC2">
      <text>
        <t xml:space="preserve">1. dbms별로 (scale별로)
2. 전체를 대상으로
3. 평균??</t>
      </text>
    </comment>
  </commentList>
</comments>
</file>

<file path=xl/comments8.xml><?xml version="1.0" encoding="utf-8"?>
<comments xmlns:r="http://schemas.openxmlformats.org/officeDocument/2006/relationships" xmlns="http://schemas.openxmlformats.org/spreadsheetml/2006/main">
  <authors>
    <author/>
  </authors>
  <commentList>
    <comment authorId="0" ref="C2">
      <text>
        <t xml:space="preserve">F: disk-based, T: in-memory
</t>
      </text>
    </comment>
    <comment authorId="0" ref="D2">
      <text>
        <t xml:space="preserve">F: row-oriented, T: column-oriented
</t>
      </text>
    </comment>
    <comment authorId="0" ref="E2">
      <text>
        <t xml:space="preserve">Conda: 0.17v</t>
      </text>
    </comment>
    <comment authorId="0" ref="F2">
      <text>
        <t xml:space="preserve">F: not used, T: used
</t>
      </text>
    </comment>
    <comment authorId="0" ref="H2">
      <text>
        <t xml:space="preserve">F: 1080ti, T: 2080ti
</t>
      </text>
    </comment>
    <comment authorId="0" ref="I2">
      <text>
        <t xml:space="preserve">F: PCIe, T: nvlink
</t>
      </text>
    </comment>
    <comment authorId="0" ref="L2">
      <text>
        <t xml:space="preserve">F: not used, T: used
</t>
      </text>
    </comment>
    <comment authorId="0" ref="M2">
      <text>
        <t xml:space="preserve">F: not used, T: used
</t>
      </text>
    </comment>
    <comment authorId="0" ref="N2">
      <text>
        <t xml:space="preserve">(</t>
      </text>
    </comment>
    <comment authorId="0" ref="R2">
      <text>
        <t xml:space="preserve">F: not used, T: used
</t>
      </text>
    </comment>
    <comment authorId="0" ref="S2">
      <text>
        <t xml:space="preserve">F: not used, T: used
</t>
      </text>
    </comment>
    <comment authorId="0" ref="AC2">
      <text>
        <t xml:space="preserve">cudaLaunchKernel
</t>
      </text>
    </comment>
    <comment authorId="0" ref="AF2">
      <text>
        <t xml:space="preserve">1. dbms별로 (scale별로)
2. 전체를 대상으로
3. 평균??</t>
      </text>
    </comment>
  </commentList>
</comments>
</file>

<file path=xl/comments9.xml><?xml version="1.0" encoding="utf-8"?>
<comments xmlns:r="http://schemas.openxmlformats.org/officeDocument/2006/relationships" xmlns="http://schemas.openxmlformats.org/spreadsheetml/2006/main">
  <authors>
    <author/>
  </authors>
  <commentList>
    <comment authorId="0" ref="C2">
      <text>
        <t xml:space="preserve">F: disk-based, T: in-memory
</t>
      </text>
    </comment>
    <comment authorId="0" ref="D2">
      <text>
        <t xml:space="preserve">F: row-oriented, T: column-oriented
</t>
      </text>
    </comment>
    <comment authorId="0" ref="E2">
      <text>
        <t xml:space="preserve">Conda: 0.17v</t>
      </text>
    </comment>
    <comment authorId="0" ref="F2">
      <text>
        <t xml:space="preserve">F: not used, T: used
</t>
      </text>
    </comment>
    <comment authorId="0" ref="H2">
      <text>
        <t xml:space="preserve">F: 1080ti, T: 2080ti
</t>
      </text>
    </comment>
    <comment authorId="0" ref="I2">
      <text>
        <t xml:space="preserve">F: PCIe, T: nvlink
</t>
      </text>
    </comment>
    <comment authorId="0" ref="U2">
      <text>
        <t xml:space="preserve">cudaLaunchKernel
</t>
      </text>
    </comment>
    <comment authorId="0" ref="X2">
      <text>
        <t xml:space="preserve">1. dbms별로 (scale별로)
2. 전체를 대상으로
3. 평균??</t>
      </text>
    </comment>
  </commentList>
</comments>
</file>

<file path=xl/comments10.xml><?xml version="1.0" encoding="utf-8"?>
<comments xmlns:r="http://schemas.openxmlformats.org/officeDocument/2006/relationships" xmlns="http://schemas.openxmlformats.org/spreadsheetml/2006/main">
  <authors>
    <author/>
  </authors>
  <commentList>
    <comment authorId="0" ref="C2">
      <text>
        <t xml:space="preserve">F: disk-based, T: in-memory
</t>
      </text>
    </comment>
    <comment authorId="0" ref="D2">
      <text>
        <t xml:space="preserve">F: row-oriented, T: column-oriented
</t>
      </text>
    </comment>
    <comment authorId="0" ref="E2">
      <text>
        <t xml:space="preserve">F: not used, T: used
</t>
      </text>
    </comment>
    <comment authorId="0" ref="G2">
      <text>
        <t xml:space="preserve">F: 1080ti, T: 2080ti
</t>
      </text>
    </comment>
    <comment authorId="0" ref="H2">
      <text>
        <t xml:space="preserve">F: PCIe, T: nvlink
</t>
      </text>
    </comment>
    <comment authorId="0" ref="K2">
      <text>
        <t xml:space="preserve">F: not used, T: used
</t>
      </text>
    </comment>
    <comment authorId="0" ref="L2">
      <text>
        <t xml:space="preserve">F: not used, T: used
</t>
      </text>
    </comment>
    <comment authorId="0" ref="M2">
      <text>
        <t xml:space="preserve">(</t>
      </text>
    </comment>
    <comment authorId="0" ref="Q2">
      <text>
        <t xml:space="preserve">F: not used, T: used
</t>
      </text>
    </comment>
    <comment authorId="0" ref="R2">
      <text>
        <t xml:space="preserve">F: not used, T: used
</t>
      </text>
    </comment>
    <comment authorId="0" ref="AC2">
      <text>
        <t xml:space="preserve">1. dbms별로 (scale별로)
2. 전체를 대상으로
3. 평균??</t>
      </text>
    </comment>
  </commentList>
</comments>
</file>

<file path=xl/sharedStrings.xml><?xml version="1.0" encoding="utf-8"?>
<sst xmlns="http://schemas.openxmlformats.org/spreadsheetml/2006/main" count="84332" uniqueCount="244">
  <si>
    <t>DBMS complexity</t>
  </si>
  <si>
    <t>Hardware complexity</t>
  </si>
  <si>
    <t>Data complexity</t>
  </si>
  <si>
    <t>Query Name</t>
  </si>
  <si>
    <t>Kernel complexity</t>
  </si>
  <si>
    <t>Query Time</t>
  </si>
  <si>
    <t>Row_No</t>
  </si>
  <si>
    <t>DBMS</t>
  </si>
  <si>
    <t>IM</t>
  </si>
  <si>
    <t>CF</t>
  </si>
  <si>
    <t>MG</t>
  </si>
  <si>
    <t>RAM_Size</t>
  </si>
  <si>
    <t>Gen</t>
  </si>
  <si>
    <t>GM</t>
  </si>
  <si>
    <t>IC</t>
  </si>
  <si>
    <t>DB_Size</t>
  </si>
  <si>
    <t>QNo</t>
  </si>
  <si>
    <t>HDT</t>
  </si>
  <si>
    <t>DHT</t>
  </si>
  <si>
    <t>PF</t>
  </si>
  <si>
    <t>NumIK</t>
  </si>
  <si>
    <t>KT</t>
  </si>
  <si>
    <t>GPU Utilization 
(Kernel Time, %)</t>
  </si>
  <si>
    <t>ET</t>
  </si>
  <si>
    <t>ETN</t>
  </si>
  <si>
    <t>OV</t>
  </si>
  <si>
    <t>BlazingSQL</t>
  </si>
  <si>
    <t>T</t>
  </si>
  <si>
    <t>F</t>
  </si>
  <si>
    <t>2080ti</t>
  </si>
  <si>
    <t>-</t>
  </si>
  <si>
    <t>Q1</t>
  </si>
  <si>
    <t>Q2</t>
  </si>
  <si>
    <t>Q3</t>
  </si>
  <si>
    <t>Q4</t>
  </si>
  <si>
    <t>Q5</t>
  </si>
  <si>
    <t>Q6</t>
  </si>
  <si>
    <t>Q7</t>
  </si>
  <si>
    <t>Q8</t>
  </si>
  <si>
    <t>Q9</t>
  </si>
  <si>
    <t>Q10</t>
  </si>
  <si>
    <t>Q11</t>
  </si>
  <si>
    <t>Q12</t>
  </si>
  <si>
    <t>Q13</t>
  </si>
  <si>
    <t>Q14</t>
  </si>
  <si>
    <t>Q15</t>
  </si>
  <si>
    <t>Q16</t>
  </si>
  <si>
    <t>Q17</t>
  </si>
  <si>
    <t>Q18</t>
  </si>
  <si>
    <t>Q19</t>
  </si>
  <si>
    <t>Q20</t>
  </si>
  <si>
    <t>Q21</t>
  </si>
  <si>
    <t>Q22</t>
  </si>
  <si>
    <t>1080ti</t>
  </si>
  <si>
    <t>PG-Strom</t>
  </si>
  <si>
    <t/>
  </si>
  <si>
    <t>err</t>
  </si>
  <si>
    <t>x</t>
  </si>
  <si>
    <t>OmniSci</t>
  </si>
  <si>
    <t>PCIe</t>
  </si>
  <si>
    <t>Row_No.</t>
  </si>
  <si>
    <t>In-memory</t>
  </si>
  <si>
    <t>column-
orientedness</t>
  </si>
  <si>
    <t xml:space="preserve"> Multi-GPU</t>
  </si>
  <si>
    <t>RAM size (GB)</t>
  </si>
  <si>
    <t>Evolution</t>
  </si>
  <si>
    <t>GPU Memory(GB)</t>
  </si>
  <si>
    <t>Interconnect</t>
  </si>
  <si>
    <t>Database 
Size (GB)</t>
  </si>
  <si>
    <t>HtoD time (㎲)</t>
  </si>
  <si>
    <t>DtoH time (㎲)</t>
  </si>
  <si>
    <t>GPU Page Fault</t>
  </si>
  <si>
    <t># of kernels 
invoked</t>
  </si>
  <si>
    <t>GPU utilization
(Kernel Time, ㎲)</t>
  </si>
  <si>
    <t>Elapsed Time (㎲)</t>
  </si>
  <si>
    <t>Elapsed Time 
on NVProf (ms)</t>
  </si>
  <si>
    <t>Profiling 
Overhead (ms)</t>
  </si>
  <si>
    <t xml:space="preserve"> - H1: 조인이 많으면 GPU utilization
 - H2: 참조되는 애트리뷰트 수가 많으면 많을 수록 elapsed time이 느려질 것이다 
 - H3: RAM이 커지면 elapsed time이 빨라질 것이다
 - H4: 데이터베이스가 커지면 커질 수록 elapsed time은 느려질 것이다 
 - H5: aggregation이 존재할 때, elapsed time은 느려질 것이다 
 - H6: 다수의 쿼리가 동시에 주어질 때, 전체적인 elapsed time은 느려질 것이다 
 - H7: GPU utilization이 늘면 늘수록 elapsed time이 빨라질 것이다 
 </t>
  </si>
  <si>
    <t xml:space="preserve">1: Query 별 JOIN 개수
2: reference 되는 column 개수
3: RAM
4: DATA SIZE
5: SUM, MIN, MAX 등
6: .....
7: kernel </t>
  </si>
  <si>
    <t>Query complexity</t>
  </si>
  <si>
    <t>AGG</t>
  </si>
  <si>
    <t>SQ</t>
  </si>
  <si>
    <t>NumJoins</t>
  </si>
  <si>
    <t>NumFTAtts</t>
  </si>
  <si>
    <t>NumAllAtts</t>
  </si>
  <si>
    <t>NumAllTbl</t>
  </si>
  <si>
    <t>NumDsTbl</t>
  </si>
  <si>
    <t>CW</t>
  </si>
  <si>
    <t>OB</t>
  </si>
  <si>
    <t>Timestamp</t>
  </si>
  <si>
    <t>제목없는 질문</t>
  </si>
  <si>
    <t>Kernel Time</t>
  </si>
  <si>
    <t>Data Transfer Time</t>
  </si>
  <si>
    <t>Other Time</t>
  </si>
  <si>
    <t>OmnisciDB</t>
  </si>
  <si>
    <t>All DBMSes</t>
  </si>
  <si>
    <t>aggregation</t>
  </si>
  <si>
    <t>subquery</t>
  </si>
  <si>
    <t># of joins</t>
  </si>
  <si>
    <t># of attributes 
to be referenced 
(on the fact table)</t>
  </si>
  <si>
    <t># of (projection+selection) attributes to be referenced by query</t>
  </si>
  <si>
    <t># of all tables 
to be referenced</t>
  </si>
  <si>
    <t># of distinct tables
 to be referenced</t>
  </si>
  <si>
    <t>case-when</t>
  </si>
  <si>
    <t>order by</t>
  </si>
  <si>
    <t>PG-Strom
2080ti
Ram 64G
SF 1G</t>
  </si>
  <si>
    <t>Q7 + Q12 + Q15</t>
  </si>
  <si>
    <t>Q4 + Q10</t>
  </si>
  <si>
    <t>Q4+Q7+Q10+Q12+Q15</t>
  </si>
  <si>
    <t>시도1</t>
  </si>
  <si>
    <t>X</t>
  </si>
  <si>
    <t>시도2</t>
  </si>
  <si>
    <t>시도3</t>
  </si>
  <si>
    <t>median</t>
  </si>
  <si>
    <t>PG-Strom
2080ti
Ram 64G
SF 2G</t>
  </si>
  <si>
    <t>PG-Strom
2080ti
Ram 64G
SF 4G</t>
  </si>
  <si>
    <t>PG-Strom
2080ti
Ram 64G
SF 8G</t>
  </si>
  <si>
    <t>PG-Strom
2080ti
Ram 64G
SF 16G</t>
  </si>
  <si>
    <t>PG-Strom
2080ti
Ram 64G
SF 32G</t>
  </si>
  <si>
    <t>PG-Strom
2080ti
Ram 64G
SF 64G</t>
  </si>
  <si>
    <t>PG-Strom
2080ti
Ram 64G
SF 128G</t>
  </si>
  <si>
    <t>OmniSci
2080ti
Ram 64G
SF 1G</t>
  </si>
  <si>
    <t>OmniSci
2080ti
Ram 64G
SF 2G</t>
  </si>
  <si>
    <t>OmniSci
2080ti
Ram 64G
SF 4G</t>
  </si>
  <si>
    <t>OmniSci
2080ti
Ram 64G
SF 8G
old</t>
  </si>
  <si>
    <t>OmniSci
2080ti
Ram 64G
SF 8G
new</t>
  </si>
  <si>
    <t>OmniSci
2080ti
Ram 64G
SF 16G</t>
  </si>
  <si>
    <t>OmniSci
2080ti
Ram 64G
SF 32G</t>
  </si>
  <si>
    <t>BufferMgr.cpp:404 ALLOCATION faile                                                                                                     d to find 192000000B free. Forcing Eviction. Eviction start 1875000 Number pages requested 375                                                                                                     000 Best Eviction Start Slab 3 GPU_MGR:0</t>
  </si>
  <si>
    <t>Query must run in cpu mode.</t>
  </si>
  <si>
    <t>Query execution failed with error Query couldn't keep the entire working set of columns in GPU memory</t>
  </si>
  <si>
    <t>OmniSci
2080ti
Ram 64G
SF 64G</t>
  </si>
  <si>
    <t xml:space="preserve"> Query must run in cpu mode</t>
  </si>
  <si>
    <t>Query ran out of GPU memory, unable to automatically retry on CPU</t>
  </si>
  <si>
    <t>PG-Strom
3090
Ram 64G
SF 1G</t>
  </si>
  <si>
    <t>PG-Strom
3090
Ram 64G
SF 2G</t>
  </si>
  <si>
    <t>PG-Strom
3090
Ram 64G
SF 4G</t>
  </si>
  <si>
    <t>PG-Strom
3090
Ram 64G
SF 8G</t>
  </si>
  <si>
    <t>PG-Strom
3090
Ram 64G
SF 16G</t>
  </si>
  <si>
    <t>PG-Strom
3090
Ram 64G
SF 32G</t>
  </si>
  <si>
    <t>PG-Strom
3090
Ram 64G
SF 64G</t>
  </si>
  <si>
    <t>not finish</t>
  </si>
  <si>
    <t xml:space="preserve">WARNING:  terminating connection because of crash of another server process
DETAIL:  The postmaster has commanded this server process to roll back the current transaction and exit, because another server process exited abnormally and possibly corrupted shared memory.
HINT:  In a moment you should be able to reconnect to the database and repeat your command.
server closed the connection unexpectedly
        This probably means the server terminated abnormally
        before or while processing the request.
</t>
  </si>
  <si>
    <t>OmniSci
3090
Ram 64G
SF 1G</t>
  </si>
  <si>
    <t>OmniSci
3090
Ram 64G
SF 2G</t>
  </si>
  <si>
    <t>OmniSci
3090
Ram 64G
SF 4G</t>
  </si>
  <si>
    <t>OmniSci
3090
Ram 64G
SF 8G</t>
  </si>
  <si>
    <t>OmniSci
3090
Ram 64G
SF 16G</t>
  </si>
  <si>
    <t>OmniSci
3090
Ram 64G
SF 32G</t>
  </si>
  <si>
    <t>OmniSci
3090
Ram 64G
SF 64G</t>
  </si>
  <si>
    <t>Exception: Query ran out of GPU memory, unable to automatically retry on CPU</t>
  </si>
  <si>
    <t>GPU0: Kernel complexity</t>
  </si>
  <si>
    <t>GPU1: Kernel complexity</t>
  </si>
  <si>
    <t>Row No.</t>
  </si>
  <si>
    <t>column-orientedness</t>
  </si>
  <si>
    <t>RAM size</t>
  </si>
  <si>
    <t>Database Size</t>
  </si>
  <si>
    <t>HtoD time (ms)</t>
  </si>
  <si>
    <t># of kernels invoked</t>
  </si>
  <si>
    <t>GPU utilization
(kernel time, ms)</t>
  </si>
  <si>
    <t>Compute
Utilization (%)</t>
  </si>
  <si>
    <t>Elapsed Time (ms)</t>
  </si>
  <si>
    <t>Elapsed Time 
with NVProf (ms)</t>
  </si>
  <si>
    <t>Profiling
Overhead (ms)</t>
  </si>
  <si>
    <t>Normalized 
Elapsed Time
PER RAM+GPU</t>
  </si>
  <si>
    <t>Normalized 
Elapsed Time
PER ALL</t>
  </si>
  <si>
    <t>Normalized
 Elapsed Time
PER SCALE</t>
  </si>
  <si>
    <t>27.1.984</t>
  </si>
  <si>
    <t>GPU Memory</t>
  </si>
  <si>
    <t>GPU utilization
(kernel time, ㎲)</t>
  </si>
  <si>
    <t>scale</t>
  </si>
  <si>
    <t>evolution</t>
  </si>
  <si>
    <t>unit</t>
  </si>
  <si>
    <t>㎲ (1/10^-6)</t>
  </si>
  <si>
    <t>Blazingsql</t>
  </si>
  <si>
    <t>Omnisci</t>
  </si>
  <si>
    <t>PGStrom</t>
  </si>
  <si>
    <t>bl 32-48</t>
  </si>
  <si>
    <t>bl 48-64</t>
  </si>
  <si>
    <t>om 32-48</t>
  </si>
  <si>
    <t>om 48-64</t>
  </si>
  <si>
    <t>pg 32-48</t>
  </si>
  <si>
    <t>pg 48-64</t>
  </si>
  <si>
    <t>#</t>
  </si>
  <si>
    <t>Bla32</t>
  </si>
  <si>
    <t>Bla48</t>
  </si>
  <si>
    <t>Bla64</t>
  </si>
  <si>
    <t>Omni32</t>
  </si>
  <si>
    <t>Omni48</t>
  </si>
  <si>
    <t>Omni64</t>
  </si>
  <si>
    <t>PG32</t>
  </si>
  <si>
    <t>PG48</t>
  </si>
  <si>
    <t>PG64</t>
  </si>
  <si>
    <t>Remarks</t>
  </si>
  <si>
    <t>HtoD time(ms)</t>
  </si>
  <si>
    <t>DtoH time(ms)</t>
  </si>
  <si>
    <t>GPU utilization
(kernel time)</t>
  </si>
  <si>
    <t>Profiling
Overhead(ms)</t>
  </si>
  <si>
    <t>Normalized 
Elapsed Time
PER DBMS</t>
  </si>
  <si>
    <t>ERR</t>
  </si>
  <si>
    <t>TF</t>
  </si>
  <si>
    <t>not use gpu</t>
  </si>
  <si>
    <t>Build</t>
  </si>
  <si>
    <t>GPU utilization
(Kernel Time, ms)</t>
  </si>
  <si>
    <t>cudaLaunchKernel 
start time (ms)</t>
  </si>
  <si>
    <t>Conda</t>
  </si>
  <si>
    <t>[RunQuery Error] Join condition is currently not supported. Join received: &gt;($1, $2)</t>
  </si>
  <si>
    <t>[RunQuery Error] Join condition is currently not supported. Join received: &gt;($5, $8)</t>
  </si>
  <si>
    <t>ERROR</t>
  </si>
  <si>
    <t>GPU</t>
  </si>
  <si>
    <t>RAM</t>
  </si>
  <si>
    <t>RTX 3090</t>
  </si>
  <si>
    <t>64 GB</t>
  </si>
  <si>
    <t># CUDA events</t>
  </si>
  <si>
    <t>apply_boolean_mask = copy_if</t>
  </si>
  <si>
    <t>Query</t>
  </si>
  <si>
    <t>Original (SPJ with Aggregation + Order by + Case-when)</t>
  </si>
  <si>
    <t>Q12-1</t>
  </si>
  <si>
    <t>SP without Aggregation (Selective Scan)</t>
  </si>
  <si>
    <t>Q12-2</t>
  </si>
  <si>
    <t>SP with Aggregation + Order by</t>
  </si>
  <si>
    <t>Q12-3</t>
  </si>
  <si>
    <t>SPJ without Aggregation</t>
  </si>
  <si>
    <t>Q12-4</t>
  </si>
  <si>
    <t>SPJ with Aggregation</t>
  </si>
  <si>
    <t>Q12-5</t>
  </si>
  <si>
    <t>SPJ with Aggregation + Order by</t>
  </si>
  <si>
    <t>Q12-6</t>
  </si>
  <si>
    <t>SPJ with Multi-way Join</t>
  </si>
  <si>
    <t>Q12-7</t>
  </si>
  <si>
    <t>SPJ with Multi-way Join and Aggregation</t>
  </si>
  <si>
    <t>Q12-8</t>
  </si>
  <si>
    <t>SPJ with Multi-way Join, Aggregation and Subquery</t>
  </si>
  <si>
    <t>Q12-9</t>
  </si>
  <si>
    <t>SPJ with Aggregation + Order by + casewhen</t>
  </si>
  <si>
    <t>Q12-10</t>
  </si>
  <si>
    <t>SPJ with Multi-way Join + casewhen</t>
  </si>
  <si>
    <t>Q12-11</t>
  </si>
  <si>
    <t>SPJ with Multi-way Join and Aggregation + casewhen</t>
  </si>
  <si>
    <t>Q12-12</t>
  </si>
  <si>
    <t>SPJ with Multi-way Join, Aggregation and Subquery + casewhen</t>
  </si>
  <si>
    <t>No.</t>
  </si>
  <si>
    <t>Scale (GB)</t>
  </si>
  <si>
    <t>PG-Strom; CPU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</si>
</sst>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00000"/>
    <numFmt numFmtId="165" formatCode="0.0000"/>
  </numFmts>
  <fonts count="20">
    <font>
      <sz val="10.0"/>
      <color rgb="FF000000"/>
      <name val="Arial"/>
    </font>
    <font>
      <color theme="1"/>
      <name val="Arial"/>
    </font>
    <font>
      <sz val="11.0"/>
      <color theme="1"/>
      <name val="Arial"/>
    </font>
    <font/>
    <font>
      <b/>
      <sz val="11.0"/>
      <color theme="1"/>
      <name val="Arial"/>
    </font>
    <font>
      <sz val="11.0"/>
      <color rgb="FF000000"/>
      <name val="&quot;맑은 고딕&quot;"/>
    </font>
    <font>
      <sz val="11.0"/>
      <color rgb="FF000000"/>
      <name val="Arial"/>
    </font>
    <font>
      <i/>
      <sz val="11.0"/>
      <color rgb="FF000000"/>
      <name val="Arial"/>
    </font>
    <font>
      <i/>
      <color theme="1"/>
      <name val="Arial"/>
    </font>
    <font>
      <name val="Arial"/>
    </font>
    <font>
      <sz val="11.0"/>
      <name val="Arial"/>
    </font>
    <font>
      <color rgb="FF000000"/>
      <name val="Arial"/>
    </font>
    <font>
      <b/>
      <color theme="1"/>
      <name val="Arial"/>
    </font>
    <font>
      <b/>
      <color rgb="FF000000"/>
      <name val="Arial"/>
    </font>
    <font>
      <color rgb="FF000000"/>
      <name val="Roboto"/>
    </font>
    <font>
      <sz val="11.0"/>
      <color rgb="FF242729"/>
      <name val="Consolas"/>
    </font>
    <font>
      <sz val="11.0"/>
      <color rgb="FF242729"/>
      <name val="Arial"/>
    </font>
    <font>
      <b/>
      <sz val="11.0"/>
      <color rgb="FF000000"/>
      <name val="Arial"/>
    </font>
    <font>
      <sz val="11.0"/>
      <color rgb="FF000000"/>
      <name val="Roboto"/>
    </font>
    <font>
      <i/>
      <sz val="11.0"/>
      <color rgb="FF000000"/>
      <name val="&quot;맑은 고딕&quot;"/>
    </font>
  </fonts>
  <fills count="17">
    <fill>
      <patternFill patternType="none"/>
    </fill>
    <fill>
      <patternFill patternType="lightGray"/>
    </fill>
    <fill>
      <patternFill patternType="solid">
        <fgColor rgb="FF00FF00"/>
        <bgColor rgb="FF00FF00"/>
      </patternFill>
    </fill>
    <fill>
      <patternFill patternType="solid">
        <fgColor rgb="FFFFFF00"/>
        <bgColor rgb="FFFFFF00"/>
      </patternFill>
    </fill>
    <fill>
      <patternFill patternType="solid">
        <fgColor rgb="FFFF9900"/>
        <bgColor rgb="FFFF9900"/>
      </patternFill>
    </fill>
    <fill>
      <patternFill patternType="solid">
        <fgColor rgb="FF9FC5E8"/>
        <bgColor rgb="FF9FC5E8"/>
      </patternFill>
    </fill>
    <fill>
      <patternFill patternType="solid">
        <fgColor rgb="FFEAD1DC"/>
        <bgColor rgb="FFEAD1DC"/>
      </patternFill>
    </fill>
    <fill>
      <patternFill patternType="solid">
        <fgColor rgb="FFC9DAF8"/>
        <bgColor rgb="FFC9DAF8"/>
      </patternFill>
    </fill>
    <fill>
      <patternFill patternType="solid">
        <fgColor rgb="FFFFF2CC"/>
        <bgColor rgb="FFFFF2CC"/>
      </patternFill>
    </fill>
    <fill>
      <patternFill patternType="solid">
        <fgColor rgb="FF93C47D"/>
        <bgColor rgb="FF93C47D"/>
      </patternFill>
    </fill>
    <fill>
      <patternFill patternType="solid">
        <fgColor theme="0"/>
        <bgColor theme="0"/>
      </patternFill>
    </fill>
    <fill>
      <patternFill patternType="solid">
        <fgColor rgb="FFFFFFFF"/>
        <bgColor rgb="FFFFFFFF"/>
      </patternFill>
    </fill>
    <fill>
      <patternFill patternType="solid">
        <fgColor rgb="FF00FFFF"/>
        <bgColor rgb="FF00FFFF"/>
      </patternFill>
    </fill>
    <fill>
      <patternFill patternType="solid">
        <fgColor rgb="FFB7B7B7"/>
        <bgColor rgb="FFB7B7B7"/>
      </patternFill>
    </fill>
    <fill>
      <patternFill patternType="solid">
        <fgColor rgb="FFD9D9D9"/>
        <bgColor rgb="FFD9D9D9"/>
      </patternFill>
    </fill>
    <fill>
      <patternFill patternType="solid">
        <fgColor rgb="FFE06666"/>
        <bgColor rgb="FFE06666"/>
      </patternFill>
    </fill>
    <fill>
      <patternFill patternType="solid">
        <fgColor rgb="FFEA9999"/>
        <bgColor rgb="FFEA9999"/>
      </patternFill>
    </fill>
  </fills>
  <borders count="31">
    <border/>
    <border>
      <left style="thin">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medium">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medium">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border>
    <border>
      <top style="thin">
        <color rgb="FF000000"/>
      </top>
    </border>
    <border>
      <left style="thin">
        <color rgb="FF000000"/>
      </left>
      <right style="medium">
        <color rgb="FF000000"/>
      </right>
      <top style="thin">
        <color rgb="FF000000"/>
      </top>
      <bottom style="medium">
        <color rgb="FF000000"/>
      </bottom>
    </border>
    <border>
      <right style="thin">
        <color rgb="FF000000"/>
      </right>
      <bottom style="medium">
        <color rgb="FF000000"/>
      </bottom>
    </border>
    <border>
      <left style="thin">
        <color rgb="FF000000"/>
      </left>
      <right style="thin">
        <color rgb="FF000000"/>
      </right>
      <bottom style="medium">
        <color rgb="FF000000"/>
      </bottom>
    </border>
    <border>
      <bottom style="medium">
        <color rgb="FF000000"/>
      </bottom>
    </border>
    <border>
      <left style="thin">
        <color rgb="FF000000"/>
      </left>
      <bottom style="thin">
        <color rgb="FF000000"/>
      </bottom>
    </border>
    <border>
      <left style="thin">
        <color rgb="FF000000"/>
      </left>
      <right style="medium">
        <color rgb="FF000000"/>
      </right>
      <bottom style="thin">
        <color rgb="FF000000"/>
      </bottom>
    </border>
    <border>
      <left style="thin">
        <color rgb="FF000000"/>
      </left>
      <bottom style="medium">
        <color rgb="FF000000"/>
      </bottom>
    </border>
    <border>
      <bottom style="thin">
        <color rgb="FF000000"/>
      </bottom>
    </border>
    <border>
      <left style="thin">
        <color rgb="FF000000"/>
      </left>
    </border>
    <border>
      <right/>
      <bottom style="thin">
        <color rgb="FF000000"/>
      </bottom>
    </border>
    <border>
      <left style="thin">
        <color rgb="FF000000"/>
      </left>
      <right/>
      <top style="thin">
        <color rgb="FF000000"/>
      </top>
      <bottom style="thin">
        <color rgb="FF000000"/>
      </bottom>
    </border>
    <border>
      <left style="thin">
        <color rgb="FF000000"/>
      </left>
      <right/>
      <top style="thin">
        <color rgb="FF000000"/>
      </top>
    </border>
  </borders>
  <cellStyleXfs count="1">
    <xf borderId="0" fillId="0" fontId="0" numFmtId="0" applyAlignment="1" applyFont="1"/>
  </cellStyleXfs>
  <cellXfs count="411">
    <xf borderId="0" fillId="0" fontId="0" numFmtId="0" xfId="0" applyAlignment="1" applyFont="1">
      <alignment readingOrder="0" shrinkToFit="0" vertical="bottom" wrapText="0"/>
    </xf>
    <xf borderId="1" fillId="0" fontId="1" numFmtId="0" xfId="0" applyAlignment="1" applyBorder="1" applyFont="1">
      <alignment readingOrder="0"/>
    </xf>
    <xf borderId="2" fillId="2" fontId="2" numFmtId="0" xfId="0" applyAlignment="1" applyBorder="1" applyFill="1" applyFont="1">
      <alignment horizontal="center" readingOrder="0" vertical="center"/>
    </xf>
    <xf borderId="3" fillId="0" fontId="3" numFmtId="0" xfId="0" applyBorder="1" applyFont="1"/>
    <xf borderId="4" fillId="0" fontId="3" numFmtId="0" xfId="0" applyBorder="1" applyFont="1"/>
    <xf borderId="2" fillId="3" fontId="2" numFmtId="0" xfId="0" applyAlignment="1" applyBorder="1" applyFill="1" applyFont="1">
      <alignment horizontal="center" readingOrder="0" vertical="center"/>
    </xf>
    <xf borderId="1" fillId="4" fontId="2" numFmtId="0" xfId="0" applyAlignment="1" applyBorder="1" applyFill="1" applyFont="1">
      <alignment horizontal="center" readingOrder="0" vertical="center"/>
    </xf>
    <xf borderId="2" fillId="5" fontId="2" numFmtId="0" xfId="0" applyAlignment="1" applyBorder="1" applyFill="1" applyFont="1">
      <alignment horizontal="center" readingOrder="0" vertical="center"/>
    </xf>
    <xf borderId="5" fillId="6" fontId="2" numFmtId="4" xfId="0" applyAlignment="1" applyBorder="1" applyFill="1" applyFont="1" applyNumberFormat="1">
      <alignment horizontal="center" readingOrder="0" vertical="center"/>
    </xf>
    <xf borderId="6" fillId="0" fontId="3" numFmtId="0" xfId="0" applyBorder="1" applyFont="1"/>
    <xf borderId="7" fillId="0" fontId="3" numFmtId="0" xfId="0" applyBorder="1" applyFont="1"/>
    <xf borderId="2" fillId="7" fontId="2" numFmtId="4" xfId="0" applyAlignment="1" applyBorder="1" applyFill="1" applyFont="1" applyNumberFormat="1">
      <alignment horizontal="center" readingOrder="0" vertical="center"/>
    </xf>
    <xf borderId="0" fillId="7" fontId="2" numFmtId="4" xfId="0" applyAlignment="1" applyFont="1" applyNumberFormat="1">
      <alignment horizontal="center" readingOrder="0" vertical="center"/>
    </xf>
    <xf borderId="8" fillId="0" fontId="1" numFmtId="0" xfId="0" applyAlignment="1" applyBorder="1" applyFont="1">
      <alignment horizontal="center" readingOrder="0" vertical="center"/>
    </xf>
    <xf borderId="8" fillId="0" fontId="2" numFmtId="0" xfId="0" applyAlignment="1" applyBorder="1" applyFont="1">
      <alignment horizontal="center" readingOrder="0" vertical="center"/>
    </xf>
    <xf borderId="8" fillId="8" fontId="2" numFmtId="0" xfId="0" applyAlignment="1" applyBorder="1" applyFill="1" applyFont="1">
      <alignment horizontal="center" readingOrder="0" vertical="center"/>
    </xf>
    <xf borderId="8" fillId="9" fontId="2" numFmtId="0" xfId="0" applyAlignment="1" applyBorder="1" applyFill="1" applyFont="1">
      <alignment horizontal="center" readingOrder="0" vertical="center"/>
    </xf>
    <xf borderId="9" fillId="0" fontId="2" numFmtId="0" xfId="0" applyAlignment="1" applyBorder="1" applyFont="1">
      <alignment horizontal="center" readingOrder="0" vertical="center"/>
    </xf>
    <xf borderId="10" fillId="9" fontId="2" numFmtId="4" xfId="0" applyAlignment="1" applyBorder="1" applyFont="1" applyNumberFormat="1">
      <alignment horizontal="center" readingOrder="0" vertical="center"/>
    </xf>
    <xf borderId="11" fillId="9" fontId="2" numFmtId="4" xfId="0" applyAlignment="1" applyBorder="1" applyFont="1" applyNumberFormat="1">
      <alignment horizontal="center" readingOrder="0" vertical="center"/>
    </xf>
    <xf borderId="8" fillId="10" fontId="2" numFmtId="0" xfId="0" applyAlignment="1" applyBorder="1" applyFill="1" applyFont="1">
      <alignment horizontal="center" readingOrder="0" vertical="center"/>
    </xf>
    <xf borderId="9" fillId="0" fontId="2" numFmtId="4" xfId="0" applyAlignment="1" applyBorder="1" applyFont="1" applyNumberFormat="1">
      <alignment horizontal="center" readingOrder="0" vertical="center"/>
    </xf>
    <xf borderId="8" fillId="9" fontId="4" numFmtId="4" xfId="0" applyAlignment="1" applyBorder="1" applyFont="1" applyNumberFormat="1">
      <alignment horizontal="center" readingOrder="0" vertical="center"/>
    </xf>
    <xf borderId="10" fillId="0" fontId="2" numFmtId="4" xfId="0" applyAlignment="1" applyBorder="1" applyFont="1" applyNumberFormat="1">
      <alignment horizontal="center" readingOrder="0" vertical="center"/>
    </xf>
    <xf borderId="10" fillId="0" fontId="2" numFmtId="0" xfId="0" applyAlignment="1" applyBorder="1" applyFont="1">
      <alignment horizontal="center" readingOrder="0" vertical="center"/>
    </xf>
    <xf borderId="10" fillId="11" fontId="4" numFmtId="0" xfId="0" applyAlignment="1" applyBorder="1" applyFill="1" applyFont="1">
      <alignment horizontal="center" readingOrder="0" vertical="center"/>
    </xf>
    <xf borderId="0" fillId="11" fontId="4" numFmtId="0" xfId="0" applyAlignment="1" applyFont="1">
      <alignment horizontal="center" readingOrder="0" vertical="center"/>
    </xf>
    <xf borderId="10" fillId="11" fontId="2" numFmtId="0" xfId="0" applyAlignment="1" applyBorder="1" applyFont="1">
      <alignment horizontal="center" readingOrder="0" vertical="center"/>
    </xf>
    <xf borderId="5" fillId="11" fontId="2" numFmtId="0" xfId="0" applyAlignment="1" applyBorder="1" applyFont="1">
      <alignment horizontal="center" readingOrder="0" vertical="center"/>
    </xf>
    <xf borderId="10" fillId="11" fontId="2" numFmtId="4" xfId="0" applyAlignment="1" applyBorder="1" applyFont="1" applyNumberFormat="1">
      <alignment horizontal="center" readingOrder="0" vertical="center"/>
    </xf>
    <xf borderId="7" fillId="11" fontId="2" numFmtId="4" xfId="0" applyAlignment="1" applyBorder="1" applyFont="1" applyNumberFormat="1">
      <alignment horizontal="center" readingOrder="0" vertical="center"/>
    </xf>
    <xf borderId="10" fillId="11" fontId="2" numFmtId="4" xfId="0" applyAlignment="1" applyBorder="1" applyFont="1" applyNumberFormat="1">
      <alignment horizontal="center" vertical="center"/>
    </xf>
    <xf borderId="10" fillId="11" fontId="5" numFmtId="4" xfId="0" applyAlignment="1" applyBorder="1" applyFont="1" applyNumberFormat="1">
      <alignment horizontal="center" shrinkToFit="0" vertical="center" wrapText="0"/>
    </xf>
    <xf borderId="10" fillId="11" fontId="5" numFmtId="0" xfId="0" applyAlignment="1" applyBorder="1" applyFont="1">
      <alignment horizontal="center" readingOrder="0" shrinkToFit="0" vertical="center" wrapText="0"/>
    </xf>
    <xf borderId="0" fillId="11" fontId="2" numFmtId="0" xfId="0" applyAlignment="1" applyFont="1">
      <alignment horizontal="center" readingOrder="0" vertical="center"/>
    </xf>
    <xf borderId="0" fillId="11" fontId="5" numFmtId="0" xfId="0" applyAlignment="1" applyFont="1">
      <alignment horizontal="center" readingOrder="0" shrinkToFit="0" vertical="center" wrapText="0"/>
    </xf>
    <xf borderId="7" fillId="11" fontId="2" numFmtId="4" xfId="0" applyAlignment="1" applyBorder="1" applyFont="1" applyNumberFormat="1">
      <alignment horizontal="center" vertical="center"/>
    </xf>
    <xf borderId="10" fillId="11" fontId="2" numFmtId="0" xfId="0" applyAlignment="1" applyBorder="1" applyFont="1">
      <alignment horizontal="center" vertical="center"/>
    </xf>
    <xf borderId="0" fillId="11" fontId="2" numFmtId="0" xfId="0" applyAlignment="1" applyFont="1">
      <alignment horizontal="center" vertical="center"/>
    </xf>
    <xf borderId="10" fillId="11" fontId="6" numFmtId="4" xfId="0" applyAlignment="1" applyBorder="1" applyFont="1" applyNumberFormat="1">
      <alignment horizontal="center" vertical="center"/>
    </xf>
    <xf borderId="10" fillId="11" fontId="6" numFmtId="0" xfId="0" applyAlignment="1" applyBorder="1" applyFont="1">
      <alignment horizontal="center" readingOrder="0" vertical="center"/>
    </xf>
    <xf borderId="0" fillId="11" fontId="6" numFmtId="0" xfId="0" applyAlignment="1" applyFont="1">
      <alignment horizontal="center" readingOrder="0" vertical="center"/>
    </xf>
    <xf borderId="5" fillId="11" fontId="2" numFmtId="0" xfId="0" applyAlignment="1" applyBorder="1" applyFont="1">
      <alignment horizontal="center" vertical="center"/>
    </xf>
    <xf borderId="10" fillId="11" fontId="6" numFmtId="0" xfId="0" applyAlignment="1" applyBorder="1" applyFont="1">
      <alignment horizontal="center" vertical="center"/>
    </xf>
    <xf borderId="10" fillId="11" fontId="1" numFmtId="4" xfId="0" applyAlignment="1" applyBorder="1" applyFont="1" applyNumberFormat="1">
      <alignment horizontal="center" vertical="bottom"/>
    </xf>
    <xf borderId="7" fillId="11" fontId="1" numFmtId="4" xfId="0" applyAlignment="1" applyBorder="1" applyFont="1" applyNumberFormat="1">
      <alignment horizontal="center" vertical="bottom"/>
    </xf>
    <xf borderId="10" fillId="11" fontId="1" numFmtId="0" xfId="0" applyAlignment="1" applyBorder="1" applyFont="1">
      <alignment horizontal="center" vertical="bottom"/>
    </xf>
    <xf borderId="0" fillId="11" fontId="1" numFmtId="0" xfId="0" applyAlignment="1" applyFont="1">
      <alignment horizontal="center" vertical="bottom"/>
    </xf>
    <xf borderId="10" fillId="11" fontId="1" numFmtId="4" xfId="0" applyAlignment="1" applyBorder="1" applyFont="1" applyNumberFormat="1">
      <alignment horizontal="center"/>
    </xf>
    <xf borderId="7" fillId="11" fontId="1" numFmtId="4" xfId="0" applyAlignment="1" applyBorder="1" applyFont="1" applyNumberFormat="1">
      <alignment horizontal="center"/>
    </xf>
    <xf borderId="10" fillId="11" fontId="1" numFmtId="0" xfId="0" applyAlignment="1" applyBorder="1" applyFont="1">
      <alignment horizontal="center"/>
    </xf>
    <xf borderId="10" fillId="11" fontId="6" numFmtId="0" xfId="0" applyAlignment="1" applyBorder="1" applyFont="1">
      <alignment horizontal="center" vertical="bottom"/>
    </xf>
    <xf borderId="0" fillId="11" fontId="6" numFmtId="0" xfId="0" applyAlignment="1" applyFont="1">
      <alignment horizontal="center" vertical="bottom"/>
    </xf>
    <xf borderId="10" fillId="11" fontId="1" numFmtId="0" xfId="0" applyAlignment="1" applyBorder="1" applyFont="1">
      <alignment horizontal="center"/>
    </xf>
    <xf borderId="10" fillId="11" fontId="1" numFmtId="4" xfId="0" applyBorder="1" applyFont="1" applyNumberFormat="1"/>
    <xf borderId="7" fillId="11" fontId="1" numFmtId="4" xfId="0" applyBorder="1" applyFont="1" applyNumberFormat="1"/>
    <xf borderId="10" fillId="11" fontId="1" numFmtId="0" xfId="0" applyBorder="1" applyFont="1"/>
    <xf borderId="0" fillId="11" fontId="1" numFmtId="0" xfId="0" applyAlignment="1" applyFont="1">
      <alignment horizontal="center"/>
    </xf>
    <xf borderId="10" fillId="11" fontId="6" numFmtId="0" xfId="0" applyAlignment="1" applyBorder="1" applyFont="1">
      <alignment horizontal="center" vertical="bottom"/>
    </xf>
    <xf borderId="0" fillId="11" fontId="6" numFmtId="0" xfId="0" applyAlignment="1" applyFont="1">
      <alignment horizontal="center" vertical="bottom"/>
    </xf>
    <xf borderId="0" fillId="11" fontId="1" numFmtId="0" xfId="0" applyAlignment="1" applyFont="1">
      <alignment horizontal="center"/>
    </xf>
    <xf borderId="10" fillId="11" fontId="1" numFmtId="0" xfId="0" applyAlignment="1" applyBorder="1" applyFont="1">
      <alignment horizontal="center" vertical="bottom"/>
    </xf>
    <xf borderId="10" fillId="11" fontId="1" numFmtId="4" xfId="0" applyAlignment="1" applyBorder="1" applyFont="1" applyNumberFormat="1">
      <alignment vertical="bottom"/>
    </xf>
    <xf borderId="7" fillId="11" fontId="1" numFmtId="4" xfId="0" applyAlignment="1" applyBorder="1" applyFont="1" applyNumberFormat="1">
      <alignment vertical="bottom"/>
    </xf>
    <xf borderId="10" fillId="11" fontId="1" numFmtId="0" xfId="0" applyAlignment="1" applyBorder="1" applyFont="1">
      <alignment vertical="bottom"/>
    </xf>
    <xf borderId="10" fillId="11" fontId="1" numFmtId="0" xfId="0" applyAlignment="1" applyBorder="1" applyFont="1">
      <alignment vertical="bottom"/>
    </xf>
    <xf borderId="10" fillId="11" fontId="7" numFmtId="0" xfId="0" applyAlignment="1" applyBorder="1" applyFont="1">
      <alignment horizontal="center" vertical="bottom"/>
    </xf>
    <xf borderId="0" fillId="11" fontId="7" numFmtId="0" xfId="0" applyAlignment="1" applyFont="1">
      <alignment horizontal="center" vertical="bottom"/>
    </xf>
    <xf borderId="0" fillId="11" fontId="6" numFmtId="4" xfId="0" applyAlignment="1" applyFont="1" applyNumberFormat="1">
      <alignment horizontal="center" vertical="bottom"/>
    </xf>
    <xf borderId="10" fillId="11" fontId="6" numFmtId="4" xfId="0" applyAlignment="1" applyBorder="1" applyFont="1" applyNumberFormat="1">
      <alignment horizontal="center" vertical="bottom"/>
    </xf>
    <xf borderId="10" fillId="11" fontId="8" numFmtId="4" xfId="0" applyAlignment="1" applyBorder="1" applyFont="1" applyNumberFormat="1">
      <alignment horizontal="center" vertical="bottom"/>
    </xf>
    <xf borderId="0" fillId="11" fontId="1" numFmtId="4" xfId="0" applyAlignment="1" applyFont="1" applyNumberFormat="1">
      <alignment horizontal="center" vertical="bottom"/>
    </xf>
    <xf borderId="0" fillId="11" fontId="1" numFmtId="0" xfId="0" applyAlignment="1" applyFont="1">
      <alignment vertical="bottom"/>
    </xf>
    <xf borderId="10" fillId="0" fontId="1" numFmtId="0" xfId="0" applyAlignment="1" applyBorder="1" applyFont="1">
      <alignment horizontal="center" vertical="bottom"/>
    </xf>
    <xf borderId="0" fillId="0" fontId="1" numFmtId="0" xfId="0" applyAlignment="1" applyFont="1">
      <alignment horizontal="center" vertical="bottom"/>
    </xf>
    <xf borderId="10" fillId="11" fontId="8" numFmtId="0" xfId="0" applyAlignment="1" applyBorder="1" applyFont="1">
      <alignment horizontal="center" vertical="bottom"/>
    </xf>
    <xf borderId="10" fillId="11" fontId="9" numFmtId="4" xfId="0" applyAlignment="1" applyBorder="1" applyFont="1" applyNumberFormat="1">
      <alignment horizontal="center" readingOrder="0" vertical="bottom"/>
    </xf>
    <xf borderId="7" fillId="11" fontId="9" numFmtId="4" xfId="0" applyAlignment="1" applyBorder="1" applyFont="1" applyNumberFormat="1">
      <alignment horizontal="center" readingOrder="0" vertical="bottom"/>
    </xf>
    <xf borderId="10" fillId="11" fontId="9" numFmtId="0" xfId="0" applyAlignment="1" applyBorder="1" applyFont="1">
      <alignment horizontal="center" readingOrder="0" vertical="bottom"/>
    </xf>
    <xf borderId="10" fillId="11" fontId="6" numFmtId="4" xfId="0" applyAlignment="1" applyBorder="1" applyFont="1" applyNumberFormat="1">
      <alignment horizontal="center" readingOrder="0" vertical="bottom"/>
    </xf>
    <xf borderId="10" fillId="11" fontId="2" numFmtId="0" xfId="0" applyAlignment="1" applyBorder="1" applyFont="1">
      <alignment horizontal="center" readingOrder="0" vertical="center"/>
    </xf>
    <xf borderId="0" fillId="11" fontId="2" numFmtId="0" xfId="0" applyAlignment="1" applyFont="1">
      <alignment horizontal="center" readingOrder="0" vertical="center"/>
    </xf>
    <xf borderId="10" fillId="11" fontId="10" numFmtId="4" xfId="0" applyAlignment="1" applyBorder="1" applyFont="1" applyNumberFormat="1">
      <alignment horizontal="center" readingOrder="0" vertical="center"/>
    </xf>
    <xf borderId="12" fillId="0" fontId="1" numFmtId="0" xfId="0" applyAlignment="1" applyBorder="1" applyFont="1">
      <alignment horizontal="center"/>
    </xf>
    <xf borderId="13" fillId="0" fontId="1" numFmtId="0" xfId="0" applyAlignment="1" applyBorder="1" applyFont="1">
      <alignment horizontal="center"/>
    </xf>
    <xf borderId="13" fillId="0" fontId="1" numFmtId="4" xfId="0" applyAlignment="1" applyBorder="1" applyFont="1" applyNumberFormat="1">
      <alignment horizontal="center" readingOrder="0"/>
    </xf>
    <xf borderId="13" fillId="0" fontId="1" numFmtId="0" xfId="0" applyAlignment="1" applyBorder="1" applyFont="1">
      <alignment horizontal="center" readingOrder="0"/>
    </xf>
    <xf borderId="14" fillId="0" fontId="1" numFmtId="4" xfId="0" applyAlignment="1" applyBorder="1" applyFont="1" applyNumberFormat="1">
      <alignment horizontal="center" vertical="bottom"/>
    </xf>
    <xf borderId="13" fillId="0" fontId="1" numFmtId="4" xfId="0" applyAlignment="1" applyBorder="1" applyFont="1" applyNumberFormat="1">
      <alignment horizontal="center" vertical="bottom"/>
    </xf>
    <xf borderId="13" fillId="0" fontId="1" numFmtId="0" xfId="0" applyAlignment="1" applyBorder="1" applyFont="1">
      <alignment horizontal="center" vertical="bottom"/>
    </xf>
    <xf borderId="13" fillId="0" fontId="1" numFmtId="4" xfId="0" applyAlignment="1" applyBorder="1" applyFont="1" applyNumberFormat="1">
      <alignment horizontal="center" readingOrder="0" vertical="bottom"/>
    </xf>
    <xf borderId="13" fillId="0" fontId="1" numFmtId="0" xfId="0" applyAlignment="1" applyBorder="1" applyFont="1">
      <alignment horizontal="center" readingOrder="0" vertical="bottom"/>
    </xf>
    <xf borderId="13" fillId="11" fontId="11" numFmtId="4" xfId="0" applyAlignment="1" applyBorder="1" applyFont="1" applyNumberFormat="1">
      <alignment horizontal="center" vertical="bottom"/>
    </xf>
    <xf borderId="13" fillId="0" fontId="1" numFmtId="4" xfId="0" applyAlignment="1" applyBorder="1" applyFont="1" applyNumberFormat="1">
      <alignment horizontal="center"/>
    </xf>
    <xf borderId="13" fillId="0" fontId="1" numFmtId="0" xfId="0" applyAlignment="1" applyBorder="1" applyFont="1">
      <alignment vertical="bottom"/>
    </xf>
    <xf borderId="0" fillId="0" fontId="1" numFmtId="0" xfId="0" applyAlignment="1" applyFont="1">
      <alignment vertical="bottom"/>
    </xf>
    <xf borderId="14" fillId="0" fontId="1" numFmtId="4" xfId="0" applyAlignment="1" applyBorder="1" applyFont="1" applyNumberFormat="1">
      <alignment vertical="bottom"/>
    </xf>
    <xf borderId="0" fillId="0" fontId="1" numFmtId="0" xfId="0" applyAlignment="1" applyFont="1">
      <alignment horizontal="center"/>
    </xf>
    <xf borderId="0" fillId="0" fontId="1" numFmtId="0" xfId="0" applyAlignment="1" applyFont="1">
      <alignment horizontal="center" readingOrder="0"/>
    </xf>
    <xf borderId="0" fillId="0" fontId="1" numFmtId="4" xfId="0" applyAlignment="1" applyFont="1" applyNumberFormat="1">
      <alignment horizontal="center" readingOrder="0"/>
    </xf>
    <xf borderId="0" fillId="0" fontId="1" numFmtId="4" xfId="0" applyAlignment="1" applyFont="1" applyNumberFormat="1">
      <alignment vertical="bottom"/>
    </xf>
    <xf borderId="0" fillId="0" fontId="1" numFmtId="4" xfId="0" applyAlignment="1" applyFont="1" applyNumberFormat="1">
      <alignment horizontal="center" vertical="bottom"/>
    </xf>
    <xf borderId="0" fillId="0" fontId="1" numFmtId="4" xfId="0" applyAlignment="1" applyFont="1" applyNumberFormat="1">
      <alignment horizontal="center" readingOrder="0" vertical="bottom"/>
    </xf>
    <xf borderId="0" fillId="0" fontId="9" numFmtId="4" xfId="0" applyAlignment="1" applyFont="1" applyNumberFormat="1">
      <alignment horizontal="center" readingOrder="0"/>
    </xf>
    <xf borderId="0" fillId="0" fontId="9" numFmtId="0" xfId="0" applyAlignment="1" applyFont="1">
      <alignment horizontal="center" readingOrder="0"/>
    </xf>
    <xf borderId="0" fillId="0" fontId="9" numFmtId="4" xfId="0" applyAlignment="1" applyFont="1" applyNumberFormat="1">
      <alignment horizontal="center" vertical="bottom"/>
    </xf>
    <xf borderId="0" fillId="0" fontId="9" numFmtId="4" xfId="0" applyAlignment="1" applyFont="1" applyNumberFormat="1">
      <alignment horizontal="center" readingOrder="0" vertical="bottom"/>
    </xf>
    <xf borderId="10" fillId="11" fontId="2" numFmtId="0" xfId="0" applyAlignment="1" applyBorder="1" applyFont="1">
      <alignment horizontal="center"/>
    </xf>
    <xf borderId="7" fillId="11" fontId="2" numFmtId="0" xfId="0" applyAlignment="1" applyBorder="1" applyFont="1">
      <alignment horizontal="center"/>
    </xf>
    <xf borderId="7" fillId="11" fontId="2" numFmtId="0" xfId="0" applyAlignment="1" applyBorder="1" applyFont="1">
      <alignment horizontal="center" readingOrder="0"/>
    </xf>
    <xf borderId="7" fillId="11" fontId="1" numFmtId="4" xfId="0" applyAlignment="1" applyBorder="1" applyFont="1" applyNumberFormat="1">
      <alignment readingOrder="0"/>
    </xf>
    <xf borderId="7" fillId="11" fontId="1" numFmtId="0" xfId="0" applyBorder="1" applyFont="1"/>
    <xf borderId="7" fillId="11" fontId="1" numFmtId="0" xfId="0" applyAlignment="1" applyBorder="1" applyFont="1">
      <alignment readingOrder="0"/>
    </xf>
    <xf borderId="10" fillId="0" fontId="2" numFmtId="4" xfId="0" applyAlignment="1" applyBorder="1" applyFont="1" applyNumberFormat="1">
      <alignment horizontal="center"/>
    </xf>
    <xf borderId="10" fillId="0" fontId="1" numFmtId="4" xfId="0" applyAlignment="1" applyBorder="1" applyFont="1" applyNumberFormat="1">
      <alignment horizontal="right" vertical="bottom"/>
    </xf>
    <xf borderId="10" fillId="0" fontId="1" numFmtId="4" xfId="0" applyBorder="1" applyFont="1" applyNumberFormat="1"/>
    <xf borderId="10" fillId="0" fontId="2" numFmtId="0" xfId="0" applyAlignment="1" applyBorder="1" applyFont="1">
      <alignment horizontal="center" vertical="center"/>
    </xf>
    <xf borderId="10" fillId="0" fontId="2" numFmtId="0" xfId="0" applyAlignment="1" applyBorder="1" applyFont="1">
      <alignment horizontal="center"/>
    </xf>
    <xf borderId="1" fillId="5" fontId="2" numFmtId="0" xfId="0" applyAlignment="1" applyBorder="1" applyFont="1">
      <alignment horizontal="center" readingOrder="0" vertical="center"/>
    </xf>
    <xf borderId="2" fillId="6" fontId="2" numFmtId="4" xfId="0" applyAlignment="1" applyBorder="1" applyFont="1" applyNumberFormat="1">
      <alignment horizontal="center" readingOrder="0" vertical="center"/>
    </xf>
    <xf borderId="3" fillId="6" fontId="2" numFmtId="4" xfId="0" applyAlignment="1" applyBorder="1" applyFont="1" applyNumberFormat="1">
      <alignment horizontal="center" readingOrder="0" vertical="center"/>
    </xf>
    <xf borderId="4" fillId="6" fontId="2" numFmtId="4" xfId="0" applyAlignment="1" applyBorder="1" applyFont="1" applyNumberFormat="1">
      <alignment horizontal="center" readingOrder="0" vertical="center"/>
    </xf>
    <xf borderId="8" fillId="9" fontId="2" numFmtId="4" xfId="0" applyAlignment="1" applyBorder="1" applyFont="1" applyNumberFormat="1">
      <alignment horizontal="center" readingOrder="0" vertical="center"/>
    </xf>
    <xf borderId="0" fillId="11" fontId="1" numFmtId="0" xfId="0" applyFont="1"/>
    <xf borderId="0" fillId="11" fontId="1" numFmtId="4" xfId="0" applyAlignment="1" applyFont="1" applyNumberFormat="1">
      <alignment horizontal="center"/>
    </xf>
    <xf borderId="0" fillId="11" fontId="2" numFmtId="4" xfId="0" applyAlignment="1" applyFont="1" applyNumberFormat="1">
      <alignment horizontal="center" readingOrder="0" vertical="center"/>
    </xf>
    <xf borderId="0" fillId="11" fontId="2" numFmtId="4" xfId="0" applyAlignment="1" applyFont="1" applyNumberFormat="1">
      <alignment horizontal="center" vertical="center"/>
    </xf>
    <xf borderId="0" fillId="0" fontId="1" numFmtId="0" xfId="0" applyAlignment="1" applyFont="1">
      <alignment readingOrder="0"/>
    </xf>
    <xf borderId="0" fillId="0" fontId="1" numFmtId="0" xfId="0" applyAlignment="1" applyFont="1">
      <alignment horizontal="center"/>
    </xf>
    <xf borderId="2" fillId="12" fontId="2" numFmtId="0" xfId="0" applyAlignment="1" applyBorder="1" applyFill="1" applyFont="1">
      <alignment horizontal="center" readingOrder="0" vertical="center"/>
    </xf>
    <xf borderId="8" fillId="9" fontId="2" numFmtId="0" xfId="0" applyAlignment="1" applyBorder="1" applyFont="1">
      <alignment horizontal="center" readingOrder="0" shrinkToFit="0" vertical="center" wrapText="1"/>
    </xf>
    <xf borderId="12" fillId="0" fontId="2" numFmtId="0" xfId="0" applyAlignment="1" applyBorder="1" applyFont="1">
      <alignment horizontal="center" readingOrder="0" vertical="center"/>
    </xf>
    <xf borderId="10" fillId="13" fontId="2" numFmtId="0" xfId="0" applyAlignment="1" applyBorder="1" applyFill="1" applyFont="1">
      <alignment horizontal="center" readingOrder="0" vertical="center"/>
    </xf>
    <xf borderId="0" fillId="0" fontId="2" numFmtId="0" xfId="0" applyAlignment="1" applyFont="1">
      <alignment horizontal="center" readingOrder="0"/>
    </xf>
    <xf borderId="0" fillId="0" fontId="1" numFmtId="0" xfId="0" applyFont="1"/>
    <xf borderId="0" fillId="0" fontId="5" numFmtId="0" xfId="0" applyAlignment="1" applyFont="1">
      <alignment shrinkToFit="0" wrapText="0"/>
    </xf>
    <xf borderId="0" fillId="0" fontId="5" numFmtId="0" xfId="0" applyAlignment="1" applyFont="1">
      <alignment readingOrder="0" shrinkToFit="0" wrapText="0"/>
    </xf>
    <xf borderId="0" fillId="0" fontId="5" numFmtId="0" xfId="0" applyAlignment="1" applyFont="1">
      <alignment horizontal="right" readingOrder="0" shrinkToFit="0" wrapText="0"/>
    </xf>
    <xf borderId="15" fillId="0" fontId="1" numFmtId="0" xfId="0" applyAlignment="1" applyBorder="1" applyFont="1">
      <alignment horizontal="center" readingOrder="0"/>
    </xf>
    <xf borderId="7" fillId="0" fontId="1" numFmtId="0" xfId="0" applyAlignment="1" applyBorder="1" applyFont="1">
      <alignment vertical="bottom"/>
    </xf>
    <xf borderId="7" fillId="0" fontId="1" numFmtId="0" xfId="0" applyAlignment="1" applyBorder="1" applyFont="1">
      <alignment horizontal="center" vertical="bottom"/>
    </xf>
    <xf borderId="16" fillId="0" fontId="3" numFmtId="0" xfId="0" applyBorder="1" applyFont="1"/>
    <xf borderId="13" fillId="0" fontId="1" numFmtId="0" xfId="0" applyAlignment="1" applyBorder="1" applyFont="1">
      <alignment horizontal="center" vertical="bottom"/>
    </xf>
    <xf borderId="0" fillId="0" fontId="1" numFmtId="0" xfId="0" applyAlignment="1" applyFont="1">
      <alignment horizontal="center" readingOrder="0" vertical="bottom"/>
    </xf>
    <xf borderId="17" fillId="0" fontId="1" numFmtId="0" xfId="0" applyAlignment="1" applyBorder="1" applyFont="1">
      <alignment horizontal="center" readingOrder="0" vertical="bottom"/>
    </xf>
    <xf borderId="0" fillId="0" fontId="1" numFmtId="0" xfId="0" applyAlignment="1" applyFont="1">
      <alignment readingOrder="0" vertical="bottom"/>
    </xf>
    <xf borderId="17" fillId="0" fontId="1" numFmtId="0" xfId="0" applyAlignment="1" applyBorder="1" applyFont="1">
      <alignment readingOrder="0" vertical="bottom"/>
    </xf>
    <xf borderId="17" fillId="0" fontId="1" numFmtId="0" xfId="0" applyAlignment="1" applyBorder="1" applyFont="1">
      <alignment horizontal="center" vertical="bottom"/>
    </xf>
    <xf borderId="12" fillId="0" fontId="3" numFmtId="0" xfId="0" applyBorder="1" applyFont="1"/>
    <xf borderId="17" fillId="0" fontId="1" numFmtId="0" xfId="0" applyAlignment="1" applyBorder="1" applyFont="1">
      <alignment vertical="bottom"/>
    </xf>
    <xf borderId="0" fillId="0" fontId="1" numFmtId="0" xfId="0" applyFont="1"/>
    <xf borderId="0" fillId="0" fontId="1" numFmtId="0" xfId="0" applyAlignment="1" applyFont="1">
      <alignment horizontal="center" vertical="bottom"/>
    </xf>
    <xf borderId="15" fillId="0" fontId="1" numFmtId="0" xfId="0" applyAlignment="1" applyBorder="1" applyFont="1">
      <alignment horizontal="center" readingOrder="0" vertical="center"/>
    </xf>
    <xf borderId="10" fillId="0" fontId="1" numFmtId="0" xfId="0" applyAlignment="1" applyBorder="1" applyFont="1">
      <alignment horizontal="center"/>
    </xf>
    <xf borderId="10" fillId="0" fontId="1" numFmtId="0" xfId="0" applyAlignment="1" applyBorder="1" applyFont="1">
      <alignment horizontal="center" readingOrder="0"/>
    </xf>
    <xf borderId="0" fillId="0" fontId="1" numFmtId="0" xfId="0" applyAlignment="1" applyFont="1">
      <alignment horizontal="center" readingOrder="0" vertical="center"/>
    </xf>
    <xf borderId="16" fillId="0" fontId="1" numFmtId="0" xfId="0" applyAlignment="1" applyBorder="1" applyFont="1">
      <alignment horizontal="center" readingOrder="0"/>
    </xf>
    <xf borderId="13" fillId="0" fontId="1" numFmtId="0" xfId="0" applyAlignment="1" applyBorder="1" applyFont="1">
      <alignment vertical="bottom"/>
    </xf>
    <xf borderId="18" fillId="0" fontId="1" numFmtId="0" xfId="0" applyAlignment="1" applyBorder="1" applyFont="1">
      <alignment horizontal="center" vertical="bottom"/>
    </xf>
    <xf borderId="7" fillId="0" fontId="1" numFmtId="0" xfId="0" applyAlignment="1" applyBorder="1" applyFont="1">
      <alignment vertical="bottom"/>
    </xf>
    <xf borderId="0" fillId="2" fontId="1" numFmtId="0" xfId="0" applyAlignment="1" applyFont="1">
      <alignment horizontal="center" readingOrder="0" vertical="bottom"/>
    </xf>
    <xf borderId="0" fillId="2" fontId="1" numFmtId="0" xfId="0" applyAlignment="1" applyFont="1">
      <alignment readingOrder="0" vertical="bottom"/>
    </xf>
    <xf borderId="0" fillId="2" fontId="1" numFmtId="0" xfId="0" applyAlignment="1" applyFont="1">
      <alignment vertical="bottom"/>
    </xf>
    <xf borderId="10" fillId="0" fontId="1" numFmtId="0" xfId="0" applyAlignment="1" applyBorder="1" applyFont="1">
      <alignment readingOrder="0"/>
    </xf>
    <xf borderId="5" fillId="2" fontId="1" numFmtId="0" xfId="0" applyAlignment="1" applyBorder="1" applyFont="1">
      <alignment horizontal="center" readingOrder="0"/>
    </xf>
    <xf borderId="5" fillId="3" fontId="1" numFmtId="0" xfId="0" applyAlignment="1" applyBorder="1" applyFont="1">
      <alignment horizontal="center" readingOrder="0"/>
    </xf>
    <xf borderId="10" fillId="4" fontId="1" numFmtId="0" xfId="0" applyAlignment="1" applyBorder="1" applyFont="1">
      <alignment horizontal="center" readingOrder="0"/>
    </xf>
    <xf borderId="1" fillId="5" fontId="1" numFmtId="0" xfId="0" applyAlignment="1" applyBorder="1" applyFont="1">
      <alignment horizontal="center" readingOrder="0"/>
    </xf>
    <xf borderId="5" fillId="6" fontId="1" numFmtId="0" xfId="0" applyAlignment="1" applyBorder="1" applyFont="1">
      <alignment horizontal="center" readingOrder="0"/>
    </xf>
    <xf borderId="6" fillId="6" fontId="1" numFmtId="0" xfId="0" applyAlignment="1" applyBorder="1" applyFont="1">
      <alignment horizontal="center" readingOrder="0" vertical="bottom"/>
    </xf>
    <xf borderId="2" fillId="7" fontId="1" numFmtId="0" xfId="0" applyAlignment="1" applyBorder="1" applyFont="1">
      <alignment horizontal="center"/>
    </xf>
    <xf borderId="8" fillId="0" fontId="12" numFmtId="0" xfId="0" applyAlignment="1" applyBorder="1" applyFont="1">
      <alignment horizontal="center" readingOrder="0" vertical="center"/>
    </xf>
    <xf borderId="8" fillId="10" fontId="12" numFmtId="0" xfId="0" applyAlignment="1" applyBorder="1" applyFont="1">
      <alignment horizontal="center" readingOrder="0" vertical="center"/>
    </xf>
    <xf borderId="9" fillId="10" fontId="12" numFmtId="0" xfId="0" applyAlignment="1" applyBorder="1" applyFont="1">
      <alignment horizontal="center" vertical="center"/>
    </xf>
    <xf borderId="19" fillId="11" fontId="12" numFmtId="2" xfId="0" applyAlignment="1" applyBorder="1" applyFont="1" applyNumberFormat="1">
      <alignment horizontal="center" readingOrder="0" vertical="center"/>
    </xf>
    <xf borderId="20" fillId="11" fontId="12" numFmtId="0" xfId="0" applyAlignment="1" applyBorder="1" applyFont="1">
      <alignment horizontal="center" readingOrder="0" vertical="center"/>
    </xf>
    <xf borderId="20" fillId="11" fontId="12" numFmtId="0" xfId="0" applyAlignment="1" applyBorder="1" applyFont="1">
      <alignment horizontal="center" vertical="center"/>
    </xf>
    <xf borderId="20" fillId="11" fontId="12" numFmtId="164" xfId="0" applyAlignment="1" applyBorder="1" applyFont="1" applyNumberFormat="1">
      <alignment horizontal="center" vertical="center"/>
    </xf>
    <xf borderId="20" fillId="11" fontId="12" numFmtId="2" xfId="0" applyAlignment="1" applyBorder="1" applyFont="1" applyNumberFormat="1">
      <alignment horizontal="center" readingOrder="0" vertical="center"/>
    </xf>
    <xf borderId="21" fillId="0" fontId="12" numFmtId="0" xfId="0" applyAlignment="1" applyBorder="1" applyFont="1">
      <alignment horizontal="center" vertical="center"/>
    </xf>
    <xf borderId="20" fillId="0" fontId="12" numFmtId="0" xfId="0" applyAlignment="1" applyBorder="1" applyFont="1">
      <alignment horizontal="center"/>
    </xf>
    <xf borderId="20" fillId="0" fontId="12" numFmtId="0" xfId="0" applyAlignment="1" applyBorder="1" applyFont="1">
      <alignment horizontal="center" readingOrder="0"/>
    </xf>
    <xf borderId="20" fillId="11" fontId="13" numFmtId="164" xfId="0" applyAlignment="1" applyBorder="1" applyFont="1" applyNumberFormat="1">
      <alignment horizontal="center"/>
    </xf>
    <xf borderId="20" fillId="11" fontId="13" numFmtId="0" xfId="0" applyAlignment="1" applyBorder="1" applyFont="1">
      <alignment horizontal="center"/>
    </xf>
    <xf borderId="22" fillId="0" fontId="12" numFmtId="165" xfId="0" applyAlignment="1" applyBorder="1" applyFont="1" applyNumberFormat="1">
      <alignment horizontal="center"/>
    </xf>
    <xf borderId="12" fillId="0" fontId="1" numFmtId="0" xfId="0" applyAlignment="1" applyBorder="1" applyFont="1">
      <alignment horizontal="center" readingOrder="0" vertical="center"/>
    </xf>
    <xf borderId="23" fillId="0" fontId="1" numFmtId="0" xfId="0" applyAlignment="1" applyBorder="1" applyFont="1">
      <alignment horizontal="center" readingOrder="0" vertical="center"/>
    </xf>
    <xf borderId="24" fillId="0" fontId="1" numFmtId="0" xfId="0" applyAlignment="1" applyBorder="1" applyFont="1">
      <alignment horizontal="center" readingOrder="0"/>
    </xf>
    <xf borderId="13" fillId="0" fontId="1" numFmtId="0" xfId="0" applyAlignment="1" applyBorder="1" applyFont="1">
      <alignment horizontal="center"/>
    </xf>
    <xf borderId="12" fillId="0" fontId="1" numFmtId="0" xfId="0" applyAlignment="1" applyBorder="1" applyFont="1">
      <alignment horizontal="center"/>
    </xf>
    <xf borderId="13" fillId="0" fontId="1" numFmtId="0" xfId="0" applyBorder="1" applyFont="1"/>
    <xf borderId="10" fillId="0" fontId="1" numFmtId="0" xfId="0" applyAlignment="1" applyBorder="1" applyFont="1">
      <alignment horizontal="center" readingOrder="0" vertical="center"/>
    </xf>
    <xf borderId="24" fillId="0" fontId="1" numFmtId="0" xfId="0" applyAlignment="1" applyBorder="1" applyFont="1">
      <alignment horizontal="center" readingOrder="0"/>
    </xf>
    <xf borderId="13" fillId="0" fontId="1" numFmtId="0" xfId="0" applyAlignment="1" applyBorder="1" applyFont="1">
      <alignment horizontal="center" readingOrder="0"/>
    </xf>
    <xf borderId="13" fillId="0" fontId="1" numFmtId="0" xfId="0" applyAlignment="1" applyBorder="1" applyFont="1">
      <alignment readingOrder="0"/>
    </xf>
    <xf borderId="23" fillId="0" fontId="1" numFmtId="0" xfId="0" applyAlignment="1" applyBorder="1" applyFont="1">
      <alignment horizontal="center" vertical="center"/>
    </xf>
    <xf borderId="12" fillId="11" fontId="11" numFmtId="0" xfId="0" applyAlignment="1" applyBorder="1" applyFont="1">
      <alignment horizontal="center"/>
    </xf>
    <xf borderId="24" fillId="0" fontId="1" numFmtId="0" xfId="0" applyAlignment="1" applyBorder="1" applyFont="1">
      <alignment horizontal="center"/>
    </xf>
    <xf borderId="24" fillId="0" fontId="1" numFmtId="0" xfId="0" applyAlignment="1" applyBorder="1" applyFont="1">
      <alignment horizontal="center" readingOrder="0" vertical="bottom"/>
    </xf>
    <xf borderId="12" fillId="0" fontId="1" numFmtId="0" xfId="0" applyAlignment="1" applyBorder="1" applyFont="1">
      <alignment horizontal="center" readingOrder="0"/>
    </xf>
    <xf borderId="0" fillId="0" fontId="1" numFmtId="0" xfId="0" applyAlignment="1" applyFont="1">
      <alignment vertical="bottom"/>
    </xf>
    <xf borderId="24" fillId="0" fontId="1" numFmtId="0" xfId="0" applyAlignment="1" applyBorder="1" applyFont="1">
      <alignment horizontal="center" vertical="bottom"/>
    </xf>
    <xf borderId="0" fillId="0" fontId="1" numFmtId="0" xfId="0" applyAlignment="1" applyFont="1">
      <alignment horizontal="center" vertical="center"/>
    </xf>
    <xf borderId="9" fillId="10" fontId="12" numFmtId="0" xfId="0" applyAlignment="1" applyBorder="1" applyFont="1">
      <alignment horizontal="center" readingOrder="0" vertical="center"/>
    </xf>
    <xf borderId="21" fillId="0" fontId="12" numFmtId="0" xfId="0" applyAlignment="1" applyBorder="1" applyFont="1">
      <alignment horizontal="center" readingOrder="0" vertical="center"/>
    </xf>
    <xf borderId="12" fillId="0" fontId="1" numFmtId="0" xfId="0" applyAlignment="1" applyBorder="1" applyFont="1">
      <alignment horizontal="center" readingOrder="0"/>
    </xf>
    <xf borderId="10" fillId="11" fontId="2" numFmtId="0" xfId="0" applyAlignment="1" applyBorder="1" applyFont="1">
      <alignment horizontal="center"/>
    </xf>
    <xf borderId="0" fillId="11" fontId="14" numFmtId="0" xfId="0" applyAlignment="1" applyFont="1">
      <alignment readingOrder="0"/>
    </xf>
    <xf borderId="0" fillId="11" fontId="6" numFmtId="4" xfId="0" applyAlignment="1" applyFont="1" applyNumberFormat="1">
      <alignment horizontal="center"/>
    </xf>
    <xf borderId="10" fillId="11" fontId="6" numFmtId="4" xfId="0" applyAlignment="1" applyBorder="1" applyFont="1" applyNumberFormat="1">
      <alignment horizontal="center"/>
    </xf>
    <xf borderId="0" fillId="11" fontId="2" numFmtId="4" xfId="0" applyAlignment="1" applyFont="1" applyNumberFormat="1">
      <alignment horizontal="center"/>
    </xf>
    <xf borderId="10" fillId="11" fontId="2" numFmtId="4" xfId="0" applyAlignment="1" applyBorder="1" applyFont="1" applyNumberFormat="1">
      <alignment horizontal="center"/>
    </xf>
    <xf borderId="10" fillId="11" fontId="6" numFmtId="4" xfId="0" applyAlignment="1" applyBorder="1" applyFont="1" applyNumberFormat="1">
      <alignment horizontal="center" readingOrder="0"/>
    </xf>
    <xf borderId="0" fillId="0" fontId="1" numFmtId="4" xfId="0" applyFont="1" applyNumberFormat="1"/>
    <xf borderId="2" fillId="2" fontId="1" numFmtId="0" xfId="0" applyAlignment="1" applyBorder="1" applyFont="1">
      <alignment horizontal="center" readingOrder="0"/>
    </xf>
    <xf borderId="2" fillId="3" fontId="1" numFmtId="0" xfId="0" applyAlignment="1" applyBorder="1" applyFont="1">
      <alignment horizontal="center" readingOrder="0"/>
    </xf>
    <xf borderId="1" fillId="4" fontId="1" numFmtId="0" xfId="0" applyAlignment="1" applyBorder="1" applyFont="1">
      <alignment horizontal="center" readingOrder="0"/>
    </xf>
    <xf borderId="2" fillId="12" fontId="1" numFmtId="0" xfId="0" applyAlignment="1" applyBorder="1" applyFont="1">
      <alignment horizontal="center" readingOrder="0"/>
    </xf>
    <xf borderId="2" fillId="6" fontId="1" numFmtId="0" xfId="0" applyAlignment="1" applyBorder="1" applyFont="1">
      <alignment horizontal="center" readingOrder="0"/>
    </xf>
    <xf borderId="2" fillId="7" fontId="1" numFmtId="0" xfId="0" applyAlignment="1" applyBorder="1" applyFont="1">
      <alignment horizontal="center" readingOrder="0"/>
    </xf>
    <xf borderId="10" fillId="14" fontId="1" numFmtId="0" xfId="0" applyAlignment="1" applyBorder="1" applyFill="1" applyFont="1">
      <alignment horizontal="center" readingOrder="0" vertical="center"/>
    </xf>
    <xf borderId="8" fillId="10" fontId="1" numFmtId="0" xfId="0" applyAlignment="1" applyBorder="1" applyFont="1">
      <alignment horizontal="center" readingOrder="0" vertical="center"/>
    </xf>
    <xf borderId="9" fillId="10" fontId="1" numFmtId="0" xfId="0" applyAlignment="1" applyBorder="1" applyFont="1">
      <alignment horizontal="center" readingOrder="0" vertical="center"/>
    </xf>
    <xf borderId="20" fillId="0" fontId="1" numFmtId="0" xfId="0" applyAlignment="1" applyBorder="1" applyFont="1">
      <alignment horizontal="center" readingOrder="0" vertical="center"/>
    </xf>
    <xf borderId="20" fillId="11" fontId="11" numFmtId="0" xfId="0" applyAlignment="1" applyBorder="1" applyFont="1">
      <alignment horizontal="center" readingOrder="0" vertical="center"/>
    </xf>
    <xf borderId="25" fillId="11" fontId="11" numFmtId="0" xfId="0" applyAlignment="1" applyBorder="1" applyFont="1">
      <alignment horizontal="center" readingOrder="0" vertical="center"/>
    </xf>
    <xf borderId="9" fillId="0" fontId="1" numFmtId="0" xfId="0" applyAlignment="1" applyBorder="1" applyFont="1">
      <alignment horizontal="center" readingOrder="0" vertical="center"/>
    </xf>
    <xf borderId="21" fillId="10" fontId="1" numFmtId="0" xfId="0" applyAlignment="1" applyBorder="1" applyFont="1">
      <alignment horizontal="center" readingOrder="0" vertical="center"/>
    </xf>
    <xf borderId="0" fillId="10" fontId="1" numFmtId="0" xfId="0" applyFont="1"/>
    <xf borderId="12" fillId="10" fontId="1" numFmtId="0" xfId="0" applyAlignment="1" applyBorder="1" applyFont="1">
      <alignment horizontal="center" readingOrder="0" vertical="center"/>
    </xf>
    <xf borderId="12" fillId="10" fontId="5" numFmtId="0" xfId="0" applyAlignment="1" applyBorder="1" applyFont="1">
      <alignment horizontal="center" readingOrder="0" shrinkToFit="0" wrapText="0"/>
    </xf>
    <xf borderId="12" fillId="10" fontId="1" numFmtId="0" xfId="0" applyAlignment="1" applyBorder="1" applyFont="1">
      <alignment horizontal="center" vertical="center"/>
    </xf>
    <xf borderId="12" fillId="10" fontId="1" numFmtId="0" xfId="0" applyBorder="1" applyFont="1"/>
    <xf borderId="10" fillId="10" fontId="1" numFmtId="0" xfId="0" applyAlignment="1" applyBorder="1" applyFont="1">
      <alignment horizontal="center" readingOrder="0" vertical="center"/>
    </xf>
    <xf borderId="10" fillId="10" fontId="5" numFmtId="0" xfId="0" applyAlignment="1" applyBorder="1" applyFont="1">
      <alignment horizontal="center" readingOrder="0" shrinkToFit="0" wrapText="0"/>
    </xf>
    <xf borderId="10" fillId="10" fontId="1" numFmtId="0" xfId="0" applyAlignment="1" applyBorder="1" applyFont="1">
      <alignment horizontal="center" vertical="center"/>
    </xf>
    <xf borderId="10" fillId="10" fontId="1" numFmtId="0" xfId="0" applyBorder="1" applyFont="1"/>
    <xf borderId="10" fillId="10" fontId="1" numFmtId="0" xfId="0" applyAlignment="1" applyBorder="1" applyFont="1">
      <alignment readingOrder="0"/>
    </xf>
    <xf borderId="1" fillId="3" fontId="2" numFmtId="0" xfId="0" applyAlignment="1" applyBorder="1" applyFont="1">
      <alignment horizontal="center" readingOrder="0" vertical="center"/>
    </xf>
    <xf borderId="2" fillId="6" fontId="2" numFmtId="0" xfId="0" applyAlignment="1" applyBorder="1" applyFont="1">
      <alignment horizontal="center" readingOrder="0" vertical="center"/>
    </xf>
    <xf borderId="2" fillId="7" fontId="2" numFmtId="0" xfId="0" applyAlignment="1" applyBorder="1" applyFont="1">
      <alignment horizontal="center" readingOrder="0" vertical="center"/>
    </xf>
    <xf borderId="10" fillId="14" fontId="2" numFmtId="0" xfId="0" applyAlignment="1" applyBorder="1" applyFont="1">
      <alignment horizontal="center" readingOrder="0" vertical="center"/>
    </xf>
    <xf borderId="0" fillId="11" fontId="1" numFmtId="2" xfId="0" applyAlignment="1" applyFont="1" applyNumberFormat="1">
      <alignment horizontal="center"/>
    </xf>
    <xf borderId="0" fillId="11" fontId="1" numFmtId="0" xfId="0" applyAlignment="1" applyFont="1">
      <alignment horizontal="center" vertical="center"/>
    </xf>
    <xf borderId="9" fillId="10" fontId="2" numFmtId="0" xfId="0" applyAlignment="1" applyBorder="1" applyFont="1">
      <alignment horizontal="center" readingOrder="0" vertical="center"/>
    </xf>
    <xf borderId="8" fillId="11" fontId="4" numFmtId="2" xfId="0" applyAlignment="1" applyBorder="1" applyFont="1" applyNumberFormat="1">
      <alignment horizontal="center" readingOrder="0" vertical="center"/>
    </xf>
    <xf borderId="20" fillId="0" fontId="2" numFmtId="0" xfId="0" applyAlignment="1" applyBorder="1" applyFont="1">
      <alignment horizontal="center" readingOrder="0" vertical="center"/>
    </xf>
    <xf borderId="20" fillId="11" fontId="4" numFmtId="0" xfId="0" applyAlignment="1" applyBorder="1" applyFont="1">
      <alignment horizontal="center" readingOrder="0" vertical="center"/>
    </xf>
    <xf borderId="21" fillId="11" fontId="4" numFmtId="0" xfId="0" applyAlignment="1" applyBorder="1" applyFont="1">
      <alignment horizontal="center" readingOrder="0" vertical="center"/>
    </xf>
    <xf borderId="20" fillId="11" fontId="6" numFmtId="164" xfId="0" applyAlignment="1" applyBorder="1" applyFont="1" applyNumberFormat="1">
      <alignment horizontal="center" readingOrder="0" vertical="center"/>
    </xf>
    <xf borderId="25" fillId="11" fontId="6" numFmtId="0" xfId="0" applyAlignment="1" applyBorder="1" applyFont="1">
      <alignment horizontal="center" readingOrder="0" vertical="center"/>
    </xf>
    <xf borderId="9" fillId="0" fontId="2" numFmtId="165" xfId="0" applyAlignment="1" applyBorder="1" applyFont="1" applyNumberFormat="1">
      <alignment horizontal="center" readingOrder="0" vertical="center"/>
    </xf>
    <xf borderId="21" fillId="0" fontId="2" numFmtId="0" xfId="0" applyAlignment="1" applyBorder="1" applyFont="1">
      <alignment horizontal="center" readingOrder="0" vertical="center"/>
    </xf>
    <xf borderId="7" fillId="11" fontId="2" numFmtId="2" xfId="0" applyAlignment="1" applyBorder="1" applyFont="1" applyNumberFormat="1">
      <alignment horizontal="center" vertical="center"/>
    </xf>
    <xf borderId="10" fillId="0" fontId="5" numFmtId="0" xfId="0" applyAlignment="1" applyBorder="1" applyFont="1">
      <alignment horizontal="center" shrinkToFit="0" vertical="center" wrapText="0"/>
    </xf>
    <xf borderId="10" fillId="0" fontId="5" numFmtId="0" xfId="0" applyAlignment="1" applyBorder="1" applyFont="1">
      <alignment horizontal="center" readingOrder="0" shrinkToFit="0" vertical="center" wrapText="0"/>
    </xf>
    <xf borderId="7" fillId="11" fontId="2" numFmtId="0" xfId="0" applyAlignment="1" applyBorder="1" applyFont="1">
      <alignment horizontal="center" readingOrder="0" vertical="center"/>
    </xf>
    <xf borderId="26" fillId="0" fontId="15" numFmtId="164" xfId="0" applyAlignment="1" applyBorder="1" applyFont="1" applyNumberFormat="1">
      <alignment horizontal="center" vertical="center"/>
    </xf>
    <xf borderId="10" fillId="0" fontId="2" numFmtId="0" xfId="0" applyAlignment="1" applyBorder="1" applyFont="1">
      <alignment horizontal="center" vertical="center"/>
    </xf>
    <xf borderId="26" fillId="0" fontId="15" numFmtId="165" xfId="0" applyAlignment="1" applyBorder="1" applyFont="1" applyNumberFormat="1">
      <alignment horizontal="center" vertical="center"/>
    </xf>
    <xf borderId="12" fillId="0" fontId="2" numFmtId="0" xfId="0" applyAlignment="1" applyBorder="1" applyFont="1">
      <alignment horizontal="center" vertical="center"/>
    </xf>
    <xf borderId="6" fillId="0" fontId="15" numFmtId="165" xfId="0" applyAlignment="1" applyBorder="1" applyFont="1" applyNumberFormat="1">
      <alignment horizontal="center" vertical="center"/>
    </xf>
    <xf borderId="12" fillId="13" fontId="2" numFmtId="0" xfId="0" applyAlignment="1" applyBorder="1" applyFont="1">
      <alignment horizontal="center" readingOrder="0" vertical="center"/>
    </xf>
    <xf borderId="10" fillId="13" fontId="2" numFmtId="0" xfId="0" applyAlignment="1" applyBorder="1" applyFont="1">
      <alignment horizontal="center" vertical="center"/>
    </xf>
    <xf borderId="10" fillId="13" fontId="5" numFmtId="0" xfId="0" applyAlignment="1" applyBorder="1" applyFont="1">
      <alignment horizontal="center" shrinkToFit="0" vertical="center" wrapText="0"/>
    </xf>
    <xf borderId="10" fillId="13" fontId="5" numFmtId="0" xfId="0" applyAlignment="1" applyBorder="1" applyFont="1">
      <alignment horizontal="center" readingOrder="0" shrinkToFit="0" vertical="center" wrapText="0"/>
    </xf>
    <xf borderId="10" fillId="13" fontId="2" numFmtId="164" xfId="0" applyAlignment="1" applyBorder="1" applyFont="1" applyNumberFormat="1">
      <alignment horizontal="center" readingOrder="0" vertical="center"/>
    </xf>
    <xf borderId="6" fillId="13" fontId="16" numFmtId="165" xfId="0" applyAlignment="1" applyBorder="1" applyFont="1" applyNumberFormat="1">
      <alignment horizontal="center" readingOrder="0" vertical="center"/>
    </xf>
    <xf borderId="10" fillId="11" fontId="5" numFmtId="0" xfId="0" applyAlignment="1" applyBorder="1" applyFont="1">
      <alignment horizontal="center" shrinkToFit="0" vertical="center" wrapText="0"/>
    </xf>
    <xf borderId="10" fillId="11" fontId="2" numFmtId="164" xfId="0" applyAlignment="1" applyBorder="1" applyFont="1" applyNumberFormat="1">
      <alignment horizontal="center" readingOrder="0" vertical="center"/>
    </xf>
    <xf borderId="6" fillId="11" fontId="16" numFmtId="165" xfId="0" applyAlignment="1" applyBorder="1" applyFont="1" applyNumberFormat="1">
      <alignment horizontal="center" readingOrder="0" vertical="center"/>
    </xf>
    <xf borderId="10" fillId="13" fontId="2" numFmtId="164" xfId="0" applyAlignment="1" applyBorder="1" applyFont="1" applyNumberFormat="1">
      <alignment horizontal="center" vertical="center"/>
    </xf>
    <xf borderId="18" fillId="13" fontId="16" numFmtId="165" xfId="0" applyAlignment="1" applyBorder="1" applyFont="1" applyNumberFormat="1">
      <alignment horizontal="center" readingOrder="0" vertical="center"/>
    </xf>
    <xf borderId="10" fillId="0" fontId="2" numFmtId="165" xfId="0" applyAlignment="1" applyBorder="1" applyFont="1" applyNumberFormat="1">
      <alignment horizontal="center" vertical="center"/>
    </xf>
    <xf borderId="10" fillId="13" fontId="2" numFmtId="165" xfId="0" applyAlignment="1" applyBorder="1" applyFont="1" applyNumberFormat="1">
      <alignment horizontal="center" readingOrder="0" vertical="center"/>
    </xf>
    <xf borderId="10" fillId="11" fontId="2" numFmtId="165" xfId="0" applyAlignment="1" applyBorder="1" applyFont="1" applyNumberFormat="1">
      <alignment horizontal="center" readingOrder="0" vertical="center"/>
    </xf>
    <xf borderId="7" fillId="11" fontId="2" numFmtId="0" xfId="0" applyAlignment="1" applyBorder="1" applyFont="1">
      <alignment horizontal="center" vertical="center"/>
    </xf>
    <xf borderId="10" fillId="13" fontId="2" numFmtId="165" xfId="0" applyAlignment="1" applyBorder="1" applyFont="1" applyNumberFormat="1">
      <alignment horizontal="center" vertical="center"/>
    </xf>
    <xf borderId="27" fillId="0" fontId="6" numFmtId="2" xfId="0" applyAlignment="1" applyBorder="1" applyFont="1" applyNumberFormat="1">
      <alignment horizontal="center" vertical="center"/>
    </xf>
    <xf borderId="12" fillId="0" fontId="5" numFmtId="0" xfId="0" applyAlignment="1" applyBorder="1" applyFont="1">
      <alignment horizontal="center" readingOrder="0" shrinkToFit="0" vertical="center" wrapText="0"/>
    </xf>
    <xf borderId="10" fillId="0" fontId="6" numFmtId="0" xfId="0" applyAlignment="1" applyBorder="1" applyFont="1">
      <alignment horizontal="center" vertical="center"/>
    </xf>
    <xf borderId="10" fillId="0" fontId="6" numFmtId="0" xfId="0" applyAlignment="1" applyBorder="1" applyFont="1">
      <alignment horizontal="center" vertical="center"/>
    </xf>
    <xf borderId="10" fillId="0" fontId="6" numFmtId="0" xfId="0" applyAlignment="1" applyBorder="1" applyFont="1">
      <alignment horizontal="center" readingOrder="0" vertical="center"/>
    </xf>
    <xf borderId="5" fillId="0" fontId="6" numFmtId="0" xfId="0" applyAlignment="1" applyBorder="1" applyFont="1">
      <alignment horizontal="center" vertical="center"/>
    </xf>
    <xf borderId="27" fillId="11" fontId="6" numFmtId="0" xfId="0" applyAlignment="1" applyBorder="1" applyFont="1">
      <alignment horizontal="center" vertical="bottom"/>
    </xf>
    <xf borderId="0" fillId="11" fontId="1" numFmtId="0" xfId="0" applyAlignment="1" applyFont="1">
      <alignment vertical="bottom"/>
    </xf>
    <xf borderId="0" fillId="11" fontId="1" numFmtId="0" xfId="0" applyAlignment="1" applyFont="1">
      <alignment horizontal="center" vertical="bottom"/>
    </xf>
    <xf borderId="10" fillId="11" fontId="2" numFmtId="2" xfId="0" applyAlignment="1" applyBorder="1" applyFont="1" applyNumberFormat="1">
      <alignment horizontal="center" vertical="center"/>
    </xf>
    <xf borderId="17" fillId="0" fontId="2" numFmtId="0" xfId="0" applyAlignment="1" applyBorder="1" applyFont="1">
      <alignment horizontal="center" readingOrder="0" vertical="center"/>
    </xf>
    <xf borderId="16" fillId="0" fontId="2" numFmtId="0" xfId="0" applyAlignment="1" applyBorder="1" applyFont="1">
      <alignment horizontal="center" readingOrder="0" vertical="center"/>
    </xf>
    <xf borderId="16" fillId="0" fontId="2" numFmtId="0" xfId="0" applyAlignment="1" applyBorder="1" applyFont="1">
      <alignment horizontal="center" vertical="center"/>
    </xf>
    <xf borderId="27" fillId="0" fontId="2" numFmtId="0" xfId="0" applyAlignment="1" applyBorder="1" applyFont="1">
      <alignment horizontal="center" readingOrder="0" vertical="center"/>
    </xf>
    <xf borderId="7" fillId="0" fontId="2" numFmtId="0" xfId="0" applyAlignment="1" applyBorder="1" applyFont="1">
      <alignment horizontal="center" vertical="center"/>
    </xf>
    <xf borderId="7" fillId="0" fontId="2" numFmtId="0" xfId="0" applyAlignment="1" applyBorder="1" applyFont="1">
      <alignment horizontal="center" readingOrder="0" vertical="center"/>
    </xf>
    <xf borderId="7" fillId="0" fontId="6" numFmtId="0" xfId="0" applyAlignment="1" applyBorder="1" applyFont="1">
      <alignment horizontal="center" vertical="center"/>
    </xf>
    <xf borderId="7" fillId="0" fontId="6" numFmtId="0" xfId="0" applyAlignment="1" applyBorder="1" applyFont="1">
      <alignment horizontal="center" readingOrder="0" vertical="center"/>
    </xf>
    <xf borderId="7" fillId="0" fontId="2" numFmtId="164" xfId="0" applyAlignment="1" applyBorder="1" applyFont="1" applyNumberFormat="1">
      <alignment horizontal="center" vertical="center"/>
    </xf>
    <xf borderId="7" fillId="0" fontId="2" numFmtId="165" xfId="0" applyAlignment="1" applyBorder="1" applyFont="1" applyNumberFormat="1">
      <alignment horizontal="center" vertical="center"/>
    </xf>
    <xf borderId="13" fillId="0" fontId="2" numFmtId="0" xfId="0" applyAlignment="1" applyBorder="1" applyFont="1">
      <alignment horizontal="center" vertical="center"/>
    </xf>
    <xf borderId="13" fillId="0" fontId="2" numFmtId="0" xfId="0" applyAlignment="1" applyBorder="1" applyFont="1">
      <alignment horizontal="center" readingOrder="0" vertical="center"/>
    </xf>
    <xf borderId="13" fillId="0" fontId="6" numFmtId="0" xfId="0" applyAlignment="1" applyBorder="1" applyFont="1">
      <alignment horizontal="center" vertical="center"/>
    </xf>
    <xf borderId="13" fillId="0" fontId="6" numFmtId="0" xfId="0" applyAlignment="1" applyBorder="1" applyFont="1">
      <alignment horizontal="center" readingOrder="0" vertical="center"/>
    </xf>
    <xf borderId="13" fillId="11" fontId="2" numFmtId="0" xfId="0" applyAlignment="1" applyBorder="1" applyFont="1">
      <alignment horizontal="center" readingOrder="0" vertical="center"/>
    </xf>
    <xf borderId="13" fillId="0" fontId="2" numFmtId="164" xfId="0" applyAlignment="1" applyBorder="1" applyFont="1" applyNumberFormat="1">
      <alignment horizontal="center" vertical="center"/>
    </xf>
    <xf borderId="13" fillId="0" fontId="2" numFmtId="165" xfId="0" applyAlignment="1" applyBorder="1" applyFont="1" applyNumberFormat="1">
      <alignment horizontal="center" vertical="center"/>
    </xf>
    <xf borderId="13" fillId="0" fontId="6" numFmtId="164" xfId="0" applyAlignment="1" applyBorder="1" applyFont="1" applyNumberFormat="1">
      <alignment horizontal="center" vertical="center"/>
    </xf>
    <xf borderId="13" fillId="0" fontId="6" numFmtId="165" xfId="0" applyAlignment="1" applyBorder="1" applyFont="1" applyNumberFormat="1">
      <alignment horizontal="center" vertical="center"/>
    </xf>
    <xf borderId="12" fillId="13" fontId="2" numFmtId="0" xfId="0" applyAlignment="1" applyBorder="1" applyFont="1">
      <alignment horizontal="center" vertical="center"/>
    </xf>
    <xf borderId="13" fillId="13" fontId="2" numFmtId="0" xfId="0" applyAlignment="1" applyBorder="1" applyFont="1">
      <alignment horizontal="center" vertical="center"/>
    </xf>
    <xf borderId="13" fillId="13" fontId="2" numFmtId="0" xfId="0" applyAlignment="1" applyBorder="1" applyFont="1">
      <alignment horizontal="center" readingOrder="0" vertical="center"/>
    </xf>
    <xf borderId="13" fillId="13" fontId="2" numFmtId="164" xfId="0" applyAlignment="1" applyBorder="1" applyFont="1" applyNumberFormat="1">
      <alignment horizontal="center" vertical="center"/>
    </xf>
    <xf borderId="28" fillId="13" fontId="2" numFmtId="165" xfId="0" applyAlignment="1" applyBorder="1" applyFont="1" applyNumberFormat="1">
      <alignment horizontal="center" vertical="center"/>
    </xf>
    <xf borderId="28" fillId="13" fontId="2" numFmtId="0" xfId="0" applyAlignment="1" applyBorder="1" applyFont="1">
      <alignment horizontal="center" shrinkToFit="0" vertical="center" wrapText="0"/>
    </xf>
    <xf borderId="13" fillId="11" fontId="6" numFmtId="0" xfId="0" applyAlignment="1" applyBorder="1" applyFont="1">
      <alignment horizontal="center" vertical="center"/>
    </xf>
    <xf borderId="12" fillId="11" fontId="2" numFmtId="0" xfId="0" applyAlignment="1" applyBorder="1" applyFont="1">
      <alignment horizontal="center" vertical="center"/>
    </xf>
    <xf borderId="13" fillId="11" fontId="2" numFmtId="0" xfId="0" applyAlignment="1" applyBorder="1" applyFont="1">
      <alignment horizontal="center" vertical="center"/>
    </xf>
    <xf borderId="13" fillId="11" fontId="6" numFmtId="0" xfId="0" applyAlignment="1" applyBorder="1" applyFont="1">
      <alignment horizontal="center" readingOrder="0" vertical="center"/>
    </xf>
    <xf borderId="13" fillId="11" fontId="2" numFmtId="164" xfId="0" applyAlignment="1" applyBorder="1" applyFont="1" applyNumberFormat="1">
      <alignment horizontal="center" vertical="center"/>
    </xf>
    <xf borderId="13" fillId="11" fontId="2" numFmtId="165" xfId="0" applyAlignment="1" applyBorder="1" applyFont="1" applyNumberFormat="1">
      <alignment horizontal="center" vertical="center"/>
    </xf>
    <xf borderId="26" fillId="0" fontId="2" numFmtId="0" xfId="0" applyAlignment="1" applyBorder="1" applyFont="1">
      <alignment horizontal="center" vertical="center"/>
    </xf>
    <xf borderId="12" fillId="0" fontId="15" numFmtId="164" xfId="0" applyAlignment="1" applyBorder="1" applyFont="1" applyNumberFormat="1">
      <alignment horizontal="center" vertical="center"/>
    </xf>
    <xf borderId="10" fillId="0" fontId="15" numFmtId="164" xfId="0" applyAlignment="1" applyBorder="1" applyFont="1" applyNumberFormat="1">
      <alignment horizontal="center" vertical="center"/>
    </xf>
    <xf borderId="10" fillId="0" fontId="2" numFmtId="164" xfId="0" applyAlignment="1" applyBorder="1" applyFont="1" applyNumberFormat="1">
      <alignment horizontal="center" vertical="center"/>
    </xf>
    <xf borderId="29" fillId="13" fontId="2" numFmtId="0" xfId="0" applyAlignment="1" applyBorder="1" applyFont="1">
      <alignment horizontal="center" shrinkToFit="0" vertical="center" wrapText="0"/>
    </xf>
    <xf borderId="10" fillId="11" fontId="2" numFmtId="164" xfId="0" applyAlignment="1" applyBorder="1" applyFont="1" applyNumberFormat="1">
      <alignment horizontal="center" vertical="center"/>
    </xf>
    <xf borderId="10" fillId="11" fontId="2" numFmtId="165" xfId="0" applyAlignment="1" applyBorder="1" applyFont="1" applyNumberFormat="1">
      <alignment horizontal="center" vertical="center"/>
    </xf>
    <xf borderId="15" fillId="13" fontId="2" numFmtId="0" xfId="0" applyAlignment="1" applyBorder="1" applyFont="1">
      <alignment horizontal="center" vertical="center"/>
    </xf>
    <xf borderId="15" fillId="13" fontId="2" numFmtId="164" xfId="0" applyAlignment="1" applyBorder="1" applyFont="1" applyNumberFormat="1">
      <alignment horizontal="center" vertical="center"/>
    </xf>
    <xf borderId="15" fillId="13" fontId="2" numFmtId="165" xfId="0" applyAlignment="1" applyBorder="1" applyFont="1" applyNumberFormat="1">
      <alignment horizontal="center" vertical="center"/>
    </xf>
    <xf borderId="30" fillId="13" fontId="2" numFmtId="0" xfId="0" applyAlignment="1" applyBorder="1" applyFont="1">
      <alignment horizontal="center" shrinkToFit="0" vertical="center" wrapText="0"/>
    </xf>
    <xf borderId="0" fillId="0" fontId="2" numFmtId="0" xfId="0" applyAlignment="1" applyFont="1">
      <alignment readingOrder="0"/>
    </xf>
    <xf borderId="0" fillId="0" fontId="2" numFmtId="0" xfId="0" applyAlignment="1" applyFont="1">
      <alignment horizontal="center" readingOrder="0" vertical="center"/>
    </xf>
    <xf borderId="0" fillId="0" fontId="2" numFmtId="0" xfId="0" applyAlignment="1" applyFont="1">
      <alignment horizontal="center" vertical="center"/>
    </xf>
    <xf borderId="18" fillId="0" fontId="2" numFmtId="0" xfId="0" applyAlignment="1" applyBorder="1" applyFont="1">
      <alignment horizontal="center" vertical="center"/>
    </xf>
    <xf borderId="18" fillId="0" fontId="2" numFmtId="164" xfId="0" applyAlignment="1" applyBorder="1" applyFont="1" applyNumberFormat="1">
      <alignment horizontal="center" vertical="center"/>
    </xf>
    <xf borderId="18" fillId="0" fontId="2" numFmtId="165" xfId="0" applyAlignment="1" applyBorder="1" applyFont="1" applyNumberFormat="1">
      <alignment horizontal="center" vertical="center"/>
    </xf>
    <xf borderId="0" fillId="0" fontId="2" numFmtId="164" xfId="0" applyAlignment="1" applyFont="1" applyNumberFormat="1">
      <alignment horizontal="center" vertical="center"/>
    </xf>
    <xf borderId="0" fillId="0" fontId="2" numFmtId="165" xfId="0" applyAlignment="1" applyFont="1" applyNumberFormat="1">
      <alignment horizontal="center" vertical="center"/>
    </xf>
    <xf borderId="0" fillId="0" fontId="2" numFmtId="0" xfId="0" applyFont="1"/>
    <xf borderId="5" fillId="2" fontId="2" numFmtId="0" xfId="0" applyAlignment="1" applyBorder="1" applyFont="1">
      <alignment horizontal="center" readingOrder="0" vertical="center"/>
    </xf>
    <xf borderId="10" fillId="3" fontId="2" numFmtId="0" xfId="0" applyAlignment="1" applyBorder="1" applyFont="1">
      <alignment horizontal="center" readingOrder="0" vertical="center"/>
    </xf>
    <xf borderId="5" fillId="3" fontId="2" numFmtId="0" xfId="0" applyAlignment="1" applyBorder="1" applyFont="1">
      <alignment horizontal="center" readingOrder="0" vertical="center"/>
    </xf>
    <xf borderId="10" fillId="4" fontId="2" numFmtId="0" xfId="0" applyAlignment="1" applyBorder="1" applyFont="1">
      <alignment horizontal="center" readingOrder="0" vertical="center"/>
    </xf>
    <xf borderId="10" fillId="5" fontId="2" numFmtId="0" xfId="0" applyAlignment="1" applyBorder="1" applyFont="1">
      <alignment horizontal="center" readingOrder="0" vertical="center"/>
    </xf>
    <xf borderId="5" fillId="6" fontId="2" numFmtId="0" xfId="0" applyAlignment="1" applyBorder="1" applyFont="1">
      <alignment horizontal="center" readingOrder="0" vertical="center"/>
    </xf>
    <xf borderId="5" fillId="7" fontId="2" numFmtId="0" xfId="0" applyAlignment="1" applyBorder="1" applyFont="1">
      <alignment horizontal="center" readingOrder="0" vertical="center"/>
    </xf>
    <xf borderId="5" fillId="14" fontId="2" numFmtId="0" xfId="0" applyAlignment="1" applyBorder="1" applyFont="1">
      <alignment horizontal="center" readingOrder="0" vertical="center"/>
    </xf>
    <xf borderId="27" fillId="11" fontId="1" numFmtId="2" xfId="0" applyAlignment="1" applyBorder="1" applyFont="1" applyNumberFormat="1">
      <alignment horizontal="center"/>
    </xf>
    <xf borderId="10" fillId="10" fontId="2" numFmtId="0" xfId="0" applyAlignment="1" applyBorder="1" applyFont="1">
      <alignment horizontal="center" readingOrder="0" vertical="center"/>
    </xf>
    <xf borderId="10" fillId="11" fontId="4" numFmtId="2" xfId="0" applyAlignment="1" applyBorder="1" applyFont="1" applyNumberFormat="1">
      <alignment horizontal="center" readingOrder="0" vertical="center"/>
    </xf>
    <xf borderId="10" fillId="11" fontId="6" numFmtId="164" xfId="0" applyAlignment="1" applyBorder="1" applyFont="1" applyNumberFormat="1">
      <alignment horizontal="center" readingOrder="0" vertical="center"/>
    </xf>
    <xf borderId="10" fillId="0" fontId="2" numFmtId="165" xfId="0" applyAlignment="1" applyBorder="1" applyFont="1" applyNumberFormat="1">
      <alignment horizontal="center" readingOrder="0" vertical="center"/>
    </xf>
    <xf borderId="25" fillId="0" fontId="2" numFmtId="0" xfId="0" applyAlignment="1" applyBorder="1" applyFont="1">
      <alignment horizontal="center" readingOrder="0" vertical="center"/>
    </xf>
    <xf borderId="27" fillId="11" fontId="1" numFmtId="0" xfId="0" applyBorder="1" applyFont="1"/>
    <xf borderId="10" fillId="0" fontId="2" numFmtId="0" xfId="0" applyAlignment="1" applyBorder="1" applyFont="1">
      <alignment horizontal="center" readingOrder="0"/>
    </xf>
    <xf borderId="10" fillId="15" fontId="2" numFmtId="0" xfId="0" applyAlignment="1" applyBorder="1" applyFill="1" applyFont="1">
      <alignment horizontal="center" readingOrder="0" vertical="center"/>
    </xf>
    <xf borderId="23" fillId="0" fontId="2" numFmtId="0" xfId="0" applyAlignment="1" applyBorder="1" applyFont="1">
      <alignment horizontal="center" vertical="center"/>
    </xf>
    <xf borderId="27" fillId="11" fontId="2" numFmtId="0" xfId="0" applyAlignment="1" applyBorder="1" applyFont="1">
      <alignment horizontal="center" vertical="center"/>
    </xf>
    <xf borderId="10" fillId="16" fontId="2" numFmtId="0" xfId="0" applyAlignment="1" applyBorder="1" applyFill="1" applyFont="1">
      <alignment horizontal="center" readingOrder="0" vertical="center"/>
    </xf>
    <xf borderId="5" fillId="0" fontId="2" numFmtId="0" xfId="0" applyAlignment="1" applyBorder="1" applyFont="1">
      <alignment horizontal="center" vertical="center"/>
    </xf>
    <xf borderId="5" fillId="13" fontId="2" numFmtId="0" xfId="0" applyAlignment="1" applyBorder="1" applyFont="1">
      <alignment horizontal="center" readingOrder="0" vertical="center"/>
    </xf>
    <xf borderId="10" fillId="0" fontId="15" numFmtId="165" xfId="0" applyAlignment="1" applyBorder="1" applyFont="1" applyNumberFormat="1">
      <alignment horizontal="center" vertical="center"/>
    </xf>
    <xf borderId="10" fillId="13" fontId="16" numFmtId="165" xfId="0" applyAlignment="1" applyBorder="1" applyFont="1" applyNumberFormat="1">
      <alignment horizontal="center" readingOrder="0" vertical="center"/>
    </xf>
    <xf borderId="10" fillId="11" fontId="16" numFmtId="165" xfId="0" applyAlignment="1" applyBorder="1" applyFont="1" applyNumberFormat="1">
      <alignment horizontal="center" readingOrder="0" vertical="center"/>
    </xf>
    <xf borderId="0" fillId="0" fontId="2" numFmtId="0" xfId="0" applyAlignment="1" applyFont="1">
      <alignment horizontal="center"/>
    </xf>
    <xf borderId="10" fillId="11" fontId="17" numFmtId="0" xfId="0" applyAlignment="1" applyBorder="1" applyFont="1">
      <alignment horizontal="center" readingOrder="0" shrinkToFit="0" vertical="center" wrapText="0"/>
    </xf>
    <xf borderId="10" fillId="11" fontId="18" numFmtId="0" xfId="0" applyAlignment="1" applyBorder="1" applyFont="1">
      <alignment vertical="center"/>
    </xf>
    <xf borderId="0" fillId="0" fontId="2" numFmtId="0" xfId="0" applyAlignment="1" applyFont="1">
      <alignment vertical="center"/>
    </xf>
    <xf borderId="10" fillId="11" fontId="6" numFmtId="0" xfId="0" applyAlignment="1" applyBorder="1" applyFont="1">
      <alignment horizontal="left" readingOrder="0" shrinkToFit="0" vertical="center" wrapText="0"/>
    </xf>
    <xf borderId="0" fillId="0" fontId="1" numFmtId="0" xfId="0" applyAlignment="1" applyFont="1">
      <alignment vertical="center"/>
    </xf>
    <xf borderId="10" fillId="11" fontId="18" numFmtId="0" xfId="0" applyAlignment="1" applyBorder="1" applyFont="1">
      <alignment vertical="center"/>
    </xf>
    <xf borderId="10" fillId="11" fontId="6" numFmtId="0" xfId="0" applyAlignment="1" applyBorder="1" applyFont="1">
      <alignment horizontal="left" readingOrder="0" shrinkToFit="0" vertical="center" wrapText="0"/>
    </xf>
    <xf borderId="10" fillId="11" fontId="6" numFmtId="0" xfId="0" applyAlignment="1" applyBorder="1" applyFont="1">
      <alignment horizontal="left" readingOrder="0" shrinkToFit="0" vertical="center" wrapText="0"/>
    </xf>
    <xf borderId="10" fillId="11" fontId="18" numFmtId="0" xfId="0" applyAlignment="1" applyBorder="1" applyFont="1">
      <alignment vertical="center"/>
    </xf>
    <xf borderId="10" fillId="11" fontId="18" numFmtId="0" xfId="0" applyAlignment="1" applyBorder="1" applyFont="1">
      <alignment vertical="center"/>
    </xf>
    <xf borderId="15" fillId="11" fontId="17" numFmtId="0" xfId="0" applyAlignment="1" applyBorder="1" applyFont="1">
      <alignment horizontal="center" readingOrder="0" shrinkToFit="0" vertical="center" wrapText="0"/>
    </xf>
    <xf borderId="10" fillId="11" fontId="6" numFmtId="0" xfId="0" applyAlignment="1" applyBorder="1" applyFont="1">
      <alignment horizontal="center" readingOrder="0" shrinkToFit="0" vertical="center" wrapText="0"/>
    </xf>
    <xf borderId="5" fillId="11" fontId="6" numFmtId="0" xfId="0" applyAlignment="1" applyBorder="1" applyFont="1">
      <alignment horizontal="left" readingOrder="0" shrinkToFit="0" vertical="center" wrapText="0"/>
    </xf>
    <xf borderId="6" fillId="0" fontId="3" numFmtId="0" xfId="0" applyBorder="1" applyFont="1"/>
    <xf borderId="7" fillId="0" fontId="3" numFmtId="0" xfId="0" applyBorder="1" applyFont="1"/>
    <xf borderId="10" fillId="11" fontId="6" numFmtId="0" xfId="0" applyAlignment="1" applyBorder="1" applyFont="1">
      <alignment horizontal="right" readingOrder="0" shrinkToFit="0" vertical="center" wrapText="0"/>
    </xf>
    <xf borderId="7" fillId="11" fontId="18" numFmtId="0" xfId="0" applyAlignment="1" applyBorder="1" applyFont="1">
      <alignment vertical="center"/>
    </xf>
    <xf borderId="10" fillId="11" fontId="6" numFmtId="0" xfId="0" applyAlignment="1" applyBorder="1" applyFont="1">
      <alignment horizontal="center" readingOrder="0" shrinkToFit="0" wrapText="0"/>
    </xf>
    <xf borderId="7" fillId="11" fontId="18" numFmtId="0" xfId="0" applyAlignment="1" applyBorder="1" applyFont="1">
      <alignment vertical="bottom"/>
    </xf>
    <xf borderId="10" fillId="11" fontId="6" numFmtId="0" xfId="0" applyAlignment="1" applyBorder="1" applyFont="1">
      <alignment horizontal="center" shrinkToFit="0" wrapText="0"/>
    </xf>
    <xf borderId="10" fillId="11" fontId="18" numFmtId="0" xfId="0" applyAlignment="1" applyBorder="1" applyFont="1">
      <alignment vertical="bottom"/>
    </xf>
    <xf borderId="10" fillId="11" fontId="6" numFmtId="0" xfId="0" applyAlignment="1" applyBorder="1" applyFont="1">
      <alignment horizontal="center" shrinkToFit="0" vertical="center" wrapText="0"/>
    </xf>
    <xf borderId="7" fillId="11" fontId="18" numFmtId="0" xfId="0" applyAlignment="1" applyBorder="1" applyFont="1">
      <alignment readingOrder="0" vertical="bottom"/>
    </xf>
    <xf borderId="7" fillId="11" fontId="18" numFmtId="0" xfId="0" applyAlignment="1" applyBorder="1" applyFont="1">
      <alignment readingOrder="0" vertical="center"/>
    </xf>
    <xf borderId="10" fillId="10" fontId="1" numFmtId="0" xfId="0" applyAlignment="1" applyBorder="1" applyFont="1">
      <alignment horizontal="center" readingOrder="0"/>
    </xf>
    <xf borderId="10" fillId="10" fontId="1" numFmtId="0" xfId="0" applyAlignment="1" applyBorder="1" applyFont="1">
      <alignment horizontal="center"/>
    </xf>
    <xf borderId="0" fillId="11" fontId="6" numFmtId="0" xfId="0" applyAlignment="1" applyFont="1">
      <alignment horizontal="center" readingOrder="0"/>
    </xf>
    <xf borderId="10" fillId="10" fontId="19" numFmtId="0" xfId="0" applyAlignment="1" applyBorder="1" applyFont="1">
      <alignment horizontal="center" readingOrder="0" shrinkToFit="0" wrapText="0"/>
    </xf>
    <xf borderId="10" fillId="10" fontId="8" numFmtId="0" xfId="0" applyAlignment="1" applyBorder="1" applyFont="1">
      <alignment horizontal="center" vertical="center"/>
    </xf>
    <xf borderId="10" fillId="10" fontId="8" numFmtId="0" xfId="0" applyAlignment="1" applyBorder="1" applyFont="1">
      <alignment horizontal="center" readingOrder="0"/>
    </xf>
    <xf borderId="13" fillId="11" fontId="1" numFmtId="0" xfId="0" applyAlignment="1" applyBorder="1" applyFont="1">
      <alignment horizontal="center" readingOrder="0" vertical="bottom"/>
    </xf>
    <xf borderId="7" fillId="11" fontId="1" numFmtId="0" xfId="0" applyAlignment="1" applyBorder="1" applyFont="1">
      <alignment horizontal="center"/>
    </xf>
    <xf borderId="7" fillId="11" fontId="1" numFmtId="0" xfId="0" applyAlignment="1" applyBorder="1" applyFont="1">
      <alignment horizontal="center" readingOrder="0"/>
    </xf>
    <xf borderId="7" fillId="11" fontId="1" numFmtId="0" xfId="0" applyAlignment="1" applyBorder="1" applyFont="1">
      <alignment horizontal="center" readingOrder="0" vertical="bottom"/>
    </xf>
    <xf borderId="7" fillId="11" fontId="1" numFmtId="0" xfId="0" applyBorder="1" applyFont="1"/>
    <xf borderId="7" fillId="11" fontId="1" numFmtId="0" xfId="0" applyAlignment="1" applyBorder="1" applyFont="1">
      <alignment vertical="bottom"/>
    </xf>
    <xf borderId="13" fillId="11" fontId="1" numFmtId="0" xfId="0" applyAlignment="1" applyBorder="1" applyFont="1">
      <alignment horizontal="center"/>
    </xf>
    <xf borderId="13" fillId="11" fontId="1" numFmtId="0" xfId="0" applyBorder="1" applyFont="1"/>
    <xf borderId="13" fillId="11" fontId="1" numFmtId="0" xfId="0" applyAlignment="1" applyBorder="1" applyFont="1">
      <alignment vertical="bottom"/>
    </xf>
    <xf borderId="7" fillId="11" fontId="1" numFmtId="0" xfId="0" applyAlignment="1" applyBorder="1" applyFont="1">
      <alignment horizontal="center" vertical="bottom"/>
    </xf>
    <xf borderId="13" fillId="11" fontId="1" numFmtId="0" xfId="0" applyAlignment="1" applyBorder="1" applyFont="1">
      <alignment horizontal="center"/>
    </xf>
    <xf borderId="13" fillId="11" fontId="1" numFmtId="0" xfId="0" applyAlignment="1" applyBorder="1" applyFont="1">
      <alignment horizontal="center" vertical="bottom"/>
    </xf>
    <xf borderId="13" fillId="11" fontId="1" numFmtId="0" xfId="0" applyAlignment="1" applyBorder="1" applyFont="1">
      <alignment horizontal="center" vertical="bottom"/>
    </xf>
    <xf borderId="0" fillId="10" fontId="1" numFmtId="0" xfId="0" applyAlignment="1" applyFont="1">
      <alignment horizontal="center" readingOrder="0" vertical="center"/>
    </xf>
    <xf borderId="0" fillId="10" fontId="5" numFmtId="0" xfId="0" applyAlignment="1" applyFont="1">
      <alignment horizontal="center" readingOrder="0" shrinkToFit="0" wrapText="0"/>
    </xf>
    <xf borderId="0" fillId="10" fontId="1" numFmtId="0" xfId="0" applyAlignment="1" applyFont="1">
      <alignment horizontal="center" vertical="center"/>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1.xml"/><Relationship Id="rId3"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2.xml"/><Relationship Id="rId3"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3.xml"/><Relationship Id="rId3"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5.xml"/><Relationship Id="rId3"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1.57"/>
    <col customWidth="1" min="2" max="2" width="12.43"/>
    <col customWidth="1" min="3" max="3" width="6.29"/>
    <col customWidth="1" min="4" max="4" width="6.86"/>
    <col customWidth="1" min="5" max="5" width="8.57"/>
    <col customWidth="1" min="6" max="6" width="12.14"/>
    <col customWidth="1" min="7" max="7" width="13.29"/>
    <col customWidth="1" min="8" max="8" width="9.57"/>
    <col customWidth="1" min="9" max="9" width="6.14"/>
    <col customWidth="1" min="10" max="10" width="15.71"/>
    <col customWidth="1" min="11" max="11" width="13.0"/>
    <col customWidth="1" min="12" max="13" width="17.57"/>
    <col customWidth="1" min="14" max="14" width="9.29"/>
    <col customWidth="1" min="15" max="15" width="15.57"/>
    <col customWidth="1" min="16" max="16" width="20.57"/>
    <col customWidth="1" min="17" max="17" width="20.43"/>
    <col customWidth="1" min="18" max="18" width="15.71"/>
    <col customWidth="1" min="19" max="19" width="13.43"/>
    <col customWidth="1" min="20" max="21" width="12.14"/>
  </cols>
  <sheetData>
    <row r="1">
      <c r="A1" s="1"/>
      <c r="B1" s="2" t="s">
        <v>0</v>
      </c>
      <c r="C1" s="3"/>
      <c r="D1" s="4"/>
      <c r="E1" s="5" t="s">
        <v>1</v>
      </c>
      <c r="F1" s="3"/>
      <c r="G1" s="3"/>
      <c r="H1" s="3"/>
      <c r="I1" s="4"/>
      <c r="J1" s="6" t="s">
        <v>2</v>
      </c>
      <c r="K1" s="7" t="s">
        <v>3</v>
      </c>
      <c r="L1" s="8" t="s">
        <v>4</v>
      </c>
      <c r="M1" s="9"/>
      <c r="N1" s="9"/>
      <c r="O1" s="9"/>
      <c r="P1" s="9"/>
      <c r="Q1" s="10"/>
      <c r="R1" s="11" t="s">
        <v>5</v>
      </c>
      <c r="S1" s="3"/>
      <c r="T1" s="4"/>
      <c r="U1" s="12"/>
    </row>
    <row r="2">
      <c r="A2" s="13" t="s">
        <v>6</v>
      </c>
      <c r="B2" s="14" t="s">
        <v>7</v>
      </c>
      <c r="C2" s="15" t="s">
        <v>8</v>
      </c>
      <c r="D2" s="15" t="s">
        <v>9</v>
      </c>
      <c r="E2" s="15" t="s">
        <v>10</v>
      </c>
      <c r="F2" s="16" t="s">
        <v>11</v>
      </c>
      <c r="G2" s="16" t="s">
        <v>12</v>
      </c>
      <c r="H2" s="16" t="s">
        <v>13</v>
      </c>
      <c r="I2" s="14" t="s">
        <v>14</v>
      </c>
      <c r="J2" s="16" t="s">
        <v>15</v>
      </c>
      <c r="K2" s="17" t="s">
        <v>16</v>
      </c>
      <c r="L2" s="18" t="s">
        <v>17</v>
      </c>
      <c r="M2" s="19" t="s">
        <v>18</v>
      </c>
      <c r="N2" s="20" t="s">
        <v>19</v>
      </c>
      <c r="O2" s="15" t="s">
        <v>20</v>
      </c>
      <c r="P2" s="21" t="s">
        <v>21</v>
      </c>
      <c r="Q2" s="22" t="s">
        <v>22</v>
      </c>
      <c r="R2" s="23" t="s">
        <v>23</v>
      </c>
      <c r="S2" s="24" t="s">
        <v>24</v>
      </c>
      <c r="T2" s="25" t="s">
        <v>25</v>
      </c>
      <c r="U2" s="26"/>
    </row>
    <row r="3" hidden="1">
      <c r="A3" s="27">
        <v>1.0</v>
      </c>
      <c r="B3" s="27" t="s">
        <v>26</v>
      </c>
      <c r="C3" s="27" t="s">
        <v>27</v>
      </c>
      <c r="D3" s="27" t="s">
        <v>27</v>
      </c>
      <c r="E3" s="27" t="s">
        <v>28</v>
      </c>
      <c r="F3" s="27">
        <v>48.0</v>
      </c>
      <c r="G3" s="27" t="s">
        <v>29</v>
      </c>
      <c r="H3" s="27">
        <v>11.0</v>
      </c>
      <c r="I3" s="27" t="s">
        <v>30</v>
      </c>
      <c r="J3" s="27">
        <v>1.0</v>
      </c>
      <c r="K3" s="28" t="s">
        <v>31</v>
      </c>
      <c r="L3" s="29">
        <v>341.471</v>
      </c>
      <c r="M3" s="30">
        <v>81.568</v>
      </c>
      <c r="N3" s="27">
        <v>0.0</v>
      </c>
      <c r="O3" s="27">
        <v>140.0</v>
      </c>
      <c r="P3" s="31">
        <v>18516.95</v>
      </c>
      <c r="Q3" s="31" t="str">
        <f t="shared" ref="Q3:Q486" si="1">iferror(round(P3/(S3*1000-T3*1000-#REF!*1000)*100,4),"")</f>
        <v/>
      </c>
      <c r="R3" s="32">
        <v>37272.0</v>
      </c>
      <c r="S3" s="33">
        <v>485.18156</v>
      </c>
      <c r="T3" s="27">
        <v>452.55876</v>
      </c>
      <c r="U3" s="34"/>
    </row>
    <row r="4" hidden="1">
      <c r="A4" s="27">
        <v>2.0</v>
      </c>
      <c r="B4" s="27" t="s">
        <v>26</v>
      </c>
      <c r="C4" s="27" t="s">
        <v>27</v>
      </c>
      <c r="D4" s="27" t="s">
        <v>27</v>
      </c>
      <c r="E4" s="27" t="s">
        <v>28</v>
      </c>
      <c r="F4" s="27">
        <v>48.0</v>
      </c>
      <c r="G4" s="27" t="s">
        <v>29</v>
      </c>
      <c r="H4" s="27">
        <v>11.0</v>
      </c>
      <c r="I4" s="27" t="s">
        <v>30</v>
      </c>
      <c r="J4" s="27">
        <v>1.0</v>
      </c>
      <c r="K4" s="28" t="s">
        <v>32</v>
      </c>
      <c r="L4" s="29">
        <v>437.468</v>
      </c>
      <c r="M4" s="30">
        <v>171.84</v>
      </c>
      <c r="N4" s="27">
        <v>0.0</v>
      </c>
      <c r="O4" s="27">
        <v>281.0</v>
      </c>
      <c r="P4" s="31">
        <v>4141.71</v>
      </c>
      <c r="Q4" s="31" t="str">
        <f t="shared" si="1"/>
        <v/>
      </c>
      <c r="R4" s="32">
        <v>26775.0</v>
      </c>
      <c r="S4" s="33">
        <v>437.94169</v>
      </c>
      <c r="T4" s="27">
        <v>418.78085</v>
      </c>
      <c r="U4" s="34"/>
    </row>
    <row r="5" hidden="1">
      <c r="A5" s="27">
        <v>3.0</v>
      </c>
      <c r="B5" s="27" t="s">
        <v>26</v>
      </c>
      <c r="C5" s="27" t="s">
        <v>27</v>
      </c>
      <c r="D5" s="27" t="s">
        <v>27</v>
      </c>
      <c r="E5" s="27" t="s">
        <v>28</v>
      </c>
      <c r="F5" s="27">
        <v>48.0</v>
      </c>
      <c r="G5" s="27" t="s">
        <v>29</v>
      </c>
      <c r="H5" s="27">
        <v>11.0</v>
      </c>
      <c r="I5" s="27" t="s">
        <v>30</v>
      </c>
      <c r="J5" s="27">
        <v>1.0</v>
      </c>
      <c r="K5" s="28" t="s">
        <v>33</v>
      </c>
      <c r="L5" s="29">
        <v>327.647</v>
      </c>
      <c r="M5" s="30">
        <v>99.423</v>
      </c>
      <c r="N5" s="27">
        <v>0.0</v>
      </c>
      <c r="O5" s="27">
        <v>161.0</v>
      </c>
      <c r="P5" s="31">
        <v>7035.1</v>
      </c>
      <c r="Q5" s="31" t="str">
        <f t="shared" si="1"/>
        <v/>
      </c>
      <c r="R5" s="32">
        <v>18663.0</v>
      </c>
      <c r="S5" s="33">
        <v>435.87648</v>
      </c>
      <c r="T5" s="27">
        <v>416.86374</v>
      </c>
      <c r="U5" s="34"/>
    </row>
    <row r="6" hidden="1">
      <c r="A6" s="27">
        <v>4.0</v>
      </c>
      <c r="B6" s="27" t="s">
        <v>26</v>
      </c>
      <c r="C6" s="27" t="s">
        <v>27</v>
      </c>
      <c r="D6" s="27" t="s">
        <v>27</v>
      </c>
      <c r="E6" s="27" t="s">
        <v>28</v>
      </c>
      <c r="F6" s="27">
        <v>48.0</v>
      </c>
      <c r="G6" s="27" t="s">
        <v>29</v>
      </c>
      <c r="H6" s="27">
        <v>11.0</v>
      </c>
      <c r="I6" s="27" t="s">
        <v>30</v>
      </c>
      <c r="J6" s="27">
        <v>1.0</v>
      </c>
      <c r="K6" s="28" t="s">
        <v>34</v>
      </c>
      <c r="L6" s="29">
        <v>246.816</v>
      </c>
      <c r="M6" s="30">
        <v>102.175</v>
      </c>
      <c r="N6" s="27">
        <v>0.0</v>
      </c>
      <c r="O6" s="27">
        <v>165.0</v>
      </c>
      <c r="P6" s="31">
        <v>14799.69</v>
      </c>
      <c r="Q6" s="31" t="str">
        <f t="shared" si="1"/>
        <v/>
      </c>
      <c r="R6" s="32">
        <v>30324.0</v>
      </c>
      <c r="S6" s="33">
        <v>440.97605</v>
      </c>
      <c r="T6" s="27">
        <v>414.72741</v>
      </c>
      <c r="U6" s="34"/>
    </row>
    <row r="7" hidden="1">
      <c r="A7" s="27">
        <v>5.0</v>
      </c>
      <c r="B7" s="27" t="s">
        <v>26</v>
      </c>
      <c r="C7" s="27" t="s">
        <v>27</v>
      </c>
      <c r="D7" s="27" t="s">
        <v>27</v>
      </c>
      <c r="E7" s="27" t="s">
        <v>28</v>
      </c>
      <c r="F7" s="27">
        <v>48.0</v>
      </c>
      <c r="G7" s="27" t="s">
        <v>29</v>
      </c>
      <c r="H7" s="27">
        <v>11.0</v>
      </c>
      <c r="I7" s="27" t="s">
        <v>30</v>
      </c>
      <c r="J7" s="27">
        <v>1.0</v>
      </c>
      <c r="K7" s="28" t="s">
        <v>35</v>
      </c>
      <c r="L7" s="29">
        <v>333.917</v>
      </c>
      <c r="M7" s="30">
        <v>97.024</v>
      </c>
      <c r="N7" s="27">
        <v>0.0</v>
      </c>
      <c r="O7" s="27">
        <v>160.0</v>
      </c>
      <c r="P7" s="31">
        <v>6710.94</v>
      </c>
      <c r="Q7" s="31" t="str">
        <f t="shared" si="1"/>
        <v/>
      </c>
      <c r="R7" s="32">
        <v>23000.0</v>
      </c>
      <c r="S7" s="33">
        <v>476.86237</v>
      </c>
      <c r="T7" s="27">
        <v>457.02603</v>
      </c>
      <c r="U7" s="34"/>
    </row>
    <row r="8" hidden="1">
      <c r="A8" s="27">
        <v>6.0</v>
      </c>
      <c r="B8" s="27" t="s">
        <v>26</v>
      </c>
      <c r="C8" s="27" t="s">
        <v>27</v>
      </c>
      <c r="D8" s="27" t="s">
        <v>27</v>
      </c>
      <c r="E8" s="27" t="s">
        <v>28</v>
      </c>
      <c r="F8" s="27">
        <v>48.0</v>
      </c>
      <c r="G8" s="27" t="s">
        <v>29</v>
      </c>
      <c r="H8" s="27">
        <v>11.0</v>
      </c>
      <c r="I8" s="27" t="s">
        <v>30</v>
      </c>
      <c r="J8" s="27">
        <v>1.0</v>
      </c>
      <c r="K8" s="28" t="s">
        <v>36</v>
      </c>
      <c r="L8" s="29">
        <v>188.416</v>
      </c>
      <c r="M8" s="30">
        <v>44.927</v>
      </c>
      <c r="N8" s="27">
        <v>0.0</v>
      </c>
      <c r="O8" s="27">
        <v>44.0</v>
      </c>
      <c r="P8" s="31">
        <v>5750.88</v>
      </c>
      <c r="Q8" s="31" t="str">
        <f t="shared" si="1"/>
        <v/>
      </c>
      <c r="R8" s="32">
        <v>11871.0</v>
      </c>
      <c r="S8" s="33">
        <v>452.34139</v>
      </c>
      <c r="T8" s="27">
        <v>436.95261</v>
      </c>
      <c r="U8" s="34"/>
    </row>
    <row r="9" hidden="1">
      <c r="A9" s="27">
        <v>7.0</v>
      </c>
      <c r="B9" s="27" t="s">
        <v>26</v>
      </c>
      <c r="C9" s="27" t="s">
        <v>27</v>
      </c>
      <c r="D9" s="27" t="s">
        <v>27</v>
      </c>
      <c r="E9" s="27" t="s">
        <v>28</v>
      </c>
      <c r="F9" s="27">
        <v>48.0</v>
      </c>
      <c r="G9" s="27" t="s">
        <v>29</v>
      </c>
      <c r="H9" s="27">
        <v>11.0</v>
      </c>
      <c r="I9" s="27" t="s">
        <v>30</v>
      </c>
      <c r="J9" s="27">
        <v>1.0</v>
      </c>
      <c r="K9" s="28" t="s">
        <v>37</v>
      </c>
      <c r="L9" s="29">
        <v>516.187</v>
      </c>
      <c r="M9" s="30">
        <v>169.789</v>
      </c>
      <c r="N9" s="27">
        <v>0.0</v>
      </c>
      <c r="O9" s="27">
        <v>266.0</v>
      </c>
      <c r="P9" s="31">
        <v>13864.28</v>
      </c>
      <c r="Q9" s="31" t="str">
        <f t="shared" si="1"/>
        <v/>
      </c>
      <c r="R9" s="32">
        <v>34664.0</v>
      </c>
      <c r="S9" s="33">
        <v>480.73527</v>
      </c>
      <c r="T9" s="27">
        <v>451.10982</v>
      </c>
      <c r="U9" s="34"/>
    </row>
    <row r="10" hidden="1">
      <c r="A10" s="27">
        <v>8.0</v>
      </c>
      <c r="B10" s="27" t="s">
        <v>26</v>
      </c>
      <c r="C10" s="27" t="s">
        <v>27</v>
      </c>
      <c r="D10" s="27" t="s">
        <v>27</v>
      </c>
      <c r="E10" s="27" t="s">
        <v>28</v>
      </c>
      <c r="F10" s="27">
        <v>48.0</v>
      </c>
      <c r="G10" s="27" t="s">
        <v>29</v>
      </c>
      <c r="H10" s="27">
        <v>11.0</v>
      </c>
      <c r="I10" s="27" t="s">
        <v>30</v>
      </c>
      <c r="J10" s="27">
        <v>1.0</v>
      </c>
      <c r="K10" s="28" t="s">
        <v>38</v>
      </c>
      <c r="L10" s="29">
        <v>568.733</v>
      </c>
      <c r="M10" s="30">
        <v>133.344</v>
      </c>
      <c r="N10" s="27">
        <v>0.0</v>
      </c>
      <c r="O10" s="27">
        <v>233.0</v>
      </c>
      <c r="P10" s="31">
        <v>6622.969999999999</v>
      </c>
      <c r="Q10" s="31" t="str">
        <f t="shared" si="1"/>
        <v/>
      </c>
      <c r="R10" s="32">
        <v>23285.0</v>
      </c>
      <c r="S10" s="33">
        <v>444.15456</v>
      </c>
      <c r="T10" s="27">
        <v>421.41633</v>
      </c>
      <c r="U10" s="34"/>
    </row>
    <row r="11" hidden="1">
      <c r="A11" s="27">
        <v>9.0</v>
      </c>
      <c r="B11" s="27" t="s">
        <v>26</v>
      </c>
      <c r="C11" s="27" t="s">
        <v>27</v>
      </c>
      <c r="D11" s="27" t="s">
        <v>27</v>
      </c>
      <c r="E11" s="27" t="s">
        <v>28</v>
      </c>
      <c r="F11" s="27">
        <v>48.0</v>
      </c>
      <c r="G11" s="27" t="s">
        <v>29</v>
      </c>
      <c r="H11" s="27">
        <v>11.0</v>
      </c>
      <c r="I11" s="27" t="s">
        <v>30</v>
      </c>
      <c r="J11" s="27">
        <v>1.0</v>
      </c>
      <c r="K11" s="28" t="s">
        <v>39</v>
      </c>
      <c r="L11" s="29">
        <v>292.255</v>
      </c>
      <c r="M11" s="30">
        <v>81.599</v>
      </c>
      <c r="N11" s="27">
        <v>0.0</v>
      </c>
      <c r="O11" s="27">
        <v>157.0</v>
      </c>
      <c r="P11" s="31">
        <v>30169.18</v>
      </c>
      <c r="Q11" s="31" t="str">
        <f t="shared" si="1"/>
        <v/>
      </c>
      <c r="R11" s="32">
        <v>43813.0</v>
      </c>
      <c r="S11" s="33">
        <v>460.63253</v>
      </c>
      <c r="T11" s="27">
        <v>418.25603</v>
      </c>
      <c r="U11" s="34"/>
    </row>
    <row r="12" hidden="1">
      <c r="A12" s="27">
        <v>10.0</v>
      </c>
      <c r="B12" s="27" t="s">
        <v>26</v>
      </c>
      <c r="C12" s="27" t="s">
        <v>27</v>
      </c>
      <c r="D12" s="27" t="s">
        <v>27</v>
      </c>
      <c r="E12" s="27" t="s">
        <v>28</v>
      </c>
      <c r="F12" s="27">
        <v>48.0</v>
      </c>
      <c r="G12" s="27" t="s">
        <v>29</v>
      </c>
      <c r="H12" s="27">
        <v>11.0</v>
      </c>
      <c r="I12" s="27" t="s">
        <v>30</v>
      </c>
      <c r="J12" s="27">
        <v>1.0</v>
      </c>
      <c r="K12" s="28" t="s">
        <v>40</v>
      </c>
      <c r="L12" s="29">
        <v>381.566</v>
      </c>
      <c r="M12" s="30">
        <v>138.078</v>
      </c>
      <c r="N12" s="27">
        <v>0.0</v>
      </c>
      <c r="O12" s="27">
        <v>282.0</v>
      </c>
      <c r="P12" s="31">
        <v>8790.86</v>
      </c>
      <c r="Q12" s="31" t="str">
        <f t="shared" si="1"/>
        <v/>
      </c>
      <c r="R12" s="32">
        <v>21640.0</v>
      </c>
      <c r="S12" s="33">
        <v>474.58034</v>
      </c>
      <c r="T12" s="27">
        <v>450.61945</v>
      </c>
      <c r="U12" s="34"/>
    </row>
    <row r="13" hidden="1">
      <c r="A13" s="27">
        <v>11.0</v>
      </c>
      <c r="B13" s="27" t="s">
        <v>26</v>
      </c>
      <c r="C13" s="27" t="s">
        <v>27</v>
      </c>
      <c r="D13" s="27" t="s">
        <v>27</v>
      </c>
      <c r="E13" s="27" t="s">
        <v>28</v>
      </c>
      <c r="F13" s="27">
        <v>48.0</v>
      </c>
      <c r="G13" s="27" t="s">
        <v>29</v>
      </c>
      <c r="H13" s="27">
        <v>11.0</v>
      </c>
      <c r="I13" s="27" t="s">
        <v>30</v>
      </c>
      <c r="J13" s="27">
        <v>1.0</v>
      </c>
      <c r="K13" s="28" t="s">
        <v>41</v>
      </c>
      <c r="L13" s="29"/>
      <c r="M13" s="30"/>
      <c r="N13" s="27"/>
      <c r="O13" s="27"/>
      <c r="P13" s="31"/>
      <c r="Q13" s="31" t="str">
        <f t="shared" si="1"/>
        <v/>
      </c>
      <c r="R13" s="32"/>
      <c r="S13" s="33"/>
      <c r="T13" s="33"/>
      <c r="U13" s="35"/>
    </row>
    <row r="14" hidden="1">
      <c r="A14" s="27">
        <v>12.0</v>
      </c>
      <c r="B14" s="27" t="s">
        <v>26</v>
      </c>
      <c r="C14" s="27" t="s">
        <v>27</v>
      </c>
      <c r="D14" s="27" t="s">
        <v>27</v>
      </c>
      <c r="E14" s="27" t="s">
        <v>28</v>
      </c>
      <c r="F14" s="27">
        <v>48.0</v>
      </c>
      <c r="G14" s="27" t="s">
        <v>29</v>
      </c>
      <c r="H14" s="27">
        <v>11.0</v>
      </c>
      <c r="I14" s="27" t="s">
        <v>30</v>
      </c>
      <c r="J14" s="27">
        <v>1.0</v>
      </c>
      <c r="K14" s="28" t="s">
        <v>42</v>
      </c>
      <c r="L14" s="29">
        <v>262.076</v>
      </c>
      <c r="M14" s="30">
        <v>60.864</v>
      </c>
      <c r="N14" s="27">
        <v>0.0</v>
      </c>
      <c r="O14" s="27">
        <v>114.0</v>
      </c>
      <c r="P14" s="31">
        <v>16861.7</v>
      </c>
      <c r="Q14" s="31" t="str">
        <f t="shared" si="1"/>
        <v/>
      </c>
      <c r="R14" s="32">
        <v>27412.0</v>
      </c>
      <c r="S14" s="33">
        <v>447.25593</v>
      </c>
      <c r="T14" s="27">
        <v>419.48605</v>
      </c>
      <c r="U14" s="34"/>
    </row>
    <row r="15" hidden="1">
      <c r="A15" s="27">
        <v>13.0</v>
      </c>
      <c r="B15" s="27" t="s">
        <v>26</v>
      </c>
      <c r="C15" s="27" t="s">
        <v>27</v>
      </c>
      <c r="D15" s="27" t="s">
        <v>27</v>
      </c>
      <c r="E15" s="27" t="s">
        <v>28</v>
      </c>
      <c r="F15" s="27">
        <v>48.0</v>
      </c>
      <c r="G15" s="27" t="s">
        <v>29</v>
      </c>
      <c r="H15" s="27">
        <v>11.0</v>
      </c>
      <c r="I15" s="27" t="s">
        <v>30</v>
      </c>
      <c r="J15" s="27">
        <v>1.0</v>
      </c>
      <c r="K15" s="28" t="s">
        <v>43</v>
      </c>
      <c r="L15" s="29">
        <v>108.895</v>
      </c>
      <c r="M15" s="30">
        <v>40.704</v>
      </c>
      <c r="N15" s="27">
        <v>0.0</v>
      </c>
      <c r="O15" s="27">
        <v>71.0</v>
      </c>
      <c r="P15" s="31">
        <v>77365.65000000001</v>
      </c>
      <c r="Q15" s="31" t="str">
        <f t="shared" si="1"/>
        <v/>
      </c>
      <c r="R15" s="32">
        <v>85188.0</v>
      </c>
      <c r="S15" s="33">
        <v>536.33368</v>
      </c>
      <c r="T15" s="27">
        <v>449.44137</v>
      </c>
      <c r="U15" s="34"/>
    </row>
    <row r="16" hidden="1">
      <c r="A16" s="27">
        <v>14.0</v>
      </c>
      <c r="B16" s="27" t="s">
        <v>26</v>
      </c>
      <c r="C16" s="27" t="s">
        <v>27</v>
      </c>
      <c r="D16" s="27" t="s">
        <v>27</v>
      </c>
      <c r="E16" s="27" t="s">
        <v>28</v>
      </c>
      <c r="F16" s="27">
        <v>48.0</v>
      </c>
      <c r="G16" s="27" t="s">
        <v>29</v>
      </c>
      <c r="H16" s="27">
        <v>11.0</v>
      </c>
      <c r="I16" s="27" t="s">
        <v>30</v>
      </c>
      <c r="J16" s="27">
        <v>1.0</v>
      </c>
      <c r="K16" s="28" t="s">
        <v>44</v>
      </c>
      <c r="L16" s="29">
        <v>320.09</v>
      </c>
      <c r="M16" s="30">
        <v>74.879</v>
      </c>
      <c r="N16" s="27">
        <v>0.0</v>
      </c>
      <c r="O16" s="27">
        <v>72.0</v>
      </c>
      <c r="P16" s="31">
        <v>4501.509999999999</v>
      </c>
      <c r="Q16" s="31" t="str">
        <f t="shared" si="1"/>
        <v/>
      </c>
      <c r="R16" s="32">
        <v>12461.0</v>
      </c>
      <c r="S16" s="33">
        <v>438.11025</v>
      </c>
      <c r="T16" s="27">
        <v>422.64255</v>
      </c>
      <c r="U16" s="34"/>
    </row>
    <row r="17" hidden="1">
      <c r="A17" s="27">
        <v>15.0</v>
      </c>
      <c r="B17" s="27" t="s">
        <v>26</v>
      </c>
      <c r="C17" s="27" t="s">
        <v>27</v>
      </c>
      <c r="D17" s="27" t="s">
        <v>27</v>
      </c>
      <c r="E17" s="27" t="s">
        <v>28</v>
      </c>
      <c r="F17" s="27">
        <v>48.0</v>
      </c>
      <c r="G17" s="27" t="s">
        <v>29</v>
      </c>
      <c r="H17" s="27">
        <v>11.0</v>
      </c>
      <c r="I17" s="27" t="s">
        <v>30</v>
      </c>
      <c r="J17" s="27">
        <v>1.0</v>
      </c>
      <c r="K17" s="28" t="s">
        <v>45</v>
      </c>
      <c r="L17" s="29">
        <v>209.791</v>
      </c>
      <c r="M17" s="30">
        <v>55.743</v>
      </c>
      <c r="N17" s="27">
        <v>0.0</v>
      </c>
      <c r="O17" s="27">
        <v>102.0</v>
      </c>
      <c r="P17" s="31">
        <v>4693.16</v>
      </c>
      <c r="Q17" s="31" t="str">
        <f t="shared" si="1"/>
        <v/>
      </c>
      <c r="R17" s="32">
        <v>12001.0</v>
      </c>
      <c r="S17" s="33">
        <v>430.27642</v>
      </c>
      <c r="T17" s="27">
        <v>415.14565</v>
      </c>
      <c r="U17" s="34"/>
    </row>
    <row r="18" hidden="1">
      <c r="A18" s="27">
        <v>16.0</v>
      </c>
      <c r="B18" s="27" t="s">
        <v>26</v>
      </c>
      <c r="C18" s="27" t="s">
        <v>27</v>
      </c>
      <c r="D18" s="27" t="s">
        <v>27</v>
      </c>
      <c r="E18" s="27" t="s">
        <v>28</v>
      </c>
      <c r="F18" s="27">
        <v>48.0</v>
      </c>
      <c r="G18" s="27" t="s">
        <v>29</v>
      </c>
      <c r="H18" s="27">
        <v>11.0</v>
      </c>
      <c r="I18" s="27" t="s">
        <v>30</v>
      </c>
      <c r="J18" s="27">
        <v>1.0</v>
      </c>
      <c r="K18" s="28" t="s">
        <v>46</v>
      </c>
      <c r="L18" s="29">
        <v>417.95</v>
      </c>
      <c r="M18" s="30">
        <v>159.327</v>
      </c>
      <c r="N18" s="27">
        <v>0.0</v>
      </c>
      <c r="O18" s="27">
        <v>325.0</v>
      </c>
      <c r="P18" s="31">
        <v>24970.07</v>
      </c>
      <c r="Q18" s="31" t="str">
        <f t="shared" si="1"/>
        <v/>
      </c>
      <c r="R18" s="32">
        <v>41418.0</v>
      </c>
      <c r="S18" s="33">
        <v>443.08817</v>
      </c>
      <c r="T18" s="33">
        <v>403.10352</v>
      </c>
      <c r="U18" s="35"/>
    </row>
    <row r="19" hidden="1">
      <c r="A19" s="27">
        <v>17.0</v>
      </c>
      <c r="B19" s="27" t="s">
        <v>26</v>
      </c>
      <c r="C19" s="27" t="s">
        <v>27</v>
      </c>
      <c r="D19" s="27" t="s">
        <v>27</v>
      </c>
      <c r="E19" s="27" t="s">
        <v>28</v>
      </c>
      <c r="F19" s="27">
        <v>48.0</v>
      </c>
      <c r="G19" s="27" t="s">
        <v>29</v>
      </c>
      <c r="H19" s="27">
        <v>11.0</v>
      </c>
      <c r="I19" s="27" t="s">
        <v>30</v>
      </c>
      <c r="J19" s="27">
        <v>1.0</v>
      </c>
      <c r="K19" s="28" t="s">
        <v>47</v>
      </c>
      <c r="L19" s="29">
        <v>255.04</v>
      </c>
      <c r="M19" s="30">
        <v>40.96</v>
      </c>
      <c r="N19" s="27">
        <v>0.0</v>
      </c>
      <c r="O19" s="27">
        <v>41.0</v>
      </c>
      <c r="P19" s="31">
        <v>11474.109999999999</v>
      </c>
      <c r="Q19" s="31" t="str">
        <f t="shared" si="1"/>
        <v/>
      </c>
      <c r="R19" s="32">
        <v>19961.0</v>
      </c>
      <c r="S19" s="33">
        <v>454.53537</v>
      </c>
      <c r="T19" s="27">
        <v>432.91163</v>
      </c>
      <c r="U19" s="34"/>
    </row>
    <row r="20" hidden="1">
      <c r="A20" s="27">
        <v>18.0</v>
      </c>
      <c r="B20" s="27" t="s">
        <v>26</v>
      </c>
      <c r="C20" s="27" t="s">
        <v>27</v>
      </c>
      <c r="D20" s="27" t="s">
        <v>27</v>
      </c>
      <c r="E20" s="27" t="s">
        <v>28</v>
      </c>
      <c r="F20" s="27">
        <v>48.0</v>
      </c>
      <c r="G20" s="27" t="s">
        <v>29</v>
      </c>
      <c r="H20" s="27">
        <v>11.0</v>
      </c>
      <c r="I20" s="27" t="s">
        <v>30</v>
      </c>
      <c r="J20" s="27">
        <v>1.0</v>
      </c>
      <c r="K20" s="28" t="s">
        <v>48</v>
      </c>
      <c r="L20" s="29">
        <v>307.231</v>
      </c>
      <c r="M20" s="30">
        <v>112.576</v>
      </c>
      <c r="N20" s="27">
        <v>0.0</v>
      </c>
      <c r="O20" s="27">
        <v>193.0</v>
      </c>
      <c r="P20" s="31">
        <v>13582.449999999999</v>
      </c>
      <c r="Q20" s="31" t="str">
        <f t="shared" si="1"/>
        <v/>
      </c>
      <c r="R20" s="32">
        <v>24711.0</v>
      </c>
      <c r="S20" s="33">
        <v>492.39945</v>
      </c>
      <c r="T20" s="27">
        <v>465.61784</v>
      </c>
      <c r="U20" s="34"/>
    </row>
    <row r="21" hidden="1">
      <c r="A21" s="27">
        <v>19.0</v>
      </c>
      <c r="B21" s="27" t="s">
        <v>26</v>
      </c>
      <c r="C21" s="27" t="s">
        <v>27</v>
      </c>
      <c r="D21" s="27" t="s">
        <v>27</v>
      </c>
      <c r="E21" s="27" t="s">
        <v>28</v>
      </c>
      <c r="F21" s="27">
        <v>48.0</v>
      </c>
      <c r="G21" s="27" t="s">
        <v>29</v>
      </c>
      <c r="H21" s="27">
        <v>11.0</v>
      </c>
      <c r="I21" s="27" t="s">
        <v>30</v>
      </c>
      <c r="J21" s="27">
        <v>1.0</v>
      </c>
      <c r="K21" s="28" t="s">
        <v>49</v>
      </c>
      <c r="L21" s="29">
        <v>591.866</v>
      </c>
      <c r="M21" s="30">
        <v>200.191</v>
      </c>
      <c r="N21" s="27">
        <v>0.0</v>
      </c>
      <c r="O21" s="27">
        <v>169.0</v>
      </c>
      <c r="P21" s="31">
        <v>36908.729999999996</v>
      </c>
      <c r="Q21" s="31" t="str">
        <f t="shared" si="1"/>
        <v/>
      </c>
      <c r="R21" s="32">
        <v>48612.0</v>
      </c>
      <c r="S21" s="33">
        <v>450.29891</v>
      </c>
      <c r="T21" s="27">
        <v>398.34747</v>
      </c>
      <c r="U21" s="34"/>
    </row>
    <row r="22" hidden="1">
      <c r="A22" s="27">
        <v>20.0</v>
      </c>
      <c r="B22" s="27" t="s">
        <v>26</v>
      </c>
      <c r="C22" s="27" t="s">
        <v>27</v>
      </c>
      <c r="D22" s="27" t="s">
        <v>27</v>
      </c>
      <c r="E22" s="27" t="s">
        <v>28</v>
      </c>
      <c r="F22" s="27">
        <v>48.0</v>
      </c>
      <c r="G22" s="27" t="s">
        <v>29</v>
      </c>
      <c r="H22" s="27">
        <v>11.0</v>
      </c>
      <c r="I22" s="27" t="s">
        <v>30</v>
      </c>
      <c r="J22" s="27">
        <v>1.0</v>
      </c>
      <c r="K22" s="28" t="s">
        <v>50</v>
      </c>
      <c r="L22" s="29">
        <v>434.907</v>
      </c>
      <c r="M22" s="30">
        <v>155.647</v>
      </c>
      <c r="N22" s="27">
        <v>0.0</v>
      </c>
      <c r="O22" s="27">
        <v>251.0</v>
      </c>
      <c r="P22" s="31">
        <v>9720.9</v>
      </c>
      <c r="Q22" s="31" t="str">
        <f t="shared" si="1"/>
        <v/>
      </c>
      <c r="R22" s="32">
        <v>22843.0</v>
      </c>
      <c r="S22" s="33">
        <v>426.15779</v>
      </c>
      <c r="T22" s="27">
        <v>402.31537</v>
      </c>
      <c r="U22" s="34"/>
    </row>
    <row r="23" hidden="1">
      <c r="A23" s="27">
        <v>21.0</v>
      </c>
      <c r="B23" s="27" t="s">
        <v>26</v>
      </c>
      <c r="C23" s="27" t="s">
        <v>27</v>
      </c>
      <c r="D23" s="27" t="s">
        <v>27</v>
      </c>
      <c r="E23" s="27" t="s">
        <v>28</v>
      </c>
      <c r="F23" s="27">
        <v>48.0</v>
      </c>
      <c r="G23" s="27" t="s">
        <v>29</v>
      </c>
      <c r="H23" s="27">
        <v>11.0</v>
      </c>
      <c r="I23" s="27" t="s">
        <v>30</v>
      </c>
      <c r="J23" s="27">
        <v>1.0</v>
      </c>
      <c r="K23" s="28" t="s">
        <v>51</v>
      </c>
      <c r="L23" s="29">
        <v>1447.9</v>
      </c>
      <c r="M23" s="30">
        <v>866.684</v>
      </c>
      <c r="N23" s="27">
        <v>460.0</v>
      </c>
      <c r="O23" s="27">
        <v>1561.0</v>
      </c>
      <c r="P23" s="31">
        <v>1125388.831</v>
      </c>
      <c r="Q23" s="31" t="str">
        <f t="shared" si="1"/>
        <v/>
      </c>
      <c r="R23" s="32">
        <v>1108749.0</v>
      </c>
      <c r="S23" s="33">
        <v>1593.891612</v>
      </c>
      <c r="T23" s="27">
        <v>425.73324</v>
      </c>
      <c r="U23" s="34"/>
    </row>
    <row r="24" hidden="1">
      <c r="A24" s="27">
        <v>22.0</v>
      </c>
      <c r="B24" s="27" t="s">
        <v>26</v>
      </c>
      <c r="C24" s="27" t="s">
        <v>27</v>
      </c>
      <c r="D24" s="27" t="s">
        <v>27</v>
      </c>
      <c r="E24" s="27" t="s">
        <v>28</v>
      </c>
      <c r="F24" s="27">
        <v>48.0</v>
      </c>
      <c r="G24" s="27" t="s">
        <v>29</v>
      </c>
      <c r="H24" s="27">
        <v>11.0</v>
      </c>
      <c r="I24" s="27" t="s">
        <v>30</v>
      </c>
      <c r="J24" s="27">
        <v>1.0</v>
      </c>
      <c r="K24" s="28" t="s">
        <v>52</v>
      </c>
      <c r="L24" s="31"/>
      <c r="M24" s="36"/>
      <c r="N24" s="37"/>
      <c r="O24" s="37"/>
      <c r="P24" s="31"/>
      <c r="Q24" s="31" t="str">
        <f t="shared" si="1"/>
        <v/>
      </c>
      <c r="R24" s="32"/>
      <c r="S24" s="33"/>
      <c r="T24" s="33"/>
      <c r="U24" s="35"/>
    </row>
    <row r="25" hidden="1">
      <c r="A25" s="27">
        <v>23.0</v>
      </c>
      <c r="B25" s="27" t="s">
        <v>26</v>
      </c>
      <c r="C25" s="27" t="s">
        <v>27</v>
      </c>
      <c r="D25" s="27" t="s">
        <v>27</v>
      </c>
      <c r="E25" s="27" t="s">
        <v>28</v>
      </c>
      <c r="F25" s="27">
        <v>48.0</v>
      </c>
      <c r="G25" s="27" t="s">
        <v>29</v>
      </c>
      <c r="H25" s="27">
        <v>11.0</v>
      </c>
      <c r="I25" s="27" t="s">
        <v>30</v>
      </c>
      <c r="J25" s="27">
        <v>2.0</v>
      </c>
      <c r="K25" s="28" t="s">
        <v>31</v>
      </c>
      <c r="L25" s="29">
        <v>364.028</v>
      </c>
      <c r="M25" s="30">
        <v>91.648</v>
      </c>
      <c r="N25" s="27">
        <v>0.0</v>
      </c>
      <c r="O25" s="27">
        <v>140.0</v>
      </c>
      <c r="P25" s="31">
        <v>37538.59</v>
      </c>
      <c r="Q25" s="31" t="str">
        <f t="shared" si="1"/>
        <v/>
      </c>
      <c r="R25" s="32">
        <v>57509.0</v>
      </c>
      <c r="S25" s="33">
        <v>462.08403</v>
      </c>
      <c r="T25" s="27">
        <v>410.49104</v>
      </c>
      <c r="U25" s="34"/>
    </row>
    <row r="26" hidden="1">
      <c r="A26" s="27">
        <v>24.0</v>
      </c>
      <c r="B26" s="27" t="s">
        <v>26</v>
      </c>
      <c r="C26" s="27" t="s">
        <v>27</v>
      </c>
      <c r="D26" s="27" t="s">
        <v>27</v>
      </c>
      <c r="E26" s="27" t="s">
        <v>28</v>
      </c>
      <c r="F26" s="27">
        <v>48.0</v>
      </c>
      <c r="G26" s="27" t="s">
        <v>29</v>
      </c>
      <c r="H26" s="27">
        <v>11.0</v>
      </c>
      <c r="I26" s="27" t="s">
        <v>30</v>
      </c>
      <c r="J26" s="27">
        <v>2.0</v>
      </c>
      <c r="K26" s="28" t="s">
        <v>32</v>
      </c>
      <c r="L26" s="29">
        <v>418.239</v>
      </c>
      <c r="M26" s="30">
        <v>176.927</v>
      </c>
      <c r="N26" s="27">
        <v>0.0</v>
      </c>
      <c r="O26" s="27">
        <v>288.0</v>
      </c>
      <c r="P26" s="31">
        <v>7362.969999999999</v>
      </c>
      <c r="Q26" s="31" t="str">
        <f t="shared" si="1"/>
        <v/>
      </c>
      <c r="R26" s="32">
        <v>28968.0</v>
      </c>
      <c r="S26" s="33">
        <v>435.58124</v>
      </c>
      <c r="T26" s="27">
        <v>413.16089</v>
      </c>
      <c r="U26" s="34"/>
    </row>
    <row r="27" hidden="1">
      <c r="A27" s="27">
        <v>25.0</v>
      </c>
      <c r="B27" s="27" t="s">
        <v>26</v>
      </c>
      <c r="C27" s="27" t="s">
        <v>27</v>
      </c>
      <c r="D27" s="27" t="s">
        <v>27</v>
      </c>
      <c r="E27" s="27" t="s">
        <v>28</v>
      </c>
      <c r="F27" s="27">
        <v>48.0</v>
      </c>
      <c r="G27" s="27" t="s">
        <v>29</v>
      </c>
      <c r="H27" s="27">
        <v>11.0</v>
      </c>
      <c r="I27" s="27" t="s">
        <v>30</v>
      </c>
      <c r="J27" s="27">
        <v>2.0</v>
      </c>
      <c r="K27" s="28" t="s">
        <v>33</v>
      </c>
      <c r="L27" s="29">
        <v>326.015</v>
      </c>
      <c r="M27" s="30">
        <v>100.767</v>
      </c>
      <c r="N27" s="27">
        <v>0.0</v>
      </c>
      <c r="O27" s="27">
        <v>163.0</v>
      </c>
      <c r="P27" s="31">
        <v>13170.84</v>
      </c>
      <c r="Q27" s="31" t="str">
        <f t="shared" si="1"/>
        <v/>
      </c>
      <c r="R27" s="32">
        <v>26219.0</v>
      </c>
      <c r="S27" s="33">
        <v>423.84735</v>
      </c>
      <c r="T27" s="27">
        <v>398.68125</v>
      </c>
      <c r="U27" s="34"/>
    </row>
    <row r="28" hidden="1">
      <c r="A28" s="27">
        <v>26.0</v>
      </c>
      <c r="B28" s="27" t="s">
        <v>26</v>
      </c>
      <c r="C28" s="27" t="s">
        <v>27</v>
      </c>
      <c r="D28" s="27" t="s">
        <v>27</v>
      </c>
      <c r="E28" s="27" t="s">
        <v>28</v>
      </c>
      <c r="F28" s="27">
        <v>48.0</v>
      </c>
      <c r="G28" s="27" t="s">
        <v>29</v>
      </c>
      <c r="H28" s="27">
        <v>11.0</v>
      </c>
      <c r="I28" s="27" t="s">
        <v>30</v>
      </c>
      <c r="J28" s="27">
        <v>2.0</v>
      </c>
      <c r="K28" s="28" t="s">
        <v>34</v>
      </c>
      <c r="L28" s="29">
        <v>236.191</v>
      </c>
      <c r="M28" s="30">
        <v>117.824</v>
      </c>
      <c r="N28" s="27">
        <v>0.0</v>
      </c>
      <c r="O28" s="27">
        <v>165.0</v>
      </c>
      <c r="P28" s="31">
        <v>29345.25</v>
      </c>
      <c r="Q28" s="31" t="str">
        <f t="shared" si="1"/>
        <v/>
      </c>
      <c r="R28" s="32">
        <v>43302.0</v>
      </c>
      <c r="S28" s="33">
        <v>458.8852</v>
      </c>
      <c r="T28" s="27">
        <v>418.0002</v>
      </c>
      <c r="U28" s="34"/>
    </row>
    <row r="29" hidden="1">
      <c r="A29" s="27">
        <v>27.0</v>
      </c>
      <c r="B29" s="27" t="s">
        <v>26</v>
      </c>
      <c r="C29" s="27" t="s">
        <v>27</v>
      </c>
      <c r="D29" s="27" t="s">
        <v>27</v>
      </c>
      <c r="E29" s="27" t="s">
        <v>28</v>
      </c>
      <c r="F29" s="27">
        <v>48.0</v>
      </c>
      <c r="G29" s="27" t="s">
        <v>29</v>
      </c>
      <c r="H29" s="27">
        <v>11.0</v>
      </c>
      <c r="I29" s="27" t="s">
        <v>30</v>
      </c>
      <c r="J29" s="27">
        <v>2.0</v>
      </c>
      <c r="K29" s="28" t="s">
        <v>35</v>
      </c>
      <c r="L29" s="29">
        <v>336.927</v>
      </c>
      <c r="M29" s="30">
        <v>96.032</v>
      </c>
      <c r="N29" s="27">
        <v>0.0</v>
      </c>
      <c r="O29" s="27">
        <v>166.0</v>
      </c>
      <c r="P29" s="31">
        <v>13461.5</v>
      </c>
      <c r="Q29" s="31" t="str">
        <f t="shared" si="1"/>
        <v/>
      </c>
      <c r="R29" s="32">
        <v>29947.0</v>
      </c>
      <c r="S29" s="33">
        <v>478.80152</v>
      </c>
      <c r="T29" s="27">
        <v>451.9099</v>
      </c>
      <c r="U29" s="34"/>
    </row>
    <row r="30" hidden="1">
      <c r="A30" s="27">
        <v>28.0</v>
      </c>
      <c r="B30" s="27" t="s">
        <v>26</v>
      </c>
      <c r="C30" s="27" t="s">
        <v>27</v>
      </c>
      <c r="D30" s="27" t="s">
        <v>27</v>
      </c>
      <c r="E30" s="27" t="s">
        <v>28</v>
      </c>
      <c r="F30" s="27">
        <v>48.0</v>
      </c>
      <c r="G30" s="27" t="s">
        <v>29</v>
      </c>
      <c r="H30" s="27">
        <v>11.0</v>
      </c>
      <c r="I30" s="27" t="s">
        <v>30</v>
      </c>
      <c r="J30" s="27">
        <v>2.0</v>
      </c>
      <c r="K30" s="28" t="s">
        <v>36</v>
      </c>
      <c r="L30" s="29">
        <v>199.711</v>
      </c>
      <c r="M30" s="30">
        <v>43.743</v>
      </c>
      <c r="N30" s="27">
        <v>0.0</v>
      </c>
      <c r="O30" s="27">
        <v>44.0</v>
      </c>
      <c r="P30" s="31">
        <v>11237.03</v>
      </c>
      <c r="Q30" s="31" t="str">
        <f t="shared" si="1"/>
        <v/>
      </c>
      <c r="R30" s="32">
        <v>18647.0</v>
      </c>
      <c r="S30" s="33">
        <v>431.25986</v>
      </c>
      <c r="T30" s="27">
        <v>410.91179</v>
      </c>
      <c r="U30" s="34"/>
    </row>
    <row r="31" hidden="1">
      <c r="A31" s="27">
        <v>29.0</v>
      </c>
      <c r="B31" s="27" t="s">
        <v>26</v>
      </c>
      <c r="C31" s="27" t="s">
        <v>27</v>
      </c>
      <c r="D31" s="27" t="s">
        <v>27</v>
      </c>
      <c r="E31" s="27" t="s">
        <v>28</v>
      </c>
      <c r="F31" s="27">
        <v>48.0</v>
      </c>
      <c r="G31" s="27" t="s">
        <v>29</v>
      </c>
      <c r="H31" s="27">
        <v>11.0</v>
      </c>
      <c r="I31" s="27" t="s">
        <v>30</v>
      </c>
      <c r="J31" s="27">
        <v>2.0</v>
      </c>
      <c r="K31" s="28" t="s">
        <v>37</v>
      </c>
      <c r="L31" s="29">
        <v>518.844</v>
      </c>
      <c r="M31" s="30">
        <v>170.656</v>
      </c>
      <c r="N31" s="27">
        <v>0.0</v>
      </c>
      <c r="O31" s="27">
        <v>266.0</v>
      </c>
      <c r="P31" s="31">
        <v>26653.68</v>
      </c>
      <c r="Q31" s="31" t="str">
        <f t="shared" si="1"/>
        <v/>
      </c>
      <c r="R31" s="32">
        <v>46907.0</v>
      </c>
      <c r="S31" s="33">
        <v>458.4217</v>
      </c>
      <c r="T31" s="27">
        <v>416.20778</v>
      </c>
      <c r="U31" s="34"/>
    </row>
    <row r="32" hidden="1">
      <c r="A32" s="27">
        <v>30.0</v>
      </c>
      <c r="B32" s="27" t="s">
        <v>26</v>
      </c>
      <c r="C32" s="27" t="s">
        <v>27</v>
      </c>
      <c r="D32" s="27" t="s">
        <v>27</v>
      </c>
      <c r="E32" s="27" t="s">
        <v>28</v>
      </c>
      <c r="F32" s="27">
        <v>48.0</v>
      </c>
      <c r="G32" s="27" t="s">
        <v>29</v>
      </c>
      <c r="H32" s="27">
        <v>11.0</v>
      </c>
      <c r="I32" s="27" t="s">
        <v>30</v>
      </c>
      <c r="J32" s="27">
        <v>2.0</v>
      </c>
      <c r="K32" s="28" t="s">
        <v>38</v>
      </c>
      <c r="L32" s="29">
        <v>564.827</v>
      </c>
      <c r="M32" s="30">
        <v>143.072</v>
      </c>
      <c r="N32" s="27">
        <v>0.0</v>
      </c>
      <c r="O32" s="27">
        <v>236.0</v>
      </c>
      <c r="P32" s="31">
        <v>13318.939999999999</v>
      </c>
      <c r="Q32" s="31" t="str">
        <f t="shared" si="1"/>
        <v/>
      </c>
      <c r="R32" s="32">
        <v>33964.0</v>
      </c>
      <c r="S32" s="33">
        <v>448.51394</v>
      </c>
      <c r="T32" s="27">
        <v>419.28045</v>
      </c>
      <c r="U32" s="34"/>
    </row>
    <row r="33" hidden="1">
      <c r="A33" s="27">
        <v>31.0</v>
      </c>
      <c r="B33" s="27" t="s">
        <v>26</v>
      </c>
      <c r="C33" s="27" t="s">
        <v>27</v>
      </c>
      <c r="D33" s="27" t="s">
        <v>27</v>
      </c>
      <c r="E33" s="27" t="s">
        <v>28</v>
      </c>
      <c r="F33" s="27">
        <v>48.0</v>
      </c>
      <c r="G33" s="27" t="s">
        <v>29</v>
      </c>
      <c r="H33" s="27">
        <v>11.0</v>
      </c>
      <c r="I33" s="27" t="s">
        <v>30</v>
      </c>
      <c r="J33" s="27">
        <v>2.0</v>
      </c>
      <c r="K33" s="28" t="s">
        <v>39</v>
      </c>
      <c r="L33" s="29">
        <v>307.806</v>
      </c>
      <c r="M33" s="30">
        <v>85.247</v>
      </c>
      <c r="N33" s="27">
        <v>0.0</v>
      </c>
      <c r="O33" s="27">
        <v>162.0</v>
      </c>
      <c r="P33" s="31">
        <v>68595.51000000001</v>
      </c>
      <c r="Q33" s="31" t="str">
        <f t="shared" si="1"/>
        <v/>
      </c>
      <c r="R33" s="32">
        <v>81519.0</v>
      </c>
      <c r="S33" s="33">
        <v>520.53621</v>
      </c>
      <c r="T33" s="27">
        <v>438.90772</v>
      </c>
      <c r="U33" s="34"/>
    </row>
    <row r="34" hidden="1">
      <c r="A34" s="27">
        <v>32.0</v>
      </c>
      <c r="B34" s="27" t="s">
        <v>26</v>
      </c>
      <c r="C34" s="27" t="s">
        <v>27</v>
      </c>
      <c r="D34" s="27" t="s">
        <v>27</v>
      </c>
      <c r="E34" s="27" t="s">
        <v>28</v>
      </c>
      <c r="F34" s="27">
        <v>48.0</v>
      </c>
      <c r="G34" s="27" t="s">
        <v>29</v>
      </c>
      <c r="H34" s="27">
        <v>11.0</v>
      </c>
      <c r="I34" s="27" t="s">
        <v>30</v>
      </c>
      <c r="J34" s="27">
        <v>2.0</v>
      </c>
      <c r="K34" s="28" t="s">
        <v>40</v>
      </c>
      <c r="L34" s="29">
        <v>384.895</v>
      </c>
      <c r="M34" s="30">
        <v>137.92</v>
      </c>
      <c r="N34" s="27">
        <v>0.0</v>
      </c>
      <c r="O34" s="27">
        <v>279.0</v>
      </c>
      <c r="P34" s="31">
        <v>20486.38</v>
      </c>
      <c r="Q34" s="31" t="str">
        <f t="shared" si="1"/>
        <v/>
      </c>
      <c r="R34" s="32">
        <v>33271.0</v>
      </c>
      <c r="S34" s="33">
        <v>455.92337</v>
      </c>
      <c r="T34" s="27">
        <v>420.94719</v>
      </c>
      <c r="U34" s="34"/>
    </row>
    <row r="35" hidden="1">
      <c r="A35" s="27">
        <v>33.0</v>
      </c>
      <c r="B35" s="27" t="s">
        <v>26</v>
      </c>
      <c r="C35" s="27" t="s">
        <v>27</v>
      </c>
      <c r="D35" s="27" t="s">
        <v>27</v>
      </c>
      <c r="E35" s="27" t="s">
        <v>28</v>
      </c>
      <c r="F35" s="27">
        <v>48.0</v>
      </c>
      <c r="G35" s="27" t="s">
        <v>29</v>
      </c>
      <c r="H35" s="27">
        <v>11.0</v>
      </c>
      <c r="I35" s="27" t="s">
        <v>30</v>
      </c>
      <c r="J35" s="27">
        <v>2.0</v>
      </c>
      <c r="K35" s="28" t="s">
        <v>41</v>
      </c>
      <c r="L35" s="29"/>
      <c r="M35" s="30"/>
      <c r="N35" s="27"/>
      <c r="O35" s="27"/>
      <c r="P35" s="31"/>
      <c r="Q35" s="31" t="str">
        <f t="shared" si="1"/>
        <v/>
      </c>
      <c r="R35" s="32"/>
      <c r="S35" s="33"/>
      <c r="T35" s="33"/>
      <c r="U35" s="35"/>
    </row>
    <row r="36" hidden="1">
      <c r="A36" s="27">
        <v>34.0</v>
      </c>
      <c r="B36" s="27" t="s">
        <v>26</v>
      </c>
      <c r="C36" s="27" t="s">
        <v>27</v>
      </c>
      <c r="D36" s="27" t="s">
        <v>27</v>
      </c>
      <c r="E36" s="27" t="s">
        <v>28</v>
      </c>
      <c r="F36" s="27">
        <v>48.0</v>
      </c>
      <c r="G36" s="27" t="s">
        <v>29</v>
      </c>
      <c r="H36" s="27">
        <v>11.0</v>
      </c>
      <c r="I36" s="27" t="s">
        <v>30</v>
      </c>
      <c r="J36" s="27">
        <v>2.0</v>
      </c>
      <c r="K36" s="28" t="s">
        <v>42</v>
      </c>
      <c r="L36" s="29">
        <v>261.151</v>
      </c>
      <c r="M36" s="30">
        <v>61.408</v>
      </c>
      <c r="N36" s="27">
        <v>0.0</v>
      </c>
      <c r="O36" s="27">
        <v>114.0</v>
      </c>
      <c r="P36" s="31">
        <v>33399.65</v>
      </c>
      <c r="Q36" s="31" t="str">
        <f t="shared" si="1"/>
        <v/>
      </c>
      <c r="R36" s="32">
        <v>43928.0</v>
      </c>
      <c r="S36" s="33">
        <v>490.94024</v>
      </c>
      <c r="T36" s="27">
        <v>446.30197</v>
      </c>
      <c r="U36" s="34"/>
    </row>
    <row r="37" hidden="1">
      <c r="A37" s="27">
        <v>35.0</v>
      </c>
      <c r="B37" s="27" t="s">
        <v>26</v>
      </c>
      <c r="C37" s="27" t="s">
        <v>27</v>
      </c>
      <c r="D37" s="27" t="s">
        <v>27</v>
      </c>
      <c r="E37" s="27" t="s">
        <v>28</v>
      </c>
      <c r="F37" s="27">
        <v>48.0</v>
      </c>
      <c r="G37" s="27" t="s">
        <v>29</v>
      </c>
      <c r="H37" s="27">
        <v>11.0</v>
      </c>
      <c r="I37" s="27" t="s">
        <v>30</v>
      </c>
      <c r="J37" s="27">
        <v>2.0</v>
      </c>
      <c r="K37" s="28" t="s">
        <v>43</v>
      </c>
      <c r="L37" s="29">
        <v>109.407</v>
      </c>
      <c r="M37" s="30">
        <v>60.384</v>
      </c>
      <c r="N37" s="27">
        <v>0.0</v>
      </c>
      <c r="O37" s="27">
        <v>71.0</v>
      </c>
      <c r="P37" s="31">
        <v>156858.46000000002</v>
      </c>
      <c r="Q37" s="31" t="str">
        <f t="shared" si="1"/>
        <v/>
      </c>
      <c r="R37" s="32">
        <v>167468.0</v>
      </c>
      <c r="S37" s="33">
        <v>611.93478</v>
      </c>
      <c r="T37" s="27">
        <v>445.92672</v>
      </c>
      <c r="U37" s="34"/>
    </row>
    <row r="38" hidden="1">
      <c r="A38" s="27">
        <v>36.0</v>
      </c>
      <c r="B38" s="27" t="s">
        <v>26</v>
      </c>
      <c r="C38" s="27" t="s">
        <v>27</v>
      </c>
      <c r="D38" s="27" t="s">
        <v>27</v>
      </c>
      <c r="E38" s="27" t="s">
        <v>28</v>
      </c>
      <c r="F38" s="27">
        <v>48.0</v>
      </c>
      <c r="G38" s="27" t="s">
        <v>29</v>
      </c>
      <c r="H38" s="27">
        <v>11.0</v>
      </c>
      <c r="I38" s="27" t="s">
        <v>30</v>
      </c>
      <c r="J38" s="27">
        <v>2.0</v>
      </c>
      <c r="K38" s="28" t="s">
        <v>44</v>
      </c>
      <c r="L38" s="29">
        <v>317.31</v>
      </c>
      <c r="M38" s="30">
        <v>75.712</v>
      </c>
      <c r="N38" s="27">
        <v>0.0</v>
      </c>
      <c r="O38" s="27">
        <v>72.0</v>
      </c>
      <c r="P38" s="31">
        <v>8457.46</v>
      </c>
      <c r="Q38" s="31" t="str">
        <f t="shared" si="1"/>
        <v/>
      </c>
      <c r="R38" s="32">
        <v>17117.0</v>
      </c>
      <c r="S38" s="33">
        <v>442.75915</v>
      </c>
      <c r="T38" s="27">
        <v>423.34841</v>
      </c>
      <c r="U38" s="34"/>
    </row>
    <row r="39" hidden="1">
      <c r="A39" s="27">
        <v>37.0</v>
      </c>
      <c r="B39" s="27" t="s">
        <v>26</v>
      </c>
      <c r="C39" s="27" t="s">
        <v>27</v>
      </c>
      <c r="D39" s="27" t="s">
        <v>27</v>
      </c>
      <c r="E39" s="27" t="s">
        <v>28</v>
      </c>
      <c r="F39" s="27">
        <v>48.0</v>
      </c>
      <c r="G39" s="27" t="s">
        <v>29</v>
      </c>
      <c r="H39" s="27">
        <v>11.0</v>
      </c>
      <c r="I39" s="27" t="s">
        <v>30</v>
      </c>
      <c r="J39" s="27">
        <v>2.0</v>
      </c>
      <c r="K39" s="28" t="s">
        <v>45</v>
      </c>
      <c r="L39" s="29">
        <v>221.981</v>
      </c>
      <c r="M39" s="30">
        <v>64.352</v>
      </c>
      <c r="N39" s="27">
        <v>0.0</v>
      </c>
      <c r="O39" s="27">
        <v>104.0</v>
      </c>
      <c r="P39" s="31">
        <v>8495.41</v>
      </c>
      <c r="Q39" s="31" t="str">
        <f t="shared" si="1"/>
        <v/>
      </c>
      <c r="R39" s="32">
        <v>15974.0</v>
      </c>
      <c r="S39" s="33">
        <v>433.54464</v>
      </c>
      <c r="T39" s="27">
        <v>414.70492</v>
      </c>
      <c r="U39" s="34"/>
    </row>
    <row r="40" hidden="1">
      <c r="A40" s="27">
        <v>38.0</v>
      </c>
      <c r="B40" s="27" t="s">
        <v>26</v>
      </c>
      <c r="C40" s="27" t="s">
        <v>27</v>
      </c>
      <c r="D40" s="27" t="s">
        <v>27</v>
      </c>
      <c r="E40" s="27" t="s">
        <v>28</v>
      </c>
      <c r="F40" s="27">
        <v>48.0</v>
      </c>
      <c r="G40" s="27" t="s">
        <v>29</v>
      </c>
      <c r="H40" s="27">
        <v>11.0</v>
      </c>
      <c r="I40" s="27" t="s">
        <v>30</v>
      </c>
      <c r="J40" s="27">
        <v>2.0</v>
      </c>
      <c r="K40" s="28" t="s">
        <v>46</v>
      </c>
      <c r="L40" s="29">
        <v>420.96</v>
      </c>
      <c r="M40" s="30">
        <v>170.463</v>
      </c>
      <c r="N40" s="27">
        <v>0.0</v>
      </c>
      <c r="O40" s="27">
        <v>327.0</v>
      </c>
      <c r="P40" s="31">
        <v>45855.86</v>
      </c>
      <c r="Q40" s="31" t="str">
        <f t="shared" si="1"/>
        <v/>
      </c>
      <c r="R40" s="32">
        <v>59033.0</v>
      </c>
      <c r="S40" s="33">
        <v>475.69825</v>
      </c>
      <c r="T40" s="33">
        <v>414.16998</v>
      </c>
      <c r="U40" s="35"/>
    </row>
    <row r="41" hidden="1">
      <c r="A41" s="27">
        <v>39.0</v>
      </c>
      <c r="B41" s="27" t="s">
        <v>26</v>
      </c>
      <c r="C41" s="27" t="s">
        <v>27</v>
      </c>
      <c r="D41" s="27" t="s">
        <v>27</v>
      </c>
      <c r="E41" s="27" t="s">
        <v>28</v>
      </c>
      <c r="F41" s="27">
        <v>48.0</v>
      </c>
      <c r="G41" s="27" t="s">
        <v>29</v>
      </c>
      <c r="H41" s="27">
        <v>11.0</v>
      </c>
      <c r="I41" s="27" t="s">
        <v>30</v>
      </c>
      <c r="J41" s="27">
        <v>2.0</v>
      </c>
      <c r="K41" s="28" t="s">
        <v>47</v>
      </c>
      <c r="L41" s="29">
        <v>256.798</v>
      </c>
      <c r="M41" s="30">
        <v>40.864</v>
      </c>
      <c r="N41" s="27">
        <v>0.0</v>
      </c>
      <c r="O41" s="27">
        <v>41.0</v>
      </c>
      <c r="P41" s="31">
        <v>26997.25</v>
      </c>
      <c r="Q41" s="31" t="str">
        <f t="shared" si="1"/>
        <v/>
      </c>
      <c r="R41" s="32">
        <v>36898.0</v>
      </c>
      <c r="S41" s="33">
        <v>450.62284</v>
      </c>
      <c r="T41" s="27">
        <v>413.52776</v>
      </c>
      <c r="U41" s="34"/>
    </row>
    <row r="42" hidden="1">
      <c r="A42" s="27">
        <v>40.0</v>
      </c>
      <c r="B42" s="27" t="s">
        <v>26</v>
      </c>
      <c r="C42" s="27" t="s">
        <v>27</v>
      </c>
      <c r="D42" s="27" t="s">
        <v>27</v>
      </c>
      <c r="E42" s="27" t="s">
        <v>28</v>
      </c>
      <c r="F42" s="27">
        <v>48.0</v>
      </c>
      <c r="G42" s="27" t="s">
        <v>29</v>
      </c>
      <c r="H42" s="27">
        <v>11.0</v>
      </c>
      <c r="I42" s="27" t="s">
        <v>30</v>
      </c>
      <c r="J42" s="27">
        <v>2.0</v>
      </c>
      <c r="K42" s="28" t="s">
        <v>48</v>
      </c>
      <c r="L42" s="29">
        <v>307.646</v>
      </c>
      <c r="M42" s="30">
        <v>113.632</v>
      </c>
      <c r="N42" s="27">
        <v>0.0</v>
      </c>
      <c r="O42" s="27">
        <v>192.0</v>
      </c>
      <c r="P42" s="31">
        <v>27981.989999999998</v>
      </c>
      <c r="Q42" s="31" t="str">
        <f t="shared" si="1"/>
        <v/>
      </c>
      <c r="R42" s="32">
        <v>40500.0</v>
      </c>
      <c r="S42" s="33">
        <v>455.35569</v>
      </c>
      <c r="T42" s="27">
        <v>413.76383</v>
      </c>
      <c r="U42" s="34"/>
    </row>
    <row r="43" hidden="1">
      <c r="A43" s="27">
        <v>41.0</v>
      </c>
      <c r="B43" s="27" t="s">
        <v>26</v>
      </c>
      <c r="C43" s="27" t="s">
        <v>27</v>
      </c>
      <c r="D43" s="27" t="s">
        <v>27</v>
      </c>
      <c r="E43" s="27" t="s">
        <v>28</v>
      </c>
      <c r="F43" s="27">
        <v>48.0</v>
      </c>
      <c r="G43" s="27" t="s">
        <v>29</v>
      </c>
      <c r="H43" s="27">
        <v>11.0</v>
      </c>
      <c r="I43" s="27" t="s">
        <v>30</v>
      </c>
      <c r="J43" s="27">
        <v>2.0</v>
      </c>
      <c r="K43" s="28" t="s">
        <v>49</v>
      </c>
      <c r="L43" s="29">
        <v>593.404</v>
      </c>
      <c r="M43" s="30">
        <v>189.343</v>
      </c>
      <c r="N43" s="27">
        <v>0.0</v>
      </c>
      <c r="O43" s="27">
        <v>169.0</v>
      </c>
      <c r="P43" s="31">
        <v>74713.26000000001</v>
      </c>
      <c r="Q43" s="31" t="str">
        <f t="shared" si="1"/>
        <v/>
      </c>
      <c r="R43" s="32">
        <v>87964.0</v>
      </c>
      <c r="S43" s="33">
        <v>509.74205</v>
      </c>
      <c r="T43" s="27">
        <v>419.84064</v>
      </c>
      <c r="U43" s="34"/>
    </row>
    <row r="44" hidden="1">
      <c r="A44" s="27">
        <v>42.0</v>
      </c>
      <c r="B44" s="27" t="s">
        <v>26</v>
      </c>
      <c r="C44" s="27" t="s">
        <v>27</v>
      </c>
      <c r="D44" s="27" t="s">
        <v>27</v>
      </c>
      <c r="E44" s="27" t="s">
        <v>28</v>
      </c>
      <c r="F44" s="27">
        <v>48.0</v>
      </c>
      <c r="G44" s="27" t="s">
        <v>29</v>
      </c>
      <c r="H44" s="27">
        <v>11.0</v>
      </c>
      <c r="I44" s="27" t="s">
        <v>30</v>
      </c>
      <c r="J44" s="27">
        <v>2.0</v>
      </c>
      <c r="K44" s="28" t="s">
        <v>50</v>
      </c>
      <c r="L44" s="29">
        <v>434.462</v>
      </c>
      <c r="M44" s="30">
        <v>156.958</v>
      </c>
      <c r="N44" s="27">
        <v>0.0</v>
      </c>
      <c r="O44" s="27">
        <v>253.0</v>
      </c>
      <c r="P44" s="31">
        <v>20100.58</v>
      </c>
      <c r="Q44" s="31" t="str">
        <f t="shared" si="1"/>
        <v/>
      </c>
      <c r="R44" s="32">
        <v>32888.0</v>
      </c>
      <c r="S44" s="33">
        <v>449.70165</v>
      </c>
      <c r="T44" s="27">
        <v>415.11742</v>
      </c>
      <c r="U44" s="34"/>
    </row>
    <row r="45" hidden="1">
      <c r="A45" s="27">
        <v>43.0</v>
      </c>
      <c r="B45" s="27" t="s">
        <v>26</v>
      </c>
      <c r="C45" s="27" t="s">
        <v>27</v>
      </c>
      <c r="D45" s="27" t="s">
        <v>27</v>
      </c>
      <c r="E45" s="27" t="s">
        <v>28</v>
      </c>
      <c r="F45" s="27">
        <v>48.0</v>
      </c>
      <c r="G45" s="27" t="s">
        <v>29</v>
      </c>
      <c r="H45" s="27">
        <v>11.0</v>
      </c>
      <c r="I45" s="27" t="s">
        <v>30</v>
      </c>
      <c r="J45" s="27">
        <v>2.0</v>
      </c>
      <c r="K45" s="28" t="s">
        <v>51</v>
      </c>
      <c r="L45" s="29">
        <v>4611.946</v>
      </c>
      <c r="M45" s="30">
        <v>932.443</v>
      </c>
      <c r="N45" s="27">
        <v>405881.0</v>
      </c>
      <c r="O45" s="27">
        <v>1565.0</v>
      </c>
      <c r="P45" s="31">
        <v>1.7815255987E7</v>
      </c>
      <c r="Q45" s="31" t="str">
        <f t="shared" si="1"/>
        <v/>
      </c>
      <c r="R45" s="32">
        <v>1.5216976E7</v>
      </c>
      <c r="S45" s="33">
        <v>18445.988105</v>
      </c>
      <c r="T45" s="27">
        <v>429.96647</v>
      </c>
      <c r="U45" s="34"/>
    </row>
    <row r="46" hidden="1">
      <c r="A46" s="27">
        <v>44.0</v>
      </c>
      <c r="B46" s="27" t="s">
        <v>26</v>
      </c>
      <c r="C46" s="27" t="s">
        <v>27</v>
      </c>
      <c r="D46" s="27" t="s">
        <v>27</v>
      </c>
      <c r="E46" s="27" t="s">
        <v>28</v>
      </c>
      <c r="F46" s="27">
        <v>48.0</v>
      </c>
      <c r="G46" s="27" t="s">
        <v>29</v>
      </c>
      <c r="H46" s="27">
        <v>11.0</v>
      </c>
      <c r="I46" s="27" t="s">
        <v>30</v>
      </c>
      <c r="J46" s="27">
        <v>2.0</v>
      </c>
      <c r="K46" s="28" t="s">
        <v>52</v>
      </c>
      <c r="L46" s="29"/>
      <c r="M46" s="30"/>
      <c r="N46" s="27"/>
      <c r="O46" s="27"/>
      <c r="P46" s="31"/>
      <c r="Q46" s="31" t="str">
        <f t="shared" si="1"/>
        <v/>
      </c>
      <c r="R46" s="32"/>
      <c r="S46" s="33"/>
      <c r="T46" s="33"/>
      <c r="U46" s="35"/>
    </row>
    <row r="47" hidden="1">
      <c r="A47" s="27">
        <v>45.0</v>
      </c>
      <c r="B47" s="27" t="s">
        <v>26</v>
      </c>
      <c r="C47" s="27" t="s">
        <v>27</v>
      </c>
      <c r="D47" s="27" t="s">
        <v>27</v>
      </c>
      <c r="E47" s="27" t="s">
        <v>28</v>
      </c>
      <c r="F47" s="27">
        <v>48.0</v>
      </c>
      <c r="G47" s="27" t="s">
        <v>29</v>
      </c>
      <c r="H47" s="27">
        <v>11.0</v>
      </c>
      <c r="I47" s="27" t="s">
        <v>30</v>
      </c>
      <c r="J47" s="27">
        <v>4.0</v>
      </c>
      <c r="K47" s="28" t="s">
        <v>31</v>
      </c>
      <c r="L47" s="29">
        <v>339.902</v>
      </c>
      <c r="M47" s="30">
        <v>81.022</v>
      </c>
      <c r="N47" s="27">
        <v>1.0</v>
      </c>
      <c r="O47" s="27">
        <v>140.0</v>
      </c>
      <c r="P47" s="31">
        <v>76411.42000000001</v>
      </c>
      <c r="Q47" s="31" t="str">
        <f t="shared" si="1"/>
        <v/>
      </c>
      <c r="R47" s="32">
        <v>99101.0</v>
      </c>
      <c r="S47" s="33">
        <v>563.83333</v>
      </c>
      <c r="T47" s="27">
        <v>470.8766</v>
      </c>
      <c r="U47" s="34"/>
    </row>
    <row r="48" hidden="1">
      <c r="A48" s="27">
        <v>46.0</v>
      </c>
      <c r="B48" s="27" t="s">
        <v>26</v>
      </c>
      <c r="C48" s="27" t="s">
        <v>27</v>
      </c>
      <c r="D48" s="27" t="s">
        <v>27</v>
      </c>
      <c r="E48" s="27" t="s">
        <v>28</v>
      </c>
      <c r="F48" s="27">
        <v>48.0</v>
      </c>
      <c r="G48" s="27" t="s">
        <v>29</v>
      </c>
      <c r="H48" s="27">
        <v>11.0</v>
      </c>
      <c r="I48" s="27" t="s">
        <v>30</v>
      </c>
      <c r="J48" s="27">
        <v>4.0</v>
      </c>
      <c r="K48" s="28" t="s">
        <v>32</v>
      </c>
      <c r="L48" s="29">
        <v>438.558</v>
      </c>
      <c r="M48" s="30">
        <v>191.647</v>
      </c>
      <c r="N48" s="27">
        <v>14.0</v>
      </c>
      <c r="O48" s="27">
        <v>308.0</v>
      </c>
      <c r="P48" s="31">
        <v>17571.07</v>
      </c>
      <c r="Q48" s="31" t="str">
        <f t="shared" si="1"/>
        <v/>
      </c>
      <c r="R48" s="32">
        <v>37243.0</v>
      </c>
      <c r="S48" s="33">
        <v>478.09852</v>
      </c>
      <c r="T48" s="27">
        <v>444.99383</v>
      </c>
      <c r="U48" s="34"/>
    </row>
    <row r="49" hidden="1">
      <c r="A49" s="27">
        <v>47.0</v>
      </c>
      <c r="B49" s="27" t="s">
        <v>26</v>
      </c>
      <c r="C49" s="27" t="s">
        <v>27</v>
      </c>
      <c r="D49" s="27" t="s">
        <v>27</v>
      </c>
      <c r="E49" s="27" t="s">
        <v>28</v>
      </c>
      <c r="F49" s="27">
        <v>48.0</v>
      </c>
      <c r="G49" s="27" t="s">
        <v>29</v>
      </c>
      <c r="H49" s="27">
        <v>11.0</v>
      </c>
      <c r="I49" s="27" t="s">
        <v>30</v>
      </c>
      <c r="J49" s="27">
        <v>4.0</v>
      </c>
      <c r="K49" s="28" t="s">
        <v>33</v>
      </c>
      <c r="L49" s="29">
        <v>333.206</v>
      </c>
      <c r="M49" s="30">
        <v>102.495</v>
      </c>
      <c r="N49" s="27">
        <v>15.0</v>
      </c>
      <c r="O49" s="27">
        <v>165.0</v>
      </c>
      <c r="P49" s="31">
        <v>26661.460000000003</v>
      </c>
      <c r="Q49" s="31" t="str">
        <f t="shared" si="1"/>
        <v/>
      </c>
      <c r="R49" s="32">
        <v>38940.0</v>
      </c>
      <c r="S49" s="33">
        <v>481.82386</v>
      </c>
      <c r="T49" s="27">
        <v>442.92598</v>
      </c>
      <c r="U49" s="34"/>
    </row>
    <row r="50" hidden="1">
      <c r="A50" s="27">
        <v>48.0</v>
      </c>
      <c r="B50" s="27" t="s">
        <v>26</v>
      </c>
      <c r="C50" s="27" t="s">
        <v>27</v>
      </c>
      <c r="D50" s="27" t="s">
        <v>27</v>
      </c>
      <c r="E50" s="27" t="s">
        <v>28</v>
      </c>
      <c r="F50" s="27">
        <v>48.0</v>
      </c>
      <c r="G50" s="27" t="s">
        <v>29</v>
      </c>
      <c r="H50" s="27">
        <v>11.0</v>
      </c>
      <c r="I50" s="27" t="s">
        <v>30</v>
      </c>
      <c r="J50" s="27">
        <v>4.0</v>
      </c>
      <c r="K50" s="28" t="s">
        <v>34</v>
      </c>
      <c r="L50" s="29">
        <v>236.447</v>
      </c>
      <c r="M50" s="30">
        <v>104.192</v>
      </c>
      <c r="N50" s="27">
        <v>3.0</v>
      </c>
      <c r="O50" s="27">
        <v>165.0</v>
      </c>
      <c r="P50" s="31">
        <v>59446.56</v>
      </c>
      <c r="Q50" s="31" t="str">
        <f t="shared" si="1"/>
        <v/>
      </c>
      <c r="R50" s="32">
        <v>73968.0</v>
      </c>
      <c r="S50" s="33">
        <v>508.00101</v>
      </c>
      <c r="T50" s="27">
        <v>437.39956</v>
      </c>
      <c r="U50" s="34"/>
    </row>
    <row r="51" hidden="1">
      <c r="A51" s="27">
        <v>49.0</v>
      </c>
      <c r="B51" s="27" t="s">
        <v>26</v>
      </c>
      <c r="C51" s="27" t="s">
        <v>27</v>
      </c>
      <c r="D51" s="27" t="s">
        <v>27</v>
      </c>
      <c r="E51" s="27" t="s">
        <v>28</v>
      </c>
      <c r="F51" s="27">
        <v>48.0</v>
      </c>
      <c r="G51" s="27" t="s">
        <v>29</v>
      </c>
      <c r="H51" s="27">
        <v>11.0</v>
      </c>
      <c r="I51" s="27" t="s">
        <v>30</v>
      </c>
      <c r="J51" s="27">
        <v>4.0</v>
      </c>
      <c r="K51" s="28" t="s">
        <v>35</v>
      </c>
      <c r="L51" s="29">
        <v>352.703</v>
      </c>
      <c r="M51" s="30">
        <v>111.552</v>
      </c>
      <c r="N51" s="27">
        <v>98.0</v>
      </c>
      <c r="O51" s="27">
        <v>167.0</v>
      </c>
      <c r="P51" s="31">
        <v>31951.82</v>
      </c>
      <c r="Q51" s="31" t="str">
        <f t="shared" si="1"/>
        <v/>
      </c>
      <c r="R51" s="32">
        <v>44760.0</v>
      </c>
      <c r="S51" s="33">
        <v>485.04265</v>
      </c>
      <c r="T51" s="27">
        <v>440.04862</v>
      </c>
      <c r="U51" s="34"/>
    </row>
    <row r="52" hidden="1">
      <c r="A52" s="27">
        <v>50.0</v>
      </c>
      <c r="B52" s="27" t="s">
        <v>26</v>
      </c>
      <c r="C52" s="27" t="s">
        <v>27</v>
      </c>
      <c r="D52" s="27" t="s">
        <v>27</v>
      </c>
      <c r="E52" s="27" t="s">
        <v>28</v>
      </c>
      <c r="F52" s="27">
        <v>48.0</v>
      </c>
      <c r="G52" s="27" t="s">
        <v>29</v>
      </c>
      <c r="H52" s="27">
        <v>11.0</v>
      </c>
      <c r="I52" s="27" t="s">
        <v>30</v>
      </c>
      <c r="J52" s="27">
        <v>4.0</v>
      </c>
      <c r="K52" s="28" t="s">
        <v>36</v>
      </c>
      <c r="L52" s="29">
        <v>191.551</v>
      </c>
      <c r="M52" s="30">
        <v>55.008</v>
      </c>
      <c r="N52" s="27">
        <v>0.0</v>
      </c>
      <c r="O52" s="27">
        <v>44.0</v>
      </c>
      <c r="P52" s="31">
        <v>22059.4</v>
      </c>
      <c r="Q52" s="31" t="str">
        <f t="shared" si="1"/>
        <v/>
      </c>
      <c r="R52" s="32">
        <v>29163.0</v>
      </c>
      <c r="S52" s="33">
        <v>475.46225</v>
      </c>
      <c r="T52" s="27">
        <v>444.33298</v>
      </c>
      <c r="U52" s="34"/>
    </row>
    <row r="53" hidden="1">
      <c r="A53" s="27">
        <v>51.0</v>
      </c>
      <c r="B53" s="27" t="s">
        <v>26</v>
      </c>
      <c r="C53" s="27" t="s">
        <v>27</v>
      </c>
      <c r="D53" s="27" t="s">
        <v>27</v>
      </c>
      <c r="E53" s="27" t="s">
        <v>28</v>
      </c>
      <c r="F53" s="27">
        <v>48.0</v>
      </c>
      <c r="G53" s="27" t="s">
        <v>29</v>
      </c>
      <c r="H53" s="27">
        <v>11.0</v>
      </c>
      <c r="I53" s="27" t="s">
        <v>30</v>
      </c>
      <c r="J53" s="27">
        <v>4.0</v>
      </c>
      <c r="K53" s="28" t="s">
        <v>37</v>
      </c>
      <c r="L53" s="29">
        <v>522.012</v>
      </c>
      <c r="M53" s="30">
        <v>184.766</v>
      </c>
      <c r="N53" s="27">
        <v>472.0</v>
      </c>
      <c r="O53" s="27">
        <v>266.0</v>
      </c>
      <c r="P53" s="31">
        <v>57278.31</v>
      </c>
      <c r="Q53" s="31" t="str">
        <f t="shared" si="1"/>
        <v/>
      </c>
      <c r="R53" s="32">
        <v>71997.0</v>
      </c>
      <c r="S53" s="33">
        <v>511.44592</v>
      </c>
      <c r="T53" s="27">
        <v>438.78255</v>
      </c>
      <c r="U53" s="34"/>
    </row>
    <row r="54" hidden="1">
      <c r="A54" s="27">
        <v>52.0</v>
      </c>
      <c r="B54" s="27" t="s">
        <v>26</v>
      </c>
      <c r="C54" s="27" t="s">
        <v>27</v>
      </c>
      <c r="D54" s="27" t="s">
        <v>27</v>
      </c>
      <c r="E54" s="27" t="s">
        <v>28</v>
      </c>
      <c r="F54" s="27">
        <v>48.0</v>
      </c>
      <c r="G54" s="27" t="s">
        <v>29</v>
      </c>
      <c r="H54" s="27">
        <v>11.0</v>
      </c>
      <c r="I54" s="27" t="s">
        <v>30</v>
      </c>
      <c r="J54" s="27">
        <v>4.0</v>
      </c>
      <c r="K54" s="28" t="s">
        <v>38</v>
      </c>
      <c r="L54" s="29">
        <v>594.974</v>
      </c>
      <c r="M54" s="30">
        <v>143.198</v>
      </c>
      <c r="N54" s="27">
        <v>173.0</v>
      </c>
      <c r="O54" s="27">
        <v>244.0</v>
      </c>
      <c r="P54" s="31">
        <v>30910.16</v>
      </c>
      <c r="Q54" s="31" t="str">
        <f t="shared" si="1"/>
        <v/>
      </c>
      <c r="R54" s="32">
        <v>45135.0</v>
      </c>
      <c r="S54" s="33">
        <v>489.50256</v>
      </c>
      <c r="T54" s="27">
        <v>442.29518</v>
      </c>
      <c r="U54" s="34"/>
    </row>
    <row r="55" hidden="1">
      <c r="A55" s="27">
        <v>53.0</v>
      </c>
      <c r="B55" s="27" t="s">
        <v>26</v>
      </c>
      <c r="C55" s="27" t="s">
        <v>27</v>
      </c>
      <c r="D55" s="27" t="s">
        <v>27</v>
      </c>
      <c r="E55" s="27" t="s">
        <v>28</v>
      </c>
      <c r="F55" s="27">
        <v>48.0</v>
      </c>
      <c r="G55" s="27" t="s">
        <v>29</v>
      </c>
      <c r="H55" s="27">
        <v>11.0</v>
      </c>
      <c r="I55" s="27" t="s">
        <v>30</v>
      </c>
      <c r="J55" s="27">
        <v>4.0</v>
      </c>
      <c r="K55" s="28" t="s">
        <v>39</v>
      </c>
      <c r="L55" s="29">
        <v>300.959</v>
      </c>
      <c r="M55" s="30">
        <v>84.704</v>
      </c>
      <c r="N55" s="27">
        <v>260.0</v>
      </c>
      <c r="O55" s="27">
        <v>157.0</v>
      </c>
      <c r="P55" s="31">
        <v>149438.19</v>
      </c>
      <c r="Q55" s="31" t="str">
        <f t="shared" si="1"/>
        <v/>
      </c>
      <c r="R55" s="32">
        <v>173367.0</v>
      </c>
      <c r="S55" s="33">
        <v>594.14838</v>
      </c>
      <c r="T55" s="27">
        <v>432.52408</v>
      </c>
      <c r="U55" s="34"/>
    </row>
    <row r="56" hidden="1">
      <c r="A56" s="27">
        <v>54.0</v>
      </c>
      <c r="B56" s="27" t="s">
        <v>26</v>
      </c>
      <c r="C56" s="27" t="s">
        <v>27</v>
      </c>
      <c r="D56" s="27" t="s">
        <v>27</v>
      </c>
      <c r="E56" s="27" t="s">
        <v>28</v>
      </c>
      <c r="F56" s="27">
        <v>48.0</v>
      </c>
      <c r="G56" s="27" t="s">
        <v>29</v>
      </c>
      <c r="H56" s="27">
        <v>11.0</v>
      </c>
      <c r="I56" s="27" t="s">
        <v>30</v>
      </c>
      <c r="J56" s="27">
        <v>4.0</v>
      </c>
      <c r="K56" s="28" t="s">
        <v>40</v>
      </c>
      <c r="L56" s="29">
        <v>377.536</v>
      </c>
      <c r="M56" s="30">
        <v>142.751</v>
      </c>
      <c r="N56" s="27">
        <v>3.0</v>
      </c>
      <c r="O56" s="27">
        <v>281.0</v>
      </c>
      <c r="P56" s="31">
        <v>47917.0</v>
      </c>
      <c r="Q56" s="31" t="str">
        <f t="shared" si="1"/>
        <v/>
      </c>
      <c r="R56" s="32">
        <v>58066.0</v>
      </c>
      <c r="S56" s="33">
        <v>525.14936</v>
      </c>
      <c r="T56" s="27">
        <v>462.85655</v>
      </c>
      <c r="U56" s="34"/>
    </row>
    <row r="57" hidden="1">
      <c r="A57" s="27">
        <v>55.0</v>
      </c>
      <c r="B57" s="27" t="s">
        <v>26</v>
      </c>
      <c r="C57" s="27" t="s">
        <v>27</v>
      </c>
      <c r="D57" s="27" t="s">
        <v>27</v>
      </c>
      <c r="E57" s="27" t="s">
        <v>28</v>
      </c>
      <c r="F57" s="27">
        <v>48.0</v>
      </c>
      <c r="G57" s="27" t="s">
        <v>29</v>
      </c>
      <c r="H57" s="27">
        <v>11.0</v>
      </c>
      <c r="I57" s="27" t="s">
        <v>30</v>
      </c>
      <c r="J57" s="27">
        <v>4.0</v>
      </c>
      <c r="K57" s="28" t="s">
        <v>41</v>
      </c>
      <c r="L57" s="29"/>
      <c r="M57" s="30"/>
      <c r="N57" s="27"/>
      <c r="O57" s="27"/>
      <c r="P57" s="31"/>
      <c r="Q57" s="31" t="str">
        <f t="shared" si="1"/>
        <v/>
      </c>
      <c r="R57" s="32"/>
      <c r="S57" s="33"/>
      <c r="T57" s="33"/>
      <c r="U57" s="35"/>
    </row>
    <row r="58" hidden="1">
      <c r="A58" s="27">
        <v>56.0</v>
      </c>
      <c r="B58" s="27" t="s">
        <v>26</v>
      </c>
      <c r="C58" s="27" t="s">
        <v>27</v>
      </c>
      <c r="D58" s="27" t="s">
        <v>27</v>
      </c>
      <c r="E58" s="27" t="s">
        <v>28</v>
      </c>
      <c r="F58" s="27">
        <v>48.0</v>
      </c>
      <c r="G58" s="27" t="s">
        <v>29</v>
      </c>
      <c r="H58" s="27">
        <v>11.0</v>
      </c>
      <c r="I58" s="27" t="s">
        <v>30</v>
      </c>
      <c r="J58" s="27">
        <v>4.0</v>
      </c>
      <c r="K58" s="28" t="s">
        <v>42</v>
      </c>
      <c r="L58" s="29">
        <v>273.982</v>
      </c>
      <c r="M58" s="30">
        <v>63.008</v>
      </c>
      <c r="N58" s="27">
        <v>5.0</v>
      </c>
      <c r="O58" s="27">
        <v>114.0</v>
      </c>
      <c r="P58" s="31">
        <v>67234.93999999999</v>
      </c>
      <c r="Q58" s="31" t="str">
        <f t="shared" si="1"/>
        <v/>
      </c>
      <c r="R58" s="32">
        <v>75823.0</v>
      </c>
      <c r="S58" s="33">
        <v>526.12663</v>
      </c>
      <c r="T58" s="27">
        <v>447.86305</v>
      </c>
      <c r="U58" s="34"/>
    </row>
    <row r="59" hidden="1">
      <c r="A59" s="27">
        <v>57.0</v>
      </c>
      <c r="B59" s="27" t="s">
        <v>26</v>
      </c>
      <c r="C59" s="27" t="s">
        <v>27</v>
      </c>
      <c r="D59" s="27" t="s">
        <v>27</v>
      </c>
      <c r="E59" s="27" t="s">
        <v>28</v>
      </c>
      <c r="F59" s="27">
        <v>48.0</v>
      </c>
      <c r="G59" s="27" t="s">
        <v>29</v>
      </c>
      <c r="H59" s="27">
        <v>11.0</v>
      </c>
      <c r="I59" s="27" t="s">
        <v>30</v>
      </c>
      <c r="J59" s="27">
        <v>4.0</v>
      </c>
      <c r="K59" s="28" t="s">
        <v>43</v>
      </c>
      <c r="L59" s="29">
        <v>115.552</v>
      </c>
      <c r="M59" s="30">
        <v>43.871</v>
      </c>
      <c r="N59" s="27">
        <v>254.0</v>
      </c>
      <c r="O59" s="27">
        <v>71.0</v>
      </c>
      <c r="P59" s="31">
        <v>307149.35000000003</v>
      </c>
      <c r="Q59" s="31" t="str">
        <f t="shared" si="1"/>
        <v/>
      </c>
      <c r="R59" s="32">
        <v>309803.0</v>
      </c>
      <c r="S59" s="33">
        <v>748.78022</v>
      </c>
      <c r="T59" s="27">
        <v>432.80307</v>
      </c>
      <c r="U59" s="34"/>
    </row>
    <row r="60" hidden="1">
      <c r="A60" s="27">
        <v>58.0</v>
      </c>
      <c r="B60" s="27" t="s">
        <v>26</v>
      </c>
      <c r="C60" s="27" t="s">
        <v>27</v>
      </c>
      <c r="D60" s="27" t="s">
        <v>27</v>
      </c>
      <c r="E60" s="27" t="s">
        <v>28</v>
      </c>
      <c r="F60" s="27">
        <v>48.0</v>
      </c>
      <c r="G60" s="27" t="s">
        <v>29</v>
      </c>
      <c r="H60" s="27">
        <v>11.0</v>
      </c>
      <c r="I60" s="27" t="s">
        <v>30</v>
      </c>
      <c r="J60" s="27">
        <v>4.0</v>
      </c>
      <c r="K60" s="28" t="s">
        <v>44</v>
      </c>
      <c r="L60" s="29">
        <v>302.396</v>
      </c>
      <c r="M60" s="30">
        <v>76.48</v>
      </c>
      <c r="N60" s="27">
        <v>3.0</v>
      </c>
      <c r="O60" s="27">
        <v>72.0</v>
      </c>
      <c r="P60" s="31">
        <v>16845.18</v>
      </c>
      <c r="Q60" s="31" t="str">
        <f t="shared" si="1"/>
        <v/>
      </c>
      <c r="R60" s="32">
        <v>25175.0</v>
      </c>
      <c r="S60" s="33">
        <v>466.8264</v>
      </c>
      <c r="T60" s="27">
        <v>439.16621</v>
      </c>
      <c r="U60" s="34"/>
    </row>
    <row r="61" hidden="1">
      <c r="A61" s="27">
        <v>59.0</v>
      </c>
      <c r="B61" s="27" t="s">
        <v>26</v>
      </c>
      <c r="C61" s="27" t="s">
        <v>27</v>
      </c>
      <c r="D61" s="27" t="s">
        <v>27</v>
      </c>
      <c r="E61" s="27" t="s">
        <v>28</v>
      </c>
      <c r="F61" s="27">
        <v>48.0</v>
      </c>
      <c r="G61" s="27" t="s">
        <v>29</v>
      </c>
      <c r="H61" s="27">
        <v>11.0</v>
      </c>
      <c r="I61" s="27" t="s">
        <v>30</v>
      </c>
      <c r="J61" s="27">
        <v>4.0</v>
      </c>
      <c r="K61" s="28" t="s">
        <v>45</v>
      </c>
      <c r="L61" s="29">
        <v>213.568</v>
      </c>
      <c r="M61" s="30">
        <v>67.295</v>
      </c>
      <c r="N61" s="27">
        <v>5.0</v>
      </c>
      <c r="O61" s="27">
        <v>106.0</v>
      </c>
      <c r="P61" s="31">
        <v>16938.97</v>
      </c>
      <c r="Q61" s="31" t="str">
        <f t="shared" si="1"/>
        <v/>
      </c>
      <c r="R61" s="32">
        <v>24441.0</v>
      </c>
      <c r="S61" s="33">
        <v>467.52035</v>
      </c>
      <c r="T61" s="27">
        <v>440.25607</v>
      </c>
      <c r="U61" s="34"/>
    </row>
    <row r="62" hidden="1">
      <c r="A62" s="27">
        <v>60.0</v>
      </c>
      <c r="B62" s="27" t="s">
        <v>26</v>
      </c>
      <c r="C62" s="27" t="s">
        <v>27</v>
      </c>
      <c r="D62" s="27" t="s">
        <v>27</v>
      </c>
      <c r="E62" s="27" t="s">
        <v>28</v>
      </c>
      <c r="F62" s="27">
        <v>48.0</v>
      </c>
      <c r="G62" s="27" t="s">
        <v>29</v>
      </c>
      <c r="H62" s="27">
        <v>11.0</v>
      </c>
      <c r="I62" s="27" t="s">
        <v>30</v>
      </c>
      <c r="J62" s="27">
        <v>4.0</v>
      </c>
      <c r="K62" s="28" t="s">
        <v>46</v>
      </c>
      <c r="L62" s="29">
        <v>431.773</v>
      </c>
      <c r="M62" s="30">
        <v>169.533</v>
      </c>
      <c r="N62" s="27">
        <v>260.0</v>
      </c>
      <c r="O62" s="27">
        <v>326.0</v>
      </c>
      <c r="P62" s="31">
        <v>101656.64</v>
      </c>
      <c r="Q62" s="31" t="str">
        <f t="shared" si="1"/>
        <v/>
      </c>
      <c r="R62" s="32">
        <v>109982.0</v>
      </c>
      <c r="S62" s="33">
        <v>546.46967</v>
      </c>
      <c r="T62" s="33">
        <v>429.63347</v>
      </c>
      <c r="U62" s="35"/>
    </row>
    <row r="63" hidden="1">
      <c r="A63" s="27">
        <v>61.0</v>
      </c>
      <c r="B63" s="27" t="s">
        <v>26</v>
      </c>
      <c r="C63" s="27" t="s">
        <v>27</v>
      </c>
      <c r="D63" s="27" t="s">
        <v>27</v>
      </c>
      <c r="E63" s="27" t="s">
        <v>28</v>
      </c>
      <c r="F63" s="27">
        <v>48.0</v>
      </c>
      <c r="G63" s="27" t="s">
        <v>29</v>
      </c>
      <c r="H63" s="27">
        <v>11.0</v>
      </c>
      <c r="I63" s="27" t="s">
        <v>30</v>
      </c>
      <c r="J63" s="27">
        <v>4.0</v>
      </c>
      <c r="K63" s="28" t="s">
        <v>47</v>
      </c>
      <c r="L63" s="29">
        <v>257.888</v>
      </c>
      <c r="M63" s="30">
        <v>40.544</v>
      </c>
      <c r="N63" s="27">
        <v>0.0</v>
      </c>
      <c r="O63" s="27">
        <v>41.0</v>
      </c>
      <c r="P63" s="31">
        <v>59416.939999999995</v>
      </c>
      <c r="Q63" s="31" t="str">
        <f t="shared" si="1"/>
        <v/>
      </c>
      <c r="R63" s="32">
        <v>69768.0</v>
      </c>
      <c r="S63" s="33">
        <v>504.04075</v>
      </c>
      <c r="T63" s="27">
        <v>434.18584</v>
      </c>
      <c r="U63" s="34"/>
    </row>
    <row r="64" hidden="1">
      <c r="A64" s="27">
        <v>62.0</v>
      </c>
      <c r="B64" s="27" t="s">
        <v>26</v>
      </c>
      <c r="C64" s="27" t="s">
        <v>27</v>
      </c>
      <c r="D64" s="27" t="s">
        <v>27</v>
      </c>
      <c r="E64" s="27" t="s">
        <v>28</v>
      </c>
      <c r="F64" s="27">
        <v>48.0</v>
      </c>
      <c r="G64" s="27" t="s">
        <v>29</v>
      </c>
      <c r="H64" s="27">
        <v>11.0</v>
      </c>
      <c r="I64" s="27" t="s">
        <v>30</v>
      </c>
      <c r="J64" s="27">
        <v>4.0</v>
      </c>
      <c r="K64" s="28" t="s">
        <v>48</v>
      </c>
      <c r="L64" s="29">
        <v>323.839</v>
      </c>
      <c r="M64" s="30">
        <v>117.216</v>
      </c>
      <c r="N64" s="27">
        <v>974.0</v>
      </c>
      <c r="O64" s="27">
        <v>196.0</v>
      </c>
      <c r="P64" s="31">
        <v>96577.44</v>
      </c>
      <c r="Q64" s="31" t="str">
        <f t="shared" si="1"/>
        <v/>
      </c>
      <c r="R64" s="32">
        <v>77924.0</v>
      </c>
      <c r="S64" s="33">
        <v>594.00996</v>
      </c>
      <c r="T64" s="27">
        <v>453.77605</v>
      </c>
      <c r="U64" s="34"/>
    </row>
    <row r="65" hidden="1">
      <c r="A65" s="27">
        <v>63.0</v>
      </c>
      <c r="B65" s="27" t="s">
        <v>26</v>
      </c>
      <c r="C65" s="27" t="s">
        <v>27</v>
      </c>
      <c r="D65" s="27" t="s">
        <v>27</v>
      </c>
      <c r="E65" s="27" t="s">
        <v>28</v>
      </c>
      <c r="F65" s="27">
        <v>48.0</v>
      </c>
      <c r="G65" s="27" t="s">
        <v>29</v>
      </c>
      <c r="H65" s="27">
        <v>11.0</v>
      </c>
      <c r="I65" s="27" t="s">
        <v>30</v>
      </c>
      <c r="J65" s="27">
        <v>4.0</v>
      </c>
      <c r="K65" s="28" t="s">
        <v>49</v>
      </c>
      <c r="L65" s="29">
        <v>606.687</v>
      </c>
      <c r="M65" s="30">
        <v>211.264</v>
      </c>
      <c r="N65" s="27">
        <v>1.0</v>
      </c>
      <c r="O65" s="27">
        <v>169.0</v>
      </c>
      <c r="P65" s="31">
        <v>157124.0</v>
      </c>
      <c r="Q65" s="31" t="str">
        <f t="shared" si="1"/>
        <v/>
      </c>
      <c r="R65" s="32">
        <v>169647.0</v>
      </c>
      <c r="S65" s="33">
        <v>609.38588</v>
      </c>
      <c r="T65" s="27">
        <v>437.05041</v>
      </c>
      <c r="U65" s="34"/>
    </row>
    <row r="66" hidden="1">
      <c r="A66" s="27">
        <v>64.0</v>
      </c>
      <c r="B66" s="27" t="s">
        <v>26</v>
      </c>
      <c r="C66" s="27" t="s">
        <v>27</v>
      </c>
      <c r="D66" s="27" t="s">
        <v>27</v>
      </c>
      <c r="E66" s="27" t="s">
        <v>28</v>
      </c>
      <c r="F66" s="27">
        <v>48.0</v>
      </c>
      <c r="G66" s="27" t="s">
        <v>29</v>
      </c>
      <c r="H66" s="27">
        <v>11.0</v>
      </c>
      <c r="I66" s="27" t="s">
        <v>30</v>
      </c>
      <c r="J66" s="27">
        <v>4.0</v>
      </c>
      <c r="K66" s="28" t="s">
        <v>50</v>
      </c>
      <c r="L66" s="29">
        <v>433.82</v>
      </c>
      <c r="M66" s="30">
        <v>164.125</v>
      </c>
      <c r="N66" s="27">
        <v>24.0</v>
      </c>
      <c r="O66" s="27">
        <v>247.0</v>
      </c>
      <c r="P66" s="31">
        <v>43929.119999999995</v>
      </c>
      <c r="Q66" s="31" t="str">
        <f t="shared" si="1"/>
        <v/>
      </c>
      <c r="R66" s="32">
        <v>53143.0</v>
      </c>
      <c r="S66" s="33">
        <v>497.58734</v>
      </c>
      <c r="T66" s="27">
        <v>439.45232</v>
      </c>
      <c r="U66" s="34"/>
    </row>
    <row r="67" hidden="1">
      <c r="A67" s="27">
        <v>65.0</v>
      </c>
      <c r="B67" s="27" t="s">
        <v>26</v>
      </c>
      <c r="C67" s="27" t="s">
        <v>27</v>
      </c>
      <c r="D67" s="27" t="s">
        <v>27</v>
      </c>
      <c r="E67" s="27" t="s">
        <v>28</v>
      </c>
      <c r="F67" s="27">
        <v>48.0</v>
      </c>
      <c r="G67" s="27" t="s">
        <v>29</v>
      </c>
      <c r="H67" s="27">
        <v>11.0</v>
      </c>
      <c r="I67" s="27" t="s">
        <v>30</v>
      </c>
      <c r="J67" s="27">
        <v>4.0</v>
      </c>
      <c r="K67" s="28" t="s">
        <v>51</v>
      </c>
      <c r="L67" s="31"/>
      <c r="M67" s="36"/>
      <c r="N67" s="37"/>
      <c r="O67" s="37"/>
      <c r="P67" s="31"/>
      <c r="Q67" s="31" t="str">
        <f t="shared" si="1"/>
        <v/>
      </c>
      <c r="R67" s="32">
        <v>4.1226862E7</v>
      </c>
      <c r="S67" s="33"/>
      <c r="T67" s="37"/>
      <c r="U67" s="38"/>
    </row>
    <row r="68" hidden="1">
      <c r="A68" s="27">
        <v>66.0</v>
      </c>
      <c r="B68" s="27" t="s">
        <v>26</v>
      </c>
      <c r="C68" s="27" t="s">
        <v>27</v>
      </c>
      <c r="D68" s="27" t="s">
        <v>27</v>
      </c>
      <c r="E68" s="27" t="s">
        <v>28</v>
      </c>
      <c r="F68" s="27">
        <v>48.0</v>
      </c>
      <c r="G68" s="27" t="s">
        <v>29</v>
      </c>
      <c r="H68" s="27">
        <v>11.0</v>
      </c>
      <c r="I68" s="27" t="s">
        <v>30</v>
      </c>
      <c r="J68" s="27">
        <v>4.0</v>
      </c>
      <c r="K68" s="28" t="s">
        <v>52</v>
      </c>
      <c r="L68" s="31"/>
      <c r="M68" s="36"/>
      <c r="N68" s="37"/>
      <c r="O68" s="37"/>
      <c r="P68" s="31"/>
      <c r="Q68" s="31" t="str">
        <f t="shared" si="1"/>
        <v/>
      </c>
      <c r="R68" s="32"/>
      <c r="S68" s="33"/>
      <c r="T68" s="33"/>
      <c r="U68" s="35"/>
    </row>
    <row r="69" hidden="1">
      <c r="A69" s="27">
        <v>67.0</v>
      </c>
      <c r="B69" s="27" t="s">
        <v>26</v>
      </c>
      <c r="C69" s="27" t="s">
        <v>27</v>
      </c>
      <c r="D69" s="27" t="s">
        <v>27</v>
      </c>
      <c r="E69" s="27" t="s">
        <v>28</v>
      </c>
      <c r="F69" s="27">
        <v>48.0</v>
      </c>
      <c r="G69" s="27" t="s">
        <v>29</v>
      </c>
      <c r="H69" s="27">
        <v>11.0</v>
      </c>
      <c r="I69" s="27" t="s">
        <v>30</v>
      </c>
      <c r="J69" s="27">
        <v>8.0</v>
      </c>
      <c r="K69" s="28" t="s">
        <v>31</v>
      </c>
      <c r="L69" s="29">
        <v>342.047</v>
      </c>
      <c r="M69" s="30">
        <v>82.112</v>
      </c>
      <c r="N69" s="27">
        <v>203.0</v>
      </c>
      <c r="O69" s="27">
        <v>140.0</v>
      </c>
      <c r="P69" s="31">
        <v>184283.63999999998</v>
      </c>
      <c r="Q69" s="31" t="str">
        <f t="shared" si="1"/>
        <v/>
      </c>
      <c r="R69" s="32">
        <v>176788.0</v>
      </c>
      <c r="S69" s="33">
        <v>655.33887</v>
      </c>
      <c r="T69" s="27">
        <v>452.221947</v>
      </c>
      <c r="U69" s="34"/>
    </row>
    <row r="70" hidden="1">
      <c r="A70" s="27">
        <v>68.0</v>
      </c>
      <c r="B70" s="27" t="s">
        <v>26</v>
      </c>
      <c r="C70" s="27" t="s">
        <v>27</v>
      </c>
      <c r="D70" s="27" t="s">
        <v>27</v>
      </c>
      <c r="E70" s="27" t="s">
        <v>28</v>
      </c>
      <c r="F70" s="27">
        <v>48.0</v>
      </c>
      <c r="G70" s="27" t="s">
        <v>29</v>
      </c>
      <c r="H70" s="27">
        <v>11.0</v>
      </c>
      <c r="I70" s="27" t="s">
        <v>30</v>
      </c>
      <c r="J70" s="27">
        <v>8.0</v>
      </c>
      <c r="K70" s="28" t="s">
        <v>32</v>
      </c>
      <c r="L70" s="29">
        <v>426.877</v>
      </c>
      <c r="M70" s="30">
        <v>183.006</v>
      </c>
      <c r="N70" s="27">
        <v>0.0</v>
      </c>
      <c r="O70" s="27">
        <v>286.0</v>
      </c>
      <c r="P70" s="31">
        <v>27574.43</v>
      </c>
      <c r="Q70" s="31" t="str">
        <f t="shared" si="1"/>
        <v/>
      </c>
      <c r="R70" s="32">
        <v>51956.0</v>
      </c>
      <c r="S70" s="33">
        <v>488.09752</v>
      </c>
      <c r="T70" s="27">
        <v>445.31094</v>
      </c>
      <c r="U70" s="34"/>
    </row>
    <row r="71" hidden="1">
      <c r="A71" s="27">
        <v>69.0</v>
      </c>
      <c r="B71" s="27" t="s">
        <v>26</v>
      </c>
      <c r="C71" s="27" t="s">
        <v>27</v>
      </c>
      <c r="D71" s="27" t="s">
        <v>27</v>
      </c>
      <c r="E71" s="27" t="s">
        <v>28</v>
      </c>
      <c r="F71" s="27">
        <v>48.0</v>
      </c>
      <c r="G71" s="27" t="s">
        <v>29</v>
      </c>
      <c r="H71" s="27">
        <v>11.0</v>
      </c>
      <c r="I71" s="27" t="s">
        <v>30</v>
      </c>
      <c r="J71" s="27">
        <v>8.0</v>
      </c>
      <c r="K71" s="28" t="s">
        <v>33</v>
      </c>
      <c r="L71" s="29">
        <v>332.831</v>
      </c>
      <c r="M71" s="30">
        <v>103.328</v>
      </c>
      <c r="N71" s="27">
        <v>257.0</v>
      </c>
      <c r="O71" s="27">
        <v>167.0</v>
      </c>
      <c r="P71" s="31">
        <v>59141.869999999995</v>
      </c>
      <c r="Q71" s="31" t="str">
        <f t="shared" si="1"/>
        <v/>
      </c>
      <c r="R71" s="32">
        <v>63492.0</v>
      </c>
      <c r="S71" s="33">
        <v>510.01882</v>
      </c>
      <c r="T71" s="27">
        <v>438.77713</v>
      </c>
      <c r="U71" s="34"/>
    </row>
    <row r="72" hidden="1">
      <c r="A72" s="27">
        <v>70.0</v>
      </c>
      <c r="B72" s="27" t="s">
        <v>26</v>
      </c>
      <c r="C72" s="27" t="s">
        <v>27</v>
      </c>
      <c r="D72" s="27" t="s">
        <v>27</v>
      </c>
      <c r="E72" s="27" t="s">
        <v>28</v>
      </c>
      <c r="F72" s="27">
        <v>48.0</v>
      </c>
      <c r="G72" s="27" t="s">
        <v>29</v>
      </c>
      <c r="H72" s="27">
        <v>11.0</v>
      </c>
      <c r="I72" s="27" t="s">
        <v>30</v>
      </c>
      <c r="J72" s="27">
        <v>8.0</v>
      </c>
      <c r="K72" s="28" t="s">
        <v>34</v>
      </c>
      <c r="L72" s="29">
        <v>237.597</v>
      </c>
      <c r="M72" s="30">
        <v>113.44</v>
      </c>
      <c r="N72" s="27">
        <v>123.0</v>
      </c>
      <c r="O72" s="27">
        <v>165.0</v>
      </c>
      <c r="P72" s="31">
        <v>123006.12</v>
      </c>
      <c r="Q72" s="31" t="str">
        <f t="shared" si="1"/>
        <v/>
      </c>
      <c r="R72" s="32">
        <v>132018.0</v>
      </c>
      <c r="S72" s="33">
        <v>588.26358</v>
      </c>
      <c r="T72" s="27">
        <v>453.83605</v>
      </c>
      <c r="U72" s="34"/>
    </row>
    <row r="73" hidden="1">
      <c r="A73" s="27">
        <v>71.0</v>
      </c>
      <c r="B73" s="27" t="s">
        <v>26</v>
      </c>
      <c r="C73" s="27" t="s">
        <v>27</v>
      </c>
      <c r="D73" s="27" t="s">
        <v>27</v>
      </c>
      <c r="E73" s="27" t="s">
        <v>28</v>
      </c>
      <c r="F73" s="27">
        <v>48.0</v>
      </c>
      <c r="G73" s="27" t="s">
        <v>29</v>
      </c>
      <c r="H73" s="27">
        <v>11.0</v>
      </c>
      <c r="I73" s="27" t="s">
        <v>30</v>
      </c>
      <c r="J73" s="27">
        <v>8.0</v>
      </c>
      <c r="K73" s="28" t="s">
        <v>35</v>
      </c>
      <c r="L73" s="29">
        <v>341.503</v>
      </c>
      <c r="M73" s="30">
        <v>98.686</v>
      </c>
      <c r="N73" s="27">
        <v>107.0</v>
      </c>
      <c r="O73" s="27">
        <v>166.0</v>
      </c>
      <c r="P73" s="31">
        <v>58891.12</v>
      </c>
      <c r="Q73" s="31" t="str">
        <f t="shared" si="1"/>
        <v/>
      </c>
      <c r="R73" s="32">
        <v>71871.0</v>
      </c>
      <c r="S73" s="33">
        <v>581.97951</v>
      </c>
      <c r="T73" s="27">
        <v>472.11842</v>
      </c>
      <c r="U73" s="34"/>
    </row>
    <row r="74" hidden="1">
      <c r="A74" s="27">
        <v>72.0</v>
      </c>
      <c r="B74" s="27" t="s">
        <v>26</v>
      </c>
      <c r="C74" s="27" t="s">
        <v>27</v>
      </c>
      <c r="D74" s="27" t="s">
        <v>27</v>
      </c>
      <c r="E74" s="27" t="s">
        <v>28</v>
      </c>
      <c r="F74" s="27">
        <v>48.0</v>
      </c>
      <c r="G74" s="27" t="s">
        <v>29</v>
      </c>
      <c r="H74" s="27">
        <v>11.0</v>
      </c>
      <c r="I74" s="27" t="s">
        <v>30</v>
      </c>
      <c r="J74" s="27">
        <v>8.0</v>
      </c>
      <c r="K74" s="28" t="s">
        <v>36</v>
      </c>
      <c r="L74" s="29">
        <v>192.224</v>
      </c>
      <c r="M74" s="30">
        <v>46.144</v>
      </c>
      <c r="N74" s="27">
        <v>183.0</v>
      </c>
      <c r="O74" s="27">
        <v>44.0</v>
      </c>
      <c r="P74" s="31">
        <v>52670.07</v>
      </c>
      <c r="Q74" s="31" t="str">
        <f t="shared" si="1"/>
        <v/>
      </c>
      <c r="R74" s="32">
        <v>50627.0</v>
      </c>
      <c r="S74" s="33">
        <v>551.87722</v>
      </c>
      <c r="T74" s="27">
        <v>489.7252</v>
      </c>
      <c r="U74" s="34"/>
    </row>
    <row r="75" hidden="1">
      <c r="A75" s="27">
        <v>73.0</v>
      </c>
      <c r="B75" s="27" t="s">
        <v>26</v>
      </c>
      <c r="C75" s="27" t="s">
        <v>27</v>
      </c>
      <c r="D75" s="27" t="s">
        <v>27</v>
      </c>
      <c r="E75" s="27" t="s">
        <v>28</v>
      </c>
      <c r="F75" s="27">
        <v>48.0</v>
      </c>
      <c r="G75" s="27" t="s">
        <v>29</v>
      </c>
      <c r="H75" s="27">
        <v>11.0</v>
      </c>
      <c r="I75" s="27" t="s">
        <v>30</v>
      </c>
      <c r="J75" s="27">
        <v>8.0</v>
      </c>
      <c r="K75" s="28" t="s">
        <v>37</v>
      </c>
      <c r="L75" s="29">
        <v>515.455</v>
      </c>
      <c r="M75" s="30">
        <v>175.04</v>
      </c>
      <c r="N75" s="27">
        <v>208.0</v>
      </c>
      <c r="O75" s="27">
        <v>266.0</v>
      </c>
      <c r="P75" s="31">
        <v>114700.23000000001</v>
      </c>
      <c r="Q75" s="31" t="str">
        <f t="shared" si="1"/>
        <v/>
      </c>
      <c r="R75" s="32">
        <v>130740.00000000001</v>
      </c>
      <c r="S75" s="33">
        <v>567.11723</v>
      </c>
      <c r="T75" s="27">
        <v>436.61601</v>
      </c>
      <c r="U75" s="34"/>
    </row>
    <row r="76" hidden="1">
      <c r="A76" s="27">
        <v>74.0</v>
      </c>
      <c r="B76" s="27" t="s">
        <v>26</v>
      </c>
      <c r="C76" s="27" t="s">
        <v>27</v>
      </c>
      <c r="D76" s="27" t="s">
        <v>27</v>
      </c>
      <c r="E76" s="27" t="s">
        <v>28</v>
      </c>
      <c r="F76" s="27">
        <v>48.0</v>
      </c>
      <c r="G76" s="27" t="s">
        <v>29</v>
      </c>
      <c r="H76" s="27">
        <v>11.0</v>
      </c>
      <c r="I76" s="27" t="s">
        <v>30</v>
      </c>
      <c r="J76" s="27">
        <v>8.0</v>
      </c>
      <c r="K76" s="28" t="s">
        <v>38</v>
      </c>
      <c r="L76" s="29">
        <v>568.286</v>
      </c>
      <c r="M76" s="30">
        <v>135.424</v>
      </c>
      <c r="N76" s="27">
        <v>107.0</v>
      </c>
      <c r="O76" s="27">
        <v>236.0</v>
      </c>
      <c r="P76" s="31">
        <v>54361.18</v>
      </c>
      <c r="Q76" s="31" t="str">
        <f t="shared" si="1"/>
        <v/>
      </c>
      <c r="R76" s="32">
        <v>70945.0</v>
      </c>
      <c r="S76" s="33">
        <v>509.51102</v>
      </c>
      <c r="T76" s="27">
        <v>439.29159</v>
      </c>
      <c r="U76" s="34"/>
    </row>
    <row r="77" hidden="1">
      <c r="A77" s="27">
        <v>75.0</v>
      </c>
      <c r="B77" s="27" t="s">
        <v>26</v>
      </c>
      <c r="C77" s="27" t="s">
        <v>27</v>
      </c>
      <c r="D77" s="27" t="s">
        <v>27</v>
      </c>
      <c r="E77" s="27" t="s">
        <v>28</v>
      </c>
      <c r="F77" s="27">
        <v>48.0</v>
      </c>
      <c r="G77" s="27" t="s">
        <v>29</v>
      </c>
      <c r="H77" s="27">
        <v>11.0</v>
      </c>
      <c r="I77" s="27" t="s">
        <v>30</v>
      </c>
      <c r="J77" s="27">
        <v>8.0</v>
      </c>
      <c r="K77" s="28" t="s">
        <v>39</v>
      </c>
      <c r="L77" s="29">
        <v>304.703</v>
      </c>
      <c r="M77" s="30">
        <v>87.072</v>
      </c>
      <c r="N77" s="27">
        <v>254.0</v>
      </c>
      <c r="O77" s="27">
        <v>157.0</v>
      </c>
      <c r="P77" s="31">
        <v>313874.05</v>
      </c>
      <c r="Q77" s="31" t="str">
        <f t="shared" si="1"/>
        <v/>
      </c>
      <c r="R77" s="32">
        <v>322838.0</v>
      </c>
      <c r="S77" s="33">
        <v>758.99154</v>
      </c>
      <c r="T77" s="27">
        <v>432.82003</v>
      </c>
      <c r="U77" s="34"/>
    </row>
    <row r="78" hidden="1">
      <c r="A78" s="27">
        <v>76.0</v>
      </c>
      <c r="B78" s="27" t="s">
        <v>26</v>
      </c>
      <c r="C78" s="27" t="s">
        <v>27</v>
      </c>
      <c r="D78" s="27" t="s">
        <v>27</v>
      </c>
      <c r="E78" s="27" t="s">
        <v>28</v>
      </c>
      <c r="F78" s="27">
        <v>48.0</v>
      </c>
      <c r="G78" s="27" t="s">
        <v>29</v>
      </c>
      <c r="H78" s="27">
        <v>11.0</v>
      </c>
      <c r="I78" s="27" t="s">
        <v>30</v>
      </c>
      <c r="J78" s="27">
        <v>8.0</v>
      </c>
      <c r="K78" s="28" t="s">
        <v>40</v>
      </c>
      <c r="L78" s="29">
        <v>380.734</v>
      </c>
      <c r="M78" s="30">
        <v>155.168</v>
      </c>
      <c r="N78" s="27">
        <v>233.0</v>
      </c>
      <c r="O78" s="27">
        <v>283.0</v>
      </c>
      <c r="P78" s="31">
        <v>98615.84999999999</v>
      </c>
      <c r="Q78" s="31" t="str">
        <f t="shared" si="1"/>
        <v/>
      </c>
      <c r="R78" s="32">
        <v>106983.0</v>
      </c>
      <c r="S78" s="33">
        <v>584.25117</v>
      </c>
      <c r="T78" s="27">
        <v>471.45363</v>
      </c>
      <c r="U78" s="34"/>
    </row>
    <row r="79" hidden="1">
      <c r="A79" s="27">
        <v>77.0</v>
      </c>
      <c r="B79" s="27" t="s">
        <v>26</v>
      </c>
      <c r="C79" s="27" t="s">
        <v>27</v>
      </c>
      <c r="D79" s="27" t="s">
        <v>27</v>
      </c>
      <c r="E79" s="27" t="s">
        <v>28</v>
      </c>
      <c r="F79" s="27">
        <v>48.0</v>
      </c>
      <c r="G79" s="27" t="s">
        <v>29</v>
      </c>
      <c r="H79" s="27">
        <v>11.0</v>
      </c>
      <c r="I79" s="27" t="s">
        <v>30</v>
      </c>
      <c r="J79" s="27">
        <v>8.0</v>
      </c>
      <c r="K79" s="28" t="s">
        <v>41</v>
      </c>
      <c r="L79" s="29"/>
      <c r="M79" s="30"/>
      <c r="N79" s="27"/>
      <c r="O79" s="27"/>
      <c r="P79" s="31"/>
      <c r="Q79" s="31" t="str">
        <f t="shared" si="1"/>
        <v/>
      </c>
      <c r="R79" s="32"/>
      <c r="S79" s="33"/>
      <c r="T79" s="33"/>
      <c r="U79" s="35"/>
    </row>
    <row r="80" hidden="1">
      <c r="A80" s="27">
        <v>78.0</v>
      </c>
      <c r="B80" s="27" t="s">
        <v>26</v>
      </c>
      <c r="C80" s="27" t="s">
        <v>27</v>
      </c>
      <c r="D80" s="27" t="s">
        <v>27</v>
      </c>
      <c r="E80" s="27" t="s">
        <v>28</v>
      </c>
      <c r="F80" s="27">
        <v>48.0</v>
      </c>
      <c r="G80" s="27" t="s">
        <v>29</v>
      </c>
      <c r="H80" s="27">
        <v>11.0</v>
      </c>
      <c r="I80" s="27" t="s">
        <v>30</v>
      </c>
      <c r="J80" s="27">
        <v>8.0</v>
      </c>
      <c r="K80" s="28" t="s">
        <v>42</v>
      </c>
      <c r="L80" s="29">
        <v>282.847</v>
      </c>
      <c r="M80" s="30">
        <v>66.431</v>
      </c>
      <c r="N80" s="27">
        <v>206.0</v>
      </c>
      <c r="O80" s="27">
        <v>114.0</v>
      </c>
      <c r="P80" s="31">
        <v>140126.06</v>
      </c>
      <c r="Q80" s="31" t="str">
        <f t="shared" si="1"/>
        <v/>
      </c>
      <c r="R80" s="32">
        <v>140310.0</v>
      </c>
      <c r="S80" s="33">
        <v>624.77519</v>
      </c>
      <c r="T80" s="27">
        <v>473.15157</v>
      </c>
      <c r="U80" s="34"/>
    </row>
    <row r="81" hidden="1">
      <c r="A81" s="27">
        <v>79.0</v>
      </c>
      <c r="B81" s="27" t="s">
        <v>26</v>
      </c>
      <c r="C81" s="27" t="s">
        <v>27</v>
      </c>
      <c r="D81" s="27" t="s">
        <v>27</v>
      </c>
      <c r="E81" s="27" t="s">
        <v>28</v>
      </c>
      <c r="F81" s="27">
        <v>48.0</v>
      </c>
      <c r="G81" s="27" t="s">
        <v>29</v>
      </c>
      <c r="H81" s="27">
        <v>11.0</v>
      </c>
      <c r="I81" s="27" t="s">
        <v>30</v>
      </c>
      <c r="J81" s="27">
        <v>8.0</v>
      </c>
      <c r="K81" s="28" t="s">
        <v>43</v>
      </c>
      <c r="L81" s="29">
        <v>120.639</v>
      </c>
      <c r="M81" s="30">
        <v>42.304</v>
      </c>
      <c r="N81" s="27">
        <v>79.0</v>
      </c>
      <c r="O81" s="27">
        <v>71.0</v>
      </c>
      <c r="P81" s="31">
        <v>615051.8200000001</v>
      </c>
      <c r="Q81" s="31" t="str">
        <f t="shared" si="1"/>
        <v/>
      </c>
      <c r="R81" s="32">
        <v>616339.0</v>
      </c>
      <c r="S81" s="33">
        <v>1048.506828</v>
      </c>
      <c r="T81" s="27">
        <v>424.51252</v>
      </c>
      <c r="U81" s="34"/>
    </row>
    <row r="82" hidden="1">
      <c r="A82" s="27">
        <v>80.0</v>
      </c>
      <c r="B82" s="27" t="s">
        <v>26</v>
      </c>
      <c r="C82" s="27" t="s">
        <v>27</v>
      </c>
      <c r="D82" s="27" t="s">
        <v>27</v>
      </c>
      <c r="E82" s="27" t="s">
        <v>28</v>
      </c>
      <c r="F82" s="27">
        <v>48.0</v>
      </c>
      <c r="G82" s="27" t="s">
        <v>29</v>
      </c>
      <c r="H82" s="27">
        <v>11.0</v>
      </c>
      <c r="I82" s="27" t="s">
        <v>30</v>
      </c>
      <c r="J82" s="27">
        <v>8.0</v>
      </c>
      <c r="K82" s="28" t="s">
        <v>44</v>
      </c>
      <c r="L82" s="29">
        <v>303.26</v>
      </c>
      <c r="M82" s="30">
        <v>77.599</v>
      </c>
      <c r="N82" s="27">
        <v>234.0</v>
      </c>
      <c r="O82" s="27">
        <v>72.0</v>
      </c>
      <c r="P82" s="31">
        <v>41603.82</v>
      </c>
      <c r="Q82" s="31" t="str">
        <f t="shared" si="1"/>
        <v/>
      </c>
      <c r="R82" s="32">
        <v>40851.0</v>
      </c>
      <c r="S82" s="33">
        <v>490.81146</v>
      </c>
      <c r="T82" s="27">
        <v>438.28713</v>
      </c>
      <c r="U82" s="34"/>
    </row>
    <row r="83" hidden="1">
      <c r="A83" s="27">
        <v>81.0</v>
      </c>
      <c r="B83" s="27" t="s">
        <v>26</v>
      </c>
      <c r="C83" s="27" t="s">
        <v>27</v>
      </c>
      <c r="D83" s="27" t="s">
        <v>27</v>
      </c>
      <c r="E83" s="27" t="s">
        <v>28</v>
      </c>
      <c r="F83" s="27">
        <v>48.0</v>
      </c>
      <c r="G83" s="27" t="s">
        <v>29</v>
      </c>
      <c r="H83" s="27">
        <v>11.0</v>
      </c>
      <c r="I83" s="27" t="s">
        <v>30</v>
      </c>
      <c r="J83" s="27">
        <v>8.0</v>
      </c>
      <c r="K83" s="28" t="s">
        <v>45</v>
      </c>
      <c r="L83" s="29">
        <v>228.351</v>
      </c>
      <c r="M83" s="30">
        <v>57.535</v>
      </c>
      <c r="N83" s="27">
        <v>211.0</v>
      </c>
      <c r="O83" s="27">
        <v>108.0</v>
      </c>
      <c r="P83" s="31">
        <v>42316.52</v>
      </c>
      <c r="Q83" s="31" t="str">
        <f t="shared" si="1"/>
        <v/>
      </c>
      <c r="R83" s="32">
        <v>40466.0</v>
      </c>
      <c r="S83" s="33">
        <v>509.8091</v>
      </c>
      <c r="T83" s="27">
        <v>457.03848</v>
      </c>
      <c r="U83" s="34"/>
    </row>
    <row r="84" hidden="1">
      <c r="A84" s="27">
        <v>82.0</v>
      </c>
      <c r="B84" s="27" t="s">
        <v>26</v>
      </c>
      <c r="C84" s="27" t="s">
        <v>27</v>
      </c>
      <c r="D84" s="27" t="s">
        <v>27</v>
      </c>
      <c r="E84" s="27" t="s">
        <v>28</v>
      </c>
      <c r="F84" s="27">
        <v>48.0</v>
      </c>
      <c r="G84" s="27" t="s">
        <v>29</v>
      </c>
      <c r="H84" s="27">
        <v>11.0</v>
      </c>
      <c r="I84" s="27" t="s">
        <v>30</v>
      </c>
      <c r="J84" s="27">
        <v>8.0</v>
      </c>
      <c r="K84" s="28" t="s">
        <v>46</v>
      </c>
      <c r="L84" s="29">
        <v>435.197</v>
      </c>
      <c r="M84" s="30">
        <v>180.542</v>
      </c>
      <c r="N84" s="27">
        <v>314.0</v>
      </c>
      <c r="O84" s="27">
        <v>328.0</v>
      </c>
      <c r="P84" s="31">
        <v>248067.47999999998</v>
      </c>
      <c r="Q84" s="31" t="str">
        <f t="shared" si="1"/>
        <v/>
      </c>
      <c r="R84" s="32">
        <v>258175.0</v>
      </c>
      <c r="S84" s="33">
        <v>693.89262</v>
      </c>
      <c r="T84" s="33">
        <v>430.535</v>
      </c>
      <c r="U84" s="35"/>
    </row>
    <row r="85" hidden="1">
      <c r="A85" s="27">
        <v>83.0</v>
      </c>
      <c r="B85" s="27" t="s">
        <v>26</v>
      </c>
      <c r="C85" s="27" t="s">
        <v>27</v>
      </c>
      <c r="D85" s="27" t="s">
        <v>27</v>
      </c>
      <c r="E85" s="27" t="s">
        <v>28</v>
      </c>
      <c r="F85" s="27">
        <v>48.0</v>
      </c>
      <c r="G85" s="27" t="s">
        <v>29</v>
      </c>
      <c r="H85" s="27">
        <v>11.0</v>
      </c>
      <c r="I85" s="27" t="s">
        <v>30</v>
      </c>
      <c r="J85" s="27">
        <v>8.0</v>
      </c>
      <c r="K85" s="28" t="s">
        <v>47</v>
      </c>
      <c r="L85" s="29">
        <v>270.56</v>
      </c>
      <c r="M85" s="30">
        <v>42.494</v>
      </c>
      <c r="N85" s="27">
        <v>270.0</v>
      </c>
      <c r="O85" s="27">
        <v>41.0</v>
      </c>
      <c r="P85" s="31">
        <v>134006.09</v>
      </c>
      <c r="Q85" s="31" t="str">
        <f t="shared" si="1"/>
        <v/>
      </c>
      <c r="R85" s="32">
        <v>135395.0</v>
      </c>
      <c r="S85" s="33">
        <v>581.01728</v>
      </c>
      <c r="T85" s="27">
        <v>436.77718</v>
      </c>
      <c r="U85" s="34"/>
    </row>
    <row r="86" hidden="1">
      <c r="A86" s="27">
        <v>84.0</v>
      </c>
      <c r="B86" s="27" t="s">
        <v>26</v>
      </c>
      <c r="C86" s="27" t="s">
        <v>27</v>
      </c>
      <c r="D86" s="27" t="s">
        <v>27</v>
      </c>
      <c r="E86" s="27" t="s">
        <v>28</v>
      </c>
      <c r="F86" s="27">
        <v>48.0</v>
      </c>
      <c r="G86" s="27" t="s">
        <v>29</v>
      </c>
      <c r="H86" s="27">
        <v>11.0</v>
      </c>
      <c r="I86" s="27" t="s">
        <v>30</v>
      </c>
      <c r="J86" s="27">
        <v>8.0</v>
      </c>
      <c r="K86" s="28" t="s">
        <v>48</v>
      </c>
      <c r="L86" s="29">
        <v>313.342</v>
      </c>
      <c r="M86" s="30">
        <v>117.471</v>
      </c>
      <c r="N86" s="27">
        <v>58.0</v>
      </c>
      <c r="O86" s="27">
        <v>195.0</v>
      </c>
      <c r="P86" s="31">
        <v>172339.56</v>
      </c>
      <c r="Q86" s="31" t="str">
        <f t="shared" si="1"/>
        <v/>
      </c>
      <c r="R86" s="32">
        <v>169876.0</v>
      </c>
      <c r="S86" s="33">
        <v>619.98746</v>
      </c>
      <c r="T86" s="27">
        <v>434.24312</v>
      </c>
      <c r="U86" s="34"/>
    </row>
    <row r="87" hidden="1">
      <c r="A87" s="27">
        <v>85.0</v>
      </c>
      <c r="B87" s="27" t="s">
        <v>26</v>
      </c>
      <c r="C87" s="27" t="s">
        <v>27</v>
      </c>
      <c r="D87" s="27" t="s">
        <v>27</v>
      </c>
      <c r="E87" s="27" t="s">
        <v>28</v>
      </c>
      <c r="F87" s="27">
        <v>48.0</v>
      </c>
      <c r="G87" s="27" t="s">
        <v>29</v>
      </c>
      <c r="H87" s="27">
        <v>11.0</v>
      </c>
      <c r="I87" s="27" t="s">
        <v>30</v>
      </c>
      <c r="J87" s="27">
        <v>8.0</v>
      </c>
      <c r="K87" s="28" t="s">
        <v>49</v>
      </c>
      <c r="L87" s="29">
        <v>605.728</v>
      </c>
      <c r="M87" s="30">
        <v>198.655</v>
      </c>
      <c r="N87" s="27">
        <v>199.0</v>
      </c>
      <c r="O87" s="27">
        <v>169.0</v>
      </c>
      <c r="P87" s="31">
        <v>343131.92</v>
      </c>
      <c r="Q87" s="31" t="str">
        <f t="shared" si="1"/>
        <v/>
      </c>
      <c r="R87" s="32">
        <v>353731.0</v>
      </c>
      <c r="S87" s="33">
        <v>796.75496</v>
      </c>
      <c r="T87" s="27">
        <v>438.50295</v>
      </c>
      <c r="U87" s="34"/>
    </row>
    <row r="88" hidden="1">
      <c r="A88" s="27">
        <v>86.0</v>
      </c>
      <c r="B88" s="27" t="s">
        <v>26</v>
      </c>
      <c r="C88" s="27" t="s">
        <v>27</v>
      </c>
      <c r="D88" s="27" t="s">
        <v>27</v>
      </c>
      <c r="E88" s="27" t="s">
        <v>28</v>
      </c>
      <c r="F88" s="27">
        <v>48.0</v>
      </c>
      <c r="G88" s="27" t="s">
        <v>29</v>
      </c>
      <c r="H88" s="27">
        <v>11.0</v>
      </c>
      <c r="I88" s="27" t="s">
        <v>30</v>
      </c>
      <c r="J88" s="27">
        <v>8.0</v>
      </c>
      <c r="K88" s="28" t="s">
        <v>50</v>
      </c>
      <c r="L88" s="29">
        <v>439.519</v>
      </c>
      <c r="M88" s="30">
        <v>159.583</v>
      </c>
      <c r="N88" s="27">
        <v>264.0</v>
      </c>
      <c r="O88" s="27">
        <v>258.0</v>
      </c>
      <c r="P88" s="31">
        <v>94874.96</v>
      </c>
      <c r="Q88" s="31" t="str">
        <f t="shared" si="1"/>
        <v/>
      </c>
      <c r="R88" s="32">
        <v>97414.0</v>
      </c>
      <c r="S88" s="33">
        <v>597.18982</v>
      </c>
      <c r="T88" s="27">
        <v>486.81769</v>
      </c>
      <c r="U88" s="34"/>
    </row>
    <row r="89" hidden="1">
      <c r="A89" s="27">
        <v>87.0</v>
      </c>
      <c r="B89" s="27" t="s">
        <v>26</v>
      </c>
      <c r="C89" s="27" t="s">
        <v>27</v>
      </c>
      <c r="D89" s="27" t="s">
        <v>27</v>
      </c>
      <c r="E89" s="27" t="s">
        <v>28</v>
      </c>
      <c r="F89" s="27">
        <v>48.0</v>
      </c>
      <c r="G89" s="27" t="s">
        <v>29</v>
      </c>
      <c r="H89" s="27">
        <v>11.0</v>
      </c>
      <c r="I89" s="27" t="s">
        <v>30</v>
      </c>
      <c r="J89" s="27">
        <v>8.0</v>
      </c>
      <c r="K89" s="28" t="s">
        <v>51</v>
      </c>
      <c r="L89" s="31"/>
      <c r="M89" s="36"/>
      <c r="N89" s="37"/>
      <c r="O89" s="37"/>
      <c r="P89" s="31"/>
      <c r="Q89" s="31" t="str">
        <f t="shared" si="1"/>
        <v/>
      </c>
      <c r="R89" s="32"/>
      <c r="S89" s="33"/>
      <c r="T89" s="37"/>
      <c r="U89" s="38"/>
    </row>
    <row r="90" hidden="1">
      <c r="A90" s="27">
        <v>88.0</v>
      </c>
      <c r="B90" s="27" t="s">
        <v>26</v>
      </c>
      <c r="C90" s="27" t="s">
        <v>27</v>
      </c>
      <c r="D90" s="27" t="s">
        <v>27</v>
      </c>
      <c r="E90" s="27" t="s">
        <v>28</v>
      </c>
      <c r="F90" s="27">
        <v>48.0</v>
      </c>
      <c r="G90" s="27" t="s">
        <v>29</v>
      </c>
      <c r="H90" s="27">
        <v>11.0</v>
      </c>
      <c r="I90" s="27" t="s">
        <v>30</v>
      </c>
      <c r="J90" s="27">
        <v>8.0</v>
      </c>
      <c r="K90" s="28" t="s">
        <v>52</v>
      </c>
      <c r="L90" s="31"/>
      <c r="M90" s="36"/>
      <c r="N90" s="37"/>
      <c r="O90" s="37"/>
      <c r="P90" s="31"/>
      <c r="Q90" s="31" t="str">
        <f t="shared" si="1"/>
        <v/>
      </c>
      <c r="R90" s="32"/>
      <c r="S90" s="33"/>
      <c r="T90" s="33"/>
      <c r="U90" s="35"/>
    </row>
    <row r="91" hidden="1">
      <c r="A91" s="27">
        <v>89.0</v>
      </c>
      <c r="B91" s="27" t="s">
        <v>26</v>
      </c>
      <c r="C91" s="27" t="s">
        <v>27</v>
      </c>
      <c r="D91" s="27" t="s">
        <v>27</v>
      </c>
      <c r="E91" s="27" t="s">
        <v>28</v>
      </c>
      <c r="F91" s="27">
        <v>64.0</v>
      </c>
      <c r="G91" s="27" t="s">
        <v>53</v>
      </c>
      <c r="H91" s="27">
        <v>11.0</v>
      </c>
      <c r="I91" s="27" t="s">
        <v>30</v>
      </c>
      <c r="J91" s="27">
        <v>1.0</v>
      </c>
      <c r="K91" s="28" t="s">
        <v>31</v>
      </c>
      <c r="L91" s="29">
        <v>337.447</v>
      </c>
      <c r="M91" s="30">
        <v>73.027</v>
      </c>
      <c r="N91" s="27">
        <v>0.0</v>
      </c>
      <c r="O91" s="27">
        <v>140.0</v>
      </c>
      <c r="P91" s="31">
        <v>29366.890000000003</v>
      </c>
      <c r="Q91" s="31" t="str">
        <f t="shared" si="1"/>
        <v/>
      </c>
      <c r="R91" s="39">
        <v>41290.0</v>
      </c>
      <c r="S91" s="33">
        <v>351.57608</v>
      </c>
      <c r="T91" s="27">
        <v>308.141985</v>
      </c>
      <c r="U91" s="34"/>
    </row>
    <row r="92" hidden="1">
      <c r="A92" s="27">
        <v>90.0</v>
      </c>
      <c r="B92" s="27" t="s">
        <v>26</v>
      </c>
      <c r="C92" s="27" t="s">
        <v>27</v>
      </c>
      <c r="D92" s="27" t="s">
        <v>27</v>
      </c>
      <c r="E92" s="27" t="s">
        <v>28</v>
      </c>
      <c r="F92" s="27">
        <v>64.0</v>
      </c>
      <c r="G92" s="27" t="s">
        <v>53</v>
      </c>
      <c r="H92" s="27">
        <v>11.0</v>
      </c>
      <c r="I92" s="27" t="s">
        <v>30</v>
      </c>
      <c r="J92" s="27">
        <v>1.0</v>
      </c>
      <c r="K92" s="28" t="s">
        <v>32</v>
      </c>
      <c r="L92" s="29">
        <v>397.705</v>
      </c>
      <c r="M92" s="30">
        <v>172.678</v>
      </c>
      <c r="N92" s="27">
        <v>0.0</v>
      </c>
      <c r="O92" s="27">
        <v>290.0</v>
      </c>
      <c r="P92" s="31">
        <v>10989.44</v>
      </c>
      <c r="Q92" s="31" t="str">
        <f t="shared" si="1"/>
        <v/>
      </c>
      <c r="R92" s="39">
        <v>28360.0</v>
      </c>
      <c r="S92" s="33">
        <v>338.00095</v>
      </c>
      <c r="T92" s="27">
        <v>311.5089</v>
      </c>
      <c r="U92" s="34"/>
    </row>
    <row r="93" hidden="1">
      <c r="A93" s="27">
        <v>91.0</v>
      </c>
      <c r="B93" s="27" t="s">
        <v>26</v>
      </c>
      <c r="C93" s="27" t="s">
        <v>27</v>
      </c>
      <c r="D93" s="27" t="s">
        <v>27</v>
      </c>
      <c r="E93" s="27" t="s">
        <v>28</v>
      </c>
      <c r="F93" s="27">
        <v>64.0</v>
      </c>
      <c r="G93" s="27" t="s">
        <v>53</v>
      </c>
      <c r="H93" s="27">
        <v>11.0</v>
      </c>
      <c r="I93" s="27" t="s">
        <v>30</v>
      </c>
      <c r="J93" s="27">
        <v>1.0</v>
      </c>
      <c r="K93" s="28" t="s">
        <v>33</v>
      </c>
      <c r="L93" s="29">
        <v>308.714</v>
      </c>
      <c r="M93" s="30">
        <v>91.366</v>
      </c>
      <c r="N93" s="27">
        <v>0.0</v>
      </c>
      <c r="O93" s="27">
        <v>161.0</v>
      </c>
      <c r="P93" s="31">
        <v>12735.95</v>
      </c>
      <c r="Q93" s="31" t="str">
        <f t="shared" si="1"/>
        <v/>
      </c>
      <c r="R93" s="39">
        <v>24380.0</v>
      </c>
      <c r="S93" s="33">
        <v>331.99139</v>
      </c>
      <c r="T93" s="27">
        <v>306.77256</v>
      </c>
      <c r="U93" s="34"/>
    </row>
    <row r="94" hidden="1">
      <c r="A94" s="27">
        <v>92.0</v>
      </c>
      <c r="B94" s="27" t="s">
        <v>26</v>
      </c>
      <c r="C94" s="27" t="s">
        <v>27</v>
      </c>
      <c r="D94" s="27" t="s">
        <v>27</v>
      </c>
      <c r="E94" s="27" t="s">
        <v>28</v>
      </c>
      <c r="F94" s="27">
        <v>64.0</v>
      </c>
      <c r="G94" s="27" t="s">
        <v>53</v>
      </c>
      <c r="H94" s="27">
        <v>11.0</v>
      </c>
      <c r="I94" s="27" t="s">
        <v>30</v>
      </c>
      <c r="J94" s="27">
        <v>1.0</v>
      </c>
      <c r="K94" s="28" t="s">
        <v>34</v>
      </c>
      <c r="L94" s="29">
        <v>220.996</v>
      </c>
      <c r="M94" s="30">
        <v>92.835</v>
      </c>
      <c r="N94" s="27">
        <v>0.0</v>
      </c>
      <c r="O94" s="27">
        <v>165.0</v>
      </c>
      <c r="P94" s="31">
        <v>22442.05</v>
      </c>
      <c r="Q94" s="31" t="str">
        <f t="shared" si="1"/>
        <v/>
      </c>
      <c r="R94" s="39">
        <v>32460.0</v>
      </c>
      <c r="S94" s="33">
        <v>346.93485</v>
      </c>
      <c r="T94" s="27">
        <v>312.96173</v>
      </c>
      <c r="U94" s="34"/>
    </row>
    <row r="95" hidden="1">
      <c r="A95" s="27">
        <v>93.0</v>
      </c>
      <c r="B95" s="27" t="s">
        <v>26</v>
      </c>
      <c r="C95" s="27" t="s">
        <v>27</v>
      </c>
      <c r="D95" s="27" t="s">
        <v>27</v>
      </c>
      <c r="E95" s="27" t="s">
        <v>28</v>
      </c>
      <c r="F95" s="27">
        <v>64.0</v>
      </c>
      <c r="G95" s="27" t="s">
        <v>53</v>
      </c>
      <c r="H95" s="27">
        <v>11.0</v>
      </c>
      <c r="I95" s="27" t="s">
        <v>30</v>
      </c>
      <c r="J95" s="27">
        <v>1.0</v>
      </c>
      <c r="K95" s="28" t="s">
        <v>35</v>
      </c>
      <c r="L95" s="29">
        <v>316.9</v>
      </c>
      <c r="M95" s="30">
        <v>86.724</v>
      </c>
      <c r="N95" s="27">
        <v>0.0</v>
      </c>
      <c r="O95" s="27">
        <v>161.0</v>
      </c>
      <c r="P95" s="31">
        <v>11689.69</v>
      </c>
      <c r="Q95" s="31" t="str">
        <f t="shared" si="1"/>
        <v/>
      </c>
      <c r="R95" s="39">
        <v>22590.0</v>
      </c>
      <c r="S95" s="33">
        <v>335.11459</v>
      </c>
      <c r="T95" s="27">
        <v>310.99584</v>
      </c>
      <c r="U95" s="34"/>
    </row>
    <row r="96" hidden="1">
      <c r="A96" s="27">
        <v>94.0</v>
      </c>
      <c r="B96" s="27" t="s">
        <v>26</v>
      </c>
      <c r="C96" s="27" t="s">
        <v>27</v>
      </c>
      <c r="D96" s="27" t="s">
        <v>27</v>
      </c>
      <c r="E96" s="27" t="s">
        <v>28</v>
      </c>
      <c r="F96" s="27">
        <v>64.0</v>
      </c>
      <c r="G96" s="27" t="s">
        <v>53</v>
      </c>
      <c r="H96" s="27">
        <v>11.0</v>
      </c>
      <c r="I96" s="27" t="s">
        <v>30</v>
      </c>
      <c r="J96" s="27">
        <v>1.0</v>
      </c>
      <c r="K96" s="28" t="s">
        <v>36</v>
      </c>
      <c r="L96" s="29">
        <v>178.756</v>
      </c>
      <c r="M96" s="30">
        <v>40.128</v>
      </c>
      <c r="N96" s="27">
        <v>0.0</v>
      </c>
      <c r="O96" s="27">
        <v>44.0</v>
      </c>
      <c r="P96" s="31">
        <v>10078.630000000001</v>
      </c>
      <c r="Q96" s="31" t="str">
        <f t="shared" si="1"/>
        <v/>
      </c>
      <c r="R96" s="39">
        <v>15590.0</v>
      </c>
      <c r="S96" s="33">
        <v>328.98287</v>
      </c>
      <c r="T96" s="27">
        <v>309.79884</v>
      </c>
      <c r="U96" s="34"/>
    </row>
    <row r="97" hidden="1">
      <c r="A97" s="27">
        <v>95.0</v>
      </c>
      <c r="B97" s="27" t="s">
        <v>26</v>
      </c>
      <c r="C97" s="27" t="s">
        <v>27</v>
      </c>
      <c r="D97" s="27" t="s">
        <v>27</v>
      </c>
      <c r="E97" s="27" t="s">
        <v>28</v>
      </c>
      <c r="F97" s="27">
        <v>64.0</v>
      </c>
      <c r="G97" s="27" t="s">
        <v>53</v>
      </c>
      <c r="H97" s="27">
        <v>11.0</v>
      </c>
      <c r="I97" s="27" t="s">
        <v>30</v>
      </c>
      <c r="J97" s="27">
        <v>1.0</v>
      </c>
      <c r="K97" s="28" t="s">
        <v>37</v>
      </c>
      <c r="L97" s="29">
        <v>447.86</v>
      </c>
      <c r="M97" s="30">
        <v>157.185</v>
      </c>
      <c r="N97" s="27">
        <v>0.0</v>
      </c>
      <c r="O97" s="27">
        <v>266.0</v>
      </c>
      <c r="P97" s="31">
        <v>31901.41</v>
      </c>
      <c r="Q97" s="31" t="str">
        <f t="shared" si="1"/>
        <v/>
      </c>
      <c r="R97" s="39">
        <v>44480.0</v>
      </c>
      <c r="S97" s="33">
        <v>358.35712</v>
      </c>
      <c r="T97" s="27">
        <v>310.63441</v>
      </c>
      <c r="U97" s="34"/>
    </row>
    <row r="98" hidden="1">
      <c r="A98" s="27">
        <v>96.0</v>
      </c>
      <c r="B98" s="27" t="s">
        <v>26</v>
      </c>
      <c r="C98" s="27" t="s">
        <v>27</v>
      </c>
      <c r="D98" s="27" t="s">
        <v>27</v>
      </c>
      <c r="E98" s="27" t="s">
        <v>28</v>
      </c>
      <c r="F98" s="27">
        <v>64.0</v>
      </c>
      <c r="G98" s="27" t="s">
        <v>53</v>
      </c>
      <c r="H98" s="27">
        <v>11.0</v>
      </c>
      <c r="I98" s="27" t="s">
        <v>30</v>
      </c>
      <c r="J98" s="27">
        <v>1.0</v>
      </c>
      <c r="K98" s="28" t="s">
        <v>38</v>
      </c>
      <c r="L98" s="29">
        <v>538.917</v>
      </c>
      <c r="M98" s="30">
        <v>134.528</v>
      </c>
      <c r="N98" s="27">
        <v>0.0</v>
      </c>
      <c r="O98" s="27">
        <v>240.0</v>
      </c>
      <c r="P98" s="31">
        <v>10640.97</v>
      </c>
      <c r="Q98" s="31" t="str">
        <f t="shared" si="1"/>
        <v/>
      </c>
      <c r="R98" s="39">
        <v>25320.0</v>
      </c>
      <c r="S98" s="40">
        <v>328.07939</v>
      </c>
      <c r="T98" s="40">
        <v>301.10802</v>
      </c>
      <c r="U98" s="41"/>
    </row>
    <row r="99" hidden="1">
      <c r="A99" s="27">
        <v>97.0</v>
      </c>
      <c r="B99" s="27" t="s">
        <v>26</v>
      </c>
      <c r="C99" s="27" t="s">
        <v>27</v>
      </c>
      <c r="D99" s="27" t="s">
        <v>27</v>
      </c>
      <c r="E99" s="27" t="s">
        <v>28</v>
      </c>
      <c r="F99" s="27">
        <v>64.0</v>
      </c>
      <c r="G99" s="27" t="s">
        <v>53</v>
      </c>
      <c r="H99" s="27">
        <v>11.0</v>
      </c>
      <c r="I99" s="27" t="s">
        <v>30</v>
      </c>
      <c r="J99" s="27">
        <v>1.0</v>
      </c>
      <c r="K99" s="28" t="s">
        <v>39</v>
      </c>
      <c r="L99" s="29">
        <v>278.404</v>
      </c>
      <c r="M99" s="30">
        <v>75.008</v>
      </c>
      <c r="N99" s="27">
        <v>0.0</v>
      </c>
      <c r="O99" s="27">
        <v>157.0</v>
      </c>
      <c r="P99" s="31">
        <v>67100.8</v>
      </c>
      <c r="Q99" s="31" t="str">
        <f t="shared" si="1"/>
        <v/>
      </c>
      <c r="R99" s="39">
        <v>78210.0</v>
      </c>
      <c r="S99" s="33">
        <v>391.32233</v>
      </c>
      <c r="T99" s="27">
        <v>311.80217</v>
      </c>
      <c r="U99" s="34"/>
    </row>
    <row r="100" hidden="1">
      <c r="A100" s="27">
        <v>98.0</v>
      </c>
      <c r="B100" s="27" t="s">
        <v>26</v>
      </c>
      <c r="C100" s="27" t="s">
        <v>27</v>
      </c>
      <c r="D100" s="27" t="s">
        <v>27</v>
      </c>
      <c r="E100" s="27" t="s">
        <v>28</v>
      </c>
      <c r="F100" s="27">
        <v>64.0</v>
      </c>
      <c r="G100" s="27" t="s">
        <v>53</v>
      </c>
      <c r="H100" s="27">
        <v>11.0</v>
      </c>
      <c r="I100" s="27" t="s">
        <v>30</v>
      </c>
      <c r="J100" s="27">
        <v>1.0</v>
      </c>
      <c r="K100" s="28" t="s">
        <v>40</v>
      </c>
      <c r="L100" s="29">
        <v>372.485</v>
      </c>
      <c r="M100" s="30">
        <v>124.29</v>
      </c>
      <c r="N100" s="27">
        <v>0.0</v>
      </c>
      <c r="O100" s="27">
        <v>282.0</v>
      </c>
      <c r="P100" s="31">
        <v>21390.63</v>
      </c>
      <c r="Q100" s="31" t="str">
        <f t="shared" si="1"/>
        <v/>
      </c>
      <c r="R100" s="39">
        <v>31410.0</v>
      </c>
      <c r="S100" s="33">
        <v>341.75798</v>
      </c>
      <c r="T100" s="27">
        <v>305.58714</v>
      </c>
      <c r="U100" s="34"/>
    </row>
    <row r="101" hidden="1">
      <c r="A101" s="27">
        <v>99.0</v>
      </c>
      <c r="B101" s="27" t="s">
        <v>26</v>
      </c>
      <c r="C101" s="27" t="s">
        <v>27</v>
      </c>
      <c r="D101" s="27" t="s">
        <v>27</v>
      </c>
      <c r="E101" s="27" t="s">
        <v>28</v>
      </c>
      <c r="F101" s="27">
        <v>64.0</v>
      </c>
      <c r="G101" s="27" t="s">
        <v>53</v>
      </c>
      <c r="H101" s="27">
        <v>11.0</v>
      </c>
      <c r="I101" s="27" t="s">
        <v>30</v>
      </c>
      <c r="J101" s="27">
        <v>1.0</v>
      </c>
      <c r="K101" s="28" t="s">
        <v>41</v>
      </c>
      <c r="L101" s="31"/>
      <c r="M101" s="36"/>
      <c r="N101" s="37"/>
      <c r="O101" s="37"/>
      <c r="P101" s="31"/>
      <c r="Q101" s="31" t="str">
        <f t="shared" si="1"/>
        <v/>
      </c>
      <c r="R101" s="32"/>
      <c r="S101" s="33"/>
      <c r="T101" s="37"/>
      <c r="U101" s="38"/>
    </row>
    <row r="102" hidden="1">
      <c r="A102" s="27">
        <v>100.0</v>
      </c>
      <c r="B102" s="27" t="s">
        <v>26</v>
      </c>
      <c r="C102" s="27" t="s">
        <v>27</v>
      </c>
      <c r="D102" s="27" t="s">
        <v>27</v>
      </c>
      <c r="E102" s="27" t="s">
        <v>28</v>
      </c>
      <c r="F102" s="27">
        <v>64.0</v>
      </c>
      <c r="G102" s="27" t="s">
        <v>53</v>
      </c>
      <c r="H102" s="27">
        <v>11.0</v>
      </c>
      <c r="I102" s="27" t="s">
        <v>30</v>
      </c>
      <c r="J102" s="27">
        <v>1.0</v>
      </c>
      <c r="K102" s="28" t="s">
        <v>42</v>
      </c>
      <c r="L102" s="29">
        <v>245.731</v>
      </c>
      <c r="M102" s="30">
        <v>66.977</v>
      </c>
      <c r="N102" s="27">
        <v>0.0</v>
      </c>
      <c r="O102" s="27">
        <v>114.0</v>
      </c>
      <c r="P102" s="31">
        <v>32125.79</v>
      </c>
      <c r="Q102" s="31" t="str">
        <f t="shared" si="1"/>
        <v/>
      </c>
      <c r="R102" s="39">
        <v>39780.0</v>
      </c>
      <c r="S102" s="33">
        <v>356.74194</v>
      </c>
      <c r="T102" s="27">
        <v>313.39333</v>
      </c>
      <c r="U102" s="34"/>
    </row>
    <row r="103" hidden="1">
      <c r="A103" s="27">
        <v>101.0</v>
      </c>
      <c r="B103" s="27" t="s">
        <v>26</v>
      </c>
      <c r="C103" s="27" t="s">
        <v>27</v>
      </c>
      <c r="D103" s="27" t="s">
        <v>27</v>
      </c>
      <c r="E103" s="27" t="s">
        <v>28</v>
      </c>
      <c r="F103" s="27">
        <v>64.0</v>
      </c>
      <c r="G103" s="27" t="s">
        <v>53</v>
      </c>
      <c r="H103" s="27">
        <v>11.0</v>
      </c>
      <c r="I103" s="27" t="s">
        <v>30</v>
      </c>
      <c r="J103" s="27">
        <v>1.0</v>
      </c>
      <c r="K103" s="28" t="s">
        <v>43</v>
      </c>
      <c r="L103" s="29">
        <v>120.098</v>
      </c>
      <c r="M103" s="30">
        <v>36.738</v>
      </c>
      <c r="N103" s="27">
        <v>0.0</v>
      </c>
      <c r="O103" s="27">
        <v>71.0</v>
      </c>
      <c r="P103" s="31">
        <v>236404.58000000002</v>
      </c>
      <c r="Q103" s="31" t="str">
        <f t="shared" si="1"/>
        <v/>
      </c>
      <c r="R103" s="39">
        <v>242960.0</v>
      </c>
      <c r="S103" s="33">
        <v>548.02553</v>
      </c>
      <c r="T103" s="27">
        <v>302.82683</v>
      </c>
      <c r="U103" s="34"/>
    </row>
    <row r="104" hidden="1">
      <c r="A104" s="27">
        <v>102.0</v>
      </c>
      <c r="B104" s="27" t="s">
        <v>26</v>
      </c>
      <c r="C104" s="27" t="s">
        <v>27</v>
      </c>
      <c r="D104" s="27" t="s">
        <v>27</v>
      </c>
      <c r="E104" s="27" t="s">
        <v>28</v>
      </c>
      <c r="F104" s="27">
        <v>64.0</v>
      </c>
      <c r="G104" s="27" t="s">
        <v>53</v>
      </c>
      <c r="H104" s="27">
        <v>11.0</v>
      </c>
      <c r="I104" s="27" t="s">
        <v>30</v>
      </c>
      <c r="J104" s="27">
        <v>1.0</v>
      </c>
      <c r="K104" s="28" t="s">
        <v>44</v>
      </c>
      <c r="L104" s="29">
        <v>282.467</v>
      </c>
      <c r="M104" s="30">
        <v>68.61</v>
      </c>
      <c r="N104" s="27">
        <v>0.0</v>
      </c>
      <c r="O104" s="27">
        <v>72.0</v>
      </c>
      <c r="P104" s="31">
        <v>7515.39</v>
      </c>
      <c r="Q104" s="31" t="str">
        <f t="shared" si="1"/>
        <v/>
      </c>
      <c r="R104" s="39">
        <v>14770.0</v>
      </c>
      <c r="S104" s="33">
        <v>326.4447</v>
      </c>
      <c r="T104" s="27">
        <v>307.96195</v>
      </c>
      <c r="U104" s="34"/>
    </row>
    <row r="105" hidden="1">
      <c r="A105" s="27">
        <v>103.0</v>
      </c>
      <c r="B105" s="27" t="s">
        <v>26</v>
      </c>
      <c r="C105" s="27" t="s">
        <v>27</v>
      </c>
      <c r="D105" s="27" t="s">
        <v>27</v>
      </c>
      <c r="E105" s="27" t="s">
        <v>28</v>
      </c>
      <c r="F105" s="27">
        <v>64.0</v>
      </c>
      <c r="G105" s="27" t="s">
        <v>53</v>
      </c>
      <c r="H105" s="27">
        <v>11.0</v>
      </c>
      <c r="I105" s="27" t="s">
        <v>30</v>
      </c>
      <c r="J105" s="27">
        <v>1.0</v>
      </c>
      <c r="K105" s="28" t="s">
        <v>45</v>
      </c>
      <c r="L105" s="29">
        <v>202.626</v>
      </c>
      <c r="M105" s="30">
        <v>63.744</v>
      </c>
      <c r="N105" s="27">
        <v>0.0</v>
      </c>
      <c r="O105" s="27">
        <v>102.0</v>
      </c>
      <c r="P105" s="31">
        <v>7512.990000000001</v>
      </c>
      <c r="Q105" s="31" t="str">
        <f t="shared" si="1"/>
        <v/>
      </c>
      <c r="R105" s="39">
        <v>14180.0</v>
      </c>
      <c r="S105" s="33">
        <v>333.22105</v>
      </c>
      <c r="T105" s="27">
        <v>315.26387</v>
      </c>
      <c r="U105" s="34"/>
    </row>
    <row r="106" hidden="1">
      <c r="A106" s="27">
        <v>104.0</v>
      </c>
      <c r="B106" s="27" t="s">
        <v>26</v>
      </c>
      <c r="C106" s="27" t="s">
        <v>27</v>
      </c>
      <c r="D106" s="27" t="s">
        <v>27</v>
      </c>
      <c r="E106" s="27" t="s">
        <v>28</v>
      </c>
      <c r="F106" s="27">
        <v>64.0</v>
      </c>
      <c r="G106" s="27" t="s">
        <v>53</v>
      </c>
      <c r="H106" s="27">
        <v>11.0</v>
      </c>
      <c r="I106" s="27" t="s">
        <v>30</v>
      </c>
      <c r="J106" s="27">
        <v>1.0</v>
      </c>
      <c r="K106" s="28" t="s">
        <v>46</v>
      </c>
      <c r="L106" s="29">
        <v>390.5</v>
      </c>
      <c r="M106" s="30">
        <v>148.707</v>
      </c>
      <c r="N106" s="27">
        <v>0.0</v>
      </c>
      <c r="O106" s="27">
        <v>327.0</v>
      </c>
      <c r="P106" s="31">
        <v>49171.82</v>
      </c>
      <c r="Q106" s="31" t="str">
        <f t="shared" si="1"/>
        <v/>
      </c>
      <c r="R106" s="39">
        <v>59410.0</v>
      </c>
      <c r="S106" s="33">
        <v>372.60158</v>
      </c>
      <c r="T106" s="27">
        <v>308.15468</v>
      </c>
      <c r="U106" s="34"/>
    </row>
    <row r="107" hidden="1">
      <c r="A107" s="27">
        <v>105.0</v>
      </c>
      <c r="B107" s="27" t="s">
        <v>26</v>
      </c>
      <c r="C107" s="27" t="s">
        <v>27</v>
      </c>
      <c r="D107" s="27" t="s">
        <v>27</v>
      </c>
      <c r="E107" s="27" t="s">
        <v>28</v>
      </c>
      <c r="F107" s="27">
        <v>64.0</v>
      </c>
      <c r="G107" s="27" t="s">
        <v>53</v>
      </c>
      <c r="H107" s="27">
        <v>11.0</v>
      </c>
      <c r="I107" s="27" t="s">
        <v>30</v>
      </c>
      <c r="J107" s="27">
        <v>1.0</v>
      </c>
      <c r="K107" s="28" t="s">
        <v>47</v>
      </c>
      <c r="L107" s="29">
        <v>251.555</v>
      </c>
      <c r="M107" s="30">
        <v>36.992</v>
      </c>
      <c r="N107" s="27">
        <v>0.0</v>
      </c>
      <c r="O107" s="27">
        <v>41.0</v>
      </c>
      <c r="P107" s="31">
        <v>22546.1</v>
      </c>
      <c r="Q107" s="31" t="str">
        <f t="shared" si="1"/>
        <v/>
      </c>
      <c r="R107" s="39">
        <v>28860.0</v>
      </c>
      <c r="S107" s="33">
        <v>339.62138</v>
      </c>
      <c r="T107" s="27">
        <v>306.91975</v>
      </c>
      <c r="U107" s="34"/>
    </row>
    <row r="108" hidden="1">
      <c r="A108" s="27">
        <v>106.0</v>
      </c>
      <c r="B108" s="27" t="s">
        <v>26</v>
      </c>
      <c r="C108" s="27" t="s">
        <v>27</v>
      </c>
      <c r="D108" s="27" t="s">
        <v>27</v>
      </c>
      <c r="E108" s="27" t="s">
        <v>28</v>
      </c>
      <c r="F108" s="27">
        <v>64.0</v>
      </c>
      <c r="G108" s="27" t="s">
        <v>53</v>
      </c>
      <c r="H108" s="27">
        <v>11.0</v>
      </c>
      <c r="I108" s="27" t="s">
        <v>30</v>
      </c>
      <c r="J108" s="27">
        <v>1.0</v>
      </c>
      <c r="K108" s="28" t="s">
        <v>48</v>
      </c>
      <c r="L108" s="29">
        <v>293.475</v>
      </c>
      <c r="M108" s="30">
        <v>106.402</v>
      </c>
      <c r="N108" s="27">
        <v>0.0</v>
      </c>
      <c r="O108" s="27">
        <v>193.0</v>
      </c>
      <c r="P108" s="31">
        <v>32856.84</v>
      </c>
      <c r="Q108" s="31" t="str">
        <f t="shared" si="1"/>
        <v/>
      </c>
      <c r="R108" s="31">
        <v>40860.0</v>
      </c>
      <c r="S108" s="33">
        <v>360.58194</v>
      </c>
      <c r="T108" s="27">
        <v>314.91711</v>
      </c>
      <c r="U108" s="34"/>
    </row>
    <row r="109" hidden="1">
      <c r="A109" s="27">
        <v>107.0</v>
      </c>
      <c r="B109" s="27" t="s">
        <v>26</v>
      </c>
      <c r="C109" s="27" t="s">
        <v>27</v>
      </c>
      <c r="D109" s="27" t="s">
        <v>27</v>
      </c>
      <c r="E109" s="27" t="s">
        <v>28</v>
      </c>
      <c r="F109" s="27">
        <v>64.0</v>
      </c>
      <c r="G109" s="27" t="s">
        <v>53</v>
      </c>
      <c r="H109" s="27">
        <v>11.0</v>
      </c>
      <c r="I109" s="27" t="s">
        <v>30</v>
      </c>
      <c r="J109" s="27">
        <v>1.0</v>
      </c>
      <c r="K109" s="28" t="s">
        <v>49</v>
      </c>
      <c r="L109" s="29">
        <v>569.417</v>
      </c>
      <c r="M109" s="30">
        <v>172.896</v>
      </c>
      <c r="N109" s="27">
        <v>0.0</v>
      </c>
      <c r="O109" s="27">
        <v>169.0</v>
      </c>
      <c r="P109" s="31">
        <v>63277.030000000006</v>
      </c>
      <c r="Q109" s="31" t="str">
        <f t="shared" si="1"/>
        <v/>
      </c>
      <c r="R109" s="39">
        <v>73880.0</v>
      </c>
      <c r="S109" s="33">
        <v>385.94482</v>
      </c>
      <c r="T109" s="27">
        <v>307.63595</v>
      </c>
      <c r="U109" s="34"/>
    </row>
    <row r="110" hidden="1">
      <c r="A110" s="27">
        <v>108.0</v>
      </c>
      <c r="B110" s="27" t="s">
        <v>26</v>
      </c>
      <c r="C110" s="27" t="s">
        <v>27</v>
      </c>
      <c r="D110" s="27" t="s">
        <v>27</v>
      </c>
      <c r="E110" s="27" t="s">
        <v>28</v>
      </c>
      <c r="F110" s="27">
        <v>64.0</v>
      </c>
      <c r="G110" s="27" t="s">
        <v>53</v>
      </c>
      <c r="H110" s="27">
        <v>11.0</v>
      </c>
      <c r="I110" s="27" t="s">
        <v>30</v>
      </c>
      <c r="J110" s="27">
        <v>1.0</v>
      </c>
      <c r="K110" s="28" t="s">
        <v>50</v>
      </c>
      <c r="L110" s="29">
        <v>433.544</v>
      </c>
      <c r="M110" s="30">
        <v>143.394</v>
      </c>
      <c r="N110" s="27">
        <v>0.0</v>
      </c>
      <c r="O110" s="27">
        <v>251.0</v>
      </c>
      <c r="P110" s="31">
        <v>19102.45</v>
      </c>
      <c r="Q110" s="31" t="str">
        <f t="shared" si="1"/>
        <v/>
      </c>
      <c r="R110" s="39">
        <v>28740.0</v>
      </c>
      <c r="S110" s="33">
        <v>345.07202</v>
      </c>
      <c r="T110" s="27">
        <v>311.21525</v>
      </c>
      <c r="U110" s="34"/>
    </row>
    <row r="111" hidden="1">
      <c r="A111" s="27">
        <v>109.0</v>
      </c>
      <c r="B111" s="27" t="s">
        <v>26</v>
      </c>
      <c r="C111" s="27" t="s">
        <v>27</v>
      </c>
      <c r="D111" s="27" t="s">
        <v>27</v>
      </c>
      <c r="E111" s="27" t="s">
        <v>28</v>
      </c>
      <c r="F111" s="27">
        <v>64.0</v>
      </c>
      <c r="G111" s="27" t="s">
        <v>53</v>
      </c>
      <c r="H111" s="27">
        <v>11.0</v>
      </c>
      <c r="I111" s="27" t="s">
        <v>30</v>
      </c>
      <c r="J111" s="27">
        <v>1.0</v>
      </c>
      <c r="K111" s="28" t="s">
        <v>51</v>
      </c>
      <c r="L111" s="29">
        <v>1379.702</v>
      </c>
      <c r="M111" s="30">
        <v>780.462</v>
      </c>
      <c r="N111" s="27">
        <v>860.0</v>
      </c>
      <c r="O111" s="27">
        <v>1561.0</v>
      </c>
      <c r="P111" s="31">
        <v>3981034.57</v>
      </c>
      <c r="Q111" s="31" t="str">
        <f t="shared" si="1"/>
        <v/>
      </c>
      <c r="R111" s="39">
        <v>3924470.0</v>
      </c>
      <c r="S111" s="33">
        <v>4368.926283</v>
      </c>
      <c r="T111" s="27">
        <v>343.56085</v>
      </c>
      <c r="U111" s="34"/>
    </row>
    <row r="112" hidden="1">
      <c r="A112" s="27">
        <v>110.0</v>
      </c>
      <c r="B112" s="27" t="s">
        <v>26</v>
      </c>
      <c r="C112" s="27" t="s">
        <v>27</v>
      </c>
      <c r="D112" s="27" t="s">
        <v>27</v>
      </c>
      <c r="E112" s="27" t="s">
        <v>28</v>
      </c>
      <c r="F112" s="27">
        <v>64.0</v>
      </c>
      <c r="G112" s="27" t="s">
        <v>53</v>
      </c>
      <c r="H112" s="27">
        <v>11.0</v>
      </c>
      <c r="I112" s="27" t="s">
        <v>30</v>
      </c>
      <c r="J112" s="27">
        <v>1.0</v>
      </c>
      <c r="K112" s="28" t="s">
        <v>52</v>
      </c>
      <c r="L112" s="31"/>
      <c r="M112" s="36"/>
      <c r="N112" s="37"/>
      <c r="O112" s="37"/>
      <c r="P112" s="31"/>
      <c r="Q112" s="31" t="str">
        <f t="shared" si="1"/>
        <v/>
      </c>
      <c r="R112" s="31"/>
      <c r="S112" s="27"/>
      <c r="T112" s="37"/>
      <c r="U112" s="38"/>
    </row>
    <row r="113" hidden="1">
      <c r="A113" s="27">
        <v>111.0</v>
      </c>
      <c r="B113" s="27" t="s">
        <v>26</v>
      </c>
      <c r="C113" s="27" t="s">
        <v>27</v>
      </c>
      <c r="D113" s="27" t="s">
        <v>27</v>
      </c>
      <c r="E113" s="27" t="s">
        <v>28</v>
      </c>
      <c r="F113" s="27">
        <v>64.0</v>
      </c>
      <c r="G113" s="27" t="s">
        <v>53</v>
      </c>
      <c r="H113" s="27">
        <v>11.0</v>
      </c>
      <c r="I113" s="27" t="s">
        <v>30</v>
      </c>
      <c r="J113" s="27">
        <v>2.0</v>
      </c>
      <c r="K113" s="28" t="s">
        <v>31</v>
      </c>
      <c r="L113" s="29">
        <v>478.475</v>
      </c>
      <c r="M113" s="30">
        <v>95.618</v>
      </c>
      <c r="N113" s="27">
        <v>0.0</v>
      </c>
      <c r="O113" s="27">
        <v>140.0</v>
      </c>
      <c r="P113" s="31">
        <v>60201.69</v>
      </c>
      <c r="Q113" s="31" t="str">
        <f t="shared" si="1"/>
        <v/>
      </c>
      <c r="R113" s="39">
        <v>77612.0</v>
      </c>
      <c r="S113" s="33">
        <v>478.06409</v>
      </c>
      <c r="T113" s="27">
        <v>401.54057</v>
      </c>
      <c r="U113" s="34"/>
    </row>
    <row r="114" hidden="1">
      <c r="A114" s="27">
        <v>112.0</v>
      </c>
      <c r="B114" s="27" t="s">
        <v>26</v>
      </c>
      <c r="C114" s="27" t="s">
        <v>27</v>
      </c>
      <c r="D114" s="27" t="s">
        <v>27</v>
      </c>
      <c r="E114" s="27" t="s">
        <v>28</v>
      </c>
      <c r="F114" s="27">
        <v>64.0</v>
      </c>
      <c r="G114" s="27" t="s">
        <v>53</v>
      </c>
      <c r="H114" s="27">
        <v>11.0</v>
      </c>
      <c r="I114" s="27" t="s">
        <v>30</v>
      </c>
      <c r="J114" s="27">
        <v>2.0</v>
      </c>
      <c r="K114" s="28" t="s">
        <v>32</v>
      </c>
      <c r="L114" s="29">
        <v>569.551</v>
      </c>
      <c r="M114" s="30">
        <v>238.12</v>
      </c>
      <c r="N114" s="27">
        <v>0.0</v>
      </c>
      <c r="O114" s="27">
        <v>282.0</v>
      </c>
      <c r="P114" s="31">
        <v>20861.69</v>
      </c>
      <c r="Q114" s="31" t="str">
        <f t="shared" si="1"/>
        <v/>
      </c>
      <c r="R114" s="39">
        <v>41708.0</v>
      </c>
      <c r="S114" s="33">
        <v>444.00808</v>
      </c>
      <c r="T114" s="27">
        <v>405.81334</v>
      </c>
      <c r="U114" s="34"/>
    </row>
    <row r="115" hidden="1">
      <c r="A115" s="27">
        <v>113.0</v>
      </c>
      <c r="B115" s="27" t="s">
        <v>26</v>
      </c>
      <c r="C115" s="27" t="s">
        <v>27</v>
      </c>
      <c r="D115" s="27" t="s">
        <v>27</v>
      </c>
      <c r="E115" s="27" t="s">
        <v>28</v>
      </c>
      <c r="F115" s="27">
        <v>64.0</v>
      </c>
      <c r="G115" s="27" t="s">
        <v>53</v>
      </c>
      <c r="H115" s="27">
        <v>11.0</v>
      </c>
      <c r="I115" s="27" t="s">
        <v>30</v>
      </c>
      <c r="J115" s="27">
        <v>2.0</v>
      </c>
      <c r="K115" s="28" t="s">
        <v>33</v>
      </c>
      <c r="L115" s="29">
        <v>449.394</v>
      </c>
      <c r="M115" s="30">
        <v>152.324</v>
      </c>
      <c r="N115" s="27">
        <v>0.0</v>
      </c>
      <c r="O115" s="27">
        <v>163.0</v>
      </c>
      <c r="P115" s="31">
        <v>23252.44</v>
      </c>
      <c r="Q115" s="31" t="str">
        <f t="shared" si="1"/>
        <v/>
      </c>
      <c r="R115" s="39">
        <v>35895.0</v>
      </c>
      <c r="S115" s="33">
        <v>443.79764</v>
      </c>
      <c r="T115" s="27">
        <v>406.8103</v>
      </c>
      <c r="U115" s="34"/>
    </row>
    <row r="116" hidden="1">
      <c r="A116" s="27">
        <v>114.0</v>
      </c>
      <c r="B116" s="27" t="s">
        <v>26</v>
      </c>
      <c r="C116" s="27" t="s">
        <v>27</v>
      </c>
      <c r="D116" s="27" t="s">
        <v>27</v>
      </c>
      <c r="E116" s="27" t="s">
        <v>28</v>
      </c>
      <c r="F116" s="27">
        <v>64.0</v>
      </c>
      <c r="G116" s="27" t="s">
        <v>53</v>
      </c>
      <c r="H116" s="27">
        <v>11.0</v>
      </c>
      <c r="I116" s="27" t="s">
        <v>30</v>
      </c>
      <c r="J116" s="27">
        <v>2.0</v>
      </c>
      <c r="K116" s="28" t="s">
        <v>34</v>
      </c>
      <c r="L116" s="29">
        <v>332.586</v>
      </c>
      <c r="M116" s="30">
        <v>136.996</v>
      </c>
      <c r="N116" s="27">
        <v>0.0</v>
      </c>
      <c r="O116" s="27">
        <v>165.0</v>
      </c>
      <c r="P116" s="31">
        <v>44664.560000000005</v>
      </c>
      <c r="Q116" s="31" t="str">
        <f t="shared" si="1"/>
        <v/>
      </c>
      <c r="R116" s="39">
        <v>57055.0</v>
      </c>
      <c r="S116" s="33">
        <v>465.27218</v>
      </c>
      <c r="T116" s="27">
        <v>407.94421</v>
      </c>
      <c r="U116" s="34"/>
    </row>
    <row r="117" hidden="1">
      <c r="A117" s="27">
        <v>115.0</v>
      </c>
      <c r="B117" s="27" t="s">
        <v>26</v>
      </c>
      <c r="C117" s="27" t="s">
        <v>27</v>
      </c>
      <c r="D117" s="27" t="s">
        <v>27</v>
      </c>
      <c r="E117" s="27" t="s">
        <v>28</v>
      </c>
      <c r="F117" s="27">
        <v>64.0</v>
      </c>
      <c r="G117" s="27" t="s">
        <v>53</v>
      </c>
      <c r="H117" s="27">
        <v>11.0</v>
      </c>
      <c r="I117" s="27" t="s">
        <v>30</v>
      </c>
      <c r="J117" s="27">
        <v>2.0</v>
      </c>
      <c r="K117" s="28" t="s">
        <v>35</v>
      </c>
      <c r="L117" s="29">
        <v>460.456</v>
      </c>
      <c r="M117" s="30">
        <v>177.474</v>
      </c>
      <c r="N117" s="27">
        <v>0.0</v>
      </c>
      <c r="O117" s="27">
        <v>166.0</v>
      </c>
      <c r="P117" s="31">
        <v>23721.98</v>
      </c>
      <c r="Q117" s="31" t="str">
        <f t="shared" si="1"/>
        <v/>
      </c>
      <c r="R117" s="39">
        <v>34880.0</v>
      </c>
      <c r="S117" s="33">
        <v>470.18386</v>
      </c>
      <c r="T117" s="27">
        <v>432.41025</v>
      </c>
      <c r="U117" s="34"/>
    </row>
    <row r="118" hidden="1">
      <c r="A118" s="27">
        <v>116.0</v>
      </c>
      <c r="B118" s="27" t="s">
        <v>26</v>
      </c>
      <c r="C118" s="27" t="s">
        <v>27</v>
      </c>
      <c r="D118" s="27" t="s">
        <v>27</v>
      </c>
      <c r="E118" s="27" t="s">
        <v>28</v>
      </c>
      <c r="F118" s="27">
        <v>64.0</v>
      </c>
      <c r="G118" s="27" t="s">
        <v>53</v>
      </c>
      <c r="H118" s="27">
        <v>11.0</v>
      </c>
      <c r="I118" s="27" t="s">
        <v>30</v>
      </c>
      <c r="J118" s="27">
        <v>2.0</v>
      </c>
      <c r="K118" s="28" t="s">
        <v>36</v>
      </c>
      <c r="L118" s="29">
        <v>258.858</v>
      </c>
      <c r="M118" s="30">
        <v>52.321</v>
      </c>
      <c r="N118" s="27">
        <v>0.0</v>
      </c>
      <c r="O118" s="27">
        <v>44.0</v>
      </c>
      <c r="P118" s="31">
        <v>20136.62</v>
      </c>
      <c r="Q118" s="31" t="str">
        <f t="shared" si="1"/>
        <v/>
      </c>
      <c r="R118" s="39">
        <v>26873.0</v>
      </c>
      <c r="S118" s="33">
        <v>436.34434</v>
      </c>
      <c r="T118" s="27">
        <v>406.49831</v>
      </c>
      <c r="U118" s="34"/>
    </row>
    <row r="119" hidden="1">
      <c r="A119" s="27">
        <v>117.0</v>
      </c>
      <c r="B119" s="27" t="s">
        <v>26</v>
      </c>
      <c r="C119" s="27" t="s">
        <v>27</v>
      </c>
      <c r="D119" s="27" t="s">
        <v>27</v>
      </c>
      <c r="E119" s="27" t="s">
        <v>28</v>
      </c>
      <c r="F119" s="27">
        <v>64.0</v>
      </c>
      <c r="G119" s="27" t="s">
        <v>53</v>
      </c>
      <c r="H119" s="27">
        <v>11.0</v>
      </c>
      <c r="I119" s="27" t="s">
        <v>30</v>
      </c>
      <c r="J119" s="27">
        <v>2.0</v>
      </c>
      <c r="K119" s="28" t="s">
        <v>37</v>
      </c>
      <c r="L119" s="29">
        <v>700.561</v>
      </c>
      <c r="M119" s="30">
        <v>241.963</v>
      </c>
      <c r="N119" s="27">
        <v>0.0</v>
      </c>
      <c r="O119" s="27">
        <v>266.0</v>
      </c>
      <c r="P119" s="31">
        <v>60617.28</v>
      </c>
      <c r="Q119" s="31" t="str">
        <f t="shared" si="1"/>
        <v/>
      </c>
      <c r="R119" s="39">
        <v>77495.0</v>
      </c>
      <c r="S119" s="33">
        <v>487.77858</v>
      </c>
      <c r="T119" s="27">
        <v>408.68103</v>
      </c>
      <c r="U119" s="34"/>
    </row>
    <row r="120" hidden="1">
      <c r="A120" s="27">
        <v>118.0</v>
      </c>
      <c r="B120" s="27" t="s">
        <v>26</v>
      </c>
      <c r="C120" s="27" t="s">
        <v>27</v>
      </c>
      <c r="D120" s="27" t="s">
        <v>27</v>
      </c>
      <c r="E120" s="27" t="s">
        <v>28</v>
      </c>
      <c r="F120" s="27">
        <v>64.0</v>
      </c>
      <c r="G120" s="27" t="s">
        <v>53</v>
      </c>
      <c r="H120" s="27">
        <v>11.0</v>
      </c>
      <c r="I120" s="27" t="s">
        <v>30</v>
      </c>
      <c r="J120" s="27">
        <v>2.0</v>
      </c>
      <c r="K120" s="28" t="s">
        <v>38</v>
      </c>
      <c r="L120" s="29">
        <v>446.71586</v>
      </c>
      <c r="M120" s="30">
        <v>212.584</v>
      </c>
      <c r="N120" s="27">
        <v>0.0</v>
      </c>
      <c r="O120" s="27">
        <v>238.0</v>
      </c>
      <c r="P120" s="31">
        <v>23492.32</v>
      </c>
      <c r="Q120" s="31" t="str">
        <f t="shared" si="1"/>
        <v/>
      </c>
      <c r="R120" s="39">
        <v>39357.0</v>
      </c>
      <c r="S120" s="40">
        <v>446.71586</v>
      </c>
      <c r="T120" s="40">
        <v>404.71087</v>
      </c>
      <c r="U120" s="41"/>
    </row>
    <row r="121" hidden="1">
      <c r="A121" s="27">
        <v>119.0</v>
      </c>
      <c r="B121" s="27" t="s">
        <v>26</v>
      </c>
      <c r="C121" s="27" t="s">
        <v>27</v>
      </c>
      <c r="D121" s="27" t="s">
        <v>27</v>
      </c>
      <c r="E121" s="27" t="s">
        <v>28</v>
      </c>
      <c r="F121" s="27">
        <v>64.0</v>
      </c>
      <c r="G121" s="27" t="s">
        <v>53</v>
      </c>
      <c r="H121" s="27">
        <v>11.0</v>
      </c>
      <c r="I121" s="27" t="s">
        <v>30</v>
      </c>
      <c r="J121" s="27">
        <v>2.0</v>
      </c>
      <c r="K121" s="28" t="s">
        <v>39</v>
      </c>
      <c r="L121" s="29">
        <v>410.093</v>
      </c>
      <c r="M121" s="30">
        <v>153.668</v>
      </c>
      <c r="N121" s="27">
        <v>0.0</v>
      </c>
      <c r="O121" s="27">
        <v>162.0</v>
      </c>
      <c r="P121" s="31">
        <v>144703.81</v>
      </c>
      <c r="Q121" s="31" t="str">
        <f t="shared" si="1"/>
        <v/>
      </c>
      <c r="R121" s="39">
        <v>151911.0</v>
      </c>
      <c r="S121" s="33">
        <v>568.55307</v>
      </c>
      <c r="T121" s="27">
        <v>409.36165</v>
      </c>
      <c r="U121" s="34"/>
    </row>
    <row r="122" hidden="1">
      <c r="A122" s="27">
        <v>120.0</v>
      </c>
      <c r="B122" s="27" t="s">
        <v>26</v>
      </c>
      <c r="C122" s="27" t="s">
        <v>27</v>
      </c>
      <c r="D122" s="27" t="s">
        <v>27</v>
      </c>
      <c r="E122" s="27" t="s">
        <v>28</v>
      </c>
      <c r="F122" s="27">
        <v>64.0</v>
      </c>
      <c r="G122" s="27" t="s">
        <v>53</v>
      </c>
      <c r="H122" s="27">
        <v>11.0</v>
      </c>
      <c r="I122" s="27" t="s">
        <v>30</v>
      </c>
      <c r="J122" s="27">
        <v>2.0</v>
      </c>
      <c r="K122" s="28" t="s">
        <v>40</v>
      </c>
      <c r="L122" s="29">
        <v>536.176</v>
      </c>
      <c r="M122" s="30">
        <v>214.66</v>
      </c>
      <c r="N122" s="27">
        <v>0.0</v>
      </c>
      <c r="O122" s="27">
        <v>279.0</v>
      </c>
      <c r="P122" s="31">
        <v>50192.28</v>
      </c>
      <c r="Q122" s="31" t="str">
        <f t="shared" si="1"/>
        <v/>
      </c>
      <c r="R122" s="39">
        <v>60746.0</v>
      </c>
      <c r="S122" s="33">
        <v>474.87109</v>
      </c>
      <c r="T122" s="27">
        <v>407.83907</v>
      </c>
      <c r="U122" s="34"/>
    </row>
    <row r="123" hidden="1">
      <c r="A123" s="27">
        <v>121.0</v>
      </c>
      <c r="B123" s="27" t="s">
        <v>26</v>
      </c>
      <c r="C123" s="27" t="s">
        <v>27</v>
      </c>
      <c r="D123" s="27" t="s">
        <v>27</v>
      </c>
      <c r="E123" s="27" t="s">
        <v>28</v>
      </c>
      <c r="F123" s="27">
        <v>64.0</v>
      </c>
      <c r="G123" s="27" t="s">
        <v>53</v>
      </c>
      <c r="H123" s="27">
        <v>11.0</v>
      </c>
      <c r="I123" s="27" t="s">
        <v>30</v>
      </c>
      <c r="J123" s="27">
        <v>2.0</v>
      </c>
      <c r="K123" s="28" t="s">
        <v>41</v>
      </c>
      <c r="L123" s="31"/>
      <c r="M123" s="36"/>
      <c r="N123" s="37"/>
      <c r="O123" s="37"/>
      <c r="P123" s="31"/>
      <c r="Q123" s="31" t="str">
        <f t="shared" si="1"/>
        <v/>
      </c>
      <c r="R123" s="32"/>
      <c r="S123" s="33"/>
      <c r="T123" s="37"/>
      <c r="U123" s="38"/>
    </row>
    <row r="124" hidden="1">
      <c r="A124" s="27">
        <v>122.0</v>
      </c>
      <c r="B124" s="27" t="s">
        <v>26</v>
      </c>
      <c r="C124" s="27" t="s">
        <v>27</v>
      </c>
      <c r="D124" s="27" t="s">
        <v>27</v>
      </c>
      <c r="E124" s="27" t="s">
        <v>28</v>
      </c>
      <c r="F124" s="27">
        <v>64.0</v>
      </c>
      <c r="G124" s="27" t="s">
        <v>53</v>
      </c>
      <c r="H124" s="27">
        <v>11.0</v>
      </c>
      <c r="I124" s="27" t="s">
        <v>30</v>
      </c>
      <c r="J124" s="27">
        <v>2.0</v>
      </c>
      <c r="K124" s="28" t="s">
        <v>42</v>
      </c>
      <c r="L124" s="29">
        <v>356.938</v>
      </c>
      <c r="M124" s="30">
        <v>89.6</v>
      </c>
      <c r="N124" s="27">
        <v>0.0</v>
      </c>
      <c r="O124" s="27">
        <v>114.0</v>
      </c>
      <c r="P124" s="31">
        <v>62285.649999999994</v>
      </c>
      <c r="Q124" s="31" t="str">
        <f t="shared" si="1"/>
        <v/>
      </c>
      <c r="R124" s="39">
        <v>69699.0</v>
      </c>
      <c r="S124" s="33">
        <v>478.55144</v>
      </c>
      <c r="T124" s="27">
        <v>404.07934</v>
      </c>
      <c r="U124" s="34"/>
    </row>
    <row r="125" hidden="1">
      <c r="A125" s="27">
        <v>123.0</v>
      </c>
      <c r="B125" s="27" t="s">
        <v>26</v>
      </c>
      <c r="C125" s="27" t="s">
        <v>27</v>
      </c>
      <c r="D125" s="27" t="s">
        <v>27</v>
      </c>
      <c r="E125" s="27" t="s">
        <v>28</v>
      </c>
      <c r="F125" s="27">
        <v>64.0</v>
      </c>
      <c r="G125" s="27" t="s">
        <v>53</v>
      </c>
      <c r="H125" s="27">
        <v>11.0</v>
      </c>
      <c r="I125" s="27" t="s">
        <v>30</v>
      </c>
      <c r="J125" s="27">
        <v>2.0</v>
      </c>
      <c r="K125" s="28" t="s">
        <v>43</v>
      </c>
      <c r="L125" s="29">
        <v>149.667</v>
      </c>
      <c r="M125" s="30">
        <v>59.971</v>
      </c>
      <c r="N125" s="27">
        <v>0.0</v>
      </c>
      <c r="O125" s="27">
        <v>71.0</v>
      </c>
      <c r="P125" s="31">
        <v>475069.48</v>
      </c>
      <c r="Q125" s="31" t="str">
        <f t="shared" si="1"/>
        <v/>
      </c>
      <c r="R125" s="39">
        <v>467763.0</v>
      </c>
      <c r="S125" s="33">
        <v>896.72506</v>
      </c>
      <c r="T125" s="27">
        <v>412.04531</v>
      </c>
      <c r="U125" s="34"/>
    </row>
    <row r="126" hidden="1">
      <c r="A126" s="27">
        <v>124.0</v>
      </c>
      <c r="B126" s="27" t="s">
        <v>26</v>
      </c>
      <c r="C126" s="27" t="s">
        <v>27</v>
      </c>
      <c r="D126" s="27" t="s">
        <v>27</v>
      </c>
      <c r="E126" s="27" t="s">
        <v>28</v>
      </c>
      <c r="F126" s="27">
        <v>64.0</v>
      </c>
      <c r="G126" s="27" t="s">
        <v>53</v>
      </c>
      <c r="H126" s="27">
        <v>11.0</v>
      </c>
      <c r="I126" s="27" t="s">
        <v>30</v>
      </c>
      <c r="J126" s="27">
        <v>2.0</v>
      </c>
      <c r="K126" s="28" t="s">
        <v>44</v>
      </c>
      <c r="L126" s="29">
        <v>408.746</v>
      </c>
      <c r="M126" s="30">
        <v>102.24</v>
      </c>
      <c r="N126" s="27">
        <v>0.0</v>
      </c>
      <c r="O126" s="27">
        <v>72.0</v>
      </c>
      <c r="P126" s="31">
        <v>14466.13</v>
      </c>
      <c r="Q126" s="31" t="str">
        <f t="shared" si="1"/>
        <v/>
      </c>
      <c r="R126" s="39">
        <v>21802.0</v>
      </c>
      <c r="S126" s="33">
        <v>439.51479</v>
      </c>
      <c r="T126" s="27">
        <v>412.95231</v>
      </c>
      <c r="U126" s="34"/>
    </row>
    <row r="127" hidden="1">
      <c r="A127" s="27">
        <v>125.0</v>
      </c>
      <c r="B127" s="27" t="s">
        <v>26</v>
      </c>
      <c r="C127" s="27" t="s">
        <v>27</v>
      </c>
      <c r="D127" s="27" t="s">
        <v>27</v>
      </c>
      <c r="E127" s="27" t="s">
        <v>28</v>
      </c>
      <c r="F127" s="27">
        <v>64.0</v>
      </c>
      <c r="G127" s="27" t="s">
        <v>53</v>
      </c>
      <c r="H127" s="27">
        <v>11.0</v>
      </c>
      <c r="I127" s="27" t="s">
        <v>30</v>
      </c>
      <c r="J127" s="27">
        <v>2.0</v>
      </c>
      <c r="K127" s="28" t="s">
        <v>45</v>
      </c>
      <c r="L127" s="29">
        <v>292.353</v>
      </c>
      <c r="M127" s="30">
        <v>79.297</v>
      </c>
      <c r="N127" s="27">
        <v>0.0</v>
      </c>
      <c r="O127" s="27">
        <v>104.0</v>
      </c>
      <c r="P127" s="31">
        <v>13867.46</v>
      </c>
      <c r="Q127" s="31" t="str">
        <f t="shared" si="1"/>
        <v/>
      </c>
      <c r="R127" s="31">
        <v>20228.0</v>
      </c>
      <c r="S127" s="27">
        <v>432.93664</v>
      </c>
      <c r="T127" s="27">
        <v>407.95636</v>
      </c>
      <c r="U127" s="34"/>
    </row>
    <row r="128" hidden="1">
      <c r="A128" s="27">
        <v>126.0</v>
      </c>
      <c r="B128" s="27" t="s">
        <v>26</v>
      </c>
      <c r="C128" s="27" t="s">
        <v>27</v>
      </c>
      <c r="D128" s="27" t="s">
        <v>27</v>
      </c>
      <c r="E128" s="27" t="s">
        <v>28</v>
      </c>
      <c r="F128" s="27">
        <v>64.0</v>
      </c>
      <c r="G128" s="27" t="s">
        <v>53</v>
      </c>
      <c r="H128" s="27">
        <v>11.0</v>
      </c>
      <c r="I128" s="27" t="s">
        <v>30</v>
      </c>
      <c r="J128" s="27">
        <v>2.0</v>
      </c>
      <c r="K128" s="28" t="s">
        <v>46</v>
      </c>
      <c r="L128" s="29">
        <v>575.054</v>
      </c>
      <c r="M128" s="30">
        <v>229.763</v>
      </c>
      <c r="N128" s="27">
        <v>0.0</v>
      </c>
      <c r="O128" s="27">
        <v>329.0</v>
      </c>
      <c r="P128" s="31">
        <v>93674.62999999999</v>
      </c>
      <c r="Q128" s="31" t="str">
        <f t="shared" si="1"/>
        <v/>
      </c>
      <c r="R128" s="39">
        <v>108330.0</v>
      </c>
      <c r="S128" s="33">
        <v>523.95039</v>
      </c>
      <c r="T128" s="27">
        <v>412.05778</v>
      </c>
      <c r="U128" s="34"/>
    </row>
    <row r="129" hidden="1">
      <c r="A129" s="27">
        <v>127.0</v>
      </c>
      <c r="B129" s="27" t="s">
        <v>26</v>
      </c>
      <c r="C129" s="27" t="s">
        <v>27</v>
      </c>
      <c r="D129" s="27" t="s">
        <v>27</v>
      </c>
      <c r="E129" s="27" t="s">
        <v>28</v>
      </c>
      <c r="F129" s="27">
        <v>64.0</v>
      </c>
      <c r="G129" s="27" t="s">
        <v>53</v>
      </c>
      <c r="H129" s="27">
        <v>11.0</v>
      </c>
      <c r="I129" s="27" t="s">
        <v>30</v>
      </c>
      <c r="J129" s="27">
        <v>2.0</v>
      </c>
      <c r="K129" s="28" t="s">
        <v>47</v>
      </c>
      <c r="L129" s="29">
        <v>357.703</v>
      </c>
      <c r="M129" s="30">
        <v>48.864</v>
      </c>
      <c r="N129" s="27">
        <v>0.0</v>
      </c>
      <c r="O129" s="27">
        <v>41.0</v>
      </c>
      <c r="P129" s="31">
        <v>48980.04</v>
      </c>
      <c r="Q129" s="31" t="str">
        <f t="shared" si="1"/>
        <v/>
      </c>
      <c r="R129" s="39">
        <v>56097.0</v>
      </c>
      <c r="S129" s="33">
        <v>463.94231</v>
      </c>
      <c r="T129" s="27">
        <v>404.07546</v>
      </c>
      <c r="U129" s="34"/>
    </row>
    <row r="130" hidden="1">
      <c r="A130" s="27">
        <v>128.0</v>
      </c>
      <c r="B130" s="27" t="s">
        <v>26</v>
      </c>
      <c r="C130" s="27" t="s">
        <v>27</v>
      </c>
      <c r="D130" s="27" t="s">
        <v>27</v>
      </c>
      <c r="E130" s="27" t="s">
        <v>28</v>
      </c>
      <c r="F130" s="27">
        <v>64.0</v>
      </c>
      <c r="G130" s="27" t="s">
        <v>53</v>
      </c>
      <c r="H130" s="27">
        <v>11.0</v>
      </c>
      <c r="I130" s="27" t="s">
        <v>30</v>
      </c>
      <c r="J130" s="27">
        <v>2.0</v>
      </c>
      <c r="K130" s="28" t="s">
        <v>48</v>
      </c>
      <c r="L130" s="29">
        <v>418.603</v>
      </c>
      <c r="M130" s="30">
        <v>177.828</v>
      </c>
      <c r="N130" s="27">
        <v>0.0</v>
      </c>
      <c r="O130" s="27">
        <v>192.0</v>
      </c>
      <c r="P130" s="31">
        <v>76291.09</v>
      </c>
      <c r="Q130" s="31" t="str">
        <f t="shared" si="1"/>
        <v/>
      </c>
      <c r="R130" s="39">
        <v>85513.0</v>
      </c>
      <c r="S130" s="33">
        <v>492.49399</v>
      </c>
      <c r="T130" s="27">
        <v>401.63044</v>
      </c>
      <c r="U130" s="34"/>
    </row>
    <row r="131" hidden="1">
      <c r="A131" s="27">
        <v>129.0</v>
      </c>
      <c r="B131" s="27" t="s">
        <v>26</v>
      </c>
      <c r="C131" s="27" t="s">
        <v>27</v>
      </c>
      <c r="D131" s="27" t="s">
        <v>27</v>
      </c>
      <c r="E131" s="27" t="s">
        <v>28</v>
      </c>
      <c r="F131" s="27">
        <v>64.0</v>
      </c>
      <c r="G131" s="27" t="s">
        <v>53</v>
      </c>
      <c r="H131" s="27">
        <v>11.0</v>
      </c>
      <c r="I131" s="27" t="s">
        <v>30</v>
      </c>
      <c r="J131" s="27">
        <v>2.0</v>
      </c>
      <c r="K131" s="28" t="s">
        <v>49</v>
      </c>
      <c r="L131" s="29">
        <v>810.639</v>
      </c>
      <c r="M131" s="30">
        <v>241.254</v>
      </c>
      <c r="N131" s="27">
        <v>0.0</v>
      </c>
      <c r="O131" s="27">
        <v>169.0</v>
      </c>
      <c r="P131" s="31">
        <v>127731.17000000001</v>
      </c>
      <c r="Q131" s="31" t="str">
        <f t="shared" si="1"/>
        <v/>
      </c>
      <c r="R131" s="39">
        <v>142993.0</v>
      </c>
      <c r="S131" s="33">
        <v>549.73981</v>
      </c>
      <c r="T131" s="27">
        <v>404.91727</v>
      </c>
      <c r="U131" s="34"/>
    </row>
    <row r="132" hidden="1">
      <c r="A132" s="27">
        <v>130.0</v>
      </c>
      <c r="B132" s="27" t="s">
        <v>26</v>
      </c>
      <c r="C132" s="27" t="s">
        <v>27</v>
      </c>
      <c r="D132" s="27" t="s">
        <v>27</v>
      </c>
      <c r="E132" s="27" t="s">
        <v>28</v>
      </c>
      <c r="F132" s="27">
        <v>64.0</v>
      </c>
      <c r="G132" s="27" t="s">
        <v>53</v>
      </c>
      <c r="H132" s="27">
        <v>11.0</v>
      </c>
      <c r="I132" s="27" t="s">
        <v>30</v>
      </c>
      <c r="J132" s="27">
        <v>2.0</v>
      </c>
      <c r="K132" s="28" t="s">
        <v>50</v>
      </c>
      <c r="L132" s="29">
        <v>602.256</v>
      </c>
      <c r="M132" s="30">
        <v>216.803</v>
      </c>
      <c r="N132" s="27">
        <v>0.0</v>
      </c>
      <c r="O132" s="27">
        <v>248.0</v>
      </c>
      <c r="P132" s="31">
        <v>37065.56</v>
      </c>
      <c r="Q132" s="31" t="str">
        <f t="shared" si="1"/>
        <v/>
      </c>
      <c r="R132" s="39">
        <v>48639.0</v>
      </c>
      <c r="S132" s="33">
        <v>458.33633</v>
      </c>
      <c r="T132" s="27">
        <v>404.38321</v>
      </c>
      <c r="U132" s="34"/>
    </row>
    <row r="133" hidden="1">
      <c r="A133" s="27">
        <v>131.0</v>
      </c>
      <c r="B133" s="27" t="s">
        <v>26</v>
      </c>
      <c r="C133" s="27" t="s">
        <v>27</v>
      </c>
      <c r="D133" s="27" t="s">
        <v>27</v>
      </c>
      <c r="E133" s="27" t="s">
        <v>28</v>
      </c>
      <c r="F133" s="27">
        <v>64.0</v>
      </c>
      <c r="G133" s="27" t="s">
        <v>53</v>
      </c>
      <c r="H133" s="27">
        <v>11.0</v>
      </c>
      <c r="I133" s="27" t="s">
        <v>30</v>
      </c>
      <c r="J133" s="27">
        <v>2.0</v>
      </c>
      <c r="K133" s="28" t="s">
        <v>51</v>
      </c>
      <c r="L133" s="29">
        <v>10584.37</v>
      </c>
      <c r="M133" s="30">
        <v>1289.377</v>
      </c>
      <c r="N133" s="27">
        <v>453769.0</v>
      </c>
      <c r="O133" s="27">
        <v>1565.0</v>
      </c>
      <c r="P133" s="31">
        <v>4.9290497868E7</v>
      </c>
      <c r="Q133" s="31" t="str">
        <f t="shared" si="1"/>
        <v/>
      </c>
      <c r="R133" s="39">
        <v>4.8236986E7</v>
      </c>
      <c r="S133" s="33">
        <v>50821.774621</v>
      </c>
      <c r="T133" s="27">
        <v>424.166076</v>
      </c>
      <c r="U133" s="34"/>
    </row>
    <row r="134" hidden="1">
      <c r="A134" s="27">
        <v>132.0</v>
      </c>
      <c r="B134" s="27" t="s">
        <v>26</v>
      </c>
      <c r="C134" s="27" t="s">
        <v>27</v>
      </c>
      <c r="D134" s="27" t="s">
        <v>27</v>
      </c>
      <c r="E134" s="27" t="s">
        <v>28</v>
      </c>
      <c r="F134" s="27">
        <v>64.0</v>
      </c>
      <c r="G134" s="27" t="s">
        <v>53</v>
      </c>
      <c r="H134" s="27">
        <v>11.0</v>
      </c>
      <c r="I134" s="27" t="s">
        <v>30</v>
      </c>
      <c r="J134" s="27">
        <v>2.0</v>
      </c>
      <c r="K134" s="28" t="s">
        <v>52</v>
      </c>
      <c r="L134" s="31"/>
      <c r="M134" s="36"/>
      <c r="N134" s="37"/>
      <c r="O134" s="37"/>
      <c r="P134" s="31"/>
      <c r="Q134" s="31" t="str">
        <f t="shared" si="1"/>
        <v/>
      </c>
      <c r="R134" s="31"/>
      <c r="S134" s="27"/>
      <c r="T134" s="37"/>
      <c r="U134" s="38"/>
    </row>
    <row r="135" hidden="1">
      <c r="A135" s="27">
        <v>133.0</v>
      </c>
      <c r="B135" s="27" t="s">
        <v>26</v>
      </c>
      <c r="C135" s="27" t="s">
        <v>27</v>
      </c>
      <c r="D135" s="27" t="s">
        <v>27</v>
      </c>
      <c r="E135" s="27" t="s">
        <v>28</v>
      </c>
      <c r="F135" s="27">
        <v>64.0</v>
      </c>
      <c r="G135" s="27" t="s">
        <v>53</v>
      </c>
      <c r="H135" s="27">
        <v>11.0</v>
      </c>
      <c r="I135" s="27" t="s">
        <v>30</v>
      </c>
      <c r="J135" s="27">
        <v>4.0</v>
      </c>
      <c r="K135" s="28" t="s">
        <v>31</v>
      </c>
      <c r="L135" s="29">
        <v>482.401</v>
      </c>
      <c r="M135" s="30">
        <v>95.968</v>
      </c>
      <c r="N135" s="27">
        <v>121.0</v>
      </c>
      <c r="O135" s="27">
        <v>140.0</v>
      </c>
      <c r="P135" s="31">
        <v>121985.70999999999</v>
      </c>
      <c r="Q135" s="31" t="str">
        <f t="shared" si="1"/>
        <v/>
      </c>
      <c r="R135" s="39">
        <v>142538.0</v>
      </c>
      <c r="S135" s="33">
        <v>563.81674</v>
      </c>
      <c r="T135" s="27">
        <v>411.97393</v>
      </c>
      <c r="U135" s="34"/>
    </row>
    <row r="136" hidden="1">
      <c r="A136" s="27">
        <v>134.0</v>
      </c>
      <c r="B136" s="27" t="s">
        <v>26</v>
      </c>
      <c r="C136" s="27" t="s">
        <v>27</v>
      </c>
      <c r="D136" s="27" t="s">
        <v>27</v>
      </c>
      <c r="E136" s="27" t="s">
        <v>28</v>
      </c>
      <c r="F136" s="27">
        <v>64.0</v>
      </c>
      <c r="G136" s="27" t="s">
        <v>53</v>
      </c>
      <c r="H136" s="27">
        <v>11.0</v>
      </c>
      <c r="I136" s="27" t="s">
        <v>30</v>
      </c>
      <c r="J136" s="27">
        <v>4.0</v>
      </c>
      <c r="K136" s="28" t="s">
        <v>32</v>
      </c>
      <c r="L136" s="29">
        <v>582.144</v>
      </c>
      <c r="M136" s="30">
        <v>268.992</v>
      </c>
      <c r="N136" s="27">
        <v>44.0</v>
      </c>
      <c r="O136" s="27">
        <v>295.0</v>
      </c>
      <c r="P136" s="31">
        <v>43220.49</v>
      </c>
      <c r="Q136" s="31" t="str">
        <f t="shared" si="1"/>
        <v/>
      </c>
      <c r="R136" s="39">
        <v>65959.0</v>
      </c>
      <c r="S136" s="33">
        <v>485.16036</v>
      </c>
      <c r="T136" s="27">
        <v>424.2178</v>
      </c>
      <c r="U136" s="34"/>
    </row>
    <row r="137" hidden="1">
      <c r="A137" s="27">
        <v>135.0</v>
      </c>
      <c r="B137" s="27" t="s">
        <v>26</v>
      </c>
      <c r="C137" s="27" t="s">
        <v>27</v>
      </c>
      <c r="D137" s="27" t="s">
        <v>27</v>
      </c>
      <c r="E137" s="27" t="s">
        <v>28</v>
      </c>
      <c r="F137" s="27">
        <v>64.0</v>
      </c>
      <c r="G137" s="27" t="s">
        <v>53</v>
      </c>
      <c r="H137" s="27">
        <v>11.0</v>
      </c>
      <c r="I137" s="27" t="s">
        <v>30</v>
      </c>
      <c r="J137" s="27">
        <v>4.0</v>
      </c>
      <c r="K137" s="28" t="s">
        <v>33</v>
      </c>
      <c r="L137" s="29">
        <v>478.721</v>
      </c>
      <c r="M137" s="30">
        <v>159.169</v>
      </c>
      <c r="N137" s="27">
        <v>75.0</v>
      </c>
      <c r="O137" s="27">
        <v>165.0</v>
      </c>
      <c r="P137" s="31">
        <v>55801.76</v>
      </c>
      <c r="Q137" s="31" t="str">
        <f t="shared" si="1"/>
        <v/>
      </c>
      <c r="R137" s="39">
        <v>53739.0</v>
      </c>
      <c r="S137" s="33">
        <v>491.95736</v>
      </c>
      <c r="T137" s="27">
        <v>422.3246</v>
      </c>
      <c r="U137" s="34"/>
    </row>
    <row r="138" hidden="1">
      <c r="A138" s="27">
        <v>136.0</v>
      </c>
      <c r="B138" s="27" t="s">
        <v>26</v>
      </c>
      <c r="C138" s="27" t="s">
        <v>27</v>
      </c>
      <c r="D138" s="27" t="s">
        <v>27</v>
      </c>
      <c r="E138" s="27" t="s">
        <v>28</v>
      </c>
      <c r="F138" s="27">
        <v>64.0</v>
      </c>
      <c r="G138" s="27" t="s">
        <v>53</v>
      </c>
      <c r="H138" s="27">
        <v>11.0</v>
      </c>
      <c r="I138" s="27" t="s">
        <v>30</v>
      </c>
      <c r="J138" s="27">
        <v>4.0</v>
      </c>
      <c r="K138" s="28" t="s">
        <v>34</v>
      </c>
      <c r="L138" s="29">
        <v>324.272</v>
      </c>
      <c r="M138" s="30">
        <v>138.918</v>
      </c>
      <c r="N138" s="27">
        <v>0.0</v>
      </c>
      <c r="O138" s="27">
        <v>165.0</v>
      </c>
      <c r="P138" s="31">
        <v>90099.63</v>
      </c>
      <c r="Q138" s="31" t="str">
        <f t="shared" si="1"/>
        <v/>
      </c>
      <c r="R138" s="39">
        <v>101535.0</v>
      </c>
      <c r="S138" s="33">
        <v>520.9117</v>
      </c>
      <c r="T138" s="27">
        <v>418.16927</v>
      </c>
      <c r="U138" s="34"/>
    </row>
    <row r="139" hidden="1">
      <c r="A139" s="27">
        <v>137.0</v>
      </c>
      <c r="B139" s="27" t="s">
        <v>26</v>
      </c>
      <c r="C139" s="27" t="s">
        <v>27</v>
      </c>
      <c r="D139" s="27" t="s">
        <v>27</v>
      </c>
      <c r="E139" s="27" t="s">
        <v>28</v>
      </c>
      <c r="F139" s="27">
        <v>64.0</v>
      </c>
      <c r="G139" s="27" t="s">
        <v>53</v>
      </c>
      <c r="H139" s="27">
        <v>11.0</v>
      </c>
      <c r="I139" s="27" t="s">
        <v>30</v>
      </c>
      <c r="J139" s="27">
        <v>4.0</v>
      </c>
      <c r="K139" s="28" t="s">
        <v>35</v>
      </c>
      <c r="L139" s="29">
        <v>460.308</v>
      </c>
      <c r="M139" s="30">
        <v>152.844</v>
      </c>
      <c r="N139" s="27">
        <v>21.0</v>
      </c>
      <c r="O139" s="27">
        <v>165.0</v>
      </c>
      <c r="P139" s="31">
        <v>60912.799999999996</v>
      </c>
      <c r="Q139" s="31" t="str">
        <f t="shared" si="1"/>
        <v/>
      </c>
      <c r="R139" s="39">
        <v>56259.0</v>
      </c>
      <c r="S139" s="33">
        <v>525.26909</v>
      </c>
      <c r="T139" s="27">
        <v>415.23226</v>
      </c>
      <c r="U139" s="34"/>
    </row>
    <row r="140" hidden="1">
      <c r="A140" s="27">
        <v>138.0</v>
      </c>
      <c r="B140" s="27" t="s">
        <v>26</v>
      </c>
      <c r="C140" s="27" t="s">
        <v>27</v>
      </c>
      <c r="D140" s="27" t="s">
        <v>27</v>
      </c>
      <c r="E140" s="27" t="s">
        <v>28</v>
      </c>
      <c r="F140" s="27">
        <v>64.0</v>
      </c>
      <c r="G140" s="27" t="s">
        <v>53</v>
      </c>
      <c r="H140" s="27">
        <v>11.0</v>
      </c>
      <c r="I140" s="27" t="s">
        <v>30</v>
      </c>
      <c r="J140" s="27">
        <v>4.0</v>
      </c>
      <c r="K140" s="28" t="s">
        <v>36</v>
      </c>
      <c r="L140" s="29">
        <v>257.805</v>
      </c>
      <c r="M140" s="30">
        <v>62.307</v>
      </c>
      <c r="N140" s="27">
        <v>28.0</v>
      </c>
      <c r="O140" s="27">
        <v>44.0</v>
      </c>
      <c r="P140" s="31">
        <v>48137.82</v>
      </c>
      <c r="Q140" s="31" t="str">
        <f t="shared" si="1"/>
        <v/>
      </c>
      <c r="R140" s="39">
        <v>44736.0</v>
      </c>
      <c r="S140" s="33">
        <v>475.67783</v>
      </c>
      <c r="T140" s="27">
        <v>417.78098</v>
      </c>
      <c r="U140" s="34"/>
    </row>
    <row r="141" hidden="1">
      <c r="A141" s="27">
        <v>139.0</v>
      </c>
      <c r="B141" s="27" t="s">
        <v>26</v>
      </c>
      <c r="C141" s="27" t="s">
        <v>27</v>
      </c>
      <c r="D141" s="27" t="s">
        <v>27</v>
      </c>
      <c r="E141" s="27" t="s">
        <v>28</v>
      </c>
      <c r="F141" s="27">
        <v>64.0</v>
      </c>
      <c r="G141" s="27" t="s">
        <v>53</v>
      </c>
      <c r="H141" s="27">
        <v>11.0</v>
      </c>
      <c r="I141" s="27" t="s">
        <v>30</v>
      </c>
      <c r="J141" s="27">
        <v>4.0</v>
      </c>
      <c r="K141" s="28" t="s">
        <v>37</v>
      </c>
      <c r="L141" s="29">
        <v>729.712</v>
      </c>
      <c r="M141" s="30">
        <v>311.369</v>
      </c>
      <c r="N141" s="27">
        <v>54.0</v>
      </c>
      <c r="O141" s="27">
        <v>266.0</v>
      </c>
      <c r="P141" s="31">
        <v>131356.43</v>
      </c>
      <c r="Q141" s="31" t="str">
        <f t="shared" si="1"/>
        <v/>
      </c>
      <c r="R141" s="39">
        <v>130717.99999999999</v>
      </c>
      <c r="S141" s="33">
        <v>567.86269</v>
      </c>
      <c r="T141" s="27">
        <v>417.85853</v>
      </c>
      <c r="U141" s="34"/>
    </row>
    <row r="142" hidden="1">
      <c r="A142" s="27">
        <v>140.0</v>
      </c>
      <c r="B142" s="27" t="s">
        <v>26</v>
      </c>
      <c r="C142" s="27" t="s">
        <v>27</v>
      </c>
      <c r="D142" s="27" t="s">
        <v>27</v>
      </c>
      <c r="E142" s="27" t="s">
        <v>28</v>
      </c>
      <c r="F142" s="27">
        <v>64.0</v>
      </c>
      <c r="G142" s="27" t="s">
        <v>53</v>
      </c>
      <c r="H142" s="27">
        <v>11.0</v>
      </c>
      <c r="I142" s="27" t="s">
        <v>30</v>
      </c>
      <c r="J142" s="27">
        <v>4.0</v>
      </c>
      <c r="K142" s="28" t="s">
        <v>38</v>
      </c>
      <c r="L142" s="29">
        <v>780.505</v>
      </c>
      <c r="M142" s="30">
        <v>244.073</v>
      </c>
      <c r="N142" s="27">
        <v>6.0</v>
      </c>
      <c r="O142" s="27">
        <v>238.0</v>
      </c>
      <c r="P142" s="31">
        <v>56489.469999999994</v>
      </c>
      <c r="Q142" s="31" t="str">
        <f t="shared" si="1"/>
        <v/>
      </c>
      <c r="R142" s="39">
        <v>57774.0</v>
      </c>
      <c r="S142" s="40">
        <v>490.69367</v>
      </c>
      <c r="T142" s="40">
        <v>415.71479</v>
      </c>
      <c r="U142" s="41"/>
    </row>
    <row r="143" hidden="1">
      <c r="A143" s="27">
        <v>141.0</v>
      </c>
      <c r="B143" s="27" t="s">
        <v>26</v>
      </c>
      <c r="C143" s="27" t="s">
        <v>27</v>
      </c>
      <c r="D143" s="27" t="s">
        <v>27</v>
      </c>
      <c r="E143" s="27" t="s">
        <v>28</v>
      </c>
      <c r="F143" s="27">
        <v>64.0</v>
      </c>
      <c r="G143" s="27" t="s">
        <v>53</v>
      </c>
      <c r="H143" s="27">
        <v>11.0</v>
      </c>
      <c r="I143" s="27" t="s">
        <v>30</v>
      </c>
      <c r="J143" s="27">
        <v>4.0</v>
      </c>
      <c r="K143" s="28" t="s">
        <v>39</v>
      </c>
      <c r="L143" s="29">
        <v>409.807</v>
      </c>
      <c r="M143" s="30">
        <v>160.132</v>
      </c>
      <c r="N143" s="27">
        <v>302.0</v>
      </c>
      <c r="O143" s="27">
        <v>157.0</v>
      </c>
      <c r="P143" s="31">
        <v>303118.24</v>
      </c>
      <c r="Q143" s="31" t="str">
        <f t="shared" si="1"/>
        <v/>
      </c>
      <c r="R143" s="39">
        <v>297838.0</v>
      </c>
      <c r="S143" s="33">
        <v>731.89146</v>
      </c>
      <c r="T143" s="27">
        <v>414.564</v>
      </c>
      <c r="U143" s="34"/>
    </row>
    <row r="144" hidden="1">
      <c r="A144" s="27">
        <v>142.0</v>
      </c>
      <c r="B144" s="27" t="s">
        <v>26</v>
      </c>
      <c r="C144" s="27" t="s">
        <v>27</v>
      </c>
      <c r="D144" s="27" t="s">
        <v>27</v>
      </c>
      <c r="E144" s="27" t="s">
        <v>28</v>
      </c>
      <c r="F144" s="27">
        <v>64.0</v>
      </c>
      <c r="G144" s="27" t="s">
        <v>53</v>
      </c>
      <c r="H144" s="27">
        <v>11.0</v>
      </c>
      <c r="I144" s="27" t="s">
        <v>30</v>
      </c>
      <c r="J144" s="27">
        <v>4.0</v>
      </c>
      <c r="K144" s="28" t="s">
        <v>40</v>
      </c>
      <c r="L144" s="29">
        <v>518.951</v>
      </c>
      <c r="M144" s="30">
        <v>584.48938</v>
      </c>
      <c r="N144" s="27">
        <v>48.0</v>
      </c>
      <c r="O144" s="27">
        <v>281.0</v>
      </c>
      <c r="P144" s="31">
        <v>115914.54000000001</v>
      </c>
      <c r="Q144" s="31" t="str">
        <f t="shared" si="1"/>
        <v/>
      </c>
      <c r="R144" s="39">
        <v>117734.0</v>
      </c>
      <c r="S144" s="33">
        <v>584.48938</v>
      </c>
      <c r="T144" s="27">
        <v>416.94547</v>
      </c>
      <c r="U144" s="34"/>
    </row>
    <row r="145" hidden="1">
      <c r="A145" s="27">
        <v>143.0</v>
      </c>
      <c r="B145" s="27" t="s">
        <v>26</v>
      </c>
      <c r="C145" s="27" t="s">
        <v>27</v>
      </c>
      <c r="D145" s="27" t="s">
        <v>27</v>
      </c>
      <c r="E145" s="27" t="s">
        <v>28</v>
      </c>
      <c r="F145" s="27">
        <v>64.0</v>
      </c>
      <c r="G145" s="27" t="s">
        <v>53</v>
      </c>
      <c r="H145" s="27">
        <v>11.0</v>
      </c>
      <c r="I145" s="27" t="s">
        <v>30</v>
      </c>
      <c r="J145" s="27">
        <v>4.0</v>
      </c>
      <c r="K145" s="28" t="s">
        <v>41</v>
      </c>
      <c r="L145" s="31"/>
      <c r="M145" s="36"/>
      <c r="N145" s="37"/>
      <c r="O145" s="37"/>
      <c r="P145" s="31"/>
      <c r="Q145" s="31" t="str">
        <f t="shared" si="1"/>
        <v/>
      </c>
      <c r="R145" s="32"/>
      <c r="S145" s="33"/>
      <c r="T145" s="37"/>
      <c r="U145" s="38"/>
    </row>
    <row r="146" hidden="1">
      <c r="A146" s="27">
        <v>144.0</v>
      </c>
      <c r="B146" s="27" t="s">
        <v>26</v>
      </c>
      <c r="C146" s="27" t="s">
        <v>27</v>
      </c>
      <c r="D146" s="27" t="s">
        <v>27</v>
      </c>
      <c r="E146" s="27" t="s">
        <v>28</v>
      </c>
      <c r="F146" s="27">
        <v>64.0</v>
      </c>
      <c r="G146" s="27" t="s">
        <v>53</v>
      </c>
      <c r="H146" s="27">
        <v>11.0</v>
      </c>
      <c r="I146" s="27" t="s">
        <v>30</v>
      </c>
      <c r="J146" s="27">
        <v>4.0</v>
      </c>
      <c r="K146" s="28" t="s">
        <v>42</v>
      </c>
      <c r="L146" s="29">
        <v>358.118</v>
      </c>
      <c r="M146" s="30">
        <v>86.753</v>
      </c>
      <c r="N146" s="27">
        <v>18.0</v>
      </c>
      <c r="O146" s="27">
        <v>114.0</v>
      </c>
      <c r="P146" s="31">
        <v>133595.09</v>
      </c>
      <c r="Q146" s="31" t="str">
        <f t="shared" si="1"/>
        <v/>
      </c>
      <c r="R146" s="39">
        <v>131048.0</v>
      </c>
      <c r="S146" s="33">
        <v>570.60726</v>
      </c>
      <c r="T146" s="27">
        <v>424.55623</v>
      </c>
      <c r="U146" s="34"/>
    </row>
    <row r="147" hidden="1">
      <c r="A147" s="27">
        <v>145.0</v>
      </c>
      <c r="B147" s="27" t="s">
        <v>26</v>
      </c>
      <c r="C147" s="27" t="s">
        <v>27</v>
      </c>
      <c r="D147" s="27" t="s">
        <v>27</v>
      </c>
      <c r="E147" s="27" t="s">
        <v>28</v>
      </c>
      <c r="F147" s="27">
        <v>64.0</v>
      </c>
      <c r="G147" s="27" t="s">
        <v>53</v>
      </c>
      <c r="H147" s="27">
        <v>11.0</v>
      </c>
      <c r="I147" s="27" t="s">
        <v>30</v>
      </c>
      <c r="J147" s="27">
        <v>4.0</v>
      </c>
      <c r="K147" s="28" t="s">
        <v>43</v>
      </c>
      <c r="L147" s="29">
        <v>149.634</v>
      </c>
      <c r="M147" s="30">
        <v>57.472</v>
      </c>
      <c r="N147" s="27">
        <v>0.0</v>
      </c>
      <c r="O147" s="27">
        <v>71.0</v>
      </c>
      <c r="P147" s="31">
        <v>950843.86</v>
      </c>
      <c r="Q147" s="31" t="str">
        <f t="shared" si="1"/>
        <v/>
      </c>
      <c r="R147" s="39">
        <v>953194.0</v>
      </c>
      <c r="S147" s="33">
        <v>1362.604475</v>
      </c>
      <c r="T147" s="27">
        <v>402.20367</v>
      </c>
      <c r="U147" s="34"/>
    </row>
    <row r="148" hidden="1">
      <c r="A148" s="27">
        <v>146.0</v>
      </c>
      <c r="B148" s="27" t="s">
        <v>26</v>
      </c>
      <c r="C148" s="27" t="s">
        <v>27</v>
      </c>
      <c r="D148" s="27" t="s">
        <v>27</v>
      </c>
      <c r="E148" s="27" t="s">
        <v>28</v>
      </c>
      <c r="F148" s="27">
        <v>64.0</v>
      </c>
      <c r="G148" s="27" t="s">
        <v>53</v>
      </c>
      <c r="H148" s="27">
        <v>11.0</v>
      </c>
      <c r="I148" s="27" t="s">
        <v>30</v>
      </c>
      <c r="J148" s="27">
        <v>4.0</v>
      </c>
      <c r="K148" s="28" t="s">
        <v>44</v>
      </c>
      <c r="L148" s="29">
        <v>408.421</v>
      </c>
      <c r="M148" s="30">
        <v>111.3</v>
      </c>
      <c r="N148" s="27">
        <v>12.0</v>
      </c>
      <c r="O148" s="27">
        <v>72.0</v>
      </c>
      <c r="P148" s="31">
        <v>38978.270000000004</v>
      </c>
      <c r="Q148" s="31" t="str">
        <f t="shared" si="1"/>
        <v/>
      </c>
      <c r="R148" s="39">
        <v>35573.0</v>
      </c>
      <c r="S148" s="33">
        <v>472.33341</v>
      </c>
      <c r="T148" s="27">
        <v>421.71757</v>
      </c>
      <c r="U148" s="34"/>
    </row>
    <row r="149" hidden="1">
      <c r="A149" s="27">
        <v>147.0</v>
      </c>
      <c r="B149" s="27" t="s">
        <v>26</v>
      </c>
      <c r="C149" s="27" t="s">
        <v>27</v>
      </c>
      <c r="D149" s="27" t="s">
        <v>27</v>
      </c>
      <c r="E149" s="27" t="s">
        <v>28</v>
      </c>
      <c r="F149" s="27">
        <v>64.0</v>
      </c>
      <c r="G149" s="27" t="s">
        <v>53</v>
      </c>
      <c r="H149" s="27">
        <v>11.0</v>
      </c>
      <c r="I149" s="27" t="s">
        <v>30</v>
      </c>
      <c r="J149" s="27">
        <v>4.0</v>
      </c>
      <c r="K149" s="28" t="s">
        <v>45</v>
      </c>
      <c r="L149" s="29">
        <v>291.364</v>
      </c>
      <c r="M149" s="30">
        <v>101.537</v>
      </c>
      <c r="N149" s="27">
        <v>20.0</v>
      </c>
      <c r="O149" s="27">
        <v>106.0</v>
      </c>
      <c r="P149" s="31">
        <v>38197.44</v>
      </c>
      <c r="Q149" s="31" t="str">
        <f t="shared" si="1"/>
        <v/>
      </c>
      <c r="R149" s="31">
        <v>33496.0</v>
      </c>
      <c r="S149" s="27">
        <v>469.523</v>
      </c>
      <c r="T149" s="27">
        <v>420.06443</v>
      </c>
      <c r="U149" s="34"/>
    </row>
    <row r="150" hidden="1">
      <c r="A150" s="27">
        <v>148.0</v>
      </c>
      <c r="B150" s="27" t="s">
        <v>26</v>
      </c>
      <c r="C150" s="27" t="s">
        <v>27</v>
      </c>
      <c r="D150" s="27" t="s">
        <v>27</v>
      </c>
      <c r="E150" s="27" t="s">
        <v>28</v>
      </c>
      <c r="F150" s="27">
        <v>64.0</v>
      </c>
      <c r="G150" s="27" t="s">
        <v>53</v>
      </c>
      <c r="H150" s="27">
        <v>11.0</v>
      </c>
      <c r="I150" s="27" t="s">
        <v>30</v>
      </c>
      <c r="J150" s="27">
        <v>4.0</v>
      </c>
      <c r="K150" s="28" t="s">
        <v>46</v>
      </c>
      <c r="L150" s="29">
        <v>572.547</v>
      </c>
      <c r="M150" s="30">
        <v>235.527</v>
      </c>
      <c r="N150" s="27">
        <v>24.0</v>
      </c>
      <c r="O150" s="27">
        <v>326.0</v>
      </c>
      <c r="P150" s="31">
        <v>248172.25</v>
      </c>
      <c r="Q150" s="31" t="str">
        <f t="shared" si="1"/>
        <v/>
      </c>
      <c r="R150" s="39">
        <v>254839.0</v>
      </c>
      <c r="S150" s="33">
        <v>678.7649</v>
      </c>
      <c r="T150" s="27">
        <v>413.04647</v>
      </c>
      <c r="U150" s="34"/>
    </row>
    <row r="151" hidden="1">
      <c r="A151" s="27">
        <v>149.0</v>
      </c>
      <c r="B151" s="27" t="s">
        <v>26</v>
      </c>
      <c r="C151" s="27" t="s">
        <v>27</v>
      </c>
      <c r="D151" s="27" t="s">
        <v>27</v>
      </c>
      <c r="E151" s="27" t="s">
        <v>28</v>
      </c>
      <c r="F151" s="27">
        <v>64.0</v>
      </c>
      <c r="G151" s="27" t="s">
        <v>53</v>
      </c>
      <c r="H151" s="27">
        <v>11.0</v>
      </c>
      <c r="I151" s="27" t="s">
        <v>30</v>
      </c>
      <c r="J151" s="27">
        <v>4.0</v>
      </c>
      <c r="K151" s="28" t="s">
        <v>47</v>
      </c>
      <c r="L151" s="29">
        <v>347.206</v>
      </c>
      <c r="M151" s="30">
        <v>48.259</v>
      </c>
      <c r="N151" s="27">
        <v>0.0</v>
      </c>
      <c r="O151" s="27">
        <v>41.0</v>
      </c>
      <c r="P151" s="31">
        <v>103741.17</v>
      </c>
      <c r="Q151" s="31" t="str">
        <f t="shared" si="1"/>
        <v/>
      </c>
      <c r="R151" s="39">
        <v>109949.0</v>
      </c>
      <c r="S151" s="33">
        <v>534.96737</v>
      </c>
      <c r="T151" s="27">
        <v>420.2329</v>
      </c>
      <c r="U151" s="34"/>
    </row>
    <row r="152" hidden="1">
      <c r="A152" s="27">
        <v>150.0</v>
      </c>
      <c r="B152" s="27" t="s">
        <v>26</v>
      </c>
      <c r="C152" s="27" t="s">
        <v>27</v>
      </c>
      <c r="D152" s="27" t="s">
        <v>27</v>
      </c>
      <c r="E152" s="27" t="s">
        <v>28</v>
      </c>
      <c r="F152" s="27">
        <v>64.0</v>
      </c>
      <c r="G152" s="27" t="s">
        <v>53</v>
      </c>
      <c r="H152" s="27">
        <v>11.0</v>
      </c>
      <c r="I152" s="27" t="s">
        <v>30</v>
      </c>
      <c r="J152" s="27">
        <v>4.0</v>
      </c>
      <c r="K152" s="28" t="s">
        <v>48</v>
      </c>
      <c r="L152" s="29">
        <v>436.648</v>
      </c>
      <c r="M152" s="30">
        <v>172.649</v>
      </c>
      <c r="N152" s="27">
        <v>0.0</v>
      </c>
      <c r="O152" s="27">
        <v>196.0</v>
      </c>
      <c r="P152" s="31">
        <v>170129.48</v>
      </c>
      <c r="Q152" s="31" t="str">
        <f t="shared" si="1"/>
        <v/>
      </c>
      <c r="R152" s="39">
        <v>171645.0</v>
      </c>
      <c r="S152" s="33">
        <v>742.00017</v>
      </c>
      <c r="T152" s="27">
        <v>419.56811</v>
      </c>
      <c r="U152" s="34"/>
    </row>
    <row r="153" hidden="1">
      <c r="A153" s="27">
        <v>151.0</v>
      </c>
      <c r="B153" s="27" t="s">
        <v>26</v>
      </c>
      <c r="C153" s="27" t="s">
        <v>27</v>
      </c>
      <c r="D153" s="27" t="s">
        <v>27</v>
      </c>
      <c r="E153" s="27" t="s">
        <v>28</v>
      </c>
      <c r="F153" s="27">
        <v>64.0</v>
      </c>
      <c r="G153" s="27" t="s">
        <v>53</v>
      </c>
      <c r="H153" s="27">
        <v>11.0</v>
      </c>
      <c r="I153" s="27" t="s">
        <v>30</v>
      </c>
      <c r="J153" s="27">
        <v>4.0</v>
      </c>
      <c r="K153" s="28" t="s">
        <v>49</v>
      </c>
      <c r="L153" s="29">
        <v>809.59</v>
      </c>
      <c r="M153" s="30">
        <v>278.506</v>
      </c>
      <c r="N153" s="27">
        <v>120.0</v>
      </c>
      <c r="O153" s="27">
        <v>169.0</v>
      </c>
      <c r="P153" s="31">
        <v>272801.74</v>
      </c>
      <c r="Q153" s="31" t="str">
        <f t="shared" si="1"/>
        <v/>
      </c>
      <c r="R153" s="39">
        <v>280458.0</v>
      </c>
      <c r="S153" s="33">
        <v>711.06903</v>
      </c>
      <c r="T153" s="27">
        <v>421.13892</v>
      </c>
      <c r="U153" s="34"/>
    </row>
    <row r="154" hidden="1">
      <c r="A154" s="27">
        <v>152.0</v>
      </c>
      <c r="B154" s="27" t="s">
        <v>26</v>
      </c>
      <c r="C154" s="27" t="s">
        <v>27</v>
      </c>
      <c r="D154" s="27" t="s">
        <v>27</v>
      </c>
      <c r="E154" s="27" t="s">
        <v>28</v>
      </c>
      <c r="F154" s="27">
        <v>64.0</v>
      </c>
      <c r="G154" s="27" t="s">
        <v>53</v>
      </c>
      <c r="H154" s="27">
        <v>11.0</v>
      </c>
      <c r="I154" s="27" t="s">
        <v>30</v>
      </c>
      <c r="J154" s="27">
        <v>4.0</v>
      </c>
      <c r="K154" s="28" t="s">
        <v>50</v>
      </c>
      <c r="L154" s="29">
        <v>594.891</v>
      </c>
      <c r="M154" s="30">
        <v>233.989</v>
      </c>
      <c r="N154" s="27">
        <v>39.0</v>
      </c>
      <c r="O154" s="27">
        <v>247.0</v>
      </c>
      <c r="P154" s="31">
        <v>84275.18999999999</v>
      </c>
      <c r="Q154" s="31" t="str">
        <f t="shared" si="1"/>
        <v/>
      </c>
      <c r="R154" s="39">
        <v>85414.0</v>
      </c>
      <c r="S154" s="33">
        <v>517.94764</v>
      </c>
      <c r="T154" s="27">
        <v>416.84301</v>
      </c>
      <c r="U154" s="34"/>
    </row>
    <row r="155" hidden="1">
      <c r="A155" s="27">
        <v>153.0</v>
      </c>
      <c r="B155" s="27" t="s">
        <v>26</v>
      </c>
      <c r="C155" s="27" t="s">
        <v>27</v>
      </c>
      <c r="D155" s="27" t="s">
        <v>27</v>
      </c>
      <c r="E155" s="27" t="s">
        <v>28</v>
      </c>
      <c r="F155" s="27">
        <v>64.0</v>
      </c>
      <c r="G155" s="27" t="s">
        <v>53</v>
      </c>
      <c r="H155" s="27">
        <v>11.0</v>
      </c>
      <c r="I155" s="27" t="s">
        <v>30</v>
      </c>
      <c r="J155" s="27">
        <v>4.0</v>
      </c>
      <c r="K155" s="28" t="s">
        <v>51</v>
      </c>
      <c r="L155" s="29">
        <v>13680.738</v>
      </c>
      <c r="M155" s="30">
        <v>1274.649</v>
      </c>
      <c r="N155" s="27">
        <v>1382617.0</v>
      </c>
      <c r="O155" s="27">
        <v>1571.0</v>
      </c>
      <c r="P155" s="31">
        <v>1.57688895131E8</v>
      </c>
      <c r="Q155" s="31" t="str">
        <f t="shared" si="1"/>
        <v/>
      </c>
      <c r="R155" s="39">
        <v>1.52714021E8</v>
      </c>
      <c r="S155" s="33">
        <v>160526.040226</v>
      </c>
      <c r="T155" s="27">
        <v>418.88137</v>
      </c>
      <c r="U155" s="34"/>
    </row>
    <row r="156" hidden="1">
      <c r="A156" s="27">
        <v>154.0</v>
      </c>
      <c r="B156" s="27" t="s">
        <v>26</v>
      </c>
      <c r="C156" s="27" t="s">
        <v>27</v>
      </c>
      <c r="D156" s="27" t="s">
        <v>27</v>
      </c>
      <c r="E156" s="27" t="s">
        <v>28</v>
      </c>
      <c r="F156" s="27">
        <v>64.0</v>
      </c>
      <c r="G156" s="27" t="s">
        <v>53</v>
      </c>
      <c r="H156" s="27">
        <v>11.0</v>
      </c>
      <c r="I156" s="27" t="s">
        <v>30</v>
      </c>
      <c r="J156" s="27">
        <v>4.0</v>
      </c>
      <c r="K156" s="28" t="s">
        <v>52</v>
      </c>
      <c r="L156" s="31"/>
      <c r="M156" s="36"/>
      <c r="N156" s="37"/>
      <c r="O156" s="37"/>
      <c r="P156" s="31"/>
      <c r="Q156" s="31" t="str">
        <f t="shared" si="1"/>
        <v/>
      </c>
      <c r="R156" s="31"/>
      <c r="S156" s="27"/>
      <c r="T156" s="37"/>
      <c r="U156" s="38"/>
    </row>
    <row r="157" hidden="1">
      <c r="A157" s="27">
        <v>155.0</v>
      </c>
      <c r="B157" s="27" t="s">
        <v>26</v>
      </c>
      <c r="C157" s="27" t="s">
        <v>27</v>
      </c>
      <c r="D157" s="27" t="s">
        <v>27</v>
      </c>
      <c r="E157" s="27" t="s">
        <v>28</v>
      </c>
      <c r="F157" s="27">
        <v>64.0</v>
      </c>
      <c r="G157" s="27" t="s">
        <v>53</v>
      </c>
      <c r="H157" s="27">
        <v>11.0</v>
      </c>
      <c r="I157" s="27" t="s">
        <v>30</v>
      </c>
      <c r="J157" s="27">
        <v>8.0</v>
      </c>
      <c r="K157" s="28" t="s">
        <v>31</v>
      </c>
      <c r="L157" s="29">
        <v>473.46</v>
      </c>
      <c r="M157" s="30">
        <v>96.961</v>
      </c>
      <c r="N157" s="27">
        <v>136.0</v>
      </c>
      <c r="O157" s="27">
        <v>140.0</v>
      </c>
      <c r="P157" s="31">
        <v>232717.06</v>
      </c>
      <c r="Q157" s="31" t="str">
        <f t="shared" si="1"/>
        <v/>
      </c>
      <c r="R157" s="39">
        <v>264884.0</v>
      </c>
      <c r="S157" s="33">
        <v>698.10881</v>
      </c>
      <c r="T157" s="27">
        <v>442.44223</v>
      </c>
      <c r="U157" s="34"/>
    </row>
    <row r="158" hidden="1">
      <c r="A158" s="27">
        <v>156.0</v>
      </c>
      <c r="B158" s="27" t="s">
        <v>26</v>
      </c>
      <c r="C158" s="27" t="s">
        <v>27</v>
      </c>
      <c r="D158" s="27" t="s">
        <v>27</v>
      </c>
      <c r="E158" s="27" t="s">
        <v>28</v>
      </c>
      <c r="F158" s="27">
        <v>64.0</v>
      </c>
      <c r="G158" s="27" t="s">
        <v>53</v>
      </c>
      <c r="H158" s="27">
        <v>11.0</v>
      </c>
      <c r="I158" s="27" t="s">
        <v>30</v>
      </c>
      <c r="J158" s="27">
        <v>8.0</v>
      </c>
      <c r="K158" s="28" t="s">
        <v>32</v>
      </c>
      <c r="L158" s="29">
        <v>592.528</v>
      </c>
      <c r="M158" s="30">
        <v>259.623</v>
      </c>
      <c r="N158" s="27">
        <v>0.0</v>
      </c>
      <c r="O158" s="27">
        <v>294.0</v>
      </c>
      <c r="P158" s="31">
        <v>82972.25</v>
      </c>
      <c r="Q158" s="31" t="str">
        <f t="shared" si="1"/>
        <v/>
      </c>
      <c r="R158" s="39">
        <v>109822.0</v>
      </c>
      <c r="S158" s="33">
        <v>542.58552</v>
      </c>
      <c r="T158" s="27">
        <v>441.49582</v>
      </c>
      <c r="U158" s="34"/>
    </row>
    <row r="159" hidden="1">
      <c r="A159" s="27">
        <v>157.0</v>
      </c>
      <c r="B159" s="27" t="s">
        <v>26</v>
      </c>
      <c r="C159" s="27" t="s">
        <v>27</v>
      </c>
      <c r="D159" s="27" t="s">
        <v>27</v>
      </c>
      <c r="E159" s="27" t="s">
        <v>28</v>
      </c>
      <c r="F159" s="27">
        <v>64.0</v>
      </c>
      <c r="G159" s="27" t="s">
        <v>53</v>
      </c>
      <c r="H159" s="27">
        <v>11.0</v>
      </c>
      <c r="I159" s="27" t="s">
        <v>30</v>
      </c>
      <c r="J159" s="27">
        <v>8.0</v>
      </c>
      <c r="K159" s="28" t="s">
        <v>33</v>
      </c>
      <c r="L159" s="29">
        <v>476.811</v>
      </c>
      <c r="M159" s="30">
        <v>154.948</v>
      </c>
      <c r="N159" s="27">
        <v>0.0</v>
      </c>
      <c r="O159" s="27">
        <v>167.0</v>
      </c>
      <c r="P159" s="31">
        <v>90727.37</v>
      </c>
      <c r="Q159" s="31" t="str">
        <f t="shared" si="1"/>
        <v/>
      </c>
      <c r="R159" s="39">
        <v>98668.0</v>
      </c>
      <c r="S159" s="33">
        <v>585.55521</v>
      </c>
      <c r="T159" s="27">
        <v>480.51857</v>
      </c>
      <c r="U159" s="34"/>
    </row>
    <row r="160" hidden="1">
      <c r="A160" s="27">
        <v>158.0</v>
      </c>
      <c r="B160" s="27" t="s">
        <v>26</v>
      </c>
      <c r="C160" s="27" t="s">
        <v>27</v>
      </c>
      <c r="D160" s="27" t="s">
        <v>27</v>
      </c>
      <c r="E160" s="27" t="s">
        <v>28</v>
      </c>
      <c r="F160" s="27">
        <v>64.0</v>
      </c>
      <c r="G160" s="27" t="s">
        <v>53</v>
      </c>
      <c r="H160" s="27">
        <v>11.0</v>
      </c>
      <c r="I160" s="27" t="s">
        <v>30</v>
      </c>
      <c r="J160" s="27">
        <v>8.0</v>
      </c>
      <c r="K160" s="28" t="s">
        <v>34</v>
      </c>
      <c r="L160" s="29">
        <v>323.464</v>
      </c>
      <c r="M160" s="30">
        <v>141.828</v>
      </c>
      <c r="N160" s="27">
        <v>23.0</v>
      </c>
      <c r="O160" s="27">
        <v>165.0</v>
      </c>
      <c r="P160" s="31">
        <v>192856.01</v>
      </c>
      <c r="Q160" s="31" t="str">
        <f t="shared" si="1"/>
        <v/>
      </c>
      <c r="R160" s="39">
        <v>197386.0</v>
      </c>
      <c r="S160" s="33">
        <v>652.49086</v>
      </c>
      <c r="T160" s="27">
        <v>447.02041</v>
      </c>
      <c r="U160" s="34"/>
    </row>
    <row r="161" hidden="1">
      <c r="A161" s="27">
        <v>159.0</v>
      </c>
      <c r="B161" s="27" t="s">
        <v>26</v>
      </c>
      <c r="C161" s="27" t="s">
        <v>27</v>
      </c>
      <c r="D161" s="27" t="s">
        <v>27</v>
      </c>
      <c r="E161" s="27" t="s">
        <v>28</v>
      </c>
      <c r="F161" s="27">
        <v>64.0</v>
      </c>
      <c r="G161" s="27" t="s">
        <v>53</v>
      </c>
      <c r="H161" s="27">
        <v>11.0</v>
      </c>
      <c r="I161" s="27" t="s">
        <v>30</v>
      </c>
      <c r="J161" s="27">
        <v>8.0</v>
      </c>
      <c r="K161" s="28" t="s">
        <v>35</v>
      </c>
      <c r="L161" s="29">
        <v>462.35</v>
      </c>
      <c r="M161" s="30">
        <v>172.706</v>
      </c>
      <c r="N161" s="27">
        <v>0.0</v>
      </c>
      <c r="O161" s="27">
        <v>165.0</v>
      </c>
      <c r="P161" s="31">
        <v>100842.20999999999</v>
      </c>
      <c r="Q161" s="31" t="str">
        <f t="shared" si="1"/>
        <v/>
      </c>
      <c r="R161" s="39">
        <v>101544.0</v>
      </c>
      <c r="S161" s="33">
        <v>557.8316</v>
      </c>
      <c r="T161" s="27">
        <v>442.59466</v>
      </c>
      <c r="U161" s="34"/>
    </row>
    <row r="162" hidden="1">
      <c r="A162" s="27">
        <v>160.0</v>
      </c>
      <c r="B162" s="27" t="s">
        <v>26</v>
      </c>
      <c r="C162" s="27" t="s">
        <v>27</v>
      </c>
      <c r="D162" s="27" t="s">
        <v>27</v>
      </c>
      <c r="E162" s="27" t="s">
        <v>28</v>
      </c>
      <c r="F162" s="27">
        <v>64.0</v>
      </c>
      <c r="G162" s="27" t="s">
        <v>53</v>
      </c>
      <c r="H162" s="27">
        <v>11.0</v>
      </c>
      <c r="I162" s="27" t="s">
        <v>30</v>
      </c>
      <c r="J162" s="27">
        <v>8.0</v>
      </c>
      <c r="K162" s="28" t="s">
        <v>36</v>
      </c>
      <c r="L162" s="29">
        <v>257.571</v>
      </c>
      <c r="M162" s="30">
        <v>65.313</v>
      </c>
      <c r="N162" s="27">
        <v>0.0</v>
      </c>
      <c r="O162" s="27">
        <v>44.0</v>
      </c>
      <c r="P162" s="31">
        <v>78235.75</v>
      </c>
      <c r="Q162" s="31" t="str">
        <f t="shared" si="1"/>
        <v/>
      </c>
      <c r="R162" s="39">
        <v>82888.0</v>
      </c>
      <c r="S162" s="33">
        <v>578.37769</v>
      </c>
      <c r="T162" s="27">
        <v>463.67581</v>
      </c>
      <c r="U162" s="34"/>
    </row>
    <row r="163" hidden="1">
      <c r="A163" s="27">
        <v>161.0</v>
      </c>
      <c r="B163" s="27" t="s">
        <v>26</v>
      </c>
      <c r="C163" s="27" t="s">
        <v>27</v>
      </c>
      <c r="D163" s="27" t="s">
        <v>27</v>
      </c>
      <c r="E163" s="27" t="s">
        <v>28</v>
      </c>
      <c r="F163" s="27">
        <v>64.0</v>
      </c>
      <c r="G163" s="27" t="s">
        <v>53</v>
      </c>
      <c r="H163" s="27">
        <v>11.0</v>
      </c>
      <c r="I163" s="27" t="s">
        <v>30</v>
      </c>
      <c r="J163" s="27">
        <v>8.0</v>
      </c>
      <c r="K163" s="28" t="s">
        <v>37</v>
      </c>
      <c r="L163" s="29">
        <v>699.76</v>
      </c>
      <c r="M163" s="30">
        <v>306.248</v>
      </c>
      <c r="N163" s="27">
        <v>0.0</v>
      </c>
      <c r="O163" s="27">
        <v>266.0</v>
      </c>
      <c r="P163" s="31">
        <v>241675.4</v>
      </c>
      <c r="Q163" s="31" t="str">
        <f t="shared" si="1"/>
        <v/>
      </c>
      <c r="R163" s="39">
        <v>149195.0</v>
      </c>
      <c r="S163" s="33">
        <v>730.25133</v>
      </c>
      <c r="T163" s="27">
        <v>469.78487</v>
      </c>
      <c r="U163" s="34"/>
    </row>
    <row r="164" hidden="1">
      <c r="A164" s="27">
        <v>162.0</v>
      </c>
      <c r="B164" s="27" t="s">
        <v>26</v>
      </c>
      <c r="C164" s="27" t="s">
        <v>27</v>
      </c>
      <c r="D164" s="27" t="s">
        <v>27</v>
      </c>
      <c r="E164" s="27" t="s">
        <v>28</v>
      </c>
      <c r="F164" s="27">
        <v>64.0</v>
      </c>
      <c r="G164" s="27" t="s">
        <v>53</v>
      </c>
      <c r="H164" s="27">
        <v>11.0</v>
      </c>
      <c r="I164" s="27" t="s">
        <v>30</v>
      </c>
      <c r="J164" s="27">
        <v>8.0</v>
      </c>
      <c r="K164" s="28" t="s">
        <v>38</v>
      </c>
      <c r="L164" s="29">
        <v>781.111</v>
      </c>
      <c r="M164" s="30">
        <v>226.375</v>
      </c>
      <c r="N164" s="27">
        <v>0.0</v>
      </c>
      <c r="O164" s="27">
        <v>236.0</v>
      </c>
      <c r="P164" s="31">
        <v>91702.37</v>
      </c>
      <c r="Q164" s="31" t="str">
        <f t="shared" si="1"/>
        <v/>
      </c>
      <c r="R164" s="39">
        <v>97558.0</v>
      </c>
      <c r="S164" s="40">
        <v>598.1958</v>
      </c>
      <c r="T164" s="40">
        <v>448.80637</v>
      </c>
      <c r="U164" s="41"/>
    </row>
    <row r="165" hidden="1">
      <c r="A165" s="27">
        <v>163.0</v>
      </c>
      <c r="B165" s="27" t="s">
        <v>26</v>
      </c>
      <c r="C165" s="27" t="s">
        <v>27</v>
      </c>
      <c r="D165" s="27" t="s">
        <v>27</v>
      </c>
      <c r="E165" s="27" t="s">
        <v>28</v>
      </c>
      <c r="F165" s="27">
        <v>64.0</v>
      </c>
      <c r="G165" s="27" t="s">
        <v>53</v>
      </c>
      <c r="H165" s="27">
        <v>11.0</v>
      </c>
      <c r="I165" s="27" t="s">
        <v>30</v>
      </c>
      <c r="J165" s="27">
        <v>8.0</v>
      </c>
      <c r="K165" s="28" t="s">
        <v>39</v>
      </c>
      <c r="L165" s="29">
        <v>421.675</v>
      </c>
      <c r="M165" s="30">
        <v>159.205</v>
      </c>
      <c r="N165" s="27">
        <v>315.0</v>
      </c>
      <c r="O165" s="27">
        <v>157.0</v>
      </c>
      <c r="P165" s="31">
        <v>614095.33</v>
      </c>
      <c r="Q165" s="31" t="str">
        <f t="shared" si="1"/>
        <v/>
      </c>
      <c r="R165" s="39">
        <v>598164.0</v>
      </c>
      <c r="S165" s="33">
        <v>1073.41638</v>
      </c>
      <c r="T165" s="27">
        <v>445.12502</v>
      </c>
      <c r="U165" s="34"/>
    </row>
    <row r="166" hidden="1">
      <c r="A166" s="27">
        <v>164.0</v>
      </c>
      <c r="B166" s="27" t="s">
        <v>26</v>
      </c>
      <c r="C166" s="27" t="s">
        <v>27</v>
      </c>
      <c r="D166" s="27" t="s">
        <v>27</v>
      </c>
      <c r="E166" s="27" t="s">
        <v>28</v>
      </c>
      <c r="F166" s="27">
        <v>64.0</v>
      </c>
      <c r="G166" s="27" t="s">
        <v>53</v>
      </c>
      <c r="H166" s="27">
        <v>11.0</v>
      </c>
      <c r="I166" s="27" t="s">
        <v>30</v>
      </c>
      <c r="J166" s="27">
        <v>8.0</v>
      </c>
      <c r="K166" s="28" t="s">
        <v>40</v>
      </c>
      <c r="L166" s="29">
        <v>517.133</v>
      </c>
      <c r="M166" s="30">
        <v>216.964</v>
      </c>
      <c r="N166" s="27">
        <v>4.0</v>
      </c>
      <c r="O166" s="27">
        <v>283.0</v>
      </c>
      <c r="P166" s="31">
        <v>234659.0</v>
      </c>
      <c r="Q166" s="31" t="str">
        <f t="shared" si="1"/>
        <v/>
      </c>
      <c r="R166" s="39">
        <v>236092.0</v>
      </c>
      <c r="S166" s="33">
        <v>703.12206</v>
      </c>
      <c r="T166" s="27">
        <v>451.80731</v>
      </c>
      <c r="U166" s="34"/>
    </row>
    <row r="167" hidden="1">
      <c r="A167" s="27">
        <v>165.0</v>
      </c>
      <c r="B167" s="27" t="s">
        <v>26</v>
      </c>
      <c r="C167" s="27" t="s">
        <v>27</v>
      </c>
      <c r="D167" s="27" t="s">
        <v>27</v>
      </c>
      <c r="E167" s="27" t="s">
        <v>28</v>
      </c>
      <c r="F167" s="27">
        <v>64.0</v>
      </c>
      <c r="G167" s="27" t="s">
        <v>53</v>
      </c>
      <c r="H167" s="27">
        <v>11.0</v>
      </c>
      <c r="I167" s="27" t="s">
        <v>30</v>
      </c>
      <c r="J167" s="27">
        <v>8.0</v>
      </c>
      <c r="K167" s="28" t="s">
        <v>41</v>
      </c>
      <c r="L167" s="31"/>
      <c r="M167" s="36"/>
      <c r="N167" s="37"/>
      <c r="O167" s="37"/>
      <c r="P167" s="31"/>
      <c r="Q167" s="31" t="str">
        <f t="shared" si="1"/>
        <v/>
      </c>
      <c r="R167" s="32"/>
      <c r="S167" s="33"/>
      <c r="T167" s="37"/>
      <c r="U167" s="38"/>
    </row>
    <row r="168" hidden="1">
      <c r="A168" s="27">
        <v>166.0</v>
      </c>
      <c r="B168" s="27" t="s">
        <v>26</v>
      </c>
      <c r="C168" s="27" t="s">
        <v>27</v>
      </c>
      <c r="D168" s="27" t="s">
        <v>27</v>
      </c>
      <c r="E168" s="27" t="s">
        <v>28</v>
      </c>
      <c r="F168" s="27">
        <v>64.0</v>
      </c>
      <c r="G168" s="27" t="s">
        <v>53</v>
      </c>
      <c r="H168" s="27">
        <v>11.0</v>
      </c>
      <c r="I168" s="27" t="s">
        <v>30</v>
      </c>
      <c r="J168" s="27">
        <v>8.0</v>
      </c>
      <c r="K168" s="28" t="s">
        <v>42</v>
      </c>
      <c r="L168" s="29">
        <v>359.56</v>
      </c>
      <c r="M168" s="30">
        <v>86.051</v>
      </c>
      <c r="N168" s="27">
        <v>74.0</v>
      </c>
      <c r="O168" s="27">
        <v>114.0</v>
      </c>
      <c r="P168" s="31">
        <v>250791.64</v>
      </c>
      <c r="Q168" s="31" t="str">
        <f t="shared" si="1"/>
        <v/>
      </c>
      <c r="R168" s="39">
        <v>258339.99999999997</v>
      </c>
      <c r="S168" s="33">
        <v>703.33127</v>
      </c>
      <c r="T168" s="27">
        <v>440.58585</v>
      </c>
      <c r="U168" s="34"/>
    </row>
    <row r="169" hidden="1">
      <c r="A169" s="27">
        <v>167.0</v>
      </c>
      <c r="B169" s="27" t="s">
        <v>26</v>
      </c>
      <c r="C169" s="27" t="s">
        <v>27</v>
      </c>
      <c r="D169" s="27" t="s">
        <v>27</v>
      </c>
      <c r="E169" s="27" t="s">
        <v>28</v>
      </c>
      <c r="F169" s="27">
        <v>64.0</v>
      </c>
      <c r="G169" s="27" t="s">
        <v>53</v>
      </c>
      <c r="H169" s="27">
        <v>11.0</v>
      </c>
      <c r="I169" s="27" t="s">
        <v>30</v>
      </c>
      <c r="J169" s="27">
        <v>8.0</v>
      </c>
      <c r="K169" s="28" t="s">
        <v>43</v>
      </c>
      <c r="L169" s="29">
        <v>150.501</v>
      </c>
      <c r="M169" s="30">
        <v>64.033</v>
      </c>
      <c r="N169" s="27">
        <v>104.0</v>
      </c>
      <c r="O169" s="27">
        <v>71.0</v>
      </c>
      <c r="P169" s="31">
        <v>1909335.4440000001</v>
      </c>
      <c r="Q169" s="31" t="str">
        <f t="shared" si="1"/>
        <v/>
      </c>
      <c r="R169" s="39">
        <v>1902737.0</v>
      </c>
      <c r="S169" s="33">
        <v>2371.369302</v>
      </c>
      <c r="T169" s="27">
        <v>452.39347</v>
      </c>
      <c r="U169" s="34"/>
    </row>
    <row r="170" hidden="1">
      <c r="A170" s="27">
        <v>168.0</v>
      </c>
      <c r="B170" s="27" t="s">
        <v>26</v>
      </c>
      <c r="C170" s="27" t="s">
        <v>27</v>
      </c>
      <c r="D170" s="27" t="s">
        <v>27</v>
      </c>
      <c r="E170" s="27" t="s">
        <v>28</v>
      </c>
      <c r="F170" s="27">
        <v>64.0</v>
      </c>
      <c r="G170" s="27" t="s">
        <v>53</v>
      </c>
      <c r="H170" s="27">
        <v>11.0</v>
      </c>
      <c r="I170" s="27" t="s">
        <v>30</v>
      </c>
      <c r="J170" s="27">
        <v>8.0</v>
      </c>
      <c r="K170" s="28" t="s">
        <v>44</v>
      </c>
      <c r="L170" s="29">
        <v>412.908</v>
      </c>
      <c r="M170" s="30">
        <v>113.633</v>
      </c>
      <c r="N170" s="27">
        <v>0.0</v>
      </c>
      <c r="O170" s="27">
        <v>72.0</v>
      </c>
      <c r="P170" s="31">
        <v>58169.1</v>
      </c>
      <c r="Q170" s="31" t="str">
        <f t="shared" si="1"/>
        <v/>
      </c>
      <c r="R170" s="39">
        <v>64700.99999999999</v>
      </c>
      <c r="S170" s="33">
        <v>520.53643</v>
      </c>
      <c r="T170" s="27">
        <v>450.82482</v>
      </c>
      <c r="U170" s="34"/>
    </row>
    <row r="171" hidden="1">
      <c r="A171" s="27">
        <v>169.0</v>
      </c>
      <c r="B171" s="27" t="s">
        <v>26</v>
      </c>
      <c r="C171" s="27" t="s">
        <v>27</v>
      </c>
      <c r="D171" s="27" t="s">
        <v>27</v>
      </c>
      <c r="E171" s="27" t="s">
        <v>28</v>
      </c>
      <c r="F171" s="27">
        <v>64.0</v>
      </c>
      <c r="G171" s="27" t="s">
        <v>53</v>
      </c>
      <c r="H171" s="27">
        <v>11.0</v>
      </c>
      <c r="I171" s="27" t="s">
        <v>30</v>
      </c>
      <c r="J171" s="27">
        <v>8.0</v>
      </c>
      <c r="K171" s="28" t="s">
        <v>45</v>
      </c>
      <c r="L171" s="29">
        <v>293.129</v>
      </c>
      <c r="M171" s="30">
        <v>88.129</v>
      </c>
      <c r="N171" s="27">
        <v>0.0</v>
      </c>
      <c r="O171" s="27">
        <v>108.0</v>
      </c>
      <c r="P171" s="31">
        <v>56008.7</v>
      </c>
      <c r="Q171" s="31" t="str">
        <f t="shared" si="1"/>
        <v/>
      </c>
      <c r="R171" s="31">
        <v>60729.0</v>
      </c>
      <c r="S171" s="27">
        <v>516.307</v>
      </c>
      <c r="T171" s="27">
        <v>448.94028</v>
      </c>
      <c r="U171" s="34"/>
    </row>
    <row r="172" hidden="1">
      <c r="A172" s="27">
        <v>170.0</v>
      </c>
      <c r="B172" s="27" t="s">
        <v>26</v>
      </c>
      <c r="C172" s="27" t="s">
        <v>27</v>
      </c>
      <c r="D172" s="27" t="s">
        <v>27</v>
      </c>
      <c r="E172" s="27" t="s">
        <v>28</v>
      </c>
      <c r="F172" s="27">
        <v>64.0</v>
      </c>
      <c r="G172" s="27" t="s">
        <v>53</v>
      </c>
      <c r="H172" s="27">
        <v>11.0</v>
      </c>
      <c r="I172" s="27" t="s">
        <v>30</v>
      </c>
      <c r="J172" s="27">
        <v>8.0</v>
      </c>
      <c r="K172" s="28" t="s">
        <v>46</v>
      </c>
      <c r="L172" s="29">
        <v>586.576</v>
      </c>
      <c r="M172" s="30">
        <v>229.321</v>
      </c>
      <c r="N172" s="27">
        <v>231.0</v>
      </c>
      <c r="O172" s="27">
        <v>328.0</v>
      </c>
      <c r="P172" s="31">
        <v>547147.23</v>
      </c>
      <c r="Q172" s="31" t="str">
        <f t="shared" si="1"/>
        <v/>
      </c>
      <c r="R172" s="39">
        <v>537837.0</v>
      </c>
      <c r="S172" s="33">
        <v>1017.830634</v>
      </c>
      <c r="T172" s="27">
        <v>450.62147</v>
      </c>
      <c r="U172" s="34"/>
    </row>
    <row r="173" hidden="1">
      <c r="A173" s="27">
        <v>171.0</v>
      </c>
      <c r="B173" s="27" t="s">
        <v>26</v>
      </c>
      <c r="C173" s="27" t="s">
        <v>27</v>
      </c>
      <c r="D173" s="27" t="s">
        <v>27</v>
      </c>
      <c r="E173" s="27" t="s">
        <v>28</v>
      </c>
      <c r="F173" s="27">
        <v>64.0</v>
      </c>
      <c r="G173" s="27" t="s">
        <v>53</v>
      </c>
      <c r="H173" s="27">
        <v>11.0</v>
      </c>
      <c r="I173" s="27" t="s">
        <v>30</v>
      </c>
      <c r="J173" s="27">
        <v>8.0</v>
      </c>
      <c r="K173" s="28" t="s">
        <v>47</v>
      </c>
      <c r="L173" s="29">
        <v>357.769</v>
      </c>
      <c r="M173" s="30">
        <v>55.168</v>
      </c>
      <c r="N173" s="27">
        <v>0.0</v>
      </c>
      <c r="O173" s="27">
        <v>41.0</v>
      </c>
      <c r="P173" s="31">
        <v>212994.93000000002</v>
      </c>
      <c r="Q173" s="31" t="str">
        <f t="shared" si="1"/>
        <v/>
      </c>
      <c r="R173" s="39">
        <v>219118.0</v>
      </c>
      <c r="S173" s="33">
        <v>664.18294</v>
      </c>
      <c r="T173" s="27">
        <v>440.29474</v>
      </c>
      <c r="U173" s="34"/>
    </row>
    <row r="174" hidden="1">
      <c r="A174" s="27">
        <v>172.0</v>
      </c>
      <c r="B174" s="27" t="s">
        <v>26</v>
      </c>
      <c r="C174" s="27" t="s">
        <v>27</v>
      </c>
      <c r="D174" s="27" t="s">
        <v>27</v>
      </c>
      <c r="E174" s="27" t="s">
        <v>28</v>
      </c>
      <c r="F174" s="27">
        <v>64.0</v>
      </c>
      <c r="G174" s="27" t="s">
        <v>53</v>
      </c>
      <c r="H174" s="27">
        <v>11.0</v>
      </c>
      <c r="I174" s="27" t="s">
        <v>30</v>
      </c>
      <c r="J174" s="27">
        <v>8.0</v>
      </c>
      <c r="K174" s="28" t="s">
        <v>48</v>
      </c>
      <c r="L174" s="29">
        <v>419.303</v>
      </c>
      <c r="M174" s="30">
        <v>197.924</v>
      </c>
      <c r="N174" s="27">
        <v>256.0</v>
      </c>
      <c r="O174" s="27">
        <v>195.0</v>
      </c>
      <c r="P174" s="31">
        <v>353099.83999999997</v>
      </c>
      <c r="Q174" s="31" t="str">
        <f t="shared" si="1"/>
        <v/>
      </c>
      <c r="R174" s="39">
        <v>335624.0</v>
      </c>
      <c r="S174" s="33">
        <v>1075.945842</v>
      </c>
      <c r="T174" s="27">
        <v>448.29825</v>
      </c>
      <c r="U174" s="34"/>
    </row>
    <row r="175" hidden="1">
      <c r="A175" s="27">
        <v>173.0</v>
      </c>
      <c r="B175" s="27" t="s">
        <v>26</v>
      </c>
      <c r="C175" s="27" t="s">
        <v>27</v>
      </c>
      <c r="D175" s="27" t="s">
        <v>27</v>
      </c>
      <c r="E175" s="27" t="s">
        <v>28</v>
      </c>
      <c r="F175" s="27">
        <v>64.0</v>
      </c>
      <c r="G175" s="27" t="s">
        <v>53</v>
      </c>
      <c r="H175" s="27">
        <v>11.0</v>
      </c>
      <c r="I175" s="27" t="s">
        <v>30</v>
      </c>
      <c r="J175" s="27">
        <v>8.0</v>
      </c>
      <c r="K175" s="28" t="s">
        <v>49</v>
      </c>
      <c r="L175" s="29">
        <v>845.907</v>
      </c>
      <c r="M175" s="30">
        <v>325.804</v>
      </c>
      <c r="N175" s="27">
        <v>445.0</v>
      </c>
      <c r="O175" s="27">
        <v>169.0</v>
      </c>
      <c r="P175" s="31">
        <v>546131.0499999999</v>
      </c>
      <c r="Q175" s="31" t="str">
        <f t="shared" si="1"/>
        <v/>
      </c>
      <c r="R175" s="39">
        <v>546680.0</v>
      </c>
      <c r="S175" s="33">
        <v>1006.976562</v>
      </c>
      <c r="T175" s="27">
        <v>443.43867</v>
      </c>
      <c r="U175" s="34"/>
    </row>
    <row r="176" hidden="1">
      <c r="A176" s="27">
        <v>174.0</v>
      </c>
      <c r="B176" s="27" t="s">
        <v>26</v>
      </c>
      <c r="C176" s="27" t="s">
        <v>27</v>
      </c>
      <c r="D176" s="27" t="s">
        <v>27</v>
      </c>
      <c r="E176" s="27" t="s">
        <v>28</v>
      </c>
      <c r="F176" s="27">
        <v>64.0</v>
      </c>
      <c r="G176" s="27" t="s">
        <v>53</v>
      </c>
      <c r="H176" s="27">
        <v>11.0</v>
      </c>
      <c r="I176" s="27" t="s">
        <v>30</v>
      </c>
      <c r="J176" s="27">
        <v>8.0</v>
      </c>
      <c r="K176" s="28" t="s">
        <v>50</v>
      </c>
      <c r="L176" s="29">
        <v>603.533</v>
      </c>
      <c r="M176" s="30">
        <v>236.55</v>
      </c>
      <c r="N176" s="27">
        <v>0.0</v>
      </c>
      <c r="O176" s="27">
        <v>258.0</v>
      </c>
      <c r="P176" s="31">
        <v>149548.0</v>
      </c>
      <c r="Q176" s="31" t="str">
        <f t="shared" si="1"/>
        <v/>
      </c>
      <c r="R176" s="39">
        <v>160001.0</v>
      </c>
      <c r="S176" s="33">
        <v>614.78539</v>
      </c>
      <c r="T176" s="27">
        <v>448.54005</v>
      </c>
      <c r="U176" s="34"/>
    </row>
    <row r="177" hidden="1">
      <c r="A177" s="27">
        <v>175.0</v>
      </c>
      <c r="B177" s="27" t="s">
        <v>26</v>
      </c>
      <c r="C177" s="27" t="s">
        <v>27</v>
      </c>
      <c r="D177" s="27" t="s">
        <v>27</v>
      </c>
      <c r="E177" s="27" t="s">
        <v>28</v>
      </c>
      <c r="F177" s="27">
        <v>64.0</v>
      </c>
      <c r="G177" s="27" t="s">
        <v>53</v>
      </c>
      <c r="H177" s="27">
        <v>11.0</v>
      </c>
      <c r="I177" s="27" t="s">
        <v>30</v>
      </c>
      <c r="J177" s="27">
        <v>8.0</v>
      </c>
      <c r="K177" s="28" t="s">
        <v>51</v>
      </c>
      <c r="L177" s="29"/>
      <c r="M177" s="30"/>
      <c r="N177" s="27"/>
      <c r="O177" s="27"/>
      <c r="P177" s="31"/>
      <c r="Q177" s="31" t="str">
        <f t="shared" si="1"/>
        <v/>
      </c>
      <c r="R177" s="39"/>
      <c r="S177" s="33"/>
      <c r="T177" s="27"/>
      <c r="U177" s="34"/>
    </row>
    <row r="178" hidden="1">
      <c r="A178" s="27">
        <v>176.0</v>
      </c>
      <c r="B178" s="27" t="s">
        <v>26</v>
      </c>
      <c r="C178" s="27" t="s">
        <v>27</v>
      </c>
      <c r="D178" s="27" t="s">
        <v>27</v>
      </c>
      <c r="E178" s="27" t="s">
        <v>28</v>
      </c>
      <c r="F178" s="27">
        <v>64.0</v>
      </c>
      <c r="G178" s="27" t="s">
        <v>53</v>
      </c>
      <c r="H178" s="27">
        <v>11.0</v>
      </c>
      <c r="I178" s="27" t="s">
        <v>30</v>
      </c>
      <c r="J178" s="27">
        <v>8.0</v>
      </c>
      <c r="K178" s="28" t="s">
        <v>52</v>
      </c>
      <c r="L178" s="31"/>
      <c r="M178" s="36"/>
      <c r="N178" s="37"/>
      <c r="O178" s="37"/>
      <c r="P178" s="31"/>
      <c r="Q178" s="31" t="str">
        <f t="shared" si="1"/>
        <v/>
      </c>
      <c r="R178" s="31"/>
      <c r="S178" s="27"/>
      <c r="T178" s="37"/>
      <c r="U178" s="38"/>
    </row>
    <row r="179" hidden="1">
      <c r="A179" s="27">
        <v>177.0</v>
      </c>
      <c r="B179" s="27" t="s">
        <v>26</v>
      </c>
      <c r="C179" s="27" t="s">
        <v>27</v>
      </c>
      <c r="D179" s="27" t="s">
        <v>27</v>
      </c>
      <c r="E179" s="27" t="s">
        <v>28</v>
      </c>
      <c r="F179" s="27">
        <v>48.0</v>
      </c>
      <c r="G179" s="27" t="s">
        <v>53</v>
      </c>
      <c r="H179" s="27">
        <v>11.0</v>
      </c>
      <c r="I179" s="27" t="s">
        <v>30</v>
      </c>
      <c r="J179" s="27">
        <v>1.0</v>
      </c>
      <c r="K179" s="28" t="s">
        <v>31</v>
      </c>
      <c r="L179" s="29">
        <v>467.378</v>
      </c>
      <c r="M179" s="30">
        <v>94.371</v>
      </c>
      <c r="N179" s="27">
        <v>0.0</v>
      </c>
      <c r="O179" s="27">
        <v>140.0</v>
      </c>
      <c r="P179" s="31">
        <v>28889.019999999997</v>
      </c>
      <c r="Q179" s="31" t="str">
        <f t="shared" si="1"/>
        <v/>
      </c>
      <c r="R179" s="39">
        <v>51622.0</v>
      </c>
      <c r="S179" s="33">
        <v>485.50995</v>
      </c>
      <c r="T179" s="27">
        <v>441.73068</v>
      </c>
      <c r="U179" s="34"/>
    </row>
    <row r="180" hidden="1">
      <c r="A180" s="27">
        <v>178.0</v>
      </c>
      <c r="B180" s="27" t="s">
        <v>26</v>
      </c>
      <c r="C180" s="27" t="s">
        <v>27</v>
      </c>
      <c r="D180" s="27" t="s">
        <v>27</v>
      </c>
      <c r="E180" s="27" t="s">
        <v>28</v>
      </c>
      <c r="F180" s="27">
        <v>48.0</v>
      </c>
      <c r="G180" s="27" t="s">
        <v>53</v>
      </c>
      <c r="H180" s="27">
        <v>11.0</v>
      </c>
      <c r="I180" s="27" t="s">
        <v>30</v>
      </c>
      <c r="J180" s="27">
        <v>1.0</v>
      </c>
      <c r="K180" s="28" t="s">
        <v>32</v>
      </c>
      <c r="L180" s="29">
        <v>574.512</v>
      </c>
      <c r="M180" s="30">
        <v>240.868</v>
      </c>
      <c r="N180" s="27">
        <v>0.0</v>
      </c>
      <c r="O180" s="27">
        <v>281.0</v>
      </c>
      <c r="P180" s="31">
        <v>10795.91</v>
      </c>
      <c r="Q180" s="31" t="str">
        <f t="shared" si="1"/>
        <v/>
      </c>
      <c r="R180" s="39">
        <v>33450.0</v>
      </c>
      <c r="S180" s="33">
        <v>464.45086</v>
      </c>
      <c r="T180" s="27">
        <v>436.69588</v>
      </c>
      <c r="U180" s="34"/>
    </row>
    <row r="181" hidden="1">
      <c r="A181" s="27">
        <v>179.0</v>
      </c>
      <c r="B181" s="27" t="s">
        <v>26</v>
      </c>
      <c r="C181" s="27" t="s">
        <v>27</v>
      </c>
      <c r="D181" s="27" t="s">
        <v>27</v>
      </c>
      <c r="E181" s="27" t="s">
        <v>28</v>
      </c>
      <c r="F181" s="27">
        <v>48.0</v>
      </c>
      <c r="G181" s="27" t="s">
        <v>53</v>
      </c>
      <c r="H181" s="27">
        <v>11.0</v>
      </c>
      <c r="I181" s="27" t="s">
        <v>30</v>
      </c>
      <c r="J181" s="27">
        <v>1.0</v>
      </c>
      <c r="K181" s="28" t="s">
        <v>33</v>
      </c>
      <c r="L181" s="29">
        <v>449.199</v>
      </c>
      <c r="M181" s="30">
        <v>154.34</v>
      </c>
      <c r="N181" s="27">
        <v>0.0</v>
      </c>
      <c r="O181" s="27">
        <v>161.0</v>
      </c>
      <c r="P181" s="31">
        <v>12656.800000000001</v>
      </c>
      <c r="Q181" s="31" t="str">
        <f t="shared" si="1"/>
        <v/>
      </c>
      <c r="R181" s="39">
        <v>27157.0</v>
      </c>
      <c r="S181" s="33">
        <v>488.15727</v>
      </c>
      <c r="T181" s="27">
        <v>461.87034</v>
      </c>
      <c r="U181" s="34"/>
    </row>
    <row r="182" hidden="1">
      <c r="A182" s="27">
        <v>180.0</v>
      </c>
      <c r="B182" s="27" t="s">
        <v>26</v>
      </c>
      <c r="C182" s="27" t="s">
        <v>27</v>
      </c>
      <c r="D182" s="27" t="s">
        <v>27</v>
      </c>
      <c r="E182" s="27" t="s">
        <v>28</v>
      </c>
      <c r="F182" s="27">
        <v>48.0</v>
      </c>
      <c r="G182" s="27" t="s">
        <v>53</v>
      </c>
      <c r="H182" s="27">
        <v>11.0</v>
      </c>
      <c r="I182" s="27" t="s">
        <v>30</v>
      </c>
      <c r="J182" s="27">
        <v>1.0</v>
      </c>
      <c r="K182" s="28" t="s">
        <v>34</v>
      </c>
      <c r="L182" s="29">
        <v>321.412</v>
      </c>
      <c r="M182" s="30">
        <v>150.402</v>
      </c>
      <c r="N182" s="27">
        <v>0.0</v>
      </c>
      <c r="O182" s="27">
        <v>165.0</v>
      </c>
      <c r="P182" s="31">
        <v>22569.870000000003</v>
      </c>
      <c r="Q182" s="31" t="str">
        <f t="shared" si="1"/>
        <v/>
      </c>
      <c r="R182" s="39">
        <v>34669.0</v>
      </c>
      <c r="S182" s="33">
        <v>472.37697</v>
      </c>
      <c r="T182" s="27">
        <v>437.41129</v>
      </c>
      <c r="U182" s="34"/>
    </row>
    <row r="183" hidden="1">
      <c r="A183" s="27">
        <v>181.0</v>
      </c>
      <c r="B183" s="27" t="s">
        <v>26</v>
      </c>
      <c r="C183" s="27" t="s">
        <v>27</v>
      </c>
      <c r="D183" s="27" t="s">
        <v>27</v>
      </c>
      <c r="E183" s="27" t="s">
        <v>28</v>
      </c>
      <c r="F183" s="27">
        <v>48.0</v>
      </c>
      <c r="G183" s="27" t="s">
        <v>53</v>
      </c>
      <c r="H183" s="27">
        <v>11.0</v>
      </c>
      <c r="I183" s="27" t="s">
        <v>30</v>
      </c>
      <c r="J183" s="27">
        <v>1.0</v>
      </c>
      <c r="K183" s="28" t="s">
        <v>35</v>
      </c>
      <c r="L183" s="29">
        <v>478.961</v>
      </c>
      <c r="M183" s="30">
        <v>158.595</v>
      </c>
      <c r="N183" s="27">
        <v>0.0</v>
      </c>
      <c r="O183" s="27">
        <v>168.0</v>
      </c>
      <c r="P183" s="31">
        <v>11706.369999999999</v>
      </c>
      <c r="Q183" s="31" t="str">
        <f t="shared" si="1"/>
        <v/>
      </c>
      <c r="R183" s="39">
        <v>24860.0</v>
      </c>
      <c r="S183" s="33">
        <v>468.29107</v>
      </c>
      <c r="T183" s="27">
        <v>442.74547</v>
      </c>
      <c r="U183" s="34"/>
    </row>
    <row r="184" hidden="1">
      <c r="A184" s="27">
        <v>182.0</v>
      </c>
      <c r="B184" s="27" t="s">
        <v>26</v>
      </c>
      <c r="C184" s="27" t="s">
        <v>27</v>
      </c>
      <c r="D184" s="27" t="s">
        <v>27</v>
      </c>
      <c r="E184" s="27" t="s">
        <v>28</v>
      </c>
      <c r="F184" s="27">
        <v>48.0</v>
      </c>
      <c r="G184" s="27" t="s">
        <v>53</v>
      </c>
      <c r="H184" s="27">
        <v>11.0</v>
      </c>
      <c r="I184" s="27" t="s">
        <v>30</v>
      </c>
      <c r="J184" s="27">
        <v>1.0</v>
      </c>
      <c r="K184" s="28" t="s">
        <v>36</v>
      </c>
      <c r="L184" s="29">
        <v>257.672</v>
      </c>
      <c r="M184" s="30">
        <v>51.714</v>
      </c>
      <c r="N184" s="27">
        <v>0.0</v>
      </c>
      <c r="O184" s="27">
        <v>44.0</v>
      </c>
      <c r="P184" s="31">
        <v>10045.98</v>
      </c>
      <c r="Q184" s="31" t="str">
        <f t="shared" si="1"/>
        <v/>
      </c>
      <c r="R184" s="39">
        <v>15919.0</v>
      </c>
      <c r="S184" s="33">
        <v>459.25716</v>
      </c>
      <c r="T184" s="27">
        <v>439.81468</v>
      </c>
      <c r="U184" s="34"/>
    </row>
    <row r="185" hidden="1">
      <c r="A185" s="27">
        <v>183.0</v>
      </c>
      <c r="B185" s="27" t="s">
        <v>26</v>
      </c>
      <c r="C185" s="27" t="s">
        <v>27</v>
      </c>
      <c r="D185" s="27" t="s">
        <v>27</v>
      </c>
      <c r="E185" s="27" t="s">
        <v>28</v>
      </c>
      <c r="F185" s="27">
        <v>48.0</v>
      </c>
      <c r="G185" s="27" t="s">
        <v>53</v>
      </c>
      <c r="H185" s="27">
        <v>11.0</v>
      </c>
      <c r="I185" s="27" t="s">
        <v>30</v>
      </c>
      <c r="J185" s="27">
        <v>1.0</v>
      </c>
      <c r="K185" s="28" t="s">
        <v>37</v>
      </c>
      <c r="L185" s="29">
        <v>710.326</v>
      </c>
      <c r="M185" s="30">
        <v>265.699</v>
      </c>
      <c r="N185" s="27">
        <v>0.0</v>
      </c>
      <c r="O185" s="27">
        <v>266.0</v>
      </c>
      <c r="P185" s="31">
        <v>31900.34</v>
      </c>
      <c r="Q185" s="31" t="str">
        <f t="shared" si="1"/>
        <v/>
      </c>
      <c r="R185" s="39">
        <v>47866.0</v>
      </c>
      <c r="S185" s="33">
        <v>488.89155</v>
      </c>
      <c r="T185" s="27">
        <v>438.69653</v>
      </c>
      <c r="U185" s="34"/>
    </row>
    <row r="186" hidden="1">
      <c r="A186" s="27">
        <v>184.0</v>
      </c>
      <c r="B186" s="27" t="s">
        <v>26</v>
      </c>
      <c r="C186" s="27" t="s">
        <v>27</v>
      </c>
      <c r="D186" s="27" t="s">
        <v>27</v>
      </c>
      <c r="E186" s="27" t="s">
        <v>28</v>
      </c>
      <c r="F186" s="27">
        <v>48.0</v>
      </c>
      <c r="G186" s="27" t="s">
        <v>53</v>
      </c>
      <c r="H186" s="27">
        <v>11.0</v>
      </c>
      <c r="I186" s="27" t="s">
        <v>30</v>
      </c>
      <c r="J186" s="27">
        <v>1.0</v>
      </c>
      <c r="K186" s="28" t="s">
        <v>38</v>
      </c>
      <c r="L186" s="29">
        <v>774.443</v>
      </c>
      <c r="M186" s="30">
        <v>200.902</v>
      </c>
      <c r="N186" s="27">
        <v>0.0</v>
      </c>
      <c r="O186" s="27">
        <v>233.0</v>
      </c>
      <c r="P186" s="31">
        <v>10645.6</v>
      </c>
      <c r="Q186" s="31" t="str">
        <f t="shared" si="1"/>
        <v/>
      </c>
      <c r="R186" s="39">
        <v>29008.0</v>
      </c>
      <c r="S186" s="40">
        <v>461.66629</v>
      </c>
      <c r="T186" s="40">
        <v>432.58254</v>
      </c>
      <c r="U186" s="41"/>
    </row>
    <row r="187" hidden="1">
      <c r="A187" s="27">
        <v>185.0</v>
      </c>
      <c r="B187" s="27" t="s">
        <v>26</v>
      </c>
      <c r="C187" s="27" t="s">
        <v>27</v>
      </c>
      <c r="D187" s="27" t="s">
        <v>27</v>
      </c>
      <c r="E187" s="27" t="s">
        <v>28</v>
      </c>
      <c r="F187" s="27">
        <v>48.0</v>
      </c>
      <c r="G187" s="27" t="s">
        <v>53</v>
      </c>
      <c r="H187" s="27">
        <v>11.0</v>
      </c>
      <c r="I187" s="27" t="s">
        <v>30</v>
      </c>
      <c r="J187" s="27">
        <v>1.0</v>
      </c>
      <c r="K187" s="28" t="s">
        <v>39</v>
      </c>
      <c r="L187" s="29">
        <v>414.186</v>
      </c>
      <c r="M187" s="30">
        <v>171.746</v>
      </c>
      <c r="N187" s="27">
        <v>0.0</v>
      </c>
      <c r="O187" s="27">
        <v>157.0</v>
      </c>
      <c r="P187" s="31">
        <v>67248.61</v>
      </c>
      <c r="Q187" s="31" t="str">
        <f t="shared" si="1"/>
        <v/>
      </c>
      <c r="R187" s="39">
        <v>81055.0</v>
      </c>
      <c r="S187" s="33">
        <v>512.16915</v>
      </c>
      <c r="T187" s="27">
        <v>431.01453</v>
      </c>
      <c r="U187" s="34"/>
    </row>
    <row r="188" hidden="1">
      <c r="A188" s="27">
        <v>186.0</v>
      </c>
      <c r="B188" s="27" t="s">
        <v>26</v>
      </c>
      <c r="C188" s="27" t="s">
        <v>27</v>
      </c>
      <c r="D188" s="27" t="s">
        <v>27</v>
      </c>
      <c r="E188" s="27" t="s">
        <v>28</v>
      </c>
      <c r="F188" s="27">
        <v>48.0</v>
      </c>
      <c r="G188" s="27" t="s">
        <v>53</v>
      </c>
      <c r="H188" s="27">
        <v>11.0</v>
      </c>
      <c r="I188" s="27" t="s">
        <v>30</v>
      </c>
      <c r="J188" s="27">
        <v>1.0</v>
      </c>
      <c r="K188" s="28" t="s">
        <v>40</v>
      </c>
      <c r="L188" s="29">
        <v>522.575</v>
      </c>
      <c r="M188" s="30">
        <v>196.802</v>
      </c>
      <c r="N188" s="27">
        <v>0.0</v>
      </c>
      <c r="O188" s="27">
        <v>282.0</v>
      </c>
      <c r="P188" s="31">
        <v>21470.079999999998</v>
      </c>
      <c r="Q188" s="31" t="str">
        <f t="shared" si="1"/>
        <v/>
      </c>
      <c r="R188" s="39">
        <v>33478.0</v>
      </c>
      <c r="S188" s="33">
        <v>474.58236</v>
      </c>
      <c r="T188" s="27">
        <v>436.47509</v>
      </c>
      <c r="U188" s="34"/>
    </row>
    <row r="189" hidden="1">
      <c r="A189" s="27">
        <v>187.0</v>
      </c>
      <c r="B189" s="27" t="s">
        <v>26</v>
      </c>
      <c r="C189" s="27" t="s">
        <v>27</v>
      </c>
      <c r="D189" s="27" t="s">
        <v>27</v>
      </c>
      <c r="E189" s="27" t="s">
        <v>28</v>
      </c>
      <c r="F189" s="27">
        <v>48.0</v>
      </c>
      <c r="G189" s="27" t="s">
        <v>53</v>
      </c>
      <c r="H189" s="27">
        <v>11.0</v>
      </c>
      <c r="I189" s="27" t="s">
        <v>30</v>
      </c>
      <c r="J189" s="27">
        <v>1.0</v>
      </c>
      <c r="K189" s="28" t="s">
        <v>41</v>
      </c>
      <c r="L189" s="31"/>
      <c r="M189" s="36"/>
      <c r="N189" s="37"/>
      <c r="O189" s="37"/>
      <c r="P189" s="31"/>
      <c r="Q189" s="31" t="str">
        <f t="shared" si="1"/>
        <v/>
      </c>
      <c r="R189" s="32"/>
      <c r="S189" s="33"/>
      <c r="T189" s="37"/>
      <c r="U189" s="38"/>
    </row>
    <row r="190" hidden="1">
      <c r="A190" s="27">
        <v>188.0</v>
      </c>
      <c r="B190" s="27" t="s">
        <v>26</v>
      </c>
      <c r="C190" s="27" t="s">
        <v>27</v>
      </c>
      <c r="D190" s="27" t="s">
        <v>27</v>
      </c>
      <c r="E190" s="27" t="s">
        <v>28</v>
      </c>
      <c r="F190" s="27">
        <v>48.0</v>
      </c>
      <c r="G190" s="27" t="s">
        <v>53</v>
      </c>
      <c r="H190" s="27">
        <v>11.0</v>
      </c>
      <c r="I190" s="27" t="s">
        <v>30</v>
      </c>
      <c r="J190" s="27">
        <v>1.0</v>
      </c>
      <c r="K190" s="28" t="s">
        <v>42</v>
      </c>
      <c r="L190" s="29">
        <v>358.189</v>
      </c>
      <c r="M190" s="30">
        <v>82.817</v>
      </c>
      <c r="N190" s="27">
        <v>0.0</v>
      </c>
      <c r="O190" s="27">
        <v>114.0</v>
      </c>
      <c r="P190" s="31">
        <v>32048.82</v>
      </c>
      <c r="Q190" s="31" t="str">
        <f t="shared" si="1"/>
        <v/>
      </c>
      <c r="R190" s="39">
        <v>40538.0</v>
      </c>
      <c r="S190" s="33">
        <v>476.97656</v>
      </c>
      <c r="T190" s="27">
        <v>433.1096</v>
      </c>
      <c r="U190" s="34"/>
    </row>
    <row r="191" hidden="1">
      <c r="A191" s="27">
        <v>189.0</v>
      </c>
      <c r="B191" s="27" t="s">
        <v>26</v>
      </c>
      <c r="C191" s="27" t="s">
        <v>27</v>
      </c>
      <c r="D191" s="27" t="s">
        <v>27</v>
      </c>
      <c r="E191" s="27" t="s">
        <v>28</v>
      </c>
      <c r="F191" s="27">
        <v>48.0</v>
      </c>
      <c r="G191" s="27" t="s">
        <v>53</v>
      </c>
      <c r="H191" s="27">
        <v>11.0</v>
      </c>
      <c r="I191" s="27" t="s">
        <v>30</v>
      </c>
      <c r="J191" s="27">
        <v>1.0</v>
      </c>
      <c r="K191" s="28" t="s">
        <v>43</v>
      </c>
      <c r="L191" s="29">
        <v>149.094</v>
      </c>
      <c r="M191" s="30">
        <v>66.977</v>
      </c>
      <c r="N191" s="27">
        <v>0.0</v>
      </c>
      <c r="O191" s="27">
        <v>71.0</v>
      </c>
      <c r="P191" s="31">
        <v>235451.25</v>
      </c>
      <c r="Q191" s="31" t="str">
        <f t="shared" si="1"/>
        <v/>
      </c>
      <c r="R191" s="39">
        <v>244229.0</v>
      </c>
      <c r="S191" s="33">
        <v>679.33412</v>
      </c>
      <c r="T191" s="27">
        <v>434.4588</v>
      </c>
      <c r="U191" s="34"/>
    </row>
    <row r="192" hidden="1">
      <c r="A192" s="27">
        <v>190.0</v>
      </c>
      <c r="B192" s="27" t="s">
        <v>26</v>
      </c>
      <c r="C192" s="27" t="s">
        <v>27</v>
      </c>
      <c r="D192" s="27" t="s">
        <v>27</v>
      </c>
      <c r="E192" s="27" t="s">
        <v>28</v>
      </c>
      <c r="F192" s="27">
        <v>48.0</v>
      </c>
      <c r="G192" s="27" t="s">
        <v>53</v>
      </c>
      <c r="H192" s="27">
        <v>11.0</v>
      </c>
      <c r="I192" s="27" t="s">
        <v>30</v>
      </c>
      <c r="J192" s="27">
        <v>1.0</v>
      </c>
      <c r="K192" s="28" t="s">
        <v>44</v>
      </c>
      <c r="L192" s="29">
        <v>410.565</v>
      </c>
      <c r="M192" s="30">
        <v>107.362</v>
      </c>
      <c r="N192" s="27">
        <v>0.0</v>
      </c>
      <c r="O192" s="27">
        <v>72.0</v>
      </c>
      <c r="P192" s="31">
        <v>7525.11</v>
      </c>
      <c r="Q192" s="31" t="str">
        <f t="shared" si="1"/>
        <v/>
      </c>
      <c r="R192" s="39">
        <v>15230.0</v>
      </c>
      <c r="S192" s="33">
        <v>482.18732</v>
      </c>
      <c r="T192" s="27">
        <v>462.52347</v>
      </c>
      <c r="U192" s="34"/>
    </row>
    <row r="193" hidden="1">
      <c r="A193" s="27">
        <v>191.0</v>
      </c>
      <c r="B193" s="27" t="s">
        <v>26</v>
      </c>
      <c r="C193" s="27" t="s">
        <v>27</v>
      </c>
      <c r="D193" s="27" t="s">
        <v>27</v>
      </c>
      <c r="E193" s="27" t="s">
        <v>28</v>
      </c>
      <c r="F193" s="27">
        <v>48.0</v>
      </c>
      <c r="G193" s="27" t="s">
        <v>53</v>
      </c>
      <c r="H193" s="27">
        <v>11.0</v>
      </c>
      <c r="I193" s="27" t="s">
        <v>30</v>
      </c>
      <c r="J193" s="27">
        <v>1.0</v>
      </c>
      <c r="K193" s="28" t="s">
        <v>45</v>
      </c>
      <c r="L193" s="29">
        <v>291.018</v>
      </c>
      <c r="M193" s="30">
        <v>79.876</v>
      </c>
      <c r="N193" s="27">
        <v>0.0</v>
      </c>
      <c r="O193" s="27">
        <v>102.0</v>
      </c>
      <c r="P193" s="31">
        <v>7471.03</v>
      </c>
      <c r="Q193" s="31" t="str">
        <f t="shared" si="1"/>
        <v/>
      </c>
      <c r="R193" s="39">
        <v>14829.0</v>
      </c>
      <c r="S193" s="33">
        <v>490.48336</v>
      </c>
      <c r="T193" s="27">
        <v>471.3501</v>
      </c>
      <c r="U193" s="34"/>
    </row>
    <row r="194" hidden="1">
      <c r="A194" s="27">
        <v>192.0</v>
      </c>
      <c r="B194" s="27" t="s">
        <v>26</v>
      </c>
      <c r="C194" s="27" t="s">
        <v>27</v>
      </c>
      <c r="D194" s="27" t="s">
        <v>27</v>
      </c>
      <c r="E194" s="27" t="s">
        <v>28</v>
      </c>
      <c r="F194" s="27">
        <v>48.0</v>
      </c>
      <c r="G194" s="27" t="s">
        <v>53</v>
      </c>
      <c r="H194" s="27">
        <v>11.0</v>
      </c>
      <c r="I194" s="27" t="s">
        <v>30</v>
      </c>
      <c r="J194" s="27">
        <v>1.0</v>
      </c>
      <c r="K194" s="28" t="s">
        <v>46</v>
      </c>
      <c r="L194" s="29">
        <v>573.519</v>
      </c>
      <c r="M194" s="30">
        <v>244.037</v>
      </c>
      <c r="N194" s="27">
        <v>0.0</v>
      </c>
      <c r="O194" s="27">
        <v>327.0</v>
      </c>
      <c r="P194" s="31">
        <v>49144.0</v>
      </c>
      <c r="Q194" s="31" t="str">
        <f t="shared" si="1"/>
        <v/>
      </c>
      <c r="R194" s="39">
        <v>62029.0</v>
      </c>
      <c r="S194" s="33">
        <v>496.64885</v>
      </c>
      <c r="T194" s="27">
        <v>430.20958</v>
      </c>
      <c r="U194" s="34"/>
    </row>
    <row r="195" hidden="1">
      <c r="A195" s="27">
        <v>193.0</v>
      </c>
      <c r="B195" s="27" t="s">
        <v>26</v>
      </c>
      <c r="C195" s="27" t="s">
        <v>27</v>
      </c>
      <c r="D195" s="27" t="s">
        <v>27</v>
      </c>
      <c r="E195" s="27" t="s">
        <v>28</v>
      </c>
      <c r="F195" s="27">
        <v>48.0</v>
      </c>
      <c r="G195" s="27" t="s">
        <v>53</v>
      </c>
      <c r="H195" s="27">
        <v>11.0</v>
      </c>
      <c r="I195" s="27" t="s">
        <v>30</v>
      </c>
      <c r="J195" s="27">
        <v>1.0</v>
      </c>
      <c r="K195" s="28" t="s">
        <v>47</v>
      </c>
      <c r="L195" s="29">
        <v>350.12</v>
      </c>
      <c r="M195" s="30">
        <v>47.777</v>
      </c>
      <c r="N195" s="27">
        <v>0.0</v>
      </c>
      <c r="O195" s="27">
        <v>41.0</v>
      </c>
      <c r="P195" s="31">
        <v>22490.829999999998</v>
      </c>
      <c r="Q195" s="31" t="str">
        <f t="shared" si="1"/>
        <v/>
      </c>
      <c r="R195" s="39">
        <v>29536.0</v>
      </c>
      <c r="S195" s="33">
        <v>485.49686</v>
      </c>
      <c r="T195" s="27">
        <v>451.91786</v>
      </c>
      <c r="U195" s="34"/>
    </row>
    <row r="196" hidden="1">
      <c r="A196" s="27">
        <v>194.0</v>
      </c>
      <c r="B196" s="27" t="s">
        <v>26</v>
      </c>
      <c r="C196" s="27" t="s">
        <v>27</v>
      </c>
      <c r="D196" s="27" t="s">
        <v>27</v>
      </c>
      <c r="E196" s="27" t="s">
        <v>28</v>
      </c>
      <c r="F196" s="27">
        <v>48.0</v>
      </c>
      <c r="G196" s="27" t="s">
        <v>53</v>
      </c>
      <c r="H196" s="27">
        <v>11.0</v>
      </c>
      <c r="I196" s="27" t="s">
        <v>30</v>
      </c>
      <c r="J196" s="27">
        <v>1.0</v>
      </c>
      <c r="K196" s="28" t="s">
        <v>48</v>
      </c>
      <c r="L196" s="29">
        <v>421.836</v>
      </c>
      <c r="M196" s="30">
        <v>169.57</v>
      </c>
      <c r="N196" s="27">
        <v>0.0</v>
      </c>
      <c r="O196" s="27">
        <v>193.0</v>
      </c>
      <c r="P196" s="31">
        <v>33082.85999999999</v>
      </c>
      <c r="Q196" s="31" t="str">
        <f t="shared" si="1"/>
        <v/>
      </c>
      <c r="R196" s="31">
        <v>42403.0</v>
      </c>
      <c r="S196" s="33">
        <v>473.03239</v>
      </c>
      <c r="T196" s="27">
        <v>425.98124</v>
      </c>
      <c r="U196" s="34"/>
    </row>
    <row r="197" hidden="1">
      <c r="A197" s="27">
        <v>195.0</v>
      </c>
      <c r="B197" s="27" t="s">
        <v>26</v>
      </c>
      <c r="C197" s="27" t="s">
        <v>27</v>
      </c>
      <c r="D197" s="27" t="s">
        <v>27</v>
      </c>
      <c r="E197" s="27" t="s">
        <v>28</v>
      </c>
      <c r="F197" s="27">
        <v>48.0</v>
      </c>
      <c r="G197" s="27" t="s">
        <v>53</v>
      </c>
      <c r="H197" s="27">
        <v>11.0</v>
      </c>
      <c r="I197" s="27" t="s">
        <v>30</v>
      </c>
      <c r="J197" s="27">
        <v>1.0</v>
      </c>
      <c r="K197" s="28" t="s">
        <v>49</v>
      </c>
      <c r="L197" s="29">
        <v>809.844</v>
      </c>
      <c r="M197" s="30">
        <v>317.545</v>
      </c>
      <c r="N197" s="27">
        <v>0.0</v>
      </c>
      <c r="O197" s="27">
        <v>169.0</v>
      </c>
      <c r="P197" s="31">
        <v>63936.35</v>
      </c>
      <c r="Q197" s="31" t="str">
        <f t="shared" si="1"/>
        <v/>
      </c>
      <c r="R197" s="39">
        <v>75370.0</v>
      </c>
      <c r="S197" s="33">
        <v>506.80281</v>
      </c>
      <c r="T197" s="27">
        <v>425.74701</v>
      </c>
      <c r="U197" s="34"/>
    </row>
    <row r="198" hidden="1">
      <c r="A198" s="27">
        <v>196.0</v>
      </c>
      <c r="B198" s="27" t="s">
        <v>26</v>
      </c>
      <c r="C198" s="27" t="s">
        <v>27</v>
      </c>
      <c r="D198" s="27" t="s">
        <v>27</v>
      </c>
      <c r="E198" s="27" t="s">
        <v>28</v>
      </c>
      <c r="F198" s="27">
        <v>48.0</v>
      </c>
      <c r="G198" s="27" t="s">
        <v>53</v>
      </c>
      <c r="H198" s="27">
        <v>11.0</v>
      </c>
      <c r="I198" s="27" t="s">
        <v>30</v>
      </c>
      <c r="J198" s="27">
        <v>1.0</v>
      </c>
      <c r="K198" s="28" t="s">
        <v>50</v>
      </c>
      <c r="L198" s="29">
        <v>596.237</v>
      </c>
      <c r="M198" s="30">
        <v>248.488</v>
      </c>
      <c r="N198" s="27">
        <v>0.0</v>
      </c>
      <c r="O198" s="27">
        <v>251.0</v>
      </c>
      <c r="P198" s="31">
        <v>19095.510000000002</v>
      </c>
      <c r="Q198" s="31" t="str">
        <f t="shared" si="1"/>
        <v/>
      </c>
      <c r="R198" s="39">
        <v>30827.0</v>
      </c>
      <c r="S198" s="33">
        <v>467.57614</v>
      </c>
      <c r="T198" s="27">
        <v>431.76736</v>
      </c>
      <c r="U198" s="34"/>
    </row>
    <row r="199" hidden="1">
      <c r="A199" s="27">
        <v>197.0</v>
      </c>
      <c r="B199" s="27" t="s">
        <v>26</v>
      </c>
      <c r="C199" s="27" t="s">
        <v>27</v>
      </c>
      <c r="D199" s="27" t="s">
        <v>27</v>
      </c>
      <c r="E199" s="27" t="s">
        <v>28</v>
      </c>
      <c r="F199" s="27">
        <v>48.0</v>
      </c>
      <c r="G199" s="27" t="s">
        <v>53</v>
      </c>
      <c r="H199" s="27">
        <v>11.0</v>
      </c>
      <c r="I199" s="27" t="s">
        <v>30</v>
      </c>
      <c r="J199" s="27">
        <v>1.0</v>
      </c>
      <c r="K199" s="28" t="s">
        <v>51</v>
      </c>
      <c r="L199" s="29">
        <v>1983.915</v>
      </c>
      <c r="M199" s="30">
        <v>1200.896</v>
      </c>
      <c r="N199" s="27">
        <v>0.0</v>
      </c>
      <c r="O199" s="27">
        <v>1561.0</v>
      </c>
      <c r="P199" s="31">
        <v>3949081.994</v>
      </c>
      <c r="Q199" s="31" t="str">
        <f t="shared" si="1"/>
        <v/>
      </c>
      <c r="R199" s="39">
        <v>3995807.0</v>
      </c>
      <c r="S199" s="33">
        <v>4426.410128</v>
      </c>
      <c r="T199" s="27">
        <v>421.90787</v>
      </c>
      <c r="U199" s="34"/>
    </row>
    <row r="200" hidden="1">
      <c r="A200" s="27">
        <v>198.0</v>
      </c>
      <c r="B200" s="27" t="s">
        <v>26</v>
      </c>
      <c r="C200" s="27" t="s">
        <v>27</v>
      </c>
      <c r="D200" s="27" t="s">
        <v>27</v>
      </c>
      <c r="E200" s="27" t="s">
        <v>28</v>
      </c>
      <c r="F200" s="27">
        <v>48.0</v>
      </c>
      <c r="G200" s="27" t="s">
        <v>53</v>
      </c>
      <c r="H200" s="27">
        <v>11.0</v>
      </c>
      <c r="I200" s="27" t="s">
        <v>30</v>
      </c>
      <c r="J200" s="27">
        <v>1.0</v>
      </c>
      <c r="K200" s="28" t="s">
        <v>52</v>
      </c>
      <c r="L200" s="31"/>
      <c r="M200" s="36"/>
      <c r="N200" s="37"/>
      <c r="O200" s="37"/>
      <c r="P200" s="31"/>
      <c r="Q200" s="31" t="str">
        <f t="shared" si="1"/>
        <v/>
      </c>
      <c r="R200" s="31"/>
      <c r="S200" s="27"/>
      <c r="T200" s="37"/>
      <c r="U200" s="38"/>
    </row>
    <row r="201" hidden="1">
      <c r="A201" s="27">
        <v>199.0</v>
      </c>
      <c r="B201" s="27" t="s">
        <v>26</v>
      </c>
      <c r="C201" s="27" t="s">
        <v>27</v>
      </c>
      <c r="D201" s="27" t="s">
        <v>27</v>
      </c>
      <c r="E201" s="27" t="s">
        <v>28</v>
      </c>
      <c r="F201" s="27">
        <v>48.0</v>
      </c>
      <c r="G201" s="27" t="s">
        <v>53</v>
      </c>
      <c r="H201" s="27">
        <v>11.0</v>
      </c>
      <c r="I201" s="27" t="s">
        <v>30</v>
      </c>
      <c r="J201" s="27">
        <v>2.0</v>
      </c>
      <c r="K201" s="28" t="s">
        <v>31</v>
      </c>
      <c r="L201" s="29">
        <v>470.703</v>
      </c>
      <c r="M201" s="30">
        <v>94.981</v>
      </c>
      <c r="N201" s="27">
        <v>0.0</v>
      </c>
      <c r="O201" s="27">
        <v>140.0</v>
      </c>
      <c r="P201" s="31">
        <v>64583.20999999999</v>
      </c>
      <c r="Q201" s="31" t="str">
        <f t="shared" si="1"/>
        <v/>
      </c>
      <c r="R201" s="39">
        <v>78218.0</v>
      </c>
      <c r="S201" s="33">
        <v>537.58632</v>
      </c>
      <c r="T201" s="27">
        <v>456.51031</v>
      </c>
      <c r="U201" s="34"/>
    </row>
    <row r="202" hidden="1">
      <c r="A202" s="27">
        <v>200.0</v>
      </c>
      <c r="B202" s="27" t="s">
        <v>26</v>
      </c>
      <c r="C202" s="27" t="s">
        <v>27</v>
      </c>
      <c r="D202" s="27" t="s">
        <v>27</v>
      </c>
      <c r="E202" s="27" t="s">
        <v>28</v>
      </c>
      <c r="F202" s="27">
        <v>48.0</v>
      </c>
      <c r="G202" s="27" t="s">
        <v>53</v>
      </c>
      <c r="H202" s="27">
        <v>11.0</v>
      </c>
      <c r="I202" s="27" t="s">
        <v>30</v>
      </c>
      <c r="J202" s="27">
        <v>2.0</v>
      </c>
      <c r="K202" s="28" t="s">
        <v>32</v>
      </c>
      <c r="L202" s="29">
        <v>576.722</v>
      </c>
      <c r="M202" s="30">
        <v>253.826</v>
      </c>
      <c r="N202" s="27">
        <v>0.0</v>
      </c>
      <c r="O202" s="27">
        <v>281.0</v>
      </c>
      <c r="P202" s="31">
        <v>20997.535</v>
      </c>
      <c r="Q202" s="31" t="str">
        <f t="shared" si="1"/>
        <v/>
      </c>
      <c r="R202" s="39">
        <v>51397.0</v>
      </c>
      <c r="S202" s="33">
        <v>488.00222</v>
      </c>
      <c r="T202" s="27">
        <v>449.41221</v>
      </c>
      <c r="U202" s="34"/>
    </row>
    <row r="203" hidden="1">
      <c r="A203" s="27">
        <v>201.0</v>
      </c>
      <c r="B203" s="27" t="s">
        <v>26</v>
      </c>
      <c r="C203" s="27" t="s">
        <v>27</v>
      </c>
      <c r="D203" s="27" t="s">
        <v>27</v>
      </c>
      <c r="E203" s="27" t="s">
        <v>28</v>
      </c>
      <c r="F203" s="27">
        <v>48.0</v>
      </c>
      <c r="G203" s="27" t="s">
        <v>53</v>
      </c>
      <c r="H203" s="27">
        <v>11.0</v>
      </c>
      <c r="I203" s="27" t="s">
        <v>30</v>
      </c>
      <c r="J203" s="27">
        <v>2.0</v>
      </c>
      <c r="K203" s="28" t="s">
        <v>33</v>
      </c>
      <c r="L203" s="29">
        <v>461.352</v>
      </c>
      <c r="M203" s="30">
        <v>154.024</v>
      </c>
      <c r="N203" s="27">
        <v>0.0</v>
      </c>
      <c r="O203" s="27">
        <v>163.0</v>
      </c>
      <c r="P203" s="31">
        <v>23376.56</v>
      </c>
      <c r="Q203" s="31" t="str">
        <f t="shared" si="1"/>
        <v/>
      </c>
      <c r="R203" s="39">
        <v>36768.0</v>
      </c>
      <c r="S203" s="33">
        <v>475.50947</v>
      </c>
      <c r="T203" s="27">
        <v>438.71045</v>
      </c>
      <c r="U203" s="34"/>
    </row>
    <row r="204" hidden="1">
      <c r="A204" s="27">
        <v>202.0</v>
      </c>
      <c r="B204" s="27" t="s">
        <v>26</v>
      </c>
      <c r="C204" s="27" t="s">
        <v>27</v>
      </c>
      <c r="D204" s="27" t="s">
        <v>27</v>
      </c>
      <c r="E204" s="27" t="s">
        <v>28</v>
      </c>
      <c r="F204" s="27">
        <v>48.0</v>
      </c>
      <c r="G204" s="27" t="s">
        <v>53</v>
      </c>
      <c r="H204" s="27">
        <v>11.0</v>
      </c>
      <c r="I204" s="27" t="s">
        <v>30</v>
      </c>
      <c r="J204" s="27">
        <v>2.0</v>
      </c>
      <c r="K204" s="28" t="s">
        <v>34</v>
      </c>
      <c r="L204" s="29">
        <v>322.215</v>
      </c>
      <c r="M204" s="30">
        <v>153.603</v>
      </c>
      <c r="N204" s="27">
        <v>0.0</v>
      </c>
      <c r="O204" s="27">
        <v>165.0</v>
      </c>
      <c r="P204" s="31">
        <v>44695.79</v>
      </c>
      <c r="Q204" s="31" t="str">
        <f t="shared" si="1"/>
        <v/>
      </c>
      <c r="R204" s="39">
        <v>59141.0</v>
      </c>
      <c r="S204" s="33">
        <v>488.53929</v>
      </c>
      <c r="T204" s="27">
        <v>431.259</v>
      </c>
      <c r="U204" s="34"/>
    </row>
    <row r="205" hidden="1">
      <c r="A205" s="27">
        <v>203.0</v>
      </c>
      <c r="B205" s="27" t="s">
        <v>26</v>
      </c>
      <c r="C205" s="27" t="s">
        <v>27</v>
      </c>
      <c r="D205" s="27" t="s">
        <v>27</v>
      </c>
      <c r="E205" s="27" t="s">
        <v>28</v>
      </c>
      <c r="F205" s="27">
        <v>48.0</v>
      </c>
      <c r="G205" s="27" t="s">
        <v>53</v>
      </c>
      <c r="H205" s="27">
        <v>11.0</v>
      </c>
      <c r="I205" s="27" t="s">
        <v>30</v>
      </c>
      <c r="J205" s="27">
        <v>2.0</v>
      </c>
      <c r="K205" s="28" t="s">
        <v>35</v>
      </c>
      <c r="L205" s="29">
        <v>485.643</v>
      </c>
      <c r="M205" s="30">
        <v>174.822</v>
      </c>
      <c r="N205" s="27">
        <v>0.0</v>
      </c>
      <c r="O205" s="27">
        <v>179.0</v>
      </c>
      <c r="P205" s="31">
        <v>24058.65</v>
      </c>
      <c r="Q205" s="31" t="str">
        <f t="shared" si="1"/>
        <v/>
      </c>
      <c r="R205" s="39">
        <v>35510.0</v>
      </c>
      <c r="S205" s="33">
        <v>504.06782</v>
      </c>
      <c r="T205" s="27">
        <v>464.85873</v>
      </c>
      <c r="U205" s="34"/>
    </row>
    <row r="206" hidden="1">
      <c r="A206" s="27">
        <v>204.0</v>
      </c>
      <c r="B206" s="27" t="s">
        <v>26</v>
      </c>
      <c r="C206" s="27" t="s">
        <v>27</v>
      </c>
      <c r="D206" s="27" t="s">
        <v>27</v>
      </c>
      <c r="E206" s="27" t="s">
        <v>28</v>
      </c>
      <c r="F206" s="27">
        <v>48.0</v>
      </c>
      <c r="G206" s="27" t="s">
        <v>53</v>
      </c>
      <c r="H206" s="27">
        <v>11.0</v>
      </c>
      <c r="I206" s="27" t="s">
        <v>30</v>
      </c>
      <c r="J206" s="27">
        <v>2.0</v>
      </c>
      <c r="K206" s="28" t="s">
        <v>36</v>
      </c>
      <c r="L206" s="29">
        <v>257.607</v>
      </c>
      <c r="M206" s="30">
        <v>51.968</v>
      </c>
      <c r="N206" s="27">
        <v>0.0</v>
      </c>
      <c r="O206" s="27">
        <v>44.0</v>
      </c>
      <c r="P206" s="31">
        <v>19262.28</v>
      </c>
      <c r="Q206" s="31" t="str">
        <f t="shared" si="1"/>
        <v/>
      </c>
      <c r="R206" s="39">
        <v>28584.0</v>
      </c>
      <c r="S206" s="33">
        <v>457.90932</v>
      </c>
      <c r="T206" s="27">
        <v>429.13807</v>
      </c>
      <c r="U206" s="34"/>
    </row>
    <row r="207" hidden="1">
      <c r="A207" s="27">
        <v>205.0</v>
      </c>
      <c r="B207" s="27" t="s">
        <v>26</v>
      </c>
      <c r="C207" s="27" t="s">
        <v>27</v>
      </c>
      <c r="D207" s="27" t="s">
        <v>27</v>
      </c>
      <c r="E207" s="27" t="s">
        <v>28</v>
      </c>
      <c r="F207" s="27">
        <v>48.0</v>
      </c>
      <c r="G207" s="27" t="s">
        <v>53</v>
      </c>
      <c r="H207" s="27">
        <v>11.0</v>
      </c>
      <c r="I207" s="27" t="s">
        <v>30</v>
      </c>
      <c r="J207" s="27">
        <v>2.0</v>
      </c>
      <c r="K207" s="28" t="s">
        <v>37</v>
      </c>
      <c r="L207" s="29">
        <v>700.5</v>
      </c>
      <c r="M207" s="30">
        <v>262.76</v>
      </c>
      <c r="N207" s="27">
        <v>0.0</v>
      </c>
      <c r="O207" s="27">
        <v>266.0</v>
      </c>
      <c r="P207" s="31">
        <v>60393.53</v>
      </c>
      <c r="Q207" s="31" t="str">
        <f t="shared" si="1"/>
        <v/>
      </c>
      <c r="R207" s="39">
        <v>81590.0</v>
      </c>
      <c r="S207" s="33">
        <v>504.83179</v>
      </c>
      <c r="T207" s="27">
        <v>426.35565</v>
      </c>
      <c r="U207" s="34"/>
    </row>
    <row r="208" hidden="1">
      <c r="A208" s="27">
        <v>206.0</v>
      </c>
      <c r="B208" s="27" t="s">
        <v>26</v>
      </c>
      <c r="C208" s="27" t="s">
        <v>27</v>
      </c>
      <c r="D208" s="27" t="s">
        <v>27</v>
      </c>
      <c r="E208" s="27" t="s">
        <v>28</v>
      </c>
      <c r="F208" s="27">
        <v>48.0</v>
      </c>
      <c r="G208" s="27" t="s">
        <v>53</v>
      </c>
      <c r="H208" s="27">
        <v>11.0</v>
      </c>
      <c r="I208" s="27" t="s">
        <v>30</v>
      </c>
      <c r="J208" s="27">
        <v>2.0</v>
      </c>
      <c r="K208" s="28" t="s">
        <v>38</v>
      </c>
      <c r="L208" s="29">
        <v>779.706</v>
      </c>
      <c r="M208" s="30">
        <v>217.445</v>
      </c>
      <c r="N208" s="27">
        <v>0.0</v>
      </c>
      <c r="O208" s="27">
        <v>237.0</v>
      </c>
      <c r="P208" s="31">
        <v>23327.9</v>
      </c>
      <c r="Q208" s="31" t="str">
        <f t="shared" si="1"/>
        <v/>
      </c>
      <c r="R208" s="39">
        <v>40749.0</v>
      </c>
      <c r="S208" s="40">
        <v>490.22574</v>
      </c>
      <c r="T208" s="40">
        <v>448.5206</v>
      </c>
      <c r="U208" s="41"/>
    </row>
    <row r="209" hidden="1">
      <c r="A209" s="27">
        <v>207.0</v>
      </c>
      <c r="B209" s="27" t="s">
        <v>26</v>
      </c>
      <c r="C209" s="27" t="s">
        <v>27</v>
      </c>
      <c r="D209" s="27" t="s">
        <v>27</v>
      </c>
      <c r="E209" s="27" t="s">
        <v>28</v>
      </c>
      <c r="F209" s="27">
        <v>48.0</v>
      </c>
      <c r="G209" s="27" t="s">
        <v>53</v>
      </c>
      <c r="H209" s="27">
        <v>11.0</v>
      </c>
      <c r="I209" s="27" t="s">
        <v>30</v>
      </c>
      <c r="J209" s="27">
        <v>2.0</v>
      </c>
      <c r="K209" s="28" t="s">
        <v>39</v>
      </c>
      <c r="L209" s="29">
        <v>412.552</v>
      </c>
      <c r="M209" s="30">
        <v>147.877</v>
      </c>
      <c r="N209" s="27">
        <v>0.0</v>
      </c>
      <c r="O209" s="27">
        <v>162.0</v>
      </c>
      <c r="P209" s="31">
        <v>144426.55</v>
      </c>
      <c r="Q209" s="31" t="str">
        <f t="shared" si="1"/>
        <v/>
      </c>
      <c r="R209" s="39">
        <v>152669.0</v>
      </c>
      <c r="S209" s="33">
        <v>589.02338</v>
      </c>
      <c r="T209" s="27">
        <v>430.73755</v>
      </c>
      <c r="U209" s="34"/>
    </row>
    <row r="210" hidden="1">
      <c r="A210" s="27">
        <v>208.0</v>
      </c>
      <c r="B210" s="27" t="s">
        <v>26</v>
      </c>
      <c r="C210" s="27" t="s">
        <v>27</v>
      </c>
      <c r="D210" s="27" t="s">
        <v>27</v>
      </c>
      <c r="E210" s="27" t="s">
        <v>28</v>
      </c>
      <c r="F210" s="27">
        <v>48.0</v>
      </c>
      <c r="G210" s="27" t="s">
        <v>53</v>
      </c>
      <c r="H210" s="27">
        <v>11.0</v>
      </c>
      <c r="I210" s="27" t="s">
        <v>30</v>
      </c>
      <c r="J210" s="27">
        <v>2.0</v>
      </c>
      <c r="K210" s="28" t="s">
        <v>40</v>
      </c>
      <c r="L210" s="29">
        <v>514.955</v>
      </c>
      <c r="M210" s="30">
        <v>203.587</v>
      </c>
      <c r="N210" s="27">
        <v>0.0</v>
      </c>
      <c r="O210" s="27">
        <v>279.0</v>
      </c>
      <c r="P210" s="31">
        <v>50086.67</v>
      </c>
      <c r="Q210" s="31" t="str">
        <f t="shared" si="1"/>
        <v/>
      </c>
      <c r="R210" s="39">
        <v>61604.0</v>
      </c>
      <c r="S210" s="33">
        <v>538.67547</v>
      </c>
      <c r="T210" s="27">
        <v>471.84508</v>
      </c>
      <c r="U210" s="34"/>
    </row>
    <row r="211" hidden="1">
      <c r="A211" s="27">
        <v>209.0</v>
      </c>
      <c r="B211" s="27" t="s">
        <v>26</v>
      </c>
      <c r="C211" s="27" t="s">
        <v>27</v>
      </c>
      <c r="D211" s="27" t="s">
        <v>27</v>
      </c>
      <c r="E211" s="27" t="s">
        <v>28</v>
      </c>
      <c r="F211" s="27">
        <v>48.0</v>
      </c>
      <c r="G211" s="27" t="s">
        <v>53</v>
      </c>
      <c r="H211" s="27">
        <v>11.0</v>
      </c>
      <c r="I211" s="27" t="s">
        <v>30</v>
      </c>
      <c r="J211" s="27">
        <v>2.0</v>
      </c>
      <c r="K211" s="28" t="s">
        <v>41</v>
      </c>
      <c r="L211" s="31"/>
      <c r="M211" s="36"/>
      <c r="N211" s="37"/>
      <c r="O211" s="37"/>
      <c r="P211" s="31"/>
      <c r="Q211" s="31" t="str">
        <f t="shared" si="1"/>
        <v/>
      </c>
      <c r="R211" s="32"/>
      <c r="S211" s="33"/>
      <c r="T211" s="37"/>
      <c r="U211" s="38"/>
    </row>
    <row r="212" hidden="1">
      <c r="A212" s="27">
        <v>210.0</v>
      </c>
      <c r="B212" s="27" t="s">
        <v>26</v>
      </c>
      <c r="C212" s="27" t="s">
        <v>27</v>
      </c>
      <c r="D212" s="27" t="s">
        <v>27</v>
      </c>
      <c r="E212" s="27" t="s">
        <v>28</v>
      </c>
      <c r="F212" s="27">
        <v>48.0</v>
      </c>
      <c r="G212" s="27" t="s">
        <v>53</v>
      </c>
      <c r="H212" s="27">
        <v>11.0</v>
      </c>
      <c r="I212" s="27" t="s">
        <v>30</v>
      </c>
      <c r="J212" s="27">
        <v>2.0</v>
      </c>
      <c r="K212" s="28" t="s">
        <v>42</v>
      </c>
      <c r="L212" s="29">
        <v>358.281</v>
      </c>
      <c r="M212" s="30">
        <v>81.698</v>
      </c>
      <c r="N212" s="27">
        <v>0.0</v>
      </c>
      <c r="O212" s="27">
        <v>114.0</v>
      </c>
      <c r="P212" s="31">
        <v>62070.079999999994</v>
      </c>
      <c r="Q212" s="31" t="str">
        <f t="shared" si="1"/>
        <v/>
      </c>
      <c r="R212" s="39">
        <v>69902.0</v>
      </c>
      <c r="S212" s="33">
        <v>502.72831</v>
      </c>
      <c r="T212" s="27">
        <v>428.09557</v>
      </c>
      <c r="U212" s="34"/>
    </row>
    <row r="213" hidden="1">
      <c r="A213" s="27">
        <v>211.0</v>
      </c>
      <c r="B213" s="27" t="s">
        <v>26</v>
      </c>
      <c r="C213" s="27" t="s">
        <v>27</v>
      </c>
      <c r="D213" s="27" t="s">
        <v>27</v>
      </c>
      <c r="E213" s="27" t="s">
        <v>28</v>
      </c>
      <c r="F213" s="27">
        <v>48.0</v>
      </c>
      <c r="G213" s="27" t="s">
        <v>53</v>
      </c>
      <c r="H213" s="27">
        <v>11.0</v>
      </c>
      <c r="I213" s="27" t="s">
        <v>30</v>
      </c>
      <c r="J213" s="27">
        <v>2.0</v>
      </c>
      <c r="K213" s="28" t="s">
        <v>43</v>
      </c>
      <c r="L213" s="29">
        <v>158.113</v>
      </c>
      <c r="M213" s="30">
        <v>60.097</v>
      </c>
      <c r="N213" s="27">
        <v>0.0</v>
      </c>
      <c r="O213" s="27">
        <v>71.0</v>
      </c>
      <c r="P213" s="31">
        <v>474746.8</v>
      </c>
      <c r="Q213" s="31" t="str">
        <f t="shared" si="1"/>
        <v/>
      </c>
      <c r="R213" s="39">
        <v>477138.0</v>
      </c>
      <c r="S213" s="33">
        <v>910.0697</v>
      </c>
      <c r="T213" s="27">
        <v>426.09001</v>
      </c>
      <c r="U213" s="34"/>
    </row>
    <row r="214" hidden="1">
      <c r="A214" s="27">
        <v>212.0</v>
      </c>
      <c r="B214" s="27" t="s">
        <v>26</v>
      </c>
      <c r="C214" s="27" t="s">
        <v>27</v>
      </c>
      <c r="D214" s="27" t="s">
        <v>27</v>
      </c>
      <c r="E214" s="27" t="s">
        <v>28</v>
      </c>
      <c r="F214" s="27">
        <v>48.0</v>
      </c>
      <c r="G214" s="27" t="s">
        <v>53</v>
      </c>
      <c r="H214" s="27">
        <v>11.0</v>
      </c>
      <c r="I214" s="27" t="s">
        <v>30</v>
      </c>
      <c r="J214" s="27">
        <v>2.0</v>
      </c>
      <c r="K214" s="28" t="s">
        <v>44</v>
      </c>
      <c r="L214" s="29">
        <v>409.771</v>
      </c>
      <c r="M214" s="30">
        <v>102.855</v>
      </c>
      <c r="N214" s="27">
        <v>0.0</v>
      </c>
      <c r="O214" s="27">
        <v>72.0</v>
      </c>
      <c r="P214" s="31">
        <v>14486.41</v>
      </c>
      <c r="Q214" s="31" t="str">
        <f t="shared" si="1"/>
        <v/>
      </c>
      <c r="R214" s="39">
        <v>22682.0</v>
      </c>
      <c r="S214" s="33">
        <v>464.31157</v>
      </c>
      <c r="T214" s="27">
        <v>438.16803</v>
      </c>
      <c r="U214" s="34"/>
    </row>
    <row r="215" hidden="1">
      <c r="A215" s="27">
        <v>213.0</v>
      </c>
      <c r="B215" s="27" t="s">
        <v>26</v>
      </c>
      <c r="C215" s="27" t="s">
        <v>27</v>
      </c>
      <c r="D215" s="27" t="s">
        <v>27</v>
      </c>
      <c r="E215" s="27" t="s">
        <v>28</v>
      </c>
      <c r="F215" s="27">
        <v>48.0</v>
      </c>
      <c r="G215" s="27" t="s">
        <v>53</v>
      </c>
      <c r="H215" s="27">
        <v>11.0</v>
      </c>
      <c r="I215" s="27" t="s">
        <v>30</v>
      </c>
      <c r="J215" s="27">
        <v>2.0</v>
      </c>
      <c r="K215" s="28" t="s">
        <v>45</v>
      </c>
      <c r="L215" s="29">
        <v>291.686</v>
      </c>
      <c r="M215" s="30">
        <v>78.497</v>
      </c>
      <c r="N215" s="27">
        <v>0.0</v>
      </c>
      <c r="O215" s="27">
        <v>104.0</v>
      </c>
      <c r="P215" s="31">
        <v>13857.05</v>
      </c>
      <c r="Q215" s="31" t="str">
        <f t="shared" si="1"/>
        <v/>
      </c>
      <c r="R215" s="31">
        <v>22217.0</v>
      </c>
      <c r="S215" s="27">
        <v>459.68382</v>
      </c>
      <c r="T215" s="27">
        <v>434.84245</v>
      </c>
      <c r="U215" s="34"/>
    </row>
    <row r="216" hidden="1">
      <c r="A216" s="27">
        <v>214.0</v>
      </c>
      <c r="B216" s="27" t="s">
        <v>26</v>
      </c>
      <c r="C216" s="27" t="s">
        <v>27</v>
      </c>
      <c r="D216" s="27" t="s">
        <v>27</v>
      </c>
      <c r="E216" s="27" t="s">
        <v>28</v>
      </c>
      <c r="F216" s="27">
        <v>48.0</v>
      </c>
      <c r="G216" s="27" t="s">
        <v>53</v>
      </c>
      <c r="H216" s="27">
        <v>11.0</v>
      </c>
      <c r="I216" s="27" t="s">
        <v>30</v>
      </c>
      <c r="J216" s="27">
        <v>2.0</v>
      </c>
      <c r="K216" s="28" t="s">
        <v>46</v>
      </c>
      <c r="L216" s="29">
        <v>571.563</v>
      </c>
      <c r="M216" s="30">
        <v>212.355</v>
      </c>
      <c r="N216" s="27">
        <v>0.0</v>
      </c>
      <c r="O216" s="27">
        <v>329.0</v>
      </c>
      <c r="P216" s="31">
        <v>94250.9</v>
      </c>
      <c r="Q216" s="31" t="str">
        <f t="shared" si="1"/>
        <v/>
      </c>
      <c r="R216" s="39">
        <v>109559.0</v>
      </c>
      <c r="S216" s="33">
        <v>545.66568</v>
      </c>
      <c r="T216" s="27">
        <v>434.15994</v>
      </c>
      <c r="U216" s="34"/>
    </row>
    <row r="217" hidden="1">
      <c r="A217" s="27">
        <v>215.0</v>
      </c>
      <c r="B217" s="27" t="s">
        <v>26</v>
      </c>
      <c r="C217" s="27" t="s">
        <v>27</v>
      </c>
      <c r="D217" s="27" t="s">
        <v>27</v>
      </c>
      <c r="E217" s="27" t="s">
        <v>28</v>
      </c>
      <c r="F217" s="27">
        <v>48.0</v>
      </c>
      <c r="G217" s="27" t="s">
        <v>53</v>
      </c>
      <c r="H217" s="27">
        <v>11.0</v>
      </c>
      <c r="I217" s="27" t="s">
        <v>30</v>
      </c>
      <c r="J217" s="27">
        <v>2.0</v>
      </c>
      <c r="K217" s="28" t="s">
        <v>47</v>
      </c>
      <c r="L217" s="29">
        <v>358.928</v>
      </c>
      <c r="M217" s="30">
        <v>48.097</v>
      </c>
      <c r="N217" s="27">
        <v>0.0</v>
      </c>
      <c r="O217" s="27">
        <v>41.0</v>
      </c>
      <c r="P217" s="31">
        <v>48977.55</v>
      </c>
      <c r="Q217" s="31" t="str">
        <f t="shared" si="1"/>
        <v/>
      </c>
      <c r="R217" s="39">
        <v>56672.0</v>
      </c>
      <c r="S217" s="33">
        <v>518.66746</v>
      </c>
      <c r="T217" s="27">
        <v>458.38254</v>
      </c>
      <c r="U217" s="34"/>
    </row>
    <row r="218" hidden="1">
      <c r="A218" s="27">
        <v>216.0</v>
      </c>
      <c r="B218" s="27" t="s">
        <v>26</v>
      </c>
      <c r="C218" s="27" t="s">
        <v>27</v>
      </c>
      <c r="D218" s="27" t="s">
        <v>27</v>
      </c>
      <c r="E218" s="27" t="s">
        <v>28</v>
      </c>
      <c r="F218" s="27">
        <v>48.0</v>
      </c>
      <c r="G218" s="27" t="s">
        <v>53</v>
      </c>
      <c r="H218" s="27">
        <v>11.0</v>
      </c>
      <c r="I218" s="27" t="s">
        <v>30</v>
      </c>
      <c r="J218" s="27">
        <v>2.0</v>
      </c>
      <c r="K218" s="28" t="s">
        <v>48</v>
      </c>
      <c r="L218" s="29">
        <v>420.401</v>
      </c>
      <c r="M218" s="30">
        <v>181.441</v>
      </c>
      <c r="N218" s="27">
        <v>0.0</v>
      </c>
      <c r="O218" s="27">
        <v>192.0</v>
      </c>
      <c r="P218" s="31">
        <v>75964.33</v>
      </c>
      <c r="Q218" s="31" t="str">
        <f t="shared" si="1"/>
        <v/>
      </c>
      <c r="R218" s="39">
        <v>86656.0</v>
      </c>
      <c r="S218" s="33">
        <v>521.64199</v>
      </c>
      <c r="T218" s="27">
        <v>431.62335</v>
      </c>
      <c r="U218" s="34"/>
    </row>
    <row r="219" hidden="1">
      <c r="A219" s="27">
        <v>217.0</v>
      </c>
      <c r="B219" s="27" t="s">
        <v>26</v>
      </c>
      <c r="C219" s="27" t="s">
        <v>27</v>
      </c>
      <c r="D219" s="27" t="s">
        <v>27</v>
      </c>
      <c r="E219" s="27" t="s">
        <v>28</v>
      </c>
      <c r="F219" s="27">
        <v>48.0</v>
      </c>
      <c r="G219" s="27" t="s">
        <v>53</v>
      </c>
      <c r="H219" s="27">
        <v>11.0</v>
      </c>
      <c r="I219" s="27" t="s">
        <v>30</v>
      </c>
      <c r="J219" s="27">
        <v>2.0</v>
      </c>
      <c r="K219" s="28" t="s">
        <v>49</v>
      </c>
      <c r="L219" s="29">
        <v>808.532</v>
      </c>
      <c r="M219" s="30">
        <v>303.14</v>
      </c>
      <c r="N219" s="27">
        <v>0.0</v>
      </c>
      <c r="O219" s="27">
        <v>169.0</v>
      </c>
      <c r="P219" s="31">
        <v>129712.51000000001</v>
      </c>
      <c r="Q219" s="31" t="str">
        <f t="shared" si="1"/>
        <v/>
      </c>
      <c r="R219" s="39">
        <v>143714.0</v>
      </c>
      <c r="S219" s="33">
        <v>572.94367</v>
      </c>
      <c r="T219" s="27">
        <v>426.25659</v>
      </c>
      <c r="U219" s="34"/>
    </row>
    <row r="220" hidden="1">
      <c r="A220" s="27">
        <v>218.0</v>
      </c>
      <c r="B220" s="27" t="s">
        <v>26</v>
      </c>
      <c r="C220" s="27" t="s">
        <v>27</v>
      </c>
      <c r="D220" s="27" t="s">
        <v>27</v>
      </c>
      <c r="E220" s="27" t="s">
        <v>28</v>
      </c>
      <c r="F220" s="27">
        <v>48.0</v>
      </c>
      <c r="G220" s="27" t="s">
        <v>53</v>
      </c>
      <c r="H220" s="27">
        <v>11.0</v>
      </c>
      <c r="I220" s="27" t="s">
        <v>30</v>
      </c>
      <c r="J220" s="27">
        <v>2.0</v>
      </c>
      <c r="K220" s="28" t="s">
        <v>50</v>
      </c>
      <c r="L220" s="29">
        <v>594.735</v>
      </c>
      <c r="M220" s="30">
        <v>245.636</v>
      </c>
      <c r="N220" s="27">
        <v>0.0</v>
      </c>
      <c r="O220" s="27">
        <v>248.0</v>
      </c>
      <c r="P220" s="31">
        <v>37056.399999999994</v>
      </c>
      <c r="Q220" s="31" t="str">
        <f t="shared" si="1"/>
        <v/>
      </c>
      <c r="R220" s="39">
        <v>48668.0</v>
      </c>
      <c r="S220" s="33">
        <v>494.61864</v>
      </c>
      <c r="T220" s="27">
        <v>440.97948</v>
      </c>
      <c r="U220" s="34"/>
    </row>
    <row r="221" hidden="1">
      <c r="A221" s="27">
        <v>219.0</v>
      </c>
      <c r="B221" s="27" t="s">
        <v>26</v>
      </c>
      <c r="C221" s="27" t="s">
        <v>27</v>
      </c>
      <c r="D221" s="27" t="s">
        <v>27</v>
      </c>
      <c r="E221" s="27" t="s">
        <v>28</v>
      </c>
      <c r="F221" s="27">
        <v>48.0</v>
      </c>
      <c r="G221" s="27" t="s">
        <v>53</v>
      </c>
      <c r="H221" s="27">
        <v>11.0</v>
      </c>
      <c r="I221" s="27" t="s">
        <v>30</v>
      </c>
      <c r="J221" s="27">
        <v>2.0</v>
      </c>
      <c r="K221" s="28" t="s">
        <v>51</v>
      </c>
      <c r="L221" s="29">
        <v>10549.864</v>
      </c>
      <c r="M221" s="30">
        <v>1287.811</v>
      </c>
      <c r="N221" s="27">
        <v>457580.0</v>
      </c>
      <c r="O221" s="27">
        <v>1565.0</v>
      </c>
      <c r="P221" s="31">
        <v>4.9377625856E7</v>
      </c>
      <c r="Q221" s="31" t="str">
        <f t="shared" si="1"/>
        <v/>
      </c>
      <c r="R221" s="39">
        <v>4.8354246E7</v>
      </c>
      <c r="S221" s="33">
        <v>50928.627595</v>
      </c>
      <c r="T221" s="27">
        <v>452.46185</v>
      </c>
      <c r="U221" s="34"/>
    </row>
    <row r="222" hidden="1">
      <c r="A222" s="27">
        <v>220.0</v>
      </c>
      <c r="B222" s="27" t="s">
        <v>26</v>
      </c>
      <c r="C222" s="27" t="s">
        <v>27</v>
      </c>
      <c r="D222" s="27" t="s">
        <v>27</v>
      </c>
      <c r="E222" s="27" t="s">
        <v>28</v>
      </c>
      <c r="F222" s="27">
        <v>48.0</v>
      </c>
      <c r="G222" s="27" t="s">
        <v>53</v>
      </c>
      <c r="H222" s="27">
        <v>11.0</v>
      </c>
      <c r="I222" s="27" t="s">
        <v>30</v>
      </c>
      <c r="J222" s="27">
        <v>2.0</v>
      </c>
      <c r="K222" s="28" t="s">
        <v>52</v>
      </c>
      <c r="L222" s="31"/>
      <c r="M222" s="36"/>
      <c r="N222" s="37"/>
      <c r="O222" s="37"/>
      <c r="P222" s="31"/>
      <c r="Q222" s="31" t="str">
        <f t="shared" si="1"/>
        <v/>
      </c>
      <c r="R222" s="31"/>
      <c r="S222" s="27"/>
      <c r="T222" s="37"/>
      <c r="U222" s="38"/>
    </row>
    <row r="223" hidden="1">
      <c r="A223" s="27">
        <v>221.0</v>
      </c>
      <c r="B223" s="27" t="s">
        <v>26</v>
      </c>
      <c r="C223" s="27" t="s">
        <v>27</v>
      </c>
      <c r="D223" s="27" t="s">
        <v>27</v>
      </c>
      <c r="E223" s="27" t="s">
        <v>28</v>
      </c>
      <c r="F223" s="27">
        <v>48.0</v>
      </c>
      <c r="G223" s="27" t="s">
        <v>53</v>
      </c>
      <c r="H223" s="27">
        <v>11.0</v>
      </c>
      <c r="I223" s="27" t="s">
        <v>30</v>
      </c>
      <c r="J223" s="27">
        <v>4.0</v>
      </c>
      <c r="K223" s="28" t="s">
        <v>31</v>
      </c>
      <c r="L223" s="29">
        <v>480.999</v>
      </c>
      <c r="M223" s="30">
        <v>96.163</v>
      </c>
      <c r="N223" s="27">
        <v>93.0</v>
      </c>
      <c r="O223" s="27">
        <v>140.0</v>
      </c>
      <c r="P223" s="31">
        <v>125351.77</v>
      </c>
      <c r="Q223" s="31" t="str">
        <f t="shared" si="1"/>
        <v/>
      </c>
      <c r="R223" s="39">
        <v>147718.0</v>
      </c>
      <c r="S223" s="33">
        <v>601.42125</v>
      </c>
      <c r="T223" s="27">
        <v>446.35836</v>
      </c>
      <c r="U223" s="34"/>
    </row>
    <row r="224" hidden="1">
      <c r="A224" s="27">
        <v>222.0</v>
      </c>
      <c r="B224" s="27" t="s">
        <v>26</v>
      </c>
      <c r="C224" s="27" t="s">
        <v>27</v>
      </c>
      <c r="D224" s="27" t="s">
        <v>27</v>
      </c>
      <c r="E224" s="27" t="s">
        <v>28</v>
      </c>
      <c r="F224" s="27">
        <v>48.0</v>
      </c>
      <c r="G224" s="27" t="s">
        <v>53</v>
      </c>
      <c r="H224" s="27">
        <v>11.0</v>
      </c>
      <c r="I224" s="27" t="s">
        <v>30</v>
      </c>
      <c r="J224" s="27">
        <v>4.0</v>
      </c>
      <c r="K224" s="28" t="s">
        <v>32</v>
      </c>
      <c r="L224" s="29">
        <v>583.403</v>
      </c>
      <c r="M224" s="30">
        <v>260.107</v>
      </c>
      <c r="N224" s="27">
        <v>0.0</v>
      </c>
      <c r="O224" s="27">
        <v>294.0</v>
      </c>
      <c r="P224" s="31">
        <v>42642.91</v>
      </c>
      <c r="Q224" s="31" t="str">
        <f t="shared" si="1"/>
        <v/>
      </c>
      <c r="R224" s="39">
        <v>70248.0</v>
      </c>
      <c r="S224" s="33">
        <v>506.21355</v>
      </c>
      <c r="T224" s="27">
        <v>446.09081</v>
      </c>
      <c r="U224" s="34"/>
    </row>
    <row r="225" hidden="1">
      <c r="A225" s="27">
        <v>223.0</v>
      </c>
      <c r="B225" s="27" t="s">
        <v>26</v>
      </c>
      <c r="C225" s="27" t="s">
        <v>27</v>
      </c>
      <c r="D225" s="27" t="s">
        <v>27</v>
      </c>
      <c r="E225" s="27" t="s">
        <v>28</v>
      </c>
      <c r="F225" s="27">
        <v>48.0</v>
      </c>
      <c r="G225" s="27" t="s">
        <v>53</v>
      </c>
      <c r="H225" s="27">
        <v>11.0</v>
      </c>
      <c r="I225" s="27" t="s">
        <v>30</v>
      </c>
      <c r="J225" s="27">
        <v>4.0</v>
      </c>
      <c r="K225" s="28" t="s">
        <v>33</v>
      </c>
      <c r="L225" s="29">
        <v>459.305</v>
      </c>
      <c r="M225" s="30">
        <v>151.171</v>
      </c>
      <c r="N225" s="27">
        <v>76.0</v>
      </c>
      <c r="O225" s="27">
        <v>165.0</v>
      </c>
      <c r="P225" s="31">
        <v>55671.57</v>
      </c>
      <c r="Q225" s="31" t="str">
        <f t="shared" si="1"/>
        <v/>
      </c>
      <c r="R225" s="39">
        <v>59469.0</v>
      </c>
      <c r="S225" s="33">
        <v>512.15453</v>
      </c>
      <c r="T225" s="27">
        <v>443.01507</v>
      </c>
      <c r="U225" s="34"/>
    </row>
    <row r="226" hidden="1">
      <c r="A226" s="27">
        <v>224.0</v>
      </c>
      <c r="B226" s="27" t="s">
        <v>26</v>
      </c>
      <c r="C226" s="27" t="s">
        <v>27</v>
      </c>
      <c r="D226" s="27" t="s">
        <v>27</v>
      </c>
      <c r="E226" s="27" t="s">
        <v>28</v>
      </c>
      <c r="F226" s="27">
        <v>48.0</v>
      </c>
      <c r="G226" s="27" t="s">
        <v>53</v>
      </c>
      <c r="H226" s="27">
        <v>11.0</v>
      </c>
      <c r="I226" s="27" t="s">
        <v>30</v>
      </c>
      <c r="J226" s="27">
        <v>4.0</v>
      </c>
      <c r="K226" s="28" t="s">
        <v>34</v>
      </c>
      <c r="L226" s="29">
        <v>333.417</v>
      </c>
      <c r="M226" s="30">
        <v>138.818</v>
      </c>
      <c r="N226" s="27">
        <v>0.0</v>
      </c>
      <c r="O226" s="27">
        <v>165.0</v>
      </c>
      <c r="P226" s="31">
        <v>89879.75</v>
      </c>
      <c r="Q226" s="31" t="str">
        <f t="shared" si="1"/>
        <v/>
      </c>
      <c r="R226" s="39">
        <v>111761.0</v>
      </c>
      <c r="S226" s="33">
        <v>549.08907</v>
      </c>
      <c r="T226" s="27">
        <v>446.47336</v>
      </c>
      <c r="U226" s="34"/>
    </row>
    <row r="227" hidden="1">
      <c r="A227" s="27">
        <v>225.0</v>
      </c>
      <c r="B227" s="27" t="s">
        <v>26</v>
      </c>
      <c r="C227" s="27" t="s">
        <v>27</v>
      </c>
      <c r="D227" s="27" t="s">
        <v>27</v>
      </c>
      <c r="E227" s="27" t="s">
        <v>28</v>
      </c>
      <c r="F227" s="27">
        <v>48.0</v>
      </c>
      <c r="G227" s="27" t="s">
        <v>53</v>
      </c>
      <c r="H227" s="27">
        <v>11.0</v>
      </c>
      <c r="I227" s="27" t="s">
        <v>30</v>
      </c>
      <c r="J227" s="27">
        <v>4.0</v>
      </c>
      <c r="K227" s="28" t="s">
        <v>35</v>
      </c>
      <c r="L227" s="29">
        <v>472.837</v>
      </c>
      <c r="M227" s="30">
        <v>166.408</v>
      </c>
      <c r="N227" s="27">
        <v>37.0</v>
      </c>
      <c r="O227" s="27">
        <v>173.0</v>
      </c>
      <c r="P227" s="31">
        <v>61187.08</v>
      </c>
      <c r="Q227" s="31" t="str">
        <f t="shared" si="1"/>
        <v/>
      </c>
      <c r="R227" s="39">
        <v>63412.0</v>
      </c>
      <c r="S227" s="33">
        <v>516.84522</v>
      </c>
      <c r="T227" s="27">
        <v>441.27741</v>
      </c>
      <c r="U227" s="34"/>
    </row>
    <row r="228" hidden="1">
      <c r="A228" s="27">
        <v>226.0</v>
      </c>
      <c r="B228" s="27" t="s">
        <v>26</v>
      </c>
      <c r="C228" s="27" t="s">
        <v>27</v>
      </c>
      <c r="D228" s="27" t="s">
        <v>27</v>
      </c>
      <c r="E228" s="27" t="s">
        <v>28</v>
      </c>
      <c r="F228" s="27">
        <v>48.0</v>
      </c>
      <c r="G228" s="27" t="s">
        <v>53</v>
      </c>
      <c r="H228" s="27">
        <v>11.0</v>
      </c>
      <c r="I228" s="27" t="s">
        <v>30</v>
      </c>
      <c r="J228" s="27">
        <v>4.0</v>
      </c>
      <c r="K228" s="28" t="s">
        <v>36</v>
      </c>
      <c r="L228" s="29">
        <v>281.098</v>
      </c>
      <c r="M228" s="30">
        <v>63.585</v>
      </c>
      <c r="N228" s="27">
        <v>30.0</v>
      </c>
      <c r="O228" s="27">
        <v>44.0</v>
      </c>
      <c r="P228" s="31">
        <v>47537.18</v>
      </c>
      <c r="Q228" s="31" t="str">
        <f t="shared" si="1"/>
        <v/>
      </c>
      <c r="R228" s="39">
        <v>45546.0</v>
      </c>
      <c r="S228" s="33">
        <v>498.44081</v>
      </c>
      <c r="T228" s="27">
        <v>441.305</v>
      </c>
      <c r="U228" s="34"/>
    </row>
    <row r="229" hidden="1">
      <c r="A229" s="27">
        <v>227.0</v>
      </c>
      <c r="B229" s="27" t="s">
        <v>26</v>
      </c>
      <c r="C229" s="27" t="s">
        <v>27</v>
      </c>
      <c r="D229" s="27" t="s">
        <v>27</v>
      </c>
      <c r="E229" s="27" t="s">
        <v>28</v>
      </c>
      <c r="F229" s="27">
        <v>48.0</v>
      </c>
      <c r="G229" s="27" t="s">
        <v>53</v>
      </c>
      <c r="H229" s="27">
        <v>11.0</v>
      </c>
      <c r="I229" s="27" t="s">
        <v>30</v>
      </c>
      <c r="J229" s="27">
        <v>4.0</v>
      </c>
      <c r="K229" s="28" t="s">
        <v>37</v>
      </c>
      <c r="L229" s="29">
        <v>711.6</v>
      </c>
      <c r="M229" s="30">
        <v>266.503</v>
      </c>
      <c r="N229" s="27">
        <v>75.0</v>
      </c>
      <c r="O229" s="27">
        <v>266.0</v>
      </c>
      <c r="P229" s="31">
        <v>131290.52</v>
      </c>
      <c r="Q229" s="31" t="str">
        <f t="shared" si="1"/>
        <v/>
      </c>
      <c r="R229" s="39">
        <v>136127.0</v>
      </c>
      <c r="S229" s="33">
        <v>589.32062</v>
      </c>
      <c r="T229" s="27">
        <v>440.43392</v>
      </c>
      <c r="U229" s="34"/>
    </row>
    <row r="230" hidden="1">
      <c r="A230" s="27">
        <v>228.0</v>
      </c>
      <c r="B230" s="27" t="s">
        <v>26</v>
      </c>
      <c r="C230" s="27" t="s">
        <v>27</v>
      </c>
      <c r="D230" s="27" t="s">
        <v>27</v>
      </c>
      <c r="E230" s="27" t="s">
        <v>28</v>
      </c>
      <c r="F230" s="27">
        <v>48.0</v>
      </c>
      <c r="G230" s="27" t="s">
        <v>53</v>
      </c>
      <c r="H230" s="27">
        <v>11.0</v>
      </c>
      <c r="I230" s="27" t="s">
        <v>30</v>
      </c>
      <c r="J230" s="27">
        <v>4.0</v>
      </c>
      <c r="K230" s="28" t="s">
        <v>38</v>
      </c>
      <c r="L230" s="29">
        <v>787.258</v>
      </c>
      <c r="M230" s="30">
        <v>261.864</v>
      </c>
      <c r="N230" s="27">
        <v>6.0</v>
      </c>
      <c r="O230" s="27">
        <v>239.0</v>
      </c>
      <c r="P230" s="31">
        <v>57264.490000000005</v>
      </c>
      <c r="Q230" s="31" t="str">
        <f t="shared" si="1"/>
        <v/>
      </c>
      <c r="R230" s="39">
        <v>64703.0</v>
      </c>
      <c r="S230" s="40">
        <v>543.9215</v>
      </c>
      <c r="T230" s="40">
        <v>468.00194</v>
      </c>
      <c r="U230" s="41"/>
    </row>
    <row r="231" hidden="1">
      <c r="A231" s="27">
        <v>229.0</v>
      </c>
      <c r="B231" s="27" t="s">
        <v>26</v>
      </c>
      <c r="C231" s="27" t="s">
        <v>27</v>
      </c>
      <c r="D231" s="27" t="s">
        <v>27</v>
      </c>
      <c r="E231" s="27" t="s">
        <v>28</v>
      </c>
      <c r="F231" s="27">
        <v>48.0</v>
      </c>
      <c r="G231" s="27" t="s">
        <v>53</v>
      </c>
      <c r="H231" s="27">
        <v>11.0</v>
      </c>
      <c r="I231" s="27" t="s">
        <v>30</v>
      </c>
      <c r="J231" s="27">
        <v>4.0</v>
      </c>
      <c r="K231" s="28" t="s">
        <v>39</v>
      </c>
      <c r="L231" s="29">
        <v>424.459</v>
      </c>
      <c r="M231" s="30">
        <v>148.196</v>
      </c>
      <c r="N231" s="27">
        <v>260.0</v>
      </c>
      <c r="O231" s="27">
        <v>157.0</v>
      </c>
      <c r="P231" s="31">
        <v>303499.94</v>
      </c>
      <c r="Q231" s="31" t="str">
        <f t="shared" si="1"/>
        <v/>
      </c>
      <c r="R231" s="39">
        <v>309647.0</v>
      </c>
      <c r="S231" s="33">
        <v>770.37085</v>
      </c>
      <c r="T231" s="27">
        <v>452.94885</v>
      </c>
      <c r="U231" s="34"/>
    </row>
    <row r="232" hidden="1">
      <c r="A232" s="27">
        <v>230.0</v>
      </c>
      <c r="B232" s="27" t="s">
        <v>26</v>
      </c>
      <c r="C232" s="27" t="s">
        <v>27</v>
      </c>
      <c r="D232" s="27" t="s">
        <v>27</v>
      </c>
      <c r="E232" s="27" t="s">
        <v>28</v>
      </c>
      <c r="F232" s="27">
        <v>48.0</v>
      </c>
      <c r="G232" s="27" t="s">
        <v>53</v>
      </c>
      <c r="H232" s="27">
        <v>11.0</v>
      </c>
      <c r="I232" s="27" t="s">
        <v>30</v>
      </c>
      <c r="J232" s="27">
        <v>4.0</v>
      </c>
      <c r="K232" s="28" t="s">
        <v>40</v>
      </c>
      <c r="L232" s="29">
        <v>517.577</v>
      </c>
      <c r="M232" s="30">
        <v>213.571</v>
      </c>
      <c r="N232" s="27">
        <v>30.0</v>
      </c>
      <c r="O232" s="27">
        <v>281.0</v>
      </c>
      <c r="P232" s="31">
        <v>116460.66</v>
      </c>
      <c r="Q232" s="31" t="str">
        <f t="shared" si="1"/>
        <v/>
      </c>
      <c r="R232" s="39">
        <v>124595.0</v>
      </c>
      <c r="S232" s="33">
        <v>604.87342</v>
      </c>
      <c r="T232" s="27">
        <v>471.42302</v>
      </c>
      <c r="U232" s="34"/>
    </row>
    <row r="233" hidden="1">
      <c r="A233" s="27">
        <v>231.0</v>
      </c>
      <c r="B233" s="27" t="s">
        <v>26</v>
      </c>
      <c r="C233" s="27" t="s">
        <v>27</v>
      </c>
      <c r="D233" s="27" t="s">
        <v>27</v>
      </c>
      <c r="E233" s="27" t="s">
        <v>28</v>
      </c>
      <c r="F233" s="27">
        <v>48.0</v>
      </c>
      <c r="G233" s="27" t="s">
        <v>53</v>
      </c>
      <c r="H233" s="27">
        <v>11.0</v>
      </c>
      <c r="I233" s="27" t="s">
        <v>30</v>
      </c>
      <c r="J233" s="27">
        <v>4.0</v>
      </c>
      <c r="K233" s="28" t="s">
        <v>41</v>
      </c>
      <c r="L233" s="31"/>
      <c r="M233" s="36"/>
      <c r="N233" s="37"/>
      <c r="O233" s="37"/>
      <c r="P233" s="31"/>
      <c r="Q233" s="31" t="str">
        <f t="shared" si="1"/>
        <v/>
      </c>
      <c r="R233" s="32"/>
      <c r="S233" s="33"/>
      <c r="T233" s="37"/>
      <c r="U233" s="38"/>
    </row>
    <row r="234" hidden="1">
      <c r="A234" s="27">
        <v>232.0</v>
      </c>
      <c r="B234" s="27" t="s">
        <v>26</v>
      </c>
      <c r="C234" s="27" t="s">
        <v>27</v>
      </c>
      <c r="D234" s="27" t="s">
        <v>27</v>
      </c>
      <c r="E234" s="27" t="s">
        <v>28</v>
      </c>
      <c r="F234" s="27">
        <v>48.0</v>
      </c>
      <c r="G234" s="27" t="s">
        <v>53</v>
      </c>
      <c r="H234" s="27">
        <v>11.0</v>
      </c>
      <c r="I234" s="27" t="s">
        <v>30</v>
      </c>
      <c r="J234" s="27">
        <v>4.0</v>
      </c>
      <c r="K234" s="28" t="s">
        <v>42</v>
      </c>
      <c r="L234" s="29">
        <v>368.103</v>
      </c>
      <c r="M234" s="30">
        <v>81.764</v>
      </c>
      <c r="N234" s="27">
        <v>12.0</v>
      </c>
      <c r="O234" s="27">
        <v>114.0</v>
      </c>
      <c r="P234" s="31">
        <v>134088.25999999998</v>
      </c>
      <c r="Q234" s="31" t="str">
        <f t="shared" si="1"/>
        <v/>
      </c>
      <c r="R234" s="39">
        <v>133090.0</v>
      </c>
      <c r="S234" s="33">
        <v>617.49323</v>
      </c>
      <c r="T234" s="27">
        <v>471.06351</v>
      </c>
      <c r="U234" s="34"/>
    </row>
    <row r="235" hidden="1">
      <c r="A235" s="27">
        <v>233.0</v>
      </c>
      <c r="B235" s="27" t="s">
        <v>26</v>
      </c>
      <c r="C235" s="27" t="s">
        <v>27</v>
      </c>
      <c r="D235" s="27" t="s">
        <v>27</v>
      </c>
      <c r="E235" s="27" t="s">
        <v>28</v>
      </c>
      <c r="F235" s="27">
        <v>48.0</v>
      </c>
      <c r="G235" s="27" t="s">
        <v>53</v>
      </c>
      <c r="H235" s="27">
        <v>11.0</v>
      </c>
      <c r="I235" s="27" t="s">
        <v>30</v>
      </c>
      <c r="J235" s="27">
        <v>4.0</v>
      </c>
      <c r="K235" s="28" t="s">
        <v>43</v>
      </c>
      <c r="L235" s="29">
        <v>150.531</v>
      </c>
      <c r="M235" s="30">
        <v>60.291</v>
      </c>
      <c r="N235" s="27">
        <v>0.0</v>
      </c>
      <c r="O235" s="27">
        <v>71.0</v>
      </c>
      <c r="P235" s="31">
        <v>951317.41</v>
      </c>
      <c r="Q235" s="31" t="str">
        <f t="shared" si="1"/>
        <v/>
      </c>
      <c r="R235" s="39">
        <v>970769.0</v>
      </c>
      <c r="S235" s="33">
        <v>1395.779005</v>
      </c>
      <c r="T235" s="27">
        <v>435.11856</v>
      </c>
      <c r="U235" s="34"/>
    </row>
    <row r="236" hidden="1">
      <c r="A236" s="27">
        <v>234.0</v>
      </c>
      <c r="B236" s="27" t="s">
        <v>26</v>
      </c>
      <c r="C236" s="27" t="s">
        <v>27</v>
      </c>
      <c r="D236" s="27" t="s">
        <v>27</v>
      </c>
      <c r="E236" s="27" t="s">
        <v>28</v>
      </c>
      <c r="F236" s="27">
        <v>48.0</v>
      </c>
      <c r="G236" s="27" t="s">
        <v>53</v>
      </c>
      <c r="H236" s="27">
        <v>11.0</v>
      </c>
      <c r="I236" s="27" t="s">
        <v>30</v>
      </c>
      <c r="J236" s="27">
        <v>4.0</v>
      </c>
      <c r="K236" s="28" t="s">
        <v>44</v>
      </c>
      <c r="L236" s="29">
        <v>411.342</v>
      </c>
      <c r="M236" s="30">
        <v>114.274</v>
      </c>
      <c r="N236" s="27">
        <v>22.0</v>
      </c>
      <c r="O236" s="27">
        <v>72.0</v>
      </c>
      <c r="P236" s="31">
        <v>39240.84</v>
      </c>
      <c r="Q236" s="31" t="str">
        <f t="shared" si="1"/>
        <v/>
      </c>
      <c r="R236" s="39">
        <v>37250.0</v>
      </c>
      <c r="S236" s="33">
        <v>500.42791</v>
      </c>
      <c r="T236" s="27">
        <v>449.45139</v>
      </c>
      <c r="U236" s="34"/>
    </row>
    <row r="237" hidden="1">
      <c r="A237" s="27">
        <v>235.0</v>
      </c>
      <c r="B237" s="27" t="s">
        <v>26</v>
      </c>
      <c r="C237" s="27" t="s">
        <v>27</v>
      </c>
      <c r="D237" s="27" t="s">
        <v>27</v>
      </c>
      <c r="E237" s="27" t="s">
        <v>28</v>
      </c>
      <c r="F237" s="27">
        <v>48.0</v>
      </c>
      <c r="G237" s="27" t="s">
        <v>53</v>
      </c>
      <c r="H237" s="27">
        <v>11.0</v>
      </c>
      <c r="I237" s="27" t="s">
        <v>30</v>
      </c>
      <c r="J237" s="27">
        <v>4.0</v>
      </c>
      <c r="K237" s="28" t="s">
        <v>45</v>
      </c>
      <c r="L237" s="29">
        <v>302.791</v>
      </c>
      <c r="M237" s="30">
        <v>98.434</v>
      </c>
      <c r="N237" s="27">
        <v>23.0</v>
      </c>
      <c r="O237" s="27">
        <v>106.0</v>
      </c>
      <c r="P237" s="31">
        <v>38410.130000000005</v>
      </c>
      <c r="Q237" s="31" t="str">
        <f t="shared" si="1"/>
        <v/>
      </c>
      <c r="R237" s="31">
        <v>35334.0</v>
      </c>
      <c r="S237" s="27">
        <v>516.86403</v>
      </c>
      <c r="T237" s="27">
        <v>466.80204</v>
      </c>
      <c r="U237" s="34"/>
    </row>
    <row r="238" hidden="1">
      <c r="A238" s="27">
        <v>236.0</v>
      </c>
      <c r="B238" s="27" t="s">
        <v>26</v>
      </c>
      <c r="C238" s="27" t="s">
        <v>27</v>
      </c>
      <c r="D238" s="27" t="s">
        <v>27</v>
      </c>
      <c r="E238" s="27" t="s">
        <v>28</v>
      </c>
      <c r="F238" s="27">
        <v>48.0</v>
      </c>
      <c r="G238" s="27" t="s">
        <v>53</v>
      </c>
      <c r="H238" s="27">
        <v>11.0</v>
      </c>
      <c r="I238" s="27" t="s">
        <v>30</v>
      </c>
      <c r="J238" s="27">
        <v>4.0</v>
      </c>
      <c r="K238" s="28" t="s">
        <v>46</v>
      </c>
      <c r="L238" s="29">
        <v>570.636</v>
      </c>
      <c r="M238" s="30">
        <v>241.313</v>
      </c>
      <c r="N238" s="27">
        <v>29.0</v>
      </c>
      <c r="O238" s="27">
        <v>326.0</v>
      </c>
      <c r="P238" s="31">
        <v>247334.31999999998</v>
      </c>
      <c r="Q238" s="31" t="str">
        <f t="shared" si="1"/>
        <v/>
      </c>
      <c r="R238" s="39">
        <v>264289.0</v>
      </c>
      <c r="S238" s="33">
        <v>708.91062</v>
      </c>
      <c r="T238" s="27">
        <v>444.15445</v>
      </c>
      <c r="U238" s="34"/>
    </row>
    <row r="239" hidden="1">
      <c r="A239" s="27">
        <v>237.0</v>
      </c>
      <c r="B239" s="27" t="s">
        <v>26</v>
      </c>
      <c r="C239" s="27" t="s">
        <v>27</v>
      </c>
      <c r="D239" s="27" t="s">
        <v>27</v>
      </c>
      <c r="E239" s="27" t="s">
        <v>28</v>
      </c>
      <c r="F239" s="27">
        <v>48.0</v>
      </c>
      <c r="G239" s="27" t="s">
        <v>53</v>
      </c>
      <c r="H239" s="27">
        <v>11.0</v>
      </c>
      <c r="I239" s="27" t="s">
        <v>30</v>
      </c>
      <c r="J239" s="27">
        <v>4.0</v>
      </c>
      <c r="K239" s="28" t="s">
        <v>47</v>
      </c>
      <c r="L239" s="29">
        <v>359.916</v>
      </c>
      <c r="M239" s="30">
        <v>48.226</v>
      </c>
      <c r="N239" s="27">
        <v>0.0</v>
      </c>
      <c r="O239" s="27">
        <v>41.0</v>
      </c>
      <c r="P239" s="31">
        <v>103703.79</v>
      </c>
      <c r="Q239" s="31" t="str">
        <f t="shared" si="1"/>
        <v/>
      </c>
      <c r="R239" s="39">
        <v>112209.0</v>
      </c>
      <c r="S239" s="33">
        <v>559.61154</v>
      </c>
      <c r="T239" s="27">
        <v>444.93865</v>
      </c>
      <c r="U239" s="34"/>
    </row>
    <row r="240" hidden="1">
      <c r="A240" s="27">
        <v>238.0</v>
      </c>
      <c r="B240" s="27" t="s">
        <v>26</v>
      </c>
      <c r="C240" s="27" t="s">
        <v>27</v>
      </c>
      <c r="D240" s="27" t="s">
        <v>27</v>
      </c>
      <c r="E240" s="27" t="s">
        <v>28</v>
      </c>
      <c r="F240" s="27">
        <v>48.0</v>
      </c>
      <c r="G240" s="27" t="s">
        <v>53</v>
      </c>
      <c r="H240" s="27">
        <v>11.0</v>
      </c>
      <c r="I240" s="27" t="s">
        <v>30</v>
      </c>
      <c r="J240" s="27">
        <v>4.0</v>
      </c>
      <c r="K240" s="28" t="s">
        <v>48</v>
      </c>
      <c r="L240" s="29">
        <v>429.262</v>
      </c>
      <c r="M240" s="30">
        <v>185.541</v>
      </c>
      <c r="N240" s="27">
        <v>0.0</v>
      </c>
      <c r="O240" s="27">
        <v>196.0</v>
      </c>
      <c r="P240" s="31">
        <v>169399.93000000002</v>
      </c>
      <c r="Q240" s="31" t="str">
        <f t="shared" si="1"/>
        <v/>
      </c>
      <c r="R240" s="39">
        <v>181301.0</v>
      </c>
      <c r="S240" s="33">
        <v>791.20739</v>
      </c>
      <c r="T240" s="27">
        <v>470.61082</v>
      </c>
      <c r="U240" s="34"/>
    </row>
    <row r="241" hidden="1">
      <c r="A241" s="27">
        <v>239.0</v>
      </c>
      <c r="B241" s="27" t="s">
        <v>26</v>
      </c>
      <c r="C241" s="27" t="s">
        <v>27</v>
      </c>
      <c r="D241" s="27" t="s">
        <v>27</v>
      </c>
      <c r="E241" s="27" t="s">
        <v>28</v>
      </c>
      <c r="F241" s="27">
        <v>48.0</v>
      </c>
      <c r="G241" s="27" t="s">
        <v>53</v>
      </c>
      <c r="H241" s="27">
        <v>11.0</v>
      </c>
      <c r="I241" s="27" t="s">
        <v>30</v>
      </c>
      <c r="J241" s="27">
        <v>4.0</v>
      </c>
      <c r="K241" s="28" t="s">
        <v>49</v>
      </c>
      <c r="L241" s="29">
        <v>831.962</v>
      </c>
      <c r="M241" s="30">
        <v>326.152</v>
      </c>
      <c r="N241" s="27">
        <v>94.0</v>
      </c>
      <c r="O241" s="27">
        <v>169.0</v>
      </c>
      <c r="P241" s="31">
        <v>274010.35000000003</v>
      </c>
      <c r="Q241" s="31" t="str">
        <f t="shared" si="1"/>
        <v/>
      </c>
      <c r="R241" s="39">
        <v>281135.0</v>
      </c>
      <c r="S241" s="33">
        <v>728.77303</v>
      </c>
      <c r="T241" s="27">
        <v>437.79615</v>
      </c>
      <c r="U241" s="34"/>
    </row>
    <row r="242" hidden="1">
      <c r="A242" s="27">
        <v>240.0</v>
      </c>
      <c r="B242" s="27" t="s">
        <v>26</v>
      </c>
      <c r="C242" s="27" t="s">
        <v>27</v>
      </c>
      <c r="D242" s="27" t="s">
        <v>27</v>
      </c>
      <c r="E242" s="27" t="s">
        <v>28</v>
      </c>
      <c r="F242" s="27">
        <v>48.0</v>
      </c>
      <c r="G242" s="27" t="s">
        <v>53</v>
      </c>
      <c r="H242" s="27">
        <v>11.0</v>
      </c>
      <c r="I242" s="27" t="s">
        <v>30</v>
      </c>
      <c r="J242" s="27">
        <v>4.0</v>
      </c>
      <c r="K242" s="28" t="s">
        <v>50</v>
      </c>
      <c r="L242" s="29">
        <v>602.672</v>
      </c>
      <c r="M242" s="30">
        <v>229.062</v>
      </c>
      <c r="N242" s="27">
        <v>29.0</v>
      </c>
      <c r="O242" s="27">
        <v>252.0</v>
      </c>
      <c r="P242" s="31">
        <v>84679.08</v>
      </c>
      <c r="Q242" s="31" t="str">
        <f t="shared" si="1"/>
        <v/>
      </c>
      <c r="R242" s="39">
        <v>90915.0</v>
      </c>
      <c r="S242" s="33">
        <v>547.19758</v>
      </c>
      <c r="T242" s="27">
        <v>445.76186</v>
      </c>
      <c r="U242" s="34"/>
    </row>
    <row r="243" hidden="1">
      <c r="A243" s="27">
        <v>241.0</v>
      </c>
      <c r="B243" s="27" t="s">
        <v>26</v>
      </c>
      <c r="C243" s="27" t="s">
        <v>27</v>
      </c>
      <c r="D243" s="27" t="s">
        <v>27</v>
      </c>
      <c r="E243" s="27" t="s">
        <v>28</v>
      </c>
      <c r="F243" s="27">
        <v>48.0</v>
      </c>
      <c r="G243" s="27" t="s">
        <v>53</v>
      </c>
      <c r="H243" s="27">
        <v>11.0</v>
      </c>
      <c r="I243" s="27" t="s">
        <v>30</v>
      </c>
      <c r="J243" s="27">
        <v>4.0</v>
      </c>
      <c r="K243" s="28" t="s">
        <v>51</v>
      </c>
      <c r="L243" s="29"/>
      <c r="M243" s="30"/>
      <c r="N243" s="27"/>
      <c r="O243" s="27"/>
      <c r="P243" s="31"/>
      <c r="Q243" s="31" t="str">
        <f t="shared" si="1"/>
        <v/>
      </c>
      <c r="R243" s="39">
        <v>1.53088378E8</v>
      </c>
      <c r="S243" s="33"/>
      <c r="T243" s="27"/>
      <c r="U243" s="34"/>
    </row>
    <row r="244" hidden="1">
      <c r="A244" s="27">
        <v>242.0</v>
      </c>
      <c r="B244" s="27" t="s">
        <v>26</v>
      </c>
      <c r="C244" s="27" t="s">
        <v>27</v>
      </c>
      <c r="D244" s="27" t="s">
        <v>27</v>
      </c>
      <c r="E244" s="27" t="s">
        <v>28</v>
      </c>
      <c r="F244" s="27">
        <v>48.0</v>
      </c>
      <c r="G244" s="27" t="s">
        <v>53</v>
      </c>
      <c r="H244" s="27">
        <v>11.0</v>
      </c>
      <c r="I244" s="27" t="s">
        <v>30</v>
      </c>
      <c r="J244" s="27">
        <v>4.0</v>
      </c>
      <c r="K244" s="28" t="s">
        <v>52</v>
      </c>
      <c r="L244" s="31"/>
      <c r="M244" s="36"/>
      <c r="N244" s="37"/>
      <c r="O244" s="37"/>
      <c r="P244" s="31"/>
      <c r="Q244" s="31" t="str">
        <f t="shared" si="1"/>
        <v/>
      </c>
      <c r="R244" s="31"/>
      <c r="S244" s="27"/>
      <c r="T244" s="37"/>
      <c r="U244" s="38"/>
    </row>
    <row r="245" hidden="1">
      <c r="A245" s="27">
        <v>243.0</v>
      </c>
      <c r="B245" s="27" t="s">
        <v>26</v>
      </c>
      <c r="C245" s="27" t="s">
        <v>27</v>
      </c>
      <c r="D245" s="27" t="s">
        <v>27</v>
      </c>
      <c r="E245" s="27" t="s">
        <v>28</v>
      </c>
      <c r="F245" s="27">
        <v>48.0</v>
      </c>
      <c r="G245" s="27" t="s">
        <v>53</v>
      </c>
      <c r="H245" s="27">
        <v>11.0</v>
      </c>
      <c r="I245" s="27" t="s">
        <v>30</v>
      </c>
      <c r="J245" s="27">
        <v>8.0</v>
      </c>
      <c r="K245" s="28" t="s">
        <v>31</v>
      </c>
      <c r="L245" s="29">
        <v>472.421</v>
      </c>
      <c r="M245" s="30">
        <v>97.667</v>
      </c>
      <c r="N245" s="27">
        <v>110.0</v>
      </c>
      <c r="O245" s="27">
        <v>140.0</v>
      </c>
      <c r="P245" s="31">
        <v>229295.35</v>
      </c>
      <c r="Q245" s="31" t="str">
        <f t="shared" si="1"/>
        <v/>
      </c>
      <c r="R245" s="39">
        <v>277407.0</v>
      </c>
      <c r="S245" s="33">
        <v>729.36049</v>
      </c>
      <c r="T245" s="27">
        <v>476.8364</v>
      </c>
      <c r="U245" s="34"/>
    </row>
    <row r="246" hidden="1">
      <c r="A246" s="27">
        <v>244.0</v>
      </c>
      <c r="B246" s="27" t="s">
        <v>26</v>
      </c>
      <c r="C246" s="27" t="s">
        <v>27</v>
      </c>
      <c r="D246" s="27" t="s">
        <v>27</v>
      </c>
      <c r="E246" s="27" t="s">
        <v>28</v>
      </c>
      <c r="F246" s="27">
        <v>48.0</v>
      </c>
      <c r="G246" s="27" t="s">
        <v>53</v>
      </c>
      <c r="H246" s="27">
        <v>11.0</v>
      </c>
      <c r="I246" s="27" t="s">
        <v>30</v>
      </c>
      <c r="J246" s="27">
        <v>8.0</v>
      </c>
      <c r="K246" s="28" t="s">
        <v>32</v>
      </c>
      <c r="L246" s="29">
        <v>601.52</v>
      </c>
      <c r="M246" s="30">
        <v>265.124</v>
      </c>
      <c r="N246" s="27">
        <v>103.0</v>
      </c>
      <c r="O246" s="27">
        <v>296.0</v>
      </c>
      <c r="P246" s="31">
        <v>87630.57</v>
      </c>
      <c r="Q246" s="31" t="str">
        <f t="shared" si="1"/>
        <v/>
      </c>
      <c r="R246" s="39">
        <v>115768.0</v>
      </c>
      <c r="S246" s="33">
        <v>551.15815</v>
      </c>
      <c r="T246" s="27">
        <v>445.90594</v>
      </c>
      <c r="U246" s="34"/>
    </row>
    <row r="247" hidden="1">
      <c r="A247" s="27">
        <v>245.0</v>
      </c>
      <c r="B247" s="27" t="s">
        <v>26</v>
      </c>
      <c r="C247" s="27" t="s">
        <v>27</v>
      </c>
      <c r="D247" s="27" t="s">
        <v>27</v>
      </c>
      <c r="E247" s="27" t="s">
        <v>28</v>
      </c>
      <c r="F247" s="27">
        <v>48.0</v>
      </c>
      <c r="G247" s="27" t="s">
        <v>53</v>
      </c>
      <c r="H247" s="27">
        <v>11.0</v>
      </c>
      <c r="I247" s="27" t="s">
        <v>30</v>
      </c>
      <c r="J247" s="27">
        <v>8.0</v>
      </c>
      <c r="K247" s="28" t="s">
        <v>33</v>
      </c>
      <c r="L247" s="29">
        <v>456.01</v>
      </c>
      <c r="M247" s="30">
        <v>152.353</v>
      </c>
      <c r="N247" s="27">
        <v>0.0</v>
      </c>
      <c r="O247" s="27">
        <v>167.0</v>
      </c>
      <c r="P247" s="31">
        <v>89950.16</v>
      </c>
      <c r="Q247" s="31" t="str">
        <f t="shared" si="1"/>
        <v/>
      </c>
      <c r="R247" s="39">
        <v>99971.0</v>
      </c>
      <c r="S247" s="33">
        <v>559.5136</v>
      </c>
      <c r="T247" s="27">
        <v>456.27545</v>
      </c>
      <c r="U247" s="34"/>
    </row>
    <row r="248" hidden="1">
      <c r="A248" s="27">
        <v>246.0</v>
      </c>
      <c r="B248" s="27" t="s">
        <v>26</v>
      </c>
      <c r="C248" s="27" t="s">
        <v>27</v>
      </c>
      <c r="D248" s="27" t="s">
        <v>27</v>
      </c>
      <c r="E248" s="27" t="s">
        <v>28</v>
      </c>
      <c r="F248" s="27">
        <v>48.0</v>
      </c>
      <c r="G248" s="27" t="s">
        <v>53</v>
      </c>
      <c r="H248" s="27">
        <v>11.0</v>
      </c>
      <c r="I248" s="27" t="s">
        <v>30</v>
      </c>
      <c r="J248" s="27">
        <v>8.0</v>
      </c>
      <c r="K248" s="28" t="s">
        <v>34</v>
      </c>
      <c r="L248" s="29">
        <v>334.956</v>
      </c>
      <c r="M248" s="30">
        <v>139.202</v>
      </c>
      <c r="N248" s="27">
        <v>37.0</v>
      </c>
      <c r="O248" s="27">
        <v>165.0</v>
      </c>
      <c r="P248" s="31">
        <v>190502.11</v>
      </c>
      <c r="Q248" s="31" t="str">
        <f t="shared" si="1"/>
        <v/>
      </c>
      <c r="R248" s="39">
        <v>201901.0</v>
      </c>
      <c r="S248" s="33">
        <v>655.86587</v>
      </c>
      <c r="T248" s="27">
        <v>452.70329</v>
      </c>
      <c r="U248" s="34"/>
    </row>
    <row r="249" hidden="1">
      <c r="A249" s="27">
        <v>247.0</v>
      </c>
      <c r="B249" s="27" t="s">
        <v>26</v>
      </c>
      <c r="C249" s="27" t="s">
        <v>27</v>
      </c>
      <c r="D249" s="27" t="s">
        <v>27</v>
      </c>
      <c r="E249" s="27" t="s">
        <v>28</v>
      </c>
      <c r="F249" s="27">
        <v>48.0</v>
      </c>
      <c r="G249" s="27" t="s">
        <v>53</v>
      </c>
      <c r="H249" s="27">
        <v>11.0</v>
      </c>
      <c r="I249" s="27" t="s">
        <v>30</v>
      </c>
      <c r="J249" s="27">
        <v>8.0</v>
      </c>
      <c r="K249" s="28" t="s">
        <v>35</v>
      </c>
      <c r="L249" s="29">
        <v>472.969</v>
      </c>
      <c r="M249" s="30">
        <v>170.881</v>
      </c>
      <c r="N249" s="27">
        <v>0.0</v>
      </c>
      <c r="O249" s="27">
        <v>173.0</v>
      </c>
      <c r="P249" s="31">
        <v>100155.77</v>
      </c>
      <c r="Q249" s="31" t="str">
        <f t="shared" si="1"/>
        <v/>
      </c>
      <c r="R249" s="39">
        <v>105867.0</v>
      </c>
      <c r="S249" s="33">
        <v>564.18625</v>
      </c>
      <c r="T249" s="27">
        <v>449.5095</v>
      </c>
      <c r="U249" s="34"/>
    </row>
    <row r="250" hidden="1">
      <c r="A250" s="27">
        <v>248.0</v>
      </c>
      <c r="B250" s="27" t="s">
        <v>26</v>
      </c>
      <c r="C250" s="27" t="s">
        <v>27</v>
      </c>
      <c r="D250" s="27" t="s">
        <v>27</v>
      </c>
      <c r="E250" s="27" t="s">
        <v>28</v>
      </c>
      <c r="F250" s="27">
        <v>48.0</v>
      </c>
      <c r="G250" s="27" t="s">
        <v>53</v>
      </c>
      <c r="H250" s="27">
        <v>11.0</v>
      </c>
      <c r="I250" s="27" t="s">
        <v>30</v>
      </c>
      <c r="J250" s="27">
        <v>8.0</v>
      </c>
      <c r="K250" s="28" t="s">
        <v>36</v>
      </c>
      <c r="L250" s="29">
        <v>258.31</v>
      </c>
      <c r="M250" s="30">
        <v>72.067</v>
      </c>
      <c r="N250" s="27">
        <v>0.0</v>
      </c>
      <c r="O250" s="27">
        <v>44.0</v>
      </c>
      <c r="P250" s="31">
        <v>78085.44</v>
      </c>
      <c r="Q250" s="31" t="str">
        <f t="shared" si="1"/>
        <v/>
      </c>
      <c r="R250" s="39">
        <v>84129.0</v>
      </c>
      <c r="S250" s="33">
        <v>537.07253</v>
      </c>
      <c r="T250" s="27">
        <v>449.50385</v>
      </c>
      <c r="U250" s="34"/>
    </row>
    <row r="251" hidden="1">
      <c r="A251" s="27">
        <v>249.0</v>
      </c>
      <c r="B251" s="27" t="s">
        <v>26</v>
      </c>
      <c r="C251" s="27" t="s">
        <v>27</v>
      </c>
      <c r="D251" s="27" t="s">
        <v>27</v>
      </c>
      <c r="E251" s="27" t="s">
        <v>28</v>
      </c>
      <c r="F251" s="27">
        <v>48.0</v>
      </c>
      <c r="G251" s="27" t="s">
        <v>53</v>
      </c>
      <c r="H251" s="27">
        <v>11.0</v>
      </c>
      <c r="I251" s="27" t="s">
        <v>30</v>
      </c>
      <c r="J251" s="27">
        <v>8.0</v>
      </c>
      <c r="K251" s="28" t="s">
        <v>37</v>
      </c>
      <c r="L251" s="29">
        <v>707.352</v>
      </c>
      <c r="M251" s="30">
        <v>302.659</v>
      </c>
      <c r="N251" s="27">
        <v>0.0</v>
      </c>
      <c r="O251" s="27">
        <v>266.0</v>
      </c>
      <c r="P251" s="31">
        <v>241599.39</v>
      </c>
      <c r="Q251" s="31" t="str">
        <f t="shared" si="1"/>
        <v/>
      </c>
      <c r="R251" s="39">
        <v>253441.0</v>
      </c>
      <c r="S251" s="33">
        <v>706.61248</v>
      </c>
      <c r="T251" s="27">
        <v>446.84992</v>
      </c>
      <c r="U251" s="34"/>
    </row>
    <row r="252" hidden="1">
      <c r="A252" s="27">
        <v>250.0</v>
      </c>
      <c r="B252" s="27" t="s">
        <v>26</v>
      </c>
      <c r="C252" s="27" t="s">
        <v>27</v>
      </c>
      <c r="D252" s="27" t="s">
        <v>27</v>
      </c>
      <c r="E252" s="27" t="s">
        <v>28</v>
      </c>
      <c r="F252" s="27">
        <v>48.0</v>
      </c>
      <c r="G252" s="27" t="s">
        <v>53</v>
      </c>
      <c r="H252" s="27">
        <v>11.0</v>
      </c>
      <c r="I252" s="27" t="s">
        <v>30</v>
      </c>
      <c r="J252" s="27">
        <v>8.0</v>
      </c>
      <c r="K252" s="28" t="s">
        <v>38</v>
      </c>
      <c r="L252" s="29">
        <v>793.681</v>
      </c>
      <c r="M252" s="30">
        <v>273.474</v>
      </c>
      <c r="N252" s="27">
        <v>8.0</v>
      </c>
      <c r="O252" s="27">
        <v>250.0</v>
      </c>
      <c r="P252" s="31">
        <v>91577.87000000001</v>
      </c>
      <c r="Q252" s="31" t="str">
        <f t="shared" si="1"/>
        <v/>
      </c>
      <c r="R252" s="39">
        <v>101995.0</v>
      </c>
      <c r="S252" s="40">
        <v>580.98842</v>
      </c>
      <c r="T252" s="40">
        <v>471.2416</v>
      </c>
      <c r="U252" s="41"/>
    </row>
    <row r="253" hidden="1">
      <c r="A253" s="27">
        <v>251.0</v>
      </c>
      <c r="B253" s="27" t="s">
        <v>26</v>
      </c>
      <c r="C253" s="27" t="s">
        <v>27</v>
      </c>
      <c r="D253" s="27" t="s">
        <v>27</v>
      </c>
      <c r="E253" s="27" t="s">
        <v>28</v>
      </c>
      <c r="F253" s="27">
        <v>48.0</v>
      </c>
      <c r="G253" s="27" t="s">
        <v>53</v>
      </c>
      <c r="H253" s="27">
        <v>11.0</v>
      </c>
      <c r="I253" s="27" t="s">
        <v>30</v>
      </c>
      <c r="J253" s="27">
        <v>8.0</v>
      </c>
      <c r="K253" s="28" t="s">
        <v>39</v>
      </c>
      <c r="L253" s="29">
        <v>408.844</v>
      </c>
      <c r="M253" s="30">
        <v>154.179</v>
      </c>
      <c r="N253" s="27">
        <v>339.0</v>
      </c>
      <c r="O253" s="27">
        <v>157.0</v>
      </c>
      <c r="P253" s="31">
        <v>614375.32</v>
      </c>
      <c r="Q253" s="31" t="str">
        <f t="shared" si="1"/>
        <v/>
      </c>
      <c r="R253" s="39">
        <v>601117.0</v>
      </c>
      <c r="S253" s="33">
        <v>1119.89726</v>
      </c>
      <c r="T253" s="27">
        <v>490.90078</v>
      </c>
      <c r="U253" s="34"/>
    </row>
    <row r="254" hidden="1">
      <c r="A254" s="27">
        <v>252.0</v>
      </c>
      <c r="B254" s="27" t="s">
        <v>26</v>
      </c>
      <c r="C254" s="27" t="s">
        <v>27</v>
      </c>
      <c r="D254" s="27" t="s">
        <v>27</v>
      </c>
      <c r="E254" s="27" t="s">
        <v>28</v>
      </c>
      <c r="F254" s="27">
        <v>48.0</v>
      </c>
      <c r="G254" s="27" t="s">
        <v>53</v>
      </c>
      <c r="H254" s="27">
        <v>11.0</v>
      </c>
      <c r="I254" s="27" t="s">
        <v>30</v>
      </c>
      <c r="J254" s="27">
        <v>8.0</v>
      </c>
      <c r="K254" s="28" t="s">
        <v>40</v>
      </c>
      <c r="L254" s="29">
        <v>518.088</v>
      </c>
      <c r="M254" s="30">
        <v>213.637</v>
      </c>
      <c r="N254" s="27">
        <v>8.0</v>
      </c>
      <c r="O254" s="27">
        <v>283.0</v>
      </c>
      <c r="P254" s="31">
        <v>233583.99</v>
      </c>
      <c r="Q254" s="31" t="str">
        <f t="shared" si="1"/>
        <v/>
      </c>
      <c r="R254" s="39">
        <v>237615.0</v>
      </c>
      <c r="S254" s="33">
        <v>696.33291</v>
      </c>
      <c r="T254" s="27">
        <v>446.24779</v>
      </c>
      <c r="U254" s="34"/>
    </row>
    <row r="255" hidden="1">
      <c r="A255" s="27">
        <v>253.0</v>
      </c>
      <c r="B255" s="27" t="s">
        <v>26</v>
      </c>
      <c r="C255" s="27" t="s">
        <v>27</v>
      </c>
      <c r="D255" s="27" t="s">
        <v>27</v>
      </c>
      <c r="E255" s="27" t="s">
        <v>28</v>
      </c>
      <c r="F255" s="27">
        <v>48.0</v>
      </c>
      <c r="G255" s="27" t="s">
        <v>53</v>
      </c>
      <c r="H255" s="27">
        <v>11.0</v>
      </c>
      <c r="I255" s="27" t="s">
        <v>30</v>
      </c>
      <c r="J255" s="27">
        <v>8.0</v>
      </c>
      <c r="K255" s="28" t="s">
        <v>41</v>
      </c>
      <c r="L255" s="31"/>
      <c r="M255" s="36"/>
      <c r="N255" s="37"/>
      <c r="O255" s="37"/>
      <c r="P255" s="31"/>
      <c r="Q255" s="31" t="str">
        <f t="shared" si="1"/>
        <v/>
      </c>
      <c r="R255" s="32"/>
      <c r="S255" s="33"/>
      <c r="T255" s="37"/>
      <c r="U255" s="38"/>
    </row>
    <row r="256" hidden="1">
      <c r="A256" s="27">
        <v>254.0</v>
      </c>
      <c r="B256" s="27" t="s">
        <v>26</v>
      </c>
      <c r="C256" s="27" t="s">
        <v>27</v>
      </c>
      <c r="D256" s="27" t="s">
        <v>27</v>
      </c>
      <c r="E256" s="27" t="s">
        <v>28</v>
      </c>
      <c r="F256" s="27">
        <v>48.0</v>
      </c>
      <c r="G256" s="27" t="s">
        <v>53</v>
      </c>
      <c r="H256" s="27">
        <v>11.0</v>
      </c>
      <c r="I256" s="27" t="s">
        <v>30</v>
      </c>
      <c r="J256" s="27">
        <v>8.0</v>
      </c>
      <c r="K256" s="28" t="s">
        <v>42</v>
      </c>
      <c r="L256" s="29">
        <v>361.517</v>
      </c>
      <c r="M256" s="30">
        <v>95.013</v>
      </c>
      <c r="N256" s="27">
        <v>87.0</v>
      </c>
      <c r="O256" s="27">
        <v>114.0</v>
      </c>
      <c r="P256" s="31">
        <v>250377.66999999998</v>
      </c>
      <c r="Q256" s="31" t="str">
        <f t="shared" si="1"/>
        <v/>
      </c>
      <c r="R256" s="39">
        <v>259658.00000000003</v>
      </c>
      <c r="S256" s="33">
        <v>747.82769</v>
      </c>
      <c r="T256" s="27">
        <v>484.90222</v>
      </c>
      <c r="U256" s="34"/>
    </row>
    <row r="257" hidden="1">
      <c r="A257" s="27">
        <v>255.0</v>
      </c>
      <c r="B257" s="27" t="s">
        <v>26</v>
      </c>
      <c r="C257" s="27" t="s">
        <v>27</v>
      </c>
      <c r="D257" s="27" t="s">
        <v>27</v>
      </c>
      <c r="E257" s="27" t="s">
        <v>28</v>
      </c>
      <c r="F257" s="27">
        <v>48.0</v>
      </c>
      <c r="G257" s="27" t="s">
        <v>53</v>
      </c>
      <c r="H257" s="27">
        <v>11.0</v>
      </c>
      <c r="I257" s="27" t="s">
        <v>30</v>
      </c>
      <c r="J257" s="27">
        <v>8.0</v>
      </c>
      <c r="K257" s="28" t="s">
        <v>43</v>
      </c>
      <c r="L257" s="29">
        <v>151.397</v>
      </c>
      <c r="M257" s="30">
        <v>63.809</v>
      </c>
      <c r="N257" s="27">
        <v>130.0</v>
      </c>
      <c r="O257" s="27">
        <v>71.0</v>
      </c>
      <c r="P257" s="31">
        <v>1913158.899</v>
      </c>
      <c r="Q257" s="31" t="str">
        <f t="shared" si="1"/>
        <v/>
      </c>
      <c r="R257" s="39">
        <v>1903197.0</v>
      </c>
      <c r="S257" s="33">
        <v>2366.232928</v>
      </c>
      <c r="T257" s="27">
        <v>433.67746</v>
      </c>
      <c r="U257" s="34"/>
    </row>
    <row r="258" hidden="1">
      <c r="A258" s="27">
        <v>256.0</v>
      </c>
      <c r="B258" s="27" t="s">
        <v>26</v>
      </c>
      <c r="C258" s="27" t="s">
        <v>27</v>
      </c>
      <c r="D258" s="27" t="s">
        <v>27</v>
      </c>
      <c r="E258" s="27" t="s">
        <v>28</v>
      </c>
      <c r="F258" s="27">
        <v>48.0</v>
      </c>
      <c r="G258" s="27" t="s">
        <v>53</v>
      </c>
      <c r="H258" s="27">
        <v>11.0</v>
      </c>
      <c r="I258" s="27" t="s">
        <v>30</v>
      </c>
      <c r="J258" s="27">
        <v>8.0</v>
      </c>
      <c r="K258" s="28" t="s">
        <v>44</v>
      </c>
      <c r="L258" s="29">
        <v>414.149</v>
      </c>
      <c r="M258" s="30">
        <v>115.042</v>
      </c>
      <c r="N258" s="27">
        <v>0.0</v>
      </c>
      <c r="O258" s="27">
        <v>72.0</v>
      </c>
      <c r="P258" s="31">
        <v>58269.89</v>
      </c>
      <c r="Q258" s="31" t="str">
        <f t="shared" si="1"/>
        <v/>
      </c>
      <c r="R258" s="39">
        <v>65358.00000000001</v>
      </c>
      <c r="S258" s="33">
        <v>524.83797</v>
      </c>
      <c r="T258" s="27">
        <v>454.84447</v>
      </c>
      <c r="U258" s="34"/>
    </row>
    <row r="259" hidden="1">
      <c r="A259" s="27">
        <v>257.0</v>
      </c>
      <c r="B259" s="27" t="s">
        <v>26</v>
      </c>
      <c r="C259" s="27" t="s">
        <v>27</v>
      </c>
      <c r="D259" s="27" t="s">
        <v>27</v>
      </c>
      <c r="E259" s="27" t="s">
        <v>28</v>
      </c>
      <c r="F259" s="27">
        <v>48.0</v>
      </c>
      <c r="G259" s="27" t="s">
        <v>53</v>
      </c>
      <c r="H259" s="27">
        <v>11.0</v>
      </c>
      <c r="I259" s="27" t="s">
        <v>30</v>
      </c>
      <c r="J259" s="27">
        <v>8.0</v>
      </c>
      <c r="K259" s="28" t="s">
        <v>45</v>
      </c>
      <c r="L259" s="29">
        <v>294.729</v>
      </c>
      <c r="M259" s="30">
        <v>93.028</v>
      </c>
      <c r="N259" s="27">
        <v>0.0</v>
      </c>
      <c r="O259" s="27">
        <v>108.0</v>
      </c>
      <c r="P259" s="31">
        <v>56054.340000000004</v>
      </c>
      <c r="Q259" s="31" t="str">
        <f t="shared" si="1"/>
        <v/>
      </c>
      <c r="R259" s="31">
        <v>61737.0</v>
      </c>
      <c r="S259" s="27">
        <v>544.93457</v>
      </c>
      <c r="T259" s="27">
        <v>477.1288</v>
      </c>
      <c r="U259" s="34"/>
    </row>
    <row r="260" hidden="1">
      <c r="A260" s="27">
        <v>258.0</v>
      </c>
      <c r="B260" s="27" t="s">
        <v>26</v>
      </c>
      <c r="C260" s="27" t="s">
        <v>27</v>
      </c>
      <c r="D260" s="27" t="s">
        <v>27</v>
      </c>
      <c r="E260" s="27" t="s">
        <v>28</v>
      </c>
      <c r="F260" s="27">
        <v>48.0</v>
      </c>
      <c r="G260" s="27" t="s">
        <v>53</v>
      </c>
      <c r="H260" s="27">
        <v>11.0</v>
      </c>
      <c r="I260" s="27" t="s">
        <v>30</v>
      </c>
      <c r="J260" s="27">
        <v>8.0</v>
      </c>
      <c r="K260" s="28" t="s">
        <v>46</v>
      </c>
      <c r="L260" s="29">
        <v>601.227</v>
      </c>
      <c r="M260" s="30">
        <v>214.788</v>
      </c>
      <c r="N260" s="27">
        <v>323.0</v>
      </c>
      <c r="O260" s="27">
        <v>328.0</v>
      </c>
      <c r="P260" s="31">
        <v>549812.5800000001</v>
      </c>
      <c r="Q260" s="31" t="str">
        <f t="shared" si="1"/>
        <v/>
      </c>
      <c r="R260" s="39">
        <v>544653.0</v>
      </c>
      <c r="S260" s="33">
        <v>1048.473846</v>
      </c>
      <c r="T260" s="27">
        <v>478.08628</v>
      </c>
      <c r="U260" s="34"/>
    </row>
    <row r="261" hidden="1">
      <c r="A261" s="27">
        <v>259.0</v>
      </c>
      <c r="B261" s="27" t="s">
        <v>26</v>
      </c>
      <c r="C261" s="27" t="s">
        <v>27</v>
      </c>
      <c r="D261" s="27" t="s">
        <v>27</v>
      </c>
      <c r="E261" s="27" t="s">
        <v>28</v>
      </c>
      <c r="F261" s="27">
        <v>48.0</v>
      </c>
      <c r="G261" s="27" t="s">
        <v>53</v>
      </c>
      <c r="H261" s="27">
        <v>11.0</v>
      </c>
      <c r="I261" s="27" t="s">
        <v>30</v>
      </c>
      <c r="J261" s="27">
        <v>8.0</v>
      </c>
      <c r="K261" s="28" t="s">
        <v>47</v>
      </c>
      <c r="L261" s="29">
        <v>351.526</v>
      </c>
      <c r="M261" s="30">
        <v>54.784</v>
      </c>
      <c r="N261" s="27">
        <v>0.0</v>
      </c>
      <c r="O261" s="27">
        <v>41.0</v>
      </c>
      <c r="P261" s="31">
        <v>212847.27000000002</v>
      </c>
      <c r="Q261" s="31" t="str">
        <f t="shared" si="1"/>
        <v/>
      </c>
      <c r="R261" s="39">
        <v>221077.0</v>
      </c>
      <c r="S261" s="33">
        <v>671.92681</v>
      </c>
      <c r="T261" s="27">
        <v>448.14607</v>
      </c>
      <c r="U261" s="34"/>
    </row>
    <row r="262" hidden="1">
      <c r="A262" s="27">
        <v>260.0</v>
      </c>
      <c r="B262" s="27" t="s">
        <v>26</v>
      </c>
      <c r="C262" s="27" t="s">
        <v>27</v>
      </c>
      <c r="D262" s="27" t="s">
        <v>27</v>
      </c>
      <c r="E262" s="27" t="s">
        <v>28</v>
      </c>
      <c r="F262" s="27">
        <v>48.0</v>
      </c>
      <c r="G262" s="27" t="s">
        <v>53</v>
      </c>
      <c r="H262" s="27">
        <v>11.0</v>
      </c>
      <c r="I262" s="27" t="s">
        <v>30</v>
      </c>
      <c r="J262" s="27">
        <v>8.0</v>
      </c>
      <c r="K262" s="28" t="s">
        <v>48</v>
      </c>
      <c r="L262" s="29">
        <v>421.257</v>
      </c>
      <c r="M262" s="30">
        <v>202.471</v>
      </c>
      <c r="N262" s="27">
        <v>182.0</v>
      </c>
      <c r="O262" s="27">
        <v>195.0</v>
      </c>
      <c r="P262" s="31">
        <v>359039.96</v>
      </c>
      <c r="Q262" s="31" t="str">
        <f t="shared" si="1"/>
        <v/>
      </c>
      <c r="R262" s="39">
        <v>348409.0</v>
      </c>
      <c r="S262" s="33">
        <v>1082.561151</v>
      </c>
      <c r="T262" s="27">
        <v>448.70202</v>
      </c>
      <c r="U262" s="34"/>
    </row>
    <row r="263" hidden="1">
      <c r="A263" s="27">
        <v>261.0</v>
      </c>
      <c r="B263" s="27" t="s">
        <v>26</v>
      </c>
      <c r="C263" s="27" t="s">
        <v>27</v>
      </c>
      <c r="D263" s="27" t="s">
        <v>27</v>
      </c>
      <c r="E263" s="27" t="s">
        <v>28</v>
      </c>
      <c r="F263" s="27">
        <v>48.0</v>
      </c>
      <c r="G263" s="27" t="s">
        <v>53</v>
      </c>
      <c r="H263" s="27">
        <v>11.0</v>
      </c>
      <c r="I263" s="27" t="s">
        <v>30</v>
      </c>
      <c r="J263" s="27">
        <v>8.0</v>
      </c>
      <c r="K263" s="28" t="s">
        <v>49</v>
      </c>
      <c r="L263" s="29">
        <v>825.432</v>
      </c>
      <c r="M263" s="30">
        <v>307.237</v>
      </c>
      <c r="N263" s="27">
        <v>414.0</v>
      </c>
      <c r="O263" s="27">
        <v>169.0</v>
      </c>
      <c r="P263" s="31">
        <v>547407.88</v>
      </c>
      <c r="Q263" s="31" t="str">
        <f t="shared" si="1"/>
        <v/>
      </c>
      <c r="R263" s="39">
        <v>568413.0</v>
      </c>
      <c r="S263" s="33">
        <v>1017.633824</v>
      </c>
      <c r="T263" s="27">
        <v>453.14545</v>
      </c>
      <c r="U263" s="34"/>
    </row>
    <row r="264" hidden="1">
      <c r="A264" s="27">
        <v>262.0</v>
      </c>
      <c r="B264" s="27" t="s">
        <v>26</v>
      </c>
      <c r="C264" s="27" t="s">
        <v>27</v>
      </c>
      <c r="D264" s="27" t="s">
        <v>27</v>
      </c>
      <c r="E264" s="27" t="s">
        <v>28</v>
      </c>
      <c r="F264" s="27">
        <v>48.0</v>
      </c>
      <c r="G264" s="27" t="s">
        <v>53</v>
      </c>
      <c r="H264" s="27">
        <v>11.0</v>
      </c>
      <c r="I264" s="27" t="s">
        <v>30</v>
      </c>
      <c r="J264" s="27">
        <v>8.0</v>
      </c>
      <c r="K264" s="28" t="s">
        <v>50</v>
      </c>
      <c r="L264" s="29">
        <v>597.297</v>
      </c>
      <c r="M264" s="30">
        <v>230.724</v>
      </c>
      <c r="N264" s="27">
        <v>0.0</v>
      </c>
      <c r="O264" s="27">
        <v>258.0</v>
      </c>
      <c r="P264" s="31">
        <v>149612.48</v>
      </c>
      <c r="Q264" s="31" t="str">
        <f t="shared" si="1"/>
        <v/>
      </c>
      <c r="R264" s="39">
        <v>162587.0</v>
      </c>
      <c r="S264" s="33">
        <v>619.42033</v>
      </c>
      <c r="T264" s="27">
        <v>453.01716</v>
      </c>
      <c r="U264" s="34"/>
    </row>
    <row r="265" hidden="1">
      <c r="A265" s="27">
        <v>263.0</v>
      </c>
      <c r="B265" s="27" t="s">
        <v>26</v>
      </c>
      <c r="C265" s="27" t="s">
        <v>27</v>
      </c>
      <c r="D265" s="27" t="s">
        <v>27</v>
      </c>
      <c r="E265" s="27" t="s">
        <v>28</v>
      </c>
      <c r="F265" s="27">
        <v>48.0</v>
      </c>
      <c r="G265" s="27" t="s">
        <v>53</v>
      </c>
      <c r="H265" s="27">
        <v>11.0</v>
      </c>
      <c r="I265" s="27" t="s">
        <v>30</v>
      </c>
      <c r="J265" s="27">
        <v>8.0</v>
      </c>
      <c r="K265" s="28" t="s">
        <v>51</v>
      </c>
      <c r="L265" s="29"/>
      <c r="M265" s="30"/>
      <c r="N265" s="27"/>
      <c r="O265" s="27"/>
      <c r="P265" s="31"/>
      <c r="Q265" s="31" t="str">
        <f t="shared" si="1"/>
        <v/>
      </c>
      <c r="R265" s="39"/>
      <c r="S265" s="33"/>
      <c r="T265" s="27"/>
      <c r="U265" s="34"/>
    </row>
    <row r="266" hidden="1">
      <c r="A266" s="27">
        <v>264.0</v>
      </c>
      <c r="B266" s="27" t="s">
        <v>26</v>
      </c>
      <c r="C266" s="27" t="s">
        <v>27</v>
      </c>
      <c r="D266" s="27" t="s">
        <v>27</v>
      </c>
      <c r="E266" s="27" t="s">
        <v>28</v>
      </c>
      <c r="F266" s="27">
        <v>48.0</v>
      </c>
      <c r="G266" s="27" t="s">
        <v>53</v>
      </c>
      <c r="H266" s="27">
        <v>11.0</v>
      </c>
      <c r="I266" s="27" t="s">
        <v>30</v>
      </c>
      <c r="J266" s="27">
        <v>8.0</v>
      </c>
      <c r="K266" s="28" t="s">
        <v>52</v>
      </c>
      <c r="L266" s="31"/>
      <c r="M266" s="36"/>
      <c r="N266" s="37"/>
      <c r="O266" s="37"/>
      <c r="P266" s="31"/>
      <c r="Q266" s="31" t="str">
        <f t="shared" si="1"/>
        <v/>
      </c>
      <c r="R266" s="31"/>
      <c r="S266" s="27"/>
      <c r="T266" s="37"/>
      <c r="U266" s="38"/>
    </row>
    <row r="267" hidden="1">
      <c r="A267" s="27">
        <v>265.0</v>
      </c>
      <c r="B267" s="37" t="s">
        <v>26</v>
      </c>
      <c r="C267" s="37" t="s">
        <v>27</v>
      </c>
      <c r="D267" s="37" t="s">
        <v>27</v>
      </c>
      <c r="E267" s="37" t="s">
        <v>28</v>
      </c>
      <c r="F267" s="27">
        <v>32.0</v>
      </c>
      <c r="G267" s="37" t="s">
        <v>53</v>
      </c>
      <c r="H267" s="27">
        <v>11.0</v>
      </c>
      <c r="I267" s="37" t="s">
        <v>30</v>
      </c>
      <c r="J267" s="37">
        <v>1.0</v>
      </c>
      <c r="K267" s="42" t="s">
        <v>31</v>
      </c>
      <c r="L267" s="29">
        <v>478.475</v>
      </c>
      <c r="M267" s="30">
        <v>95.937</v>
      </c>
      <c r="N267" s="27">
        <v>0.0</v>
      </c>
      <c r="O267" s="27">
        <v>140.0</v>
      </c>
      <c r="P267" s="31">
        <v>29766.27</v>
      </c>
      <c r="Q267" s="31" t="str">
        <f t="shared" si="1"/>
        <v/>
      </c>
      <c r="R267" s="39">
        <v>55452.0</v>
      </c>
      <c r="S267" s="40">
        <v>475.00281</v>
      </c>
      <c r="T267" s="27">
        <v>430.24246</v>
      </c>
      <c r="U267" s="34"/>
    </row>
    <row r="268" hidden="1">
      <c r="A268" s="27">
        <v>266.0</v>
      </c>
      <c r="B268" s="37" t="s">
        <v>26</v>
      </c>
      <c r="C268" s="37" t="s">
        <v>27</v>
      </c>
      <c r="D268" s="37" t="s">
        <v>27</v>
      </c>
      <c r="E268" s="37" t="s">
        <v>28</v>
      </c>
      <c r="F268" s="27">
        <v>32.0</v>
      </c>
      <c r="G268" s="37" t="s">
        <v>53</v>
      </c>
      <c r="H268" s="27">
        <v>11.0</v>
      </c>
      <c r="I268" s="37" t="s">
        <v>30</v>
      </c>
      <c r="J268" s="37">
        <v>1.0</v>
      </c>
      <c r="K268" s="42" t="s">
        <v>32</v>
      </c>
      <c r="L268" s="29">
        <v>567.383</v>
      </c>
      <c r="M268" s="30">
        <v>228.931</v>
      </c>
      <c r="N268" s="27">
        <v>0.0</v>
      </c>
      <c r="O268" s="27">
        <v>281.0</v>
      </c>
      <c r="P268" s="31">
        <v>10830.39</v>
      </c>
      <c r="Q268" s="31" t="str">
        <f t="shared" si="1"/>
        <v/>
      </c>
      <c r="R268" s="39">
        <v>39293.0</v>
      </c>
      <c r="S268" s="40">
        <v>485.64282</v>
      </c>
      <c r="T268" s="27">
        <v>456.82942</v>
      </c>
      <c r="U268" s="34"/>
    </row>
    <row r="269" hidden="1">
      <c r="A269" s="27">
        <v>267.0</v>
      </c>
      <c r="B269" s="37" t="s">
        <v>26</v>
      </c>
      <c r="C269" s="37" t="s">
        <v>27</v>
      </c>
      <c r="D269" s="37" t="s">
        <v>27</v>
      </c>
      <c r="E269" s="37" t="s">
        <v>28</v>
      </c>
      <c r="F269" s="27">
        <v>32.0</v>
      </c>
      <c r="G269" s="37" t="s">
        <v>53</v>
      </c>
      <c r="H269" s="27">
        <v>11.0</v>
      </c>
      <c r="I269" s="37" t="s">
        <v>30</v>
      </c>
      <c r="J269" s="37">
        <v>1.0</v>
      </c>
      <c r="K269" s="42" t="s">
        <v>33</v>
      </c>
      <c r="L269" s="29">
        <v>468.297</v>
      </c>
      <c r="M269" s="30">
        <v>115.298</v>
      </c>
      <c r="N269" s="27">
        <v>0.0</v>
      </c>
      <c r="O269" s="27">
        <v>161.0</v>
      </c>
      <c r="P269" s="31">
        <v>12665.330000000002</v>
      </c>
      <c r="Q269" s="31" t="str">
        <f t="shared" si="1"/>
        <v/>
      </c>
      <c r="R269" s="39">
        <v>27963.0</v>
      </c>
      <c r="S269" s="40">
        <v>478.56269</v>
      </c>
      <c r="T269" s="27">
        <v>452.03989</v>
      </c>
      <c r="U269" s="34"/>
    </row>
    <row r="270" hidden="1">
      <c r="A270" s="27">
        <v>268.0</v>
      </c>
      <c r="B270" s="37" t="s">
        <v>26</v>
      </c>
      <c r="C270" s="37" t="s">
        <v>27</v>
      </c>
      <c r="D270" s="37" t="s">
        <v>27</v>
      </c>
      <c r="E270" s="37" t="s">
        <v>28</v>
      </c>
      <c r="F270" s="27">
        <v>32.0</v>
      </c>
      <c r="G270" s="37" t="s">
        <v>53</v>
      </c>
      <c r="H270" s="27">
        <v>11.0</v>
      </c>
      <c r="I270" s="37" t="s">
        <v>30</v>
      </c>
      <c r="J270" s="37">
        <v>1.0</v>
      </c>
      <c r="K270" s="42" t="s">
        <v>34</v>
      </c>
      <c r="L270" s="29">
        <v>323.175</v>
      </c>
      <c r="M270" s="30">
        <v>156.098</v>
      </c>
      <c r="N270" s="27">
        <v>0.0</v>
      </c>
      <c r="O270" s="27">
        <v>165.0</v>
      </c>
      <c r="P270" s="31">
        <v>22630.88</v>
      </c>
      <c r="Q270" s="31" t="str">
        <f t="shared" si="1"/>
        <v/>
      </c>
      <c r="R270" s="39">
        <v>37040.0</v>
      </c>
      <c r="S270" s="40">
        <v>464.65904</v>
      </c>
      <c r="T270" s="27">
        <v>429.50519</v>
      </c>
      <c r="U270" s="34"/>
    </row>
    <row r="271" hidden="1">
      <c r="A271" s="27">
        <v>269.0</v>
      </c>
      <c r="B271" s="37" t="s">
        <v>26</v>
      </c>
      <c r="C271" s="37" t="s">
        <v>27</v>
      </c>
      <c r="D271" s="37" t="s">
        <v>27</v>
      </c>
      <c r="E271" s="37" t="s">
        <v>28</v>
      </c>
      <c r="F271" s="27">
        <v>32.0</v>
      </c>
      <c r="G271" s="37" t="s">
        <v>53</v>
      </c>
      <c r="H271" s="27">
        <v>11.0</v>
      </c>
      <c r="I271" s="37" t="s">
        <v>30</v>
      </c>
      <c r="J271" s="37">
        <v>1.0</v>
      </c>
      <c r="K271" s="42" t="s">
        <v>35</v>
      </c>
      <c r="L271" s="29">
        <v>465.967</v>
      </c>
      <c r="M271" s="30">
        <v>155.683</v>
      </c>
      <c r="N271" s="27">
        <v>0.0</v>
      </c>
      <c r="O271" s="27">
        <v>168.0</v>
      </c>
      <c r="P271" s="31">
        <v>11701.560000000001</v>
      </c>
      <c r="Q271" s="31" t="str">
        <f t="shared" si="1"/>
        <v/>
      </c>
      <c r="R271" s="39">
        <v>26512.0</v>
      </c>
      <c r="S271" s="40">
        <v>462.16303</v>
      </c>
      <c r="T271" s="27">
        <v>436.51639</v>
      </c>
      <c r="U271" s="34"/>
    </row>
    <row r="272" hidden="1">
      <c r="A272" s="27">
        <v>270.0</v>
      </c>
      <c r="B272" s="37" t="s">
        <v>26</v>
      </c>
      <c r="C272" s="37" t="s">
        <v>27</v>
      </c>
      <c r="D272" s="37" t="s">
        <v>27</v>
      </c>
      <c r="E272" s="37" t="s">
        <v>28</v>
      </c>
      <c r="F272" s="27">
        <v>32.0</v>
      </c>
      <c r="G272" s="37" t="s">
        <v>53</v>
      </c>
      <c r="H272" s="27">
        <v>11.0</v>
      </c>
      <c r="I272" s="37" t="s">
        <v>30</v>
      </c>
      <c r="J272" s="37">
        <v>1.0</v>
      </c>
      <c r="K272" s="42" t="s">
        <v>36</v>
      </c>
      <c r="L272" s="29">
        <v>257.412</v>
      </c>
      <c r="M272" s="30">
        <v>51.68</v>
      </c>
      <c r="N272" s="27">
        <v>0.0</v>
      </c>
      <c r="O272" s="27">
        <v>44.0</v>
      </c>
      <c r="P272" s="31">
        <v>10067.73</v>
      </c>
      <c r="Q272" s="31" t="str">
        <f t="shared" si="1"/>
        <v/>
      </c>
      <c r="R272" s="39">
        <v>17492.0</v>
      </c>
      <c r="S272" s="40">
        <v>476.05549</v>
      </c>
      <c r="T272" s="27">
        <v>456.00593</v>
      </c>
      <c r="U272" s="34"/>
    </row>
    <row r="273" hidden="1">
      <c r="A273" s="27">
        <v>271.0</v>
      </c>
      <c r="B273" s="37" t="s">
        <v>26</v>
      </c>
      <c r="C273" s="37" t="s">
        <v>27</v>
      </c>
      <c r="D273" s="37" t="s">
        <v>27</v>
      </c>
      <c r="E273" s="37" t="s">
        <v>28</v>
      </c>
      <c r="F273" s="27">
        <v>32.0</v>
      </c>
      <c r="G273" s="37" t="s">
        <v>53</v>
      </c>
      <c r="H273" s="27">
        <v>11.0</v>
      </c>
      <c r="I273" s="37" t="s">
        <v>30</v>
      </c>
      <c r="J273" s="37">
        <v>1.0</v>
      </c>
      <c r="K273" s="42" t="s">
        <v>37</v>
      </c>
      <c r="L273" s="29">
        <v>692.243</v>
      </c>
      <c r="M273" s="30">
        <v>277.669</v>
      </c>
      <c r="N273" s="27">
        <v>0.0</v>
      </c>
      <c r="O273" s="27">
        <v>266.0</v>
      </c>
      <c r="P273" s="31">
        <v>31970.34</v>
      </c>
      <c r="Q273" s="31" t="str">
        <f t="shared" si="1"/>
        <v/>
      </c>
      <c r="R273" s="39">
        <v>54650.0</v>
      </c>
      <c r="S273" s="40">
        <v>480.31121</v>
      </c>
      <c r="T273" s="27">
        <v>430.29963</v>
      </c>
      <c r="U273" s="34"/>
    </row>
    <row r="274" hidden="1">
      <c r="A274" s="27">
        <v>272.0</v>
      </c>
      <c r="B274" s="37" t="s">
        <v>26</v>
      </c>
      <c r="C274" s="37" t="s">
        <v>27</v>
      </c>
      <c r="D274" s="37" t="s">
        <v>27</v>
      </c>
      <c r="E274" s="37" t="s">
        <v>28</v>
      </c>
      <c r="F274" s="27">
        <v>32.0</v>
      </c>
      <c r="G274" s="37" t="s">
        <v>53</v>
      </c>
      <c r="H274" s="27">
        <v>11.0</v>
      </c>
      <c r="I274" s="37" t="s">
        <v>30</v>
      </c>
      <c r="J274" s="37">
        <v>1.0</v>
      </c>
      <c r="K274" s="42" t="s">
        <v>38</v>
      </c>
      <c r="L274" s="29">
        <v>793.586</v>
      </c>
      <c r="M274" s="30">
        <v>218.629</v>
      </c>
      <c r="N274" s="27">
        <v>0.0</v>
      </c>
      <c r="O274" s="27">
        <v>239.0</v>
      </c>
      <c r="P274" s="31">
        <v>10769.07</v>
      </c>
      <c r="Q274" s="31" t="str">
        <f t="shared" si="1"/>
        <v/>
      </c>
      <c r="R274" s="39">
        <v>30174.0</v>
      </c>
      <c r="S274" s="40">
        <v>482.38833</v>
      </c>
      <c r="T274" s="40">
        <v>452.64925</v>
      </c>
      <c r="U274" s="41"/>
    </row>
    <row r="275" hidden="1">
      <c r="A275" s="27">
        <v>273.0</v>
      </c>
      <c r="B275" s="37" t="s">
        <v>26</v>
      </c>
      <c r="C275" s="37" t="s">
        <v>27</v>
      </c>
      <c r="D275" s="37" t="s">
        <v>27</v>
      </c>
      <c r="E275" s="37" t="s">
        <v>28</v>
      </c>
      <c r="F275" s="27">
        <v>32.0</v>
      </c>
      <c r="G275" s="37" t="s">
        <v>53</v>
      </c>
      <c r="H275" s="27">
        <v>11.0</v>
      </c>
      <c r="I275" s="37" t="s">
        <v>30</v>
      </c>
      <c r="J275" s="37">
        <v>1.0</v>
      </c>
      <c r="K275" s="42" t="s">
        <v>39</v>
      </c>
      <c r="L275" s="29">
        <v>407.084</v>
      </c>
      <c r="M275" s="30">
        <v>151.909</v>
      </c>
      <c r="N275" s="27">
        <v>0.0</v>
      </c>
      <c r="O275" s="27">
        <v>157.0</v>
      </c>
      <c r="P275" s="31">
        <v>67313.15</v>
      </c>
      <c r="Q275" s="31" t="str">
        <f t="shared" si="1"/>
        <v/>
      </c>
      <c r="R275" s="39">
        <v>82486.0</v>
      </c>
      <c r="S275" s="40">
        <v>506.62993</v>
      </c>
      <c r="T275" s="27">
        <v>425.65539</v>
      </c>
      <c r="U275" s="34"/>
    </row>
    <row r="276" hidden="1">
      <c r="A276" s="27">
        <v>274.0</v>
      </c>
      <c r="B276" s="37" t="s">
        <v>26</v>
      </c>
      <c r="C276" s="37" t="s">
        <v>27</v>
      </c>
      <c r="D276" s="37" t="s">
        <v>27</v>
      </c>
      <c r="E276" s="37" t="s">
        <v>28</v>
      </c>
      <c r="F276" s="27">
        <v>32.0</v>
      </c>
      <c r="G276" s="37" t="s">
        <v>53</v>
      </c>
      <c r="H276" s="27">
        <v>11.0</v>
      </c>
      <c r="I276" s="37" t="s">
        <v>30</v>
      </c>
      <c r="J276" s="37">
        <v>1.0</v>
      </c>
      <c r="K276" s="42" t="s">
        <v>40</v>
      </c>
      <c r="L276" s="29">
        <v>513.062</v>
      </c>
      <c r="M276" s="30">
        <v>204.359</v>
      </c>
      <c r="N276" s="27">
        <v>0.0</v>
      </c>
      <c r="O276" s="27">
        <v>282.0</v>
      </c>
      <c r="P276" s="31">
        <v>21369.039999999997</v>
      </c>
      <c r="Q276" s="31" t="str">
        <f t="shared" si="1"/>
        <v/>
      </c>
      <c r="R276" s="39">
        <v>33986.0</v>
      </c>
      <c r="S276" s="40">
        <v>467.68768</v>
      </c>
      <c r="T276" s="27">
        <v>429.76903</v>
      </c>
      <c r="U276" s="34"/>
    </row>
    <row r="277" hidden="1">
      <c r="A277" s="27">
        <v>275.0</v>
      </c>
      <c r="B277" s="37" t="s">
        <v>26</v>
      </c>
      <c r="C277" s="37" t="s">
        <v>27</v>
      </c>
      <c r="D277" s="37" t="s">
        <v>27</v>
      </c>
      <c r="E277" s="37" t="s">
        <v>28</v>
      </c>
      <c r="F277" s="27">
        <v>32.0</v>
      </c>
      <c r="G277" s="37" t="s">
        <v>53</v>
      </c>
      <c r="H277" s="27">
        <v>11.0</v>
      </c>
      <c r="I277" s="37" t="s">
        <v>30</v>
      </c>
      <c r="J277" s="37">
        <v>1.0</v>
      </c>
      <c r="K277" s="42" t="s">
        <v>41</v>
      </c>
      <c r="L277" s="31"/>
      <c r="M277" s="36"/>
      <c r="N277" s="37"/>
      <c r="O277" s="37"/>
      <c r="P277" s="31"/>
      <c r="Q277" s="31" t="str">
        <f t="shared" si="1"/>
        <v/>
      </c>
      <c r="R277" s="31"/>
      <c r="S277" s="37"/>
      <c r="T277" s="37"/>
      <c r="U277" s="38"/>
    </row>
    <row r="278" hidden="1">
      <c r="A278" s="27">
        <v>276.0</v>
      </c>
      <c r="B278" s="37" t="s">
        <v>26</v>
      </c>
      <c r="C278" s="37" t="s">
        <v>27</v>
      </c>
      <c r="D278" s="37" t="s">
        <v>27</v>
      </c>
      <c r="E278" s="37" t="s">
        <v>28</v>
      </c>
      <c r="F278" s="27">
        <v>32.0</v>
      </c>
      <c r="G278" s="37" t="s">
        <v>53</v>
      </c>
      <c r="H278" s="27">
        <v>11.0</v>
      </c>
      <c r="I278" s="37" t="s">
        <v>30</v>
      </c>
      <c r="J278" s="37">
        <v>1.0</v>
      </c>
      <c r="K278" s="42" t="s">
        <v>42</v>
      </c>
      <c r="L278" s="29">
        <v>378.378</v>
      </c>
      <c r="M278" s="30">
        <v>86.113</v>
      </c>
      <c r="N278" s="27">
        <v>0.0</v>
      </c>
      <c r="O278" s="27">
        <v>114.0</v>
      </c>
      <c r="P278" s="31">
        <v>32548.11</v>
      </c>
      <c r="Q278" s="31" t="str">
        <f t="shared" si="1"/>
        <v/>
      </c>
      <c r="R278" s="39">
        <v>42976.0</v>
      </c>
      <c r="S278" s="40">
        <v>478.59412</v>
      </c>
      <c r="T278" s="27">
        <v>433.95273</v>
      </c>
      <c r="U278" s="34"/>
    </row>
    <row r="279" hidden="1">
      <c r="A279" s="27">
        <v>277.0</v>
      </c>
      <c r="B279" s="37" t="s">
        <v>26</v>
      </c>
      <c r="C279" s="37" t="s">
        <v>27</v>
      </c>
      <c r="D279" s="37" t="s">
        <v>27</v>
      </c>
      <c r="E279" s="37" t="s">
        <v>28</v>
      </c>
      <c r="F279" s="27">
        <v>32.0</v>
      </c>
      <c r="G279" s="37" t="s">
        <v>53</v>
      </c>
      <c r="H279" s="27">
        <v>11.0</v>
      </c>
      <c r="I279" s="37" t="s">
        <v>30</v>
      </c>
      <c r="J279" s="37">
        <v>1.0</v>
      </c>
      <c r="K279" s="42" t="s">
        <v>43</v>
      </c>
      <c r="L279" s="29">
        <v>149.124</v>
      </c>
      <c r="M279" s="30">
        <v>66.181</v>
      </c>
      <c r="N279" s="27">
        <v>0.0</v>
      </c>
      <c r="O279" s="27">
        <v>71.0</v>
      </c>
      <c r="P279" s="31">
        <v>235486.96000000002</v>
      </c>
      <c r="Q279" s="31" t="str">
        <f t="shared" si="1"/>
        <v/>
      </c>
      <c r="R279" s="39">
        <v>244862.0</v>
      </c>
      <c r="S279" s="40">
        <v>675.25293</v>
      </c>
      <c r="T279" s="27">
        <v>430.45096</v>
      </c>
      <c r="U279" s="34"/>
    </row>
    <row r="280" hidden="1">
      <c r="A280" s="27">
        <v>278.0</v>
      </c>
      <c r="B280" s="37" t="s">
        <v>26</v>
      </c>
      <c r="C280" s="37" t="s">
        <v>27</v>
      </c>
      <c r="D280" s="37" t="s">
        <v>27</v>
      </c>
      <c r="E280" s="37" t="s">
        <v>28</v>
      </c>
      <c r="F280" s="27">
        <v>32.0</v>
      </c>
      <c r="G280" s="37" t="s">
        <v>53</v>
      </c>
      <c r="H280" s="27">
        <v>11.0</v>
      </c>
      <c r="I280" s="37" t="s">
        <v>30</v>
      </c>
      <c r="J280" s="37">
        <v>1.0</v>
      </c>
      <c r="K280" s="42" t="s">
        <v>44</v>
      </c>
      <c r="L280" s="29">
        <v>409.452</v>
      </c>
      <c r="M280" s="30">
        <v>102.306</v>
      </c>
      <c r="N280" s="27">
        <v>0.0</v>
      </c>
      <c r="O280" s="27">
        <v>72.0</v>
      </c>
      <c r="P280" s="31">
        <v>7526.06</v>
      </c>
      <c r="Q280" s="31" t="str">
        <f t="shared" si="1"/>
        <v/>
      </c>
      <c r="R280" s="39">
        <v>15586.0</v>
      </c>
      <c r="S280" s="40">
        <v>478.91296</v>
      </c>
      <c r="T280" s="27">
        <v>459.24343</v>
      </c>
      <c r="U280" s="34"/>
    </row>
    <row r="281" hidden="1">
      <c r="A281" s="27">
        <v>279.0</v>
      </c>
      <c r="B281" s="37" t="s">
        <v>26</v>
      </c>
      <c r="C281" s="37" t="s">
        <v>27</v>
      </c>
      <c r="D281" s="37" t="s">
        <v>27</v>
      </c>
      <c r="E281" s="37" t="s">
        <v>28</v>
      </c>
      <c r="F281" s="27">
        <v>32.0</v>
      </c>
      <c r="G281" s="37" t="s">
        <v>53</v>
      </c>
      <c r="H281" s="27">
        <v>11.0</v>
      </c>
      <c r="I281" s="37" t="s">
        <v>30</v>
      </c>
      <c r="J281" s="37">
        <v>1.0</v>
      </c>
      <c r="K281" s="42" t="s">
        <v>45</v>
      </c>
      <c r="L281" s="29">
        <v>291.56</v>
      </c>
      <c r="M281" s="30">
        <v>73.506</v>
      </c>
      <c r="N281" s="27">
        <v>0.0</v>
      </c>
      <c r="O281" s="27">
        <v>102.0</v>
      </c>
      <c r="P281" s="31">
        <v>7493.23</v>
      </c>
      <c r="Q281" s="31" t="str">
        <f t="shared" si="1"/>
        <v/>
      </c>
      <c r="R281" s="39">
        <v>16082.999999999998</v>
      </c>
      <c r="S281" s="40">
        <v>478.77131</v>
      </c>
      <c r="T281" s="27">
        <v>459.88733</v>
      </c>
      <c r="U281" s="34"/>
    </row>
    <row r="282" hidden="1">
      <c r="A282" s="27">
        <v>280.0</v>
      </c>
      <c r="B282" s="37" t="s">
        <v>26</v>
      </c>
      <c r="C282" s="37" t="s">
        <v>27</v>
      </c>
      <c r="D282" s="37" t="s">
        <v>27</v>
      </c>
      <c r="E282" s="37" t="s">
        <v>28</v>
      </c>
      <c r="F282" s="27">
        <v>32.0</v>
      </c>
      <c r="G282" s="37" t="s">
        <v>53</v>
      </c>
      <c r="H282" s="27">
        <v>11.0</v>
      </c>
      <c r="I282" s="37" t="s">
        <v>30</v>
      </c>
      <c r="J282" s="37">
        <v>1.0</v>
      </c>
      <c r="K282" s="42" t="s">
        <v>46</v>
      </c>
      <c r="L282" s="29">
        <v>573.133</v>
      </c>
      <c r="M282" s="30">
        <v>211.14</v>
      </c>
      <c r="N282" s="27">
        <v>0.0</v>
      </c>
      <c r="O282" s="27">
        <v>327.0</v>
      </c>
      <c r="P282" s="31">
        <v>49246.08</v>
      </c>
      <c r="Q282" s="31" t="str">
        <f t="shared" si="1"/>
        <v/>
      </c>
      <c r="R282" s="39">
        <v>67177.0</v>
      </c>
      <c r="S282" s="40">
        <v>495.60856</v>
      </c>
      <c r="T282" s="27">
        <v>429.01702</v>
      </c>
      <c r="U282" s="34"/>
    </row>
    <row r="283" hidden="1">
      <c r="A283" s="27">
        <v>281.0</v>
      </c>
      <c r="B283" s="37" t="s">
        <v>26</v>
      </c>
      <c r="C283" s="37" t="s">
        <v>27</v>
      </c>
      <c r="D283" s="37" t="s">
        <v>27</v>
      </c>
      <c r="E283" s="37" t="s">
        <v>28</v>
      </c>
      <c r="F283" s="27">
        <v>32.0</v>
      </c>
      <c r="G283" s="37" t="s">
        <v>53</v>
      </c>
      <c r="H283" s="27">
        <v>11.0</v>
      </c>
      <c r="I283" s="37" t="s">
        <v>30</v>
      </c>
      <c r="J283" s="37">
        <v>1.0</v>
      </c>
      <c r="K283" s="42" t="s">
        <v>47</v>
      </c>
      <c r="L283" s="29">
        <v>349.355</v>
      </c>
      <c r="M283" s="30">
        <v>47.488</v>
      </c>
      <c r="N283" s="27">
        <v>0.0</v>
      </c>
      <c r="O283" s="27">
        <v>41.0</v>
      </c>
      <c r="P283" s="31">
        <v>22492.75</v>
      </c>
      <c r="Q283" s="31" t="str">
        <f t="shared" si="1"/>
        <v/>
      </c>
      <c r="R283" s="39">
        <v>30318.0</v>
      </c>
      <c r="S283" s="40">
        <v>471.22278</v>
      </c>
      <c r="T283" s="27">
        <v>437.88681</v>
      </c>
      <c r="U283" s="34"/>
    </row>
    <row r="284" hidden="1">
      <c r="A284" s="27">
        <v>282.0</v>
      </c>
      <c r="B284" s="37" t="s">
        <v>26</v>
      </c>
      <c r="C284" s="37" t="s">
        <v>27</v>
      </c>
      <c r="D284" s="37" t="s">
        <v>27</v>
      </c>
      <c r="E284" s="37" t="s">
        <v>28</v>
      </c>
      <c r="F284" s="27">
        <v>32.0</v>
      </c>
      <c r="G284" s="37" t="s">
        <v>53</v>
      </c>
      <c r="H284" s="27">
        <v>11.0</v>
      </c>
      <c r="I284" s="37" t="s">
        <v>30</v>
      </c>
      <c r="J284" s="37">
        <v>1.0</v>
      </c>
      <c r="K284" s="42" t="s">
        <v>48</v>
      </c>
      <c r="L284" s="29">
        <v>421.997</v>
      </c>
      <c r="M284" s="30">
        <v>183.619</v>
      </c>
      <c r="N284" s="27">
        <v>0.0</v>
      </c>
      <c r="O284" s="27">
        <v>193.0</v>
      </c>
      <c r="P284" s="31">
        <v>32826.83</v>
      </c>
      <c r="Q284" s="31" t="str">
        <f t="shared" si="1"/>
        <v/>
      </c>
      <c r="R284" s="31">
        <v>43913.0</v>
      </c>
      <c r="S284" s="40">
        <v>476.56852</v>
      </c>
      <c r="T284" s="27">
        <v>429.89883</v>
      </c>
      <c r="U284" s="34"/>
    </row>
    <row r="285" hidden="1">
      <c r="A285" s="27">
        <v>283.0</v>
      </c>
      <c r="B285" s="37" t="s">
        <v>26</v>
      </c>
      <c r="C285" s="37" t="s">
        <v>27</v>
      </c>
      <c r="D285" s="37" t="s">
        <v>27</v>
      </c>
      <c r="E285" s="37" t="s">
        <v>28</v>
      </c>
      <c r="F285" s="27">
        <v>32.0</v>
      </c>
      <c r="G285" s="37" t="s">
        <v>53</v>
      </c>
      <c r="H285" s="27">
        <v>11.0</v>
      </c>
      <c r="I285" s="37" t="s">
        <v>30</v>
      </c>
      <c r="J285" s="37">
        <v>1.0</v>
      </c>
      <c r="K285" s="42" t="s">
        <v>49</v>
      </c>
      <c r="L285" s="29">
        <v>818.519</v>
      </c>
      <c r="M285" s="30">
        <v>302.694</v>
      </c>
      <c r="N285" s="27">
        <v>0.0</v>
      </c>
      <c r="O285" s="27">
        <v>169.0</v>
      </c>
      <c r="P285" s="31">
        <v>64270.21000000001</v>
      </c>
      <c r="Q285" s="31" t="str">
        <f t="shared" si="1"/>
        <v/>
      </c>
      <c r="R285" s="39">
        <v>77439.0</v>
      </c>
      <c r="S285" s="40">
        <v>507.16013</v>
      </c>
      <c r="T285" s="27">
        <v>425.98462</v>
      </c>
      <c r="U285" s="34"/>
    </row>
    <row r="286" hidden="1">
      <c r="A286" s="27">
        <v>284.0</v>
      </c>
      <c r="B286" s="37" t="s">
        <v>26</v>
      </c>
      <c r="C286" s="37" t="s">
        <v>27</v>
      </c>
      <c r="D286" s="37" t="s">
        <v>27</v>
      </c>
      <c r="E286" s="37" t="s">
        <v>28</v>
      </c>
      <c r="F286" s="27">
        <v>32.0</v>
      </c>
      <c r="G286" s="37" t="s">
        <v>53</v>
      </c>
      <c r="H286" s="27">
        <v>11.0</v>
      </c>
      <c r="I286" s="37" t="s">
        <v>30</v>
      </c>
      <c r="J286" s="37">
        <v>1.0</v>
      </c>
      <c r="K286" s="42" t="s">
        <v>50</v>
      </c>
      <c r="L286" s="29">
        <v>596.626</v>
      </c>
      <c r="M286" s="30">
        <v>247.492</v>
      </c>
      <c r="N286" s="27">
        <v>0.0</v>
      </c>
      <c r="O286" s="27">
        <v>251.0</v>
      </c>
      <c r="P286" s="31">
        <v>19086.35</v>
      </c>
      <c r="Q286" s="31" t="str">
        <f t="shared" si="1"/>
        <v/>
      </c>
      <c r="R286" s="39">
        <v>31454.0</v>
      </c>
      <c r="S286" s="40">
        <v>492.09027</v>
      </c>
      <c r="T286" s="27">
        <v>456.29359</v>
      </c>
      <c r="U286" s="34"/>
    </row>
    <row r="287" hidden="1">
      <c r="A287" s="27">
        <v>285.0</v>
      </c>
      <c r="B287" s="37" t="s">
        <v>26</v>
      </c>
      <c r="C287" s="37" t="s">
        <v>27</v>
      </c>
      <c r="D287" s="37" t="s">
        <v>27</v>
      </c>
      <c r="E287" s="37" t="s">
        <v>28</v>
      </c>
      <c r="F287" s="27">
        <v>32.0</v>
      </c>
      <c r="G287" s="37" t="s">
        <v>53</v>
      </c>
      <c r="H287" s="27">
        <v>11.0</v>
      </c>
      <c r="I287" s="37" t="s">
        <v>30</v>
      </c>
      <c r="J287" s="37">
        <v>1.0</v>
      </c>
      <c r="K287" s="42" t="s">
        <v>51</v>
      </c>
      <c r="L287" s="29">
        <v>1974.516</v>
      </c>
      <c r="M287" s="30">
        <v>1169.594</v>
      </c>
      <c r="N287" s="27">
        <v>0.0</v>
      </c>
      <c r="O287" s="27">
        <v>1561.0</v>
      </c>
      <c r="P287" s="31">
        <v>3972151.488</v>
      </c>
      <c r="Q287" s="31" t="str">
        <f t="shared" si="1"/>
        <v/>
      </c>
      <c r="R287" s="39">
        <v>4002280.0</v>
      </c>
      <c r="S287" s="40">
        <v>4439.010036</v>
      </c>
      <c r="T287" s="27">
        <v>411.75882</v>
      </c>
      <c r="U287" s="34"/>
    </row>
    <row r="288" hidden="1">
      <c r="A288" s="27">
        <v>286.0</v>
      </c>
      <c r="B288" s="37" t="s">
        <v>26</v>
      </c>
      <c r="C288" s="37" t="s">
        <v>27</v>
      </c>
      <c r="D288" s="37" t="s">
        <v>27</v>
      </c>
      <c r="E288" s="37" t="s">
        <v>28</v>
      </c>
      <c r="F288" s="27">
        <v>32.0</v>
      </c>
      <c r="G288" s="37" t="s">
        <v>53</v>
      </c>
      <c r="H288" s="27">
        <v>11.0</v>
      </c>
      <c r="I288" s="37" t="s">
        <v>30</v>
      </c>
      <c r="J288" s="37">
        <v>1.0</v>
      </c>
      <c r="K288" s="42" t="s">
        <v>52</v>
      </c>
      <c r="L288" s="31"/>
      <c r="M288" s="36"/>
      <c r="N288" s="37"/>
      <c r="O288" s="37"/>
      <c r="P288" s="31"/>
      <c r="Q288" s="31" t="str">
        <f t="shared" si="1"/>
        <v/>
      </c>
      <c r="R288" s="31"/>
      <c r="S288" s="37"/>
      <c r="T288" s="37"/>
      <c r="U288" s="38"/>
    </row>
    <row r="289" hidden="1">
      <c r="A289" s="27">
        <v>287.0</v>
      </c>
      <c r="B289" s="37" t="s">
        <v>26</v>
      </c>
      <c r="C289" s="37" t="s">
        <v>27</v>
      </c>
      <c r="D289" s="37" t="s">
        <v>27</v>
      </c>
      <c r="E289" s="37" t="s">
        <v>28</v>
      </c>
      <c r="F289" s="27">
        <v>32.0</v>
      </c>
      <c r="G289" s="37" t="s">
        <v>53</v>
      </c>
      <c r="H289" s="27">
        <v>11.0</v>
      </c>
      <c r="I289" s="37" t="s">
        <v>30</v>
      </c>
      <c r="J289" s="37">
        <v>2.0</v>
      </c>
      <c r="K289" s="42" t="s">
        <v>31</v>
      </c>
      <c r="L289" s="29">
        <v>472.63</v>
      </c>
      <c r="M289" s="30">
        <v>95.267</v>
      </c>
      <c r="N289" s="27">
        <v>0.0</v>
      </c>
      <c r="O289" s="27">
        <v>140.0</v>
      </c>
      <c r="P289" s="31">
        <v>55017.659999999996</v>
      </c>
      <c r="Q289" s="31" t="str">
        <f t="shared" si="1"/>
        <v/>
      </c>
      <c r="R289" s="39">
        <v>81402.0</v>
      </c>
      <c r="S289" s="40">
        <v>500.66927</v>
      </c>
      <c r="T289" s="27">
        <v>428.96615</v>
      </c>
      <c r="U289" s="34"/>
    </row>
    <row r="290" hidden="1">
      <c r="A290" s="27">
        <v>288.0</v>
      </c>
      <c r="B290" s="37" t="s">
        <v>26</v>
      </c>
      <c r="C290" s="37" t="s">
        <v>27</v>
      </c>
      <c r="D290" s="37" t="s">
        <v>27</v>
      </c>
      <c r="E290" s="37" t="s">
        <v>28</v>
      </c>
      <c r="F290" s="27">
        <v>32.0</v>
      </c>
      <c r="G290" s="37" t="s">
        <v>53</v>
      </c>
      <c r="H290" s="27">
        <v>11.0</v>
      </c>
      <c r="I290" s="37" t="s">
        <v>30</v>
      </c>
      <c r="J290" s="37">
        <v>2.0</v>
      </c>
      <c r="K290" s="42" t="s">
        <v>32</v>
      </c>
      <c r="L290" s="29">
        <v>565.197</v>
      </c>
      <c r="M290" s="30">
        <v>236.005</v>
      </c>
      <c r="N290" s="27">
        <v>0.0</v>
      </c>
      <c r="O290" s="27">
        <v>280.0</v>
      </c>
      <c r="P290" s="31">
        <v>20959.309999999998</v>
      </c>
      <c r="Q290" s="31" t="str">
        <f t="shared" si="1"/>
        <v/>
      </c>
      <c r="R290" s="39">
        <v>51397.0</v>
      </c>
      <c r="S290" s="40">
        <v>466.21126</v>
      </c>
      <c r="T290" s="27">
        <v>428.58399</v>
      </c>
      <c r="U290" s="34"/>
    </row>
    <row r="291" hidden="1">
      <c r="A291" s="27">
        <v>289.0</v>
      </c>
      <c r="B291" s="37" t="s">
        <v>26</v>
      </c>
      <c r="C291" s="37" t="s">
        <v>27</v>
      </c>
      <c r="D291" s="37" t="s">
        <v>27</v>
      </c>
      <c r="E291" s="37" t="s">
        <v>28</v>
      </c>
      <c r="F291" s="27">
        <v>32.0</v>
      </c>
      <c r="G291" s="37" t="s">
        <v>53</v>
      </c>
      <c r="H291" s="27">
        <v>11.0</v>
      </c>
      <c r="I291" s="37" t="s">
        <v>30</v>
      </c>
      <c r="J291" s="37">
        <v>2.0</v>
      </c>
      <c r="K291" s="42" t="s">
        <v>33</v>
      </c>
      <c r="L291" s="29">
        <v>448.549</v>
      </c>
      <c r="M291" s="30">
        <v>149.957</v>
      </c>
      <c r="N291" s="27">
        <v>0.0</v>
      </c>
      <c r="O291" s="27">
        <v>163.0</v>
      </c>
      <c r="P291" s="31">
        <v>23238.27</v>
      </c>
      <c r="Q291" s="31" t="str">
        <f t="shared" si="1"/>
        <v/>
      </c>
      <c r="R291" s="39">
        <v>37744.0</v>
      </c>
      <c r="S291" s="40">
        <v>465.87374</v>
      </c>
      <c r="T291" s="27">
        <v>429.39251</v>
      </c>
      <c r="U291" s="34"/>
    </row>
    <row r="292" hidden="1">
      <c r="A292" s="27">
        <v>290.0</v>
      </c>
      <c r="B292" s="37" t="s">
        <v>26</v>
      </c>
      <c r="C292" s="37" t="s">
        <v>27</v>
      </c>
      <c r="D292" s="37" t="s">
        <v>27</v>
      </c>
      <c r="E292" s="37" t="s">
        <v>28</v>
      </c>
      <c r="F292" s="27">
        <v>32.0</v>
      </c>
      <c r="G292" s="37" t="s">
        <v>53</v>
      </c>
      <c r="H292" s="27">
        <v>11.0</v>
      </c>
      <c r="I292" s="37" t="s">
        <v>30</v>
      </c>
      <c r="J292" s="37">
        <v>2.0</v>
      </c>
      <c r="K292" s="42" t="s">
        <v>34</v>
      </c>
      <c r="L292" s="29">
        <v>331.595</v>
      </c>
      <c r="M292" s="30">
        <v>145.574</v>
      </c>
      <c r="N292" s="27">
        <v>0.0</v>
      </c>
      <c r="O292" s="27">
        <v>165.0</v>
      </c>
      <c r="P292" s="31">
        <v>44689.51</v>
      </c>
      <c r="Q292" s="31" t="str">
        <f t="shared" si="1"/>
        <v/>
      </c>
      <c r="R292" s="39">
        <v>59762.0</v>
      </c>
      <c r="S292" s="40">
        <v>488.69722</v>
      </c>
      <c r="T292" s="27">
        <v>431.68683</v>
      </c>
      <c r="U292" s="34"/>
    </row>
    <row r="293" hidden="1">
      <c r="A293" s="27">
        <v>291.0</v>
      </c>
      <c r="B293" s="37" t="s">
        <v>26</v>
      </c>
      <c r="C293" s="37" t="s">
        <v>27</v>
      </c>
      <c r="D293" s="37" t="s">
        <v>27</v>
      </c>
      <c r="E293" s="37" t="s">
        <v>28</v>
      </c>
      <c r="F293" s="27">
        <v>32.0</v>
      </c>
      <c r="G293" s="37" t="s">
        <v>53</v>
      </c>
      <c r="H293" s="27">
        <v>11.0</v>
      </c>
      <c r="I293" s="37" t="s">
        <v>30</v>
      </c>
      <c r="J293" s="37">
        <v>2.0</v>
      </c>
      <c r="K293" s="42" t="s">
        <v>35</v>
      </c>
      <c r="L293" s="29">
        <v>468.809</v>
      </c>
      <c r="M293" s="30">
        <v>152.451</v>
      </c>
      <c r="N293" s="27">
        <v>0.0</v>
      </c>
      <c r="O293" s="27">
        <v>168.0</v>
      </c>
      <c r="P293" s="31">
        <v>24110.67</v>
      </c>
      <c r="Q293" s="31" t="str">
        <f t="shared" si="1"/>
        <v/>
      </c>
      <c r="R293" s="39">
        <v>36518.0</v>
      </c>
      <c r="S293" s="40">
        <v>471.15701</v>
      </c>
      <c r="T293" s="27">
        <v>432.92003</v>
      </c>
      <c r="U293" s="34"/>
    </row>
    <row r="294" hidden="1">
      <c r="A294" s="27">
        <v>292.0</v>
      </c>
      <c r="B294" s="37" t="s">
        <v>26</v>
      </c>
      <c r="C294" s="37" t="s">
        <v>27</v>
      </c>
      <c r="D294" s="37" t="s">
        <v>27</v>
      </c>
      <c r="E294" s="37" t="s">
        <v>28</v>
      </c>
      <c r="F294" s="27">
        <v>32.0</v>
      </c>
      <c r="G294" s="37" t="s">
        <v>53</v>
      </c>
      <c r="H294" s="27">
        <v>11.0</v>
      </c>
      <c r="I294" s="37" t="s">
        <v>30</v>
      </c>
      <c r="J294" s="37">
        <v>2.0</v>
      </c>
      <c r="K294" s="42" t="s">
        <v>36</v>
      </c>
      <c r="L294" s="29">
        <v>266.693</v>
      </c>
      <c r="M294" s="30">
        <v>63.457</v>
      </c>
      <c r="N294" s="27">
        <v>0.0</v>
      </c>
      <c r="O294" s="27">
        <v>44.0</v>
      </c>
      <c r="P294" s="31">
        <v>20284.109999999997</v>
      </c>
      <c r="Q294" s="31" t="str">
        <f t="shared" si="1"/>
        <v/>
      </c>
      <c r="R294" s="39">
        <v>28584.0</v>
      </c>
      <c r="S294" s="40">
        <v>457.78022</v>
      </c>
      <c r="T294" s="27">
        <v>428.14773</v>
      </c>
      <c r="U294" s="34"/>
    </row>
    <row r="295" hidden="1">
      <c r="A295" s="27">
        <v>293.0</v>
      </c>
      <c r="B295" s="37" t="s">
        <v>26</v>
      </c>
      <c r="C295" s="37" t="s">
        <v>27</v>
      </c>
      <c r="D295" s="37" t="s">
        <v>27</v>
      </c>
      <c r="E295" s="37" t="s">
        <v>28</v>
      </c>
      <c r="F295" s="27">
        <v>32.0</v>
      </c>
      <c r="G295" s="37" t="s">
        <v>53</v>
      </c>
      <c r="H295" s="27">
        <v>11.0</v>
      </c>
      <c r="I295" s="37" t="s">
        <v>30</v>
      </c>
      <c r="J295" s="37">
        <v>2.0</v>
      </c>
      <c r="K295" s="42" t="s">
        <v>37</v>
      </c>
      <c r="L295" s="29">
        <v>695.761</v>
      </c>
      <c r="M295" s="30">
        <v>263.048</v>
      </c>
      <c r="N295" s="27">
        <v>0.0</v>
      </c>
      <c r="O295" s="27">
        <v>266.0</v>
      </c>
      <c r="P295" s="31">
        <v>60720.08</v>
      </c>
      <c r="Q295" s="31" t="str">
        <f t="shared" si="1"/>
        <v/>
      </c>
      <c r="R295" s="39">
        <v>81590.0</v>
      </c>
      <c r="S295" s="40">
        <v>509.40605</v>
      </c>
      <c r="T295" s="27">
        <v>430.66998</v>
      </c>
      <c r="U295" s="34"/>
    </row>
    <row r="296" hidden="1">
      <c r="A296" s="27">
        <v>294.0</v>
      </c>
      <c r="B296" s="37" t="s">
        <v>26</v>
      </c>
      <c r="C296" s="37" t="s">
        <v>27</v>
      </c>
      <c r="D296" s="37" t="s">
        <v>27</v>
      </c>
      <c r="E296" s="37" t="s">
        <v>28</v>
      </c>
      <c r="F296" s="27">
        <v>32.0</v>
      </c>
      <c r="G296" s="37" t="s">
        <v>53</v>
      </c>
      <c r="H296" s="27">
        <v>11.0</v>
      </c>
      <c r="I296" s="37" t="s">
        <v>30</v>
      </c>
      <c r="J296" s="37">
        <v>2.0</v>
      </c>
      <c r="K296" s="42" t="s">
        <v>38</v>
      </c>
      <c r="L296" s="29">
        <v>788.214</v>
      </c>
      <c r="M296" s="30">
        <v>228.803</v>
      </c>
      <c r="N296" s="27">
        <v>0.0</v>
      </c>
      <c r="O296" s="27">
        <v>237.0</v>
      </c>
      <c r="P296" s="31">
        <v>23193.93</v>
      </c>
      <c r="Q296" s="31" t="str">
        <f t="shared" si="1"/>
        <v/>
      </c>
      <c r="R296" s="39">
        <v>42339.0</v>
      </c>
      <c r="S296" s="40">
        <v>464.91512</v>
      </c>
      <c r="T296" s="40">
        <v>423.49041</v>
      </c>
      <c r="U296" s="41"/>
    </row>
    <row r="297" hidden="1">
      <c r="A297" s="27">
        <v>295.0</v>
      </c>
      <c r="B297" s="37" t="s">
        <v>26</v>
      </c>
      <c r="C297" s="37" t="s">
        <v>27</v>
      </c>
      <c r="D297" s="37" t="s">
        <v>27</v>
      </c>
      <c r="E297" s="37" t="s">
        <v>28</v>
      </c>
      <c r="F297" s="27">
        <v>32.0</v>
      </c>
      <c r="G297" s="37" t="s">
        <v>53</v>
      </c>
      <c r="H297" s="27">
        <v>11.0</v>
      </c>
      <c r="I297" s="37" t="s">
        <v>30</v>
      </c>
      <c r="J297" s="37">
        <v>2.0</v>
      </c>
      <c r="K297" s="42" t="s">
        <v>39</v>
      </c>
      <c r="L297" s="29">
        <v>432.239</v>
      </c>
      <c r="M297" s="30">
        <v>153.286</v>
      </c>
      <c r="N297" s="27">
        <v>0.0</v>
      </c>
      <c r="O297" s="27">
        <v>162.0</v>
      </c>
      <c r="P297" s="31">
        <v>144367.8</v>
      </c>
      <c r="Q297" s="31" t="str">
        <f t="shared" si="1"/>
        <v/>
      </c>
      <c r="R297" s="39">
        <v>153192.0</v>
      </c>
      <c r="S297" s="40">
        <v>591.94788</v>
      </c>
      <c r="T297" s="27">
        <v>433.54946</v>
      </c>
      <c r="U297" s="34"/>
    </row>
    <row r="298" hidden="1">
      <c r="A298" s="27">
        <v>296.0</v>
      </c>
      <c r="B298" s="37" t="s">
        <v>26</v>
      </c>
      <c r="C298" s="37" t="s">
        <v>27</v>
      </c>
      <c r="D298" s="37" t="s">
        <v>27</v>
      </c>
      <c r="E298" s="37" t="s">
        <v>28</v>
      </c>
      <c r="F298" s="27">
        <v>32.0</v>
      </c>
      <c r="G298" s="37" t="s">
        <v>53</v>
      </c>
      <c r="H298" s="27">
        <v>11.0</v>
      </c>
      <c r="I298" s="37" t="s">
        <v>30</v>
      </c>
      <c r="J298" s="37">
        <v>2.0</v>
      </c>
      <c r="K298" s="42" t="s">
        <v>40</v>
      </c>
      <c r="L298" s="29">
        <v>513.201</v>
      </c>
      <c r="M298" s="30">
        <v>207.842</v>
      </c>
      <c r="N298" s="27">
        <v>0.0</v>
      </c>
      <c r="O298" s="27">
        <v>279.0</v>
      </c>
      <c r="P298" s="31">
        <v>50289.76</v>
      </c>
      <c r="Q298" s="31" t="str">
        <f t="shared" si="1"/>
        <v/>
      </c>
      <c r="R298" s="39">
        <v>61862.0</v>
      </c>
      <c r="S298" s="40">
        <v>496.35301</v>
      </c>
      <c r="T298" s="27">
        <v>429.68508</v>
      </c>
      <c r="U298" s="34"/>
    </row>
    <row r="299" hidden="1">
      <c r="A299" s="27">
        <v>297.0</v>
      </c>
      <c r="B299" s="37" t="s">
        <v>26</v>
      </c>
      <c r="C299" s="37" t="s">
        <v>27</v>
      </c>
      <c r="D299" s="37" t="s">
        <v>27</v>
      </c>
      <c r="E299" s="37" t="s">
        <v>28</v>
      </c>
      <c r="F299" s="27">
        <v>32.0</v>
      </c>
      <c r="G299" s="37" t="s">
        <v>53</v>
      </c>
      <c r="H299" s="27">
        <v>11.0</v>
      </c>
      <c r="I299" s="37" t="s">
        <v>30</v>
      </c>
      <c r="J299" s="37">
        <v>2.0</v>
      </c>
      <c r="K299" s="42" t="s">
        <v>41</v>
      </c>
      <c r="L299" s="31"/>
      <c r="M299" s="36"/>
      <c r="N299" s="37"/>
      <c r="O299" s="37"/>
      <c r="P299" s="31"/>
      <c r="Q299" s="31" t="str">
        <f t="shared" si="1"/>
        <v/>
      </c>
      <c r="R299" s="31"/>
      <c r="S299" s="37"/>
      <c r="T299" s="37"/>
      <c r="U299" s="38"/>
    </row>
    <row r="300" hidden="1">
      <c r="A300" s="27">
        <v>298.0</v>
      </c>
      <c r="B300" s="37" t="s">
        <v>26</v>
      </c>
      <c r="C300" s="37" t="s">
        <v>27</v>
      </c>
      <c r="D300" s="37" t="s">
        <v>27</v>
      </c>
      <c r="E300" s="37" t="s">
        <v>28</v>
      </c>
      <c r="F300" s="27">
        <v>32.0</v>
      </c>
      <c r="G300" s="37" t="s">
        <v>53</v>
      </c>
      <c r="H300" s="27">
        <v>11.0</v>
      </c>
      <c r="I300" s="37" t="s">
        <v>30</v>
      </c>
      <c r="J300" s="37">
        <v>2.0</v>
      </c>
      <c r="K300" s="42" t="s">
        <v>42</v>
      </c>
      <c r="L300" s="29">
        <v>357.83</v>
      </c>
      <c r="M300" s="30">
        <v>81.346</v>
      </c>
      <c r="N300" s="27">
        <v>0.0</v>
      </c>
      <c r="O300" s="27">
        <v>114.0</v>
      </c>
      <c r="P300" s="31">
        <v>61154.22</v>
      </c>
      <c r="Q300" s="31" t="str">
        <f t="shared" si="1"/>
        <v/>
      </c>
      <c r="R300" s="39">
        <v>71837.0</v>
      </c>
      <c r="S300" s="40">
        <v>504.63662</v>
      </c>
      <c r="T300" s="27">
        <v>431.57099</v>
      </c>
      <c r="U300" s="34"/>
    </row>
    <row r="301" hidden="1">
      <c r="A301" s="27">
        <v>299.0</v>
      </c>
      <c r="B301" s="37" t="s">
        <v>26</v>
      </c>
      <c r="C301" s="37" t="s">
        <v>27</v>
      </c>
      <c r="D301" s="37" t="s">
        <v>27</v>
      </c>
      <c r="E301" s="37" t="s">
        <v>28</v>
      </c>
      <c r="F301" s="27">
        <v>32.0</v>
      </c>
      <c r="G301" s="37" t="s">
        <v>53</v>
      </c>
      <c r="H301" s="27">
        <v>11.0</v>
      </c>
      <c r="I301" s="37" t="s">
        <v>30</v>
      </c>
      <c r="J301" s="37">
        <v>2.0</v>
      </c>
      <c r="K301" s="42" t="s">
        <v>43</v>
      </c>
      <c r="L301" s="29">
        <v>149.505</v>
      </c>
      <c r="M301" s="30">
        <v>60.096</v>
      </c>
      <c r="N301" s="27">
        <v>0.0</v>
      </c>
      <c r="O301" s="27">
        <v>71.0</v>
      </c>
      <c r="P301" s="31">
        <v>474601.81</v>
      </c>
      <c r="Q301" s="31" t="str">
        <f t="shared" si="1"/>
        <v/>
      </c>
      <c r="R301" s="39">
        <v>477503.0</v>
      </c>
      <c r="S301" s="40">
        <v>911.81133</v>
      </c>
      <c r="T301" s="27">
        <v>427.66711</v>
      </c>
      <c r="U301" s="34"/>
    </row>
    <row r="302" hidden="1">
      <c r="A302" s="27">
        <v>300.0</v>
      </c>
      <c r="B302" s="37" t="s">
        <v>26</v>
      </c>
      <c r="C302" s="37" t="s">
        <v>27</v>
      </c>
      <c r="D302" s="37" t="s">
        <v>27</v>
      </c>
      <c r="E302" s="37" t="s">
        <v>28</v>
      </c>
      <c r="F302" s="27">
        <v>32.0</v>
      </c>
      <c r="G302" s="37" t="s">
        <v>53</v>
      </c>
      <c r="H302" s="27">
        <v>11.0</v>
      </c>
      <c r="I302" s="37" t="s">
        <v>30</v>
      </c>
      <c r="J302" s="37">
        <v>2.0</v>
      </c>
      <c r="K302" s="42" t="s">
        <v>44</v>
      </c>
      <c r="L302" s="29">
        <v>416.141</v>
      </c>
      <c r="M302" s="30">
        <v>105.573</v>
      </c>
      <c r="N302" s="27">
        <v>0.0</v>
      </c>
      <c r="O302" s="27">
        <v>72.0</v>
      </c>
      <c r="P302" s="31">
        <v>14477.37</v>
      </c>
      <c r="Q302" s="31" t="str">
        <f t="shared" si="1"/>
        <v/>
      </c>
      <c r="R302" s="39">
        <v>22831.0</v>
      </c>
      <c r="S302" s="40">
        <v>469.80086</v>
      </c>
      <c r="T302" s="27">
        <v>443.44795</v>
      </c>
      <c r="U302" s="34"/>
    </row>
    <row r="303" hidden="1">
      <c r="A303" s="27">
        <v>301.0</v>
      </c>
      <c r="B303" s="37" t="s">
        <v>26</v>
      </c>
      <c r="C303" s="37" t="s">
        <v>27</v>
      </c>
      <c r="D303" s="37" t="s">
        <v>27</v>
      </c>
      <c r="E303" s="37" t="s">
        <v>28</v>
      </c>
      <c r="F303" s="27">
        <v>32.0</v>
      </c>
      <c r="G303" s="37" t="s">
        <v>53</v>
      </c>
      <c r="H303" s="27">
        <v>11.0</v>
      </c>
      <c r="I303" s="37" t="s">
        <v>30</v>
      </c>
      <c r="J303" s="37">
        <v>2.0</v>
      </c>
      <c r="K303" s="42" t="s">
        <v>45</v>
      </c>
      <c r="L303" s="29">
        <v>290.633</v>
      </c>
      <c r="M303" s="30">
        <v>84.739</v>
      </c>
      <c r="N303" s="27">
        <v>0.0</v>
      </c>
      <c r="O303" s="27">
        <v>104.0</v>
      </c>
      <c r="P303" s="31">
        <v>13879.4</v>
      </c>
      <c r="Q303" s="31" t="str">
        <f t="shared" si="1"/>
        <v/>
      </c>
      <c r="R303" s="31">
        <v>22818.0</v>
      </c>
      <c r="S303" s="27">
        <v>471.17304</v>
      </c>
      <c r="T303" s="27">
        <v>446.30969</v>
      </c>
      <c r="U303" s="34"/>
    </row>
    <row r="304" hidden="1">
      <c r="A304" s="27">
        <v>302.0</v>
      </c>
      <c r="B304" s="37" t="s">
        <v>26</v>
      </c>
      <c r="C304" s="37" t="s">
        <v>27</v>
      </c>
      <c r="D304" s="37" t="s">
        <v>27</v>
      </c>
      <c r="E304" s="37" t="s">
        <v>28</v>
      </c>
      <c r="F304" s="27">
        <v>32.0</v>
      </c>
      <c r="G304" s="37" t="s">
        <v>53</v>
      </c>
      <c r="H304" s="27">
        <v>11.0</v>
      </c>
      <c r="I304" s="37" t="s">
        <v>30</v>
      </c>
      <c r="J304" s="37">
        <v>2.0</v>
      </c>
      <c r="K304" s="42" t="s">
        <v>46</v>
      </c>
      <c r="L304" s="29">
        <v>583.285</v>
      </c>
      <c r="M304" s="30">
        <v>218.79</v>
      </c>
      <c r="N304" s="27">
        <v>0.0</v>
      </c>
      <c r="O304" s="27">
        <v>329.0</v>
      </c>
      <c r="P304" s="31">
        <v>93795.37000000001</v>
      </c>
      <c r="Q304" s="31" t="str">
        <f t="shared" si="1"/>
        <v/>
      </c>
      <c r="R304" s="39">
        <v>111513.0</v>
      </c>
      <c r="S304" s="40">
        <v>537.53962</v>
      </c>
      <c r="T304" s="27">
        <v>426.45694</v>
      </c>
      <c r="U304" s="34"/>
    </row>
    <row r="305" hidden="1">
      <c r="A305" s="27">
        <v>303.0</v>
      </c>
      <c r="B305" s="37" t="s">
        <v>26</v>
      </c>
      <c r="C305" s="37" t="s">
        <v>27</v>
      </c>
      <c r="D305" s="37" t="s">
        <v>27</v>
      </c>
      <c r="E305" s="37" t="s">
        <v>28</v>
      </c>
      <c r="F305" s="27">
        <v>32.0</v>
      </c>
      <c r="G305" s="37" t="s">
        <v>53</v>
      </c>
      <c r="H305" s="27">
        <v>11.0</v>
      </c>
      <c r="I305" s="37" t="s">
        <v>30</v>
      </c>
      <c r="J305" s="37">
        <v>2.0</v>
      </c>
      <c r="K305" s="42" t="s">
        <v>47</v>
      </c>
      <c r="L305" s="29">
        <v>348.874</v>
      </c>
      <c r="M305" s="30">
        <v>47.681</v>
      </c>
      <c r="N305" s="27">
        <v>0.0</v>
      </c>
      <c r="O305" s="27">
        <v>41.0</v>
      </c>
      <c r="P305" s="31">
        <v>49005.57</v>
      </c>
      <c r="Q305" s="31" t="str">
        <f t="shared" si="1"/>
        <v/>
      </c>
      <c r="R305" s="39">
        <v>56832.0</v>
      </c>
      <c r="S305" s="40">
        <v>518.96458</v>
      </c>
      <c r="T305" s="27">
        <v>458.67671</v>
      </c>
      <c r="U305" s="34"/>
    </row>
    <row r="306" hidden="1">
      <c r="A306" s="27">
        <v>304.0</v>
      </c>
      <c r="B306" s="37" t="s">
        <v>26</v>
      </c>
      <c r="C306" s="37" t="s">
        <v>27</v>
      </c>
      <c r="D306" s="37" t="s">
        <v>27</v>
      </c>
      <c r="E306" s="37" t="s">
        <v>28</v>
      </c>
      <c r="F306" s="27">
        <v>32.0</v>
      </c>
      <c r="G306" s="37" t="s">
        <v>53</v>
      </c>
      <c r="H306" s="27">
        <v>11.0</v>
      </c>
      <c r="I306" s="37" t="s">
        <v>30</v>
      </c>
      <c r="J306" s="37">
        <v>2.0</v>
      </c>
      <c r="K306" s="42" t="s">
        <v>48</v>
      </c>
      <c r="L306" s="29">
        <v>426.985</v>
      </c>
      <c r="M306" s="30">
        <v>173.381</v>
      </c>
      <c r="N306" s="27">
        <v>0.0</v>
      </c>
      <c r="O306" s="27">
        <v>192.0</v>
      </c>
      <c r="P306" s="31">
        <v>75494.67</v>
      </c>
      <c r="Q306" s="31" t="str">
        <f t="shared" si="1"/>
        <v/>
      </c>
      <c r="R306" s="39">
        <v>87954.0</v>
      </c>
      <c r="S306" s="40">
        <v>515.09019</v>
      </c>
      <c r="T306" s="27">
        <v>425.53407</v>
      </c>
      <c r="U306" s="34"/>
    </row>
    <row r="307" hidden="1">
      <c r="A307" s="27">
        <v>305.0</v>
      </c>
      <c r="B307" s="37" t="s">
        <v>26</v>
      </c>
      <c r="C307" s="37" t="s">
        <v>27</v>
      </c>
      <c r="D307" s="37" t="s">
        <v>27</v>
      </c>
      <c r="E307" s="37" t="s">
        <v>28</v>
      </c>
      <c r="F307" s="27">
        <v>32.0</v>
      </c>
      <c r="G307" s="37" t="s">
        <v>53</v>
      </c>
      <c r="H307" s="27">
        <v>11.0</v>
      </c>
      <c r="I307" s="37" t="s">
        <v>30</v>
      </c>
      <c r="J307" s="37">
        <v>2.0</v>
      </c>
      <c r="K307" s="42" t="s">
        <v>49</v>
      </c>
      <c r="L307" s="29">
        <v>815.314</v>
      </c>
      <c r="M307" s="30">
        <v>251.301</v>
      </c>
      <c r="N307" s="27">
        <v>0.0</v>
      </c>
      <c r="O307" s="27">
        <v>169.0</v>
      </c>
      <c r="P307" s="31">
        <v>130627.48</v>
      </c>
      <c r="Q307" s="31" t="str">
        <f t="shared" si="1"/>
        <v/>
      </c>
      <c r="R307" s="39">
        <v>143984.0</v>
      </c>
      <c r="S307" s="40">
        <v>583.06499</v>
      </c>
      <c r="T307" s="27">
        <v>435.61138</v>
      </c>
      <c r="U307" s="34"/>
    </row>
    <row r="308" hidden="1">
      <c r="A308" s="27">
        <v>306.0</v>
      </c>
      <c r="B308" s="37" t="s">
        <v>26</v>
      </c>
      <c r="C308" s="37" t="s">
        <v>27</v>
      </c>
      <c r="D308" s="37" t="s">
        <v>27</v>
      </c>
      <c r="E308" s="37" t="s">
        <v>28</v>
      </c>
      <c r="F308" s="27">
        <v>32.0</v>
      </c>
      <c r="G308" s="37" t="s">
        <v>53</v>
      </c>
      <c r="H308" s="27">
        <v>11.0</v>
      </c>
      <c r="I308" s="37" t="s">
        <v>30</v>
      </c>
      <c r="J308" s="37">
        <v>2.0</v>
      </c>
      <c r="K308" s="42" t="s">
        <v>50</v>
      </c>
      <c r="L308" s="29">
        <v>598.033</v>
      </c>
      <c r="M308" s="30">
        <v>231.238</v>
      </c>
      <c r="N308" s="27">
        <v>0.0</v>
      </c>
      <c r="O308" s="27">
        <v>248.0</v>
      </c>
      <c r="P308" s="31">
        <v>37049.46000000001</v>
      </c>
      <c r="Q308" s="31" t="str">
        <f t="shared" si="1"/>
        <v/>
      </c>
      <c r="R308" s="39">
        <v>49428.0</v>
      </c>
      <c r="S308" s="40">
        <v>490.975</v>
      </c>
      <c r="T308" s="27">
        <v>437.44506</v>
      </c>
      <c r="U308" s="34"/>
    </row>
    <row r="309" hidden="1">
      <c r="A309" s="27">
        <v>307.0</v>
      </c>
      <c r="B309" s="37" t="s">
        <v>26</v>
      </c>
      <c r="C309" s="37" t="s">
        <v>27</v>
      </c>
      <c r="D309" s="37" t="s">
        <v>27</v>
      </c>
      <c r="E309" s="37" t="s">
        <v>28</v>
      </c>
      <c r="F309" s="27">
        <v>32.0</v>
      </c>
      <c r="G309" s="37" t="s">
        <v>53</v>
      </c>
      <c r="H309" s="27">
        <v>11.0</v>
      </c>
      <c r="I309" s="37" t="s">
        <v>30</v>
      </c>
      <c r="J309" s="37">
        <v>2.0</v>
      </c>
      <c r="K309" s="42" t="s">
        <v>51</v>
      </c>
      <c r="L309" s="29">
        <v>10501.252</v>
      </c>
      <c r="M309" s="30">
        <v>1283.606</v>
      </c>
      <c r="N309" s="27">
        <v>463042.0</v>
      </c>
      <c r="O309" s="27">
        <v>1565.0</v>
      </c>
      <c r="P309" s="31">
        <v>4.9259887621E7</v>
      </c>
      <c r="Q309" s="31" t="str">
        <f t="shared" si="1"/>
        <v/>
      </c>
      <c r="R309" s="39">
        <v>4.8354246E7</v>
      </c>
      <c r="S309" s="40">
        <v>50803.112844</v>
      </c>
      <c r="T309" s="27">
        <v>436.83529</v>
      </c>
      <c r="U309" s="34"/>
    </row>
    <row r="310" hidden="1">
      <c r="A310" s="27">
        <v>308.0</v>
      </c>
      <c r="B310" s="37" t="s">
        <v>26</v>
      </c>
      <c r="C310" s="37" t="s">
        <v>27</v>
      </c>
      <c r="D310" s="37" t="s">
        <v>27</v>
      </c>
      <c r="E310" s="37" t="s">
        <v>28</v>
      </c>
      <c r="F310" s="27">
        <v>32.0</v>
      </c>
      <c r="G310" s="37" t="s">
        <v>53</v>
      </c>
      <c r="H310" s="27">
        <v>11.0</v>
      </c>
      <c r="I310" s="37" t="s">
        <v>30</v>
      </c>
      <c r="J310" s="37">
        <v>2.0</v>
      </c>
      <c r="K310" s="42" t="s">
        <v>52</v>
      </c>
      <c r="L310" s="31"/>
      <c r="M310" s="36"/>
      <c r="N310" s="37"/>
      <c r="O310" s="37"/>
      <c r="P310" s="31"/>
      <c r="Q310" s="31" t="str">
        <f t="shared" si="1"/>
        <v/>
      </c>
      <c r="R310" s="31"/>
      <c r="S310" s="37"/>
      <c r="T310" s="37"/>
      <c r="U310" s="38"/>
    </row>
    <row r="311" hidden="1">
      <c r="A311" s="27">
        <v>309.0</v>
      </c>
      <c r="B311" s="37" t="s">
        <v>26</v>
      </c>
      <c r="C311" s="37" t="s">
        <v>27</v>
      </c>
      <c r="D311" s="37" t="s">
        <v>27</v>
      </c>
      <c r="E311" s="37" t="s">
        <v>28</v>
      </c>
      <c r="F311" s="27">
        <v>32.0</v>
      </c>
      <c r="G311" s="37" t="s">
        <v>53</v>
      </c>
      <c r="H311" s="27">
        <v>11.0</v>
      </c>
      <c r="I311" s="37" t="s">
        <v>30</v>
      </c>
      <c r="J311" s="37">
        <v>4.0</v>
      </c>
      <c r="K311" s="42" t="s">
        <v>31</v>
      </c>
      <c r="L311" s="29">
        <v>472.649</v>
      </c>
      <c r="M311" s="30">
        <v>97.22</v>
      </c>
      <c r="N311" s="27">
        <v>96.0</v>
      </c>
      <c r="O311" s="27">
        <v>140.0</v>
      </c>
      <c r="P311" s="31">
        <v>117390.46</v>
      </c>
      <c r="Q311" s="31" t="str">
        <f t="shared" si="1"/>
        <v/>
      </c>
      <c r="R311" s="39">
        <v>148531.0</v>
      </c>
      <c r="S311" s="40">
        <v>611.88635</v>
      </c>
      <c r="T311" s="27">
        <v>464.58717</v>
      </c>
      <c r="U311" s="34"/>
    </row>
    <row r="312" hidden="1">
      <c r="A312" s="27">
        <v>310.0</v>
      </c>
      <c r="B312" s="37" t="s">
        <v>26</v>
      </c>
      <c r="C312" s="37" t="s">
        <v>27</v>
      </c>
      <c r="D312" s="37" t="s">
        <v>27</v>
      </c>
      <c r="E312" s="37" t="s">
        <v>28</v>
      </c>
      <c r="F312" s="27">
        <v>32.0</v>
      </c>
      <c r="G312" s="37" t="s">
        <v>53</v>
      </c>
      <c r="H312" s="27">
        <v>11.0</v>
      </c>
      <c r="I312" s="37" t="s">
        <v>30</v>
      </c>
      <c r="J312" s="37">
        <v>4.0</v>
      </c>
      <c r="K312" s="42" t="s">
        <v>32</v>
      </c>
      <c r="L312" s="29">
        <v>576.012</v>
      </c>
      <c r="M312" s="30">
        <v>260.036</v>
      </c>
      <c r="N312" s="27">
        <v>0.0</v>
      </c>
      <c r="O312" s="27">
        <v>287.0</v>
      </c>
      <c r="P312" s="31">
        <v>41615.9</v>
      </c>
      <c r="Q312" s="31" t="str">
        <f t="shared" si="1"/>
        <v/>
      </c>
      <c r="R312" s="39">
        <v>71755.0</v>
      </c>
      <c r="S312" s="40">
        <v>505.83616</v>
      </c>
      <c r="T312" s="27">
        <v>446.73574</v>
      </c>
      <c r="U312" s="34"/>
    </row>
    <row r="313" hidden="1">
      <c r="A313" s="27">
        <v>311.0</v>
      </c>
      <c r="B313" s="37" t="s">
        <v>26</v>
      </c>
      <c r="C313" s="37" t="s">
        <v>27</v>
      </c>
      <c r="D313" s="37" t="s">
        <v>27</v>
      </c>
      <c r="E313" s="37" t="s">
        <v>28</v>
      </c>
      <c r="F313" s="27">
        <v>32.0</v>
      </c>
      <c r="G313" s="37" t="s">
        <v>53</v>
      </c>
      <c r="H313" s="27">
        <v>11.0</v>
      </c>
      <c r="I313" s="37" t="s">
        <v>30</v>
      </c>
      <c r="J313" s="37">
        <v>4.0</v>
      </c>
      <c r="K313" s="42" t="s">
        <v>33</v>
      </c>
      <c r="L313" s="29">
        <v>452.231</v>
      </c>
      <c r="M313" s="30">
        <v>144.93</v>
      </c>
      <c r="N313" s="27">
        <v>64.0</v>
      </c>
      <c r="O313" s="27">
        <v>165.0</v>
      </c>
      <c r="P313" s="31">
        <v>56054.67</v>
      </c>
      <c r="Q313" s="31" t="str">
        <f t="shared" si="1"/>
        <v/>
      </c>
      <c r="R313" s="39">
        <v>60006.0</v>
      </c>
      <c r="S313" s="40">
        <v>517.89964</v>
      </c>
      <c r="T313" s="27">
        <v>448.35873</v>
      </c>
      <c r="U313" s="34"/>
    </row>
    <row r="314" hidden="1">
      <c r="A314" s="27">
        <v>312.0</v>
      </c>
      <c r="B314" s="37" t="s">
        <v>26</v>
      </c>
      <c r="C314" s="37" t="s">
        <v>27</v>
      </c>
      <c r="D314" s="37" t="s">
        <v>27</v>
      </c>
      <c r="E314" s="37" t="s">
        <v>28</v>
      </c>
      <c r="F314" s="27">
        <v>32.0</v>
      </c>
      <c r="G314" s="37" t="s">
        <v>53</v>
      </c>
      <c r="H314" s="27">
        <v>11.0</v>
      </c>
      <c r="I314" s="37" t="s">
        <v>30</v>
      </c>
      <c r="J314" s="37">
        <v>4.0</v>
      </c>
      <c r="K314" s="42" t="s">
        <v>34</v>
      </c>
      <c r="L314" s="29">
        <v>330.603</v>
      </c>
      <c r="M314" s="30">
        <v>139.332</v>
      </c>
      <c r="N314" s="27">
        <v>0.0</v>
      </c>
      <c r="O314" s="27">
        <v>165.0</v>
      </c>
      <c r="P314" s="31">
        <v>89891.78</v>
      </c>
      <c r="Q314" s="31" t="str">
        <f t="shared" si="1"/>
        <v/>
      </c>
      <c r="R314" s="39">
        <v>123741.0</v>
      </c>
      <c r="S314" s="40">
        <v>543.9361</v>
      </c>
      <c r="T314" s="27">
        <v>441.46372</v>
      </c>
      <c r="U314" s="34"/>
    </row>
    <row r="315" hidden="1">
      <c r="A315" s="27">
        <v>313.0</v>
      </c>
      <c r="B315" s="37" t="s">
        <v>26</v>
      </c>
      <c r="C315" s="37" t="s">
        <v>27</v>
      </c>
      <c r="D315" s="37" t="s">
        <v>27</v>
      </c>
      <c r="E315" s="37" t="s">
        <v>28</v>
      </c>
      <c r="F315" s="27">
        <v>32.0</v>
      </c>
      <c r="G315" s="37" t="s">
        <v>53</v>
      </c>
      <c r="H315" s="27">
        <v>11.0</v>
      </c>
      <c r="I315" s="37" t="s">
        <v>30</v>
      </c>
      <c r="J315" s="37">
        <v>4.0</v>
      </c>
      <c r="K315" s="42" t="s">
        <v>35</v>
      </c>
      <c r="L315" s="29">
        <v>466.474</v>
      </c>
      <c r="M315" s="30">
        <v>164.229</v>
      </c>
      <c r="N315" s="27">
        <v>27.0</v>
      </c>
      <c r="O315" s="27">
        <v>167.0</v>
      </c>
      <c r="P315" s="31">
        <v>61502.090000000004</v>
      </c>
      <c r="Q315" s="31" t="str">
        <f t="shared" si="1"/>
        <v/>
      </c>
      <c r="R315" s="39">
        <v>63771.0</v>
      </c>
      <c r="S315" s="40">
        <v>516.70189</v>
      </c>
      <c r="T315" s="27">
        <v>441.09026</v>
      </c>
      <c r="U315" s="34"/>
    </row>
    <row r="316" hidden="1">
      <c r="A316" s="27">
        <v>314.0</v>
      </c>
      <c r="B316" s="37" t="s">
        <v>26</v>
      </c>
      <c r="C316" s="37" t="s">
        <v>27</v>
      </c>
      <c r="D316" s="37" t="s">
        <v>27</v>
      </c>
      <c r="E316" s="37" t="s">
        <v>28</v>
      </c>
      <c r="F316" s="27">
        <v>32.0</v>
      </c>
      <c r="G316" s="37" t="s">
        <v>53</v>
      </c>
      <c r="H316" s="27">
        <v>11.0</v>
      </c>
      <c r="I316" s="37" t="s">
        <v>30</v>
      </c>
      <c r="J316" s="37">
        <v>4.0</v>
      </c>
      <c r="K316" s="42" t="s">
        <v>36</v>
      </c>
      <c r="L316" s="29">
        <v>269.225</v>
      </c>
      <c r="M316" s="30">
        <v>56.288</v>
      </c>
      <c r="N316" s="27">
        <v>41.0</v>
      </c>
      <c r="O316" s="27">
        <v>44.0</v>
      </c>
      <c r="P316" s="31">
        <v>48189.770000000004</v>
      </c>
      <c r="Q316" s="31" t="str">
        <f t="shared" si="1"/>
        <v/>
      </c>
      <c r="R316" s="39">
        <v>45661.0</v>
      </c>
      <c r="S316" s="40">
        <v>519.00794</v>
      </c>
      <c r="T316" s="27">
        <v>460.82709</v>
      </c>
      <c r="U316" s="34"/>
    </row>
    <row r="317" hidden="1">
      <c r="A317" s="27">
        <v>315.0</v>
      </c>
      <c r="B317" s="37" t="s">
        <v>26</v>
      </c>
      <c r="C317" s="37" t="s">
        <v>27</v>
      </c>
      <c r="D317" s="37" t="s">
        <v>27</v>
      </c>
      <c r="E317" s="37" t="s">
        <v>28</v>
      </c>
      <c r="F317" s="27">
        <v>32.0</v>
      </c>
      <c r="G317" s="37" t="s">
        <v>53</v>
      </c>
      <c r="H317" s="27">
        <v>11.0</v>
      </c>
      <c r="I317" s="37" t="s">
        <v>30</v>
      </c>
      <c r="J317" s="37">
        <v>4.0</v>
      </c>
      <c r="K317" s="42" t="s">
        <v>37</v>
      </c>
      <c r="L317" s="29">
        <v>700.815</v>
      </c>
      <c r="M317" s="30">
        <v>294.022</v>
      </c>
      <c r="N317" s="27">
        <v>70.0</v>
      </c>
      <c r="O317" s="27">
        <v>266.0</v>
      </c>
      <c r="P317" s="31">
        <v>131697.82</v>
      </c>
      <c r="Q317" s="31" t="str">
        <f t="shared" si="1"/>
        <v/>
      </c>
      <c r="R317" s="39">
        <v>137669.0</v>
      </c>
      <c r="S317" s="40">
        <v>589.94655</v>
      </c>
      <c r="T317" s="27">
        <v>440.37159</v>
      </c>
      <c r="U317" s="34"/>
    </row>
    <row r="318" hidden="1">
      <c r="A318" s="27">
        <v>316.0</v>
      </c>
      <c r="B318" s="37" t="s">
        <v>26</v>
      </c>
      <c r="C318" s="37" t="s">
        <v>27</v>
      </c>
      <c r="D318" s="37" t="s">
        <v>27</v>
      </c>
      <c r="E318" s="37" t="s">
        <v>28</v>
      </c>
      <c r="F318" s="27">
        <v>32.0</v>
      </c>
      <c r="G318" s="37" t="s">
        <v>53</v>
      </c>
      <c r="H318" s="27">
        <v>11.0</v>
      </c>
      <c r="I318" s="37" t="s">
        <v>30</v>
      </c>
      <c r="J318" s="37">
        <v>4.0</v>
      </c>
      <c r="K318" s="42" t="s">
        <v>38</v>
      </c>
      <c r="L318" s="29">
        <v>796.817</v>
      </c>
      <c r="M318" s="30">
        <v>247.718</v>
      </c>
      <c r="N318" s="27">
        <v>6.0</v>
      </c>
      <c r="O318" s="27">
        <v>236.0</v>
      </c>
      <c r="P318" s="31">
        <v>57526.95</v>
      </c>
      <c r="Q318" s="31" t="str">
        <f t="shared" si="1"/>
        <v/>
      </c>
      <c r="R318" s="39">
        <v>64971.0</v>
      </c>
      <c r="S318" s="40">
        <v>541.29846</v>
      </c>
      <c r="T318" s="40">
        <v>464.24013</v>
      </c>
      <c r="U318" s="41"/>
    </row>
    <row r="319" hidden="1">
      <c r="A319" s="27">
        <v>317.0</v>
      </c>
      <c r="B319" s="37" t="s">
        <v>26</v>
      </c>
      <c r="C319" s="37" t="s">
        <v>27</v>
      </c>
      <c r="D319" s="37" t="s">
        <v>27</v>
      </c>
      <c r="E319" s="37" t="s">
        <v>28</v>
      </c>
      <c r="F319" s="27">
        <v>32.0</v>
      </c>
      <c r="G319" s="37" t="s">
        <v>53</v>
      </c>
      <c r="H319" s="27">
        <v>11.0</v>
      </c>
      <c r="I319" s="37" t="s">
        <v>30</v>
      </c>
      <c r="J319" s="37">
        <v>4.0</v>
      </c>
      <c r="K319" s="42" t="s">
        <v>39</v>
      </c>
      <c r="L319" s="29">
        <v>411.655</v>
      </c>
      <c r="M319" s="30">
        <v>149.89</v>
      </c>
      <c r="N319" s="27">
        <v>153.0</v>
      </c>
      <c r="O319" s="27">
        <v>157.0</v>
      </c>
      <c r="P319" s="31">
        <v>312558.48</v>
      </c>
      <c r="Q319" s="31" t="str">
        <f t="shared" si="1"/>
        <v/>
      </c>
      <c r="R319" s="39">
        <v>328450.0</v>
      </c>
      <c r="S319" s="40">
        <v>796.70252</v>
      </c>
      <c r="T319" s="27">
        <v>469.68926</v>
      </c>
      <c r="U319" s="34"/>
    </row>
    <row r="320" hidden="1">
      <c r="A320" s="27">
        <v>318.0</v>
      </c>
      <c r="B320" s="37" t="s">
        <v>26</v>
      </c>
      <c r="C320" s="37" t="s">
        <v>27</v>
      </c>
      <c r="D320" s="37" t="s">
        <v>27</v>
      </c>
      <c r="E320" s="37" t="s">
        <v>28</v>
      </c>
      <c r="F320" s="27">
        <v>32.0</v>
      </c>
      <c r="G320" s="37" t="s">
        <v>53</v>
      </c>
      <c r="H320" s="27">
        <v>11.0</v>
      </c>
      <c r="I320" s="37" t="s">
        <v>30</v>
      </c>
      <c r="J320" s="37">
        <v>4.0</v>
      </c>
      <c r="K320" s="42" t="s">
        <v>40</v>
      </c>
      <c r="L320" s="29">
        <v>518.095</v>
      </c>
      <c r="M320" s="30">
        <v>210.854</v>
      </c>
      <c r="N320" s="27">
        <v>26.0</v>
      </c>
      <c r="O320" s="27">
        <v>281.0</v>
      </c>
      <c r="P320" s="31">
        <v>116580.65999999999</v>
      </c>
      <c r="Q320" s="31" t="str">
        <f t="shared" si="1"/>
        <v/>
      </c>
      <c r="R320" s="39">
        <v>125027.0</v>
      </c>
      <c r="S320" s="40">
        <v>578.28961</v>
      </c>
      <c r="T320" s="27">
        <v>445.24697</v>
      </c>
      <c r="U320" s="34"/>
    </row>
    <row r="321" hidden="1">
      <c r="A321" s="27">
        <v>319.0</v>
      </c>
      <c r="B321" s="37" t="s">
        <v>26</v>
      </c>
      <c r="C321" s="37" t="s">
        <v>27</v>
      </c>
      <c r="D321" s="37" t="s">
        <v>27</v>
      </c>
      <c r="E321" s="37" t="s">
        <v>28</v>
      </c>
      <c r="F321" s="27">
        <v>32.0</v>
      </c>
      <c r="G321" s="37" t="s">
        <v>53</v>
      </c>
      <c r="H321" s="27">
        <v>11.0</v>
      </c>
      <c r="I321" s="37" t="s">
        <v>30</v>
      </c>
      <c r="J321" s="37">
        <v>4.0</v>
      </c>
      <c r="K321" s="42" t="s">
        <v>41</v>
      </c>
      <c r="L321" s="31"/>
      <c r="M321" s="36"/>
      <c r="N321" s="37"/>
      <c r="O321" s="37"/>
      <c r="P321" s="31"/>
      <c r="Q321" s="31" t="str">
        <f t="shared" si="1"/>
        <v/>
      </c>
      <c r="R321" s="31"/>
      <c r="S321" s="37"/>
      <c r="T321" s="37"/>
      <c r="U321" s="38"/>
    </row>
    <row r="322" hidden="1">
      <c r="A322" s="27">
        <v>320.0</v>
      </c>
      <c r="B322" s="37" t="s">
        <v>26</v>
      </c>
      <c r="C322" s="37" t="s">
        <v>27</v>
      </c>
      <c r="D322" s="37" t="s">
        <v>27</v>
      </c>
      <c r="E322" s="37" t="s">
        <v>28</v>
      </c>
      <c r="F322" s="27">
        <v>32.0</v>
      </c>
      <c r="G322" s="37" t="s">
        <v>53</v>
      </c>
      <c r="H322" s="27">
        <v>11.0</v>
      </c>
      <c r="I322" s="37" t="s">
        <v>30</v>
      </c>
      <c r="J322" s="37">
        <v>4.0</v>
      </c>
      <c r="K322" s="42" t="s">
        <v>42</v>
      </c>
      <c r="L322" s="29">
        <v>358.508</v>
      </c>
      <c r="M322" s="30">
        <v>83.809</v>
      </c>
      <c r="N322" s="27">
        <v>12.0</v>
      </c>
      <c r="O322" s="27">
        <v>114.0</v>
      </c>
      <c r="P322" s="31">
        <v>133492.42</v>
      </c>
      <c r="Q322" s="31" t="str">
        <f t="shared" si="1"/>
        <v/>
      </c>
      <c r="R322" s="39">
        <v>134046.0</v>
      </c>
      <c r="S322" s="40">
        <v>587.52171</v>
      </c>
      <c r="T322" s="27">
        <v>442.29438</v>
      </c>
      <c r="U322" s="34"/>
    </row>
    <row r="323" hidden="1">
      <c r="A323" s="27">
        <v>321.0</v>
      </c>
      <c r="B323" s="37" t="s">
        <v>26</v>
      </c>
      <c r="C323" s="37" t="s">
        <v>27</v>
      </c>
      <c r="D323" s="37" t="s">
        <v>27</v>
      </c>
      <c r="E323" s="37" t="s">
        <v>28</v>
      </c>
      <c r="F323" s="27">
        <v>32.0</v>
      </c>
      <c r="G323" s="37" t="s">
        <v>53</v>
      </c>
      <c r="H323" s="27">
        <v>11.0</v>
      </c>
      <c r="I323" s="37" t="s">
        <v>30</v>
      </c>
      <c r="J323" s="37">
        <v>4.0</v>
      </c>
      <c r="K323" s="42" t="s">
        <v>43</v>
      </c>
      <c r="L323" s="29">
        <v>150.755</v>
      </c>
      <c r="M323" s="30">
        <v>60.29</v>
      </c>
      <c r="N323" s="27">
        <v>0.0</v>
      </c>
      <c r="O323" s="27">
        <v>71.0</v>
      </c>
      <c r="P323" s="31">
        <v>953905.3</v>
      </c>
      <c r="Q323" s="31" t="str">
        <f t="shared" si="1"/>
        <v/>
      </c>
      <c r="R323" s="39">
        <v>970962.0</v>
      </c>
      <c r="S323" s="40">
        <v>1417.628397</v>
      </c>
      <c r="T323" s="27">
        <v>453.82306</v>
      </c>
      <c r="U323" s="34"/>
    </row>
    <row r="324" hidden="1">
      <c r="A324" s="27">
        <v>322.0</v>
      </c>
      <c r="B324" s="37" t="s">
        <v>26</v>
      </c>
      <c r="C324" s="37" t="s">
        <v>27</v>
      </c>
      <c r="D324" s="37" t="s">
        <v>27</v>
      </c>
      <c r="E324" s="37" t="s">
        <v>28</v>
      </c>
      <c r="F324" s="27">
        <v>32.0</v>
      </c>
      <c r="G324" s="37" t="s">
        <v>53</v>
      </c>
      <c r="H324" s="27">
        <v>11.0</v>
      </c>
      <c r="I324" s="37" t="s">
        <v>30</v>
      </c>
      <c r="J324" s="37">
        <v>4.0</v>
      </c>
      <c r="K324" s="42" t="s">
        <v>44</v>
      </c>
      <c r="L324" s="29">
        <v>431.015</v>
      </c>
      <c r="M324" s="30">
        <v>120.259</v>
      </c>
      <c r="N324" s="27">
        <v>13.0</v>
      </c>
      <c r="O324" s="27">
        <v>72.0</v>
      </c>
      <c r="P324" s="31">
        <v>38921.66</v>
      </c>
      <c r="Q324" s="31" t="str">
        <f t="shared" si="1"/>
        <v/>
      </c>
      <c r="R324" s="39">
        <v>37678.0</v>
      </c>
      <c r="S324" s="40">
        <v>486.1021</v>
      </c>
      <c r="T324" s="27">
        <v>435.12633</v>
      </c>
      <c r="U324" s="34"/>
    </row>
    <row r="325" hidden="1">
      <c r="A325" s="27">
        <v>323.0</v>
      </c>
      <c r="B325" s="37" t="s">
        <v>26</v>
      </c>
      <c r="C325" s="37" t="s">
        <v>27</v>
      </c>
      <c r="D325" s="37" t="s">
        <v>27</v>
      </c>
      <c r="E325" s="37" t="s">
        <v>28</v>
      </c>
      <c r="F325" s="27">
        <v>32.0</v>
      </c>
      <c r="G325" s="37" t="s">
        <v>53</v>
      </c>
      <c r="H325" s="27">
        <v>11.0</v>
      </c>
      <c r="I325" s="37" t="s">
        <v>30</v>
      </c>
      <c r="J325" s="37">
        <v>4.0</v>
      </c>
      <c r="K325" s="42" t="s">
        <v>45</v>
      </c>
      <c r="L325" s="29">
        <v>294.215</v>
      </c>
      <c r="M325" s="30">
        <v>94.882</v>
      </c>
      <c r="N325" s="27">
        <v>26.0</v>
      </c>
      <c r="O325" s="27">
        <v>106.0</v>
      </c>
      <c r="P325" s="31">
        <v>38197.159999999996</v>
      </c>
      <c r="Q325" s="31" t="str">
        <f t="shared" si="1"/>
        <v/>
      </c>
      <c r="R325" s="31">
        <v>35465.0</v>
      </c>
      <c r="S325" s="27">
        <v>500.39586</v>
      </c>
      <c r="T325" s="27">
        <v>451.12665</v>
      </c>
      <c r="U325" s="34"/>
    </row>
    <row r="326" hidden="1">
      <c r="A326" s="27">
        <v>324.0</v>
      </c>
      <c r="B326" s="37" t="s">
        <v>26</v>
      </c>
      <c r="C326" s="37" t="s">
        <v>27</v>
      </c>
      <c r="D326" s="37" t="s">
        <v>27</v>
      </c>
      <c r="E326" s="37" t="s">
        <v>28</v>
      </c>
      <c r="F326" s="27">
        <v>32.0</v>
      </c>
      <c r="G326" s="37" t="s">
        <v>53</v>
      </c>
      <c r="H326" s="27">
        <v>11.0</v>
      </c>
      <c r="I326" s="37" t="s">
        <v>30</v>
      </c>
      <c r="J326" s="37">
        <v>4.0</v>
      </c>
      <c r="K326" s="42" t="s">
        <v>46</v>
      </c>
      <c r="L326" s="29">
        <v>571.756</v>
      </c>
      <c r="M326" s="30">
        <v>234.116</v>
      </c>
      <c r="N326" s="27">
        <v>23.0</v>
      </c>
      <c r="O326" s="27">
        <v>326.0</v>
      </c>
      <c r="P326" s="31">
        <v>247228.43</v>
      </c>
      <c r="Q326" s="31" t="str">
        <f t="shared" si="1"/>
        <v/>
      </c>
      <c r="R326" s="39">
        <v>267729.0</v>
      </c>
      <c r="S326" s="40">
        <v>702.46427</v>
      </c>
      <c r="T326" s="27">
        <v>437.89474</v>
      </c>
      <c r="U326" s="34"/>
    </row>
    <row r="327" hidden="1">
      <c r="A327" s="27">
        <v>325.0</v>
      </c>
      <c r="B327" s="37" t="s">
        <v>26</v>
      </c>
      <c r="C327" s="37" t="s">
        <v>27</v>
      </c>
      <c r="D327" s="37" t="s">
        <v>27</v>
      </c>
      <c r="E327" s="37" t="s">
        <v>28</v>
      </c>
      <c r="F327" s="27">
        <v>32.0</v>
      </c>
      <c r="G327" s="37" t="s">
        <v>53</v>
      </c>
      <c r="H327" s="27">
        <v>11.0</v>
      </c>
      <c r="I327" s="37" t="s">
        <v>30</v>
      </c>
      <c r="J327" s="37">
        <v>4.0</v>
      </c>
      <c r="K327" s="42" t="s">
        <v>47</v>
      </c>
      <c r="L327" s="29">
        <v>348.999</v>
      </c>
      <c r="M327" s="30">
        <v>48.706</v>
      </c>
      <c r="N327" s="27">
        <v>0.0</v>
      </c>
      <c r="O327" s="27">
        <v>41.0</v>
      </c>
      <c r="P327" s="31">
        <v>103672.25</v>
      </c>
      <c r="Q327" s="31" t="str">
        <f t="shared" si="1"/>
        <v/>
      </c>
      <c r="R327" s="39">
        <v>112585.0</v>
      </c>
      <c r="S327" s="40">
        <v>584.28425</v>
      </c>
      <c r="T327" s="27">
        <v>469.37752</v>
      </c>
      <c r="U327" s="34"/>
    </row>
    <row r="328" hidden="1">
      <c r="A328" s="27">
        <v>326.0</v>
      </c>
      <c r="B328" s="37" t="s">
        <v>26</v>
      </c>
      <c r="C328" s="37" t="s">
        <v>27</v>
      </c>
      <c r="D328" s="37" t="s">
        <v>27</v>
      </c>
      <c r="E328" s="37" t="s">
        <v>28</v>
      </c>
      <c r="F328" s="27">
        <v>32.0</v>
      </c>
      <c r="G328" s="37" t="s">
        <v>53</v>
      </c>
      <c r="H328" s="27">
        <v>11.0</v>
      </c>
      <c r="I328" s="37" t="s">
        <v>30</v>
      </c>
      <c r="J328" s="37">
        <v>4.0</v>
      </c>
      <c r="K328" s="42" t="s">
        <v>48</v>
      </c>
      <c r="L328" s="29">
        <v>454.734</v>
      </c>
      <c r="M328" s="30">
        <v>183.202</v>
      </c>
      <c r="N328" s="27">
        <v>0.0</v>
      </c>
      <c r="O328" s="27">
        <v>196.0</v>
      </c>
      <c r="P328" s="31">
        <v>169374.32</v>
      </c>
      <c r="Q328" s="31" t="str">
        <f t="shared" si="1"/>
        <v/>
      </c>
      <c r="R328" s="39">
        <v>181848.0</v>
      </c>
      <c r="S328" s="40">
        <v>765.89171</v>
      </c>
      <c r="T328" s="27">
        <v>444.70006</v>
      </c>
      <c r="U328" s="34"/>
    </row>
    <row r="329" hidden="1">
      <c r="A329" s="27">
        <v>327.0</v>
      </c>
      <c r="B329" s="37" t="s">
        <v>26</v>
      </c>
      <c r="C329" s="37" t="s">
        <v>27</v>
      </c>
      <c r="D329" s="37" t="s">
        <v>27</v>
      </c>
      <c r="E329" s="37" t="s">
        <v>28</v>
      </c>
      <c r="F329" s="27">
        <v>32.0</v>
      </c>
      <c r="G329" s="37" t="s">
        <v>53</v>
      </c>
      <c r="H329" s="27">
        <v>11.0</v>
      </c>
      <c r="I329" s="37" t="s">
        <v>30</v>
      </c>
      <c r="J329" s="37">
        <v>4.0</v>
      </c>
      <c r="K329" s="42" t="s">
        <v>49</v>
      </c>
      <c r="L329" s="29">
        <v>812.051</v>
      </c>
      <c r="M329" s="30">
        <v>308.84</v>
      </c>
      <c r="N329" s="27">
        <v>109.0</v>
      </c>
      <c r="O329" s="27">
        <v>169.0</v>
      </c>
      <c r="P329" s="31">
        <v>272157.22</v>
      </c>
      <c r="Q329" s="31" t="str">
        <f t="shared" si="1"/>
        <v/>
      </c>
      <c r="R329" s="39">
        <v>281428.0</v>
      </c>
      <c r="S329" s="40">
        <v>736.11709</v>
      </c>
      <c r="T329" s="27">
        <v>447.29413</v>
      </c>
      <c r="U329" s="34"/>
    </row>
    <row r="330" hidden="1">
      <c r="A330" s="27">
        <v>328.0</v>
      </c>
      <c r="B330" s="37" t="s">
        <v>26</v>
      </c>
      <c r="C330" s="37" t="s">
        <v>27</v>
      </c>
      <c r="D330" s="37" t="s">
        <v>27</v>
      </c>
      <c r="E330" s="37" t="s">
        <v>28</v>
      </c>
      <c r="F330" s="27">
        <v>32.0</v>
      </c>
      <c r="G330" s="37" t="s">
        <v>53</v>
      </c>
      <c r="H330" s="27">
        <v>11.0</v>
      </c>
      <c r="I330" s="37" t="s">
        <v>30</v>
      </c>
      <c r="J330" s="37">
        <v>4.0</v>
      </c>
      <c r="K330" s="42" t="s">
        <v>50</v>
      </c>
      <c r="L330" s="29">
        <v>612.625</v>
      </c>
      <c r="M330" s="30">
        <v>221.99</v>
      </c>
      <c r="N330" s="27">
        <v>56.0</v>
      </c>
      <c r="O330" s="27">
        <v>252.0</v>
      </c>
      <c r="P330" s="31">
        <v>84283.86</v>
      </c>
      <c r="Q330" s="31" t="str">
        <f t="shared" si="1"/>
        <v/>
      </c>
      <c r="R330" s="39">
        <v>91350.0</v>
      </c>
      <c r="S330" s="40">
        <v>569.45715</v>
      </c>
      <c r="T330" s="27">
        <v>468.18664</v>
      </c>
      <c r="U330" s="34"/>
    </row>
    <row r="331" hidden="1">
      <c r="A331" s="27">
        <v>329.0</v>
      </c>
      <c r="B331" s="37" t="s">
        <v>26</v>
      </c>
      <c r="C331" s="37" t="s">
        <v>27</v>
      </c>
      <c r="D331" s="37" t="s">
        <v>27</v>
      </c>
      <c r="E331" s="37" t="s">
        <v>28</v>
      </c>
      <c r="F331" s="27">
        <v>32.0</v>
      </c>
      <c r="G331" s="37" t="s">
        <v>53</v>
      </c>
      <c r="H331" s="27">
        <v>11.0</v>
      </c>
      <c r="I331" s="37" t="s">
        <v>30</v>
      </c>
      <c r="J331" s="37">
        <v>4.0</v>
      </c>
      <c r="K331" s="42" t="s">
        <v>51</v>
      </c>
      <c r="L331" s="31"/>
      <c r="M331" s="36"/>
      <c r="N331" s="37"/>
      <c r="O331" s="37"/>
      <c r="P331" s="31"/>
      <c r="Q331" s="31" t="str">
        <f t="shared" si="1"/>
        <v/>
      </c>
      <c r="R331" s="39"/>
      <c r="S331" s="43"/>
      <c r="T331" s="37"/>
      <c r="U331" s="38"/>
    </row>
    <row r="332" hidden="1">
      <c r="A332" s="27">
        <v>330.0</v>
      </c>
      <c r="B332" s="37" t="s">
        <v>26</v>
      </c>
      <c r="C332" s="37" t="s">
        <v>27</v>
      </c>
      <c r="D332" s="37" t="s">
        <v>27</v>
      </c>
      <c r="E332" s="37" t="s">
        <v>28</v>
      </c>
      <c r="F332" s="27">
        <v>32.0</v>
      </c>
      <c r="G332" s="37" t="s">
        <v>53</v>
      </c>
      <c r="H332" s="27">
        <v>11.0</v>
      </c>
      <c r="I332" s="37" t="s">
        <v>30</v>
      </c>
      <c r="J332" s="37">
        <v>4.0</v>
      </c>
      <c r="K332" s="42" t="s">
        <v>52</v>
      </c>
      <c r="L332" s="31"/>
      <c r="M332" s="36"/>
      <c r="N332" s="37"/>
      <c r="O332" s="37"/>
      <c r="P332" s="31"/>
      <c r="Q332" s="31" t="str">
        <f t="shared" si="1"/>
        <v/>
      </c>
      <c r="R332" s="31"/>
      <c r="S332" s="37"/>
      <c r="T332" s="37"/>
      <c r="U332" s="38"/>
    </row>
    <row r="333" hidden="1">
      <c r="A333" s="27">
        <v>331.0</v>
      </c>
      <c r="B333" s="37" t="s">
        <v>26</v>
      </c>
      <c r="C333" s="37" t="s">
        <v>27</v>
      </c>
      <c r="D333" s="37" t="s">
        <v>27</v>
      </c>
      <c r="E333" s="37" t="s">
        <v>28</v>
      </c>
      <c r="F333" s="27">
        <v>32.0</v>
      </c>
      <c r="G333" s="37" t="s">
        <v>53</v>
      </c>
      <c r="H333" s="27">
        <v>11.0</v>
      </c>
      <c r="I333" s="37" t="s">
        <v>30</v>
      </c>
      <c r="J333" s="37">
        <v>8.0</v>
      </c>
      <c r="K333" s="42" t="s">
        <v>31</v>
      </c>
      <c r="L333" s="29">
        <v>493.068</v>
      </c>
      <c r="M333" s="30">
        <v>97.344</v>
      </c>
      <c r="N333" s="27">
        <v>123.0</v>
      </c>
      <c r="O333" s="27">
        <v>140.0</v>
      </c>
      <c r="P333" s="31">
        <v>262761.66000000003</v>
      </c>
      <c r="Q333" s="31" t="str">
        <f t="shared" si="1"/>
        <v/>
      </c>
      <c r="R333" s="39">
        <v>280550.0</v>
      </c>
      <c r="S333" s="40">
        <v>725.15674</v>
      </c>
      <c r="T333" s="27">
        <v>430.60206</v>
      </c>
      <c r="U333" s="34"/>
    </row>
    <row r="334" hidden="1">
      <c r="A334" s="27">
        <v>332.0</v>
      </c>
      <c r="B334" s="37" t="s">
        <v>26</v>
      </c>
      <c r="C334" s="37" t="s">
        <v>27</v>
      </c>
      <c r="D334" s="37" t="s">
        <v>27</v>
      </c>
      <c r="E334" s="37" t="s">
        <v>28</v>
      </c>
      <c r="F334" s="27">
        <v>32.0</v>
      </c>
      <c r="G334" s="37" t="s">
        <v>53</v>
      </c>
      <c r="H334" s="27">
        <v>11.0</v>
      </c>
      <c r="I334" s="37" t="s">
        <v>30</v>
      </c>
      <c r="J334" s="37">
        <v>8.0</v>
      </c>
      <c r="K334" s="42" t="s">
        <v>32</v>
      </c>
      <c r="L334" s="29">
        <v>580.659</v>
      </c>
      <c r="M334" s="30">
        <v>251.846</v>
      </c>
      <c r="N334" s="27">
        <v>0.0</v>
      </c>
      <c r="O334" s="27">
        <v>284.0</v>
      </c>
      <c r="P334" s="31">
        <v>80865.91</v>
      </c>
      <c r="Q334" s="31" t="str">
        <f t="shared" si="1"/>
        <v/>
      </c>
      <c r="R334" s="39">
        <v>117699.0</v>
      </c>
      <c r="S334" s="40">
        <v>583.276</v>
      </c>
      <c r="T334" s="27">
        <v>454.95155</v>
      </c>
      <c r="U334" s="34"/>
    </row>
    <row r="335" hidden="1">
      <c r="A335" s="27">
        <v>333.0</v>
      </c>
      <c r="B335" s="37" t="s">
        <v>26</v>
      </c>
      <c r="C335" s="37" t="s">
        <v>27</v>
      </c>
      <c r="D335" s="37" t="s">
        <v>27</v>
      </c>
      <c r="E335" s="37" t="s">
        <v>28</v>
      </c>
      <c r="F335" s="27">
        <v>32.0</v>
      </c>
      <c r="G335" s="37" t="s">
        <v>53</v>
      </c>
      <c r="H335" s="27">
        <v>11.0</v>
      </c>
      <c r="I335" s="37" t="s">
        <v>30</v>
      </c>
      <c r="J335" s="37">
        <v>8.0</v>
      </c>
      <c r="K335" s="42" t="s">
        <v>33</v>
      </c>
      <c r="L335" s="29">
        <v>516.07</v>
      </c>
      <c r="M335" s="30">
        <v>181.122</v>
      </c>
      <c r="N335" s="27">
        <v>0.0</v>
      </c>
      <c r="O335" s="27">
        <v>167.0</v>
      </c>
      <c r="P335" s="31">
        <v>95760.84</v>
      </c>
      <c r="Q335" s="31" t="str">
        <f t="shared" si="1"/>
        <v/>
      </c>
      <c r="R335" s="39">
        <v>102383.0</v>
      </c>
      <c r="S335" s="40">
        <v>684.27062</v>
      </c>
      <c r="T335" s="27">
        <v>540.87215</v>
      </c>
      <c r="U335" s="34"/>
    </row>
    <row r="336" hidden="1">
      <c r="A336" s="27">
        <v>334.0</v>
      </c>
      <c r="B336" s="37" t="s">
        <v>26</v>
      </c>
      <c r="C336" s="37" t="s">
        <v>27</v>
      </c>
      <c r="D336" s="37" t="s">
        <v>27</v>
      </c>
      <c r="E336" s="37" t="s">
        <v>28</v>
      </c>
      <c r="F336" s="27">
        <v>32.0</v>
      </c>
      <c r="G336" s="37" t="s">
        <v>53</v>
      </c>
      <c r="H336" s="27">
        <v>11.0</v>
      </c>
      <c r="I336" s="37" t="s">
        <v>30</v>
      </c>
      <c r="J336" s="37">
        <v>8.0</v>
      </c>
      <c r="K336" s="42" t="s">
        <v>34</v>
      </c>
      <c r="L336" s="29">
        <v>326.153</v>
      </c>
      <c r="M336" s="30">
        <v>144.135</v>
      </c>
      <c r="N336" s="27">
        <v>34.0</v>
      </c>
      <c r="O336" s="27">
        <v>165.0</v>
      </c>
      <c r="P336" s="31">
        <v>190637.07</v>
      </c>
      <c r="Q336" s="31" t="str">
        <f t="shared" si="1"/>
        <v/>
      </c>
      <c r="R336" s="39">
        <v>202220.0</v>
      </c>
      <c r="S336" s="40">
        <v>665.53737</v>
      </c>
      <c r="T336" s="27">
        <v>439.46175</v>
      </c>
      <c r="U336" s="34"/>
    </row>
    <row r="337" hidden="1">
      <c r="A337" s="27">
        <v>335.0</v>
      </c>
      <c r="B337" s="37" t="s">
        <v>26</v>
      </c>
      <c r="C337" s="37" t="s">
        <v>27</v>
      </c>
      <c r="D337" s="37" t="s">
        <v>27</v>
      </c>
      <c r="E337" s="37" t="s">
        <v>28</v>
      </c>
      <c r="F337" s="27">
        <v>32.0</v>
      </c>
      <c r="G337" s="37" t="s">
        <v>53</v>
      </c>
      <c r="H337" s="27">
        <v>11.0</v>
      </c>
      <c r="I337" s="37" t="s">
        <v>30</v>
      </c>
      <c r="J337" s="37">
        <v>8.0</v>
      </c>
      <c r="K337" s="42" t="s">
        <v>35</v>
      </c>
      <c r="L337" s="29">
        <v>479.987</v>
      </c>
      <c r="M337" s="30">
        <v>166.468</v>
      </c>
      <c r="N337" s="27">
        <v>0.0</v>
      </c>
      <c r="O337" s="27">
        <v>167.0</v>
      </c>
      <c r="P337" s="31">
        <v>100329.33</v>
      </c>
      <c r="Q337" s="31" t="str">
        <f t="shared" si="1"/>
        <v/>
      </c>
      <c r="R337" s="39">
        <v>114078.0</v>
      </c>
      <c r="S337" s="40">
        <v>684.28395</v>
      </c>
      <c r="T337" s="27">
        <v>484.33958</v>
      </c>
      <c r="U337" s="34"/>
    </row>
    <row r="338" hidden="1">
      <c r="A338" s="27">
        <v>336.0</v>
      </c>
      <c r="B338" s="37" t="s">
        <v>26</v>
      </c>
      <c r="C338" s="37" t="s">
        <v>27</v>
      </c>
      <c r="D338" s="37" t="s">
        <v>27</v>
      </c>
      <c r="E338" s="37" t="s">
        <v>28</v>
      </c>
      <c r="F338" s="27">
        <v>32.0</v>
      </c>
      <c r="G338" s="37" t="s">
        <v>53</v>
      </c>
      <c r="H338" s="27">
        <v>11.0</v>
      </c>
      <c r="I338" s="37" t="s">
        <v>30</v>
      </c>
      <c r="J338" s="37">
        <v>8.0</v>
      </c>
      <c r="K338" s="42" t="s">
        <v>36</v>
      </c>
      <c r="L338" s="29">
        <v>260.229</v>
      </c>
      <c r="M338" s="30">
        <v>68.674</v>
      </c>
      <c r="N338" s="27">
        <v>0.0</v>
      </c>
      <c r="O338" s="27">
        <v>44.0</v>
      </c>
      <c r="P338" s="31">
        <v>78184.77</v>
      </c>
      <c r="Q338" s="31" t="str">
        <f t="shared" si="1"/>
        <v/>
      </c>
      <c r="R338" s="39">
        <v>84687.0</v>
      </c>
      <c r="S338" s="40">
        <v>856.85404</v>
      </c>
      <c r="T338" s="27">
        <v>492.89452</v>
      </c>
      <c r="U338" s="34"/>
    </row>
    <row r="339" hidden="1">
      <c r="A339" s="27">
        <v>337.0</v>
      </c>
      <c r="B339" s="37" t="s">
        <v>26</v>
      </c>
      <c r="C339" s="37" t="s">
        <v>27</v>
      </c>
      <c r="D339" s="37" t="s">
        <v>27</v>
      </c>
      <c r="E339" s="37" t="s">
        <v>28</v>
      </c>
      <c r="F339" s="27">
        <v>32.0</v>
      </c>
      <c r="G339" s="37" t="s">
        <v>53</v>
      </c>
      <c r="H339" s="27">
        <v>11.0</v>
      </c>
      <c r="I339" s="37" t="s">
        <v>30</v>
      </c>
      <c r="J339" s="37">
        <v>8.0</v>
      </c>
      <c r="K339" s="42" t="s">
        <v>37</v>
      </c>
      <c r="L339" s="29">
        <v>710.802</v>
      </c>
      <c r="M339" s="30">
        <v>275.72</v>
      </c>
      <c r="N339" s="27">
        <v>0.0</v>
      </c>
      <c r="O339" s="27">
        <v>266.0</v>
      </c>
      <c r="P339" s="31">
        <v>242092.71000000002</v>
      </c>
      <c r="Q339" s="31" t="str">
        <f t="shared" si="1"/>
        <v/>
      </c>
      <c r="R339" s="39">
        <v>259026.0</v>
      </c>
      <c r="S339" s="40">
        <v>794.1273</v>
      </c>
      <c r="T339" s="27">
        <v>450.09226</v>
      </c>
      <c r="U339" s="34"/>
    </row>
    <row r="340" hidden="1">
      <c r="A340" s="27">
        <v>338.0</v>
      </c>
      <c r="B340" s="37" t="s">
        <v>26</v>
      </c>
      <c r="C340" s="37" t="s">
        <v>27</v>
      </c>
      <c r="D340" s="37" t="s">
        <v>27</v>
      </c>
      <c r="E340" s="37" t="s">
        <v>28</v>
      </c>
      <c r="F340" s="27">
        <v>32.0</v>
      </c>
      <c r="G340" s="37" t="s">
        <v>53</v>
      </c>
      <c r="H340" s="27">
        <v>11.0</v>
      </c>
      <c r="I340" s="37" t="s">
        <v>30</v>
      </c>
      <c r="J340" s="37">
        <v>8.0</v>
      </c>
      <c r="K340" s="42" t="s">
        <v>38</v>
      </c>
      <c r="L340" s="29">
        <v>785.656</v>
      </c>
      <c r="M340" s="30">
        <v>229.062</v>
      </c>
      <c r="N340" s="27">
        <v>0.0</v>
      </c>
      <c r="O340" s="27">
        <v>238.0</v>
      </c>
      <c r="P340" s="31">
        <v>92718.25</v>
      </c>
      <c r="Q340" s="31" t="str">
        <f t="shared" si="1"/>
        <v/>
      </c>
      <c r="R340" s="39">
        <v>114119.0</v>
      </c>
      <c r="S340" s="40">
        <v>654.75332</v>
      </c>
      <c r="T340" s="40">
        <v>478.17313</v>
      </c>
      <c r="U340" s="41"/>
    </row>
    <row r="341" hidden="1">
      <c r="A341" s="27">
        <v>339.0</v>
      </c>
      <c r="B341" s="37" t="s">
        <v>26</v>
      </c>
      <c r="C341" s="37" t="s">
        <v>27</v>
      </c>
      <c r="D341" s="37" t="s">
        <v>27</v>
      </c>
      <c r="E341" s="37" t="s">
        <v>28</v>
      </c>
      <c r="F341" s="27">
        <v>32.0</v>
      </c>
      <c r="G341" s="37" t="s">
        <v>53</v>
      </c>
      <c r="H341" s="27">
        <v>11.0</v>
      </c>
      <c r="I341" s="37" t="s">
        <v>30</v>
      </c>
      <c r="J341" s="37">
        <v>8.0</v>
      </c>
      <c r="K341" s="42" t="s">
        <v>39</v>
      </c>
      <c r="L341" s="29">
        <v>411.015</v>
      </c>
      <c r="M341" s="30">
        <v>135.266</v>
      </c>
      <c r="N341" s="27">
        <v>298.0</v>
      </c>
      <c r="O341" s="27">
        <v>157.0</v>
      </c>
      <c r="P341" s="31">
        <v>616758.27</v>
      </c>
      <c r="Q341" s="31" t="str">
        <f t="shared" si="1"/>
        <v/>
      </c>
      <c r="R341" s="39">
        <v>632756.0</v>
      </c>
      <c r="S341" s="40">
        <v>1152.943987</v>
      </c>
      <c r="T341" s="27">
        <v>496.14445</v>
      </c>
      <c r="U341" s="34"/>
    </row>
    <row r="342" hidden="1">
      <c r="A342" s="27">
        <v>340.0</v>
      </c>
      <c r="B342" s="37" t="s">
        <v>26</v>
      </c>
      <c r="C342" s="37" t="s">
        <v>27</v>
      </c>
      <c r="D342" s="37" t="s">
        <v>27</v>
      </c>
      <c r="E342" s="37" t="s">
        <v>28</v>
      </c>
      <c r="F342" s="27">
        <v>32.0</v>
      </c>
      <c r="G342" s="37" t="s">
        <v>53</v>
      </c>
      <c r="H342" s="27">
        <v>11.0</v>
      </c>
      <c r="I342" s="37" t="s">
        <v>30</v>
      </c>
      <c r="J342" s="37">
        <v>8.0</v>
      </c>
      <c r="K342" s="42" t="s">
        <v>40</v>
      </c>
      <c r="L342" s="29">
        <v>558.836</v>
      </c>
      <c r="M342" s="30">
        <v>221.699</v>
      </c>
      <c r="N342" s="27">
        <v>11.0</v>
      </c>
      <c r="O342" s="27">
        <v>283.0</v>
      </c>
      <c r="P342" s="31">
        <v>237049.38999999998</v>
      </c>
      <c r="Q342" s="31" t="str">
        <f t="shared" si="1"/>
        <v/>
      </c>
      <c r="R342" s="39">
        <v>250765.0</v>
      </c>
      <c r="S342" s="40">
        <v>781.00563</v>
      </c>
      <c r="T342" s="27">
        <v>496.0697</v>
      </c>
      <c r="U342" s="34"/>
    </row>
    <row r="343" hidden="1">
      <c r="A343" s="27">
        <v>341.0</v>
      </c>
      <c r="B343" s="37" t="s">
        <v>26</v>
      </c>
      <c r="C343" s="37" t="s">
        <v>27</v>
      </c>
      <c r="D343" s="37" t="s">
        <v>27</v>
      </c>
      <c r="E343" s="37" t="s">
        <v>28</v>
      </c>
      <c r="F343" s="27">
        <v>32.0</v>
      </c>
      <c r="G343" s="37" t="s">
        <v>53</v>
      </c>
      <c r="H343" s="27">
        <v>11.0</v>
      </c>
      <c r="I343" s="37" t="s">
        <v>30</v>
      </c>
      <c r="J343" s="37">
        <v>8.0</v>
      </c>
      <c r="K343" s="42" t="s">
        <v>41</v>
      </c>
      <c r="L343" s="31"/>
      <c r="M343" s="36"/>
      <c r="N343" s="37"/>
      <c r="O343" s="37"/>
      <c r="P343" s="31"/>
      <c r="Q343" s="31" t="str">
        <f t="shared" si="1"/>
        <v/>
      </c>
      <c r="R343" s="31"/>
      <c r="S343" s="37"/>
      <c r="T343" s="37"/>
      <c r="U343" s="38"/>
    </row>
    <row r="344" hidden="1">
      <c r="A344" s="27">
        <v>342.0</v>
      </c>
      <c r="B344" s="37" t="s">
        <v>26</v>
      </c>
      <c r="C344" s="37" t="s">
        <v>27</v>
      </c>
      <c r="D344" s="37" t="s">
        <v>27</v>
      </c>
      <c r="E344" s="37" t="s">
        <v>28</v>
      </c>
      <c r="F344" s="27">
        <v>32.0</v>
      </c>
      <c r="G344" s="37" t="s">
        <v>53</v>
      </c>
      <c r="H344" s="27">
        <v>11.0</v>
      </c>
      <c r="I344" s="37" t="s">
        <v>30</v>
      </c>
      <c r="J344" s="37">
        <v>8.0</v>
      </c>
      <c r="K344" s="42" t="s">
        <v>42</v>
      </c>
      <c r="L344" s="29">
        <v>377.991</v>
      </c>
      <c r="M344" s="30">
        <v>87.587</v>
      </c>
      <c r="N344" s="27">
        <v>71.0</v>
      </c>
      <c r="O344" s="27">
        <v>114.0</v>
      </c>
      <c r="P344" s="31">
        <v>253123.72999999998</v>
      </c>
      <c r="Q344" s="31" t="str">
        <f t="shared" si="1"/>
        <v/>
      </c>
      <c r="R344" s="39">
        <v>266404.0</v>
      </c>
      <c r="S344" s="40">
        <v>782.12311</v>
      </c>
      <c r="T344" s="27">
        <v>481.6632</v>
      </c>
      <c r="U344" s="34"/>
    </row>
    <row r="345" hidden="1">
      <c r="A345" s="27">
        <v>343.0</v>
      </c>
      <c r="B345" s="37" t="s">
        <v>26</v>
      </c>
      <c r="C345" s="37" t="s">
        <v>27</v>
      </c>
      <c r="D345" s="37" t="s">
        <v>27</v>
      </c>
      <c r="E345" s="37" t="s">
        <v>28</v>
      </c>
      <c r="F345" s="27">
        <v>32.0</v>
      </c>
      <c r="G345" s="37" t="s">
        <v>53</v>
      </c>
      <c r="H345" s="27">
        <v>11.0</v>
      </c>
      <c r="I345" s="37" t="s">
        <v>30</v>
      </c>
      <c r="J345" s="37">
        <v>8.0</v>
      </c>
      <c r="K345" s="42" t="s">
        <v>43</v>
      </c>
      <c r="L345" s="29">
        <v>151.301</v>
      </c>
      <c r="M345" s="30">
        <v>63.651</v>
      </c>
      <c r="N345" s="27">
        <v>0.0</v>
      </c>
      <c r="O345" s="27">
        <v>71.0</v>
      </c>
      <c r="P345" s="31">
        <v>1935960.6670000001</v>
      </c>
      <c r="Q345" s="31" t="str">
        <f t="shared" si="1"/>
        <v/>
      </c>
      <c r="R345" s="39">
        <v>1939124.0</v>
      </c>
      <c r="S345" s="40">
        <v>2507.47281</v>
      </c>
      <c r="T345" s="27">
        <v>471.46172</v>
      </c>
      <c r="U345" s="34"/>
    </row>
    <row r="346" hidden="1">
      <c r="A346" s="27">
        <v>344.0</v>
      </c>
      <c r="B346" s="37" t="s">
        <v>26</v>
      </c>
      <c r="C346" s="37" t="s">
        <v>27</v>
      </c>
      <c r="D346" s="37" t="s">
        <v>27</v>
      </c>
      <c r="E346" s="37" t="s">
        <v>28</v>
      </c>
      <c r="F346" s="27">
        <v>32.0</v>
      </c>
      <c r="G346" s="37" t="s">
        <v>53</v>
      </c>
      <c r="H346" s="27">
        <v>11.0</v>
      </c>
      <c r="I346" s="37" t="s">
        <v>30</v>
      </c>
      <c r="J346" s="37">
        <v>8.0</v>
      </c>
      <c r="K346" s="42" t="s">
        <v>44</v>
      </c>
      <c r="L346" s="29">
        <v>412.869</v>
      </c>
      <c r="M346" s="30">
        <v>106.88</v>
      </c>
      <c r="N346" s="27">
        <v>0.0</v>
      </c>
      <c r="O346" s="27">
        <v>72.0</v>
      </c>
      <c r="P346" s="31">
        <v>58279.479999999996</v>
      </c>
      <c r="Q346" s="31" t="str">
        <f t="shared" si="1"/>
        <v/>
      </c>
      <c r="R346" s="39">
        <v>68205.0</v>
      </c>
      <c r="S346" s="40">
        <v>567.07557</v>
      </c>
      <c r="T346" s="27">
        <v>466.27143</v>
      </c>
      <c r="U346" s="34"/>
    </row>
    <row r="347" hidden="1">
      <c r="A347" s="27">
        <v>345.0</v>
      </c>
      <c r="B347" s="37" t="s">
        <v>26</v>
      </c>
      <c r="C347" s="37" t="s">
        <v>27</v>
      </c>
      <c r="D347" s="37" t="s">
        <v>27</v>
      </c>
      <c r="E347" s="37" t="s">
        <v>28</v>
      </c>
      <c r="F347" s="27">
        <v>32.0</v>
      </c>
      <c r="G347" s="37" t="s">
        <v>53</v>
      </c>
      <c r="H347" s="27">
        <v>11.0</v>
      </c>
      <c r="I347" s="37" t="s">
        <v>30</v>
      </c>
      <c r="J347" s="37">
        <v>8.0</v>
      </c>
      <c r="K347" s="42" t="s">
        <v>45</v>
      </c>
      <c r="L347" s="29">
        <v>293.673</v>
      </c>
      <c r="M347" s="30">
        <v>98.209</v>
      </c>
      <c r="N347" s="27">
        <v>0.0</v>
      </c>
      <c r="O347" s="27">
        <v>108.0</v>
      </c>
      <c r="P347" s="31">
        <v>56174.280000000006</v>
      </c>
      <c r="Q347" s="31" t="str">
        <f t="shared" si="1"/>
        <v/>
      </c>
      <c r="R347" s="31">
        <v>64288.0</v>
      </c>
      <c r="S347" s="27">
        <v>605.25501</v>
      </c>
      <c r="T347" s="27">
        <v>468.36397</v>
      </c>
      <c r="U347" s="34"/>
    </row>
    <row r="348" hidden="1">
      <c r="A348" s="27">
        <v>346.0</v>
      </c>
      <c r="B348" s="37" t="s">
        <v>26</v>
      </c>
      <c r="C348" s="37" t="s">
        <v>27</v>
      </c>
      <c r="D348" s="37" t="s">
        <v>27</v>
      </c>
      <c r="E348" s="37" t="s">
        <v>28</v>
      </c>
      <c r="F348" s="27">
        <v>32.0</v>
      </c>
      <c r="G348" s="37" t="s">
        <v>53</v>
      </c>
      <c r="H348" s="27">
        <v>11.0</v>
      </c>
      <c r="I348" s="37" t="s">
        <v>30</v>
      </c>
      <c r="J348" s="37">
        <v>8.0</v>
      </c>
      <c r="K348" s="42" t="s">
        <v>46</v>
      </c>
      <c r="L348" s="29">
        <v>599.92</v>
      </c>
      <c r="M348" s="30">
        <v>222.756</v>
      </c>
      <c r="N348" s="27">
        <v>335.0</v>
      </c>
      <c r="O348" s="27">
        <v>328.0</v>
      </c>
      <c r="P348" s="31">
        <v>551646.74</v>
      </c>
      <c r="Q348" s="31" t="str">
        <f t="shared" si="1"/>
        <v/>
      </c>
      <c r="R348" s="39">
        <v>563452.0</v>
      </c>
      <c r="S348" s="40">
        <v>1197.262813</v>
      </c>
      <c r="T348" s="27">
        <v>508.26732</v>
      </c>
      <c r="U348" s="34"/>
    </row>
    <row r="349" hidden="1">
      <c r="A349" s="27">
        <v>347.0</v>
      </c>
      <c r="B349" s="37" t="s">
        <v>26</v>
      </c>
      <c r="C349" s="37" t="s">
        <v>27</v>
      </c>
      <c r="D349" s="37" t="s">
        <v>27</v>
      </c>
      <c r="E349" s="37" t="s">
        <v>28</v>
      </c>
      <c r="F349" s="27">
        <v>32.0</v>
      </c>
      <c r="G349" s="37" t="s">
        <v>53</v>
      </c>
      <c r="H349" s="27">
        <v>11.0</v>
      </c>
      <c r="I349" s="37" t="s">
        <v>30</v>
      </c>
      <c r="J349" s="37">
        <v>8.0</v>
      </c>
      <c r="K349" s="42" t="s">
        <v>47</v>
      </c>
      <c r="L349" s="29">
        <v>358.986</v>
      </c>
      <c r="M349" s="30">
        <v>54.72</v>
      </c>
      <c r="N349" s="27">
        <v>0.0</v>
      </c>
      <c r="O349" s="27">
        <v>41.0</v>
      </c>
      <c r="P349" s="31">
        <v>213092.19999999998</v>
      </c>
      <c r="Q349" s="31" t="str">
        <f t="shared" si="1"/>
        <v/>
      </c>
      <c r="R349" s="39">
        <v>234591.0</v>
      </c>
      <c r="S349" s="40">
        <v>702.25844</v>
      </c>
      <c r="T349" s="27">
        <v>455.11133</v>
      </c>
      <c r="U349" s="34"/>
    </row>
    <row r="350" hidden="1">
      <c r="A350" s="27">
        <v>348.0</v>
      </c>
      <c r="B350" s="37" t="s">
        <v>26</v>
      </c>
      <c r="C350" s="37" t="s">
        <v>27</v>
      </c>
      <c r="D350" s="37" t="s">
        <v>27</v>
      </c>
      <c r="E350" s="37" t="s">
        <v>28</v>
      </c>
      <c r="F350" s="27">
        <v>32.0</v>
      </c>
      <c r="G350" s="37" t="s">
        <v>53</v>
      </c>
      <c r="H350" s="27">
        <v>11.0</v>
      </c>
      <c r="I350" s="37" t="s">
        <v>30</v>
      </c>
      <c r="J350" s="37">
        <v>8.0</v>
      </c>
      <c r="K350" s="42" t="s">
        <v>48</v>
      </c>
      <c r="L350" s="29">
        <v>421.577</v>
      </c>
      <c r="M350" s="30">
        <v>187.555</v>
      </c>
      <c r="N350" s="27">
        <v>261.0</v>
      </c>
      <c r="O350" s="27">
        <v>195.0</v>
      </c>
      <c r="P350" s="31">
        <v>354671.17000000004</v>
      </c>
      <c r="Q350" s="31" t="str">
        <f t="shared" si="1"/>
        <v/>
      </c>
      <c r="R350" s="39">
        <v>362751.0</v>
      </c>
      <c r="S350" s="40">
        <v>1230.824685</v>
      </c>
      <c r="T350" s="27">
        <v>507.24913</v>
      </c>
      <c r="U350" s="34"/>
    </row>
    <row r="351" hidden="1">
      <c r="A351" s="27">
        <v>349.0</v>
      </c>
      <c r="B351" s="37" t="s">
        <v>26</v>
      </c>
      <c r="C351" s="37" t="s">
        <v>27</v>
      </c>
      <c r="D351" s="37" t="s">
        <v>27</v>
      </c>
      <c r="E351" s="37" t="s">
        <v>28</v>
      </c>
      <c r="F351" s="27">
        <v>32.0</v>
      </c>
      <c r="G351" s="37" t="s">
        <v>53</v>
      </c>
      <c r="H351" s="27">
        <v>11.0</v>
      </c>
      <c r="I351" s="37" t="s">
        <v>30</v>
      </c>
      <c r="J351" s="37">
        <v>8.0</v>
      </c>
      <c r="K351" s="42" t="s">
        <v>49</v>
      </c>
      <c r="L351" s="29">
        <v>813.743</v>
      </c>
      <c r="M351" s="30">
        <v>256.839</v>
      </c>
      <c r="N351" s="27">
        <v>428.0</v>
      </c>
      <c r="O351" s="27">
        <v>169.0</v>
      </c>
      <c r="P351" s="31">
        <v>548056.2999999999</v>
      </c>
      <c r="Q351" s="31" t="str">
        <f t="shared" si="1"/>
        <v/>
      </c>
      <c r="R351" s="39">
        <v>570113.0</v>
      </c>
      <c r="S351" s="40">
        <v>1043.004592</v>
      </c>
      <c r="T351" s="27">
        <v>464.98376</v>
      </c>
      <c r="U351" s="34"/>
    </row>
    <row r="352" hidden="1">
      <c r="A352" s="27">
        <v>350.0</v>
      </c>
      <c r="B352" s="37" t="s">
        <v>26</v>
      </c>
      <c r="C352" s="37" t="s">
        <v>27</v>
      </c>
      <c r="D352" s="37" t="s">
        <v>27</v>
      </c>
      <c r="E352" s="37" t="s">
        <v>28</v>
      </c>
      <c r="F352" s="27">
        <v>32.0</v>
      </c>
      <c r="G352" s="37" t="s">
        <v>53</v>
      </c>
      <c r="H352" s="27">
        <v>11.0</v>
      </c>
      <c r="I352" s="37" t="s">
        <v>30</v>
      </c>
      <c r="J352" s="37">
        <v>8.0</v>
      </c>
      <c r="K352" s="42" t="s">
        <v>50</v>
      </c>
      <c r="L352" s="29">
        <v>595.385</v>
      </c>
      <c r="M352" s="30">
        <v>216.295</v>
      </c>
      <c r="N352" s="27">
        <v>0.0</v>
      </c>
      <c r="O352" s="27">
        <v>258.0</v>
      </c>
      <c r="P352" s="31">
        <v>149732.62</v>
      </c>
      <c r="Q352" s="31" t="str">
        <f t="shared" si="1"/>
        <v/>
      </c>
      <c r="R352" s="39">
        <v>169594.0</v>
      </c>
      <c r="S352" s="40">
        <v>693.87611</v>
      </c>
      <c r="T352" s="27">
        <v>476.4284</v>
      </c>
      <c r="U352" s="34"/>
    </row>
    <row r="353" hidden="1">
      <c r="A353" s="27">
        <v>351.0</v>
      </c>
      <c r="B353" s="37" t="s">
        <v>26</v>
      </c>
      <c r="C353" s="37" t="s">
        <v>27</v>
      </c>
      <c r="D353" s="37" t="s">
        <v>27</v>
      </c>
      <c r="E353" s="37" t="s">
        <v>28</v>
      </c>
      <c r="F353" s="27">
        <v>32.0</v>
      </c>
      <c r="G353" s="37" t="s">
        <v>53</v>
      </c>
      <c r="H353" s="27">
        <v>11.0</v>
      </c>
      <c r="I353" s="37" t="s">
        <v>30</v>
      </c>
      <c r="J353" s="37">
        <v>8.0</v>
      </c>
      <c r="K353" s="42" t="s">
        <v>51</v>
      </c>
      <c r="L353" s="31"/>
      <c r="M353" s="36"/>
      <c r="N353" s="37"/>
      <c r="O353" s="37"/>
      <c r="P353" s="31"/>
      <c r="Q353" s="31" t="str">
        <f t="shared" si="1"/>
        <v/>
      </c>
      <c r="R353" s="39"/>
      <c r="S353" s="43"/>
      <c r="T353" s="37"/>
      <c r="U353" s="38"/>
    </row>
    <row r="354" hidden="1">
      <c r="A354" s="27">
        <v>352.0</v>
      </c>
      <c r="B354" s="37" t="s">
        <v>26</v>
      </c>
      <c r="C354" s="37" t="s">
        <v>27</v>
      </c>
      <c r="D354" s="37" t="s">
        <v>27</v>
      </c>
      <c r="E354" s="37" t="s">
        <v>28</v>
      </c>
      <c r="F354" s="27">
        <v>32.0</v>
      </c>
      <c r="G354" s="37" t="s">
        <v>53</v>
      </c>
      <c r="H354" s="27">
        <v>11.0</v>
      </c>
      <c r="I354" s="37" t="s">
        <v>30</v>
      </c>
      <c r="J354" s="37">
        <v>8.0</v>
      </c>
      <c r="K354" s="42" t="s">
        <v>52</v>
      </c>
      <c r="L354" s="31"/>
      <c r="M354" s="36"/>
      <c r="N354" s="37"/>
      <c r="O354" s="37"/>
      <c r="P354" s="31"/>
      <c r="Q354" s="31" t="str">
        <f t="shared" si="1"/>
        <v/>
      </c>
      <c r="R354" s="31"/>
      <c r="S354" s="37"/>
      <c r="T354" s="37"/>
      <c r="U354" s="38"/>
    </row>
    <row r="355" hidden="1">
      <c r="A355" s="27">
        <v>353.0</v>
      </c>
      <c r="B355" s="27" t="s">
        <v>26</v>
      </c>
      <c r="C355" s="27" t="s">
        <v>27</v>
      </c>
      <c r="D355" s="27" t="s">
        <v>27</v>
      </c>
      <c r="E355" s="27" t="s">
        <v>28</v>
      </c>
      <c r="F355" s="27">
        <v>32.0</v>
      </c>
      <c r="G355" s="27" t="s">
        <v>29</v>
      </c>
      <c r="H355" s="27">
        <v>11.0</v>
      </c>
      <c r="I355" s="27" t="s">
        <v>30</v>
      </c>
      <c r="J355" s="27">
        <v>1.0</v>
      </c>
      <c r="K355" s="28" t="s">
        <v>31</v>
      </c>
      <c r="L355" s="29">
        <v>338.748</v>
      </c>
      <c r="M355" s="30">
        <v>80.096</v>
      </c>
      <c r="N355" s="27">
        <v>0.0</v>
      </c>
      <c r="O355" s="27">
        <v>140.0</v>
      </c>
      <c r="P355" s="31">
        <v>20734.71</v>
      </c>
      <c r="Q355" s="31" t="str">
        <f t="shared" si="1"/>
        <v/>
      </c>
      <c r="R355" s="32">
        <v>40841.0</v>
      </c>
      <c r="S355" s="33">
        <v>438.25142</v>
      </c>
      <c r="T355" s="27">
        <v>404.12082</v>
      </c>
      <c r="U355" s="34"/>
    </row>
    <row r="356" hidden="1">
      <c r="A356" s="27">
        <v>354.0</v>
      </c>
      <c r="B356" s="27" t="s">
        <v>26</v>
      </c>
      <c r="C356" s="27" t="s">
        <v>27</v>
      </c>
      <c r="D356" s="27" t="s">
        <v>27</v>
      </c>
      <c r="E356" s="27" t="s">
        <v>28</v>
      </c>
      <c r="F356" s="27">
        <v>32.0</v>
      </c>
      <c r="G356" s="27" t="s">
        <v>29</v>
      </c>
      <c r="H356" s="27">
        <v>11.0</v>
      </c>
      <c r="I356" s="27" t="s">
        <v>30</v>
      </c>
      <c r="J356" s="27">
        <v>1.0</v>
      </c>
      <c r="K356" s="28" t="s">
        <v>32</v>
      </c>
      <c r="L356" s="29">
        <v>425.157</v>
      </c>
      <c r="M356" s="30">
        <v>185.306</v>
      </c>
      <c r="N356" s="27">
        <v>0.0</v>
      </c>
      <c r="O356" s="27">
        <v>287.0</v>
      </c>
      <c r="P356" s="31">
        <v>4088.5</v>
      </c>
      <c r="Q356" s="31" t="str">
        <f t="shared" si="1"/>
        <v/>
      </c>
      <c r="R356" s="32">
        <v>29568.0</v>
      </c>
      <c r="S356" s="33">
        <v>426.24183</v>
      </c>
      <c r="T356" s="27">
        <v>407.10713</v>
      </c>
      <c r="U356" s="34"/>
    </row>
    <row r="357" hidden="1">
      <c r="A357" s="27">
        <v>355.0</v>
      </c>
      <c r="B357" s="27" t="s">
        <v>26</v>
      </c>
      <c r="C357" s="27" t="s">
        <v>27</v>
      </c>
      <c r="D357" s="27" t="s">
        <v>27</v>
      </c>
      <c r="E357" s="27" t="s">
        <v>28</v>
      </c>
      <c r="F357" s="27">
        <v>32.0</v>
      </c>
      <c r="G357" s="27" t="s">
        <v>29</v>
      </c>
      <c r="H357" s="27">
        <v>11.0</v>
      </c>
      <c r="I357" s="27" t="s">
        <v>30</v>
      </c>
      <c r="J357" s="27">
        <v>1.0</v>
      </c>
      <c r="K357" s="28" t="s">
        <v>33</v>
      </c>
      <c r="L357" s="29">
        <v>324.601</v>
      </c>
      <c r="M357" s="30">
        <v>109.597</v>
      </c>
      <c r="N357" s="27">
        <v>0.0</v>
      </c>
      <c r="O357" s="27">
        <v>161.0</v>
      </c>
      <c r="P357" s="31">
        <v>7015.46</v>
      </c>
      <c r="Q357" s="31" t="str">
        <f t="shared" si="1"/>
        <v/>
      </c>
      <c r="R357" s="32">
        <v>20919.0</v>
      </c>
      <c r="S357" s="33">
        <v>430.57153</v>
      </c>
      <c r="T357" s="27">
        <v>411.54913</v>
      </c>
      <c r="U357" s="34"/>
    </row>
    <row r="358" hidden="1">
      <c r="A358" s="27">
        <v>356.0</v>
      </c>
      <c r="B358" s="27" t="s">
        <v>26</v>
      </c>
      <c r="C358" s="27" t="s">
        <v>27</v>
      </c>
      <c r="D358" s="27" t="s">
        <v>27</v>
      </c>
      <c r="E358" s="27" t="s">
        <v>28</v>
      </c>
      <c r="F358" s="27">
        <v>32.0</v>
      </c>
      <c r="G358" s="27" t="s">
        <v>29</v>
      </c>
      <c r="H358" s="27">
        <v>11.0</v>
      </c>
      <c r="I358" s="27" t="s">
        <v>30</v>
      </c>
      <c r="J358" s="27">
        <v>1.0</v>
      </c>
      <c r="K358" s="28" t="s">
        <v>34</v>
      </c>
      <c r="L358" s="29">
        <v>233.948</v>
      </c>
      <c r="M358" s="30">
        <v>101.631</v>
      </c>
      <c r="N358" s="27">
        <v>0.0</v>
      </c>
      <c r="O358" s="27">
        <v>165.0</v>
      </c>
      <c r="P358" s="31">
        <v>14771.02</v>
      </c>
      <c r="Q358" s="31" t="str">
        <f t="shared" si="1"/>
        <v/>
      </c>
      <c r="R358" s="32">
        <v>30676.0</v>
      </c>
      <c r="S358" s="33">
        <v>439.21115</v>
      </c>
      <c r="T358" s="27">
        <v>413.02152</v>
      </c>
      <c r="U358" s="34"/>
    </row>
    <row r="359" hidden="1">
      <c r="A359" s="27">
        <v>357.0</v>
      </c>
      <c r="B359" s="27" t="s">
        <v>26</v>
      </c>
      <c r="C359" s="27" t="s">
        <v>27</v>
      </c>
      <c r="D359" s="27" t="s">
        <v>27</v>
      </c>
      <c r="E359" s="27" t="s">
        <v>28</v>
      </c>
      <c r="F359" s="27">
        <v>32.0</v>
      </c>
      <c r="G359" s="27" t="s">
        <v>29</v>
      </c>
      <c r="H359" s="27">
        <v>11.0</v>
      </c>
      <c r="I359" s="27" t="s">
        <v>30</v>
      </c>
      <c r="J359" s="27">
        <v>1.0</v>
      </c>
      <c r="K359" s="28" t="s">
        <v>35</v>
      </c>
      <c r="L359" s="29">
        <v>346.481</v>
      </c>
      <c r="M359" s="30">
        <v>100.605</v>
      </c>
      <c r="N359" s="27">
        <v>0.0</v>
      </c>
      <c r="O359" s="27">
        <v>174.0</v>
      </c>
      <c r="P359" s="31">
        <v>6705.639999999999</v>
      </c>
      <c r="Q359" s="31" t="str">
        <f t="shared" si="1"/>
        <v/>
      </c>
      <c r="R359" s="32">
        <v>23312.0</v>
      </c>
      <c r="S359" s="33">
        <v>435.87136</v>
      </c>
      <c r="T359" s="27">
        <v>416.48297</v>
      </c>
      <c r="U359" s="34"/>
    </row>
    <row r="360" hidden="1">
      <c r="A360" s="27">
        <v>358.0</v>
      </c>
      <c r="B360" s="27" t="s">
        <v>26</v>
      </c>
      <c r="C360" s="27" t="s">
        <v>27</v>
      </c>
      <c r="D360" s="27" t="s">
        <v>27</v>
      </c>
      <c r="E360" s="27" t="s">
        <v>28</v>
      </c>
      <c r="F360" s="27">
        <v>32.0</v>
      </c>
      <c r="G360" s="27" t="s">
        <v>29</v>
      </c>
      <c r="H360" s="27">
        <v>11.0</v>
      </c>
      <c r="I360" s="27" t="s">
        <v>30</v>
      </c>
      <c r="J360" s="27">
        <v>1.0</v>
      </c>
      <c r="K360" s="28" t="s">
        <v>36</v>
      </c>
      <c r="L360" s="29">
        <v>189.272</v>
      </c>
      <c r="M360" s="30">
        <v>45.535</v>
      </c>
      <c r="N360" s="27">
        <v>0.0</v>
      </c>
      <c r="O360" s="27">
        <v>44.0</v>
      </c>
      <c r="P360" s="31">
        <v>5736.5199999999995</v>
      </c>
      <c r="Q360" s="31" t="str">
        <f t="shared" si="1"/>
        <v/>
      </c>
      <c r="R360" s="32">
        <v>13456.0</v>
      </c>
      <c r="S360" s="33">
        <v>420.86921</v>
      </c>
      <c r="T360" s="27">
        <v>406.12057</v>
      </c>
      <c r="U360" s="34"/>
    </row>
    <row r="361" hidden="1">
      <c r="A361" s="27">
        <v>359.0</v>
      </c>
      <c r="B361" s="27" t="s">
        <v>26</v>
      </c>
      <c r="C361" s="27" t="s">
        <v>27</v>
      </c>
      <c r="D361" s="27" t="s">
        <v>27</v>
      </c>
      <c r="E361" s="27" t="s">
        <v>28</v>
      </c>
      <c r="F361" s="27">
        <v>32.0</v>
      </c>
      <c r="G361" s="27" t="s">
        <v>29</v>
      </c>
      <c r="H361" s="27">
        <v>11.0</v>
      </c>
      <c r="I361" s="27" t="s">
        <v>30</v>
      </c>
      <c r="J361" s="27">
        <v>1.0</v>
      </c>
      <c r="K361" s="28" t="s">
        <v>37</v>
      </c>
      <c r="L361" s="29">
        <v>504.773</v>
      </c>
      <c r="M361" s="30">
        <v>170.225</v>
      </c>
      <c r="N361" s="27">
        <v>0.0</v>
      </c>
      <c r="O361" s="27">
        <v>226.0</v>
      </c>
      <c r="P361" s="31">
        <v>13852.84</v>
      </c>
      <c r="Q361" s="31" t="str">
        <f t="shared" si="1"/>
        <v/>
      </c>
      <c r="R361" s="32">
        <v>38482.0</v>
      </c>
      <c r="S361" s="33">
        <v>439.28879</v>
      </c>
      <c r="T361" s="27">
        <v>409.91017</v>
      </c>
      <c r="U361" s="34"/>
    </row>
    <row r="362" hidden="1">
      <c r="A362" s="27">
        <v>360.0</v>
      </c>
      <c r="B362" s="27" t="s">
        <v>26</v>
      </c>
      <c r="C362" s="27" t="s">
        <v>27</v>
      </c>
      <c r="D362" s="27" t="s">
        <v>27</v>
      </c>
      <c r="E362" s="27" t="s">
        <v>28</v>
      </c>
      <c r="F362" s="27">
        <v>32.0</v>
      </c>
      <c r="G362" s="27" t="s">
        <v>29</v>
      </c>
      <c r="H362" s="27">
        <v>11.0</v>
      </c>
      <c r="I362" s="27" t="s">
        <v>30</v>
      </c>
      <c r="J362" s="27">
        <v>1.0</v>
      </c>
      <c r="K362" s="28" t="s">
        <v>38</v>
      </c>
      <c r="L362" s="29">
        <v>570.477</v>
      </c>
      <c r="M362" s="30">
        <v>139.197</v>
      </c>
      <c r="N362" s="27">
        <v>0.0</v>
      </c>
      <c r="O362" s="27">
        <v>240.0</v>
      </c>
      <c r="P362" s="31">
        <v>6537.07</v>
      </c>
      <c r="Q362" s="31" t="str">
        <f t="shared" si="1"/>
        <v/>
      </c>
      <c r="R362" s="32">
        <v>24652.0</v>
      </c>
      <c r="S362" s="33">
        <v>441.11867</v>
      </c>
      <c r="T362" s="27">
        <v>418.75802</v>
      </c>
      <c r="U362" s="34"/>
    </row>
    <row r="363" hidden="1">
      <c r="A363" s="27">
        <v>361.0</v>
      </c>
      <c r="B363" s="27" t="s">
        <v>26</v>
      </c>
      <c r="C363" s="27" t="s">
        <v>27</v>
      </c>
      <c r="D363" s="27" t="s">
        <v>27</v>
      </c>
      <c r="E363" s="27" t="s">
        <v>28</v>
      </c>
      <c r="F363" s="27">
        <v>32.0</v>
      </c>
      <c r="G363" s="27" t="s">
        <v>29</v>
      </c>
      <c r="H363" s="27">
        <v>11.0</v>
      </c>
      <c r="I363" s="27" t="s">
        <v>30</v>
      </c>
      <c r="J363" s="27">
        <v>1.0</v>
      </c>
      <c r="K363" s="28" t="s">
        <v>39</v>
      </c>
      <c r="L363" s="29">
        <v>297.596</v>
      </c>
      <c r="M363" s="30">
        <v>85.184</v>
      </c>
      <c r="N363" s="27">
        <v>0.0</v>
      </c>
      <c r="O363" s="27">
        <v>162.0</v>
      </c>
      <c r="P363" s="31">
        <v>30775.91</v>
      </c>
      <c r="Q363" s="31" t="str">
        <f t="shared" si="1"/>
        <v/>
      </c>
      <c r="R363" s="32">
        <v>45214.0</v>
      </c>
      <c r="S363" s="33">
        <v>457.32375</v>
      </c>
      <c r="T363" s="27">
        <v>413.90277</v>
      </c>
      <c r="U363" s="34"/>
    </row>
    <row r="364" hidden="1">
      <c r="A364" s="27">
        <v>362.0</v>
      </c>
      <c r="B364" s="27" t="s">
        <v>26</v>
      </c>
      <c r="C364" s="27" t="s">
        <v>27</v>
      </c>
      <c r="D364" s="27" t="s">
        <v>27</v>
      </c>
      <c r="E364" s="27" t="s">
        <v>28</v>
      </c>
      <c r="F364" s="27">
        <v>32.0</v>
      </c>
      <c r="G364" s="27" t="s">
        <v>29</v>
      </c>
      <c r="H364" s="27">
        <v>11.0</v>
      </c>
      <c r="I364" s="27" t="s">
        <v>30</v>
      </c>
      <c r="J364" s="27">
        <v>1.0</v>
      </c>
      <c r="K364" s="28" t="s">
        <v>40</v>
      </c>
      <c r="L364" s="29">
        <v>372.196</v>
      </c>
      <c r="M364" s="30">
        <v>138.497</v>
      </c>
      <c r="N364" s="27">
        <v>0.0</v>
      </c>
      <c r="O364" s="27">
        <v>282.0</v>
      </c>
      <c r="P364" s="31">
        <v>8739.25</v>
      </c>
      <c r="Q364" s="31" t="str">
        <f t="shared" si="1"/>
        <v/>
      </c>
      <c r="R364" s="32">
        <v>24474.0</v>
      </c>
      <c r="S364" s="33">
        <v>429.72145</v>
      </c>
      <c r="T364" s="27">
        <v>406.46519</v>
      </c>
      <c r="U364" s="34"/>
    </row>
    <row r="365" hidden="1">
      <c r="A365" s="27">
        <v>363.0</v>
      </c>
      <c r="B365" s="27" t="s">
        <v>26</v>
      </c>
      <c r="C365" s="27" t="s">
        <v>27</v>
      </c>
      <c r="D365" s="27" t="s">
        <v>27</v>
      </c>
      <c r="E365" s="27" t="s">
        <v>28</v>
      </c>
      <c r="F365" s="27">
        <v>32.0</v>
      </c>
      <c r="G365" s="27" t="s">
        <v>29</v>
      </c>
      <c r="H365" s="27">
        <v>11.0</v>
      </c>
      <c r="I365" s="27" t="s">
        <v>30</v>
      </c>
      <c r="J365" s="27">
        <v>1.0</v>
      </c>
      <c r="K365" s="28" t="s">
        <v>41</v>
      </c>
      <c r="L365" s="29"/>
      <c r="M365" s="30"/>
      <c r="N365" s="27"/>
      <c r="O365" s="27"/>
      <c r="P365" s="31"/>
      <c r="Q365" s="31" t="str">
        <f t="shared" si="1"/>
        <v/>
      </c>
      <c r="R365" s="32"/>
      <c r="S365" s="33"/>
      <c r="T365" s="33"/>
      <c r="U365" s="35"/>
    </row>
    <row r="366" hidden="1">
      <c r="A366" s="27">
        <v>364.0</v>
      </c>
      <c r="B366" s="27" t="s">
        <v>26</v>
      </c>
      <c r="C366" s="27" t="s">
        <v>27</v>
      </c>
      <c r="D366" s="27" t="s">
        <v>27</v>
      </c>
      <c r="E366" s="27" t="s">
        <v>28</v>
      </c>
      <c r="F366" s="27">
        <v>32.0</v>
      </c>
      <c r="G366" s="27" t="s">
        <v>29</v>
      </c>
      <c r="H366" s="27">
        <v>11.0</v>
      </c>
      <c r="I366" s="27" t="s">
        <v>30</v>
      </c>
      <c r="J366" s="27">
        <v>1.0</v>
      </c>
      <c r="K366" s="28" t="s">
        <v>42</v>
      </c>
      <c r="L366" s="29">
        <v>261.469</v>
      </c>
      <c r="M366" s="30">
        <v>61.663</v>
      </c>
      <c r="N366" s="27">
        <v>0.0</v>
      </c>
      <c r="O366" s="27">
        <v>114.0</v>
      </c>
      <c r="P366" s="31">
        <v>16877.18</v>
      </c>
      <c r="Q366" s="31" t="str">
        <f t="shared" si="1"/>
        <v/>
      </c>
      <c r="R366" s="32">
        <v>28578.0</v>
      </c>
      <c r="S366" s="33">
        <v>434.47535</v>
      </c>
      <c r="T366" s="27">
        <v>406.64289</v>
      </c>
      <c r="U366" s="34"/>
    </row>
    <row r="367" hidden="1">
      <c r="A367" s="27">
        <v>365.0</v>
      </c>
      <c r="B367" s="27" t="s">
        <v>26</v>
      </c>
      <c r="C367" s="27" t="s">
        <v>27</v>
      </c>
      <c r="D367" s="27" t="s">
        <v>27</v>
      </c>
      <c r="E367" s="27" t="s">
        <v>28</v>
      </c>
      <c r="F367" s="27">
        <v>32.0</v>
      </c>
      <c r="G367" s="27" t="s">
        <v>29</v>
      </c>
      <c r="H367" s="27">
        <v>11.0</v>
      </c>
      <c r="I367" s="27" t="s">
        <v>30</v>
      </c>
      <c r="J367" s="27">
        <v>1.0</v>
      </c>
      <c r="K367" s="28" t="s">
        <v>43</v>
      </c>
      <c r="L367" s="29">
        <v>108.766</v>
      </c>
      <c r="M367" s="30">
        <v>40.447</v>
      </c>
      <c r="N367" s="27">
        <v>0.0</v>
      </c>
      <c r="O367" s="27">
        <v>71.0</v>
      </c>
      <c r="P367" s="31">
        <v>76993.98999999999</v>
      </c>
      <c r="Q367" s="31" t="str">
        <f t="shared" si="1"/>
        <v/>
      </c>
      <c r="R367" s="32">
        <v>86480.0</v>
      </c>
      <c r="S367" s="33">
        <v>494.80511</v>
      </c>
      <c r="T367" s="27">
        <v>408.57852</v>
      </c>
      <c r="U367" s="34"/>
    </row>
    <row r="368" hidden="1">
      <c r="A368" s="27">
        <v>366.0</v>
      </c>
      <c r="B368" s="27" t="s">
        <v>26</v>
      </c>
      <c r="C368" s="27" t="s">
        <v>27</v>
      </c>
      <c r="D368" s="27" t="s">
        <v>27</v>
      </c>
      <c r="E368" s="27" t="s">
        <v>28</v>
      </c>
      <c r="F368" s="27">
        <v>32.0</v>
      </c>
      <c r="G368" s="27" t="s">
        <v>29</v>
      </c>
      <c r="H368" s="27">
        <v>11.0</v>
      </c>
      <c r="I368" s="27" t="s">
        <v>30</v>
      </c>
      <c r="J368" s="27">
        <v>1.0</v>
      </c>
      <c r="K368" s="28" t="s">
        <v>44</v>
      </c>
      <c r="L368" s="29">
        <v>308.415</v>
      </c>
      <c r="M368" s="30">
        <v>74.336</v>
      </c>
      <c r="N368" s="27">
        <v>0.0</v>
      </c>
      <c r="O368" s="27">
        <v>72.0</v>
      </c>
      <c r="P368" s="31">
        <v>4476.17</v>
      </c>
      <c r="Q368" s="31" t="str">
        <f t="shared" si="1"/>
        <v/>
      </c>
      <c r="R368" s="32">
        <v>86480.0</v>
      </c>
      <c r="S368" s="33">
        <v>425.9692</v>
      </c>
      <c r="T368" s="27">
        <v>410.69115</v>
      </c>
      <c r="U368" s="34"/>
    </row>
    <row r="369" hidden="1">
      <c r="A369" s="27">
        <v>367.0</v>
      </c>
      <c r="B369" s="27" t="s">
        <v>26</v>
      </c>
      <c r="C369" s="27" t="s">
        <v>27</v>
      </c>
      <c r="D369" s="27" t="s">
        <v>27</v>
      </c>
      <c r="E369" s="27" t="s">
        <v>28</v>
      </c>
      <c r="F369" s="27">
        <v>32.0</v>
      </c>
      <c r="G369" s="27" t="s">
        <v>29</v>
      </c>
      <c r="H369" s="27">
        <v>11.0</v>
      </c>
      <c r="I369" s="27" t="s">
        <v>30</v>
      </c>
      <c r="J369" s="27">
        <v>1.0</v>
      </c>
      <c r="K369" s="28" t="s">
        <v>45</v>
      </c>
      <c r="L369" s="29">
        <v>212.384</v>
      </c>
      <c r="M369" s="30">
        <v>55.84</v>
      </c>
      <c r="N369" s="27">
        <v>0.0</v>
      </c>
      <c r="O369" s="27">
        <v>102.0</v>
      </c>
      <c r="P369" s="31">
        <v>4702.99</v>
      </c>
      <c r="Q369" s="31" t="str">
        <f t="shared" si="1"/>
        <v/>
      </c>
      <c r="R369" s="32">
        <v>12837.0</v>
      </c>
      <c r="S369" s="33">
        <v>427.07283</v>
      </c>
      <c r="T369" s="27">
        <v>412.12433</v>
      </c>
      <c r="U369" s="34"/>
    </row>
    <row r="370" hidden="1">
      <c r="A370" s="27">
        <v>368.0</v>
      </c>
      <c r="B370" s="27" t="s">
        <v>26</v>
      </c>
      <c r="C370" s="27" t="s">
        <v>27</v>
      </c>
      <c r="D370" s="27" t="s">
        <v>27</v>
      </c>
      <c r="E370" s="27" t="s">
        <v>28</v>
      </c>
      <c r="F370" s="27">
        <v>32.0</v>
      </c>
      <c r="G370" s="27" t="s">
        <v>29</v>
      </c>
      <c r="H370" s="27">
        <v>11.0</v>
      </c>
      <c r="I370" s="27" t="s">
        <v>30</v>
      </c>
      <c r="J370" s="27">
        <v>1.0</v>
      </c>
      <c r="K370" s="28" t="s">
        <v>46</v>
      </c>
      <c r="L370" s="29">
        <v>406.457</v>
      </c>
      <c r="M370" s="30">
        <v>159.196</v>
      </c>
      <c r="N370" s="27">
        <v>0.0</v>
      </c>
      <c r="O370" s="27">
        <v>325.0</v>
      </c>
      <c r="P370" s="31">
        <v>24912.24</v>
      </c>
      <c r="Q370" s="31" t="str">
        <f t="shared" si="1"/>
        <v/>
      </c>
      <c r="R370" s="32">
        <v>44653.0</v>
      </c>
      <c r="S370" s="33">
        <v>479.90794</v>
      </c>
      <c r="T370" s="33">
        <v>439.59515</v>
      </c>
      <c r="U370" s="35"/>
    </row>
    <row r="371" hidden="1">
      <c r="A371" s="27">
        <v>369.0</v>
      </c>
      <c r="B371" s="27" t="s">
        <v>26</v>
      </c>
      <c r="C371" s="27" t="s">
        <v>27</v>
      </c>
      <c r="D371" s="27" t="s">
        <v>27</v>
      </c>
      <c r="E371" s="27" t="s">
        <v>28</v>
      </c>
      <c r="F371" s="27">
        <v>32.0</v>
      </c>
      <c r="G371" s="27" t="s">
        <v>29</v>
      </c>
      <c r="H371" s="27">
        <v>11.0</v>
      </c>
      <c r="I371" s="27" t="s">
        <v>30</v>
      </c>
      <c r="J371" s="27">
        <v>1.0</v>
      </c>
      <c r="K371" s="28" t="s">
        <v>47</v>
      </c>
      <c r="L371" s="29">
        <v>256.734</v>
      </c>
      <c r="M371" s="30">
        <v>40.319</v>
      </c>
      <c r="N371" s="27">
        <v>0.0</v>
      </c>
      <c r="O371" s="27">
        <v>41.0</v>
      </c>
      <c r="P371" s="31">
        <v>11472.93</v>
      </c>
      <c r="Q371" s="31" t="str">
        <f t="shared" si="1"/>
        <v/>
      </c>
      <c r="R371" s="32">
        <v>23585.0</v>
      </c>
      <c r="S371" s="33">
        <v>425.39446</v>
      </c>
      <c r="T371" s="27">
        <v>403.74023</v>
      </c>
      <c r="U371" s="34"/>
    </row>
    <row r="372" hidden="1">
      <c r="A372" s="27">
        <v>370.0</v>
      </c>
      <c r="B372" s="27" t="s">
        <v>26</v>
      </c>
      <c r="C372" s="27" t="s">
        <v>27</v>
      </c>
      <c r="D372" s="27" t="s">
        <v>27</v>
      </c>
      <c r="E372" s="27" t="s">
        <v>28</v>
      </c>
      <c r="F372" s="27">
        <v>32.0</v>
      </c>
      <c r="G372" s="27" t="s">
        <v>29</v>
      </c>
      <c r="H372" s="27">
        <v>11.0</v>
      </c>
      <c r="I372" s="27" t="s">
        <v>30</v>
      </c>
      <c r="J372" s="27">
        <v>1.0</v>
      </c>
      <c r="K372" s="28" t="s">
        <v>48</v>
      </c>
      <c r="L372" s="29">
        <v>307.264</v>
      </c>
      <c r="M372" s="30">
        <v>113.952</v>
      </c>
      <c r="N372" s="27">
        <v>0.0</v>
      </c>
      <c r="O372" s="27">
        <v>193.0</v>
      </c>
      <c r="P372" s="31">
        <v>13556.52</v>
      </c>
      <c r="Q372" s="31" t="str">
        <f t="shared" si="1"/>
        <v/>
      </c>
      <c r="R372" s="32">
        <v>36215.0</v>
      </c>
      <c r="S372" s="33">
        <v>418.84508</v>
      </c>
      <c r="T372" s="27">
        <v>392.71045</v>
      </c>
      <c r="U372" s="34"/>
    </row>
    <row r="373" hidden="1">
      <c r="A373" s="27">
        <v>371.0</v>
      </c>
      <c r="B373" s="27" t="s">
        <v>26</v>
      </c>
      <c r="C373" s="27" t="s">
        <v>27</v>
      </c>
      <c r="D373" s="27" t="s">
        <v>27</v>
      </c>
      <c r="E373" s="27" t="s">
        <v>28</v>
      </c>
      <c r="F373" s="27">
        <v>32.0</v>
      </c>
      <c r="G373" s="27" t="s">
        <v>29</v>
      </c>
      <c r="H373" s="27">
        <v>11.0</v>
      </c>
      <c r="I373" s="27" t="s">
        <v>30</v>
      </c>
      <c r="J373" s="27">
        <v>1.0</v>
      </c>
      <c r="K373" s="28" t="s">
        <v>49</v>
      </c>
      <c r="L373" s="29">
        <v>595.073</v>
      </c>
      <c r="M373" s="30">
        <v>185.888</v>
      </c>
      <c r="N373" s="27">
        <v>0.0</v>
      </c>
      <c r="O373" s="27">
        <v>169.0</v>
      </c>
      <c r="P373" s="31">
        <v>36974.62</v>
      </c>
      <c r="Q373" s="31" t="str">
        <f t="shared" si="1"/>
        <v/>
      </c>
      <c r="R373" s="32">
        <v>54405.0</v>
      </c>
      <c r="S373" s="33">
        <v>487.04395</v>
      </c>
      <c r="T373" s="27">
        <v>434.59443</v>
      </c>
      <c r="U373" s="34"/>
    </row>
    <row r="374" hidden="1">
      <c r="A374" s="27">
        <v>372.0</v>
      </c>
      <c r="B374" s="27" t="s">
        <v>26</v>
      </c>
      <c r="C374" s="27" t="s">
        <v>27</v>
      </c>
      <c r="D374" s="27" t="s">
        <v>27</v>
      </c>
      <c r="E374" s="27" t="s">
        <v>28</v>
      </c>
      <c r="F374" s="27">
        <v>32.0</v>
      </c>
      <c r="G374" s="27" t="s">
        <v>29</v>
      </c>
      <c r="H374" s="27">
        <v>11.0</v>
      </c>
      <c r="I374" s="27" t="s">
        <v>30</v>
      </c>
      <c r="J374" s="27">
        <v>1.0</v>
      </c>
      <c r="K374" s="28" t="s">
        <v>50</v>
      </c>
      <c r="L374" s="29">
        <v>434.334</v>
      </c>
      <c r="M374" s="30">
        <v>154.56</v>
      </c>
      <c r="N374" s="27">
        <v>0.0</v>
      </c>
      <c r="O374" s="27">
        <v>251.0</v>
      </c>
      <c r="P374" s="31">
        <v>9698.779999999999</v>
      </c>
      <c r="Q374" s="31" t="str">
        <f t="shared" si="1"/>
        <v/>
      </c>
      <c r="R374" s="32">
        <v>28130.0</v>
      </c>
      <c r="S374" s="33">
        <v>438.06257</v>
      </c>
      <c r="T374" s="27">
        <v>413.96167</v>
      </c>
      <c r="U374" s="34"/>
    </row>
    <row r="375" hidden="1">
      <c r="A375" s="27">
        <v>373.0</v>
      </c>
      <c r="B375" s="27" t="s">
        <v>26</v>
      </c>
      <c r="C375" s="27" t="s">
        <v>27</v>
      </c>
      <c r="D375" s="27" t="s">
        <v>27</v>
      </c>
      <c r="E375" s="27" t="s">
        <v>28</v>
      </c>
      <c r="F375" s="27">
        <v>32.0</v>
      </c>
      <c r="G375" s="27" t="s">
        <v>29</v>
      </c>
      <c r="H375" s="27">
        <v>11.0</v>
      </c>
      <c r="I375" s="27" t="s">
        <v>30</v>
      </c>
      <c r="J375" s="27">
        <v>1.0</v>
      </c>
      <c r="K375" s="28" t="s">
        <v>51</v>
      </c>
      <c r="L375" s="29">
        <v>1461.082</v>
      </c>
      <c r="M375" s="30">
        <v>851.738</v>
      </c>
      <c r="N375" s="27">
        <v>500.0</v>
      </c>
      <c r="O375" s="27">
        <v>1561.0</v>
      </c>
      <c r="P375" s="31">
        <v>1124220.5939999998</v>
      </c>
      <c r="Q375" s="31" t="str">
        <f t="shared" si="1"/>
        <v/>
      </c>
      <c r="R375" s="32">
        <v>1122868.0</v>
      </c>
      <c r="S375" s="33">
        <v>1594.922839</v>
      </c>
      <c r="T375" s="27">
        <v>428.7962</v>
      </c>
      <c r="U375" s="34"/>
    </row>
    <row r="376" hidden="1">
      <c r="A376" s="27">
        <v>374.0</v>
      </c>
      <c r="B376" s="27" t="s">
        <v>26</v>
      </c>
      <c r="C376" s="27" t="s">
        <v>27</v>
      </c>
      <c r="D376" s="27" t="s">
        <v>27</v>
      </c>
      <c r="E376" s="27" t="s">
        <v>28</v>
      </c>
      <c r="F376" s="27">
        <v>32.0</v>
      </c>
      <c r="G376" s="27" t="s">
        <v>29</v>
      </c>
      <c r="H376" s="27">
        <v>11.0</v>
      </c>
      <c r="I376" s="27" t="s">
        <v>30</v>
      </c>
      <c r="J376" s="27">
        <v>1.0</v>
      </c>
      <c r="K376" s="28" t="s">
        <v>52</v>
      </c>
      <c r="L376" s="31"/>
      <c r="M376" s="36"/>
      <c r="N376" s="37"/>
      <c r="O376" s="37"/>
      <c r="P376" s="31"/>
      <c r="Q376" s="31" t="str">
        <f t="shared" si="1"/>
        <v/>
      </c>
      <c r="R376" s="32"/>
      <c r="S376" s="33"/>
      <c r="T376" s="33"/>
      <c r="U376" s="35"/>
    </row>
    <row r="377" hidden="1">
      <c r="A377" s="27">
        <v>375.0</v>
      </c>
      <c r="B377" s="27" t="s">
        <v>26</v>
      </c>
      <c r="C377" s="27" t="s">
        <v>27</v>
      </c>
      <c r="D377" s="27" t="s">
        <v>27</v>
      </c>
      <c r="E377" s="27" t="s">
        <v>28</v>
      </c>
      <c r="F377" s="27">
        <v>32.0</v>
      </c>
      <c r="G377" s="27" t="s">
        <v>29</v>
      </c>
      <c r="H377" s="27">
        <v>11.0</v>
      </c>
      <c r="I377" s="27" t="s">
        <v>30</v>
      </c>
      <c r="J377" s="27">
        <v>2.0</v>
      </c>
      <c r="K377" s="28" t="s">
        <v>31</v>
      </c>
      <c r="L377" s="29">
        <v>339.07</v>
      </c>
      <c r="M377" s="30">
        <v>80.351</v>
      </c>
      <c r="N377" s="27">
        <v>0.0</v>
      </c>
      <c r="O377" s="27">
        <v>140.0</v>
      </c>
      <c r="P377" s="31">
        <v>39568.29</v>
      </c>
      <c r="Q377" s="31" t="str">
        <f t="shared" si="1"/>
        <v/>
      </c>
      <c r="R377" s="32">
        <v>64712.0</v>
      </c>
      <c r="S377" s="33">
        <v>488.08435</v>
      </c>
      <c r="T377" s="27">
        <v>434.16476</v>
      </c>
      <c r="U377" s="34"/>
    </row>
    <row r="378" hidden="1">
      <c r="A378" s="27">
        <v>376.0</v>
      </c>
      <c r="B378" s="27" t="s">
        <v>26</v>
      </c>
      <c r="C378" s="27" t="s">
        <v>27</v>
      </c>
      <c r="D378" s="27" t="s">
        <v>27</v>
      </c>
      <c r="E378" s="27" t="s">
        <v>28</v>
      </c>
      <c r="F378" s="27">
        <v>32.0</v>
      </c>
      <c r="G378" s="27" t="s">
        <v>29</v>
      </c>
      <c r="H378" s="27">
        <v>11.0</v>
      </c>
      <c r="I378" s="27" t="s">
        <v>30</v>
      </c>
      <c r="J378" s="27">
        <v>2.0</v>
      </c>
      <c r="K378" s="28" t="s">
        <v>32</v>
      </c>
      <c r="L378" s="29">
        <v>428.988</v>
      </c>
      <c r="M378" s="30">
        <v>195.452</v>
      </c>
      <c r="N378" s="27">
        <v>0.0</v>
      </c>
      <c r="O378" s="27">
        <v>301.0</v>
      </c>
      <c r="P378" s="31">
        <v>7309.03</v>
      </c>
      <c r="Q378" s="31" t="str">
        <f t="shared" si="1"/>
        <v/>
      </c>
      <c r="R378" s="32">
        <v>37752.0</v>
      </c>
      <c r="S378" s="33">
        <v>444.24154</v>
      </c>
      <c r="T378" s="27">
        <v>421.42747</v>
      </c>
      <c r="U378" s="34"/>
    </row>
    <row r="379" hidden="1">
      <c r="A379" s="27">
        <v>377.0</v>
      </c>
      <c r="B379" s="27" t="s">
        <v>26</v>
      </c>
      <c r="C379" s="27" t="s">
        <v>27</v>
      </c>
      <c r="D379" s="27" t="s">
        <v>27</v>
      </c>
      <c r="E379" s="27" t="s">
        <v>28</v>
      </c>
      <c r="F379" s="27">
        <v>32.0</v>
      </c>
      <c r="G379" s="27" t="s">
        <v>29</v>
      </c>
      <c r="H379" s="27">
        <v>11.0</v>
      </c>
      <c r="I379" s="27" t="s">
        <v>30</v>
      </c>
      <c r="J379" s="27">
        <v>2.0</v>
      </c>
      <c r="K379" s="28" t="s">
        <v>33</v>
      </c>
      <c r="L379" s="29">
        <v>327.005</v>
      </c>
      <c r="M379" s="30">
        <v>110.784</v>
      </c>
      <c r="N379" s="27">
        <v>0.0</v>
      </c>
      <c r="O379" s="27">
        <v>163.0</v>
      </c>
      <c r="P379" s="31">
        <v>13049.23</v>
      </c>
      <c r="Q379" s="31" t="str">
        <f t="shared" si="1"/>
        <v/>
      </c>
      <c r="R379" s="32">
        <v>29103.0</v>
      </c>
      <c r="S379" s="33">
        <v>460.22813</v>
      </c>
      <c r="T379" s="27">
        <v>434.45806</v>
      </c>
      <c r="U379" s="34"/>
    </row>
    <row r="380" hidden="1">
      <c r="A380" s="27">
        <v>378.0</v>
      </c>
      <c r="B380" s="27" t="s">
        <v>26</v>
      </c>
      <c r="C380" s="27" t="s">
        <v>27</v>
      </c>
      <c r="D380" s="27" t="s">
        <v>27</v>
      </c>
      <c r="E380" s="27" t="s">
        <v>28</v>
      </c>
      <c r="F380" s="27">
        <v>32.0</v>
      </c>
      <c r="G380" s="27" t="s">
        <v>29</v>
      </c>
      <c r="H380" s="27">
        <v>11.0</v>
      </c>
      <c r="I380" s="27" t="s">
        <v>30</v>
      </c>
      <c r="J380" s="27">
        <v>2.0</v>
      </c>
      <c r="K380" s="28" t="s">
        <v>34</v>
      </c>
      <c r="L380" s="29">
        <v>234.301</v>
      </c>
      <c r="M380" s="30">
        <v>102.911</v>
      </c>
      <c r="N380" s="27">
        <v>0.0</v>
      </c>
      <c r="O380" s="27">
        <v>165.0</v>
      </c>
      <c r="P380" s="31">
        <v>29434.34</v>
      </c>
      <c r="Q380" s="31" t="str">
        <f t="shared" si="1"/>
        <v/>
      </c>
      <c r="R380" s="32">
        <v>44841.0</v>
      </c>
      <c r="S380" s="33">
        <v>479.50473</v>
      </c>
      <c r="T380" s="27">
        <v>438.55085</v>
      </c>
      <c r="U380" s="34"/>
    </row>
    <row r="381" hidden="1">
      <c r="A381" s="27">
        <v>379.0</v>
      </c>
      <c r="B381" s="27" t="s">
        <v>26</v>
      </c>
      <c r="C381" s="27" t="s">
        <v>27</v>
      </c>
      <c r="D381" s="27" t="s">
        <v>27</v>
      </c>
      <c r="E381" s="27" t="s">
        <v>28</v>
      </c>
      <c r="F381" s="27">
        <v>32.0</v>
      </c>
      <c r="G381" s="27" t="s">
        <v>29</v>
      </c>
      <c r="H381" s="27">
        <v>11.0</v>
      </c>
      <c r="I381" s="27" t="s">
        <v>30</v>
      </c>
      <c r="J381" s="27">
        <v>2.0</v>
      </c>
      <c r="K381" s="28" t="s">
        <v>35</v>
      </c>
      <c r="L381" s="29">
        <v>337.663</v>
      </c>
      <c r="M381" s="30">
        <v>97.055</v>
      </c>
      <c r="N381" s="27">
        <v>0.0</v>
      </c>
      <c r="O381" s="27">
        <v>167.0</v>
      </c>
      <c r="P381" s="31">
        <v>13417.05</v>
      </c>
      <c r="Q381" s="31" t="str">
        <f t="shared" si="1"/>
        <v/>
      </c>
      <c r="R381" s="32">
        <v>30845.0</v>
      </c>
      <c r="S381" s="33">
        <v>433.92313</v>
      </c>
      <c r="T381" s="27">
        <v>408.08268</v>
      </c>
      <c r="U381" s="34"/>
    </row>
    <row r="382" hidden="1">
      <c r="A382" s="27">
        <v>380.0</v>
      </c>
      <c r="B382" s="27" t="s">
        <v>26</v>
      </c>
      <c r="C382" s="27" t="s">
        <v>27</v>
      </c>
      <c r="D382" s="27" t="s">
        <v>27</v>
      </c>
      <c r="E382" s="27" t="s">
        <v>28</v>
      </c>
      <c r="F382" s="27">
        <v>32.0</v>
      </c>
      <c r="G382" s="27" t="s">
        <v>29</v>
      </c>
      <c r="H382" s="27">
        <v>11.0</v>
      </c>
      <c r="I382" s="27" t="s">
        <v>30</v>
      </c>
      <c r="J382" s="27">
        <v>2.0</v>
      </c>
      <c r="K382" s="28" t="s">
        <v>36</v>
      </c>
      <c r="L382" s="29">
        <v>187.903</v>
      </c>
      <c r="M382" s="30">
        <v>44.192</v>
      </c>
      <c r="N382" s="27">
        <v>0.0</v>
      </c>
      <c r="O382" s="27">
        <v>44.0</v>
      </c>
      <c r="P382" s="31">
        <v>11245.09</v>
      </c>
      <c r="Q382" s="31" t="str">
        <f t="shared" si="1"/>
        <v/>
      </c>
      <c r="R382" s="32">
        <v>20599.0</v>
      </c>
      <c r="S382" s="33">
        <v>429.56143</v>
      </c>
      <c r="T382" s="27">
        <v>409.04651</v>
      </c>
      <c r="U382" s="34"/>
    </row>
    <row r="383" hidden="1">
      <c r="A383" s="27">
        <v>381.0</v>
      </c>
      <c r="B383" s="27" t="s">
        <v>26</v>
      </c>
      <c r="C383" s="27" t="s">
        <v>27</v>
      </c>
      <c r="D383" s="27" t="s">
        <v>27</v>
      </c>
      <c r="E383" s="27" t="s">
        <v>28</v>
      </c>
      <c r="F383" s="27">
        <v>32.0</v>
      </c>
      <c r="G383" s="27" t="s">
        <v>29</v>
      </c>
      <c r="H383" s="27">
        <v>11.0</v>
      </c>
      <c r="I383" s="27" t="s">
        <v>30</v>
      </c>
      <c r="J383" s="27">
        <v>2.0</v>
      </c>
      <c r="K383" s="28" t="s">
        <v>37</v>
      </c>
      <c r="L383" s="29">
        <v>505.92</v>
      </c>
      <c r="M383" s="30">
        <v>170.049</v>
      </c>
      <c r="N383" s="27">
        <v>0.0</v>
      </c>
      <c r="O383" s="27">
        <v>266.0</v>
      </c>
      <c r="P383" s="31">
        <v>26570.05</v>
      </c>
      <c r="Q383" s="31" t="str">
        <f t="shared" si="1"/>
        <v/>
      </c>
      <c r="R383" s="32">
        <v>47437.0</v>
      </c>
      <c r="S383" s="33">
        <v>452.56365</v>
      </c>
      <c r="T383" s="27">
        <v>410.52129</v>
      </c>
      <c r="U383" s="34"/>
    </row>
    <row r="384" hidden="1">
      <c r="A384" s="27">
        <v>382.0</v>
      </c>
      <c r="B384" s="27" t="s">
        <v>26</v>
      </c>
      <c r="C384" s="27" t="s">
        <v>27</v>
      </c>
      <c r="D384" s="27" t="s">
        <v>27</v>
      </c>
      <c r="E384" s="27" t="s">
        <v>28</v>
      </c>
      <c r="F384" s="27">
        <v>32.0</v>
      </c>
      <c r="G384" s="27" t="s">
        <v>29</v>
      </c>
      <c r="H384" s="27">
        <v>11.0</v>
      </c>
      <c r="I384" s="27" t="s">
        <v>30</v>
      </c>
      <c r="J384" s="27">
        <v>2.0</v>
      </c>
      <c r="K384" s="28" t="s">
        <v>38</v>
      </c>
      <c r="L384" s="29">
        <v>573.057</v>
      </c>
      <c r="M384" s="30">
        <v>137.888</v>
      </c>
      <c r="N384" s="27">
        <v>0.0</v>
      </c>
      <c r="O384" s="27">
        <v>238.0</v>
      </c>
      <c r="P384" s="31">
        <v>13256.589999999998</v>
      </c>
      <c r="Q384" s="31" t="str">
        <f t="shared" si="1"/>
        <v/>
      </c>
      <c r="R384" s="32">
        <v>34783.0</v>
      </c>
      <c r="S384" s="33">
        <v>436.30867</v>
      </c>
      <c r="T384" s="27">
        <v>407.2067</v>
      </c>
      <c r="U384" s="34"/>
    </row>
    <row r="385" hidden="1">
      <c r="A385" s="27">
        <v>383.0</v>
      </c>
      <c r="B385" s="27" t="s">
        <v>26</v>
      </c>
      <c r="C385" s="27" t="s">
        <v>27</v>
      </c>
      <c r="D385" s="27" t="s">
        <v>27</v>
      </c>
      <c r="E385" s="27" t="s">
        <v>28</v>
      </c>
      <c r="F385" s="27">
        <v>32.0</v>
      </c>
      <c r="G385" s="27" t="s">
        <v>29</v>
      </c>
      <c r="H385" s="27">
        <v>11.0</v>
      </c>
      <c r="I385" s="27" t="s">
        <v>30</v>
      </c>
      <c r="J385" s="27">
        <v>2.0</v>
      </c>
      <c r="K385" s="28" t="s">
        <v>39</v>
      </c>
      <c r="L385" s="29">
        <v>296.924</v>
      </c>
      <c r="M385" s="30">
        <v>94.366</v>
      </c>
      <c r="N385" s="27">
        <v>0.0</v>
      </c>
      <c r="O385" s="27">
        <v>162.0</v>
      </c>
      <c r="P385" s="31">
        <v>68481.68</v>
      </c>
      <c r="Q385" s="31" t="str">
        <f t="shared" si="1"/>
        <v/>
      </c>
      <c r="R385" s="32">
        <v>82162.0</v>
      </c>
      <c r="S385" s="33">
        <v>485.73337</v>
      </c>
      <c r="T385" s="27">
        <v>405.01895</v>
      </c>
      <c r="U385" s="34"/>
    </row>
    <row r="386" hidden="1">
      <c r="A386" s="27">
        <v>384.0</v>
      </c>
      <c r="B386" s="27" t="s">
        <v>26</v>
      </c>
      <c r="C386" s="27" t="s">
        <v>27</v>
      </c>
      <c r="D386" s="27" t="s">
        <v>27</v>
      </c>
      <c r="E386" s="27" t="s">
        <v>28</v>
      </c>
      <c r="F386" s="27">
        <v>32.0</v>
      </c>
      <c r="G386" s="27" t="s">
        <v>29</v>
      </c>
      <c r="H386" s="27">
        <v>11.0</v>
      </c>
      <c r="I386" s="27" t="s">
        <v>30</v>
      </c>
      <c r="J386" s="27">
        <v>2.0</v>
      </c>
      <c r="K386" s="28" t="s">
        <v>40</v>
      </c>
      <c r="L386" s="29">
        <v>371.87</v>
      </c>
      <c r="M386" s="30">
        <v>139.39</v>
      </c>
      <c r="N386" s="27">
        <v>0.0</v>
      </c>
      <c r="O386" s="27">
        <v>279.0</v>
      </c>
      <c r="P386" s="31">
        <v>20592.420000000002</v>
      </c>
      <c r="Q386" s="31" t="str">
        <f t="shared" si="1"/>
        <v/>
      </c>
      <c r="R386" s="32">
        <v>34495.0</v>
      </c>
      <c r="S386" s="33">
        <v>437.56197</v>
      </c>
      <c r="T386" s="27">
        <v>402.6487</v>
      </c>
      <c r="U386" s="34"/>
    </row>
    <row r="387" hidden="1">
      <c r="A387" s="27">
        <v>385.0</v>
      </c>
      <c r="B387" s="27" t="s">
        <v>26</v>
      </c>
      <c r="C387" s="27" t="s">
        <v>27</v>
      </c>
      <c r="D387" s="27" t="s">
        <v>27</v>
      </c>
      <c r="E387" s="27" t="s">
        <v>28</v>
      </c>
      <c r="F387" s="27">
        <v>32.0</v>
      </c>
      <c r="G387" s="27" t="s">
        <v>29</v>
      </c>
      <c r="H387" s="27">
        <v>11.0</v>
      </c>
      <c r="I387" s="27" t="s">
        <v>30</v>
      </c>
      <c r="J387" s="27">
        <v>2.0</v>
      </c>
      <c r="K387" s="28" t="s">
        <v>41</v>
      </c>
      <c r="L387" s="29"/>
      <c r="M387" s="30"/>
      <c r="N387" s="27"/>
      <c r="O387" s="27"/>
      <c r="P387" s="31"/>
      <c r="Q387" s="31" t="str">
        <f t="shared" si="1"/>
        <v/>
      </c>
      <c r="R387" s="32"/>
      <c r="S387" s="33"/>
      <c r="T387" s="33"/>
      <c r="U387" s="35"/>
    </row>
    <row r="388" hidden="1">
      <c r="A388" s="27">
        <v>386.0</v>
      </c>
      <c r="B388" s="27" t="s">
        <v>26</v>
      </c>
      <c r="C388" s="27" t="s">
        <v>27</v>
      </c>
      <c r="D388" s="27" t="s">
        <v>27</v>
      </c>
      <c r="E388" s="27" t="s">
        <v>28</v>
      </c>
      <c r="F388" s="27">
        <v>32.0</v>
      </c>
      <c r="G388" s="27" t="s">
        <v>29</v>
      </c>
      <c r="H388" s="27">
        <v>11.0</v>
      </c>
      <c r="I388" s="27" t="s">
        <v>30</v>
      </c>
      <c r="J388" s="27">
        <v>2.0</v>
      </c>
      <c r="K388" s="28" t="s">
        <v>42</v>
      </c>
      <c r="L388" s="29">
        <v>261.726</v>
      </c>
      <c r="M388" s="30">
        <v>62.911</v>
      </c>
      <c r="N388" s="27">
        <v>0.0</v>
      </c>
      <c r="O388" s="27">
        <v>114.0</v>
      </c>
      <c r="P388" s="31">
        <v>33414.11</v>
      </c>
      <c r="Q388" s="31" t="str">
        <f t="shared" si="1"/>
        <v/>
      </c>
      <c r="R388" s="32">
        <v>44862.0</v>
      </c>
      <c r="S388" s="33">
        <v>468.73504</v>
      </c>
      <c r="T388" s="27">
        <v>424.33615</v>
      </c>
      <c r="U388" s="34"/>
    </row>
    <row r="389" hidden="1">
      <c r="A389" s="27">
        <v>387.0</v>
      </c>
      <c r="B389" s="27" t="s">
        <v>26</v>
      </c>
      <c r="C389" s="27" t="s">
        <v>27</v>
      </c>
      <c r="D389" s="27" t="s">
        <v>27</v>
      </c>
      <c r="E389" s="27" t="s">
        <v>28</v>
      </c>
      <c r="F389" s="27">
        <v>32.0</v>
      </c>
      <c r="G389" s="27" t="s">
        <v>29</v>
      </c>
      <c r="H389" s="27">
        <v>11.0</v>
      </c>
      <c r="I389" s="27" t="s">
        <v>30</v>
      </c>
      <c r="J389" s="27">
        <v>2.0</v>
      </c>
      <c r="K389" s="28" t="s">
        <v>43</v>
      </c>
      <c r="L389" s="29">
        <v>107.768</v>
      </c>
      <c r="M389" s="30">
        <v>40.128</v>
      </c>
      <c r="N389" s="27">
        <v>0.0</v>
      </c>
      <c r="O389" s="27">
        <v>71.0</v>
      </c>
      <c r="P389" s="31">
        <v>156361.09</v>
      </c>
      <c r="Q389" s="31" t="str">
        <f t="shared" si="1"/>
        <v/>
      </c>
      <c r="R389" s="32">
        <v>171029.0</v>
      </c>
      <c r="S389" s="33">
        <v>566.89715</v>
      </c>
      <c r="T389" s="27">
        <v>401.83383</v>
      </c>
      <c r="U389" s="34"/>
    </row>
    <row r="390" hidden="1">
      <c r="A390" s="27">
        <v>388.0</v>
      </c>
      <c r="B390" s="27" t="s">
        <v>26</v>
      </c>
      <c r="C390" s="27" t="s">
        <v>27</v>
      </c>
      <c r="D390" s="27" t="s">
        <v>27</v>
      </c>
      <c r="E390" s="27" t="s">
        <v>28</v>
      </c>
      <c r="F390" s="27">
        <v>32.0</v>
      </c>
      <c r="G390" s="27" t="s">
        <v>29</v>
      </c>
      <c r="H390" s="27">
        <v>11.0</v>
      </c>
      <c r="I390" s="27" t="s">
        <v>30</v>
      </c>
      <c r="J390" s="27">
        <v>2.0</v>
      </c>
      <c r="K390" s="28" t="s">
        <v>44</v>
      </c>
      <c r="L390" s="29">
        <v>299.296</v>
      </c>
      <c r="M390" s="30">
        <v>75.584</v>
      </c>
      <c r="N390" s="27">
        <v>0.0</v>
      </c>
      <c r="O390" s="27">
        <v>72.0</v>
      </c>
      <c r="P390" s="31">
        <v>8447.41</v>
      </c>
      <c r="Q390" s="31" t="str">
        <f t="shared" si="1"/>
        <v/>
      </c>
      <c r="R390" s="32">
        <v>17973.0</v>
      </c>
      <c r="S390" s="33">
        <v>434.91276</v>
      </c>
      <c r="T390" s="27">
        <v>415.98878</v>
      </c>
      <c r="U390" s="34"/>
    </row>
    <row r="391" hidden="1">
      <c r="A391" s="27">
        <v>389.0</v>
      </c>
      <c r="B391" s="27" t="s">
        <v>26</v>
      </c>
      <c r="C391" s="27" t="s">
        <v>27</v>
      </c>
      <c r="D391" s="27" t="s">
        <v>27</v>
      </c>
      <c r="E391" s="27" t="s">
        <v>28</v>
      </c>
      <c r="F391" s="27">
        <v>32.0</v>
      </c>
      <c r="G391" s="27" t="s">
        <v>29</v>
      </c>
      <c r="H391" s="27">
        <v>11.0</v>
      </c>
      <c r="I391" s="27" t="s">
        <v>30</v>
      </c>
      <c r="J391" s="27">
        <v>2.0</v>
      </c>
      <c r="K391" s="28" t="s">
        <v>45</v>
      </c>
      <c r="L391" s="29">
        <v>213.054</v>
      </c>
      <c r="M391" s="30">
        <v>55.616</v>
      </c>
      <c r="N391" s="27">
        <v>0.0</v>
      </c>
      <c r="O391" s="27">
        <v>104.0</v>
      </c>
      <c r="P391" s="31">
        <v>8474.21</v>
      </c>
      <c r="Q391" s="31" t="str">
        <f t="shared" si="1"/>
        <v/>
      </c>
      <c r="R391" s="32">
        <v>16619.0</v>
      </c>
      <c r="S391" s="33">
        <v>427.23529</v>
      </c>
      <c r="T391" s="27">
        <v>408.33028</v>
      </c>
      <c r="U391" s="34"/>
    </row>
    <row r="392" hidden="1">
      <c r="A392" s="27">
        <v>390.0</v>
      </c>
      <c r="B392" s="27" t="s">
        <v>26</v>
      </c>
      <c r="C392" s="27" t="s">
        <v>27</v>
      </c>
      <c r="D392" s="27" t="s">
        <v>27</v>
      </c>
      <c r="E392" s="27" t="s">
        <v>28</v>
      </c>
      <c r="F392" s="27">
        <v>32.0</v>
      </c>
      <c r="G392" s="27" t="s">
        <v>29</v>
      </c>
      <c r="H392" s="27">
        <v>11.0</v>
      </c>
      <c r="I392" s="27" t="s">
        <v>30</v>
      </c>
      <c r="J392" s="27">
        <v>2.0</v>
      </c>
      <c r="K392" s="28" t="s">
        <v>46</v>
      </c>
      <c r="L392" s="29">
        <v>411.132</v>
      </c>
      <c r="M392" s="30">
        <v>170.047</v>
      </c>
      <c r="N392" s="27">
        <v>0.0</v>
      </c>
      <c r="O392" s="27">
        <v>327.0</v>
      </c>
      <c r="P392" s="31">
        <v>43915.09</v>
      </c>
      <c r="Q392" s="31" t="str">
        <f t="shared" si="1"/>
        <v/>
      </c>
      <c r="R392" s="32">
        <v>60215.0</v>
      </c>
      <c r="S392" s="33">
        <v>459.61403</v>
      </c>
      <c r="T392" s="33">
        <v>400.99825</v>
      </c>
      <c r="U392" s="35"/>
    </row>
    <row r="393" hidden="1">
      <c r="A393" s="27">
        <v>391.0</v>
      </c>
      <c r="B393" s="27" t="s">
        <v>26</v>
      </c>
      <c r="C393" s="27" t="s">
        <v>27</v>
      </c>
      <c r="D393" s="27" t="s">
        <v>27</v>
      </c>
      <c r="E393" s="27" t="s">
        <v>28</v>
      </c>
      <c r="F393" s="27">
        <v>32.0</v>
      </c>
      <c r="G393" s="27" t="s">
        <v>29</v>
      </c>
      <c r="H393" s="27">
        <v>11.0</v>
      </c>
      <c r="I393" s="27" t="s">
        <v>30</v>
      </c>
      <c r="J393" s="27">
        <v>2.0</v>
      </c>
      <c r="K393" s="28" t="s">
        <v>47</v>
      </c>
      <c r="L393" s="29">
        <v>255.742</v>
      </c>
      <c r="M393" s="30">
        <v>41.088</v>
      </c>
      <c r="N393" s="27">
        <v>0.0</v>
      </c>
      <c r="O393" s="27">
        <v>41.0</v>
      </c>
      <c r="P393" s="31">
        <v>27002.67</v>
      </c>
      <c r="Q393" s="31" t="str">
        <f t="shared" si="1"/>
        <v/>
      </c>
      <c r="R393" s="32">
        <v>37844.0</v>
      </c>
      <c r="S393" s="33">
        <v>469.20051</v>
      </c>
      <c r="T393" s="27">
        <v>431.8325</v>
      </c>
      <c r="U393" s="34"/>
    </row>
    <row r="394" hidden="1">
      <c r="A394" s="27">
        <v>392.0</v>
      </c>
      <c r="B394" s="27" t="s">
        <v>26</v>
      </c>
      <c r="C394" s="27" t="s">
        <v>27</v>
      </c>
      <c r="D394" s="27" t="s">
        <v>27</v>
      </c>
      <c r="E394" s="27" t="s">
        <v>28</v>
      </c>
      <c r="F394" s="27">
        <v>32.0</v>
      </c>
      <c r="G394" s="27" t="s">
        <v>29</v>
      </c>
      <c r="H394" s="27">
        <v>11.0</v>
      </c>
      <c r="I394" s="27" t="s">
        <v>30</v>
      </c>
      <c r="J394" s="27">
        <v>2.0</v>
      </c>
      <c r="K394" s="28" t="s">
        <v>48</v>
      </c>
      <c r="L394" s="29">
        <v>307.486</v>
      </c>
      <c r="M394" s="30">
        <v>113.152</v>
      </c>
      <c r="N394" s="27">
        <v>0.0</v>
      </c>
      <c r="O394" s="27">
        <v>192.0</v>
      </c>
      <c r="P394" s="31">
        <v>27936.96</v>
      </c>
      <c r="Q394" s="31" t="str">
        <f t="shared" si="1"/>
        <v/>
      </c>
      <c r="R394" s="32">
        <v>41314.0</v>
      </c>
      <c r="S394" s="33">
        <v>476.7447</v>
      </c>
      <c r="T394" s="27">
        <v>434.81761</v>
      </c>
      <c r="U394" s="34"/>
    </row>
    <row r="395" hidden="1">
      <c r="A395" s="27">
        <v>393.0</v>
      </c>
      <c r="B395" s="27" t="s">
        <v>26</v>
      </c>
      <c r="C395" s="27" t="s">
        <v>27</v>
      </c>
      <c r="D395" s="27" t="s">
        <v>27</v>
      </c>
      <c r="E395" s="27" t="s">
        <v>28</v>
      </c>
      <c r="F395" s="27">
        <v>32.0</v>
      </c>
      <c r="G395" s="27" t="s">
        <v>29</v>
      </c>
      <c r="H395" s="27">
        <v>11.0</v>
      </c>
      <c r="I395" s="27" t="s">
        <v>30</v>
      </c>
      <c r="J395" s="27">
        <v>2.0</v>
      </c>
      <c r="K395" s="28" t="s">
        <v>49</v>
      </c>
      <c r="L395" s="29">
        <v>599.133</v>
      </c>
      <c r="M395" s="30">
        <v>189.984</v>
      </c>
      <c r="N395" s="27">
        <v>0.0</v>
      </c>
      <c r="O395" s="27">
        <v>169.0</v>
      </c>
      <c r="P395" s="31">
        <v>74648.37</v>
      </c>
      <c r="Q395" s="31" t="str">
        <f t="shared" si="1"/>
        <v/>
      </c>
      <c r="R395" s="32">
        <v>88848.0</v>
      </c>
      <c r="S395" s="33">
        <v>495.31575</v>
      </c>
      <c r="T395" s="27">
        <v>405.8169</v>
      </c>
      <c r="U395" s="34"/>
    </row>
    <row r="396" hidden="1">
      <c r="A396" s="27">
        <v>394.0</v>
      </c>
      <c r="B396" s="27" t="s">
        <v>26</v>
      </c>
      <c r="C396" s="27" t="s">
        <v>27</v>
      </c>
      <c r="D396" s="27" t="s">
        <v>27</v>
      </c>
      <c r="E396" s="27" t="s">
        <v>28</v>
      </c>
      <c r="F396" s="27">
        <v>32.0</v>
      </c>
      <c r="G396" s="27" t="s">
        <v>29</v>
      </c>
      <c r="H396" s="27">
        <v>11.0</v>
      </c>
      <c r="I396" s="27" t="s">
        <v>30</v>
      </c>
      <c r="J396" s="27">
        <v>2.0</v>
      </c>
      <c r="K396" s="28" t="s">
        <v>50</v>
      </c>
      <c r="L396" s="29">
        <v>429.245</v>
      </c>
      <c r="M396" s="30">
        <v>154.431</v>
      </c>
      <c r="N396" s="27">
        <v>0.0</v>
      </c>
      <c r="O396" s="27">
        <v>248.0</v>
      </c>
      <c r="P396" s="31">
        <v>19970.76</v>
      </c>
      <c r="Q396" s="31" t="str">
        <f t="shared" si="1"/>
        <v/>
      </c>
      <c r="R396" s="32">
        <v>34638.0</v>
      </c>
      <c r="S396" s="33">
        <v>423.79765</v>
      </c>
      <c r="T396" s="27">
        <v>389.53076</v>
      </c>
      <c r="U396" s="34"/>
    </row>
    <row r="397" hidden="1">
      <c r="A397" s="27">
        <v>395.0</v>
      </c>
      <c r="B397" s="27" t="s">
        <v>26</v>
      </c>
      <c r="C397" s="27" t="s">
        <v>27</v>
      </c>
      <c r="D397" s="27" t="s">
        <v>27</v>
      </c>
      <c r="E397" s="27" t="s">
        <v>28</v>
      </c>
      <c r="F397" s="27">
        <v>32.0</v>
      </c>
      <c r="G397" s="27" t="s">
        <v>29</v>
      </c>
      <c r="H397" s="27">
        <v>11.0</v>
      </c>
      <c r="I397" s="27" t="s">
        <v>30</v>
      </c>
      <c r="J397" s="27">
        <v>2.0</v>
      </c>
      <c r="K397" s="28" t="s">
        <v>51</v>
      </c>
      <c r="L397" s="29">
        <v>4662.215</v>
      </c>
      <c r="M397" s="30">
        <v>935.36</v>
      </c>
      <c r="N397" s="27">
        <v>408312.0</v>
      </c>
      <c r="O397" s="27">
        <v>1565.0</v>
      </c>
      <c r="P397" s="31">
        <v>1.7648139875E7</v>
      </c>
      <c r="Q397" s="31" t="str">
        <f t="shared" si="1"/>
        <v/>
      </c>
      <c r="R397" s="32">
        <v>1.5237969E7</v>
      </c>
      <c r="S397" s="33">
        <v>18278.195568</v>
      </c>
      <c r="T397" s="27">
        <v>431.74858</v>
      </c>
      <c r="U397" s="34"/>
    </row>
    <row r="398" hidden="1">
      <c r="A398" s="27">
        <v>396.0</v>
      </c>
      <c r="B398" s="27" t="s">
        <v>26</v>
      </c>
      <c r="C398" s="27" t="s">
        <v>27</v>
      </c>
      <c r="D398" s="27" t="s">
        <v>27</v>
      </c>
      <c r="E398" s="27" t="s">
        <v>28</v>
      </c>
      <c r="F398" s="27">
        <v>32.0</v>
      </c>
      <c r="G398" s="27" t="s">
        <v>29</v>
      </c>
      <c r="H398" s="27">
        <v>11.0</v>
      </c>
      <c r="I398" s="27" t="s">
        <v>30</v>
      </c>
      <c r="J398" s="27">
        <v>2.0</v>
      </c>
      <c r="K398" s="28" t="s">
        <v>52</v>
      </c>
      <c r="L398" s="29"/>
      <c r="M398" s="30"/>
      <c r="N398" s="27"/>
      <c r="O398" s="27"/>
      <c r="P398" s="31"/>
      <c r="Q398" s="31" t="str">
        <f t="shared" si="1"/>
        <v/>
      </c>
      <c r="R398" s="32"/>
      <c r="S398" s="33"/>
      <c r="T398" s="33"/>
      <c r="U398" s="35"/>
    </row>
    <row r="399" hidden="1">
      <c r="A399" s="27">
        <v>397.0</v>
      </c>
      <c r="B399" s="27" t="s">
        <v>26</v>
      </c>
      <c r="C399" s="27" t="s">
        <v>27</v>
      </c>
      <c r="D399" s="27" t="s">
        <v>27</v>
      </c>
      <c r="E399" s="27" t="s">
        <v>28</v>
      </c>
      <c r="F399" s="27">
        <v>32.0</v>
      </c>
      <c r="G399" s="27" t="s">
        <v>29</v>
      </c>
      <c r="H399" s="27">
        <v>11.0</v>
      </c>
      <c r="I399" s="27" t="s">
        <v>30</v>
      </c>
      <c r="J399" s="27">
        <v>4.0</v>
      </c>
      <c r="K399" s="28" t="s">
        <v>31</v>
      </c>
      <c r="L399" s="29">
        <v>349.757</v>
      </c>
      <c r="M399" s="30">
        <v>80.672</v>
      </c>
      <c r="N399" s="27">
        <v>1.0</v>
      </c>
      <c r="O399" s="27">
        <v>140.0</v>
      </c>
      <c r="P399" s="31">
        <v>82898.98999999999</v>
      </c>
      <c r="Q399" s="31" t="str">
        <f t="shared" si="1"/>
        <v/>
      </c>
      <c r="R399" s="32">
        <v>102753.0</v>
      </c>
      <c r="S399" s="33">
        <v>533.03308</v>
      </c>
      <c r="T399" s="27">
        <v>434.23489</v>
      </c>
      <c r="U399" s="34"/>
    </row>
    <row r="400" hidden="1">
      <c r="A400" s="27">
        <v>398.0</v>
      </c>
      <c r="B400" s="27" t="s">
        <v>26</v>
      </c>
      <c r="C400" s="27" t="s">
        <v>27</v>
      </c>
      <c r="D400" s="27" t="s">
        <v>27</v>
      </c>
      <c r="E400" s="27" t="s">
        <v>28</v>
      </c>
      <c r="F400" s="27">
        <v>32.0</v>
      </c>
      <c r="G400" s="27" t="s">
        <v>29</v>
      </c>
      <c r="H400" s="27">
        <v>11.0</v>
      </c>
      <c r="I400" s="27" t="s">
        <v>30</v>
      </c>
      <c r="J400" s="27">
        <v>4.0</v>
      </c>
      <c r="K400" s="28" t="s">
        <v>32</v>
      </c>
      <c r="L400" s="29">
        <v>429.085</v>
      </c>
      <c r="M400" s="30">
        <v>186.557</v>
      </c>
      <c r="N400" s="27">
        <v>22.0</v>
      </c>
      <c r="O400" s="27">
        <v>291.0</v>
      </c>
      <c r="P400" s="31">
        <v>17454.440000000002</v>
      </c>
      <c r="Q400" s="31" t="str">
        <f t="shared" si="1"/>
        <v/>
      </c>
      <c r="R400" s="32">
        <v>47051.0</v>
      </c>
      <c r="S400" s="33">
        <v>464.00851</v>
      </c>
      <c r="T400" s="27">
        <v>431.40633</v>
      </c>
      <c r="U400" s="34"/>
    </row>
    <row r="401" hidden="1">
      <c r="A401" s="27">
        <v>399.0</v>
      </c>
      <c r="B401" s="27" t="s">
        <v>26</v>
      </c>
      <c r="C401" s="27" t="s">
        <v>27</v>
      </c>
      <c r="D401" s="27" t="s">
        <v>27</v>
      </c>
      <c r="E401" s="27" t="s">
        <v>28</v>
      </c>
      <c r="F401" s="27">
        <v>32.0</v>
      </c>
      <c r="G401" s="27" t="s">
        <v>29</v>
      </c>
      <c r="H401" s="27">
        <v>11.0</v>
      </c>
      <c r="I401" s="27" t="s">
        <v>30</v>
      </c>
      <c r="J401" s="27">
        <v>4.0</v>
      </c>
      <c r="K401" s="28" t="s">
        <v>33</v>
      </c>
      <c r="L401" s="29">
        <v>329.5</v>
      </c>
      <c r="M401" s="30">
        <v>102.59</v>
      </c>
      <c r="N401" s="27">
        <v>17.0</v>
      </c>
      <c r="O401" s="27">
        <v>165.0</v>
      </c>
      <c r="P401" s="31">
        <v>26847.449999999997</v>
      </c>
      <c r="Q401" s="31" t="str">
        <f t="shared" si="1"/>
        <v/>
      </c>
      <c r="R401" s="32">
        <v>39944.0</v>
      </c>
      <c r="S401" s="33">
        <v>465.94722</v>
      </c>
      <c r="T401" s="27">
        <v>426.69707</v>
      </c>
      <c r="U401" s="34"/>
    </row>
    <row r="402" hidden="1">
      <c r="A402" s="27">
        <v>400.0</v>
      </c>
      <c r="B402" s="27" t="s">
        <v>26</v>
      </c>
      <c r="C402" s="27" t="s">
        <v>27</v>
      </c>
      <c r="D402" s="27" t="s">
        <v>27</v>
      </c>
      <c r="E402" s="27" t="s">
        <v>28</v>
      </c>
      <c r="F402" s="27">
        <v>32.0</v>
      </c>
      <c r="G402" s="27" t="s">
        <v>29</v>
      </c>
      <c r="H402" s="27">
        <v>11.0</v>
      </c>
      <c r="I402" s="27" t="s">
        <v>30</v>
      </c>
      <c r="J402" s="27">
        <v>4.0</v>
      </c>
      <c r="K402" s="28" t="s">
        <v>34</v>
      </c>
      <c r="L402" s="29">
        <v>237.311</v>
      </c>
      <c r="M402" s="30">
        <v>106.622</v>
      </c>
      <c r="N402" s="27">
        <v>10.0</v>
      </c>
      <c r="O402" s="27">
        <v>165.0</v>
      </c>
      <c r="P402" s="31">
        <v>60099.18</v>
      </c>
      <c r="Q402" s="31" t="str">
        <f t="shared" si="1"/>
        <v/>
      </c>
      <c r="R402" s="32">
        <v>74100.0</v>
      </c>
      <c r="S402" s="33">
        <v>502.71871</v>
      </c>
      <c r="T402" s="27">
        <v>431.4679</v>
      </c>
      <c r="U402" s="34"/>
    </row>
    <row r="403" hidden="1">
      <c r="A403" s="27">
        <v>401.0</v>
      </c>
      <c r="B403" s="27" t="s">
        <v>26</v>
      </c>
      <c r="C403" s="27" t="s">
        <v>27</v>
      </c>
      <c r="D403" s="27" t="s">
        <v>27</v>
      </c>
      <c r="E403" s="27" t="s">
        <v>28</v>
      </c>
      <c r="F403" s="27">
        <v>32.0</v>
      </c>
      <c r="G403" s="27" t="s">
        <v>29</v>
      </c>
      <c r="H403" s="27">
        <v>11.0</v>
      </c>
      <c r="I403" s="27" t="s">
        <v>30</v>
      </c>
      <c r="J403" s="27">
        <v>4.0</v>
      </c>
      <c r="K403" s="28" t="s">
        <v>35</v>
      </c>
      <c r="L403" s="29">
        <v>339.517</v>
      </c>
      <c r="M403" s="30">
        <v>97.568</v>
      </c>
      <c r="N403" s="27">
        <v>0.0</v>
      </c>
      <c r="O403" s="27">
        <v>167.0</v>
      </c>
      <c r="P403" s="31">
        <v>28252.62</v>
      </c>
      <c r="Q403" s="31" t="str">
        <f t="shared" si="1"/>
        <v/>
      </c>
      <c r="R403" s="32">
        <v>46336.0</v>
      </c>
      <c r="S403" s="33">
        <v>496.87431</v>
      </c>
      <c r="T403" s="27">
        <v>456.20003</v>
      </c>
      <c r="U403" s="34"/>
    </row>
    <row r="404" hidden="1">
      <c r="A404" s="27">
        <v>402.0</v>
      </c>
      <c r="B404" s="27" t="s">
        <v>26</v>
      </c>
      <c r="C404" s="27" t="s">
        <v>27</v>
      </c>
      <c r="D404" s="27" t="s">
        <v>27</v>
      </c>
      <c r="E404" s="27" t="s">
        <v>28</v>
      </c>
      <c r="F404" s="27">
        <v>32.0</v>
      </c>
      <c r="G404" s="27" t="s">
        <v>29</v>
      </c>
      <c r="H404" s="27">
        <v>11.0</v>
      </c>
      <c r="I404" s="27" t="s">
        <v>30</v>
      </c>
      <c r="J404" s="27">
        <v>4.0</v>
      </c>
      <c r="K404" s="28" t="s">
        <v>36</v>
      </c>
      <c r="L404" s="29">
        <v>190.848</v>
      </c>
      <c r="M404" s="30">
        <v>45.279</v>
      </c>
      <c r="N404" s="27">
        <v>0.0</v>
      </c>
      <c r="O404" s="27">
        <v>44.0</v>
      </c>
      <c r="P404" s="31">
        <v>22184.93</v>
      </c>
      <c r="Q404" s="31" t="str">
        <f t="shared" si="1"/>
        <v/>
      </c>
      <c r="R404" s="32">
        <v>30828.0</v>
      </c>
      <c r="S404" s="33">
        <v>473.16826</v>
      </c>
      <c r="T404" s="27">
        <v>441.79824</v>
      </c>
      <c r="U404" s="34"/>
    </row>
    <row r="405" hidden="1">
      <c r="A405" s="27">
        <v>403.0</v>
      </c>
      <c r="B405" s="27" t="s">
        <v>26</v>
      </c>
      <c r="C405" s="27" t="s">
        <v>27</v>
      </c>
      <c r="D405" s="27" t="s">
        <v>27</v>
      </c>
      <c r="E405" s="27" t="s">
        <v>28</v>
      </c>
      <c r="F405" s="27">
        <v>32.0</v>
      </c>
      <c r="G405" s="27" t="s">
        <v>29</v>
      </c>
      <c r="H405" s="27">
        <v>11.0</v>
      </c>
      <c r="I405" s="27" t="s">
        <v>30</v>
      </c>
      <c r="J405" s="27">
        <v>4.0</v>
      </c>
      <c r="K405" s="28" t="s">
        <v>37</v>
      </c>
      <c r="L405" s="29">
        <v>513.595</v>
      </c>
      <c r="M405" s="30">
        <v>117.375</v>
      </c>
      <c r="N405" s="27">
        <v>496.0</v>
      </c>
      <c r="O405" s="27">
        <v>266.0</v>
      </c>
      <c r="P405" s="31">
        <v>57350.87</v>
      </c>
      <c r="Q405" s="31" t="str">
        <f t="shared" si="1"/>
        <v/>
      </c>
      <c r="R405" s="32">
        <v>73503.0</v>
      </c>
      <c r="S405" s="33">
        <v>506.17552</v>
      </c>
      <c r="T405" s="27">
        <v>433.32744</v>
      </c>
      <c r="U405" s="34"/>
    </row>
    <row r="406" hidden="1">
      <c r="A406" s="27">
        <v>404.0</v>
      </c>
      <c r="B406" s="27" t="s">
        <v>26</v>
      </c>
      <c r="C406" s="27" t="s">
        <v>27</v>
      </c>
      <c r="D406" s="27" t="s">
        <v>27</v>
      </c>
      <c r="E406" s="27" t="s">
        <v>28</v>
      </c>
      <c r="F406" s="27">
        <v>32.0</v>
      </c>
      <c r="G406" s="27" t="s">
        <v>29</v>
      </c>
      <c r="H406" s="27">
        <v>11.0</v>
      </c>
      <c r="I406" s="27" t="s">
        <v>30</v>
      </c>
      <c r="J406" s="27">
        <v>4.0</v>
      </c>
      <c r="K406" s="28" t="s">
        <v>38</v>
      </c>
      <c r="L406" s="29">
        <v>610.266</v>
      </c>
      <c r="M406" s="30">
        <v>145.215</v>
      </c>
      <c r="N406" s="27">
        <v>156.0</v>
      </c>
      <c r="O406" s="27">
        <v>250.0</v>
      </c>
      <c r="P406" s="31">
        <v>31028.82</v>
      </c>
      <c r="Q406" s="31" t="str">
        <f t="shared" si="1"/>
        <v/>
      </c>
      <c r="R406" s="32">
        <v>68865.0</v>
      </c>
      <c r="S406" s="33">
        <v>508.69409</v>
      </c>
      <c r="T406" s="27">
        <v>461.45377</v>
      </c>
      <c r="U406" s="34"/>
    </row>
    <row r="407" hidden="1">
      <c r="A407" s="27">
        <v>405.0</v>
      </c>
      <c r="B407" s="27" t="s">
        <v>26</v>
      </c>
      <c r="C407" s="27" t="s">
        <v>27</v>
      </c>
      <c r="D407" s="27" t="s">
        <v>27</v>
      </c>
      <c r="E407" s="27" t="s">
        <v>28</v>
      </c>
      <c r="F407" s="27">
        <v>32.0</v>
      </c>
      <c r="G407" s="27" t="s">
        <v>29</v>
      </c>
      <c r="H407" s="27">
        <v>11.0</v>
      </c>
      <c r="I407" s="27" t="s">
        <v>30</v>
      </c>
      <c r="J407" s="27">
        <v>4.0</v>
      </c>
      <c r="K407" s="28" t="s">
        <v>39</v>
      </c>
      <c r="L407" s="29">
        <v>307.901</v>
      </c>
      <c r="M407" s="30">
        <v>84.736</v>
      </c>
      <c r="N407" s="27">
        <v>297.0</v>
      </c>
      <c r="O407" s="27">
        <v>157.0</v>
      </c>
      <c r="P407" s="31">
        <v>149580.87</v>
      </c>
      <c r="Q407" s="31" t="str">
        <f t="shared" si="1"/>
        <v/>
      </c>
      <c r="R407" s="32">
        <v>178815.0</v>
      </c>
      <c r="S407" s="33">
        <v>588.85273</v>
      </c>
      <c r="T407" s="27">
        <v>426.96444</v>
      </c>
      <c r="U407" s="34"/>
    </row>
    <row r="408" hidden="1">
      <c r="A408" s="27">
        <v>406.0</v>
      </c>
      <c r="B408" s="27" t="s">
        <v>26</v>
      </c>
      <c r="C408" s="27" t="s">
        <v>27</v>
      </c>
      <c r="D408" s="27" t="s">
        <v>27</v>
      </c>
      <c r="E408" s="27" t="s">
        <v>28</v>
      </c>
      <c r="F408" s="27">
        <v>32.0</v>
      </c>
      <c r="G408" s="27" t="s">
        <v>29</v>
      </c>
      <c r="H408" s="27">
        <v>11.0</v>
      </c>
      <c r="I408" s="27" t="s">
        <v>30</v>
      </c>
      <c r="J408" s="27">
        <v>4.0</v>
      </c>
      <c r="K408" s="28" t="s">
        <v>40</v>
      </c>
      <c r="L408" s="29">
        <v>403.962</v>
      </c>
      <c r="M408" s="30">
        <v>141.969</v>
      </c>
      <c r="N408" s="27">
        <v>52.0</v>
      </c>
      <c r="O408" s="27">
        <v>281.0</v>
      </c>
      <c r="P408" s="31">
        <v>52611.99</v>
      </c>
      <c r="Q408" s="31" t="str">
        <f t="shared" si="1"/>
        <v/>
      </c>
      <c r="R408" s="32">
        <v>63662.0</v>
      </c>
      <c r="S408" s="33">
        <v>495.19783</v>
      </c>
      <c r="T408" s="27">
        <v>428.18274</v>
      </c>
      <c r="U408" s="34"/>
    </row>
    <row r="409" hidden="1">
      <c r="A409" s="27">
        <v>407.0</v>
      </c>
      <c r="B409" s="27" t="s">
        <v>26</v>
      </c>
      <c r="C409" s="27" t="s">
        <v>27</v>
      </c>
      <c r="D409" s="27" t="s">
        <v>27</v>
      </c>
      <c r="E409" s="27" t="s">
        <v>28</v>
      </c>
      <c r="F409" s="27">
        <v>32.0</v>
      </c>
      <c r="G409" s="27" t="s">
        <v>29</v>
      </c>
      <c r="H409" s="27">
        <v>11.0</v>
      </c>
      <c r="I409" s="27" t="s">
        <v>30</v>
      </c>
      <c r="J409" s="27">
        <v>4.0</v>
      </c>
      <c r="K409" s="28" t="s">
        <v>41</v>
      </c>
      <c r="L409" s="29"/>
      <c r="M409" s="30"/>
      <c r="N409" s="27"/>
      <c r="O409" s="27"/>
      <c r="P409" s="31"/>
      <c r="Q409" s="31" t="str">
        <f t="shared" si="1"/>
        <v/>
      </c>
      <c r="R409" s="32"/>
      <c r="S409" s="33"/>
      <c r="T409" s="33"/>
      <c r="U409" s="35"/>
    </row>
    <row r="410" hidden="1">
      <c r="A410" s="27">
        <v>408.0</v>
      </c>
      <c r="B410" s="27" t="s">
        <v>26</v>
      </c>
      <c r="C410" s="27" t="s">
        <v>27</v>
      </c>
      <c r="D410" s="27" t="s">
        <v>27</v>
      </c>
      <c r="E410" s="27" t="s">
        <v>28</v>
      </c>
      <c r="F410" s="27">
        <v>32.0</v>
      </c>
      <c r="G410" s="27" t="s">
        <v>29</v>
      </c>
      <c r="H410" s="27">
        <v>11.0</v>
      </c>
      <c r="I410" s="27" t="s">
        <v>30</v>
      </c>
      <c r="J410" s="27">
        <v>4.0</v>
      </c>
      <c r="K410" s="28" t="s">
        <v>42</v>
      </c>
      <c r="L410" s="29">
        <v>263.997</v>
      </c>
      <c r="M410" s="30">
        <v>63.84</v>
      </c>
      <c r="N410" s="27">
        <v>4.0</v>
      </c>
      <c r="O410" s="27">
        <v>114.0</v>
      </c>
      <c r="P410" s="31">
        <v>67079.98999999999</v>
      </c>
      <c r="Q410" s="31" t="str">
        <f t="shared" si="1"/>
        <v/>
      </c>
      <c r="R410" s="32">
        <v>77338.0</v>
      </c>
      <c r="S410" s="33">
        <v>507.71382</v>
      </c>
      <c r="T410" s="27">
        <v>429.65834</v>
      </c>
      <c r="U410" s="34"/>
    </row>
    <row r="411" hidden="1">
      <c r="A411" s="27">
        <v>409.0</v>
      </c>
      <c r="B411" s="27" t="s">
        <v>26</v>
      </c>
      <c r="C411" s="27" t="s">
        <v>27</v>
      </c>
      <c r="D411" s="27" t="s">
        <v>27</v>
      </c>
      <c r="E411" s="27" t="s">
        <v>28</v>
      </c>
      <c r="F411" s="27">
        <v>32.0</v>
      </c>
      <c r="G411" s="27" t="s">
        <v>29</v>
      </c>
      <c r="H411" s="27">
        <v>11.0</v>
      </c>
      <c r="I411" s="27" t="s">
        <v>30</v>
      </c>
      <c r="J411" s="27">
        <v>4.0</v>
      </c>
      <c r="K411" s="28" t="s">
        <v>43</v>
      </c>
      <c r="L411" s="29">
        <v>116.575</v>
      </c>
      <c r="M411" s="30">
        <v>44.991</v>
      </c>
      <c r="N411" s="27">
        <v>371.0</v>
      </c>
      <c r="O411" s="27">
        <v>71.0</v>
      </c>
      <c r="P411" s="31">
        <v>308507.4</v>
      </c>
      <c r="Q411" s="31" t="str">
        <f t="shared" si="1"/>
        <v/>
      </c>
      <c r="R411" s="32">
        <v>310019.0</v>
      </c>
      <c r="S411" s="33">
        <v>745.00359</v>
      </c>
      <c r="T411" s="27">
        <v>427.8559</v>
      </c>
      <c r="U411" s="34"/>
    </row>
    <row r="412" hidden="1">
      <c r="A412" s="27">
        <v>410.0</v>
      </c>
      <c r="B412" s="27" t="s">
        <v>26</v>
      </c>
      <c r="C412" s="27" t="s">
        <v>27</v>
      </c>
      <c r="D412" s="27" t="s">
        <v>27</v>
      </c>
      <c r="E412" s="27" t="s">
        <v>28</v>
      </c>
      <c r="F412" s="27">
        <v>32.0</v>
      </c>
      <c r="G412" s="27" t="s">
        <v>29</v>
      </c>
      <c r="H412" s="27">
        <v>11.0</v>
      </c>
      <c r="I412" s="27" t="s">
        <v>30</v>
      </c>
      <c r="J412" s="27">
        <v>4.0</v>
      </c>
      <c r="K412" s="28" t="s">
        <v>44</v>
      </c>
      <c r="L412" s="29">
        <v>311.515</v>
      </c>
      <c r="M412" s="30">
        <v>76.416</v>
      </c>
      <c r="N412" s="27">
        <v>8.0</v>
      </c>
      <c r="O412" s="27">
        <v>72.0</v>
      </c>
      <c r="P412" s="31">
        <v>16876.71</v>
      </c>
      <c r="Q412" s="31" t="str">
        <f t="shared" si="1"/>
        <v/>
      </c>
      <c r="R412" s="32">
        <v>26115.0</v>
      </c>
      <c r="S412" s="33">
        <v>455.42014</v>
      </c>
      <c r="T412" s="27">
        <v>427.76708</v>
      </c>
      <c r="U412" s="34"/>
    </row>
    <row r="413" hidden="1">
      <c r="A413" s="27">
        <v>411.0</v>
      </c>
      <c r="B413" s="27" t="s">
        <v>26</v>
      </c>
      <c r="C413" s="27" t="s">
        <v>27</v>
      </c>
      <c r="D413" s="27" t="s">
        <v>27</v>
      </c>
      <c r="E413" s="27" t="s">
        <v>28</v>
      </c>
      <c r="F413" s="27">
        <v>32.0</v>
      </c>
      <c r="G413" s="27" t="s">
        <v>29</v>
      </c>
      <c r="H413" s="27">
        <v>11.0</v>
      </c>
      <c r="I413" s="27" t="s">
        <v>30</v>
      </c>
      <c r="J413" s="27">
        <v>4.0</v>
      </c>
      <c r="K413" s="28" t="s">
        <v>45</v>
      </c>
      <c r="L413" s="29">
        <v>212.325</v>
      </c>
      <c r="M413" s="30">
        <v>56.225</v>
      </c>
      <c r="N413" s="27">
        <v>0.0</v>
      </c>
      <c r="O413" s="27">
        <v>106.0</v>
      </c>
      <c r="P413" s="31">
        <v>16599.91</v>
      </c>
      <c r="Q413" s="31" t="str">
        <f t="shared" si="1"/>
        <v/>
      </c>
      <c r="R413" s="32">
        <v>25097.0</v>
      </c>
      <c r="S413" s="33">
        <v>459.73756</v>
      </c>
      <c r="T413" s="27">
        <v>432.98294</v>
      </c>
      <c r="U413" s="34"/>
    </row>
    <row r="414" hidden="1">
      <c r="A414" s="27">
        <v>412.0</v>
      </c>
      <c r="B414" s="27" t="s">
        <v>26</v>
      </c>
      <c r="C414" s="27" t="s">
        <v>27</v>
      </c>
      <c r="D414" s="27" t="s">
        <v>27</v>
      </c>
      <c r="E414" s="27" t="s">
        <v>28</v>
      </c>
      <c r="F414" s="27">
        <v>32.0</v>
      </c>
      <c r="G414" s="27" t="s">
        <v>29</v>
      </c>
      <c r="H414" s="27">
        <v>11.0</v>
      </c>
      <c r="I414" s="27" t="s">
        <v>30</v>
      </c>
      <c r="J414" s="27">
        <v>4.0</v>
      </c>
      <c r="K414" s="28" t="s">
        <v>46</v>
      </c>
      <c r="L414" s="29">
        <v>419.198</v>
      </c>
      <c r="M414" s="30">
        <v>171.166</v>
      </c>
      <c r="N414" s="27">
        <v>539.0</v>
      </c>
      <c r="O414" s="27">
        <v>326.0</v>
      </c>
      <c r="P414" s="31">
        <v>102289.95999999999</v>
      </c>
      <c r="Q414" s="31" t="str">
        <f t="shared" si="1"/>
        <v/>
      </c>
      <c r="R414" s="32">
        <v>110168.0</v>
      </c>
      <c r="S414" s="33">
        <v>546.26668</v>
      </c>
      <c r="T414" s="33">
        <v>429.01644</v>
      </c>
      <c r="U414" s="35"/>
    </row>
    <row r="415" hidden="1">
      <c r="A415" s="27">
        <v>413.0</v>
      </c>
      <c r="B415" s="27" t="s">
        <v>26</v>
      </c>
      <c r="C415" s="27" t="s">
        <v>27</v>
      </c>
      <c r="D415" s="27" t="s">
        <v>27</v>
      </c>
      <c r="E415" s="27" t="s">
        <v>28</v>
      </c>
      <c r="F415" s="27">
        <v>32.0</v>
      </c>
      <c r="G415" s="27" t="s">
        <v>29</v>
      </c>
      <c r="H415" s="27">
        <v>11.0</v>
      </c>
      <c r="I415" s="27" t="s">
        <v>30</v>
      </c>
      <c r="J415" s="27">
        <v>4.0</v>
      </c>
      <c r="K415" s="28" t="s">
        <v>47</v>
      </c>
      <c r="L415" s="29">
        <v>258.08</v>
      </c>
      <c r="M415" s="30">
        <v>41.248</v>
      </c>
      <c r="N415" s="27">
        <v>0.0</v>
      </c>
      <c r="O415" s="27">
        <v>41.0</v>
      </c>
      <c r="P415" s="31">
        <v>59411.990000000005</v>
      </c>
      <c r="Q415" s="31" t="str">
        <f t="shared" si="1"/>
        <v/>
      </c>
      <c r="R415" s="32">
        <v>70264.0</v>
      </c>
      <c r="S415" s="33">
        <v>491.62045</v>
      </c>
      <c r="T415" s="27">
        <v>422.15781</v>
      </c>
      <c r="U415" s="34"/>
    </row>
    <row r="416" hidden="1">
      <c r="A416" s="27">
        <v>414.0</v>
      </c>
      <c r="B416" s="27" t="s">
        <v>26</v>
      </c>
      <c r="C416" s="27" t="s">
        <v>27</v>
      </c>
      <c r="D416" s="27" t="s">
        <v>27</v>
      </c>
      <c r="E416" s="27" t="s">
        <v>28</v>
      </c>
      <c r="F416" s="27">
        <v>32.0</v>
      </c>
      <c r="G416" s="27" t="s">
        <v>29</v>
      </c>
      <c r="H416" s="27">
        <v>11.0</v>
      </c>
      <c r="I416" s="27" t="s">
        <v>30</v>
      </c>
      <c r="J416" s="27">
        <v>4.0</v>
      </c>
      <c r="K416" s="28" t="s">
        <v>48</v>
      </c>
      <c r="L416" s="29">
        <v>324.288</v>
      </c>
      <c r="M416" s="30">
        <v>116.352</v>
      </c>
      <c r="N416" s="27">
        <v>941.0</v>
      </c>
      <c r="O416" s="27">
        <v>196.0</v>
      </c>
      <c r="P416" s="31">
        <v>96027.63</v>
      </c>
      <c r="Q416" s="31" t="str">
        <f t="shared" si="1"/>
        <v/>
      </c>
      <c r="R416" s="32">
        <v>79770.0</v>
      </c>
      <c r="S416" s="33">
        <v>599.94034</v>
      </c>
      <c r="T416" s="27">
        <v>460.15876</v>
      </c>
      <c r="U416" s="34"/>
    </row>
    <row r="417" hidden="1">
      <c r="A417" s="27">
        <v>415.0</v>
      </c>
      <c r="B417" s="27" t="s">
        <v>26</v>
      </c>
      <c r="C417" s="27" t="s">
        <v>27</v>
      </c>
      <c r="D417" s="27" t="s">
        <v>27</v>
      </c>
      <c r="E417" s="27" t="s">
        <v>28</v>
      </c>
      <c r="F417" s="27">
        <v>32.0</v>
      </c>
      <c r="G417" s="27" t="s">
        <v>29</v>
      </c>
      <c r="H417" s="27">
        <v>11.0</v>
      </c>
      <c r="I417" s="27" t="s">
        <v>30</v>
      </c>
      <c r="J417" s="27">
        <v>4.0</v>
      </c>
      <c r="K417" s="28" t="s">
        <v>49</v>
      </c>
      <c r="L417" s="29">
        <v>600.221</v>
      </c>
      <c r="M417" s="30">
        <v>196.864</v>
      </c>
      <c r="N417" s="27">
        <v>0.0</v>
      </c>
      <c r="O417" s="27">
        <v>169.0</v>
      </c>
      <c r="P417" s="31">
        <v>156698.35</v>
      </c>
      <c r="Q417" s="31" t="str">
        <f t="shared" si="1"/>
        <v/>
      </c>
      <c r="R417" s="32">
        <v>170637.0</v>
      </c>
      <c r="S417" s="33">
        <v>583.37624</v>
      </c>
      <c r="T417" s="27">
        <v>411.63837</v>
      </c>
      <c r="U417" s="34"/>
    </row>
    <row r="418" hidden="1">
      <c r="A418" s="27">
        <v>416.0</v>
      </c>
      <c r="B418" s="27" t="s">
        <v>26</v>
      </c>
      <c r="C418" s="27" t="s">
        <v>27</v>
      </c>
      <c r="D418" s="27" t="s">
        <v>27</v>
      </c>
      <c r="E418" s="27" t="s">
        <v>28</v>
      </c>
      <c r="F418" s="27">
        <v>32.0</v>
      </c>
      <c r="G418" s="27" t="s">
        <v>29</v>
      </c>
      <c r="H418" s="27">
        <v>11.0</v>
      </c>
      <c r="I418" s="27" t="s">
        <v>30</v>
      </c>
      <c r="J418" s="27">
        <v>4.0</v>
      </c>
      <c r="K418" s="28" t="s">
        <v>50</v>
      </c>
      <c r="L418" s="29">
        <v>443.2</v>
      </c>
      <c r="M418" s="30">
        <v>155.199</v>
      </c>
      <c r="N418" s="27">
        <v>22.0</v>
      </c>
      <c r="O418" s="27">
        <v>247.0</v>
      </c>
      <c r="P418" s="31">
        <v>44347.04</v>
      </c>
      <c r="Q418" s="31" t="str">
        <f t="shared" si="1"/>
        <v/>
      </c>
      <c r="R418" s="32">
        <v>55933.0</v>
      </c>
      <c r="S418" s="33">
        <v>491.49452</v>
      </c>
      <c r="T418" s="27">
        <v>432.33735</v>
      </c>
      <c r="U418" s="34"/>
    </row>
    <row r="419" hidden="1">
      <c r="A419" s="27">
        <v>417.0</v>
      </c>
      <c r="B419" s="27" t="s">
        <v>26</v>
      </c>
      <c r="C419" s="27" t="s">
        <v>27</v>
      </c>
      <c r="D419" s="27" t="s">
        <v>27</v>
      </c>
      <c r="E419" s="27" t="s">
        <v>28</v>
      </c>
      <c r="F419" s="27">
        <v>32.0</v>
      </c>
      <c r="G419" s="27" t="s">
        <v>29</v>
      </c>
      <c r="H419" s="27">
        <v>11.0</v>
      </c>
      <c r="I419" s="27" t="s">
        <v>30</v>
      </c>
      <c r="J419" s="27">
        <v>4.0</v>
      </c>
      <c r="K419" s="28" t="s">
        <v>51</v>
      </c>
      <c r="L419" s="31"/>
      <c r="M419" s="36"/>
      <c r="N419" s="37"/>
      <c r="O419" s="37"/>
      <c r="P419" s="31"/>
      <c r="Q419" s="31" t="str">
        <f t="shared" si="1"/>
        <v/>
      </c>
      <c r="R419" s="32"/>
      <c r="S419" s="33"/>
      <c r="T419" s="37"/>
      <c r="U419" s="38"/>
    </row>
    <row r="420" hidden="1">
      <c r="A420" s="27">
        <v>418.0</v>
      </c>
      <c r="B420" s="27" t="s">
        <v>26</v>
      </c>
      <c r="C420" s="27" t="s">
        <v>27</v>
      </c>
      <c r="D420" s="27" t="s">
        <v>27</v>
      </c>
      <c r="E420" s="27" t="s">
        <v>28</v>
      </c>
      <c r="F420" s="27">
        <v>32.0</v>
      </c>
      <c r="G420" s="27" t="s">
        <v>29</v>
      </c>
      <c r="H420" s="27">
        <v>11.0</v>
      </c>
      <c r="I420" s="27" t="s">
        <v>30</v>
      </c>
      <c r="J420" s="27">
        <v>4.0</v>
      </c>
      <c r="K420" s="28" t="s">
        <v>52</v>
      </c>
      <c r="L420" s="31"/>
      <c r="M420" s="36"/>
      <c r="N420" s="37"/>
      <c r="O420" s="37"/>
      <c r="P420" s="31"/>
      <c r="Q420" s="31" t="str">
        <f t="shared" si="1"/>
        <v/>
      </c>
      <c r="R420" s="32"/>
      <c r="S420" s="33"/>
      <c r="T420" s="33"/>
      <c r="U420" s="35"/>
    </row>
    <row r="421" hidden="1">
      <c r="A421" s="27">
        <v>419.0</v>
      </c>
      <c r="B421" s="27" t="s">
        <v>26</v>
      </c>
      <c r="C421" s="27" t="s">
        <v>27</v>
      </c>
      <c r="D421" s="27" t="s">
        <v>27</v>
      </c>
      <c r="E421" s="27" t="s">
        <v>28</v>
      </c>
      <c r="F421" s="27">
        <v>32.0</v>
      </c>
      <c r="G421" s="27" t="s">
        <v>29</v>
      </c>
      <c r="H421" s="27">
        <v>11.0</v>
      </c>
      <c r="I421" s="27" t="s">
        <v>30</v>
      </c>
      <c r="J421" s="27">
        <v>8.0</v>
      </c>
      <c r="K421" s="28" t="s">
        <v>31</v>
      </c>
      <c r="L421" s="29"/>
      <c r="M421" s="30"/>
      <c r="N421" s="27"/>
      <c r="O421" s="27"/>
      <c r="P421" s="31"/>
      <c r="Q421" s="31" t="str">
        <f t="shared" si="1"/>
        <v/>
      </c>
      <c r="R421" s="32">
        <v>187967.0</v>
      </c>
      <c r="S421" s="33"/>
      <c r="T421" s="27"/>
      <c r="U421" s="34"/>
    </row>
    <row r="422" hidden="1">
      <c r="A422" s="27">
        <v>420.0</v>
      </c>
      <c r="B422" s="27" t="s">
        <v>26</v>
      </c>
      <c r="C422" s="27" t="s">
        <v>27</v>
      </c>
      <c r="D422" s="27" t="s">
        <v>27</v>
      </c>
      <c r="E422" s="27" t="s">
        <v>28</v>
      </c>
      <c r="F422" s="27">
        <v>32.0</v>
      </c>
      <c r="G422" s="27" t="s">
        <v>29</v>
      </c>
      <c r="H422" s="27">
        <v>11.0</v>
      </c>
      <c r="I422" s="27" t="s">
        <v>30</v>
      </c>
      <c r="J422" s="27">
        <v>8.0</v>
      </c>
      <c r="K422" s="28" t="s">
        <v>32</v>
      </c>
      <c r="L422" s="29"/>
      <c r="M422" s="30"/>
      <c r="N422" s="27"/>
      <c r="O422" s="27"/>
      <c r="P422" s="31"/>
      <c r="Q422" s="31" t="str">
        <f t="shared" si="1"/>
        <v/>
      </c>
      <c r="R422" s="32">
        <v>60345.0</v>
      </c>
      <c r="S422" s="33"/>
      <c r="T422" s="27"/>
      <c r="U422" s="34"/>
    </row>
    <row r="423" hidden="1">
      <c r="A423" s="27">
        <v>421.0</v>
      </c>
      <c r="B423" s="27" t="s">
        <v>26</v>
      </c>
      <c r="C423" s="27" t="s">
        <v>27</v>
      </c>
      <c r="D423" s="27" t="s">
        <v>27</v>
      </c>
      <c r="E423" s="27" t="s">
        <v>28</v>
      </c>
      <c r="F423" s="27">
        <v>32.0</v>
      </c>
      <c r="G423" s="27" t="s">
        <v>29</v>
      </c>
      <c r="H423" s="27">
        <v>11.0</v>
      </c>
      <c r="I423" s="27" t="s">
        <v>30</v>
      </c>
      <c r="J423" s="27">
        <v>8.0</v>
      </c>
      <c r="K423" s="28" t="s">
        <v>33</v>
      </c>
      <c r="L423" s="29"/>
      <c r="M423" s="30"/>
      <c r="N423" s="27"/>
      <c r="O423" s="27"/>
      <c r="P423" s="31"/>
      <c r="Q423" s="31" t="str">
        <f t="shared" si="1"/>
        <v/>
      </c>
      <c r="R423" s="32">
        <v>65674.0</v>
      </c>
      <c r="S423" s="33"/>
      <c r="T423" s="27"/>
      <c r="U423" s="34"/>
    </row>
    <row r="424" hidden="1">
      <c r="A424" s="27">
        <v>422.0</v>
      </c>
      <c r="B424" s="27" t="s">
        <v>26</v>
      </c>
      <c r="C424" s="27" t="s">
        <v>27</v>
      </c>
      <c r="D424" s="27" t="s">
        <v>27</v>
      </c>
      <c r="E424" s="27" t="s">
        <v>28</v>
      </c>
      <c r="F424" s="27">
        <v>32.0</v>
      </c>
      <c r="G424" s="27" t="s">
        <v>29</v>
      </c>
      <c r="H424" s="27">
        <v>11.0</v>
      </c>
      <c r="I424" s="27" t="s">
        <v>30</v>
      </c>
      <c r="J424" s="27">
        <v>8.0</v>
      </c>
      <c r="K424" s="28" t="s">
        <v>34</v>
      </c>
      <c r="L424" s="29"/>
      <c r="M424" s="30"/>
      <c r="N424" s="27"/>
      <c r="O424" s="27"/>
      <c r="P424" s="31"/>
      <c r="Q424" s="31" t="str">
        <f t="shared" si="1"/>
        <v/>
      </c>
      <c r="R424" s="32">
        <v>132890.0</v>
      </c>
      <c r="S424" s="33"/>
      <c r="T424" s="27"/>
      <c r="U424" s="34"/>
    </row>
    <row r="425" hidden="1">
      <c r="A425" s="27">
        <v>423.0</v>
      </c>
      <c r="B425" s="27" t="s">
        <v>26</v>
      </c>
      <c r="C425" s="27" t="s">
        <v>27</v>
      </c>
      <c r="D425" s="27" t="s">
        <v>27</v>
      </c>
      <c r="E425" s="27" t="s">
        <v>28</v>
      </c>
      <c r="F425" s="27">
        <v>32.0</v>
      </c>
      <c r="G425" s="27" t="s">
        <v>29</v>
      </c>
      <c r="H425" s="27">
        <v>11.0</v>
      </c>
      <c r="I425" s="27" t="s">
        <v>30</v>
      </c>
      <c r="J425" s="27">
        <v>8.0</v>
      </c>
      <c r="K425" s="28" t="s">
        <v>35</v>
      </c>
      <c r="L425" s="29"/>
      <c r="M425" s="30"/>
      <c r="N425" s="27"/>
      <c r="O425" s="27"/>
      <c r="P425" s="31"/>
      <c r="Q425" s="31" t="str">
        <f t="shared" si="1"/>
        <v/>
      </c>
      <c r="R425" s="32">
        <v>72518.0</v>
      </c>
      <c r="S425" s="33"/>
      <c r="T425" s="27"/>
      <c r="U425" s="34"/>
    </row>
    <row r="426" hidden="1">
      <c r="A426" s="27">
        <v>424.0</v>
      </c>
      <c r="B426" s="27" t="s">
        <v>26</v>
      </c>
      <c r="C426" s="27" t="s">
        <v>27</v>
      </c>
      <c r="D426" s="27" t="s">
        <v>27</v>
      </c>
      <c r="E426" s="27" t="s">
        <v>28</v>
      </c>
      <c r="F426" s="27">
        <v>32.0</v>
      </c>
      <c r="G426" s="27" t="s">
        <v>29</v>
      </c>
      <c r="H426" s="27">
        <v>11.0</v>
      </c>
      <c r="I426" s="27" t="s">
        <v>30</v>
      </c>
      <c r="J426" s="27">
        <v>8.0</v>
      </c>
      <c r="K426" s="28" t="s">
        <v>36</v>
      </c>
      <c r="L426" s="31"/>
      <c r="M426" s="36"/>
      <c r="N426" s="37"/>
      <c r="O426" s="37"/>
      <c r="P426" s="31"/>
      <c r="Q426" s="31" t="str">
        <f t="shared" si="1"/>
        <v/>
      </c>
      <c r="R426" s="32">
        <v>59589.0</v>
      </c>
      <c r="S426" s="33"/>
      <c r="T426" s="37"/>
      <c r="U426" s="38"/>
    </row>
    <row r="427" hidden="1">
      <c r="A427" s="27">
        <v>425.0</v>
      </c>
      <c r="B427" s="27" t="s">
        <v>26</v>
      </c>
      <c r="C427" s="27" t="s">
        <v>27</v>
      </c>
      <c r="D427" s="27" t="s">
        <v>27</v>
      </c>
      <c r="E427" s="27" t="s">
        <v>28</v>
      </c>
      <c r="F427" s="27">
        <v>32.0</v>
      </c>
      <c r="G427" s="27" t="s">
        <v>29</v>
      </c>
      <c r="H427" s="27">
        <v>11.0</v>
      </c>
      <c r="I427" s="27" t="s">
        <v>30</v>
      </c>
      <c r="J427" s="27">
        <v>8.0</v>
      </c>
      <c r="K427" s="28" t="s">
        <v>37</v>
      </c>
      <c r="L427" s="29"/>
      <c r="M427" s="30"/>
      <c r="N427" s="27"/>
      <c r="O427" s="27"/>
      <c r="P427" s="31"/>
      <c r="Q427" s="31" t="str">
        <f t="shared" si="1"/>
        <v/>
      </c>
      <c r="R427" s="32">
        <v>133191.0</v>
      </c>
      <c r="S427" s="33"/>
      <c r="T427" s="27"/>
      <c r="U427" s="34"/>
    </row>
    <row r="428" hidden="1">
      <c r="A428" s="27">
        <v>426.0</v>
      </c>
      <c r="B428" s="27" t="s">
        <v>26</v>
      </c>
      <c r="C428" s="27" t="s">
        <v>27</v>
      </c>
      <c r="D428" s="27" t="s">
        <v>27</v>
      </c>
      <c r="E428" s="27" t="s">
        <v>28</v>
      </c>
      <c r="F428" s="27">
        <v>32.0</v>
      </c>
      <c r="G428" s="27" t="s">
        <v>29</v>
      </c>
      <c r="H428" s="27">
        <v>11.0</v>
      </c>
      <c r="I428" s="27" t="s">
        <v>30</v>
      </c>
      <c r="J428" s="27">
        <v>8.0</v>
      </c>
      <c r="K428" s="28" t="s">
        <v>38</v>
      </c>
      <c r="L428" s="29"/>
      <c r="M428" s="30"/>
      <c r="N428" s="27"/>
      <c r="O428" s="27"/>
      <c r="P428" s="31"/>
      <c r="Q428" s="31" t="str">
        <f t="shared" si="1"/>
        <v/>
      </c>
      <c r="R428" s="32">
        <v>94484.0</v>
      </c>
      <c r="S428" s="33"/>
      <c r="T428" s="27"/>
      <c r="U428" s="34"/>
    </row>
    <row r="429" hidden="1">
      <c r="A429" s="27">
        <v>427.0</v>
      </c>
      <c r="B429" s="27" t="s">
        <v>26</v>
      </c>
      <c r="C429" s="27" t="s">
        <v>27</v>
      </c>
      <c r="D429" s="27" t="s">
        <v>27</v>
      </c>
      <c r="E429" s="27" t="s">
        <v>28</v>
      </c>
      <c r="F429" s="27">
        <v>32.0</v>
      </c>
      <c r="G429" s="27" t="s">
        <v>29</v>
      </c>
      <c r="H429" s="27">
        <v>11.0</v>
      </c>
      <c r="I429" s="27" t="s">
        <v>30</v>
      </c>
      <c r="J429" s="27">
        <v>8.0</v>
      </c>
      <c r="K429" s="28" t="s">
        <v>39</v>
      </c>
      <c r="L429" s="29"/>
      <c r="M429" s="30"/>
      <c r="N429" s="27"/>
      <c r="O429" s="27"/>
      <c r="P429" s="31"/>
      <c r="Q429" s="31" t="str">
        <f t="shared" si="1"/>
        <v/>
      </c>
      <c r="R429" s="32">
        <v>329652.0</v>
      </c>
      <c r="S429" s="33"/>
      <c r="T429" s="27"/>
      <c r="U429" s="34"/>
    </row>
    <row r="430" hidden="1">
      <c r="A430" s="27">
        <v>428.0</v>
      </c>
      <c r="B430" s="27" t="s">
        <v>26</v>
      </c>
      <c r="C430" s="27" t="s">
        <v>27</v>
      </c>
      <c r="D430" s="27" t="s">
        <v>27</v>
      </c>
      <c r="E430" s="27" t="s">
        <v>28</v>
      </c>
      <c r="F430" s="27">
        <v>32.0</v>
      </c>
      <c r="G430" s="27" t="s">
        <v>29</v>
      </c>
      <c r="H430" s="27">
        <v>11.0</v>
      </c>
      <c r="I430" s="27" t="s">
        <v>30</v>
      </c>
      <c r="J430" s="27">
        <v>8.0</v>
      </c>
      <c r="K430" s="28" t="s">
        <v>40</v>
      </c>
      <c r="L430" s="29"/>
      <c r="M430" s="30"/>
      <c r="N430" s="27"/>
      <c r="O430" s="27"/>
      <c r="P430" s="31"/>
      <c r="Q430" s="31" t="str">
        <f t="shared" si="1"/>
        <v/>
      </c>
      <c r="R430" s="32">
        <v>112117.0</v>
      </c>
      <c r="S430" s="33"/>
      <c r="T430" s="27"/>
      <c r="U430" s="34"/>
    </row>
    <row r="431" hidden="1">
      <c r="A431" s="27">
        <v>429.0</v>
      </c>
      <c r="B431" s="27" t="s">
        <v>26</v>
      </c>
      <c r="C431" s="27" t="s">
        <v>27</v>
      </c>
      <c r="D431" s="27" t="s">
        <v>27</v>
      </c>
      <c r="E431" s="27" t="s">
        <v>28</v>
      </c>
      <c r="F431" s="27">
        <v>32.0</v>
      </c>
      <c r="G431" s="27" t="s">
        <v>29</v>
      </c>
      <c r="H431" s="27">
        <v>11.0</v>
      </c>
      <c r="I431" s="27" t="s">
        <v>30</v>
      </c>
      <c r="J431" s="27">
        <v>8.0</v>
      </c>
      <c r="K431" s="28" t="s">
        <v>41</v>
      </c>
      <c r="L431" s="29"/>
      <c r="M431" s="30"/>
      <c r="N431" s="27"/>
      <c r="O431" s="27"/>
      <c r="P431" s="31"/>
      <c r="Q431" s="31" t="str">
        <f t="shared" si="1"/>
        <v/>
      </c>
      <c r="R431" s="32"/>
      <c r="S431" s="33"/>
      <c r="T431" s="33"/>
      <c r="U431" s="35"/>
    </row>
    <row r="432" hidden="1">
      <c r="A432" s="27">
        <v>430.0</v>
      </c>
      <c r="B432" s="27" t="s">
        <v>26</v>
      </c>
      <c r="C432" s="27" t="s">
        <v>27</v>
      </c>
      <c r="D432" s="27" t="s">
        <v>27</v>
      </c>
      <c r="E432" s="27" t="s">
        <v>28</v>
      </c>
      <c r="F432" s="27">
        <v>32.0</v>
      </c>
      <c r="G432" s="27" t="s">
        <v>29</v>
      </c>
      <c r="H432" s="27">
        <v>11.0</v>
      </c>
      <c r="I432" s="27" t="s">
        <v>30</v>
      </c>
      <c r="J432" s="27">
        <v>8.0</v>
      </c>
      <c r="K432" s="28" t="s">
        <v>42</v>
      </c>
      <c r="L432" s="29"/>
      <c r="M432" s="30"/>
      <c r="N432" s="27"/>
      <c r="O432" s="27"/>
      <c r="P432" s="31"/>
      <c r="Q432" s="31" t="str">
        <f t="shared" si="1"/>
        <v/>
      </c>
      <c r="R432" s="32">
        <v>142765.0</v>
      </c>
      <c r="S432" s="33"/>
      <c r="T432" s="27"/>
      <c r="U432" s="34"/>
    </row>
    <row r="433" hidden="1">
      <c r="A433" s="27">
        <v>431.0</v>
      </c>
      <c r="B433" s="27" t="s">
        <v>26</v>
      </c>
      <c r="C433" s="27" t="s">
        <v>27</v>
      </c>
      <c r="D433" s="27" t="s">
        <v>27</v>
      </c>
      <c r="E433" s="27" t="s">
        <v>28</v>
      </c>
      <c r="F433" s="27">
        <v>32.0</v>
      </c>
      <c r="G433" s="27" t="s">
        <v>29</v>
      </c>
      <c r="H433" s="27">
        <v>11.0</v>
      </c>
      <c r="I433" s="27" t="s">
        <v>30</v>
      </c>
      <c r="J433" s="27">
        <v>8.0</v>
      </c>
      <c r="K433" s="28" t="s">
        <v>43</v>
      </c>
      <c r="L433" s="29"/>
      <c r="M433" s="30"/>
      <c r="N433" s="27"/>
      <c r="O433" s="27"/>
      <c r="P433" s="31"/>
      <c r="Q433" s="31" t="str">
        <f t="shared" si="1"/>
        <v/>
      </c>
      <c r="R433" s="32">
        <v>618085.0</v>
      </c>
      <c r="S433" s="33"/>
      <c r="T433" s="27"/>
      <c r="U433" s="34"/>
    </row>
    <row r="434" hidden="1">
      <c r="A434" s="27">
        <v>432.0</v>
      </c>
      <c r="B434" s="27" t="s">
        <v>26</v>
      </c>
      <c r="C434" s="27" t="s">
        <v>27</v>
      </c>
      <c r="D434" s="27" t="s">
        <v>27</v>
      </c>
      <c r="E434" s="27" t="s">
        <v>28</v>
      </c>
      <c r="F434" s="27">
        <v>32.0</v>
      </c>
      <c r="G434" s="27" t="s">
        <v>29</v>
      </c>
      <c r="H434" s="27">
        <v>11.0</v>
      </c>
      <c r="I434" s="27" t="s">
        <v>30</v>
      </c>
      <c r="J434" s="27">
        <v>8.0</v>
      </c>
      <c r="K434" s="28" t="s">
        <v>44</v>
      </c>
      <c r="L434" s="29"/>
      <c r="M434" s="30"/>
      <c r="N434" s="27"/>
      <c r="O434" s="27"/>
      <c r="P434" s="31"/>
      <c r="Q434" s="31" t="str">
        <f t="shared" si="1"/>
        <v/>
      </c>
      <c r="R434" s="32">
        <v>42075.0</v>
      </c>
      <c r="S434" s="33"/>
      <c r="T434" s="27"/>
      <c r="U434" s="34"/>
    </row>
    <row r="435" hidden="1">
      <c r="A435" s="27">
        <v>433.0</v>
      </c>
      <c r="B435" s="27" t="s">
        <v>26</v>
      </c>
      <c r="C435" s="27" t="s">
        <v>27</v>
      </c>
      <c r="D435" s="27" t="s">
        <v>27</v>
      </c>
      <c r="E435" s="27" t="s">
        <v>28</v>
      </c>
      <c r="F435" s="27">
        <v>32.0</v>
      </c>
      <c r="G435" s="27" t="s">
        <v>29</v>
      </c>
      <c r="H435" s="27">
        <v>11.0</v>
      </c>
      <c r="I435" s="27" t="s">
        <v>30</v>
      </c>
      <c r="J435" s="27">
        <v>8.0</v>
      </c>
      <c r="K435" s="28" t="s">
        <v>45</v>
      </c>
      <c r="L435" s="29"/>
      <c r="M435" s="30"/>
      <c r="N435" s="27"/>
      <c r="O435" s="27"/>
      <c r="P435" s="31"/>
      <c r="Q435" s="31" t="str">
        <f t="shared" si="1"/>
        <v/>
      </c>
      <c r="R435" s="32">
        <v>50766.0</v>
      </c>
      <c r="S435" s="33"/>
      <c r="T435" s="27"/>
      <c r="U435" s="34"/>
    </row>
    <row r="436" hidden="1">
      <c r="A436" s="27">
        <v>434.0</v>
      </c>
      <c r="B436" s="27" t="s">
        <v>26</v>
      </c>
      <c r="C436" s="27" t="s">
        <v>27</v>
      </c>
      <c r="D436" s="27" t="s">
        <v>27</v>
      </c>
      <c r="E436" s="27" t="s">
        <v>28</v>
      </c>
      <c r="F436" s="27">
        <v>32.0</v>
      </c>
      <c r="G436" s="27" t="s">
        <v>29</v>
      </c>
      <c r="H436" s="27">
        <v>11.0</v>
      </c>
      <c r="I436" s="27" t="s">
        <v>30</v>
      </c>
      <c r="J436" s="27">
        <v>8.0</v>
      </c>
      <c r="K436" s="28" t="s">
        <v>46</v>
      </c>
      <c r="L436" s="29"/>
      <c r="M436" s="30"/>
      <c r="N436" s="27"/>
      <c r="O436" s="27"/>
      <c r="P436" s="31"/>
      <c r="Q436" s="31" t="str">
        <f t="shared" si="1"/>
        <v/>
      </c>
      <c r="R436" s="32">
        <v>277710.0</v>
      </c>
      <c r="S436" s="33"/>
      <c r="T436" s="33"/>
      <c r="U436" s="35"/>
    </row>
    <row r="437" hidden="1">
      <c r="A437" s="27">
        <v>435.0</v>
      </c>
      <c r="B437" s="27" t="s">
        <v>26</v>
      </c>
      <c r="C437" s="27" t="s">
        <v>27</v>
      </c>
      <c r="D437" s="27" t="s">
        <v>27</v>
      </c>
      <c r="E437" s="27" t="s">
        <v>28</v>
      </c>
      <c r="F437" s="27">
        <v>32.0</v>
      </c>
      <c r="G437" s="27" t="s">
        <v>29</v>
      </c>
      <c r="H437" s="27">
        <v>11.0</v>
      </c>
      <c r="I437" s="27" t="s">
        <v>30</v>
      </c>
      <c r="J437" s="27">
        <v>8.0</v>
      </c>
      <c r="K437" s="28" t="s">
        <v>47</v>
      </c>
      <c r="L437" s="29"/>
      <c r="M437" s="30"/>
      <c r="N437" s="27"/>
      <c r="O437" s="27"/>
      <c r="P437" s="31"/>
      <c r="Q437" s="31" t="str">
        <f t="shared" si="1"/>
        <v/>
      </c>
      <c r="R437" s="32">
        <v>144496.0</v>
      </c>
      <c r="S437" s="33"/>
      <c r="T437" s="27"/>
      <c r="U437" s="34"/>
    </row>
    <row r="438" hidden="1">
      <c r="A438" s="27">
        <v>436.0</v>
      </c>
      <c r="B438" s="27" t="s">
        <v>26</v>
      </c>
      <c r="C438" s="27" t="s">
        <v>27</v>
      </c>
      <c r="D438" s="27" t="s">
        <v>27</v>
      </c>
      <c r="E438" s="27" t="s">
        <v>28</v>
      </c>
      <c r="F438" s="27">
        <v>32.0</v>
      </c>
      <c r="G438" s="27" t="s">
        <v>29</v>
      </c>
      <c r="H438" s="27">
        <v>11.0</v>
      </c>
      <c r="I438" s="27" t="s">
        <v>30</v>
      </c>
      <c r="J438" s="27">
        <v>8.0</v>
      </c>
      <c r="K438" s="28" t="s">
        <v>48</v>
      </c>
      <c r="L438" s="29"/>
      <c r="M438" s="30"/>
      <c r="N438" s="27"/>
      <c r="O438" s="27"/>
      <c r="P438" s="31"/>
      <c r="Q438" s="31" t="str">
        <f t="shared" si="1"/>
        <v/>
      </c>
      <c r="R438" s="32">
        <v>175560.0</v>
      </c>
      <c r="S438" s="33"/>
      <c r="T438" s="27"/>
      <c r="U438" s="34"/>
    </row>
    <row r="439" hidden="1">
      <c r="A439" s="27">
        <v>437.0</v>
      </c>
      <c r="B439" s="27" t="s">
        <v>26</v>
      </c>
      <c r="C439" s="27" t="s">
        <v>27</v>
      </c>
      <c r="D439" s="27" t="s">
        <v>27</v>
      </c>
      <c r="E439" s="27" t="s">
        <v>28</v>
      </c>
      <c r="F439" s="27">
        <v>32.0</v>
      </c>
      <c r="G439" s="27" t="s">
        <v>29</v>
      </c>
      <c r="H439" s="27">
        <v>11.0</v>
      </c>
      <c r="I439" s="27" t="s">
        <v>30</v>
      </c>
      <c r="J439" s="27">
        <v>8.0</v>
      </c>
      <c r="K439" s="28" t="s">
        <v>49</v>
      </c>
      <c r="L439" s="31"/>
      <c r="M439" s="36"/>
      <c r="N439" s="37"/>
      <c r="O439" s="37"/>
      <c r="P439" s="31"/>
      <c r="Q439" s="31" t="str">
        <f t="shared" si="1"/>
        <v/>
      </c>
      <c r="R439" s="32">
        <v>355173.0</v>
      </c>
      <c r="S439" s="33"/>
      <c r="T439" s="37"/>
      <c r="U439" s="38"/>
    </row>
    <row r="440" hidden="1">
      <c r="A440" s="27">
        <v>438.0</v>
      </c>
      <c r="B440" s="27" t="s">
        <v>26</v>
      </c>
      <c r="C440" s="27" t="s">
        <v>27</v>
      </c>
      <c r="D440" s="27" t="s">
        <v>27</v>
      </c>
      <c r="E440" s="27" t="s">
        <v>28</v>
      </c>
      <c r="F440" s="27">
        <v>32.0</v>
      </c>
      <c r="G440" s="27" t="s">
        <v>29</v>
      </c>
      <c r="H440" s="27">
        <v>11.0</v>
      </c>
      <c r="I440" s="27" t="s">
        <v>30</v>
      </c>
      <c r="J440" s="27">
        <v>8.0</v>
      </c>
      <c r="K440" s="28" t="s">
        <v>50</v>
      </c>
      <c r="L440" s="29"/>
      <c r="M440" s="30"/>
      <c r="N440" s="27"/>
      <c r="O440" s="27"/>
      <c r="P440" s="31"/>
      <c r="Q440" s="31" t="str">
        <f t="shared" si="1"/>
        <v/>
      </c>
      <c r="R440" s="32">
        <v>114035.0</v>
      </c>
      <c r="S440" s="33"/>
      <c r="T440" s="27"/>
      <c r="U440" s="34"/>
    </row>
    <row r="441" hidden="1">
      <c r="A441" s="27">
        <v>439.0</v>
      </c>
      <c r="B441" s="27" t="s">
        <v>26</v>
      </c>
      <c r="C441" s="27" t="s">
        <v>27</v>
      </c>
      <c r="D441" s="27" t="s">
        <v>27</v>
      </c>
      <c r="E441" s="27" t="s">
        <v>28</v>
      </c>
      <c r="F441" s="27">
        <v>32.0</v>
      </c>
      <c r="G441" s="27" t="s">
        <v>29</v>
      </c>
      <c r="H441" s="27">
        <v>11.0</v>
      </c>
      <c r="I441" s="27" t="s">
        <v>30</v>
      </c>
      <c r="J441" s="27">
        <v>8.0</v>
      </c>
      <c r="K441" s="28" t="s">
        <v>51</v>
      </c>
      <c r="L441" s="31"/>
      <c r="M441" s="36"/>
      <c r="N441" s="37"/>
      <c r="O441" s="37"/>
      <c r="P441" s="31"/>
      <c r="Q441" s="31" t="str">
        <f t="shared" si="1"/>
        <v/>
      </c>
      <c r="R441" s="32"/>
      <c r="S441" s="33"/>
      <c r="T441" s="37"/>
      <c r="U441" s="38"/>
    </row>
    <row r="442" hidden="1">
      <c r="A442" s="27">
        <v>440.0</v>
      </c>
      <c r="B442" s="27" t="s">
        <v>26</v>
      </c>
      <c r="C442" s="27" t="s">
        <v>27</v>
      </c>
      <c r="D442" s="27" t="s">
        <v>27</v>
      </c>
      <c r="E442" s="27" t="s">
        <v>28</v>
      </c>
      <c r="F442" s="27">
        <v>32.0</v>
      </c>
      <c r="G442" s="27" t="s">
        <v>29</v>
      </c>
      <c r="H442" s="27">
        <v>11.0</v>
      </c>
      <c r="I442" s="27" t="s">
        <v>30</v>
      </c>
      <c r="J442" s="27">
        <v>8.0</v>
      </c>
      <c r="K442" s="28" t="s">
        <v>52</v>
      </c>
      <c r="L442" s="31"/>
      <c r="M442" s="36"/>
      <c r="N442" s="37"/>
      <c r="O442" s="37"/>
      <c r="P442" s="31"/>
      <c r="Q442" s="31" t="str">
        <f t="shared" si="1"/>
        <v/>
      </c>
      <c r="R442" s="32"/>
      <c r="S442" s="33"/>
      <c r="T442" s="33"/>
      <c r="U442" s="35"/>
    </row>
    <row r="443" hidden="1">
      <c r="A443" s="27">
        <v>441.0</v>
      </c>
      <c r="B443" s="37" t="s">
        <v>26</v>
      </c>
      <c r="C443" s="37" t="s">
        <v>27</v>
      </c>
      <c r="D443" s="37" t="s">
        <v>27</v>
      </c>
      <c r="E443" s="37" t="s">
        <v>28</v>
      </c>
      <c r="F443" s="27">
        <v>64.0</v>
      </c>
      <c r="G443" s="37" t="s">
        <v>29</v>
      </c>
      <c r="H443" s="27">
        <v>11.0</v>
      </c>
      <c r="I443" s="37" t="s">
        <v>30</v>
      </c>
      <c r="J443" s="37">
        <v>1.0</v>
      </c>
      <c r="K443" s="42" t="s">
        <v>31</v>
      </c>
      <c r="L443" s="29">
        <v>339.516</v>
      </c>
      <c r="M443" s="30">
        <v>80.384</v>
      </c>
      <c r="N443" s="27">
        <v>0.0</v>
      </c>
      <c r="O443" s="27">
        <v>140.0</v>
      </c>
      <c r="P443" s="31">
        <v>22468.879999999997</v>
      </c>
      <c r="Q443" s="31" t="str">
        <f t="shared" si="1"/>
        <v/>
      </c>
      <c r="R443" s="31">
        <v>35948.0</v>
      </c>
      <c r="S443" s="27">
        <v>478.95669</v>
      </c>
      <c r="T443" s="27">
        <v>442.45844</v>
      </c>
      <c r="U443" s="34"/>
    </row>
    <row r="444" hidden="1">
      <c r="A444" s="27">
        <v>442.0</v>
      </c>
      <c r="B444" s="37" t="s">
        <v>26</v>
      </c>
      <c r="C444" s="37" t="s">
        <v>27</v>
      </c>
      <c r="D444" s="37" t="s">
        <v>27</v>
      </c>
      <c r="E444" s="37" t="s">
        <v>28</v>
      </c>
      <c r="F444" s="27">
        <v>64.0</v>
      </c>
      <c r="G444" s="37" t="s">
        <v>29</v>
      </c>
      <c r="H444" s="27">
        <v>11.0</v>
      </c>
      <c r="I444" s="37" t="s">
        <v>30</v>
      </c>
      <c r="J444" s="37">
        <v>1.0</v>
      </c>
      <c r="K444" s="42" t="s">
        <v>32</v>
      </c>
      <c r="L444" s="29">
        <v>425.978</v>
      </c>
      <c r="M444" s="30">
        <v>187.36</v>
      </c>
      <c r="N444" s="27">
        <v>0.0</v>
      </c>
      <c r="O444" s="27">
        <v>297.0</v>
      </c>
      <c r="P444" s="31">
        <v>4185.09</v>
      </c>
      <c r="Q444" s="31" t="str">
        <f t="shared" si="1"/>
        <v/>
      </c>
      <c r="R444" s="31">
        <v>26449.0</v>
      </c>
      <c r="S444" s="27">
        <v>431.82831</v>
      </c>
      <c r="T444" s="27">
        <v>412.12767</v>
      </c>
      <c r="U444" s="34"/>
    </row>
    <row r="445" hidden="1">
      <c r="A445" s="27">
        <v>443.0</v>
      </c>
      <c r="B445" s="37" t="s">
        <v>26</v>
      </c>
      <c r="C445" s="37" t="s">
        <v>27</v>
      </c>
      <c r="D445" s="37" t="s">
        <v>27</v>
      </c>
      <c r="E445" s="37" t="s">
        <v>28</v>
      </c>
      <c r="F445" s="27">
        <v>64.0</v>
      </c>
      <c r="G445" s="37" t="s">
        <v>29</v>
      </c>
      <c r="H445" s="27">
        <v>11.0</v>
      </c>
      <c r="I445" s="37" t="s">
        <v>30</v>
      </c>
      <c r="J445" s="37">
        <v>1.0</v>
      </c>
      <c r="K445" s="42" t="s">
        <v>33</v>
      </c>
      <c r="L445" s="29">
        <v>334.365</v>
      </c>
      <c r="M445" s="30">
        <v>99.296</v>
      </c>
      <c r="N445" s="27">
        <v>0.0</v>
      </c>
      <c r="O445" s="27">
        <v>161.0</v>
      </c>
      <c r="P445" s="31">
        <v>7019.15</v>
      </c>
      <c r="Q445" s="31" t="str">
        <f t="shared" si="1"/>
        <v/>
      </c>
      <c r="R445" s="31">
        <v>18118.0</v>
      </c>
      <c r="S445" s="27">
        <v>423.83178</v>
      </c>
      <c r="T445" s="27">
        <v>404.55308</v>
      </c>
      <c r="U445" s="34"/>
    </row>
    <row r="446" hidden="1">
      <c r="A446" s="27">
        <v>444.0</v>
      </c>
      <c r="B446" s="37" t="s">
        <v>26</v>
      </c>
      <c r="C446" s="37" t="s">
        <v>27</v>
      </c>
      <c r="D446" s="37" t="s">
        <v>27</v>
      </c>
      <c r="E446" s="37" t="s">
        <v>28</v>
      </c>
      <c r="F446" s="27">
        <v>64.0</v>
      </c>
      <c r="G446" s="37" t="s">
        <v>29</v>
      </c>
      <c r="H446" s="27">
        <v>11.0</v>
      </c>
      <c r="I446" s="37" t="s">
        <v>30</v>
      </c>
      <c r="J446" s="37">
        <v>1.0</v>
      </c>
      <c r="K446" s="42" t="s">
        <v>34</v>
      </c>
      <c r="L446" s="29">
        <v>233.344</v>
      </c>
      <c r="M446" s="30">
        <v>103.679</v>
      </c>
      <c r="N446" s="27">
        <v>0.0</v>
      </c>
      <c r="O446" s="27">
        <v>165.0</v>
      </c>
      <c r="P446" s="31">
        <v>14761.74</v>
      </c>
      <c r="Q446" s="31" t="str">
        <f t="shared" si="1"/>
        <v/>
      </c>
      <c r="R446" s="31">
        <v>26932.0</v>
      </c>
      <c r="S446" s="27">
        <v>430.85261</v>
      </c>
      <c r="T446" s="27">
        <v>404.54102</v>
      </c>
      <c r="U446" s="34"/>
    </row>
    <row r="447" hidden="1">
      <c r="A447" s="27">
        <v>445.0</v>
      </c>
      <c r="B447" s="37" t="s">
        <v>26</v>
      </c>
      <c r="C447" s="37" t="s">
        <v>27</v>
      </c>
      <c r="D447" s="37" t="s">
        <v>27</v>
      </c>
      <c r="E447" s="37" t="s">
        <v>28</v>
      </c>
      <c r="F447" s="27">
        <v>64.0</v>
      </c>
      <c r="G447" s="37" t="s">
        <v>29</v>
      </c>
      <c r="H447" s="27">
        <v>11.0</v>
      </c>
      <c r="I447" s="37" t="s">
        <v>30</v>
      </c>
      <c r="J447" s="37">
        <v>1.0</v>
      </c>
      <c r="K447" s="42" t="s">
        <v>35</v>
      </c>
      <c r="L447" s="29">
        <v>333.599</v>
      </c>
      <c r="M447" s="30">
        <v>99.871</v>
      </c>
      <c r="N447" s="27">
        <v>0.0</v>
      </c>
      <c r="O447" s="27">
        <v>160.0</v>
      </c>
      <c r="P447" s="31">
        <v>6622.04</v>
      </c>
      <c r="Q447" s="31" t="str">
        <f t="shared" si="1"/>
        <v/>
      </c>
      <c r="R447" s="31">
        <v>22741.0</v>
      </c>
      <c r="S447" s="27">
        <v>472.31885</v>
      </c>
      <c r="T447" s="27">
        <v>452.63577</v>
      </c>
      <c r="U447" s="34"/>
    </row>
    <row r="448" hidden="1">
      <c r="A448" s="27">
        <v>446.0</v>
      </c>
      <c r="B448" s="37" t="s">
        <v>26</v>
      </c>
      <c r="C448" s="37" t="s">
        <v>27</v>
      </c>
      <c r="D448" s="37" t="s">
        <v>27</v>
      </c>
      <c r="E448" s="37" t="s">
        <v>28</v>
      </c>
      <c r="F448" s="27">
        <v>64.0</v>
      </c>
      <c r="G448" s="37" t="s">
        <v>29</v>
      </c>
      <c r="H448" s="27">
        <v>11.0</v>
      </c>
      <c r="I448" s="37" t="s">
        <v>30</v>
      </c>
      <c r="J448" s="37">
        <v>1.0</v>
      </c>
      <c r="K448" s="42" t="s">
        <v>36</v>
      </c>
      <c r="L448" s="29">
        <v>187.039</v>
      </c>
      <c r="M448" s="30">
        <v>44.352</v>
      </c>
      <c r="N448" s="27">
        <v>0.0</v>
      </c>
      <c r="O448" s="27">
        <v>44.0</v>
      </c>
      <c r="P448" s="31">
        <v>5729.339999999999</v>
      </c>
      <c r="Q448" s="31" t="str">
        <f t="shared" si="1"/>
        <v/>
      </c>
      <c r="R448" s="31">
        <v>11045.0</v>
      </c>
      <c r="S448" s="27">
        <v>455.02678</v>
      </c>
      <c r="T448" s="27">
        <v>439.81998</v>
      </c>
      <c r="U448" s="34"/>
    </row>
    <row r="449" hidden="1">
      <c r="A449" s="27">
        <v>447.0</v>
      </c>
      <c r="B449" s="37" t="s">
        <v>26</v>
      </c>
      <c r="C449" s="37" t="s">
        <v>27</v>
      </c>
      <c r="D449" s="37" t="s">
        <v>27</v>
      </c>
      <c r="E449" s="37" t="s">
        <v>28</v>
      </c>
      <c r="F449" s="27">
        <v>64.0</v>
      </c>
      <c r="G449" s="37" t="s">
        <v>29</v>
      </c>
      <c r="H449" s="27">
        <v>11.0</v>
      </c>
      <c r="I449" s="37" t="s">
        <v>30</v>
      </c>
      <c r="J449" s="37">
        <v>1.0</v>
      </c>
      <c r="K449" s="42" t="s">
        <v>37</v>
      </c>
      <c r="L449" s="29">
        <v>506.236</v>
      </c>
      <c r="M449" s="30">
        <v>169.056</v>
      </c>
      <c r="N449" s="27">
        <v>0.0</v>
      </c>
      <c r="O449" s="27">
        <v>266.0</v>
      </c>
      <c r="P449" s="31">
        <v>13791.95</v>
      </c>
      <c r="Q449" s="31" t="str">
        <f t="shared" si="1"/>
        <v/>
      </c>
      <c r="R449" s="31">
        <v>33575.0</v>
      </c>
      <c r="S449" s="27">
        <v>466.53472</v>
      </c>
      <c r="T449" s="27">
        <v>434.90787</v>
      </c>
      <c r="U449" s="34"/>
    </row>
    <row r="450" hidden="1">
      <c r="A450" s="27">
        <v>448.0</v>
      </c>
      <c r="B450" s="37" t="s">
        <v>26</v>
      </c>
      <c r="C450" s="37" t="s">
        <v>27</v>
      </c>
      <c r="D450" s="37" t="s">
        <v>27</v>
      </c>
      <c r="E450" s="37" t="s">
        <v>28</v>
      </c>
      <c r="F450" s="27">
        <v>64.0</v>
      </c>
      <c r="G450" s="37" t="s">
        <v>29</v>
      </c>
      <c r="H450" s="27">
        <v>11.0</v>
      </c>
      <c r="I450" s="37" t="s">
        <v>30</v>
      </c>
      <c r="J450" s="37">
        <v>1.0</v>
      </c>
      <c r="K450" s="42" t="s">
        <v>38</v>
      </c>
      <c r="L450" s="29">
        <v>578.046</v>
      </c>
      <c r="M450" s="30">
        <v>136.317</v>
      </c>
      <c r="N450" s="27">
        <v>0.0</v>
      </c>
      <c r="O450" s="27">
        <v>239.0</v>
      </c>
      <c r="P450" s="31">
        <v>6513.849999999999</v>
      </c>
      <c r="Q450" s="31" t="str">
        <f t="shared" si="1"/>
        <v/>
      </c>
      <c r="R450" s="31">
        <v>21763.0</v>
      </c>
      <c r="S450" s="27">
        <v>467.80129</v>
      </c>
      <c r="T450" s="27">
        <v>445.15544</v>
      </c>
      <c r="U450" s="34"/>
    </row>
    <row r="451" hidden="1">
      <c r="A451" s="27">
        <v>449.0</v>
      </c>
      <c r="B451" s="37" t="s">
        <v>26</v>
      </c>
      <c r="C451" s="37" t="s">
        <v>27</v>
      </c>
      <c r="D451" s="37" t="s">
        <v>27</v>
      </c>
      <c r="E451" s="37" t="s">
        <v>28</v>
      </c>
      <c r="F451" s="27">
        <v>64.0</v>
      </c>
      <c r="G451" s="37" t="s">
        <v>29</v>
      </c>
      <c r="H451" s="27">
        <v>11.0</v>
      </c>
      <c r="I451" s="37" t="s">
        <v>30</v>
      </c>
      <c r="J451" s="37">
        <v>1.0</v>
      </c>
      <c r="K451" s="42" t="s">
        <v>39</v>
      </c>
      <c r="L451" s="29">
        <v>292.127</v>
      </c>
      <c r="M451" s="30">
        <v>79.872</v>
      </c>
      <c r="N451" s="27">
        <v>0.0</v>
      </c>
      <c r="O451" s="27">
        <v>157.0</v>
      </c>
      <c r="P451" s="31">
        <v>30140.23</v>
      </c>
      <c r="Q451" s="31" t="str">
        <f t="shared" si="1"/>
        <v/>
      </c>
      <c r="R451" s="31">
        <v>42162.0</v>
      </c>
      <c r="S451" s="27">
        <v>459.93616</v>
      </c>
      <c r="T451" s="27">
        <v>417.25543</v>
      </c>
      <c r="U451" s="34"/>
    </row>
    <row r="452" hidden="1">
      <c r="A452" s="27">
        <v>450.0</v>
      </c>
      <c r="B452" s="37" t="s">
        <v>26</v>
      </c>
      <c r="C452" s="37" t="s">
        <v>27</v>
      </c>
      <c r="D452" s="37" t="s">
        <v>27</v>
      </c>
      <c r="E452" s="37" t="s">
        <v>28</v>
      </c>
      <c r="F452" s="27">
        <v>64.0</v>
      </c>
      <c r="G452" s="37" t="s">
        <v>29</v>
      </c>
      <c r="H452" s="27">
        <v>11.0</v>
      </c>
      <c r="I452" s="37" t="s">
        <v>30</v>
      </c>
      <c r="J452" s="37">
        <v>1.0</v>
      </c>
      <c r="K452" s="42" t="s">
        <v>40</v>
      </c>
      <c r="L452" s="29">
        <v>370.719</v>
      </c>
      <c r="M452" s="30">
        <v>139.934</v>
      </c>
      <c r="N452" s="27">
        <v>0.0</v>
      </c>
      <c r="O452" s="27">
        <v>282.0</v>
      </c>
      <c r="P452" s="31">
        <v>8802.48</v>
      </c>
      <c r="Q452" s="31" t="str">
        <f t="shared" si="1"/>
        <v/>
      </c>
      <c r="R452" s="31">
        <v>20480.0</v>
      </c>
      <c r="S452" s="27">
        <v>436.69376</v>
      </c>
      <c r="T452" s="27">
        <v>413.31302</v>
      </c>
      <c r="U452" s="34"/>
    </row>
    <row r="453" hidden="1">
      <c r="A453" s="27">
        <v>451.0</v>
      </c>
      <c r="B453" s="37" t="s">
        <v>26</v>
      </c>
      <c r="C453" s="37" t="s">
        <v>27</v>
      </c>
      <c r="D453" s="37" t="s">
        <v>27</v>
      </c>
      <c r="E453" s="37" t="s">
        <v>28</v>
      </c>
      <c r="F453" s="27">
        <v>64.0</v>
      </c>
      <c r="G453" s="37" t="s">
        <v>29</v>
      </c>
      <c r="H453" s="27">
        <v>11.0</v>
      </c>
      <c r="I453" s="37" t="s">
        <v>30</v>
      </c>
      <c r="J453" s="37">
        <v>1.0</v>
      </c>
      <c r="K453" s="42" t="s">
        <v>41</v>
      </c>
      <c r="L453" s="31"/>
      <c r="M453" s="36"/>
      <c r="N453" s="37"/>
      <c r="O453" s="37"/>
      <c r="P453" s="31"/>
      <c r="Q453" s="31" t="str">
        <f t="shared" si="1"/>
        <v/>
      </c>
      <c r="R453" s="31"/>
      <c r="S453" s="37"/>
      <c r="T453" s="37"/>
      <c r="U453" s="38"/>
    </row>
    <row r="454" hidden="1">
      <c r="A454" s="27">
        <v>452.0</v>
      </c>
      <c r="B454" s="37" t="s">
        <v>26</v>
      </c>
      <c r="C454" s="37" t="s">
        <v>27</v>
      </c>
      <c r="D454" s="37" t="s">
        <v>27</v>
      </c>
      <c r="E454" s="37" t="s">
        <v>28</v>
      </c>
      <c r="F454" s="27">
        <v>64.0</v>
      </c>
      <c r="G454" s="37" t="s">
        <v>29</v>
      </c>
      <c r="H454" s="27">
        <v>11.0</v>
      </c>
      <c r="I454" s="37" t="s">
        <v>30</v>
      </c>
      <c r="J454" s="37">
        <v>1.0</v>
      </c>
      <c r="K454" s="42" t="s">
        <v>42</v>
      </c>
      <c r="L454" s="29">
        <v>261.568</v>
      </c>
      <c r="M454" s="30">
        <v>68.99</v>
      </c>
      <c r="N454" s="27">
        <v>0.0</v>
      </c>
      <c r="O454" s="27">
        <v>114.0</v>
      </c>
      <c r="P454" s="31">
        <v>16858.62</v>
      </c>
      <c r="Q454" s="31" t="str">
        <f t="shared" si="1"/>
        <v/>
      </c>
      <c r="R454" s="31">
        <v>26055.0</v>
      </c>
      <c r="S454" s="27">
        <v>470.34931</v>
      </c>
      <c r="T454" s="27">
        <v>441.91998</v>
      </c>
      <c r="U454" s="34"/>
    </row>
    <row r="455" hidden="1">
      <c r="A455" s="27">
        <v>453.0</v>
      </c>
      <c r="B455" s="37" t="s">
        <v>26</v>
      </c>
      <c r="C455" s="37" t="s">
        <v>27</v>
      </c>
      <c r="D455" s="37" t="s">
        <v>27</v>
      </c>
      <c r="E455" s="37" t="s">
        <v>28</v>
      </c>
      <c r="F455" s="27">
        <v>64.0</v>
      </c>
      <c r="G455" s="37" t="s">
        <v>29</v>
      </c>
      <c r="H455" s="27">
        <v>11.0</v>
      </c>
      <c r="I455" s="37" t="s">
        <v>30</v>
      </c>
      <c r="J455" s="37">
        <v>1.0</v>
      </c>
      <c r="K455" s="42" t="s">
        <v>43</v>
      </c>
      <c r="L455" s="31"/>
      <c r="M455" s="36"/>
      <c r="N455" s="37"/>
      <c r="O455" s="37"/>
      <c r="P455" s="31"/>
      <c r="Q455" s="31" t="str">
        <f t="shared" si="1"/>
        <v/>
      </c>
      <c r="R455" s="31">
        <v>82833.0</v>
      </c>
      <c r="S455" s="37"/>
      <c r="T455" s="37"/>
      <c r="U455" s="38"/>
    </row>
    <row r="456" hidden="1">
      <c r="A456" s="27">
        <v>454.0</v>
      </c>
      <c r="B456" s="37" t="s">
        <v>26</v>
      </c>
      <c r="C456" s="37" t="s">
        <v>27</v>
      </c>
      <c r="D456" s="37" t="s">
        <v>27</v>
      </c>
      <c r="E456" s="37" t="s">
        <v>28</v>
      </c>
      <c r="F456" s="27">
        <v>64.0</v>
      </c>
      <c r="G456" s="37" t="s">
        <v>29</v>
      </c>
      <c r="H456" s="27">
        <v>11.0</v>
      </c>
      <c r="I456" s="37" t="s">
        <v>30</v>
      </c>
      <c r="J456" s="37">
        <v>1.0</v>
      </c>
      <c r="K456" s="42" t="s">
        <v>44</v>
      </c>
      <c r="L456" s="29">
        <v>299.135</v>
      </c>
      <c r="M456" s="30">
        <v>75.584</v>
      </c>
      <c r="N456" s="27">
        <v>0.0</v>
      </c>
      <c r="O456" s="27">
        <v>72.0</v>
      </c>
      <c r="P456" s="31">
        <v>4484.62</v>
      </c>
      <c r="Q456" s="31" t="str">
        <f t="shared" si="1"/>
        <v/>
      </c>
      <c r="R456" s="31">
        <v>12069.0</v>
      </c>
      <c r="S456" s="27">
        <v>446.97458</v>
      </c>
      <c r="T456" s="27">
        <v>431.18645</v>
      </c>
      <c r="U456" s="34"/>
    </row>
    <row r="457" hidden="1">
      <c r="A457" s="27">
        <v>455.0</v>
      </c>
      <c r="B457" s="37" t="s">
        <v>26</v>
      </c>
      <c r="C457" s="37" t="s">
        <v>27</v>
      </c>
      <c r="D457" s="37" t="s">
        <v>27</v>
      </c>
      <c r="E457" s="37" t="s">
        <v>28</v>
      </c>
      <c r="F457" s="27">
        <v>64.0</v>
      </c>
      <c r="G457" s="37" t="s">
        <v>29</v>
      </c>
      <c r="H457" s="27">
        <v>11.0</v>
      </c>
      <c r="I457" s="37" t="s">
        <v>30</v>
      </c>
      <c r="J457" s="37">
        <v>1.0</v>
      </c>
      <c r="K457" s="42" t="s">
        <v>45</v>
      </c>
      <c r="L457" s="29">
        <v>211.422</v>
      </c>
      <c r="M457" s="30">
        <v>55.808</v>
      </c>
      <c r="N457" s="27">
        <v>0.0</v>
      </c>
      <c r="O457" s="27">
        <v>102.0</v>
      </c>
      <c r="P457" s="31">
        <v>4693.0</v>
      </c>
      <c r="Q457" s="31" t="str">
        <f t="shared" si="1"/>
        <v/>
      </c>
      <c r="R457" s="31">
        <v>11981.0</v>
      </c>
      <c r="S457" s="27">
        <v>459.65623</v>
      </c>
      <c r="T457" s="27">
        <v>444.4418</v>
      </c>
      <c r="U457" s="34"/>
    </row>
    <row r="458" hidden="1">
      <c r="A458" s="27">
        <v>456.0</v>
      </c>
      <c r="B458" s="37" t="s">
        <v>26</v>
      </c>
      <c r="C458" s="37" t="s">
        <v>27</v>
      </c>
      <c r="D458" s="37" t="s">
        <v>27</v>
      </c>
      <c r="E458" s="37" t="s">
        <v>28</v>
      </c>
      <c r="F458" s="27">
        <v>64.0</v>
      </c>
      <c r="G458" s="37" t="s">
        <v>29</v>
      </c>
      <c r="H458" s="27">
        <v>11.0</v>
      </c>
      <c r="I458" s="37" t="s">
        <v>30</v>
      </c>
      <c r="J458" s="37">
        <v>1.0</v>
      </c>
      <c r="K458" s="42" t="s">
        <v>46</v>
      </c>
      <c r="L458" s="29">
        <v>409.503</v>
      </c>
      <c r="M458" s="30">
        <v>158.111</v>
      </c>
      <c r="N458" s="27">
        <v>0.0</v>
      </c>
      <c r="O458" s="27">
        <v>325.0</v>
      </c>
      <c r="P458" s="31">
        <v>25078.45</v>
      </c>
      <c r="Q458" s="31" t="str">
        <f t="shared" si="1"/>
        <v/>
      </c>
      <c r="R458" s="31">
        <v>37752.0</v>
      </c>
      <c r="S458" s="27">
        <v>451.284</v>
      </c>
      <c r="T458" s="27">
        <v>411.28102</v>
      </c>
      <c r="U458" s="34"/>
    </row>
    <row r="459" hidden="1">
      <c r="A459" s="27">
        <v>457.0</v>
      </c>
      <c r="B459" s="37" t="s">
        <v>26</v>
      </c>
      <c r="C459" s="37" t="s">
        <v>27</v>
      </c>
      <c r="D459" s="37" t="s">
        <v>27</v>
      </c>
      <c r="E459" s="37" t="s">
        <v>28</v>
      </c>
      <c r="F459" s="27">
        <v>64.0</v>
      </c>
      <c r="G459" s="37" t="s">
        <v>29</v>
      </c>
      <c r="H459" s="27">
        <v>11.0</v>
      </c>
      <c r="I459" s="37" t="s">
        <v>30</v>
      </c>
      <c r="J459" s="37">
        <v>1.0</v>
      </c>
      <c r="K459" s="42" t="s">
        <v>47</v>
      </c>
      <c r="L459" s="29">
        <v>256.96</v>
      </c>
      <c r="M459" s="30">
        <v>40.96</v>
      </c>
      <c r="N459" s="27">
        <v>0.0</v>
      </c>
      <c r="O459" s="27">
        <v>41.0</v>
      </c>
      <c r="P459" s="31">
        <v>11486.11</v>
      </c>
      <c r="Q459" s="31" t="str">
        <f t="shared" si="1"/>
        <v/>
      </c>
      <c r="R459" s="31">
        <v>19521.0</v>
      </c>
      <c r="S459" s="27">
        <v>426.43058</v>
      </c>
      <c r="T459" s="27">
        <v>404.82662</v>
      </c>
      <c r="U459" s="34"/>
    </row>
    <row r="460" hidden="1">
      <c r="A460" s="27">
        <v>458.0</v>
      </c>
      <c r="B460" s="37" t="s">
        <v>26</v>
      </c>
      <c r="C460" s="37" t="s">
        <v>27</v>
      </c>
      <c r="D460" s="37" t="s">
        <v>27</v>
      </c>
      <c r="E460" s="37" t="s">
        <v>28</v>
      </c>
      <c r="F460" s="27">
        <v>64.0</v>
      </c>
      <c r="G460" s="37" t="s">
        <v>29</v>
      </c>
      <c r="H460" s="27">
        <v>11.0</v>
      </c>
      <c r="I460" s="37" t="s">
        <v>30</v>
      </c>
      <c r="J460" s="37">
        <v>1.0</v>
      </c>
      <c r="K460" s="42" t="s">
        <v>48</v>
      </c>
      <c r="L460" s="29">
        <v>319.645</v>
      </c>
      <c r="M460" s="30">
        <v>114.4</v>
      </c>
      <c r="N460" s="27">
        <v>0.0</v>
      </c>
      <c r="O460" s="27">
        <v>193.0</v>
      </c>
      <c r="P460" s="31">
        <v>13614.929999999998</v>
      </c>
      <c r="Q460" s="31" t="str">
        <f t="shared" si="1"/>
        <v/>
      </c>
      <c r="R460" s="31">
        <v>23689.0</v>
      </c>
      <c r="S460" s="27">
        <v>478.53642</v>
      </c>
      <c r="T460" s="27">
        <v>451.67542</v>
      </c>
      <c r="U460" s="34"/>
    </row>
    <row r="461" hidden="1">
      <c r="A461" s="27">
        <v>459.0</v>
      </c>
      <c r="B461" s="37" t="s">
        <v>26</v>
      </c>
      <c r="C461" s="37" t="s">
        <v>27</v>
      </c>
      <c r="D461" s="37" t="s">
        <v>27</v>
      </c>
      <c r="E461" s="37" t="s">
        <v>28</v>
      </c>
      <c r="F461" s="27">
        <v>64.0</v>
      </c>
      <c r="G461" s="37" t="s">
        <v>29</v>
      </c>
      <c r="H461" s="27">
        <v>11.0</v>
      </c>
      <c r="I461" s="37" t="s">
        <v>30</v>
      </c>
      <c r="J461" s="37">
        <v>1.0</v>
      </c>
      <c r="K461" s="42" t="s">
        <v>49</v>
      </c>
      <c r="L461" s="29">
        <v>595.547</v>
      </c>
      <c r="M461" s="30">
        <v>185.885</v>
      </c>
      <c r="N461" s="27">
        <v>0.0</v>
      </c>
      <c r="O461" s="27">
        <v>169.0</v>
      </c>
      <c r="P461" s="31">
        <v>36729.869999999995</v>
      </c>
      <c r="Q461" s="31" t="str">
        <f t="shared" si="1"/>
        <v/>
      </c>
      <c r="R461" s="31">
        <v>47852.0</v>
      </c>
      <c r="S461" s="27">
        <v>495.33763</v>
      </c>
      <c r="T461" s="27">
        <v>443.171</v>
      </c>
      <c r="U461" s="34"/>
    </row>
    <row r="462" hidden="1">
      <c r="A462" s="27">
        <v>460.0</v>
      </c>
      <c r="B462" s="37" t="s">
        <v>26</v>
      </c>
      <c r="C462" s="37" t="s">
        <v>27</v>
      </c>
      <c r="D462" s="37" t="s">
        <v>27</v>
      </c>
      <c r="E462" s="37" t="s">
        <v>28</v>
      </c>
      <c r="F462" s="27">
        <v>64.0</v>
      </c>
      <c r="G462" s="37" t="s">
        <v>29</v>
      </c>
      <c r="H462" s="27">
        <v>11.0</v>
      </c>
      <c r="I462" s="37" t="s">
        <v>30</v>
      </c>
      <c r="J462" s="37">
        <v>1.0</v>
      </c>
      <c r="K462" s="42" t="s">
        <v>50</v>
      </c>
      <c r="L462" s="29">
        <v>454.748</v>
      </c>
      <c r="M462" s="30">
        <v>167.965</v>
      </c>
      <c r="N462" s="27">
        <v>0.0</v>
      </c>
      <c r="O462" s="27">
        <v>251.0</v>
      </c>
      <c r="P462" s="31">
        <v>9696.17</v>
      </c>
      <c r="Q462" s="31" t="str">
        <f t="shared" si="1"/>
        <v/>
      </c>
      <c r="R462" s="31">
        <v>21501.0</v>
      </c>
      <c r="S462" s="27">
        <v>432.61188</v>
      </c>
      <c r="T462" s="27">
        <v>408.012</v>
      </c>
      <c r="U462" s="34"/>
    </row>
    <row r="463" hidden="1">
      <c r="A463" s="27">
        <v>461.0</v>
      </c>
      <c r="B463" s="37" t="s">
        <v>26</v>
      </c>
      <c r="C463" s="37" t="s">
        <v>27</v>
      </c>
      <c r="D463" s="37" t="s">
        <v>27</v>
      </c>
      <c r="E463" s="37" t="s">
        <v>28</v>
      </c>
      <c r="F463" s="27">
        <v>64.0</v>
      </c>
      <c r="G463" s="37" t="s">
        <v>29</v>
      </c>
      <c r="H463" s="27">
        <v>11.0</v>
      </c>
      <c r="I463" s="37" t="s">
        <v>30</v>
      </c>
      <c r="J463" s="37">
        <v>1.0</v>
      </c>
      <c r="K463" s="42" t="s">
        <v>51</v>
      </c>
      <c r="L463" s="29">
        <v>1470.774</v>
      </c>
      <c r="M463" s="30">
        <v>838.107</v>
      </c>
      <c r="N463" s="27">
        <v>517.0</v>
      </c>
      <c r="O463" s="27">
        <v>1561.0</v>
      </c>
      <c r="P463" s="31">
        <v>1124744.1160000002</v>
      </c>
      <c r="Q463" s="31" t="str">
        <f t="shared" si="1"/>
        <v/>
      </c>
      <c r="R463" s="31">
        <v>1107575.0</v>
      </c>
      <c r="S463" s="27">
        <v>1596.908839</v>
      </c>
      <c r="T463" s="27">
        <v>429.78057</v>
      </c>
      <c r="U463" s="34"/>
    </row>
    <row r="464" hidden="1">
      <c r="A464" s="27">
        <v>462.0</v>
      </c>
      <c r="B464" s="37" t="s">
        <v>26</v>
      </c>
      <c r="C464" s="37" t="s">
        <v>27</v>
      </c>
      <c r="D464" s="37" t="s">
        <v>27</v>
      </c>
      <c r="E464" s="37" t="s">
        <v>28</v>
      </c>
      <c r="F464" s="27">
        <v>64.0</v>
      </c>
      <c r="G464" s="37" t="s">
        <v>29</v>
      </c>
      <c r="H464" s="27">
        <v>11.0</v>
      </c>
      <c r="I464" s="37" t="s">
        <v>30</v>
      </c>
      <c r="J464" s="37">
        <v>1.0</v>
      </c>
      <c r="K464" s="42" t="s">
        <v>52</v>
      </c>
      <c r="L464" s="31"/>
      <c r="M464" s="36"/>
      <c r="N464" s="37"/>
      <c r="O464" s="37"/>
      <c r="P464" s="31"/>
      <c r="Q464" s="31" t="str">
        <f t="shared" si="1"/>
        <v/>
      </c>
      <c r="R464" s="31"/>
      <c r="S464" s="37"/>
      <c r="T464" s="37"/>
      <c r="U464" s="38"/>
    </row>
    <row r="465" hidden="1">
      <c r="A465" s="27">
        <v>463.0</v>
      </c>
      <c r="B465" s="37" t="s">
        <v>26</v>
      </c>
      <c r="C465" s="37" t="s">
        <v>27</v>
      </c>
      <c r="D465" s="37" t="s">
        <v>27</v>
      </c>
      <c r="E465" s="37" t="s">
        <v>28</v>
      </c>
      <c r="F465" s="27">
        <v>64.0</v>
      </c>
      <c r="G465" s="37" t="s">
        <v>29</v>
      </c>
      <c r="H465" s="27">
        <v>11.0</v>
      </c>
      <c r="I465" s="37" t="s">
        <v>30</v>
      </c>
      <c r="J465" s="37">
        <v>2.0</v>
      </c>
      <c r="K465" s="42" t="s">
        <v>31</v>
      </c>
      <c r="L465" s="29">
        <v>337.46</v>
      </c>
      <c r="M465" s="30">
        <v>80.64</v>
      </c>
      <c r="N465" s="27">
        <v>0.0</v>
      </c>
      <c r="O465" s="27">
        <v>140.0</v>
      </c>
      <c r="P465" s="31">
        <v>38630.59</v>
      </c>
      <c r="Q465" s="31" t="str">
        <f t="shared" si="1"/>
        <v/>
      </c>
      <c r="R465" s="31">
        <v>55097.0</v>
      </c>
      <c r="S465" s="27">
        <v>459.74385</v>
      </c>
      <c r="T465" s="27">
        <v>406.76506</v>
      </c>
      <c r="U465" s="34"/>
    </row>
    <row r="466" hidden="1">
      <c r="A466" s="27">
        <v>464.0</v>
      </c>
      <c r="B466" s="37" t="s">
        <v>26</v>
      </c>
      <c r="C466" s="37" t="s">
        <v>27</v>
      </c>
      <c r="D466" s="37" t="s">
        <v>27</v>
      </c>
      <c r="E466" s="37" t="s">
        <v>28</v>
      </c>
      <c r="F466" s="27">
        <v>64.0</v>
      </c>
      <c r="G466" s="37" t="s">
        <v>29</v>
      </c>
      <c r="H466" s="27">
        <v>11.0</v>
      </c>
      <c r="I466" s="37" t="s">
        <v>30</v>
      </c>
      <c r="J466" s="37">
        <v>2.0</v>
      </c>
      <c r="K466" s="42" t="s">
        <v>32</v>
      </c>
      <c r="L466" s="29">
        <v>415.197</v>
      </c>
      <c r="M466" s="30">
        <v>185.28</v>
      </c>
      <c r="N466" s="27">
        <v>0.0</v>
      </c>
      <c r="O466" s="27">
        <v>282.0</v>
      </c>
      <c r="P466" s="31">
        <v>7331.34</v>
      </c>
      <c r="Q466" s="31" t="str">
        <f t="shared" si="1"/>
        <v/>
      </c>
      <c r="R466" s="31">
        <v>27437.0</v>
      </c>
      <c r="S466" s="27">
        <v>431.56738</v>
      </c>
      <c r="T466" s="27">
        <v>409.04574</v>
      </c>
      <c r="U466" s="34"/>
    </row>
    <row r="467" hidden="1">
      <c r="A467" s="27">
        <v>465.0</v>
      </c>
      <c r="B467" s="37" t="s">
        <v>26</v>
      </c>
      <c r="C467" s="37" t="s">
        <v>27</v>
      </c>
      <c r="D467" s="37" t="s">
        <v>27</v>
      </c>
      <c r="E467" s="37" t="s">
        <v>28</v>
      </c>
      <c r="F467" s="27">
        <v>64.0</v>
      </c>
      <c r="G467" s="37" t="s">
        <v>29</v>
      </c>
      <c r="H467" s="27">
        <v>11.0</v>
      </c>
      <c r="I467" s="37" t="s">
        <v>30</v>
      </c>
      <c r="J467" s="37">
        <v>2.0</v>
      </c>
      <c r="K467" s="42" t="s">
        <v>33</v>
      </c>
      <c r="L467" s="29">
        <v>326.591</v>
      </c>
      <c r="M467" s="30">
        <v>99.008</v>
      </c>
      <c r="N467" s="27">
        <v>0.0</v>
      </c>
      <c r="O467" s="27">
        <v>163.0</v>
      </c>
      <c r="P467" s="31">
        <v>13057.58</v>
      </c>
      <c r="Q467" s="31" t="str">
        <f t="shared" si="1"/>
        <v/>
      </c>
      <c r="R467" s="31">
        <v>25796.0</v>
      </c>
      <c r="S467" s="27">
        <v>463.43006</v>
      </c>
      <c r="T467" s="27">
        <v>437.75609</v>
      </c>
      <c r="U467" s="34"/>
    </row>
    <row r="468" hidden="1">
      <c r="A468" s="27">
        <v>466.0</v>
      </c>
      <c r="B468" s="37" t="s">
        <v>26</v>
      </c>
      <c r="C468" s="37" t="s">
        <v>27</v>
      </c>
      <c r="D468" s="37" t="s">
        <v>27</v>
      </c>
      <c r="E468" s="37" t="s">
        <v>28</v>
      </c>
      <c r="F468" s="27">
        <v>64.0</v>
      </c>
      <c r="G468" s="37" t="s">
        <v>29</v>
      </c>
      <c r="H468" s="27">
        <v>11.0</v>
      </c>
      <c r="I468" s="37" t="s">
        <v>30</v>
      </c>
      <c r="J468" s="37">
        <v>2.0</v>
      </c>
      <c r="K468" s="42" t="s">
        <v>34</v>
      </c>
      <c r="L468" s="29">
        <v>233.438</v>
      </c>
      <c r="M468" s="30">
        <v>102.495</v>
      </c>
      <c r="N468" s="27">
        <v>0.0</v>
      </c>
      <c r="O468" s="27">
        <v>165.0</v>
      </c>
      <c r="P468" s="31">
        <v>29320.34</v>
      </c>
      <c r="Q468" s="31" t="str">
        <f t="shared" si="1"/>
        <v/>
      </c>
      <c r="R468" s="31">
        <v>42698.0</v>
      </c>
      <c r="S468" s="27">
        <v>451.08055</v>
      </c>
      <c r="T468" s="27">
        <v>410.40175</v>
      </c>
      <c r="U468" s="34"/>
    </row>
    <row r="469" hidden="1">
      <c r="A469" s="27">
        <v>467.0</v>
      </c>
      <c r="B469" s="37" t="s">
        <v>26</v>
      </c>
      <c r="C469" s="37" t="s">
        <v>27</v>
      </c>
      <c r="D469" s="37" t="s">
        <v>27</v>
      </c>
      <c r="E469" s="37" t="s">
        <v>28</v>
      </c>
      <c r="F469" s="27">
        <v>64.0</v>
      </c>
      <c r="G469" s="37" t="s">
        <v>29</v>
      </c>
      <c r="H469" s="27">
        <v>11.0</v>
      </c>
      <c r="I469" s="37" t="s">
        <v>30</v>
      </c>
      <c r="J469" s="37">
        <v>2.0</v>
      </c>
      <c r="K469" s="42" t="s">
        <v>35</v>
      </c>
      <c r="L469" s="29">
        <v>354.717</v>
      </c>
      <c r="M469" s="30">
        <v>121.056</v>
      </c>
      <c r="N469" s="27">
        <v>0.0</v>
      </c>
      <c r="O469" s="27">
        <v>174.0</v>
      </c>
      <c r="P469" s="31">
        <v>13521.839999999998</v>
      </c>
      <c r="Q469" s="31" t="str">
        <f t="shared" si="1"/>
        <v/>
      </c>
      <c r="R469" s="31">
        <v>28231.0</v>
      </c>
      <c r="S469" s="27">
        <v>431.77731</v>
      </c>
      <c r="T469" s="27">
        <v>405.32929</v>
      </c>
      <c r="U469" s="34"/>
    </row>
    <row r="470" hidden="1">
      <c r="A470" s="27">
        <v>468.0</v>
      </c>
      <c r="B470" s="37" t="s">
        <v>26</v>
      </c>
      <c r="C470" s="37" t="s">
        <v>27</v>
      </c>
      <c r="D470" s="37" t="s">
        <v>27</v>
      </c>
      <c r="E470" s="37" t="s">
        <v>28</v>
      </c>
      <c r="F470" s="27">
        <v>64.0</v>
      </c>
      <c r="G470" s="37" t="s">
        <v>29</v>
      </c>
      <c r="H470" s="27">
        <v>11.0</v>
      </c>
      <c r="I470" s="37" t="s">
        <v>30</v>
      </c>
      <c r="J470" s="37">
        <v>2.0</v>
      </c>
      <c r="K470" s="42" t="s">
        <v>36</v>
      </c>
      <c r="L470" s="29">
        <v>188.8</v>
      </c>
      <c r="M470" s="30">
        <v>44.191</v>
      </c>
      <c r="N470" s="27">
        <v>0.0</v>
      </c>
      <c r="O470" s="27">
        <v>44.0</v>
      </c>
      <c r="P470" s="31">
        <v>11268.890000000001</v>
      </c>
      <c r="Q470" s="31" t="str">
        <f t="shared" si="1"/>
        <v/>
      </c>
      <c r="R470" s="31">
        <v>17726.0</v>
      </c>
      <c r="S470" s="27">
        <v>432.88941</v>
      </c>
      <c r="T470" s="27">
        <v>412.19154</v>
      </c>
      <c r="U470" s="34"/>
    </row>
    <row r="471" hidden="1">
      <c r="A471" s="27">
        <v>469.0</v>
      </c>
      <c r="B471" s="37" t="s">
        <v>26</v>
      </c>
      <c r="C471" s="37" t="s">
        <v>27</v>
      </c>
      <c r="D471" s="37" t="s">
        <v>27</v>
      </c>
      <c r="E471" s="37" t="s">
        <v>28</v>
      </c>
      <c r="F471" s="27">
        <v>64.0</v>
      </c>
      <c r="G471" s="37" t="s">
        <v>29</v>
      </c>
      <c r="H471" s="27">
        <v>11.0</v>
      </c>
      <c r="I471" s="37" t="s">
        <v>30</v>
      </c>
      <c r="J471" s="37">
        <v>2.0</v>
      </c>
      <c r="K471" s="42" t="s">
        <v>37</v>
      </c>
      <c r="L471" s="29">
        <v>508.125</v>
      </c>
      <c r="M471" s="30">
        <v>172.735</v>
      </c>
      <c r="N471" s="27">
        <v>0.0</v>
      </c>
      <c r="O471" s="27">
        <v>266.0</v>
      </c>
      <c r="P471" s="31">
        <v>26627.72</v>
      </c>
      <c r="Q471" s="31" t="str">
        <f t="shared" si="1"/>
        <v/>
      </c>
      <c r="R471" s="31">
        <v>44724.0</v>
      </c>
      <c r="S471" s="27">
        <v>482.48603</v>
      </c>
      <c r="T471" s="27">
        <v>439.61474</v>
      </c>
      <c r="U471" s="34"/>
    </row>
    <row r="472" hidden="1">
      <c r="A472" s="27">
        <v>470.0</v>
      </c>
      <c r="B472" s="37" t="s">
        <v>26</v>
      </c>
      <c r="C472" s="37" t="s">
        <v>27</v>
      </c>
      <c r="D472" s="37" t="s">
        <v>27</v>
      </c>
      <c r="E472" s="37" t="s">
        <v>28</v>
      </c>
      <c r="F472" s="27">
        <v>64.0</v>
      </c>
      <c r="G472" s="37" t="s">
        <v>29</v>
      </c>
      <c r="H472" s="27">
        <v>11.0</v>
      </c>
      <c r="I472" s="37" t="s">
        <v>30</v>
      </c>
      <c r="J472" s="37">
        <v>2.0</v>
      </c>
      <c r="K472" s="42" t="s">
        <v>38</v>
      </c>
      <c r="L472" s="29">
        <v>572.315</v>
      </c>
      <c r="M472" s="30">
        <v>138.687</v>
      </c>
      <c r="N472" s="27">
        <v>0.0</v>
      </c>
      <c r="O472" s="27">
        <v>238.0</v>
      </c>
      <c r="P472" s="31">
        <v>13237.08</v>
      </c>
      <c r="Q472" s="31" t="str">
        <f t="shared" si="1"/>
        <v/>
      </c>
      <c r="R472" s="31">
        <v>31738.0</v>
      </c>
      <c r="S472" s="27">
        <v>441.30871</v>
      </c>
      <c r="T472" s="27">
        <v>411.92455</v>
      </c>
      <c r="U472" s="34"/>
    </row>
    <row r="473" hidden="1">
      <c r="A473" s="27">
        <v>471.0</v>
      </c>
      <c r="B473" s="37" t="s">
        <v>26</v>
      </c>
      <c r="C473" s="37" t="s">
        <v>27</v>
      </c>
      <c r="D473" s="37" t="s">
        <v>27</v>
      </c>
      <c r="E473" s="37" t="s">
        <v>28</v>
      </c>
      <c r="F473" s="27">
        <v>64.0</v>
      </c>
      <c r="G473" s="37" t="s">
        <v>29</v>
      </c>
      <c r="H473" s="27">
        <v>11.0</v>
      </c>
      <c r="I473" s="37" t="s">
        <v>30</v>
      </c>
      <c r="J473" s="37">
        <v>2.0</v>
      </c>
      <c r="K473" s="42" t="s">
        <v>39</v>
      </c>
      <c r="L473" s="29">
        <v>297.534</v>
      </c>
      <c r="M473" s="30">
        <v>93.088</v>
      </c>
      <c r="N473" s="27">
        <v>0.0</v>
      </c>
      <c r="O473" s="27">
        <v>162.0</v>
      </c>
      <c r="P473" s="31">
        <v>68456.63</v>
      </c>
      <c r="Q473" s="31" t="str">
        <f t="shared" si="1"/>
        <v/>
      </c>
      <c r="R473" s="31">
        <v>78588.0</v>
      </c>
      <c r="S473" s="27">
        <v>521.19295</v>
      </c>
      <c r="T473" s="27">
        <v>439.79216</v>
      </c>
      <c r="U473" s="34"/>
    </row>
    <row r="474" hidden="1">
      <c r="A474" s="27">
        <v>472.0</v>
      </c>
      <c r="B474" s="37" t="s">
        <v>26</v>
      </c>
      <c r="C474" s="37" t="s">
        <v>27</v>
      </c>
      <c r="D474" s="37" t="s">
        <v>27</v>
      </c>
      <c r="E474" s="37" t="s">
        <v>28</v>
      </c>
      <c r="F474" s="27">
        <v>64.0</v>
      </c>
      <c r="G474" s="37" t="s">
        <v>29</v>
      </c>
      <c r="H474" s="27">
        <v>11.0</v>
      </c>
      <c r="I474" s="37" t="s">
        <v>30</v>
      </c>
      <c r="J474" s="37">
        <v>2.0</v>
      </c>
      <c r="K474" s="42" t="s">
        <v>40</v>
      </c>
      <c r="L474" s="29">
        <v>372.414</v>
      </c>
      <c r="M474" s="30">
        <v>137.951</v>
      </c>
      <c r="N474" s="27">
        <v>0.0</v>
      </c>
      <c r="O474" s="27">
        <v>279.0</v>
      </c>
      <c r="P474" s="31">
        <v>20493.030000000002</v>
      </c>
      <c r="Q474" s="31" t="str">
        <f t="shared" si="1"/>
        <v/>
      </c>
      <c r="R474" s="31">
        <v>32852.0</v>
      </c>
      <c r="S474" s="27">
        <v>448.62036</v>
      </c>
      <c r="T474" s="27">
        <v>413.80078</v>
      </c>
      <c r="U474" s="34"/>
    </row>
    <row r="475" hidden="1">
      <c r="A475" s="27">
        <v>473.0</v>
      </c>
      <c r="B475" s="37" t="s">
        <v>26</v>
      </c>
      <c r="C475" s="37" t="s">
        <v>27</v>
      </c>
      <c r="D475" s="37" t="s">
        <v>27</v>
      </c>
      <c r="E475" s="37" t="s">
        <v>28</v>
      </c>
      <c r="F475" s="27">
        <v>64.0</v>
      </c>
      <c r="G475" s="37" t="s">
        <v>29</v>
      </c>
      <c r="H475" s="27">
        <v>11.0</v>
      </c>
      <c r="I475" s="37" t="s">
        <v>30</v>
      </c>
      <c r="J475" s="37">
        <v>2.0</v>
      </c>
      <c r="K475" s="42" t="s">
        <v>41</v>
      </c>
      <c r="L475" s="31"/>
      <c r="M475" s="36"/>
      <c r="N475" s="37"/>
      <c r="O475" s="37"/>
      <c r="P475" s="31"/>
      <c r="Q475" s="31" t="str">
        <f t="shared" si="1"/>
        <v/>
      </c>
      <c r="R475" s="31"/>
      <c r="S475" s="37"/>
      <c r="T475" s="37"/>
      <c r="U475" s="38"/>
    </row>
    <row r="476" hidden="1">
      <c r="A476" s="27">
        <v>474.0</v>
      </c>
      <c r="B476" s="37" t="s">
        <v>26</v>
      </c>
      <c r="C476" s="37" t="s">
        <v>27</v>
      </c>
      <c r="D476" s="37" t="s">
        <v>27</v>
      </c>
      <c r="E476" s="37" t="s">
        <v>28</v>
      </c>
      <c r="F476" s="27">
        <v>64.0</v>
      </c>
      <c r="G476" s="37" t="s">
        <v>29</v>
      </c>
      <c r="H476" s="27">
        <v>11.0</v>
      </c>
      <c r="I476" s="37" t="s">
        <v>30</v>
      </c>
      <c r="J476" s="37">
        <v>2.0</v>
      </c>
      <c r="K476" s="42" t="s">
        <v>42</v>
      </c>
      <c r="L476" s="29">
        <v>262.75</v>
      </c>
      <c r="M476" s="30">
        <v>72.127</v>
      </c>
      <c r="N476" s="27">
        <v>0.0</v>
      </c>
      <c r="O476" s="27">
        <v>114.0</v>
      </c>
      <c r="P476" s="31">
        <v>33331.58</v>
      </c>
      <c r="Q476" s="31" t="str">
        <f t="shared" si="1"/>
        <v/>
      </c>
      <c r="R476" s="31">
        <v>41667.0</v>
      </c>
      <c r="S476" s="27">
        <v>446.54269</v>
      </c>
      <c r="T476" s="27">
        <v>402.01771</v>
      </c>
      <c r="U476" s="34"/>
    </row>
    <row r="477" hidden="1">
      <c r="A477" s="27">
        <v>475.0</v>
      </c>
      <c r="B477" s="37" t="s">
        <v>26</v>
      </c>
      <c r="C477" s="37" t="s">
        <v>27</v>
      </c>
      <c r="D477" s="37" t="s">
        <v>27</v>
      </c>
      <c r="E477" s="37" t="s">
        <v>28</v>
      </c>
      <c r="F477" s="27">
        <v>64.0</v>
      </c>
      <c r="G477" s="37" t="s">
        <v>29</v>
      </c>
      <c r="H477" s="27">
        <v>11.0</v>
      </c>
      <c r="I477" s="37" t="s">
        <v>30</v>
      </c>
      <c r="J477" s="37">
        <v>2.0</v>
      </c>
      <c r="K477" s="42" t="s">
        <v>43</v>
      </c>
      <c r="L477" s="29">
        <v>108.958</v>
      </c>
      <c r="M477" s="30">
        <v>40.416</v>
      </c>
      <c r="N477" s="27">
        <v>0.0</v>
      </c>
      <c r="O477" s="27">
        <v>71.0</v>
      </c>
      <c r="P477" s="31">
        <v>156356.69999999998</v>
      </c>
      <c r="Q477" s="31" t="str">
        <f t="shared" si="1"/>
        <v/>
      </c>
      <c r="R477" s="31">
        <v>167151.0</v>
      </c>
      <c r="S477" s="27">
        <v>579.69705</v>
      </c>
      <c r="T477" s="27">
        <v>414.46438</v>
      </c>
      <c r="U477" s="34"/>
    </row>
    <row r="478" hidden="1">
      <c r="A478" s="27">
        <v>476.0</v>
      </c>
      <c r="B478" s="37" t="s">
        <v>26</v>
      </c>
      <c r="C478" s="37" t="s">
        <v>27</v>
      </c>
      <c r="D478" s="37" t="s">
        <v>27</v>
      </c>
      <c r="E478" s="37" t="s">
        <v>28</v>
      </c>
      <c r="F478" s="27">
        <v>64.0</v>
      </c>
      <c r="G478" s="37" t="s">
        <v>29</v>
      </c>
      <c r="H478" s="27">
        <v>11.0</v>
      </c>
      <c r="I478" s="37" t="s">
        <v>30</v>
      </c>
      <c r="J478" s="37">
        <v>2.0</v>
      </c>
      <c r="K478" s="42" t="s">
        <v>44</v>
      </c>
      <c r="L478" s="29">
        <v>309.567</v>
      </c>
      <c r="M478" s="30">
        <v>75.36</v>
      </c>
      <c r="N478" s="27">
        <v>0.0</v>
      </c>
      <c r="O478" s="27">
        <v>72.0</v>
      </c>
      <c r="P478" s="31">
        <v>8463.31</v>
      </c>
      <c r="Q478" s="31" t="str">
        <f t="shared" si="1"/>
        <v/>
      </c>
      <c r="R478" s="31">
        <v>16530.0</v>
      </c>
      <c r="S478" s="27">
        <v>457.28468</v>
      </c>
      <c r="T478" s="27">
        <v>436.74586</v>
      </c>
      <c r="U478" s="34"/>
    </row>
    <row r="479" hidden="1">
      <c r="A479" s="27">
        <v>477.0</v>
      </c>
      <c r="B479" s="37" t="s">
        <v>26</v>
      </c>
      <c r="C479" s="37" t="s">
        <v>27</v>
      </c>
      <c r="D479" s="37" t="s">
        <v>27</v>
      </c>
      <c r="E479" s="37" t="s">
        <v>28</v>
      </c>
      <c r="F479" s="27">
        <v>64.0</v>
      </c>
      <c r="G479" s="37" t="s">
        <v>29</v>
      </c>
      <c r="H479" s="27">
        <v>11.0</v>
      </c>
      <c r="I479" s="37" t="s">
        <v>30</v>
      </c>
      <c r="J479" s="37">
        <v>2.0</v>
      </c>
      <c r="K479" s="42" t="s">
        <v>45</v>
      </c>
      <c r="L479" s="29">
        <v>213.63</v>
      </c>
      <c r="M479" s="30">
        <v>56.512</v>
      </c>
      <c r="N479" s="27">
        <v>0.0</v>
      </c>
      <c r="O479" s="27">
        <v>104.0</v>
      </c>
      <c r="P479" s="31">
        <v>8475.35</v>
      </c>
      <c r="Q479" s="31" t="str">
        <f t="shared" si="1"/>
        <v/>
      </c>
      <c r="R479" s="31">
        <v>15268.0</v>
      </c>
      <c r="S479" s="27">
        <v>431.68528</v>
      </c>
      <c r="T479" s="27">
        <v>412.69129</v>
      </c>
      <c r="U479" s="34"/>
    </row>
    <row r="480" hidden="1">
      <c r="A480" s="27">
        <v>478.0</v>
      </c>
      <c r="B480" s="37" t="s">
        <v>26</v>
      </c>
      <c r="C480" s="37" t="s">
        <v>27</v>
      </c>
      <c r="D480" s="37" t="s">
        <v>27</v>
      </c>
      <c r="E480" s="37" t="s">
        <v>28</v>
      </c>
      <c r="F480" s="27">
        <v>64.0</v>
      </c>
      <c r="G480" s="37" t="s">
        <v>29</v>
      </c>
      <c r="H480" s="27">
        <v>11.0</v>
      </c>
      <c r="I480" s="37" t="s">
        <v>30</v>
      </c>
      <c r="J480" s="37">
        <v>2.0</v>
      </c>
      <c r="K480" s="42" t="s">
        <v>46</v>
      </c>
      <c r="L480" s="29">
        <v>419.007</v>
      </c>
      <c r="M480" s="30">
        <v>161.183</v>
      </c>
      <c r="N480" s="27">
        <v>0.0</v>
      </c>
      <c r="O480" s="27">
        <v>327.0</v>
      </c>
      <c r="P480" s="31">
        <v>44599.04</v>
      </c>
      <c r="Q480" s="31" t="str">
        <f t="shared" si="1"/>
        <v/>
      </c>
      <c r="R480" s="31">
        <v>55626.0</v>
      </c>
      <c r="S480" s="27">
        <v>468.58588</v>
      </c>
      <c r="T480" s="27">
        <v>408.95558</v>
      </c>
      <c r="U480" s="34"/>
    </row>
    <row r="481" hidden="1">
      <c r="A481" s="27">
        <v>479.0</v>
      </c>
      <c r="B481" s="37" t="s">
        <v>26</v>
      </c>
      <c r="C481" s="37" t="s">
        <v>27</v>
      </c>
      <c r="D481" s="37" t="s">
        <v>27</v>
      </c>
      <c r="E481" s="37" t="s">
        <v>28</v>
      </c>
      <c r="F481" s="27">
        <v>64.0</v>
      </c>
      <c r="G481" s="37" t="s">
        <v>29</v>
      </c>
      <c r="H481" s="27">
        <v>11.0</v>
      </c>
      <c r="I481" s="37" t="s">
        <v>30</v>
      </c>
      <c r="J481" s="37">
        <v>2.0</v>
      </c>
      <c r="K481" s="42" t="s">
        <v>47</v>
      </c>
      <c r="L481" s="29">
        <v>266.623</v>
      </c>
      <c r="M481" s="30">
        <v>40.448</v>
      </c>
      <c r="N481" s="27">
        <v>0.0</v>
      </c>
      <c r="O481" s="27">
        <v>41.0</v>
      </c>
      <c r="P481" s="31">
        <v>26945.32</v>
      </c>
      <c r="Q481" s="31" t="str">
        <f t="shared" si="1"/>
        <v/>
      </c>
      <c r="R481" s="31">
        <v>34941.0</v>
      </c>
      <c r="S481" s="27">
        <v>446.55031</v>
      </c>
      <c r="T481" s="27">
        <v>409.20116</v>
      </c>
      <c r="U481" s="34"/>
    </row>
    <row r="482" hidden="1">
      <c r="A482" s="27">
        <v>480.0</v>
      </c>
      <c r="B482" s="37" t="s">
        <v>26</v>
      </c>
      <c r="C482" s="37" t="s">
        <v>27</v>
      </c>
      <c r="D482" s="37" t="s">
        <v>27</v>
      </c>
      <c r="E482" s="37" t="s">
        <v>28</v>
      </c>
      <c r="F482" s="27">
        <v>64.0</v>
      </c>
      <c r="G482" s="37" t="s">
        <v>29</v>
      </c>
      <c r="H482" s="27">
        <v>11.0</v>
      </c>
      <c r="I482" s="37" t="s">
        <v>30</v>
      </c>
      <c r="J482" s="37">
        <v>2.0</v>
      </c>
      <c r="K482" s="42" t="s">
        <v>48</v>
      </c>
      <c r="L482" s="29">
        <v>305.663</v>
      </c>
      <c r="M482" s="30">
        <v>114.239</v>
      </c>
      <c r="N482" s="27">
        <v>0.0</v>
      </c>
      <c r="O482" s="27">
        <v>192.0</v>
      </c>
      <c r="P482" s="31">
        <v>27906.469999999998</v>
      </c>
      <c r="Q482" s="31" t="str">
        <f t="shared" si="1"/>
        <v/>
      </c>
      <c r="R482" s="31">
        <v>36628.0</v>
      </c>
      <c r="S482" s="27">
        <v>459.89079</v>
      </c>
      <c r="T482" s="27">
        <v>417.89791</v>
      </c>
      <c r="U482" s="34"/>
    </row>
    <row r="483" hidden="1">
      <c r="A483" s="27">
        <v>481.0</v>
      </c>
      <c r="B483" s="37" t="s">
        <v>26</v>
      </c>
      <c r="C483" s="37" t="s">
        <v>27</v>
      </c>
      <c r="D483" s="37" t="s">
        <v>27</v>
      </c>
      <c r="E483" s="37" t="s">
        <v>28</v>
      </c>
      <c r="F483" s="27">
        <v>64.0</v>
      </c>
      <c r="G483" s="37" t="s">
        <v>29</v>
      </c>
      <c r="H483" s="27">
        <v>11.0</v>
      </c>
      <c r="I483" s="37" t="s">
        <v>30</v>
      </c>
      <c r="J483" s="37">
        <v>2.0</v>
      </c>
      <c r="K483" s="42" t="s">
        <v>49</v>
      </c>
      <c r="L483" s="29">
        <v>602.971</v>
      </c>
      <c r="M483" s="30">
        <v>189.216</v>
      </c>
      <c r="N483" s="27">
        <v>0.0</v>
      </c>
      <c r="O483" s="27">
        <v>169.0</v>
      </c>
      <c r="P483" s="31">
        <v>74719.98999999999</v>
      </c>
      <c r="Q483" s="31" t="str">
        <f t="shared" si="1"/>
        <v/>
      </c>
      <c r="R483" s="31">
        <v>85907.0</v>
      </c>
      <c r="S483" s="27">
        <v>535.64458</v>
      </c>
      <c r="T483" s="27">
        <v>445.32992</v>
      </c>
      <c r="U483" s="34"/>
    </row>
    <row r="484" hidden="1">
      <c r="A484" s="27">
        <v>482.0</v>
      </c>
      <c r="B484" s="37" t="s">
        <v>26</v>
      </c>
      <c r="C484" s="37" t="s">
        <v>27</v>
      </c>
      <c r="D484" s="37" t="s">
        <v>27</v>
      </c>
      <c r="E484" s="37" t="s">
        <v>28</v>
      </c>
      <c r="F484" s="27">
        <v>64.0</v>
      </c>
      <c r="G484" s="37" t="s">
        <v>29</v>
      </c>
      <c r="H484" s="27">
        <v>11.0</v>
      </c>
      <c r="I484" s="37" t="s">
        <v>30</v>
      </c>
      <c r="J484" s="37">
        <v>2.0</v>
      </c>
      <c r="K484" s="42" t="s">
        <v>50</v>
      </c>
      <c r="L484" s="29">
        <v>432.095</v>
      </c>
      <c r="M484" s="30">
        <v>153.792</v>
      </c>
      <c r="N484" s="27">
        <v>0.0</v>
      </c>
      <c r="O484" s="27">
        <v>248.0</v>
      </c>
      <c r="P484" s="31">
        <v>19986.7</v>
      </c>
      <c r="Q484" s="31" t="str">
        <f t="shared" si="1"/>
        <v/>
      </c>
      <c r="R484" s="31">
        <v>32165.0</v>
      </c>
      <c r="S484" s="27">
        <v>473.09271</v>
      </c>
      <c r="T484" s="27">
        <v>437.89936</v>
      </c>
      <c r="U484" s="34"/>
    </row>
    <row r="485" hidden="1">
      <c r="A485" s="27">
        <v>483.0</v>
      </c>
      <c r="B485" s="37" t="s">
        <v>26</v>
      </c>
      <c r="C485" s="37" t="s">
        <v>27</v>
      </c>
      <c r="D485" s="37" t="s">
        <v>27</v>
      </c>
      <c r="E485" s="37" t="s">
        <v>28</v>
      </c>
      <c r="F485" s="27">
        <v>64.0</v>
      </c>
      <c r="G485" s="37" t="s">
        <v>29</v>
      </c>
      <c r="H485" s="27">
        <v>11.0</v>
      </c>
      <c r="I485" s="37" t="s">
        <v>30</v>
      </c>
      <c r="J485" s="37">
        <v>2.0</v>
      </c>
      <c r="K485" s="42" t="s">
        <v>51</v>
      </c>
      <c r="L485" s="29">
        <v>4707.369</v>
      </c>
      <c r="M485" s="30">
        <v>945.564</v>
      </c>
      <c r="N485" s="27">
        <v>405841.0</v>
      </c>
      <c r="O485" s="27">
        <v>1565.0</v>
      </c>
      <c r="P485" s="31">
        <v>1.7677645303E7</v>
      </c>
      <c r="Q485" s="31" t="str">
        <f t="shared" si="1"/>
        <v/>
      </c>
      <c r="R485" s="31">
        <v>1.5202904E7</v>
      </c>
      <c r="S485" s="27">
        <v>18304.353296</v>
      </c>
      <c r="T485" s="27">
        <v>427.36922</v>
      </c>
      <c r="U485" s="34"/>
    </row>
    <row r="486" hidden="1">
      <c r="A486" s="27">
        <v>484.0</v>
      </c>
      <c r="B486" s="37" t="s">
        <v>26</v>
      </c>
      <c r="C486" s="37" t="s">
        <v>27</v>
      </c>
      <c r="D486" s="37" t="s">
        <v>27</v>
      </c>
      <c r="E486" s="37" t="s">
        <v>28</v>
      </c>
      <c r="F486" s="27">
        <v>64.0</v>
      </c>
      <c r="G486" s="37" t="s">
        <v>29</v>
      </c>
      <c r="H486" s="27">
        <v>11.0</v>
      </c>
      <c r="I486" s="37" t="s">
        <v>30</v>
      </c>
      <c r="J486" s="37">
        <v>2.0</v>
      </c>
      <c r="K486" s="42" t="s">
        <v>52</v>
      </c>
      <c r="L486" s="31"/>
      <c r="M486" s="36"/>
      <c r="N486" s="37"/>
      <c r="O486" s="37"/>
      <c r="P486" s="31"/>
      <c r="Q486" s="31" t="str">
        <f t="shared" si="1"/>
        <v/>
      </c>
      <c r="R486" s="31"/>
      <c r="S486" s="37"/>
      <c r="T486" s="37"/>
      <c r="U486" s="38"/>
    </row>
    <row r="487" hidden="1">
      <c r="A487" s="27">
        <v>485.0</v>
      </c>
      <c r="B487" s="37" t="s">
        <v>26</v>
      </c>
      <c r="C487" s="37" t="s">
        <v>27</v>
      </c>
      <c r="D487" s="37" t="s">
        <v>27</v>
      </c>
      <c r="E487" s="37" t="s">
        <v>28</v>
      </c>
      <c r="F487" s="27">
        <v>64.0</v>
      </c>
      <c r="G487" s="37" t="s">
        <v>29</v>
      </c>
      <c r="H487" s="27">
        <v>11.0</v>
      </c>
      <c r="I487" s="37" t="s">
        <v>30</v>
      </c>
      <c r="J487" s="37">
        <v>4.0</v>
      </c>
      <c r="K487" s="42" t="s">
        <v>31</v>
      </c>
      <c r="L487" s="29">
        <v>342.399</v>
      </c>
      <c r="M487" s="30">
        <v>80.989</v>
      </c>
      <c r="N487" s="27">
        <v>0.0</v>
      </c>
      <c r="O487" s="27">
        <v>140.0</v>
      </c>
      <c r="P487" s="31">
        <v>83348.54</v>
      </c>
      <c r="Q487" s="31" t="str">
        <f>iferror(round(P487/(S487*1000-#REF!*1000-#REF!*1000)*100,4),"")</f>
        <v/>
      </c>
      <c r="R487" s="31">
        <v>95189.0</v>
      </c>
      <c r="S487" s="27">
        <v>529.34069</v>
      </c>
      <c r="T487" s="27">
        <v>427.00792</v>
      </c>
      <c r="U487" s="34"/>
    </row>
    <row r="488" hidden="1">
      <c r="A488" s="27">
        <v>486.0</v>
      </c>
      <c r="B488" s="37" t="s">
        <v>26</v>
      </c>
      <c r="C488" s="37" t="s">
        <v>27</v>
      </c>
      <c r="D488" s="37" t="s">
        <v>27</v>
      </c>
      <c r="E488" s="37" t="s">
        <v>28</v>
      </c>
      <c r="F488" s="27">
        <v>64.0</v>
      </c>
      <c r="G488" s="37" t="s">
        <v>29</v>
      </c>
      <c r="H488" s="27">
        <v>11.0</v>
      </c>
      <c r="I488" s="37" t="s">
        <v>30</v>
      </c>
      <c r="J488" s="37">
        <v>4.0</v>
      </c>
      <c r="K488" s="42" t="s">
        <v>32</v>
      </c>
      <c r="L488" s="29">
        <v>422.266</v>
      </c>
      <c r="M488" s="30">
        <v>182.848</v>
      </c>
      <c r="N488" s="27">
        <v>16.0</v>
      </c>
      <c r="O488" s="27">
        <v>289.0</v>
      </c>
      <c r="P488" s="31">
        <v>17423.420000000002</v>
      </c>
      <c r="Q488" s="31" t="str">
        <f>iferror(round(P488/(S488*1000-T487*1000-#REF!*1000)*100,4),"")</f>
        <v/>
      </c>
      <c r="R488" s="31">
        <v>35409.0</v>
      </c>
      <c r="S488" s="27">
        <v>459.80521</v>
      </c>
    </row>
    <row r="489" hidden="1">
      <c r="A489" s="27">
        <v>487.0</v>
      </c>
      <c r="B489" s="37" t="s">
        <v>26</v>
      </c>
      <c r="C489" s="37" t="s">
        <v>27</v>
      </c>
      <c r="D489" s="37" t="s">
        <v>27</v>
      </c>
      <c r="E489" s="37" t="s">
        <v>28</v>
      </c>
      <c r="F489" s="27">
        <v>64.0</v>
      </c>
      <c r="G489" s="37" t="s">
        <v>29</v>
      </c>
      <c r="H489" s="27">
        <v>11.0</v>
      </c>
      <c r="I489" s="37" t="s">
        <v>30</v>
      </c>
      <c r="J489" s="37">
        <v>4.0</v>
      </c>
      <c r="K489" s="42" t="s">
        <v>33</v>
      </c>
      <c r="L489" s="29">
        <v>328.574</v>
      </c>
      <c r="M489" s="30">
        <v>100.928</v>
      </c>
      <c r="N489" s="27">
        <v>10.0</v>
      </c>
      <c r="O489" s="27">
        <v>165.0</v>
      </c>
      <c r="P489" s="31">
        <v>27091.52</v>
      </c>
      <c r="Q489" s="31" t="str">
        <f t="shared" ref="Q489:Q528" si="2">iferror(round(P489/(S489*1000-T489*1000-#REF!*1000)*100,4),"")</f>
        <v/>
      </c>
      <c r="R489" s="31">
        <v>37133.0</v>
      </c>
      <c r="S489" s="27">
        <v>466.92992</v>
      </c>
      <c r="T489" s="27">
        <v>427.63737</v>
      </c>
      <c r="U489" s="34"/>
    </row>
    <row r="490" hidden="1">
      <c r="A490" s="27">
        <v>488.0</v>
      </c>
      <c r="B490" s="37" t="s">
        <v>26</v>
      </c>
      <c r="C490" s="37" t="s">
        <v>27</v>
      </c>
      <c r="D490" s="37" t="s">
        <v>27</v>
      </c>
      <c r="E490" s="37" t="s">
        <v>28</v>
      </c>
      <c r="F490" s="27">
        <v>64.0</v>
      </c>
      <c r="G490" s="37" t="s">
        <v>29</v>
      </c>
      <c r="H490" s="27">
        <v>11.0</v>
      </c>
      <c r="I490" s="37" t="s">
        <v>30</v>
      </c>
      <c r="J490" s="37">
        <v>4.0</v>
      </c>
      <c r="K490" s="42" t="s">
        <v>34</v>
      </c>
      <c r="L490" s="29">
        <v>237.566</v>
      </c>
      <c r="M490" s="30">
        <v>102.08</v>
      </c>
      <c r="N490" s="27">
        <v>5.0</v>
      </c>
      <c r="O490" s="27">
        <v>165.0</v>
      </c>
      <c r="P490" s="31">
        <v>60186.65</v>
      </c>
      <c r="Q490" s="31" t="str">
        <f t="shared" si="2"/>
        <v/>
      </c>
      <c r="R490" s="31">
        <v>72164.0</v>
      </c>
      <c r="S490" s="27">
        <v>498.98638</v>
      </c>
      <c r="T490" s="27">
        <v>427.32634</v>
      </c>
      <c r="U490" s="34"/>
    </row>
    <row r="491" hidden="1">
      <c r="A491" s="27">
        <v>489.0</v>
      </c>
      <c r="B491" s="37" t="s">
        <v>26</v>
      </c>
      <c r="C491" s="37" t="s">
        <v>27</v>
      </c>
      <c r="D491" s="37" t="s">
        <v>27</v>
      </c>
      <c r="E491" s="37" t="s">
        <v>28</v>
      </c>
      <c r="F491" s="27">
        <v>64.0</v>
      </c>
      <c r="G491" s="37" t="s">
        <v>29</v>
      </c>
      <c r="H491" s="27">
        <v>11.0</v>
      </c>
      <c r="I491" s="37" t="s">
        <v>30</v>
      </c>
      <c r="J491" s="37">
        <v>4.0</v>
      </c>
      <c r="K491" s="42" t="s">
        <v>35</v>
      </c>
      <c r="L491" s="29">
        <v>362.239</v>
      </c>
      <c r="M491" s="30">
        <v>100.128</v>
      </c>
      <c r="N491" s="27">
        <v>127.0</v>
      </c>
      <c r="O491" s="27">
        <v>167.0</v>
      </c>
      <c r="P491" s="31">
        <v>31830.760000000002</v>
      </c>
      <c r="Q491" s="31" t="str">
        <f t="shared" si="2"/>
        <v/>
      </c>
      <c r="R491" s="31">
        <v>42763.0</v>
      </c>
      <c r="S491" s="27">
        <v>476.49963</v>
      </c>
      <c r="T491" s="27">
        <v>431.55875</v>
      </c>
      <c r="U491" s="34"/>
    </row>
    <row r="492" hidden="1">
      <c r="A492" s="27">
        <v>490.0</v>
      </c>
      <c r="B492" s="37" t="s">
        <v>26</v>
      </c>
      <c r="C492" s="37" t="s">
        <v>27</v>
      </c>
      <c r="D492" s="37" t="s">
        <v>27</v>
      </c>
      <c r="E492" s="37" t="s">
        <v>28</v>
      </c>
      <c r="F492" s="27">
        <v>64.0</v>
      </c>
      <c r="G492" s="37" t="s">
        <v>29</v>
      </c>
      <c r="H492" s="27">
        <v>11.0</v>
      </c>
      <c r="I492" s="37" t="s">
        <v>30</v>
      </c>
      <c r="J492" s="37">
        <v>4.0</v>
      </c>
      <c r="K492" s="42" t="s">
        <v>36</v>
      </c>
      <c r="L492" s="29">
        <v>191.488</v>
      </c>
      <c r="M492" s="30">
        <v>45.024</v>
      </c>
      <c r="N492" s="27">
        <v>0.0</v>
      </c>
      <c r="O492" s="27">
        <v>44.0</v>
      </c>
      <c r="P492" s="31">
        <v>22052.440000000002</v>
      </c>
      <c r="Q492" s="31" t="str">
        <f t="shared" si="2"/>
        <v/>
      </c>
      <c r="R492" s="31">
        <v>28011.0</v>
      </c>
      <c r="S492" s="27">
        <v>466.43629</v>
      </c>
      <c r="T492" s="27">
        <v>435.07632</v>
      </c>
      <c r="U492" s="34"/>
    </row>
    <row r="493" hidden="1">
      <c r="A493" s="27">
        <v>491.0</v>
      </c>
      <c r="B493" s="37" t="s">
        <v>26</v>
      </c>
      <c r="C493" s="37" t="s">
        <v>27</v>
      </c>
      <c r="D493" s="37" t="s">
        <v>27</v>
      </c>
      <c r="E493" s="37" t="s">
        <v>28</v>
      </c>
      <c r="F493" s="27">
        <v>64.0</v>
      </c>
      <c r="G493" s="37" t="s">
        <v>29</v>
      </c>
      <c r="H493" s="27">
        <v>11.0</v>
      </c>
      <c r="I493" s="37" t="s">
        <v>30</v>
      </c>
      <c r="J493" s="37">
        <v>4.0</v>
      </c>
      <c r="K493" s="42" t="s">
        <v>37</v>
      </c>
      <c r="L493" s="29">
        <v>530.558</v>
      </c>
      <c r="M493" s="30">
        <v>201.76</v>
      </c>
      <c r="N493" s="27">
        <v>494.0</v>
      </c>
      <c r="O493" s="27">
        <v>266.0</v>
      </c>
      <c r="P493" s="31">
        <v>57441.130000000005</v>
      </c>
      <c r="Q493" s="31" t="str">
        <f t="shared" si="2"/>
        <v/>
      </c>
      <c r="R493" s="31">
        <v>68681.0</v>
      </c>
      <c r="S493" s="27">
        <v>537.74304</v>
      </c>
      <c r="T493" s="27">
        <v>463.88119</v>
      </c>
      <c r="U493" s="34"/>
    </row>
    <row r="494" hidden="1">
      <c r="A494" s="27">
        <v>492.0</v>
      </c>
      <c r="B494" s="37" t="s">
        <v>26</v>
      </c>
      <c r="C494" s="37" t="s">
        <v>27</v>
      </c>
      <c r="D494" s="37" t="s">
        <v>27</v>
      </c>
      <c r="E494" s="37" t="s">
        <v>28</v>
      </c>
      <c r="F494" s="27">
        <v>64.0</v>
      </c>
      <c r="G494" s="37" t="s">
        <v>29</v>
      </c>
      <c r="H494" s="27">
        <v>11.0</v>
      </c>
      <c r="I494" s="37" t="s">
        <v>30</v>
      </c>
      <c r="J494" s="37">
        <v>4.0</v>
      </c>
      <c r="K494" s="42" t="s">
        <v>38</v>
      </c>
      <c r="L494" s="29">
        <v>579.228</v>
      </c>
      <c r="M494" s="30">
        <v>147.422</v>
      </c>
      <c r="N494" s="27">
        <v>0.0</v>
      </c>
      <c r="O494" s="27">
        <v>238.0</v>
      </c>
      <c r="P494" s="31">
        <v>26894.84</v>
      </c>
      <c r="Q494" s="31" t="str">
        <f t="shared" si="2"/>
        <v/>
      </c>
      <c r="R494" s="31">
        <v>42419.0</v>
      </c>
      <c r="S494" s="27">
        <v>496.24482</v>
      </c>
      <c r="T494" s="27">
        <v>452.20083</v>
      </c>
      <c r="U494" s="34"/>
    </row>
    <row r="495" hidden="1">
      <c r="A495" s="27">
        <v>493.0</v>
      </c>
      <c r="B495" s="37" t="s">
        <v>26</v>
      </c>
      <c r="C495" s="37" t="s">
        <v>27</v>
      </c>
      <c r="D495" s="37" t="s">
        <v>27</v>
      </c>
      <c r="E495" s="37" t="s">
        <v>28</v>
      </c>
      <c r="F495" s="27">
        <v>64.0</v>
      </c>
      <c r="G495" s="37" t="s">
        <v>29</v>
      </c>
      <c r="H495" s="27">
        <v>11.0</v>
      </c>
      <c r="I495" s="37" t="s">
        <v>30</v>
      </c>
      <c r="J495" s="37">
        <v>4.0</v>
      </c>
      <c r="K495" s="42" t="s">
        <v>39</v>
      </c>
      <c r="L495" s="29">
        <v>297.63</v>
      </c>
      <c r="M495" s="30">
        <v>90.943</v>
      </c>
      <c r="N495" s="27">
        <v>274.0</v>
      </c>
      <c r="O495" s="27">
        <v>157.0</v>
      </c>
      <c r="P495" s="31">
        <v>149954.34</v>
      </c>
      <c r="Q495" s="31" t="str">
        <f t="shared" si="2"/>
        <v/>
      </c>
      <c r="R495" s="31">
        <v>157201.0</v>
      </c>
      <c r="S495" s="27">
        <v>595.21539</v>
      </c>
      <c r="T495" s="27">
        <v>432.86496</v>
      </c>
      <c r="U495" s="34"/>
    </row>
    <row r="496" hidden="1">
      <c r="A496" s="27">
        <v>494.0</v>
      </c>
      <c r="B496" s="37" t="s">
        <v>26</v>
      </c>
      <c r="C496" s="37" t="s">
        <v>27</v>
      </c>
      <c r="D496" s="37" t="s">
        <v>27</v>
      </c>
      <c r="E496" s="37" t="s">
        <v>28</v>
      </c>
      <c r="F496" s="27">
        <v>64.0</v>
      </c>
      <c r="G496" s="37" t="s">
        <v>29</v>
      </c>
      <c r="H496" s="27">
        <v>11.0</v>
      </c>
      <c r="I496" s="37" t="s">
        <v>30</v>
      </c>
      <c r="J496" s="37">
        <v>4.0</v>
      </c>
      <c r="K496" s="42" t="s">
        <v>40</v>
      </c>
      <c r="L496" s="29">
        <v>375.965</v>
      </c>
      <c r="M496" s="30">
        <v>139.711</v>
      </c>
      <c r="N496" s="27">
        <v>56.0</v>
      </c>
      <c r="O496" s="27">
        <v>281.0</v>
      </c>
      <c r="P496" s="31">
        <v>52644.46</v>
      </c>
      <c r="Q496" s="31" t="str">
        <f t="shared" si="2"/>
        <v/>
      </c>
      <c r="R496" s="31">
        <v>57859.0</v>
      </c>
      <c r="S496" s="27">
        <v>530.36518</v>
      </c>
      <c r="T496" s="27">
        <v>463.52215</v>
      </c>
      <c r="U496" s="34"/>
    </row>
    <row r="497" hidden="1">
      <c r="A497" s="27">
        <v>495.0</v>
      </c>
      <c r="B497" s="37" t="s">
        <v>26</v>
      </c>
      <c r="C497" s="37" t="s">
        <v>27</v>
      </c>
      <c r="D497" s="37" t="s">
        <v>27</v>
      </c>
      <c r="E497" s="37" t="s">
        <v>28</v>
      </c>
      <c r="F497" s="27">
        <v>64.0</v>
      </c>
      <c r="G497" s="37" t="s">
        <v>29</v>
      </c>
      <c r="H497" s="27">
        <v>11.0</v>
      </c>
      <c r="I497" s="37" t="s">
        <v>30</v>
      </c>
      <c r="J497" s="37">
        <v>4.0</v>
      </c>
      <c r="K497" s="42" t="s">
        <v>41</v>
      </c>
      <c r="L497" s="31"/>
      <c r="M497" s="36"/>
      <c r="N497" s="37"/>
      <c r="O497" s="37"/>
      <c r="P497" s="31"/>
      <c r="Q497" s="31" t="str">
        <f t="shared" si="2"/>
        <v/>
      </c>
      <c r="R497" s="31"/>
      <c r="S497" s="37"/>
      <c r="T497" s="37"/>
      <c r="U497" s="38"/>
    </row>
    <row r="498" hidden="1">
      <c r="A498" s="27">
        <v>496.0</v>
      </c>
      <c r="B498" s="37" t="s">
        <v>26</v>
      </c>
      <c r="C498" s="37" t="s">
        <v>27</v>
      </c>
      <c r="D498" s="37" t="s">
        <v>27</v>
      </c>
      <c r="E498" s="37" t="s">
        <v>28</v>
      </c>
      <c r="F498" s="27">
        <v>64.0</v>
      </c>
      <c r="G498" s="37" t="s">
        <v>29</v>
      </c>
      <c r="H498" s="27">
        <v>11.0</v>
      </c>
      <c r="I498" s="37" t="s">
        <v>30</v>
      </c>
      <c r="J498" s="37">
        <v>4.0</v>
      </c>
      <c r="K498" s="42" t="s">
        <v>42</v>
      </c>
      <c r="L498" s="29">
        <v>263.774</v>
      </c>
      <c r="M498" s="30">
        <v>63.231</v>
      </c>
      <c r="N498" s="27">
        <v>0.0</v>
      </c>
      <c r="O498" s="27">
        <v>114.0</v>
      </c>
      <c r="P498" s="31">
        <v>66558.87</v>
      </c>
      <c r="Q498" s="31" t="str">
        <f t="shared" si="2"/>
        <v/>
      </c>
      <c r="R498" s="31">
        <v>74634.0</v>
      </c>
      <c r="S498" s="27">
        <v>504.01639</v>
      </c>
      <c r="T498" s="27">
        <v>426.34987</v>
      </c>
      <c r="U498" s="34"/>
    </row>
    <row r="499" hidden="1">
      <c r="A499" s="27">
        <v>497.0</v>
      </c>
      <c r="B499" s="37" t="s">
        <v>26</v>
      </c>
      <c r="C499" s="37" t="s">
        <v>27</v>
      </c>
      <c r="D499" s="37" t="s">
        <v>27</v>
      </c>
      <c r="E499" s="37" t="s">
        <v>28</v>
      </c>
      <c r="F499" s="27">
        <v>64.0</v>
      </c>
      <c r="G499" s="37" t="s">
        <v>29</v>
      </c>
      <c r="H499" s="27">
        <v>11.0</v>
      </c>
      <c r="I499" s="37" t="s">
        <v>30</v>
      </c>
      <c r="J499" s="37">
        <v>4.0</v>
      </c>
      <c r="K499" s="42" t="s">
        <v>43</v>
      </c>
      <c r="L499" s="29">
        <v>112.446</v>
      </c>
      <c r="M499" s="30">
        <v>42.656</v>
      </c>
      <c r="N499" s="27">
        <v>501.0</v>
      </c>
      <c r="O499" s="27">
        <v>71.0</v>
      </c>
      <c r="P499" s="31">
        <v>306753.44</v>
      </c>
      <c r="Q499" s="31" t="str">
        <f t="shared" si="2"/>
        <v/>
      </c>
      <c r="R499" s="31">
        <v>308653.0</v>
      </c>
      <c r="S499" s="27">
        <v>751.47137</v>
      </c>
      <c r="T499" s="27">
        <v>435.68344</v>
      </c>
      <c r="U499" s="34"/>
    </row>
    <row r="500" hidden="1">
      <c r="A500" s="27">
        <v>498.0</v>
      </c>
      <c r="B500" s="37" t="s">
        <v>26</v>
      </c>
      <c r="C500" s="37" t="s">
        <v>27</v>
      </c>
      <c r="D500" s="37" t="s">
        <v>27</v>
      </c>
      <c r="E500" s="37" t="s">
        <v>28</v>
      </c>
      <c r="F500" s="27">
        <v>64.0</v>
      </c>
      <c r="G500" s="37" t="s">
        <v>29</v>
      </c>
      <c r="H500" s="27">
        <v>11.0</v>
      </c>
      <c r="I500" s="37" t="s">
        <v>30</v>
      </c>
      <c r="J500" s="37">
        <v>4.0</v>
      </c>
      <c r="K500" s="42" t="s">
        <v>44</v>
      </c>
      <c r="L500" s="29">
        <v>300.895</v>
      </c>
      <c r="M500" s="30">
        <v>76.318</v>
      </c>
      <c r="N500" s="27">
        <v>6.0</v>
      </c>
      <c r="O500" s="27">
        <v>72.0</v>
      </c>
      <c r="P500" s="31">
        <v>16872.890000000003</v>
      </c>
      <c r="Q500" s="31" t="str">
        <f t="shared" si="2"/>
        <v/>
      </c>
      <c r="R500" s="31">
        <v>24728.0</v>
      </c>
      <c r="S500" s="27">
        <v>500.26639</v>
      </c>
      <c r="T500" s="27">
        <v>472.24666</v>
      </c>
      <c r="U500" s="34"/>
    </row>
    <row r="501" hidden="1">
      <c r="A501" s="27">
        <v>499.0</v>
      </c>
      <c r="B501" s="37" t="s">
        <v>26</v>
      </c>
      <c r="C501" s="37" t="s">
        <v>27</v>
      </c>
      <c r="D501" s="37" t="s">
        <v>27</v>
      </c>
      <c r="E501" s="37" t="s">
        <v>28</v>
      </c>
      <c r="F501" s="27">
        <v>64.0</v>
      </c>
      <c r="G501" s="37" t="s">
        <v>29</v>
      </c>
      <c r="H501" s="27">
        <v>11.0</v>
      </c>
      <c r="I501" s="37" t="s">
        <v>30</v>
      </c>
      <c r="J501" s="37">
        <v>4.0</v>
      </c>
      <c r="K501" s="42" t="s">
        <v>45</v>
      </c>
      <c r="L501" s="29">
        <v>212.352</v>
      </c>
      <c r="M501" s="30">
        <v>55.936</v>
      </c>
      <c r="N501" s="27">
        <v>4.0</v>
      </c>
      <c r="O501" s="27">
        <v>106.0</v>
      </c>
      <c r="P501" s="31">
        <v>16894.11</v>
      </c>
      <c r="Q501" s="31" t="str">
        <f t="shared" si="2"/>
        <v/>
      </c>
      <c r="R501" s="31">
        <v>23725.0</v>
      </c>
      <c r="S501" s="27">
        <v>485.67296</v>
      </c>
      <c r="T501" s="27">
        <v>457.96417</v>
      </c>
      <c r="U501" s="34"/>
    </row>
    <row r="502" hidden="1">
      <c r="A502" s="27">
        <v>500.0</v>
      </c>
      <c r="B502" s="37" t="s">
        <v>26</v>
      </c>
      <c r="C502" s="37" t="s">
        <v>27</v>
      </c>
      <c r="D502" s="37" t="s">
        <v>27</v>
      </c>
      <c r="E502" s="37" t="s">
        <v>28</v>
      </c>
      <c r="F502" s="27">
        <v>64.0</v>
      </c>
      <c r="G502" s="37" t="s">
        <v>29</v>
      </c>
      <c r="H502" s="27">
        <v>11.0</v>
      </c>
      <c r="I502" s="37" t="s">
        <v>30</v>
      </c>
      <c r="J502" s="37">
        <v>4.0</v>
      </c>
      <c r="K502" s="42" t="s">
        <v>46</v>
      </c>
      <c r="L502" s="29">
        <v>422.235</v>
      </c>
      <c r="M502" s="30">
        <v>169.949</v>
      </c>
      <c r="N502" s="27">
        <v>366.0</v>
      </c>
      <c r="O502" s="27">
        <v>326.0</v>
      </c>
      <c r="P502" s="31">
        <v>101318.81</v>
      </c>
      <c r="Q502" s="31" t="str">
        <f t="shared" si="2"/>
        <v/>
      </c>
      <c r="R502" s="31">
        <v>108020.0</v>
      </c>
      <c r="S502" s="27">
        <v>547.6105</v>
      </c>
      <c r="T502" s="27">
        <v>430.91565</v>
      </c>
      <c r="U502" s="34"/>
    </row>
    <row r="503" hidden="1">
      <c r="A503" s="27">
        <v>501.0</v>
      </c>
      <c r="B503" s="37" t="s">
        <v>26</v>
      </c>
      <c r="C503" s="37" t="s">
        <v>27</v>
      </c>
      <c r="D503" s="37" t="s">
        <v>27</v>
      </c>
      <c r="E503" s="37" t="s">
        <v>28</v>
      </c>
      <c r="F503" s="27">
        <v>64.0</v>
      </c>
      <c r="G503" s="37" t="s">
        <v>29</v>
      </c>
      <c r="H503" s="27">
        <v>11.0</v>
      </c>
      <c r="I503" s="37" t="s">
        <v>30</v>
      </c>
      <c r="J503" s="37">
        <v>4.0</v>
      </c>
      <c r="K503" s="42" t="s">
        <v>47</v>
      </c>
      <c r="L503" s="29">
        <v>255.903</v>
      </c>
      <c r="M503" s="30">
        <v>40.448</v>
      </c>
      <c r="N503" s="27">
        <v>0.0</v>
      </c>
      <c r="O503" s="27">
        <v>41.0</v>
      </c>
      <c r="P503" s="31">
        <v>59405.270000000004</v>
      </c>
      <c r="Q503" s="31" t="str">
        <f t="shared" si="2"/>
        <v/>
      </c>
      <c r="R503" s="31">
        <v>68419.0</v>
      </c>
      <c r="S503" s="27">
        <v>501.24153</v>
      </c>
      <c r="T503" s="27">
        <v>431.41303</v>
      </c>
      <c r="U503" s="34"/>
    </row>
    <row r="504" hidden="1">
      <c r="A504" s="27">
        <v>502.0</v>
      </c>
      <c r="B504" s="37" t="s">
        <v>26</v>
      </c>
      <c r="C504" s="37" t="s">
        <v>27</v>
      </c>
      <c r="D504" s="37" t="s">
        <v>27</v>
      </c>
      <c r="E504" s="37" t="s">
        <v>28</v>
      </c>
      <c r="F504" s="27">
        <v>64.0</v>
      </c>
      <c r="G504" s="37" t="s">
        <v>29</v>
      </c>
      <c r="H504" s="27">
        <v>11.0</v>
      </c>
      <c r="I504" s="37" t="s">
        <v>30</v>
      </c>
      <c r="J504" s="37">
        <v>4.0</v>
      </c>
      <c r="K504" s="42" t="s">
        <v>48</v>
      </c>
      <c r="L504" s="29">
        <v>313.757</v>
      </c>
      <c r="M504" s="30">
        <v>116.064</v>
      </c>
      <c r="N504" s="27">
        <v>887.0</v>
      </c>
      <c r="O504" s="27">
        <v>196.0</v>
      </c>
      <c r="P504" s="31">
        <v>96276.37</v>
      </c>
      <c r="Q504" s="31" t="str">
        <f t="shared" si="2"/>
        <v/>
      </c>
      <c r="R504" s="31">
        <v>75638.0</v>
      </c>
      <c r="S504" s="27">
        <v>568.42119</v>
      </c>
      <c r="T504" s="27">
        <v>428.69396</v>
      </c>
      <c r="U504" s="34"/>
    </row>
    <row r="505" hidden="1">
      <c r="A505" s="27">
        <v>503.0</v>
      </c>
      <c r="B505" s="37" t="s">
        <v>26</v>
      </c>
      <c r="C505" s="37" t="s">
        <v>27</v>
      </c>
      <c r="D505" s="37" t="s">
        <v>27</v>
      </c>
      <c r="E505" s="37" t="s">
        <v>28</v>
      </c>
      <c r="F505" s="27">
        <v>64.0</v>
      </c>
      <c r="G505" s="37" t="s">
        <v>29</v>
      </c>
      <c r="H505" s="27">
        <v>11.0</v>
      </c>
      <c r="I505" s="37" t="s">
        <v>30</v>
      </c>
      <c r="J505" s="37">
        <v>4.0</v>
      </c>
      <c r="K505" s="42" t="s">
        <v>49</v>
      </c>
      <c r="L505" s="29">
        <v>620.19</v>
      </c>
      <c r="M505" s="30">
        <v>190.783</v>
      </c>
      <c r="N505" s="27">
        <v>6.0</v>
      </c>
      <c r="O505" s="27">
        <v>169.0</v>
      </c>
      <c r="P505" s="31">
        <v>156951.55</v>
      </c>
      <c r="Q505" s="31" t="str">
        <f t="shared" si="2"/>
        <v/>
      </c>
      <c r="R505" s="31">
        <v>169117.0</v>
      </c>
      <c r="S505" s="27">
        <v>601.21946</v>
      </c>
      <c r="T505" s="27">
        <v>429.15035</v>
      </c>
      <c r="U505" s="34"/>
    </row>
    <row r="506" hidden="1">
      <c r="A506" s="27">
        <v>504.0</v>
      </c>
      <c r="B506" s="37" t="s">
        <v>26</v>
      </c>
      <c r="C506" s="37" t="s">
        <v>27</v>
      </c>
      <c r="D506" s="37" t="s">
        <v>27</v>
      </c>
      <c r="E506" s="37" t="s">
        <v>28</v>
      </c>
      <c r="F506" s="27">
        <v>64.0</v>
      </c>
      <c r="G506" s="37" t="s">
        <v>29</v>
      </c>
      <c r="H506" s="27">
        <v>11.0</v>
      </c>
      <c r="I506" s="37" t="s">
        <v>30</v>
      </c>
      <c r="J506" s="37">
        <v>4.0</v>
      </c>
      <c r="K506" s="42" t="s">
        <v>50</v>
      </c>
      <c r="L506" s="29">
        <v>440.029</v>
      </c>
      <c r="M506" s="30">
        <v>157.407</v>
      </c>
      <c r="N506" s="27">
        <v>19.0</v>
      </c>
      <c r="O506" s="27">
        <v>252.0</v>
      </c>
      <c r="P506" s="31">
        <v>44528.91</v>
      </c>
      <c r="Q506" s="31" t="str">
        <f t="shared" si="2"/>
        <v/>
      </c>
      <c r="R506" s="31">
        <v>52105.0</v>
      </c>
      <c r="S506" s="27">
        <v>496.66037</v>
      </c>
      <c r="T506" s="27">
        <v>437.4685</v>
      </c>
      <c r="U506" s="34"/>
    </row>
    <row r="507" hidden="1">
      <c r="A507" s="27">
        <v>505.0</v>
      </c>
      <c r="B507" s="37" t="s">
        <v>26</v>
      </c>
      <c r="C507" s="37" t="s">
        <v>27</v>
      </c>
      <c r="D507" s="37" t="s">
        <v>27</v>
      </c>
      <c r="E507" s="37" t="s">
        <v>28</v>
      </c>
      <c r="F507" s="27">
        <v>64.0</v>
      </c>
      <c r="G507" s="37" t="s">
        <v>29</v>
      </c>
      <c r="H507" s="27">
        <v>11.0</v>
      </c>
      <c r="I507" s="37" t="s">
        <v>30</v>
      </c>
      <c r="J507" s="37">
        <v>4.0</v>
      </c>
      <c r="K507" s="42" t="s">
        <v>51</v>
      </c>
      <c r="L507" s="29">
        <v>4645.925</v>
      </c>
      <c r="M507" s="30">
        <v>961.914</v>
      </c>
      <c r="N507" s="27">
        <v>1249691.0</v>
      </c>
      <c r="O507" s="27">
        <v>1571.0</v>
      </c>
      <c r="P507" s="31">
        <v>5.4857606756000005E7</v>
      </c>
      <c r="Q507" s="31" t="str">
        <f t="shared" si="2"/>
        <v/>
      </c>
      <c r="R507" s="31">
        <v>4.12204E7</v>
      </c>
      <c r="S507" s="27">
        <v>55729.492543</v>
      </c>
      <c r="T507" s="27">
        <v>433.45644</v>
      </c>
      <c r="U507" s="34"/>
    </row>
    <row r="508" hidden="1">
      <c r="A508" s="27">
        <v>506.0</v>
      </c>
      <c r="B508" s="37" t="s">
        <v>26</v>
      </c>
      <c r="C508" s="37" t="s">
        <v>27</v>
      </c>
      <c r="D508" s="37" t="s">
        <v>27</v>
      </c>
      <c r="E508" s="37" t="s">
        <v>28</v>
      </c>
      <c r="F508" s="27">
        <v>64.0</v>
      </c>
      <c r="G508" s="37" t="s">
        <v>29</v>
      </c>
      <c r="H508" s="27">
        <v>11.0</v>
      </c>
      <c r="I508" s="37" t="s">
        <v>30</v>
      </c>
      <c r="J508" s="37">
        <v>4.0</v>
      </c>
      <c r="K508" s="42" t="s">
        <v>52</v>
      </c>
      <c r="L508" s="31"/>
      <c r="M508" s="36"/>
      <c r="N508" s="37"/>
      <c r="O508" s="37"/>
      <c r="P508" s="31"/>
      <c r="Q508" s="31" t="str">
        <f t="shared" si="2"/>
        <v/>
      </c>
      <c r="R508" s="31"/>
      <c r="S508" s="37"/>
      <c r="T508" s="37"/>
      <c r="U508" s="38"/>
    </row>
    <row r="509" hidden="1">
      <c r="A509" s="27">
        <v>507.0</v>
      </c>
      <c r="B509" s="37" t="s">
        <v>26</v>
      </c>
      <c r="C509" s="37" t="s">
        <v>27</v>
      </c>
      <c r="D509" s="37" t="s">
        <v>27</v>
      </c>
      <c r="E509" s="37" t="s">
        <v>28</v>
      </c>
      <c r="F509" s="27">
        <v>64.0</v>
      </c>
      <c r="G509" s="37" t="s">
        <v>29</v>
      </c>
      <c r="H509" s="27">
        <v>11.0</v>
      </c>
      <c r="I509" s="37" t="s">
        <v>30</v>
      </c>
      <c r="J509" s="37">
        <v>8.0</v>
      </c>
      <c r="K509" s="42" t="s">
        <v>31</v>
      </c>
      <c r="L509" s="29">
        <v>344.351</v>
      </c>
      <c r="M509" s="30">
        <v>81.887</v>
      </c>
      <c r="N509" s="27">
        <v>241.0</v>
      </c>
      <c r="O509" s="27">
        <v>140.0</v>
      </c>
      <c r="P509" s="31">
        <v>155364.07</v>
      </c>
      <c r="Q509" s="31" t="str">
        <f t="shared" si="2"/>
        <v/>
      </c>
      <c r="R509" s="31">
        <v>171854.0</v>
      </c>
      <c r="S509" s="27">
        <v>594.15733</v>
      </c>
      <c r="T509" s="27">
        <v>419.85524</v>
      </c>
      <c r="U509" s="34"/>
    </row>
    <row r="510" hidden="1">
      <c r="A510" s="27">
        <v>508.0</v>
      </c>
      <c r="B510" s="37" t="s">
        <v>26</v>
      </c>
      <c r="C510" s="37" t="s">
        <v>27</v>
      </c>
      <c r="D510" s="37" t="s">
        <v>27</v>
      </c>
      <c r="E510" s="37" t="s">
        <v>28</v>
      </c>
      <c r="F510" s="27">
        <v>64.0</v>
      </c>
      <c r="G510" s="37" t="s">
        <v>29</v>
      </c>
      <c r="H510" s="27">
        <v>11.0</v>
      </c>
      <c r="I510" s="37" t="s">
        <v>30</v>
      </c>
      <c r="J510" s="37">
        <v>8.0</v>
      </c>
      <c r="K510" s="42" t="s">
        <v>32</v>
      </c>
      <c r="L510" s="29">
        <v>433.31</v>
      </c>
      <c r="M510" s="30">
        <v>187.423</v>
      </c>
      <c r="N510" s="27">
        <v>0.0</v>
      </c>
      <c r="O510" s="27">
        <v>291.0</v>
      </c>
      <c r="P510" s="31">
        <v>27992.38</v>
      </c>
      <c r="Q510" s="31" t="str">
        <f t="shared" si="2"/>
        <v/>
      </c>
      <c r="R510" s="31">
        <v>48394.0</v>
      </c>
      <c r="S510" s="27">
        <v>477.05339</v>
      </c>
      <c r="T510" s="27">
        <v>433.5636</v>
      </c>
      <c r="U510" s="34"/>
    </row>
    <row r="511" hidden="1">
      <c r="A511" s="27">
        <v>509.0</v>
      </c>
      <c r="B511" s="37" t="s">
        <v>26</v>
      </c>
      <c r="C511" s="37" t="s">
        <v>27</v>
      </c>
      <c r="D511" s="37" t="s">
        <v>27</v>
      </c>
      <c r="E511" s="37" t="s">
        <v>28</v>
      </c>
      <c r="F511" s="27">
        <v>64.0</v>
      </c>
      <c r="G511" s="37" t="s">
        <v>29</v>
      </c>
      <c r="H511" s="27">
        <v>11.0</v>
      </c>
      <c r="I511" s="37" t="s">
        <v>30</v>
      </c>
      <c r="J511" s="37">
        <v>8.0</v>
      </c>
      <c r="K511" s="42" t="s">
        <v>33</v>
      </c>
      <c r="L511" s="29">
        <v>341.087</v>
      </c>
      <c r="M511" s="30">
        <v>114.687</v>
      </c>
      <c r="N511" s="27">
        <v>195.0</v>
      </c>
      <c r="O511" s="27">
        <v>167.0</v>
      </c>
      <c r="P511" s="31">
        <v>58384.01</v>
      </c>
      <c r="Q511" s="31" t="str">
        <f t="shared" si="2"/>
        <v/>
      </c>
      <c r="R511" s="31">
        <v>61554.0</v>
      </c>
      <c r="S511" s="27">
        <v>538.10408</v>
      </c>
      <c r="T511" s="27">
        <v>466.81527</v>
      </c>
      <c r="U511" s="34"/>
    </row>
    <row r="512" hidden="1">
      <c r="A512" s="27">
        <v>510.0</v>
      </c>
      <c r="B512" s="37" t="s">
        <v>26</v>
      </c>
      <c r="C512" s="37" t="s">
        <v>27</v>
      </c>
      <c r="D512" s="37" t="s">
        <v>27</v>
      </c>
      <c r="E512" s="37" t="s">
        <v>28</v>
      </c>
      <c r="F512" s="27">
        <v>64.0</v>
      </c>
      <c r="G512" s="37" t="s">
        <v>29</v>
      </c>
      <c r="H512" s="27">
        <v>11.0</v>
      </c>
      <c r="I512" s="37" t="s">
        <v>30</v>
      </c>
      <c r="J512" s="37">
        <v>8.0</v>
      </c>
      <c r="K512" s="42" t="s">
        <v>34</v>
      </c>
      <c r="L512" s="29">
        <v>239.263</v>
      </c>
      <c r="M512" s="30">
        <v>114.271</v>
      </c>
      <c r="N512" s="27">
        <v>119.0</v>
      </c>
      <c r="O512" s="27">
        <v>165.0</v>
      </c>
      <c r="P512" s="31">
        <v>123702.02</v>
      </c>
      <c r="Q512" s="31" t="str">
        <f t="shared" si="2"/>
        <v/>
      </c>
      <c r="R512" s="31">
        <v>130785.0</v>
      </c>
      <c r="S512" s="27">
        <v>572.30864</v>
      </c>
      <c r="T512" s="27">
        <v>436.84226</v>
      </c>
      <c r="U512" s="34"/>
    </row>
    <row r="513" hidden="1">
      <c r="A513" s="27">
        <v>511.0</v>
      </c>
      <c r="B513" s="37" t="s">
        <v>26</v>
      </c>
      <c r="C513" s="37" t="s">
        <v>27</v>
      </c>
      <c r="D513" s="37" t="s">
        <v>27</v>
      </c>
      <c r="E513" s="37" t="s">
        <v>28</v>
      </c>
      <c r="F513" s="27">
        <v>64.0</v>
      </c>
      <c r="G513" s="37" t="s">
        <v>29</v>
      </c>
      <c r="H513" s="27">
        <v>11.0</v>
      </c>
      <c r="I513" s="37" t="s">
        <v>30</v>
      </c>
      <c r="J513" s="37">
        <v>8.0</v>
      </c>
      <c r="K513" s="42" t="s">
        <v>35</v>
      </c>
      <c r="L513" s="29">
        <v>360.862</v>
      </c>
      <c r="M513" s="30">
        <v>108.413</v>
      </c>
      <c r="N513" s="27">
        <v>120.0</v>
      </c>
      <c r="O513" s="27">
        <v>166.0</v>
      </c>
      <c r="P513" s="31">
        <v>57397.32</v>
      </c>
      <c r="Q513" s="31" t="str">
        <f t="shared" si="2"/>
        <v/>
      </c>
      <c r="R513" s="31">
        <v>68299.0</v>
      </c>
      <c r="S513" s="27">
        <v>541.64188</v>
      </c>
      <c r="T513" s="27">
        <v>470.91293</v>
      </c>
      <c r="U513" s="34"/>
    </row>
    <row r="514" hidden="1">
      <c r="A514" s="27">
        <v>512.0</v>
      </c>
      <c r="B514" s="37" t="s">
        <v>26</v>
      </c>
      <c r="C514" s="37" t="s">
        <v>27</v>
      </c>
      <c r="D514" s="37" t="s">
        <v>27</v>
      </c>
      <c r="E514" s="37" t="s">
        <v>28</v>
      </c>
      <c r="F514" s="27">
        <v>64.0</v>
      </c>
      <c r="G514" s="37" t="s">
        <v>29</v>
      </c>
      <c r="H514" s="27">
        <v>11.0</v>
      </c>
      <c r="I514" s="37" t="s">
        <v>30</v>
      </c>
      <c r="J514" s="37">
        <v>8.0</v>
      </c>
      <c r="K514" s="42" t="s">
        <v>36</v>
      </c>
      <c r="L514" s="29">
        <v>202.944</v>
      </c>
      <c r="M514" s="30">
        <v>46.912</v>
      </c>
      <c r="N514" s="27">
        <v>223.0</v>
      </c>
      <c r="O514" s="27">
        <v>44.0</v>
      </c>
      <c r="P514" s="31">
        <v>52923.84</v>
      </c>
      <c r="Q514" s="31" t="str">
        <f t="shared" si="2"/>
        <v/>
      </c>
      <c r="R514" s="31">
        <v>49419.0</v>
      </c>
      <c r="S514" s="27">
        <v>495.88243</v>
      </c>
      <c r="T514" s="27">
        <v>433.57316</v>
      </c>
      <c r="U514" s="34"/>
    </row>
    <row r="515" hidden="1">
      <c r="A515" s="27">
        <v>513.0</v>
      </c>
      <c r="B515" s="37" t="s">
        <v>26</v>
      </c>
      <c r="C515" s="37" t="s">
        <v>27</v>
      </c>
      <c r="D515" s="37" t="s">
        <v>27</v>
      </c>
      <c r="E515" s="37" t="s">
        <v>28</v>
      </c>
      <c r="F515" s="27">
        <v>64.0</v>
      </c>
      <c r="G515" s="37" t="s">
        <v>29</v>
      </c>
      <c r="H515" s="27">
        <v>11.0</v>
      </c>
      <c r="I515" s="37" t="s">
        <v>30</v>
      </c>
      <c r="J515" s="37">
        <v>8.0</v>
      </c>
      <c r="K515" s="42" t="s">
        <v>37</v>
      </c>
      <c r="L515" s="29">
        <v>517.118</v>
      </c>
      <c r="M515" s="30">
        <v>174.912</v>
      </c>
      <c r="N515" s="27">
        <v>283.0</v>
      </c>
      <c r="O515" s="27">
        <v>266.0</v>
      </c>
      <c r="P515" s="31">
        <v>115428.31999999999</v>
      </c>
      <c r="Q515" s="31" t="str">
        <f t="shared" si="2"/>
        <v/>
      </c>
      <c r="R515" s="31">
        <v>121929.0</v>
      </c>
      <c r="S515" s="27">
        <v>595.03369</v>
      </c>
      <c r="T515" s="27">
        <v>463.10212</v>
      </c>
      <c r="U515" s="34"/>
    </row>
    <row r="516" hidden="1">
      <c r="A516" s="27">
        <v>514.0</v>
      </c>
      <c r="B516" s="37" t="s">
        <v>26</v>
      </c>
      <c r="C516" s="37" t="s">
        <v>27</v>
      </c>
      <c r="D516" s="37" t="s">
        <v>27</v>
      </c>
      <c r="E516" s="37" t="s">
        <v>28</v>
      </c>
      <c r="F516" s="27">
        <v>64.0</v>
      </c>
      <c r="G516" s="37" t="s">
        <v>29</v>
      </c>
      <c r="H516" s="27">
        <v>11.0</v>
      </c>
      <c r="I516" s="37" t="s">
        <v>30</v>
      </c>
      <c r="J516" s="37">
        <v>8.0</v>
      </c>
      <c r="K516" s="42" t="s">
        <v>38</v>
      </c>
      <c r="L516" s="29">
        <v>580.348</v>
      </c>
      <c r="M516" s="30">
        <v>147.552</v>
      </c>
      <c r="N516" s="27">
        <v>185.0</v>
      </c>
      <c r="O516" s="27">
        <v>238.0</v>
      </c>
      <c r="P516" s="31">
        <v>52885.689999999995</v>
      </c>
      <c r="Q516" s="31" t="str">
        <f t="shared" si="2"/>
        <v/>
      </c>
      <c r="R516" s="31">
        <v>69237.0</v>
      </c>
      <c r="S516" s="27">
        <v>510.8772</v>
      </c>
      <c r="T516" s="27">
        <v>441.89082</v>
      </c>
      <c r="U516" s="34"/>
    </row>
    <row r="517" hidden="1">
      <c r="A517" s="27">
        <v>515.0</v>
      </c>
      <c r="B517" s="37" t="s">
        <v>26</v>
      </c>
      <c r="C517" s="37" t="s">
        <v>27</v>
      </c>
      <c r="D517" s="37" t="s">
        <v>27</v>
      </c>
      <c r="E517" s="37" t="s">
        <v>28</v>
      </c>
      <c r="F517" s="27">
        <v>64.0</v>
      </c>
      <c r="G517" s="37" t="s">
        <v>29</v>
      </c>
      <c r="H517" s="27">
        <v>11.0</v>
      </c>
      <c r="I517" s="37" t="s">
        <v>30</v>
      </c>
      <c r="J517" s="37">
        <v>8.0</v>
      </c>
      <c r="K517" s="42" t="s">
        <v>39</v>
      </c>
      <c r="L517" s="29">
        <v>331.39</v>
      </c>
      <c r="M517" s="30">
        <v>86.208</v>
      </c>
      <c r="N517" s="27">
        <v>263.0</v>
      </c>
      <c r="O517" s="27">
        <v>157.0</v>
      </c>
      <c r="P517" s="31">
        <v>314412.91000000003</v>
      </c>
      <c r="Q517" s="31" t="str">
        <f t="shared" si="2"/>
        <v/>
      </c>
      <c r="R517" s="31">
        <v>320289.0</v>
      </c>
      <c r="S517" s="27">
        <v>762.40972</v>
      </c>
      <c r="T517" s="27">
        <v>435.28452</v>
      </c>
      <c r="U517" s="34"/>
    </row>
    <row r="518" hidden="1">
      <c r="A518" s="27">
        <v>516.0</v>
      </c>
      <c r="B518" s="37" t="s">
        <v>26</v>
      </c>
      <c r="C518" s="37" t="s">
        <v>27</v>
      </c>
      <c r="D518" s="37" t="s">
        <v>27</v>
      </c>
      <c r="E518" s="37" t="s">
        <v>28</v>
      </c>
      <c r="F518" s="27">
        <v>64.0</v>
      </c>
      <c r="G518" s="37" t="s">
        <v>29</v>
      </c>
      <c r="H518" s="27">
        <v>11.0</v>
      </c>
      <c r="I518" s="37" t="s">
        <v>30</v>
      </c>
      <c r="J518" s="37">
        <v>8.0</v>
      </c>
      <c r="K518" s="42" t="s">
        <v>40</v>
      </c>
      <c r="L518" s="29">
        <v>379.262</v>
      </c>
      <c r="M518" s="30">
        <v>142.207</v>
      </c>
      <c r="N518" s="27">
        <v>215.0</v>
      </c>
      <c r="O518" s="27">
        <v>283.0</v>
      </c>
      <c r="P518" s="31">
        <v>98966.26999999999</v>
      </c>
      <c r="Q518" s="31" t="str">
        <f t="shared" si="2"/>
        <v/>
      </c>
      <c r="R518" s="31">
        <v>106564.0</v>
      </c>
      <c r="S518" s="27">
        <v>572.77639</v>
      </c>
      <c r="T518" s="27">
        <v>459.83482</v>
      </c>
      <c r="U518" s="34"/>
    </row>
    <row r="519" hidden="1">
      <c r="A519" s="27">
        <v>517.0</v>
      </c>
      <c r="B519" s="37" t="s">
        <v>26</v>
      </c>
      <c r="C519" s="37" t="s">
        <v>27</v>
      </c>
      <c r="D519" s="37" t="s">
        <v>27</v>
      </c>
      <c r="E519" s="37" t="s">
        <v>28</v>
      </c>
      <c r="F519" s="27">
        <v>64.0</v>
      </c>
      <c r="G519" s="37" t="s">
        <v>29</v>
      </c>
      <c r="H519" s="27">
        <v>11.0</v>
      </c>
      <c r="I519" s="37" t="s">
        <v>30</v>
      </c>
      <c r="J519" s="37">
        <v>8.0</v>
      </c>
      <c r="K519" s="42" t="s">
        <v>41</v>
      </c>
      <c r="L519" s="31"/>
      <c r="M519" s="36"/>
      <c r="N519" s="37"/>
      <c r="O519" s="37"/>
      <c r="P519" s="31"/>
      <c r="Q519" s="31" t="str">
        <f t="shared" si="2"/>
        <v/>
      </c>
      <c r="R519" s="31"/>
      <c r="S519" s="37"/>
      <c r="T519" s="37"/>
      <c r="U519" s="38"/>
    </row>
    <row r="520" hidden="1">
      <c r="A520" s="27">
        <v>518.0</v>
      </c>
      <c r="B520" s="37" t="s">
        <v>26</v>
      </c>
      <c r="C520" s="37" t="s">
        <v>27</v>
      </c>
      <c r="D520" s="37" t="s">
        <v>27</v>
      </c>
      <c r="E520" s="37" t="s">
        <v>28</v>
      </c>
      <c r="F520" s="27">
        <v>64.0</v>
      </c>
      <c r="G520" s="37" t="s">
        <v>29</v>
      </c>
      <c r="H520" s="27">
        <v>11.0</v>
      </c>
      <c r="I520" s="37" t="s">
        <v>30</v>
      </c>
      <c r="J520" s="37">
        <v>8.0</v>
      </c>
      <c r="K520" s="42" t="s">
        <v>42</v>
      </c>
      <c r="L520" s="29">
        <v>268.0</v>
      </c>
      <c r="M520" s="30">
        <v>64.96</v>
      </c>
      <c r="N520" s="27">
        <v>223.0</v>
      </c>
      <c r="O520" s="27">
        <v>114.0</v>
      </c>
      <c r="P520" s="31">
        <v>140596.31</v>
      </c>
      <c r="Q520" s="31" t="str">
        <f t="shared" si="2"/>
        <v/>
      </c>
      <c r="R520" s="31">
        <v>139706.0</v>
      </c>
      <c r="S520" s="27">
        <v>592.34869</v>
      </c>
      <c r="T520" s="27">
        <v>440.35347</v>
      </c>
      <c r="U520" s="34"/>
    </row>
    <row r="521" hidden="1">
      <c r="A521" s="27">
        <v>519.0</v>
      </c>
      <c r="B521" s="37" t="s">
        <v>26</v>
      </c>
      <c r="C521" s="37" t="s">
        <v>27</v>
      </c>
      <c r="D521" s="37" t="s">
        <v>27</v>
      </c>
      <c r="E521" s="37" t="s">
        <v>28</v>
      </c>
      <c r="F521" s="27">
        <v>64.0</v>
      </c>
      <c r="G521" s="37" t="s">
        <v>29</v>
      </c>
      <c r="H521" s="27">
        <v>11.0</v>
      </c>
      <c r="I521" s="37" t="s">
        <v>30</v>
      </c>
      <c r="J521" s="37">
        <v>8.0</v>
      </c>
      <c r="K521" s="42" t="s">
        <v>43</v>
      </c>
      <c r="L521" s="29">
        <v>113.728</v>
      </c>
      <c r="M521" s="30">
        <v>42.624</v>
      </c>
      <c r="N521" s="27">
        <v>86.0</v>
      </c>
      <c r="O521" s="27">
        <v>71.0</v>
      </c>
      <c r="P521" s="31">
        <v>614171.03</v>
      </c>
      <c r="Q521" s="31" t="str">
        <f t="shared" si="2"/>
        <v/>
      </c>
      <c r="R521" s="31">
        <v>616029.0</v>
      </c>
      <c r="S521" s="27">
        <v>1058.000494</v>
      </c>
      <c r="T521" s="27">
        <v>434.95687</v>
      </c>
      <c r="U521" s="34"/>
    </row>
    <row r="522" hidden="1">
      <c r="A522" s="27">
        <v>520.0</v>
      </c>
      <c r="B522" s="37" t="s">
        <v>26</v>
      </c>
      <c r="C522" s="37" t="s">
        <v>27</v>
      </c>
      <c r="D522" s="37" t="s">
        <v>27</v>
      </c>
      <c r="E522" s="37" t="s">
        <v>28</v>
      </c>
      <c r="F522" s="27">
        <v>64.0</v>
      </c>
      <c r="G522" s="37" t="s">
        <v>29</v>
      </c>
      <c r="H522" s="27">
        <v>11.0</v>
      </c>
      <c r="I522" s="37" t="s">
        <v>30</v>
      </c>
      <c r="J522" s="37">
        <v>8.0</v>
      </c>
      <c r="K522" s="42" t="s">
        <v>44</v>
      </c>
      <c r="L522" s="29">
        <v>302.78</v>
      </c>
      <c r="M522" s="30">
        <v>81.375</v>
      </c>
      <c r="N522" s="27">
        <v>252.0</v>
      </c>
      <c r="O522" s="27">
        <v>72.0</v>
      </c>
      <c r="P522" s="31">
        <v>41798.630000000005</v>
      </c>
      <c r="Q522" s="31" t="str">
        <f t="shared" si="2"/>
        <v/>
      </c>
      <c r="R522" s="31">
        <v>39738.0</v>
      </c>
      <c r="S522" s="27">
        <v>522.51131</v>
      </c>
      <c r="T522" s="27">
        <v>469.06327</v>
      </c>
      <c r="U522" s="34"/>
    </row>
    <row r="523" hidden="1">
      <c r="A523" s="27">
        <v>521.0</v>
      </c>
      <c r="B523" s="37" t="s">
        <v>26</v>
      </c>
      <c r="C523" s="37" t="s">
        <v>27</v>
      </c>
      <c r="D523" s="37" t="s">
        <v>27</v>
      </c>
      <c r="E523" s="37" t="s">
        <v>28</v>
      </c>
      <c r="F523" s="27">
        <v>64.0</v>
      </c>
      <c r="G523" s="37" t="s">
        <v>29</v>
      </c>
      <c r="H523" s="27">
        <v>11.0</v>
      </c>
      <c r="I523" s="37" t="s">
        <v>30</v>
      </c>
      <c r="J523" s="37">
        <v>8.0</v>
      </c>
      <c r="K523" s="42" t="s">
        <v>45</v>
      </c>
      <c r="L523" s="29">
        <v>216.352</v>
      </c>
      <c r="M523" s="30">
        <v>58.079</v>
      </c>
      <c r="N523" s="27">
        <v>215.0</v>
      </c>
      <c r="O523" s="27">
        <v>108.0</v>
      </c>
      <c r="P523" s="31">
        <v>41959.14</v>
      </c>
      <c r="Q523" s="31" t="str">
        <f t="shared" si="2"/>
        <v/>
      </c>
      <c r="R523" s="31">
        <v>39854.0</v>
      </c>
      <c r="S523" s="27">
        <v>513.04907</v>
      </c>
      <c r="T523" s="27">
        <v>460.12057</v>
      </c>
      <c r="U523" s="34"/>
    </row>
    <row r="524" hidden="1">
      <c r="A524" s="27">
        <v>522.0</v>
      </c>
      <c r="B524" s="37" t="s">
        <v>26</v>
      </c>
      <c r="C524" s="37" t="s">
        <v>27</v>
      </c>
      <c r="D524" s="37" t="s">
        <v>27</v>
      </c>
      <c r="E524" s="37" t="s">
        <v>28</v>
      </c>
      <c r="F524" s="27">
        <v>64.0</v>
      </c>
      <c r="G524" s="37" t="s">
        <v>29</v>
      </c>
      <c r="H524" s="27">
        <v>11.0</v>
      </c>
      <c r="I524" s="37" t="s">
        <v>30</v>
      </c>
      <c r="J524" s="37">
        <v>8.0</v>
      </c>
      <c r="K524" s="42" t="s">
        <v>46</v>
      </c>
      <c r="L524" s="29">
        <v>432.702</v>
      </c>
      <c r="M524" s="30">
        <v>183.325</v>
      </c>
      <c r="N524" s="27">
        <v>320.0</v>
      </c>
      <c r="O524" s="27">
        <v>328.0</v>
      </c>
      <c r="P524" s="31">
        <v>248929.37</v>
      </c>
      <c r="Q524" s="31" t="str">
        <f t="shared" si="2"/>
        <v/>
      </c>
      <c r="R524" s="31">
        <v>254778.0</v>
      </c>
      <c r="S524" s="27">
        <v>710.00644</v>
      </c>
      <c r="T524" s="27">
        <v>445.67801</v>
      </c>
      <c r="U524" s="34"/>
    </row>
    <row r="525" hidden="1">
      <c r="A525" s="27">
        <v>523.0</v>
      </c>
      <c r="B525" s="37" t="s">
        <v>26</v>
      </c>
      <c r="C525" s="37" t="s">
        <v>27</v>
      </c>
      <c r="D525" s="37" t="s">
        <v>27</v>
      </c>
      <c r="E525" s="37" t="s">
        <v>28</v>
      </c>
      <c r="F525" s="27">
        <v>64.0</v>
      </c>
      <c r="G525" s="37" t="s">
        <v>29</v>
      </c>
      <c r="H525" s="27">
        <v>11.0</v>
      </c>
      <c r="I525" s="37" t="s">
        <v>30</v>
      </c>
      <c r="J525" s="37">
        <v>8.0</v>
      </c>
      <c r="K525" s="42" t="s">
        <v>47</v>
      </c>
      <c r="L525" s="29">
        <v>260.094</v>
      </c>
      <c r="M525" s="30">
        <v>41.408</v>
      </c>
      <c r="N525" s="27">
        <v>272.0</v>
      </c>
      <c r="O525" s="27">
        <v>41.0</v>
      </c>
      <c r="P525" s="31">
        <v>134124.9</v>
      </c>
      <c r="Q525" s="31" t="str">
        <f t="shared" si="2"/>
        <v/>
      </c>
      <c r="R525" s="31">
        <v>133590.0</v>
      </c>
      <c r="S525" s="27">
        <v>612.03066</v>
      </c>
      <c r="T525" s="27">
        <v>467.21698</v>
      </c>
      <c r="U525" s="34"/>
    </row>
    <row r="526" hidden="1">
      <c r="A526" s="27">
        <v>524.0</v>
      </c>
      <c r="B526" s="37" t="s">
        <v>26</v>
      </c>
      <c r="C526" s="37" t="s">
        <v>27</v>
      </c>
      <c r="D526" s="37" t="s">
        <v>27</v>
      </c>
      <c r="E526" s="37" t="s">
        <v>28</v>
      </c>
      <c r="F526" s="27">
        <v>64.0</v>
      </c>
      <c r="G526" s="37" t="s">
        <v>29</v>
      </c>
      <c r="H526" s="27">
        <v>11.0</v>
      </c>
      <c r="I526" s="37" t="s">
        <v>30</v>
      </c>
      <c r="J526" s="37">
        <v>8.0</v>
      </c>
      <c r="K526" s="42" t="s">
        <v>48</v>
      </c>
      <c r="L526" s="29">
        <v>318.912</v>
      </c>
      <c r="M526" s="30">
        <v>116.0</v>
      </c>
      <c r="N526" s="27">
        <v>90.0</v>
      </c>
      <c r="O526" s="27">
        <v>195.0</v>
      </c>
      <c r="P526" s="31">
        <v>171611.39</v>
      </c>
      <c r="Q526" s="31" t="str">
        <f t="shared" si="2"/>
        <v/>
      </c>
      <c r="R526" s="31">
        <v>168651.0</v>
      </c>
      <c r="S526" s="27">
        <v>621.98966</v>
      </c>
      <c r="T526" s="27">
        <v>437.25161</v>
      </c>
      <c r="U526" s="34"/>
    </row>
    <row r="527" hidden="1">
      <c r="A527" s="27">
        <v>525.0</v>
      </c>
      <c r="B527" s="37" t="s">
        <v>26</v>
      </c>
      <c r="C527" s="37" t="s">
        <v>27</v>
      </c>
      <c r="D527" s="37" t="s">
        <v>27</v>
      </c>
      <c r="E527" s="37" t="s">
        <v>28</v>
      </c>
      <c r="F527" s="27">
        <v>64.0</v>
      </c>
      <c r="G527" s="37" t="s">
        <v>29</v>
      </c>
      <c r="H527" s="27">
        <v>11.0</v>
      </c>
      <c r="I527" s="37" t="s">
        <v>30</v>
      </c>
      <c r="J527" s="37">
        <v>8.0</v>
      </c>
      <c r="K527" s="42" t="s">
        <v>49</v>
      </c>
      <c r="L527" s="29">
        <v>614.491</v>
      </c>
      <c r="M527" s="30">
        <v>195.423</v>
      </c>
      <c r="N527" s="27">
        <v>181.0</v>
      </c>
      <c r="O527" s="27">
        <v>169.0</v>
      </c>
      <c r="P527" s="31">
        <v>343395.55</v>
      </c>
      <c r="Q527" s="31" t="str">
        <f t="shared" si="2"/>
        <v/>
      </c>
      <c r="R527" s="31">
        <v>351784.0</v>
      </c>
      <c r="S527" s="27">
        <v>792.83063</v>
      </c>
      <c r="T527" s="27">
        <v>434.22753</v>
      </c>
      <c r="U527" s="34"/>
    </row>
    <row r="528" hidden="1">
      <c r="A528" s="27">
        <v>526.0</v>
      </c>
      <c r="B528" s="37" t="s">
        <v>26</v>
      </c>
      <c r="C528" s="37" t="s">
        <v>27</v>
      </c>
      <c r="D528" s="37" t="s">
        <v>27</v>
      </c>
      <c r="E528" s="37" t="s">
        <v>28</v>
      </c>
      <c r="F528" s="27">
        <v>64.0</v>
      </c>
      <c r="G528" s="37" t="s">
        <v>29</v>
      </c>
      <c r="H528" s="27">
        <v>11.0</v>
      </c>
      <c r="I528" s="37" t="s">
        <v>30</v>
      </c>
      <c r="J528" s="37">
        <v>8.0</v>
      </c>
      <c r="K528" s="42" t="s">
        <v>50</v>
      </c>
      <c r="L528" s="29">
        <v>448.124</v>
      </c>
      <c r="M528" s="30">
        <v>158.207</v>
      </c>
      <c r="N528" s="27">
        <v>198.0</v>
      </c>
      <c r="O528" s="27">
        <v>258.0</v>
      </c>
      <c r="P528" s="31">
        <v>94538.89</v>
      </c>
      <c r="Q528" s="31" t="str">
        <f t="shared" si="2"/>
        <v/>
      </c>
      <c r="R528" s="31">
        <v>96606.0</v>
      </c>
      <c r="S528" s="27">
        <v>566.69714</v>
      </c>
      <c r="T528" s="27">
        <v>457.18157</v>
      </c>
      <c r="U528" s="34"/>
    </row>
    <row r="529" hidden="1">
      <c r="A529" s="27">
        <v>527.0</v>
      </c>
      <c r="B529" s="37" t="s">
        <v>26</v>
      </c>
      <c r="C529" s="37" t="s">
        <v>27</v>
      </c>
      <c r="D529" s="37" t="s">
        <v>27</v>
      </c>
      <c r="E529" s="37" t="s">
        <v>28</v>
      </c>
      <c r="F529" s="27">
        <v>64.0</v>
      </c>
      <c r="G529" s="37" t="s">
        <v>29</v>
      </c>
      <c r="H529" s="27">
        <v>11.0</v>
      </c>
      <c r="I529" s="37" t="s">
        <v>30</v>
      </c>
      <c r="J529" s="37">
        <v>8.0</v>
      </c>
      <c r="K529" s="42" t="s">
        <v>51</v>
      </c>
      <c r="L529" s="31"/>
      <c r="M529" s="36"/>
      <c r="N529" s="37"/>
      <c r="O529" s="37"/>
      <c r="P529" s="31"/>
      <c r="Q529" s="31" t="str">
        <f>iferror(P529/(S529-T529-#REF!)*100,"")</f>
        <v/>
      </c>
      <c r="R529" s="31"/>
      <c r="S529" s="37"/>
      <c r="T529" s="37"/>
      <c r="U529" s="38"/>
    </row>
    <row r="530" hidden="1">
      <c r="A530" s="27">
        <v>680.0</v>
      </c>
      <c r="B530" s="27" t="s">
        <v>54</v>
      </c>
      <c r="C530" s="27" t="s">
        <v>28</v>
      </c>
      <c r="D530" s="27" t="s">
        <v>28</v>
      </c>
      <c r="E530" s="27" t="s">
        <v>28</v>
      </c>
      <c r="F530" s="27">
        <v>64.0</v>
      </c>
      <c r="G530" s="27" t="s">
        <v>29</v>
      </c>
      <c r="H530" s="27">
        <v>11.0</v>
      </c>
      <c r="I530" s="27" t="s">
        <v>30</v>
      </c>
      <c r="J530" s="27">
        <v>8.0</v>
      </c>
      <c r="K530" s="28" t="s">
        <v>31</v>
      </c>
      <c r="L530" s="44">
        <v>671511.63</v>
      </c>
      <c r="M530" s="45">
        <v>672771.15</v>
      </c>
      <c r="N530" s="46">
        <v>28866.0</v>
      </c>
      <c r="O530" s="46">
        <v>503.0</v>
      </c>
      <c r="P530" s="44">
        <v>1467930.0</v>
      </c>
      <c r="Q530" s="31"/>
      <c r="R530" s="44">
        <v>3696302.0</v>
      </c>
      <c r="S530" s="46">
        <v>3490.142</v>
      </c>
      <c r="T530" s="46">
        <v>5.98035</v>
      </c>
      <c r="U530" s="47"/>
    </row>
    <row r="531" hidden="1">
      <c r="A531" s="27">
        <v>528.0</v>
      </c>
      <c r="B531" s="37" t="s">
        <v>26</v>
      </c>
      <c r="C531" s="37" t="s">
        <v>27</v>
      </c>
      <c r="D531" s="37" t="s">
        <v>27</v>
      </c>
      <c r="E531" s="37" t="s">
        <v>28</v>
      </c>
      <c r="F531" s="27">
        <v>64.0</v>
      </c>
      <c r="G531" s="37" t="s">
        <v>29</v>
      </c>
      <c r="H531" s="27">
        <v>11.0</v>
      </c>
      <c r="I531" s="37" t="s">
        <v>30</v>
      </c>
      <c r="J531" s="37">
        <v>8.0</v>
      </c>
      <c r="K531" s="42" t="s">
        <v>52</v>
      </c>
      <c r="L531" s="31"/>
      <c r="M531" s="36"/>
      <c r="N531" s="37"/>
      <c r="O531" s="37"/>
      <c r="P531" s="31"/>
      <c r="Q531" s="31"/>
      <c r="R531" s="31"/>
      <c r="S531" s="37"/>
      <c r="T531" s="37"/>
      <c r="U531" s="38"/>
    </row>
    <row r="532" hidden="1">
      <c r="A532" s="27">
        <v>1.0</v>
      </c>
      <c r="B532" s="27" t="s">
        <v>54</v>
      </c>
      <c r="C532" s="27" t="s">
        <v>28</v>
      </c>
      <c r="D532" s="27" t="s">
        <v>28</v>
      </c>
      <c r="E532" s="27" t="s">
        <v>28</v>
      </c>
      <c r="F532" s="27">
        <v>48.0</v>
      </c>
      <c r="G532" s="27" t="s">
        <v>53</v>
      </c>
      <c r="H532" s="27">
        <v>11.0</v>
      </c>
      <c r="I532" s="27" t="s">
        <v>30</v>
      </c>
      <c r="J532" s="27">
        <v>1.0</v>
      </c>
      <c r="K532" s="28" t="s">
        <v>31</v>
      </c>
      <c r="L532" s="48">
        <v>256409.36</v>
      </c>
      <c r="M532" s="49">
        <v>119019.0</v>
      </c>
      <c r="N532" s="50">
        <v>27752.0</v>
      </c>
      <c r="O532" s="50">
        <v>69.0</v>
      </c>
      <c r="P532" s="48">
        <v>349858.75</v>
      </c>
      <c r="Q532" s="31"/>
      <c r="R532" s="32">
        <v>692650.0</v>
      </c>
      <c r="S532" s="51">
        <v>932.783</v>
      </c>
      <c r="T532" s="51">
        <v>7.92201</v>
      </c>
      <c r="U532" s="52"/>
    </row>
    <row r="533" hidden="1">
      <c r="A533" s="27">
        <v>2.0</v>
      </c>
      <c r="B533" s="27" t="s">
        <v>54</v>
      </c>
      <c r="C533" s="27" t="s">
        <v>28</v>
      </c>
      <c r="D533" s="27" t="s">
        <v>28</v>
      </c>
      <c r="E533" s="27" t="s">
        <v>28</v>
      </c>
      <c r="F533" s="27">
        <v>48.0</v>
      </c>
      <c r="G533" s="27" t="s">
        <v>53</v>
      </c>
      <c r="H533" s="27">
        <v>11.0</v>
      </c>
      <c r="I533" s="27" t="s">
        <v>30</v>
      </c>
      <c r="J533" s="27">
        <v>1.0</v>
      </c>
      <c r="K533" s="28" t="s">
        <v>32</v>
      </c>
      <c r="L533" s="48">
        <v>29128.0</v>
      </c>
      <c r="M533" s="49">
        <v>1387.55</v>
      </c>
      <c r="N533" s="50">
        <v>3194.0</v>
      </c>
      <c r="O533" s="50">
        <v>5.0</v>
      </c>
      <c r="P533" s="48">
        <v>4707.39</v>
      </c>
      <c r="Q533" s="31"/>
      <c r="R533" s="32">
        <v>263990.0</v>
      </c>
      <c r="S533" s="51">
        <v>647.687</v>
      </c>
      <c r="T533" s="51">
        <v>6.65967</v>
      </c>
      <c r="U533" s="52"/>
    </row>
    <row r="534" hidden="1">
      <c r="A534" s="27">
        <v>3.0</v>
      </c>
      <c r="B534" s="27" t="s">
        <v>54</v>
      </c>
      <c r="C534" s="27" t="s">
        <v>28</v>
      </c>
      <c r="D534" s="27" t="s">
        <v>28</v>
      </c>
      <c r="E534" s="27" t="s">
        <v>28</v>
      </c>
      <c r="F534" s="27">
        <v>48.0</v>
      </c>
      <c r="G534" s="27" t="s">
        <v>53</v>
      </c>
      <c r="H534" s="27">
        <v>11.0</v>
      </c>
      <c r="I534" s="27" t="s">
        <v>30</v>
      </c>
      <c r="J534" s="27">
        <v>1.0</v>
      </c>
      <c r="K534" s="28" t="s">
        <v>33</v>
      </c>
      <c r="L534" s="48">
        <v>193630.63</v>
      </c>
      <c r="M534" s="49">
        <v>154623.52000000002</v>
      </c>
      <c r="N534" s="53">
        <v>9376.0</v>
      </c>
      <c r="O534" s="53">
        <v>23.0</v>
      </c>
      <c r="P534" s="48">
        <v>26867.280000000002</v>
      </c>
      <c r="Q534" s="31"/>
      <c r="R534" s="32">
        <v>1875320.0</v>
      </c>
      <c r="S534" s="51">
        <v>2348.279</v>
      </c>
      <c r="T534" s="51">
        <v>6.84828</v>
      </c>
      <c r="U534" s="52"/>
    </row>
    <row r="535" hidden="1">
      <c r="A535" s="27">
        <v>4.0</v>
      </c>
      <c r="B535" s="27" t="s">
        <v>54</v>
      </c>
      <c r="C535" s="27" t="s">
        <v>28</v>
      </c>
      <c r="D535" s="27" t="s">
        <v>28</v>
      </c>
      <c r="E535" s="27" t="s">
        <v>28</v>
      </c>
      <c r="F535" s="27">
        <v>48.0</v>
      </c>
      <c r="G535" s="27" t="s">
        <v>53</v>
      </c>
      <c r="H535" s="27">
        <v>11.0</v>
      </c>
      <c r="I535" s="27" t="s">
        <v>30</v>
      </c>
      <c r="J535" s="27">
        <v>1.0</v>
      </c>
      <c r="K535" s="28" t="s">
        <v>34</v>
      </c>
      <c r="L535" s="48">
        <v>88181.79000000001</v>
      </c>
      <c r="M535" s="49">
        <v>57439.31</v>
      </c>
      <c r="N535" s="53">
        <v>785.0</v>
      </c>
      <c r="O535" s="53">
        <v>6.0</v>
      </c>
      <c r="P535" s="48">
        <v>1543.5700000000002</v>
      </c>
      <c r="Q535" s="31"/>
      <c r="R535" s="32">
        <v>330200.0</v>
      </c>
      <c r="S535" s="51">
        <v>703.732</v>
      </c>
      <c r="T535" s="51">
        <v>6.07497</v>
      </c>
      <c r="U535" s="52"/>
    </row>
    <row r="536" hidden="1">
      <c r="A536" s="27">
        <v>5.0</v>
      </c>
      <c r="B536" s="27" t="s">
        <v>54</v>
      </c>
      <c r="C536" s="27" t="s">
        <v>28</v>
      </c>
      <c r="D536" s="27" t="s">
        <v>28</v>
      </c>
      <c r="E536" s="27" t="s">
        <v>28</v>
      </c>
      <c r="F536" s="27">
        <v>48.0</v>
      </c>
      <c r="G536" s="27" t="s">
        <v>53</v>
      </c>
      <c r="H536" s="27">
        <v>11.0</v>
      </c>
      <c r="I536" s="27" t="s">
        <v>30</v>
      </c>
      <c r="J536" s="27">
        <v>1.0</v>
      </c>
      <c r="K536" s="28" t="s">
        <v>35</v>
      </c>
      <c r="L536" s="48">
        <v>70551.06000000001</v>
      </c>
      <c r="M536" s="49">
        <v>1880.18</v>
      </c>
      <c r="N536" s="53">
        <v>9341.0</v>
      </c>
      <c r="O536" s="53">
        <v>11.0</v>
      </c>
      <c r="P536" s="48">
        <v>6883.92</v>
      </c>
      <c r="Q536" s="31"/>
      <c r="R536" s="32">
        <v>348900.0</v>
      </c>
      <c r="S536" s="51">
        <v>708.663</v>
      </c>
      <c r="T536" s="51">
        <v>7.64308</v>
      </c>
      <c r="U536" s="52"/>
    </row>
    <row r="537" hidden="1">
      <c r="A537" s="27">
        <v>6.0</v>
      </c>
      <c r="B537" s="27" t="s">
        <v>54</v>
      </c>
      <c r="C537" s="27" t="s">
        <v>28</v>
      </c>
      <c r="D537" s="27" t="s">
        <v>28</v>
      </c>
      <c r="E537" s="27" t="s">
        <v>28</v>
      </c>
      <c r="F537" s="27">
        <v>48.0</v>
      </c>
      <c r="G537" s="27" t="s">
        <v>53</v>
      </c>
      <c r="H537" s="27">
        <v>11.0</v>
      </c>
      <c r="I537" s="27" t="s">
        <v>30</v>
      </c>
      <c r="J537" s="27">
        <v>1.0</v>
      </c>
      <c r="K537" s="28" t="s">
        <v>36</v>
      </c>
      <c r="L537" s="48">
        <v>254171.97</v>
      </c>
      <c r="M537" s="49">
        <v>212921.25999999998</v>
      </c>
      <c r="N537" s="53">
        <v>17755.0</v>
      </c>
      <c r="O537" s="53">
        <v>39.0</v>
      </c>
      <c r="P537" s="48">
        <v>57437.91</v>
      </c>
      <c r="Q537" s="31"/>
      <c r="R537" s="32">
        <v>503940.0</v>
      </c>
      <c r="S537" s="51">
        <v>963.648</v>
      </c>
      <c r="T537" s="51">
        <v>6.79644</v>
      </c>
      <c r="U537" s="52"/>
    </row>
    <row r="538" hidden="1">
      <c r="A538" s="27">
        <v>7.0</v>
      </c>
      <c r="B538" s="27" t="s">
        <v>54</v>
      </c>
      <c r="C538" s="27" t="s">
        <v>28</v>
      </c>
      <c r="D538" s="27" t="s">
        <v>28</v>
      </c>
      <c r="E538" s="27" t="s">
        <v>28</v>
      </c>
      <c r="F538" s="27">
        <v>48.0</v>
      </c>
      <c r="G538" s="27" t="s">
        <v>53</v>
      </c>
      <c r="H538" s="27">
        <v>11.0</v>
      </c>
      <c r="I538" s="27" t="s">
        <v>30</v>
      </c>
      <c r="J538" s="27">
        <v>1.0</v>
      </c>
      <c r="K538" s="28" t="s">
        <v>37</v>
      </c>
      <c r="L538" s="48">
        <v>64760.22</v>
      </c>
      <c r="M538" s="49">
        <v>2934.6800000000003</v>
      </c>
      <c r="N538" s="53">
        <v>7589.0</v>
      </c>
      <c r="O538" s="53">
        <v>10.0</v>
      </c>
      <c r="P538" s="48">
        <v>7814.36</v>
      </c>
      <c r="Q538" s="31"/>
      <c r="R538" s="32">
        <v>428790.0</v>
      </c>
      <c r="S538" s="51">
        <v>784.825</v>
      </c>
      <c r="T538" s="51">
        <v>8.79406</v>
      </c>
      <c r="U538" s="52"/>
    </row>
    <row r="539" hidden="1">
      <c r="A539" s="27">
        <v>8.0</v>
      </c>
      <c r="B539" s="27" t="s">
        <v>54</v>
      </c>
      <c r="C539" s="27" t="s">
        <v>28</v>
      </c>
      <c r="D539" s="27" t="s">
        <v>28</v>
      </c>
      <c r="E539" s="27" t="s">
        <v>28</v>
      </c>
      <c r="F539" s="27">
        <v>48.0</v>
      </c>
      <c r="G539" s="27" t="s">
        <v>53</v>
      </c>
      <c r="H539" s="27">
        <v>11.0</v>
      </c>
      <c r="I539" s="27" t="s">
        <v>30</v>
      </c>
      <c r="J539" s="27">
        <v>1.0</v>
      </c>
      <c r="K539" s="28" t="s">
        <v>38</v>
      </c>
      <c r="L539" s="48">
        <v>60035.77</v>
      </c>
      <c r="M539" s="49">
        <v>9939.859999999999</v>
      </c>
      <c r="N539" s="53">
        <v>5758.0</v>
      </c>
      <c r="O539" s="53">
        <v>7.0</v>
      </c>
      <c r="P539" s="48">
        <v>5535.389999999999</v>
      </c>
      <c r="Q539" s="31"/>
      <c r="R539" s="32">
        <v>553710.0</v>
      </c>
      <c r="S539" s="51">
        <v>953.468</v>
      </c>
      <c r="T539" s="51">
        <v>6.19763</v>
      </c>
      <c r="U539" s="52"/>
    </row>
    <row r="540" hidden="1">
      <c r="A540" s="27">
        <v>9.0</v>
      </c>
      <c r="B540" s="27" t="s">
        <v>54</v>
      </c>
      <c r="C540" s="27" t="s">
        <v>28</v>
      </c>
      <c r="D540" s="27" t="s">
        <v>28</v>
      </c>
      <c r="E540" s="27" t="s">
        <v>28</v>
      </c>
      <c r="F540" s="27">
        <v>48.0</v>
      </c>
      <c r="G540" s="27" t="s">
        <v>53</v>
      </c>
      <c r="H540" s="27">
        <v>11.0</v>
      </c>
      <c r="I540" s="27" t="s">
        <v>30</v>
      </c>
      <c r="J540" s="27">
        <v>1.0</v>
      </c>
      <c r="K540" s="28" t="s">
        <v>39</v>
      </c>
      <c r="L540" s="54" t="s">
        <v>55</v>
      </c>
      <c r="M540" s="55" t="s">
        <v>55</v>
      </c>
      <c r="N540" s="56"/>
      <c r="O540" s="56"/>
      <c r="P540" s="54"/>
      <c r="Q540" s="31"/>
      <c r="R540" s="32">
        <v>1595020.0</v>
      </c>
      <c r="S540" s="51" t="s">
        <v>30</v>
      </c>
      <c r="T540" s="51"/>
      <c r="U540" s="52"/>
    </row>
    <row r="541" hidden="1">
      <c r="A541" s="27">
        <v>10.0</v>
      </c>
      <c r="B541" s="27" t="s">
        <v>54</v>
      </c>
      <c r="C541" s="27" t="s">
        <v>28</v>
      </c>
      <c r="D541" s="27" t="s">
        <v>28</v>
      </c>
      <c r="E541" s="27" t="s">
        <v>28</v>
      </c>
      <c r="F541" s="27">
        <v>48.0</v>
      </c>
      <c r="G541" s="27" t="s">
        <v>53</v>
      </c>
      <c r="H541" s="27">
        <v>11.0</v>
      </c>
      <c r="I541" s="27" t="s">
        <v>30</v>
      </c>
      <c r="J541" s="27">
        <v>1.0</v>
      </c>
      <c r="K541" s="28" t="s">
        <v>40</v>
      </c>
      <c r="L541" s="54" t="s">
        <v>55</v>
      </c>
      <c r="M541" s="55" t="s">
        <v>55</v>
      </c>
      <c r="N541" s="56"/>
      <c r="O541" s="56"/>
      <c r="P541" s="54"/>
      <c r="Q541" s="31"/>
      <c r="R541" s="32">
        <v>1691020.0</v>
      </c>
      <c r="S541" s="51" t="s">
        <v>30</v>
      </c>
      <c r="T541" s="51"/>
      <c r="U541" s="52"/>
    </row>
    <row r="542" hidden="1">
      <c r="A542" s="27">
        <v>11.0</v>
      </c>
      <c r="B542" s="27" t="s">
        <v>54</v>
      </c>
      <c r="C542" s="27" t="s">
        <v>28</v>
      </c>
      <c r="D542" s="27" t="s">
        <v>28</v>
      </c>
      <c r="E542" s="27" t="s">
        <v>28</v>
      </c>
      <c r="F542" s="27">
        <v>48.0</v>
      </c>
      <c r="G542" s="27" t="s">
        <v>53</v>
      </c>
      <c r="H542" s="27">
        <v>11.0</v>
      </c>
      <c r="I542" s="27" t="s">
        <v>30</v>
      </c>
      <c r="J542" s="27">
        <v>1.0</v>
      </c>
      <c r="K542" s="28" t="s">
        <v>41</v>
      </c>
      <c r="L542" s="48">
        <v>28446.359999999997</v>
      </c>
      <c r="M542" s="49">
        <v>13044.75</v>
      </c>
      <c r="N542" s="53">
        <v>2111.0</v>
      </c>
      <c r="O542" s="53">
        <v>8.0</v>
      </c>
      <c r="P542" s="48">
        <v>6919.95</v>
      </c>
      <c r="Q542" s="31"/>
      <c r="R542" s="32">
        <v>315800.0</v>
      </c>
      <c r="S542" s="51">
        <v>905.157</v>
      </c>
      <c r="T542" s="51">
        <v>7.99014</v>
      </c>
      <c r="U542" s="52"/>
    </row>
    <row r="543" hidden="1">
      <c r="A543" s="27">
        <v>12.0</v>
      </c>
      <c r="B543" s="27" t="s">
        <v>54</v>
      </c>
      <c r="C543" s="27" t="s">
        <v>28</v>
      </c>
      <c r="D543" s="27" t="s">
        <v>28</v>
      </c>
      <c r="E543" s="27" t="s">
        <v>28</v>
      </c>
      <c r="F543" s="27">
        <v>48.0</v>
      </c>
      <c r="G543" s="27" t="s">
        <v>53</v>
      </c>
      <c r="H543" s="27">
        <v>11.0</v>
      </c>
      <c r="I543" s="27" t="s">
        <v>30</v>
      </c>
      <c r="J543" s="27">
        <v>1.0</v>
      </c>
      <c r="K543" s="28" t="s">
        <v>42</v>
      </c>
      <c r="L543" s="48">
        <v>247701.87999999998</v>
      </c>
      <c r="M543" s="49">
        <v>150184.25</v>
      </c>
      <c r="N543" s="53">
        <v>8999.0</v>
      </c>
      <c r="O543" s="53">
        <v>32.0</v>
      </c>
      <c r="P543" s="48">
        <v>22571.739999999998</v>
      </c>
      <c r="Q543" s="31"/>
      <c r="R543" s="32">
        <v>964020.0</v>
      </c>
      <c r="S543" s="51">
        <v>1374.62</v>
      </c>
      <c r="T543" s="51">
        <v>8.46497</v>
      </c>
      <c r="U543" s="52"/>
    </row>
    <row r="544" hidden="1">
      <c r="A544" s="27">
        <v>13.0</v>
      </c>
      <c r="B544" s="27" t="s">
        <v>54</v>
      </c>
      <c r="C544" s="27" t="s">
        <v>28</v>
      </c>
      <c r="D544" s="27" t="s">
        <v>28</v>
      </c>
      <c r="E544" s="27" t="s">
        <v>28</v>
      </c>
      <c r="F544" s="27">
        <v>48.0</v>
      </c>
      <c r="G544" s="27" t="s">
        <v>53</v>
      </c>
      <c r="H544" s="27">
        <v>11.0</v>
      </c>
      <c r="I544" s="27" t="s">
        <v>30</v>
      </c>
      <c r="J544" s="27">
        <v>1.0</v>
      </c>
      <c r="K544" s="28" t="s">
        <v>43</v>
      </c>
      <c r="L544" s="48">
        <v>24707.96</v>
      </c>
      <c r="M544" s="49">
        <v>19007.829999999998</v>
      </c>
      <c r="N544" s="53">
        <v>2848.0</v>
      </c>
      <c r="O544" s="53">
        <v>6.0</v>
      </c>
      <c r="P544" s="48">
        <v>73445.68</v>
      </c>
      <c r="Q544" s="31"/>
      <c r="R544" s="32">
        <v>717734.0</v>
      </c>
      <c r="S544" s="51">
        <v>1093.166</v>
      </c>
      <c r="T544" s="51">
        <v>7.24517</v>
      </c>
      <c r="U544" s="52"/>
    </row>
    <row r="545" hidden="1">
      <c r="A545" s="27">
        <v>14.0</v>
      </c>
      <c r="B545" s="27" t="s">
        <v>54</v>
      </c>
      <c r="C545" s="27" t="s">
        <v>28</v>
      </c>
      <c r="D545" s="27" t="s">
        <v>28</v>
      </c>
      <c r="E545" s="27" t="s">
        <v>28</v>
      </c>
      <c r="F545" s="27">
        <v>48.0</v>
      </c>
      <c r="G545" s="27" t="s">
        <v>53</v>
      </c>
      <c r="H545" s="27">
        <v>11.0</v>
      </c>
      <c r="I545" s="27" t="s">
        <v>30</v>
      </c>
      <c r="J545" s="27">
        <v>1.0</v>
      </c>
      <c r="K545" s="28" t="s">
        <v>44</v>
      </c>
      <c r="L545" s="48">
        <v>157909.91</v>
      </c>
      <c r="M545" s="49">
        <v>148511.11000000002</v>
      </c>
      <c r="N545" s="53">
        <v>5541.0</v>
      </c>
      <c r="O545" s="53">
        <v>26.0</v>
      </c>
      <c r="P545" s="48">
        <v>13264.24</v>
      </c>
      <c r="Q545" s="31"/>
      <c r="R545" s="32">
        <v>911380.0</v>
      </c>
      <c r="S545" s="51">
        <v>1271.028</v>
      </c>
      <c r="T545" s="51">
        <v>9.22595</v>
      </c>
      <c r="U545" s="52"/>
    </row>
    <row r="546" hidden="1">
      <c r="A546" s="27">
        <v>15.0</v>
      </c>
      <c r="B546" s="27" t="s">
        <v>54</v>
      </c>
      <c r="C546" s="27" t="s">
        <v>28</v>
      </c>
      <c r="D546" s="27" t="s">
        <v>28</v>
      </c>
      <c r="E546" s="27" t="s">
        <v>28</v>
      </c>
      <c r="F546" s="27">
        <v>48.0</v>
      </c>
      <c r="G546" s="27" t="s">
        <v>53</v>
      </c>
      <c r="H546" s="27">
        <v>11.0</v>
      </c>
      <c r="I546" s="27" t="s">
        <v>30</v>
      </c>
      <c r="J546" s="27">
        <v>1.0</v>
      </c>
      <c r="K546" s="28" t="s">
        <v>45</v>
      </c>
      <c r="L546" s="48">
        <v>288036.81999999995</v>
      </c>
      <c r="M546" s="49">
        <v>271752.04000000004</v>
      </c>
      <c r="N546" s="53">
        <v>2908.0</v>
      </c>
      <c r="O546" s="53">
        <v>17.0</v>
      </c>
      <c r="P546" s="48">
        <v>8422.68</v>
      </c>
      <c r="Q546" s="31"/>
      <c r="R546" s="32">
        <v>592230.0</v>
      </c>
      <c r="S546" s="51">
        <v>941.042</v>
      </c>
      <c r="T546" s="51">
        <v>5.89965</v>
      </c>
      <c r="U546" s="52"/>
    </row>
    <row r="547" hidden="1">
      <c r="A547" s="27">
        <v>16.0</v>
      </c>
      <c r="B547" s="27" t="s">
        <v>54</v>
      </c>
      <c r="C547" s="27" t="s">
        <v>28</v>
      </c>
      <c r="D547" s="27" t="s">
        <v>28</v>
      </c>
      <c r="E547" s="27" t="s">
        <v>28</v>
      </c>
      <c r="F547" s="27">
        <v>48.0</v>
      </c>
      <c r="G547" s="27" t="s">
        <v>53</v>
      </c>
      <c r="H547" s="27">
        <v>11.0</v>
      </c>
      <c r="I547" s="27" t="s">
        <v>30</v>
      </c>
      <c r="J547" s="27">
        <v>1.0</v>
      </c>
      <c r="K547" s="28" t="s">
        <v>46</v>
      </c>
      <c r="L547" s="48">
        <v>10485.6</v>
      </c>
      <c r="M547" s="49">
        <v>2459.8399999999997</v>
      </c>
      <c r="N547" s="53">
        <v>1950.0</v>
      </c>
      <c r="O547" s="53">
        <v>4.0</v>
      </c>
      <c r="P547" s="48">
        <v>5080.129999999999</v>
      </c>
      <c r="Q547" s="31"/>
      <c r="R547" s="32">
        <v>708070.0</v>
      </c>
      <c r="S547" s="51">
        <v>904.566</v>
      </c>
      <c r="T547" s="51">
        <v>7.73685</v>
      </c>
      <c r="U547" s="52"/>
    </row>
    <row r="548" hidden="1">
      <c r="A548" s="27">
        <v>17.0</v>
      </c>
      <c r="B548" s="27" t="s">
        <v>54</v>
      </c>
      <c r="C548" s="27" t="s">
        <v>28</v>
      </c>
      <c r="D548" s="27" t="s">
        <v>28</v>
      </c>
      <c r="E548" s="27" t="s">
        <v>28</v>
      </c>
      <c r="F548" s="27">
        <v>48.0</v>
      </c>
      <c r="G548" s="27" t="s">
        <v>53</v>
      </c>
      <c r="H548" s="27">
        <v>11.0</v>
      </c>
      <c r="I548" s="27" t="s">
        <v>30</v>
      </c>
      <c r="J548" s="27">
        <v>1.0</v>
      </c>
      <c r="K548" s="28" t="s">
        <v>47</v>
      </c>
      <c r="L548" s="48">
        <v>215142.64</v>
      </c>
      <c r="M548" s="49">
        <v>200673.62</v>
      </c>
      <c r="N548" s="53">
        <v>30299.0</v>
      </c>
      <c r="O548" s="53">
        <v>84.0</v>
      </c>
      <c r="P548" s="48">
        <v>110021.73000000001</v>
      </c>
      <c r="Q548" s="31"/>
      <c r="R548" s="32">
        <v>1867430.0</v>
      </c>
      <c r="S548" s="51">
        <v>2178.353</v>
      </c>
      <c r="T548" s="51">
        <v>9.43739</v>
      </c>
      <c r="U548" s="52"/>
    </row>
    <row r="549" hidden="1">
      <c r="A549" s="27">
        <v>18.0</v>
      </c>
      <c r="B549" s="27" t="s">
        <v>54</v>
      </c>
      <c r="C549" s="27" t="s">
        <v>28</v>
      </c>
      <c r="D549" s="27" t="s">
        <v>28</v>
      </c>
      <c r="E549" s="27" t="s">
        <v>28</v>
      </c>
      <c r="F549" s="27">
        <v>48.0</v>
      </c>
      <c r="G549" s="27" t="s">
        <v>53</v>
      </c>
      <c r="H549" s="27">
        <v>11.0</v>
      </c>
      <c r="I549" s="27" t="s">
        <v>30</v>
      </c>
      <c r="J549" s="27">
        <v>1.0</v>
      </c>
      <c r="K549" s="28" t="s">
        <v>48</v>
      </c>
      <c r="L549" s="48">
        <v>100381.91</v>
      </c>
      <c r="M549" s="49">
        <v>95842.47</v>
      </c>
      <c r="N549" s="53">
        <v>6363.0</v>
      </c>
      <c r="O549" s="53">
        <v>22.0</v>
      </c>
      <c r="P549" s="48">
        <v>15047.41</v>
      </c>
      <c r="Q549" s="31"/>
      <c r="R549" s="32">
        <v>2705810.0</v>
      </c>
      <c r="S549" s="51">
        <v>3397.448</v>
      </c>
      <c r="T549" s="51">
        <v>8.23605</v>
      </c>
      <c r="U549" s="52"/>
    </row>
    <row r="550" hidden="1">
      <c r="A550" s="27">
        <v>19.0</v>
      </c>
      <c r="B550" s="27" t="s">
        <v>54</v>
      </c>
      <c r="C550" s="27" t="s">
        <v>28</v>
      </c>
      <c r="D550" s="27" t="s">
        <v>28</v>
      </c>
      <c r="E550" s="27" t="s">
        <v>28</v>
      </c>
      <c r="F550" s="27">
        <v>48.0</v>
      </c>
      <c r="G550" s="27" t="s">
        <v>53</v>
      </c>
      <c r="H550" s="27">
        <v>11.0</v>
      </c>
      <c r="I550" s="27" t="s">
        <v>30</v>
      </c>
      <c r="J550" s="27">
        <v>1.0</v>
      </c>
      <c r="K550" s="28" t="s">
        <v>49</v>
      </c>
      <c r="L550" s="48">
        <v>157430.91</v>
      </c>
      <c r="M550" s="49">
        <v>150014.16</v>
      </c>
      <c r="N550" s="53">
        <v>3671.0</v>
      </c>
      <c r="O550" s="53">
        <v>20.0</v>
      </c>
      <c r="P550" s="48">
        <v>47133.88</v>
      </c>
      <c r="Q550" s="31"/>
      <c r="R550" s="32">
        <v>946620.0</v>
      </c>
      <c r="S550" s="51">
        <v>1294.909</v>
      </c>
      <c r="T550" s="51">
        <v>8.43606</v>
      </c>
      <c r="U550" s="52"/>
    </row>
    <row r="551" hidden="1">
      <c r="A551" s="27">
        <v>20.0</v>
      </c>
      <c r="B551" s="27" t="s">
        <v>54</v>
      </c>
      <c r="C551" s="27" t="s">
        <v>28</v>
      </c>
      <c r="D551" s="27" t="s">
        <v>28</v>
      </c>
      <c r="E551" s="27" t="s">
        <v>28</v>
      </c>
      <c r="F551" s="27">
        <v>48.0</v>
      </c>
      <c r="G551" s="27" t="s">
        <v>53</v>
      </c>
      <c r="H551" s="27">
        <v>11.0</v>
      </c>
      <c r="I551" s="27" t="s">
        <v>30</v>
      </c>
      <c r="J551" s="27">
        <v>1.0</v>
      </c>
      <c r="K551" s="28" t="s">
        <v>50</v>
      </c>
      <c r="L551" s="54" t="s">
        <v>55</v>
      </c>
      <c r="M551" s="55" t="s">
        <v>55</v>
      </c>
      <c r="N551" s="56"/>
      <c r="O551" s="56"/>
      <c r="P551" s="54"/>
      <c r="Q551" s="31"/>
      <c r="R551" s="32"/>
      <c r="S551" s="51" t="s">
        <v>56</v>
      </c>
      <c r="T551" s="51"/>
      <c r="U551" s="52"/>
    </row>
    <row r="552" hidden="1">
      <c r="A552" s="27">
        <v>21.0</v>
      </c>
      <c r="B552" s="27" t="s">
        <v>54</v>
      </c>
      <c r="C552" s="27" t="s">
        <v>28</v>
      </c>
      <c r="D552" s="27" t="s">
        <v>28</v>
      </c>
      <c r="E552" s="27" t="s">
        <v>28</v>
      </c>
      <c r="F552" s="27">
        <v>48.0</v>
      </c>
      <c r="G552" s="27" t="s">
        <v>53</v>
      </c>
      <c r="H552" s="27">
        <v>11.0</v>
      </c>
      <c r="I552" s="27" t="s">
        <v>30</v>
      </c>
      <c r="J552" s="27">
        <v>1.0</v>
      </c>
      <c r="K552" s="28" t="s">
        <v>51</v>
      </c>
      <c r="L552" s="48">
        <v>214575.97999999998</v>
      </c>
      <c r="M552" s="49">
        <v>169858.84999999998</v>
      </c>
      <c r="N552" s="53">
        <v>16336.0</v>
      </c>
      <c r="O552" s="53">
        <v>24.0</v>
      </c>
      <c r="P552" s="48">
        <v>34186.369999999995</v>
      </c>
      <c r="Q552" s="31"/>
      <c r="R552" s="32">
        <v>1149620.0</v>
      </c>
      <c r="S552" s="51">
        <v>1437.177</v>
      </c>
      <c r="T552" s="51">
        <v>7.5011</v>
      </c>
      <c r="U552" s="52"/>
    </row>
    <row r="553" hidden="1">
      <c r="A553" s="27">
        <v>22.0</v>
      </c>
      <c r="B553" s="27" t="s">
        <v>54</v>
      </c>
      <c r="C553" s="27" t="s">
        <v>28</v>
      </c>
      <c r="D553" s="27" t="s">
        <v>28</v>
      </c>
      <c r="E553" s="27" t="s">
        <v>28</v>
      </c>
      <c r="F553" s="27">
        <v>48.0</v>
      </c>
      <c r="G553" s="27" t="s">
        <v>53</v>
      </c>
      <c r="H553" s="27">
        <v>11.0</v>
      </c>
      <c r="I553" s="27" t="s">
        <v>30</v>
      </c>
      <c r="J553" s="27">
        <v>1.0</v>
      </c>
      <c r="K553" s="28" t="s">
        <v>52</v>
      </c>
      <c r="L553" s="54" t="s">
        <v>55</v>
      </c>
      <c r="M553" s="55" t="s">
        <v>55</v>
      </c>
      <c r="N553" s="56"/>
      <c r="O553" s="56"/>
      <c r="P553" s="54"/>
      <c r="Q553" s="31"/>
      <c r="R553" s="31">
        <v>349890.0</v>
      </c>
      <c r="S553" s="50" t="s">
        <v>30</v>
      </c>
      <c r="T553" s="50"/>
      <c r="U553" s="57"/>
    </row>
    <row r="554" hidden="1">
      <c r="A554" s="27">
        <v>23.0</v>
      </c>
      <c r="B554" s="27" t="s">
        <v>54</v>
      </c>
      <c r="C554" s="27" t="s">
        <v>28</v>
      </c>
      <c r="D554" s="27" t="s">
        <v>28</v>
      </c>
      <c r="E554" s="27" t="s">
        <v>28</v>
      </c>
      <c r="F554" s="27">
        <v>48.0</v>
      </c>
      <c r="G554" s="27" t="s">
        <v>53</v>
      </c>
      <c r="H554" s="27">
        <v>11.0</v>
      </c>
      <c r="I554" s="27" t="s">
        <v>30</v>
      </c>
      <c r="J554" s="27">
        <v>2.0</v>
      </c>
      <c r="K554" s="28" t="s">
        <v>31</v>
      </c>
      <c r="L554" s="48">
        <v>505124.6</v>
      </c>
      <c r="M554" s="49">
        <v>469136.64</v>
      </c>
      <c r="N554" s="53">
        <v>44679.0</v>
      </c>
      <c r="O554" s="53">
        <v>129.0</v>
      </c>
      <c r="P554" s="48">
        <v>650733.38</v>
      </c>
      <c r="Q554" s="31"/>
      <c r="R554" s="52">
        <v>1092424.0</v>
      </c>
      <c r="S554" s="51">
        <v>1543.638</v>
      </c>
      <c r="T554" s="58">
        <v>6.84884</v>
      </c>
      <c r="U554" s="59"/>
    </row>
    <row r="555" hidden="1">
      <c r="A555" s="27">
        <v>24.0</v>
      </c>
      <c r="B555" s="27" t="s">
        <v>54</v>
      </c>
      <c r="C555" s="27" t="s">
        <v>28</v>
      </c>
      <c r="D555" s="27" t="s">
        <v>28</v>
      </c>
      <c r="E555" s="27" t="s">
        <v>28</v>
      </c>
      <c r="F555" s="27">
        <v>48.0</v>
      </c>
      <c r="G555" s="27" t="s">
        <v>53</v>
      </c>
      <c r="H555" s="27">
        <v>11.0</v>
      </c>
      <c r="I555" s="27" t="s">
        <v>30</v>
      </c>
      <c r="J555" s="27">
        <v>2.0</v>
      </c>
      <c r="K555" s="28" t="s">
        <v>32</v>
      </c>
      <c r="L555" s="48">
        <v>95948.47</v>
      </c>
      <c r="M555" s="49">
        <v>46195.030000000006</v>
      </c>
      <c r="N555" s="53">
        <v>5298.0</v>
      </c>
      <c r="O555" s="53">
        <v>9.0</v>
      </c>
      <c r="P555" s="48">
        <v>19173.030000000002</v>
      </c>
      <c r="Q555" s="31"/>
      <c r="R555" s="51">
        <v>418391.0</v>
      </c>
      <c r="S555" s="51">
        <v>887.798</v>
      </c>
      <c r="T555" s="58">
        <v>7.75231</v>
      </c>
      <c r="U555" s="59"/>
    </row>
    <row r="556" hidden="1">
      <c r="A556" s="27">
        <v>25.0</v>
      </c>
      <c r="B556" s="27" t="s">
        <v>54</v>
      </c>
      <c r="C556" s="27" t="s">
        <v>28</v>
      </c>
      <c r="D556" s="27" t="s">
        <v>28</v>
      </c>
      <c r="E556" s="27" t="s">
        <v>28</v>
      </c>
      <c r="F556" s="27">
        <v>48.0</v>
      </c>
      <c r="G556" s="27" t="s">
        <v>53</v>
      </c>
      <c r="H556" s="27">
        <v>11.0</v>
      </c>
      <c r="I556" s="27" t="s">
        <v>30</v>
      </c>
      <c r="J556" s="27">
        <v>2.0</v>
      </c>
      <c r="K556" s="28" t="s">
        <v>33</v>
      </c>
      <c r="L556" s="48">
        <v>330858.72000000003</v>
      </c>
      <c r="M556" s="49">
        <v>292788.93</v>
      </c>
      <c r="N556" s="53">
        <v>15459.0</v>
      </c>
      <c r="O556" s="53">
        <v>41.0</v>
      </c>
      <c r="P556" s="48">
        <v>47666.88</v>
      </c>
      <c r="Q556" s="31"/>
      <c r="R556" s="51">
        <v>3872026.0</v>
      </c>
      <c r="S556" s="51">
        <v>4333.335</v>
      </c>
      <c r="T556" s="58">
        <v>7.05677</v>
      </c>
      <c r="U556" s="59"/>
    </row>
    <row r="557" hidden="1">
      <c r="A557" s="27">
        <v>26.0</v>
      </c>
      <c r="B557" s="27" t="s">
        <v>54</v>
      </c>
      <c r="C557" s="27" t="s">
        <v>28</v>
      </c>
      <c r="D557" s="27" t="s">
        <v>28</v>
      </c>
      <c r="E557" s="27" t="s">
        <v>28</v>
      </c>
      <c r="F557" s="27">
        <v>48.0</v>
      </c>
      <c r="G557" s="27" t="s">
        <v>53</v>
      </c>
      <c r="H557" s="27">
        <v>11.0</v>
      </c>
      <c r="I557" s="27" t="s">
        <v>30</v>
      </c>
      <c r="J557" s="27">
        <v>2.0</v>
      </c>
      <c r="K557" s="28" t="s">
        <v>34</v>
      </c>
      <c r="L557" s="48">
        <v>157189.33000000002</v>
      </c>
      <c r="M557" s="49">
        <v>117875.34</v>
      </c>
      <c r="N557" s="53">
        <v>1420.0</v>
      </c>
      <c r="O557" s="53">
        <v>10.0</v>
      </c>
      <c r="P557" s="48">
        <v>3178.4900000000002</v>
      </c>
      <c r="Q557" s="31"/>
      <c r="R557" s="51">
        <v>446761.0</v>
      </c>
      <c r="S557" s="51">
        <v>878.581</v>
      </c>
      <c r="T557" s="58">
        <v>5.95088</v>
      </c>
      <c r="U557" s="59"/>
    </row>
    <row r="558" hidden="1">
      <c r="A558" s="27">
        <v>27.0</v>
      </c>
      <c r="B558" s="27" t="s">
        <v>54</v>
      </c>
      <c r="C558" s="27" t="s">
        <v>28</v>
      </c>
      <c r="D558" s="27" t="s">
        <v>28</v>
      </c>
      <c r="E558" s="27" t="s">
        <v>28</v>
      </c>
      <c r="F558" s="27">
        <v>48.0</v>
      </c>
      <c r="G558" s="27" t="s">
        <v>53</v>
      </c>
      <c r="H558" s="27">
        <v>11.0</v>
      </c>
      <c r="I558" s="27" t="s">
        <v>30</v>
      </c>
      <c r="J558" s="27">
        <v>2.0</v>
      </c>
      <c r="K558" s="28" t="s">
        <v>35</v>
      </c>
      <c r="L558" s="48">
        <v>114333.82</v>
      </c>
      <c r="M558" s="49">
        <v>91382.28</v>
      </c>
      <c r="N558" s="53">
        <v>10206.0</v>
      </c>
      <c r="O558" s="53">
        <v>16.0</v>
      </c>
      <c r="P558" s="48">
        <v>14403.449999999999</v>
      </c>
      <c r="Q558" s="31"/>
      <c r="R558" s="51">
        <v>903243.0</v>
      </c>
      <c r="S558" s="51">
        <v>1248.531</v>
      </c>
      <c r="T558" s="58">
        <v>7.95826</v>
      </c>
      <c r="U558" s="59"/>
    </row>
    <row r="559" hidden="1">
      <c r="A559" s="27">
        <v>28.0</v>
      </c>
      <c r="B559" s="27" t="s">
        <v>54</v>
      </c>
      <c r="C559" s="27" t="s">
        <v>28</v>
      </c>
      <c r="D559" s="27" t="s">
        <v>28</v>
      </c>
      <c r="E559" s="27" t="s">
        <v>28</v>
      </c>
      <c r="F559" s="27">
        <v>48.0</v>
      </c>
      <c r="G559" s="27" t="s">
        <v>53</v>
      </c>
      <c r="H559" s="27">
        <v>11.0</v>
      </c>
      <c r="I559" s="27" t="s">
        <v>30</v>
      </c>
      <c r="J559" s="27">
        <v>2.0</v>
      </c>
      <c r="K559" s="28" t="s">
        <v>36</v>
      </c>
      <c r="L559" s="48">
        <v>497525.29</v>
      </c>
      <c r="M559" s="49">
        <v>466569.81</v>
      </c>
      <c r="N559" s="53">
        <v>33789.0</v>
      </c>
      <c r="O559" s="53">
        <v>69.0</v>
      </c>
      <c r="P559" s="48">
        <v>111730.25</v>
      </c>
      <c r="Q559" s="31"/>
      <c r="R559" s="51">
        <v>816674.0</v>
      </c>
      <c r="S559" s="51">
        <v>1270.231</v>
      </c>
      <c r="T559" s="58">
        <v>6.40629</v>
      </c>
      <c r="U559" s="59"/>
    </row>
    <row r="560" hidden="1">
      <c r="A560" s="27">
        <v>29.0</v>
      </c>
      <c r="B560" s="27" t="s">
        <v>54</v>
      </c>
      <c r="C560" s="27" t="s">
        <v>28</v>
      </c>
      <c r="D560" s="27" t="s">
        <v>28</v>
      </c>
      <c r="E560" s="27" t="s">
        <v>28</v>
      </c>
      <c r="F560" s="27">
        <v>48.0</v>
      </c>
      <c r="G560" s="27" t="s">
        <v>53</v>
      </c>
      <c r="H560" s="27">
        <v>11.0</v>
      </c>
      <c r="I560" s="27" t="s">
        <v>30</v>
      </c>
      <c r="J560" s="27">
        <v>2.0</v>
      </c>
      <c r="K560" s="28" t="s">
        <v>37</v>
      </c>
      <c r="L560" s="48">
        <v>130938.14</v>
      </c>
      <c r="M560" s="49">
        <v>20731.13</v>
      </c>
      <c r="N560" s="53">
        <v>13580.0</v>
      </c>
      <c r="O560" s="53">
        <v>15.0</v>
      </c>
      <c r="P560" s="48">
        <v>14759.22</v>
      </c>
      <c r="Q560" s="31"/>
      <c r="R560" s="51">
        <v>648366.0</v>
      </c>
      <c r="S560" s="51">
        <v>1027.522</v>
      </c>
      <c r="T560" s="58">
        <v>7.09396</v>
      </c>
      <c r="U560" s="59"/>
    </row>
    <row r="561" hidden="1">
      <c r="A561" s="27">
        <v>30.0</v>
      </c>
      <c r="B561" s="27" t="s">
        <v>54</v>
      </c>
      <c r="C561" s="27" t="s">
        <v>28</v>
      </c>
      <c r="D561" s="27" t="s">
        <v>28</v>
      </c>
      <c r="E561" s="27" t="s">
        <v>28</v>
      </c>
      <c r="F561" s="27">
        <v>48.0</v>
      </c>
      <c r="G561" s="27" t="s">
        <v>53</v>
      </c>
      <c r="H561" s="27">
        <v>11.0</v>
      </c>
      <c r="I561" s="27" t="s">
        <v>30</v>
      </c>
      <c r="J561" s="27">
        <v>2.0</v>
      </c>
      <c r="K561" s="28" t="s">
        <v>38</v>
      </c>
      <c r="L561" s="48">
        <v>124580.59</v>
      </c>
      <c r="M561" s="49">
        <v>66996.61</v>
      </c>
      <c r="N561" s="53">
        <v>9585.0</v>
      </c>
      <c r="O561" s="53">
        <v>11.0</v>
      </c>
      <c r="P561" s="48">
        <v>9707.710000000001</v>
      </c>
      <c r="Q561" s="31"/>
      <c r="R561" s="51">
        <v>1098516.0</v>
      </c>
      <c r="S561" s="51">
        <v>1446.275</v>
      </c>
      <c r="T561" s="58">
        <v>5.9783</v>
      </c>
      <c r="U561" s="59"/>
    </row>
    <row r="562" hidden="1">
      <c r="A562" s="27">
        <v>31.0</v>
      </c>
      <c r="B562" s="27" t="s">
        <v>54</v>
      </c>
      <c r="C562" s="27" t="s">
        <v>28</v>
      </c>
      <c r="D562" s="27" t="s">
        <v>28</v>
      </c>
      <c r="E562" s="27" t="s">
        <v>28</v>
      </c>
      <c r="F562" s="27">
        <v>48.0</v>
      </c>
      <c r="G562" s="27" t="s">
        <v>53</v>
      </c>
      <c r="H562" s="27">
        <v>11.0</v>
      </c>
      <c r="I562" s="27" t="s">
        <v>30</v>
      </c>
      <c r="J562" s="27">
        <v>2.0</v>
      </c>
      <c r="K562" s="28" t="s">
        <v>39</v>
      </c>
      <c r="L562" s="48">
        <v>520783.59</v>
      </c>
      <c r="M562" s="49">
        <v>493836.11000000004</v>
      </c>
      <c r="N562" s="53">
        <v>34521.0</v>
      </c>
      <c r="O562" s="53">
        <v>34.0</v>
      </c>
      <c r="P562" s="48">
        <v>99606.03</v>
      </c>
      <c r="Q562" s="31"/>
      <c r="R562" s="51">
        <v>2485207.0</v>
      </c>
      <c r="S562" s="51">
        <v>2773.429</v>
      </c>
      <c r="T562" s="58">
        <v>6.25752</v>
      </c>
      <c r="U562" s="59"/>
    </row>
    <row r="563" hidden="1">
      <c r="A563" s="27">
        <v>32.0</v>
      </c>
      <c r="B563" s="27" t="s">
        <v>54</v>
      </c>
      <c r="C563" s="27" t="s">
        <v>28</v>
      </c>
      <c r="D563" s="27" t="s">
        <v>28</v>
      </c>
      <c r="E563" s="27" t="s">
        <v>28</v>
      </c>
      <c r="F563" s="27">
        <v>48.0</v>
      </c>
      <c r="G563" s="27" t="s">
        <v>53</v>
      </c>
      <c r="H563" s="27">
        <v>11.0</v>
      </c>
      <c r="I563" s="27" t="s">
        <v>30</v>
      </c>
      <c r="J563" s="27">
        <v>2.0</v>
      </c>
      <c r="K563" s="28" t="s">
        <v>40</v>
      </c>
      <c r="L563" s="48">
        <v>277047.81000000006</v>
      </c>
      <c r="M563" s="49">
        <v>283130.41</v>
      </c>
      <c r="N563" s="53">
        <v>12875.0</v>
      </c>
      <c r="O563" s="53">
        <v>43.0</v>
      </c>
      <c r="P563" s="48">
        <v>46622.85</v>
      </c>
      <c r="Q563" s="31"/>
      <c r="R563" s="51">
        <v>3082184.0</v>
      </c>
      <c r="S563" s="51">
        <v>3627.501</v>
      </c>
      <c r="T563" s="58">
        <v>8.14331</v>
      </c>
      <c r="U563" s="59"/>
    </row>
    <row r="564" hidden="1">
      <c r="A564" s="27">
        <v>33.0</v>
      </c>
      <c r="B564" s="27" t="s">
        <v>54</v>
      </c>
      <c r="C564" s="27" t="s">
        <v>28</v>
      </c>
      <c r="D564" s="27" t="s">
        <v>28</v>
      </c>
      <c r="E564" s="27" t="s">
        <v>28</v>
      </c>
      <c r="F564" s="27">
        <v>48.0</v>
      </c>
      <c r="G564" s="27" t="s">
        <v>53</v>
      </c>
      <c r="H564" s="27">
        <v>11.0</v>
      </c>
      <c r="I564" s="27" t="s">
        <v>30</v>
      </c>
      <c r="J564" s="27">
        <v>2.0</v>
      </c>
      <c r="K564" s="28" t="s">
        <v>41</v>
      </c>
      <c r="L564" s="48">
        <v>113844.48000000001</v>
      </c>
      <c r="M564" s="49">
        <v>74293.81</v>
      </c>
      <c r="N564" s="53">
        <v>10306.0</v>
      </c>
      <c r="O564" s="53">
        <v>20.0</v>
      </c>
      <c r="P564" s="48">
        <v>13174.4</v>
      </c>
      <c r="Q564" s="31"/>
      <c r="R564" s="51">
        <v>399070.0</v>
      </c>
      <c r="S564" s="51">
        <v>990.858</v>
      </c>
      <c r="T564" s="58">
        <v>8.24217</v>
      </c>
      <c r="U564" s="59"/>
    </row>
    <row r="565" hidden="1">
      <c r="A565" s="27">
        <v>34.0</v>
      </c>
      <c r="B565" s="27" t="s">
        <v>54</v>
      </c>
      <c r="C565" s="27" t="s">
        <v>28</v>
      </c>
      <c r="D565" s="27" t="s">
        <v>28</v>
      </c>
      <c r="E565" s="27" t="s">
        <v>28</v>
      </c>
      <c r="F565" s="27">
        <v>48.0</v>
      </c>
      <c r="G565" s="27" t="s">
        <v>53</v>
      </c>
      <c r="H565" s="27">
        <v>11.0</v>
      </c>
      <c r="I565" s="27" t="s">
        <v>30</v>
      </c>
      <c r="J565" s="27">
        <v>2.0</v>
      </c>
      <c r="K565" s="28" t="s">
        <v>42</v>
      </c>
      <c r="L565" s="48">
        <v>347463.08</v>
      </c>
      <c r="M565" s="49">
        <v>311514.34</v>
      </c>
      <c r="N565" s="53">
        <v>11044.0</v>
      </c>
      <c r="O565" s="53">
        <v>53.0</v>
      </c>
      <c r="P565" s="48">
        <v>50430.689999999995</v>
      </c>
      <c r="Q565" s="31"/>
      <c r="R565" s="51">
        <v>1752743.0</v>
      </c>
      <c r="S565" s="51">
        <v>2186.554</v>
      </c>
      <c r="T565" s="58">
        <v>8.35</v>
      </c>
      <c r="U565" s="59"/>
    </row>
    <row r="566" hidden="1">
      <c r="A566" s="27">
        <v>35.0</v>
      </c>
      <c r="B566" s="27" t="s">
        <v>54</v>
      </c>
      <c r="C566" s="27" t="s">
        <v>28</v>
      </c>
      <c r="D566" s="27" t="s">
        <v>28</v>
      </c>
      <c r="E566" s="27" t="s">
        <v>28</v>
      </c>
      <c r="F566" s="27">
        <v>48.0</v>
      </c>
      <c r="G566" s="27" t="s">
        <v>53</v>
      </c>
      <c r="H566" s="27">
        <v>11.0</v>
      </c>
      <c r="I566" s="27" t="s">
        <v>30</v>
      </c>
      <c r="J566" s="27">
        <v>2.0</v>
      </c>
      <c r="K566" s="28" t="s">
        <v>43</v>
      </c>
      <c r="L566" s="48" t="s">
        <v>55</v>
      </c>
      <c r="M566" s="49" t="s">
        <v>55</v>
      </c>
      <c r="N566" s="53"/>
      <c r="O566" s="53"/>
      <c r="P566" s="48"/>
      <c r="Q566" s="31"/>
      <c r="R566" s="51"/>
      <c r="S566" s="51" t="s">
        <v>30</v>
      </c>
      <c r="T566" s="58"/>
      <c r="U566" s="59"/>
    </row>
    <row r="567" hidden="1">
      <c r="A567" s="27">
        <v>36.0</v>
      </c>
      <c r="B567" s="27" t="s">
        <v>54</v>
      </c>
      <c r="C567" s="27" t="s">
        <v>28</v>
      </c>
      <c r="D567" s="27" t="s">
        <v>28</v>
      </c>
      <c r="E567" s="27" t="s">
        <v>28</v>
      </c>
      <c r="F567" s="27">
        <v>48.0</v>
      </c>
      <c r="G567" s="27" t="s">
        <v>53</v>
      </c>
      <c r="H567" s="27">
        <v>11.0</v>
      </c>
      <c r="I567" s="27" t="s">
        <v>30</v>
      </c>
      <c r="J567" s="27">
        <v>2.0</v>
      </c>
      <c r="K567" s="28" t="s">
        <v>44</v>
      </c>
      <c r="L567" s="48">
        <v>240695.36</v>
      </c>
      <c r="M567" s="49">
        <v>234379.38</v>
      </c>
      <c r="N567" s="53">
        <v>6294.0</v>
      </c>
      <c r="O567" s="53">
        <v>41.0</v>
      </c>
      <c r="P567" s="48">
        <v>25184.62</v>
      </c>
      <c r="Q567" s="31"/>
      <c r="R567" s="51">
        <v>1622841.0</v>
      </c>
      <c r="S567" s="51">
        <v>2066.866</v>
      </c>
      <c r="T567" s="58">
        <v>9.93175</v>
      </c>
      <c r="U567" s="59"/>
    </row>
    <row r="568" hidden="1">
      <c r="A568" s="27">
        <v>37.0</v>
      </c>
      <c r="B568" s="27" t="s">
        <v>54</v>
      </c>
      <c r="C568" s="27" t="s">
        <v>28</v>
      </c>
      <c r="D568" s="27" t="s">
        <v>28</v>
      </c>
      <c r="E568" s="27" t="s">
        <v>28</v>
      </c>
      <c r="F568" s="27">
        <v>48.0</v>
      </c>
      <c r="G568" s="27" t="s">
        <v>53</v>
      </c>
      <c r="H568" s="27">
        <v>11.0</v>
      </c>
      <c r="I568" s="27" t="s">
        <v>30</v>
      </c>
      <c r="J568" s="27">
        <v>2.0</v>
      </c>
      <c r="K568" s="28" t="s">
        <v>45</v>
      </c>
      <c r="L568" s="48">
        <v>529702.6499999999</v>
      </c>
      <c r="M568" s="49">
        <v>512337.39</v>
      </c>
      <c r="N568" s="53">
        <v>5773.0</v>
      </c>
      <c r="O568" s="53">
        <v>35.0</v>
      </c>
      <c r="P568" s="48">
        <v>19277.920000000002</v>
      </c>
      <c r="Q568" s="31"/>
      <c r="R568" s="51">
        <v>975643.0</v>
      </c>
      <c r="S568" s="51">
        <v>1626.101</v>
      </c>
      <c r="T568" s="58">
        <v>9.36889</v>
      </c>
      <c r="U568" s="59"/>
    </row>
    <row r="569" hidden="1">
      <c r="A569" s="27">
        <v>38.0</v>
      </c>
      <c r="B569" s="27" t="s">
        <v>54</v>
      </c>
      <c r="C569" s="27" t="s">
        <v>28</v>
      </c>
      <c r="D569" s="27" t="s">
        <v>28</v>
      </c>
      <c r="E569" s="27" t="s">
        <v>28</v>
      </c>
      <c r="F569" s="27">
        <v>48.0</v>
      </c>
      <c r="G569" s="27" t="s">
        <v>53</v>
      </c>
      <c r="H569" s="27">
        <v>11.0</v>
      </c>
      <c r="I569" s="27" t="s">
        <v>30</v>
      </c>
      <c r="J569" s="27">
        <v>2.0</v>
      </c>
      <c r="K569" s="28" t="s">
        <v>46</v>
      </c>
      <c r="L569" s="48">
        <v>37180.29</v>
      </c>
      <c r="M569" s="49">
        <v>31909.09</v>
      </c>
      <c r="N569" s="53">
        <v>2347.0</v>
      </c>
      <c r="O569" s="53">
        <v>8.0</v>
      </c>
      <c r="P569" s="48">
        <v>10018.06</v>
      </c>
      <c r="Q569" s="31"/>
      <c r="R569" s="51">
        <v>896385.0</v>
      </c>
      <c r="S569" s="51">
        <v>1151.819</v>
      </c>
      <c r="T569" s="58">
        <v>6.9786</v>
      </c>
      <c r="U569" s="59"/>
    </row>
    <row r="570" hidden="1">
      <c r="A570" s="27">
        <v>39.0</v>
      </c>
      <c r="B570" s="27" t="s">
        <v>54</v>
      </c>
      <c r="C570" s="27" t="s">
        <v>28</v>
      </c>
      <c r="D570" s="27" t="s">
        <v>28</v>
      </c>
      <c r="E570" s="27" t="s">
        <v>28</v>
      </c>
      <c r="F570" s="27">
        <v>48.0</v>
      </c>
      <c r="G570" s="27" t="s">
        <v>53</v>
      </c>
      <c r="H570" s="27">
        <v>11.0</v>
      </c>
      <c r="I570" s="27" t="s">
        <v>30</v>
      </c>
      <c r="J570" s="27">
        <v>2.0</v>
      </c>
      <c r="K570" s="28" t="s">
        <v>47</v>
      </c>
      <c r="L570" s="48">
        <v>377755.4</v>
      </c>
      <c r="M570" s="49">
        <v>362364.66000000003</v>
      </c>
      <c r="N570" s="53">
        <v>51663.0</v>
      </c>
      <c r="O570" s="53">
        <v>159.0</v>
      </c>
      <c r="P570" s="48">
        <v>243203.61</v>
      </c>
      <c r="Q570" s="31"/>
      <c r="R570" s="51">
        <v>3557763.0</v>
      </c>
      <c r="S570" s="51">
        <v>4008.031</v>
      </c>
      <c r="T570" s="58">
        <v>9.46575</v>
      </c>
      <c r="U570" s="59"/>
    </row>
    <row r="571" hidden="1">
      <c r="A571" s="27">
        <v>40.0</v>
      </c>
      <c r="B571" s="27" t="s">
        <v>54</v>
      </c>
      <c r="C571" s="27" t="s">
        <v>28</v>
      </c>
      <c r="D571" s="27" t="s">
        <v>28</v>
      </c>
      <c r="E571" s="27" t="s">
        <v>28</v>
      </c>
      <c r="F571" s="27">
        <v>48.0</v>
      </c>
      <c r="G571" s="27" t="s">
        <v>53</v>
      </c>
      <c r="H571" s="27">
        <v>11.0</v>
      </c>
      <c r="I571" s="27" t="s">
        <v>30</v>
      </c>
      <c r="J571" s="27">
        <v>2.0</v>
      </c>
      <c r="K571" s="28" t="s">
        <v>48</v>
      </c>
      <c r="L571" s="54" t="s">
        <v>55</v>
      </c>
      <c r="M571" s="55" t="s">
        <v>55</v>
      </c>
      <c r="N571" s="56"/>
      <c r="O571" s="56"/>
      <c r="P571" s="54"/>
      <c r="Q571" s="31"/>
      <c r="R571" s="51"/>
      <c r="S571" s="51"/>
      <c r="T571" s="58"/>
      <c r="U571" s="59"/>
    </row>
    <row r="572" hidden="1">
      <c r="A572" s="27">
        <v>41.0</v>
      </c>
      <c r="B572" s="27" t="s">
        <v>54</v>
      </c>
      <c r="C572" s="27" t="s">
        <v>28</v>
      </c>
      <c r="D572" s="27" t="s">
        <v>28</v>
      </c>
      <c r="E572" s="27" t="s">
        <v>28</v>
      </c>
      <c r="F572" s="27">
        <v>48.0</v>
      </c>
      <c r="G572" s="27" t="s">
        <v>53</v>
      </c>
      <c r="H572" s="27">
        <v>11.0</v>
      </c>
      <c r="I572" s="27" t="s">
        <v>30</v>
      </c>
      <c r="J572" s="27">
        <v>2.0</v>
      </c>
      <c r="K572" s="28" t="s">
        <v>49</v>
      </c>
      <c r="L572" s="48">
        <v>245677.67</v>
      </c>
      <c r="M572" s="49">
        <v>236959.87</v>
      </c>
      <c r="N572" s="53">
        <v>4938.0</v>
      </c>
      <c r="O572" s="53">
        <v>35.0</v>
      </c>
      <c r="P572" s="48">
        <v>106063.47</v>
      </c>
      <c r="Q572" s="31"/>
      <c r="R572" s="51">
        <v>1751388.0</v>
      </c>
      <c r="S572" s="51">
        <v>2183.057</v>
      </c>
      <c r="T572" s="58">
        <v>8.47109</v>
      </c>
      <c r="U572" s="59"/>
    </row>
    <row r="573" hidden="1">
      <c r="A573" s="27">
        <v>42.0</v>
      </c>
      <c r="B573" s="27" t="s">
        <v>54</v>
      </c>
      <c r="C573" s="27" t="s">
        <v>28</v>
      </c>
      <c r="D573" s="27" t="s">
        <v>28</v>
      </c>
      <c r="E573" s="27" t="s">
        <v>28</v>
      </c>
      <c r="F573" s="27">
        <v>48.0</v>
      </c>
      <c r="G573" s="27" t="s">
        <v>53</v>
      </c>
      <c r="H573" s="27">
        <v>11.0</v>
      </c>
      <c r="I573" s="27" t="s">
        <v>30</v>
      </c>
      <c r="J573" s="27">
        <v>2.0</v>
      </c>
      <c r="K573" s="28" t="s">
        <v>50</v>
      </c>
      <c r="L573" s="54" t="s">
        <v>55</v>
      </c>
      <c r="M573" s="55" t="s">
        <v>55</v>
      </c>
      <c r="N573" s="56"/>
      <c r="O573" s="56"/>
      <c r="P573" s="54"/>
      <c r="Q573" s="31"/>
      <c r="R573" s="51"/>
      <c r="S573" s="51" t="s">
        <v>56</v>
      </c>
      <c r="T573" s="58"/>
      <c r="U573" s="59"/>
    </row>
    <row r="574" hidden="1">
      <c r="A574" s="27">
        <v>43.0</v>
      </c>
      <c r="B574" s="27" t="s">
        <v>54</v>
      </c>
      <c r="C574" s="27" t="s">
        <v>28</v>
      </c>
      <c r="D574" s="27" t="s">
        <v>28</v>
      </c>
      <c r="E574" s="27" t="s">
        <v>28</v>
      </c>
      <c r="F574" s="27">
        <v>48.0</v>
      </c>
      <c r="G574" s="27" t="s">
        <v>53</v>
      </c>
      <c r="H574" s="27">
        <v>11.0</v>
      </c>
      <c r="I574" s="27" t="s">
        <v>30</v>
      </c>
      <c r="J574" s="27">
        <v>2.0</v>
      </c>
      <c r="K574" s="28" t="s">
        <v>51</v>
      </c>
      <c r="L574" s="48">
        <v>361309.35</v>
      </c>
      <c r="M574" s="49">
        <v>314405.46</v>
      </c>
      <c r="N574" s="53">
        <v>21838.0</v>
      </c>
      <c r="O574" s="53">
        <v>42.0</v>
      </c>
      <c r="P574" s="48">
        <v>73596.34</v>
      </c>
      <c r="Q574" s="31"/>
      <c r="R574" s="51">
        <v>2069358.0000000002</v>
      </c>
      <c r="S574" s="51">
        <v>2488.22</v>
      </c>
      <c r="T574" s="58">
        <v>8.20149</v>
      </c>
      <c r="U574" s="59"/>
    </row>
    <row r="575" hidden="1">
      <c r="A575" s="27">
        <v>44.0</v>
      </c>
      <c r="B575" s="27" t="s">
        <v>54</v>
      </c>
      <c r="C575" s="27" t="s">
        <v>28</v>
      </c>
      <c r="D575" s="27" t="s">
        <v>28</v>
      </c>
      <c r="E575" s="27" t="s">
        <v>28</v>
      </c>
      <c r="F575" s="27">
        <v>48.0</v>
      </c>
      <c r="G575" s="27" t="s">
        <v>53</v>
      </c>
      <c r="H575" s="27">
        <v>11.0</v>
      </c>
      <c r="I575" s="27" t="s">
        <v>30</v>
      </c>
      <c r="J575" s="27">
        <v>2.0</v>
      </c>
      <c r="K575" s="28" t="s">
        <v>52</v>
      </c>
      <c r="L575" s="48">
        <v>6201.150000000001</v>
      </c>
      <c r="M575" s="49">
        <v>5387.6</v>
      </c>
      <c r="N575" s="53">
        <v>87.0</v>
      </c>
      <c r="O575" s="53">
        <v>1.0</v>
      </c>
      <c r="P575" s="48">
        <v>1196.1599999999999</v>
      </c>
      <c r="Q575" s="31"/>
      <c r="R575" s="50">
        <v>846681.0</v>
      </c>
      <c r="S575" s="50">
        <v>1278.241</v>
      </c>
      <c r="T575" s="53">
        <v>6.05336</v>
      </c>
      <c r="U575" s="60"/>
    </row>
    <row r="576" hidden="1">
      <c r="A576" s="27">
        <v>45.0</v>
      </c>
      <c r="B576" s="27" t="s">
        <v>54</v>
      </c>
      <c r="C576" s="27" t="s">
        <v>28</v>
      </c>
      <c r="D576" s="27" t="s">
        <v>28</v>
      </c>
      <c r="E576" s="27" t="s">
        <v>28</v>
      </c>
      <c r="F576" s="27">
        <v>48.0</v>
      </c>
      <c r="G576" s="27" t="s">
        <v>53</v>
      </c>
      <c r="H576" s="27">
        <v>11.0</v>
      </c>
      <c r="I576" s="27" t="s">
        <v>30</v>
      </c>
      <c r="J576" s="27">
        <v>4.0</v>
      </c>
      <c r="K576" s="28" t="s">
        <v>31</v>
      </c>
      <c r="L576" s="48">
        <v>1006640.0</v>
      </c>
      <c r="M576" s="49">
        <v>989344.35</v>
      </c>
      <c r="N576" s="53">
        <v>73898.0</v>
      </c>
      <c r="O576" s="53">
        <v>255.0</v>
      </c>
      <c r="P576" s="48">
        <v>1306640.0</v>
      </c>
      <c r="Q576" s="31"/>
      <c r="R576" s="52">
        <v>1989211.0</v>
      </c>
      <c r="S576" s="51">
        <v>2643.569</v>
      </c>
      <c r="T576" s="58">
        <v>6.74665</v>
      </c>
      <c r="U576" s="59"/>
    </row>
    <row r="577" hidden="1">
      <c r="A577" s="27">
        <v>46.0</v>
      </c>
      <c r="B577" s="27" t="s">
        <v>54</v>
      </c>
      <c r="C577" s="27" t="s">
        <v>28</v>
      </c>
      <c r="D577" s="27" t="s">
        <v>28</v>
      </c>
      <c r="E577" s="27" t="s">
        <v>28</v>
      </c>
      <c r="F577" s="27">
        <v>48.0</v>
      </c>
      <c r="G577" s="27" t="s">
        <v>53</v>
      </c>
      <c r="H577" s="27">
        <v>11.0</v>
      </c>
      <c r="I577" s="27" t="s">
        <v>30</v>
      </c>
      <c r="J577" s="27">
        <v>4.0</v>
      </c>
      <c r="K577" s="28" t="s">
        <v>32</v>
      </c>
      <c r="L577" s="48">
        <v>262632.78</v>
      </c>
      <c r="M577" s="49">
        <v>230970.40999999997</v>
      </c>
      <c r="N577" s="53">
        <v>21838.0</v>
      </c>
      <c r="O577" s="53">
        <v>30.0</v>
      </c>
      <c r="P577" s="48">
        <v>47045.77</v>
      </c>
      <c r="Q577" s="31"/>
      <c r="R577" s="51">
        <v>840212.0</v>
      </c>
      <c r="S577" s="51">
        <v>1245.091</v>
      </c>
      <c r="T577" s="58">
        <v>10.57317</v>
      </c>
      <c r="U577" s="59"/>
    </row>
    <row r="578" hidden="1">
      <c r="A578" s="27">
        <v>47.0</v>
      </c>
      <c r="B578" s="27" t="s">
        <v>54</v>
      </c>
      <c r="C578" s="27" t="s">
        <v>28</v>
      </c>
      <c r="D578" s="27" t="s">
        <v>28</v>
      </c>
      <c r="E578" s="27" t="s">
        <v>28</v>
      </c>
      <c r="F578" s="27">
        <v>48.0</v>
      </c>
      <c r="G578" s="27" t="s">
        <v>53</v>
      </c>
      <c r="H578" s="27">
        <v>11.0</v>
      </c>
      <c r="I578" s="27" t="s">
        <v>30</v>
      </c>
      <c r="J578" s="27">
        <v>4.0</v>
      </c>
      <c r="K578" s="28" t="s">
        <v>33</v>
      </c>
      <c r="L578" s="48">
        <v>1153930.0</v>
      </c>
      <c r="M578" s="49">
        <v>1174980.0</v>
      </c>
      <c r="N578" s="53">
        <v>74583.0</v>
      </c>
      <c r="O578" s="53">
        <v>82.0</v>
      </c>
      <c r="P578" s="48">
        <v>163551.8</v>
      </c>
      <c r="Q578" s="31"/>
      <c r="R578" s="51">
        <v>2380892.0</v>
      </c>
      <c r="S578" s="51">
        <v>2776.569</v>
      </c>
      <c r="T578" s="58">
        <v>8.26393</v>
      </c>
      <c r="U578" s="59"/>
    </row>
    <row r="579" hidden="1">
      <c r="A579" s="27">
        <v>48.0</v>
      </c>
      <c r="B579" s="27" t="s">
        <v>54</v>
      </c>
      <c r="C579" s="27" t="s">
        <v>28</v>
      </c>
      <c r="D579" s="27" t="s">
        <v>28</v>
      </c>
      <c r="E579" s="27" t="s">
        <v>28</v>
      </c>
      <c r="F579" s="27">
        <v>48.0</v>
      </c>
      <c r="G579" s="27" t="s">
        <v>53</v>
      </c>
      <c r="H579" s="27">
        <v>11.0</v>
      </c>
      <c r="I579" s="27" t="s">
        <v>30</v>
      </c>
      <c r="J579" s="27">
        <v>4.0</v>
      </c>
      <c r="K579" s="28" t="s">
        <v>34</v>
      </c>
      <c r="L579" s="48">
        <v>258718.66999999998</v>
      </c>
      <c r="M579" s="49">
        <v>243207.97</v>
      </c>
      <c r="N579" s="53">
        <v>3355.0</v>
      </c>
      <c r="O579" s="53">
        <v>16.0</v>
      </c>
      <c r="P579" s="48">
        <v>8429.85</v>
      </c>
      <c r="Q579" s="31"/>
      <c r="R579" s="51">
        <v>833479.0</v>
      </c>
      <c r="S579" s="51">
        <v>1205.658</v>
      </c>
      <c r="T579" s="58">
        <v>6.47212</v>
      </c>
      <c r="U579" s="59"/>
    </row>
    <row r="580" hidden="1">
      <c r="A580" s="27">
        <v>49.0</v>
      </c>
      <c r="B580" s="27" t="s">
        <v>54</v>
      </c>
      <c r="C580" s="27" t="s">
        <v>28</v>
      </c>
      <c r="D580" s="27" t="s">
        <v>28</v>
      </c>
      <c r="E580" s="27" t="s">
        <v>28</v>
      </c>
      <c r="F580" s="27">
        <v>48.0</v>
      </c>
      <c r="G580" s="27" t="s">
        <v>53</v>
      </c>
      <c r="H580" s="27">
        <v>11.0</v>
      </c>
      <c r="I580" s="27" t="s">
        <v>30</v>
      </c>
      <c r="J580" s="27">
        <v>4.0</v>
      </c>
      <c r="K580" s="28" t="s">
        <v>35</v>
      </c>
      <c r="L580" s="48">
        <v>173491.71000000002</v>
      </c>
      <c r="M580" s="49">
        <v>142203.57</v>
      </c>
      <c r="N580" s="53">
        <v>12019.0</v>
      </c>
      <c r="O580" s="53">
        <v>23.0</v>
      </c>
      <c r="P580" s="48">
        <v>28798.32</v>
      </c>
      <c r="Q580" s="31"/>
      <c r="R580" s="51">
        <v>1636336.0</v>
      </c>
      <c r="S580" s="51">
        <v>1976.841</v>
      </c>
      <c r="T580" s="58">
        <v>8.41742</v>
      </c>
      <c r="U580" s="59"/>
    </row>
    <row r="581" hidden="1">
      <c r="A581" s="27">
        <v>50.0</v>
      </c>
      <c r="B581" s="27" t="s">
        <v>54</v>
      </c>
      <c r="C581" s="27" t="s">
        <v>28</v>
      </c>
      <c r="D581" s="27" t="s">
        <v>28</v>
      </c>
      <c r="E581" s="27" t="s">
        <v>28</v>
      </c>
      <c r="F581" s="27">
        <v>48.0</v>
      </c>
      <c r="G581" s="27" t="s">
        <v>53</v>
      </c>
      <c r="H581" s="27">
        <v>11.0</v>
      </c>
      <c r="I581" s="27" t="s">
        <v>30</v>
      </c>
      <c r="J581" s="27">
        <v>4.0</v>
      </c>
      <c r="K581" s="28" t="s">
        <v>36</v>
      </c>
      <c r="L581" s="48">
        <v>994690.11</v>
      </c>
      <c r="M581" s="49">
        <v>982201.99</v>
      </c>
      <c r="N581" s="53">
        <v>65239.0</v>
      </c>
      <c r="O581" s="53">
        <v>129.0</v>
      </c>
      <c r="P581" s="48">
        <v>219460.08000000002</v>
      </c>
      <c r="Q581" s="31"/>
      <c r="R581" s="51">
        <v>1666213.0</v>
      </c>
      <c r="S581" s="51">
        <v>2093.978</v>
      </c>
      <c r="T581" s="58">
        <v>6.32923</v>
      </c>
      <c r="U581" s="59"/>
    </row>
    <row r="582" hidden="1">
      <c r="A582" s="27">
        <v>51.0</v>
      </c>
      <c r="B582" s="27" t="s">
        <v>54</v>
      </c>
      <c r="C582" s="27" t="s">
        <v>28</v>
      </c>
      <c r="D582" s="27" t="s">
        <v>28</v>
      </c>
      <c r="E582" s="27" t="s">
        <v>28</v>
      </c>
      <c r="F582" s="27">
        <v>48.0</v>
      </c>
      <c r="G582" s="27" t="s">
        <v>53</v>
      </c>
      <c r="H582" s="27">
        <v>11.0</v>
      </c>
      <c r="I582" s="27" t="s">
        <v>30</v>
      </c>
      <c r="J582" s="27">
        <v>4.0</v>
      </c>
      <c r="K582" s="28" t="s">
        <v>37</v>
      </c>
      <c r="L582" s="48">
        <v>432741.42</v>
      </c>
      <c r="M582" s="49">
        <v>408900.37</v>
      </c>
      <c r="N582" s="53">
        <v>26805.0</v>
      </c>
      <c r="O582" s="53">
        <v>67.0</v>
      </c>
      <c r="P582" s="48">
        <v>87778.53</v>
      </c>
      <c r="Q582" s="31"/>
      <c r="R582" s="51">
        <v>4188113.0000000005</v>
      </c>
      <c r="S582" s="51">
        <v>4788.539</v>
      </c>
      <c r="T582" s="58">
        <v>7.10267</v>
      </c>
      <c r="U582" s="59"/>
    </row>
    <row r="583" hidden="1">
      <c r="A583" s="27">
        <v>52.0</v>
      </c>
      <c r="B583" s="27" t="s">
        <v>54</v>
      </c>
      <c r="C583" s="27" t="s">
        <v>28</v>
      </c>
      <c r="D583" s="27" t="s">
        <v>28</v>
      </c>
      <c r="E583" s="27" t="s">
        <v>28</v>
      </c>
      <c r="F583" s="27">
        <v>48.0</v>
      </c>
      <c r="G583" s="27" t="s">
        <v>53</v>
      </c>
      <c r="H583" s="27">
        <v>11.0</v>
      </c>
      <c r="I583" s="27" t="s">
        <v>30</v>
      </c>
      <c r="J583" s="27">
        <v>4.0</v>
      </c>
      <c r="K583" s="28" t="s">
        <v>38</v>
      </c>
      <c r="L583" s="48">
        <v>176826.75</v>
      </c>
      <c r="M583" s="49">
        <v>140872.62000000002</v>
      </c>
      <c r="N583" s="53">
        <v>9715.0</v>
      </c>
      <c r="O583" s="53">
        <v>23.0</v>
      </c>
      <c r="P583" s="48">
        <v>33802.38</v>
      </c>
      <c r="Q583" s="31"/>
      <c r="R583" s="51">
        <v>2401844.0</v>
      </c>
      <c r="S583" s="51">
        <v>2811.412</v>
      </c>
      <c r="T583" s="58">
        <v>8.211</v>
      </c>
      <c r="U583" s="59"/>
    </row>
    <row r="584" hidden="1">
      <c r="A584" s="27">
        <v>53.0</v>
      </c>
      <c r="B584" s="27" t="s">
        <v>54</v>
      </c>
      <c r="C584" s="27" t="s">
        <v>28</v>
      </c>
      <c r="D584" s="27" t="s">
        <v>28</v>
      </c>
      <c r="E584" s="27" t="s">
        <v>28</v>
      </c>
      <c r="F584" s="27">
        <v>48.0</v>
      </c>
      <c r="G584" s="27" t="s">
        <v>53</v>
      </c>
      <c r="H584" s="27">
        <v>11.0</v>
      </c>
      <c r="I584" s="27" t="s">
        <v>30</v>
      </c>
      <c r="J584" s="27">
        <v>4.0</v>
      </c>
      <c r="K584" s="28" t="s">
        <v>39</v>
      </c>
      <c r="L584" s="48">
        <v>1033770.0</v>
      </c>
      <c r="M584" s="49">
        <v>1033500.0</v>
      </c>
      <c r="N584" s="53">
        <v>69294.0</v>
      </c>
      <c r="O584" s="53">
        <v>64.0</v>
      </c>
      <c r="P584" s="48">
        <v>155016.03</v>
      </c>
      <c r="Q584" s="31"/>
      <c r="R584" s="51">
        <v>4906714.0</v>
      </c>
      <c r="S584" s="51">
        <v>5428.448</v>
      </c>
      <c r="T584" s="58">
        <v>6.06425</v>
      </c>
      <c r="U584" s="59"/>
    </row>
    <row r="585" hidden="1">
      <c r="A585" s="27">
        <v>54.0</v>
      </c>
      <c r="B585" s="27" t="s">
        <v>54</v>
      </c>
      <c r="C585" s="27" t="s">
        <v>28</v>
      </c>
      <c r="D585" s="27" t="s">
        <v>28</v>
      </c>
      <c r="E585" s="27" t="s">
        <v>28</v>
      </c>
      <c r="F585" s="27">
        <v>48.0</v>
      </c>
      <c r="G585" s="27" t="s">
        <v>53</v>
      </c>
      <c r="H585" s="27">
        <v>11.0</v>
      </c>
      <c r="I585" s="27" t="s">
        <v>30</v>
      </c>
      <c r="J585" s="27">
        <v>4.0</v>
      </c>
      <c r="K585" s="28" t="s">
        <v>40</v>
      </c>
      <c r="L585" s="48">
        <v>492248.32</v>
      </c>
      <c r="M585" s="49">
        <v>516617.42000000004</v>
      </c>
      <c r="N585" s="53">
        <v>23048.0</v>
      </c>
      <c r="O585" s="53">
        <v>81.0</v>
      </c>
      <c r="P585" s="48">
        <v>86683.92</v>
      </c>
      <c r="Q585" s="31"/>
      <c r="R585" s="51">
        <v>6281022.0</v>
      </c>
      <c r="S585" s="51">
        <v>6879.66</v>
      </c>
      <c r="T585" s="58">
        <v>7.84438</v>
      </c>
      <c r="U585" s="59"/>
    </row>
    <row r="586" hidden="1">
      <c r="A586" s="27">
        <v>55.0</v>
      </c>
      <c r="B586" s="27" t="s">
        <v>54</v>
      </c>
      <c r="C586" s="27" t="s">
        <v>28</v>
      </c>
      <c r="D586" s="27" t="s">
        <v>28</v>
      </c>
      <c r="E586" s="27" t="s">
        <v>28</v>
      </c>
      <c r="F586" s="27">
        <v>48.0</v>
      </c>
      <c r="G586" s="27" t="s">
        <v>53</v>
      </c>
      <c r="H586" s="27">
        <v>11.0</v>
      </c>
      <c r="I586" s="27" t="s">
        <v>30</v>
      </c>
      <c r="J586" s="27">
        <v>4.0</v>
      </c>
      <c r="K586" s="28" t="s">
        <v>41</v>
      </c>
      <c r="L586" s="48">
        <v>272158.32999999996</v>
      </c>
      <c r="M586" s="49">
        <v>192372.96</v>
      </c>
      <c r="N586" s="53">
        <v>22054.0</v>
      </c>
      <c r="O586" s="53">
        <v>37.0</v>
      </c>
      <c r="P586" s="48">
        <v>29449.89</v>
      </c>
      <c r="Q586" s="31"/>
      <c r="R586" s="51">
        <v>723153.0</v>
      </c>
      <c r="S586" s="51">
        <v>1195.87</v>
      </c>
      <c r="T586" s="58">
        <v>8.00961</v>
      </c>
      <c r="U586" s="59"/>
    </row>
    <row r="587" hidden="1">
      <c r="A587" s="27">
        <v>56.0</v>
      </c>
      <c r="B587" s="27" t="s">
        <v>54</v>
      </c>
      <c r="C587" s="27" t="s">
        <v>28</v>
      </c>
      <c r="D587" s="27" t="s">
        <v>28</v>
      </c>
      <c r="E587" s="27" t="s">
        <v>28</v>
      </c>
      <c r="F587" s="27">
        <v>48.0</v>
      </c>
      <c r="G587" s="27" t="s">
        <v>53</v>
      </c>
      <c r="H587" s="27">
        <v>11.0</v>
      </c>
      <c r="I587" s="27" t="s">
        <v>30</v>
      </c>
      <c r="J587" s="27">
        <v>4.0</v>
      </c>
      <c r="K587" s="28" t="s">
        <v>42</v>
      </c>
      <c r="L587" s="48">
        <v>617246.0</v>
      </c>
      <c r="M587" s="49">
        <v>611423.1</v>
      </c>
      <c r="N587" s="53">
        <v>18890.0</v>
      </c>
      <c r="O587" s="53">
        <v>96.0</v>
      </c>
      <c r="P587" s="48">
        <v>82687.6</v>
      </c>
      <c r="Q587" s="31"/>
      <c r="R587" s="51">
        <v>3635804.0</v>
      </c>
      <c r="S587" s="51">
        <v>4159.796</v>
      </c>
      <c r="T587" s="58">
        <v>8.17332</v>
      </c>
      <c r="U587" s="59"/>
    </row>
    <row r="588" hidden="1">
      <c r="A588" s="27">
        <v>57.0</v>
      </c>
      <c r="B588" s="27" t="s">
        <v>54</v>
      </c>
      <c r="C588" s="27" t="s">
        <v>28</v>
      </c>
      <c r="D588" s="27" t="s">
        <v>28</v>
      </c>
      <c r="E588" s="27" t="s">
        <v>28</v>
      </c>
      <c r="F588" s="27">
        <v>48.0</v>
      </c>
      <c r="G588" s="27" t="s">
        <v>53</v>
      </c>
      <c r="H588" s="27">
        <v>11.0</v>
      </c>
      <c r="I588" s="27" t="s">
        <v>30</v>
      </c>
      <c r="J588" s="27">
        <v>4.0</v>
      </c>
      <c r="K588" s="28" t="s">
        <v>43</v>
      </c>
      <c r="L588" s="54" t="s">
        <v>55</v>
      </c>
      <c r="M588" s="55" t="s">
        <v>55</v>
      </c>
      <c r="N588" s="56"/>
      <c r="O588" s="56"/>
      <c r="P588" s="54"/>
      <c r="Q588" s="31"/>
      <c r="R588" s="51"/>
      <c r="S588" s="51" t="s">
        <v>30</v>
      </c>
      <c r="T588" s="58"/>
      <c r="U588" s="59"/>
    </row>
    <row r="589" hidden="1">
      <c r="A589" s="27">
        <v>58.0</v>
      </c>
      <c r="B589" s="27" t="s">
        <v>54</v>
      </c>
      <c r="C589" s="27" t="s">
        <v>28</v>
      </c>
      <c r="D589" s="27" t="s">
        <v>28</v>
      </c>
      <c r="E589" s="27" t="s">
        <v>28</v>
      </c>
      <c r="F589" s="27">
        <v>48.0</v>
      </c>
      <c r="G589" s="27" t="s">
        <v>53</v>
      </c>
      <c r="H589" s="27">
        <v>11.0</v>
      </c>
      <c r="I589" s="27" t="s">
        <v>30</v>
      </c>
      <c r="J589" s="27">
        <v>4.0</v>
      </c>
      <c r="K589" s="28" t="s">
        <v>44</v>
      </c>
      <c r="L589" s="48">
        <v>428446.12</v>
      </c>
      <c r="M589" s="49">
        <v>418536.12</v>
      </c>
      <c r="N589" s="53">
        <v>13990.0</v>
      </c>
      <c r="O589" s="53">
        <v>72.0</v>
      </c>
      <c r="P589" s="48">
        <v>56522.99</v>
      </c>
      <c r="Q589" s="31"/>
      <c r="R589" s="51">
        <v>3390210.0</v>
      </c>
      <c r="S589" s="51">
        <v>3985.339</v>
      </c>
      <c r="T589" s="58">
        <v>8.23246</v>
      </c>
      <c r="U589" s="59"/>
    </row>
    <row r="590" hidden="1">
      <c r="A590" s="27">
        <v>59.0</v>
      </c>
      <c r="B590" s="27" t="s">
        <v>54</v>
      </c>
      <c r="C590" s="27" t="s">
        <v>28</v>
      </c>
      <c r="D590" s="27" t="s">
        <v>28</v>
      </c>
      <c r="E590" s="27" t="s">
        <v>28</v>
      </c>
      <c r="F590" s="27">
        <v>48.0</v>
      </c>
      <c r="G590" s="27" t="s">
        <v>53</v>
      </c>
      <c r="H590" s="27">
        <v>11.0</v>
      </c>
      <c r="I590" s="27" t="s">
        <v>30</v>
      </c>
      <c r="J590" s="27">
        <v>4.0</v>
      </c>
      <c r="K590" s="28" t="s">
        <v>45</v>
      </c>
      <c r="L590" s="48">
        <v>1022230.0</v>
      </c>
      <c r="M590" s="49">
        <v>1037349.9999999999</v>
      </c>
      <c r="N590" s="53">
        <v>11080.0</v>
      </c>
      <c r="O590" s="53">
        <v>65.0</v>
      </c>
      <c r="P590" s="48">
        <v>104756.59</v>
      </c>
      <c r="Q590" s="31"/>
      <c r="R590" s="51">
        <v>1914490.0</v>
      </c>
      <c r="S590" s="51">
        <v>2624.04</v>
      </c>
      <c r="T590" s="58">
        <v>7.36306</v>
      </c>
      <c r="U590" s="59"/>
    </row>
    <row r="591" hidden="1">
      <c r="A591" s="27">
        <v>60.0</v>
      </c>
      <c r="B591" s="27" t="s">
        <v>54</v>
      </c>
      <c r="C591" s="27" t="s">
        <v>28</v>
      </c>
      <c r="D591" s="27" t="s">
        <v>28</v>
      </c>
      <c r="E591" s="27" t="s">
        <v>28</v>
      </c>
      <c r="F591" s="27">
        <v>48.0</v>
      </c>
      <c r="G591" s="27" t="s">
        <v>53</v>
      </c>
      <c r="H591" s="27">
        <v>11.0</v>
      </c>
      <c r="I591" s="27" t="s">
        <v>30</v>
      </c>
      <c r="J591" s="27">
        <v>4.0</v>
      </c>
      <c r="K591" s="28" t="s">
        <v>46</v>
      </c>
      <c r="L591" s="48">
        <v>68522.26000000001</v>
      </c>
      <c r="M591" s="49">
        <v>63602.020000000004</v>
      </c>
      <c r="N591" s="53">
        <v>4760.0</v>
      </c>
      <c r="O591" s="53">
        <v>14.0</v>
      </c>
      <c r="P591" s="48">
        <v>20391.92</v>
      </c>
      <c r="Q591" s="31"/>
      <c r="R591" s="51">
        <v>1700317.0</v>
      </c>
      <c r="S591" s="51">
        <v>2011.851</v>
      </c>
      <c r="T591" s="58">
        <v>7.11168</v>
      </c>
      <c r="U591" s="59"/>
    </row>
    <row r="592" hidden="1">
      <c r="A592" s="27">
        <v>61.0</v>
      </c>
      <c r="B592" s="27" t="s">
        <v>54</v>
      </c>
      <c r="C592" s="27" t="s">
        <v>28</v>
      </c>
      <c r="D592" s="27" t="s">
        <v>28</v>
      </c>
      <c r="E592" s="27" t="s">
        <v>28</v>
      </c>
      <c r="F592" s="27">
        <v>48.0</v>
      </c>
      <c r="G592" s="27" t="s">
        <v>53</v>
      </c>
      <c r="H592" s="27">
        <v>11.0</v>
      </c>
      <c r="I592" s="27" t="s">
        <v>30</v>
      </c>
      <c r="J592" s="27">
        <v>4.0</v>
      </c>
      <c r="K592" s="28" t="s">
        <v>47</v>
      </c>
      <c r="L592" s="48">
        <v>724843.51</v>
      </c>
      <c r="M592" s="49">
        <v>704237.99</v>
      </c>
      <c r="N592" s="53">
        <v>94602.0</v>
      </c>
      <c r="O592" s="53">
        <v>314.0</v>
      </c>
      <c r="P592" s="48">
        <v>486513.66000000003</v>
      </c>
      <c r="Q592" s="31"/>
      <c r="R592" s="51">
        <v>7461253.0</v>
      </c>
      <c r="S592" s="51">
        <v>8228.799</v>
      </c>
      <c r="T592" s="58">
        <v>9.01294</v>
      </c>
      <c r="U592" s="59"/>
    </row>
    <row r="593" hidden="1">
      <c r="A593" s="27">
        <v>62.0</v>
      </c>
      <c r="B593" s="27" t="s">
        <v>54</v>
      </c>
      <c r="C593" s="27" t="s">
        <v>28</v>
      </c>
      <c r="D593" s="27" t="s">
        <v>28</v>
      </c>
      <c r="E593" s="27" t="s">
        <v>28</v>
      </c>
      <c r="F593" s="27">
        <v>48.0</v>
      </c>
      <c r="G593" s="27" t="s">
        <v>53</v>
      </c>
      <c r="H593" s="27">
        <v>11.0</v>
      </c>
      <c r="I593" s="27" t="s">
        <v>30</v>
      </c>
      <c r="J593" s="27">
        <v>4.0</v>
      </c>
      <c r="K593" s="28" t="s">
        <v>49</v>
      </c>
      <c r="L593" s="48">
        <v>423912.84</v>
      </c>
      <c r="M593" s="49">
        <v>420761.51</v>
      </c>
      <c r="N593" s="53">
        <v>10008.0</v>
      </c>
      <c r="O593" s="53">
        <v>66.0</v>
      </c>
      <c r="P593" s="48">
        <v>216795.84</v>
      </c>
      <c r="Q593" s="31"/>
      <c r="R593" s="51">
        <v>3655065.0</v>
      </c>
      <c r="S593" s="51">
        <v>4145.819</v>
      </c>
      <c r="T593" s="58">
        <v>8.11482</v>
      </c>
      <c r="U593" s="59"/>
    </row>
    <row r="594" hidden="1">
      <c r="A594" s="27">
        <v>63.0</v>
      </c>
      <c r="B594" s="27" t="s">
        <v>54</v>
      </c>
      <c r="C594" s="27" t="s">
        <v>28</v>
      </c>
      <c r="D594" s="27" t="s">
        <v>28</v>
      </c>
      <c r="E594" s="27" t="s">
        <v>28</v>
      </c>
      <c r="F594" s="27">
        <v>48.0</v>
      </c>
      <c r="G594" s="27" t="s">
        <v>53</v>
      </c>
      <c r="H594" s="27">
        <v>11.0</v>
      </c>
      <c r="I594" s="27" t="s">
        <v>30</v>
      </c>
      <c r="J594" s="27">
        <v>4.0</v>
      </c>
      <c r="K594" s="28" t="s">
        <v>50</v>
      </c>
      <c r="L594" s="54" t="s">
        <v>55</v>
      </c>
      <c r="M594" s="55" t="s">
        <v>55</v>
      </c>
      <c r="N594" s="56"/>
      <c r="O594" s="56"/>
      <c r="P594" s="54"/>
      <c r="Q594" s="31"/>
      <c r="R594" s="51"/>
      <c r="S594" s="51"/>
      <c r="T594" s="58"/>
      <c r="U594" s="59"/>
    </row>
    <row r="595" hidden="1">
      <c r="A595" s="27">
        <v>64.0</v>
      </c>
      <c r="B595" s="27" t="s">
        <v>54</v>
      </c>
      <c r="C595" s="27" t="s">
        <v>28</v>
      </c>
      <c r="D595" s="27" t="s">
        <v>28</v>
      </c>
      <c r="E595" s="27" t="s">
        <v>28</v>
      </c>
      <c r="F595" s="27">
        <v>48.0</v>
      </c>
      <c r="G595" s="27" t="s">
        <v>53</v>
      </c>
      <c r="H595" s="27">
        <v>11.0</v>
      </c>
      <c r="I595" s="27" t="s">
        <v>30</v>
      </c>
      <c r="J595" s="27">
        <v>4.0</v>
      </c>
      <c r="K595" s="28" t="s">
        <v>51</v>
      </c>
      <c r="L595" s="48">
        <v>641024.49</v>
      </c>
      <c r="M595" s="49">
        <v>598869.1599999999</v>
      </c>
      <c r="N595" s="53">
        <v>40477.0</v>
      </c>
      <c r="O595" s="53">
        <v>80.0</v>
      </c>
      <c r="P595" s="48">
        <v>143163.58</v>
      </c>
      <c r="Q595" s="31"/>
      <c r="R595" s="51">
        <v>4321109.0</v>
      </c>
      <c r="S595" s="51">
        <v>4842.859</v>
      </c>
      <c r="T595" s="58">
        <v>7.11227</v>
      </c>
      <c r="U595" s="59"/>
    </row>
    <row r="596" hidden="1">
      <c r="A596" s="27">
        <v>65.0</v>
      </c>
      <c r="B596" s="27" t="s">
        <v>54</v>
      </c>
      <c r="C596" s="27" t="s">
        <v>28</v>
      </c>
      <c r="D596" s="27" t="s">
        <v>28</v>
      </c>
      <c r="E596" s="27" t="s">
        <v>28</v>
      </c>
      <c r="F596" s="27">
        <v>48.0</v>
      </c>
      <c r="G596" s="27" t="s">
        <v>53</v>
      </c>
      <c r="H596" s="27">
        <v>11.0</v>
      </c>
      <c r="I596" s="27" t="s">
        <v>30</v>
      </c>
      <c r="J596" s="27">
        <v>4.0</v>
      </c>
      <c r="K596" s="28" t="s">
        <v>52</v>
      </c>
      <c r="L596" s="48">
        <v>34708.03999999999</v>
      </c>
      <c r="M596" s="49">
        <v>21828.440000000002</v>
      </c>
      <c r="N596" s="53">
        <v>324.0</v>
      </c>
      <c r="O596" s="53">
        <v>3.0</v>
      </c>
      <c r="P596" s="48">
        <v>1975.64</v>
      </c>
      <c r="Q596" s="31"/>
      <c r="R596" s="50">
        <v>1673079.0</v>
      </c>
      <c r="S596" s="50">
        <v>2076.83</v>
      </c>
      <c r="T596" s="53">
        <v>6.25929</v>
      </c>
      <c r="U596" s="60"/>
    </row>
    <row r="597" hidden="1">
      <c r="A597" s="27">
        <v>66.0</v>
      </c>
      <c r="B597" s="27" t="s">
        <v>54</v>
      </c>
      <c r="C597" s="27" t="s">
        <v>28</v>
      </c>
      <c r="D597" s="27" t="s">
        <v>28</v>
      </c>
      <c r="E597" s="27" t="s">
        <v>28</v>
      </c>
      <c r="F597" s="27">
        <v>48.0</v>
      </c>
      <c r="G597" s="27" t="s">
        <v>53</v>
      </c>
      <c r="H597" s="27">
        <v>11.0</v>
      </c>
      <c r="I597" s="27" t="s">
        <v>30</v>
      </c>
      <c r="J597" s="27">
        <v>8.0</v>
      </c>
      <c r="K597" s="28" t="s">
        <v>31</v>
      </c>
      <c r="L597" s="48">
        <v>1987090.0</v>
      </c>
      <c r="M597" s="49">
        <v>2045780.0</v>
      </c>
      <c r="N597" s="53">
        <v>175885.0</v>
      </c>
      <c r="O597" s="53">
        <v>499.0</v>
      </c>
      <c r="P597" s="48">
        <v>2482620.0</v>
      </c>
      <c r="Q597" s="31"/>
      <c r="R597" s="52">
        <v>3752363.0</v>
      </c>
      <c r="S597" s="51">
        <v>4243.191</v>
      </c>
      <c r="T597" s="58">
        <v>9.04293</v>
      </c>
      <c r="U597" s="59"/>
    </row>
    <row r="598" hidden="1">
      <c r="A598" s="27">
        <v>67.0</v>
      </c>
      <c r="B598" s="27" t="s">
        <v>54</v>
      </c>
      <c r="C598" s="27" t="s">
        <v>28</v>
      </c>
      <c r="D598" s="27" t="s">
        <v>28</v>
      </c>
      <c r="E598" s="27" t="s">
        <v>28</v>
      </c>
      <c r="F598" s="27">
        <v>48.0</v>
      </c>
      <c r="G598" s="27" t="s">
        <v>53</v>
      </c>
      <c r="H598" s="27">
        <v>11.0</v>
      </c>
      <c r="I598" s="27" t="s">
        <v>30</v>
      </c>
      <c r="J598" s="27">
        <v>8.0</v>
      </c>
      <c r="K598" s="28" t="s">
        <v>32</v>
      </c>
      <c r="L598" s="48">
        <v>577779.45</v>
      </c>
      <c r="M598" s="49">
        <v>511087.76999999996</v>
      </c>
      <c r="N598" s="53">
        <v>43484.0</v>
      </c>
      <c r="O598" s="53">
        <v>44.0</v>
      </c>
      <c r="P598" s="48">
        <v>90842.25</v>
      </c>
      <c r="Q598" s="31"/>
      <c r="R598" s="51">
        <v>1493911.0</v>
      </c>
      <c r="S598" s="51">
        <v>1959.1</v>
      </c>
      <c r="T598" s="58">
        <v>10.73004</v>
      </c>
      <c r="U598" s="59"/>
    </row>
    <row r="599" hidden="1">
      <c r="A599" s="27">
        <v>68.0</v>
      </c>
      <c r="B599" s="27" t="s">
        <v>54</v>
      </c>
      <c r="C599" s="27" t="s">
        <v>28</v>
      </c>
      <c r="D599" s="27" t="s">
        <v>28</v>
      </c>
      <c r="E599" s="27" t="s">
        <v>28</v>
      </c>
      <c r="F599" s="27">
        <v>48.0</v>
      </c>
      <c r="G599" s="27" t="s">
        <v>53</v>
      </c>
      <c r="H599" s="27">
        <v>11.0</v>
      </c>
      <c r="I599" s="27" t="s">
        <v>30</v>
      </c>
      <c r="J599" s="27">
        <v>8.0</v>
      </c>
      <c r="K599" s="28" t="s">
        <v>33</v>
      </c>
      <c r="L599" s="48">
        <v>2236250.0</v>
      </c>
      <c r="M599" s="49">
        <v>2319320.0</v>
      </c>
      <c r="N599" s="53">
        <v>143161.0</v>
      </c>
      <c r="O599" s="53">
        <v>160.0</v>
      </c>
      <c r="P599" s="48">
        <v>216907.84</v>
      </c>
      <c r="Q599" s="31"/>
      <c r="R599" s="51">
        <v>4615561.0</v>
      </c>
      <c r="S599" s="51">
        <v>5107.308</v>
      </c>
      <c r="T599" s="58">
        <v>8.14231</v>
      </c>
      <c r="U599" s="59"/>
    </row>
    <row r="600" hidden="1">
      <c r="A600" s="27">
        <v>69.0</v>
      </c>
      <c r="B600" s="27" t="s">
        <v>54</v>
      </c>
      <c r="C600" s="27" t="s">
        <v>28</v>
      </c>
      <c r="D600" s="27" t="s">
        <v>28</v>
      </c>
      <c r="E600" s="27" t="s">
        <v>28</v>
      </c>
      <c r="F600" s="27">
        <v>48.0</v>
      </c>
      <c r="G600" s="27" t="s">
        <v>53</v>
      </c>
      <c r="H600" s="27">
        <v>11.0</v>
      </c>
      <c r="I600" s="27" t="s">
        <v>30</v>
      </c>
      <c r="J600" s="27">
        <v>8.0</v>
      </c>
      <c r="K600" s="28" t="s">
        <v>34</v>
      </c>
      <c r="L600" s="48">
        <v>499378.04</v>
      </c>
      <c r="M600" s="49">
        <v>481512.27999999997</v>
      </c>
      <c r="N600" s="53">
        <v>9528.0</v>
      </c>
      <c r="O600" s="53">
        <v>31.0</v>
      </c>
      <c r="P600" s="48">
        <v>13661.35</v>
      </c>
      <c r="Q600" s="31"/>
      <c r="R600" s="51">
        <v>1464685.0</v>
      </c>
      <c r="S600" s="51">
        <v>2044.942</v>
      </c>
      <c r="T600" s="58">
        <v>6.22743</v>
      </c>
      <c r="U600" s="59"/>
    </row>
    <row r="601" hidden="1">
      <c r="A601" s="27">
        <v>70.0</v>
      </c>
      <c r="B601" s="27" t="s">
        <v>54</v>
      </c>
      <c r="C601" s="27" t="s">
        <v>28</v>
      </c>
      <c r="D601" s="27" t="s">
        <v>28</v>
      </c>
      <c r="E601" s="27" t="s">
        <v>28</v>
      </c>
      <c r="F601" s="27">
        <v>48.0</v>
      </c>
      <c r="G601" s="27" t="s">
        <v>53</v>
      </c>
      <c r="H601" s="27">
        <v>11.0</v>
      </c>
      <c r="I601" s="27" t="s">
        <v>30</v>
      </c>
      <c r="J601" s="27">
        <v>8.0</v>
      </c>
      <c r="K601" s="28" t="s">
        <v>35</v>
      </c>
      <c r="L601" s="48">
        <v>1010340.0</v>
      </c>
      <c r="M601" s="49">
        <v>973903.9400000001</v>
      </c>
      <c r="N601" s="53">
        <v>70649.0</v>
      </c>
      <c r="O601" s="53">
        <v>162.0</v>
      </c>
      <c r="P601" s="48">
        <v>492727.96</v>
      </c>
      <c r="Q601" s="31"/>
      <c r="R601" s="51">
        <v>1.1296787E7</v>
      </c>
      <c r="S601" s="51">
        <v>12246.327</v>
      </c>
      <c r="T601" s="58">
        <v>9.63785</v>
      </c>
      <c r="U601" s="59"/>
    </row>
    <row r="602" hidden="1">
      <c r="A602" s="27">
        <v>71.0</v>
      </c>
      <c r="B602" s="27" t="s">
        <v>54</v>
      </c>
      <c r="C602" s="27" t="s">
        <v>28</v>
      </c>
      <c r="D602" s="27" t="s">
        <v>28</v>
      </c>
      <c r="E602" s="27" t="s">
        <v>28</v>
      </c>
      <c r="F602" s="27">
        <v>48.0</v>
      </c>
      <c r="G602" s="27" t="s">
        <v>53</v>
      </c>
      <c r="H602" s="27">
        <v>11.0</v>
      </c>
      <c r="I602" s="27" t="s">
        <v>30</v>
      </c>
      <c r="J602" s="27">
        <v>8.0</v>
      </c>
      <c r="K602" s="28" t="s">
        <v>36</v>
      </c>
      <c r="L602" s="48">
        <v>1987480.0</v>
      </c>
      <c r="M602" s="49">
        <v>2040770.0</v>
      </c>
      <c r="N602" s="53">
        <v>131941.0</v>
      </c>
      <c r="O602" s="53">
        <v>253.0</v>
      </c>
      <c r="P602" s="48">
        <v>452352.64999999997</v>
      </c>
      <c r="Q602" s="31"/>
      <c r="R602" s="51">
        <v>2917427.0</v>
      </c>
      <c r="S602" s="51">
        <v>3616.002</v>
      </c>
      <c r="T602" s="58">
        <v>6.38867</v>
      </c>
      <c r="U602" s="59"/>
    </row>
    <row r="603" hidden="1">
      <c r="A603" s="27">
        <v>72.0</v>
      </c>
      <c r="B603" s="27" t="s">
        <v>54</v>
      </c>
      <c r="C603" s="27" t="s">
        <v>28</v>
      </c>
      <c r="D603" s="27" t="s">
        <v>28</v>
      </c>
      <c r="E603" s="27" t="s">
        <v>28</v>
      </c>
      <c r="F603" s="27">
        <v>48.0</v>
      </c>
      <c r="G603" s="27" t="s">
        <v>53</v>
      </c>
      <c r="H603" s="27">
        <v>11.0</v>
      </c>
      <c r="I603" s="27" t="s">
        <v>30</v>
      </c>
      <c r="J603" s="27">
        <v>8.0</v>
      </c>
      <c r="K603" s="28" t="s">
        <v>37</v>
      </c>
      <c r="L603" s="48">
        <v>1186510.0</v>
      </c>
      <c r="M603" s="49">
        <v>1178090.0</v>
      </c>
      <c r="N603" s="53">
        <v>77526.0</v>
      </c>
      <c r="O603" s="53">
        <v>155.0</v>
      </c>
      <c r="P603" s="48">
        <v>239415.53999999998</v>
      </c>
      <c r="Q603" s="31"/>
      <c r="R603" s="51">
        <v>6975711.0</v>
      </c>
      <c r="S603" s="51">
        <v>7738.661</v>
      </c>
      <c r="T603" s="58">
        <v>7.35241</v>
      </c>
      <c r="U603" s="59"/>
    </row>
    <row r="604" hidden="1">
      <c r="A604" s="27">
        <v>73.0</v>
      </c>
      <c r="B604" s="27" t="s">
        <v>54</v>
      </c>
      <c r="C604" s="27" t="s">
        <v>28</v>
      </c>
      <c r="D604" s="27" t="s">
        <v>28</v>
      </c>
      <c r="E604" s="27" t="s">
        <v>28</v>
      </c>
      <c r="F604" s="27">
        <v>48.0</v>
      </c>
      <c r="G604" s="27" t="s">
        <v>53</v>
      </c>
      <c r="H604" s="27">
        <v>11.0</v>
      </c>
      <c r="I604" s="27" t="s">
        <v>30</v>
      </c>
      <c r="J604" s="27">
        <v>8.0</v>
      </c>
      <c r="K604" s="28" t="s">
        <v>38</v>
      </c>
      <c r="L604" s="48">
        <v>951611.12</v>
      </c>
      <c r="M604" s="49">
        <v>921990.63</v>
      </c>
      <c r="N604" s="53">
        <v>57264.0</v>
      </c>
      <c r="O604" s="53">
        <v>160.0</v>
      </c>
      <c r="P604" s="48">
        <v>347212.99</v>
      </c>
      <c r="Q604" s="31"/>
      <c r="R604" s="51">
        <v>9705449.0</v>
      </c>
      <c r="S604" s="51">
        <v>10736.228</v>
      </c>
      <c r="T604" s="58">
        <v>20.17559</v>
      </c>
      <c r="U604" s="59"/>
    </row>
    <row r="605" hidden="1">
      <c r="A605" s="27">
        <v>74.0</v>
      </c>
      <c r="B605" s="27" t="s">
        <v>54</v>
      </c>
      <c r="C605" s="27" t="s">
        <v>28</v>
      </c>
      <c r="D605" s="27" t="s">
        <v>28</v>
      </c>
      <c r="E605" s="27" t="s">
        <v>28</v>
      </c>
      <c r="F605" s="27">
        <v>48.0</v>
      </c>
      <c r="G605" s="27" t="s">
        <v>53</v>
      </c>
      <c r="H605" s="27">
        <v>11.0</v>
      </c>
      <c r="I605" s="27" t="s">
        <v>30</v>
      </c>
      <c r="J605" s="27">
        <v>8.0</v>
      </c>
      <c r="K605" s="28" t="s">
        <v>39</v>
      </c>
      <c r="L605" s="48">
        <v>2220640.0</v>
      </c>
      <c r="M605" s="49">
        <v>2281130.0</v>
      </c>
      <c r="N605" s="53">
        <v>156459.0</v>
      </c>
      <c r="O605" s="53">
        <v>156.0</v>
      </c>
      <c r="P605" s="48">
        <v>400096.07</v>
      </c>
      <c r="Q605" s="31"/>
      <c r="R605" s="51">
        <v>9850782.0</v>
      </c>
      <c r="S605" s="51">
        <v>10521.387</v>
      </c>
      <c r="T605" s="58">
        <v>7.76507</v>
      </c>
      <c r="U605" s="59"/>
    </row>
    <row r="606" hidden="1">
      <c r="A606" s="27">
        <v>75.0</v>
      </c>
      <c r="B606" s="27" t="s">
        <v>54</v>
      </c>
      <c r="C606" s="27" t="s">
        <v>28</v>
      </c>
      <c r="D606" s="27" t="s">
        <v>28</v>
      </c>
      <c r="E606" s="27" t="s">
        <v>28</v>
      </c>
      <c r="F606" s="27">
        <v>48.0</v>
      </c>
      <c r="G606" s="27" t="s">
        <v>53</v>
      </c>
      <c r="H606" s="27">
        <v>11.0</v>
      </c>
      <c r="I606" s="27" t="s">
        <v>30</v>
      </c>
      <c r="J606" s="27">
        <v>8.0</v>
      </c>
      <c r="K606" s="28" t="s">
        <v>40</v>
      </c>
      <c r="L606" s="48">
        <v>2292120.0</v>
      </c>
      <c r="M606" s="49">
        <v>2345880.0</v>
      </c>
      <c r="N606" s="53">
        <v>138770.0</v>
      </c>
      <c r="O606" s="53">
        <v>154.0</v>
      </c>
      <c r="P606" s="48">
        <v>219611.25</v>
      </c>
      <c r="Q606" s="31"/>
      <c r="R606" s="51">
        <v>5551778.0</v>
      </c>
      <c r="S606" s="51">
        <v>6042.963</v>
      </c>
      <c r="T606" s="58">
        <v>7.38247</v>
      </c>
      <c r="U606" s="59"/>
    </row>
    <row r="607" hidden="1">
      <c r="A607" s="27">
        <v>76.0</v>
      </c>
      <c r="B607" s="27" t="s">
        <v>54</v>
      </c>
      <c r="C607" s="27" t="s">
        <v>28</v>
      </c>
      <c r="D607" s="27" t="s">
        <v>28</v>
      </c>
      <c r="E607" s="27" t="s">
        <v>28</v>
      </c>
      <c r="F607" s="27">
        <v>48.0</v>
      </c>
      <c r="G607" s="27" t="s">
        <v>53</v>
      </c>
      <c r="H607" s="27">
        <v>11.0</v>
      </c>
      <c r="I607" s="27" t="s">
        <v>30</v>
      </c>
      <c r="J607" s="27">
        <v>8.0</v>
      </c>
      <c r="K607" s="28" t="s">
        <v>41</v>
      </c>
      <c r="L607" s="48">
        <v>582088.0499999999</v>
      </c>
      <c r="M607" s="49">
        <v>507624.31</v>
      </c>
      <c r="N607" s="53">
        <v>44166.0</v>
      </c>
      <c r="O607" s="53">
        <v>65.0</v>
      </c>
      <c r="P607" s="48">
        <v>61138.86</v>
      </c>
      <c r="Q607" s="31"/>
      <c r="R607" s="51">
        <v>1179053.0</v>
      </c>
      <c r="S607" s="51">
        <v>1696.149</v>
      </c>
      <c r="T607" s="58">
        <v>8.50271</v>
      </c>
      <c r="U607" s="59"/>
    </row>
    <row r="608" hidden="1">
      <c r="A608" s="27">
        <v>77.0</v>
      </c>
      <c r="B608" s="27" t="s">
        <v>54</v>
      </c>
      <c r="C608" s="27" t="s">
        <v>28</v>
      </c>
      <c r="D608" s="27" t="s">
        <v>28</v>
      </c>
      <c r="E608" s="27" t="s">
        <v>28</v>
      </c>
      <c r="F608" s="27">
        <v>48.0</v>
      </c>
      <c r="G608" s="27" t="s">
        <v>53</v>
      </c>
      <c r="H608" s="27">
        <v>11.0</v>
      </c>
      <c r="I608" s="27" t="s">
        <v>30</v>
      </c>
      <c r="J608" s="27">
        <v>8.0</v>
      </c>
      <c r="K608" s="28" t="s">
        <v>42</v>
      </c>
      <c r="L608" s="48">
        <v>1170160.0</v>
      </c>
      <c r="M608" s="49">
        <v>1208550.0</v>
      </c>
      <c r="N608" s="53">
        <v>36937.0</v>
      </c>
      <c r="O608" s="53">
        <v>187.0</v>
      </c>
      <c r="P608" s="48">
        <v>184729.33000000002</v>
      </c>
      <c r="Q608" s="31"/>
      <c r="R608" s="51">
        <v>6639183.0</v>
      </c>
      <c r="S608" s="51">
        <v>7494.472</v>
      </c>
      <c r="T608" s="58">
        <v>8.32352</v>
      </c>
      <c r="U608" s="59"/>
    </row>
    <row r="609" hidden="1">
      <c r="A609" s="27">
        <v>78.0</v>
      </c>
      <c r="B609" s="27" t="s">
        <v>54</v>
      </c>
      <c r="C609" s="27" t="s">
        <v>28</v>
      </c>
      <c r="D609" s="27" t="s">
        <v>28</v>
      </c>
      <c r="E609" s="27" t="s">
        <v>28</v>
      </c>
      <c r="F609" s="27">
        <v>48.0</v>
      </c>
      <c r="G609" s="27" t="s">
        <v>53</v>
      </c>
      <c r="H609" s="27">
        <v>11.0</v>
      </c>
      <c r="I609" s="27" t="s">
        <v>30</v>
      </c>
      <c r="J609" s="27">
        <v>8.0</v>
      </c>
      <c r="K609" s="28" t="s">
        <v>44</v>
      </c>
      <c r="L609" s="48">
        <v>781796.39</v>
      </c>
      <c r="M609" s="49">
        <v>784715.33</v>
      </c>
      <c r="N609" s="53">
        <v>15634.0</v>
      </c>
      <c r="O609" s="53">
        <v>139.0</v>
      </c>
      <c r="P609" s="48">
        <v>92592.56999999999</v>
      </c>
      <c r="Q609" s="31"/>
      <c r="R609" s="51">
        <v>6092974.0</v>
      </c>
      <c r="S609" s="51">
        <v>6948.787</v>
      </c>
      <c r="T609" s="58">
        <v>9.30753</v>
      </c>
      <c r="U609" s="59"/>
    </row>
    <row r="610" hidden="1">
      <c r="A610" s="27">
        <v>79.0</v>
      </c>
      <c r="B610" s="27" t="s">
        <v>54</v>
      </c>
      <c r="C610" s="27" t="s">
        <v>28</v>
      </c>
      <c r="D610" s="27" t="s">
        <v>28</v>
      </c>
      <c r="E610" s="27" t="s">
        <v>28</v>
      </c>
      <c r="F610" s="27">
        <v>48.0</v>
      </c>
      <c r="G610" s="27" t="s">
        <v>53</v>
      </c>
      <c r="H610" s="27">
        <v>11.0</v>
      </c>
      <c r="I610" s="27" t="s">
        <v>30</v>
      </c>
      <c r="J610" s="27">
        <v>8.0</v>
      </c>
      <c r="K610" s="28" t="s">
        <v>45</v>
      </c>
      <c r="L610" s="48">
        <v>2059770.0</v>
      </c>
      <c r="M610" s="49">
        <v>2112500.0</v>
      </c>
      <c r="N610" s="53">
        <v>22658.0</v>
      </c>
      <c r="O610" s="53">
        <v>127.0</v>
      </c>
      <c r="P610" s="48">
        <v>217427.19</v>
      </c>
      <c r="Q610" s="31"/>
      <c r="R610" s="51">
        <v>3565746.0</v>
      </c>
      <c r="S610" s="51">
        <v>4471.643</v>
      </c>
      <c r="T610" s="58">
        <v>7.39054</v>
      </c>
      <c r="U610" s="59"/>
    </row>
    <row r="611" hidden="1">
      <c r="A611" s="27">
        <v>80.0</v>
      </c>
      <c r="B611" s="27" t="s">
        <v>54</v>
      </c>
      <c r="C611" s="27" t="s">
        <v>28</v>
      </c>
      <c r="D611" s="27" t="s">
        <v>28</v>
      </c>
      <c r="E611" s="27" t="s">
        <v>28</v>
      </c>
      <c r="F611" s="27">
        <v>48.0</v>
      </c>
      <c r="G611" s="27" t="s">
        <v>53</v>
      </c>
      <c r="H611" s="27">
        <v>11.0</v>
      </c>
      <c r="I611" s="27" t="s">
        <v>30</v>
      </c>
      <c r="J611" s="27">
        <v>8.0</v>
      </c>
      <c r="K611" s="28" t="s">
        <v>46</v>
      </c>
      <c r="L611" s="48">
        <v>131119.52</v>
      </c>
      <c r="M611" s="49">
        <v>127845.48</v>
      </c>
      <c r="N611" s="53">
        <v>8750.0</v>
      </c>
      <c r="O611" s="53">
        <v>25.0</v>
      </c>
      <c r="P611" s="48">
        <v>44751.79</v>
      </c>
      <c r="Q611" s="31"/>
      <c r="R611" s="51">
        <v>3319134.0</v>
      </c>
      <c r="S611" s="51">
        <v>3656.454</v>
      </c>
      <c r="T611" s="58">
        <v>7.15055</v>
      </c>
      <c r="U611" s="59"/>
    </row>
    <row r="612" hidden="1">
      <c r="A612" s="27">
        <v>81.0</v>
      </c>
      <c r="B612" s="27" t="s">
        <v>54</v>
      </c>
      <c r="C612" s="27" t="s">
        <v>28</v>
      </c>
      <c r="D612" s="27" t="s">
        <v>28</v>
      </c>
      <c r="E612" s="27" t="s">
        <v>28</v>
      </c>
      <c r="F612" s="27">
        <v>48.0</v>
      </c>
      <c r="G612" s="27" t="s">
        <v>53</v>
      </c>
      <c r="H612" s="27">
        <v>11.0</v>
      </c>
      <c r="I612" s="27" t="s">
        <v>30</v>
      </c>
      <c r="J612" s="27">
        <v>8.0</v>
      </c>
      <c r="K612" s="28" t="s">
        <v>47</v>
      </c>
      <c r="L612" s="48">
        <v>1404260.0</v>
      </c>
      <c r="M612" s="49">
        <v>1373920.0</v>
      </c>
      <c r="N612" s="53">
        <v>178932.0</v>
      </c>
      <c r="O612" s="53">
        <v>624.0</v>
      </c>
      <c r="P612" s="48">
        <v>961052.7899999999</v>
      </c>
      <c r="Q612" s="31"/>
      <c r="R612" s="51">
        <v>1.4854317E7</v>
      </c>
      <c r="S612" s="51">
        <v>15967.678</v>
      </c>
      <c r="T612" s="58">
        <v>9.36894</v>
      </c>
      <c r="U612" s="59"/>
    </row>
    <row r="613" hidden="1">
      <c r="A613" s="27">
        <v>82.0</v>
      </c>
      <c r="B613" s="27" t="s">
        <v>54</v>
      </c>
      <c r="C613" s="27" t="s">
        <v>28</v>
      </c>
      <c r="D613" s="27" t="s">
        <v>28</v>
      </c>
      <c r="E613" s="27" t="s">
        <v>28</v>
      </c>
      <c r="F613" s="27">
        <v>48.0</v>
      </c>
      <c r="G613" s="27" t="s">
        <v>53</v>
      </c>
      <c r="H613" s="27">
        <v>11.0</v>
      </c>
      <c r="I613" s="27" t="s">
        <v>30</v>
      </c>
      <c r="J613" s="27">
        <v>8.0</v>
      </c>
      <c r="K613" s="28" t="s">
        <v>49</v>
      </c>
      <c r="L613" s="48">
        <v>780309.85</v>
      </c>
      <c r="M613" s="49">
        <v>784840.0900000001</v>
      </c>
      <c r="N613" s="53">
        <v>16121.0</v>
      </c>
      <c r="O613" s="53">
        <v>130.0</v>
      </c>
      <c r="P613" s="48">
        <v>423308.64</v>
      </c>
      <c r="Q613" s="31"/>
      <c r="R613" s="51">
        <v>6712481.0</v>
      </c>
      <c r="S613" s="51">
        <v>7447.185</v>
      </c>
      <c r="T613" s="58">
        <v>8.04698</v>
      </c>
      <c r="U613" s="59"/>
    </row>
    <row r="614" hidden="1">
      <c r="A614" s="27">
        <v>83.0</v>
      </c>
      <c r="B614" s="27" t="s">
        <v>54</v>
      </c>
      <c r="C614" s="27" t="s">
        <v>28</v>
      </c>
      <c r="D614" s="27" t="s">
        <v>28</v>
      </c>
      <c r="E614" s="27" t="s">
        <v>28</v>
      </c>
      <c r="F614" s="27">
        <v>48.0</v>
      </c>
      <c r="G614" s="27" t="s">
        <v>53</v>
      </c>
      <c r="H614" s="27">
        <v>11.0</v>
      </c>
      <c r="I614" s="27" t="s">
        <v>30</v>
      </c>
      <c r="J614" s="27">
        <v>8.0</v>
      </c>
      <c r="K614" s="28" t="s">
        <v>51</v>
      </c>
      <c r="L614" s="54" t="s">
        <v>55</v>
      </c>
      <c r="M614" s="55" t="s">
        <v>55</v>
      </c>
      <c r="N614" s="56"/>
      <c r="O614" s="56"/>
      <c r="P614" s="54"/>
      <c r="Q614" s="31"/>
      <c r="R614" s="51"/>
      <c r="S614" s="51" t="s">
        <v>56</v>
      </c>
      <c r="T614" s="58"/>
      <c r="U614" s="59"/>
    </row>
    <row r="615" hidden="1">
      <c r="A615" s="27">
        <v>84.0</v>
      </c>
      <c r="B615" s="27" t="s">
        <v>54</v>
      </c>
      <c r="C615" s="27" t="s">
        <v>28</v>
      </c>
      <c r="D615" s="27" t="s">
        <v>28</v>
      </c>
      <c r="E615" s="27" t="s">
        <v>28</v>
      </c>
      <c r="F615" s="27">
        <v>48.0</v>
      </c>
      <c r="G615" s="27" t="s">
        <v>53</v>
      </c>
      <c r="H615" s="27">
        <v>11.0</v>
      </c>
      <c r="I615" s="27" t="s">
        <v>30</v>
      </c>
      <c r="J615" s="27">
        <v>8.0</v>
      </c>
      <c r="K615" s="28" t="s">
        <v>52</v>
      </c>
      <c r="L615" s="48">
        <v>96735.22</v>
      </c>
      <c r="M615" s="49">
        <v>63734.4</v>
      </c>
      <c r="N615" s="53">
        <v>1490.0</v>
      </c>
      <c r="O615" s="53">
        <v>6.0</v>
      </c>
      <c r="P615" s="48">
        <v>4871.679999999999</v>
      </c>
      <c r="Q615" s="31"/>
      <c r="R615" s="50">
        <v>3409565.0</v>
      </c>
      <c r="S615" s="50">
        <v>3798.338</v>
      </c>
      <c r="T615" s="53">
        <v>6.57289</v>
      </c>
      <c r="U615" s="60"/>
    </row>
    <row r="616" hidden="1">
      <c r="A616" s="27">
        <v>85.0</v>
      </c>
      <c r="B616" s="27" t="s">
        <v>54</v>
      </c>
      <c r="C616" s="27" t="s">
        <v>28</v>
      </c>
      <c r="D616" s="27" t="s">
        <v>28</v>
      </c>
      <c r="E616" s="27" t="s">
        <v>28</v>
      </c>
      <c r="F616" s="27">
        <v>48.0</v>
      </c>
      <c r="G616" s="27" t="s">
        <v>53</v>
      </c>
      <c r="H616" s="27">
        <v>11.0</v>
      </c>
      <c r="I616" s="27" t="s">
        <v>30</v>
      </c>
      <c r="J616" s="27">
        <v>16.0</v>
      </c>
      <c r="K616" s="28" t="s">
        <v>31</v>
      </c>
      <c r="L616" s="48">
        <v>7884630.0</v>
      </c>
      <c r="M616" s="49">
        <v>7675710.0</v>
      </c>
      <c r="N616" s="53">
        <v>355764.0</v>
      </c>
      <c r="O616" s="53">
        <v>993.0</v>
      </c>
      <c r="P616" s="48">
        <v>5768480.0</v>
      </c>
      <c r="Q616" s="31"/>
      <c r="R616" s="52">
        <v>7479507.0</v>
      </c>
      <c r="S616" s="51">
        <v>9723.311</v>
      </c>
      <c r="T616" s="58">
        <v>7.30323</v>
      </c>
      <c r="U616" s="59"/>
    </row>
    <row r="617" hidden="1">
      <c r="A617" s="27">
        <v>86.0</v>
      </c>
      <c r="B617" s="27" t="s">
        <v>54</v>
      </c>
      <c r="C617" s="27" t="s">
        <v>28</v>
      </c>
      <c r="D617" s="27" t="s">
        <v>28</v>
      </c>
      <c r="E617" s="27" t="s">
        <v>28</v>
      </c>
      <c r="F617" s="27">
        <v>48.0</v>
      </c>
      <c r="G617" s="27" t="s">
        <v>53</v>
      </c>
      <c r="H617" s="27">
        <v>11.0</v>
      </c>
      <c r="I617" s="27" t="s">
        <v>30</v>
      </c>
      <c r="J617" s="27">
        <v>16.0</v>
      </c>
      <c r="K617" s="28" t="s">
        <v>32</v>
      </c>
      <c r="L617" s="48">
        <v>795507.84</v>
      </c>
      <c r="M617" s="49">
        <v>675136.22</v>
      </c>
      <c r="N617" s="53">
        <v>31115.0</v>
      </c>
      <c r="O617" s="53">
        <v>60.0</v>
      </c>
      <c r="P617" s="48">
        <v>201927.75</v>
      </c>
      <c r="Q617" s="31"/>
      <c r="R617" s="51">
        <v>8500669.0</v>
      </c>
      <c r="S617" s="51">
        <v>9324.665</v>
      </c>
      <c r="T617" s="58">
        <v>9.08407</v>
      </c>
      <c r="U617" s="59"/>
    </row>
    <row r="618" hidden="1">
      <c r="A618" s="27">
        <v>87.0</v>
      </c>
      <c r="B618" s="27" t="s">
        <v>54</v>
      </c>
      <c r="C618" s="27" t="s">
        <v>28</v>
      </c>
      <c r="D618" s="27" t="s">
        <v>28</v>
      </c>
      <c r="E618" s="27" t="s">
        <v>28</v>
      </c>
      <c r="F618" s="27">
        <v>48.0</v>
      </c>
      <c r="G618" s="27" t="s">
        <v>53</v>
      </c>
      <c r="H618" s="27">
        <v>11.0</v>
      </c>
      <c r="I618" s="27" t="s">
        <v>30</v>
      </c>
      <c r="J618" s="27">
        <v>16.0</v>
      </c>
      <c r="K618" s="28" t="s">
        <v>33</v>
      </c>
      <c r="L618" s="48">
        <v>8617240.0</v>
      </c>
      <c r="M618" s="49">
        <v>8425300.0</v>
      </c>
      <c r="N618" s="53">
        <v>283893.0</v>
      </c>
      <c r="O618" s="53">
        <v>314.0</v>
      </c>
      <c r="P618" s="48">
        <v>568446.34</v>
      </c>
      <c r="Q618" s="31"/>
      <c r="R618" s="51">
        <v>8714880.0</v>
      </c>
      <c r="S618" s="51">
        <v>12514.44</v>
      </c>
      <c r="T618" s="58">
        <v>9.47625</v>
      </c>
      <c r="U618" s="59"/>
    </row>
    <row r="619" hidden="1">
      <c r="A619" s="27">
        <v>88.0</v>
      </c>
      <c r="B619" s="27" t="s">
        <v>54</v>
      </c>
      <c r="C619" s="27" t="s">
        <v>28</v>
      </c>
      <c r="D619" s="27" t="s">
        <v>28</v>
      </c>
      <c r="E619" s="27" t="s">
        <v>28</v>
      </c>
      <c r="F619" s="27">
        <v>48.0</v>
      </c>
      <c r="G619" s="27" t="s">
        <v>53</v>
      </c>
      <c r="H619" s="27">
        <v>11.0</v>
      </c>
      <c r="I619" s="27" t="s">
        <v>30</v>
      </c>
      <c r="J619" s="27">
        <v>16.0</v>
      </c>
      <c r="K619" s="28" t="s">
        <v>34</v>
      </c>
      <c r="L619" s="48">
        <v>1843890.0</v>
      </c>
      <c r="M619" s="49">
        <v>1790750.0</v>
      </c>
      <c r="N619" s="53">
        <v>27122.0</v>
      </c>
      <c r="O619" s="53">
        <v>58.0</v>
      </c>
      <c r="P619" s="48">
        <v>134521.94</v>
      </c>
      <c r="Q619" s="31"/>
      <c r="R619" s="51">
        <v>2665083.0</v>
      </c>
      <c r="S619" s="51">
        <v>4262.242</v>
      </c>
      <c r="T619" s="58">
        <v>6.595</v>
      </c>
      <c r="U619" s="59"/>
    </row>
    <row r="620" hidden="1">
      <c r="A620" s="27">
        <v>89.0</v>
      </c>
      <c r="B620" s="27" t="s">
        <v>54</v>
      </c>
      <c r="C620" s="27" t="s">
        <v>28</v>
      </c>
      <c r="D620" s="27" t="s">
        <v>28</v>
      </c>
      <c r="E620" s="27" t="s">
        <v>28</v>
      </c>
      <c r="F620" s="27">
        <v>48.0</v>
      </c>
      <c r="G620" s="27" t="s">
        <v>53</v>
      </c>
      <c r="H620" s="27">
        <v>11.0</v>
      </c>
      <c r="I620" s="27" t="s">
        <v>30</v>
      </c>
      <c r="J620" s="27">
        <v>16.0</v>
      </c>
      <c r="K620" s="28" t="s">
        <v>35</v>
      </c>
      <c r="L620" s="54" t="s">
        <v>55</v>
      </c>
      <c r="M620" s="55" t="s">
        <v>55</v>
      </c>
      <c r="N620" s="56"/>
      <c r="O620" s="56"/>
      <c r="P620" s="54"/>
      <c r="Q620" s="31"/>
      <c r="R620" s="51"/>
      <c r="S620" s="51" t="s">
        <v>30</v>
      </c>
      <c r="T620" s="58"/>
      <c r="U620" s="59"/>
    </row>
    <row r="621" hidden="1">
      <c r="A621" s="27">
        <v>90.0</v>
      </c>
      <c r="B621" s="27" t="s">
        <v>54</v>
      </c>
      <c r="C621" s="27" t="s">
        <v>28</v>
      </c>
      <c r="D621" s="27" t="s">
        <v>28</v>
      </c>
      <c r="E621" s="27" t="s">
        <v>28</v>
      </c>
      <c r="F621" s="27">
        <v>48.0</v>
      </c>
      <c r="G621" s="27" t="s">
        <v>53</v>
      </c>
      <c r="H621" s="27">
        <v>11.0</v>
      </c>
      <c r="I621" s="27" t="s">
        <v>30</v>
      </c>
      <c r="J621" s="27">
        <v>16.0</v>
      </c>
      <c r="K621" s="28" t="s">
        <v>36</v>
      </c>
      <c r="L621" s="48">
        <v>7800610.0</v>
      </c>
      <c r="M621" s="49">
        <v>7597650.0</v>
      </c>
      <c r="N621" s="53">
        <v>266506.0</v>
      </c>
      <c r="O621" s="53">
        <v>497.0</v>
      </c>
      <c r="P621" s="48">
        <v>1052430.0</v>
      </c>
      <c r="Q621" s="31"/>
      <c r="R621" s="51">
        <v>5632359.0</v>
      </c>
      <c r="S621" s="51">
        <v>8429.331</v>
      </c>
      <c r="T621" s="58">
        <v>7.2278</v>
      </c>
      <c r="U621" s="59"/>
    </row>
    <row r="622" hidden="1">
      <c r="A622" s="27">
        <v>91.0</v>
      </c>
      <c r="B622" s="27" t="s">
        <v>54</v>
      </c>
      <c r="C622" s="27" t="s">
        <v>28</v>
      </c>
      <c r="D622" s="27" t="s">
        <v>28</v>
      </c>
      <c r="E622" s="27" t="s">
        <v>28</v>
      </c>
      <c r="F622" s="27">
        <v>48.0</v>
      </c>
      <c r="G622" s="27" t="s">
        <v>53</v>
      </c>
      <c r="H622" s="27">
        <v>11.0</v>
      </c>
      <c r="I622" s="27" t="s">
        <v>30</v>
      </c>
      <c r="J622" s="27">
        <v>16.0</v>
      </c>
      <c r="K622" s="28" t="s">
        <v>37</v>
      </c>
      <c r="L622" s="48">
        <v>4640500.0</v>
      </c>
      <c r="M622" s="49">
        <v>4468840.0</v>
      </c>
      <c r="N622" s="53">
        <v>149463.0</v>
      </c>
      <c r="O622" s="53">
        <v>315.0</v>
      </c>
      <c r="P622" s="48">
        <v>679996.04</v>
      </c>
      <c r="Q622" s="31"/>
      <c r="R622" s="51">
        <v>1.3640733E7</v>
      </c>
      <c r="S622" s="51">
        <v>18248.893</v>
      </c>
      <c r="T622" s="58">
        <v>9.13465</v>
      </c>
      <c r="U622" s="59"/>
    </row>
    <row r="623" hidden="1">
      <c r="A623" s="27">
        <v>92.0</v>
      </c>
      <c r="B623" s="27" t="s">
        <v>54</v>
      </c>
      <c r="C623" s="27" t="s">
        <v>28</v>
      </c>
      <c r="D623" s="27" t="s">
        <v>28</v>
      </c>
      <c r="E623" s="27" t="s">
        <v>28</v>
      </c>
      <c r="F623" s="27">
        <v>48.0</v>
      </c>
      <c r="G623" s="27" t="s">
        <v>53</v>
      </c>
      <c r="H623" s="27">
        <v>11.0</v>
      </c>
      <c r="I623" s="27" t="s">
        <v>30</v>
      </c>
      <c r="J623" s="27">
        <v>16.0</v>
      </c>
      <c r="K623" s="28" t="s">
        <v>38</v>
      </c>
      <c r="L623" s="48">
        <v>3481350.0</v>
      </c>
      <c r="M623" s="49">
        <v>3422660.0</v>
      </c>
      <c r="N623" s="53">
        <v>106096.0</v>
      </c>
      <c r="O623" s="53">
        <v>317.0</v>
      </c>
      <c r="P623" s="48">
        <v>710554.45</v>
      </c>
      <c r="Q623" s="31"/>
      <c r="R623" s="51">
        <v>1.9306008E7</v>
      </c>
      <c r="S623" s="51">
        <v>23953.414</v>
      </c>
      <c r="T623" s="58">
        <v>10.74076</v>
      </c>
      <c r="U623" s="59"/>
    </row>
    <row r="624" hidden="1">
      <c r="A624" s="27">
        <v>93.0</v>
      </c>
      <c r="B624" s="27" t="s">
        <v>54</v>
      </c>
      <c r="C624" s="27" t="s">
        <v>28</v>
      </c>
      <c r="D624" s="27" t="s">
        <v>28</v>
      </c>
      <c r="E624" s="27" t="s">
        <v>28</v>
      </c>
      <c r="F624" s="27">
        <v>48.0</v>
      </c>
      <c r="G624" s="27" t="s">
        <v>53</v>
      </c>
      <c r="H624" s="27">
        <v>11.0</v>
      </c>
      <c r="I624" s="27" t="s">
        <v>30</v>
      </c>
      <c r="J624" s="27">
        <v>16.0</v>
      </c>
      <c r="K624" s="28" t="s">
        <v>39</v>
      </c>
      <c r="L624" s="48">
        <v>8946950.0</v>
      </c>
      <c r="M624" s="49">
        <v>8739020.0</v>
      </c>
      <c r="N624" s="53">
        <v>310548.0</v>
      </c>
      <c r="O624" s="53">
        <v>315.0</v>
      </c>
      <c r="P624" s="48">
        <v>1075720.0</v>
      </c>
      <c r="Q624" s="31"/>
      <c r="R624" s="51">
        <v>2.1345995E7</v>
      </c>
      <c r="S624" s="51">
        <v>25038.185</v>
      </c>
      <c r="T624" s="58">
        <v>9.26677</v>
      </c>
      <c r="U624" s="59"/>
    </row>
    <row r="625" hidden="1">
      <c r="A625" s="27">
        <v>94.0</v>
      </c>
      <c r="B625" s="27" t="s">
        <v>54</v>
      </c>
      <c r="C625" s="27" t="s">
        <v>28</v>
      </c>
      <c r="D625" s="27" t="s">
        <v>28</v>
      </c>
      <c r="E625" s="27" t="s">
        <v>28</v>
      </c>
      <c r="F625" s="27">
        <v>48.0</v>
      </c>
      <c r="G625" s="27" t="s">
        <v>53</v>
      </c>
      <c r="H625" s="27">
        <v>11.0</v>
      </c>
      <c r="I625" s="27" t="s">
        <v>30</v>
      </c>
      <c r="J625" s="27">
        <v>16.0</v>
      </c>
      <c r="K625" s="28" t="s">
        <v>40</v>
      </c>
      <c r="L625" s="48">
        <v>8764550.0</v>
      </c>
      <c r="M625" s="49">
        <v>8580270.0</v>
      </c>
      <c r="N625" s="53">
        <v>263990.0</v>
      </c>
      <c r="O625" s="53">
        <v>305.0</v>
      </c>
      <c r="P625" s="48">
        <v>558207.14</v>
      </c>
      <c r="Q625" s="31"/>
      <c r="R625" s="51">
        <v>1.0409038E7</v>
      </c>
      <c r="S625" s="51">
        <v>13796.33</v>
      </c>
      <c r="T625" s="58">
        <v>8.5382</v>
      </c>
      <c r="U625" s="59"/>
    </row>
    <row r="626" hidden="1">
      <c r="A626" s="27">
        <v>95.0</v>
      </c>
      <c r="B626" s="27" t="s">
        <v>54</v>
      </c>
      <c r="C626" s="27" t="s">
        <v>28</v>
      </c>
      <c r="D626" s="27" t="s">
        <v>28</v>
      </c>
      <c r="E626" s="27" t="s">
        <v>28</v>
      </c>
      <c r="F626" s="27">
        <v>48.0</v>
      </c>
      <c r="G626" s="27" t="s">
        <v>53</v>
      </c>
      <c r="H626" s="27">
        <v>11.0</v>
      </c>
      <c r="I626" s="27" t="s">
        <v>30</v>
      </c>
      <c r="J626" s="27">
        <v>16.0</v>
      </c>
      <c r="K626" s="28" t="s">
        <v>41</v>
      </c>
      <c r="L626" s="48">
        <v>2334660.0</v>
      </c>
      <c r="M626" s="49">
        <v>2116100.0</v>
      </c>
      <c r="N626" s="53">
        <v>84506.0</v>
      </c>
      <c r="O626" s="53">
        <v>119.0</v>
      </c>
      <c r="P626" s="48">
        <v>144255.46</v>
      </c>
      <c r="Q626" s="31"/>
      <c r="R626" s="51">
        <v>2360385.0</v>
      </c>
      <c r="S626" s="51">
        <v>3321.775</v>
      </c>
      <c r="T626" s="58">
        <v>9.02053</v>
      </c>
      <c r="U626" s="59"/>
    </row>
    <row r="627" hidden="1">
      <c r="A627" s="27">
        <v>96.0</v>
      </c>
      <c r="B627" s="27" t="s">
        <v>54</v>
      </c>
      <c r="C627" s="27" t="s">
        <v>28</v>
      </c>
      <c r="D627" s="27" t="s">
        <v>28</v>
      </c>
      <c r="E627" s="27" t="s">
        <v>28</v>
      </c>
      <c r="F627" s="27">
        <v>48.0</v>
      </c>
      <c r="G627" s="27" t="s">
        <v>53</v>
      </c>
      <c r="H627" s="27">
        <v>11.0</v>
      </c>
      <c r="I627" s="27" t="s">
        <v>30</v>
      </c>
      <c r="J627" s="27">
        <v>16.0</v>
      </c>
      <c r="K627" s="28" t="s">
        <v>42</v>
      </c>
      <c r="L627" s="48">
        <v>4496070.0</v>
      </c>
      <c r="M627" s="49">
        <v>4430180.0</v>
      </c>
      <c r="N627" s="53">
        <v>70480.0</v>
      </c>
      <c r="O627" s="53">
        <v>366.0</v>
      </c>
      <c r="P627" s="48">
        <v>335737.05</v>
      </c>
      <c r="Q627" s="31"/>
      <c r="R627" s="51">
        <v>1.269727E7</v>
      </c>
      <c r="S627" s="51">
        <v>17038.792</v>
      </c>
      <c r="T627" s="58">
        <v>9.05986</v>
      </c>
      <c r="U627" s="59"/>
    </row>
    <row r="628" hidden="1">
      <c r="A628" s="27">
        <v>97.0</v>
      </c>
      <c r="B628" s="27" t="s">
        <v>54</v>
      </c>
      <c r="C628" s="27" t="s">
        <v>28</v>
      </c>
      <c r="D628" s="27" t="s">
        <v>28</v>
      </c>
      <c r="E628" s="27" t="s">
        <v>28</v>
      </c>
      <c r="F628" s="27">
        <v>48.0</v>
      </c>
      <c r="G628" s="27" t="s">
        <v>53</v>
      </c>
      <c r="H628" s="27">
        <v>11.0</v>
      </c>
      <c r="I628" s="27" t="s">
        <v>30</v>
      </c>
      <c r="J628" s="27">
        <v>16.0</v>
      </c>
      <c r="K628" s="28" t="s">
        <v>44</v>
      </c>
      <c r="L628" s="48">
        <v>2993810.0</v>
      </c>
      <c r="M628" s="49">
        <v>2908790.0</v>
      </c>
      <c r="N628" s="53">
        <v>1208.0</v>
      </c>
      <c r="O628" s="53">
        <v>268.0</v>
      </c>
      <c r="P628" s="48">
        <v>204793.46000000002</v>
      </c>
      <c r="Q628" s="31"/>
      <c r="R628" s="51">
        <v>1.191268E7</v>
      </c>
      <c r="S628" s="51">
        <v>15734.862</v>
      </c>
      <c r="T628" s="58">
        <v>9.30138</v>
      </c>
      <c r="U628" s="59"/>
    </row>
    <row r="629" hidden="1">
      <c r="A629" s="27">
        <v>98.0</v>
      </c>
      <c r="B629" s="27" t="s">
        <v>54</v>
      </c>
      <c r="C629" s="27" t="s">
        <v>28</v>
      </c>
      <c r="D629" s="27" t="s">
        <v>28</v>
      </c>
      <c r="E629" s="27" t="s">
        <v>28</v>
      </c>
      <c r="F629" s="27">
        <v>48.0</v>
      </c>
      <c r="G629" s="27" t="s">
        <v>53</v>
      </c>
      <c r="H629" s="27">
        <v>11.0</v>
      </c>
      <c r="I629" s="27" t="s">
        <v>30</v>
      </c>
      <c r="J629" s="27">
        <v>16.0</v>
      </c>
      <c r="K629" s="28" t="s">
        <v>45</v>
      </c>
      <c r="L629" s="48">
        <v>7820050.0</v>
      </c>
      <c r="M629" s="49">
        <v>7824030.0</v>
      </c>
      <c r="N629" s="53">
        <v>44478.0</v>
      </c>
      <c r="O629" s="53">
        <v>248.0</v>
      </c>
      <c r="P629" s="48">
        <v>852404.31</v>
      </c>
      <c r="Q629" s="31"/>
      <c r="R629" s="51">
        <v>6785287.0</v>
      </c>
      <c r="S629" s="51">
        <v>10205.413</v>
      </c>
      <c r="T629" s="58">
        <v>7.6223</v>
      </c>
      <c r="U629" s="59"/>
    </row>
    <row r="630" hidden="1">
      <c r="A630" s="27">
        <v>99.0</v>
      </c>
      <c r="B630" s="27" t="s">
        <v>54</v>
      </c>
      <c r="C630" s="27" t="s">
        <v>28</v>
      </c>
      <c r="D630" s="27" t="s">
        <v>28</v>
      </c>
      <c r="E630" s="27" t="s">
        <v>28</v>
      </c>
      <c r="F630" s="27">
        <v>48.0</v>
      </c>
      <c r="G630" s="27" t="s">
        <v>53</v>
      </c>
      <c r="H630" s="27">
        <v>11.0</v>
      </c>
      <c r="I630" s="27" t="s">
        <v>30</v>
      </c>
      <c r="J630" s="27">
        <v>16.0</v>
      </c>
      <c r="K630" s="28" t="s">
        <v>46</v>
      </c>
      <c r="L630" s="48">
        <v>511111.33999999997</v>
      </c>
      <c r="M630" s="49">
        <v>492244.18</v>
      </c>
      <c r="N630" s="53">
        <v>16975.0</v>
      </c>
      <c r="O630" s="53">
        <v>47.0</v>
      </c>
      <c r="P630" s="48">
        <v>93550.53</v>
      </c>
      <c r="Q630" s="31"/>
      <c r="R630" s="51">
        <v>6733092.0</v>
      </c>
      <c r="S630" s="51">
        <v>7657.544</v>
      </c>
      <c r="T630" s="58">
        <v>7.67038</v>
      </c>
      <c r="U630" s="59"/>
    </row>
    <row r="631" hidden="1">
      <c r="A631" s="27">
        <v>100.0</v>
      </c>
      <c r="B631" s="27" t="s">
        <v>54</v>
      </c>
      <c r="C631" s="27" t="s">
        <v>28</v>
      </c>
      <c r="D631" s="27" t="s">
        <v>28</v>
      </c>
      <c r="E631" s="27" t="s">
        <v>28</v>
      </c>
      <c r="F631" s="27">
        <v>48.0</v>
      </c>
      <c r="G631" s="27" t="s">
        <v>53</v>
      </c>
      <c r="H631" s="27">
        <v>11.0</v>
      </c>
      <c r="I631" s="27" t="s">
        <v>30</v>
      </c>
      <c r="J631" s="27">
        <v>16.0</v>
      </c>
      <c r="K631" s="28" t="s">
        <v>47</v>
      </c>
      <c r="L631" s="48">
        <v>2679110.0</v>
      </c>
      <c r="M631" s="49">
        <v>2653090.0</v>
      </c>
      <c r="N631" s="53">
        <v>246805.0</v>
      </c>
      <c r="O631" s="53">
        <v>994.0</v>
      </c>
      <c r="P631" s="48">
        <v>1029440.0</v>
      </c>
      <c r="Q631" s="31"/>
      <c r="R631" s="51">
        <v>1.6509874E7</v>
      </c>
      <c r="S631" s="51">
        <v>19421.146</v>
      </c>
      <c r="T631" s="58">
        <v>8.76533</v>
      </c>
      <c r="U631" s="59"/>
    </row>
    <row r="632" hidden="1">
      <c r="A632" s="27">
        <v>101.0</v>
      </c>
      <c r="B632" s="27" t="s">
        <v>54</v>
      </c>
      <c r="C632" s="27" t="s">
        <v>28</v>
      </c>
      <c r="D632" s="27" t="s">
        <v>28</v>
      </c>
      <c r="E632" s="27" t="s">
        <v>28</v>
      </c>
      <c r="F632" s="27">
        <v>48.0</v>
      </c>
      <c r="G632" s="27" t="s">
        <v>53</v>
      </c>
      <c r="H632" s="27">
        <v>11.0</v>
      </c>
      <c r="I632" s="27" t="s">
        <v>30</v>
      </c>
      <c r="J632" s="27">
        <v>16.0</v>
      </c>
      <c r="K632" s="28" t="s">
        <v>49</v>
      </c>
      <c r="L632" s="48">
        <v>2989660.0</v>
      </c>
      <c r="M632" s="49">
        <v>2902100.0</v>
      </c>
      <c r="N632" s="53">
        <v>24964.0</v>
      </c>
      <c r="O632" s="53">
        <v>256.0</v>
      </c>
      <c r="P632" s="48">
        <v>744706.55</v>
      </c>
      <c r="Q632" s="31"/>
      <c r="R632" s="51">
        <v>1.3005604E7</v>
      </c>
      <c r="S632" s="51">
        <v>16592.149</v>
      </c>
      <c r="T632" s="58">
        <v>8.40335</v>
      </c>
      <c r="U632" s="59"/>
    </row>
    <row r="633" hidden="1">
      <c r="A633" s="27">
        <v>102.0</v>
      </c>
      <c r="B633" s="27" t="s">
        <v>54</v>
      </c>
      <c r="C633" s="27" t="s">
        <v>28</v>
      </c>
      <c r="D633" s="27" t="s">
        <v>28</v>
      </c>
      <c r="E633" s="27" t="s">
        <v>28</v>
      </c>
      <c r="F633" s="27">
        <v>48.0</v>
      </c>
      <c r="G633" s="27" t="s">
        <v>53</v>
      </c>
      <c r="H633" s="27">
        <v>11.0</v>
      </c>
      <c r="I633" s="27" t="s">
        <v>30</v>
      </c>
      <c r="J633" s="27">
        <v>16.0</v>
      </c>
      <c r="K633" s="28" t="s">
        <v>51</v>
      </c>
      <c r="L633" s="54" t="s">
        <v>55</v>
      </c>
      <c r="M633" s="55" t="s">
        <v>55</v>
      </c>
      <c r="N633" s="56"/>
      <c r="O633" s="56"/>
      <c r="P633" s="54"/>
      <c r="Q633" s="31"/>
      <c r="R633" s="51"/>
      <c r="S633" s="51" t="s">
        <v>56</v>
      </c>
      <c r="T633" s="58"/>
      <c r="U633" s="59"/>
    </row>
    <row r="634" hidden="1">
      <c r="A634" s="27">
        <v>103.0</v>
      </c>
      <c r="B634" s="27" t="s">
        <v>54</v>
      </c>
      <c r="C634" s="27" t="s">
        <v>28</v>
      </c>
      <c r="D634" s="27" t="s">
        <v>28</v>
      </c>
      <c r="E634" s="27" t="s">
        <v>28</v>
      </c>
      <c r="F634" s="27">
        <v>48.0</v>
      </c>
      <c r="G634" s="27" t="s">
        <v>53</v>
      </c>
      <c r="H634" s="27">
        <v>11.0</v>
      </c>
      <c r="I634" s="27" t="s">
        <v>30</v>
      </c>
      <c r="J634" s="27">
        <v>16.0</v>
      </c>
      <c r="K634" s="28" t="s">
        <v>52</v>
      </c>
      <c r="L634" s="48">
        <v>330960.89999999997</v>
      </c>
      <c r="M634" s="49">
        <v>241060.26</v>
      </c>
      <c r="N634" s="53">
        <v>2709.0</v>
      </c>
      <c r="O634" s="53">
        <v>10.0</v>
      </c>
      <c r="P634" s="48">
        <v>20892.15</v>
      </c>
      <c r="Q634" s="31"/>
      <c r="R634" s="51">
        <v>7238074.0</v>
      </c>
      <c r="S634" s="51">
        <v>7672.203</v>
      </c>
      <c r="T634" s="58">
        <v>6.68937</v>
      </c>
      <c r="U634" s="59"/>
    </row>
    <row r="635" hidden="1">
      <c r="A635" s="27">
        <v>104.0</v>
      </c>
      <c r="B635" s="27" t="s">
        <v>54</v>
      </c>
      <c r="C635" s="27" t="s">
        <v>28</v>
      </c>
      <c r="D635" s="27" t="s">
        <v>28</v>
      </c>
      <c r="E635" s="27" t="s">
        <v>28</v>
      </c>
      <c r="F635" s="27">
        <v>48.0</v>
      </c>
      <c r="G635" s="27" t="s">
        <v>53</v>
      </c>
      <c r="H635" s="27">
        <v>11.0</v>
      </c>
      <c r="I635" s="27" t="s">
        <v>30</v>
      </c>
      <c r="J635" s="27">
        <v>32.0</v>
      </c>
      <c r="K635" s="28" t="s">
        <v>31</v>
      </c>
      <c r="L635" s="48">
        <v>1.570461E7</v>
      </c>
      <c r="M635" s="49">
        <v>1.538607E7</v>
      </c>
      <c r="N635" s="53">
        <v>703419.0</v>
      </c>
      <c r="O635" s="53">
        <v>1975.0</v>
      </c>
      <c r="P635" s="48">
        <v>10991.699999999999</v>
      </c>
      <c r="Q635" s="31"/>
      <c r="R635" s="51">
        <v>2.21792E7</v>
      </c>
      <c r="S635" s="51">
        <v>26504.518</v>
      </c>
      <c r="T635" s="58">
        <v>7.34771</v>
      </c>
      <c r="U635" s="59"/>
    </row>
    <row r="636" hidden="1">
      <c r="A636" s="27">
        <v>105.0</v>
      </c>
      <c r="B636" s="27" t="s">
        <v>54</v>
      </c>
      <c r="C636" s="27" t="s">
        <v>28</v>
      </c>
      <c r="D636" s="27" t="s">
        <v>28</v>
      </c>
      <c r="E636" s="27" t="s">
        <v>28</v>
      </c>
      <c r="F636" s="27">
        <v>48.0</v>
      </c>
      <c r="G636" s="27" t="s">
        <v>53</v>
      </c>
      <c r="H636" s="27">
        <v>11.0</v>
      </c>
      <c r="I636" s="27" t="s">
        <v>30</v>
      </c>
      <c r="J636" s="27">
        <v>32.0</v>
      </c>
      <c r="K636" s="28" t="s">
        <v>32</v>
      </c>
      <c r="L636" s="54" t="s">
        <v>55</v>
      </c>
      <c r="M636" s="55" t="s">
        <v>55</v>
      </c>
      <c r="N636" s="56"/>
      <c r="O636" s="56"/>
      <c r="P636" s="54"/>
      <c r="Q636" s="31"/>
      <c r="R636" s="51"/>
      <c r="S636" s="51" t="s">
        <v>56</v>
      </c>
      <c r="T636" s="58"/>
      <c r="U636" s="59"/>
    </row>
    <row r="637" hidden="1">
      <c r="A637" s="27">
        <v>106.0</v>
      </c>
      <c r="B637" s="27" t="s">
        <v>54</v>
      </c>
      <c r="C637" s="27" t="s">
        <v>28</v>
      </c>
      <c r="D637" s="27" t="s">
        <v>28</v>
      </c>
      <c r="E637" s="27" t="s">
        <v>28</v>
      </c>
      <c r="F637" s="27">
        <v>48.0</v>
      </c>
      <c r="G637" s="27" t="s">
        <v>53</v>
      </c>
      <c r="H637" s="27">
        <v>11.0</v>
      </c>
      <c r="I637" s="27" t="s">
        <v>30</v>
      </c>
      <c r="J637" s="27">
        <v>32.0</v>
      </c>
      <c r="K637" s="28" t="s">
        <v>33</v>
      </c>
      <c r="L637" s="48">
        <v>1.707952E7</v>
      </c>
      <c r="M637" s="49">
        <v>1.677897E7</v>
      </c>
      <c r="N637" s="53">
        <v>559708.0</v>
      </c>
      <c r="O637" s="53">
        <v>624.0</v>
      </c>
      <c r="P637" s="48">
        <v>1193750.0</v>
      </c>
      <c r="Q637" s="31"/>
      <c r="R637" s="51">
        <v>2.7662623E7</v>
      </c>
      <c r="S637" s="51">
        <v>33789.613</v>
      </c>
      <c r="T637" s="58">
        <v>9.23076</v>
      </c>
      <c r="U637" s="59"/>
    </row>
    <row r="638" hidden="1">
      <c r="A638" s="27">
        <v>107.0</v>
      </c>
      <c r="B638" s="27" t="s">
        <v>54</v>
      </c>
      <c r="C638" s="27" t="s">
        <v>28</v>
      </c>
      <c r="D638" s="27" t="s">
        <v>28</v>
      </c>
      <c r="E638" s="27" t="s">
        <v>28</v>
      </c>
      <c r="F638" s="27">
        <v>48.0</v>
      </c>
      <c r="G638" s="27" t="s">
        <v>53</v>
      </c>
      <c r="H638" s="27">
        <v>11.0</v>
      </c>
      <c r="I638" s="27" t="s">
        <v>30</v>
      </c>
      <c r="J638" s="27">
        <v>32.0</v>
      </c>
      <c r="K638" s="28" t="s">
        <v>34</v>
      </c>
      <c r="L638" s="48">
        <v>3615820.0</v>
      </c>
      <c r="M638" s="49">
        <v>3592810.0</v>
      </c>
      <c r="N638" s="53">
        <v>31857.0</v>
      </c>
      <c r="O638" s="53">
        <v>115.0</v>
      </c>
      <c r="P638" s="48">
        <v>64075.72</v>
      </c>
      <c r="Q638" s="31"/>
      <c r="R638" s="51">
        <v>6.4400672E7</v>
      </c>
      <c r="S638" s="51">
        <v>50696.84</v>
      </c>
      <c r="T638" s="58">
        <v>7.26309</v>
      </c>
      <c r="U638" s="59"/>
    </row>
    <row r="639" hidden="1">
      <c r="A639" s="27">
        <v>108.0</v>
      </c>
      <c r="B639" s="27" t="s">
        <v>54</v>
      </c>
      <c r="C639" s="27" t="s">
        <v>28</v>
      </c>
      <c r="D639" s="27" t="s">
        <v>28</v>
      </c>
      <c r="E639" s="27" t="s">
        <v>28</v>
      </c>
      <c r="F639" s="27">
        <v>48.0</v>
      </c>
      <c r="G639" s="27" t="s">
        <v>53</v>
      </c>
      <c r="H639" s="27">
        <v>11.0</v>
      </c>
      <c r="I639" s="27" t="s">
        <v>30</v>
      </c>
      <c r="J639" s="27">
        <v>32.0</v>
      </c>
      <c r="K639" s="28" t="s">
        <v>35</v>
      </c>
      <c r="L639" s="54" t="s">
        <v>55</v>
      </c>
      <c r="M639" s="55" t="s">
        <v>55</v>
      </c>
      <c r="N639" s="56"/>
      <c r="O639" s="56"/>
      <c r="P639" s="54"/>
      <c r="Q639" s="31"/>
      <c r="R639" s="51"/>
      <c r="S639" s="51" t="s">
        <v>30</v>
      </c>
      <c r="T639" s="58"/>
      <c r="U639" s="59"/>
    </row>
    <row r="640" hidden="1">
      <c r="A640" s="27">
        <v>109.0</v>
      </c>
      <c r="B640" s="27" t="s">
        <v>54</v>
      </c>
      <c r="C640" s="27" t="s">
        <v>28</v>
      </c>
      <c r="D640" s="27" t="s">
        <v>28</v>
      </c>
      <c r="E640" s="27" t="s">
        <v>28</v>
      </c>
      <c r="F640" s="27">
        <v>48.0</v>
      </c>
      <c r="G640" s="27" t="s">
        <v>53</v>
      </c>
      <c r="H640" s="27">
        <v>11.0</v>
      </c>
      <c r="I640" s="27" t="s">
        <v>30</v>
      </c>
      <c r="J640" s="27">
        <v>32.0</v>
      </c>
      <c r="K640" s="28" t="s">
        <v>36</v>
      </c>
      <c r="L640" s="44">
        <v>1.559356E7</v>
      </c>
      <c r="M640" s="45">
        <v>1.525354E7</v>
      </c>
      <c r="N640" s="61">
        <v>394556.0</v>
      </c>
      <c r="O640" s="61">
        <v>991.0</v>
      </c>
      <c r="P640" s="44">
        <v>2387740.0</v>
      </c>
      <c r="Q640" s="31"/>
      <c r="R640" s="51">
        <v>1.8717119E7</v>
      </c>
      <c r="S640" s="51">
        <v>33610.174</v>
      </c>
      <c r="T640" s="58">
        <v>7.47983</v>
      </c>
      <c r="U640" s="59"/>
    </row>
    <row r="641" hidden="1">
      <c r="A641" s="27">
        <v>110.0</v>
      </c>
      <c r="B641" s="27" t="s">
        <v>54</v>
      </c>
      <c r="C641" s="27" t="s">
        <v>28</v>
      </c>
      <c r="D641" s="27" t="s">
        <v>28</v>
      </c>
      <c r="E641" s="27" t="s">
        <v>28</v>
      </c>
      <c r="F641" s="27">
        <v>48.0</v>
      </c>
      <c r="G641" s="27" t="s">
        <v>53</v>
      </c>
      <c r="H641" s="27">
        <v>11.0</v>
      </c>
      <c r="I641" s="27" t="s">
        <v>30</v>
      </c>
      <c r="J641" s="27">
        <v>32.0</v>
      </c>
      <c r="K641" s="28" t="s">
        <v>37</v>
      </c>
      <c r="L641" s="44">
        <v>9144840.0</v>
      </c>
      <c r="M641" s="45">
        <v>8912860.0</v>
      </c>
      <c r="N641" s="61">
        <v>281954.0</v>
      </c>
      <c r="O641" s="61">
        <v>623.0</v>
      </c>
      <c r="P641" s="44">
        <v>1389670.0</v>
      </c>
      <c r="Q641" s="31"/>
      <c r="R641" s="51">
        <v>2.7049519E7</v>
      </c>
      <c r="S641" s="51">
        <v>42525.387</v>
      </c>
      <c r="T641" s="58">
        <v>9.13094</v>
      </c>
      <c r="U641" s="59"/>
    </row>
    <row r="642" hidden="1">
      <c r="A642" s="27">
        <v>111.0</v>
      </c>
      <c r="B642" s="27" t="s">
        <v>54</v>
      </c>
      <c r="C642" s="27" t="s">
        <v>28</v>
      </c>
      <c r="D642" s="27" t="s">
        <v>28</v>
      </c>
      <c r="E642" s="27" t="s">
        <v>28</v>
      </c>
      <c r="F642" s="27">
        <v>48.0</v>
      </c>
      <c r="G642" s="27" t="s">
        <v>53</v>
      </c>
      <c r="H642" s="27">
        <v>11.0</v>
      </c>
      <c r="I642" s="27" t="s">
        <v>30</v>
      </c>
      <c r="J642" s="27">
        <v>32.0</v>
      </c>
      <c r="K642" s="28" t="s">
        <v>38</v>
      </c>
      <c r="L642" s="62" t="s">
        <v>55</v>
      </c>
      <c r="M642" s="63" t="s">
        <v>55</v>
      </c>
      <c r="N642" s="64"/>
      <c r="O642" s="64"/>
      <c r="P642" s="62"/>
      <c r="Q642" s="31"/>
      <c r="R642" s="51"/>
      <c r="S642" s="51" t="s">
        <v>56</v>
      </c>
      <c r="T642" s="58"/>
      <c r="U642" s="59"/>
    </row>
    <row r="643" hidden="1">
      <c r="A643" s="27">
        <v>112.0</v>
      </c>
      <c r="B643" s="27" t="s">
        <v>54</v>
      </c>
      <c r="C643" s="27" t="s">
        <v>28</v>
      </c>
      <c r="D643" s="27" t="s">
        <v>28</v>
      </c>
      <c r="E643" s="27" t="s">
        <v>28</v>
      </c>
      <c r="F643" s="27">
        <v>48.0</v>
      </c>
      <c r="G643" s="27" t="s">
        <v>53</v>
      </c>
      <c r="H643" s="27">
        <v>11.0</v>
      </c>
      <c r="I643" s="27" t="s">
        <v>30</v>
      </c>
      <c r="J643" s="27">
        <v>32.0</v>
      </c>
      <c r="K643" s="28" t="s">
        <v>39</v>
      </c>
      <c r="L643" s="44">
        <v>1.870192E7</v>
      </c>
      <c r="M643" s="45">
        <v>1.836877E7</v>
      </c>
      <c r="N643" s="61">
        <v>678452.0</v>
      </c>
      <c r="O643" s="61">
        <v>701.0</v>
      </c>
      <c r="P643" s="44">
        <v>2751700.0</v>
      </c>
      <c r="Q643" s="31"/>
      <c r="R643" s="51">
        <v>4.881779E7</v>
      </c>
      <c r="S643" s="51">
        <v>52138.676</v>
      </c>
      <c r="T643" s="58">
        <v>10.34629</v>
      </c>
      <c r="U643" s="59"/>
    </row>
    <row r="644" hidden="1">
      <c r="A644" s="27">
        <v>113.0</v>
      </c>
      <c r="B644" s="27" t="s">
        <v>54</v>
      </c>
      <c r="C644" s="27" t="s">
        <v>28</v>
      </c>
      <c r="D644" s="27" t="s">
        <v>28</v>
      </c>
      <c r="E644" s="27" t="s">
        <v>28</v>
      </c>
      <c r="F644" s="27">
        <v>48.0</v>
      </c>
      <c r="G644" s="27" t="s">
        <v>53</v>
      </c>
      <c r="H644" s="27">
        <v>11.0</v>
      </c>
      <c r="I644" s="27" t="s">
        <v>30</v>
      </c>
      <c r="J644" s="27">
        <v>32.0</v>
      </c>
      <c r="K644" s="28" t="s">
        <v>40</v>
      </c>
      <c r="L644" s="44">
        <v>1.739397E7</v>
      </c>
      <c r="M644" s="45">
        <v>1.715891E7</v>
      </c>
      <c r="N644" s="61">
        <v>529283.0</v>
      </c>
      <c r="O644" s="61">
        <v>608.0</v>
      </c>
      <c r="P644" s="44">
        <v>1053440.0</v>
      </c>
      <c r="Q644" s="31"/>
      <c r="R644" s="51">
        <v>2.1630172E7</v>
      </c>
      <c r="S644" s="51">
        <v>31369.491</v>
      </c>
      <c r="T644" s="58">
        <v>8.09587</v>
      </c>
      <c r="U644" s="59"/>
    </row>
    <row r="645" hidden="1">
      <c r="A645" s="27">
        <v>114.0</v>
      </c>
      <c r="B645" s="27" t="s">
        <v>54</v>
      </c>
      <c r="C645" s="27" t="s">
        <v>28</v>
      </c>
      <c r="D645" s="27" t="s">
        <v>28</v>
      </c>
      <c r="E645" s="27" t="s">
        <v>28</v>
      </c>
      <c r="F645" s="27">
        <v>48.0</v>
      </c>
      <c r="G645" s="27" t="s">
        <v>53</v>
      </c>
      <c r="H645" s="27">
        <v>11.0</v>
      </c>
      <c r="I645" s="27" t="s">
        <v>30</v>
      </c>
      <c r="J645" s="27">
        <v>32.0</v>
      </c>
      <c r="K645" s="28" t="s">
        <v>41</v>
      </c>
      <c r="L645" s="44">
        <v>4752880.0</v>
      </c>
      <c r="M645" s="45">
        <v>4481540.0</v>
      </c>
      <c r="N645" s="61">
        <v>167768.0</v>
      </c>
      <c r="O645" s="61">
        <v>228.0</v>
      </c>
      <c r="P645" s="44">
        <v>387240.45</v>
      </c>
      <c r="Q645" s="31"/>
      <c r="R645" s="51">
        <v>4283577.0</v>
      </c>
      <c r="S645" s="51">
        <v>5950.057</v>
      </c>
      <c r="T645" s="58">
        <v>9.52599</v>
      </c>
      <c r="U645" s="59"/>
    </row>
    <row r="646" hidden="1">
      <c r="A646" s="27">
        <v>115.0</v>
      </c>
      <c r="B646" s="27" t="s">
        <v>54</v>
      </c>
      <c r="C646" s="27" t="s">
        <v>28</v>
      </c>
      <c r="D646" s="27" t="s">
        <v>28</v>
      </c>
      <c r="E646" s="27" t="s">
        <v>28</v>
      </c>
      <c r="F646" s="27">
        <v>48.0</v>
      </c>
      <c r="G646" s="27" t="s">
        <v>53</v>
      </c>
      <c r="H646" s="27">
        <v>11.0</v>
      </c>
      <c r="I646" s="27" t="s">
        <v>30</v>
      </c>
      <c r="J646" s="27">
        <v>32.0</v>
      </c>
      <c r="K646" s="28" t="s">
        <v>42</v>
      </c>
      <c r="L646" s="44">
        <v>8870930.0</v>
      </c>
      <c r="M646" s="45">
        <v>8842640.0</v>
      </c>
      <c r="N646" s="61">
        <v>133808.0</v>
      </c>
      <c r="O646" s="61">
        <v>724.0</v>
      </c>
      <c r="P646" s="44">
        <v>686645.92</v>
      </c>
      <c r="Q646" s="31"/>
      <c r="R646" s="51">
        <v>2.5270298E7</v>
      </c>
      <c r="S646" s="51">
        <v>33652.282</v>
      </c>
      <c r="T646" s="58">
        <v>9.99346</v>
      </c>
      <c r="U646" s="59"/>
    </row>
    <row r="647" hidden="1">
      <c r="A647" s="27">
        <v>116.0</v>
      </c>
      <c r="B647" s="27" t="s">
        <v>54</v>
      </c>
      <c r="C647" s="27" t="s">
        <v>28</v>
      </c>
      <c r="D647" s="27" t="s">
        <v>28</v>
      </c>
      <c r="E647" s="27" t="s">
        <v>28</v>
      </c>
      <c r="F647" s="27">
        <v>48.0</v>
      </c>
      <c r="G647" s="27" t="s">
        <v>53</v>
      </c>
      <c r="H647" s="27">
        <v>11.0</v>
      </c>
      <c r="I647" s="27" t="s">
        <v>30</v>
      </c>
      <c r="J647" s="27">
        <v>32.0</v>
      </c>
      <c r="K647" s="28" t="s">
        <v>44</v>
      </c>
      <c r="L647" s="44">
        <v>5841990.0</v>
      </c>
      <c r="M647" s="45">
        <v>5809290.0</v>
      </c>
      <c r="N647" s="61">
        <v>98095.0</v>
      </c>
      <c r="O647" s="61">
        <v>534.0</v>
      </c>
      <c r="P647" s="44">
        <v>386108.27999999997</v>
      </c>
      <c r="Q647" s="31"/>
      <c r="R647" s="51">
        <v>2.3723623E7</v>
      </c>
      <c r="S647" s="51">
        <v>31176.261</v>
      </c>
      <c r="T647" s="58">
        <v>12.94841</v>
      </c>
      <c r="U647" s="59"/>
    </row>
    <row r="648" hidden="1">
      <c r="A648" s="27">
        <v>117.0</v>
      </c>
      <c r="B648" s="27" t="s">
        <v>54</v>
      </c>
      <c r="C648" s="27" t="s">
        <v>28</v>
      </c>
      <c r="D648" s="27" t="s">
        <v>28</v>
      </c>
      <c r="E648" s="27" t="s">
        <v>28</v>
      </c>
      <c r="F648" s="27">
        <v>48.0</v>
      </c>
      <c r="G648" s="27" t="s">
        <v>53</v>
      </c>
      <c r="H648" s="27">
        <v>11.0</v>
      </c>
      <c r="I648" s="27" t="s">
        <v>30</v>
      </c>
      <c r="J648" s="27">
        <v>32.0</v>
      </c>
      <c r="K648" s="28" t="s">
        <v>45</v>
      </c>
      <c r="L648" s="44">
        <v>1.569031E7</v>
      </c>
      <c r="M648" s="45">
        <v>1.567199E7</v>
      </c>
      <c r="N648" s="61">
        <v>87765.0</v>
      </c>
      <c r="O648" s="61">
        <v>496.0</v>
      </c>
      <c r="P648" s="44">
        <v>2045120.0</v>
      </c>
      <c r="Q648" s="31"/>
      <c r="R648" s="51">
        <v>1.3631534E7</v>
      </c>
      <c r="S648" s="51">
        <v>19781.2</v>
      </c>
      <c r="T648" s="58">
        <v>8.28582</v>
      </c>
      <c r="U648" s="59"/>
    </row>
    <row r="649" hidden="1">
      <c r="A649" s="27">
        <v>118.0</v>
      </c>
      <c r="B649" s="27" t="s">
        <v>54</v>
      </c>
      <c r="C649" s="27" t="s">
        <v>28</v>
      </c>
      <c r="D649" s="27" t="s">
        <v>28</v>
      </c>
      <c r="E649" s="27" t="s">
        <v>28</v>
      </c>
      <c r="F649" s="27">
        <v>48.0</v>
      </c>
      <c r="G649" s="27" t="s">
        <v>53</v>
      </c>
      <c r="H649" s="27">
        <v>11.0</v>
      </c>
      <c r="I649" s="27" t="s">
        <v>30</v>
      </c>
      <c r="J649" s="27">
        <v>32.0</v>
      </c>
      <c r="K649" s="28" t="s">
        <v>46</v>
      </c>
      <c r="L649" s="44">
        <v>1020530.0</v>
      </c>
      <c r="M649" s="45">
        <v>988520.1</v>
      </c>
      <c r="N649" s="61">
        <v>34135.0</v>
      </c>
      <c r="O649" s="61">
        <v>93.0</v>
      </c>
      <c r="P649" s="44">
        <v>212754.05000000002</v>
      </c>
      <c r="Q649" s="31"/>
      <c r="R649" s="51">
        <v>1.3512442E7</v>
      </c>
      <c r="S649" s="51">
        <v>15334.893</v>
      </c>
      <c r="T649" s="58">
        <v>9.23807</v>
      </c>
      <c r="U649" s="59"/>
    </row>
    <row r="650" hidden="1">
      <c r="A650" s="27">
        <v>119.0</v>
      </c>
      <c r="B650" s="27" t="s">
        <v>54</v>
      </c>
      <c r="C650" s="27" t="s">
        <v>28</v>
      </c>
      <c r="D650" s="27" t="s">
        <v>28</v>
      </c>
      <c r="E650" s="27" t="s">
        <v>28</v>
      </c>
      <c r="F650" s="27">
        <v>48.0</v>
      </c>
      <c r="G650" s="27" t="s">
        <v>53</v>
      </c>
      <c r="H650" s="27">
        <v>11.0</v>
      </c>
      <c r="I650" s="27" t="s">
        <v>30</v>
      </c>
      <c r="J650" s="27">
        <v>32.0</v>
      </c>
      <c r="K650" s="28" t="s">
        <v>47</v>
      </c>
      <c r="L650" s="62" t="s">
        <v>55</v>
      </c>
      <c r="M650" s="63" t="s">
        <v>55</v>
      </c>
      <c r="N650" s="64"/>
      <c r="O650" s="64"/>
      <c r="P650" s="62"/>
      <c r="Q650" s="31"/>
      <c r="R650" s="51"/>
      <c r="S650" s="51" t="s">
        <v>57</v>
      </c>
      <c r="T650" s="58"/>
      <c r="U650" s="59"/>
    </row>
    <row r="651" hidden="1">
      <c r="A651" s="27">
        <v>120.0</v>
      </c>
      <c r="B651" s="27" t="s">
        <v>54</v>
      </c>
      <c r="C651" s="27" t="s">
        <v>28</v>
      </c>
      <c r="D651" s="27" t="s">
        <v>28</v>
      </c>
      <c r="E651" s="27" t="s">
        <v>28</v>
      </c>
      <c r="F651" s="27">
        <v>48.0</v>
      </c>
      <c r="G651" s="27" t="s">
        <v>53</v>
      </c>
      <c r="H651" s="27">
        <v>11.0</v>
      </c>
      <c r="I651" s="27" t="s">
        <v>30</v>
      </c>
      <c r="J651" s="27">
        <v>32.0</v>
      </c>
      <c r="K651" s="28" t="s">
        <v>49</v>
      </c>
      <c r="L651" s="44">
        <v>5836130.0</v>
      </c>
      <c r="M651" s="45">
        <v>5792840.0</v>
      </c>
      <c r="N651" s="61">
        <v>53733.0</v>
      </c>
      <c r="O651" s="61">
        <v>512.0</v>
      </c>
      <c r="P651" s="44">
        <v>1487850.0</v>
      </c>
      <c r="Q651" s="31"/>
      <c r="R651" s="51">
        <v>2.5743771E7</v>
      </c>
      <c r="S651" s="51">
        <v>32966.996</v>
      </c>
      <c r="T651" s="58">
        <v>9.88038</v>
      </c>
      <c r="U651" s="59"/>
    </row>
    <row r="652" hidden="1">
      <c r="A652" s="27">
        <v>121.0</v>
      </c>
      <c r="B652" s="27" t="s">
        <v>54</v>
      </c>
      <c r="C652" s="27" t="s">
        <v>28</v>
      </c>
      <c r="D652" s="27" t="s">
        <v>28</v>
      </c>
      <c r="E652" s="27" t="s">
        <v>28</v>
      </c>
      <c r="F652" s="27">
        <v>48.0</v>
      </c>
      <c r="G652" s="27" t="s">
        <v>53</v>
      </c>
      <c r="H652" s="27">
        <v>11.0</v>
      </c>
      <c r="I652" s="27" t="s">
        <v>30</v>
      </c>
      <c r="J652" s="27">
        <v>32.0</v>
      </c>
      <c r="K652" s="28" t="s">
        <v>51</v>
      </c>
      <c r="L652" s="62" t="s">
        <v>55</v>
      </c>
      <c r="M652" s="63" t="s">
        <v>55</v>
      </c>
      <c r="N652" s="64"/>
      <c r="O652" s="64"/>
      <c r="P652" s="62"/>
      <c r="Q652" s="31"/>
      <c r="R652" s="51"/>
      <c r="S652" s="51" t="s">
        <v>56</v>
      </c>
      <c r="T652" s="58"/>
      <c r="U652" s="59"/>
    </row>
    <row r="653" hidden="1">
      <c r="A653" s="27">
        <v>122.0</v>
      </c>
      <c r="B653" s="27" t="s">
        <v>54</v>
      </c>
      <c r="C653" s="27" t="s">
        <v>28</v>
      </c>
      <c r="D653" s="27" t="s">
        <v>28</v>
      </c>
      <c r="E653" s="27" t="s">
        <v>28</v>
      </c>
      <c r="F653" s="27">
        <v>48.0</v>
      </c>
      <c r="G653" s="27" t="s">
        <v>53</v>
      </c>
      <c r="H653" s="27">
        <v>11.0</v>
      </c>
      <c r="I653" s="27" t="s">
        <v>30</v>
      </c>
      <c r="J653" s="27">
        <v>32.0</v>
      </c>
      <c r="K653" s="28" t="s">
        <v>52</v>
      </c>
      <c r="L653" s="44">
        <v>546211.81</v>
      </c>
      <c r="M653" s="45">
        <v>482193.54</v>
      </c>
      <c r="N653" s="61">
        <v>4371.0</v>
      </c>
      <c r="O653" s="61">
        <v>17.0</v>
      </c>
      <c r="P653" s="44">
        <v>20786.05</v>
      </c>
      <c r="Q653" s="31"/>
      <c r="R653" s="51">
        <v>1.5192597E7</v>
      </c>
      <c r="S653" s="51">
        <v>15858.278</v>
      </c>
      <c r="T653" s="58">
        <v>7.74472</v>
      </c>
      <c r="U653" s="59"/>
    </row>
    <row r="654" hidden="1">
      <c r="A654" s="27">
        <v>123.0</v>
      </c>
      <c r="B654" s="27" t="s">
        <v>54</v>
      </c>
      <c r="C654" s="27" t="s">
        <v>28</v>
      </c>
      <c r="D654" s="27" t="s">
        <v>28</v>
      </c>
      <c r="E654" s="27" t="s">
        <v>28</v>
      </c>
      <c r="F654" s="27">
        <v>48.0</v>
      </c>
      <c r="G654" s="27" t="s">
        <v>53</v>
      </c>
      <c r="H654" s="27">
        <v>11.0</v>
      </c>
      <c r="I654" s="27" t="s">
        <v>30</v>
      </c>
      <c r="J654" s="27">
        <v>64.0</v>
      </c>
      <c r="K654" s="28" t="s">
        <v>31</v>
      </c>
      <c r="L654" s="44">
        <v>3.138865E7</v>
      </c>
      <c r="M654" s="45">
        <v>3.082367E7</v>
      </c>
      <c r="N654" s="61">
        <v>1346536.0</v>
      </c>
      <c r="O654" s="61">
        <v>3941.0</v>
      </c>
      <c r="P654" s="44">
        <v>2.192655E7</v>
      </c>
      <c r="Q654" s="31"/>
      <c r="R654" s="51">
        <v>4.4222489E7</v>
      </c>
      <c r="S654" s="51">
        <v>61111.6</v>
      </c>
      <c r="T654" s="58">
        <v>7.9383</v>
      </c>
      <c r="U654" s="59"/>
    </row>
    <row r="655" hidden="1">
      <c r="A655" s="27">
        <v>124.0</v>
      </c>
      <c r="B655" s="27" t="s">
        <v>54</v>
      </c>
      <c r="C655" s="27" t="s">
        <v>28</v>
      </c>
      <c r="D655" s="27" t="s">
        <v>28</v>
      </c>
      <c r="E655" s="27" t="s">
        <v>28</v>
      </c>
      <c r="F655" s="27">
        <v>48.0</v>
      </c>
      <c r="G655" s="27" t="s">
        <v>53</v>
      </c>
      <c r="H655" s="27">
        <v>11.0</v>
      </c>
      <c r="I655" s="27" t="s">
        <v>30</v>
      </c>
      <c r="J655" s="27">
        <v>64.0</v>
      </c>
      <c r="K655" s="28" t="s">
        <v>32</v>
      </c>
      <c r="L655" s="62" t="s">
        <v>55</v>
      </c>
      <c r="M655" s="63" t="s">
        <v>55</v>
      </c>
      <c r="N655" s="64"/>
      <c r="O655" s="64"/>
      <c r="P655" s="62"/>
      <c r="Q655" s="31"/>
      <c r="R655" s="51"/>
      <c r="S655" s="51" t="s">
        <v>56</v>
      </c>
      <c r="T655" s="58"/>
      <c r="U655" s="59"/>
    </row>
    <row r="656" hidden="1">
      <c r="A656" s="27">
        <v>125.0</v>
      </c>
      <c r="B656" s="27" t="s">
        <v>54</v>
      </c>
      <c r="C656" s="27" t="s">
        <v>28</v>
      </c>
      <c r="D656" s="27" t="s">
        <v>28</v>
      </c>
      <c r="E656" s="27" t="s">
        <v>28</v>
      </c>
      <c r="F656" s="27">
        <v>48.0</v>
      </c>
      <c r="G656" s="27" t="s">
        <v>53</v>
      </c>
      <c r="H656" s="27">
        <v>11.0</v>
      </c>
      <c r="I656" s="27" t="s">
        <v>30</v>
      </c>
      <c r="J656" s="27">
        <v>64.0</v>
      </c>
      <c r="K656" s="28" t="s">
        <v>33</v>
      </c>
      <c r="L656" s="44">
        <v>3.404198E7</v>
      </c>
      <c r="M656" s="45">
        <v>3.354396E7</v>
      </c>
      <c r="N656" s="61">
        <v>1100984.0</v>
      </c>
      <c r="O656" s="61">
        <v>1242.0</v>
      </c>
      <c r="P656" s="44">
        <v>2299150.0</v>
      </c>
      <c r="Q656" s="31"/>
      <c r="R656" s="51">
        <v>8.0924382E7</v>
      </c>
      <c r="S656" s="51">
        <v>88727.613</v>
      </c>
      <c r="T656" s="58">
        <v>9.75717</v>
      </c>
      <c r="U656" s="59"/>
    </row>
    <row r="657" hidden="1">
      <c r="A657" s="27">
        <v>126.0</v>
      </c>
      <c r="B657" s="27" t="s">
        <v>54</v>
      </c>
      <c r="C657" s="27" t="s">
        <v>28</v>
      </c>
      <c r="D657" s="27" t="s">
        <v>28</v>
      </c>
      <c r="E657" s="27" t="s">
        <v>28</v>
      </c>
      <c r="F657" s="27">
        <v>48.0</v>
      </c>
      <c r="G657" s="27" t="s">
        <v>53</v>
      </c>
      <c r="H657" s="27">
        <v>11.0</v>
      </c>
      <c r="I657" s="27" t="s">
        <v>30</v>
      </c>
      <c r="J657" s="27">
        <v>64.0</v>
      </c>
      <c r="K657" s="28" t="s">
        <v>34</v>
      </c>
      <c r="L657" s="44">
        <v>7147570.0</v>
      </c>
      <c r="M657" s="45">
        <v>7196530.0</v>
      </c>
      <c r="N657" s="61">
        <v>74005.0</v>
      </c>
      <c r="O657" s="61">
        <v>227.0</v>
      </c>
      <c r="P657" s="44">
        <v>130856.77999999998</v>
      </c>
      <c r="Q657" s="31"/>
      <c r="R657" s="51">
        <v>1.39565357E8</v>
      </c>
      <c r="S657" s="51">
        <v>128346.889</v>
      </c>
      <c r="T657" s="58">
        <v>7.2742</v>
      </c>
      <c r="U657" s="59"/>
    </row>
    <row r="658" hidden="1">
      <c r="A658" s="27">
        <v>127.0</v>
      </c>
      <c r="B658" s="27" t="s">
        <v>54</v>
      </c>
      <c r="C658" s="27" t="s">
        <v>28</v>
      </c>
      <c r="D658" s="27" t="s">
        <v>28</v>
      </c>
      <c r="E658" s="27" t="s">
        <v>28</v>
      </c>
      <c r="F658" s="27">
        <v>48.0</v>
      </c>
      <c r="G658" s="27" t="s">
        <v>53</v>
      </c>
      <c r="H658" s="27">
        <v>11.0</v>
      </c>
      <c r="I658" s="27" t="s">
        <v>30</v>
      </c>
      <c r="J658" s="27">
        <v>64.0</v>
      </c>
      <c r="K658" s="28" t="s">
        <v>35</v>
      </c>
      <c r="L658" s="62" t="s">
        <v>55</v>
      </c>
      <c r="M658" s="63" t="s">
        <v>55</v>
      </c>
      <c r="N658" s="64"/>
      <c r="O658" s="64"/>
      <c r="P658" s="62"/>
      <c r="Q658" s="31"/>
      <c r="R658" s="51"/>
      <c r="S658" s="51" t="s">
        <v>30</v>
      </c>
      <c r="T658" s="58"/>
      <c r="U658" s="59"/>
    </row>
    <row r="659" hidden="1">
      <c r="A659" s="27">
        <v>128.0</v>
      </c>
      <c r="B659" s="27" t="s">
        <v>54</v>
      </c>
      <c r="C659" s="27" t="s">
        <v>28</v>
      </c>
      <c r="D659" s="27" t="s">
        <v>28</v>
      </c>
      <c r="E659" s="27" t="s">
        <v>28</v>
      </c>
      <c r="F659" s="27">
        <v>48.0</v>
      </c>
      <c r="G659" s="27" t="s">
        <v>53</v>
      </c>
      <c r="H659" s="27">
        <v>11.0</v>
      </c>
      <c r="I659" s="27" t="s">
        <v>30</v>
      </c>
      <c r="J659" s="27">
        <v>64.0</v>
      </c>
      <c r="K659" s="28" t="s">
        <v>36</v>
      </c>
      <c r="L659" s="44">
        <v>3.109437E7</v>
      </c>
      <c r="M659" s="45">
        <v>3.063198E7</v>
      </c>
      <c r="N659" s="61">
        <v>834063.0</v>
      </c>
      <c r="O659" s="61">
        <v>1973.0</v>
      </c>
      <c r="P659" s="44">
        <v>3928290.0</v>
      </c>
      <c r="Q659" s="31"/>
      <c r="R659" s="51">
        <v>8.1197806E7</v>
      </c>
      <c r="S659" s="51">
        <v>74472.698</v>
      </c>
      <c r="T659" s="58">
        <v>8.29038</v>
      </c>
      <c r="U659" s="59"/>
    </row>
    <row r="660" hidden="1">
      <c r="A660" s="27">
        <v>129.0</v>
      </c>
      <c r="B660" s="27" t="s">
        <v>54</v>
      </c>
      <c r="C660" s="27" t="s">
        <v>28</v>
      </c>
      <c r="D660" s="27" t="s">
        <v>28</v>
      </c>
      <c r="E660" s="27" t="s">
        <v>28</v>
      </c>
      <c r="F660" s="27">
        <v>48.0</v>
      </c>
      <c r="G660" s="27" t="s">
        <v>53</v>
      </c>
      <c r="H660" s="27">
        <v>11.0</v>
      </c>
      <c r="I660" s="27" t="s">
        <v>30</v>
      </c>
      <c r="J660" s="27">
        <v>64.0</v>
      </c>
      <c r="K660" s="28" t="s">
        <v>37</v>
      </c>
      <c r="L660" s="44">
        <v>1.80907E7</v>
      </c>
      <c r="M660" s="45">
        <v>1.776032E7</v>
      </c>
      <c r="N660" s="61">
        <v>567756.0</v>
      </c>
      <c r="O660" s="61">
        <v>1243.0</v>
      </c>
      <c r="P660" s="44">
        <v>2788410.0</v>
      </c>
      <c r="Q660" s="31"/>
      <c r="R660" s="51">
        <v>9.1314106E7</v>
      </c>
      <c r="S660" s="51">
        <v>92948.731</v>
      </c>
      <c r="T660" s="58">
        <v>9.94962</v>
      </c>
      <c r="U660" s="59"/>
    </row>
    <row r="661" hidden="1">
      <c r="A661" s="27">
        <v>130.0</v>
      </c>
      <c r="B661" s="27" t="s">
        <v>54</v>
      </c>
      <c r="C661" s="27" t="s">
        <v>28</v>
      </c>
      <c r="D661" s="27" t="s">
        <v>28</v>
      </c>
      <c r="E661" s="27" t="s">
        <v>28</v>
      </c>
      <c r="F661" s="27">
        <v>48.0</v>
      </c>
      <c r="G661" s="27" t="s">
        <v>53</v>
      </c>
      <c r="H661" s="27">
        <v>11.0</v>
      </c>
      <c r="I661" s="27" t="s">
        <v>30</v>
      </c>
      <c r="J661" s="27">
        <v>64.0</v>
      </c>
      <c r="K661" s="28" t="s">
        <v>38</v>
      </c>
      <c r="L661" s="44">
        <v>3.432845E7</v>
      </c>
      <c r="M661" s="45">
        <v>3.38243E7</v>
      </c>
      <c r="N661" s="61">
        <v>1192474.0</v>
      </c>
      <c r="O661" s="61">
        <v>1277.0</v>
      </c>
      <c r="P661" s="44">
        <v>2491990.0</v>
      </c>
      <c r="Q661" s="31"/>
      <c r="R661" s="51">
        <v>6.4640808E7</v>
      </c>
      <c r="S661" s="51">
        <v>75212.711</v>
      </c>
      <c r="T661" s="58">
        <v>12.17671</v>
      </c>
      <c r="U661" s="59"/>
    </row>
    <row r="662" hidden="1">
      <c r="A662" s="27">
        <v>131.0</v>
      </c>
      <c r="B662" s="27" t="s">
        <v>54</v>
      </c>
      <c r="C662" s="27" t="s">
        <v>28</v>
      </c>
      <c r="D662" s="27" t="s">
        <v>28</v>
      </c>
      <c r="E662" s="27" t="s">
        <v>28</v>
      </c>
      <c r="F662" s="27">
        <v>48.0</v>
      </c>
      <c r="G662" s="27" t="s">
        <v>53</v>
      </c>
      <c r="H662" s="27">
        <v>11.0</v>
      </c>
      <c r="I662" s="27" t="s">
        <v>30</v>
      </c>
      <c r="J662" s="27">
        <v>64.0</v>
      </c>
      <c r="K662" s="28" t="s">
        <v>39</v>
      </c>
      <c r="L662" s="44">
        <v>3.73238E7</v>
      </c>
      <c r="M662" s="45">
        <v>3.672885E7</v>
      </c>
      <c r="N662" s="61">
        <v>1405297.0</v>
      </c>
      <c r="O662" s="61">
        <v>1395.0</v>
      </c>
      <c r="P662" s="44">
        <v>5385640.0</v>
      </c>
      <c r="Q662" s="31"/>
      <c r="R662" s="51">
        <v>9.2831126E7</v>
      </c>
      <c r="S662" s="51">
        <v>114257.554</v>
      </c>
      <c r="T662" s="58">
        <v>11.37413</v>
      </c>
      <c r="U662" s="59"/>
    </row>
    <row r="663" hidden="1">
      <c r="A663" s="27">
        <v>132.0</v>
      </c>
      <c r="B663" s="27" t="s">
        <v>54</v>
      </c>
      <c r="C663" s="27" t="s">
        <v>28</v>
      </c>
      <c r="D663" s="27" t="s">
        <v>28</v>
      </c>
      <c r="E663" s="27" t="s">
        <v>28</v>
      </c>
      <c r="F663" s="27">
        <v>48.0</v>
      </c>
      <c r="G663" s="27" t="s">
        <v>53</v>
      </c>
      <c r="H663" s="27">
        <v>11.0</v>
      </c>
      <c r="I663" s="27" t="s">
        <v>30</v>
      </c>
      <c r="J663" s="27">
        <v>64.0</v>
      </c>
      <c r="K663" s="28" t="s">
        <v>40</v>
      </c>
      <c r="L663" s="44">
        <v>3.484646E7</v>
      </c>
      <c r="M663" s="45">
        <v>3.414836E7</v>
      </c>
      <c r="N663" s="61">
        <v>992787.0</v>
      </c>
      <c r="O663" s="61">
        <v>1242.0</v>
      </c>
      <c r="P663" s="44">
        <v>3946330.0</v>
      </c>
      <c r="Q663" s="31"/>
      <c r="R663" s="51">
        <v>6.184263E7</v>
      </c>
      <c r="S663" s="51">
        <v>127800.792</v>
      </c>
      <c r="T663" s="58">
        <v>13.57334</v>
      </c>
      <c r="U663" s="59"/>
    </row>
    <row r="664" hidden="1">
      <c r="A664" s="27">
        <v>133.0</v>
      </c>
      <c r="B664" s="27" t="s">
        <v>54</v>
      </c>
      <c r="C664" s="27" t="s">
        <v>28</v>
      </c>
      <c r="D664" s="27" t="s">
        <v>28</v>
      </c>
      <c r="E664" s="27" t="s">
        <v>28</v>
      </c>
      <c r="F664" s="27">
        <v>48.0</v>
      </c>
      <c r="G664" s="27" t="s">
        <v>53</v>
      </c>
      <c r="H664" s="27">
        <v>11.0</v>
      </c>
      <c r="I664" s="27" t="s">
        <v>30</v>
      </c>
      <c r="J664" s="27">
        <v>64.0</v>
      </c>
      <c r="K664" s="28" t="s">
        <v>41</v>
      </c>
      <c r="L664" s="44">
        <v>9550930.0</v>
      </c>
      <c r="M664" s="45">
        <v>9242350.0</v>
      </c>
      <c r="N664" s="61">
        <v>331436.0</v>
      </c>
      <c r="O664" s="61">
        <v>454.0</v>
      </c>
      <c r="P664" s="44">
        <v>682151.01</v>
      </c>
      <c r="Q664" s="31"/>
      <c r="R664" s="51">
        <v>7976480.0</v>
      </c>
      <c r="S664" s="51">
        <v>11239.427</v>
      </c>
      <c r="T664" s="58">
        <v>11.81493</v>
      </c>
      <c r="U664" s="59"/>
    </row>
    <row r="665" hidden="1">
      <c r="A665" s="27">
        <v>134.0</v>
      </c>
      <c r="B665" s="27" t="s">
        <v>54</v>
      </c>
      <c r="C665" s="27" t="s">
        <v>28</v>
      </c>
      <c r="D665" s="27" t="s">
        <v>28</v>
      </c>
      <c r="E665" s="27" t="s">
        <v>28</v>
      </c>
      <c r="F665" s="27">
        <v>48.0</v>
      </c>
      <c r="G665" s="27" t="s">
        <v>53</v>
      </c>
      <c r="H665" s="27">
        <v>11.0</v>
      </c>
      <c r="I665" s="27" t="s">
        <v>30</v>
      </c>
      <c r="J665" s="27">
        <v>64.0</v>
      </c>
      <c r="K665" s="28" t="s">
        <v>42</v>
      </c>
      <c r="L665" s="44">
        <v>1.791814E7</v>
      </c>
      <c r="M665" s="45">
        <v>1.796071E7</v>
      </c>
      <c r="N665" s="61">
        <v>272641.0</v>
      </c>
      <c r="O665" s="61">
        <v>1440.0</v>
      </c>
      <c r="P665" s="44">
        <v>1435400.0</v>
      </c>
      <c r="Q665" s="31"/>
      <c r="R665" s="51">
        <v>8.9790491E7</v>
      </c>
      <c r="S665" s="51">
        <v>96698.519</v>
      </c>
      <c r="T665" s="58">
        <v>9.4874</v>
      </c>
      <c r="U665" s="59"/>
    </row>
    <row r="666" hidden="1">
      <c r="A666" s="27">
        <v>135.0</v>
      </c>
      <c r="B666" s="27" t="s">
        <v>54</v>
      </c>
      <c r="C666" s="27" t="s">
        <v>28</v>
      </c>
      <c r="D666" s="27" t="s">
        <v>28</v>
      </c>
      <c r="E666" s="27" t="s">
        <v>28</v>
      </c>
      <c r="F666" s="27">
        <v>48.0</v>
      </c>
      <c r="G666" s="27" t="s">
        <v>53</v>
      </c>
      <c r="H666" s="27">
        <v>11.0</v>
      </c>
      <c r="I666" s="27" t="s">
        <v>30</v>
      </c>
      <c r="J666" s="27">
        <v>64.0</v>
      </c>
      <c r="K666" s="28" t="s">
        <v>44</v>
      </c>
      <c r="L666" s="44">
        <v>1.183853E7</v>
      </c>
      <c r="M666" s="45">
        <v>1.193377E7</v>
      </c>
      <c r="N666" s="61">
        <v>156635.0</v>
      </c>
      <c r="O666" s="61">
        <v>1058.0</v>
      </c>
      <c r="P666" s="44">
        <v>828769.4800000001</v>
      </c>
      <c r="Q666" s="31"/>
      <c r="R666" s="51">
        <v>8.0813164E7</v>
      </c>
      <c r="S666" s="51">
        <v>91645.802</v>
      </c>
      <c r="T666" s="58">
        <v>9.9484</v>
      </c>
      <c r="U666" s="59"/>
    </row>
    <row r="667" hidden="1">
      <c r="A667" s="27">
        <v>136.0</v>
      </c>
      <c r="B667" s="27" t="s">
        <v>54</v>
      </c>
      <c r="C667" s="27" t="s">
        <v>28</v>
      </c>
      <c r="D667" s="27" t="s">
        <v>28</v>
      </c>
      <c r="E667" s="27" t="s">
        <v>28</v>
      </c>
      <c r="F667" s="27">
        <v>48.0</v>
      </c>
      <c r="G667" s="27" t="s">
        <v>53</v>
      </c>
      <c r="H667" s="27">
        <v>11.0</v>
      </c>
      <c r="I667" s="27" t="s">
        <v>30</v>
      </c>
      <c r="J667" s="27">
        <v>64.0</v>
      </c>
      <c r="K667" s="28" t="s">
        <v>45</v>
      </c>
      <c r="L667" s="44">
        <v>3.139963E7</v>
      </c>
      <c r="M667" s="45">
        <v>3.169552E7</v>
      </c>
      <c r="N667" s="61">
        <v>187034.0</v>
      </c>
      <c r="O667" s="61">
        <v>988.0</v>
      </c>
      <c r="P667" s="44">
        <v>2285840.0</v>
      </c>
      <c r="Q667" s="31"/>
      <c r="R667" s="51">
        <v>8.7377225E7</v>
      </c>
      <c r="S667" s="51">
        <v>97876.949</v>
      </c>
      <c r="T667" s="58">
        <v>8.61623</v>
      </c>
      <c r="U667" s="59"/>
    </row>
    <row r="668" hidden="1">
      <c r="A668" s="27">
        <v>137.0</v>
      </c>
      <c r="B668" s="27" t="s">
        <v>54</v>
      </c>
      <c r="C668" s="27" t="s">
        <v>28</v>
      </c>
      <c r="D668" s="27" t="s">
        <v>28</v>
      </c>
      <c r="E668" s="27" t="s">
        <v>28</v>
      </c>
      <c r="F668" s="27">
        <v>48.0</v>
      </c>
      <c r="G668" s="27" t="s">
        <v>53</v>
      </c>
      <c r="H668" s="27">
        <v>11.0</v>
      </c>
      <c r="I668" s="27" t="s">
        <v>30</v>
      </c>
      <c r="J668" s="27">
        <v>64.0</v>
      </c>
      <c r="K668" s="28" t="s">
        <v>46</v>
      </c>
      <c r="L668" s="44">
        <v>2042010.0</v>
      </c>
      <c r="M668" s="45">
        <v>1997160.0</v>
      </c>
      <c r="N668" s="61">
        <v>68988.0</v>
      </c>
      <c r="O668" s="61">
        <v>185.0</v>
      </c>
      <c r="P668" s="44">
        <v>429328.17</v>
      </c>
      <c r="Q668" s="31"/>
      <c r="R668" s="51">
        <v>2.7259984E7</v>
      </c>
      <c r="S668" s="51">
        <v>30717.662</v>
      </c>
      <c r="T668" s="58">
        <v>11.50874</v>
      </c>
      <c r="U668" s="59"/>
    </row>
    <row r="669" hidden="1">
      <c r="A669" s="27">
        <v>138.0</v>
      </c>
      <c r="B669" s="27" t="s">
        <v>54</v>
      </c>
      <c r="C669" s="27" t="s">
        <v>28</v>
      </c>
      <c r="D669" s="27" t="s">
        <v>28</v>
      </c>
      <c r="E669" s="27" t="s">
        <v>28</v>
      </c>
      <c r="F669" s="27">
        <v>48.0</v>
      </c>
      <c r="G669" s="27" t="s">
        <v>53</v>
      </c>
      <c r="H669" s="27">
        <v>11.0</v>
      </c>
      <c r="I669" s="27" t="s">
        <v>30</v>
      </c>
      <c r="J669" s="27">
        <v>64.0</v>
      </c>
      <c r="K669" s="28" t="s">
        <v>49</v>
      </c>
      <c r="L669" s="44">
        <v>1.183958E7</v>
      </c>
      <c r="M669" s="45">
        <v>1.185745E7</v>
      </c>
      <c r="N669" s="61">
        <v>2187.0</v>
      </c>
      <c r="O669" s="61">
        <v>1019.0</v>
      </c>
      <c r="P669" s="44">
        <v>3166950.0</v>
      </c>
      <c r="Q669" s="31"/>
      <c r="R669" s="51">
        <v>7.8662664E7</v>
      </c>
      <c r="S669" s="51">
        <v>86132.056</v>
      </c>
      <c r="T669" s="58">
        <v>9.4079</v>
      </c>
      <c r="U669" s="59"/>
    </row>
    <row r="670" hidden="1">
      <c r="A670" s="27">
        <v>139.0</v>
      </c>
      <c r="B670" s="27" t="s">
        <v>54</v>
      </c>
      <c r="C670" s="27" t="s">
        <v>28</v>
      </c>
      <c r="D670" s="27" t="s">
        <v>28</v>
      </c>
      <c r="E670" s="27" t="s">
        <v>28</v>
      </c>
      <c r="F670" s="27">
        <v>48.0</v>
      </c>
      <c r="G670" s="27" t="s">
        <v>53</v>
      </c>
      <c r="H670" s="27">
        <v>11.0</v>
      </c>
      <c r="I670" s="27" t="s">
        <v>30</v>
      </c>
      <c r="J670" s="27">
        <v>64.0</v>
      </c>
      <c r="K670" s="28" t="s">
        <v>52</v>
      </c>
      <c r="L670" s="44">
        <v>1017540.0</v>
      </c>
      <c r="M670" s="45">
        <v>971925.25</v>
      </c>
      <c r="N670" s="61">
        <v>9848.0</v>
      </c>
      <c r="O670" s="61">
        <v>31.0</v>
      </c>
      <c r="P670" s="44">
        <v>109741.47</v>
      </c>
      <c r="Q670" s="31"/>
      <c r="R670" s="51">
        <v>3.0364242E7</v>
      </c>
      <c r="S670" s="51">
        <v>31124.851</v>
      </c>
      <c r="T670" s="58">
        <v>7.81292</v>
      </c>
      <c r="U670" s="59"/>
    </row>
    <row r="671" hidden="1">
      <c r="A671" s="27">
        <v>140.0</v>
      </c>
      <c r="B671" s="27" t="s">
        <v>54</v>
      </c>
      <c r="C671" s="27" t="s">
        <v>28</v>
      </c>
      <c r="D671" s="27" t="s">
        <v>28</v>
      </c>
      <c r="E671" s="27" t="s">
        <v>28</v>
      </c>
      <c r="F671" s="27">
        <v>48.0</v>
      </c>
      <c r="G671" s="27" t="s">
        <v>53</v>
      </c>
      <c r="H671" s="27">
        <v>11.0</v>
      </c>
      <c r="I671" s="27" t="s">
        <v>30</v>
      </c>
      <c r="J671" s="27">
        <v>128.0</v>
      </c>
      <c r="K671" s="28" t="s">
        <v>31</v>
      </c>
      <c r="L671" s="44">
        <v>6.283031E7</v>
      </c>
      <c r="M671" s="45">
        <v>6.183583E7</v>
      </c>
      <c r="N671" s="61">
        <v>2662658.0</v>
      </c>
      <c r="O671" s="61">
        <v>7875.0</v>
      </c>
      <c r="P671" s="44">
        <v>4.388754E7</v>
      </c>
      <c r="Q671" s="31"/>
      <c r="R671" s="51">
        <v>8.7165378E7</v>
      </c>
      <c r="S671" s="51">
        <v>166451.387</v>
      </c>
      <c r="T671" s="58">
        <v>8.07435</v>
      </c>
      <c r="U671" s="59"/>
    </row>
    <row r="672" hidden="1">
      <c r="A672" s="27">
        <v>141.0</v>
      </c>
      <c r="B672" s="27" t="s">
        <v>54</v>
      </c>
      <c r="C672" s="27" t="s">
        <v>28</v>
      </c>
      <c r="D672" s="27" t="s">
        <v>28</v>
      </c>
      <c r="E672" s="27" t="s">
        <v>28</v>
      </c>
      <c r="F672" s="27">
        <v>48.0</v>
      </c>
      <c r="G672" s="27" t="s">
        <v>53</v>
      </c>
      <c r="H672" s="27">
        <v>11.0</v>
      </c>
      <c r="I672" s="27" t="s">
        <v>30</v>
      </c>
      <c r="J672" s="27">
        <v>128.0</v>
      </c>
      <c r="K672" s="28" t="s">
        <v>32</v>
      </c>
      <c r="L672" s="62" t="s">
        <v>55</v>
      </c>
      <c r="M672" s="63" t="s">
        <v>55</v>
      </c>
      <c r="N672" s="64"/>
      <c r="O672" s="64"/>
      <c r="P672" s="62"/>
      <c r="Q672" s="31"/>
      <c r="R672" s="51"/>
      <c r="S672" s="51" t="s">
        <v>56</v>
      </c>
      <c r="T672" s="58"/>
      <c r="U672" s="59"/>
    </row>
    <row r="673" hidden="1">
      <c r="A673" s="27">
        <v>142.0</v>
      </c>
      <c r="B673" s="27" t="s">
        <v>54</v>
      </c>
      <c r="C673" s="27" t="s">
        <v>28</v>
      </c>
      <c r="D673" s="27" t="s">
        <v>28</v>
      </c>
      <c r="E673" s="27" t="s">
        <v>28</v>
      </c>
      <c r="F673" s="27">
        <v>48.0</v>
      </c>
      <c r="G673" s="27" t="s">
        <v>53</v>
      </c>
      <c r="H673" s="27">
        <v>11.0</v>
      </c>
      <c r="I673" s="27" t="s">
        <v>30</v>
      </c>
      <c r="J673" s="27">
        <v>128.0</v>
      </c>
      <c r="K673" s="28" t="s">
        <v>33</v>
      </c>
      <c r="L673" s="44">
        <v>6.800424E7</v>
      </c>
      <c r="M673" s="45">
        <v>6.709959E7</v>
      </c>
      <c r="N673" s="61">
        <v>2217382.0</v>
      </c>
      <c r="O673" s="61">
        <v>2480.0</v>
      </c>
      <c r="P673" s="44">
        <v>4402240.0</v>
      </c>
      <c r="Q673" s="31"/>
      <c r="R673" s="51">
        <v>1.74886833E8</v>
      </c>
      <c r="S673" s="51">
        <v>187898.285</v>
      </c>
      <c r="T673" s="58">
        <v>9.65738</v>
      </c>
      <c r="U673" s="59"/>
    </row>
    <row r="674" hidden="1">
      <c r="A674" s="27">
        <v>143.0</v>
      </c>
      <c r="B674" s="27" t="s">
        <v>54</v>
      </c>
      <c r="C674" s="27" t="s">
        <v>28</v>
      </c>
      <c r="D674" s="27" t="s">
        <v>28</v>
      </c>
      <c r="E674" s="27" t="s">
        <v>28</v>
      </c>
      <c r="F674" s="27">
        <v>48.0</v>
      </c>
      <c r="G674" s="27" t="s">
        <v>53</v>
      </c>
      <c r="H674" s="27">
        <v>11.0</v>
      </c>
      <c r="I674" s="27" t="s">
        <v>30</v>
      </c>
      <c r="J674" s="27">
        <v>128.0</v>
      </c>
      <c r="K674" s="28" t="s">
        <v>34</v>
      </c>
      <c r="L674" s="44">
        <v>1.423203E7</v>
      </c>
      <c r="M674" s="45">
        <v>1.439796E7</v>
      </c>
      <c r="N674" s="61">
        <v>152433.0</v>
      </c>
      <c r="O674" s="61">
        <v>452.0</v>
      </c>
      <c r="P674" s="44">
        <v>267400.63</v>
      </c>
      <c r="Q674" s="31"/>
      <c r="R674" s="51">
        <v>2.48416567E8</v>
      </c>
      <c r="S674" s="51">
        <v>267574.904</v>
      </c>
      <c r="T674" s="58">
        <v>7.47791</v>
      </c>
      <c r="U674" s="59"/>
    </row>
    <row r="675" hidden="1">
      <c r="A675" s="27">
        <v>144.0</v>
      </c>
      <c r="B675" s="27" t="s">
        <v>54</v>
      </c>
      <c r="C675" s="27" t="s">
        <v>28</v>
      </c>
      <c r="D675" s="27" t="s">
        <v>28</v>
      </c>
      <c r="E675" s="27" t="s">
        <v>28</v>
      </c>
      <c r="F675" s="27">
        <v>48.0</v>
      </c>
      <c r="G675" s="27" t="s">
        <v>53</v>
      </c>
      <c r="H675" s="27">
        <v>11.0</v>
      </c>
      <c r="I675" s="27" t="s">
        <v>30</v>
      </c>
      <c r="J675" s="27">
        <v>128.0</v>
      </c>
      <c r="K675" s="28" t="s">
        <v>36</v>
      </c>
      <c r="L675" s="44">
        <v>6.249591E7</v>
      </c>
      <c r="M675" s="45">
        <v>6.151551E7</v>
      </c>
      <c r="N675" s="61">
        <v>1470640.0</v>
      </c>
      <c r="O675" s="61">
        <v>3939.0</v>
      </c>
      <c r="P675" s="44">
        <v>9552440.0</v>
      </c>
      <c r="Q675" s="31"/>
      <c r="R675" s="51">
        <v>1.56317625E8</v>
      </c>
      <c r="S675" s="51">
        <v>155761.156</v>
      </c>
      <c r="T675" s="58">
        <v>9.02208</v>
      </c>
      <c r="U675" s="59"/>
    </row>
    <row r="676" hidden="1">
      <c r="A676" s="27">
        <v>145.0</v>
      </c>
      <c r="B676" s="27" t="s">
        <v>54</v>
      </c>
      <c r="C676" s="27" t="s">
        <v>28</v>
      </c>
      <c r="D676" s="27" t="s">
        <v>28</v>
      </c>
      <c r="E676" s="27" t="s">
        <v>28</v>
      </c>
      <c r="F676" s="27">
        <v>48.0</v>
      </c>
      <c r="G676" s="27" t="s">
        <v>53</v>
      </c>
      <c r="H676" s="27">
        <v>11.0</v>
      </c>
      <c r="I676" s="27" t="s">
        <v>30</v>
      </c>
      <c r="J676" s="27">
        <v>128.0</v>
      </c>
      <c r="K676" s="28" t="s">
        <v>37</v>
      </c>
      <c r="L676" s="44">
        <v>3.631952E7</v>
      </c>
      <c r="M676" s="45">
        <v>3.567705E7</v>
      </c>
      <c r="N676" s="61">
        <v>1180782.0</v>
      </c>
      <c r="O676" s="61">
        <v>2480.0</v>
      </c>
      <c r="P676" s="44">
        <v>5508740.0</v>
      </c>
      <c r="Q676" s="31"/>
      <c r="R676" s="51">
        <v>1.72246904E8</v>
      </c>
      <c r="S676" s="51">
        <v>214235.29</v>
      </c>
      <c r="T676" s="58">
        <v>9.70377</v>
      </c>
      <c r="U676" s="59"/>
    </row>
    <row r="677" hidden="1">
      <c r="A677" s="27">
        <v>146.0</v>
      </c>
      <c r="B677" s="27" t="s">
        <v>54</v>
      </c>
      <c r="C677" s="27" t="s">
        <v>28</v>
      </c>
      <c r="D677" s="27" t="s">
        <v>28</v>
      </c>
      <c r="E677" s="27" t="s">
        <v>28</v>
      </c>
      <c r="F677" s="27">
        <v>48.0</v>
      </c>
      <c r="G677" s="27" t="s">
        <v>53</v>
      </c>
      <c r="H677" s="27">
        <v>11.0</v>
      </c>
      <c r="I677" s="27" t="s">
        <v>30</v>
      </c>
      <c r="J677" s="27">
        <v>128.0</v>
      </c>
      <c r="K677" s="28" t="s">
        <v>38</v>
      </c>
      <c r="L677" s="44">
        <v>6.858397E7</v>
      </c>
      <c r="M677" s="45">
        <v>6.768213E7</v>
      </c>
      <c r="N677" s="61">
        <v>2374179.0</v>
      </c>
      <c r="O677" s="61">
        <v>2547.0</v>
      </c>
      <c r="P677" s="44">
        <v>5145500.0</v>
      </c>
      <c r="Q677" s="31"/>
      <c r="R677" s="51">
        <v>1.95075012E8</v>
      </c>
      <c r="S677" s="51">
        <v>232860.601</v>
      </c>
      <c r="T677" s="58">
        <v>10.50441</v>
      </c>
      <c r="U677" s="59"/>
    </row>
    <row r="678" hidden="1">
      <c r="A678" s="27">
        <v>147.0</v>
      </c>
      <c r="B678" s="27" t="s">
        <v>54</v>
      </c>
      <c r="C678" s="27" t="s">
        <v>28</v>
      </c>
      <c r="D678" s="27" t="s">
        <v>28</v>
      </c>
      <c r="E678" s="27" t="s">
        <v>28</v>
      </c>
      <c r="F678" s="27">
        <v>48.0</v>
      </c>
      <c r="G678" s="27" t="s">
        <v>53</v>
      </c>
      <c r="H678" s="27">
        <v>11.0</v>
      </c>
      <c r="I678" s="27" t="s">
        <v>30</v>
      </c>
      <c r="J678" s="27">
        <v>128.0</v>
      </c>
      <c r="K678" s="28" t="s">
        <v>39</v>
      </c>
      <c r="L678" s="44">
        <v>6.508813E7</v>
      </c>
      <c r="M678" s="45">
        <v>6.416391E7</v>
      </c>
      <c r="N678" s="61">
        <v>2284191.0</v>
      </c>
      <c r="O678" s="61">
        <v>2302.0</v>
      </c>
      <c r="P678" s="44">
        <v>5923840.0</v>
      </c>
      <c r="Q678" s="31"/>
      <c r="R678" s="51">
        <v>3.23491295E8</v>
      </c>
      <c r="S678" s="51">
        <v>341184.26</v>
      </c>
      <c r="T678" s="58">
        <v>13.12893</v>
      </c>
      <c r="U678" s="59"/>
    </row>
    <row r="679" hidden="1">
      <c r="A679" s="27">
        <v>148.0</v>
      </c>
      <c r="B679" s="27" t="s">
        <v>54</v>
      </c>
      <c r="C679" s="27" t="s">
        <v>28</v>
      </c>
      <c r="D679" s="27" t="s">
        <v>28</v>
      </c>
      <c r="E679" s="27" t="s">
        <v>28</v>
      </c>
      <c r="F679" s="27">
        <v>48.0</v>
      </c>
      <c r="G679" s="27" t="s">
        <v>53</v>
      </c>
      <c r="H679" s="27">
        <v>11.0</v>
      </c>
      <c r="I679" s="27" t="s">
        <v>30</v>
      </c>
      <c r="J679" s="27">
        <v>128.0</v>
      </c>
      <c r="K679" s="28" t="s">
        <v>40</v>
      </c>
      <c r="L679" s="44">
        <v>6.828439E7</v>
      </c>
      <c r="M679" s="45">
        <v>6.734319E7</v>
      </c>
      <c r="N679" s="61">
        <v>2051482.0</v>
      </c>
      <c r="O679" s="61">
        <v>2420.0</v>
      </c>
      <c r="P679" s="44">
        <v>3913700.0</v>
      </c>
      <c r="Q679" s="31"/>
      <c r="R679" s="51">
        <v>2.10670586E8</v>
      </c>
      <c r="S679" s="51">
        <v>222383.927</v>
      </c>
      <c r="T679" s="58">
        <v>10.08358</v>
      </c>
      <c r="U679" s="59"/>
    </row>
    <row r="680" hidden="1">
      <c r="A680" s="27">
        <v>149.0</v>
      </c>
      <c r="B680" s="27" t="s">
        <v>54</v>
      </c>
      <c r="C680" s="27" t="s">
        <v>28</v>
      </c>
      <c r="D680" s="27" t="s">
        <v>28</v>
      </c>
      <c r="E680" s="27" t="s">
        <v>28</v>
      </c>
      <c r="F680" s="27">
        <v>48.0</v>
      </c>
      <c r="G680" s="27" t="s">
        <v>53</v>
      </c>
      <c r="H680" s="27">
        <v>11.0</v>
      </c>
      <c r="I680" s="27" t="s">
        <v>30</v>
      </c>
      <c r="J680" s="27">
        <v>128.0</v>
      </c>
      <c r="K680" s="28" t="s">
        <v>41</v>
      </c>
      <c r="L680" s="44">
        <v>1.913964E7</v>
      </c>
      <c r="M680" s="45">
        <v>1.87032E7</v>
      </c>
      <c r="N680" s="61">
        <v>671458.0</v>
      </c>
      <c r="O680" s="61">
        <v>899.0</v>
      </c>
      <c r="P680" s="44">
        <v>1223800.0</v>
      </c>
      <c r="Q680" s="31"/>
      <c r="R680" s="51">
        <v>1.5969053E7</v>
      </c>
      <c r="S680" s="51">
        <v>22069.234</v>
      </c>
      <c r="T680" s="58">
        <v>11.36173</v>
      </c>
      <c r="U680" s="59"/>
    </row>
    <row r="681" hidden="1">
      <c r="A681" s="27">
        <v>150.0</v>
      </c>
      <c r="B681" s="27" t="s">
        <v>54</v>
      </c>
      <c r="C681" s="27" t="s">
        <v>28</v>
      </c>
      <c r="D681" s="27" t="s">
        <v>28</v>
      </c>
      <c r="E681" s="27" t="s">
        <v>28</v>
      </c>
      <c r="F681" s="27">
        <v>48.0</v>
      </c>
      <c r="G681" s="27" t="s">
        <v>53</v>
      </c>
      <c r="H681" s="27">
        <v>11.0</v>
      </c>
      <c r="I681" s="27" t="s">
        <v>30</v>
      </c>
      <c r="J681" s="27">
        <v>128.0</v>
      </c>
      <c r="K681" s="28" t="s">
        <v>42</v>
      </c>
      <c r="L681" s="44">
        <v>3.509456E7</v>
      </c>
      <c r="M681" s="45">
        <v>3.530055E7</v>
      </c>
      <c r="N681" s="61">
        <v>556769.0</v>
      </c>
      <c r="O681" s="61">
        <v>2873.0</v>
      </c>
      <c r="P681" s="44">
        <v>3036850.0</v>
      </c>
      <c r="Q681" s="31"/>
      <c r="R681" s="51">
        <v>1.84601712E8</v>
      </c>
      <c r="S681" s="51">
        <v>218596.751</v>
      </c>
      <c r="T681" s="58">
        <v>10.05293</v>
      </c>
      <c r="U681" s="59"/>
    </row>
    <row r="682" hidden="1">
      <c r="A682" s="27">
        <v>151.0</v>
      </c>
      <c r="B682" s="27" t="s">
        <v>54</v>
      </c>
      <c r="C682" s="27" t="s">
        <v>28</v>
      </c>
      <c r="D682" s="27" t="s">
        <v>28</v>
      </c>
      <c r="E682" s="27" t="s">
        <v>28</v>
      </c>
      <c r="F682" s="27">
        <v>48.0</v>
      </c>
      <c r="G682" s="27" t="s">
        <v>53</v>
      </c>
      <c r="H682" s="27">
        <v>11.0</v>
      </c>
      <c r="I682" s="27" t="s">
        <v>30</v>
      </c>
      <c r="J682" s="27">
        <v>128.0</v>
      </c>
      <c r="K682" s="28" t="s">
        <v>44</v>
      </c>
      <c r="L682" s="44">
        <v>6.39264E7</v>
      </c>
      <c r="M682" s="45">
        <v>6.444453E7</v>
      </c>
      <c r="N682" s="61">
        <v>882784.0</v>
      </c>
      <c r="O682" s="61">
        <v>2019.0</v>
      </c>
      <c r="P682" s="44">
        <v>7988900.0</v>
      </c>
      <c r="Q682" s="31"/>
      <c r="R682" s="51">
        <v>1.80860436E8</v>
      </c>
      <c r="S682" s="51">
        <v>186009.011</v>
      </c>
      <c r="T682" s="58">
        <v>10.40281</v>
      </c>
      <c r="U682" s="59"/>
    </row>
    <row r="683" hidden="1">
      <c r="A683" s="27">
        <v>152.0</v>
      </c>
      <c r="B683" s="27" t="s">
        <v>54</v>
      </c>
      <c r="C683" s="27" t="s">
        <v>28</v>
      </c>
      <c r="D683" s="27" t="s">
        <v>28</v>
      </c>
      <c r="E683" s="27" t="s">
        <v>28</v>
      </c>
      <c r="F683" s="27">
        <v>48.0</v>
      </c>
      <c r="G683" s="27" t="s">
        <v>53</v>
      </c>
      <c r="H683" s="27">
        <v>11.0</v>
      </c>
      <c r="I683" s="27" t="s">
        <v>30</v>
      </c>
      <c r="J683" s="27">
        <v>128.0</v>
      </c>
      <c r="K683" s="28" t="s">
        <v>45</v>
      </c>
      <c r="L683" s="44" t="e">
        <v>#VALUE!</v>
      </c>
      <c r="M683" s="45" t="e">
        <v>#VALUE!</v>
      </c>
      <c r="N683" s="61" t="s">
        <v>56</v>
      </c>
      <c r="O683" s="61" t="s">
        <v>56</v>
      </c>
      <c r="P683" s="44"/>
      <c r="Q683" s="31"/>
      <c r="R683" s="51">
        <v>1.92192799E8</v>
      </c>
      <c r="S683" s="51">
        <v>171826.671</v>
      </c>
      <c r="T683" s="58" t="s">
        <v>56</v>
      </c>
      <c r="U683" s="59"/>
    </row>
    <row r="684" hidden="1">
      <c r="A684" s="27">
        <v>153.0</v>
      </c>
      <c r="B684" s="27" t="s">
        <v>54</v>
      </c>
      <c r="C684" s="27" t="s">
        <v>28</v>
      </c>
      <c r="D684" s="27" t="s">
        <v>28</v>
      </c>
      <c r="E684" s="27" t="s">
        <v>28</v>
      </c>
      <c r="F684" s="27">
        <v>48.0</v>
      </c>
      <c r="G684" s="27" t="s">
        <v>53</v>
      </c>
      <c r="H684" s="27">
        <v>11.0</v>
      </c>
      <c r="I684" s="27" t="s">
        <v>30</v>
      </c>
      <c r="J684" s="27">
        <v>128.0</v>
      </c>
      <c r="K684" s="28" t="s">
        <v>46</v>
      </c>
      <c r="L684" s="44">
        <v>4106850.0000000005</v>
      </c>
      <c r="M684" s="45">
        <v>4032900.0</v>
      </c>
      <c r="N684" s="61">
        <v>134986.0</v>
      </c>
      <c r="O684" s="61">
        <v>368.0</v>
      </c>
      <c r="P684" s="44">
        <v>845864.0299999999</v>
      </c>
      <c r="Q684" s="31"/>
      <c r="R684" s="51">
        <v>5.6270048E7</v>
      </c>
      <c r="S684" s="51">
        <v>62947.226</v>
      </c>
      <c r="T684" s="58">
        <v>10.08426</v>
      </c>
      <c r="U684" s="59"/>
    </row>
    <row r="685" hidden="1">
      <c r="A685" s="27">
        <v>154.0</v>
      </c>
      <c r="B685" s="27" t="s">
        <v>54</v>
      </c>
      <c r="C685" s="27" t="s">
        <v>28</v>
      </c>
      <c r="D685" s="27" t="s">
        <v>28</v>
      </c>
      <c r="E685" s="27" t="s">
        <v>28</v>
      </c>
      <c r="F685" s="27">
        <v>48.0</v>
      </c>
      <c r="G685" s="27" t="s">
        <v>53</v>
      </c>
      <c r="H685" s="27">
        <v>11.0</v>
      </c>
      <c r="I685" s="27" t="s">
        <v>30</v>
      </c>
      <c r="J685" s="27">
        <v>128.0</v>
      </c>
      <c r="K685" s="28" t="s">
        <v>49</v>
      </c>
      <c r="L685" s="44">
        <v>6.344119E7</v>
      </c>
      <c r="M685" s="45">
        <v>6.267317E7</v>
      </c>
      <c r="N685" s="61">
        <v>2030476.0</v>
      </c>
      <c r="O685" s="61">
        <v>4007.0</v>
      </c>
      <c r="P685" s="44">
        <v>6991270.0</v>
      </c>
      <c r="Q685" s="31"/>
      <c r="R685" s="51">
        <v>9.7213366E7</v>
      </c>
      <c r="S685" s="51">
        <v>106724.696</v>
      </c>
      <c r="T685" s="58">
        <v>9.29809</v>
      </c>
      <c r="U685" s="59"/>
    </row>
    <row r="686" hidden="1">
      <c r="A686" s="27">
        <v>155.0</v>
      </c>
      <c r="B686" s="27" t="s">
        <v>54</v>
      </c>
      <c r="C686" s="27" t="s">
        <v>28</v>
      </c>
      <c r="D686" s="27" t="s">
        <v>28</v>
      </c>
      <c r="E686" s="27" t="s">
        <v>28</v>
      </c>
      <c r="F686" s="27">
        <v>48.0</v>
      </c>
      <c r="G686" s="27" t="s">
        <v>53</v>
      </c>
      <c r="H686" s="27">
        <v>11.0</v>
      </c>
      <c r="I686" s="27" t="s">
        <v>30</v>
      </c>
      <c r="J686" s="27">
        <v>128.0</v>
      </c>
      <c r="K686" s="28" t="s">
        <v>52</v>
      </c>
      <c r="L686" s="44">
        <v>2028240.0</v>
      </c>
      <c r="M686" s="45">
        <v>1946880.0</v>
      </c>
      <c r="N686" s="61">
        <v>19540.0</v>
      </c>
      <c r="O686" s="61">
        <v>62.0</v>
      </c>
      <c r="P686" s="44">
        <v>228887.75999999998</v>
      </c>
      <c r="Q686" s="31"/>
      <c r="R686" s="51">
        <v>6.6033268E7</v>
      </c>
      <c r="S686" s="51">
        <v>69516.541</v>
      </c>
      <c r="T686" s="58">
        <v>7.7826</v>
      </c>
      <c r="U686" s="59"/>
    </row>
    <row r="687" hidden="1">
      <c r="A687" s="27">
        <v>156.0</v>
      </c>
      <c r="B687" s="27" t="s">
        <v>54</v>
      </c>
      <c r="C687" s="27" t="s">
        <v>28</v>
      </c>
      <c r="D687" s="27" t="s">
        <v>28</v>
      </c>
      <c r="E687" s="27" t="s">
        <v>28</v>
      </c>
      <c r="F687" s="27">
        <v>32.0</v>
      </c>
      <c r="G687" s="27" t="s">
        <v>53</v>
      </c>
      <c r="H687" s="27">
        <v>11.0</v>
      </c>
      <c r="I687" s="27" t="s">
        <v>30</v>
      </c>
      <c r="J687" s="27">
        <v>1.0</v>
      </c>
      <c r="K687" s="28" t="s">
        <v>31</v>
      </c>
      <c r="L687" s="44">
        <v>243808.33000000002</v>
      </c>
      <c r="M687" s="45">
        <v>115287.64</v>
      </c>
      <c r="N687" s="61">
        <v>22865.0</v>
      </c>
      <c r="O687" s="61">
        <v>69.0</v>
      </c>
      <c r="P687" s="44">
        <v>337253.78</v>
      </c>
      <c r="Q687" s="31"/>
      <c r="R687" s="52">
        <v>579822.0</v>
      </c>
      <c r="S687" s="51">
        <v>856.186</v>
      </c>
      <c r="T687" s="58">
        <v>7.37568</v>
      </c>
      <c r="U687" s="59"/>
    </row>
    <row r="688" hidden="1">
      <c r="A688" s="27">
        <v>157.0</v>
      </c>
      <c r="B688" s="27" t="s">
        <v>54</v>
      </c>
      <c r="C688" s="27" t="s">
        <v>28</v>
      </c>
      <c r="D688" s="27" t="s">
        <v>28</v>
      </c>
      <c r="E688" s="27" t="s">
        <v>28</v>
      </c>
      <c r="F688" s="27">
        <v>32.0</v>
      </c>
      <c r="G688" s="27" t="s">
        <v>53</v>
      </c>
      <c r="H688" s="27">
        <v>11.0</v>
      </c>
      <c r="I688" s="27" t="s">
        <v>30</v>
      </c>
      <c r="J688" s="27">
        <v>1.0</v>
      </c>
      <c r="K688" s="28" t="s">
        <v>32</v>
      </c>
      <c r="L688" s="44">
        <v>13271.33</v>
      </c>
      <c r="M688" s="45">
        <v>898.112</v>
      </c>
      <c r="N688" s="61">
        <v>1361.0</v>
      </c>
      <c r="O688" s="61">
        <v>4.0</v>
      </c>
      <c r="P688" s="44">
        <v>4242.099999999999</v>
      </c>
      <c r="Q688" s="31"/>
      <c r="R688" s="51">
        <v>221611.0</v>
      </c>
      <c r="S688" s="51">
        <v>591.118</v>
      </c>
      <c r="T688" s="58">
        <v>6.28383</v>
      </c>
      <c r="U688" s="59"/>
    </row>
    <row r="689" hidden="1">
      <c r="A689" s="27">
        <v>158.0</v>
      </c>
      <c r="B689" s="27" t="s">
        <v>54</v>
      </c>
      <c r="C689" s="27" t="s">
        <v>28</v>
      </c>
      <c r="D689" s="27" t="s">
        <v>28</v>
      </c>
      <c r="E689" s="27" t="s">
        <v>28</v>
      </c>
      <c r="F689" s="27">
        <v>32.0</v>
      </c>
      <c r="G689" s="27" t="s">
        <v>53</v>
      </c>
      <c r="H689" s="27">
        <v>11.0</v>
      </c>
      <c r="I689" s="27" t="s">
        <v>30</v>
      </c>
      <c r="J689" s="27">
        <v>1.0</v>
      </c>
      <c r="K689" s="28" t="s">
        <v>33</v>
      </c>
      <c r="L689" s="44">
        <v>191741.38999999998</v>
      </c>
      <c r="M689" s="45">
        <v>150828.37</v>
      </c>
      <c r="N689" s="61">
        <v>10176.0</v>
      </c>
      <c r="O689" s="61">
        <v>23.0</v>
      </c>
      <c r="P689" s="44">
        <v>29891.91</v>
      </c>
      <c r="Q689" s="31"/>
      <c r="R689" s="51">
        <v>1906791.0</v>
      </c>
      <c r="S689" s="51">
        <v>2276.015</v>
      </c>
      <c r="T689" s="58">
        <v>6.82262</v>
      </c>
      <c r="U689" s="59"/>
    </row>
    <row r="690" hidden="1">
      <c r="A690" s="27">
        <v>159.0</v>
      </c>
      <c r="B690" s="27" t="s">
        <v>54</v>
      </c>
      <c r="C690" s="27" t="s">
        <v>28</v>
      </c>
      <c r="D690" s="27" t="s">
        <v>28</v>
      </c>
      <c r="E690" s="27" t="s">
        <v>28</v>
      </c>
      <c r="F690" s="27">
        <v>32.0</v>
      </c>
      <c r="G690" s="27" t="s">
        <v>53</v>
      </c>
      <c r="H690" s="27">
        <v>11.0</v>
      </c>
      <c r="I690" s="27" t="s">
        <v>30</v>
      </c>
      <c r="J690" s="27">
        <v>1.0</v>
      </c>
      <c r="K690" s="28" t="s">
        <v>34</v>
      </c>
      <c r="L690" s="44">
        <v>88948.62999999999</v>
      </c>
      <c r="M690" s="45">
        <v>56143.95</v>
      </c>
      <c r="N690" s="46">
        <v>616.0</v>
      </c>
      <c r="O690" s="46">
        <v>6.0</v>
      </c>
      <c r="P690" s="44">
        <v>1475.62</v>
      </c>
      <c r="Q690" s="31"/>
      <c r="R690" s="51">
        <v>278574.0</v>
      </c>
      <c r="S690" s="51">
        <v>658.22</v>
      </c>
      <c r="T690" s="58">
        <v>6.36207</v>
      </c>
      <c r="U690" s="59"/>
    </row>
    <row r="691" hidden="1">
      <c r="A691" s="27">
        <v>160.0</v>
      </c>
      <c r="B691" s="27" t="s">
        <v>54</v>
      </c>
      <c r="C691" s="27" t="s">
        <v>28</v>
      </c>
      <c r="D691" s="27" t="s">
        <v>28</v>
      </c>
      <c r="E691" s="27" t="s">
        <v>28</v>
      </c>
      <c r="F691" s="27">
        <v>32.0</v>
      </c>
      <c r="G691" s="27" t="s">
        <v>53</v>
      </c>
      <c r="H691" s="27">
        <v>11.0</v>
      </c>
      <c r="I691" s="27" t="s">
        <v>30</v>
      </c>
      <c r="J691" s="27">
        <v>1.0</v>
      </c>
      <c r="K691" s="28" t="s">
        <v>35</v>
      </c>
      <c r="L691" s="44">
        <v>69629.64</v>
      </c>
      <c r="M691" s="45">
        <v>1981.27</v>
      </c>
      <c r="N691" s="61">
        <v>9840.0</v>
      </c>
      <c r="O691" s="61">
        <v>11.0</v>
      </c>
      <c r="P691" s="44">
        <v>10113.33</v>
      </c>
      <c r="Q691" s="31"/>
      <c r="R691" s="51">
        <v>335457.0</v>
      </c>
      <c r="S691" s="51">
        <v>669.291</v>
      </c>
      <c r="T691" s="58">
        <v>7.62358</v>
      </c>
      <c r="U691" s="59"/>
    </row>
    <row r="692" hidden="1">
      <c r="A692" s="27">
        <v>161.0</v>
      </c>
      <c r="B692" s="27" t="s">
        <v>54</v>
      </c>
      <c r="C692" s="27" t="s">
        <v>28</v>
      </c>
      <c r="D692" s="27" t="s">
        <v>28</v>
      </c>
      <c r="E692" s="27" t="s">
        <v>28</v>
      </c>
      <c r="F692" s="27">
        <v>32.0</v>
      </c>
      <c r="G692" s="27" t="s">
        <v>53</v>
      </c>
      <c r="H692" s="27">
        <v>11.0</v>
      </c>
      <c r="I692" s="27" t="s">
        <v>30</v>
      </c>
      <c r="J692" s="27">
        <v>1.0</v>
      </c>
      <c r="K692" s="28" t="s">
        <v>36</v>
      </c>
      <c r="L692" s="44">
        <v>243758.35</v>
      </c>
      <c r="M692" s="45">
        <v>194237.92</v>
      </c>
      <c r="N692" s="61">
        <v>19192.0</v>
      </c>
      <c r="O692" s="61">
        <v>37.0</v>
      </c>
      <c r="P692" s="44">
        <v>57844.340000000004</v>
      </c>
      <c r="Q692" s="31"/>
      <c r="R692" s="51">
        <v>469505.0</v>
      </c>
      <c r="S692" s="51">
        <v>846.935</v>
      </c>
      <c r="T692" s="58">
        <v>6.49063</v>
      </c>
      <c r="U692" s="59"/>
    </row>
    <row r="693" hidden="1">
      <c r="A693" s="27">
        <v>162.0</v>
      </c>
      <c r="B693" s="27" t="s">
        <v>54</v>
      </c>
      <c r="C693" s="27" t="s">
        <v>28</v>
      </c>
      <c r="D693" s="27" t="s">
        <v>28</v>
      </c>
      <c r="E693" s="27" t="s">
        <v>28</v>
      </c>
      <c r="F693" s="27">
        <v>32.0</v>
      </c>
      <c r="G693" s="27" t="s">
        <v>53</v>
      </c>
      <c r="H693" s="27">
        <v>11.0</v>
      </c>
      <c r="I693" s="27" t="s">
        <v>30</v>
      </c>
      <c r="J693" s="27">
        <v>1.0</v>
      </c>
      <c r="K693" s="28" t="s">
        <v>37</v>
      </c>
      <c r="L693" s="44">
        <v>63055.61</v>
      </c>
      <c r="M693" s="45">
        <v>2841.7799999999997</v>
      </c>
      <c r="N693" s="46">
        <v>7641.0</v>
      </c>
      <c r="O693" s="46">
        <v>10.0</v>
      </c>
      <c r="P693" s="44">
        <v>8040.639999999999</v>
      </c>
      <c r="Q693" s="31"/>
      <c r="R693" s="51">
        <v>385846.0</v>
      </c>
      <c r="S693" s="51">
        <v>766.221</v>
      </c>
      <c r="T693" s="58">
        <v>7.39489</v>
      </c>
      <c r="U693" s="59"/>
    </row>
    <row r="694" hidden="1">
      <c r="A694" s="27">
        <v>163.0</v>
      </c>
      <c r="B694" s="27" t="s">
        <v>54</v>
      </c>
      <c r="C694" s="27" t="s">
        <v>28</v>
      </c>
      <c r="D694" s="27" t="s">
        <v>28</v>
      </c>
      <c r="E694" s="27" t="s">
        <v>28</v>
      </c>
      <c r="F694" s="27">
        <v>32.0</v>
      </c>
      <c r="G694" s="27" t="s">
        <v>53</v>
      </c>
      <c r="H694" s="27">
        <v>11.0</v>
      </c>
      <c r="I694" s="27" t="s">
        <v>30</v>
      </c>
      <c r="J694" s="27">
        <v>1.0</v>
      </c>
      <c r="K694" s="28" t="s">
        <v>38</v>
      </c>
      <c r="L694" s="44">
        <v>64041.56999999999</v>
      </c>
      <c r="M694" s="45">
        <v>9890.51</v>
      </c>
      <c r="N694" s="61">
        <v>5393.0</v>
      </c>
      <c r="O694" s="61">
        <v>7.0</v>
      </c>
      <c r="P694" s="44">
        <v>4974.4400000000005</v>
      </c>
      <c r="Q694" s="31"/>
      <c r="R694" s="51">
        <v>606437.0</v>
      </c>
      <c r="S694" s="51">
        <v>938.584</v>
      </c>
      <c r="T694" s="58">
        <v>5.91212</v>
      </c>
      <c r="U694" s="59"/>
    </row>
    <row r="695" hidden="1">
      <c r="A695" s="27">
        <v>164.0</v>
      </c>
      <c r="B695" s="27" t="s">
        <v>54</v>
      </c>
      <c r="C695" s="27" t="s">
        <v>28</v>
      </c>
      <c r="D695" s="27" t="s">
        <v>28</v>
      </c>
      <c r="E695" s="27" t="s">
        <v>28</v>
      </c>
      <c r="F695" s="27">
        <v>32.0</v>
      </c>
      <c r="G695" s="27" t="s">
        <v>53</v>
      </c>
      <c r="H695" s="27">
        <v>11.0</v>
      </c>
      <c r="I695" s="27" t="s">
        <v>30</v>
      </c>
      <c r="J695" s="27">
        <v>1.0</v>
      </c>
      <c r="K695" s="28" t="s">
        <v>39</v>
      </c>
      <c r="L695" s="62" t="s">
        <v>55</v>
      </c>
      <c r="M695" s="63" t="s">
        <v>55</v>
      </c>
      <c r="N695" s="64"/>
      <c r="O695" s="64"/>
      <c r="P695" s="62"/>
      <c r="Q695" s="31"/>
      <c r="R695" s="51"/>
      <c r="S695" s="51" t="s">
        <v>30</v>
      </c>
      <c r="T695" s="58"/>
      <c r="U695" s="59"/>
    </row>
    <row r="696" hidden="1">
      <c r="A696" s="27">
        <v>165.0</v>
      </c>
      <c r="B696" s="27" t="s">
        <v>54</v>
      </c>
      <c r="C696" s="27" t="s">
        <v>28</v>
      </c>
      <c r="D696" s="27" t="s">
        <v>28</v>
      </c>
      <c r="E696" s="27" t="s">
        <v>28</v>
      </c>
      <c r="F696" s="27">
        <v>32.0</v>
      </c>
      <c r="G696" s="27" t="s">
        <v>53</v>
      </c>
      <c r="H696" s="27">
        <v>11.0</v>
      </c>
      <c r="I696" s="27" t="s">
        <v>30</v>
      </c>
      <c r="J696" s="27">
        <v>1.0</v>
      </c>
      <c r="K696" s="28" t="s">
        <v>40</v>
      </c>
      <c r="L696" s="62" t="s">
        <v>55</v>
      </c>
      <c r="M696" s="63" t="s">
        <v>55</v>
      </c>
      <c r="N696" s="65"/>
      <c r="O696" s="65"/>
      <c r="P696" s="62"/>
      <c r="Q696" s="31"/>
      <c r="R696" s="51"/>
      <c r="S696" s="51" t="s">
        <v>30</v>
      </c>
      <c r="T696" s="58"/>
      <c r="U696" s="59"/>
    </row>
    <row r="697" hidden="1">
      <c r="A697" s="27">
        <v>166.0</v>
      </c>
      <c r="B697" s="27" t="s">
        <v>54</v>
      </c>
      <c r="C697" s="27" t="s">
        <v>28</v>
      </c>
      <c r="D697" s="27" t="s">
        <v>28</v>
      </c>
      <c r="E697" s="27" t="s">
        <v>28</v>
      </c>
      <c r="F697" s="27">
        <v>32.0</v>
      </c>
      <c r="G697" s="27" t="s">
        <v>53</v>
      </c>
      <c r="H697" s="27">
        <v>11.0</v>
      </c>
      <c r="I697" s="27" t="s">
        <v>30</v>
      </c>
      <c r="J697" s="27">
        <v>1.0</v>
      </c>
      <c r="K697" s="28" t="s">
        <v>41</v>
      </c>
      <c r="L697" s="44">
        <v>39683.48</v>
      </c>
      <c r="M697" s="45">
        <v>24743.760000000002</v>
      </c>
      <c r="N697" s="61">
        <v>3886.0</v>
      </c>
      <c r="O697" s="61">
        <v>9.0</v>
      </c>
      <c r="P697" s="44">
        <v>7520.79</v>
      </c>
      <c r="Q697" s="31"/>
      <c r="R697" s="51">
        <v>289743.0</v>
      </c>
      <c r="S697" s="51">
        <v>943.814</v>
      </c>
      <c r="T697" s="58">
        <v>7.16017</v>
      </c>
      <c r="U697" s="59"/>
    </row>
    <row r="698" hidden="1">
      <c r="A698" s="27">
        <v>167.0</v>
      </c>
      <c r="B698" s="27" t="s">
        <v>54</v>
      </c>
      <c r="C698" s="27" t="s">
        <v>28</v>
      </c>
      <c r="D698" s="27" t="s">
        <v>28</v>
      </c>
      <c r="E698" s="27" t="s">
        <v>28</v>
      </c>
      <c r="F698" s="27">
        <v>32.0</v>
      </c>
      <c r="G698" s="27" t="s">
        <v>53</v>
      </c>
      <c r="H698" s="27">
        <v>11.0</v>
      </c>
      <c r="I698" s="27" t="s">
        <v>30</v>
      </c>
      <c r="J698" s="27">
        <v>1.0</v>
      </c>
      <c r="K698" s="28" t="s">
        <v>42</v>
      </c>
      <c r="L698" s="44">
        <v>213389.45</v>
      </c>
      <c r="M698" s="45">
        <v>165989.22999999998</v>
      </c>
      <c r="N698" s="46">
        <v>7851.0</v>
      </c>
      <c r="O698" s="46">
        <v>32.0</v>
      </c>
      <c r="P698" s="44">
        <v>29681.3</v>
      </c>
      <c r="Q698" s="31"/>
      <c r="R698" s="51">
        <v>940682.0</v>
      </c>
      <c r="S698" s="51">
        <v>1342.436</v>
      </c>
      <c r="T698" s="58">
        <v>8.41512</v>
      </c>
      <c r="U698" s="59"/>
    </row>
    <row r="699" hidden="1">
      <c r="A699" s="27">
        <v>168.0</v>
      </c>
      <c r="B699" s="27" t="s">
        <v>54</v>
      </c>
      <c r="C699" s="27" t="s">
        <v>28</v>
      </c>
      <c r="D699" s="27" t="s">
        <v>28</v>
      </c>
      <c r="E699" s="27" t="s">
        <v>28</v>
      </c>
      <c r="F699" s="27">
        <v>32.0</v>
      </c>
      <c r="G699" s="27" t="s">
        <v>53</v>
      </c>
      <c r="H699" s="27">
        <v>11.0</v>
      </c>
      <c r="I699" s="27" t="s">
        <v>30</v>
      </c>
      <c r="J699" s="27">
        <v>1.0</v>
      </c>
      <c r="K699" s="28" t="s">
        <v>43</v>
      </c>
      <c r="L699" s="44">
        <v>20998.56</v>
      </c>
      <c r="M699" s="45">
        <v>5545.96</v>
      </c>
      <c r="N699" s="61">
        <v>2978.0</v>
      </c>
      <c r="O699" s="61">
        <v>6.0</v>
      </c>
      <c r="P699" s="44">
        <v>64745.549999999996</v>
      </c>
      <c r="Q699" s="31"/>
      <c r="R699" s="51">
        <v>588780.0</v>
      </c>
      <c r="S699" s="51">
        <v>884.689</v>
      </c>
      <c r="T699" s="58">
        <v>6.81124</v>
      </c>
      <c r="U699" s="59"/>
    </row>
    <row r="700" hidden="1">
      <c r="A700" s="27">
        <v>169.0</v>
      </c>
      <c r="B700" s="27" t="s">
        <v>54</v>
      </c>
      <c r="C700" s="27" t="s">
        <v>28</v>
      </c>
      <c r="D700" s="27" t="s">
        <v>28</v>
      </c>
      <c r="E700" s="27" t="s">
        <v>28</v>
      </c>
      <c r="F700" s="27">
        <v>32.0</v>
      </c>
      <c r="G700" s="27" t="s">
        <v>53</v>
      </c>
      <c r="H700" s="27">
        <v>11.0</v>
      </c>
      <c r="I700" s="27" t="s">
        <v>30</v>
      </c>
      <c r="J700" s="27">
        <v>1.0</v>
      </c>
      <c r="K700" s="28" t="s">
        <v>44</v>
      </c>
      <c r="L700" s="44">
        <v>153443.56</v>
      </c>
      <c r="M700" s="45">
        <v>147302.42</v>
      </c>
      <c r="N700" s="61">
        <v>4668.0</v>
      </c>
      <c r="O700" s="61">
        <v>26.0</v>
      </c>
      <c r="P700" s="44">
        <v>16932.09</v>
      </c>
      <c r="Q700" s="31"/>
      <c r="R700" s="51">
        <v>887748.0</v>
      </c>
      <c r="S700" s="51">
        <v>1283.3</v>
      </c>
      <c r="T700" s="58">
        <v>8.99896</v>
      </c>
      <c r="U700" s="59"/>
    </row>
    <row r="701" hidden="1">
      <c r="A701" s="27">
        <v>170.0</v>
      </c>
      <c r="B701" s="27" t="s">
        <v>54</v>
      </c>
      <c r="C701" s="27" t="s">
        <v>28</v>
      </c>
      <c r="D701" s="27" t="s">
        <v>28</v>
      </c>
      <c r="E701" s="27" t="s">
        <v>28</v>
      </c>
      <c r="F701" s="27">
        <v>32.0</v>
      </c>
      <c r="G701" s="27" t="s">
        <v>53</v>
      </c>
      <c r="H701" s="27">
        <v>11.0</v>
      </c>
      <c r="I701" s="27" t="s">
        <v>30</v>
      </c>
      <c r="J701" s="27">
        <v>1.0</v>
      </c>
      <c r="K701" s="28" t="s">
        <v>45</v>
      </c>
      <c r="L701" s="44">
        <v>258012.06000000003</v>
      </c>
      <c r="M701" s="45">
        <v>255796.88999999998</v>
      </c>
      <c r="N701" s="46">
        <v>2309.0</v>
      </c>
      <c r="O701" s="46">
        <v>16.0</v>
      </c>
      <c r="P701" s="44">
        <v>8349.36</v>
      </c>
      <c r="Q701" s="31"/>
      <c r="R701" s="51">
        <v>503981.0</v>
      </c>
      <c r="S701" s="51">
        <v>955.787</v>
      </c>
      <c r="T701" s="58">
        <v>5.60814</v>
      </c>
      <c r="U701" s="59"/>
    </row>
    <row r="702" hidden="1">
      <c r="A702" s="27">
        <v>171.0</v>
      </c>
      <c r="B702" s="27" t="s">
        <v>54</v>
      </c>
      <c r="C702" s="27" t="s">
        <v>28</v>
      </c>
      <c r="D702" s="27" t="s">
        <v>28</v>
      </c>
      <c r="E702" s="27" t="s">
        <v>28</v>
      </c>
      <c r="F702" s="27">
        <v>32.0</v>
      </c>
      <c r="G702" s="27" t="s">
        <v>53</v>
      </c>
      <c r="H702" s="27">
        <v>11.0</v>
      </c>
      <c r="I702" s="27" t="s">
        <v>30</v>
      </c>
      <c r="J702" s="27">
        <v>1.0</v>
      </c>
      <c r="K702" s="28" t="s">
        <v>46</v>
      </c>
      <c r="L702" s="44">
        <v>9880.29</v>
      </c>
      <c r="M702" s="45">
        <v>2663.8799999999997</v>
      </c>
      <c r="N702" s="61">
        <v>1734.0</v>
      </c>
      <c r="O702" s="61">
        <v>4.0</v>
      </c>
      <c r="P702" s="44">
        <v>5830.9</v>
      </c>
      <c r="Q702" s="31"/>
      <c r="R702" s="51">
        <v>647460.0</v>
      </c>
      <c r="S702" s="51">
        <v>936.399</v>
      </c>
      <c r="T702" s="58">
        <v>7.81307</v>
      </c>
      <c r="U702" s="59"/>
    </row>
    <row r="703" hidden="1">
      <c r="A703" s="27">
        <v>172.0</v>
      </c>
      <c r="B703" s="27" t="s">
        <v>54</v>
      </c>
      <c r="C703" s="27" t="s">
        <v>28</v>
      </c>
      <c r="D703" s="27" t="s">
        <v>28</v>
      </c>
      <c r="E703" s="27" t="s">
        <v>28</v>
      </c>
      <c r="F703" s="27">
        <v>32.0</v>
      </c>
      <c r="G703" s="27" t="s">
        <v>53</v>
      </c>
      <c r="H703" s="27">
        <v>11.0</v>
      </c>
      <c r="I703" s="27" t="s">
        <v>30</v>
      </c>
      <c r="J703" s="27">
        <v>1.0</v>
      </c>
      <c r="K703" s="28" t="s">
        <v>47</v>
      </c>
      <c r="L703" s="44">
        <v>215730.53</v>
      </c>
      <c r="M703" s="45">
        <v>198182.19</v>
      </c>
      <c r="N703" s="61">
        <v>32252.0</v>
      </c>
      <c r="O703" s="61">
        <v>84.0</v>
      </c>
      <c r="P703" s="44">
        <v>110103.48000000001</v>
      </c>
      <c r="Q703" s="31"/>
      <c r="R703" s="51">
        <v>1842687.0</v>
      </c>
      <c r="S703" s="51">
        <v>2251.692</v>
      </c>
      <c r="T703" s="58">
        <v>10.05848</v>
      </c>
      <c r="U703" s="59"/>
    </row>
    <row r="704" hidden="1">
      <c r="A704" s="27">
        <v>173.0</v>
      </c>
      <c r="B704" s="27" t="s">
        <v>54</v>
      </c>
      <c r="C704" s="27" t="s">
        <v>28</v>
      </c>
      <c r="D704" s="27" t="s">
        <v>28</v>
      </c>
      <c r="E704" s="27" t="s">
        <v>28</v>
      </c>
      <c r="F704" s="27">
        <v>32.0</v>
      </c>
      <c r="G704" s="27" t="s">
        <v>53</v>
      </c>
      <c r="H704" s="27">
        <v>11.0</v>
      </c>
      <c r="I704" s="27" t="s">
        <v>30</v>
      </c>
      <c r="J704" s="27">
        <v>1.0</v>
      </c>
      <c r="K704" s="28" t="s">
        <v>48</v>
      </c>
      <c r="L704" s="44">
        <v>101208.25</v>
      </c>
      <c r="M704" s="45">
        <v>45278.530000000006</v>
      </c>
      <c r="N704" s="61">
        <v>6739.0</v>
      </c>
      <c r="O704" s="61">
        <v>22.0</v>
      </c>
      <c r="P704" s="44">
        <v>17110.45</v>
      </c>
      <c r="Q704" s="31"/>
      <c r="R704" s="51">
        <v>2691305.0</v>
      </c>
      <c r="S704" s="51">
        <v>3074.861</v>
      </c>
      <c r="T704" s="58">
        <v>7.85517</v>
      </c>
      <c r="U704" s="59"/>
    </row>
    <row r="705" hidden="1">
      <c r="A705" s="27">
        <v>174.0</v>
      </c>
      <c r="B705" s="27" t="s">
        <v>54</v>
      </c>
      <c r="C705" s="27" t="s">
        <v>28</v>
      </c>
      <c r="D705" s="27" t="s">
        <v>28</v>
      </c>
      <c r="E705" s="27" t="s">
        <v>28</v>
      </c>
      <c r="F705" s="27">
        <v>32.0</v>
      </c>
      <c r="G705" s="27" t="s">
        <v>53</v>
      </c>
      <c r="H705" s="27">
        <v>11.0</v>
      </c>
      <c r="I705" s="27" t="s">
        <v>30</v>
      </c>
      <c r="J705" s="27">
        <v>1.0</v>
      </c>
      <c r="K705" s="28" t="s">
        <v>49</v>
      </c>
      <c r="L705" s="44">
        <v>158427.46</v>
      </c>
      <c r="M705" s="45">
        <v>146326.71</v>
      </c>
      <c r="N705" s="61">
        <v>4244.0</v>
      </c>
      <c r="O705" s="61">
        <v>20.0</v>
      </c>
      <c r="P705" s="44">
        <v>47089.21</v>
      </c>
      <c r="Q705" s="31"/>
      <c r="R705" s="51">
        <v>918211.0</v>
      </c>
      <c r="S705" s="51">
        <v>1318.673</v>
      </c>
      <c r="T705" s="58">
        <v>7.68223</v>
      </c>
      <c r="U705" s="59"/>
    </row>
    <row r="706" hidden="1">
      <c r="A706" s="27">
        <v>175.0</v>
      </c>
      <c r="B706" s="27" t="s">
        <v>54</v>
      </c>
      <c r="C706" s="27" t="s">
        <v>28</v>
      </c>
      <c r="D706" s="27" t="s">
        <v>28</v>
      </c>
      <c r="E706" s="27" t="s">
        <v>28</v>
      </c>
      <c r="F706" s="27">
        <v>32.0</v>
      </c>
      <c r="G706" s="27" t="s">
        <v>53</v>
      </c>
      <c r="H706" s="27">
        <v>11.0</v>
      </c>
      <c r="I706" s="27" t="s">
        <v>30</v>
      </c>
      <c r="J706" s="27">
        <v>1.0</v>
      </c>
      <c r="K706" s="28" t="s">
        <v>50</v>
      </c>
      <c r="L706" s="62" t="s">
        <v>55</v>
      </c>
      <c r="M706" s="63" t="s">
        <v>55</v>
      </c>
      <c r="N706" s="64"/>
      <c r="O706" s="64"/>
      <c r="P706" s="62"/>
      <c r="Q706" s="31"/>
      <c r="R706" s="51"/>
      <c r="S706" s="51" t="s">
        <v>56</v>
      </c>
      <c r="T706" s="58"/>
      <c r="U706" s="59"/>
    </row>
    <row r="707" hidden="1">
      <c r="A707" s="27">
        <v>176.0</v>
      </c>
      <c r="B707" s="27" t="s">
        <v>54</v>
      </c>
      <c r="C707" s="27" t="s">
        <v>28</v>
      </c>
      <c r="D707" s="27" t="s">
        <v>28</v>
      </c>
      <c r="E707" s="27" t="s">
        <v>28</v>
      </c>
      <c r="F707" s="27">
        <v>32.0</v>
      </c>
      <c r="G707" s="27" t="s">
        <v>53</v>
      </c>
      <c r="H707" s="27">
        <v>11.0</v>
      </c>
      <c r="I707" s="27" t="s">
        <v>30</v>
      </c>
      <c r="J707" s="27">
        <v>1.0</v>
      </c>
      <c r="K707" s="28" t="s">
        <v>51</v>
      </c>
      <c r="L707" s="44">
        <v>215588.31</v>
      </c>
      <c r="M707" s="45">
        <v>169756.49000000002</v>
      </c>
      <c r="N707" s="61">
        <v>14121.0</v>
      </c>
      <c r="O707" s="61">
        <v>24.0</v>
      </c>
      <c r="P707" s="44">
        <v>38615.78999999999</v>
      </c>
      <c r="Q707" s="31"/>
      <c r="R707" s="51">
        <v>1171360.0</v>
      </c>
      <c r="S707" s="51">
        <v>1449.08</v>
      </c>
      <c r="T707" s="58">
        <v>7.43539</v>
      </c>
      <c r="U707" s="59"/>
    </row>
    <row r="708" hidden="1">
      <c r="A708" s="27">
        <v>177.0</v>
      </c>
      <c r="B708" s="27" t="s">
        <v>54</v>
      </c>
      <c r="C708" s="27" t="s">
        <v>28</v>
      </c>
      <c r="D708" s="27" t="s">
        <v>28</v>
      </c>
      <c r="E708" s="27" t="s">
        <v>28</v>
      </c>
      <c r="F708" s="27">
        <v>32.0</v>
      </c>
      <c r="G708" s="27" t="s">
        <v>53</v>
      </c>
      <c r="H708" s="27">
        <v>11.0</v>
      </c>
      <c r="I708" s="27" t="s">
        <v>30</v>
      </c>
      <c r="J708" s="27">
        <v>1.0</v>
      </c>
      <c r="K708" s="28" t="s">
        <v>52</v>
      </c>
      <c r="L708" s="62" t="s">
        <v>55</v>
      </c>
      <c r="M708" s="63" t="s">
        <v>55</v>
      </c>
      <c r="N708" s="64"/>
      <c r="O708" s="64"/>
      <c r="P708" s="62"/>
      <c r="Q708" s="31"/>
      <c r="R708" s="51">
        <v>374638.0</v>
      </c>
      <c r="S708" s="51" t="s">
        <v>30</v>
      </c>
      <c r="T708" s="58"/>
      <c r="U708" s="59"/>
    </row>
    <row r="709" hidden="1">
      <c r="A709" s="27">
        <v>178.0</v>
      </c>
      <c r="B709" s="27" t="s">
        <v>54</v>
      </c>
      <c r="C709" s="27" t="s">
        <v>28</v>
      </c>
      <c r="D709" s="27" t="s">
        <v>28</v>
      </c>
      <c r="E709" s="27" t="s">
        <v>28</v>
      </c>
      <c r="F709" s="27">
        <v>32.0</v>
      </c>
      <c r="G709" s="27" t="s">
        <v>53</v>
      </c>
      <c r="H709" s="27">
        <v>11.0</v>
      </c>
      <c r="I709" s="27" t="s">
        <v>30</v>
      </c>
      <c r="J709" s="27">
        <v>2.0</v>
      </c>
      <c r="K709" s="28" t="s">
        <v>31</v>
      </c>
      <c r="L709" s="44">
        <v>492990.44</v>
      </c>
      <c r="M709" s="45">
        <v>444441.06</v>
      </c>
      <c r="N709" s="61">
        <v>38434.0</v>
      </c>
      <c r="O709" s="61">
        <v>129.0</v>
      </c>
      <c r="P709" s="44">
        <v>657676.15</v>
      </c>
      <c r="Q709" s="31"/>
      <c r="R709" s="51">
        <v>690702.0</v>
      </c>
      <c r="S709" s="51">
        <v>1581.419</v>
      </c>
      <c r="T709" s="58">
        <v>6.84052</v>
      </c>
      <c r="U709" s="59"/>
    </row>
    <row r="710" hidden="1">
      <c r="A710" s="27">
        <v>179.0</v>
      </c>
      <c r="B710" s="27" t="s">
        <v>54</v>
      </c>
      <c r="C710" s="27" t="s">
        <v>28</v>
      </c>
      <c r="D710" s="27" t="s">
        <v>28</v>
      </c>
      <c r="E710" s="27" t="s">
        <v>28</v>
      </c>
      <c r="F710" s="27">
        <v>32.0</v>
      </c>
      <c r="G710" s="27" t="s">
        <v>53</v>
      </c>
      <c r="H710" s="27">
        <v>11.0</v>
      </c>
      <c r="I710" s="27" t="s">
        <v>30</v>
      </c>
      <c r="J710" s="27">
        <v>2.0</v>
      </c>
      <c r="K710" s="28" t="s">
        <v>32</v>
      </c>
      <c r="L710" s="44">
        <v>88126.44</v>
      </c>
      <c r="M710" s="45">
        <v>41769.26</v>
      </c>
      <c r="N710" s="61">
        <v>7133.0</v>
      </c>
      <c r="O710" s="61">
        <v>11.0</v>
      </c>
      <c r="P710" s="44">
        <v>13518.25</v>
      </c>
      <c r="Q710" s="31"/>
      <c r="R710" s="51">
        <v>410148.0</v>
      </c>
      <c r="S710" s="51">
        <v>837.163</v>
      </c>
      <c r="T710" s="58">
        <v>7.09578</v>
      </c>
      <c r="U710" s="59"/>
    </row>
    <row r="711" hidden="1">
      <c r="A711" s="27">
        <v>180.0</v>
      </c>
      <c r="B711" s="27" t="s">
        <v>54</v>
      </c>
      <c r="C711" s="27" t="s">
        <v>28</v>
      </c>
      <c r="D711" s="27" t="s">
        <v>28</v>
      </c>
      <c r="E711" s="27" t="s">
        <v>28</v>
      </c>
      <c r="F711" s="27">
        <v>32.0</v>
      </c>
      <c r="G711" s="27" t="s">
        <v>53</v>
      </c>
      <c r="H711" s="27">
        <v>11.0</v>
      </c>
      <c r="I711" s="27" t="s">
        <v>30</v>
      </c>
      <c r="J711" s="27">
        <v>2.0</v>
      </c>
      <c r="K711" s="28" t="s">
        <v>33</v>
      </c>
      <c r="L711" s="44">
        <v>330011.98</v>
      </c>
      <c r="M711" s="45">
        <v>289789.97</v>
      </c>
      <c r="N711" s="61">
        <v>13936.0</v>
      </c>
      <c r="O711" s="61">
        <v>41.0</v>
      </c>
      <c r="P711" s="44">
        <v>48574.89000000001</v>
      </c>
      <c r="Q711" s="31"/>
      <c r="R711" s="51">
        <v>3829442.0</v>
      </c>
      <c r="S711" s="51">
        <v>4350.689</v>
      </c>
      <c r="T711" s="58">
        <v>7.11372</v>
      </c>
      <c r="U711" s="59"/>
    </row>
    <row r="712" hidden="1">
      <c r="A712" s="27">
        <v>181.0</v>
      </c>
      <c r="B712" s="27" t="s">
        <v>54</v>
      </c>
      <c r="C712" s="27" t="s">
        <v>28</v>
      </c>
      <c r="D712" s="27" t="s">
        <v>28</v>
      </c>
      <c r="E712" s="27" t="s">
        <v>28</v>
      </c>
      <c r="F712" s="27">
        <v>32.0</v>
      </c>
      <c r="G712" s="27" t="s">
        <v>53</v>
      </c>
      <c r="H712" s="27">
        <v>11.0</v>
      </c>
      <c r="I712" s="27" t="s">
        <v>30</v>
      </c>
      <c r="J712" s="27">
        <v>2.0</v>
      </c>
      <c r="K712" s="28" t="s">
        <v>34</v>
      </c>
      <c r="L712" s="44">
        <v>156310.29</v>
      </c>
      <c r="M712" s="45">
        <v>113968.59999999999</v>
      </c>
      <c r="N712" s="46">
        <v>1304.0</v>
      </c>
      <c r="O712" s="46">
        <v>10.0</v>
      </c>
      <c r="P712" s="44">
        <v>5182.99</v>
      </c>
      <c r="Q712" s="31"/>
      <c r="R712" s="51">
        <v>438881.0</v>
      </c>
      <c r="S712" s="51">
        <v>922.539</v>
      </c>
      <c r="T712" s="58">
        <v>5.74245</v>
      </c>
      <c r="U712" s="59"/>
    </row>
    <row r="713" hidden="1">
      <c r="A713" s="27">
        <v>182.0</v>
      </c>
      <c r="B713" s="27" t="s">
        <v>54</v>
      </c>
      <c r="C713" s="27" t="s">
        <v>28</v>
      </c>
      <c r="D713" s="27" t="s">
        <v>28</v>
      </c>
      <c r="E713" s="27" t="s">
        <v>28</v>
      </c>
      <c r="F713" s="27">
        <v>32.0</v>
      </c>
      <c r="G713" s="27" t="s">
        <v>53</v>
      </c>
      <c r="H713" s="27">
        <v>11.0</v>
      </c>
      <c r="I713" s="27" t="s">
        <v>30</v>
      </c>
      <c r="J713" s="27">
        <v>2.0</v>
      </c>
      <c r="K713" s="28" t="s">
        <v>35</v>
      </c>
      <c r="L713" s="44">
        <v>113333.83</v>
      </c>
      <c r="M713" s="45">
        <v>96302.23999999999</v>
      </c>
      <c r="N713" s="61">
        <v>9479.0</v>
      </c>
      <c r="O713" s="61">
        <v>16.0</v>
      </c>
      <c r="P713" s="44">
        <v>14100.4</v>
      </c>
      <c r="Q713" s="31"/>
      <c r="R713" s="51">
        <v>850875.0</v>
      </c>
      <c r="S713" s="51">
        <v>1276.33</v>
      </c>
      <c r="T713" s="58">
        <v>7.76888</v>
      </c>
      <c r="U713" s="59"/>
    </row>
    <row r="714" hidden="1">
      <c r="A714" s="27">
        <v>183.0</v>
      </c>
      <c r="B714" s="27" t="s">
        <v>54</v>
      </c>
      <c r="C714" s="27" t="s">
        <v>28</v>
      </c>
      <c r="D714" s="27" t="s">
        <v>28</v>
      </c>
      <c r="E714" s="27" t="s">
        <v>28</v>
      </c>
      <c r="F714" s="27">
        <v>32.0</v>
      </c>
      <c r="G714" s="27" t="s">
        <v>53</v>
      </c>
      <c r="H714" s="27">
        <v>11.0</v>
      </c>
      <c r="I714" s="27" t="s">
        <v>30</v>
      </c>
      <c r="J714" s="27">
        <v>2.0</v>
      </c>
      <c r="K714" s="28" t="s">
        <v>36</v>
      </c>
      <c r="L714" s="44">
        <v>491432.59</v>
      </c>
      <c r="M714" s="45">
        <v>442531.38</v>
      </c>
      <c r="N714" s="61">
        <v>38530.0</v>
      </c>
      <c r="O714" s="61">
        <v>69.0</v>
      </c>
      <c r="P714" s="44">
        <v>108855.81999999999</v>
      </c>
      <c r="Q714" s="31"/>
      <c r="R714" s="51">
        <v>777876.0</v>
      </c>
      <c r="S714" s="51">
        <v>1215.989</v>
      </c>
      <c r="T714" s="58">
        <v>6.53255</v>
      </c>
      <c r="U714" s="59"/>
    </row>
    <row r="715" hidden="1">
      <c r="A715" s="27">
        <v>184.0</v>
      </c>
      <c r="B715" s="27" t="s">
        <v>54</v>
      </c>
      <c r="C715" s="27" t="s">
        <v>28</v>
      </c>
      <c r="D715" s="27" t="s">
        <v>28</v>
      </c>
      <c r="E715" s="27" t="s">
        <v>28</v>
      </c>
      <c r="F715" s="27">
        <v>32.0</v>
      </c>
      <c r="G715" s="27" t="s">
        <v>53</v>
      </c>
      <c r="H715" s="27">
        <v>11.0</v>
      </c>
      <c r="I715" s="27" t="s">
        <v>30</v>
      </c>
      <c r="J715" s="27">
        <v>2.0</v>
      </c>
      <c r="K715" s="28" t="s">
        <v>37</v>
      </c>
      <c r="L715" s="44">
        <v>127541.4</v>
      </c>
      <c r="M715" s="45">
        <v>20630.4</v>
      </c>
      <c r="N715" s="46">
        <v>13537.0</v>
      </c>
      <c r="O715" s="46">
        <v>15.0</v>
      </c>
      <c r="P715" s="44">
        <v>14344.74</v>
      </c>
      <c r="Q715" s="31"/>
      <c r="R715" s="51">
        <v>639605.0</v>
      </c>
      <c r="S715" s="51">
        <v>1026.162</v>
      </c>
      <c r="T715" s="58">
        <v>6.93234</v>
      </c>
      <c r="U715" s="59"/>
    </row>
    <row r="716" hidden="1">
      <c r="A716" s="27">
        <v>185.0</v>
      </c>
      <c r="B716" s="27" t="s">
        <v>54</v>
      </c>
      <c r="C716" s="27" t="s">
        <v>28</v>
      </c>
      <c r="D716" s="27" t="s">
        <v>28</v>
      </c>
      <c r="E716" s="27" t="s">
        <v>28</v>
      </c>
      <c r="F716" s="27">
        <v>32.0</v>
      </c>
      <c r="G716" s="27" t="s">
        <v>53</v>
      </c>
      <c r="H716" s="27">
        <v>11.0</v>
      </c>
      <c r="I716" s="27" t="s">
        <v>30</v>
      </c>
      <c r="J716" s="27">
        <v>2.0</v>
      </c>
      <c r="K716" s="28" t="s">
        <v>38</v>
      </c>
      <c r="L716" s="44">
        <v>122615.89</v>
      </c>
      <c r="M716" s="45">
        <v>67397.0</v>
      </c>
      <c r="N716" s="61">
        <v>10234.0</v>
      </c>
      <c r="O716" s="61">
        <v>11.0</v>
      </c>
      <c r="P716" s="44">
        <v>10640.41</v>
      </c>
      <c r="Q716" s="31"/>
      <c r="R716" s="51">
        <v>1025585.0</v>
      </c>
      <c r="S716" s="51">
        <v>1423.306</v>
      </c>
      <c r="T716" s="58">
        <v>6.08074</v>
      </c>
      <c r="U716" s="59"/>
    </row>
    <row r="717" hidden="1">
      <c r="A717" s="27">
        <v>186.0</v>
      </c>
      <c r="B717" s="27" t="s">
        <v>54</v>
      </c>
      <c r="C717" s="27" t="s">
        <v>28</v>
      </c>
      <c r="D717" s="27" t="s">
        <v>28</v>
      </c>
      <c r="E717" s="27" t="s">
        <v>28</v>
      </c>
      <c r="F717" s="27">
        <v>32.0</v>
      </c>
      <c r="G717" s="27" t="s">
        <v>53</v>
      </c>
      <c r="H717" s="27">
        <v>11.0</v>
      </c>
      <c r="I717" s="27" t="s">
        <v>30</v>
      </c>
      <c r="J717" s="27">
        <v>2.0</v>
      </c>
      <c r="K717" s="28" t="s">
        <v>39</v>
      </c>
      <c r="L717" s="44">
        <v>520874.77999999997</v>
      </c>
      <c r="M717" s="45">
        <v>466016.43</v>
      </c>
      <c r="N717" s="61">
        <v>33789.0</v>
      </c>
      <c r="O717" s="61">
        <v>34.0</v>
      </c>
      <c r="P717" s="44">
        <v>94224.09000000001</v>
      </c>
      <c r="Q717" s="31"/>
      <c r="R717" s="51">
        <v>2293928.0</v>
      </c>
      <c r="S717" s="51">
        <v>2724.929</v>
      </c>
      <c r="T717" s="58">
        <v>6.04273</v>
      </c>
      <c r="U717" s="59"/>
    </row>
    <row r="718" hidden="1">
      <c r="A718" s="27">
        <v>187.0</v>
      </c>
      <c r="B718" s="27" t="s">
        <v>54</v>
      </c>
      <c r="C718" s="27" t="s">
        <v>28</v>
      </c>
      <c r="D718" s="27" t="s">
        <v>28</v>
      </c>
      <c r="E718" s="27" t="s">
        <v>28</v>
      </c>
      <c r="F718" s="27">
        <v>32.0</v>
      </c>
      <c r="G718" s="27" t="s">
        <v>53</v>
      </c>
      <c r="H718" s="27">
        <v>11.0</v>
      </c>
      <c r="I718" s="27" t="s">
        <v>30</v>
      </c>
      <c r="J718" s="27">
        <v>2.0</v>
      </c>
      <c r="K718" s="28" t="s">
        <v>40</v>
      </c>
      <c r="L718" s="44">
        <v>279032.16</v>
      </c>
      <c r="M718" s="45">
        <v>282935.97</v>
      </c>
      <c r="N718" s="46">
        <v>13598.0</v>
      </c>
      <c r="O718" s="46">
        <v>43.0</v>
      </c>
      <c r="P718" s="44">
        <v>46634.259999999995</v>
      </c>
      <c r="Q718" s="31"/>
      <c r="R718" s="51">
        <v>3064724.0</v>
      </c>
      <c r="S718" s="51">
        <v>3547.038</v>
      </c>
      <c r="T718" s="58">
        <v>7.57854</v>
      </c>
      <c r="U718" s="59"/>
    </row>
    <row r="719" hidden="1">
      <c r="A719" s="27">
        <v>188.0</v>
      </c>
      <c r="B719" s="27" t="s">
        <v>54</v>
      </c>
      <c r="C719" s="27" t="s">
        <v>28</v>
      </c>
      <c r="D719" s="27" t="s">
        <v>28</v>
      </c>
      <c r="E719" s="27" t="s">
        <v>28</v>
      </c>
      <c r="F719" s="27">
        <v>32.0</v>
      </c>
      <c r="G719" s="27" t="s">
        <v>53</v>
      </c>
      <c r="H719" s="27">
        <v>11.0</v>
      </c>
      <c r="I719" s="27" t="s">
        <v>30</v>
      </c>
      <c r="J719" s="27">
        <v>2.0</v>
      </c>
      <c r="K719" s="28" t="s">
        <v>41</v>
      </c>
      <c r="L719" s="44">
        <v>112598.13</v>
      </c>
      <c r="M719" s="45">
        <v>76746.91</v>
      </c>
      <c r="N719" s="61">
        <v>10323.0</v>
      </c>
      <c r="O719" s="61">
        <v>20.0</v>
      </c>
      <c r="P719" s="44">
        <v>14495.35</v>
      </c>
      <c r="Q719" s="31"/>
      <c r="R719" s="51">
        <v>395549.0</v>
      </c>
      <c r="S719" s="51">
        <v>968.989</v>
      </c>
      <c r="T719" s="58">
        <v>8.29329</v>
      </c>
      <c r="U719" s="59"/>
    </row>
    <row r="720" hidden="1">
      <c r="A720" s="27">
        <v>189.0</v>
      </c>
      <c r="B720" s="27" t="s">
        <v>54</v>
      </c>
      <c r="C720" s="27" t="s">
        <v>28</v>
      </c>
      <c r="D720" s="27" t="s">
        <v>28</v>
      </c>
      <c r="E720" s="27" t="s">
        <v>28</v>
      </c>
      <c r="F720" s="27">
        <v>32.0</v>
      </c>
      <c r="G720" s="27" t="s">
        <v>53</v>
      </c>
      <c r="H720" s="27">
        <v>11.0</v>
      </c>
      <c r="I720" s="27" t="s">
        <v>30</v>
      </c>
      <c r="J720" s="27">
        <v>2.0</v>
      </c>
      <c r="K720" s="28" t="s">
        <v>42</v>
      </c>
      <c r="L720" s="44">
        <v>345592.26</v>
      </c>
      <c r="M720" s="45">
        <v>304878.28</v>
      </c>
      <c r="N720" s="46">
        <v>12403.0</v>
      </c>
      <c r="O720" s="46">
        <v>53.0</v>
      </c>
      <c r="P720" s="44">
        <v>43668.29</v>
      </c>
      <c r="Q720" s="31"/>
      <c r="R720" s="51">
        <v>1725607.0</v>
      </c>
      <c r="S720" s="51">
        <v>2182.782</v>
      </c>
      <c r="T720" s="58">
        <v>8.51888</v>
      </c>
      <c r="U720" s="59"/>
    </row>
    <row r="721" hidden="1">
      <c r="A721" s="27">
        <v>190.0</v>
      </c>
      <c r="B721" s="27" t="s">
        <v>54</v>
      </c>
      <c r="C721" s="27" t="s">
        <v>28</v>
      </c>
      <c r="D721" s="27" t="s">
        <v>28</v>
      </c>
      <c r="E721" s="27" t="s">
        <v>28</v>
      </c>
      <c r="F721" s="27">
        <v>32.0</v>
      </c>
      <c r="G721" s="27" t="s">
        <v>53</v>
      </c>
      <c r="H721" s="27">
        <v>11.0</v>
      </c>
      <c r="I721" s="27" t="s">
        <v>30</v>
      </c>
      <c r="J721" s="27">
        <v>2.0</v>
      </c>
      <c r="K721" s="28" t="s">
        <v>43</v>
      </c>
      <c r="L721" s="62" t="s">
        <v>55</v>
      </c>
      <c r="M721" s="63" t="s">
        <v>55</v>
      </c>
      <c r="N721" s="64"/>
      <c r="O721" s="64"/>
      <c r="P721" s="62"/>
      <c r="Q721" s="31"/>
      <c r="R721" s="51"/>
      <c r="S721" s="51"/>
      <c r="T721" s="58"/>
      <c r="U721" s="59"/>
    </row>
    <row r="722" hidden="1">
      <c r="A722" s="27">
        <v>191.0</v>
      </c>
      <c r="B722" s="27" t="s">
        <v>54</v>
      </c>
      <c r="C722" s="27" t="s">
        <v>28</v>
      </c>
      <c r="D722" s="27" t="s">
        <v>28</v>
      </c>
      <c r="E722" s="27" t="s">
        <v>28</v>
      </c>
      <c r="F722" s="27">
        <v>32.0</v>
      </c>
      <c r="G722" s="27" t="s">
        <v>53</v>
      </c>
      <c r="H722" s="27">
        <v>11.0</v>
      </c>
      <c r="I722" s="27" t="s">
        <v>30</v>
      </c>
      <c r="J722" s="27">
        <v>2.0</v>
      </c>
      <c r="K722" s="28" t="s">
        <v>44</v>
      </c>
      <c r="L722" s="44">
        <v>248557.04</v>
      </c>
      <c r="M722" s="45">
        <v>235338.18</v>
      </c>
      <c r="N722" s="61">
        <v>6711.0</v>
      </c>
      <c r="O722" s="61">
        <v>41.0</v>
      </c>
      <c r="P722" s="44">
        <v>23907.050000000003</v>
      </c>
      <c r="Q722" s="31"/>
      <c r="R722" s="51">
        <v>1612925.0</v>
      </c>
      <c r="S722" s="51">
        <v>2016.96</v>
      </c>
      <c r="T722" s="58">
        <v>8.34099</v>
      </c>
      <c r="U722" s="59"/>
    </row>
    <row r="723" hidden="1">
      <c r="A723" s="27">
        <v>192.0</v>
      </c>
      <c r="B723" s="27" t="s">
        <v>54</v>
      </c>
      <c r="C723" s="27" t="s">
        <v>28</v>
      </c>
      <c r="D723" s="27" t="s">
        <v>28</v>
      </c>
      <c r="E723" s="27" t="s">
        <v>28</v>
      </c>
      <c r="F723" s="27">
        <v>32.0</v>
      </c>
      <c r="G723" s="27" t="s">
        <v>53</v>
      </c>
      <c r="H723" s="27">
        <v>11.0</v>
      </c>
      <c r="I723" s="27" t="s">
        <v>30</v>
      </c>
      <c r="J723" s="27">
        <v>2.0</v>
      </c>
      <c r="K723" s="28" t="s">
        <v>45</v>
      </c>
      <c r="L723" s="44">
        <v>506490.64</v>
      </c>
      <c r="M723" s="45">
        <v>507272.98000000004</v>
      </c>
      <c r="N723" s="46">
        <v>5991.0</v>
      </c>
      <c r="O723" s="46">
        <v>34.0</v>
      </c>
      <c r="P723" s="44">
        <v>34096.14</v>
      </c>
      <c r="Q723" s="31"/>
      <c r="R723" s="51">
        <v>937125.0</v>
      </c>
      <c r="S723" s="51">
        <v>1520.486</v>
      </c>
      <c r="T723" s="58">
        <v>7.99001</v>
      </c>
      <c r="U723" s="59"/>
    </row>
    <row r="724" hidden="1">
      <c r="A724" s="27">
        <v>193.0</v>
      </c>
      <c r="B724" s="27" t="s">
        <v>54</v>
      </c>
      <c r="C724" s="27" t="s">
        <v>28</v>
      </c>
      <c r="D724" s="27" t="s">
        <v>28</v>
      </c>
      <c r="E724" s="27" t="s">
        <v>28</v>
      </c>
      <c r="F724" s="27">
        <v>32.0</v>
      </c>
      <c r="G724" s="27" t="s">
        <v>53</v>
      </c>
      <c r="H724" s="27">
        <v>11.0</v>
      </c>
      <c r="I724" s="27" t="s">
        <v>30</v>
      </c>
      <c r="J724" s="27">
        <v>2.0</v>
      </c>
      <c r="K724" s="28" t="s">
        <v>46</v>
      </c>
      <c r="L724" s="44">
        <v>37120.52</v>
      </c>
      <c r="M724" s="45">
        <v>31959.16</v>
      </c>
      <c r="N724" s="61">
        <v>2405.0</v>
      </c>
      <c r="O724" s="61">
        <v>8.0</v>
      </c>
      <c r="P724" s="44">
        <v>11090.17</v>
      </c>
      <c r="Q724" s="31"/>
      <c r="R724" s="51">
        <v>897343.0</v>
      </c>
      <c r="S724" s="51">
        <v>1194.971</v>
      </c>
      <c r="T724" s="58">
        <v>7.43259</v>
      </c>
      <c r="U724" s="59"/>
    </row>
    <row r="725" hidden="1">
      <c r="A725" s="27">
        <v>194.0</v>
      </c>
      <c r="B725" s="27" t="s">
        <v>54</v>
      </c>
      <c r="C725" s="27" t="s">
        <v>28</v>
      </c>
      <c r="D725" s="27" t="s">
        <v>28</v>
      </c>
      <c r="E725" s="27" t="s">
        <v>28</v>
      </c>
      <c r="F725" s="27">
        <v>32.0</v>
      </c>
      <c r="G725" s="27" t="s">
        <v>53</v>
      </c>
      <c r="H725" s="27">
        <v>11.0</v>
      </c>
      <c r="I725" s="27" t="s">
        <v>30</v>
      </c>
      <c r="J725" s="27">
        <v>2.0</v>
      </c>
      <c r="K725" s="28" t="s">
        <v>47</v>
      </c>
      <c r="L725" s="44">
        <v>382606.45</v>
      </c>
      <c r="M725" s="45">
        <v>368456.19</v>
      </c>
      <c r="N725" s="61">
        <v>50758.0</v>
      </c>
      <c r="O725" s="61">
        <v>159.0</v>
      </c>
      <c r="P725" s="44">
        <v>242492.16999999998</v>
      </c>
      <c r="Q725" s="31"/>
      <c r="R725" s="51">
        <v>3514859.0</v>
      </c>
      <c r="S725" s="51">
        <v>4004.623</v>
      </c>
      <c r="T725" s="58">
        <v>8.88984</v>
      </c>
      <c r="U725" s="59"/>
    </row>
    <row r="726" hidden="1">
      <c r="A726" s="27">
        <v>195.0</v>
      </c>
      <c r="B726" s="27" t="s">
        <v>54</v>
      </c>
      <c r="C726" s="27" t="s">
        <v>28</v>
      </c>
      <c r="D726" s="27" t="s">
        <v>28</v>
      </c>
      <c r="E726" s="27" t="s">
        <v>28</v>
      </c>
      <c r="F726" s="27">
        <v>32.0</v>
      </c>
      <c r="G726" s="27" t="s">
        <v>53</v>
      </c>
      <c r="H726" s="27">
        <v>11.0</v>
      </c>
      <c r="I726" s="27" t="s">
        <v>30</v>
      </c>
      <c r="J726" s="27">
        <v>2.0</v>
      </c>
      <c r="K726" s="28" t="s">
        <v>48</v>
      </c>
      <c r="L726" s="62" t="s">
        <v>55</v>
      </c>
      <c r="M726" s="63" t="s">
        <v>55</v>
      </c>
      <c r="N726" s="64"/>
      <c r="O726" s="64"/>
      <c r="P726" s="62"/>
      <c r="Q726" s="31"/>
      <c r="R726" s="51"/>
      <c r="S726" s="51" t="s">
        <v>30</v>
      </c>
      <c r="T726" s="58"/>
      <c r="U726" s="59"/>
    </row>
    <row r="727" hidden="1">
      <c r="A727" s="27">
        <v>196.0</v>
      </c>
      <c r="B727" s="27" t="s">
        <v>54</v>
      </c>
      <c r="C727" s="27" t="s">
        <v>28</v>
      </c>
      <c r="D727" s="27" t="s">
        <v>28</v>
      </c>
      <c r="E727" s="27" t="s">
        <v>28</v>
      </c>
      <c r="F727" s="27">
        <v>32.0</v>
      </c>
      <c r="G727" s="27" t="s">
        <v>53</v>
      </c>
      <c r="H727" s="27">
        <v>11.0</v>
      </c>
      <c r="I727" s="27" t="s">
        <v>30</v>
      </c>
      <c r="J727" s="27">
        <v>2.0</v>
      </c>
      <c r="K727" s="28" t="s">
        <v>49</v>
      </c>
      <c r="L727" s="44">
        <v>245474.23</v>
      </c>
      <c r="M727" s="45">
        <v>233694.02</v>
      </c>
      <c r="N727" s="61">
        <v>7251.0</v>
      </c>
      <c r="O727" s="61">
        <v>35.0</v>
      </c>
      <c r="P727" s="44">
        <v>106284.69</v>
      </c>
      <c r="Q727" s="31"/>
      <c r="R727" s="51">
        <v>1739518.0</v>
      </c>
      <c r="S727" s="51">
        <v>2158.897</v>
      </c>
      <c r="T727" s="58">
        <v>7.6079</v>
      </c>
      <c r="U727" s="59"/>
    </row>
    <row r="728" hidden="1">
      <c r="A728" s="27">
        <v>197.0</v>
      </c>
      <c r="B728" s="27" t="s">
        <v>54</v>
      </c>
      <c r="C728" s="27" t="s">
        <v>28</v>
      </c>
      <c r="D728" s="27" t="s">
        <v>28</v>
      </c>
      <c r="E728" s="27" t="s">
        <v>28</v>
      </c>
      <c r="F728" s="27">
        <v>32.0</v>
      </c>
      <c r="G728" s="27" t="s">
        <v>53</v>
      </c>
      <c r="H728" s="27">
        <v>11.0</v>
      </c>
      <c r="I728" s="27" t="s">
        <v>30</v>
      </c>
      <c r="J728" s="27">
        <v>2.0</v>
      </c>
      <c r="K728" s="28" t="s">
        <v>50</v>
      </c>
      <c r="L728" s="62" t="s">
        <v>55</v>
      </c>
      <c r="M728" s="63" t="s">
        <v>55</v>
      </c>
      <c r="N728" s="64"/>
      <c r="O728" s="64"/>
      <c r="P728" s="62"/>
      <c r="Q728" s="31"/>
      <c r="R728" s="51"/>
      <c r="S728" s="51" t="s">
        <v>56</v>
      </c>
      <c r="T728" s="58"/>
      <c r="U728" s="59"/>
    </row>
    <row r="729" hidden="1">
      <c r="A729" s="27">
        <v>198.0</v>
      </c>
      <c r="B729" s="27" t="s">
        <v>54</v>
      </c>
      <c r="C729" s="27" t="s">
        <v>28</v>
      </c>
      <c r="D729" s="27" t="s">
        <v>28</v>
      </c>
      <c r="E729" s="27" t="s">
        <v>28</v>
      </c>
      <c r="F729" s="27">
        <v>32.0</v>
      </c>
      <c r="G729" s="27" t="s">
        <v>53</v>
      </c>
      <c r="H729" s="27">
        <v>11.0</v>
      </c>
      <c r="I729" s="27" t="s">
        <v>30</v>
      </c>
      <c r="J729" s="27">
        <v>2.0</v>
      </c>
      <c r="K729" s="28" t="s">
        <v>51</v>
      </c>
      <c r="L729" s="44">
        <v>361356.91000000003</v>
      </c>
      <c r="M729" s="45">
        <v>315318.33999999997</v>
      </c>
      <c r="N729" s="61">
        <v>23055.0</v>
      </c>
      <c r="O729" s="61">
        <v>41.0</v>
      </c>
      <c r="P729" s="44">
        <v>80200.23999999999</v>
      </c>
      <c r="Q729" s="31"/>
      <c r="R729" s="51">
        <v>2057746.9999999998</v>
      </c>
      <c r="S729" s="51">
        <v>2427.172</v>
      </c>
      <c r="T729" s="58">
        <v>7.18395</v>
      </c>
      <c r="U729" s="59"/>
    </row>
    <row r="730" hidden="1">
      <c r="A730" s="27">
        <v>199.0</v>
      </c>
      <c r="B730" s="27" t="s">
        <v>54</v>
      </c>
      <c r="C730" s="27" t="s">
        <v>28</v>
      </c>
      <c r="D730" s="27" t="s">
        <v>28</v>
      </c>
      <c r="E730" s="27" t="s">
        <v>28</v>
      </c>
      <c r="F730" s="27">
        <v>32.0</v>
      </c>
      <c r="G730" s="27" t="s">
        <v>53</v>
      </c>
      <c r="H730" s="27">
        <v>11.0</v>
      </c>
      <c r="I730" s="27" t="s">
        <v>30</v>
      </c>
      <c r="J730" s="27">
        <v>2.0</v>
      </c>
      <c r="K730" s="28" t="s">
        <v>52</v>
      </c>
      <c r="L730" s="44">
        <v>6120.8099999999995</v>
      </c>
      <c r="M730" s="45">
        <v>5304.76</v>
      </c>
      <c r="N730" s="61">
        <v>90.0</v>
      </c>
      <c r="O730" s="61">
        <v>1.0</v>
      </c>
      <c r="P730" s="44">
        <v>1248.29</v>
      </c>
      <c r="Q730" s="31"/>
      <c r="R730" s="51">
        <v>843587.0</v>
      </c>
      <c r="S730" s="51">
        <v>1253.799</v>
      </c>
      <c r="T730" s="58">
        <v>5.94481</v>
      </c>
      <c r="U730" s="59"/>
    </row>
    <row r="731" hidden="1">
      <c r="A731" s="27">
        <v>200.0</v>
      </c>
      <c r="B731" s="27" t="s">
        <v>54</v>
      </c>
      <c r="C731" s="27" t="s">
        <v>28</v>
      </c>
      <c r="D731" s="27" t="s">
        <v>28</v>
      </c>
      <c r="E731" s="27" t="s">
        <v>28</v>
      </c>
      <c r="F731" s="27">
        <v>32.0</v>
      </c>
      <c r="G731" s="27" t="s">
        <v>53</v>
      </c>
      <c r="H731" s="27">
        <v>11.0</v>
      </c>
      <c r="I731" s="27" t="s">
        <v>30</v>
      </c>
      <c r="J731" s="27">
        <v>4.0</v>
      </c>
      <c r="K731" s="28" t="s">
        <v>31</v>
      </c>
      <c r="L731" s="44">
        <v>993838.49</v>
      </c>
      <c r="M731" s="45">
        <v>938467.71</v>
      </c>
      <c r="N731" s="61">
        <v>71486.0</v>
      </c>
      <c r="O731" s="61">
        <v>251.0</v>
      </c>
      <c r="P731" s="44">
        <v>1301070.0</v>
      </c>
      <c r="Q731" s="31"/>
      <c r="R731" s="51">
        <v>1857281.0</v>
      </c>
      <c r="S731" s="51">
        <v>2512.507</v>
      </c>
      <c r="T731" s="58">
        <v>6.86383</v>
      </c>
      <c r="U731" s="59"/>
    </row>
    <row r="732" hidden="1">
      <c r="A732" s="27">
        <v>201.0</v>
      </c>
      <c r="B732" s="27" t="s">
        <v>54</v>
      </c>
      <c r="C732" s="27" t="s">
        <v>28</v>
      </c>
      <c r="D732" s="27" t="s">
        <v>28</v>
      </c>
      <c r="E732" s="27" t="s">
        <v>28</v>
      </c>
      <c r="F732" s="27">
        <v>32.0</v>
      </c>
      <c r="G732" s="27" t="s">
        <v>53</v>
      </c>
      <c r="H732" s="27">
        <v>11.0</v>
      </c>
      <c r="I732" s="27" t="s">
        <v>30</v>
      </c>
      <c r="J732" s="27">
        <v>4.0</v>
      </c>
      <c r="K732" s="28" t="s">
        <v>32</v>
      </c>
      <c r="L732" s="44">
        <v>272505.85000000003</v>
      </c>
      <c r="M732" s="45">
        <v>222717.02</v>
      </c>
      <c r="N732" s="61">
        <v>23050.0</v>
      </c>
      <c r="O732" s="61">
        <v>30.0</v>
      </c>
      <c r="P732" s="44">
        <v>53086.43</v>
      </c>
      <c r="Q732" s="31"/>
      <c r="R732" s="51">
        <v>816370.0</v>
      </c>
      <c r="S732" s="51">
        <v>1264.431</v>
      </c>
      <c r="T732" s="58">
        <v>9.83061</v>
      </c>
      <c r="U732" s="59"/>
    </row>
    <row r="733" hidden="1">
      <c r="A733" s="27">
        <v>202.0</v>
      </c>
      <c r="B733" s="27" t="s">
        <v>54</v>
      </c>
      <c r="C733" s="27" t="s">
        <v>28</v>
      </c>
      <c r="D733" s="27" t="s">
        <v>28</v>
      </c>
      <c r="E733" s="27" t="s">
        <v>28</v>
      </c>
      <c r="F733" s="27">
        <v>32.0</v>
      </c>
      <c r="G733" s="27" t="s">
        <v>53</v>
      </c>
      <c r="H733" s="27">
        <v>11.0</v>
      </c>
      <c r="I733" s="27" t="s">
        <v>30</v>
      </c>
      <c r="J733" s="27">
        <v>4.0</v>
      </c>
      <c r="K733" s="28" t="s">
        <v>33</v>
      </c>
      <c r="L733" s="44">
        <v>1129870.0</v>
      </c>
      <c r="M733" s="45">
        <v>1095470.0</v>
      </c>
      <c r="N733" s="61">
        <v>75418.0</v>
      </c>
      <c r="O733" s="61">
        <v>82.0</v>
      </c>
      <c r="P733" s="44">
        <v>163447.69</v>
      </c>
      <c r="Q733" s="31"/>
      <c r="R733" s="51">
        <v>2248398.0</v>
      </c>
      <c r="S733" s="51">
        <v>2671.663</v>
      </c>
      <c r="T733" s="58">
        <v>8.36107</v>
      </c>
      <c r="U733" s="59"/>
    </row>
    <row r="734" hidden="1">
      <c r="A734" s="27">
        <v>203.0</v>
      </c>
      <c r="B734" s="27" t="s">
        <v>54</v>
      </c>
      <c r="C734" s="27" t="s">
        <v>28</v>
      </c>
      <c r="D734" s="27" t="s">
        <v>28</v>
      </c>
      <c r="E734" s="27" t="s">
        <v>28</v>
      </c>
      <c r="F734" s="27">
        <v>32.0</v>
      </c>
      <c r="G734" s="27" t="s">
        <v>53</v>
      </c>
      <c r="H734" s="27">
        <v>11.0</v>
      </c>
      <c r="I734" s="27" t="s">
        <v>30</v>
      </c>
      <c r="J734" s="27">
        <v>4.0</v>
      </c>
      <c r="K734" s="28" t="s">
        <v>34</v>
      </c>
      <c r="L734" s="44">
        <v>257240.38999999998</v>
      </c>
      <c r="M734" s="45">
        <v>234368.95</v>
      </c>
      <c r="N734" s="46">
        <v>3125.0</v>
      </c>
      <c r="O734" s="46">
        <v>16.0</v>
      </c>
      <c r="P734" s="44">
        <v>8137.0199999999995</v>
      </c>
      <c r="Q734" s="31"/>
      <c r="R734" s="51">
        <v>759020.0</v>
      </c>
      <c r="S734" s="51">
        <v>1144.052</v>
      </c>
      <c r="T734" s="58">
        <v>5.55895</v>
      </c>
      <c r="U734" s="59"/>
    </row>
    <row r="735" hidden="1">
      <c r="A735" s="27">
        <v>204.0</v>
      </c>
      <c r="B735" s="27" t="s">
        <v>54</v>
      </c>
      <c r="C735" s="27" t="s">
        <v>28</v>
      </c>
      <c r="D735" s="27" t="s">
        <v>28</v>
      </c>
      <c r="E735" s="27" t="s">
        <v>28</v>
      </c>
      <c r="F735" s="27">
        <v>32.0</v>
      </c>
      <c r="G735" s="27" t="s">
        <v>53</v>
      </c>
      <c r="H735" s="27">
        <v>11.0</v>
      </c>
      <c r="I735" s="27" t="s">
        <v>30</v>
      </c>
      <c r="J735" s="27">
        <v>4.0</v>
      </c>
      <c r="K735" s="28" t="s">
        <v>35</v>
      </c>
      <c r="L735" s="44">
        <v>175493.88</v>
      </c>
      <c r="M735" s="45">
        <v>140231.03</v>
      </c>
      <c r="N735" s="61">
        <v>12383.0</v>
      </c>
      <c r="O735" s="61">
        <v>23.0</v>
      </c>
      <c r="P735" s="44">
        <v>26393.93</v>
      </c>
      <c r="Q735" s="31"/>
      <c r="R735" s="51">
        <v>1543852.0</v>
      </c>
      <c r="S735" s="51">
        <v>1993.43</v>
      </c>
      <c r="T735" s="58">
        <v>7.53123</v>
      </c>
      <c r="U735" s="59"/>
    </row>
    <row r="736" hidden="1">
      <c r="A736" s="27">
        <v>205.0</v>
      </c>
      <c r="B736" s="27" t="s">
        <v>54</v>
      </c>
      <c r="C736" s="27" t="s">
        <v>28</v>
      </c>
      <c r="D736" s="27" t="s">
        <v>28</v>
      </c>
      <c r="E736" s="27" t="s">
        <v>28</v>
      </c>
      <c r="F736" s="27">
        <v>32.0</v>
      </c>
      <c r="G736" s="27" t="s">
        <v>53</v>
      </c>
      <c r="H736" s="27">
        <v>11.0</v>
      </c>
      <c r="I736" s="27" t="s">
        <v>30</v>
      </c>
      <c r="J736" s="27">
        <v>4.0</v>
      </c>
      <c r="K736" s="28" t="s">
        <v>36</v>
      </c>
      <c r="L736" s="44">
        <v>980046.05</v>
      </c>
      <c r="M736" s="45">
        <v>943504.31</v>
      </c>
      <c r="N736" s="61">
        <v>73450.0</v>
      </c>
      <c r="O736" s="61">
        <v>131.0</v>
      </c>
      <c r="P736" s="44">
        <v>213591.36000000002</v>
      </c>
      <c r="Q736" s="31"/>
      <c r="R736" s="51">
        <v>1475488.0</v>
      </c>
      <c r="S736" s="51">
        <v>1988.637</v>
      </c>
      <c r="T736" s="58">
        <v>7.29343</v>
      </c>
      <c r="U736" s="59"/>
    </row>
    <row r="737" hidden="1">
      <c r="A737" s="27">
        <v>206.0</v>
      </c>
      <c r="B737" s="27" t="s">
        <v>54</v>
      </c>
      <c r="C737" s="27" t="s">
        <v>28</v>
      </c>
      <c r="D737" s="27" t="s">
        <v>28</v>
      </c>
      <c r="E737" s="27" t="s">
        <v>28</v>
      </c>
      <c r="F737" s="27">
        <v>32.0</v>
      </c>
      <c r="G737" s="27" t="s">
        <v>53</v>
      </c>
      <c r="H737" s="27">
        <v>11.0</v>
      </c>
      <c r="I737" s="27" t="s">
        <v>30</v>
      </c>
      <c r="J737" s="27">
        <v>4.0</v>
      </c>
      <c r="K737" s="28" t="s">
        <v>37</v>
      </c>
      <c r="L737" s="44">
        <v>430059.44</v>
      </c>
      <c r="M737" s="45">
        <v>412028.63</v>
      </c>
      <c r="N737" s="46">
        <v>27437.0</v>
      </c>
      <c r="O737" s="46">
        <v>67.0</v>
      </c>
      <c r="P737" s="44">
        <v>95155.97</v>
      </c>
      <c r="Q737" s="31"/>
      <c r="R737" s="51">
        <v>4199711.0</v>
      </c>
      <c r="S737" s="51">
        <v>4813.037</v>
      </c>
      <c r="T737" s="58">
        <v>7.94259</v>
      </c>
      <c r="U737" s="59"/>
    </row>
    <row r="738" hidden="1">
      <c r="A738" s="27">
        <v>207.0</v>
      </c>
      <c r="B738" s="27" t="s">
        <v>54</v>
      </c>
      <c r="C738" s="27" t="s">
        <v>28</v>
      </c>
      <c r="D738" s="27" t="s">
        <v>28</v>
      </c>
      <c r="E738" s="27" t="s">
        <v>28</v>
      </c>
      <c r="F738" s="27">
        <v>32.0</v>
      </c>
      <c r="G738" s="27" t="s">
        <v>53</v>
      </c>
      <c r="H738" s="27">
        <v>11.0</v>
      </c>
      <c r="I738" s="27" t="s">
        <v>30</v>
      </c>
      <c r="J738" s="27">
        <v>4.0</v>
      </c>
      <c r="K738" s="28" t="s">
        <v>38</v>
      </c>
      <c r="L738" s="44">
        <v>175349.75</v>
      </c>
      <c r="M738" s="45">
        <v>142015.21</v>
      </c>
      <c r="N738" s="61">
        <v>9209.0</v>
      </c>
      <c r="O738" s="61">
        <v>23.0</v>
      </c>
      <c r="P738" s="44">
        <v>32548.420000000002</v>
      </c>
      <c r="Q738" s="31"/>
      <c r="R738" s="51">
        <v>2279252.0</v>
      </c>
      <c r="S738" s="51">
        <v>2987.011</v>
      </c>
      <c r="T738" s="58">
        <v>8.26325</v>
      </c>
      <c r="U738" s="59"/>
    </row>
    <row r="739" hidden="1">
      <c r="A739" s="27">
        <v>208.0</v>
      </c>
      <c r="B739" s="27" t="s">
        <v>54</v>
      </c>
      <c r="C739" s="27" t="s">
        <v>28</v>
      </c>
      <c r="D739" s="27" t="s">
        <v>28</v>
      </c>
      <c r="E739" s="27" t="s">
        <v>28</v>
      </c>
      <c r="F739" s="27">
        <v>32.0</v>
      </c>
      <c r="G739" s="27" t="s">
        <v>53</v>
      </c>
      <c r="H739" s="27">
        <v>11.0</v>
      </c>
      <c r="I739" s="27" t="s">
        <v>30</v>
      </c>
      <c r="J739" s="27">
        <v>4.0</v>
      </c>
      <c r="K739" s="28" t="s">
        <v>39</v>
      </c>
      <c r="L739" s="44">
        <v>1017510.0</v>
      </c>
      <c r="M739" s="45">
        <v>976451.09</v>
      </c>
      <c r="N739" s="61">
        <v>69672.0</v>
      </c>
      <c r="O739" s="61">
        <v>64.0</v>
      </c>
      <c r="P739" s="44">
        <v>159861.69</v>
      </c>
      <c r="Q739" s="31"/>
      <c r="R739" s="51">
        <v>4751552.0</v>
      </c>
      <c r="S739" s="51">
        <v>5271.668</v>
      </c>
      <c r="T739" s="58">
        <v>6.10783</v>
      </c>
      <c r="U739" s="59"/>
    </row>
    <row r="740" hidden="1">
      <c r="A740" s="27">
        <v>209.0</v>
      </c>
      <c r="B740" s="27" t="s">
        <v>54</v>
      </c>
      <c r="C740" s="27" t="s">
        <v>28</v>
      </c>
      <c r="D740" s="27" t="s">
        <v>28</v>
      </c>
      <c r="E740" s="27" t="s">
        <v>28</v>
      </c>
      <c r="F740" s="27">
        <v>32.0</v>
      </c>
      <c r="G740" s="27" t="s">
        <v>53</v>
      </c>
      <c r="H740" s="27">
        <v>11.0</v>
      </c>
      <c r="I740" s="27" t="s">
        <v>30</v>
      </c>
      <c r="J740" s="27">
        <v>4.0</v>
      </c>
      <c r="K740" s="28" t="s">
        <v>40</v>
      </c>
      <c r="L740" s="44">
        <v>497771.45999999996</v>
      </c>
      <c r="M740" s="45">
        <v>517743.50000000006</v>
      </c>
      <c r="N740" s="46">
        <v>23790.0</v>
      </c>
      <c r="O740" s="46">
        <v>81.0</v>
      </c>
      <c r="P740" s="44">
        <v>91517.75</v>
      </c>
      <c r="Q740" s="31"/>
      <c r="R740" s="51">
        <v>6133412.0</v>
      </c>
      <c r="S740" s="51">
        <v>6801.8</v>
      </c>
      <c r="T740" s="58">
        <v>8.14396</v>
      </c>
      <c r="U740" s="59"/>
    </row>
    <row r="741" hidden="1">
      <c r="A741" s="27">
        <v>210.0</v>
      </c>
      <c r="B741" s="27" t="s">
        <v>54</v>
      </c>
      <c r="C741" s="27" t="s">
        <v>28</v>
      </c>
      <c r="D741" s="27" t="s">
        <v>28</v>
      </c>
      <c r="E741" s="27" t="s">
        <v>28</v>
      </c>
      <c r="F741" s="27">
        <v>32.0</v>
      </c>
      <c r="G741" s="27" t="s">
        <v>53</v>
      </c>
      <c r="H741" s="27">
        <v>11.0</v>
      </c>
      <c r="I741" s="27" t="s">
        <v>30</v>
      </c>
      <c r="J741" s="27">
        <v>4.0</v>
      </c>
      <c r="K741" s="28" t="s">
        <v>41</v>
      </c>
      <c r="L741" s="44">
        <v>272017.16</v>
      </c>
      <c r="M741" s="45">
        <v>189062.72999999998</v>
      </c>
      <c r="N741" s="61">
        <v>22080.0</v>
      </c>
      <c r="O741" s="61">
        <v>37.0</v>
      </c>
      <c r="P741" s="44">
        <v>30946.59</v>
      </c>
      <c r="Q741" s="31"/>
      <c r="R741" s="51">
        <v>653916.0</v>
      </c>
      <c r="S741" s="51">
        <v>1147.087</v>
      </c>
      <c r="T741" s="58">
        <v>8.33403</v>
      </c>
      <c r="U741" s="59"/>
    </row>
    <row r="742" hidden="1">
      <c r="A742" s="27">
        <v>211.0</v>
      </c>
      <c r="B742" s="27" t="s">
        <v>54</v>
      </c>
      <c r="C742" s="27" t="s">
        <v>28</v>
      </c>
      <c r="D742" s="27" t="s">
        <v>28</v>
      </c>
      <c r="E742" s="27" t="s">
        <v>28</v>
      </c>
      <c r="F742" s="27">
        <v>32.0</v>
      </c>
      <c r="G742" s="27" t="s">
        <v>53</v>
      </c>
      <c r="H742" s="27">
        <v>11.0</v>
      </c>
      <c r="I742" s="27" t="s">
        <v>30</v>
      </c>
      <c r="J742" s="27">
        <v>4.0</v>
      </c>
      <c r="K742" s="28" t="s">
        <v>42</v>
      </c>
      <c r="L742" s="44">
        <v>621787.37</v>
      </c>
      <c r="M742" s="45">
        <v>599816.65</v>
      </c>
      <c r="N742" s="46">
        <v>18772.0</v>
      </c>
      <c r="O742" s="46">
        <v>96.0</v>
      </c>
      <c r="P742" s="44">
        <v>83077.76</v>
      </c>
      <c r="Q742" s="31"/>
      <c r="R742" s="51">
        <v>3584654.0</v>
      </c>
      <c r="S742" s="51">
        <v>4127.67</v>
      </c>
      <c r="T742" s="58">
        <v>8.81076</v>
      </c>
      <c r="U742" s="59"/>
    </row>
    <row r="743" hidden="1">
      <c r="A743" s="27">
        <v>212.0</v>
      </c>
      <c r="B743" s="27" t="s">
        <v>54</v>
      </c>
      <c r="C743" s="27" t="s">
        <v>28</v>
      </c>
      <c r="D743" s="27" t="s">
        <v>28</v>
      </c>
      <c r="E743" s="27" t="s">
        <v>28</v>
      </c>
      <c r="F743" s="27">
        <v>32.0</v>
      </c>
      <c r="G743" s="27" t="s">
        <v>53</v>
      </c>
      <c r="H743" s="27">
        <v>11.0</v>
      </c>
      <c r="I743" s="27" t="s">
        <v>30</v>
      </c>
      <c r="J743" s="27">
        <v>4.0</v>
      </c>
      <c r="K743" s="28" t="s">
        <v>43</v>
      </c>
      <c r="L743" s="62" t="s">
        <v>55</v>
      </c>
      <c r="M743" s="63" t="s">
        <v>55</v>
      </c>
      <c r="N743" s="64"/>
      <c r="O743" s="64"/>
      <c r="P743" s="62"/>
      <c r="Q743" s="31"/>
      <c r="R743" s="51"/>
      <c r="S743" s="51"/>
      <c r="T743" s="58"/>
      <c r="U743" s="59"/>
    </row>
    <row r="744" hidden="1">
      <c r="A744" s="27">
        <v>213.0</v>
      </c>
      <c r="B744" s="27" t="s">
        <v>54</v>
      </c>
      <c r="C744" s="27" t="s">
        <v>28</v>
      </c>
      <c r="D744" s="27" t="s">
        <v>28</v>
      </c>
      <c r="E744" s="27" t="s">
        <v>28</v>
      </c>
      <c r="F744" s="27">
        <v>32.0</v>
      </c>
      <c r="G744" s="27" t="s">
        <v>53</v>
      </c>
      <c r="H744" s="27">
        <v>11.0</v>
      </c>
      <c r="I744" s="27" t="s">
        <v>30</v>
      </c>
      <c r="J744" s="27">
        <v>4.0</v>
      </c>
      <c r="K744" s="28" t="s">
        <v>44</v>
      </c>
      <c r="L744" s="44">
        <v>425299.95</v>
      </c>
      <c r="M744" s="45">
        <v>416531.93</v>
      </c>
      <c r="N744" s="61">
        <v>9834.0</v>
      </c>
      <c r="O744" s="61">
        <v>72.0</v>
      </c>
      <c r="P744" s="44">
        <v>54059.600000000006</v>
      </c>
      <c r="Q744" s="31"/>
      <c r="R744" s="51">
        <v>3339130.0</v>
      </c>
      <c r="S744" s="51">
        <v>3879.854</v>
      </c>
      <c r="T744" s="58">
        <v>8.47872</v>
      </c>
      <c r="U744" s="59"/>
    </row>
    <row r="745" hidden="1">
      <c r="A745" s="27">
        <v>214.0</v>
      </c>
      <c r="B745" s="27" t="s">
        <v>54</v>
      </c>
      <c r="C745" s="27" t="s">
        <v>28</v>
      </c>
      <c r="D745" s="27" t="s">
        <v>28</v>
      </c>
      <c r="E745" s="27" t="s">
        <v>28</v>
      </c>
      <c r="F745" s="27">
        <v>32.0</v>
      </c>
      <c r="G745" s="27" t="s">
        <v>53</v>
      </c>
      <c r="H745" s="27">
        <v>11.0</v>
      </c>
      <c r="I745" s="27" t="s">
        <v>30</v>
      </c>
      <c r="J745" s="27">
        <v>4.0</v>
      </c>
      <c r="K745" s="28" t="s">
        <v>45</v>
      </c>
      <c r="L745" s="44">
        <v>995844.41</v>
      </c>
      <c r="M745" s="45">
        <v>1028800.0</v>
      </c>
      <c r="N745" s="46">
        <v>10660.0</v>
      </c>
      <c r="O745" s="46">
        <v>65.0</v>
      </c>
      <c r="P745" s="44">
        <v>95143.93</v>
      </c>
      <c r="Q745" s="31"/>
      <c r="R745" s="51">
        <v>1852558.0</v>
      </c>
      <c r="S745" s="51">
        <v>2570.841</v>
      </c>
      <c r="T745" s="58">
        <v>6.46491</v>
      </c>
      <c r="U745" s="59"/>
    </row>
    <row r="746" hidden="1">
      <c r="A746" s="27">
        <v>215.0</v>
      </c>
      <c r="B746" s="27" t="s">
        <v>54</v>
      </c>
      <c r="C746" s="27" t="s">
        <v>28</v>
      </c>
      <c r="D746" s="27" t="s">
        <v>28</v>
      </c>
      <c r="E746" s="27" t="s">
        <v>28</v>
      </c>
      <c r="F746" s="27">
        <v>32.0</v>
      </c>
      <c r="G746" s="27" t="s">
        <v>53</v>
      </c>
      <c r="H746" s="27">
        <v>11.0</v>
      </c>
      <c r="I746" s="27" t="s">
        <v>30</v>
      </c>
      <c r="J746" s="27">
        <v>4.0</v>
      </c>
      <c r="K746" s="28" t="s">
        <v>46</v>
      </c>
      <c r="L746" s="44">
        <v>68606.09</v>
      </c>
      <c r="M746" s="45">
        <v>63645.35</v>
      </c>
      <c r="N746" s="61">
        <v>4548.0</v>
      </c>
      <c r="O746" s="61">
        <v>14.0</v>
      </c>
      <c r="P746" s="44">
        <v>20709.74</v>
      </c>
      <c r="Q746" s="31"/>
      <c r="R746" s="51">
        <v>1695037.0</v>
      </c>
      <c r="S746" s="51">
        <v>2004.499</v>
      </c>
      <c r="T746" s="58">
        <v>7.19897</v>
      </c>
      <c r="U746" s="59"/>
    </row>
    <row r="747" hidden="1">
      <c r="A747" s="27">
        <v>216.0</v>
      </c>
      <c r="B747" s="27" t="s">
        <v>54</v>
      </c>
      <c r="C747" s="27" t="s">
        <v>28</v>
      </c>
      <c r="D747" s="27" t="s">
        <v>28</v>
      </c>
      <c r="E747" s="27" t="s">
        <v>28</v>
      </c>
      <c r="F747" s="27">
        <v>32.0</v>
      </c>
      <c r="G747" s="27" t="s">
        <v>53</v>
      </c>
      <c r="H747" s="27">
        <v>11.0</v>
      </c>
      <c r="I747" s="27" t="s">
        <v>30</v>
      </c>
      <c r="J747" s="27">
        <v>4.0</v>
      </c>
      <c r="K747" s="28" t="s">
        <v>47</v>
      </c>
      <c r="L747" s="44">
        <v>723891.8999999999</v>
      </c>
      <c r="M747" s="45">
        <v>699686.7</v>
      </c>
      <c r="N747" s="61">
        <v>94012.0</v>
      </c>
      <c r="O747" s="61">
        <v>314.0</v>
      </c>
      <c r="P747" s="44">
        <v>483609.17</v>
      </c>
      <c r="Q747" s="31"/>
      <c r="R747" s="51">
        <v>7469115.0</v>
      </c>
      <c r="S747" s="51">
        <v>8241.758</v>
      </c>
      <c r="T747" s="58">
        <v>9.64749</v>
      </c>
      <c r="U747" s="59"/>
    </row>
    <row r="748" hidden="1">
      <c r="A748" s="27">
        <v>217.0</v>
      </c>
      <c r="B748" s="27" t="s">
        <v>54</v>
      </c>
      <c r="C748" s="27" t="s">
        <v>28</v>
      </c>
      <c r="D748" s="27" t="s">
        <v>28</v>
      </c>
      <c r="E748" s="27" t="s">
        <v>28</v>
      </c>
      <c r="F748" s="27">
        <v>32.0</v>
      </c>
      <c r="G748" s="27" t="s">
        <v>53</v>
      </c>
      <c r="H748" s="27">
        <v>11.0</v>
      </c>
      <c r="I748" s="27" t="s">
        <v>30</v>
      </c>
      <c r="J748" s="27">
        <v>4.0</v>
      </c>
      <c r="K748" s="28" t="s">
        <v>49</v>
      </c>
      <c r="L748" s="44">
        <v>425959.17</v>
      </c>
      <c r="M748" s="45">
        <v>417768.88</v>
      </c>
      <c r="N748" s="61">
        <v>9628.0</v>
      </c>
      <c r="O748" s="61">
        <v>66.0</v>
      </c>
      <c r="P748" s="44">
        <v>211477.82</v>
      </c>
      <c r="Q748" s="31"/>
      <c r="R748" s="51">
        <v>3615428.0</v>
      </c>
      <c r="S748" s="51">
        <v>4113.173</v>
      </c>
      <c r="T748" s="58">
        <v>8.45307</v>
      </c>
      <c r="U748" s="59"/>
    </row>
    <row r="749" hidden="1">
      <c r="A749" s="27">
        <v>218.0</v>
      </c>
      <c r="B749" s="27" t="s">
        <v>54</v>
      </c>
      <c r="C749" s="27" t="s">
        <v>28</v>
      </c>
      <c r="D749" s="27" t="s">
        <v>28</v>
      </c>
      <c r="E749" s="27" t="s">
        <v>28</v>
      </c>
      <c r="F749" s="27">
        <v>32.0</v>
      </c>
      <c r="G749" s="27" t="s">
        <v>53</v>
      </c>
      <c r="H749" s="27">
        <v>11.0</v>
      </c>
      <c r="I749" s="27" t="s">
        <v>30</v>
      </c>
      <c r="J749" s="27">
        <v>4.0</v>
      </c>
      <c r="K749" s="28" t="s">
        <v>51</v>
      </c>
      <c r="L749" s="44">
        <v>634581.91</v>
      </c>
      <c r="M749" s="45">
        <v>597111.58</v>
      </c>
      <c r="N749" s="61">
        <v>42843.0</v>
      </c>
      <c r="O749" s="61">
        <v>80.0</v>
      </c>
      <c r="P749" s="44">
        <v>146256.94999999998</v>
      </c>
      <c r="Q749" s="31"/>
      <c r="R749" s="51">
        <v>4314667.0</v>
      </c>
      <c r="S749" s="51">
        <v>4777.983</v>
      </c>
      <c r="T749" s="58">
        <v>7.1104</v>
      </c>
      <c r="U749" s="59"/>
    </row>
    <row r="750" hidden="1">
      <c r="A750" s="27">
        <v>219.0</v>
      </c>
      <c r="B750" s="27" t="s">
        <v>54</v>
      </c>
      <c r="C750" s="27" t="s">
        <v>28</v>
      </c>
      <c r="D750" s="27" t="s">
        <v>28</v>
      </c>
      <c r="E750" s="27" t="s">
        <v>28</v>
      </c>
      <c r="F750" s="27">
        <v>32.0</v>
      </c>
      <c r="G750" s="27" t="s">
        <v>53</v>
      </c>
      <c r="H750" s="27">
        <v>11.0</v>
      </c>
      <c r="I750" s="27" t="s">
        <v>30</v>
      </c>
      <c r="J750" s="27">
        <v>4.0</v>
      </c>
      <c r="K750" s="28" t="s">
        <v>52</v>
      </c>
      <c r="L750" s="44">
        <v>34380.64</v>
      </c>
      <c r="M750" s="45">
        <v>21449.07</v>
      </c>
      <c r="N750" s="61">
        <v>342.0</v>
      </c>
      <c r="O750" s="61">
        <v>3.0</v>
      </c>
      <c r="P750" s="44">
        <v>2218.4</v>
      </c>
      <c r="Q750" s="31"/>
      <c r="R750" s="51">
        <v>1694859.0</v>
      </c>
      <c r="S750" s="51">
        <v>2097.696</v>
      </c>
      <c r="T750" s="58">
        <v>6.96994</v>
      </c>
      <c r="U750" s="59"/>
    </row>
    <row r="751" hidden="1">
      <c r="A751" s="27">
        <v>220.0</v>
      </c>
      <c r="B751" s="27" t="s">
        <v>54</v>
      </c>
      <c r="C751" s="27" t="s">
        <v>28</v>
      </c>
      <c r="D751" s="27" t="s">
        <v>28</v>
      </c>
      <c r="E751" s="27" t="s">
        <v>28</v>
      </c>
      <c r="F751" s="27">
        <v>32.0</v>
      </c>
      <c r="G751" s="27" t="s">
        <v>53</v>
      </c>
      <c r="H751" s="27">
        <v>11.0</v>
      </c>
      <c r="I751" s="27" t="s">
        <v>30</v>
      </c>
      <c r="J751" s="27">
        <v>8.0</v>
      </c>
      <c r="K751" s="28" t="s">
        <v>31</v>
      </c>
      <c r="L751" s="44">
        <v>1968960.0</v>
      </c>
      <c r="M751" s="45">
        <v>1960840.0</v>
      </c>
      <c r="N751" s="61">
        <v>180782.0</v>
      </c>
      <c r="O751" s="61">
        <v>499.0</v>
      </c>
      <c r="P751" s="44">
        <v>2462110.0</v>
      </c>
      <c r="Q751" s="31"/>
      <c r="R751" s="51">
        <v>3997766.0</v>
      </c>
      <c r="S751" s="51">
        <v>3987.325</v>
      </c>
      <c r="T751" s="58">
        <v>6.63943</v>
      </c>
      <c r="U751" s="59"/>
    </row>
    <row r="752" hidden="1">
      <c r="A752" s="27">
        <v>221.0</v>
      </c>
      <c r="B752" s="27" t="s">
        <v>54</v>
      </c>
      <c r="C752" s="27" t="s">
        <v>28</v>
      </c>
      <c r="D752" s="27" t="s">
        <v>28</v>
      </c>
      <c r="E752" s="27" t="s">
        <v>28</v>
      </c>
      <c r="F752" s="27">
        <v>32.0</v>
      </c>
      <c r="G752" s="27" t="s">
        <v>53</v>
      </c>
      <c r="H752" s="27">
        <v>11.0</v>
      </c>
      <c r="I752" s="27" t="s">
        <v>30</v>
      </c>
      <c r="J752" s="27">
        <v>8.0</v>
      </c>
      <c r="K752" s="28" t="s">
        <v>32</v>
      </c>
      <c r="L752" s="44">
        <v>587226.51</v>
      </c>
      <c r="M752" s="45">
        <v>504919.8</v>
      </c>
      <c r="N752" s="61">
        <v>44671.0</v>
      </c>
      <c r="O752" s="61">
        <v>44.0</v>
      </c>
      <c r="P752" s="44">
        <v>89483.08</v>
      </c>
      <c r="Q752" s="31"/>
      <c r="R752" s="51">
        <v>1581668.0</v>
      </c>
      <c r="S752" s="51">
        <v>1966.465</v>
      </c>
      <c r="T752" s="58">
        <v>10.89595</v>
      </c>
      <c r="U752" s="59"/>
    </row>
    <row r="753" hidden="1">
      <c r="A753" s="27">
        <v>222.0</v>
      </c>
      <c r="B753" s="27" t="s">
        <v>54</v>
      </c>
      <c r="C753" s="27" t="s">
        <v>28</v>
      </c>
      <c r="D753" s="27" t="s">
        <v>28</v>
      </c>
      <c r="E753" s="27" t="s">
        <v>28</v>
      </c>
      <c r="F753" s="27">
        <v>32.0</v>
      </c>
      <c r="G753" s="27" t="s">
        <v>53</v>
      </c>
      <c r="H753" s="27">
        <v>11.0</v>
      </c>
      <c r="I753" s="27" t="s">
        <v>30</v>
      </c>
      <c r="J753" s="27">
        <v>8.0</v>
      </c>
      <c r="K753" s="28" t="s">
        <v>33</v>
      </c>
      <c r="L753" s="44">
        <v>2193080.0</v>
      </c>
      <c r="M753" s="45">
        <v>2171200.0</v>
      </c>
      <c r="N753" s="61">
        <v>140776.0</v>
      </c>
      <c r="O753" s="61">
        <v>160.0</v>
      </c>
      <c r="P753" s="44">
        <v>212627.72</v>
      </c>
      <c r="Q753" s="31"/>
      <c r="R753" s="51">
        <v>4394411.0</v>
      </c>
      <c r="S753" s="51">
        <v>5131.781</v>
      </c>
      <c r="T753" s="58">
        <v>8.35304</v>
      </c>
      <c r="U753" s="59"/>
    </row>
    <row r="754" hidden="1">
      <c r="A754" s="27">
        <v>223.0</v>
      </c>
      <c r="B754" s="27" t="s">
        <v>54</v>
      </c>
      <c r="C754" s="27" t="s">
        <v>28</v>
      </c>
      <c r="D754" s="27" t="s">
        <v>28</v>
      </c>
      <c r="E754" s="27" t="s">
        <v>28</v>
      </c>
      <c r="F754" s="27">
        <v>32.0</v>
      </c>
      <c r="G754" s="27" t="s">
        <v>53</v>
      </c>
      <c r="H754" s="27">
        <v>11.0</v>
      </c>
      <c r="I754" s="27" t="s">
        <v>30</v>
      </c>
      <c r="J754" s="27">
        <v>8.0</v>
      </c>
      <c r="K754" s="28" t="s">
        <v>34</v>
      </c>
      <c r="L754" s="44">
        <v>480324.45</v>
      </c>
      <c r="M754" s="45">
        <v>475088.01</v>
      </c>
      <c r="N754" s="46">
        <v>12038.0</v>
      </c>
      <c r="O754" s="46">
        <v>30.0</v>
      </c>
      <c r="P754" s="44">
        <v>15697.26</v>
      </c>
      <c r="Q754" s="31"/>
      <c r="R754" s="51">
        <v>1438066.0</v>
      </c>
      <c r="S754" s="51">
        <v>1940.688</v>
      </c>
      <c r="T754" s="58">
        <v>5.43303</v>
      </c>
      <c r="U754" s="59"/>
    </row>
    <row r="755" hidden="1">
      <c r="A755" s="27">
        <v>224.0</v>
      </c>
      <c r="B755" s="27" t="s">
        <v>54</v>
      </c>
      <c r="C755" s="27" t="s">
        <v>28</v>
      </c>
      <c r="D755" s="27" t="s">
        <v>28</v>
      </c>
      <c r="E755" s="27" t="s">
        <v>28</v>
      </c>
      <c r="F755" s="27">
        <v>32.0</v>
      </c>
      <c r="G755" s="27" t="s">
        <v>53</v>
      </c>
      <c r="H755" s="27">
        <v>11.0</v>
      </c>
      <c r="I755" s="27" t="s">
        <v>30</v>
      </c>
      <c r="J755" s="27">
        <v>8.0</v>
      </c>
      <c r="K755" s="28" t="s">
        <v>35</v>
      </c>
      <c r="L755" s="44">
        <v>1015380.0</v>
      </c>
      <c r="M755" s="45">
        <v>977703.86</v>
      </c>
      <c r="N755" s="61">
        <v>71229.0</v>
      </c>
      <c r="O755" s="61">
        <v>162.0</v>
      </c>
      <c r="P755" s="44">
        <v>501558.53</v>
      </c>
      <c r="Q755" s="31"/>
      <c r="R755" s="51">
        <v>1.118751E7</v>
      </c>
      <c r="S755" s="51">
        <v>12282.127</v>
      </c>
      <c r="T755" s="58">
        <v>20.55966</v>
      </c>
      <c r="U755" s="59"/>
    </row>
    <row r="756" hidden="1">
      <c r="A756" s="27">
        <v>225.0</v>
      </c>
      <c r="B756" s="27" t="s">
        <v>54</v>
      </c>
      <c r="C756" s="27" t="s">
        <v>28</v>
      </c>
      <c r="D756" s="27" t="s">
        <v>28</v>
      </c>
      <c r="E756" s="27" t="s">
        <v>28</v>
      </c>
      <c r="F756" s="27">
        <v>32.0</v>
      </c>
      <c r="G756" s="27" t="s">
        <v>53</v>
      </c>
      <c r="H756" s="27">
        <v>11.0</v>
      </c>
      <c r="I756" s="27" t="s">
        <v>30</v>
      </c>
      <c r="J756" s="27">
        <v>8.0</v>
      </c>
      <c r="K756" s="28" t="s">
        <v>36</v>
      </c>
      <c r="L756" s="44">
        <v>1951590.0</v>
      </c>
      <c r="M756" s="45">
        <v>1932790.0</v>
      </c>
      <c r="N756" s="61">
        <v>133932.0</v>
      </c>
      <c r="O756" s="61">
        <v>251.0</v>
      </c>
      <c r="P756" s="44">
        <v>427787.29</v>
      </c>
      <c r="Q756" s="31"/>
      <c r="R756" s="51">
        <v>2709410.0</v>
      </c>
      <c r="S756" s="51">
        <v>3375.239</v>
      </c>
      <c r="T756" s="58">
        <v>6.73683</v>
      </c>
      <c r="U756" s="59"/>
    </row>
    <row r="757" hidden="1">
      <c r="A757" s="27">
        <v>226.0</v>
      </c>
      <c r="B757" s="27" t="s">
        <v>54</v>
      </c>
      <c r="C757" s="27" t="s">
        <v>28</v>
      </c>
      <c r="D757" s="27" t="s">
        <v>28</v>
      </c>
      <c r="E757" s="27" t="s">
        <v>28</v>
      </c>
      <c r="F757" s="27">
        <v>32.0</v>
      </c>
      <c r="G757" s="27" t="s">
        <v>53</v>
      </c>
      <c r="H757" s="27">
        <v>11.0</v>
      </c>
      <c r="I757" s="27" t="s">
        <v>30</v>
      </c>
      <c r="J757" s="27">
        <v>8.0</v>
      </c>
      <c r="K757" s="28" t="s">
        <v>37</v>
      </c>
      <c r="L757" s="44">
        <v>1191560.0</v>
      </c>
      <c r="M757" s="45">
        <v>1145870.0</v>
      </c>
      <c r="N757" s="46">
        <v>74329.0</v>
      </c>
      <c r="O757" s="46">
        <v>155.0</v>
      </c>
      <c r="P757" s="44">
        <v>263628.45</v>
      </c>
      <c r="Q757" s="31"/>
      <c r="R757" s="51">
        <v>6868453.0</v>
      </c>
      <c r="S757" s="51">
        <v>7681.657</v>
      </c>
      <c r="T757" s="58">
        <v>8.03481</v>
      </c>
      <c r="U757" s="59"/>
    </row>
    <row r="758" hidden="1">
      <c r="A758" s="27">
        <v>227.0</v>
      </c>
      <c r="B758" s="27" t="s">
        <v>54</v>
      </c>
      <c r="C758" s="27" t="s">
        <v>28</v>
      </c>
      <c r="D758" s="27" t="s">
        <v>28</v>
      </c>
      <c r="E758" s="27" t="s">
        <v>28</v>
      </c>
      <c r="F758" s="27">
        <v>32.0</v>
      </c>
      <c r="G758" s="27" t="s">
        <v>53</v>
      </c>
      <c r="H758" s="27">
        <v>11.0</v>
      </c>
      <c r="I758" s="27" t="s">
        <v>30</v>
      </c>
      <c r="J758" s="27">
        <v>8.0</v>
      </c>
      <c r="K758" s="28" t="s">
        <v>38</v>
      </c>
      <c r="L758" s="44">
        <v>938520.35</v>
      </c>
      <c r="M758" s="45">
        <v>917668.78</v>
      </c>
      <c r="N758" s="61">
        <v>59923.0</v>
      </c>
      <c r="O758" s="61">
        <v>160.0</v>
      </c>
      <c r="P758" s="44">
        <v>354396.13</v>
      </c>
      <c r="Q758" s="31"/>
      <c r="R758" s="51">
        <v>9654887.0</v>
      </c>
      <c r="S758" s="51">
        <v>10575.403</v>
      </c>
      <c r="T758" s="58">
        <v>9.47387</v>
      </c>
      <c r="U758" s="59"/>
    </row>
    <row r="759" hidden="1">
      <c r="A759" s="27">
        <v>228.0</v>
      </c>
      <c r="B759" s="27" t="s">
        <v>54</v>
      </c>
      <c r="C759" s="27" t="s">
        <v>28</v>
      </c>
      <c r="D759" s="27" t="s">
        <v>28</v>
      </c>
      <c r="E759" s="27" t="s">
        <v>28</v>
      </c>
      <c r="F759" s="27">
        <v>32.0</v>
      </c>
      <c r="G759" s="27" t="s">
        <v>53</v>
      </c>
      <c r="H759" s="27">
        <v>11.0</v>
      </c>
      <c r="I759" s="27" t="s">
        <v>30</v>
      </c>
      <c r="J759" s="27">
        <v>8.0</v>
      </c>
      <c r="K759" s="28" t="s">
        <v>39</v>
      </c>
      <c r="L759" s="44">
        <v>2182830.0</v>
      </c>
      <c r="M759" s="45">
        <v>2158670.0</v>
      </c>
      <c r="N759" s="61">
        <v>157986.0</v>
      </c>
      <c r="O759" s="61">
        <v>156.0</v>
      </c>
      <c r="P759" s="44">
        <v>393859.69</v>
      </c>
      <c r="Q759" s="31"/>
      <c r="R759" s="51">
        <v>9596670.0</v>
      </c>
      <c r="S759" s="51">
        <v>10236.611</v>
      </c>
      <c r="T759" s="58">
        <v>7.76326</v>
      </c>
      <c r="U759" s="59"/>
    </row>
    <row r="760" hidden="1">
      <c r="A760" s="27">
        <v>229.0</v>
      </c>
      <c r="B760" s="27" t="s">
        <v>54</v>
      </c>
      <c r="C760" s="27" t="s">
        <v>28</v>
      </c>
      <c r="D760" s="27" t="s">
        <v>28</v>
      </c>
      <c r="E760" s="27" t="s">
        <v>28</v>
      </c>
      <c r="F760" s="27">
        <v>32.0</v>
      </c>
      <c r="G760" s="27" t="s">
        <v>53</v>
      </c>
      <c r="H760" s="27">
        <v>11.0</v>
      </c>
      <c r="I760" s="27" t="s">
        <v>30</v>
      </c>
      <c r="J760" s="27">
        <v>8.0</v>
      </c>
      <c r="K760" s="28" t="s">
        <v>40</v>
      </c>
      <c r="L760" s="44">
        <v>2232610.0</v>
      </c>
      <c r="M760" s="45">
        <v>2221140.0</v>
      </c>
      <c r="N760" s="46">
        <v>136390.0</v>
      </c>
      <c r="O760" s="46">
        <v>155.0</v>
      </c>
      <c r="P760" s="44">
        <v>252474.18</v>
      </c>
      <c r="Q760" s="31"/>
      <c r="R760" s="51">
        <v>5403966.0</v>
      </c>
      <c r="S760" s="51">
        <v>5928.404</v>
      </c>
      <c r="T760" s="58">
        <v>8.04127</v>
      </c>
      <c r="U760" s="59"/>
    </row>
    <row r="761" hidden="1">
      <c r="A761" s="27">
        <v>230.0</v>
      </c>
      <c r="B761" s="27" t="s">
        <v>54</v>
      </c>
      <c r="C761" s="27" t="s">
        <v>28</v>
      </c>
      <c r="D761" s="27" t="s">
        <v>28</v>
      </c>
      <c r="E761" s="27" t="s">
        <v>28</v>
      </c>
      <c r="F761" s="27">
        <v>32.0</v>
      </c>
      <c r="G761" s="27" t="s">
        <v>53</v>
      </c>
      <c r="H761" s="27">
        <v>11.0</v>
      </c>
      <c r="I761" s="27" t="s">
        <v>30</v>
      </c>
      <c r="J761" s="27">
        <v>8.0</v>
      </c>
      <c r="K761" s="28" t="s">
        <v>41</v>
      </c>
      <c r="L761" s="44">
        <v>571249.37</v>
      </c>
      <c r="M761" s="45">
        <v>484118.05</v>
      </c>
      <c r="N761" s="61">
        <v>44261.0</v>
      </c>
      <c r="O761" s="61">
        <v>65.0</v>
      </c>
      <c r="P761" s="44">
        <v>60429.21</v>
      </c>
      <c r="Q761" s="31"/>
      <c r="R761" s="51">
        <v>1175122.0</v>
      </c>
      <c r="S761" s="51">
        <v>1730.242</v>
      </c>
      <c r="T761" s="58">
        <v>8.99936</v>
      </c>
      <c r="U761" s="59"/>
    </row>
    <row r="762" hidden="1">
      <c r="A762" s="27">
        <v>231.0</v>
      </c>
      <c r="B762" s="27" t="s">
        <v>54</v>
      </c>
      <c r="C762" s="27" t="s">
        <v>28</v>
      </c>
      <c r="D762" s="27" t="s">
        <v>28</v>
      </c>
      <c r="E762" s="27" t="s">
        <v>28</v>
      </c>
      <c r="F762" s="27">
        <v>32.0</v>
      </c>
      <c r="G762" s="27" t="s">
        <v>53</v>
      </c>
      <c r="H762" s="27">
        <v>11.0</v>
      </c>
      <c r="I762" s="27" t="s">
        <v>30</v>
      </c>
      <c r="J762" s="27">
        <v>8.0</v>
      </c>
      <c r="K762" s="28" t="s">
        <v>42</v>
      </c>
      <c r="L762" s="44">
        <v>1156920.0</v>
      </c>
      <c r="M762" s="45">
        <v>1176820.0</v>
      </c>
      <c r="N762" s="46">
        <v>35547.0</v>
      </c>
      <c r="O762" s="46">
        <v>187.0</v>
      </c>
      <c r="P762" s="44">
        <v>182229.61000000002</v>
      </c>
      <c r="Q762" s="31"/>
      <c r="R762" s="51">
        <v>6512190.0</v>
      </c>
      <c r="S762" s="51">
        <v>7386.398</v>
      </c>
      <c r="T762" s="58">
        <v>8.4148</v>
      </c>
      <c r="U762" s="59"/>
    </row>
    <row r="763" hidden="1">
      <c r="A763" s="27">
        <v>232.0</v>
      </c>
      <c r="B763" s="27" t="s">
        <v>54</v>
      </c>
      <c r="C763" s="27" t="s">
        <v>28</v>
      </c>
      <c r="D763" s="27" t="s">
        <v>28</v>
      </c>
      <c r="E763" s="27" t="s">
        <v>28</v>
      </c>
      <c r="F763" s="27">
        <v>32.0</v>
      </c>
      <c r="G763" s="27" t="s">
        <v>53</v>
      </c>
      <c r="H763" s="27">
        <v>11.0</v>
      </c>
      <c r="I763" s="27" t="s">
        <v>30</v>
      </c>
      <c r="J763" s="27">
        <v>8.0</v>
      </c>
      <c r="K763" s="28" t="s">
        <v>44</v>
      </c>
      <c r="L763" s="44">
        <v>781236.58</v>
      </c>
      <c r="M763" s="45">
        <v>782419.39</v>
      </c>
      <c r="N763" s="61">
        <v>14350.0</v>
      </c>
      <c r="O763" s="61">
        <v>139.0</v>
      </c>
      <c r="P763" s="44">
        <v>98995.61</v>
      </c>
      <c r="Q763" s="31"/>
      <c r="R763" s="51">
        <v>6062475.0</v>
      </c>
      <c r="S763" s="51">
        <v>6864.284</v>
      </c>
      <c r="T763" s="58">
        <v>8.4988</v>
      </c>
      <c r="U763" s="59"/>
    </row>
    <row r="764" hidden="1">
      <c r="A764" s="27">
        <v>233.0</v>
      </c>
      <c r="B764" s="27" t="s">
        <v>54</v>
      </c>
      <c r="C764" s="27" t="s">
        <v>28</v>
      </c>
      <c r="D764" s="27" t="s">
        <v>28</v>
      </c>
      <c r="E764" s="27" t="s">
        <v>28</v>
      </c>
      <c r="F764" s="27">
        <v>32.0</v>
      </c>
      <c r="G764" s="27" t="s">
        <v>53</v>
      </c>
      <c r="H764" s="27">
        <v>11.0</v>
      </c>
      <c r="I764" s="27" t="s">
        <v>30</v>
      </c>
      <c r="J764" s="27">
        <v>8.0</v>
      </c>
      <c r="K764" s="28" t="s">
        <v>45</v>
      </c>
      <c r="L764" s="44">
        <v>1953510.0</v>
      </c>
      <c r="M764" s="45">
        <v>2069620.0</v>
      </c>
      <c r="N764" s="46">
        <v>21533.0</v>
      </c>
      <c r="O764" s="46">
        <v>125.0</v>
      </c>
      <c r="P764" s="44">
        <v>202967.24</v>
      </c>
      <c r="Q764" s="31"/>
      <c r="R764" s="51">
        <v>3415219.0</v>
      </c>
      <c r="S764" s="51">
        <v>4562.517</v>
      </c>
      <c r="T764" s="58">
        <v>7.97607</v>
      </c>
      <c r="U764" s="59"/>
    </row>
    <row r="765" hidden="1">
      <c r="A765" s="27">
        <v>234.0</v>
      </c>
      <c r="B765" s="27" t="s">
        <v>54</v>
      </c>
      <c r="C765" s="27" t="s">
        <v>28</v>
      </c>
      <c r="D765" s="27" t="s">
        <v>28</v>
      </c>
      <c r="E765" s="27" t="s">
        <v>28</v>
      </c>
      <c r="F765" s="27">
        <v>32.0</v>
      </c>
      <c r="G765" s="27" t="s">
        <v>53</v>
      </c>
      <c r="H765" s="27">
        <v>11.0</v>
      </c>
      <c r="I765" s="27" t="s">
        <v>30</v>
      </c>
      <c r="J765" s="27">
        <v>8.0</v>
      </c>
      <c r="K765" s="28" t="s">
        <v>46</v>
      </c>
      <c r="L765" s="44">
        <v>131364.22999999998</v>
      </c>
      <c r="M765" s="45">
        <v>127802.78</v>
      </c>
      <c r="N765" s="61">
        <v>8713.0</v>
      </c>
      <c r="O765" s="61">
        <v>25.0</v>
      </c>
      <c r="P765" s="44">
        <v>45841.520000000004</v>
      </c>
      <c r="Q765" s="31"/>
      <c r="R765" s="51">
        <v>3379719.0</v>
      </c>
      <c r="S765" s="51">
        <v>3779.45</v>
      </c>
      <c r="T765" s="58">
        <v>8.48556</v>
      </c>
      <c r="U765" s="59"/>
    </row>
    <row r="766" hidden="1">
      <c r="A766" s="27">
        <v>235.0</v>
      </c>
      <c r="B766" s="27" t="s">
        <v>54</v>
      </c>
      <c r="C766" s="27" t="s">
        <v>28</v>
      </c>
      <c r="D766" s="27" t="s">
        <v>28</v>
      </c>
      <c r="E766" s="27" t="s">
        <v>28</v>
      </c>
      <c r="F766" s="27">
        <v>32.0</v>
      </c>
      <c r="G766" s="27" t="s">
        <v>53</v>
      </c>
      <c r="H766" s="27">
        <v>11.0</v>
      </c>
      <c r="I766" s="27" t="s">
        <v>30</v>
      </c>
      <c r="J766" s="27">
        <v>8.0</v>
      </c>
      <c r="K766" s="28" t="s">
        <v>47</v>
      </c>
      <c r="L766" s="44">
        <v>1411940.0</v>
      </c>
      <c r="M766" s="45">
        <v>1389850.0</v>
      </c>
      <c r="N766" s="61">
        <v>183198.0</v>
      </c>
      <c r="O766" s="61">
        <v>624.0</v>
      </c>
      <c r="P766" s="44">
        <v>1007720.0</v>
      </c>
      <c r="Q766" s="31"/>
      <c r="R766" s="51">
        <v>1.4987948E7</v>
      </c>
      <c r="S766" s="51">
        <v>16132.677</v>
      </c>
      <c r="T766" s="58">
        <v>9.62865</v>
      </c>
      <c r="U766" s="59"/>
    </row>
    <row r="767" hidden="1">
      <c r="A767" s="27">
        <v>236.0</v>
      </c>
      <c r="B767" s="27" t="s">
        <v>54</v>
      </c>
      <c r="C767" s="27" t="s">
        <v>28</v>
      </c>
      <c r="D767" s="27" t="s">
        <v>28</v>
      </c>
      <c r="E767" s="27" t="s">
        <v>28</v>
      </c>
      <c r="F767" s="27">
        <v>32.0</v>
      </c>
      <c r="G767" s="27" t="s">
        <v>53</v>
      </c>
      <c r="H767" s="27">
        <v>11.0</v>
      </c>
      <c r="I767" s="27" t="s">
        <v>30</v>
      </c>
      <c r="J767" s="27">
        <v>8.0</v>
      </c>
      <c r="K767" s="28" t="s">
        <v>49</v>
      </c>
      <c r="L767" s="44">
        <v>780928.7000000001</v>
      </c>
      <c r="M767" s="45">
        <v>779999.3500000001</v>
      </c>
      <c r="N767" s="61">
        <v>15949.0</v>
      </c>
      <c r="O767" s="61">
        <v>130.0</v>
      </c>
      <c r="P767" s="44">
        <v>405425.18</v>
      </c>
      <c r="Q767" s="31"/>
      <c r="R767" s="51">
        <v>6599152.0</v>
      </c>
      <c r="S767" s="51">
        <v>7321.177</v>
      </c>
      <c r="T767" s="58">
        <v>8.43361</v>
      </c>
      <c r="U767" s="59"/>
    </row>
    <row r="768" hidden="1">
      <c r="A768" s="27">
        <v>237.0</v>
      </c>
      <c r="B768" s="27" t="s">
        <v>54</v>
      </c>
      <c r="C768" s="27" t="s">
        <v>28</v>
      </c>
      <c r="D768" s="27" t="s">
        <v>28</v>
      </c>
      <c r="E768" s="27" t="s">
        <v>28</v>
      </c>
      <c r="F768" s="27">
        <v>32.0</v>
      </c>
      <c r="G768" s="27" t="s">
        <v>53</v>
      </c>
      <c r="H768" s="27">
        <v>11.0</v>
      </c>
      <c r="I768" s="27" t="s">
        <v>30</v>
      </c>
      <c r="J768" s="27">
        <v>8.0</v>
      </c>
      <c r="K768" s="28" t="s">
        <v>51</v>
      </c>
      <c r="L768" s="62" t="s">
        <v>55</v>
      </c>
      <c r="M768" s="63" t="s">
        <v>55</v>
      </c>
      <c r="N768" s="64"/>
      <c r="O768" s="64"/>
      <c r="P768" s="62"/>
      <c r="Q768" s="31"/>
      <c r="R768" s="51"/>
      <c r="S768" s="51" t="s">
        <v>56</v>
      </c>
      <c r="T768" s="58"/>
      <c r="U768" s="59"/>
    </row>
    <row r="769" hidden="1">
      <c r="A769" s="27">
        <v>238.0</v>
      </c>
      <c r="B769" s="27" t="s">
        <v>54</v>
      </c>
      <c r="C769" s="27" t="s">
        <v>28</v>
      </c>
      <c r="D769" s="27" t="s">
        <v>28</v>
      </c>
      <c r="E769" s="27" t="s">
        <v>28</v>
      </c>
      <c r="F769" s="27">
        <v>32.0</v>
      </c>
      <c r="G769" s="27" t="s">
        <v>53</v>
      </c>
      <c r="H769" s="27">
        <v>11.0</v>
      </c>
      <c r="I769" s="27" t="s">
        <v>30</v>
      </c>
      <c r="J769" s="27">
        <v>8.0</v>
      </c>
      <c r="K769" s="28" t="s">
        <v>52</v>
      </c>
      <c r="L769" s="44">
        <v>95260.65</v>
      </c>
      <c r="M769" s="45">
        <v>62049.23</v>
      </c>
      <c r="N769" s="61">
        <v>1429.0</v>
      </c>
      <c r="O769" s="61">
        <v>6.0</v>
      </c>
      <c r="P769" s="44">
        <v>4793.9800000000005</v>
      </c>
      <c r="Q769" s="31"/>
      <c r="R769" s="51">
        <v>3408563.0</v>
      </c>
      <c r="S769" s="51">
        <v>3826.943</v>
      </c>
      <c r="T769" s="58">
        <v>6.83225</v>
      </c>
      <c r="U769" s="59"/>
    </row>
    <row r="770" hidden="1">
      <c r="A770" s="27">
        <v>239.0</v>
      </c>
      <c r="B770" s="27" t="s">
        <v>54</v>
      </c>
      <c r="C770" s="27" t="s">
        <v>28</v>
      </c>
      <c r="D770" s="27" t="s">
        <v>28</v>
      </c>
      <c r="E770" s="27" t="s">
        <v>28</v>
      </c>
      <c r="F770" s="27">
        <v>32.0</v>
      </c>
      <c r="G770" s="27" t="s">
        <v>53</v>
      </c>
      <c r="H770" s="27">
        <v>11.0</v>
      </c>
      <c r="I770" s="27" t="s">
        <v>30</v>
      </c>
      <c r="J770" s="27">
        <v>16.0</v>
      </c>
      <c r="K770" s="28" t="s">
        <v>31</v>
      </c>
      <c r="L770" s="44">
        <v>3952300.0</v>
      </c>
      <c r="M770" s="45">
        <v>3964110.0</v>
      </c>
      <c r="N770" s="61">
        <v>346463.0</v>
      </c>
      <c r="O770" s="61">
        <v>991.0</v>
      </c>
      <c r="P770" s="44">
        <v>5044440.0</v>
      </c>
      <c r="Q770" s="31"/>
      <c r="R770" s="51">
        <v>8920582.0</v>
      </c>
      <c r="S770" s="51">
        <v>7779.777</v>
      </c>
      <c r="T770" s="58">
        <v>6.6381</v>
      </c>
      <c r="U770" s="59"/>
    </row>
    <row r="771" hidden="1">
      <c r="A771" s="27">
        <v>240.0</v>
      </c>
      <c r="B771" s="27" t="s">
        <v>54</v>
      </c>
      <c r="C771" s="27" t="s">
        <v>28</v>
      </c>
      <c r="D771" s="27" t="s">
        <v>28</v>
      </c>
      <c r="E771" s="27" t="s">
        <v>28</v>
      </c>
      <c r="F771" s="27">
        <v>32.0</v>
      </c>
      <c r="G771" s="27" t="s">
        <v>53</v>
      </c>
      <c r="H771" s="27">
        <v>11.0</v>
      </c>
      <c r="I771" s="27" t="s">
        <v>30</v>
      </c>
      <c r="J771" s="27">
        <v>16.0</v>
      </c>
      <c r="K771" s="28" t="s">
        <v>32</v>
      </c>
      <c r="L771" s="44">
        <v>399449.4</v>
      </c>
      <c r="M771" s="45">
        <v>351940.02</v>
      </c>
      <c r="N771" s="61">
        <v>34710.0</v>
      </c>
      <c r="O771" s="61">
        <v>62.0</v>
      </c>
      <c r="P771" s="44">
        <v>186520.74</v>
      </c>
      <c r="Q771" s="31"/>
      <c r="R771" s="51">
        <v>8870444.0</v>
      </c>
      <c r="S771" s="51">
        <v>9391.644</v>
      </c>
      <c r="T771" s="58">
        <v>8.20014</v>
      </c>
      <c r="U771" s="59"/>
    </row>
    <row r="772" hidden="1">
      <c r="A772" s="27">
        <v>241.0</v>
      </c>
      <c r="B772" s="27" t="s">
        <v>54</v>
      </c>
      <c r="C772" s="27" t="s">
        <v>28</v>
      </c>
      <c r="D772" s="27" t="s">
        <v>28</v>
      </c>
      <c r="E772" s="27" t="s">
        <v>28</v>
      </c>
      <c r="F772" s="27">
        <v>32.0</v>
      </c>
      <c r="G772" s="27" t="s">
        <v>53</v>
      </c>
      <c r="H772" s="27">
        <v>11.0</v>
      </c>
      <c r="I772" s="27" t="s">
        <v>30</v>
      </c>
      <c r="J772" s="27">
        <v>16.0</v>
      </c>
      <c r="K772" s="28" t="s">
        <v>33</v>
      </c>
      <c r="L772" s="44">
        <v>4318740.0</v>
      </c>
      <c r="M772" s="45">
        <v>4333760.0</v>
      </c>
      <c r="N772" s="61">
        <v>277911.0</v>
      </c>
      <c r="O772" s="61">
        <v>314.0</v>
      </c>
      <c r="P772" s="44">
        <v>408970.32</v>
      </c>
      <c r="Q772" s="31"/>
      <c r="R772" s="51">
        <v>8651676.0</v>
      </c>
      <c r="S772" s="51">
        <v>9215.558</v>
      </c>
      <c r="T772" s="58">
        <v>8.0566</v>
      </c>
      <c r="U772" s="59"/>
    </row>
    <row r="773" hidden="1">
      <c r="A773" s="27">
        <v>242.0</v>
      </c>
      <c r="B773" s="27" t="s">
        <v>54</v>
      </c>
      <c r="C773" s="27" t="s">
        <v>28</v>
      </c>
      <c r="D773" s="27" t="s">
        <v>28</v>
      </c>
      <c r="E773" s="27" t="s">
        <v>28</v>
      </c>
      <c r="F773" s="27">
        <v>32.0</v>
      </c>
      <c r="G773" s="27" t="s">
        <v>53</v>
      </c>
      <c r="H773" s="27">
        <v>11.0</v>
      </c>
      <c r="I773" s="27" t="s">
        <v>30</v>
      </c>
      <c r="J773" s="27">
        <v>16.0</v>
      </c>
      <c r="K773" s="28" t="s">
        <v>34</v>
      </c>
      <c r="L773" s="44">
        <v>949137.97</v>
      </c>
      <c r="M773" s="45">
        <v>957324.1000000001</v>
      </c>
      <c r="N773" s="46">
        <v>16074.0</v>
      </c>
      <c r="O773" s="46">
        <v>59.0</v>
      </c>
      <c r="P773" s="44">
        <v>76503.61</v>
      </c>
      <c r="Q773" s="31"/>
      <c r="R773" s="51">
        <v>2746434.0</v>
      </c>
      <c r="S773" s="51">
        <v>3273.893</v>
      </c>
      <c r="T773" s="58">
        <v>6.06097</v>
      </c>
      <c r="U773" s="59"/>
    </row>
    <row r="774" hidden="1">
      <c r="A774" s="27">
        <v>243.0</v>
      </c>
      <c r="B774" s="27" t="s">
        <v>54</v>
      </c>
      <c r="C774" s="27" t="s">
        <v>28</v>
      </c>
      <c r="D774" s="27" t="s">
        <v>28</v>
      </c>
      <c r="E774" s="27" t="s">
        <v>28</v>
      </c>
      <c r="F774" s="27">
        <v>32.0</v>
      </c>
      <c r="G774" s="27" t="s">
        <v>53</v>
      </c>
      <c r="H774" s="27">
        <v>11.0</v>
      </c>
      <c r="I774" s="27" t="s">
        <v>30</v>
      </c>
      <c r="J774" s="27">
        <v>16.0</v>
      </c>
      <c r="K774" s="28" t="s">
        <v>35</v>
      </c>
      <c r="L774" s="62" t="s">
        <v>55</v>
      </c>
      <c r="M774" s="63" t="s">
        <v>55</v>
      </c>
      <c r="N774" s="64"/>
      <c r="O774" s="64"/>
      <c r="P774" s="62"/>
      <c r="Q774" s="31"/>
      <c r="R774" s="51"/>
      <c r="S774" s="51" t="s">
        <v>30</v>
      </c>
      <c r="T774" s="58"/>
      <c r="U774" s="59"/>
    </row>
    <row r="775" hidden="1">
      <c r="A775" s="27">
        <v>244.0</v>
      </c>
      <c r="B775" s="27" t="s">
        <v>54</v>
      </c>
      <c r="C775" s="27" t="s">
        <v>28</v>
      </c>
      <c r="D775" s="27" t="s">
        <v>28</v>
      </c>
      <c r="E775" s="27" t="s">
        <v>28</v>
      </c>
      <c r="F775" s="27">
        <v>32.0</v>
      </c>
      <c r="G775" s="27" t="s">
        <v>53</v>
      </c>
      <c r="H775" s="27">
        <v>11.0</v>
      </c>
      <c r="I775" s="27" t="s">
        <v>30</v>
      </c>
      <c r="J775" s="27">
        <v>16.0</v>
      </c>
      <c r="K775" s="28" t="s">
        <v>36</v>
      </c>
      <c r="L775" s="44">
        <v>3898300.0</v>
      </c>
      <c r="M775" s="45">
        <v>3918170.0</v>
      </c>
      <c r="N775" s="61">
        <v>274325.0</v>
      </c>
      <c r="O775" s="61">
        <v>497.0</v>
      </c>
      <c r="P775" s="44">
        <v>860056.54</v>
      </c>
      <c r="Q775" s="31"/>
      <c r="R775" s="51">
        <v>5500776.0</v>
      </c>
      <c r="S775" s="51">
        <v>6608.871</v>
      </c>
      <c r="T775" s="58">
        <v>6.99238</v>
      </c>
      <c r="U775" s="59"/>
    </row>
    <row r="776" hidden="1">
      <c r="A776" s="27">
        <v>245.0</v>
      </c>
      <c r="B776" s="27" t="s">
        <v>54</v>
      </c>
      <c r="C776" s="27" t="s">
        <v>28</v>
      </c>
      <c r="D776" s="27" t="s">
        <v>28</v>
      </c>
      <c r="E776" s="27" t="s">
        <v>28</v>
      </c>
      <c r="F776" s="27">
        <v>32.0</v>
      </c>
      <c r="G776" s="27" t="s">
        <v>53</v>
      </c>
      <c r="H776" s="27">
        <v>11.0</v>
      </c>
      <c r="I776" s="27" t="s">
        <v>30</v>
      </c>
      <c r="J776" s="27">
        <v>16.0</v>
      </c>
      <c r="K776" s="28" t="s">
        <v>37</v>
      </c>
      <c r="L776" s="44">
        <v>2319850.0</v>
      </c>
      <c r="M776" s="45">
        <v>2296040.0</v>
      </c>
      <c r="N776" s="46">
        <v>155113.0</v>
      </c>
      <c r="O776" s="46">
        <v>314.0</v>
      </c>
      <c r="P776" s="44">
        <v>476931.51</v>
      </c>
      <c r="Q776" s="31"/>
      <c r="R776" s="51">
        <v>1.4066679E7</v>
      </c>
      <c r="S776" s="51">
        <v>14972.624</v>
      </c>
      <c r="T776" s="58">
        <v>8.61493</v>
      </c>
      <c r="U776" s="59"/>
    </row>
    <row r="777" hidden="1">
      <c r="A777" s="27">
        <v>246.0</v>
      </c>
      <c r="B777" s="27" t="s">
        <v>54</v>
      </c>
      <c r="C777" s="27" t="s">
        <v>28</v>
      </c>
      <c r="D777" s="27" t="s">
        <v>28</v>
      </c>
      <c r="E777" s="27" t="s">
        <v>28</v>
      </c>
      <c r="F777" s="27">
        <v>32.0</v>
      </c>
      <c r="G777" s="27" t="s">
        <v>53</v>
      </c>
      <c r="H777" s="27">
        <v>11.0</v>
      </c>
      <c r="I777" s="27" t="s">
        <v>30</v>
      </c>
      <c r="J777" s="27">
        <v>16.0</v>
      </c>
      <c r="K777" s="28" t="s">
        <v>38</v>
      </c>
      <c r="L777" s="44" t="s">
        <v>55</v>
      </c>
      <c r="M777" s="45" t="s">
        <v>55</v>
      </c>
      <c r="N777" s="61"/>
      <c r="O777" s="64"/>
      <c r="P777" s="62"/>
      <c r="Q777" s="31"/>
      <c r="R777" s="51"/>
      <c r="S777" s="51" t="s">
        <v>56</v>
      </c>
      <c r="T777" s="58"/>
      <c r="U777" s="59"/>
    </row>
    <row r="778" hidden="1">
      <c r="A778" s="27">
        <v>247.0</v>
      </c>
      <c r="B778" s="27" t="s">
        <v>54</v>
      </c>
      <c r="C778" s="27" t="s">
        <v>28</v>
      </c>
      <c r="D778" s="27" t="s">
        <v>28</v>
      </c>
      <c r="E778" s="27" t="s">
        <v>28</v>
      </c>
      <c r="F778" s="27">
        <v>32.0</v>
      </c>
      <c r="G778" s="27" t="s">
        <v>53</v>
      </c>
      <c r="H778" s="27">
        <v>11.0</v>
      </c>
      <c r="I778" s="27" t="s">
        <v>30</v>
      </c>
      <c r="J778" s="27">
        <v>16.0</v>
      </c>
      <c r="K778" s="28" t="s">
        <v>39</v>
      </c>
      <c r="L778" s="44">
        <v>4509270.0</v>
      </c>
      <c r="M778" s="45">
        <v>4520950.0</v>
      </c>
      <c r="N778" s="61">
        <v>304796.0</v>
      </c>
      <c r="O778" s="61">
        <v>315.0</v>
      </c>
      <c r="P778" s="44">
        <v>800551.6900000001</v>
      </c>
      <c r="Q778" s="31"/>
      <c r="R778" s="51">
        <v>2.2194149E7</v>
      </c>
      <c r="S778" s="51">
        <v>21281.613</v>
      </c>
      <c r="T778" s="58">
        <v>8.55778</v>
      </c>
      <c r="U778" s="59"/>
    </row>
    <row r="779" hidden="1">
      <c r="A779" s="27">
        <v>248.0</v>
      </c>
      <c r="B779" s="27" t="s">
        <v>54</v>
      </c>
      <c r="C779" s="27" t="s">
        <v>28</v>
      </c>
      <c r="D779" s="27" t="s">
        <v>28</v>
      </c>
      <c r="E779" s="27" t="s">
        <v>28</v>
      </c>
      <c r="F779" s="27">
        <v>32.0</v>
      </c>
      <c r="G779" s="27" t="s">
        <v>53</v>
      </c>
      <c r="H779" s="27">
        <v>11.0</v>
      </c>
      <c r="I779" s="27" t="s">
        <v>30</v>
      </c>
      <c r="J779" s="27">
        <v>16.0</v>
      </c>
      <c r="K779" s="28" t="s">
        <v>40</v>
      </c>
      <c r="L779" s="44">
        <v>4339480.0</v>
      </c>
      <c r="M779" s="45">
        <v>4423410.0</v>
      </c>
      <c r="N779" s="46">
        <v>272497.0</v>
      </c>
      <c r="O779" s="46">
        <v>305.0</v>
      </c>
      <c r="P779" s="44">
        <v>445317.95</v>
      </c>
      <c r="Q779" s="31"/>
      <c r="R779" s="51">
        <v>1.0770461E7</v>
      </c>
      <c r="S779" s="51">
        <v>10514.653</v>
      </c>
      <c r="T779" s="58">
        <v>8.11216</v>
      </c>
      <c r="U779" s="59"/>
    </row>
    <row r="780" hidden="1">
      <c r="A780" s="27">
        <v>249.0</v>
      </c>
      <c r="B780" s="27" t="s">
        <v>54</v>
      </c>
      <c r="C780" s="27" t="s">
        <v>28</v>
      </c>
      <c r="D780" s="27" t="s">
        <v>28</v>
      </c>
      <c r="E780" s="27" t="s">
        <v>28</v>
      </c>
      <c r="F780" s="27">
        <v>32.0</v>
      </c>
      <c r="G780" s="27" t="s">
        <v>53</v>
      </c>
      <c r="H780" s="27">
        <v>11.0</v>
      </c>
      <c r="I780" s="27" t="s">
        <v>30</v>
      </c>
      <c r="J780" s="27">
        <v>16.0</v>
      </c>
      <c r="K780" s="28" t="s">
        <v>41</v>
      </c>
      <c r="L780" s="44">
        <v>1160680.0</v>
      </c>
      <c r="M780" s="45">
        <v>1077900.0</v>
      </c>
      <c r="N780" s="61">
        <v>83952.0</v>
      </c>
      <c r="O780" s="61">
        <v>119.0</v>
      </c>
      <c r="P780" s="44">
        <v>108799.31000000001</v>
      </c>
      <c r="Q780" s="31"/>
      <c r="R780" s="51">
        <v>2328655.0</v>
      </c>
      <c r="S780" s="51">
        <v>2616.642</v>
      </c>
      <c r="T780" s="58">
        <v>8.42058</v>
      </c>
      <c r="U780" s="59"/>
    </row>
    <row r="781" hidden="1">
      <c r="A781" s="27">
        <v>250.0</v>
      </c>
      <c r="B781" s="27" t="s">
        <v>54</v>
      </c>
      <c r="C781" s="27" t="s">
        <v>28</v>
      </c>
      <c r="D781" s="27" t="s">
        <v>28</v>
      </c>
      <c r="E781" s="27" t="s">
        <v>28</v>
      </c>
      <c r="F781" s="27">
        <v>32.0</v>
      </c>
      <c r="G781" s="27" t="s">
        <v>53</v>
      </c>
      <c r="H781" s="27">
        <v>11.0</v>
      </c>
      <c r="I781" s="27" t="s">
        <v>30</v>
      </c>
      <c r="J781" s="27">
        <v>16.0</v>
      </c>
      <c r="K781" s="28" t="s">
        <v>42</v>
      </c>
      <c r="L781" s="44">
        <v>2250590.0</v>
      </c>
      <c r="M781" s="45">
        <v>2328010.0</v>
      </c>
      <c r="N781" s="46">
        <v>67787.0</v>
      </c>
      <c r="O781" s="46">
        <v>364.0</v>
      </c>
      <c r="P781" s="44">
        <v>322048.83</v>
      </c>
      <c r="Q781" s="31"/>
      <c r="R781" s="51">
        <v>1.3123406E7</v>
      </c>
      <c r="S781" s="51">
        <v>12649.443</v>
      </c>
      <c r="T781" s="58">
        <v>19.83632</v>
      </c>
      <c r="U781" s="59"/>
    </row>
    <row r="782" hidden="1">
      <c r="A782" s="27">
        <v>251.0</v>
      </c>
      <c r="B782" s="27" t="s">
        <v>54</v>
      </c>
      <c r="C782" s="27" t="s">
        <v>28</v>
      </c>
      <c r="D782" s="27" t="s">
        <v>28</v>
      </c>
      <c r="E782" s="27" t="s">
        <v>28</v>
      </c>
      <c r="F782" s="27">
        <v>32.0</v>
      </c>
      <c r="G782" s="27" t="s">
        <v>53</v>
      </c>
      <c r="H782" s="27">
        <v>11.0</v>
      </c>
      <c r="I782" s="27" t="s">
        <v>30</v>
      </c>
      <c r="J782" s="27">
        <v>16.0</v>
      </c>
      <c r="K782" s="28" t="s">
        <v>44</v>
      </c>
      <c r="L782" s="44">
        <v>1484350.0</v>
      </c>
      <c r="M782" s="45">
        <v>1542900.0</v>
      </c>
      <c r="N782" s="61">
        <v>28842.0</v>
      </c>
      <c r="O782" s="61">
        <v>268.0</v>
      </c>
      <c r="P782" s="44">
        <v>172329.22999999998</v>
      </c>
      <c r="Q782" s="31"/>
      <c r="R782" s="51">
        <v>1.2136044E7</v>
      </c>
      <c r="S782" s="51">
        <v>11756.971</v>
      </c>
      <c r="T782" s="58">
        <v>8.40178</v>
      </c>
      <c r="U782" s="59"/>
    </row>
    <row r="783" hidden="1">
      <c r="A783" s="27">
        <v>252.0</v>
      </c>
      <c r="B783" s="27" t="s">
        <v>54</v>
      </c>
      <c r="C783" s="27" t="s">
        <v>28</v>
      </c>
      <c r="D783" s="27" t="s">
        <v>28</v>
      </c>
      <c r="E783" s="27" t="s">
        <v>28</v>
      </c>
      <c r="F783" s="27">
        <v>32.0</v>
      </c>
      <c r="G783" s="27" t="s">
        <v>53</v>
      </c>
      <c r="H783" s="27">
        <v>11.0</v>
      </c>
      <c r="I783" s="27" t="s">
        <v>30</v>
      </c>
      <c r="J783" s="27">
        <v>16.0</v>
      </c>
      <c r="K783" s="28" t="s">
        <v>45</v>
      </c>
      <c r="L783" s="44">
        <v>3942880.0</v>
      </c>
      <c r="M783" s="45">
        <v>4144970.0000000005</v>
      </c>
      <c r="N783" s="46">
        <v>45900.0</v>
      </c>
      <c r="O783" s="46">
        <v>248.0</v>
      </c>
      <c r="P783" s="44">
        <v>461495.83999999997</v>
      </c>
      <c r="Q783" s="31"/>
      <c r="R783" s="51">
        <v>6812603.0</v>
      </c>
      <c r="S783" s="51">
        <v>7366.232</v>
      </c>
      <c r="T783" s="58">
        <v>7.05525</v>
      </c>
      <c r="U783" s="59"/>
    </row>
    <row r="784" hidden="1">
      <c r="A784" s="27">
        <v>253.0</v>
      </c>
      <c r="B784" s="27" t="s">
        <v>54</v>
      </c>
      <c r="C784" s="27" t="s">
        <v>28</v>
      </c>
      <c r="D784" s="27" t="s">
        <v>28</v>
      </c>
      <c r="E784" s="27" t="s">
        <v>28</v>
      </c>
      <c r="F784" s="27">
        <v>32.0</v>
      </c>
      <c r="G784" s="27" t="s">
        <v>53</v>
      </c>
      <c r="H784" s="27">
        <v>11.0</v>
      </c>
      <c r="I784" s="27" t="s">
        <v>30</v>
      </c>
      <c r="J784" s="27">
        <v>16.0</v>
      </c>
      <c r="K784" s="28" t="s">
        <v>46</v>
      </c>
      <c r="L784" s="44">
        <v>256769.33000000002</v>
      </c>
      <c r="M784" s="45">
        <v>254714.22</v>
      </c>
      <c r="N784" s="61">
        <v>17123.0</v>
      </c>
      <c r="O784" s="61">
        <v>47.0</v>
      </c>
      <c r="P784" s="44">
        <v>80972.31</v>
      </c>
      <c r="Q784" s="31"/>
      <c r="R784" s="51">
        <v>6885628.0</v>
      </c>
      <c r="S784" s="51">
        <v>6925.481</v>
      </c>
      <c r="T784" s="58">
        <v>6.98711</v>
      </c>
      <c r="U784" s="59"/>
    </row>
    <row r="785" hidden="1">
      <c r="A785" s="27">
        <v>254.0</v>
      </c>
      <c r="B785" s="27" t="s">
        <v>54</v>
      </c>
      <c r="C785" s="27" t="s">
        <v>28</v>
      </c>
      <c r="D785" s="27" t="s">
        <v>28</v>
      </c>
      <c r="E785" s="27" t="s">
        <v>28</v>
      </c>
      <c r="F785" s="27">
        <v>32.0</v>
      </c>
      <c r="G785" s="27" t="s">
        <v>53</v>
      </c>
      <c r="H785" s="27">
        <v>11.0</v>
      </c>
      <c r="I785" s="27" t="s">
        <v>30</v>
      </c>
      <c r="J785" s="27">
        <v>16.0</v>
      </c>
      <c r="K785" s="28" t="s">
        <v>47</v>
      </c>
      <c r="L785" s="44">
        <v>1342560.0</v>
      </c>
      <c r="M785" s="45">
        <v>1364990.0</v>
      </c>
      <c r="N785" s="61">
        <v>236152.0</v>
      </c>
      <c r="O785" s="61">
        <v>994.0</v>
      </c>
      <c r="P785" s="44">
        <v>1078330.0</v>
      </c>
      <c r="Q785" s="31"/>
      <c r="R785" s="51">
        <v>1.7822279E7</v>
      </c>
      <c r="S785" s="51">
        <v>16564.316</v>
      </c>
      <c r="T785" s="58">
        <v>7.47565</v>
      </c>
      <c r="U785" s="59"/>
    </row>
    <row r="786" hidden="1">
      <c r="A786" s="27">
        <v>255.0</v>
      </c>
      <c r="B786" s="27" t="s">
        <v>54</v>
      </c>
      <c r="C786" s="27" t="s">
        <v>28</v>
      </c>
      <c r="D786" s="27" t="s">
        <v>28</v>
      </c>
      <c r="E786" s="27" t="s">
        <v>28</v>
      </c>
      <c r="F786" s="27">
        <v>32.0</v>
      </c>
      <c r="G786" s="27" t="s">
        <v>53</v>
      </c>
      <c r="H786" s="27">
        <v>11.0</v>
      </c>
      <c r="I786" s="27" t="s">
        <v>30</v>
      </c>
      <c r="J786" s="27">
        <v>16.0</v>
      </c>
      <c r="K786" s="28" t="s">
        <v>49</v>
      </c>
      <c r="L786" s="44">
        <v>1482250.0</v>
      </c>
      <c r="M786" s="45">
        <v>1540360.0</v>
      </c>
      <c r="N786" s="61">
        <v>37190.0</v>
      </c>
      <c r="O786" s="61">
        <v>257.0</v>
      </c>
      <c r="P786" s="44">
        <v>806774.16</v>
      </c>
      <c r="Q786" s="31"/>
      <c r="R786" s="51">
        <v>1.3346331E7</v>
      </c>
      <c r="S786" s="51">
        <v>12645.609</v>
      </c>
      <c r="T786" s="58">
        <v>7.20327</v>
      </c>
      <c r="U786" s="59"/>
    </row>
    <row r="787" hidden="1">
      <c r="A787" s="27">
        <v>256.0</v>
      </c>
      <c r="B787" s="27" t="s">
        <v>54</v>
      </c>
      <c r="C787" s="27" t="s">
        <v>28</v>
      </c>
      <c r="D787" s="27" t="s">
        <v>28</v>
      </c>
      <c r="E787" s="27" t="s">
        <v>28</v>
      </c>
      <c r="F787" s="27">
        <v>32.0</v>
      </c>
      <c r="G787" s="27" t="s">
        <v>53</v>
      </c>
      <c r="H787" s="27">
        <v>11.0</v>
      </c>
      <c r="I787" s="27" t="s">
        <v>30</v>
      </c>
      <c r="J787" s="27">
        <v>16.0</v>
      </c>
      <c r="K787" s="28" t="s">
        <v>51</v>
      </c>
      <c r="L787" s="62" t="s">
        <v>55</v>
      </c>
      <c r="M787" s="63" t="s">
        <v>55</v>
      </c>
      <c r="N787" s="64"/>
      <c r="O787" s="64"/>
      <c r="P787" s="62"/>
      <c r="Q787" s="31"/>
      <c r="R787" s="51"/>
      <c r="S787" s="51" t="s">
        <v>56</v>
      </c>
      <c r="T787" s="58"/>
      <c r="U787" s="59"/>
    </row>
    <row r="788" hidden="1">
      <c r="A788" s="27">
        <v>257.0</v>
      </c>
      <c r="B788" s="27" t="s">
        <v>54</v>
      </c>
      <c r="C788" s="27" t="s">
        <v>28</v>
      </c>
      <c r="D788" s="27" t="s">
        <v>28</v>
      </c>
      <c r="E788" s="27" t="s">
        <v>28</v>
      </c>
      <c r="F788" s="27">
        <v>32.0</v>
      </c>
      <c r="G788" s="27" t="s">
        <v>53</v>
      </c>
      <c r="H788" s="27">
        <v>11.0</v>
      </c>
      <c r="I788" s="27" t="s">
        <v>30</v>
      </c>
      <c r="J788" s="27">
        <v>16.0</v>
      </c>
      <c r="K788" s="28" t="s">
        <v>52</v>
      </c>
      <c r="L788" s="44">
        <v>166289.96000000002</v>
      </c>
      <c r="M788" s="45">
        <v>125921.0</v>
      </c>
      <c r="N788" s="61">
        <v>2742.0</v>
      </c>
      <c r="O788" s="61">
        <v>10.0</v>
      </c>
      <c r="P788" s="44">
        <v>9697.6</v>
      </c>
      <c r="Q788" s="31"/>
      <c r="R788" s="51">
        <v>7665054.0</v>
      </c>
      <c r="S788" s="51">
        <v>7457.046</v>
      </c>
      <c r="T788" s="58">
        <v>6.34717</v>
      </c>
      <c r="U788" s="59"/>
    </row>
    <row r="789" hidden="1">
      <c r="A789" s="27">
        <v>258.0</v>
      </c>
      <c r="B789" s="27" t="s">
        <v>54</v>
      </c>
      <c r="C789" s="27" t="s">
        <v>28</v>
      </c>
      <c r="D789" s="27" t="s">
        <v>28</v>
      </c>
      <c r="E789" s="27" t="s">
        <v>28</v>
      </c>
      <c r="F789" s="27">
        <v>32.0</v>
      </c>
      <c r="G789" s="27" t="s">
        <v>53</v>
      </c>
      <c r="H789" s="27">
        <v>11.0</v>
      </c>
      <c r="I789" s="27" t="s">
        <v>30</v>
      </c>
      <c r="J789" s="27">
        <v>32.0</v>
      </c>
      <c r="K789" s="28" t="s">
        <v>31</v>
      </c>
      <c r="L789" s="44">
        <v>7864590.0</v>
      </c>
      <c r="M789" s="45">
        <v>8071540.0</v>
      </c>
      <c r="N789" s="61">
        <v>713077.0</v>
      </c>
      <c r="O789" s="61">
        <v>1975.0</v>
      </c>
      <c r="P789" s="44">
        <v>9741850.0</v>
      </c>
      <c r="Q789" s="31"/>
      <c r="R789" s="51">
        <v>2.4807834E7</v>
      </c>
      <c r="S789" s="51">
        <v>26455.915</v>
      </c>
      <c r="T789" s="58">
        <v>7.26905</v>
      </c>
      <c r="U789" s="59"/>
    </row>
    <row r="790" hidden="1">
      <c r="A790" s="27">
        <v>259.0</v>
      </c>
      <c r="B790" s="27" t="s">
        <v>54</v>
      </c>
      <c r="C790" s="27" t="s">
        <v>28</v>
      </c>
      <c r="D790" s="27" t="s">
        <v>28</v>
      </c>
      <c r="E790" s="27" t="s">
        <v>28</v>
      </c>
      <c r="F790" s="27">
        <v>32.0</v>
      </c>
      <c r="G790" s="27" t="s">
        <v>53</v>
      </c>
      <c r="H790" s="27">
        <v>11.0</v>
      </c>
      <c r="I790" s="27" t="s">
        <v>30</v>
      </c>
      <c r="J790" s="27">
        <v>32.0</v>
      </c>
      <c r="K790" s="28" t="s">
        <v>32</v>
      </c>
      <c r="L790" s="44">
        <v>751187.6499999999</v>
      </c>
      <c r="M790" s="45">
        <v>700871.27</v>
      </c>
      <c r="N790" s="61">
        <v>55897.0</v>
      </c>
      <c r="O790" s="61">
        <v>115.0</v>
      </c>
      <c r="P790" s="44">
        <v>325599.54</v>
      </c>
      <c r="Q790" s="31"/>
      <c r="R790" s="51">
        <v>1.9876678E7</v>
      </c>
      <c r="S790" s="51">
        <v>19103.003</v>
      </c>
      <c r="T790" s="58">
        <v>8.22133</v>
      </c>
      <c r="U790" s="59"/>
    </row>
    <row r="791" hidden="1">
      <c r="A791" s="27">
        <v>260.0</v>
      </c>
      <c r="B791" s="27" t="s">
        <v>54</v>
      </c>
      <c r="C791" s="27" t="s">
        <v>28</v>
      </c>
      <c r="D791" s="27" t="s">
        <v>28</v>
      </c>
      <c r="E791" s="27" t="s">
        <v>28</v>
      </c>
      <c r="F791" s="27">
        <v>32.0</v>
      </c>
      <c r="G791" s="27" t="s">
        <v>53</v>
      </c>
      <c r="H791" s="27">
        <v>11.0</v>
      </c>
      <c r="I791" s="27" t="s">
        <v>30</v>
      </c>
      <c r="J791" s="27">
        <v>32.0</v>
      </c>
      <c r="K791" s="28" t="s">
        <v>33</v>
      </c>
      <c r="L791" s="44">
        <v>8552830.0</v>
      </c>
      <c r="M791" s="45">
        <v>8838700.0</v>
      </c>
      <c r="N791" s="61">
        <v>555642.0</v>
      </c>
      <c r="O791" s="61">
        <v>623.0</v>
      </c>
      <c r="P791" s="44">
        <v>1046980.0</v>
      </c>
      <c r="Q791" s="31"/>
      <c r="R791" s="51">
        <v>2.9996545E7</v>
      </c>
      <c r="S791" s="51">
        <v>29936.786</v>
      </c>
      <c r="T791" s="58">
        <v>8.67959</v>
      </c>
      <c r="U791" s="59"/>
    </row>
    <row r="792" hidden="1">
      <c r="A792" s="27">
        <v>261.0</v>
      </c>
      <c r="B792" s="27" t="s">
        <v>54</v>
      </c>
      <c r="C792" s="27" t="s">
        <v>28</v>
      </c>
      <c r="D792" s="27" t="s">
        <v>28</v>
      </c>
      <c r="E792" s="27" t="s">
        <v>28</v>
      </c>
      <c r="F792" s="27">
        <v>32.0</v>
      </c>
      <c r="G792" s="27" t="s">
        <v>53</v>
      </c>
      <c r="H792" s="27">
        <v>11.0</v>
      </c>
      <c r="I792" s="27" t="s">
        <v>30</v>
      </c>
      <c r="J792" s="27">
        <v>32.0</v>
      </c>
      <c r="K792" s="28" t="s">
        <v>34</v>
      </c>
      <c r="L792" s="44">
        <v>1804020.0</v>
      </c>
      <c r="M792" s="45">
        <v>1923170.0</v>
      </c>
      <c r="N792" s="46">
        <v>34591.0</v>
      </c>
      <c r="O792" s="46">
        <v>115.0</v>
      </c>
      <c r="P792" s="44">
        <v>62081.87</v>
      </c>
      <c r="Q792" s="31"/>
      <c r="R792" s="51">
        <v>5.8006329E7</v>
      </c>
      <c r="S792" s="51">
        <v>49154.506</v>
      </c>
      <c r="T792" s="58">
        <v>5.82737</v>
      </c>
      <c r="U792" s="59"/>
    </row>
    <row r="793" hidden="1">
      <c r="A793" s="27">
        <v>262.0</v>
      </c>
      <c r="B793" s="27" t="s">
        <v>54</v>
      </c>
      <c r="C793" s="27" t="s">
        <v>28</v>
      </c>
      <c r="D793" s="27" t="s">
        <v>28</v>
      </c>
      <c r="E793" s="27" t="s">
        <v>28</v>
      </c>
      <c r="F793" s="27">
        <v>32.0</v>
      </c>
      <c r="G793" s="27" t="s">
        <v>53</v>
      </c>
      <c r="H793" s="27">
        <v>11.0</v>
      </c>
      <c r="I793" s="27" t="s">
        <v>30</v>
      </c>
      <c r="J793" s="27">
        <v>32.0</v>
      </c>
      <c r="K793" s="28" t="s">
        <v>35</v>
      </c>
      <c r="L793" s="62" t="s">
        <v>55</v>
      </c>
      <c r="M793" s="63" t="s">
        <v>55</v>
      </c>
      <c r="N793" s="64"/>
      <c r="O793" s="64"/>
      <c r="P793" s="62"/>
      <c r="Q793" s="31"/>
      <c r="R793" s="51"/>
      <c r="S793" s="51" t="s">
        <v>30</v>
      </c>
      <c r="T793" s="58"/>
      <c r="U793" s="59"/>
    </row>
    <row r="794" hidden="1">
      <c r="A794" s="27">
        <v>263.0</v>
      </c>
      <c r="B794" s="27" t="s">
        <v>54</v>
      </c>
      <c r="C794" s="27" t="s">
        <v>28</v>
      </c>
      <c r="D794" s="27" t="s">
        <v>28</v>
      </c>
      <c r="E794" s="27" t="s">
        <v>28</v>
      </c>
      <c r="F794" s="27">
        <v>32.0</v>
      </c>
      <c r="G794" s="27" t="s">
        <v>53</v>
      </c>
      <c r="H794" s="27">
        <v>11.0</v>
      </c>
      <c r="I794" s="27" t="s">
        <v>30</v>
      </c>
      <c r="J794" s="27">
        <v>32.0</v>
      </c>
      <c r="K794" s="28" t="s">
        <v>36</v>
      </c>
      <c r="L794" s="44">
        <v>7784940.0</v>
      </c>
      <c r="M794" s="45">
        <v>7982700.0</v>
      </c>
      <c r="N794" s="61">
        <v>423691.0</v>
      </c>
      <c r="O794" s="61">
        <v>989.0</v>
      </c>
      <c r="P794" s="44">
        <v>1934540.0</v>
      </c>
      <c r="Q794" s="31"/>
      <c r="R794" s="51">
        <v>3.909594E7</v>
      </c>
      <c r="S794" s="51">
        <v>27142.708</v>
      </c>
      <c r="T794" s="58">
        <v>6.52439</v>
      </c>
      <c r="U794" s="59"/>
    </row>
    <row r="795" hidden="1">
      <c r="A795" s="27">
        <v>264.0</v>
      </c>
      <c r="B795" s="27" t="s">
        <v>54</v>
      </c>
      <c r="C795" s="27" t="s">
        <v>28</v>
      </c>
      <c r="D795" s="27" t="s">
        <v>28</v>
      </c>
      <c r="E795" s="27" t="s">
        <v>28</v>
      </c>
      <c r="F795" s="27">
        <v>32.0</v>
      </c>
      <c r="G795" s="27" t="s">
        <v>53</v>
      </c>
      <c r="H795" s="27">
        <v>11.0</v>
      </c>
      <c r="I795" s="27" t="s">
        <v>30</v>
      </c>
      <c r="J795" s="27">
        <v>32.0</v>
      </c>
      <c r="K795" s="28" t="s">
        <v>37</v>
      </c>
      <c r="L795" s="44">
        <v>4557110.0</v>
      </c>
      <c r="M795" s="45">
        <v>4628540.0</v>
      </c>
      <c r="N795" s="46">
        <v>291918.0</v>
      </c>
      <c r="O795" s="46">
        <v>624.0</v>
      </c>
      <c r="P795" s="44">
        <v>1268420.0</v>
      </c>
      <c r="Q795" s="31"/>
      <c r="R795" s="51">
        <v>4.2641889E7</v>
      </c>
      <c r="S795" s="51">
        <v>41345.892</v>
      </c>
      <c r="T795" s="58">
        <v>8.58804</v>
      </c>
      <c r="U795" s="59"/>
    </row>
    <row r="796" hidden="1">
      <c r="A796" s="27">
        <v>265.0</v>
      </c>
      <c r="B796" s="27" t="s">
        <v>54</v>
      </c>
      <c r="C796" s="27" t="s">
        <v>28</v>
      </c>
      <c r="D796" s="27" t="s">
        <v>28</v>
      </c>
      <c r="E796" s="27" t="s">
        <v>28</v>
      </c>
      <c r="F796" s="27">
        <v>32.0</v>
      </c>
      <c r="G796" s="27" t="s">
        <v>53</v>
      </c>
      <c r="H796" s="27">
        <v>11.0</v>
      </c>
      <c r="I796" s="27" t="s">
        <v>30</v>
      </c>
      <c r="J796" s="27">
        <v>32.0</v>
      </c>
      <c r="K796" s="28" t="s">
        <v>38</v>
      </c>
      <c r="L796" s="62" t="s">
        <v>55</v>
      </c>
      <c r="M796" s="63" t="s">
        <v>55</v>
      </c>
      <c r="N796" s="64"/>
      <c r="O796" s="64"/>
      <c r="P796" s="62"/>
      <c r="Q796" s="31"/>
      <c r="R796" s="51"/>
      <c r="S796" s="51" t="s">
        <v>56</v>
      </c>
      <c r="T796" s="58"/>
      <c r="U796" s="59"/>
    </row>
    <row r="797" hidden="1">
      <c r="A797" s="27">
        <v>266.0</v>
      </c>
      <c r="B797" s="27" t="s">
        <v>54</v>
      </c>
      <c r="C797" s="27" t="s">
        <v>28</v>
      </c>
      <c r="D797" s="27" t="s">
        <v>28</v>
      </c>
      <c r="E797" s="27" t="s">
        <v>28</v>
      </c>
      <c r="F797" s="27">
        <v>32.0</v>
      </c>
      <c r="G797" s="27" t="s">
        <v>53</v>
      </c>
      <c r="H797" s="27">
        <v>11.0</v>
      </c>
      <c r="I797" s="27" t="s">
        <v>30</v>
      </c>
      <c r="J797" s="27">
        <v>32.0</v>
      </c>
      <c r="K797" s="28" t="s">
        <v>39</v>
      </c>
      <c r="L797" s="44">
        <v>9406150.0</v>
      </c>
      <c r="M797" s="45">
        <v>9609250.0</v>
      </c>
      <c r="N797" s="61">
        <v>699469.0</v>
      </c>
      <c r="O797" s="61">
        <v>701.0</v>
      </c>
      <c r="P797" s="44">
        <v>2429500.0</v>
      </c>
      <c r="Q797" s="31"/>
      <c r="R797" s="51">
        <v>4.8734453E7</v>
      </c>
      <c r="S797" s="51">
        <v>49364.491</v>
      </c>
      <c r="T797" s="58">
        <v>9.66817</v>
      </c>
      <c r="U797" s="59"/>
    </row>
    <row r="798" hidden="1">
      <c r="A798" s="27">
        <v>267.0</v>
      </c>
      <c r="B798" s="27" t="s">
        <v>54</v>
      </c>
      <c r="C798" s="27" t="s">
        <v>28</v>
      </c>
      <c r="D798" s="27" t="s">
        <v>28</v>
      </c>
      <c r="E798" s="27" t="s">
        <v>28</v>
      </c>
      <c r="F798" s="27">
        <v>32.0</v>
      </c>
      <c r="G798" s="27" t="s">
        <v>53</v>
      </c>
      <c r="H798" s="27">
        <v>11.0</v>
      </c>
      <c r="I798" s="27" t="s">
        <v>30</v>
      </c>
      <c r="J798" s="27">
        <v>32.0</v>
      </c>
      <c r="K798" s="28" t="s">
        <v>40</v>
      </c>
      <c r="L798" s="44">
        <v>8724700.0</v>
      </c>
      <c r="M798" s="45">
        <v>8941710.0</v>
      </c>
      <c r="N798" s="46">
        <v>500528.0</v>
      </c>
      <c r="O798" s="46">
        <v>608.0</v>
      </c>
      <c r="P798" s="44">
        <v>965968.1000000001</v>
      </c>
      <c r="Q798" s="31"/>
      <c r="R798" s="51">
        <v>3.428925E7</v>
      </c>
      <c r="S798" s="51">
        <v>35013.641</v>
      </c>
      <c r="T798" s="58">
        <v>8.55848</v>
      </c>
      <c r="U798" s="59"/>
    </row>
    <row r="799" hidden="1">
      <c r="A799" s="27">
        <v>268.0</v>
      </c>
      <c r="B799" s="27" t="s">
        <v>54</v>
      </c>
      <c r="C799" s="27" t="s">
        <v>28</v>
      </c>
      <c r="D799" s="27" t="s">
        <v>28</v>
      </c>
      <c r="E799" s="27" t="s">
        <v>28</v>
      </c>
      <c r="F799" s="27">
        <v>32.0</v>
      </c>
      <c r="G799" s="27" t="s">
        <v>53</v>
      </c>
      <c r="H799" s="27">
        <v>11.0</v>
      </c>
      <c r="I799" s="27" t="s">
        <v>30</v>
      </c>
      <c r="J799" s="27">
        <v>32.0</v>
      </c>
      <c r="K799" s="28" t="s">
        <v>41</v>
      </c>
      <c r="L799" s="44">
        <v>2359150.0</v>
      </c>
      <c r="M799" s="45">
        <v>2292180.0</v>
      </c>
      <c r="N799" s="61">
        <v>167461.0</v>
      </c>
      <c r="O799" s="61">
        <v>230.0</v>
      </c>
      <c r="P799" s="44">
        <v>202748.96000000002</v>
      </c>
      <c r="Q799" s="31"/>
      <c r="R799" s="51">
        <v>4147546.0000000005</v>
      </c>
      <c r="S799" s="51">
        <v>4618.837</v>
      </c>
      <c r="T799" s="58">
        <v>7.94885</v>
      </c>
      <c r="U799" s="59"/>
    </row>
    <row r="800" hidden="1">
      <c r="A800" s="27">
        <v>269.0</v>
      </c>
      <c r="B800" s="27" t="s">
        <v>54</v>
      </c>
      <c r="C800" s="27" t="s">
        <v>28</v>
      </c>
      <c r="D800" s="27" t="s">
        <v>28</v>
      </c>
      <c r="E800" s="27" t="s">
        <v>28</v>
      </c>
      <c r="F800" s="27">
        <v>32.0</v>
      </c>
      <c r="G800" s="27" t="s">
        <v>53</v>
      </c>
      <c r="H800" s="27">
        <v>11.0</v>
      </c>
      <c r="I800" s="27" t="s">
        <v>30</v>
      </c>
      <c r="J800" s="27">
        <v>32.0</v>
      </c>
      <c r="K800" s="28" t="s">
        <v>42</v>
      </c>
      <c r="L800" s="44">
        <v>4441200.0</v>
      </c>
      <c r="M800" s="45">
        <v>4666230.0</v>
      </c>
      <c r="N800" s="46">
        <v>139456.0</v>
      </c>
      <c r="O800" s="46">
        <v>726.0</v>
      </c>
      <c r="P800" s="44">
        <v>704047.3899999999</v>
      </c>
      <c r="Q800" s="31"/>
      <c r="R800" s="51">
        <v>3.589077E7</v>
      </c>
      <c r="S800" s="51">
        <v>36549.584</v>
      </c>
      <c r="T800" s="58">
        <v>9.73635</v>
      </c>
      <c r="U800" s="59"/>
    </row>
    <row r="801" hidden="1">
      <c r="A801" s="27">
        <v>270.0</v>
      </c>
      <c r="B801" s="27" t="s">
        <v>54</v>
      </c>
      <c r="C801" s="27" t="s">
        <v>28</v>
      </c>
      <c r="D801" s="27" t="s">
        <v>28</v>
      </c>
      <c r="E801" s="27" t="s">
        <v>28</v>
      </c>
      <c r="F801" s="27">
        <v>32.0</v>
      </c>
      <c r="G801" s="27" t="s">
        <v>53</v>
      </c>
      <c r="H801" s="27">
        <v>11.0</v>
      </c>
      <c r="I801" s="27" t="s">
        <v>30</v>
      </c>
      <c r="J801" s="27">
        <v>32.0</v>
      </c>
      <c r="K801" s="28" t="s">
        <v>44</v>
      </c>
      <c r="L801" s="44">
        <v>2914430.0</v>
      </c>
      <c r="M801" s="45">
        <v>3100560.0</v>
      </c>
      <c r="N801" s="61">
        <v>48250.0</v>
      </c>
      <c r="O801" s="61">
        <v>534.0</v>
      </c>
      <c r="P801" s="44">
        <v>375567.58999999997</v>
      </c>
      <c r="Q801" s="31"/>
      <c r="R801" s="51">
        <v>4.4317294E7</v>
      </c>
      <c r="S801" s="51">
        <v>33925.222</v>
      </c>
      <c r="T801" s="58">
        <v>7.81855</v>
      </c>
      <c r="U801" s="59"/>
    </row>
    <row r="802" hidden="1">
      <c r="A802" s="27">
        <v>271.0</v>
      </c>
      <c r="B802" s="27" t="s">
        <v>54</v>
      </c>
      <c r="C802" s="27" t="s">
        <v>28</v>
      </c>
      <c r="D802" s="27" t="s">
        <v>28</v>
      </c>
      <c r="E802" s="27" t="s">
        <v>28</v>
      </c>
      <c r="F802" s="27">
        <v>32.0</v>
      </c>
      <c r="G802" s="27" t="s">
        <v>53</v>
      </c>
      <c r="H802" s="27">
        <v>11.0</v>
      </c>
      <c r="I802" s="27" t="s">
        <v>30</v>
      </c>
      <c r="J802" s="27">
        <v>32.0</v>
      </c>
      <c r="K802" s="28" t="s">
        <v>45</v>
      </c>
      <c r="L802" s="44">
        <v>7817000.0</v>
      </c>
      <c r="M802" s="45">
        <v>8427860.0</v>
      </c>
      <c r="N802" s="46">
        <v>88156.0</v>
      </c>
      <c r="O802" s="46">
        <v>495.0</v>
      </c>
      <c r="P802" s="44">
        <v>675968.51</v>
      </c>
      <c r="Q802" s="31"/>
      <c r="R802" s="51">
        <v>4.3585287E7</v>
      </c>
      <c r="S802" s="51">
        <v>31820.964</v>
      </c>
      <c r="T802" s="58">
        <v>8.26638</v>
      </c>
      <c r="U802" s="59"/>
    </row>
    <row r="803" hidden="1">
      <c r="A803" s="27">
        <v>272.0</v>
      </c>
      <c r="B803" s="27" t="s">
        <v>54</v>
      </c>
      <c r="C803" s="27" t="s">
        <v>28</v>
      </c>
      <c r="D803" s="27" t="s">
        <v>28</v>
      </c>
      <c r="E803" s="27" t="s">
        <v>28</v>
      </c>
      <c r="F803" s="27">
        <v>32.0</v>
      </c>
      <c r="G803" s="27" t="s">
        <v>53</v>
      </c>
      <c r="H803" s="27">
        <v>11.0</v>
      </c>
      <c r="I803" s="27" t="s">
        <v>30</v>
      </c>
      <c r="J803" s="27">
        <v>32.0</v>
      </c>
      <c r="K803" s="28" t="s">
        <v>46</v>
      </c>
      <c r="L803" s="44">
        <v>513082.66000000003</v>
      </c>
      <c r="M803" s="45">
        <v>511672.84</v>
      </c>
      <c r="N803" s="61">
        <v>33073.0</v>
      </c>
      <c r="O803" s="61">
        <v>93.0</v>
      </c>
      <c r="P803" s="44">
        <v>186142.25</v>
      </c>
      <c r="Q803" s="31"/>
      <c r="R803" s="51">
        <v>1.3428084E7</v>
      </c>
      <c r="S803" s="51">
        <v>14645.245</v>
      </c>
      <c r="T803" s="58">
        <v>8.63216</v>
      </c>
      <c r="U803" s="59"/>
    </row>
    <row r="804" hidden="1">
      <c r="A804" s="27">
        <v>273.0</v>
      </c>
      <c r="B804" s="27" t="s">
        <v>54</v>
      </c>
      <c r="C804" s="27" t="s">
        <v>28</v>
      </c>
      <c r="D804" s="27" t="s">
        <v>28</v>
      </c>
      <c r="E804" s="27" t="s">
        <v>28</v>
      </c>
      <c r="F804" s="27">
        <v>32.0</v>
      </c>
      <c r="G804" s="27" t="s">
        <v>53</v>
      </c>
      <c r="H804" s="27">
        <v>11.0</v>
      </c>
      <c r="I804" s="27" t="s">
        <v>30</v>
      </c>
      <c r="J804" s="27">
        <v>32.0</v>
      </c>
      <c r="K804" s="28" t="s">
        <v>47</v>
      </c>
      <c r="L804" s="62" t="s">
        <v>55</v>
      </c>
      <c r="M804" s="63" t="s">
        <v>55</v>
      </c>
      <c r="N804" s="64"/>
      <c r="O804" s="64"/>
      <c r="P804" s="62"/>
      <c r="Q804" s="31"/>
      <c r="R804" s="51"/>
      <c r="S804" s="51" t="s">
        <v>56</v>
      </c>
      <c r="T804" s="58"/>
      <c r="U804" s="59"/>
    </row>
    <row r="805" hidden="1">
      <c r="A805" s="27">
        <v>274.0</v>
      </c>
      <c r="B805" s="27" t="s">
        <v>54</v>
      </c>
      <c r="C805" s="27" t="s">
        <v>28</v>
      </c>
      <c r="D805" s="27" t="s">
        <v>28</v>
      </c>
      <c r="E805" s="27" t="s">
        <v>28</v>
      </c>
      <c r="F805" s="27">
        <v>32.0</v>
      </c>
      <c r="G805" s="27" t="s">
        <v>53</v>
      </c>
      <c r="H805" s="27">
        <v>11.0</v>
      </c>
      <c r="I805" s="27" t="s">
        <v>30</v>
      </c>
      <c r="J805" s="27">
        <v>32.0</v>
      </c>
      <c r="K805" s="28" t="s">
        <v>49</v>
      </c>
      <c r="L805" s="44">
        <v>2913140.0</v>
      </c>
      <c r="M805" s="45">
        <v>3083470.0</v>
      </c>
      <c r="N805" s="61">
        <v>55664.0</v>
      </c>
      <c r="O805" s="61">
        <v>511.0</v>
      </c>
      <c r="P805" s="44">
        <v>1618470.0</v>
      </c>
      <c r="Q805" s="31"/>
      <c r="R805" s="51">
        <v>3.4627458E7</v>
      </c>
      <c r="S805" s="51">
        <v>36287.605</v>
      </c>
      <c r="T805" s="58">
        <v>7.87468</v>
      </c>
      <c r="U805" s="59"/>
    </row>
    <row r="806" hidden="1">
      <c r="A806" s="27">
        <v>275.0</v>
      </c>
      <c r="B806" s="27" t="s">
        <v>54</v>
      </c>
      <c r="C806" s="27" t="s">
        <v>28</v>
      </c>
      <c r="D806" s="27" t="s">
        <v>28</v>
      </c>
      <c r="E806" s="27" t="s">
        <v>28</v>
      </c>
      <c r="F806" s="27">
        <v>32.0</v>
      </c>
      <c r="G806" s="27" t="s">
        <v>53</v>
      </c>
      <c r="H806" s="27">
        <v>11.0</v>
      </c>
      <c r="I806" s="27" t="s">
        <v>30</v>
      </c>
      <c r="J806" s="27">
        <v>32.0</v>
      </c>
      <c r="K806" s="28" t="s">
        <v>52</v>
      </c>
      <c r="L806" s="44">
        <v>264053.06</v>
      </c>
      <c r="M806" s="45">
        <v>257010.24000000002</v>
      </c>
      <c r="N806" s="61">
        <v>4278.0</v>
      </c>
      <c r="O806" s="61">
        <v>16.0</v>
      </c>
      <c r="P806" s="44">
        <v>18825.52</v>
      </c>
      <c r="Q806" s="31"/>
      <c r="R806" s="51">
        <v>1.5046168E7</v>
      </c>
      <c r="S806" s="51">
        <v>15296.349</v>
      </c>
      <c r="T806" s="58">
        <v>6.43298</v>
      </c>
      <c r="U806" s="59"/>
    </row>
    <row r="807" hidden="1">
      <c r="A807" s="27">
        <v>276.0</v>
      </c>
      <c r="B807" s="27" t="s">
        <v>54</v>
      </c>
      <c r="C807" s="27" t="s">
        <v>28</v>
      </c>
      <c r="D807" s="27" t="s">
        <v>28</v>
      </c>
      <c r="E807" s="27" t="s">
        <v>28</v>
      </c>
      <c r="F807" s="27">
        <v>32.0</v>
      </c>
      <c r="G807" s="27" t="s">
        <v>53</v>
      </c>
      <c r="H807" s="27">
        <v>11.0</v>
      </c>
      <c r="I807" s="27" t="s">
        <v>30</v>
      </c>
      <c r="J807" s="27">
        <v>64.0</v>
      </c>
      <c r="K807" s="28" t="s">
        <v>31</v>
      </c>
      <c r="L807" s="44">
        <v>1.569668E7</v>
      </c>
      <c r="M807" s="45">
        <v>1.616137E7</v>
      </c>
      <c r="N807" s="61">
        <v>1400426.0</v>
      </c>
      <c r="O807" s="61">
        <v>3941.0</v>
      </c>
      <c r="P807" s="44">
        <v>1.928112E7</v>
      </c>
      <c r="Q807" s="31"/>
      <c r="R807" s="51">
        <v>4.1797636E7</v>
      </c>
      <c r="S807" s="51">
        <v>58411.188</v>
      </c>
      <c r="T807" s="58">
        <v>10.15941</v>
      </c>
      <c r="U807" s="59"/>
    </row>
    <row r="808" hidden="1">
      <c r="A808" s="27">
        <v>277.0</v>
      </c>
      <c r="B808" s="27" t="s">
        <v>54</v>
      </c>
      <c r="C808" s="27" t="s">
        <v>28</v>
      </c>
      <c r="D808" s="27" t="s">
        <v>28</v>
      </c>
      <c r="E808" s="27" t="s">
        <v>28</v>
      </c>
      <c r="F808" s="27">
        <v>32.0</v>
      </c>
      <c r="G808" s="27" t="s">
        <v>53</v>
      </c>
      <c r="H808" s="27">
        <v>11.0</v>
      </c>
      <c r="I808" s="27" t="s">
        <v>30</v>
      </c>
      <c r="J808" s="27">
        <v>64.0</v>
      </c>
      <c r="K808" s="28" t="s">
        <v>32</v>
      </c>
      <c r="L808" s="62" t="s">
        <v>55</v>
      </c>
      <c r="M808" s="63" t="s">
        <v>55</v>
      </c>
      <c r="N808" s="64"/>
      <c r="O808" s="64"/>
      <c r="P808" s="62"/>
      <c r="Q808" s="31"/>
      <c r="R808" s="51"/>
      <c r="S808" s="51" t="s">
        <v>56</v>
      </c>
      <c r="T808" s="58"/>
      <c r="U808" s="59"/>
    </row>
    <row r="809" hidden="1">
      <c r="A809" s="27">
        <v>278.0</v>
      </c>
      <c r="B809" s="27" t="s">
        <v>54</v>
      </c>
      <c r="C809" s="27" t="s">
        <v>28</v>
      </c>
      <c r="D809" s="27" t="s">
        <v>28</v>
      </c>
      <c r="E809" s="27" t="s">
        <v>28</v>
      </c>
      <c r="F809" s="27">
        <v>32.0</v>
      </c>
      <c r="G809" s="27" t="s">
        <v>53</v>
      </c>
      <c r="H809" s="27">
        <v>11.0</v>
      </c>
      <c r="I809" s="27" t="s">
        <v>30</v>
      </c>
      <c r="J809" s="27">
        <v>64.0</v>
      </c>
      <c r="K809" s="28" t="s">
        <v>33</v>
      </c>
      <c r="L809" s="44">
        <v>1.70446E7</v>
      </c>
      <c r="M809" s="45">
        <v>1.754013E7</v>
      </c>
      <c r="N809" s="61">
        <v>1106871.0</v>
      </c>
      <c r="O809" s="61">
        <v>1242.0</v>
      </c>
      <c r="P809" s="44">
        <v>2146210.0</v>
      </c>
      <c r="Q809" s="31"/>
      <c r="R809" s="51">
        <v>6.8926084E7</v>
      </c>
      <c r="S809" s="51">
        <v>83991.577</v>
      </c>
      <c r="T809" s="58">
        <v>10.06326</v>
      </c>
      <c r="U809" s="59"/>
    </row>
    <row r="810" hidden="1">
      <c r="A810" s="27">
        <v>279.0</v>
      </c>
      <c r="B810" s="27" t="s">
        <v>54</v>
      </c>
      <c r="C810" s="27" t="s">
        <v>28</v>
      </c>
      <c r="D810" s="27" t="s">
        <v>28</v>
      </c>
      <c r="E810" s="27" t="s">
        <v>28</v>
      </c>
      <c r="F810" s="27">
        <v>32.0</v>
      </c>
      <c r="G810" s="27" t="s">
        <v>53</v>
      </c>
      <c r="H810" s="27">
        <v>11.0</v>
      </c>
      <c r="I810" s="27" t="s">
        <v>30</v>
      </c>
      <c r="J810" s="27">
        <v>64.0</v>
      </c>
      <c r="K810" s="28" t="s">
        <v>34</v>
      </c>
      <c r="L810" s="44">
        <v>3561230.0</v>
      </c>
      <c r="M810" s="45">
        <v>3845650.0</v>
      </c>
      <c r="N810" s="46">
        <v>82443.0</v>
      </c>
      <c r="O810" s="46">
        <v>227.0</v>
      </c>
      <c r="P810" s="44">
        <v>131179.57</v>
      </c>
      <c r="Q810" s="31"/>
      <c r="R810" s="51">
        <v>1.20525705E8</v>
      </c>
      <c r="S810" s="51">
        <v>118814.435</v>
      </c>
      <c r="T810" s="58">
        <v>6.34784</v>
      </c>
      <c r="U810" s="59"/>
    </row>
    <row r="811" hidden="1">
      <c r="A811" s="27">
        <v>280.0</v>
      </c>
      <c r="B811" s="27" t="s">
        <v>54</v>
      </c>
      <c r="C811" s="27" t="s">
        <v>28</v>
      </c>
      <c r="D811" s="27" t="s">
        <v>28</v>
      </c>
      <c r="E811" s="27" t="s">
        <v>28</v>
      </c>
      <c r="F811" s="27">
        <v>32.0</v>
      </c>
      <c r="G811" s="27" t="s">
        <v>53</v>
      </c>
      <c r="H811" s="27">
        <v>11.0</v>
      </c>
      <c r="I811" s="27" t="s">
        <v>30</v>
      </c>
      <c r="J811" s="27">
        <v>64.0</v>
      </c>
      <c r="K811" s="28" t="s">
        <v>35</v>
      </c>
      <c r="L811" s="62" t="s">
        <v>55</v>
      </c>
      <c r="M811" s="63" t="s">
        <v>55</v>
      </c>
      <c r="N811" s="64"/>
      <c r="O811" s="64"/>
      <c r="P811" s="62"/>
      <c r="Q811" s="31"/>
      <c r="R811" s="51"/>
      <c r="S811" s="51" t="s">
        <v>30</v>
      </c>
      <c r="T811" s="58"/>
      <c r="U811" s="59"/>
    </row>
    <row r="812" hidden="1">
      <c r="A812" s="27">
        <v>281.0</v>
      </c>
      <c r="B812" s="27" t="s">
        <v>54</v>
      </c>
      <c r="C812" s="27" t="s">
        <v>28</v>
      </c>
      <c r="D812" s="27" t="s">
        <v>28</v>
      </c>
      <c r="E812" s="27" t="s">
        <v>28</v>
      </c>
      <c r="F812" s="27">
        <v>32.0</v>
      </c>
      <c r="G812" s="27" t="s">
        <v>53</v>
      </c>
      <c r="H812" s="27">
        <v>11.0</v>
      </c>
      <c r="I812" s="27" t="s">
        <v>30</v>
      </c>
      <c r="J812" s="27">
        <v>64.0</v>
      </c>
      <c r="K812" s="28" t="s">
        <v>36</v>
      </c>
      <c r="L812" s="44">
        <v>1.555919E7</v>
      </c>
      <c r="M812" s="45">
        <v>1.600585E7</v>
      </c>
      <c r="N812" s="61">
        <v>775289.0</v>
      </c>
      <c r="O812" s="61">
        <v>1971.0</v>
      </c>
      <c r="P812" s="44">
        <v>3893700.0</v>
      </c>
      <c r="Q812" s="31"/>
      <c r="R812" s="51">
        <v>7.8743542E7</v>
      </c>
      <c r="S812" s="51">
        <v>70920.068</v>
      </c>
      <c r="T812" s="58">
        <v>7.70461</v>
      </c>
      <c r="U812" s="59"/>
    </row>
    <row r="813" hidden="1">
      <c r="A813" s="27">
        <v>282.0</v>
      </c>
      <c r="B813" s="27" t="s">
        <v>54</v>
      </c>
      <c r="C813" s="27" t="s">
        <v>28</v>
      </c>
      <c r="D813" s="27" t="s">
        <v>28</v>
      </c>
      <c r="E813" s="27" t="s">
        <v>28</v>
      </c>
      <c r="F813" s="27">
        <v>32.0</v>
      </c>
      <c r="G813" s="27" t="s">
        <v>53</v>
      </c>
      <c r="H813" s="27">
        <v>11.0</v>
      </c>
      <c r="I813" s="27" t="s">
        <v>30</v>
      </c>
      <c r="J813" s="27">
        <v>64.0</v>
      </c>
      <c r="K813" s="28" t="s">
        <v>37</v>
      </c>
      <c r="L813" s="44">
        <v>9047860.0</v>
      </c>
      <c r="M813" s="45">
        <v>9222650.0</v>
      </c>
      <c r="N813" s="46">
        <v>571774.0</v>
      </c>
      <c r="O813" s="46">
        <v>1243.0</v>
      </c>
      <c r="P813" s="44">
        <v>2579250.0</v>
      </c>
      <c r="Q813" s="31"/>
      <c r="R813" s="51">
        <v>8.6032407E7</v>
      </c>
      <c r="S813" s="51">
        <v>80616.447</v>
      </c>
      <c r="T813" s="58">
        <v>9.50399</v>
      </c>
      <c r="U813" s="59"/>
    </row>
    <row r="814" hidden="1">
      <c r="A814" s="27">
        <v>283.0</v>
      </c>
      <c r="B814" s="27" t="s">
        <v>54</v>
      </c>
      <c r="C814" s="27" t="s">
        <v>28</v>
      </c>
      <c r="D814" s="27" t="s">
        <v>28</v>
      </c>
      <c r="E814" s="27" t="s">
        <v>28</v>
      </c>
      <c r="F814" s="27">
        <v>32.0</v>
      </c>
      <c r="G814" s="27" t="s">
        <v>53</v>
      </c>
      <c r="H814" s="27">
        <v>11.0</v>
      </c>
      <c r="I814" s="27" t="s">
        <v>30</v>
      </c>
      <c r="J814" s="27">
        <v>64.0</v>
      </c>
      <c r="K814" s="28" t="s">
        <v>38</v>
      </c>
      <c r="L814" s="44">
        <v>1.718474E7</v>
      </c>
      <c r="M814" s="45">
        <v>1.771697E7</v>
      </c>
      <c r="N814" s="61">
        <v>1227660.0</v>
      </c>
      <c r="O814" s="61">
        <v>1277.0</v>
      </c>
      <c r="P814" s="44">
        <v>2352730.0</v>
      </c>
      <c r="Q814" s="31"/>
      <c r="R814" s="51">
        <v>7.8157964E7</v>
      </c>
      <c r="S814" s="51">
        <v>74882.221</v>
      </c>
      <c r="T814" s="58">
        <v>10.24382</v>
      </c>
      <c r="U814" s="59"/>
    </row>
    <row r="815" hidden="1">
      <c r="A815" s="27">
        <v>284.0</v>
      </c>
      <c r="B815" s="27" t="s">
        <v>54</v>
      </c>
      <c r="C815" s="27" t="s">
        <v>28</v>
      </c>
      <c r="D815" s="27" t="s">
        <v>28</v>
      </c>
      <c r="E815" s="27" t="s">
        <v>28</v>
      </c>
      <c r="F815" s="27">
        <v>32.0</v>
      </c>
      <c r="G815" s="27" t="s">
        <v>53</v>
      </c>
      <c r="H815" s="27">
        <v>11.0</v>
      </c>
      <c r="I815" s="27" t="s">
        <v>30</v>
      </c>
      <c r="J815" s="27">
        <v>64.0</v>
      </c>
      <c r="K815" s="28" t="s">
        <v>39</v>
      </c>
      <c r="L815" s="44">
        <v>1.874831E7</v>
      </c>
      <c r="M815" s="45">
        <v>1.928002E7</v>
      </c>
      <c r="N815" s="61">
        <v>1406530.0</v>
      </c>
      <c r="O815" s="61">
        <v>1395.0</v>
      </c>
      <c r="P815" s="44">
        <v>4932490.0</v>
      </c>
      <c r="Q815" s="31"/>
      <c r="R815" s="51">
        <v>9.6291611E7</v>
      </c>
      <c r="S815" s="51">
        <v>102255.554</v>
      </c>
      <c r="T815" s="58">
        <v>10.19598</v>
      </c>
      <c r="U815" s="59"/>
    </row>
    <row r="816" hidden="1">
      <c r="A816" s="27">
        <v>285.0</v>
      </c>
      <c r="B816" s="27" t="s">
        <v>54</v>
      </c>
      <c r="C816" s="27" t="s">
        <v>28</v>
      </c>
      <c r="D816" s="27" t="s">
        <v>28</v>
      </c>
      <c r="E816" s="27" t="s">
        <v>28</v>
      </c>
      <c r="F816" s="27">
        <v>32.0</v>
      </c>
      <c r="G816" s="27" t="s">
        <v>53</v>
      </c>
      <c r="H816" s="27">
        <v>11.0</v>
      </c>
      <c r="I816" s="27" t="s">
        <v>30</v>
      </c>
      <c r="J816" s="27">
        <v>64.0</v>
      </c>
      <c r="K816" s="28" t="s">
        <v>40</v>
      </c>
      <c r="L816" s="44">
        <v>1.743452E7</v>
      </c>
      <c r="M816" s="45">
        <v>1.794833E7</v>
      </c>
      <c r="N816" s="46">
        <v>1016453.0</v>
      </c>
      <c r="O816" s="46">
        <v>1242.0</v>
      </c>
      <c r="P816" s="44">
        <v>2796430.0</v>
      </c>
      <c r="Q816" s="31"/>
      <c r="R816" s="51">
        <v>7.8767015E7</v>
      </c>
      <c r="S816" s="51">
        <v>73406.557</v>
      </c>
      <c r="T816" s="66">
        <v>10.38488</v>
      </c>
      <c r="U816" s="67"/>
    </row>
    <row r="817" hidden="1">
      <c r="A817" s="27">
        <v>286.0</v>
      </c>
      <c r="B817" s="27" t="s">
        <v>54</v>
      </c>
      <c r="C817" s="27" t="s">
        <v>28</v>
      </c>
      <c r="D817" s="27" t="s">
        <v>28</v>
      </c>
      <c r="E817" s="27" t="s">
        <v>28</v>
      </c>
      <c r="F817" s="27">
        <v>32.0</v>
      </c>
      <c r="G817" s="27" t="s">
        <v>53</v>
      </c>
      <c r="H817" s="27">
        <v>11.0</v>
      </c>
      <c r="I817" s="27" t="s">
        <v>30</v>
      </c>
      <c r="J817" s="27">
        <v>64.0</v>
      </c>
      <c r="K817" s="28" t="s">
        <v>41</v>
      </c>
      <c r="L817" s="44">
        <v>4780360.0</v>
      </c>
      <c r="M817" s="45">
        <v>4737320.0</v>
      </c>
      <c r="N817" s="61">
        <v>340689.0</v>
      </c>
      <c r="O817" s="61">
        <v>455.0</v>
      </c>
      <c r="P817" s="44">
        <v>537868.4299999999</v>
      </c>
      <c r="Q817" s="31"/>
      <c r="R817" s="51">
        <v>8051987.0</v>
      </c>
      <c r="S817" s="51">
        <v>8809.032</v>
      </c>
      <c r="T817" s="58">
        <v>10.12591</v>
      </c>
      <c r="U817" s="59"/>
    </row>
    <row r="818" hidden="1">
      <c r="A818" s="27">
        <v>287.0</v>
      </c>
      <c r="B818" s="27" t="s">
        <v>54</v>
      </c>
      <c r="C818" s="27" t="s">
        <v>28</v>
      </c>
      <c r="D818" s="27" t="s">
        <v>28</v>
      </c>
      <c r="E818" s="27" t="s">
        <v>28</v>
      </c>
      <c r="F818" s="27">
        <v>32.0</v>
      </c>
      <c r="G818" s="27" t="s">
        <v>53</v>
      </c>
      <c r="H818" s="27">
        <v>11.0</v>
      </c>
      <c r="I818" s="27" t="s">
        <v>30</v>
      </c>
      <c r="J818" s="27">
        <v>64.0</v>
      </c>
      <c r="K818" s="28" t="s">
        <v>42</v>
      </c>
      <c r="L818" s="44">
        <v>8948180.0</v>
      </c>
      <c r="M818" s="45">
        <v>9547720.0</v>
      </c>
      <c r="N818" s="46">
        <v>277711.0</v>
      </c>
      <c r="O818" s="46">
        <v>1440.0</v>
      </c>
      <c r="P818" s="44">
        <v>1571280.0</v>
      </c>
      <c r="Q818" s="31"/>
      <c r="R818" s="51">
        <v>9.6472869E7</v>
      </c>
      <c r="S818" s="51">
        <v>92969.998</v>
      </c>
      <c r="T818" s="58">
        <v>8.98699</v>
      </c>
      <c r="U818" s="59"/>
    </row>
    <row r="819" hidden="1">
      <c r="A819" s="27">
        <v>288.0</v>
      </c>
      <c r="B819" s="27" t="s">
        <v>54</v>
      </c>
      <c r="C819" s="27" t="s">
        <v>28</v>
      </c>
      <c r="D819" s="27" t="s">
        <v>28</v>
      </c>
      <c r="E819" s="27" t="s">
        <v>28</v>
      </c>
      <c r="F819" s="27">
        <v>32.0</v>
      </c>
      <c r="G819" s="27" t="s">
        <v>53</v>
      </c>
      <c r="H819" s="27">
        <v>11.0</v>
      </c>
      <c r="I819" s="27" t="s">
        <v>30</v>
      </c>
      <c r="J819" s="27">
        <v>64.0</v>
      </c>
      <c r="K819" s="28" t="s">
        <v>44</v>
      </c>
      <c r="L819" s="44">
        <v>5923050.0</v>
      </c>
      <c r="M819" s="45">
        <v>6373610.0</v>
      </c>
      <c r="N819" s="61">
        <v>94852.0</v>
      </c>
      <c r="O819" s="61">
        <v>1058.0</v>
      </c>
      <c r="P819" s="44">
        <v>731274.2899999999</v>
      </c>
      <c r="Q819" s="31"/>
      <c r="R819" s="51">
        <v>7.5181399E7</v>
      </c>
      <c r="S819" s="51">
        <v>74399.687</v>
      </c>
      <c r="T819" s="58">
        <v>9.18692</v>
      </c>
      <c r="U819" s="59"/>
    </row>
    <row r="820" hidden="1">
      <c r="A820" s="27">
        <v>289.0</v>
      </c>
      <c r="B820" s="27" t="s">
        <v>54</v>
      </c>
      <c r="C820" s="27" t="s">
        <v>28</v>
      </c>
      <c r="D820" s="27" t="s">
        <v>28</v>
      </c>
      <c r="E820" s="27" t="s">
        <v>28</v>
      </c>
      <c r="F820" s="27">
        <v>32.0</v>
      </c>
      <c r="G820" s="27" t="s">
        <v>53</v>
      </c>
      <c r="H820" s="27">
        <v>11.0</v>
      </c>
      <c r="I820" s="27" t="s">
        <v>30</v>
      </c>
      <c r="J820" s="27">
        <v>64.0</v>
      </c>
      <c r="K820" s="28" t="s">
        <v>45</v>
      </c>
      <c r="L820" s="44">
        <v>1.572358E7</v>
      </c>
      <c r="M820" s="45">
        <v>1.710802E7</v>
      </c>
      <c r="N820" s="46">
        <v>183574.0</v>
      </c>
      <c r="O820" s="46">
        <v>988.0</v>
      </c>
      <c r="P820" s="44">
        <v>1228490.0</v>
      </c>
      <c r="Q820" s="31"/>
      <c r="R820" s="51">
        <v>7.9268026E7</v>
      </c>
      <c r="S820" s="51">
        <v>77492.795</v>
      </c>
      <c r="T820" s="58">
        <v>8.02717</v>
      </c>
      <c r="U820" s="59"/>
    </row>
    <row r="821" hidden="1">
      <c r="A821" s="27">
        <v>290.0</v>
      </c>
      <c r="B821" s="27" t="s">
        <v>54</v>
      </c>
      <c r="C821" s="27" t="s">
        <v>28</v>
      </c>
      <c r="D821" s="27" t="s">
        <v>28</v>
      </c>
      <c r="E821" s="27" t="s">
        <v>28</v>
      </c>
      <c r="F821" s="27">
        <v>32.0</v>
      </c>
      <c r="G821" s="27" t="s">
        <v>53</v>
      </c>
      <c r="H821" s="27">
        <v>11.0</v>
      </c>
      <c r="I821" s="27" t="s">
        <v>30</v>
      </c>
      <c r="J821" s="27">
        <v>64.0</v>
      </c>
      <c r="K821" s="28" t="s">
        <v>46</v>
      </c>
      <c r="L821" s="44">
        <v>1020600.0</v>
      </c>
      <c r="M821" s="45">
        <v>1033560.0</v>
      </c>
      <c r="N821" s="61">
        <v>67932.0</v>
      </c>
      <c r="O821" s="61">
        <v>185.0</v>
      </c>
      <c r="P821" s="44">
        <v>370287.03</v>
      </c>
      <c r="Q821" s="31"/>
      <c r="R821" s="51">
        <v>2.7149278E7</v>
      </c>
      <c r="S821" s="51">
        <v>27971.595</v>
      </c>
      <c r="T821" s="58">
        <v>9.64124</v>
      </c>
      <c r="U821" s="59"/>
    </row>
    <row r="822" hidden="1">
      <c r="A822" s="27">
        <v>291.0</v>
      </c>
      <c r="B822" s="27" t="s">
        <v>54</v>
      </c>
      <c r="C822" s="27" t="s">
        <v>28</v>
      </c>
      <c r="D822" s="27" t="s">
        <v>28</v>
      </c>
      <c r="E822" s="27" t="s">
        <v>28</v>
      </c>
      <c r="F822" s="27">
        <v>32.0</v>
      </c>
      <c r="G822" s="27" t="s">
        <v>53</v>
      </c>
      <c r="H822" s="27">
        <v>11.0</v>
      </c>
      <c r="I822" s="27" t="s">
        <v>30</v>
      </c>
      <c r="J822" s="27">
        <v>64.0</v>
      </c>
      <c r="K822" s="28" t="s">
        <v>49</v>
      </c>
      <c r="L822" s="44">
        <v>5904420.0</v>
      </c>
      <c r="M822" s="45">
        <v>6337130.0</v>
      </c>
      <c r="N822" s="61">
        <v>118499.0</v>
      </c>
      <c r="O822" s="61">
        <v>1019.0</v>
      </c>
      <c r="P822" s="44">
        <v>3389990.0</v>
      </c>
      <c r="Q822" s="31"/>
      <c r="R822" s="51">
        <v>6.9679363E7</v>
      </c>
      <c r="S822" s="51">
        <v>69947.037</v>
      </c>
      <c r="T822" s="58">
        <v>8.23649</v>
      </c>
      <c r="U822" s="59"/>
    </row>
    <row r="823" hidden="1">
      <c r="A823" s="27">
        <v>292.0</v>
      </c>
      <c r="B823" s="27" t="s">
        <v>54</v>
      </c>
      <c r="C823" s="27" t="s">
        <v>28</v>
      </c>
      <c r="D823" s="27" t="s">
        <v>28</v>
      </c>
      <c r="E823" s="27" t="s">
        <v>28</v>
      </c>
      <c r="F823" s="27">
        <v>32.0</v>
      </c>
      <c r="G823" s="27" t="s">
        <v>53</v>
      </c>
      <c r="H823" s="27">
        <v>11.0</v>
      </c>
      <c r="I823" s="27" t="s">
        <v>30</v>
      </c>
      <c r="J823" s="27">
        <v>64.0</v>
      </c>
      <c r="K823" s="28" t="s">
        <v>52</v>
      </c>
      <c r="L823" s="44">
        <v>507907.08999999997</v>
      </c>
      <c r="M823" s="45">
        <v>518552.01999999996</v>
      </c>
      <c r="N823" s="61">
        <v>10015.0</v>
      </c>
      <c r="O823" s="61">
        <v>31.0</v>
      </c>
      <c r="P823" s="44">
        <v>60100.93</v>
      </c>
      <c r="Q823" s="31"/>
      <c r="R823" s="51">
        <v>3.0352958E7</v>
      </c>
      <c r="S823" s="51">
        <v>31339.426</v>
      </c>
      <c r="T823" s="58">
        <v>7.08646</v>
      </c>
      <c r="U823" s="59"/>
    </row>
    <row r="824" hidden="1">
      <c r="A824" s="27">
        <v>293.0</v>
      </c>
      <c r="B824" s="27" t="s">
        <v>54</v>
      </c>
      <c r="C824" s="27" t="s">
        <v>28</v>
      </c>
      <c r="D824" s="27" t="s">
        <v>28</v>
      </c>
      <c r="E824" s="27" t="s">
        <v>28</v>
      </c>
      <c r="F824" s="27">
        <v>32.0</v>
      </c>
      <c r="G824" s="27" t="s">
        <v>53</v>
      </c>
      <c r="H824" s="27">
        <v>11.0</v>
      </c>
      <c r="I824" s="27" t="s">
        <v>30</v>
      </c>
      <c r="J824" s="27">
        <v>128.0</v>
      </c>
      <c r="K824" s="28" t="s">
        <v>31</v>
      </c>
      <c r="L824" s="44">
        <v>3.146064E7</v>
      </c>
      <c r="M824" s="45">
        <v>3.227876E7</v>
      </c>
      <c r="N824" s="61">
        <v>2871021.0</v>
      </c>
      <c r="O824" s="61">
        <v>7871.0</v>
      </c>
      <c r="P824" s="44">
        <v>3.917413E7</v>
      </c>
      <c r="Q824" s="31"/>
      <c r="R824" s="51">
        <v>1.23633158E8</v>
      </c>
      <c r="S824" s="51">
        <v>132112.073</v>
      </c>
      <c r="T824" s="58">
        <v>7.20192</v>
      </c>
      <c r="U824" s="59"/>
    </row>
    <row r="825" hidden="1">
      <c r="A825" s="27">
        <v>294.0</v>
      </c>
      <c r="B825" s="27" t="s">
        <v>54</v>
      </c>
      <c r="C825" s="27" t="s">
        <v>28</v>
      </c>
      <c r="D825" s="27" t="s">
        <v>28</v>
      </c>
      <c r="E825" s="27" t="s">
        <v>28</v>
      </c>
      <c r="F825" s="27">
        <v>32.0</v>
      </c>
      <c r="G825" s="27" t="s">
        <v>53</v>
      </c>
      <c r="H825" s="27">
        <v>11.0</v>
      </c>
      <c r="I825" s="27" t="s">
        <v>30</v>
      </c>
      <c r="J825" s="27">
        <v>128.0</v>
      </c>
      <c r="K825" s="28" t="s">
        <v>32</v>
      </c>
      <c r="L825" s="44">
        <v>2809780.0</v>
      </c>
      <c r="M825" s="45">
        <v>2782510.0</v>
      </c>
      <c r="N825" s="61">
        <v>213541.0</v>
      </c>
      <c r="O825" s="61">
        <v>438.0</v>
      </c>
      <c r="P825" s="44">
        <v>1456110.0</v>
      </c>
      <c r="Q825" s="31"/>
      <c r="R825" s="51"/>
      <c r="S825" s="51">
        <v>75551.778</v>
      </c>
      <c r="T825" s="58">
        <v>7.95186</v>
      </c>
      <c r="U825" s="59"/>
    </row>
    <row r="826" hidden="1">
      <c r="A826" s="27">
        <v>295.0</v>
      </c>
      <c r="B826" s="27" t="s">
        <v>54</v>
      </c>
      <c r="C826" s="27" t="s">
        <v>28</v>
      </c>
      <c r="D826" s="27" t="s">
        <v>28</v>
      </c>
      <c r="E826" s="27" t="s">
        <v>28</v>
      </c>
      <c r="F826" s="27">
        <v>32.0</v>
      </c>
      <c r="G826" s="27" t="s">
        <v>53</v>
      </c>
      <c r="H826" s="27">
        <v>11.0</v>
      </c>
      <c r="I826" s="27" t="s">
        <v>30</v>
      </c>
      <c r="J826" s="27">
        <v>128.0</v>
      </c>
      <c r="K826" s="28" t="s">
        <v>33</v>
      </c>
      <c r="L826" s="44">
        <v>3.40595E7</v>
      </c>
      <c r="M826" s="45">
        <v>3.506605E7</v>
      </c>
      <c r="N826" s="61">
        <v>2233874.0</v>
      </c>
      <c r="O826" s="61">
        <v>2480.0</v>
      </c>
      <c r="P826" s="44">
        <v>4365700.0</v>
      </c>
      <c r="Q826" s="31"/>
      <c r="R826" s="51">
        <v>1.96914806E8</v>
      </c>
      <c r="S826" s="51">
        <v>181317.483</v>
      </c>
      <c r="T826" s="58">
        <v>8.925</v>
      </c>
      <c r="U826" s="59"/>
    </row>
    <row r="827" hidden="1">
      <c r="A827" s="27">
        <v>296.0</v>
      </c>
      <c r="B827" s="27" t="s">
        <v>54</v>
      </c>
      <c r="C827" s="27" t="s">
        <v>28</v>
      </c>
      <c r="D827" s="27" t="s">
        <v>28</v>
      </c>
      <c r="E827" s="27" t="s">
        <v>28</v>
      </c>
      <c r="F827" s="27">
        <v>32.0</v>
      </c>
      <c r="G827" s="27" t="s">
        <v>53</v>
      </c>
      <c r="H827" s="27">
        <v>11.0</v>
      </c>
      <c r="I827" s="27" t="s">
        <v>30</v>
      </c>
      <c r="J827" s="27">
        <v>128.0</v>
      </c>
      <c r="K827" s="28" t="s">
        <v>34</v>
      </c>
      <c r="L827" s="44">
        <v>7085650.0</v>
      </c>
      <c r="M827" s="45">
        <v>7726990.0</v>
      </c>
      <c r="N827" s="46">
        <v>153441.0</v>
      </c>
      <c r="O827" s="46">
        <v>451.0</v>
      </c>
      <c r="P827" s="44">
        <v>265624.51</v>
      </c>
      <c r="Q827" s="31"/>
      <c r="R827" s="51">
        <v>2.60052629E8</v>
      </c>
      <c r="S827" s="51">
        <v>249947.073</v>
      </c>
      <c r="T827" s="58">
        <v>6.2673</v>
      </c>
      <c r="U827" s="59"/>
    </row>
    <row r="828" hidden="1">
      <c r="A828" s="27">
        <v>297.0</v>
      </c>
      <c r="B828" s="27" t="s">
        <v>54</v>
      </c>
      <c r="C828" s="27" t="s">
        <v>28</v>
      </c>
      <c r="D828" s="27" t="s">
        <v>28</v>
      </c>
      <c r="E828" s="27" t="s">
        <v>28</v>
      </c>
      <c r="F828" s="27">
        <v>32.0</v>
      </c>
      <c r="G828" s="27" t="s">
        <v>53</v>
      </c>
      <c r="H828" s="27">
        <v>11.0</v>
      </c>
      <c r="I828" s="27" t="s">
        <v>30</v>
      </c>
      <c r="J828" s="27">
        <v>128.0</v>
      </c>
      <c r="K828" s="28" t="s">
        <v>36</v>
      </c>
      <c r="L828" s="44">
        <v>3.117942E7</v>
      </c>
      <c r="M828" s="45">
        <v>3.204509E7</v>
      </c>
      <c r="N828" s="61">
        <v>1746639.0</v>
      </c>
      <c r="O828" s="61">
        <v>3941.0</v>
      </c>
      <c r="P828" s="44">
        <v>8092430.0</v>
      </c>
      <c r="Q828" s="31"/>
      <c r="R828" s="51">
        <v>1.45367475E8</v>
      </c>
      <c r="S828" s="51">
        <v>149424.953</v>
      </c>
      <c r="T828" s="58">
        <v>6.58513</v>
      </c>
      <c r="U828" s="59"/>
    </row>
    <row r="829" hidden="1">
      <c r="A829" s="27">
        <v>298.0</v>
      </c>
      <c r="B829" s="27" t="s">
        <v>54</v>
      </c>
      <c r="C829" s="27" t="s">
        <v>28</v>
      </c>
      <c r="D829" s="27" t="s">
        <v>28</v>
      </c>
      <c r="E829" s="27" t="s">
        <v>28</v>
      </c>
      <c r="F829" s="27">
        <v>32.0</v>
      </c>
      <c r="G829" s="27" t="s">
        <v>53</v>
      </c>
      <c r="H829" s="27">
        <v>11.0</v>
      </c>
      <c r="I829" s="27" t="s">
        <v>30</v>
      </c>
      <c r="J829" s="27">
        <v>128.0</v>
      </c>
      <c r="K829" s="28" t="s">
        <v>37</v>
      </c>
      <c r="L829" s="44">
        <v>1.814698E7</v>
      </c>
      <c r="M829" s="45">
        <v>1.855718E7</v>
      </c>
      <c r="N829" s="46">
        <v>1153235.0</v>
      </c>
      <c r="O829" s="46">
        <v>2481.0</v>
      </c>
      <c r="P829" s="44">
        <v>5158350.0</v>
      </c>
      <c r="Q829" s="31"/>
      <c r="R829" s="51">
        <v>1.62668823E8</v>
      </c>
      <c r="S829" s="51">
        <v>177464.481</v>
      </c>
      <c r="T829" s="58">
        <v>8.87935</v>
      </c>
      <c r="U829" s="59"/>
    </row>
    <row r="830" hidden="1">
      <c r="A830" s="27">
        <v>299.0</v>
      </c>
      <c r="B830" s="27" t="s">
        <v>54</v>
      </c>
      <c r="C830" s="27" t="s">
        <v>28</v>
      </c>
      <c r="D830" s="27" t="s">
        <v>28</v>
      </c>
      <c r="E830" s="27" t="s">
        <v>28</v>
      </c>
      <c r="F830" s="27">
        <v>32.0</v>
      </c>
      <c r="G830" s="27" t="s">
        <v>53</v>
      </c>
      <c r="H830" s="27">
        <v>11.0</v>
      </c>
      <c r="I830" s="27" t="s">
        <v>30</v>
      </c>
      <c r="J830" s="27">
        <v>128.0</v>
      </c>
      <c r="K830" s="28" t="s">
        <v>38</v>
      </c>
      <c r="L830" s="44">
        <v>3.43173E7</v>
      </c>
      <c r="M830" s="45">
        <v>3.532382E7</v>
      </c>
      <c r="N830" s="61">
        <v>2366526.0</v>
      </c>
      <c r="O830" s="61">
        <v>2548.0</v>
      </c>
      <c r="P830" s="44">
        <v>4850830.0</v>
      </c>
      <c r="Q830" s="31"/>
      <c r="R830" s="51">
        <v>1.89878433E8</v>
      </c>
      <c r="S830" s="51">
        <v>187897.962</v>
      </c>
      <c r="T830" s="58">
        <v>9.91665</v>
      </c>
      <c r="U830" s="59"/>
    </row>
    <row r="831" hidden="1">
      <c r="A831" s="27">
        <v>300.0</v>
      </c>
      <c r="B831" s="27" t="s">
        <v>54</v>
      </c>
      <c r="C831" s="27" t="s">
        <v>28</v>
      </c>
      <c r="D831" s="27" t="s">
        <v>28</v>
      </c>
      <c r="E831" s="27" t="s">
        <v>28</v>
      </c>
      <c r="F831" s="27">
        <v>32.0</v>
      </c>
      <c r="G831" s="27" t="s">
        <v>53</v>
      </c>
      <c r="H831" s="27">
        <v>11.0</v>
      </c>
      <c r="I831" s="27" t="s">
        <v>30</v>
      </c>
      <c r="J831" s="27">
        <v>128.0</v>
      </c>
      <c r="K831" s="28" t="s">
        <v>39</v>
      </c>
      <c r="L831" s="44">
        <v>3.25537E7</v>
      </c>
      <c r="M831" s="45">
        <v>3.3467160000000004E7</v>
      </c>
      <c r="N831" s="61">
        <v>2306258.0</v>
      </c>
      <c r="O831" s="61">
        <v>2303.0</v>
      </c>
      <c r="P831" s="44">
        <v>5863270.0</v>
      </c>
      <c r="Q831" s="31"/>
      <c r="R831" s="51">
        <v>3.09257011E8</v>
      </c>
      <c r="S831" s="51">
        <v>329685.927</v>
      </c>
      <c r="T831" s="58">
        <v>12.06019</v>
      </c>
      <c r="U831" s="59"/>
    </row>
    <row r="832" hidden="1">
      <c r="A832" s="27">
        <v>301.0</v>
      </c>
      <c r="B832" s="27" t="s">
        <v>54</v>
      </c>
      <c r="C832" s="27" t="s">
        <v>28</v>
      </c>
      <c r="D832" s="27" t="s">
        <v>28</v>
      </c>
      <c r="E832" s="27" t="s">
        <v>28</v>
      </c>
      <c r="F832" s="27">
        <v>32.0</v>
      </c>
      <c r="G832" s="27" t="s">
        <v>53</v>
      </c>
      <c r="H832" s="27">
        <v>11.0</v>
      </c>
      <c r="I832" s="27" t="s">
        <v>30</v>
      </c>
      <c r="J832" s="27">
        <v>128.0</v>
      </c>
      <c r="K832" s="28" t="s">
        <v>40</v>
      </c>
      <c r="L832" s="44">
        <v>3.42523E7</v>
      </c>
      <c r="M832" s="45">
        <v>3.522514E7</v>
      </c>
      <c r="N832" s="46">
        <v>1965337.0</v>
      </c>
      <c r="O832" s="46">
        <v>2420.0</v>
      </c>
      <c r="P832" s="44">
        <v>3840270.0</v>
      </c>
      <c r="Q832" s="31"/>
      <c r="R832" s="51">
        <v>2.09774626E8</v>
      </c>
      <c r="S832" s="51">
        <v>222867.008</v>
      </c>
      <c r="T832" s="58">
        <v>8.30743</v>
      </c>
      <c r="U832" s="59"/>
    </row>
    <row r="833" hidden="1">
      <c r="A833" s="27">
        <v>302.0</v>
      </c>
      <c r="B833" s="27" t="s">
        <v>54</v>
      </c>
      <c r="C833" s="27" t="s">
        <v>28</v>
      </c>
      <c r="D833" s="27" t="s">
        <v>28</v>
      </c>
      <c r="E833" s="27" t="s">
        <v>28</v>
      </c>
      <c r="F833" s="27">
        <v>32.0</v>
      </c>
      <c r="G833" s="27" t="s">
        <v>53</v>
      </c>
      <c r="H833" s="27">
        <v>11.0</v>
      </c>
      <c r="I833" s="27" t="s">
        <v>30</v>
      </c>
      <c r="J833" s="27">
        <v>128.0</v>
      </c>
      <c r="K833" s="28" t="s">
        <v>41</v>
      </c>
      <c r="L833" s="44">
        <v>9676000.0</v>
      </c>
      <c r="M833" s="45">
        <v>9717060.0</v>
      </c>
      <c r="N833" s="61">
        <v>683602.0</v>
      </c>
      <c r="O833" s="61">
        <v>898.0</v>
      </c>
      <c r="P833" s="44">
        <v>870453.8</v>
      </c>
      <c r="Q833" s="31"/>
      <c r="R833" s="51">
        <v>1.5706548E7</v>
      </c>
      <c r="S833" s="51">
        <v>18112.432</v>
      </c>
      <c r="T833" s="58">
        <v>10.59774</v>
      </c>
      <c r="U833" s="59"/>
    </row>
    <row r="834" hidden="1">
      <c r="A834" s="27">
        <v>303.0</v>
      </c>
      <c r="B834" s="27" t="s">
        <v>54</v>
      </c>
      <c r="C834" s="27" t="s">
        <v>28</v>
      </c>
      <c r="D834" s="27" t="s">
        <v>28</v>
      </c>
      <c r="E834" s="27" t="s">
        <v>28</v>
      </c>
      <c r="F834" s="27">
        <v>32.0</v>
      </c>
      <c r="G834" s="27" t="s">
        <v>53</v>
      </c>
      <c r="H834" s="27">
        <v>11.0</v>
      </c>
      <c r="I834" s="27" t="s">
        <v>30</v>
      </c>
      <c r="J834" s="27">
        <v>128.0</v>
      </c>
      <c r="K834" s="28" t="s">
        <v>42</v>
      </c>
      <c r="L834" s="44">
        <v>1.750005E7</v>
      </c>
      <c r="M834" s="45">
        <v>1.872485E7</v>
      </c>
      <c r="N834" s="46">
        <v>554189.0</v>
      </c>
      <c r="O834" s="46">
        <v>2873.0</v>
      </c>
      <c r="P834" s="44">
        <v>3097770.0</v>
      </c>
      <c r="Q834" s="31"/>
      <c r="R834" s="51">
        <v>1.71791308E8</v>
      </c>
      <c r="S834" s="51">
        <v>184891.8</v>
      </c>
      <c r="T834" s="58">
        <v>9.33831</v>
      </c>
      <c r="U834" s="59"/>
    </row>
    <row r="835" hidden="1">
      <c r="A835" s="27">
        <v>304.0</v>
      </c>
      <c r="B835" s="27" t="s">
        <v>54</v>
      </c>
      <c r="C835" s="27" t="s">
        <v>28</v>
      </c>
      <c r="D835" s="27" t="s">
        <v>28</v>
      </c>
      <c r="E835" s="27" t="s">
        <v>28</v>
      </c>
      <c r="F835" s="27">
        <v>32.0</v>
      </c>
      <c r="G835" s="27" t="s">
        <v>53</v>
      </c>
      <c r="H835" s="27">
        <v>11.0</v>
      </c>
      <c r="I835" s="27" t="s">
        <v>30</v>
      </c>
      <c r="J835" s="27">
        <v>128.0</v>
      </c>
      <c r="K835" s="28" t="s">
        <v>44</v>
      </c>
      <c r="L835" s="44" t="e">
        <v>#VALUE!</v>
      </c>
      <c r="M835" s="45" t="e">
        <v>#VALUE!</v>
      </c>
      <c r="N835" s="61" t="s">
        <v>56</v>
      </c>
      <c r="O835" s="61" t="s">
        <v>56</v>
      </c>
      <c r="P835" s="44"/>
      <c r="Q835" s="31"/>
      <c r="R835" s="51">
        <v>1.56325078E8</v>
      </c>
      <c r="S835" s="51">
        <v>160613.409</v>
      </c>
      <c r="T835" s="58" t="s">
        <v>56</v>
      </c>
      <c r="U835" s="59"/>
    </row>
    <row r="836" hidden="1">
      <c r="A836" s="27">
        <v>305.0</v>
      </c>
      <c r="B836" s="27" t="s">
        <v>54</v>
      </c>
      <c r="C836" s="27" t="s">
        <v>28</v>
      </c>
      <c r="D836" s="27" t="s">
        <v>28</v>
      </c>
      <c r="E836" s="27" t="s">
        <v>28</v>
      </c>
      <c r="F836" s="27">
        <v>32.0</v>
      </c>
      <c r="G836" s="27" t="s">
        <v>53</v>
      </c>
      <c r="H836" s="27">
        <v>11.0</v>
      </c>
      <c r="I836" s="27" t="s">
        <v>30</v>
      </c>
      <c r="J836" s="27">
        <v>128.0</v>
      </c>
      <c r="K836" s="28" t="s">
        <v>45</v>
      </c>
      <c r="L836" s="44">
        <v>3.151059E7</v>
      </c>
      <c r="M836" s="45">
        <v>3.44128E7</v>
      </c>
      <c r="N836" s="46">
        <v>374873.0</v>
      </c>
      <c r="O836" s="46">
        <v>1973.0</v>
      </c>
      <c r="P836" s="44">
        <v>2068650.0</v>
      </c>
      <c r="Q836" s="31"/>
      <c r="R836" s="51">
        <v>1.51689413E8</v>
      </c>
      <c r="S836" s="51">
        <v>159839.323</v>
      </c>
      <c r="T836" s="58">
        <v>7.70591</v>
      </c>
      <c r="U836" s="59"/>
    </row>
    <row r="837" hidden="1">
      <c r="A837" s="27">
        <v>306.0</v>
      </c>
      <c r="B837" s="27" t="s">
        <v>54</v>
      </c>
      <c r="C837" s="27" t="s">
        <v>28</v>
      </c>
      <c r="D837" s="27" t="s">
        <v>28</v>
      </c>
      <c r="E837" s="27" t="s">
        <v>28</v>
      </c>
      <c r="F837" s="27">
        <v>32.0</v>
      </c>
      <c r="G837" s="27" t="s">
        <v>53</v>
      </c>
      <c r="H837" s="27">
        <v>11.0</v>
      </c>
      <c r="I837" s="27" t="s">
        <v>30</v>
      </c>
      <c r="J837" s="27">
        <v>128.0</v>
      </c>
      <c r="K837" s="28" t="s">
        <v>46</v>
      </c>
      <c r="L837" s="44">
        <v>2036150.0</v>
      </c>
      <c r="M837" s="45">
        <v>2082139.9999999998</v>
      </c>
      <c r="N837" s="61">
        <v>140274.0</v>
      </c>
      <c r="O837" s="61">
        <v>367.0</v>
      </c>
      <c r="P837" s="44">
        <v>742331.55</v>
      </c>
      <c r="Q837" s="31"/>
      <c r="R837" s="51">
        <v>5.8814292E7</v>
      </c>
      <c r="S837" s="51">
        <v>60741.718</v>
      </c>
      <c r="T837" s="58">
        <v>10.61249</v>
      </c>
      <c r="U837" s="59"/>
    </row>
    <row r="838" hidden="1">
      <c r="A838" s="27">
        <v>307.0</v>
      </c>
      <c r="B838" s="27" t="s">
        <v>54</v>
      </c>
      <c r="C838" s="27" t="s">
        <v>28</v>
      </c>
      <c r="D838" s="27" t="s">
        <v>28</v>
      </c>
      <c r="E838" s="27" t="s">
        <v>28</v>
      </c>
      <c r="F838" s="27">
        <v>32.0</v>
      </c>
      <c r="G838" s="27" t="s">
        <v>53</v>
      </c>
      <c r="H838" s="27">
        <v>11.0</v>
      </c>
      <c r="I838" s="27" t="s">
        <v>30</v>
      </c>
      <c r="J838" s="27">
        <v>128.0</v>
      </c>
      <c r="K838" s="28" t="s">
        <v>49</v>
      </c>
      <c r="L838" s="44">
        <v>3.210809E7</v>
      </c>
      <c r="M838" s="45">
        <v>3.2821309999999996E7</v>
      </c>
      <c r="N838" s="61">
        <v>1822308.0</v>
      </c>
      <c r="O838" s="61">
        <v>4009.0</v>
      </c>
      <c r="P838" s="44">
        <v>8778160.0</v>
      </c>
      <c r="Q838" s="31"/>
      <c r="R838" s="51">
        <v>1.66034538E8</v>
      </c>
      <c r="S838" s="51">
        <v>156457.182</v>
      </c>
      <c r="T838" s="58">
        <v>9.71764</v>
      </c>
      <c r="U838" s="59"/>
    </row>
    <row r="839" hidden="1">
      <c r="A839" s="27">
        <v>308.0</v>
      </c>
      <c r="B839" s="27" t="s">
        <v>54</v>
      </c>
      <c r="C839" s="27" t="s">
        <v>28</v>
      </c>
      <c r="D839" s="27" t="s">
        <v>28</v>
      </c>
      <c r="E839" s="27" t="s">
        <v>28</v>
      </c>
      <c r="F839" s="27">
        <v>32.0</v>
      </c>
      <c r="G839" s="27" t="s">
        <v>53</v>
      </c>
      <c r="H839" s="27">
        <v>11.0</v>
      </c>
      <c r="I839" s="27" t="s">
        <v>30</v>
      </c>
      <c r="J839" s="27">
        <v>128.0</v>
      </c>
      <c r="K839" s="28" t="s">
        <v>52</v>
      </c>
      <c r="L839" s="44">
        <v>1013200.0</v>
      </c>
      <c r="M839" s="45">
        <v>1031540.0</v>
      </c>
      <c r="N839" s="61">
        <v>19134.0</v>
      </c>
      <c r="O839" s="61">
        <v>62.0</v>
      </c>
      <c r="P839" s="44">
        <v>184610.91999999998</v>
      </c>
      <c r="Q839" s="31"/>
      <c r="R839" s="51">
        <v>6.63212E7</v>
      </c>
      <c r="S839" s="51">
        <v>69226.475</v>
      </c>
      <c r="T839" s="58">
        <v>10.6531</v>
      </c>
      <c r="U839" s="59"/>
    </row>
    <row r="840" hidden="1">
      <c r="A840" s="27">
        <v>309.0</v>
      </c>
      <c r="B840" s="27" t="s">
        <v>54</v>
      </c>
      <c r="C840" s="27" t="s">
        <v>28</v>
      </c>
      <c r="D840" s="27" t="s">
        <v>28</v>
      </c>
      <c r="E840" s="27" t="s">
        <v>28</v>
      </c>
      <c r="F840" s="27">
        <v>64.0</v>
      </c>
      <c r="G840" s="27" t="s">
        <v>53</v>
      </c>
      <c r="H840" s="27">
        <v>11.0</v>
      </c>
      <c r="I840" s="27" t="s">
        <v>30</v>
      </c>
      <c r="J840" s="27">
        <v>1.0</v>
      </c>
      <c r="K840" s="28" t="s">
        <v>31</v>
      </c>
      <c r="L840" s="48">
        <v>241673.0</v>
      </c>
      <c r="M840" s="49">
        <v>117527.47</v>
      </c>
      <c r="N840" s="53">
        <v>26942.0</v>
      </c>
      <c r="O840" s="53">
        <v>69.0</v>
      </c>
      <c r="P840" s="48">
        <v>350959.19</v>
      </c>
      <c r="Q840" s="31"/>
      <c r="R840" s="52">
        <v>577765.0</v>
      </c>
      <c r="S840" s="51">
        <v>864.496</v>
      </c>
      <c r="T840" s="58">
        <v>6.81625</v>
      </c>
      <c r="U840" s="59"/>
    </row>
    <row r="841" hidden="1">
      <c r="A841" s="27">
        <v>310.0</v>
      </c>
      <c r="B841" s="27" t="s">
        <v>54</v>
      </c>
      <c r="C841" s="27" t="s">
        <v>28</v>
      </c>
      <c r="D841" s="27" t="s">
        <v>28</v>
      </c>
      <c r="E841" s="27" t="s">
        <v>28</v>
      </c>
      <c r="F841" s="27">
        <v>64.0</v>
      </c>
      <c r="G841" s="27" t="s">
        <v>53</v>
      </c>
      <c r="H841" s="27">
        <v>11.0</v>
      </c>
      <c r="I841" s="27" t="s">
        <v>30</v>
      </c>
      <c r="J841" s="27">
        <v>1.0</v>
      </c>
      <c r="K841" s="28" t="s">
        <v>32</v>
      </c>
      <c r="L841" s="48">
        <v>13322.660000000002</v>
      </c>
      <c r="M841" s="49">
        <v>894.905</v>
      </c>
      <c r="N841" s="53">
        <v>1387.0</v>
      </c>
      <c r="O841" s="53">
        <v>4.0</v>
      </c>
      <c r="P841" s="48">
        <v>4365.2699999999995</v>
      </c>
      <c r="Q841" s="31"/>
      <c r="R841" s="51">
        <v>224944.0</v>
      </c>
      <c r="S841" s="51">
        <v>597.074</v>
      </c>
      <c r="T841" s="58">
        <v>7.37096</v>
      </c>
      <c r="U841" s="59"/>
    </row>
    <row r="842" hidden="1">
      <c r="A842" s="27">
        <v>311.0</v>
      </c>
      <c r="B842" s="27" t="s">
        <v>54</v>
      </c>
      <c r="C842" s="27" t="s">
        <v>28</v>
      </c>
      <c r="D842" s="27" t="s">
        <v>28</v>
      </c>
      <c r="E842" s="27" t="s">
        <v>28</v>
      </c>
      <c r="F842" s="27">
        <v>64.0</v>
      </c>
      <c r="G842" s="27" t="s">
        <v>53</v>
      </c>
      <c r="H842" s="27">
        <v>11.0</v>
      </c>
      <c r="I842" s="27" t="s">
        <v>30</v>
      </c>
      <c r="J842" s="27">
        <v>1.0</v>
      </c>
      <c r="K842" s="28" t="s">
        <v>33</v>
      </c>
      <c r="L842" s="48">
        <v>191116.97</v>
      </c>
      <c r="M842" s="49">
        <v>150461.23</v>
      </c>
      <c r="N842" s="53">
        <v>9659.0</v>
      </c>
      <c r="O842" s="53">
        <v>23.0</v>
      </c>
      <c r="P842" s="48">
        <v>28014.600000000002</v>
      </c>
      <c r="Q842" s="31"/>
      <c r="R842" s="51">
        <v>1910938.0</v>
      </c>
      <c r="S842" s="51">
        <v>2339.963</v>
      </c>
      <c r="T842" s="58">
        <v>6.14069</v>
      </c>
      <c r="U842" s="59"/>
    </row>
    <row r="843" hidden="1">
      <c r="A843" s="27">
        <v>312.0</v>
      </c>
      <c r="B843" s="27" t="s">
        <v>54</v>
      </c>
      <c r="C843" s="27" t="s">
        <v>28</v>
      </c>
      <c r="D843" s="27" t="s">
        <v>28</v>
      </c>
      <c r="E843" s="27" t="s">
        <v>28</v>
      </c>
      <c r="F843" s="27">
        <v>64.0</v>
      </c>
      <c r="G843" s="27" t="s">
        <v>53</v>
      </c>
      <c r="H843" s="27">
        <v>11.0</v>
      </c>
      <c r="I843" s="27" t="s">
        <v>30</v>
      </c>
      <c r="J843" s="27">
        <v>1.0</v>
      </c>
      <c r="K843" s="28" t="s">
        <v>34</v>
      </c>
      <c r="L843" s="48">
        <v>88082.12000000001</v>
      </c>
      <c r="M843" s="49">
        <v>56841.35</v>
      </c>
      <c r="N843" s="53">
        <v>741.0</v>
      </c>
      <c r="O843" s="53">
        <v>6.0</v>
      </c>
      <c r="P843" s="48">
        <v>1533.74</v>
      </c>
      <c r="Q843" s="31"/>
      <c r="R843" s="51">
        <v>301329.0</v>
      </c>
      <c r="S843" s="51">
        <v>696.482</v>
      </c>
      <c r="T843" s="58">
        <v>6.22892</v>
      </c>
      <c r="U843" s="59"/>
    </row>
    <row r="844" hidden="1">
      <c r="A844" s="27">
        <v>313.0</v>
      </c>
      <c r="B844" s="27" t="s">
        <v>54</v>
      </c>
      <c r="C844" s="27" t="s">
        <v>28</v>
      </c>
      <c r="D844" s="27" t="s">
        <v>28</v>
      </c>
      <c r="E844" s="27" t="s">
        <v>28</v>
      </c>
      <c r="F844" s="27">
        <v>64.0</v>
      </c>
      <c r="G844" s="27" t="s">
        <v>53</v>
      </c>
      <c r="H844" s="27">
        <v>11.0</v>
      </c>
      <c r="I844" s="27" t="s">
        <v>30</v>
      </c>
      <c r="J844" s="27">
        <v>1.0</v>
      </c>
      <c r="K844" s="28" t="s">
        <v>35</v>
      </c>
      <c r="L844" s="48">
        <v>69956.56</v>
      </c>
      <c r="M844" s="49">
        <v>1841.31</v>
      </c>
      <c r="N844" s="53">
        <v>8799.0</v>
      </c>
      <c r="O844" s="53">
        <v>11.0</v>
      </c>
      <c r="P844" s="48">
        <v>7096.93</v>
      </c>
      <c r="Q844" s="31"/>
      <c r="R844" s="51">
        <v>328810.0</v>
      </c>
      <c r="S844" s="51">
        <v>710.591</v>
      </c>
      <c r="T844" s="58">
        <v>7.65811</v>
      </c>
      <c r="U844" s="59"/>
    </row>
    <row r="845" hidden="1">
      <c r="A845" s="27">
        <v>314.0</v>
      </c>
      <c r="B845" s="27" t="s">
        <v>54</v>
      </c>
      <c r="C845" s="27" t="s">
        <v>28</v>
      </c>
      <c r="D845" s="27" t="s">
        <v>28</v>
      </c>
      <c r="E845" s="27" t="s">
        <v>28</v>
      </c>
      <c r="F845" s="27">
        <v>64.0</v>
      </c>
      <c r="G845" s="27" t="s">
        <v>53</v>
      </c>
      <c r="H845" s="27">
        <v>11.0</v>
      </c>
      <c r="I845" s="27" t="s">
        <v>30</v>
      </c>
      <c r="J845" s="27">
        <v>1.0</v>
      </c>
      <c r="K845" s="28" t="s">
        <v>36</v>
      </c>
      <c r="L845" s="48">
        <v>247512.9</v>
      </c>
      <c r="M845" s="49">
        <v>196738.50999999998</v>
      </c>
      <c r="N845" s="53">
        <v>17820.0</v>
      </c>
      <c r="O845" s="53">
        <v>37.0</v>
      </c>
      <c r="P845" s="48">
        <v>57047.130000000005</v>
      </c>
      <c r="Q845" s="31"/>
      <c r="R845" s="51">
        <v>441830.0</v>
      </c>
      <c r="S845" s="51">
        <v>876.948</v>
      </c>
      <c r="T845" s="58">
        <v>7.82672</v>
      </c>
      <c r="U845" s="59"/>
    </row>
    <row r="846" hidden="1">
      <c r="A846" s="27">
        <v>315.0</v>
      </c>
      <c r="B846" s="27" t="s">
        <v>54</v>
      </c>
      <c r="C846" s="27" t="s">
        <v>28</v>
      </c>
      <c r="D846" s="27" t="s">
        <v>28</v>
      </c>
      <c r="E846" s="27" t="s">
        <v>28</v>
      </c>
      <c r="F846" s="27">
        <v>64.0</v>
      </c>
      <c r="G846" s="27" t="s">
        <v>53</v>
      </c>
      <c r="H846" s="27">
        <v>11.0</v>
      </c>
      <c r="I846" s="27" t="s">
        <v>30</v>
      </c>
      <c r="J846" s="27">
        <v>1.0</v>
      </c>
      <c r="K846" s="28" t="s">
        <v>37</v>
      </c>
      <c r="L846" s="48">
        <v>70300.12000000001</v>
      </c>
      <c r="M846" s="49">
        <v>3015.23</v>
      </c>
      <c r="N846" s="53">
        <v>9615.0</v>
      </c>
      <c r="O846" s="53">
        <v>11.0</v>
      </c>
      <c r="P846" s="48">
        <v>9903.37</v>
      </c>
      <c r="Q846" s="31"/>
      <c r="R846" s="51">
        <v>393949.0</v>
      </c>
      <c r="S846" s="51">
        <v>810.269</v>
      </c>
      <c r="T846" s="58">
        <v>6.99182</v>
      </c>
      <c r="U846" s="59"/>
    </row>
    <row r="847" hidden="1">
      <c r="A847" s="27">
        <v>316.0</v>
      </c>
      <c r="B847" s="27" t="s">
        <v>54</v>
      </c>
      <c r="C847" s="27" t="s">
        <v>28</v>
      </c>
      <c r="D847" s="27" t="s">
        <v>28</v>
      </c>
      <c r="E847" s="27" t="s">
        <v>28</v>
      </c>
      <c r="F847" s="27">
        <v>64.0</v>
      </c>
      <c r="G847" s="27" t="s">
        <v>53</v>
      </c>
      <c r="H847" s="27">
        <v>11.0</v>
      </c>
      <c r="I847" s="27" t="s">
        <v>30</v>
      </c>
      <c r="J847" s="27">
        <v>1.0</v>
      </c>
      <c r="K847" s="28" t="s">
        <v>38</v>
      </c>
      <c r="L847" s="48">
        <v>59741.23</v>
      </c>
      <c r="M847" s="49">
        <v>9846.1</v>
      </c>
      <c r="N847" s="53">
        <v>5465.0</v>
      </c>
      <c r="O847" s="53">
        <v>7.0</v>
      </c>
      <c r="P847" s="48">
        <v>4541.88</v>
      </c>
      <c r="Q847" s="31"/>
      <c r="R847" s="51">
        <v>529168.0</v>
      </c>
      <c r="S847" s="51">
        <v>932.717</v>
      </c>
      <c r="T847" s="58">
        <v>5.88428</v>
      </c>
      <c r="U847" s="59"/>
    </row>
    <row r="848" hidden="1">
      <c r="A848" s="27">
        <v>317.0</v>
      </c>
      <c r="B848" s="27" t="s">
        <v>54</v>
      </c>
      <c r="C848" s="27" t="s">
        <v>28</v>
      </c>
      <c r="D848" s="27" t="s">
        <v>28</v>
      </c>
      <c r="E848" s="27" t="s">
        <v>28</v>
      </c>
      <c r="F848" s="27">
        <v>64.0</v>
      </c>
      <c r="G848" s="27" t="s">
        <v>53</v>
      </c>
      <c r="H848" s="27">
        <v>11.0</v>
      </c>
      <c r="I848" s="27" t="s">
        <v>30</v>
      </c>
      <c r="J848" s="27">
        <v>1.0</v>
      </c>
      <c r="K848" s="28" t="s">
        <v>39</v>
      </c>
      <c r="L848" s="54" t="s">
        <v>55</v>
      </c>
      <c r="M848" s="55" t="s">
        <v>55</v>
      </c>
      <c r="N848" s="56"/>
      <c r="O848" s="56"/>
      <c r="P848" s="54"/>
      <c r="Q848" s="31"/>
      <c r="R848" s="51"/>
      <c r="S848" s="51" t="s">
        <v>30</v>
      </c>
      <c r="T848" s="58"/>
      <c r="U848" s="59"/>
    </row>
    <row r="849" hidden="1">
      <c r="A849" s="27">
        <v>318.0</v>
      </c>
      <c r="B849" s="27" t="s">
        <v>54</v>
      </c>
      <c r="C849" s="27" t="s">
        <v>28</v>
      </c>
      <c r="D849" s="27" t="s">
        <v>28</v>
      </c>
      <c r="E849" s="27" t="s">
        <v>28</v>
      </c>
      <c r="F849" s="27">
        <v>64.0</v>
      </c>
      <c r="G849" s="27" t="s">
        <v>53</v>
      </c>
      <c r="H849" s="27">
        <v>11.0</v>
      </c>
      <c r="I849" s="27" t="s">
        <v>30</v>
      </c>
      <c r="J849" s="27">
        <v>1.0</v>
      </c>
      <c r="K849" s="28" t="s">
        <v>40</v>
      </c>
      <c r="L849" s="54" t="s">
        <v>55</v>
      </c>
      <c r="M849" s="55" t="s">
        <v>55</v>
      </c>
      <c r="N849" s="56"/>
      <c r="O849" s="56"/>
      <c r="P849" s="54"/>
      <c r="Q849" s="31"/>
      <c r="R849" s="51"/>
      <c r="S849" s="51" t="s">
        <v>30</v>
      </c>
      <c r="T849" s="58"/>
      <c r="U849" s="59"/>
    </row>
    <row r="850" hidden="1">
      <c r="A850" s="27">
        <v>319.0</v>
      </c>
      <c r="B850" s="27" t="s">
        <v>54</v>
      </c>
      <c r="C850" s="27" t="s">
        <v>28</v>
      </c>
      <c r="D850" s="27" t="s">
        <v>28</v>
      </c>
      <c r="E850" s="27" t="s">
        <v>28</v>
      </c>
      <c r="F850" s="27">
        <v>64.0</v>
      </c>
      <c r="G850" s="27" t="s">
        <v>53</v>
      </c>
      <c r="H850" s="27">
        <v>11.0</v>
      </c>
      <c r="I850" s="27" t="s">
        <v>30</v>
      </c>
      <c r="J850" s="27">
        <v>1.0</v>
      </c>
      <c r="K850" s="28" t="s">
        <v>41</v>
      </c>
      <c r="L850" s="48">
        <v>39546.520000000004</v>
      </c>
      <c r="M850" s="49">
        <v>24693.32</v>
      </c>
      <c r="N850" s="53">
        <v>3992.0</v>
      </c>
      <c r="O850" s="53">
        <v>9.0</v>
      </c>
      <c r="P850" s="48">
        <v>7197.47</v>
      </c>
      <c r="Q850" s="31"/>
      <c r="R850" s="51">
        <v>270665.0</v>
      </c>
      <c r="S850" s="51">
        <v>826.869</v>
      </c>
      <c r="T850" s="58">
        <v>6.85494</v>
      </c>
      <c r="U850" s="59"/>
    </row>
    <row r="851" hidden="1">
      <c r="A851" s="27">
        <v>320.0</v>
      </c>
      <c r="B851" s="27" t="s">
        <v>54</v>
      </c>
      <c r="C851" s="27" t="s">
        <v>28</v>
      </c>
      <c r="D851" s="27" t="s">
        <v>28</v>
      </c>
      <c r="E851" s="27" t="s">
        <v>28</v>
      </c>
      <c r="F851" s="27">
        <v>64.0</v>
      </c>
      <c r="G851" s="27" t="s">
        <v>53</v>
      </c>
      <c r="H851" s="27">
        <v>11.0</v>
      </c>
      <c r="I851" s="27" t="s">
        <v>30</v>
      </c>
      <c r="J851" s="27">
        <v>1.0</v>
      </c>
      <c r="K851" s="28" t="s">
        <v>42</v>
      </c>
      <c r="L851" s="48">
        <v>211615.31</v>
      </c>
      <c r="M851" s="49">
        <v>165311.88</v>
      </c>
      <c r="N851" s="53">
        <v>8353.0</v>
      </c>
      <c r="O851" s="53">
        <v>32.0</v>
      </c>
      <c r="P851" s="48">
        <v>24135.71</v>
      </c>
      <c r="Q851" s="31"/>
      <c r="R851" s="51">
        <v>911677.0</v>
      </c>
      <c r="S851" s="51">
        <v>1315.326</v>
      </c>
      <c r="T851" s="58">
        <v>8.41639</v>
      </c>
      <c r="U851" s="59"/>
    </row>
    <row r="852" hidden="1">
      <c r="A852" s="27">
        <v>321.0</v>
      </c>
      <c r="B852" s="27" t="s">
        <v>54</v>
      </c>
      <c r="C852" s="27" t="s">
        <v>28</v>
      </c>
      <c r="D852" s="27" t="s">
        <v>28</v>
      </c>
      <c r="E852" s="27" t="s">
        <v>28</v>
      </c>
      <c r="F852" s="27">
        <v>64.0</v>
      </c>
      <c r="G852" s="27" t="s">
        <v>53</v>
      </c>
      <c r="H852" s="27">
        <v>11.0</v>
      </c>
      <c r="I852" s="27" t="s">
        <v>30</v>
      </c>
      <c r="J852" s="27">
        <v>1.0</v>
      </c>
      <c r="K852" s="28" t="s">
        <v>43</v>
      </c>
      <c r="L852" s="48">
        <v>24178.23</v>
      </c>
      <c r="M852" s="49">
        <v>18973.5</v>
      </c>
      <c r="N852" s="53">
        <v>2884.0</v>
      </c>
      <c r="O852" s="53">
        <v>6.0</v>
      </c>
      <c r="P852" s="48">
        <v>70582.3</v>
      </c>
      <c r="Q852" s="31"/>
      <c r="R852" s="51">
        <v>623579.0</v>
      </c>
      <c r="S852" s="51">
        <v>930.478</v>
      </c>
      <c r="T852" s="58">
        <v>7.12338</v>
      </c>
      <c r="U852" s="59"/>
    </row>
    <row r="853" hidden="1">
      <c r="A853" s="27">
        <v>322.0</v>
      </c>
      <c r="B853" s="27" t="s">
        <v>54</v>
      </c>
      <c r="C853" s="27" t="s">
        <v>28</v>
      </c>
      <c r="D853" s="27" t="s">
        <v>28</v>
      </c>
      <c r="E853" s="27" t="s">
        <v>28</v>
      </c>
      <c r="F853" s="27">
        <v>64.0</v>
      </c>
      <c r="G853" s="27" t="s">
        <v>53</v>
      </c>
      <c r="H853" s="27">
        <v>11.0</v>
      </c>
      <c r="I853" s="27" t="s">
        <v>30</v>
      </c>
      <c r="J853" s="27">
        <v>1.0</v>
      </c>
      <c r="K853" s="28" t="s">
        <v>44</v>
      </c>
      <c r="L853" s="48">
        <v>157922.25</v>
      </c>
      <c r="M853" s="49">
        <v>148293.83000000002</v>
      </c>
      <c r="N853" s="53">
        <v>5944.0</v>
      </c>
      <c r="O853" s="53">
        <v>26.0</v>
      </c>
      <c r="P853" s="48">
        <v>13975.93</v>
      </c>
      <c r="Q853" s="31"/>
      <c r="R853" s="51">
        <v>865528.0</v>
      </c>
      <c r="S853" s="51">
        <v>1251.561</v>
      </c>
      <c r="T853" s="58">
        <v>8.21765</v>
      </c>
      <c r="U853" s="59"/>
    </row>
    <row r="854" hidden="1">
      <c r="A854" s="27">
        <v>323.0</v>
      </c>
      <c r="B854" s="27" t="s">
        <v>54</v>
      </c>
      <c r="C854" s="27" t="s">
        <v>28</v>
      </c>
      <c r="D854" s="27" t="s">
        <v>28</v>
      </c>
      <c r="E854" s="27" t="s">
        <v>28</v>
      </c>
      <c r="F854" s="27">
        <v>64.0</v>
      </c>
      <c r="G854" s="27" t="s">
        <v>53</v>
      </c>
      <c r="H854" s="27">
        <v>11.0</v>
      </c>
      <c r="I854" s="27" t="s">
        <v>30</v>
      </c>
      <c r="J854" s="27">
        <v>1.0</v>
      </c>
      <c r="K854" s="28" t="s">
        <v>45</v>
      </c>
      <c r="L854" s="48">
        <v>257814.66</v>
      </c>
      <c r="M854" s="49">
        <v>255752.79</v>
      </c>
      <c r="N854" s="53">
        <v>2761.0</v>
      </c>
      <c r="O854" s="53">
        <v>16.0</v>
      </c>
      <c r="P854" s="48">
        <v>10021.23</v>
      </c>
      <c r="Q854" s="31"/>
      <c r="R854" s="51">
        <v>527905.0</v>
      </c>
      <c r="S854" s="51">
        <v>935.562</v>
      </c>
      <c r="T854" s="58">
        <v>6.42683</v>
      </c>
      <c r="U854" s="59"/>
    </row>
    <row r="855" hidden="1">
      <c r="A855" s="27">
        <v>324.0</v>
      </c>
      <c r="B855" s="27" t="s">
        <v>54</v>
      </c>
      <c r="C855" s="27" t="s">
        <v>28</v>
      </c>
      <c r="D855" s="27" t="s">
        <v>28</v>
      </c>
      <c r="E855" s="27" t="s">
        <v>28</v>
      </c>
      <c r="F855" s="27">
        <v>64.0</v>
      </c>
      <c r="G855" s="27" t="s">
        <v>53</v>
      </c>
      <c r="H855" s="27">
        <v>11.0</v>
      </c>
      <c r="I855" s="27" t="s">
        <v>30</v>
      </c>
      <c r="J855" s="27">
        <v>1.0</v>
      </c>
      <c r="K855" s="28" t="s">
        <v>46</v>
      </c>
      <c r="L855" s="48">
        <v>9827.41</v>
      </c>
      <c r="M855" s="49">
        <v>2794.75</v>
      </c>
      <c r="N855" s="53">
        <v>2391.0</v>
      </c>
      <c r="O855" s="53">
        <v>4.0</v>
      </c>
      <c r="P855" s="48">
        <v>6405.3</v>
      </c>
      <c r="Q855" s="31"/>
      <c r="R855" s="51">
        <v>634938.0</v>
      </c>
      <c r="S855" s="51">
        <v>944.571</v>
      </c>
      <c r="T855" s="58">
        <v>6.87888</v>
      </c>
      <c r="U855" s="59"/>
    </row>
    <row r="856" hidden="1">
      <c r="A856" s="27">
        <v>325.0</v>
      </c>
      <c r="B856" s="27" t="s">
        <v>54</v>
      </c>
      <c r="C856" s="27" t="s">
        <v>28</v>
      </c>
      <c r="D856" s="27" t="s">
        <v>28</v>
      </c>
      <c r="E856" s="27" t="s">
        <v>28</v>
      </c>
      <c r="F856" s="27">
        <v>64.0</v>
      </c>
      <c r="G856" s="27" t="s">
        <v>53</v>
      </c>
      <c r="H856" s="27">
        <v>11.0</v>
      </c>
      <c r="I856" s="27" t="s">
        <v>30</v>
      </c>
      <c r="J856" s="27">
        <v>1.0</v>
      </c>
      <c r="K856" s="28" t="s">
        <v>47</v>
      </c>
      <c r="L856" s="48">
        <v>212856.35</v>
      </c>
      <c r="M856" s="49">
        <v>199080.02</v>
      </c>
      <c r="N856" s="53">
        <v>31601.0</v>
      </c>
      <c r="O856" s="53">
        <v>84.0</v>
      </c>
      <c r="P856" s="48">
        <v>110283.90000000001</v>
      </c>
      <c r="Q856" s="31"/>
      <c r="R856" s="51">
        <v>1813944.0</v>
      </c>
      <c r="S856" s="51">
        <v>2224.596</v>
      </c>
      <c r="T856" s="58">
        <v>10.16699</v>
      </c>
      <c r="U856" s="59"/>
    </row>
    <row r="857" hidden="1">
      <c r="A857" s="27">
        <v>326.0</v>
      </c>
      <c r="B857" s="27" t="s">
        <v>54</v>
      </c>
      <c r="C857" s="27" t="s">
        <v>28</v>
      </c>
      <c r="D857" s="27" t="s">
        <v>28</v>
      </c>
      <c r="E857" s="27" t="s">
        <v>28</v>
      </c>
      <c r="F857" s="27">
        <v>64.0</v>
      </c>
      <c r="G857" s="27" t="s">
        <v>53</v>
      </c>
      <c r="H857" s="27">
        <v>11.0</v>
      </c>
      <c r="I857" s="27" t="s">
        <v>30</v>
      </c>
      <c r="J857" s="27">
        <v>1.0</v>
      </c>
      <c r="K857" s="28" t="s">
        <v>48</v>
      </c>
      <c r="L857" s="48">
        <v>99948.68</v>
      </c>
      <c r="M857" s="49">
        <v>95756.64</v>
      </c>
      <c r="N857" s="53">
        <v>6328.0</v>
      </c>
      <c r="O857" s="53">
        <v>22.0</v>
      </c>
      <c r="P857" s="48">
        <v>15227.26</v>
      </c>
      <c r="Q857" s="31"/>
      <c r="R857" s="51">
        <v>2673311.0</v>
      </c>
      <c r="S857" s="51">
        <v>2956.521</v>
      </c>
      <c r="T857" s="58">
        <v>7.65071</v>
      </c>
      <c r="U857" s="59"/>
    </row>
    <row r="858" hidden="1">
      <c r="A858" s="27">
        <v>327.0</v>
      </c>
      <c r="B858" s="27" t="s">
        <v>54</v>
      </c>
      <c r="C858" s="27" t="s">
        <v>28</v>
      </c>
      <c r="D858" s="27" t="s">
        <v>28</v>
      </c>
      <c r="E858" s="27" t="s">
        <v>28</v>
      </c>
      <c r="F858" s="27">
        <v>64.0</v>
      </c>
      <c r="G858" s="27" t="s">
        <v>53</v>
      </c>
      <c r="H858" s="27">
        <v>11.0</v>
      </c>
      <c r="I858" s="27" t="s">
        <v>30</v>
      </c>
      <c r="J858" s="27">
        <v>1.0</v>
      </c>
      <c r="K858" s="28" t="s">
        <v>49</v>
      </c>
      <c r="L858" s="48">
        <v>158838.95</v>
      </c>
      <c r="M858" s="49">
        <v>151396.93</v>
      </c>
      <c r="N858" s="53">
        <v>3143.0</v>
      </c>
      <c r="O858" s="53">
        <v>20.0</v>
      </c>
      <c r="P858" s="48">
        <v>54369.9</v>
      </c>
      <c r="Q858" s="31"/>
      <c r="R858" s="51">
        <v>909154.0</v>
      </c>
      <c r="S858" s="51">
        <v>1307.268</v>
      </c>
      <c r="T858" s="58">
        <v>8.01524</v>
      </c>
      <c r="U858" s="59"/>
    </row>
    <row r="859" hidden="1">
      <c r="A859" s="27">
        <v>328.0</v>
      </c>
      <c r="B859" s="27" t="s">
        <v>54</v>
      </c>
      <c r="C859" s="27" t="s">
        <v>28</v>
      </c>
      <c r="D859" s="27" t="s">
        <v>28</v>
      </c>
      <c r="E859" s="27" t="s">
        <v>28</v>
      </c>
      <c r="F859" s="27">
        <v>64.0</v>
      </c>
      <c r="G859" s="27" t="s">
        <v>53</v>
      </c>
      <c r="H859" s="27">
        <v>11.0</v>
      </c>
      <c r="I859" s="27" t="s">
        <v>30</v>
      </c>
      <c r="J859" s="27">
        <v>1.0</v>
      </c>
      <c r="K859" s="28" t="s">
        <v>50</v>
      </c>
      <c r="L859" s="54" t="s">
        <v>55</v>
      </c>
      <c r="M859" s="55" t="s">
        <v>55</v>
      </c>
      <c r="N859" s="56"/>
      <c r="O859" s="56"/>
      <c r="P859" s="54"/>
      <c r="Q859" s="31"/>
      <c r="R859" s="51"/>
      <c r="S859" s="51" t="s">
        <v>56</v>
      </c>
      <c r="T859" s="58"/>
      <c r="U859" s="59"/>
    </row>
    <row r="860" hidden="1">
      <c r="A860" s="27">
        <v>329.0</v>
      </c>
      <c r="B860" s="27" t="s">
        <v>54</v>
      </c>
      <c r="C860" s="27" t="s">
        <v>28</v>
      </c>
      <c r="D860" s="27" t="s">
        <v>28</v>
      </c>
      <c r="E860" s="27" t="s">
        <v>28</v>
      </c>
      <c r="F860" s="27">
        <v>64.0</v>
      </c>
      <c r="G860" s="27" t="s">
        <v>53</v>
      </c>
      <c r="H860" s="27">
        <v>11.0</v>
      </c>
      <c r="I860" s="27" t="s">
        <v>30</v>
      </c>
      <c r="J860" s="27">
        <v>1.0</v>
      </c>
      <c r="K860" s="28" t="s">
        <v>51</v>
      </c>
      <c r="L860" s="48">
        <v>220846.77</v>
      </c>
      <c r="M860" s="49">
        <v>171229.3</v>
      </c>
      <c r="N860" s="53">
        <v>15251.0</v>
      </c>
      <c r="O860" s="53">
        <v>24.0</v>
      </c>
      <c r="P860" s="48">
        <v>46139.97</v>
      </c>
      <c r="Q860" s="31"/>
      <c r="R860" s="51">
        <v>1108320.0</v>
      </c>
      <c r="S860" s="51">
        <v>1454.025</v>
      </c>
      <c r="T860" s="58">
        <v>7.38412</v>
      </c>
      <c r="U860" s="59"/>
    </row>
    <row r="861" hidden="1">
      <c r="A861" s="27">
        <v>330.0</v>
      </c>
      <c r="B861" s="27" t="s">
        <v>54</v>
      </c>
      <c r="C861" s="27" t="s">
        <v>28</v>
      </c>
      <c r="D861" s="27" t="s">
        <v>28</v>
      </c>
      <c r="E861" s="27" t="s">
        <v>28</v>
      </c>
      <c r="F861" s="27">
        <v>64.0</v>
      </c>
      <c r="G861" s="27" t="s">
        <v>53</v>
      </c>
      <c r="H861" s="27">
        <v>11.0</v>
      </c>
      <c r="I861" s="27" t="s">
        <v>30</v>
      </c>
      <c r="J861" s="27">
        <v>1.0</v>
      </c>
      <c r="K861" s="28" t="s">
        <v>52</v>
      </c>
      <c r="L861" s="54" t="s">
        <v>55</v>
      </c>
      <c r="M861" s="55" t="s">
        <v>55</v>
      </c>
      <c r="N861" s="56"/>
      <c r="O861" s="56"/>
      <c r="P861" s="54"/>
      <c r="Q861" s="31"/>
      <c r="R861" s="50">
        <v>353950.0</v>
      </c>
      <c r="S861" s="50">
        <v>352.131</v>
      </c>
      <c r="T861" s="53"/>
      <c r="U861" s="60"/>
    </row>
    <row r="862" hidden="1">
      <c r="A862" s="27">
        <v>331.0</v>
      </c>
      <c r="B862" s="27" t="s">
        <v>54</v>
      </c>
      <c r="C862" s="27" t="s">
        <v>28</v>
      </c>
      <c r="D862" s="27" t="s">
        <v>28</v>
      </c>
      <c r="E862" s="27" t="s">
        <v>28</v>
      </c>
      <c r="F862" s="27">
        <v>64.0</v>
      </c>
      <c r="G862" s="27" t="s">
        <v>53</v>
      </c>
      <c r="H862" s="27">
        <v>11.0</v>
      </c>
      <c r="I862" s="27" t="s">
        <v>30</v>
      </c>
      <c r="J862" s="27">
        <v>2.0</v>
      </c>
      <c r="K862" s="28" t="s">
        <v>31</v>
      </c>
      <c r="L862" s="48">
        <v>496658.75999999995</v>
      </c>
      <c r="M862" s="49">
        <v>448045.74000000005</v>
      </c>
      <c r="N862" s="53">
        <v>51256.0</v>
      </c>
      <c r="O862" s="53">
        <v>131.0</v>
      </c>
      <c r="P862" s="48">
        <v>623025.59</v>
      </c>
      <c r="Q862" s="31"/>
      <c r="R862" s="68">
        <v>1113453.0</v>
      </c>
      <c r="S862" s="51">
        <v>1426.66</v>
      </c>
      <c r="T862" s="51">
        <v>6.58551</v>
      </c>
      <c r="U862" s="52"/>
    </row>
    <row r="863" hidden="1">
      <c r="A863" s="27">
        <v>332.0</v>
      </c>
      <c r="B863" s="27" t="s">
        <v>54</v>
      </c>
      <c r="C863" s="27" t="s">
        <v>28</v>
      </c>
      <c r="D863" s="27" t="s">
        <v>28</v>
      </c>
      <c r="E863" s="27" t="s">
        <v>28</v>
      </c>
      <c r="F863" s="27">
        <v>64.0</v>
      </c>
      <c r="G863" s="27" t="s">
        <v>53</v>
      </c>
      <c r="H863" s="27">
        <v>11.0</v>
      </c>
      <c r="I863" s="27" t="s">
        <v>30</v>
      </c>
      <c r="J863" s="27">
        <v>2.0</v>
      </c>
      <c r="K863" s="28" t="s">
        <v>32</v>
      </c>
      <c r="L863" s="48">
        <v>87932.73000000001</v>
      </c>
      <c r="M863" s="49">
        <v>40577.770000000004</v>
      </c>
      <c r="N863" s="53">
        <v>7671.0</v>
      </c>
      <c r="O863" s="53">
        <v>11.0</v>
      </c>
      <c r="P863" s="48">
        <v>15449.38</v>
      </c>
      <c r="Q863" s="31"/>
      <c r="R863" s="69">
        <v>417061.0</v>
      </c>
      <c r="S863" s="51">
        <v>928.892</v>
      </c>
      <c r="T863" s="51">
        <v>7.08281</v>
      </c>
      <c r="U863" s="52"/>
    </row>
    <row r="864" hidden="1">
      <c r="A864" s="27">
        <v>333.0</v>
      </c>
      <c r="B864" s="27" t="s">
        <v>54</v>
      </c>
      <c r="C864" s="27" t="s">
        <v>28</v>
      </c>
      <c r="D864" s="27" t="s">
        <v>28</v>
      </c>
      <c r="E864" s="27" t="s">
        <v>28</v>
      </c>
      <c r="F864" s="27">
        <v>64.0</v>
      </c>
      <c r="G864" s="27" t="s">
        <v>53</v>
      </c>
      <c r="H864" s="27">
        <v>11.0</v>
      </c>
      <c r="I864" s="27" t="s">
        <v>30</v>
      </c>
      <c r="J864" s="27">
        <v>2.0</v>
      </c>
      <c r="K864" s="28" t="s">
        <v>33</v>
      </c>
      <c r="L864" s="48">
        <v>328806.85</v>
      </c>
      <c r="M864" s="49">
        <v>291441.22</v>
      </c>
      <c r="N864" s="53">
        <v>15559.0</v>
      </c>
      <c r="O864" s="53">
        <v>41.0</v>
      </c>
      <c r="P864" s="48">
        <v>48990.98</v>
      </c>
      <c r="Q864" s="31"/>
      <c r="R864" s="69">
        <v>3833897.0</v>
      </c>
      <c r="S864" s="51">
        <v>4279.658</v>
      </c>
      <c r="T864" s="51">
        <v>7.23661</v>
      </c>
      <c r="U864" s="52"/>
    </row>
    <row r="865" hidden="1">
      <c r="A865" s="27">
        <v>334.0</v>
      </c>
      <c r="B865" s="27" t="s">
        <v>54</v>
      </c>
      <c r="C865" s="27" t="s">
        <v>28</v>
      </c>
      <c r="D865" s="27" t="s">
        <v>28</v>
      </c>
      <c r="E865" s="27" t="s">
        <v>28</v>
      </c>
      <c r="F865" s="27">
        <v>64.0</v>
      </c>
      <c r="G865" s="27" t="s">
        <v>53</v>
      </c>
      <c r="H865" s="27">
        <v>11.0</v>
      </c>
      <c r="I865" s="27" t="s">
        <v>30</v>
      </c>
      <c r="J865" s="27">
        <v>2.0</v>
      </c>
      <c r="K865" s="28" t="s">
        <v>34</v>
      </c>
      <c r="L865" s="48">
        <v>146108.36000000002</v>
      </c>
      <c r="M865" s="49">
        <v>113501.14</v>
      </c>
      <c r="N865" s="53">
        <v>1284.0</v>
      </c>
      <c r="O865" s="53">
        <v>9.0</v>
      </c>
      <c r="P865" s="48">
        <v>2938.33</v>
      </c>
      <c r="Q865" s="31"/>
      <c r="R865" s="69">
        <v>441533.0</v>
      </c>
      <c r="S865" s="51">
        <v>894.252</v>
      </c>
      <c r="T865" s="51">
        <v>5.90159</v>
      </c>
      <c r="U865" s="52"/>
    </row>
    <row r="866" hidden="1">
      <c r="A866" s="27">
        <v>335.0</v>
      </c>
      <c r="B866" s="27" t="s">
        <v>54</v>
      </c>
      <c r="C866" s="27" t="s">
        <v>28</v>
      </c>
      <c r="D866" s="27" t="s">
        <v>28</v>
      </c>
      <c r="E866" s="27" t="s">
        <v>28</v>
      </c>
      <c r="F866" s="27">
        <v>64.0</v>
      </c>
      <c r="G866" s="27" t="s">
        <v>53</v>
      </c>
      <c r="H866" s="27">
        <v>11.0</v>
      </c>
      <c r="I866" s="27" t="s">
        <v>30</v>
      </c>
      <c r="J866" s="27">
        <v>2.0</v>
      </c>
      <c r="K866" s="28" t="s">
        <v>35</v>
      </c>
      <c r="L866" s="48">
        <v>113454.98999999999</v>
      </c>
      <c r="M866" s="49">
        <v>92628.8</v>
      </c>
      <c r="N866" s="53">
        <v>10061.0</v>
      </c>
      <c r="O866" s="53">
        <v>16.0</v>
      </c>
      <c r="P866" s="48">
        <v>13129.98</v>
      </c>
      <c r="Q866" s="31"/>
      <c r="R866" s="69">
        <v>857302.0</v>
      </c>
      <c r="S866" s="51">
        <v>1271.441</v>
      </c>
      <c r="T866" s="51">
        <v>8.08101</v>
      </c>
      <c r="U866" s="52"/>
    </row>
    <row r="867" hidden="1">
      <c r="A867" s="27">
        <v>336.0</v>
      </c>
      <c r="B867" s="27" t="s">
        <v>54</v>
      </c>
      <c r="C867" s="27" t="s">
        <v>28</v>
      </c>
      <c r="D867" s="27" t="s">
        <v>28</v>
      </c>
      <c r="E867" s="27" t="s">
        <v>28</v>
      </c>
      <c r="F867" s="27">
        <v>64.0</v>
      </c>
      <c r="G867" s="27" t="s">
        <v>53</v>
      </c>
      <c r="H867" s="27">
        <v>11.0</v>
      </c>
      <c r="I867" s="27" t="s">
        <v>30</v>
      </c>
      <c r="J867" s="27">
        <v>2.0</v>
      </c>
      <c r="K867" s="28" t="s">
        <v>36</v>
      </c>
      <c r="L867" s="48">
        <v>492357.34</v>
      </c>
      <c r="M867" s="49">
        <v>443878.53</v>
      </c>
      <c r="N867" s="53">
        <v>34421.0</v>
      </c>
      <c r="O867" s="53">
        <v>67.0</v>
      </c>
      <c r="P867" s="48">
        <v>111211.78</v>
      </c>
      <c r="Q867" s="31"/>
      <c r="R867" s="69">
        <v>802196.0</v>
      </c>
      <c r="S867" s="51">
        <v>1233.523</v>
      </c>
      <c r="T867" s="51">
        <v>6.43959</v>
      </c>
      <c r="U867" s="52"/>
    </row>
    <row r="868" hidden="1">
      <c r="A868" s="27">
        <v>337.0</v>
      </c>
      <c r="B868" s="27" t="s">
        <v>54</v>
      </c>
      <c r="C868" s="27" t="s">
        <v>28</v>
      </c>
      <c r="D868" s="27" t="s">
        <v>28</v>
      </c>
      <c r="E868" s="27" t="s">
        <v>28</v>
      </c>
      <c r="F868" s="27">
        <v>64.0</v>
      </c>
      <c r="G868" s="27" t="s">
        <v>53</v>
      </c>
      <c r="H868" s="27">
        <v>11.0</v>
      </c>
      <c r="I868" s="27" t="s">
        <v>30</v>
      </c>
      <c r="J868" s="27">
        <v>2.0</v>
      </c>
      <c r="K868" s="28" t="s">
        <v>37</v>
      </c>
      <c r="L868" s="48">
        <v>127012.22</v>
      </c>
      <c r="M868" s="49">
        <v>20561.54</v>
      </c>
      <c r="N868" s="53">
        <v>12273.0</v>
      </c>
      <c r="O868" s="53">
        <v>15.0</v>
      </c>
      <c r="P868" s="48">
        <v>15505.25</v>
      </c>
      <c r="Q868" s="31"/>
      <c r="R868" s="69">
        <v>724181.0</v>
      </c>
      <c r="S868" s="51">
        <v>1036.468</v>
      </c>
      <c r="T868" s="51">
        <v>7.28119</v>
      </c>
      <c r="U868" s="52"/>
    </row>
    <row r="869" hidden="1">
      <c r="A869" s="27">
        <v>338.0</v>
      </c>
      <c r="B869" s="27" t="s">
        <v>54</v>
      </c>
      <c r="C869" s="27" t="s">
        <v>28</v>
      </c>
      <c r="D869" s="27" t="s">
        <v>28</v>
      </c>
      <c r="E869" s="27" t="s">
        <v>28</v>
      </c>
      <c r="F869" s="27">
        <v>64.0</v>
      </c>
      <c r="G869" s="27" t="s">
        <v>53</v>
      </c>
      <c r="H869" s="27">
        <v>11.0</v>
      </c>
      <c r="I869" s="27" t="s">
        <v>30</v>
      </c>
      <c r="J869" s="27">
        <v>2.0</v>
      </c>
      <c r="K869" s="28" t="s">
        <v>38</v>
      </c>
      <c r="L869" s="48">
        <v>122416.74</v>
      </c>
      <c r="M869" s="49">
        <v>67448.51</v>
      </c>
      <c r="N869" s="53">
        <v>9836.0</v>
      </c>
      <c r="O869" s="53">
        <v>11.0</v>
      </c>
      <c r="P869" s="48">
        <v>11023.289999999999</v>
      </c>
      <c r="Q869" s="31"/>
      <c r="R869" s="69">
        <v>1134849.0</v>
      </c>
      <c r="S869" s="51">
        <v>1426.644</v>
      </c>
      <c r="T869" s="51">
        <v>7.18274</v>
      </c>
      <c r="U869" s="52"/>
    </row>
    <row r="870" hidden="1">
      <c r="A870" s="27">
        <v>339.0</v>
      </c>
      <c r="B870" s="27" t="s">
        <v>54</v>
      </c>
      <c r="C870" s="27" t="s">
        <v>28</v>
      </c>
      <c r="D870" s="27" t="s">
        <v>28</v>
      </c>
      <c r="E870" s="27" t="s">
        <v>28</v>
      </c>
      <c r="F870" s="27">
        <v>64.0</v>
      </c>
      <c r="G870" s="27" t="s">
        <v>53</v>
      </c>
      <c r="H870" s="27">
        <v>11.0</v>
      </c>
      <c r="I870" s="27" t="s">
        <v>30</v>
      </c>
      <c r="J870" s="27">
        <v>2.0</v>
      </c>
      <c r="K870" s="28" t="s">
        <v>39</v>
      </c>
      <c r="L870" s="48">
        <v>513586.31</v>
      </c>
      <c r="M870" s="49">
        <v>463860.95999999996</v>
      </c>
      <c r="N870" s="53">
        <v>32478.0</v>
      </c>
      <c r="O870" s="53">
        <v>34.0</v>
      </c>
      <c r="P870" s="48">
        <v>127449.67</v>
      </c>
      <c r="Q870" s="31"/>
      <c r="R870" s="69">
        <v>2374976.0</v>
      </c>
      <c r="S870" s="51">
        <v>2805.65</v>
      </c>
      <c r="T870" s="51">
        <v>8.20703</v>
      </c>
      <c r="U870" s="52"/>
    </row>
    <row r="871" hidden="1">
      <c r="A871" s="27">
        <v>340.0</v>
      </c>
      <c r="B871" s="27" t="s">
        <v>54</v>
      </c>
      <c r="C871" s="27" t="s">
        <v>28</v>
      </c>
      <c r="D871" s="27" t="s">
        <v>28</v>
      </c>
      <c r="E871" s="27" t="s">
        <v>28</v>
      </c>
      <c r="F871" s="27">
        <v>64.0</v>
      </c>
      <c r="G871" s="27" t="s">
        <v>53</v>
      </c>
      <c r="H871" s="27">
        <v>11.0</v>
      </c>
      <c r="I871" s="27" t="s">
        <v>30</v>
      </c>
      <c r="J871" s="27">
        <v>2.0</v>
      </c>
      <c r="K871" s="28" t="s">
        <v>40</v>
      </c>
      <c r="L871" s="48">
        <v>277409.33999999997</v>
      </c>
      <c r="M871" s="49">
        <v>284757.51</v>
      </c>
      <c r="N871" s="53">
        <v>13272.0</v>
      </c>
      <c r="O871" s="53">
        <v>43.0</v>
      </c>
      <c r="P871" s="48">
        <v>44135.33</v>
      </c>
      <c r="Q871" s="31"/>
      <c r="R871" s="69">
        <v>3211321.0</v>
      </c>
      <c r="S871" s="51">
        <v>3621.11</v>
      </c>
      <c r="T871" s="51">
        <v>8.00921</v>
      </c>
      <c r="U871" s="52"/>
    </row>
    <row r="872" hidden="1">
      <c r="A872" s="27">
        <v>341.0</v>
      </c>
      <c r="B872" s="27" t="s">
        <v>54</v>
      </c>
      <c r="C872" s="27" t="s">
        <v>28</v>
      </c>
      <c r="D872" s="27" t="s">
        <v>28</v>
      </c>
      <c r="E872" s="27" t="s">
        <v>28</v>
      </c>
      <c r="F872" s="27">
        <v>64.0</v>
      </c>
      <c r="G872" s="27" t="s">
        <v>53</v>
      </c>
      <c r="H872" s="27">
        <v>11.0</v>
      </c>
      <c r="I872" s="27" t="s">
        <v>30</v>
      </c>
      <c r="J872" s="27">
        <v>2.0</v>
      </c>
      <c r="K872" s="28" t="s">
        <v>41</v>
      </c>
      <c r="L872" s="48">
        <v>112230.45999999999</v>
      </c>
      <c r="M872" s="49">
        <v>73834.83</v>
      </c>
      <c r="N872" s="53">
        <v>10116.0</v>
      </c>
      <c r="O872" s="53">
        <v>20.0</v>
      </c>
      <c r="P872" s="48">
        <v>13835.689999999999</v>
      </c>
      <c r="Q872" s="31"/>
      <c r="R872" s="69">
        <v>417947.0</v>
      </c>
      <c r="S872" s="51">
        <v>1006.168</v>
      </c>
      <c r="T872" s="51">
        <v>8.47635</v>
      </c>
      <c r="U872" s="52"/>
    </row>
    <row r="873" hidden="1">
      <c r="A873" s="27">
        <v>342.0</v>
      </c>
      <c r="B873" s="27" t="s">
        <v>54</v>
      </c>
      <c r="C873" s="27" t="s">
        <v>28</v>
      </c>
      <c r="D873" s="27" t="s">
        <v>28</v>
      </c>
      <c r="E873" s="27" t="s">
        <v>28</v>
      </c>
      <c r="F873" s="27">
        <v>64.0</v>
      </c>
      <c r="G873" s="27" t="s">
        <v>53</v>
      </c>
      <c r="H873" s="27">
        <v>11.0</v>
      </c>
      <c r="I873" s="27" t="s">
        <v>30</v>
      </c>
      <c r="J873" s="27">
        <v>2.0</v>
      </c>
      <c r="K873" s="28" t="s">
        <v>42</v>
      </c>
      <c r="L873" s="48">
        <v>345298.38</v>
      </c>
      <c r="M873" s="49">
        <v>305192.67000000004</v>
      </c>
      <c r="N873" s="53">
        <v>10792.0</v>
      </c>
      <c r="O873" s="53">
        <v>53.0</v>
      </c>
      <c r="P873" s="48">
        <v>54812.71</v>
      </c>
      <c r="Q873" s="31"/>
      <c r="R873" s="69">
        <v>1742083.0</v>
      </c>
      <c r="S873" s="51">
        <v>2162.717</v>
      </c>
      <c r="T873" s="51">
        <v>8.12128</v>
      </c>
      <c r="U873" s="52"/>
    </row>
    <row r="874" hidden="1">
      <c r="A874" s="27">
        <v>343.0</v>
      </c>
      <c r="B874" s="27" t="s">
        <v>54</v>
      </c>
      <c r="C874" s="27" t="s">
        <v>28</v>
      </c>
      <c r="D874" s="27" t="s">
        <v>28</v>
      </c>
      <c r="E874" s="27" t="s">
        <v>28</v>
      </c>
      <c r="F874" s="27">
        <v>64.0</v>
      </c>
      <c r="G874" s="27" t="s">
        <v>53</v>
      </c>
      <c r="H874" s="27">
        <v>11.0</v>
      </c>
      <c r="I874" s="27" t="s">
        <v>30</v>
      </c>
      <c r="J874" s="27">
        <v>2.0</v>
      </c>
      <c r="K874" s="28" t="s">
        <v>43</v>
      </c>
      <c r="L874" s="48" t="s">
        <v>55</v>
      </c>
      <c r="M874" s="49" t="s">
        <v>55</v>
      </c>
      <c r="N874" s="53"/>
      <c r="O874" s="53"/>
      <c r="P874" s="48"/>
      <c r="Q874" s="31"/>
      <c r="R874" s="69"/>
      <c r="S874" s="51" t="s">
        <v>30</v>
      </c>
      <c r="T874" s="51"/>
      <c r="U874" s="52"/>
    </row>
    <row r="875" hidden="1">
      <c r="A875" s="27">
        <v>344.0</v>
      </c>
      <c r="B875" s="27" t="s">
        <v>54</v>
      </c>
      <c r="C875" s="27" t="s">
        <v>28</v>
      </c>
      <c r="D875" s="27" t="s">
        <v>28</v>
      </c>
      <c r="E875" s="27" t="s">
        <v>28</v>
      </c>
      <c r="F875" s="27">
        <v>64.0</v>
      </c>
      <c r="G875" s="27" t="s">
        <v>53</v>
      </c>
      <c r="H875" s="27">
        <v>11.0</v>
      </c>
      <c r="I875" s="27" t="s">
        <v>30</v>
      </c>
      <c r="J875" s="27">
        <v>2.0</v>
      </c>
      <c r="K875" s="28" t="s">
        <v>44</v>
      </c>
      <c r="L875" s="48">
        <v>246042.15</v>
      </c>
      <c r="M875" s="49">
        <v>233558.85</v>
      </c>
      <c r="N875" s="53">
        <v>9252.0</v>
      </c>
      <c r="O875" s="53">
        <v>41.0</v>
      </c>
      <c r="P875" s="48">
        <v>25212.37</v>
      </c>
      <c r="Q875" s="31"/>
      <c r="R875" s="69">
        <v>1610739.0</v>
      </c>
      <c r="S875" s="51">
        <v>2015.873</v>
      </c>
      <c r="T875" s="51">
        <v>8.30669</v>
      </c>
      <c r="U875" s="52"/>
    </row>
    <row r="876" hidden="1">
      <c r="A876" s="27">
        <v>345.0</v>
      </c>
      <c r="B876" s="27" t="s">
        <v>54</v>
      </c>
      <c r="C876" s="27" t="s">
        <v>28</v>
      </c>
      <c r="D876" s="27" t="s">
        <v>28</v>
      </c>
      <c r="E876" s="27" t="s">
        <v>28</v>
      </c>
      <c r="F876" s="27">
        <v>64.0</v>
      </c>
      <c r="G876" s="27" t="s">
        <v>53</v>
      </c>
      <c r="H876" s="27">
        <v>11.0</v>
      </c>
      <c r="I876" s="27" t="s">
        <v>30</v>
      </c>
      <c r="J876" s="27">
        <v>2.0</v>
      </c>
      <c r="K876" s="28" t="s">
        <v>45</v>
      </c>
      <c r="L876" s="48">
        <v>517450.48999999993</v>
      </c>
      <c r="M876" s="49">
        <v>512467.7</v>
      </c>
      <c r="N876" s="53">
        <v>6399.0</v>
      </c>
      <c r="O876" s="53">
        <v>35.0</v>
      </c>
      <c r="P876" s="48">
        <v>35461.81</v>
      </c>
      <c r="Q876" s="31"/>
      <c r="R876" s="69">
        <v>948935.0</v>
      </c>
      <c r="S876" s="51">
        <v>1529.997</v>
      </c>
      <c r="T876" s="51">
        <v>6.86746</v>
      </c>
      <c r="U876" s="52"/>
    </row>
    <row r="877" hidden="1">
      <c r="A877" s="27">
        <v>346.0</v>
      </c>
      <c r="B877" s="27" t="s">
        <v>54</v>
      </c>
      <c r="C877" s="27" t="s">
        <v>28</v>
      </c>
      <c r="D877" s="27" t="s">
        <v>28</v>
      </c>
      <c r="E877" s="27" t="s">
        <v>28</v>
      </c>
      <c r="F877" s="27">
        <v>64.0</v>
      </c>
      <c r="G877" s="27" t="s">
        <v>53</v>
      </c>
      <c r="H877" s="27">
        <v>11.0</v>
      </c>
      <c r="I877" s="27" t="s">
        <v>30</v>
      </c>
      <c r="J877" s="27">
        <v>2.0</v>
      </c>
      <c r="K877" s="28" t="s">
        <v>46</v>
      </c>
      <c r="L877" s="48">
        <v>37474.58</v>
      </c>
      <c r="M877" s="49">
        <v>31954.940000000002</v>
      </c>
      <c r="N877" s="53">
        <v>2347.0</v>
      </c>
      <c r="O877" s="53">
        <v>8.0</v>
      </c>
      <c r="P877" s="48">
        <v>9904.550000000001</v>
      </c>
      <c r="Q877" s="31"/>
      <c r="R877" s="69">
        <v>895515.0</v>
      </c>
      <c r="S877" s="51">
        <v>1200.768</v>
      </c>
      <c r="T877" s="51">
        <v>7.26929</v>
      </c>
      <c r="U877" s="52"/>
    </row>
    <row r="878" hidden="1">
      <c r="A878" s="27">
        <v>347.0</v>
      </c>
      <c r="B878" s="27" t="s">
        <v>54</v>
      </c>
      <c r="C878" s="27" t="s">
        <v>28</v>
      </c>
      <c r="D878" s="27" t="s">
        <v>28</v>
      </c>
      <c r="E878" s="27" t="s">
        <v>28</v>
      </c>
      <c r="F878" s="27">
        <v>64.0</v>
      </c>
      <c r="G878" s="27" t="s">
        <v>53</v>
      </c>
      <c r="H878" s="27">
        <v>11.0</v>
      </c>
      <c r="I878" s="27" t="s">
        <v>30</v>
      </c>
      <c r="J878" s="27">
        <v>2.0</v>
      </c>
      <c r="K878" s="28" t="s">
        <v>47</v>
      </c>
      <c r="L878" s="48">
        <v>383151.14999999997</v>
      </c>
      <c r="M878" s="49">
        <v>366449.41</v>
      </c>
      <c r="N878" s="53">
        <v>50788.0</v>
      </c>
      <c r="O878" s="53">
        <v>159.0</v>
      </c>
      <c r="P878" s="48">
        <v>220982.77</v>
      </c>
      <c r="Q878" s="31"/>
      <c r="R878" s="69">
        <v>3515847.0</v>
      </c>
      <c r="S878" s="51">
        <v>3972.864</v>
      </c>
      <c r="T878" s="51">
        <v>8.62199</v>
      </c>
      <c r="U878" s="52"/>
    </row>
    <row r="879" hidden="1">
      <c r="A879" s="27">
        <v>348.0</v>
      </c>
      <c r="B879" s="27" t="s">
        <v>54</v>
      </c>
      <c r="C879" s="27" t="s">
        <v>28</v>
      </c>
      <c r="D879" s="27" t="s">
        <v>28</v>
      </c>
      <c r="E879" s="27" t="s">
        <v>28</v>
      </c>
      <c r="F879" s="27">
        <v>64.0</v>
      </c>
      <c r="G879" s="27" t="s">
        <v>53</v>
      </c>
      <c r="H879" s="27">
        <v>11.0</v>
      </c>
      <c r="I879" s="27" t="s">
        <v>30</v>
      </c>
      <c r="J879" s="27">
        <v>2.0</v>
      </c>
      <c r="K879" s="28" t="s">
        <v>48</v>
      </c>
      <c r="L879" s="54" t="s">
        <v>55</v>
      </c>
      <c r="M879" s="55" t="s">
        <v>55</v>
      </c>
      <c r="N879" s="56"/>
      <c r="O879" s="56"/>
      <c r="P879" s="54"/>
      <c r="Q879" s="31"/>
      <c r="R879" s="69"/>
      <c r="S879" s="51" t="s">
        <v>57</v>
      </c>
      <c r="T879" s="51"/>
      <c r="U879" s="52"/>
    </row>
    <row r="880" hidden="1">
      <c r="A880" s="27">
        <v>349.0</v>
      </c>
      <c r="B880" s="27" t="s">
        <v>54</v>
      </c>
      <c r="C880" s="27" t="s">
        <v>28</v>
      </c>
      <c r="D880" s="27" t="s">
        <v>28</v>
      </c>
      <c r="E880" s="27" t="s">
        <v>28</v>
      </c>
      <c r="F880" s="27">
        <v>64.0</v>
      </c>
      <c r="G880" s="27" t="s">
        <v>53</v>
      </c>
      <c r="H880" s="27">
        <v>11.0</v>
      </c>
      <c r="I880" s="27" t="s">
        <v>30</v>
      </c>
      <c r="J880" s="27">
        <v>2.0</v>
      </c>
      <c r="K880" s="28" t="s">
        <v>49</v>
      </c>
      <c r="L880" s="48">
        <v>245683.15999999997</v>
      </c>
      <c r="M880" s="49">
        <v>236146.42</v>
      </c>
      <c r="N880" s="53">
        <v>5868.0</v>
      </c>
      <c r="O880" s="53">
        <v>35.0</v>
      </c>
      <c r="P880" s="48">
        <v>106419.75</v>
      </c>
      <c r="Q880" s="31"/>
      <c r="R880" s="69">
        <v>1741713.0</v>
      </c>
      <c r="S880" s="51">
        <v>2173.317</v>
      </c>
      <c r="T880" s="51">
        <v>7.89891</v>
      </c>
      <c r="U880" s="52"/>
    </row>
    <row r="881" hidden="1">
      <c r="A881" s="27">
        <v>350.0</v>
      </c>
      <c r="B881" s="27" t="s">
        <v>54</v>
      </c>
      <c r="C881" s="27" t="s">
        <v>28</v>
      </c>
      <c r="D881" s="27" t="s">
        <v>28</v>
      </c>
      <c r="E881" s="27" t="s">
        <v>28</v>
      </c>
      <c r="F881" s="27">
        <v>64.0</v>
      </c>
      <c r="G881" s="27" t="s">
        <v>53</v>
      </c>
      <c r="H881" s="27">
        <v>11.0</v>
      </c>
      <c r="I881" s="27" t="s">
        <v>30</v>
      </c>
      <c r="J881" s="27">
        <v>2.0</v>
      </c>
      <c r="K881" s="28" t="s">
        <v>50</v>
      </c>
      <c r="L881" s="54" t="s">
        <v>55</v>
      </c>
      <c r="M881" s="55" t="s">
        <v>55</v>
      </c>
      <c r="N881" s="56"/>
      <c r="O881" s="56"/>
      <c r="P881" s="54"/>
      <c r="Q881" s="31"/>
      <c r="R881" s="69"/>
      <c r="S881" s="51" t="s">
        <v>57</v>
      </c>
      <c r="T881" s="51"/>
      <c r="U881" s="52"/>
    </row>
    <row r="882" hidden="1">
      <c r="A882" s="27">
        <v>351.0</v>
      </c>
      <c r="B882" s="27" t="s">
        <v>54</v>
      </c>
      <c r="C882" s="27" t="s">
        <v>28</v>
      </c>
      <c r="D882" s="27" t="s">
        <v>28</v>
      </c>
      <c r="E882" s="27" t="s">
        <v>28</v>
      </c>
      <c r="F882" s="27">
        <v>64.0</v>
      </c>
      <c r="G882" s="27" t="s">
        <v>53</v>
      </c>
      <c r="H882" s="27">
        <v>11.0</v>
      </c>
      <c r="I882" s="27" t="s">
        <v>30</v>
      </c>
      <c r="J882" s="27">
        <v>2.0</v>
      </c>
      <c r="K882" s="28" t="s">
        <v>51</v>
      </c>
      <c r="L882" s="48">
        <v>355289.26999999996</v>
      </c>
      <c r="M882" s="49">
        <v>314665.34</v>
      </c>
      <c r="N882" s="53">
        <v>22874.0</v>
      </c>
      <c r="O882" s="53">
        <v>42.0</v>
      </c>
      <c r="P882" s="48">
        <v>71609.07</v>
      </c>
      <c r="Q882" s="31"/>
      <c r="R882" s="69">
        <v>2068708.9999999998</v>
      </c>
      <c r="S882" s="51">
        <v>2475.005</v>
      </c>
      <c r="T882" s="51">
        <v>7.32878</v>
      </c>
      <c r="U882" s="52"/>
    </row>
    <row r="883" hidden="1">
      <c r="A883" s="27">
        <v>352.0</v>
      </c>
      <c r="B883" s="27" t="s">
        <v>54</v>
      </c>
      <c r="C883" s="27" t="s">
        <v>28</v>
      </c>
      <c r="D883" s="27" t="s">
        <v>28</v>
      </c>
      <c r="E883" s="27" t="s">
        <v>28</v>
      </c>
      <c r="F883" s="27">
        <v>64.0</v>
      </c>
      <c r="G883" s="27" t="s">
        <v>53</v>
      </c>
      <c r="H883" s="27">
        <v>11.0</v>
      </c>
      <c r="I883" s="27" t="s">
        <v>30</v>
      </c>
      <c r="J883" s="27">
        <v>2.0</v>
      </c>
      <c r="K883" s="28" t="s">
        <v>52</v>
      </c>
      <c r="L883" s="48">
        <v>6112.42</v>
      </c>
      <c r="M883" s="49">
        <v>5378.389999999999</v>
      </c>
      <c r="N883" s="53">
        <v>125.0</v>
      </c>
      <c r="O883" s="53">
        <v>1.0</v>
      </c>
      <c r="P883" s="48">
        <v>1169.25</v>
      </c>
      <c r="Q883" s="31"/>
      <c r="R883" s="48">
        <v>846411.0</v>
      </c>
      <c r="S883" s="50">
        <v>1223.691</v>
      </c>
      <c r="T883" s="50">
        <v>6.89273</v>
      </c>
      <c r="U883" s="57"/>
    </row>
    <row r="884" hidden="1">
      <c r="A884" s="27">
        <v>353.0</v>
      </c>
      <c r="B884" s="27" t="s">
        <v>54</v>
      </c>
      <c r="C884" s="27" t="s">
        <v>28</v>
      </c>
      <c r="D884" s="27" t="s">
        <v>28</v>
      </c>
      <c r="E884" s="27" t="s">
        <v>28</v>
      </c>
      <c r="F884" s="27">
        <v>64.0</v>
      </c>
      <c r="G884" s="27" t="s">
        <v>53</v>
      </c>
      <c r="H884" s="27">
        <v>11.0</v>
      </c>
      <c r="I884" s="27" t="s">
        <v>30</v>
      </c>
      <c r="J884" s="27">
        <v>4.0</v>
      </c>
      <c r="K884" s="28" t="s">
        <v>31</v>
      </c>
      <c r="L884" s="48">
        <v>987325.03</v>
      </c>
      <c r="M884" s="49">
        <v>946274.9199999999</v>
      </c>
      <c r="N884" s="53">
        <v>79254.0</v>
      </c>
      <c r="O884" s="53">
        <v>255.0</v>
      </c>
      <c r="P884" s="48">
        <v>1326600.0</v>
      </c>
      <c r="Q884" s="31"/>
      <c r="R884" s="68">
        <v>1809766.0</v>
      </c>
      <c r="S884" s="51">
        <v>2505.911</v>
      </c>
      <c r="T884" s="51">
        <v>6.29115</v>
      </c>
      <c r="U884" s="52"/>
    </row>
    <row r="885" hidden="1">
      <c r="A885" s="27">
        <v>354.0</v>
      </c>
      <c r="B885" s="27" t="s">
        <v>54</v>
      </c>
      <c r="C885" s="27" t="s">
        <v>28</v>
      </c>
      <c r="D885" s="27" t="s">
        <v>28</v>
      </c>
      <c r="E885" s="27" t="s">
        <v>28</v>
      </c>
      <c r="F885" s="27">
        <v>64.0</v>
      </c>
      <c r="G885" s="27" t="s">
        <v>53</v>
      </c>
      <c r="H885" s="27">
        <v>11.0</v>
      </c>
      <c r="I885" s="27" t="s">
        <v>30</v>
      </c>
      <c r="J885" s="27">
        <v>4.0</v>
      </c>
      <c r="K885" s="28" t="s">
        <v>32</v>
      </c>
      <c r="L885" s="48">
        <v>264801.24</v>
      </c>
      <c r="M885" s="49">
        <v>218814.19</v>
      </c>
      <c r="N885" s="53">
        <v>22024.0</v>
      </c>
      <c r="O885" s="53">
        <v>30.0</v>
      </c>
      <c r="P885" s="48">
        <v>59403.619999999995</v>
      </c>
      <c r="Q885" s="31"/>
      <c r="R885" s="69">
        <v>824802.0</v>
      </c>
      <c r="S885" s="51">
        <v>1259.005</v>
      </c>
      <c r="T885" s="51">
        <v>11.09073</v>
      </c>
      <c r="U885" s="52"/>
    </row>
    <row r="886" hidden="1">
      <c r="A886" s="27">
        <v>355.0</v>
      </c>
      <c r="B886" s="27" t="s">
        <v>54</v>
      </c>
      <c r="C886" s="27" t="s">
        <v>28</v>
      </c>
      <c r="D886" s="27" t="s">
        <v>28</v>
      </c>
      <c r="E886" s="27" t="s">
        <v>28</v>
      </c>
      <c r="F886" s="27">
        <v>64.0</v>
      </c>
      <c r="G886" s="27" t="s">
        <v>53</v>
      </c>
      <c r="H886" s="27">
        <v>11.0</v>
      </c>
      <c r="I886" s="27" t="s">
        <v>30</v>
      </c>
      <c r="J886" s="27">
        <v>4.0</v>
      </c>
      <c r="K886" s="28" t="s">
        <v>33</v>
      </c>
      <c r="L886" s="48">
        <v>1138850.0</v>
      </c>
      <c r="M886" s="49">
        <v>1099520.0</v>
      </c>
      <c r="N886" s="53">
        <v>73560.0</v>
      </c>
      <c r="O886" s="53">
        <v>82.0</v>
      </c>
      <c r="P886" s="48">
        <v>121679.09</v>
      </c>
      <c r="Q886" s="31"/>
      <c r="R886" s="69">
        <v>2226137.0</v>
      </c>
      <c r="S886" s="51">
        <v>2598.573</v>
      </c>
      <c r="T886" s="51">
        <v>8.38049</v>
      </c>
      <c r="U886" s="52"/>
    </row>
    <row r="887" hidden="1">
      <c r="A887" s="27">
        <v>356.0</v>
      </c>
      <c r="B887" s="27" t="s">
        <v>54</v>
      </c>
      <c r="C887" s="27" t="s">
        <v>28</v>
      </c>
      <c r="D887" s="27" t="s">
        <v>28</v>
      </c>
      <c r="E887" s="27" t="s">
        <v>28</v>
      </c>
      <c r="F887" s="27">
        <v>64.0</v>
      </c>
      <c r="G887" s="27" t="s">
        <v>53</v>
      </c>
      <c r="H887" s="27">
        <v>11.0</v>
      </c>
      <c r="I887" s="27" t="s">
        <v>30</v>
      </c>
      <c r="J887" s="27">
        <v>4.0</v>
      </c>
      <c r="K887" s="28" t="s">
        <v>34</v>
      </c>
      <c r="L887" s="48">
        <v>257131.53</v>
      </c>
      <c r="M887" s="49">
        <v>234702.49000000002</v>
      </c>
      <c r="N887" s="53">
        <v>3260.0</v>
      </c>
      <c r="O887" s="53">
        <v>16.0</v>
      </c>
      <c r="P887" s="48">
        <v>7966.25</v>
      </c>
      <c r="Q887" s="31"/>
      <c r="R887" s="69">
        <v>721574.0</v>
      </c>
      <c r="S887" s="51">
        <v>1175.194</v>
      </c>
      <c r="T887" s="51">
        <v>5.93141</v>
      </c>
      <c r="U887" s="52"/>
    </row>
    <row r="888" hidden="1">
      <c r="A888" s="27">
        <v>357.0</v>
      </c>
      <c r="B888" s="27" t="s">
        <v>54</v>
      </c>
      <c r="C888" s="27" t="s">
        <v>28</v>
      </c>
      <c r="D888" s="27" t="s">
        <v>28</v>
      </c>
      <c r="E888" s="27" t="s">
        <v>28</v>
      </c>
      <c r="F888" s="27">
        <v>64.0</v>
      </c>
      <c r="G888" s="27" t="s">
        <v>53</v>
      </c>
      <c r="H888" s="27">
        <v>11.0</v>
      </c>
      <c r="I888" s="27" t="s">
        <v>30</v>
      </c>
      <c r="J888" s="27">
        <v>4.0</v>
      </c>
      <c r="K888" s="28" t="s">
        <v>35</v>
      </c>
      <c r="L888" s="48">
        <v>175581.68</v>
      </c>
      <c r="M888" s="49">
        <v>142019.47</v>
      </c>
      <c r="N888" s="53">
        <v>11940.0</v>
      </c>
      <c r="O888" s="53">
        <v>23.0</v>
      </c>
      <c r="P888" s="48">
        <v>25972.079999999998</v>
      </c>
      <c r="Q888" s="31"/>
      <c r="R888" s="69">
        <v>1530219.0</v>
      </c>
      <c r="S888" s="51">
        <v>1976.742</v>
      </c>
      <c r="T888" s="51">
        <v>8.02337</v>
      </c>
      <c r="U888" s="52"/>
    </row>
    <row r="889" hidden="1">
      <c r="A889" s="27">
        <v>358.0</v>
      </c>
      <c r="B889" s="27" t="s">
        <v>54</v>
      </c>
      <c r="C889" s="27" t="s">
        <v>28</v>
      </c>
      <c r="D889" s="27" t="s">
        <v>28</v>
      </c>
      <c r="E889" s="27" t="s">
        <v>28</v>
      </c>
      <c r="F889" s="27">
        <v>64.0</v>
      </c>
      <c r="G889" s="27" t="s">
        <v>53</v>
      </c>
      <c r="H889" s="27">
        <v>11.0</v>
      </c>
      <c r="I889" s="27" t="s">
        <v>30</v>
      </c>
      <c r="J889" s="27">
        <v>4.0</v>
      </c>
      <c r="K889" s="28" t="s">
        <v>36</v>
      </c>
      <c r="L889" s="48">
        <v>979347.53</v>
      </c>
      <c r="M889" s="49">
        <v>940324.22</v>
      </c>
      <c r="N889" s="53">
        <v>66892.0</v>
      </c>
      <c r="O889" s="53">
        <v>129.0</v>
      </c>
      <c r="P889" s="48">
        <v>215827.47</v>
      </c>
      <c r="Q889" s="31"/>
      <c r="R889" s="69">
        <v>1440539.0</v>
      </c>
      <c r="S889" s="51">
        <v>2051.787</v>
      </c>
      <c r="T889" s="51">
        <v>6.28601</v>
      </c>
      <c r="U889" s="52"/>
    </row>
    <row r="890" hidden="1">
      <c r="A890" s="27">
        <v>359.0</v>
      </c>
      <c r="B890" s="27" t="s">
        <v>54</v>
      </c>
      <c r="C890" s="27" t="s">
        <v>28</v>
      </c>
      <c r="D890" s="27" t="s">
        <v>28</v>
      </c>
      <c r="E890" s="27" t="s">
        <v>28</v>
      </c>
      <c r="F890" s="27">
        <v>64.0</v>
      </c>
      <c r="G890" s="27" t="s">
        <v>53</v>
      </c>
      <c r="H890" s="27">
        <v>11.0</v>
      </c>
      <c r="I890" s="27" t="s">
        <v>30</v>
      </c>
      <c r="J890" s="27">
        <v>4.0</v>
      </c>
      <c r="K890" s="28" t="s">
        <v>37</v>
      </c>
      <c r="L890" s="48">
        <v>433231.81</v>
      </c>
      <c r="M890" s="49">
        <v>412604.18</v>
      </c>
      <c r="N890" s="53">
        <v>26157.0</v>
      </c>
      <c r="O890" s="53">
        <v>67.0</v>
      </c>
      <c r="P890" s="48">
        <v>94538.72</v>
      </c>
      <c r="Q890" s="31"/>
      <c r="R890" s="69">
        <v>4203863.0</v>
      </c>
      <c r="S890" s="51">
        <v>4735.783</v>
      </c>
      <c r="T890" s="51">
        <v>7.36927</v>
      </c>
      <c r="U890" s="52"/>
    </row>
    <row r="891" hidden="1">
      <c r="A891" s="27">
        <v>360.0</v>
      </c>
      <c r="B891" s="27" t="s">
        <v>54</v>
      </c>
      <c r="C891" s="27" t="s">
        <v>28</v>
      </c>
      <c r="D891" s="27" t="s">
        <v>28</v>
      </c>
      <c r="E891" s="27" t="s">
        <v>28</v>
      </c>
      <c r="F891" s="27">
        <v>64.0</v>
      </c>
      <c r="G891" s="27" t="s">
        <v>53</v>
      </c>
      <c r="H891" s="27">
        <v>11.0</v>
      </c>
      <c r="I891" s="27" t="s">
        <v>30</v>
      </c>
      <c r="J891" s="27">
        <v>4.0</v>
      </c>
      <c r="K891" s="28" t="s">
        <v>38</v>
      </c>
      <c r="L891" s="48">
        <v>176289.71000000002</v>
      </c>
      <c r="M891" s="49">
        <v>141746.19</v>
      </c>
      <c r="N891" s="53">
        <v>8886.0</v>
      </c>
      <c r="O891" s="53">
        <v>23.0</v>
      </c>
      <c r="P891" s="48">
        <v>31506.42</v>
      </c>
      <c r="Q891" s="31"/>
      <c r="R891" s="69">
        <v>2264610.0</v>
      </c>
      <c r="S891" s="51">
        <v>2812.36</v>
      </c>
      <c r="T891" s="51">
        <v>8.40135</v>
      </c>
      <c r="U891" s="52"/>
    </row>
    <row r="892" hidden="1">
      <c r="A892" s="27">
        <v>361.0</v>
      </c>
      <c r="B892" s="27" t="s">
        <v>54</v>
      </c>
      <c r="C892" s="27" t="s">
        <v>28</v>
      </c>
      <c r="D892" s="27" t="s">
        <v>28</v>
      </c>
      <c r="E892" s="27" t="s">
        <v>28</v>
      </c>
      <c r="F892" s="27">
        <v>64.0</v>
      </c>
      <c r="G892" s="27" t="s">
        <v>53</v>
      </c>
      <c r="H892" s="27">
        <v>11.0</v>
      </c>
      <c r="I892" s="27" t="s">
        <v>30</v>
      </c>
      <c r="J892" s="27">
        <v>4.0</v>
      </c>
      <c r="K892" s="28" t="s">
        <v>39</v>
      </c>
      <c r="L892" s="48">
        <v>1023880.0</v>
      </c>
      <c r="M892" s="49">
        <v>976224.58</v>
      </c>
      <c r="N892" s="53">
        <v>64218.0</v>
      </c>
      <c r="O892" s="53">
        <v>64.0</v>
      </c>
      <c r="P892" s="48">
        <v>240250.84</v>
      </c>
      <c r="Q892" s="31"/>
      <c r="R892" s="69">
        <v>4575164.0</v>
      </c>
      <c r="S892" s="51">
        <v>5112.307</v>
      </c>
      <c r="T892" s="51">
        <v>8.35727</v>
      </c>
      <c r="U892" s="52"/>
    </row>
    <row r="893" hidden="1">
      <c r="A893" s="27">
        <v>362.0</v>
      </c>
      <c r="B893" s="27" t="s">
        <v>54</v>
      </c>
      <c r="C893" s="27" t="s">
        <v>28</v>
      </c>
      <c r="D893" s="27" t="s">
        <v>28</v>
      </c>
      <c r="E893" s="27" t="s">
        <v>28</v>
      </c>
      <c r="F893" s="27">
        <v>64.0</v>
      </c>
      <c r="G893" s="27" t="s">
        <v>53</v>
      </c>
      <c r="H893" s="27">
        <v>11.0</v>
      </c>
      <c r="I893" s="27" t="s">
        <v>30</v>
      </c>
      <c r="J893" s="27">
        <v>4.0</v>
      </c>
      <c r="K893" s="28" t="s">
        <v>40</v>
      </c>
      <c r="L893" s="48">
        <v>492372.93</v>
      </c>
      <c r="M893" s="49">
        <v>515318.92000000004</v>
      </c>
      <c r="N893" s="53">
        <v>24095.0</v>
      </c>
      <c r="O893" s="53">
        <v>81.0</v>
      </c>
      <c r="P893" s="48">
        <v>90665.57</v>
      </c>
      <c r="Q893" s="31"/>
      <c r="R893" s="69">
        <v>5685552.0</v>
      </c>
      <c r="S893" s="51">
        <v>6243.879</v>
      </c>
      <c r="T893" s="51">
        <v>13.52351</v>
      </c>
      <c r="U893" s="52"/>
    </row>
    <row r="894" hidden="1">
      <c r="A894" s="27">
        <v>363.0</v>
      </c>
      <c r="B894" s="27" t="s">
        <v>54</v>
      </c>
      <c r="C894" s="27" t="s">
        <v>28</v>
      </c>
      <c r="D894" s="27" t="s">
        <v>28</v>
      </c>
      <c r="E894" s="27" t="s">
        <v>28</v>
      </c>
      <c r="F894" s="27">
        <v>64.0</v>
      </c>
      <c r="G894" s="27" t="s">
        <v>53</v>
      </c>
      <c r="H894" s="27">
        <v>11.0</v>
      </c>
      <c r="I894" s="27" t="s">
        <v>30</v>
      </c>
      <c r="J894" s="27">
        <v>4.0</v>
      </c>
      <c r="K894" s="28" t="s">
        <v>41</v>
      </c>
      <c r="L894" s="48">
        <v>273395.01999999996</v>
      </c>
      <c r="M894" s="49">
        <v>186684.50999999998</v>
      </c>
      <c r="N894" s="53">
        <v>21613.0</v>
      </c>
      <c r="O894" s="53">
        <v>37.0</v>
      </c>
      <c r="P894" s="48">
        <v>31871.8</v>
      </c>
      <c r="Q894" s="31"/>
      <c r="R894" s="69">
        <v>679567.0</v>
      </c>
      <c r="S894" s="51">
        <v>1141.272</v>
      </c>
      <c r="T894" s="51">
        <v>8.37244</v>
      </c>
      <c r="U894" s="52"/>
    </row>
    <row r="895" hidden="1">
      <c r="A895" s="27">
        <v>364.0</v>
      </c>
      <c r="B895" s="27" t="s">
        <v>54</v>
      </c>
      <c r="C895" s="27" t="s">
        <v>28</v>
      </c>
      <c r="D895" s="27" t="s">
        <v>28</v>
      </c>
      <c r="E895" s="27" t="s">
        <v>28</v>
      </c>
      <c r="F895" s="27">
        <v>64.0</v>
      </c>
      <c r="G895" s="27" t="s">
        <v>53</v>
      </c>
      <c r="H895" s="27">
        <v>11.0</v>
      </c>
      <c r="I895" s="27" t="s">
        <v>30</v>
      </c>
      <c r="J895" s="27">
        <v>4.0</v>
      </c>
      <c r="K895" s="28" t="s">
        <v>42</v>
      </c>
      <c r="L895" s="48">
        <v>622901.2000000001</v>
      </c>
      <c r="M895" s="49">
        <v>601739.42</v>
      </c>
      <c r="N895" s="53">
        <v>19012.0</v>
      </c>
      <c r="O895" s="53">
        <v>96.0</v>
      </c>
      <c r="P895" s="48">
        <v>89373.62</v>
      </c>
      <c r="Q895" s="31"/>
      <c r="R895" s="69">
        <v>3550263.0</v>
      </c>
      <c r="S895" s="51">
        <v>4178.653</v>
      </c>
      <c r="T895" s="51">
        <v>8.5953</v>
      </c>
      <c r="U895" s="52"/>
    </row>
    <row r="896" hidden="1">
      <c r="A896" s="27">
        <v>365.0</v>
      </c>
      <c r="B896" s="27" t="s">
        <v>54</v>
      </c>
      <c r="C896" s="27" t="s">
        <v>28</v>
      </c>
      <c r="D896" s="27" t="s">
        <v>28</v>
      </c>
      <c r="E896" s="27" t="s">
        <v>28</v>
      </c>
      <c r="F896" s="27">
        <v>64.0</v>
      </c>
      <c r="G896" s="27" t="s">
        <v>53</v>
      </c>
      <c r="H896" s="27">
        <v>11.0</v>
      </c>
      <c r="I896" s="27" t="s">
        <v>30</v>
      </c>
      <c r="J896" s="27">
        <v>4.0</v>
      </c>
      <c r="K896" s="28" t="s">
        <v>44</v>
      </c>
      <c r="L896" s="48">
        <v>427947.58999999997</v>
      </c>
      <c r="M896" s="49">
        <v>420304.98</v>
      </c>
      <c r="N896" s="53">
        <v>9558.0</v>
      </c>
      <c r="O896" s="53">
        <v>72.0</v>
      </c>
      <c r="P896" s="48">
        <v>50742.34</v>
      </c>
      <c r="Q896" s="31"/>
      <c r="R896" s="69">
        <v>3341121.0</v>
      </c>
      <c r="S896" s="51">
        <v>3894.907</v>
      </c>
      <c r="T896" s="51">
        <v>8.44112</v>
      </c>
      <c r="U896" s="52"/>
    </row>
    <row r="897" hidden="1">
      <c r="A897" s="27">
        <v>366.0</v>
      </c>
      <c r="B897" s="27" t="s">
        <v>54</v>
      </c>
      <c r="C897" s="27" t="s">
        <v>28</v>
      </c>
      <c r="D897" s="27" t="s">
        <v>28</v>
      </c>
      <c r="E897" s="27" t="s">
        <v>28</v>
      </c>
      <c r="F897" s="27">
        <v>64.0</v>
      </c>
      <c r="G897" s="27" t="s">
        <v>53</v>
      </c>
      <c r="H897" s="27">
        <v>11.0</v>
      </c>
      <c r="I897" s="27" t="s">
        <v>30</v>
      </c>
      <c r="J897" s="27">
        <v>4.0</v>
      </c>
      <c r="K897" s="28" t="s">
        <v>45</v>
      </c>
      <c r="L897" s="48">
        <v>996399.2899999999</v>
      </c>
      <c r="M897" s="49">
        <v>1027750.0</v>
      </c>
      <c r="N897" s="53">
        <v>11428.0</v>
      </c>
      <c r="O897" s="53">
        <v>65.0</v>
      </c>
      <c r="P897" s="48">
        <v>96162.52</v>
      </c>
      <c r="Q897" s="31"/>
      <c r="R897" s="69">
        <v>1811254.0</v>
      </c>
      <c r="S897" s="51">
        <v>2544.439</v>
      </c>
      <c r="T897" s="51">
        <v>6.9045</v>
      </c>
      <c r="U897" s="52"/>
    </row>
    <row r="898" hidden="1">
      <c r="A898" s="27">
        <v>367.0</v>
      </c>
      <c r="B898" s="27" t="s">
        <v>54</v>
      </c>
      <c r="C898" s="27" t="s">
        <v>28</v>
      </c>
      <c r="D898" s="27" t="s">
        <v>28</v>
      </c>
      <c r="E898" s="27" t="s">
        <v>28</v>
      </c>
      <c r="F898" s="27">
        <v>64.0</v>
      </c>
      <c r="G898" s="27" t="s">
        <v>53</v>
      </c>
      <c r="H898" s="27">
        <v>11.0</v>
      </c>
      <c r="I898" s="27" t="s">
        <v>30</v>
      </c>
      <c r="J898" s="27">
        <v>4.0</v>
      </c>
      <c r="K898" s="28" t="s">
        <v>46</v>
      </c>
      <c r="L898" s="48">
        <v>68410.22</v>
      </c>
      <c r="M898" s="49">
        <v>63761.8</v>
      </c>
      <c r="N898" s="53">
        <v>4493.0</v>
      </c>
      <c r="O898" s="53">
        <v>14.0</v>
      </c>
      <c r="P898" s="48">
        <v>20414.8</v>
      </c>
      <c r="Q898" s="31"/>
      <c r="R898" s="69">
        <v>1683349.0</v>
      </c>
      <c r="S898" s="51">
        <v>1985.683</v>
      </c>
      <c r="T898" s="51">
        <v>7.63106</v>
      </c>
      <c r="U898" s="52"/>
    </row>
    <row r="899" hidden="1">
      <c r="A899" s="27">
        <v>368.0</v>
      </c>
      <c r="B899" s="27" t="s">
        <v>54</v>
      </c>
      <c r="C899" s="27" t="s">
        <v>28</v>
      </c>
      <c r="D899" s="27" t="s">
        <v>28</v>
      </c>
      <c r="E899" s="27" t="s">
        <v>28</v>
      </c>
      <c r="F899" s="27">
        <v>64.0</v>
      </c>
      <c r="G899" s="27" t="s">
        <v>53</v>
      </c>
      <c r="H899" s="27">
        <v>11.0</v>
      </c>
      <c r="I899" s="27" t="s">
        <v>30</v>
      </c>
      <c r="J899" s="27">
        <v>4.0</v>
      </c>
      <c r="K899" s="28" t="s">
        <v>47</v>
      </c>
      <c r="L899" s="48">
        <v>726113.73</v>
      </c>
      <c r="M899" s="49">
        <v>704029.81</v>
      </c>
      <c r="N899" s="53">
        <v>97068.0</v>
      </c>
      <c r="O899" s="53">
        <v>315.0</v>
      </c>
      <c r="P899" s="48">
        <v>486477.03</v>
      </c>
      <c r="Q899" s="31"/>
      <c r="R899" s="69">
        <v>7483784.0</v>
      </c>
      <c r="S899" s="51">
        <v>8149.798</v>
      </c>
      <c r="T899" s="51">
        <v>8.80218</v>
      </c>
      <c r="U899" s="52"/>
    </row>
    <row r="900" hidden="1">
      <c r="A900" s="27">
        <v>369.0</v>
      </c>
      <c r="B900" s="27" t="s">
        <v>54</v>
      </c>
      <c r="C900" s="27" t="s">
        <v>28</v>
      </c>
      <c r="D900" s="27" t="s">
        <v>28</v>
      </c>
      <c r="E900" s="27" t="s">
        <v>28</v>
      </c>
      <c r="F900" s="27">
        <v>64.0</v>
      </c>
      <c r="G900" s="27" t="s">
        <v>53</v>
      </c>
      <c r="H900" s="27">
        <v>11.0</v>
      </c>
      <c r="I900" s="27" t="s">
        <v>30</v>
      </c>
      <c r="J900" s="27">
        <v>4.0</v>
      </c>
      <c r="K900" s="28" t="s">
        <v>49</v>
      </c>
      <c r="L900" s="48">
        <v>427971.95</v>
      </c>
      <c r="M900" s="49">
        <v>419748.93</v>
      </c>
      <c r="N900" s="53">
        <v>9714.0</v>
      </c>
      <c r="O900" s="53">
        <v>66.0</v>
      </c>
      <c r="P900" s="48">
        <v>214705.16</v>
      </c>
      <c r="Q900" s="31"/>
      <c r="R900" s="69">
        <v>3601364.0</v>
      </c>
      <c r="S900" s="51">
        <v>4131.122</v>
      </c>
      <c r="T900" s="51">
        <v>10.373</v>
      </c>
      <c r="U900" s="52"/>
    </row>
    <row r="901" hidden="1">
      <c r="A901" s="27">
        <v>370.0</v>
      </c>
      <c r="B901" s="27" t="s">
        <v>54</v>
      </c>
      <c r="C901" s="27" t="s">
        <v>28</v>
      </c>
      <c r="D901" s="27" t="s">
        <v>28</v>
      </c>
      <c r="E901" s="27" t="s">
        <v>28</v>
      </c>
      <c r="F901" s="27">
        <v>64.0</v>
      </c>
      <c r="G901" s="27" t="s">
        <v>53</v>
      </c>
      <c r="H901" s="27">
        <v>11.0</v>
      </c>
      <c r="I901" s="27" t="s">
        <v>30</v>
      </c>
      <c r="J901" s="27">
        <v>4.0</v>
      </c>
      <c r="K901" s="28" t="s">
        <v>51</v>
      </c>
      <c r="L901" s="48">
        <v>642380.99</v>
      </c>
      <c r="M901" s="49">
        <v>594151.11</v>
      </c>
      <c r="N901" s="53">
        <v>39938.0</v>
      </c>
      <c r="O901" s="53">
        <v>80.0</v>
      </c>
      <c r="P901" s="48">
        <v>137205.72</v>
      </c>
      <c r="Q901" s="31"/>
      <c r="R901" s="69">
        <v>4373439.0</v>
      </c>
      <c r="S901" s="51">
        <v>4805.549</v>
      </c>
      <c r="T901" s="51">
        <v>7.83971</v>
      </c>
      <c r="U901" s="52"/>
    </row>
    <row r="902" hidden="1">
      <c r="A902" s="27">
        <v>371.0</v>
      </c>
      <c r="B902" s="27" t="s">
        <v>54</v>
      </c>
      <c r="C902" s="27" t="s">
        <v>28</v>
      </c>
      <c r="D902" s="27" t="s">
        <v>28</v>
      </c>
      <c r="E902" s="27" t="s">
        <v>28</v>
      </c>
      <c r="F902" s="27">
        <v>64.0</v>
      </c>
      <c r="G902" s="27" t="s">
        <v>53</v>
      </c>
      <c r="H902" s="27">
        <v>11.0</v>
      </c>
      <c r="I902" s="27" t="s">
        <v>30</v>
      </c>
      <c r="J902" s="27">
        <v>4.0</v>
      </c>
      <c r="K902" s="28" t="s">
        <v>52</v>
      </c>
      <c r="L902" s="48">
        <v>35106.729999999996</v>
      </c>
      <c r="M902" s="49">
        <v>21251.69</v>
      </c>
      <c r="N902" s="53">
        <v>322.0</v>
      </c>
      <c r="O902" s="53">
        <v>3.0</v>
      </c>
      <c r="P902" s="48">
        <v>2037.3000000000002</v>
      </c>
      <c r="Q902" s="31"/>
      <c r="R902" s="48">
        <v>1695040.0</v>
      </c>
      <c r="S902" s="50">
        <v>2085.688</v>
      </c>
      <c r="T902" s="50">
        <v>6.01984</v>
      </c>
      <c r="U902" s="57"/>
    </row>
    <row r="903" hidden="1">
      <c r="A903" s="27">
        <v>372.0</v>
      </c>
      <c r="B903" s="27" t="s">
        <v>54</v>
      </c>
      <c r="C903" s="27" t="s">
        <v>28</v>
      </c>
      <c r="D903" s="27" t="s">
        <v>28</v>
      </c>
      <c r="E903" s="27" t="s">
        <v>28</v>
      </c>
      <c r="F903" s="27">
        <v>64.0</v>
      </c>
      <c r="G903" s="27" t="s">
        <v>53</v>
      </c>
      <c r="H903" s="27">
        <v>11.0</v>
      </c>
      <c r="I903" s="27" t="s">
        <v>30</v>
      </c>
      <c r="J903" s="27">
        <v>8.0</v>
      </c>
      <c r="K903" s="28" t="s">
        <v>31</v>
      </c>
      <c r="L903" s="48">
        <v>1969300.0</v>
      </c>
      <c r="M903" s="49">
        <v>1950270.0</v>
      </c>
      <c r="N903" s="53">
        <v>161714.0</v>
      </c>
      <c r="O903" s="53">
        <v>499.0</v>
      </c>
      <c r="P903" s="48">
        <v>2493560.0</v>
      </c>
      <c r="Q903" s="31"/>
      <c r="R903" s="69">
        <v>3966450.0</v>
      </c>
      <c r="S903" s="51">
        <v>4246.342</v>
      </c>
      <c r="T903" s="51">
        <v>6.3647</v>
      </c>
      <c r="U903" s="52"/>
    </row>
    <row r="904" hidden="1">
      <c r="A904" s="27">
        <v>373.0</v>
      </c>
      <c r="B904" s="27" t="s">
        <v>54</v>
      </c>
      <c r="C904" s="27" t="s">
        <v>28</v>
      </c>
      <c r="D904" s="27" t="s">
        <v>28</v>
      </c>
      <c r="E904" s="27" t="s">
        <v>28</v>
      </c>
      <c r="F904" s="27">
        <v>64.0</v>
      </c>
      <c r="G904" s="27" t="s">
        <v>53</v>
      </c>
      <c r="H904" s="27">
        <v>11.0</v>
      </c>
      <c r="I904" s="27" t="s">
        <v>30</v>
      </c>
      <c r="J904" s="27">
        <v>8.0</v>
      </c>
      <c r="K904" s="28" t="s">
        <v>32</v>
      </c>
      <c r="L904" s="48">
        <v>586635.03</v>
      </c>
      <c r="M904" s="49">
        <v>508926.33999999997</v>
      </c>
      <c r="N904" s="53">
        <v>41985.0</v>
      </c>
      <c r="O904" s="53">
        <v>44.0</v>
      </c>
      <c r="P904" s="48">
        <v>94433.11</v>
      </c>
      <c r="Q904" s="31"/>
      <c r="R904" s="69">
        <v>1491282.0</v>
      </c>
      <c r="S904" s="51">
        <v>2015.598</v>
      </c>
      <c r="T904" s="51">
        <v>10.04912</v>
      </c>
      <c r="U904" s="52"/>
    </row>
    <row r="905" hidden="1">
      <c r="A905" s="27">
        <v>374.0</v>
      </c>
      <c r="B905" s="27" t="s">
        <v>54</v>
      </c>
      <c r="C905" s="27" t="s">
        <v>28</v>
      </c>
      <c r="D905" s="27" t="s">
        <v>28</v>
      </c>
      <c r="E905" s="27" t="s">
        <v>28</v>
      </c>
      <c r="F905" s="27">
        <v>64.0</v>
      </c>
      <c r="G905" s="27" t="s">
        <v>53</v>
      </c>
      <c r="H905" s="27">
        <v>11.0</v>
      </c>
      <c r="I905" s="27" t="s">
        <v>30</v>
      </c>
      <c r="J905" s="27">
        <v>8.0</v>
      </c>
      <c r="K905" s="28" t="s">
        <v>33</v>
      </c>
      <c r="L905" s="48">
        <v>2191800.0</v>
      </c>
      <c r="M905" s="49">
        <v>2169800.0</v>
      </c>
      <c r="N905" s="53">
        <v>141701.0</v>
      </c>
      <c r="O905" s="53">
        <v>160.0</v>
      </c>
      <c r="P905" s="48">
        <v>271192.27999999997</v>
      </c>
      <c r="Q905" s="31"/>
      <c r="R905" s="69">
        <v>4355452.0</v>
      </c>
      <c r="S905" s="51">
        <v>5011.626</v>
      </c>
      <c r="T905" s="51">
        <v>9.9766</v>
      </c>
      <c r="U905" s="52"/>
    </row>
    <row r="906" hidden="1">
      <c r="A906" s="27">
        <v>375.0</v>
      </c>
      <c r="B906" s="27" t="s">
        <v>54</v>
      </c>
      <c r="C906" s="27" t="s">
        <v>28</v>
      </c>
      <c r="D906" s="27" t="s">
        <v>28</v>
      </c>
      <c r="E906" s="27" t="s">
        <v>28</v>
      </c>
      <c r="F906" s="27">
        <v>64.0</v>
      </c>
      <c r="G906" s="27" t="s">
        <v>53</v>
      </c>
      <c r="H906" s="27">
        <v>11.0</v>
      </c>
      <c r="I906" s="27" t="s">
        <v>30</v>
      </c>
      <c r="J906" s="27">
        <v>8.0</v>
      </c>
      <c r="K906" s="28" t="s">
        <v>34</v>
      </c>
      <c r="L906" s="48">
        <v>500307.70999999996</v>
      </c>
      <c r="M906" s="49">
        <v>480121.08999999997</v>
      </c>
      <c r="N906" s="53">
        <v>7296.0</v>
      </c>
      <c r="O906" s="53">
        <v>31.0</v>
      </c>
      <c r="P906" s="48">
        <v>23755.68</v>
      </c>
      <c r="Q906" s="31"/>
      <c r="R906" s="69">
        <v>1451314.0</v>
      </c>
      <c r="S906" s="51">
        <v>1924.578</v>
      </c>
      <c r="T906" s="51">
        <v>6.44195</v>
      </c>
      <c r="U906" s="52"/>
    </row>
    <row r="907" hidden="1">
      <c r="A907" s="27">
        <v>376.0</v>
      </c>
      <c r="B907" s="27" t="s">
        <v>54</v>
      </c>
      <c r="C907" s="27" t="s">
        <v>28</v>
      </c>
      <c r="D907" s="27" t="s">
        <v>28</v>
      </c>
      <c r="E907" s="27" t="s">
        <v>28</v>
      </c>
      <c r="F907" s="27">
        <v>64.0</v>
      </c>
      <c r="G907" s="27" t="s">
        <v>53</v>
      </c>
      <c r="H907" s="27">
        <v>11.0</v>
      </c>
      <c r="I907" s="27" t="s">
        <v>30</v>
      </c>
      <c r="J907" s="27">
        <v>8.0</v>
      </c>
      <c r="K907" s="28" t="s">
        <v>35</v>
      </c>
      <c r="L907" s="48">
        <v>1011760.0</v>
      </c>
      <c r="M907" s="49">
        <v>975823.13</v>
      </c>
      <c r="N907" s="53">
        <v>71533.0</v>
      </c>
      <c r="O907" s="53">
        <v>162.0</v>
      </c>
      <c r="P907" s="48">
        <v>513356.86</v>
      </c>
      <c r="Q907" s="31"/>
      <c r="R907" s="69">
        <v>1.1142604E7</v>
      </c>
      <c r="S907" s="51">
        <v>12125.064</v>
      </c>
      <c r="T907" s="51">
        <v>8.82639</v>
      </c>
      <c r="U907" s="52"/>
    </row>
    <row r="908" hidden="1">
      <c r="A908" s="27">
        <v>377.0</v>
      </c>
      <c r="B908" s="27" t="s">
        <v>54</v>
      </c>
      <c r="C908" s="27" t="s">
        <v>28</v>
      </c>
      <c r="D908" s="27" t="s">
        <v>28</v>
      </c>
      <c r="E908" s="27" t="s">
        <v>28</v>
      </c>
      <c r="F908" s="27">
        <v>64.0</v>
      </c>
      <c r="G908" s="27" t="s">
        <v>53</v>
      </c>
      <c r="H908" s="27">
        <v>11.0</v>
      </c>
      <c r="I908" s="27" t="s">
        <v>30</v>
      </c>
      <c r="J908" s="27">
        <v>8.0</v>
      </c>
      <c r="K908" s="28" t="s">
        <v>36</v>
      </c>
      <c r="L908" s="48">
        <v>1952660.0</v>
      </c>
      <c r="M908" s="49">
        <v>1931700.0</v>
      </c>
      <c r="N908" s="53">
        <v>137803.0</v>
      </c>
      <c r="O908" s="53">
        <v>253.0</v>
      </c>
      <c r="P908" s="48">
        <v>439614.98</v>
      </c>
      <c r="Q908" s="31"/>
      <c r="R908" s="69">
        <v>2697011.0</v>
      </c>
      <c r="S908" s="51">
        <v>3484.544</v>
      </c>
      <c r="T908" s="51">
        <v>6.00302</v>
      </c>
      <c r="U908" s="52"/>
    </row>
    <row r="909" hidden="1">
      <c r="A909" s="27">
        <v>378.0</v>
      </c>
      <c r="B909" s="27" t="s">
        <v>54</v>
      </c>
      <c r="C909" s="27" t="s">
        <v>28</v>
      </c>
      <c r="D909" s="27" t="s">
        <v>28</v>
      </c>
      <c r="E909" s="27" t="s">
        <v>28</v>
      </c>
      <c r="F909" s="27">
        <v>64.0</v>
      </c>
      <c r="G909" s="27" t="s">
        <v>53</v>
      </c>
      <c r="H909" s="27">
        <v>11.0</v>
      </c>
      <c r="I909" s="27" t="s">
        <v>30</v>
      </c>
      <c r="J909" s="27">
        <v>8.0</v>
      </c>
      <c r="K909" s="28" t="s">
        <v>37</v>
      </c>
      <c r="L909" s="48">
        <v>1192710.0</v>
      </c>
      <c r="M909" s="49">
        <v>1148660.0</v>
      </c>
      <c r="N909" s="53">
        <v>74889.0</v>
      </c>
      <c r="O909" s="53">
        <v>155.0</v>
      </c>
      <c r="P909" s="48">
        <v>243166.55</v>
      </c>
      <c r="Q909" s="31"/>
      <c r="R909" s="69">
        <v>6840964.0</v>
      </c>
      <c r="S909" s="51">
        <v>7663.116</v>
      </c>
      <c r="T909" s="51">
        <v>6.96246</v>
      </c>
      <c r="U909" s="52"/>
    </row>
    <row r="910" hidden="1">
      <c r="A910" s="27">
        <v>379.0</v>
      </c>
      <c r="B910" s="27" t="s">
        <v>54</v>
      </c>
      <c r="C910" s="27" t="s">
        <v>28</v>
      </c>
      <c r="D910" s="27" t="s">
        <v>28</v>
      </c>
      <c r="E910" s="27" t="s">
        <v>28</v>
      </c>
      <c r="F910" s="27">
        <v>64.0</v>
      </c>
      <c r="G910" s="27" t="s">
        <v>53</v>
      </c>
      <c r="H910" s="27">
        <v>11.0</v>
      </c>
      <c r="I910" s="27" t="s">
        <v>30</v>
      </c>
      <c r="J910" s="27">
        <v>8.0</v>
      </c>
      <c r="K910" s="28" t="s">
        <v>38</v>
      </c>
      <c r="L910" s="48">
        <v>940741.9</v>
      </c>
      <c r="M910" s="49">
        <v>914202.09</v>
      </c>
      <c r="N910" s="53">
        <v>57105.0</v>
      </c>
      <c r="O910" s="53">
        <v>160.0</v>
      </c>
      <c r="P910" s="48">
        <v>348452.54</v>
      </c>
      <c r="Q910" s="31"/>
      <c r="R910" s="69">
        <v>9630634.0</v>
      </c>
      <c r="S910" s="51">
        <v>10460.404</v>
      </c>
      <c r="T910" s="51">
        <v>7.9207</v>
      </c>
      <c r="U910" s="52"/>
    </row>
    <row r="911" hidden="1">
      <c r="A911" s="27">
        <v>380.0</v>
      </c>
      <c r="B911" s="27" t="s">
        <v>54</v>
      </c>
      <c r="C911" s="27" t="s">
        <v>28</v>
      </c>
      <c r="D911" s="27" t="s">
        <v>28</v>
      </c>
      <c r="E911" s="27" t="s">
        <v>28</v>
      </c>
      <c r="F911" s="27">
        <v>64.0</v>
      </c>
      <c r="G911" s="27" t="s">
        <v>53</v>
      </c>
      <c r="H911" s="27">
        <v>11.0</v>
      </c>
      <c r="I911" s="27" t="s">
        <v>30</v>
      </c>
      <c r="J911" s="27">
        <v>8.0</v>
      </c>
      <c r="K911" s="28" t="s">
        <v>39</v>
      </c>
      <c r="L911" s="48">
        <v>2183780.0</v>
      </c>
      <c r="M911" s="49">
        <v>2158120.0</v>
      </c>
      <c r="N911" s="53">
        <v>155800.0</v>
      </c>
      <c r="O911" s="53">
        <v>156.0</v>
      </c>
      <c r="P911" s="48">
        <v>405725.48</v>
      </c>
      <c r="Q911" s="31"/>
      <c r="R911" s="69">
        <v>9756637.0</v>
      </c>
      <c r="S911" s="51">
        <v>10500.429</v>
      </c>
      <c r="T911" s="51">
        <v>18.25588</v>
      </c>
      <c r="U911" s="52"/>
    </row>
    <row r="912" hidden="1">
      <c r="A912" s="27">
        <v>381.0</v>
      </c>
      <c r="B912" s="27" t="s">
        <v>54</v>
      </c>
      <c r="C912" s="27" t="s">
        <v>28</v>
      </c>
      <c r="D912" s="27" t="s">
        <v>28</v>
      </c>
      <c r="E912" s="27" t="s">
        <v>28</v>
      </c>
      <c r="F912" s="27">
        <v>64.0</v>
      </c>
      <c r="G912" s="27" t="s">
        <v>53</v>
      </c>
      <c r="H912" s="27">
        <v>11.0</v>
      </c>
      <c r="I912" s="27" t="s">
        <v>30</v>
      </c>
      <c r="J912" s="27">
        <v>8.0</v>
      </c>
      <c r="K912" s="28" t="s">
        <v>40</v>
      </c>
      <c r="L912" s="48">
        <v>2310400.0</v>
      </c>
      <c r="M912" s="49">
        <v>2222700.0</v>
      </c>
      <c r="N912" s="53">
        <v>135409.0</v>
      </c>
      <c r="O912" s="53">
        <v>154.0</v>
      </c>
      <c r="P912" s="48">
        <v>234546.18</v>
      </c>
      <c r="Q912" s="31"/>
      <c r="R912" s="69">
        <v>5499357.0</v>
      </c>
      <c r="S912" s="51">
        <v>6125.462</v>
      </c>
      <c r="T912" s="51">
        <v>7.34605</v>
      </c>
      <c r="U912" s="52"/>
    </row>
    <row r="913" hidden="1">
      <c r="A913" s="27">
        <v>382.0</v>
      </c>
      <c r="B913" s="27" t="s">
        <v>54</v>
      </c>
      <c r="C913" s="27" t="s">
        <v>28</v>
      </c>
      <c r="D913" s="27" t="s">
        <v>28</v>
      </c>
      <c r="E913" s="27" t="s">
        <v>28</v>
      </c>
      <c r="F913" s="27">
        <v>64.0</v>
      </c>
      <c r="G913" s="27" t="s">
        <v>53</v>
      </c>
      <c r="H913" s="27">
        <v>11.0</v>
      </c>
      <c r="I913" s="27" t="s">
        <v>30</v>
      </c>
      <c r="J913" s="27">
        <v>8.0</v>
      </c>
      <c r="K913" s="28" t="s">
        <v>41</v>
      </c>
      <c r="L913" s="48">
        <v>571446.1</v>
      </c>
      <c r="M913" s="49">
        <v>480371.38</v>
      </c>
      <c r="N913" s="53">
        <v>42392.0</v>
      </c>
      <c r="O913" s="53">
        <v>65.0</v>
      </c>
      <c r="P913" s="48">
        <v>65933.33</v>
      </c>
      <c r="Q913" s="31"/>
      <c r="R913" s="69">
        <v>1119405.0</v>
      </c>
      <c r="S913" s="51">
        <v>1638.026</v>
      </c>
      <c r="T913" s="51">
        <v>7.90494</v>
      </c>
      <c r="U913" s="52"/>
    </row>
    <row r="914" hidden="1">
      <c r="A914" s="27">
        <v>383.0</v>
      </c>
      <c r="B914" s="27" t="s">
        <v>54</v>
      </c>
      <c r="C914" s="27" t="s">
        <v>28</v>
      </c>
      <c r="D914" s="27" t="s">
        <v>28</v>
      </c>
      <c r="E914" s="27" t="s">
        <v>28</v>
      </c>
      <c r="F914" s="27">
        <v>64.0</v>
      </c>
      <c r="G914" s="27" t="s">
        <v>53</v>
      </c>
      <c r="H914" s="27">
        <v>11.0</v>
      </c>
      <c r="I914" s="27" t="s">
        <v>30</v>
      </c>
      <c r="J914" s="27">
        <v>8.0</v>
      </c>
      <c r="K914" s="28" t="s">
        <v>42</v>
      </c>
      <c r="L914" s="48">
        <v>1153880.0</v>
      </c>
      <c r="M914" s="49">
        <v>1170070.0</v>
      </c>
      <c r="N914" s="53">
        <v>34946.0</v>
      </c>
      <c r="O914" s="53">
        <v>187.0</v>
      </c>
      <c r="P914" s="48">
        <v>166140.05</v>
      </c>
      <c r="Q914" s="31"/>
      <c r="R914" s="69">
        <v>6519801.0</v>
      </c>
      <c r="S914" s="51">
        <v>7298.339</v>
      </c>
      <c r="T914" s="51">
        <v>8.60952</v>
      </c>
      <c r="U914" s="52"/>
    </row>
    <row r="915" hidden="1">
      <c r="A915" s="27">
        <v>384.0</v>
      </c>
      <c r="B915" s="27" t="s">
        <v>54</v>
      </c>
      <c r="C915" s="27" t="s">
        <v>28</v>
      </c>
      <c r="D915" s="27" t="s">
        <v>28</v>
      </c>
      <c r="E915" s="27" t="s">
        <v>28</v>
      </c>
      <c r="F915" s="27">
        <v>64.0</v>
      </c>
      <c r="G915" s="27" t="s">
        <v>53</v>
      </c>
      <c r="H915" s="27">
        <v>11.0</v>
      </c>
      <c r="I915" s="27" t="s">
        <v>30</v>
      </c>
      <c r="J915" s="27">
        <v>8.0</v>
      </c>
      <c r="K915" s="28" t="s">
        <v>44</v>
      </c>
      <c r="L915" s="48">
        <v>783504.85</v>
      </c>
      <c r="M915" s="49">
        <v>783004.2899999999</v>
      </c>
      <c r="N915" s="53">
        <v>15316.0</v>
      </c>
      <c r="O915" s="53">
        <v>139.0</v>
      </c>
      <c r="P915" s="48">
        <v>93293.64</v>
      </c>
      <c r="Q915" s="31"/>
      <c r="R915" s="69">
        <v>6123708.0</v>
      </c>
      <c r="S915" s="51">
        <v>6851.733</v>
      </c>
      <c r="T915" s="51">
        <v>8.20009</v>
      </c>
      <c r="U915" s="52"/>
    </row>
    <row r="916" hidden="1">
      <c r="A916" s="27">
        <v>385.0</v>
      </c>
      <c r="B916" s="27" t="s">
        <v>54</v>
      </c>
      <c r="C916" s="27" t="s">
        <v>28</v>
      </c>
      <c r="D916" s="27" t="s">
        <v>28</v>
      </c>
      <c r="E916" s="27" t="s">
        <v>28</v>
      </c>
      <c r="F916" s="27">
        <v>64.0</v>
      </c>
      <c r="G916" s="27" t="s">
        <v>53</v>
      </c>
      <c r="H916" s="27">
        <v>11.0</v>
      </c>
      <c r="I916" s="27" t="s">
        <v>30</v>
      </c>
      <c r="J916" s="27">
        <v>8.0</v>
      </c>
      <c r="K916" s="28" t="s">
        <v>45</v>
      </c>
      <c r="L916" s="48">
        <v>1974440.0</v>
      </c>
      <c r="M916" s="49">
        <v>2071949.9999999998</v>
      </c>
      <c r="N916" s="53">
        <v>21681.0</v>
      </c>
      <c r="O916" s="53">
        <v>126.0</v>
      </c>
      <c r="P916" s="48">
        <v>250319.37</v>
      </c>
      <c r="Q916" s="31"/>
      <c r="R916" s="69">
        <v>3330956.0</v>
      </c>
      <c r="S916" s="51">
        <v>4274.036</v>
      </c>
      <c r="T916" s="51">
        <v>6.79488</v>
      </c>
      <c r="U916" s="52"/>
    </row>
    <row r="917" hidden="1">
      <c r="A917" s="27">
        <v>386.0</v>
      </c>
      <c r="B917" s="27" t="s">
        <v>54</v>
      </c>
      <c r="C917" s="27" t="s">
        <v>28</v>
      </c>
      <c r="D917" s="27" t="s">
        <v>28</v>
      </c>
      <c r="E917" s="27" t="s">
        <v>28</v>
      </c>
      <c r="F917" s="27">
        <v>64.0</v>
      </c>
      <c r="G917" s="27" t="s">
        <v>53</v>
      </c>
      <c r="H917" s="27">
        <v>11.0</v>
      </c>
      <c r="I917" s="27" t="s">
        <v>30</v>
      </c>
      <c r="J917" s="27">
        <v>8.0</v>
      </c>
      <c r="K917" s="28" t="s">
        <v>46</v>
      </c>
      <c r="L917" s="48">
        <v>131600.44999999998</v>
      </c>
      <c r="M917" s="49">
        <v>127972.88</v>
      </c>
      <c r="N917" s="53">
        <v>8607.0</v>
      </c>
      <c r="O917" s="53">
        <v>25.0</v>
      </c>
      <c r="P917" s="48">
        <v>41129.5</v>
      </c>
      <c r="Q917" s="31"/>
      <c r="R917" s="69">
        <v>3335249.0</v>
      </c>
      <c r="S917" s="51">
        <v>3631.734</v>
      </c>
      <c r="T917" s="51">
        <v>8.03406</v>
      </c>
      <c r="U917" s="52"/>
    </row>
    <row r="918" hidden="1">
      <c r="A918" s="27">
        <v>387.0</v>
      </c>
      <c r="B918" s="27" t="s">
        <v>54</v>
      </c>
      <c r="C918" s="27" t="s">
        <v>28</v>
      </c>
      <c r="D918" s="27" t="s">
        <v>28</v>
      </c>
      <c r="E918" s="27" t="s">
        <v>28</v>
      </c>
      <c r="F918" s="27">
        <v>64.0</v>
      </c>
      <c r="G918" s="27" t="s">
        <v>53</v>
      </c>
      <c r="H918" s="27">
        <v>11.0</v>
      </c>
      <c r="I918" s="27" t="s">
        <v>30</v>
      </c>
      <c r="J918" s="27">
        <v>8.0</v>
      </c>
      <c r="K918" s="28" t="s">
        <v>47</v>
      </c>
      <c r="L918" s="48">
        <v>1417110.0</v>
      </c>
      <c r="M918" s="49">
        <v>1390820.0</v>
      </c>
      <c r="N918" s="53">
        <v>183933.0</v>
      </c>
      <c r="O918" s="53">
        <v>624.0</v>
      </c>
      <c r="P918" s="48">
        <v>1004010.0</v>
      </c>
      <c r="Q918" s="31"/>
      <c r="R918" s="69">
        <v>1.4836155E7</v>
      </c>
      <c r="S918" s="51">
        <v>15918.739</v>
      </c>
      <c r="T918" s="51">
        <v>8.8534</v>
      </c>
      <c r="U918" s="52"/>
    </row>
    <row r="919" hidden="1">
      <c r="A919" s="27">
        <v>388.0</v>
      </c>
      <c r="B919" s="27" t="s">
        <v>54</v>
      </c>
      <c r="C919" s="27" t="s">
        <v>28</v>
      </c>
      <c r="D919" s="27" t="s">
        <v>28</v>
      </c>
      <c r="E919" s="27" t="s">
        <v>28</v>
      </c>
      <c r="F919" s="27">
        <v>64.0</v>
      </c>
      <c r="G919" s="27" t="s">
        <v>53</v>
      </c>
      <c r="H919" s="27">
        <v>11.0</v>
      </c>
      <c r="I919" s="27" t="s">
        <v>30</v>
      </c>
      <c r="J919" s="27">
        <v>8.0</v>
      </c>
      <c r="K919" s="28" t="s">
        <v>49</v>
      </c>
      <c r="L919" s="48">
        <v>778648.73</v>
      </c>
      <c r="M919" s="49">
        <v>783428.73</v>
      </c>
      <c r="N919" s="53">
        <v>18987.0</v>
      </c>
      <c r="O919" s="53">
        <v>130.0</v>
      </c>
      <c r="P919" s="48">
        <v>424834.39</v>
      </c>
      <c r="Q919" s="31"/>
      <c r="R919" s="69">
        <v>6655435.0</v>
      </c>
      <c r="S919" s="51">
        <v>6890.676</v>
      </c>
      <c r="T919" s="51">
        <v>8.97316</v>
      </c>
      <c r="U919" s="52"/>
    </row>
    <row r="920" hidden="1">
      <c r="A920" s="27">
        <v>389.0</v>
      </c>
      <c r="B920" s="27" t="s">
        <v>54</v>
      </c>
      <c r="C920" s="27" t="s">
        <v>28</v>
      </c>
      <c r="D920" s="27" t="s">
        <v>28</v>
      </c>
      <c r="E920" s="27" t="s">
        <v>28</v>
      </c>
      <c r="F920" s="27">
        <v>64.0</v>
      </c>
      <c r="G920" s="27" t="s">
        <v>53</v>
      </c>
      <c r="H920" s="27">
        <v>11.0</v>
      </c>
      <c r="I920" s="27" t="s">
        <v>30</v>
      </c>
      <c r="J920" s="27">
        <v>8.0</v>
      </c>
      <c r="K920" s="28" t="s">
        <v>51</v>
      </c>
      <c r="L920" s="54" t="s">
        <v>55</v>
      </c>
      <c r="M920" s="55" t="s">
        <v>55</v>
      </c>
      <c r="N920" s="56"/>
      <c r="O920" s="56"/>
      <c r="P920" s="54"/>
      <c r="Q920" s="31"/>
      <c r="R920" s="69"/>
      <c r="S920" s="51" t="s">
        <v>56</v>
      </c>
      <c r="T920" s="51"/>
      <c r="U920" s="52"/>
    </row>
    <row r="921" hidden="1">
      <c r="A921" s="27">
        <v>390.0</v>
      </c>
      <c r="B921" s="27" t="s">
        <v>54</v>
      </c>
      <c r="C921" s="27" t="s">
        <v>28</v>
      </c>
      <c r="D921" s="27" t="s">
        <v>28</v>
      </c>
      <c r="E921" s="27" t="s">
        <v>28</v>
      </c>
      <c r="F921" s="27">
        <v>64.0</v>
      </c>
      <c r="G921" s="27" t="s">
        <v>53</v>
      </c>
      <c r="H921" s="27">
        <v>11.0</v>
      </c>
      <c r="I921" s="27" t="s">
        <v>30</v>
      </c>
      <c r="J921" s="27">
        <v>8.0</v>
      </c>
      <c r="K921" s="28" t="s">
        <v>52</v>
      </c>
      <c r="L921" s="48">
        <v>94903.01</v>
      </c>
      <c r="M921" s="49">
        <v>63164.35</v>
      </c>
      <c r="N921" s="53">
        <v>1522.0</v>
      </c>
      <c r="O921" s="53">
        <v>6.0</v>
      </c>
      <c r="P921" s="48">
        <v>4449.6900000000005</v>
      </c>
      <c r="Q921" s="31"/>
      <c r="R921" s="48">
        <v>3518282.0</v>
      </c>
      <c r="S921" s="50">
        <v>3877.243</v>
      </c>
      <c r="T921" s="50">
        <v>6.36901</v>
      </c>
      <c r="U921" s="57"/>
    </row>
    <row r="922" hidden="1">
      <c r="A922" s="27">
        <v>391.0</v>
      </c>
      <c r="B922" s="27" t="s">
        <v>54</v>
      </c>
      <c r="C922" s="27" t="s">
        <v>28</v>
      </c>
      <c r="D922" s="27" t="s">
        <v>28</v>
      </c>
      <c r="E922" s="27" t="s">
        <v>28</v>
      </c>
      <c r="F922" s="27">
        <v>64.0</v>
      </c>
      <c r="G922" s="27" t="s">
        <v>53</v>
      </c>
      <c r="H922" s="27">
        <v>11.0</v>
      </c>
      <c r="I922" s="27" t="s">
        <v>30</v>
      </c>
      <c r="J922" s="27">
        <v>16.0</v>
      </c>
      <c r="K922" s="28" t="s">
        <v>31</v>
      </c>
      <c r="L922" s="44">
        <v>3940430.0</v>
      </c>
      <c r="M922" s="45">
        <v>3963590.0</v>
      </c>
      <c r="N922" s="61">
        <v>374671.0</v>
      </c>
      <c r="O922" s="61">
        <v>989.0</v>
      </c>
      <c r="P922" s="44">
        <v>5043790.0</v>
      </c>
      <c r="Q922" s="31"/>
      <c r="R922" s="69">
        <v>7526582.0</v>
      </c>
      <c r="S922" s="51">
        <v>7998.53</v>
      </c>
      <c r="T922" s="51">
        <v>6.92092</v>
      </c>
      <c r="U922" s="52"/>
    </row>
    <row r="923" hidden="1">
      <c r="A923" s="27">
        <v>392.0</v>
      </c>
      <c r="B923" s="27" t="s">
        <v>54</v>
      </c>
      <c r="C923" s="27" t="s">
        <v>28</v>
      </c>
      <c r="D923" s="27" t="s">
        <v>28</v>
      </c>
      <c r="E923" s="27" t="s">
        <v>28</v>
      </c>
      <c r="F923" s="27">
        <v>64.0</v>
      </c>
      <c r="G923" s="27" t="s">
        <v>53</v>
      </c>
      <c r="H923" s="27">
        <v>11.0</v>
      </c>
      <c r="I923" s="27" t="s">
        <v>30</v>
      </c>
      <c r="J923" s="27">
        <v>16.0</v>
      </c>
      <c r="K923" s="28" t="s">
        <v>32</v>
      </c>
      <c r="L923" s="62" t="s">
        <v>55</v>
      </c>
      <c r="M923" s="63" t="s">
        <v>55</v>
      </c>
      <c r="N923" s="64"/>
      <c r="O923" s="64"/>
      <c r="P923" s="62"/>
      <c r="Q923" s="31"/>
      <c r="R923" s="69"/>
      <c r="S923" s="51" t="s">
        <v>56</v>
      </c>
      <c r="T923" s="51"/>
      <c r="U923" s="52"/>
    </row>
    <row r="924" hidden="1">
      <c r="A924" s="27">
        <v>393.0</v>
      </c>
      <c r="B924" s="27" t="s">
        <v>54</v>
      </c>
      <c r="C924" s="27" t="s">
        <v>28</v>
      </c>
      <c r="D924" s="27" t="s">
        <v>28</v>
      </c>
      <c r="E924" s="27" t="s">
        <v>28</v>
      </c>
      <c r="F924" s="27">
        <v>64.0</v>
      </c>
      <c r="G924" s="27" t="s">
        <v>53</v>
      </c>
      <c r="H924" s="27">
        <v>11.0</v>
      </c>
      <c r="I924" s="27" t="s">
        <v>30</v>
      </c>
      <c r="J924" s="27">
        <v>16.0</v>
      </c>
      <c r="K924" s="28" t="s">
        <v>33</v>
      </c>
      <c r="L924" s="44">
        <v>4311800.0</v>
      </c>
      <c r="M924" s="45">
        <v>4329540.0</v>
      </c>
      <c r="N924" s="61">
        <v>276244.0</v>
      </c>
      <c r="O924" s="61">
        <v>315.0</v>
      </c>
      <c r="P924" s="44">
        <v>515872.96</v>
      </c>
      <c r="Q924" s="31"/>
      <c r="R924" s="69">
        <v>8178202.0</v>
      </c>
      <c r="S924" s="51">
        <v>9336.322</v>
      </c>
      <c r="T924" s="51">
        <v>7.98411</v>
      </c>
      <c r="U924" s="52"/>
    </row>
    <row r="925" hidden="1">
      <c r="A925" s="27">
        <v>394.0</v>
      </c>
      <c r="B925" s="27" t="s">
        <v>54</v>
      </c>
      <c r="C925" s="27" t="s">
        <v>28</v>
      </c>
      <c r="D925" s="27" t="s">
        <v>28</v>
      </c>
      <c r="E925" s="27" t="s">
        <v>28</v>
      </c>
      <c r="F925" s="27">
        <v>64.0</v>
      </c>
      <c r="G925" s="27" t="s">
        <v>53</v>
      </c>
      <c r="H925" s="27">
        <v>11.0</v>
      </c>
      <c r="I925" s="27" t="s">
        <v>30</v>
      </c>
      <c r="J925" s="27">
        <v>16.0</v>
      </c>
      <c r="K925" s="28" t="s">
        <v>34</v>
      </c>
      <c r="L925" s="44">
        <v>934788.09</v>
      </c>
      <c r="M925" s="45">
        <v>954430.2000000001</v>
      </c>
      <c r="N925" s="61">
        <v>26975.0</v>
      </c>
      <c r="O925" s="61">
        <v>59.0</v>
      </c>
      <c r="P925" s="44">
        <v>43126.79</v>
      </c>
      <c r="Q925" s="31"/>
      <c r="R925" s="69">
        <v>2596706.0</v>
      </c>
      <c r="S925" s="51">
        <v>3967.697</v>
      </c>
      <c r="T925" s="51">
        <v>6.38249</v>
      </c>
      <c r="U925" s="52"/>
    </row>
    <row r="926" hidden="1">
      <c r="A926" s="27">
        <v>395.0</v>
      </c>
      <c r="B926" s="27" t="s">
        <v>54</v>
      </c>
      <c r="C926" s="27" t="s">
        <v>28</v>
      </c>
      <c r="D926" s="27" t="s">
        <v>28</v>
      </c>
      <c r="E926" s="27" t="s">
        <v>28</v>
      </c>
      <c r="F926" s="27">
        <v>64.0</v>
      </c>
      <c r="G926" s="27" t="s">
        <v>53</v>
      </c>
      <c r="H926" s="27">
        <v>11.0</v>
      </c>
      <c r="I926" s="27" t="s">
        <v>30</v>
      </c>
      <c r="J926" s="27">
        <v>16.0</v>
      </c>
      <c r="K926" s="28" t="s">
        <v>35</v>
      </c>
      <c r="L926" s="62" t="s">
        <v>55</v>
      </c>
      <c r="M926" s="63" t="s">
        <v>55</v>
      </c>
      <c r="N926" s="64"/>
      <c r="O926" s="64"/>
      <c r="P926" s="62"/>
      <c r="Q926" s="31"/>
      <c r="R926" s="69"/>
      <c r="S926" s="51" t="s">
        <v>30</v>
      </c>
      <c r="T926" s="51"/>
      <c r="U926" s="52"/>
    </row>
    <row r="927" hidden="1">
      <c r="A927" s="27">
        <v>396.0</v>
      </c>
      <c r="B927" s="27" t="s">
        <v>54</v>
      </c>
      <c r="C927" s="27" t="s">
        <v>28</v>
      </c>
      <c r="D927" s="27" t="s">
        <v>28</v>
      </c>
      <c r="E927" s="27" t="s">
        <v>28</v>
      </c>
      <c r="F927" s="27">
        <v>64.0</v>
      </c>
      <c r="G927" s="27" t="s">
        <v>53</v>
      </c>
      <c r="H927" s="27">
        <v>11.0</v>
      </c>
      <c r="I927" s="27" t="s">
        <v>30</v>
      </c>
      <c r="J927" s="27">
        <v>16.0</v>
      </c>
      <c r="K927" s="28" t="s">
        <v>36</v>
      </c>
      <c r="L927" s="44">
        <v>3904030.0</v>
      </c>
      <c r="M927" s="45">
        <v>3914560.0</v>
      </c>
      <c r="N927" s="61">
        <v>269801.0</v>
      </c>
      <c r="O927" s="61">
        <v>499.0</v>
      </c>
      <c r="P927" s="44">
        <v>885021.3300000001</v>
      </c>
      <c r="Q927" s="31"/>
      <c r="R927" s="69">
        <v>5205366.0</v>
      </c>
      <c r="S927" s="51">
        <v>6520.659</v>
      </c>
      <c r="T927" s="51">
        <v>6.74458</v>
      </c>
      <c r="U927" s="52"/>
    </row>
    <row r="928" hidden="1">
      <c r="A928" s="27">
        <v>397.0</v>
      </c>
      <c r="B928" s="27" t="s">
        <v>54</v>
      </c>
      <c r="C928" s="27" t="s">
        <v>28</v>
      </c>
      <c r="D928" s="27" t="s">
        <v>28</v>
      </c>
      <c r="E928" s="27" t="s">
        <v>28</v>
      </c>
      <c r="F928" s="27">
        <v>64.0</v>
      </c>
      <c r="G928" s="27" t="s">
        <v>53</v>
      </c>
      <c r="H928" s="27">
        <v>11.0</v>
      </c>
      <c r="I928" s="27" t="s">
        <v>30</v>
      </c>
      <c r="J928" s="27">
        <v>16.0</v>
      </c>
      <c r="K928" s="28" t="s">
        <v>37</v>
      </c>
      <c r="L928" s="44">
        <v>2324980.0</v>
      </c>
      <c r="M928" s="45">
        <v>2301070.0</v>
      </c>
      <c r="N928" s="61">
        <v>156538.0</v>
      </c>
      <c r="O928" s="61">
        <v>314.0</v>
      </c>
      <c r="P928" s="44">
        <v>482283.39999999997</v>
      </c>
      <c r="Q928" s="31"/>
      <c r="R928" s="69">
        <v>1.3469891E7</v>
      </c>
      <c r="S928" s="51">
        <v>14829.885</v>
      </c>
      <c r="T928" s="51">
        <v>7.96347</v>
      </c>
      <c r="U928" s="52"/>
    </row>
    <row r="929" hidden="1">
      <c r="A929" s="27">
        <v>398.0</v>
      </c>
      <c r="B929" s="27" t="s">
        <v>54</v>
      </c>
      <c r="C929" s="27" t="s">
        <v>28</v>
      </c>
      <c r="D929" s="27" t="s">
        <v>28</v>
      </c>
      <c r="E929" s="27" t="s">
        <v>28</v>
      </c>
      <c r="F929" s="27">
        <v>64.0</v>
      </c>
      <c r="G929" s="27" t="s">
        <v>53</v>
      </c>
      <c r="H929" s="27">
        <v>11.0</v>
      </c>
      <c r="I929" s="27" t="s">
        <v>30</v>
      </c>
      <c r="J929" s="27">
        <v>16.0</v>
      </c>
      <c r="K929" s="28" t="s">
        <v>38</v>
      </c>
      <c r="L929" s="44">
        <v>1744750.0</v>
      </c>
      <c r="M929" s="45">
        <v>1772690.0</v>
      </c>
      <c r="N929" s="61">
        <v>104703.0</v>
      </c>
      <c r="O929" s="61">
        <v>317.0</v>
      </c>
      <c r="P929" s="44">
        <v>661271.7300000001</v>
      </c>
      <c r="Q929" s="31"/>
      <c r="R929" s="69">
        <v>1.8443365E7</v>
      </c>
      <c r="S929" s="51">
        <v>20489.565</v>
      </c>
      <c r="T929" s="51">
        <v>10.50436</v>
      </c>
      <c r="U929" s="52"/>
    </row>
    <row r="930" hidden="1">
      <c r="A930" s="27">
        <v>399.0</v>
      </c>
      <c r="B930" s="27" t="s">
        <v>54</v>
      </c>
      <c r="C930" s="27" t="s">
        <v>28</v>
      </c>
      <c r="D930" s="27" t="s">
        <v>28</v>
      </c>
      <c r="E930" s="27" t="s">
        <v>28</v>
      </c>
      <c r="F930" s="27">
        <v>64.0</v>
      </c>
      <c r="G930" s="27" t="s">
        <v>53</v>
      </c>
      <c r="H930" s="27">
        <v>11.0</v>
      </c>
      <c r="I930" s="27" t="s">
        <v>30</v>
      </c>
      <c r="J930" s="27">
        <v>16.0</v>
      </c>
      <c r="K930" s="28" t="s">
        <v>39</v>
      </c>
      <c r="L930" s="44">
        <v>4482640.0</v>
      </c>
      <c r="M930" s="45">
        <v>4491900.0</v>
      </c>
      <c r="N930" s="61">
        <v>306490.0</v>
      </c>
      <c r="O930" s="61">
        <v>315.0</v>
      </c>
      <c r="P930" s="44">
        <v>855296.44</v>
      </c>
      <c r="Q930" s="31"/>
      <c r="R930" s="69">
        <v>2.044428E7</v>
      </c>
      <c r="S930" s="51">
        <v>22106.895</v>
      </c>
      <c r="T930" s="51">
        <v>8.42239</v>
      </c>
      <c r="U930" s="52"/>
    </row>
    <row r="931" hidden="1">
      <c r="A931" s="27">
        <v>400.0</v>
      </c>
      <c r="B931" s="27" t="s">
        <v>54</v>
      </c>
      <c r="C931" s="27" t="s">
        <v>28</v>
      </c>
      <c r="D931" s="27" t="s">
        <v>28</v>
      </c>
      <c r="E931" s="27" t="s">
        <v>28</v>
      </c>
      <c r="F931" s="27">
        <v>64.0</v>
      </c>
      <c r="G931" s="27" t="s">
        <v>53</v>
      </c>
      <c r="H931" s="27">
        <v>11.0</v>
      </c>
      <c r="I931" s="27" t="s">
        <v>30</v>
      </c>
      <c r="J931" s="27">
        <v>16.0</v>
      </c>
      <c r="K931" s="28" t="s">
        <v>40</v>
      </c>
      <c r="L931" s="44">
        <v>4394210.0</v>
      </c>
      <c r="M931" s="45">
        <v>4417610.0</v>
      </c>
      <c r="N931" s="61">
        <v>265491.0</v>
      </c>
      <c r="O931" s="61">
        <v>306.0</v>
      </c>
      <c r="P931" s="44">
        <v>480237.13</v>
      </c>
      <c r="Q931" s="31"/>
      <c r="R931" s="69">
        <v>9616343.0</v>
      </c>
      <c r="S931" s="51">
        <v>11147.42</v>
      </c>
      <c r="T931" s="51">
        <v>7.08402</v>
      </c>
      <c r="U931" s="52"/>
    </row>
    <row r="932" hidden="1">
      <c r="A932" s="27">
        <v>401.0</v>
      </c>
      <c r="B932" s="27" t="s">
        <v>54</v>
      </c>
      <c r="C932" s="27" t="s">
        <v>28</v>
      </c>
      <c r="D932" s="27" t="s">
        <v>28</v>
      </c>
      <c r="E932" s="27" t="s">
        <v>28</v>
      </c>
      <c r="F932" s="27">
        <v>64.0</v>
      </c>
      <c r="G932" s="27" t="s">
        <v>53</v>
      </c>
      <c r="H932" s="27">
        <v>11.0</v>
      </c>
      <c r="I932" s="27" t="s">
        <v>30</v>
      </c>
      <c r="J932" s="27">
        <v>16.0</v>
      </c>
      <c r="K932" s="28" t="s">
        <v>41</v>
      </c>
      <c r="L932" s="44">
        <v>1166390.0</v>
      </c>
      <c r="M932" s="45">
        <v>1083680.0</v>
      </c>
      <c r="N932" s="61">
        <v>87351.0</v>
      </c>
      <c r="O932" s="61">
        <v>122.0</v>
      </c>
      <c r="P932" s="44">
        <v>110713.2</v>
      </c>
      <c r="Q932" s="31"/>
      <c r="R932" s="69">
        <v>2203012.0</v>
      </c>
      <c r="S932" s="51">
        <v>2743.363</v>
      </c>
      <c r="T932" s="51">
        <v>8.47146</v>
      </c>
      <c r="U932" s="52"/>
    </row>
    <row r="933" hidden="1">
      <c r="A933" s="27">
        <v>402.0</v>
      </c>
      <c r="B933" s="27" t="s">
        <v>54</v>
      </c>
      <c r="C933" s="27" t="s">
        <v>28</v>
      </c>
      <c r="D933" s="27" t="s">
        <v>28</v>
      </c>
      <c r="E933" s="27" t="s">
        <v>28</v>
      </c>
      <c r="F933" s="27">
        <v>64.0</v>
      </c>
      <c r="G933" s="27" t="s">
        <v>53</v>
      </c>
      <c r="H933" s="27">
        <v>11.0</v>
      </c>
      <c r="I933" s="27" t="s">
        <v>30</v>
      </c>
      <c r="J933" s="27">
        <v>16.0</v>
      </c>
      <c r="K933" s="28" t="s">
        <v>42</v>
      </c>
      <c r="L933" s="44">
        <v>2256450.0</v>
      </c>
      <c r="M933" s="45">
        <v>2328730.0</v>
      </c>
      <c r="N933" s="61">
        <v>70241.0</v>
      </c>
      <c r="O933" s="61">
        <v>366.0</v>
      </c>
      <c r="P933" s="44">
        <v>324851.92</v>
      </c>
      <c r="Q933" s="31"/>
      <c r="R933" s="69">
        <v>1.2458557E7</v>
      </c>
      <c r="S933" s="51">
        <v>14031.079</v>
      </c>
      <c r="T933" s="51">
        <v>17.56466</v>
      </c>
      <c r="U933" s="52"/>
    </row>
    <row r="934" hidden="1">
      <c r="A934" s="27">
        <v>403.0</v>
      </c>
      <c r="B934" s="27" t="s">
        <v>54</v>
      </c>
      <c r="C934" s="27" t="s">
        <v>28</v>
      </c>
      <c r="D934" s="27" t="s">
        <v>28</v>
      </c>
      <c r="E934" s="27" t="s">
        <v>28</v>
      </c>
      <c r="F934" s="27">
        <v>64.0</v>
      </c>
      <c r="G934" s="27" t="s">
        <v>53</v>
      </c>
      <c r="H934" s="27">
        <v>11.0</v>
      </c>
      <c r="I934" s="27" t="s">
        <v>30</v>
      </c>
      <c r="J934" s="27">
        <v>16.0</v>
      </c>
      <c r="K934" s="28" t="s">
        <v>44</v>
      </c>
      <c r="L934" s="44">
        <v>1486950.0</v>
      </c>
      <c r="M934" s="45">
        <v>1548130.0</v>
      </c>
      <c r="N934" s="61">
        <v>36777.0</v>
      </c>
      <c r="O934" s="61">
        <v>270.0</v>
      </c>
      <c r="P934" s="44">
        <v>184055.99000000002</v>
      </c>
      <c r="Q934" s="31"/>
      <c r="R934" s="69">
        <v>1.1693448E7</v>
      </c>
      <c r="S934" s="51">
        <v>13129.513</v>
      </c>
      <c r="T934" s="51">
        <v>8.23081</v>
      </c>
      <c r="U934" s="52"/>
    </row>
    <row r="935" hidden="1">
      <c r="A935" s="27">
        <v>404.0</v>
      </c>
      <c r="B935" s="27" t="s">
        <v>54</v>
      </c>
      <c r="C935" s="27" t="s">
        <v>28</v>
      </c>
      <c r="D935" s="27" t="s">
        <v>28</v>
      </c>
      <c r="E935" s="27" t="s">
        <v>28</v>
      </c>
      <c r="F935" s="27">
        <v>64.0</v>
      </c>
      <c r="G935" s="27" t="s">
        <v>53</v>
      </c>
      <c r="H935" s="27">
        <v>11.0</v>
      </c>
      <c r="I935" s="27" t="s">
        <v>30</v>
      </c>
      <c r="J935" s="27">
        <v>16.0</v>
      </c>
      <c r="K935" s="28" t="s">
        <v>45</v>
      </c>
      <c r="L935" s="44">
        <v>3938600.0</v>
      </c>
      <c r="M935" s="45">
        <v>4159609.9999999995</v>
      </c>
      <c r="N935" s="61">
        <v>43607.0</v>
      </c>
      <c r="O935" s="61">
        <v>250.0</v>
      </c>
      <c r="P935" s="44">
        <v>438080.81</v>
      </c>
      <c r="Q935" s="31"/>
      <c r="R935" s="69">
        <v>6507928.0</v>
      </c>
      <c r="S935" s="51">
        <v>8016.677</v>
      </c>
      <c r="T935" s="51">
        <v>7.57424</v>
      </c>
      <c r="U935" s="52"/>
    </row>
    <row r="936" hidden="1">
      <c r="A936" s="27">
        <v>405.0</v>
      </c>
      <c r="B936" s="27" t="s">
        <v>54</v>
      </c>
      <c r="C936" s="27" t="s">
        <v>28</v>
      </c>
      <c r="D936" s="27" t="s">
        <v>28</v>
      </c>
      <c r="E936" s="27" t="s">
        <v>28</v>
      </c>
      <c r="F936" s="27">
        <v>64.0</v>
      </c>
      <c r="G936" s="27" t="s">
        <v>53</v>
      </c>
      <c r="H936" s="27">
        <v>11.0</v>
      </c>
      <c r="I936" s="27" t="s">
        <v>30</v>
      </c>
      <c r="J936" s="27">
        <v>16.0</v>
      </c>
      <c r="K936" s="28" t="s">
        <v>46</v>
      </c>
      <c r="L936" s="44">
        <v>256272.36</v>
      </c>
      <c r="M936" s="45">
        <v>254601.99</v>
      </c>
      <c r="N936" s="61">
        <v>16729.0</v>
      </c>
      <c r="O936" s="61">
        <v>47.0</v>
      </c>
      <c r="P936" s="44">
        <v>83319.99</v>
      </c>
      <c r="Q936" s="31"/>
      <c r="R936" s="69">
        <v>6684635.0</v>
      </c>
      <c r="S936" s="51">
        <v>7140.855</v>
      </c>
      <c r="T936" s="51">
        <v>7.19257</v>
      </c>
      <c r="U936" s="52"/>
    </row>
    <row r="937" hidden="1">
      <c r="A937" s="27">
        <v>406.0</v>
      </c>
      <c r="B937" s="27" t="s">
        <v>54</v>
      </c>
      <c r="C937" s="27" t="s">
        <v>28</v>
      </c>
      <c r="D937" s="27" t="s">
        <v>28</v>
      </c>
      <c r="E937" s="27" t="s">
        <v>28</v>
      </c>
      <c r="F937" s="27">
        <v>64.0</v>
      </c>
      <c r="G937" s="27" t="s">
        <v>53</v>
      </c>
      <c r="H937" s="27">
        <v>11.0</v>
      </c>
      <c r="I937" s="27" t="s">
        <v>30</v>
      </c>
      <c r="J937" s="27">
        <v>16.0</v>
      </c>
      <c r="K937" s="28" t="s">
        <v>47</v>
      </c>
      <c r="L937" s="44">
        <v>1340130.0</v>
      </c>
      <c r="M937" s="45">
        <v>1371710.0</v>
      </c>
      <c r="N937" s="61">
        <v>238235.0</v>
      </c>
      <c r="O937" s="61">
        <v>994.0</v>
      </c>
      <c r="P937" s="44">
        <v>1140600.0</v>
      </c>
      <c r="Q937" s="31"/>
      <c r="R937" s="69">
        <v>1.6782745E7</v>
      </c>
      <c r="S937" s="51">
        <v>17561.723</v>
      </c>
      <c r="T937" s="51">
        <v>9.24751</v>
      </c>
      <c r="U937" s="52"/>
    </row>
    <row r="938" hidden="1">
      <c r="A938" s="27">
        <v>407.0</v>
      </c>
      <c r="B938" s="27" t="s">
        <v>54</v>
      </c>
      <c r="C938" s="27" t="s">
        <v>28</v>
      </c>
      <c r="D938" s="27" t="s">
        <v>28</v>
      </c>
      <c r="E938" s="27" t="s">
        <v>28</v>
      </c>
      <c r="F938" s="27">
        <v>64.0</v>
      </c>
      <c r="G938" s="27" t="s">
        <v>53</v>
      </c>
      <c r="H938" s="27">
        <v>11.0</v>
      </c>
      <c r="I938" s="27" t="s">
        <v>30</v>
      </c>
      <c r="J938" s="27">
        <v>16.0</v>
      </c>
      <c r="K938" s="28" t="s">
        <v>49</v>
      </c>
      <c r="L938" s="44">
        <v>1490170.0</v>
      </c>
      <c r="M938" s="45">
        <v>1541240.0</v>
      </c>
      <c r="N938" s="61">
        <v>23792.0</v>
      </c>
      <c r="O938" s="61">
        <v>257.0</v>
      </c>
      <c r="P938" s="44">
        <v>743630.31</v>
      </c>
      <c r="Q938" s="31"/>
      <c r="R938" s="69">
        <v>1.2717025E7</v>
      </c>
      <c r="S938" s="51">
        <v>13922.131</v>
      </c>
      <c r="T938" s="51">
        <v>7.68965</v>
      </c>
      <c r="U938" s="52"/>
    </row>
    <row r="939" hidden="1">
      <c r="A939" s="27">
        <v>408.0</v>
      </c>
      <c r="B939" s="27" t="s">
        <v>54</v>
      </c>
      <c r="C939" s="27" t="s">
        <v>28</v>
      </c>
      <c r="D939" s="27" t="s">
        <v>28</v>
      </c>
      <c r="E939" s="27" t="s">
        <v>28</v>
      </c>
      <c r="F939" s="27">
        <v>64.0</v>
      </c>
      <c r="G939" s="27" t="s">
        <v>53</v>
      </c>
      <c r="H939" s="27">
        <v>11.0</v>
      </c>
      <c r="I939" s="27" t="s">
        <v>30</v>
      </c>
      <c r="J939" s="27">
        <v>16.0</v>
      </c>
      <c r="K939" s="28" t="s">
        <v>51</v>
      </c>
      <c r="L939" s="62" t="s">
        <v>55</v>
      </c>
      <c r="M939" s="63" t="s">
        <v>55</v>
      </c>
      <c r="N939" s="64"/>
      <c r="O939" s="64"/>
      <c r="P939" s="62"/>
      <c r="Q939" s="31"/>
      <c r="R939" s="69"/>
      <c r="S939" s="51" t="s">
        <v>56</v>
      </c>
      <c r="T939" s="51"/>
      <c r="U939" s="52"/>
    </row>
    <row r="940" hidden="1">
      <c r="A940" s="27">
        <v>409.0</v>
      </c>
      <c r="B940" s="27" t="s">
        <v>54</v>
      </c>
      <c r="C940" s="27" t="s">
        <v>28</v>
      </c>
      <c r="D940" s="27" t="s">
        <v>28</v>
      </c>
      <c r="E940" s="27" t="s">
        <v>28</v>
      </c>
      <c r="F940" s="27">
        <v>64.0</v>
      </c>
      <c r="G940" s="27" t="s">
        <v>53</v>
      </c>
      <c r="H940" s="27">
        <v>11.0</v>
      </c>
      <c r="I940" s="27" t="s">
        <v>30</v>
      </c>
      <c r="J940" s="27">
        <v>16.0</v>
      </c>
      <c r="K940" s="28" t="s">
        <v>52</v>
      </c>
      <c r="L940" s="44">
        <v>165142.38</v>
      </c>
      <c r="M940" s="45">
        <v>126659.97</v>
      </c>
      <c r="N940" s="61">
        <v>2625.0</v>
      </c>
      <c r="O940" s="61">
        <v>10.0</v>
      </c>
      <c r="P940" s="44">
        <v>9186.1</v>
      </c>
      <c r="Q940" s="31"/>
      <c r="R940" s="69">
        <v>7586634.0</v>
      </c>
      <c r="S940" s="51">
        <v>7652.207</v>
      </c>
      <c r="T940" s="51">
        <v>6.44812</v>
      </c>
      <c r="U940" s="52"/>
    </row>
    <row r="941" hidden="1">
      <c r="A941" s="27">
        <v>410.0</v>
      </c>
      <c r="B941" s="27" t="s">
        <v>54</v>
      </c>
      <c r="C941" s="27" t="s">
        <v>28</v>
      </c>
      <c r="D941" s="27" t="s">
        <v>28</v>
      </c>
      <c r="E941" s="27" t="s">
        <v>28</v>
      </c>
      <c r="F941" s="27">
        <v>64.0</v>
      </c>
      <c r="G941" s="27" t="s">
        <v>53</v>
      </c>
      <c r="H941" s="27">
        <v>11.0</v>
      </c>
      <c r="I941" s="27" t="s">
        <v>30</v>
      </c>
      <c r="J941" s="27">
        <v>32.0</v>
      </c>
      <c r="K941" s="28" t="s">
        <v>31</v>
      </c>
      <c r="L941" s="44">
        <v>7879990.0</v>
      </c>
      <c r="M941" s="45">
        <v>8012530.0</v>
      </c>
      <c r="N941" s="61">
        <v>804206.0</v>
      </c>
      <c r="O941" s="61">
        <v>1975.0</v>
      </c>
      <c r="P941" s="44">
        <v>9926420.0</v>
      </c>
      <c r="Q941" s="31"/>
      <c r="R941" s="69">
        <v>1.43837E7</v>
      </c>
      <c r="S941" s="51">
        <v>15133.487</v>
      </c>
      <c r="T941" s="51">
        <v>6.9193</v>
      </c>
      <c r="U941" s="52"/>
    </row>
    <row r="942" hidden="1">
      <c r="A942" s="27">
        <v>411.0</v>
      </c>
      <c r="B942" s="27" t="s">
        <v>54</v>
      </c>
      <c r="C942" s="27" t="s">
        <v>28</v>
      </c>
      <c r="D942" s="27" t="s">
        <v>28</v>
      </c>
      <c r="E942" s="27" t="s">
        <v>28</v>
      </c>
      <c r="F942" s="27">
        <v>64.0</v>
      </c>
      <c r="G942" s="27" t="s">
        <v>53</v>
      </c>
      <c r="H942" s="27">
        <v>11.0</v>
      </c>
      <c r="I942" s="27" t="s">
        <v>30</v>
      </c>
      <c r="J942" s="27">
        <v>32.0</v>
      </c>
      <c r="K942" s="28" t="s">
        <v>32</v>
      </c>
      <c r="L942" s="44">
        <v>752185.56</v>
      </c>
      <c r="M942" s="45">
        <v>704270.95</v>
      </c>
      <c r="N942" s="61">
        <v>57987.0</v>
      </c>
      <c r="O942" s="61">
        <v>115.0</v>
      </c>
      <c r="P942" s="44">
        <v>365885.88</v>
      </c>
      <c r="Q942" s="31"/>
      <c r="R942" s="69">
        <v>1.9025189E7</v>
      </c>
      <c r="S942" s="51">
        <v>20088.109</v>
      </c>
      <c r="T942" s="51">
        <v>10.34046</v>
      </c>
      <c r="U942" s="52"/>
    </row>
    <row r="943" hidden="1">
      <c r="A943" s="27">
        <v>412.0</v>
      </c>
      <c r="B943" s="27" t="s">
        <v>54</v>
      </c>
      <c r="C943" s="27" t="s">
        <v>28</v>
      </c>
      <c r="D943" s="27" t="s">
        <v>28</v>
      </c>
      <c r="E943" s="27" t="s">
        <v>28</v>
      </c>
      <c r="F943" s="27">
        <v>64.0</v>
      </c>
      <c r="G943" s="27" t="s">
        <v>53</v>
      </c>
      <c r="H943" s="27">
        <v>11.0</v>
      </c>
      <c r="I943" s="27" t="s">
        <v>30</v>
      </c>
      <c r="J943" s="27">
        <v>32.0</v>
      </c>
      <c r="K943" s="28" t="s">
        <v>33</v>
      </c>
      <c r="L943" s="44">
        <v>8583470.0</v>
      </c>
      <c r="M943" s="45">
        <v>8654700.0</v>
      </c>
      <c r="N943" s="61">
        <v>548882.0</v>
      </c>
      <c r="O943" s="61">
        <v>623.0</v>
      </c>
      <c r="P943" s="44">
        <v>1038190.0</v>
      </c>
      <c r="Q943" s="31"/>
      <c r="R943" s="69">
        <v>1.6673632000000002E7</v>
      </c>
      <c r="S943" s="51">
        <v>18727.801</v>
      </c>
      <c r="T943" s="51">
        <v>7.49412</v>
      </c>
      <c r="U943" s="52"/>
    </row>
    <row r="944" hidden="1">
      <c r="A944" s="27">
        <v>413.0</v>
      </c>
      <c r="B944" s="27" t="s">
        <v>54</v>
      </c>
      <c r="C944" s="27" t="s">
        <v>28</v>
      </c>
      <c r="D944" s="27" t="s">
        <v>28</v>
      </c>
      <c r="E944" s="27" t="s">
        <v>28</v>
      </c>
      <c r="F944" s="27">
        <v>64.0</v>
      </c>
      <c r="G944" s="27" t="s">
        <v>53</v>
      </c>
      <c r="H944" s="27">
        <v>11.0</v>
      </c>
      <c r="I944" s="27" t="s">
        <v>30</v>
      </c>
      <c r="J944" s="27">
        <v>32.0</v>
      </c>
      <c r="K944" s="28" t="s">
        <v>34</v>
      </c>
      <c r="L944" s="44">
        <v>1802680.0</v>
      </c>
      <c r="M944" s="45">
        <v>1911330.0</v>
      </c>
      <c r="N944" s="61">
        <v>64618.0</v>
      </c>
      <c r="O944" s="61">
        <v>113.0</v>
      </c>
      <c r="P944" s="44">
        <v>125251.7</v>
      </c>
      <c r="Q944" s="31"/>
      <c r="R944" s="69">
        <v>6653210.0</v>
      </c>
      <c r="S944" s="51">
        <v>7435.125</v>
      </c>
      <c r="T944" s="51">
        <v>6.62167</v>
      </c>
      <c r="U944" s="52"/>
    </row>
    <row r="945" hidden="1">
      <c r="A945" s="27">
        <v>414.0</v>
      </c>
      <c r="B945" s="27" t="s">
        <v>54</v>
      </c>
      <c r="C945" s="27" t="s">
        <v>28</v>
      </c>
      <c r="D945" s="27" t="s">
        <v>28</v>
      </c>
      <c r="E945" s="27" t="s">
        <v>28</v>
      </c>
      <c r="F945" s="27">
        <v>64.0</v>
      </c>
      <c r="G945" s="27" t="s">
        <v>53</v>
      </c>
      <c r="H945" s="27">
        <v>11.0</v>
      </c>
      <c r="I945" s="27" t="s">
        <v>30</v>
      </c>
      <c r="J945" s="27">
        <v>32.0</v>
      </c>
      <c r="K945" s="28" t="s">
        <v>35</v>
      </c>
      <c r="L945" s="62" t="s">
        <v>55</v>
      </c>
      <c r="M945" s="63" t="s">
        <v>55</v>
      </c>
      <c r="N945" s="64"/>
      <c r="O945" s="64"/>
      <c r="P945" s="62"/>
      <c r="Q945" s="31"/>
      <c r="R945" s="69"/>
      <c r="S945" s="51" t="s">
        <v>30</v>
      </c>
      <c r="T945" s="51"/>
      <c r="U945" s="52"/>
    </row>
    <row r="946" hidden="1">
      <c r="A946" s="27">
        <v>415.0</v>
      </c>
      <c r="B946" s="27" t="s">
        <v>54</v>
      </c>
      <c r="C946" s="27" t="s">
        <v>28</v>
      </c>
      <c r="D946" s="27" t="s">
        <v>28</v>
      </c>
      <c r="E946" s="27" t="s">
        <v>28</v>
      </c>
      <c r="F946" s="27">
        <v>64.0</v>
      </c>
      <c r="G946" s="27" t="s">
        <v>53</v>
      </c>
      <c r="H946" s="27">
        <v>11.0</v>
      </c>
      <c r="I946" s="27" t="s">
        <v>30</v>
      </c>
      <c r="J946" s="27">
        <v>32.0</v>
      </c>
      <c r="K946" s="28" t="s">
        <v>36</v>
      </c>
      <c r="L946" s="44">
        <v>7811250.0</v>
      </c>
      <c r="M946" s="45">
        <v>7900190.0</v>
      </c>
      <c r="N946" s="61">
        <v>537468.0</v>
      </c>
      <c r="O946" s="61">
        <v>989.0</v>
      </c>
      <c r="P946" s="44">
        <v>1717380.0</v>
      </c>
      <c r="Q946" s="31"/>
      <c r="R946" s="69">
        <v>9370488.0</v>
      </c>
      <c r="S946" s="51">
        <v>12007.113</v>
      </c>
      <c r="T946" s="51">
        <v>6.66927</v>
      </c>
      <c r="U946" s="52"/>
    </row>
    <row r="947" hidden="1">
      <c r="A947" s="27">
        <v>416.0</v>
      </c>
      <c r="B947" s="27" t="s">
        <v>54</v>
      </c>
      <c r="C947" s="27" t="s">
        <v>28</v>
      </c>
      <c r="D947" s="27" t="s">
        <v>28</v>
      </c>
      <c r="E947" s="27" t="s">
        <v>28</v>
      </c>
      <c r="F947" s="27">
        <v>64.0</v>
      </c>
      <c r="G947" s="27" t="s">
        <v>53</v>
      </c>
      <c r="H947" s="27">
        <v>11.0</v>
      </c>
      <c r="I947" s="27" t="s">
        <v>30</v>
      </c>
      <c r="J947" s="27">
        <v>32.0</v>
      </c>
      <c r="K947" s="28" t="s">
        <v>37</v>
      </c>
      <c r="L947" s="44">
        <v>4585190.0</v>
      </c>
      <c r="M947" s="45">
        <v>4592020.0</v>
      </c>
      <c r="N947" s="61">
        <v>289238.0</v>
      </c>
      <c r="O947" s="61">
        <v>624.0</v>
      </c>
      <c r="P947" s="44">
        <v>1282190.0</v>
      </c>
      <c r="Q947" s="31"/>
      <c r="R947" s="69">
        <v>2.4395539E7</v>
      </c>
      <c r="S947" s="51">
        <v>28692.993</v>
      </c>
      <c r="T947" s="51">
        <v>12.06085</v>
      </c>
      <c r="U947" s="52"/>
    </row>
    <row r="948" hidden="1">
      <c r="A948" s="27">
        <v>417.0</v>
      </c>
      <c r="B948" s="27" t="s">
        <v>54</v>
      </c>
      <c r="C948" s="27" t="s">
        <v>28</v>
      </c>
      <c r="D948" s="27" t="s">
        <v>28</v>
      </c>
      <c r="E948" s="27" t="s">
        <v>28</v>
      </c>
      <c r="F948" s="27">
        <v>64.0</v>
      </c>
      <c r="G948" s="27" t="s">
        <v>53</v>
      </c>
      <c r="H948" s="27">
        <v>11.0</v>
      </c>
      <c r="I948" s="27" t="s">
        <v>30</v>
      </c>
      <c r="J948" s="27">
        <v>32.0</v>
      </c>
      <c r="K948" s="28" t="s">
        <v>38</v>
      </c>
      <c r="L948" s="62" t="s">
        <v>55</v>
      </c>
      <c r="M948" s="63" t="s">
        <v>55</v>
      </c>
      <c r="N948" s="64"/>
      <c r="O948" s="64"/>
      <c r="P948" s="62"/>
      <c r="Q948" s="31"/>
      <c r="R948" s="69"/>
      <c r="S948" s="51" t="s">
        <v>56</v>
      </c>
      <c r="T948" s="51"/>
      <c r="U948" s="52"/>
    </row>
    <row r="949" hidden="1">
      <c r="A949" s="27">
        <v>418.0</v>
      </c>
      <c r="B949" s="27" t="s">
        <v>54</v>
      </c>
      <c r="C949" s="27" t="s">
        <v>28</v>
      </c>
      <c r="D949" s="27" t="s">
        <v>28</v>
      </c>
      <c r="E949" s="27" t="s">
        <v>28</v>
      </c>
      <c r="F949" s="27">
        <v>64.0</v>
      </c>
      <c r="G949" s="27" t="s">
        <v>53</v>
      </c>
      <c r="H949" s="27">
        <v>11.0</v>
      </c>
      <c r="I949" s="27" t="s">
        <v>30</v>
      </c>
      <c r="J949" s="27">
        <v>32.0</v>
      </c>
      <c r="K949" s="28" t="s">
        <v>39</v>
      </c>
      <c r="L949" s="44">
        <v>9406100.0</v>
      </c>
      <c r="M949" s="45">
        <v>9482020.0</v>
      </c>
      <c r="N949" s="61">
        <v>686277.0</v>
      </c>
      <c r="O949" s="61">
        <v>701.0</v>
      </c>
      <c r="P949" s="44">
        <v>2306550.0</v>
      </c>
      <c r="Q949" s="31"/>
      <c r="R949" s="69">
        <v>3.4256468E7</v>
      </c>
      <c r="S949" s="51">
        <v>37667.562</v>
      </c>
      <c r="T949" s="51">
        <v>9.34112</v>
      </c>
      <c r="U949" s="52"/>
    </row>
    <row r="950" hidden="1">
      <c r="A950" s="27">
        <v>419.0</v>
      </c>
      <c r="B950" s="27" t="s">
        <v>54</v>
      </c>
      <c r="C950" s="27" t="s">
        <v>28</v>
      </c>
      <c r="D950" s="27" t="s">
        <v>28</v>
      </c>
      <c r="E950" s="27" t="s">
        <v>28</v>
      </c>
      <c r="F950" s="27">
        <v>64.0</v>
      </c>
      <c r="G950" s="27" t="s">
        <v>53</v>
      </c>
      <c r="H950" s="27">
        <v>11.0</v>
      </c>
      <c r="I950" s="27" t="s">
        <v>30</v>
      </c>
      <c r="J950" s="27">
        <v>32.0</v>
      </c>
      <c r="K950" s="28" t="s">
        <v>40</v>
      </c>
      <c r="L950" s="44">
        <v>8720280.0</v>
      </c>
      <c r="M950" s="45">
        <v>8828140.0</v>
      </c>
      <c r="N950" s="61">
        <v>533101.0</v>
      </c>
      <c r="O950" s="61">
        <v>607.0</v>
      </c>
      <c r="P950" s="44">
        <v>817046.4299999999</v>
      </c>
      <c r="Q950" s="31"/>
      <c r="R950" s="69">
        <v>1.9236231E7</v>
      </c>
      <c r="S950" s="51">
        <v>22059.248</v>
      </c>
      <c r="T950" s="51">
        <v>8.1943</v>
      </c>
      <c r="U950" s="52"/>
    </row>
    <row r="951" hidden="1">
      <c r="A951" s="27">
        <v>420.0</v>
      </c>
      <c r="B951" s="27" t="s">
        <v>54</v>
      </c>
      <c r="C951" s="27" t="s">
        <v>28</v>
      </c>
      <c r="D951" s="27" t="s">
        <v>28</v>
      </c>
      <c r="E951" s="27" t="s">
        <v>28</v>
      </c>
      <c r="F951" s="27">
        <v>64.0</v>
      </c>
      <c r="G951" s="27" t="s">
        <v>53</v>
      </c>
      <c r="H951" s="27">
        <v>11.0</v>
      </c>
      <c r="I951" s="27" t="s">
        <v>30</v>
      </c>
      <c r="J951" s="27">
        <v>32.0</v>
      </c>
      <c r="K951" s="28" t="s">
        <v>41</v>
      </c>
      <c r="L951" s="44">
        <v>2358870.0</v>
      </c>
      <c r="M951" s="45">
        <v>2294000.0</v>
      </c>
      <c r="N951" s="61">
        <v>168901.0</v>
      </c>
      <c r="O951" s="61">
        <v>232.0</v>
      </c>
      <c r="P951" s="44">
        <v>207674.78</v>
      </c>
      <c r="Q951" s="31"/>
      <c r="R951" s="69">
        <v>3764246.0</v>
      </c>
      <c r="S951" s="51">
        <v>4522.618</v>
      </c>
      <c r="T951" s="51">
        <v>8.83633</v>
      </c>
      <c r="U951" s="52"/>
    </row>
    <row r="952" hidden="1">
      <c r="A952" s="27">
        <v>421.0</v>
      </c>
      <c r="B952" s="27" t="s">
        <v>54</v>
      </c>
      <c r="C952" s="27" t="s">
        <v>28</v>
      </c>
      <c r="D952" s="27" t="s">
        <v>28</v>
      </c>
      <c r="E952" s="27" t="s">
        <v>28</v>
      </c>
      <c r="F952" s="27">
        <v>64.0</v>
      </c>
      <c r="G952" s="27" t="s">
        <v>53</v>
      </c>
      <c r="H952" s="27">
        <v>11.0</v>
      </c>
      <c r="I952" s="27" t="s">
        <v>30</v>
      </c>
      <c r="J952" s="27">
        <v>32.0</v>
      </c>
      <c r="K952" s="28" t="s">
        <v>42</v>
      </c>
      <c r="L952" s="44">
        <v>4430660.0</v>
      </c>
      <c r="M952" s="45">
        <v>4648990.0</v>
      </c>
      <c r="N952" s="61">
        <v>133284.0</v>
      </c>
      <c r="O952" s="61">
        <v>722.0</v>
      </c>
      <c r="P952" s="44">
        <v>650151.63</v>
      </c>
      <c r="Q952" s="31"/>
      <c r="R952" s="69">
        <v>2.2354522E7</v>
      </c>
      <c r="S952" s="51">
        <v>26729.725</v>
      </c>
      <c r="T952" s="51">
        <v>7.77639</v>
      </c>
      <c r="U952" s="52"/>
    </row>
    <row r="953" hidden="1">
      <c r="A953" s="27">
        <v>422.0</v>
      </c>
      <c r="B953" s="27" t="s">
        <v>54</v>
      </c>
      <c r="C953" s="27" t="s">
        <v>28</v>
      </c>
      <c r="D953" s="27" t="s">
        <v>28</v>
      </c>
      <c r="E953" s="27" t="s">
        <v>28</v>
      </c>
      <c r="F953" s="27">
        <v>64.0</v>
      </c>
      <c r="G953" s="27" t="s">
        <v>53</v>
      </c>
      <c r="H953" s="27">
        <v>11.0</v>
      </c>
      <c r="I953" s="27" t="s">
        <v>30</v>
      </c>
      <c r="J953" s="27">
        <v>32.0</v>
      </c>
      <c r="K953" s="28" t="s">
        <v>44</v>
      </c>
      <c r="L953" s="44">
        <v>2904770.0</v>
      </c>
      <c r="M953" s="45">
        <v>3082440.0</v>
      </c>
      <c r="N953" s="61">
        <v>98154.0</v>
      </c>
      <c r="O953" s="61">
        <v>534.0</v>
      </c>
      <c r="P953" s="44">
        <v>381353.52</v>
      </c>
      <c r="Q953" s="31"/>
      <c r="R953" s="69">
        <v>2.0765717E7</v>
      </c>
      <c r="S953" s="51">
        <v>25060.36</v>
      </c>
      <c r="T953" s="51">
        <v>9.20901</v>
      </c>
      <c r="U953" s="52"/>
    </row>
    <row r="954" hidden="1">
      <c r="A954" s="27">
        <v>423.0</v>
      </c>
      <c r="B954" s="27" t="s">
        <v>54</v>
      </c>
      <c r="C954" s="27" t="s">
        <v>28</v>
      </c>
      <c r="D954" s="27" t="s">
        <v>28</v>
      </c>
      <c r="E954" s="27" t="s">
        <v>28</v>
      </c>
      <c r="F954" s="27">
        <v>64.0</v>
      </c>
      <c r="G954" s="27" t="s">
        <v>53</v>
      </c>
      <c r="H954" s="27">
        <v>11.0</v>
      </c>
      <c r="I954" s="27" t="s">
        <v>30</v>
      </c>
      <c r="J954" s="27">
        <v>32.0</v>
      </c>
      <c r="K954" s="28" t="s">
        <v>45</v>
      </c>
      <c r="L954" s="44">
        <v>7874480.0</v>
      </c>
      <c r="M954" s="45">
        <v>8323510.0</v>
      </c>
      <c r="N954" s="61">
        <v>103617.0</v>
      </c>
      <c r="O954" s="61">
        <v>495.0</v>
      </c>
      <c r="P954" s="44">
        <v>1037720.0</v>
      </c>
      <c r="Q954" s="31"/>
      <c r="R954" s="69">
        <v>1.1938634E7</v>
      </c>
      <c r="S954" s="51">
        <v>15374.462</v>
      </c>
      <c r="T954" s="51">
        <v>6.87517</v>
      </c>
      <c r="U954" s="52"/>
    </row>
    <row r="955" hidden="1">
      <c r="A955" s="27">
        <v>424.0</v>
      </c>
      <c r="B955" s="27" t="s">
        <v>54</v>
      </c>
      <c r="C955" s="27" t="s">
        <v>28</v>
      </c>
      <c r="D955" s="27" t="s">
        <v>28</v>
      </c>
      <c r="E955" s="27" t="s">
        <v>28</v>
      </c>
      <c r="F955" s="27">
        <v>64.0</v>
      </c>
      <c r="G955" s="27" t="s">
        <v>53</v>
      </c>
      <c r="H955" s="27">
        <v>11.0</v>
      </c>
      <c r="I955" s="27" t="s">
        <v>30</v>
      </c>
      <c r="J955" s="27">
        <v>32.0</v>
      </c>
      <c r="K955" s="28" t="s">
        <v>46</v>
      </c>
      <c r="L955" s="44">
        <v>511262.75</v>
      </c>
      <c r="M955" s="45">
        <v>513084.08999999997</v>
      </c>
      <c r="N955" s="61">
        <v>34838.0</v>
      </c>
      <c r="O955" s="61">
        <v>93.0</v>
      </c>
      <c r="P955" s="44">
        <v>184467.5</v>
      </c>
      <c r="Q955" s="31"/>
      <c r="R955" s="69">
        <v>1.2866165E7</v>
      </c>
      <c r="S955" s="51">
        <v>14111.296</v>
      </c>
      <c r="T955" s="51">
        <v>8.25852</v>
      </c>
      <c r="U955" s="52"/>
    </row>
    <row r="956" hidden="1">
      <c r="A956" s="27">
        <v>425.0</v>
      </c>
      <c r="B956" s="27" t="s">
        <v>54</v>
      </c>
      <c r="C956" s="27" t="s">
        <v>28</v>
      </c>
      <c r="D956" s="27" t="s">
        <v>28</v>
      </c>
      <c r="E956" s="27" t="s">
        <v>28</v>
      </c>
      <c r="F956" s="27">
        <v>64.0</v>
      </c>
      <c r="G956" s="27" t="s">
        <v>53</v>
      </c>
      <c r="H956" s="27">
        <v>11.0</v>
      </c>
      <c r="I956" s="27" t="s">
        <v>30</v>
      </c>
      <c r="J956" s="27">
        <v>32.0</v>
      </c>
      <c r="K956" s="28" t="s">
        <v>47</v>
      </c>
      <c r="L956" s="62" t="s">
        <v>55</v>
      </c>
      <c r="M956" s="63" t="s">
        <v>55</v>
      </c>
      <c r="N956" s="64"/>
      <c r="O956" s="64"/>
      <c r="P956" s="62"/>
      <c r="Q956" s="31"/>
      <c r="R956" s="69"/>
      <c r="S956" s="51" t="s">
        <v>57</v>
      </c>
      <c r="T956" s="51"/>
      <c r="U956" s="52"/>
    </row>
    <row r="957" hidden="1">
      <c r="A957" s="27">
        <v>426.0</v>
      </c>
      <c r="B957" s="27" t="s">
        <v>54</v>
      </c>
      <c r="C957" s="27" t="s">
        <v>28</v>
      </c>
      <c r="D957" s="27" t="s">
        <v>28</v>
      </c>
      <c r="E957" s="27" t="s">
        <v>28</v>
      </c>
      <c r="F957" s="27">
        <v>64.0</v>
      </c>
      <c r="G957" s="27" t="s">
        <v>53</v>
      </c>
      <c r="H957" s="27">
        <v>11.0</v>
      </c>
      <c r="I957" s="27" t="s">
        <v>30</v>
      </c>
      <c r="J957" s="27">
        <v>32.0</v>
      </c>
      <c r="K957" s="28" t="s">
        <v>49</v>
      </c>
      <c r="L957" s="44">
        <v>2901370.0</v>
      </c>
      <c r="M957" s="45">
        <v>3067670.0</v>
      </c>
      <c r="N957" s="61">
        <v>49294.0</v>
      </c>
      <c r="O957" s="61">
        <v>512.0</v>
      </c>
      <c r="P957" s="44">
        <v>1496590.0</v>
      </c>
      <c r="Q957" s="31"/>
      <c r="R957" s="69">
        <v>2.2941649E7</v>
      </c>
      <c r="S957" s="51">
        <v>26989.602</v>
      </c>
      <c r="T957" s="51">
        <v>7.38438</v>
      </c>
      <c r="U957" s="52"/>
    </row>
    <row r="958" hidden="1">
      <c r="A958" s="27">
        <v>427.0</v>
      </c>
      <c r="B958" s="27" t="s">
        <v>54</v>
      </c>
      <c r="C958" s="27" t="s">
        <v>28</v>
      </c>
      <c r="D958" s="27" t="s">
        <v>28</v>
      </c>
      <c r="E958" s="27" t="s">
        <v>28</v>
      </c>
      <c r="F958" s="27">
        <v>64.0</v>
      </c>
      <c r="G958" s="27" t="s">
        <v>53</v>
      </c>
      <c r="H958" s="27">
        <v>11.0</v>
      </c>
      <c r="I958" s="27" t="s">
        <v>30</v>
      </c>
      <c r="J958" s="27">
        <v>32.0</v>
      </c>
      <c r="K958" s="28" t="s">
        <v>51</v>
      </c>
      <c r="L958" s="62" t="s">
        <v>55</v>
      </c>
      <c r="M958" s="63" t="s">
        <v>55</v>
      </c>
      <c r="N958" s="64"/>
      <c r="O958" s="64"/>
      <c r="P958" s="62"/>
      <c r="Q958" s="31"/>
      <c r="R958" s="69"/>
      <c r="S958" s="51" t="s">
        <v>56</v>
      </c>
      <c r="T958" s="51"/>
      <c r="U958" s="52"/>
    </row>
    <row r="959" hidden="1">
      <c r="A959" s="27">
        <v>428.0</v>
      </c>
      <c r="B959" s="27" t="s">
        <v>54</v>
      </c>
      <c r="C959" s="27" t="s">
        <v>28</v>
      </c>
      <c r="D959" s="27" t="s">
        <v>28</v>
      </c>
      <c r="E959" s="27" t="s">
        <v>28</v>
      </c>
      <c r="F959" s="27">
        <v>64.0</v>
      </c>
      <c r="G959" s="27" t="s">
        <v>53</v>
      </c>
      <c r="H959" s="27">
        <v>11.0</v>
      </c>
      <c r="I959" s="27" t="s">
        <v>30</v>
      </c>
      <c r="J959" s="27">
        <v>32.0</v>
      </c>
      <c r="K959" s="28" t="s">
        <v>52</v>
      </c>
      <c r="L959" s="44">
        <v>273236.11</v>
      </c>
      <c r="M959" s="45">
        <v>253529.88</v>
      </c>
      <c r="N959" s="61">
        <v>4522.0</v>
      </c>
      <c r="O959" s="61">
        <v>17.0</v>
      </c>
      <c r="P959" s="44">
        <v>17742.07</v>
      </c>
      <c r="Q959" s="31"/>
      <c r="R959" s="69">
        <v>1.4589545E7</v>
      </c>
      <c r="S959" s="51">
        <v>15026.533</v>
      </c>
      <c r="T959" s="51">
        <v>6.01079</v>
      </c>
      <c r="U959" s="52"/>
    </row>
    <row r="960" hidden="1">
      <c r="A960" s="27">
        <v>429.0</v>
      </c>
      <c r="B960" s="27" t="s">
        <v>54</v>
      </c>
      <c r="C960" s="27" t="s">
        <v>28</v>
      </c>
      <c r="D960" s="27" t="s">
        <v>28</v>
      </c>
      <c r="E960" s="27" t="s">
        <v>28</v>
      </c>
      <c r="F960" s="27">
        <v>64.0</v>
      </c>
      <c r="G960" s="27" t="s">
        <v>53</v>
      </c>
      <c r="H960" s="27">
        <v>11.0</v>
      </c>
      <c r="I960" s="27" t="s">
        <v>30</v>
      </c>
      <c r="J960" s="27">
        <v>64.0</v>
      </c>
      <c r="K960" s="28" t="s">
        <v>31</v>
      </c>
      <c r="L960" s="44">
        <v>1.578401E7</v>
      </c>
      <c r="M960" s="45">
        <v>1.599395E7</v>
      </c>
      <c r="N960" s="61">
        <v>1230029.0</v>
      </c>
      <c r="O960" s="61">
        <v>3941.0</v>
      </c>
      <c r="P960" s="44">
        <v>2.023463E7</v>
      </c>
      <c r="Q960" s="31"/>
      <c r="R960" s="69">
        <v>4.7414334E7</v>
      </c>
      <c r="S960" s="51">
        <v>30581.002</v>
      </c>
      <c r="T960" s="51">
        <v>7.54454</v>
      </c>
      <c r="U960" s="52"/>
    </row>
    <row r="961" hidden="1">
      <c r="A961" s="27">
        <v>430.0</v>
      </c>
      <c r="B961" s="27" t="s">
        <v>54</v>
      </c>
      <c r="C961" s="27" t="s">
        <v>28</v>
      </c>
      <c r="D961" s="27" t="s">
        <v>28</v>
      </c>
      <c r="E961" s="27" t="s">
        <v>28</v>
      </c>
      <c r="F961" s="27">
        <v>64.0</v>
      </c>
      <c r="G961" s="27" t="s">
        <v>53</v>
      </c>
      <c r="H961" s="27">
        <v>11.0</v>
      </c>
      <c r="I961" s="27" t="s">
        <v>30</v>
      </c>
      <c r="J961" s="27">
        <v>64.0</v>
      </c>
      <c r="K961" s="28" t="s">
        <v>32</v>
      </c>
      <c r="L961" s="62" t="s">
        <v>55</v>
      </c>
      <c r="M961" s="63" t="s">
        <v>55</v>
      </c>
      <c r="N961" s="64"/>
      <c r="O961" s="64"/>
      <c r="P961" s="62"/>
      <c r="Q961" s="31"/>
      <c r="R961" s="69"/>
      <c r="S961" s="51" t="s">
        <v>56</v>
      </c>
      <c r="T961" s="51"/>
      <c r="U961" s="52"/>
    </row>
    <row r="962" hidden="1">
      <c r="A962" s="27">
        <v>431.0</v>
      </c>
      <c r="B962" s="27" t="s">
        <v>54</v>
      </c>
      <c r="C962" s="27" t="s">
        <v>28</v>
      </c>
      <c r="D962" s="27" t="s">
        <v>28</v>
      </c>
      <c r="E962" s="27" t="s">
        <v>28</v>
      </c>
      <c r="F962" s="27">
        <v>64.0</v>
      </c>
      <c r="G962" s="27" t="s">
        <v>53</v>
      </c>
      <c r="H962" s="27">
        <v>11.0</v>
      </c>
      <c r="I962" s="27" t="s">
        <v>30</v>
      </c>
      <c r="J962" s="27">
        <v>64.0</v>
      </c>
      <c r="K962" s="28" t="s">
        <v>33</v>
      </c>
      <c r="L962" s="44">
        <v>1.702912E7</v>
      </c>
      <c r="M962" s="45">
        <v>1.750974E7</v>
      </c>
      <c r="N962" s="61">
        <v>1087704.0</v>
      </c>
      <c r="O962" s="61">
        <v>1242.0</v>
      </c>
      <c r="P962" s="44">
        <v>1894140.0</v>
      </c>
      <c r="Q962" s="31"/>
      <c r="R962" s="69">
        <v>8.5469061E7</v>
      </c>
      <c r="S962" s="51">
        <v>58485.95</v>
      </c>
      <c r="T962" s="51">
        <v>8.24139</v>
      </c>
      <c r="U962" s="52"/>
    </row>
    <row r="963" hidden="1">
      <c r="A963" s="27">
        <v>432.0</v>
      </c>
      <c r="B963" s="27" t="s">
        <v>54</v>
      </c>
      <c r="C963" s="27" t="s">
        <v>28</v>
      </c>
      <c r="D963" s="27" t="s">
        <v>28</v>
      </c>
      <c r="E963" s="27" t="s">
        <v>28</v>
      </c>
      <c r="F963" s="27">
        <v>64.0</v>
      </c>
      <c r="G963" s="27" t="s">
        <v>53</v>
      </c>
      <c r="H963" s="27">
        <v>11.0</v>
      </c>
      <c r="I963" s="27" t="s">
        <v>30</v>
      </c>
      <c r="J963" s="27">
        <v>64.0</v>
      </c>
      <c r="K963" s="28" t="s">
        <v>34</v>
      </c>
      <c r="L963" s="44">
        <v>3567550.0</v>
      </c>
      <c r="M963" s="45">
        <v>3871420.0</v>
      </c>
      <c r="N963" s="61">
        <v>87970.0</v>
      </c>
      <c r="O963" s="61">
        <v>227.0</v>
      </c>
      <c r="P963" s="44">
        <v>129755.1</v>
      </c>
      <c r="Q963" s="31"/>
      <c r="R963" s="69">
        <v>1.44657405E8</v>
      </c>
      <c r="S963" s="51">
        <v>77007.527</v>
      </c>
      <c r="T963" s="51">
        <v>6.3708</v>
      </c>
      <c r="U963" s="52"/>
    </row>
    <row r="964" hidden="1">
      <c r="A964" s="27">
        <v>433.0</v>
      </c>
      <c r="B964" s="27" t="s">
        <v>54</v>
      </c>
      <c r="C964" s="27" t="s">
        <v>28</v>
      </c>
      <c r="D964" s="27" t="s">
        <v>28</v>
      </c>
      <c r="E964" s="27" t="s">
        <v>28</v>
      </c>
      <c r="F964" s="27">
        <v>64.0</v>
      </c>
      <c r="G964" s="27" t="s">
        <v>53</v>
      </c>
      <c r="H964" s="27">
        <v>11.0</v>
      </c>
      <c r="I964" s="27" t="s">
        <v>30</v>
      </c>
      <c r="J964" s="27">
        <v>64.0</v>
      </c>
      <c r="K964" s="28" t="s">
        <v>35</v>
      </c>
      <c r="L964" s="62" t="s">
        <v>55</v>
      </c>
      <c r="M964" s="63" t="s">
        <v>55</v>
      </c>
      <c r="N964" s="64"/>
      <c r="O964" s="64"/>
      <c r="P964" s="62"/>
      <c r="Q964" s="31"/>
      <c r="R964" s="69"/>
      <c r="S964" s="51" t="s">
        <v>30</v>
      </c>
      <c r="T964" s="51"/>
      <c r="U964" s="52"/>
    </row>
    <row r="965" hidden="1">
      <c r="A965" s="27">
        <v>434.0</v>
      </c>
      <c r="B965" s="27" t="s">
        <v>54</v>
      </c>
      <c r="C965" s="27" t="s">
        <v>28</v>
      </c>
      <c r="D965" s="27" t="s">
        <v>28</v>
      </c>
      <c r="E965" s="27" t="s">
        <v>28</v>
      </c>
      <c r="F965" s="27">
        <v>64.0</v>
      </c>
      <c r="G965" s="27" t="s">
        <v>53</v>
      </c>
      <c r="H965" s="27">
        <v>11.0</v>
      </c>
      <c r="I965" s="27" t="s">
        <v>30</v>
      </c>
      <c r="J965" s="27">
        <v>64.0</v>
      </c>
      <c r="K965" s="28" t="s">
        <v>36</v>
      </c>
      <c r="L965" s="44">
        <v>1.558372E7</v>
      </c>
      <c r="M965" s="45">
        <v>1.597008E7</v>
      </c>
      <c r="N965" s="61">
        <v>842892.0</v>
      </c>
      <c r="O965" s="61">
        <v>1973.0</v>
      </c>
      <c r="P965" s="44">
        <v>3722540.0</v>
      </c>
      <c r="Q965" s="31"/>
      <c r="R965" s="69">
        <v>3.2905888E7</v>
      </c>
      <c r="S965" s="51">
        <v>50650.216</v>
      </c>
      <c r="T965" s="51">
        <v>6.49866</v>
      </c>
      <c r="U965" s="52"/>
    </row>
    <row r="966" hidden="1">
      <c r="A966" s="27">
        <v>435.0</v>
      </c>
      <c r="B966" s="27" t="s">
        <v>54</v>
      </c>
      <c r="C966" s="27" t="s">
        <v>28</v>
      </c>
      <c r="D966" s="27" t="s">
        <v>28</v>
      </c>
      <c r="E966" s="27" t="s">
        <v>28</v>
      </c>
      <c r="F966" s="27">
        <v>64.0</v>
      </c>
      <c r="G966" s="27" t="s">
        <v>53</v>
      </c>
      <c r="H966" s="27">
        <v>11.0</v>
      </c>
      <c r="I966" s="27" t="s">
        <v>30</v>
      </c>
      <c r="J966" s="27">
        <v>64.0</v>
      </c>
      <c r="K966" s="28" t="s">
        <v>37</v>
      </c>
      <c r="L966" s="44">
        <v>9051830.0</v>
      </c>
      <c r="M966" s="45">
        <v>9231520.0</v>
      </c>
      <c r="N966" s="61">
        <v>573152.0</v>
      </c>
      <c r="O966" s="61">
        <v>1243.0</v>
      </c>
      <c r="P966" s="44">
        <v>2606490.0</v>
      </c>
      <c r="Q966" s="31"/>
      <c r="R966" s="69">
        <v>6.5393651E7</v>
      </c>
      <c r="S966" s="51">
        <v>76998.97</v>
      </c>
      <c r="T966" s="51">
        <v>8.19534</v>
      </c>
      <c r="U966" s="52"/>
    </row>
    <row r="967" hidden="1">
      <c r="A967" s="27">
        <v>436.0</v>
      </c>
      <c r="B967" s="27" t="s">
        <v>54</v>
      </c>
      <c r="C967" s="27" t="s">
        <v>28</v>
      </c>
      <c r="D967" s="27" t="s">
        <v>28</v>
      </c>
      <c r="E967" s="27" t="s">
        <v>28</v>
      </c>
      <c r="F967" s="27">
        <v>64.0</v>
      </c>
      <c r="G967" s="27" t="s">
        <v>53</v>
      </c>
      <c r="H967" s="27">
        <v>11.0</v>
      </c>
      <c r="I967" s="27" t="s">
        <v>30</v>
      </c>
      <c r="J967" s="27">
        <v>64.0</v>
      </c>
      <c r="K967" s="28" t="s">
        <v>38</v>
      </c>
      <c r="L967" s="44">
        <v>1.718455E7</v>
      </c>
      <c r="M967" s="45">
        <v>1.768775E7</v>
      </c>
      <c r="N967" s="61">
        <v>1170224.0</v>
      </c>
      <c r="O967" s="61">
        <v>1277.0</v>
      </c>
      <c r="P967" s="44">
        <v>2234260.0</v>
      </c>
      <c r="Q967" s="31"/>
      <c r="R967" s="69">
        <v>5.1666414E7</v>
      </c>
      <c r="S967" s="51">
        <v>71462.914</v>
      </c>
      <c r="T967" s="51">
        <v>9.87947</v>
      </c>
      <c r="U967" s="52"/>
    </row>
    <row r="968" hidden="1">
      <c r="A968" s="27">
        <v>437.0</v>
      </c>
      <c r="B968" s="27" t="s">
        <v>54</v>
      </c>
      <c r="C968" s="27" t="s">
        <v>28</v>
      </c>
      <c r="D968" s="27" t="s">
        <v>28</v>
      </c>
      <c r="E968" s="27" t="s">
        <v>28</v>
      </c>
      <c r="F968" s="27">
        <v>64.0</v>
      </c>
      <c r="G968" s="27" t="s">
        <v>53</v>
      </c>
      <c r="H968" s="27">
        <v>11.0</v>
      </c>
      <c r="I968" s="27" t="s">
        <v>30</v>
      </c>
      <c r="J968" s="27">
        <v>64.0</v>
      </c>
      <c r="K968" s="28" t="s">
        <v>39</v>
      </c>
      <c r="L968" s="44">
        <v>1.879028E7</v>
      </c>
      <c r="M968" s="45">
        <v>1.927511E7</v>
      </c>
      <c r="N968" s="61">
        <v>1430250.0</v>
      </c>
      <c r="O968" s="61">
        <v>1395.0</v>
      </c>
      <c r="P968" s="44">
        <v>5087020.0</v>
      </c>
      <c r="Q968" s="31"/>
      <c r="R968" s="69">
        <v>9.1460981E7</v>
      </c>
      <c r="S968" s="51">
        <v>102858.26</v>
      </c>
      <c r="T968" s="51">
        <v>10.27951</v>
      </c>
      <c r="U968" s="52"/>
    </row>
    <row r="969" hidden="1">
      <c r="A969" s="27">
        <v>438.0</v>
      </c>
      <c r="B969" s="27" t="s">
        <v>54</v>
      </c>
      <c r="C969" s="27" t="s">
        <v>28</v>
      </c>
      <c r="D969" s="27" t="s">
        <v>28</v>
      </c>
      <c r="E969" s="27" t="s">
        <v>28</v>
      </c>
      <c r="F969" s="27">
        <v>64.0</v>
      </c>
      <c r="G969" s="27" t="s">
        <v>53</v>
      </c>
      <c r="H969" s="27">
        <v>11.0</v>
      </c>
      <c r="I969" s="27" t="s">
        <v>30</v>
      </c>
      <c r="J969" s="27">
        <v>64.0</v>
      </c>
      <c r="K969" s="28" t="s">
        <v>40</v>
      </c>
      <c r="L969" s="44">
        <v>1.743453E7</v>
      </c>
      <c r="M969" s="45">
        <v>1.789114E7</v>
      </c>
      <c r="N969" s="61">
        <v>972898.0</v>
      </c>
      <c r="O969" s="61">
        <v>1242.0</v>
      </c>
      <c r="P969" s="44">
        <v>2798380.0</v>
      </c>
      <c r="Q969" s="31"/>
      <c r="R969" s="69">
        <v>6.3155924E7</v>
      </c>
      <c r="S969" s="51">
        <v>75778.656</v>
      </c>
      <c r="T969" s="51">
        <v>9.30046</v>
      </c>
      <c r="U969" s="52"/>
    </row>
    <row r="970" hidden="1">
      <c r="A970" s="27">
        <v>439.0</v>
      </c>
      <c r="B970" s="27" t="s">
        <v>54</v>
      </c>
      <c r="C970" s="27" t="s">
        <v>28</v>
      </c>
      <c r="D970" s="27" t="s">
        <v>28</v>
      </c>
      <c r="E970" s="27" t="s">
        <v>28</v>
      </c>
      <c r="F970" s="27">
        <v>64.0</v>
      </c>
      <c r="G970" s="27" t="s">
        <v>53</v>
      </c>
      <c r="H970" s="27">
        <v>11.0</v>
      </c>
      <c r="I970" s="27" t="s">
        <v>30</v>
      </c>
      <c r="J970" s="27">
        <v>64.0</v>
      </c>
      <c r="K970" s="28" t="s">
        <v>41</v>
      </c>
      <c r="L970" s="44">
        <v>4786800.0</v>
      </c>
      <c r="M970" s="45">
        <v>4754970.0</v>
      </c>
      <c r="N970" s="61">
        <v>338219.0</v>
      </c>
      <c r="O970" s="61">
        <v>454.0</v>
      </c>
      <c r="P970" s="44">
        <v>427811.19</v>
      </c>
      <c r="Q970" s="31"/>
      <c r="R970" s="69">
        <v>8022662.0</v>
      </c>
      <c r="S970" s="51">
        <v>8781.871</v>
      </c>
      <c r="T970" s="51">
        <v>10.00978</v>
      </c>
      <c r="U970" s="52"/>
    </row>
    <row r="971" hidden="1">
      <c r="A971" s="27">
        <v>440.0</v>
      </c>
      <c r="B971" s="27" t="s">
        <v>54</v>
      </c>
      <c r="C971" s="27" t="s">
        <v>28</v>
      </c>
      <c r="D971" s="27" t="s">
        <v>28</v>
      </c>
      <c r="E971" s="27" t="s">
        <v>28</v>
      </c>
      <c r="F971" s="27">
        <v>64.0</v>
      </c>
      <c r="G971" s="27" t="s">
        <v>53</v>
      </c>
      <c r="H971" s="27">
        <v>11.0</v>
      </c>
      <c r="I971" s="27" t="s">
        <v>30</v>
      </c>
      <c r="J971" s="27">
        <v>64.0</v>
      </c>
      <c r="K971" s="28" t="s">
        <v>42</v>
      </c>
      <c r="L971" s="44">
        <v>8944650.0</v>
      </c>
      <c r="M971" s="45">
        <v>9484640.0</v>
      </c>
      <c r="N971" s="61">
        <v>269195.0</v>
      </c>
      <c r="O971" s="61">
        <v>1442.0</v>
      </c>
      <c r="P971" s="44">
        <v>1461490.0</v>
      </c>
      <c r="Q971" s="31"/>
      <c r="R971" s="69">
        <v>8.494806E7</v>
      </c>
      <c r="S971" s="51">
        <v>71133.16</v>
      </c>
      <c r="T971" s="51">
        <v>8.09946</v>
      </c>
      <c r="U971" s="52"/>
    </row>
    <row r="972" hidden="1">
      <c r="A972" s="27">
        <v>441.0</v>
      </c>
      <c r="B972" s="27" t="s">
        <v>54</v>
      </c>
      <c r="C972" s="27" t="s">
        <v>28</v>
      </c>
      <c r="D972" s="27" t="s">
        <v>28</v>
      </c>
      <c r="E972" s="27" t="s">
        <v>28</v>
      </c>
      <c r="F972" s="27">
        <v>64.0</v>
      </c>
      <c r="G972" s="27" t="s">
        <v>53</v>
      </c>
      <c r="H972" s="27">
        <v>11.0</v>
      </c>
      <c r="I972" s="27" t="s">
        <v>30</v>
      </c>
      <c r="J972" s="27">
        <v>64.0</v>
      </c>
      <c r="K972" s="28" t="s">
        <v>44</v>
      </c>
      <c r="L972" s="44">
        <v>5914080.0</v>
      </c>
      <c r="M972" s="45">
        <v>6370660.0</v>
      </c>
      <c r="N972" s="61">
        <v>94591.0</v>
      </c>
      <c r="O972" s="61">
        <v>1056.0</v>
      </c>
      <c r="P972" s="44">
        <v>729224.88</v>
      </c>
      <c r="Q972" s="31"/>
      <c r="R972" s="69">
        <v>8.2971006E7</v>
      </c>
      <c r="S972" s="51">
        <v>66816.719</v>
      </c>
      <c r="T972" s="51">
        <v>8.56534</v>
      </c>
      <c r="U972" s="52"/>
    </row>
    <row r="973" hidden="1">
      <c r="A973" s="27">
        <v>442.0</v>
      </c>
      <c r="B973" s="27" t="s">
        <v>54</v>
      </c>
      <c r="C973" s="27" t="s">
        <v>28</v>
      </c>
      <c r="D973" s="27" t="s">
        <v>28</v>
      </c>
      <c r="E973" s="27" t="s">
        <v>28</v>
      </c>
      <c r="F973" s="27">
        <v>64.0</v>
      </c>
      <c r="G973" s="27" t="s">
        <v>53</v>
      </c>
      <c r="H973" s="27">
        <v>11.0</v>
      </c>
      <c r="I973" s="27" t="s">
        <v>30</v>
      </c>
      <c r="J973" s="27">
        <v>64.0</v>
      </c>
      <c r="K973" s="28" t="s">
        <v>45</v>
      </c>
      <c r="L973" s="44">
        <v>1.564714E7</v>
      </c>
      <c r="M973" s="45">
        <v>1.709244E7</v>
      </c>
      <c r="N973" s="61">
        <v>181125.0</v>
      </c>
      <c r="O973" s="61">
        <v>988.0</v>
      </c>
      <c r="P973" s="44">
        <v>1133850.0</v>
      </c>
      <c r="Q973" s="31"/>
      <c r="R973" s="69">
        <v>8.9878722E7</v>
      </c>
      <c r="S973" s="51">
        <v>67205.317</v>
      </c>
      <c r="T973" s="51">
        <v>7.9591</v>
      </c>
      <c r="U973" s="52"/>
    </row>
    <row r="974" hidden="1">
      <c r="A974" s="27">
        <v>443.0</v>
      </c>
      <c r="B974" s="27" t="s">
        <v>54</v>
      </c>
      <c r="C974" s="27" t="s">
        <v>28</v>
      </c>
      <c r="D974" s="27" t="s">
        <v>28</v>
      </c>
      <c r="E974" s="27" t="s">
        <v>28</v>
      </c>
      <c r="F974" s="27">
        <v>64.0</v>
      </c>
      <c r="G974" s="27" t="s">
        <v>53</v>
      </c>
      <c r="H974" s="27">
        <v>11.0</v>
      </c>
      <c r="I974" s="27" t="s">
        <v>30</v>
      </c>
      <c r="J974" s="27">
        <v>64.0</v>
      </c>
      <c r="K974" s="28" t="s">
        <v>46</v>
      </c>
      <c r="L974" s="44">
        <v>1022340.0</v>
      </c>
      <c r="M974" s="45">
        <v>1034510.0</v>
      </c>
      <c r="N974" s="61">
        <v>67503.0</v>
      </c>
      <c r="O974" s="61">
        <v>185.0</v>
      </c>
      <c r="P974" s="44">
        <v>375693.45</v>
      </c>
      <c r="Q974" s="31"/>
      <c r="R974" s="69">
        <v>2.7058433E7</v>
      </c>
      <c r="S974" s="51">
        <v>28163.324</v>
      </c>
      <c r="T974" s="51">
        <v>8.6071</v>
      </c>
      <c r="U974" s="52"/>
    </row>
    <row r="975" hidden="1">
      <c r="A975" s="27">
        <v>444.0</v>
      </c>
      <c r="B975" s="27" t="s">
        <v>54</v>
      </c>
      <c r="C975" s="27" t="s">
        <v>28</v>
      </c>
      <c r="D975" s="27" t="s">
        <v>28</v>
      </c>
      <c r="E975" s="27" t="s">
        <v>28</v>
      </c>
      <c r="F975" s="27">
        <v>64.0</v>
      </c>
      <c r="G975" s="27" t="s">
        <v>53</v>
      </c>
      <c r="H975" s="27">
        <v>11.0</v>
      </c>
      <c r="I975" s="27" t="s">
        <v>30</v>
      </c>
      <c r="J975" s="27">
        <v>64.0</v>
      </c>
      <c r="K975" s="28" t="s">
        <v>49</v>
      </c>
      <c r="L975" s="44">
        <v>5870290.0</v>
      </c>
      <c r="M975" s="45">
        <v>6302590.0</v>
      </c>
      <c r="N975" s="61">
        <v>120208.0</v>
      </c>
      <c r="O975" s="61">
        <v>1019.0</v>
      </c>
      <c r="P975" s="44">
        <v>3407540.0</v>
      </c>
      <c r="Q975" s="31"/>
      <c r="R975" s="69">
        <v>8.0985497E7</v>
      </c>
      <c r="S975" s="51">
        <v>72812.483</v>
      </c>
      <c r="T975" s="51">
        <v>7.61146</v>
      </c>
      <c r="U975" s="52"/>
    </row>
    <row r="976" hidden="1">
      <c r="A976" s="27">
        <v>445.0</v>
      </c>
      <c r="B976" s="27" t="s">
        <v>54</v>
      </c>
      <c r="C976" s="27" t="s">
        <v>28</v>
      </c>
      <c r="D976" s="27" t="s">
        <v>28</v>
      </c>
      <c r="E976" s="27" t="s">
        <v>28</v>
      </c>
      <c r="F976" s="27">
        <v>64.0</v>
      </c>
      <c r="G976" s="27" t="s">
        <v>53</v>
      </c>
      <c r="H976" s="27">
        <v>11.0</v>
      </c>
      <c r="I976" s="27" t="s">
        <v>30</v>
      </c>
      <c r="J976" s="27">
        <v>64.0</v>
      </c>
      <c r="K976" s="28" t="s">
        <v>52</v>
      </c>
      <c r="L976" s="44">
        <v>507122.52999999997</v>
      </c>
      <c r="M976" s="45">
        <v>520281.57</v>
      </c>
      <c r="N976" s="61">
        <v>10799.0</v>
      </c>
      <c r="O976" s="61">
        <v>31.0</v>
      </c>
      <c r="P976" s="44">
        <v>48823.270000000004</v>
      </c>
      <c r="Q976" s="31"/>
      <c r="R976" s="69">
        <v>3.0061088E7</v>
      </c>
      <c r="S976" s="51">
        <v>30206.961</v>
      </c>
      <c r="T976" s="51">
        <v>6.68633</v>
      </c>
      <c r="U976" s="52"/>
    </row>
    <row r="977" hidden="1">
      <c r="A977" s="27">
        <v>446.0</v>
      </c>
      <c r="B977" s="27" t="s">
        <v>54</v>
      </c>
      <c r="C977" s="27" t="s">
        <v>28</v>
      </c>
      <c r="D977" s="27" t="s">
        <v>28</v>
      </c>
      <c r="E977" s="27" t="s">
        <v>28</v>
      </c>
      <c r="F977" s="27">
        <v>64.0</v>
      </c>
      <c r="G977" s="27" t="s">
        <v>53</v>
      </c>
      <c r="H977" s="27">
        <v>11.0</v>
      </c>
      <c r="I977" s="27" t="s">
        <v>30</v>
      </c>
      <c r="J977" s="27">
        <v>128.0</v>
      </c>
      <c r="K977" s="28" t="s">
        <v>31</v>
      </c>
      <c r="L977" s="44">
        <v>3.145082E7</v>
      </c>
      <c r="M977" s="45">
        <v>3.23586E7</v>
      </c>
      <c r="N977" s="61">
        <v>2733950.0</v>
      </c>
      <c r="O977" s="61">
        <v>7875.0</v>
      </c>
      <c r="P977" s="44">
        <v>3.901114E7</v>
      </c>
      <c r="Q977" s="31"/>
      <c r="R977" s="69">
        <v>1.83172232E8</v>
      </c>
      <c r="S977" s="51">
        <v>129168.556</v>
      </c>
      <c r="T977" s="51">
        <v>7.78665</v>
      </c>
      <c r="U977" s="52"/>
    </row>
    <row r="978" hidden="1">
      <c r="A978" s="27">
        <v>447.0</v>
      </c>
      <c r="B978" s="27" t="s">
        <v>54</v>
      </c>
      <c r="C978" s="27" t="s">
        <v>28</v>
      </c>
      <c r="D978" s="27" t="s">
        <v>28</v>
      </c>
      <c r="E978" s="27" t="s">
        <v>28</v>
      </c>
      <c r="F978" s="27">
        <v>64.0</v>
      </c>
      <c r="G978" s="27" t="s">
        <v>53</v>
      </c>
      <c r="H978" s="27">
        <v>11.0</v>
      </c>
      <c r="I978" s="27" t="s">
        <v>30</v>
      </c>
      <c r="J978" s="27">
        <v>128.0</v>
      </c>
      <c r="K978" s="28" t="s">
        <v>32</v>
      </c>
      <c r="L978" s="44">
        <v>2798070.0</v>
      </c>
      <c r="M978" s="45">
        <v>2785770.0</v>
      </c>
      <c r="N978" s="61">
        <v>211361.0</v>
      </c>
      <c r="O978" s="61">
        <v>438.0</v>
      </c>
      <c r="P978" s="44">
        <v>1370380.0</v>
      </c>
      <c r="Q978" s="31"/>
      <c r="R978" s="69">
        <v>7.7354575E7</v>
      </c>
      <c r="S978" s="51">
        <v>76883.71</v>
      </c>
      <c r="T978" s="51">
        <v>8.81527</v>
      </c>
      <c r="U978" s="52"/>
    </row>
    <row r="979" hidden="1">
      <c r="A979" s="27">
        <v>448.0</v>
      </c>
      <c r="B979" s="27" t="s">
        <v>54</v>
      </c>
      <c r="C979" s="27" t="s">
        <v>28</v>
      </c>
      <c r="D979" s="27" t="s">
        <v>28</v>
      </c>
      <c r="E979" s="27" t="s">
        <v>28</v>
      </c>
      <c r="F979" s="27">
        <v>64.0</v>
      </c>
      <c r="G979" s="27" t="s">
        <v>53</v>
      </c>
      <c r="H979" s="27">
        <v>11.0</v>
      </c>
      <c r="I979" s="27" t="s">
        <v>30</v>
      </c>
      <c r="J979" s="27">
        <v>128.0</v>
      </c>
      <c r="K979" s="28" t="s">
        <v>33</v>
      </c>
      <c r="L979" s="44">
        <v>3.406354E7</v>
      </c>
      <c r="M979" s="45">
        <v>3.509855E7</v>
      </c>
      <c r="N979" s="61">
        <v>2185935.0</v>
      </c>
      <c r="O979" s="61">
        <v>2480.0</v>
      </c>
      <c r="P979" s="44">
        <v>4588810.0</v>
      </c>
      <c r="Q979" s="31"/>
      <c r="R979" s="69">
        <v>2.10756737E8</v>
      </c>
      <c r="S979" s="51">
        <v>180876.755</v>
      </c>
      <c r="T979" s="51">
        <v>9.44326</v>
      </c>
      <c r="U979" s="52"/>
    </row>
    <row r="980" hidden="1">
      <c r="A980" s="27">
        <v>449.0</v>
      </c>
      <c r="B980" s="27" t="s">
        <v>54</v>
      </c>
      <c r="C980" s="27" t="s">
        <v>28</v>
      </c>
      <c r="D980" s="27" t="s">
        <v>28</v>
      </c>
      <c r="E980" s="27" t="s">
        <v>28</v>
      </c>
      <c r="F980" s="27">
        <v>64.0</v>
      </c>
      <c r="G980" s="27" t="s">
        <v>53</v>
      </c>
      <c r="H980" s="27">
        <v>11.0</v>
      </c>
      <c r="I980" s="27" t="s">
        <v>30</v>
      </c>
      <c r="J980" s="27">
        <v>128.0</v>
      </c>
      <c r="K980" s="28" t="s">
        <v>34</v>
      </c>
      <c r="L980" s="44">
        <v>7086070.0</v>
      </c>
      <c r="M980" s="45">
        <v>7736970.0</v>
      </c>
      <c r="N980" s="61">
        <v>163128.0</v>
      </c>
      <c r="O980" s="61">
        <v>452.0</v>
      </c>
      <c r="P980" s="44">
        <v>267773.0</v>
      </c>
      <c r="Q980" s="31"/>
      <c r="R980" s="69">
        <v>3.1206989E8</v>
      </c>
      <c r="S980" s="51">
        <v>238990.508</v>
      </c>
      <c r="T980" s="51">
        <v>7.1357</v>
      </c>
      <c r="U980" s="52"/>
    </row>
    <row r="981" hidden="1">
      <c r="A981" s="27">
        <v>450.0</v>
      </c>
      <c r="B981" s="27" t="s">
        <v>54</v>
      </c>
      <c r="C981" s="27" t="s">
        <v>28</v>
      </c>
      <c r="D981" s="27" t="s">
        <v>28</v>
      </c>
      <c r="E981" s="27" t="s">
        <v>28</v>
      </c>
      <c r="F981" s="27">
        <v>64.0</v>
      </c>
      <c r="G981" s="27" t="s">
        <v>53</v>
      </c>
      <c r="H981" s="27">
        <v>11.0</v>
      </c>
      <c r="I981" s="27" t="s">
        <v>30</v>
      </c>
      <c r="J981" s="27">
        <v>128.0</v>
      </c>
      <c r="K981" s="28" t="s">
        <v>36</v>
      </c>
      <c r="L981" s="44">
        <v>3.122423E7</v>
      </c>
      <c r="M981" s="45">
        <v>3.217452E7</v>
      </c>
      <c r="N981" s="61">
        <v>1731984.0</v>
      </c>
      <c r="O981" s="61">
        <v>3941.0</v>
      </c>
      <c r="P981" s="44">
        <v>8124020.0</v>
      </c>
      <c r="Q981" s="31"/>
      <c r="R981" s="69">
        <v>1.82344362E8</v>
      </c>
      <c r="S981" s="51">
        <v>145747.216</v>
      </c>
      <c r="T981" s="51">
        <v>7.2221</v>
      </c>
      <c r="U981" s="52"/>
    </row>
    <row r="982" hidden="1">
      <c r="A982" s="27">
        <v>451.0</v>
      </c>
      <c r="B982" s="27" t="s">
        <v>54</v>
      </c>
      <c r="C982" s="27" t="s">
        <v>28</v>
      </c>
      <c r="D982" s="27" t="s">
        <v>28</v>
      </c>
      <c r="E982" s="27" t="s">
        <v>28</v>
      </c>
      <c r="F982" s="27">
        <v>64.0</v>
      </c>
      <c r="G982" s="27" t="s">
        <v>53</v>
      </c>
      <c r="H982" s="27">
        <v>11.0</v>
      </c>
      <c r="I982" s="27" t="s">
        <v>30</v>
      </c>
      <c r="J982" s="27">
        <v>128.0</v>
      </c>
      <c r="K982" s="28" t="s">
        <v>37</v>
      </c>
      <c r="L982" s="44">
        <v>1.819569E7</v>
      </c>
      <c r="M982" s="45">
        <v>1.858744E7</v>
      </c>
      <c r="N982" s="61">
        <v>1198571.0</v>
      </c>
      <c r="O982" s="61">
        <v>2481.0</v>
      </c>
      <c r="P982" s="44">
        <v>5233270.0</v>
      </c>
      <c r="Q982" s="31"/>
      <c r="R982" s="69">
        <v>1.98191864E8</v>
      </c>
      <c r="S982" s="51">
        <v>170449.716</v>
      </c>
      <c r="T982" s="51">
        <v>8.9375</v>
      </c>
      <c r="U982" s="52"/>
    </row>
    <row r="983" hidden="1">
      <c r="A983" s="27">
        <v>452.0</v>
      </c>
      <c r="B983" s="27" t="s">
        <v>54</v>
      </c>
      <c r="C983" s="27" t="s">
        <v>28</v>
      </c>
      <c r="D983" s="27" t="s">
        <v>28</v>
      </c>
      <c r="E983" s="27" t="s">
        <v>28</v>
      </c>
      <c r="F983" s="27">
        <v>64.0</v>
      </c>
      <c r="G983" s="27" t="s">
        <v>53</v>
      </c>
      <c r="H983" s="27">
        <v>11.0</v>
      </c>
      <c r="I983" s="27" t="s">
        <v>30</v>
      </c>
      <c r="J983" s="27">
        <v>128.0</v>
      </c>
      <c r="K983" s="28" t="s">
        <v>38</v>
      </c>
      <c r="L983" s="44">
        <v>3.426567E7</v>
      </c>
      <c r="M983" s="45">
        <v>3.544599E7</v>
      </c>
      <c r="N983" s="61">
        <v>2391549.0</v>
      </c>
      <c r="O983" s="61">
        <v>2549.0</v>
      </c>
      <c r="P983" s="44">
        <v>4610490.0</v>
      </c>
      <c r="Q983" s="31"/>
      <c r="R983" s="69">
        <v>1.76979004E8</v>
      </c>
      <c r="S983" s="51">
        <v>153083.351</v>
      </c>
      <c r="T983" s="51">
        <v>10.41736</v>
      </c>
      <c r="U983" s="52"/>
    </row>
    <row r="984" hidden="1">
      <c r="A984" s="27">
        <v>453.0</v>
      </c>
      <c r="B984" s="27" t="s">
        <v>54</v>
      </c>
      <c r="C984" s="27" t="s">
        <v>28</v>
      </c>
      <c r="D984" s="27" t="s">
        <v>28</v>
      </c>
      <c r="E984" s="27" t="s">
        <v>28</v>
      </c>
      <c r="F984" s="27">
        <v>64.0</v>
      </c>
      <c r="G984" s="27" t="s">
        <v>53</v>
      </c>
      <c r="H984" s="27">
        <v>11.0</v>
      </c>
      <c r="I984" s="27" t="s">
        <v>30</v>
      </c>
      <c r="J984" s="27">
        <v>128.0</v>
      </c>
      <c r="K984" s="28" t="s">
        <v>39</v>
      </c>
      <c r="L984" s="44">
        <v>3.253517E7</v>
      </c>
      <c r="M984" s="45">
        <v>3.3530089999999996E7</v>
      </c>
      <c r="N984" s="61">
        <v>2321006.0</v>
      </c>
      <c r="O984" s="61">
        <v>2303.0</v>
      </c>
      <c r="P984" s="44">
        <v>5873570.0</v>
      </c>
      <c r="Q984" s="31"/>
      <c r="R984" s="69">
        <v>3.29078963E8</v>
      </c>
      <c r="S984" s="51">
        <v>304919.47</v>
      </c>
      <c r="T984" s="51">
        <v>11.47316</v>
      </c>
      <c r="U984" s="52"/>
    </row>
    <row r="985" hidden="1">
      <c r="A985" s="27">
        <v>454.0</v>
      </c>
      <c r="B985" s="27" t="s">
        <v>54</v>
      </c>
      <c r="C985" s="27" t="s">
        <v>28</v>
      </c>
      <c r="D985" s="27" t="s">
        <v>28</v>
      </c>
      <c r="E985" s="27" t="s">
        <v>28</v>
      </c>
      <c r="F985" s="27">
        <v>64.0</v>
      </c>
      <c r="G985" s="27" t="s">
        <v>53</v>
      </c>
      <c r="H985" s="27">
        <v>11.0</v>
      </c>
      <c r="I985" s="27" t="s">
        <v>30</v>
      </c>
      <c r="J985" s="27">
        <v>128.0</v>
      </c>
      <c r="K985" s="28" t="s">
        <v>40</v>
      </c>
      <c r="L985" s="44">
        <v>3.431779E7</v>
      </c>
      <c r="M985" s="45">
        <v>3.546072E7</v>
      </c>
      <c r="N985" s="61">
        <v>2059078.0</v>
      </c>
      <c r="O985" s="61">
        <v>2419.0</v>
      </c>
      <c r="P985" s="44">
        <v>3453840.0</v>
      </c>
      <c r="Q985" s="31"/>
      <c r="R985" s="69">
        <v>2.66030385E8</v>
      </c>
      <c r="S985" s="51">
        <v>196052.306</v>
      </c>
      <c r="T985" s="51">
        <v>8.3098</v>
      </c>
      <c r="U985" s="52"/>
    </row>
    <row r="986" hidden="1">
      <c r="A986" s="27">
        <v>455.0</v>
      </c>
      <c r="B986" s="27" t="s">
        <v>54</v>
      </c>
      <c r="C986" s="27" t="s">
        <v>28</v>
      </c>
      <c r="D986" s="27" t="s">
        <v>28</v>
      </c>
      <c r="E986" s="27" t="s">
        <v>28</v>
      </c>
      <c r="F986" s="27">
        <v>64.0</v>
      </c>
      <c r="G986" s="27" t="s">
        <v>53</v>
      </c>
      <c r="H986" s="27">
        <v>11.0</v>
      </c>
      <c r="I986" s="27" t="s">
        <v>30</v>
      </c>
      <c r="J986" s="27">
        <v>128.0</v>
      </c>
      <c r="K986" s="28" t="s">
        <v>41</v>
      </c>
      <c r="L986" s="44">
        <v>9596360.0</v>
      </c>
      <c r="M986" s="45">
        <v>9671450.0</v>
      </c>
      <c r="N986" s="61">
        <v>677658.0</v>
      </c>
      <c r="O986" s="61">
        <v>898.0</v>
      </c>
      <c r="P986" s="44">
        <v>867691.0299999999</v>
      </c>
      <c r="Q986" s="31"/>
      <c r="R986" s="69">
        <v>1.5983074E7</v>
      </c>
      <c r="S986" s="51">
        <v>16879.328</v>
      </c>
      <c r="T986" s="51">
        <v>10.3097</v>
      </c>
      <c r="U986" s="52"/>
    </row>
    <row r="987" hidden="1">
      <c r="A987" s="27">
        <v>456.0</v>
      </c>
      <c r="B987" s="27" t="s">
        <v>54</v>
      </c>
      <c r="C987" s="27" t="s">
        <v>28</v>
      </c>
      <c r="D987" s="27" t="s">
        <v>28</v>
      </c>
      <c r="E987" s="27" t="s">
        <v>28</v>
      </c>
      <c r="F987" s="27">
        <v>64.0</v>
      </c>
      <c r="G987" s="27" t="s">
        <v>53</v>
      </c>
      <c r="H987" s="27">
        <v>11.0</v>
      </c>
      <c r="I987" s="27" t="s">
        <v>30</v>
      </c>
      <c r="J987" s="27">
        <v>128.0</v>
      </c>
      <c r="K987" s="28" t="s">
        <v>42</v>
      </c>
      <c r="L987" s="44">
        <v>1.749454E7</v>
      </c>
      <c r="M987" s="45">
        <v>1.874686E7</v>
      </c>
      <c r="N987" s="61">
        <v>563204.0</v>
      </c>
      <c r="O987" s="61">
        <v>2873.0</v>
      </c>
      <c r="P987" s="44">
        <v>3029090.0</v>
      </c>
      <c r="Q987" s="31"/>
      <c r="R987" s="69">
        <v>2.67362652E8</v>
      </c>
      <c r="S987" s="51">
        <v>160789.937</v>
      </c>
      <c r="T987" s="51">
        <v>8.73283</v>
      </c>
      <c r="U987" s="52"/>
    </row>
    <row r="988" hidden="1">
      <c r="A988" s="27">
        <v>457.0</v>
      </c>
      <c r="B988" s="27" t="s">
        <v>54</v>
      </c>
      <c r="C988" s="27" t="s">
        <v>28</v>
      </c>
      <c r="D988" s="27" t="s">
        <v>28</v>
      </c>
      <c r="E988" s="27" t="s">
        <v>28</v>
      </c>
      <c r="F988" s="27">
        <v>64.0</v>
      </c>
      <c r="G988" s="27" t="s">
        <v>53</v>
      </c>
      <c r="H988" s="27">
        <v>11.0</v>
      </c>
      <c r="I988" s="27" t="s">
        <v>30</v>
      </c>
      <c r="J988" s="27">
        <v>128.0</v>
      </c>
      <c r="K988" s="28" t="s">
        <v>44</v>
      </c>
      <c r="L988" s="44">
        <v>3.205729E7</v>
      </c>
      <c r="M988" s="45">
        <v>3.508976E7</v>
      </c>
      <c r="N988" s="61">
        <v>619397.0</v>
      </c>
      <c r="O988" s="61">
        <v>2019.0</v>
      </c>
      <c r="P988" s="44">
        <v>2623450.0</v>
      </c>
      <c r="Q988" s="31"/>
      <c r="R988" s="69">
        <v>2.39420559E8</v>
      </c>
      <c r="S988" s="51">
        <v>154338.102</v>
      </c>
      <c r="T988" s="51">
        <v>8.29237</v>
      </c>
      <c r="U988" s="52"/>
    </row>
    <row r="989" hidden="1">
      <c r="A989" s="27">
        <v>458.0</v>
      </c>
      <c r="B989" s="27" t="s">
        <v>54</v>
      </c>
      <c r="C989" s="27" t="s">
        <v>28</v>
      </c>
      <c r="D989" s="27" t="s">
        <v>28</v>
      </c>
      <c r="E989" s="27" t="s">
        <v>28</v>
      </c>
      <c r="F989" s="27">
        <v>64.0</v>
      </c>
      <c r="G989" s="27" t="s">
        <v>53</v>
      </c>
      <c r="H989" s="27">
        <v>11.0</v>
      </c>
      <c r="I989" s="27" t="s">
        <v>30</v>
      </c>
      <c r="J989" s="27">
        <v>128.0</v>
      </c>
      <c r="K989" s="28" t="s">
        <v>45</v>
      </c>
      <c r="L989" s="44" t="e">
        <v>#VALUE!</v>
      </c>
      <c r="M989" s="45" t="e">
        <v>#VALUE!</v>
      </c>
      <c r="N989" s="61" t="s">
        <v>56</v>
      </c>
      <c r="O989" s="61" t="s">
        <v>56</v>
      </c>
      <c r="P989" s="44"/>
      <c r="Q989" s="31"/>
      <c r="R989" s="69">
        <v>2.36627224E8</v>
      </c>
      <c r="S989" s="51">
        <v>138221.192</v>
      </c>
      <c r="T989" s="46" t="s">
        <v>56</v>
      </c>
      <c r="U989" s="47"/>
    </row>
    <row r="990" hidden="1">
      <c r="A990" s="27">
        <v>459.0</v>
      </c>
      <c r="B990" s="27" t="s">
        <v>54</v>
      </c>
      <c r="C990" s="27" t="s">
        <v>28</v>
      </c>
      <c r="D990" s="27" t="s">
        <v>28</v>
      </c>
      <c r="E990" s="27" t="s">
        <v>28</v>
      </c>
      <c r="F990" s="27">
        <v>64.0</v>
      </c>
      <c r="G990" s="27" t="s">
        <v>53</v>
      </c>
      <c r="H990" s="27">
        <v>11.0</v>
      </c>
      <c r="I990" s="27" t="s">
        <v>30</v>
      </c>
      <c r="J990" s="27">
        <v>128.0</v>
      </c>
      <c r="K990" s="28" t="s">
        <v>46</v>
      </c>
      <c r="L990" s="44">
        <v>2039750.0</v>
      </c>
      <c r="M990" s="45">
        <v>2080540.0</v>
      </c>
      <c r="N990" s="61">
        <v>137584.0</v>
      </c>
      <c r="O990" s="61">
        <v>367.0</v>
      </c>
      <c r="P990" s="44">
        <v>742714.41</v>
      </c>
      <c r="Q990" s="31"/>
      <c r="R990" s="69">
        <v>5.618728E7</v>
      </c>
      <c r="S990" s="51">
        <v>58267.046</v>
      </c>
      <c r="T990" s="51">
        <v>9.38234</v>
      </c>
      <c r="U990" s="52"/>
    </row>
    <row r="991" hidden="1">
      <c r="A991" s="27">
        <v>460.0</v>
      </c>
      <c r="B991" s="27" t="s">
        <v>54</v>
      </c>
      <c r="C991" s="27" t="s">
        <v>28</v>
      </c>
      <c r="D991" s="27" t="s">
        <v>28</v>
      </c>
      <c r="E991" s="27" t="s">
        <v>28</v>
      </c>
      <c r="F991" s="27">
        <v>64.0</v>
      </c>
      <c r="G991" s="27" t="s">
        <v>53</v>
      </c>
      <c r="H991" s="27">
        <v>11.0</v>
      </c>
      <c r="I991" s="27" t="s">
        <v>30</v>
      </c>
      <c r="J991" s="27">
        <v>128.0</v>
      </c>
      <c r="K991" s="28" t="s">
        <v>49</v>
      </c>
      <c r="L991" s="44">
        <v>3.208487E7</v>
      </c>
      <c r="M991" s="45">
        <v>3.291829E7</v>
      </c>
      <c r="N991" s="61">
        <v>1866922.0</v>
      </c>
      <c r="O991" s="61">
        <v>4007.0</v>
      </c>
      <c r="P991" s="44">
        <v>8256170.0</v>
      </c>
      <c r="Q991" s="31"/>
      <c r="R991" s="69">
        <v>2.55283246E8</v>
      </c>
      <c r="S991" s="51">
        <v>139025.857</v>
      </c>
      <c r="T991" s="51">
        <v>9.68716</v>
      </c>
      <c r="U991" s="52"/>
    </row>
    <row r="992" hidden="1">
      <c r="A992" s="27">
        <v>461.0</v>
      </c>
      <c r="B992" s="27" t="s">
        <v>54</v>
      </c>
      <c r="C992" s="27" t="s">
        <v>28</v>
      </c>
      <c r="D992" s="27" t="s">
        <v>28</v>
      </c>
      <c r="E992" s="27" t="s">
        <v>28</v>
      </c>
      <c r="F992" s="27">
        <v>64.0</v>
      </c>
      <c r="G992" s="27" t="s">
        <v>53</v>
      </c>
      <c r="H992" s="27">
        <v>11.0</v>
      </c>
      <c r="I992" s="27" t="s">
        <v>30</v>
      </c>
      <c r="J992" s="27">
        <v>128.0</v>
      </c>
      <c r="K992" s="28" t="s">
        <v>52</v>
      </c>
      <c r="L992" s="44">
        <v>1008080.0</v>
      </c>
      <c r="M992" s="45">
        <v>1039109.9999999999</v>
      </c>
      <c r="N992" s="61">
        <v>19074.0</v>
      </c>
      <c r="O992" s="61">
        <v>62.0</v>
      </c>
      <c r="P992" s="44">
        <v>94963.76999999999</v>
      </c>
      <c r="Q992" s="31"/>
      <c r="R992" s="69">
        <v>5.9321042E7</v>
      </c>
      <c r="S992" s="51">
        <v>62030.194</v>
      </c>
      <c r="T992" s="51">
        <v>8.09635</v>
      </c>
      <c r="U992" s="52"/>
    </row>
    <row r="993" hidden="1">
      <c r="A993" s="27">
        <v>462.0</v>
      </c>
      <c r="B993" s="27" t="s">
        <v>54</v>
      </c>
      <c r="C993" s="27" t="s">
        <v>28</v>
      </c>
      <c r="D993" s="27" t="s">
        <v>28</v>
      </c>
      <c r="E993" s="27" t="s">
        <v>28</v>
      </c>
      <c r="F993" s="27">
        <v>48.0</v>
      </c>
      <c r="G993" s="27" t="s">
        <v>29</v>
      </c>
      <c r="H993" s="27">
        <v>11.0</v>
      </c>
      <c r="I993" s="27" t="s">
        <v>30</v>
      </c>
      <c r="J993" s="27">
        <v>1.0</v>
      </c>
      <c r="K993" s="28" t="s">
        <v>31</v>
      </c>
      <c r="L993" s="44">
        <v>90148.48999999999</v>
      </c>
      <c r="M993" s="45">
        <v>73180.71</v>
      </c>
      <c r="N993" s="46">
        <v>7009.0</v>
      </c>
      <c r="O993" s="46">
        <v>69.0</v>
      </c>
      <c r="P993" s="44">
        <v>197570.44999999998</v>
      </c>
      <c r="Q993" s="31"/>
      <c r="R993" s="68">
        <v>657039.0</v>
      </c>
      <c r="S993" s="51">
        <v>982.54</v>
      </c>
      <c r="T993" s="51">
        <v>6.24534</v>
      </c>
      <c r="U993" s="52"/>
    </row>
    <row r="994" hidden="1">
      <c r="A994" s="27">
        <v>463.0</v>
      </c>
      <c r="B994" s="27" t="s">
        <v>54</v>
      </c>
      <c r="C994" s="27" t="s">
        <v>28</v>
      </c>
      <c r="D994" s="27" t="s">
        <v>28</v>
      </c>
      <c r="E994" s="27" t="s">
        <v>28</v>
      </c>
      <c r="F994" s="27">
        <v>48.0</v>
      </c>
      <c r="G994" s="27" t="s">
        <v>29</v>
      </c>
      <c r="H994" s="27">
        <v>11.0</v>
      </c>
      <c r="I994" s="27" t="s">
        <v>30</v>
      </c>
      <c r="J994" s="27">
        <v>1.0</v>
      </c>
      <c r="K994" s="28" t="s">
        <v>32</v>
      </c>
      <c r="L994" s="44">
        <v>14907.970000000001</v>
      </c>
      <c r="M994" s="45">
        <v>2745.91</v>
      </c>
      <c r="N994" s="46">
        <v>572.0</v>
      </c>
      <c r="O994" s="46">
        <v>5.0</v>
      </c>
      <c r="P994" s="44">
        <v>6532.68</v>
      </c>
      <c r="Q994" s="31"/>
      <c r="R994" s="69">
        <v>355819.0</v>
      </c>
      <c r="S994" s="51">
        <v>703.721</v>
      </c>
      <c r="T994" s="51">
        <v>5.45957</v>
      </c>
      <c r="U994" s="52"/>
    </row>
    <row r="995" hidden="1">
      <c r="A995" s="27">
        <v>464.0</v>
      </c>
      <c r="B995" s="27" t="s">
        <v>54</v>
      </c>
      <c r="C995" s="27" t="s">
        <v>28</v>
      </c>
      <c r="D995" s="27" t="s">
        <v>28</v>
      </c>
      <c r="E995" s="27" t="s">
        <v>28</v>
      </c>
      <c r="F995" s="27">
        <v>48.0</v>
      </c>
      <c r="G995" s="27" t="s">
        <v>29</v>
      </c>
      <c r="H995" s="27">
        <v>11.0</v>
      </c>
      <c r="I995" s="27" t="s">
        <v>30</v>
      </c>
      <c r="J995" s="27">
        <v>1.0</v>
      </c>
      <c r="K995" s="28" t="s">
        <v>33</v>
      </c>
      <c r="L995" s="44">
        <v>117451.08</v>
      </c>
      <c r="M995" s="45">
        <v>101107.33</v>
      </c>
      <c r="N995" s="46">
        <v>3147.0</v>
      </c>
      <c r="O995" s="46">
        <v>23.0</v>
      </c>
      <c r="P995" s="44">
        <v>20009.08</v>
      </c>
      <c r="Q995" s="31"/>
      <c r="R995" s="69">
        <v>2011716.0</v>
      </c>
      <c r="S995" s="51">
        <v>2411.009</v>
      </c>
      <c r="T995" s="51">
        <v>6.58144</v>
      </c>
      <c r="U995" s="52"/>
    </row>
    <row r="996" hidden="1">
      <c r="A996" s="27">
        <v>465.0</v>
      </c>
      <c r="B996" s="27" t="s">
        <v>54</v>
      </c>
      <c r="C996" s="27" t="s">
        <v>28</v>
      </c>
      <c r="D996" s="27" t="s">
        <v>28</v>
      </c>
      <c r="E996" s="27" t="s">
        <v>28</v>
      </c>
      <c r="F996" s="27">
        <v>48.0</v>
      </c>
      <c r="G996" s="27" t="s">
        <v>29</v>
      </c>
      <c r="H996" s="27">
        <v>11.0</v>
      </c>
      <c r="I996" s="27" t="s">
        <v>30</v>
      </c>
      <c r="J996" s="27">
        <v>1.0</v>
      </c>
      <c r="K996" s="28" t="s">
        <v>34</v>
      </c>
      <c r="L996" s="44">
        <v>29345.09</v>
      </c>
      <c r="M996" s="45">
        <v>21502.79</v>
      </c>
      <c r="N996" s="46">
        <v>315.0</v>
      </c>
      <c r="O996" s="46">
        <v>6.0</v>
      </c>
      <c r="P996" s="44">
        <v>2223.22</v>
      </c>
      <c r="Q996" s="31"/>
      <c r="R996" s="69">
        <v>371985.0</v>
      </c>
      <c r="S996" s="51">
        <v>793.317</v>
      </c>
      <c r="T996" s="51">
        <v>5.43312</v>
      </c>
      <c r="U996" s="52"/>
    </row>
    <row r="997" hidden="1">
      <c r="A997" s="27">
        <v>466.0</v>
      </c>
      <c r="B997" s="27" t="s">
        <v>54</v>
      </c>
      <c r="C997" s="27" t="s">
        <v>28</v>
      </c>
      <c r="D997" s="27" t="s">
        <v>28</v>
      </c>
      <c r="E997" s="27" t="s">
        <v>28</v>
      </c>
      <c r="F997" s="27">
        <v>48.0</v>
      </c>
      <c r="G997" s="27" t="s">
        <v>29</v>
      </c>
      <c r="H997" s="27">
        <v>11.0</v>
      </c>
      <c r="I997" s="27" t="s">
        <v>30</v>
      </c>
      <c r="J997" s="27">
        <v>1.0</v>
      </c>
      <c r="K997" s="28" t="s">
        <v>35</v>
      </c>
      <c r="L997" s="44">
        <v>23922.239999999998</v>
      </c>
      <c r="M997" s="45">
        <v>651.806</v>
      </c>
      <c r="N997" s="46">
        <v>1156.0</v>
      </c>
      <c r="O997" s="46">
        <v>11.0</v>
      </c>
      <c r="P997" s="44">
        <v>13010.730000000001</v>
      </c>
      <c r="Q997" s="31"/>
      <c r="R997" s="69">
        <v>439808.0</v>
      </c>
      <c r="S997" s="51">
        <v>775.582</v>
      </c>
      <c r="T997" s="51">
        <v>6.79288</v>
      </c>
      <c r="U997" s="52"/>
    </row>
    <row r="998" hidden="1">
      <c r="A998" s="27">
        <v>467.0</v>
      </c>
      <c r="B998" s="27" t="s">
        <v>54</v>
      </c>
      <c r="C998" s="27" t="s">
        <v>28</v>
      </c>
      <c r="D998" s="27" t="s">
        <v>28</v>
      </c>
      <c r="E998" s="27" t="s">
        <v>28</v>
      </c>
      <c r="F998" s="27">
        <v>48.0</v>
      </c>
      <c r="G998" s="27" t="s">
        <v>29</v>
      </c>
      <c r="H998" s="27">
        <v>11.0</v>
      </c>
      <c r="I998" s="27" t="s">
        <v>30</v>
      </c>
      <c r="J998" s="27">
        <v>1.0</v>
      </c>
      <c r="K998" s="28" t="s">
        <v>36</v>
      </c>
      <c r="L998" s="44">
        <v>88807.99</v>
      </c>
      <c r="M998" s="45">
        <v>73055.40000000001</v>
      </c>
      <c r="N998" s="46">
        <v>2297.0</v>
      </c>
      <c r="O998" s="46">
        <v>37.0</v>
      </c>
      <c r="P998" s="44">
        <v>33670.78999999999</v>
      </c>
      <c r="Q998" s="31"/>
      <c r="R998" s="69">
        <v>539379.0</v>
      </c>
      <c r="S998" s="51">
        <v>899.987</v>
      </c>
      <c r="T998" s="51">
        <v>6.2871</v>
      </c>
      <c r="U998" s="52"/>
    </row>
    <row r="999" hidden="1">
      <c r="A999" s="27">
        <v>468.0</v>
      </c>
      <c r="B999" s="27" t="s">
        <v>54</v>
      </c>
      <c r="C999" s="27" t="s">
        <v>28</v>
      </c>
      <c r="D999" s="27" t="s">
        <v>28</v>
      </c>
      <c r="E999" s="27" t="s">
        <v>28</v>
      </c>
      <c r="F999" s="27">
        <v>48.0</v>
      </c>
      <c r="G999" s="27" t="s">
        <v>29</v>
      </c>
      <c r="H999" s="27">
        <v>11.0</v>
      </c>
      <c r="I999" s="27" t="s">
        <v>30</v>
      </c>
      <c r="J999" s="27">
        <v>1.0</v>
      </c>
      <c r="K999" s="28" t="s">
        <v>37</v>
      </c>
      <c r="L999" s="44">
        <v>24452.4</v>
      </c>
      <c r="M999" s="45">
        <v>1132.83</v>
      </c>
      <c r="N999" s="46">
        <v>1208.0</v>
      </c>
      <c r="O999" s="46">
        <v>10.0</v>
      </c>
      <c r="P999" s="44">
        <v>14226.24</v>
      </c>
      <c r="Q999" s="31"/>
      <c r="R999" s="69">
        <v>492166.0</v>
      </c>
      <c r="S999" s="51">
        <v>914.533</v>
      </c>
      <c r="T999" s="51">
        <v>6.49083</v>
      </c>
      <c r="U999" s="52"/>
    </row>
    <row r="1000" hidden="1">
      <c r="A1000" s="27">
        <v>469.0</v>
      </c>
      <c r="B1000" s="27" t="s">
        <v>54</v>
      </c>
      <c r="C1000" s="27" t="s">
        <v>28</v>
      </c>
      <c r="D1000" s="27" t="s">
        <v>28</v>
      </c>
      <c r="E1000" s="27" t="s">
        <v>28</v>
      </c>
      <c r="F1000" s="27">
        <v>48.0</v>
      </c>
      <c r="G1000" s="27" t="s">
        <v>29</v>
      </c>
      <c r="H1000" s="27">
        <v>11.0</v>
      </c>
      <c r="I1000" s="27" t="s">
        <v>30</v>
      </c>
      <c r="J1000" s="27">
        <v>1.0</v>
      </c>
      <c r="K1000" s="28" t="s">
        <v>38</v>
      </c>
      <c r="L1000" s="44">
        <v>22042.78</v>
      </c>
      <c r="M1000" s="45">
        <v>3446.99</v>
      </c>
      <c r="N1000" s="46">
        <v>870.0</v>
      </c>
      <c r="O1000" s="46">
        <v>7.0</v>
      </c>
      <c r="P1000" s="44">
        <v>4524.81</v>
      </c>
      <c r="Q1000" s="31"/>
      <c r="R1000" s="69">
        <v>661732.0</v>
      </c>
      <c r="S1000" s="51">
        <v>1026.041</v>
      </c>
      <c r="T1000" s="51">
        <v>6.21571</v>
      </c>
      <c r="U1000" s="52"/>
    </row>
    <row r="1001" hidden="1">
      <c r="A1001" s="27">
        <v>470.0</v>
      </c>
      <c r="B1001" s="27" t="s">
        <v>54</v>
      </c>
      <c r="C1001" s="27" t="s">
        <v>28</v>
      </c>
      <c r="D1001" s="27" t="s">
        <v>28</v>
      </c>
      <c r="E1001" s="27" t="s">
        <v>28</v>
      </c>
      <c r="F1001" s="27">
        <v>48.0</v>
      </c>
      <c r="G1001" s="27" t="s">
        <v>29</v>
      </c>
      <c r="H1001" s="27">
        <v>11.0</v>
      </c>
      <c r="I1001" s="27" t="s">
        <v>30</v>
      </c>
      <c r="J1001" s="27">
        <v>1.0</v>
      </c>
      <c r="K1001" s="28" t="s">
        <v>39</v>
      </c>
      <c r="L1001" s="44" t="s">
        <v>55</v>
      </c>
      <c r="M1001" s="45" t="s">
        <v>55</v>
      </c>
      <c r="N1001" s="46"/>
      <c r="O1001" s="46"/>
      <c r="P1001" s="44"/>
      <c r="Q1001" s="31"/>
      <c r="R1001" s="69"/>
      <c r="S1001" s="51" t="s">
        <v>30</v>
      </c>
      <c r="T1001" s="51"/>
      <c r="U1001" s="52"/>
    </row>
    <row r="1002" hidden="1">
      <c r="A1002" s="27">
        <v>471.0</v>
      </c>
      <c r="B1002" s="27" t="s">
        <v>54</v>
      </c>
      <c r="C1002" s="27" t="s">
        <v>28</v>
      </c>
      <c r="D1002" s="27" t="s">
        <v>28</v>
      </c>
      <c r="E1002" s="27" t="s">
        <v>28</v>
      </c>
      <c r="F1002" s="27">
        <v>48.0</v>
      </c>
      <c r="G1002" s="27" t="s">
        <v>29</v>
      </c>
      <c r="H1002" s="27">
        <v>11.0</v>
      </c>
      <c r="I1002" s="27" t="s">
        <v>30</v>
      </c>
      <c r="J1002" s="27">
        <v>1.0</v>
      </c>
      <c r="K1002" s="28" t="s">
        <v>40</v>
      </c>
      <c r="L1002" s="44" t="s">
        <v>55</v>
      </c>
      <c r="M1002" s="45" t="s">
        <v>55</v>
      </c>
      <c r="N1002" s="46"/>
      <c r="O1002" s="46"/>
      <c r="P1002" s="44"/>
      <c r="Q1002" s="31"/>
      <c r="R1002" s="69"/>
      <c r="S1002" s="51" t="s">
        <v>30</v>
      </c>
      <c r="T1002" s="51"/>
      <c r="U1002" s="52"/>
    </row>
    <row r="1003" hidden="1">
      <c r="A1003" s="27">
        <v>472.0</v>
      </c>
      <c r="B1003" s="27" t="s">
        <v>54</v>
      </c>
      <c r="C1003" s="27" t="s">
        <v>28</v>
      </c>
      <c r="D1003" s="27" t="s">
        <v>28</v>
      </c>
      <c r="E1003" s="27" t="s">
        <v>28</v>
      </c>
      <c r="F1003" s="27">
        <v>48.0</v>
      </c>
      <c r="G1003" s="27" t="s">
        <v>29</v>
      </c>
      <c r="H1003" s="27">
        <v>11.0</v>
      </c>
      <c r="I1003" s="27" t="s">
        <v>30</v>
      </c>
      <c r="J1003" s="27">
        <v>1.0</v>
      </c>
      <c r="K1003" s="28" t="s">
        <v>41</v>
      </c>
      <c r="L1003" s="44">
        <v>27630.49</v>
      </c>
      <c r="M1003" s="45">
        <v>19022.300000000003</v>
      </c>
      <c r="N1003" s="46">
        <v>922.0</v>
      </c>
      <c r="O1003" s="46">
        <v>9.0</v>
      </c>
      <c r="P1003" s="44">
        <v>5542.98</v>
      </c>
      <c r="Q1003" s="31"/>
      <c r="R1003" s="69">
        <v>462980.0</v>
      </c>
      <c r="S1003" s="51">
        <v>991.882</v>
      </c>
      <c r="T1003" s="51">
        <v>6.77697</v>
      </c>
      <c r="U1003" s="52"/>
    </row>
    <row r="1004" hidden="1">
      <c r="A1004" s="27">
        <v>473.0</v>
      </c>
      <c r="B1004" s="27" t="s">
        <v>54</v>
      </c>
      <c r="C1004" s="27" t="s">
        <v>28</v>
      </c>
      <c r="D1004" s="27" t="s">
        <v>28</v>
      </c>
      <c r="E1004" s="27" t="s">
        <v>28</v>
      </c>
      <c r="F1004" s="27">
        <v>48.0</v>
      </c>
      <c r="G1004" s="27" t="s">
        <v>29</v>
      </c>
      <c r="H1004" s="27">
        <v>11.0</v>
      </c>
      <c r="I1004" s="27" t="s">
        <v>30</v>
      </c>
      <c r="J1004" s="27">
        <v>1.0</v>
      </c>
      <c r="K1004" s="28" t="s">
        <v>42</v>
      </c>
      <c r="L1004" s="44">
        <v>108757.03</v>
      </c>
      <c r="M1004" s="45">
        <v>103596.13</v>
      </c>
      <c r="N1004" s="46">
        <v>1648.0</v>
      </c>
      <c r="O1004" s="46">
        <v>32.0</v>
      </c>
      <c r="P1004" s="44">
        <v>22384.02</v>
      </c>
      <c r="Q1004" s="31"/>
      <c r="R1004" s="69">
        <v>1037267.0</v>
      </c>
      <c r="S1004" s="51">
        <v>1375.617</v>
      </c>
      <c r="T1004" s="51">
        <v>7.92457</v>
      </c>
      <c r="U1004" s="52"/>
    </row>
    <row r="1005" hidden="1">
      <c r="A1005" s="27">
        <v>474.0</v>
      </c>
      <c r="B1005" s="27" t="s">
        <v>54</v>
      </c>
      <c r="C1005" s="27" t="s">
        <v>28</v>
      </c>
      <c r="D1005" s="27" t="s">
        <v>28</v>
      </c>
      <c r="E1005" s="27" t="s">
        <v>28</v>
      </c>
      <c r="F1005" s="27">
        <v>48.0</v>
      </c>
      <c r="G1005" s="27" t="s">
        <v>29</v>
      </c>
      <c r="H1005" s="27">
        <v>11.0</v>
      </c>
      <c r="I1005" s="27" t="s">
        <v>30</v>
      </c>
      <c r="J1005" s="27">
        <v>1.0</v>
      </c>
      <c r="K1005" s="28" t="s">
        <v>43</v>
      </c>
      <c r="L1005" s="44">
        <v>26735.969999999998</v>
      </c>
      <c r="M1005" s="45">
        <v>19401.21</v>
      </c>
      <c r="N1005" s="61">
        <v>1369.0</v>
      </c>
      <c r="O1005" s="61">
        <v>6.0</v>
      </c>
      <c r="P1005" s="44">
        <v>25550.38</v>
      </c>
      <c r="Q1005" s="31"/>
      <c r="R1005" s="69">
        <v>655174.0</v>
      </c>
      <c r="S1005" s="51">
        <v>944.833</v>
      </c>
      <c r="T1005" s="51">
        <v>5.59238</v>
      </c>
      <c r="U1005" s="52"/>
    </row>
    <row r="1006" hidden="1">
      <c r="A1006" s="27">
        <v>475.0</v>
      </c>
      <c r="B1006" s="27" t="s">
        <v>54</v>
      </c>
      <c r="C1006" s="27" t="s">
        <v>28</v>
      </c>
      <c r="D1006" s="27" t="s">
        <v>28</v>
      </c>
      <c r="E1006" s="27" t="s">
        <v>28</v>
      </c>
      <c r="F1006" s="27">
        <v>48.0</v>
      </c>
      <c r="G1006" s="27" t="s">
        <v>29</v>
      </c>
      <c r="H1006" s="27">
        <v>11.0</v>
      </c>
      <c r="I1006" s="27" t="s">
        <v>30</v>
      </c>
      <c r="J1006" s="27">
        <v>1.0</v>
      </c>
      <c r="K1006" s="28" t="s">
        <v>44</v>
      </c>
      <c r="L1006" s="44">
        <v>89295.03</v>
      </c>
      <c r="M1006" s="45">
        <v>96919.62</v>
      </c>
      <c r="N1006" s="46">
        <v>2202.0</v>
      </c>
      <c r="O1006" s="46">
        <v>26.0</v>
      </c>
      <c r="P1006" s="44">
        <v>18995.27</v>
      </c>
      <c r="Q1006" s="31"/>
      <c r="R1006" s="69">
        <v>986985.0</v>
      </c>
      <c r="S1006" s="51">
        <v>1383.797</v>
      </c>
      <c r="T1006" s="51">
        <v>8.38786</v>
      </c>
      <c r="U1006" s="52"/>
    </row>
    <row r="1007" hidden="1">
      <c r="A1007" s="27">
        <v>476.0</v>
      </c>
      <c r="B1007" s="27" t="s">
        <v>54</v>
      </c>
      <c r="C1007" s="27" t="s">
        <v>28</v>
      </c>
      <c r="D1007" s="27" t="s">
        <v>28</v>
      </c>
      <c r="E1007" s="27" t="s">
        <v>28</v>
      </c>
      <c r="F1007" s="27">
        <v>48.0</v>
      </c>
      <c r="G1007" s="27" t="s">
        <v>29</v>
      </c>
      <c r="H1007" s="27">
        <v>11.0</v>
      </c>
      <c r="I1007" s="27" t="s">
        <v>30</v>
      </c>
      <c r="J1007" s="27">
        <v>1.0</v>
      </c>
      <c r="K1007" s="28" t="s">
        <v>45</v>
      </c>
      <c r="L1007" s="44">
        <v>109654.43000000001</v>
      </c>
      <c r="M1007" s="45">
        <v>97636.96</v>
      </c>
      <c r="N1007" s="46">
        <v>1449.0</v>
      </c>
      <c r="O1007" s="46">
        <v>18.0</v>
      </c>
      <c r="P1007" s="44">
        <v>9129.53</v>
      </c>
      <c r="Q1007" s="31"/>
      <c r="R1007" s="69">
        <v>617468.0</v>
      </c>
      <c r="S1007" s="51">
        <v>1059.655</v>
      </c>
      <c r="T1007" s="51">
        <v>5.4232</v>
      </c>
      <c r="U1007" s="52"/>
    </row>
    <row r="1008" hidden="1">
      <c r="A1008" s="27">
        <v>477.0</v>
      </c>
      <c r="B1008" s="27" t="s">
        <v>54</v>
      </c>
      <c r="C1008" s="27" t="s">
        <v>28</v>
      </c>
      <c r="D1008" s="27" t="s">
        <v>28</v>
      </c>
      <c r="E1008" s="27" t="s">
        <v>28</v>
      </c>
      <c r="F1008" s="27">
        <v>48.0</v>
      </c>
      <c r="G1008" s="27" t="s">
        <v>29</v>
      </c>
      <c r="H1008" s="27">
        <v>11.0</v>
      </c>
      <c r="I1008" s="27" t="s">
        <v>30</v>
      </c>
      <c r="J1008" s="27">
        <v>1.0</v>
      </c>
      <c r="K1008" s="28" t="s">
        <v>46</v>
      </c>
      <c r="L1008" s="44">
        <v>8810.4</v>
      </c>
      <c r="M1008" s="45">
        <v>957.978</v>
      </c>
      <c r="N1008" s="46">
        <v>434.0</v>
      </c>
      <c r="O1008" s="46">
        <v>4.0</v>
      </c>
      <c r="P1008" s="44">
        <v>14232.68</v>
      </c>
      <c r="Q1008" s="31"/>
      <c r="R1008" s="69">
        <v>740047.0</v>
      </c>
      <c r="S1008" s="51">
        <v>1012.097</v>
      </c>
      <c r="T1008" s="51">
        <v>5.77148</v>
      </c>
      <c r="U1008" s="52"/>
    </row>
    <row r="1009" hidden="1">
      <c r="A1009" s="27">
        <v>478.0</v>
      </c>
      <c r="B1009" s="27" t="s">
        <v>54</v>
      </c>
      <c r="C1009" s="27" t="s">
        <v>28</v>
      </c>
      <c r="D1009" s="27" t="s">
        <v>28</v>
      </c>
      <c r="E1009" s="27" t="s">
        <v>28</v>
      </c>
      <c r="F1009" s="27">
        <v>48.0</v>
      </c>
      <c r="G1009" s="27" t="s">
        <v>29</v>
      </c>
      <c r="H1009" s="27">
        <v>11.0</v>
      </c>
      <c r="I1009" s="27" t="s">
        <v>30</v>
      </c>
      <c r="J1009" s="27">
        <v>1.0</v>
      </c>
      <c r="K1009" s="28" t="s">
        <v>47</v>
      </c>
      <c r="L1009" s="44">
        <v>170758.56999999998</v>
      </c>
      <c r="M1009" s="45">
        <v>168492.81</v>
      </c>
      <c r="N1009" s="46">
        <v>7882.0</v>
      </c>
      <c r="O1009" s="46">
        <v>84.0</v>
      </c>
      <c r="P1009" s="44">
        <v>337532.94</v>
      </c>
      <c r="Q1009" s="31"/>
      <c r="R1009" s="69">
        <v>2000173.0</v>
      </c>
      <c r="S1009" s="51">
        <v>2556.072</v>
      </c>
      <c r="T1009" s="51">
        <v>9.58692</v>
      </c>
      <c r="U1009" s="52"/>
    </row>
    <row r="1010" hidden="1">
      <c r="A1010" s="27">
        <v>479.0</v>
      </c>
      <c r="B1010" s="27" t="s">
        <v>54</v>
      </c>
      <c r="C1010" s="27" t="s">
        <v>28</v>
      </c>
      <c r="D1010" s="27" t="s">
        <v>28</v>
      </c>
      <c r="E1010" s="27" t="s">
        <v>28</v>
      </c>
      <c r="F1010" s="27">
        <v>48.0</v>
      </c>
      <c r="G1010" s="27" t="s">
        <v>29</v>
      </c>
      <c r="H1010" s="27">
        <v>11.0</v>
      </c>
      <c r="I1010" s="27" t="s">
        <v>30</v>
      </c>
      <c r="J1010" s="27">
        <v>1.0</v>
      </c>
      <c r="K1010" s="28" t="s">
        <v>48</v>
      </c>
      <c r="L1010" s="44">
        <v>102574.73</v>
      </c>
      <c r="M1010" s="45">
        <v>98352.37</v>
      </c>
      <c r="N1010" s="61">
        <v>2588.0</v>
      </c>
      <c r="O1010" s="61">
        <v>22.0</v>
      </c>
      <c r="P1010" s="44">
        <v>11067.34</v>
      </c>
      <c r="Q1010" s="31"/>
      <c r="R1010" s="69">
        <v>2822098.0</v>
      </c>
      <c r="S1010" s="51">
        <v>3058.469</v>
      </c>
      <c r="T1010" s="51">
        <v>6.64487</v>
      </c>
      <c r="U1010" s="52"/>
    </row>
    <row r="1011" hidden="1">
      <c r="A1011" s="27">
        <v>480.0</v>
      </c>
      <c r="B1011" s="27" t="s">
        <v>54</v>
      </c>
      <c r="C1011" s="27" t="s">
        <v>28</v>
      </c>
      <c r="D1011" s="27" t="s">
        <v>28</v>
      </c>
      <c r="E1011" s="27" t="s">
        <v>28</v>
      </c>
      <c r="F1011" s="27">
        <v>48.0</v>
      </c>
      <c r="G1011" s="27" t="s">
        <v>29</v>
      </c>
      <c r="H1011" s="27">
        <v>11.0</v>
      </c>
      <c r="I1011" s="27" t="s">
        <v>30</v>
      </c>
      <c r="J1011" s="27">
        <v>1.0</v>
      </c>
      <c r="K1011" s="28" t="s">
        <v>49</v>
      </c>
      <c r="L1011" s="44">
        <v>86745.01</v>
      </c>
      <c r="M1011" s="45">
        <v>96085.34</v>
      </c>
      <c r="N1011" s="46">
        <v>1192.0</v>
      </c>
      <c r="O1011" s="46">
        <v>20.0</v>
      </c>
      <c r="P1011" s="44">
        <v>29038.07</v>
      </c>
      <c r="Q1011" s="31"/>
      <c r="R1011" s="69">
        <v>1031026.0000000001</v>
      </c>
      <c r="S1011" s="51">
        <v>1367.262</v>
      </c>
      <c r="T1011" s="51">
        <v>7.95455</v>
      </c>
      <c r="U1011" s="52"/>
    </row>
    <row r="1012" hidden="1">
      <c r="A1012" s="27">
        <v>481.0</v>
      </c>
      <c r="B1012" s="27" t="s">
        <v>54</v>
      </c>
      <c r="C1012" s="27" t="s">
        <v>28</v>
      </c>
      <c r="D1012" s="27" t="s">
        <v>28</v>
      </c>
      <c r="E1012" s="27" t="s">
        <v>28</v>
      </c>
      <c r="F1012" s="27">
        <v>48.0</v>
      </c>
      <c r="G1012" s="27" t="s">
        <v>29</v>
      </c>
      <c r="H1012" s="27">
        <v>11.0</v>
      </c>
      <c r="I1012" s="27" t="s">
        <v>30</v>
      </c>
      <c r="J1012" s="27">
        <v>1.0</v>
      </c>
      <c r="K1012" s="28" t="s">
        <v>50</v>
      </c>
      <c r="L1012" s="44" t="s">
        <v>55</v>
      </c>
      <c r="M1012" s="45" t="s">
        <v>55</v>
      </c>
      <c r="N1012" s="61"/>
      <c r="O1012" s="61"/>
      <c r="P1012" s="44"/>
      <c r="Q1012" s="31"/>
      <c r="R1012" s="69"/>
      <c r="S1012" s="51" t="s">
        <v>56</v>
      </c>
      <c r="T1012" s="51"/>
      <c r="U1012" s="52"/>
    </row>
    <row r="1013" hidden="1">
      <c r="A1013" s="27">
        <v>482.0</v>
      </c>
      <c r="B1013" s="27" t="s">
        <v>54</v>
      </c>
      <c r="C1013" s="27" t="s">
        <v>28</v>
      </c>
      <c r="D1013" s="27" t="s">
        <v>28</v>
      </c>
      <c r="E1013" s="27" t="s">
        <v>28</v>
      </c>
      <c r="F1013" s="27">
        <v>48.0</v>
      </c>
      <c r="G1013" s="27" t="s">
        <v>29</v>
      </c>
      <c r="H1013" s="27">
        <v>11.0</v>
      </c>
      <c r="I1013" s="27" t="s">
        <v>30</v>
      </c>
      <c r="J1013" s="27">
        <v>1.0</v>
      </c>
      <c r="K1013" s="28" t="s">
        <v>51</v>
      </c>
      <c r="L1013" s="44">
        <v>115818.51000000001</v>
      </c>
      <c r="M1013" s="45">
        <v>89436.26999999999</v>
      </c>
      <c r="N1013" s="46">
        <v>2894.0</v>
      </c>
      <c r="O1013" s="46">
        <v>24.0</v>
      </c>
      <c r="P1013" s="44">
        <v>26019.079999999998</v>
      </c>
      <c r="Q1013" s="31"/>
      <c r="R1013" s="69">
        <v>1207829.0</v>
      </c>
      <c r="S1013" s="51">
        <v>1555.767</v>
      </c>
      <c r="T1013" s="51">
        <v>9.02171</v>
      </c>
      <c r="U1013" s="52"/>
    </row>
    <row r="1014" hidden="1">
      <c r="A1014" s="27">
        <v>483.0</v>
      </c>
      <c r="B1014" s="27" t="s">
        <v>54</v>
      </c>
      <c r="C1014" s="27" t="s">
        <v>28</v>
      </c>
      <c r="D1014" s="27" t="s">
        <v>28</v>
      </c>
      <c r="E1014" s="27" t="s">
        <v>28</v>
      </c>
      <c r="F1014" s="27">
        <v>48.0</v>
      </c>
      <c r="G1014" s="27" t="s">
        <v>29</v>
      </c>
      <c r="H1014" s="27">
        <v>11.0</v>
      </c>
      <c r="I1014" s="27" t="s">
        <v>30</v>
      </c>
      <c r="J1014" s="27">
        <v>1.0</v>
      </c>
      <c r="K1014" s="28" t="s">
        <v>52</v>
      </c>
      <c r="L1014" s="44" t="s">
        <v>55</v>
      </c>
      <c r="M1014" s="45" t="s">
        <v>55</v>
      </c>
      <c r="N1014" s="61"/>
      <c r="O1014" s="61"/>
      <c r="P1014" s="44"/>
      <c r="Q1014" s="31"/>
      <c r="R1014" s="69">
        <v>363477.0</v>
      </c>
      <c r="S1014" s="51" t="s">
        <v>30</v>
      </c>
      <c r="T1014" s="51"/>
      <c r="U1014" s="52"/>
    </row>
    <row r="1015" hidden="1">
      <c r="A1015" s="27">
        <v>484.0</v>
      </c>
      <c r="B1015" s="27" t="s">
        <v>54</v>
      </c>
      <c r="C1015" s="27" t="s">
        <v>28</v>
      </c>
      <c r="D1015" s="27" t="s">
        <v>28</v>
      </c>
      <c r="E1015" s="27" t="s">
        <v>28</v>
      </c>
      <c r="F1015" s="27">
        <v>48.0</v>
      </c>
      <c r="G1015" s="27" t="s">
        <v>29</v>
      </c>
      <c r="H1015" s="27">
        <v>11.0</v>
      </c>
      <c r="I1015" s="27" t="s">
        <v>30</v>
      </c>
      <c r="J1015" s="27">
        <v>2.0</v>
      </c>
      <c r="K1015" s="28" t="s">
        <v>31</v>
      </c>
      <c r="L1015" s="44">
        <v>182926.78</v>
      </c>
      <c r="M1015" s="45">
        <v>173867.36</v>
      </c>
      <c r="N1015" s="46">
        <v>8086.0</v>
      </c>
      <c r="O1015" s="46">
        <v>127.0</v>
      </c>
      <c r="P1015" s="44">
        <v>436162.05000000005</v>
      </c>
      <c r="Q1015" s="31"/>
      <c r="R1015" s="69">
        <v>935082.0</v>
      </c>
      <c r="S1015" s="51">
        <v>1579.838</v>
      </c>
      <c r="T1015" s="51">
        <v>6.90141</v>
      </c>
      <c r="U1015" s="52"/>
    </row>
    <row r="1016" hidden="1">
      <c r="A1016" s="27">
        <v>485.0</v>
      </c>
      <c r="B1016" s="27" t="s">
        <v>54</v>
      </c>
      <c r="C1016" s="27" t="s">
        <v>28</v>
      </c>
      <c r="D1016" s="27" t="s">
        <v>28</v>
      </c>
      <c r="E1016" s="27" t="s">
        <v>28</v>
      </c>
      <c r="F1016" s="27">
        <v>48.0</v>
      </c>
      <c r="G1016" s="27" t="s">
        <v>29</v>
      </c>
      <c r="H1016" s="27">
        <v>11.0</v>
      </c>
      <c r="I1016" s="27" t="s">
        <v>30</v>
      </c>
      <c r="J1016" s="27">
        <v>2.0</v>
      </c>
      <c r="K1016" s="28" t="s">
        <v>32</v>
      </c>
      <c r="L1016" s="44">
        <v>41718.200000000004</v>
      </c>
      <c r="M1016" s="45">
        <v>21541.170000000002</v>
      </c>
      <c r="N1016" s="46">
        <v>1445.0</v>
      </c>
      <c r="O1016" s="46">
        <v>11.0</v>
      </c>
      <c r="P1016" s="44">
        <v>11710.17</v>
      </c>
      <c r="Q1016" s="31"/>
      <c r="R1016" s="69">
        <v>582152.0</v>
      </c>
      <c r="S1016" s="51">
        <v>966.961</v>
      </c>
      <c r="T1016" s="51">
        <v>7.29587</v>
      </c>
      <c r="U1016" s="52"/>
    </row>
    <row r="1017" hidden="1">
      <c r="A1017" s="27">
        <v>486.0</v>
      </c>
      <c r="B1017" s="27" t="s">
        <v>54</v>
      </c>
      <c r="C1017" s="27" t="s">
        <v>28</v>
      </c>
      <c r="D1017" s="27" t="s">
        <v>28</v>
      </c>
      <c r="E1017" s="27" t="s">
        <v>28</v>
      </c>
      <c r="F1017" s="27">
        <v>48.0</v>
      </c>
      <c r="G1017" s="27" t="s">
        <v>29</v>
      </c>
      <c r="H1017" s="27">
        <v>11.0</v>
      </c>
      <c r="I1017" s="27" t="s">
        <v>30</v>
      </c>
      <c r="J1017" s="27">
        <v>2.0</v>
      </c>
      <c r="K1017" s="28" t="s">
        <v>33</v>
      </c>
      <c r="L1017" s="44">
        <v>217124.77000000002</v>
      </c>
      <c r="M1017" s="45">
        <v>215113.81</v>
      </c>
      <c r="N1017" s="46">
        <v>5494.0</v>
      </c>
      <c r="O1017" s="46">
        <v>41.0</v>
      </c>
      <c r="P1017" s="44">
        <v>46019.590000000004</v>
      </c>
      <c r="Q1017" s="31"/>
      <c r="R1017" s="69">
        <v>3950159.0</v>
      </c>
      <c r="S1017" s="51">
        <v>4395.262</v>
      </c>
      <c r="T1017" s="51">
        <v>7.29471</v>
      </c>
      <c r="U1017" s="52"/>
    </row>
    <row r="1018" hidden="1">
      <c r="A1018" s="27">
        <v>487.0</v>
      </c>
      <c r="B1018" s="27" t="s">
        <v>54</v>
      </c>
      <c r="C1018" s="27" t="s">
        <v>28</v>
      </c>
      <c r="D1018" s="27" t="s">
        <v>28</v>
      </c>
      <c r="E1018" s="27" t="s">
        <v>28</v>
      </c>
      <c r="F1018" s="27">
        <v>48.0</v>
      </c>
      <c r="G1018" s="27" t="s">
        <v>29</v>
      </c>
      <c r="H1018" s="27">
        <v>11.0</v>
      </c>
      <c r="I1018" s="27" t="s">
        <v>30</v>
      </c>
      <c r="J1018" s="27">
        <v>2.0</v>
      </c>
      <c r="K1018" s="28" t="s">
        <v>34</v>
      </c>
      <c r="L1018" s="44">
        <v>50172.92</v>
      </c>
      <c r="M1018" s="45">
        <v>45807.4</v>
      </c>
      <c r="N1018" s="46">
        <v>481.0</v>
      </c>
      <c r="O1018" s="46">
        <v>9.0</v>
      </c>
      <c r="P1018" s="44">
        <v>4506.44</v>
      </c>
      <c r="Q1018" s="31"/>
      <c r="R1018" s="69">
        <v>520352.99999999994</v>
      </c>
      <c r="S1018" s="51">
        <v>941.986</v>
      </c>
      <c r="T1018" s="51">
        <v>5.87353</v>
      </c>
      <c r="U1018" s="52"/>
    </row>
    <row r="1019" hidden="1">
      <c r="A1019" s="27">
        <v>488.0</v>
      </c>
      <c r="B1019" s="27" t="s">
        <v>54</v>
      </c>
      <c r="C1019" s="27" t="s">
        <v>28</v>
      </c>
      <c r="D1019" s="27" t="s">
        <v>28</v>
      </c>
      <c r="E1019" s="27" t="s">
        <v>28</v>
      </c>
      <c r="F1019" s="27">
        <v>48.0</v>
      </c>
      <c r="G1019" s="27" t="s">
        <v>29</v>
      </c>
      <c r="H1019" s="27">
        <v>11.0</v>
      </c>
      <c r="I1019" s="27" t="s">
        <v>30</v>
      </c>
      <c r="J1019" s="27">
        <v>2.0</v>
      </c>
      <c r="K1019" s="28" t="s">
        <v>35</v>
      </c>
      <c r="L1019" s="44">
        <v>52649.29</v>
      </c>
      <c r="M1019" s="45">
        <v>48144.350000000006</v>
      </c>
      <c r="N1019" s="46">
        <v>2107.0</v>
      </c>
      <c r="O1019" s="46">
        <v>16.0</v>
      </c>
      <c r="P1019" s="44">
        <v>22675.84</v>
      </c>
      <c r="Q1019" s="31"/>
      <c r="R1019" s="69">
        <v>961218.0</v>
      </c>
      <c r="S1019" s="51">
        <v>1423.354</v>
      </c>
      <c r="T1019" s="51">
        <v>9.10098</v>
      </c>
      <c r="U1019" s="52"/>
    </row>
    <row r="1020" hidden="1">
      <c r="A1020" s="27">
        <v>489.0</v>
      </c>
      <c r="B1020" s="27" t="s">
        <v>54</v>
      </c>
      <c r="C1020" s="27" t="s">
        <v>28</v>
      </c>
      <c r="D1020" s="27" t="s">
        <v>28</v>
      </c>
      <c r="E1020" s="27" t="s">
        <v>28</v>
      </c>
      <c r="F1020" s="27">
        <v>48.0</v>
      </c>
      <c r="G1020" s="27" t="s">
        <v>29</v>
      </c>
      <c r="H1020" s="27">
        <v>11.0</v>
      </c>
      <c r="I1020" s="27" t="s">
        <v>30</v>
      </c>
      <c r="J1020" s="27">
        <v>2.0</v>
      </c>
      <c r="K1020" s="28" t="s">
        <v>36</v>
      </c>
      <c r="L1020" s="44">
        <v>176500.13999999998</v>
      </c>
      <c r="M1020" s="45">
        <v>172608.12999999998</v>
      </c>
      <c r="N1020" s="46">
        <v>3351.0</v>
      </c>
      <c r="O1020" s="46">
        <v>69.0</v>
      </c>
      <c r="P1020" s="44">
        <v>102172.67</v>
      </c>
      <c r="Q1020" s="31"/>
      <c r="R1020" s="69">
        <v>649156.0</v>
      </c>
      <c r="S1020" s="51">
        <v>1354.833</v>
      </c>
      <c r="T1020" s="51">
        <v>7.05243</v>
      </c>
      <c r="U1020" s="52"/>
    </row>
    <row r="1021" hidden="1">
      <c r="A1021" s="27">
        <v>490.0</v>
      </c>
      <c r="B1021" s="27" t="s">
        <v>54</v>
      </c>
      <c r="C1021" s="27" t="s">
        <v>28</v>
      </c>
      <c r="D1021" s="27" t="s">
        <v>28</v>
      </c>
      <c r="E1021" s="27" t="s">
        <v>28</v>
      </c>
      <c r="F1021" s="27">
        <v>48.0</v>
      </c>
      <c r="G1021" s="27" t="s">
        <v>29</v>
      </c>
      <c r="H1021" s="27">
        <v>11.0</v>
      </c>
      <c r="I1021" s="27" t="s">
        <v>30</v>
      </c>
      <c r="J1021" s="27">
        <v>2.0</v>
      </c>
      <c r="K1021" s="28" t="s">
        <v>37</v>
      </c>
      <c r="L1021" s="44">
        <v>44311.75</v>
      </c>
      <c r="M1021" s="45">
        <v>7473.39</v>
      </c>
      <c r="N1021" s="46">
        <v>1550.0</v>
      </c>
      <c r="O1021" s="46">
        <v>14.0</v>
      </c>
      <c r="P1021" s="44">
        <v>21318.100000000002</v>
      </c>
      <c r="Q1021" s="31"/>
      <c r="R1021" s="69">
        <v>729488.0</v>
      </c>
      <c r="S1021" s="51">
        <v>1077.261</v>
      </c>
      <c r="T1021" s="51">
        <v>7.50541</v>
      </c>
      <c r="U1021" s="52"/>
    </row>
    <row r="1022" hidden="1">
      <c r="A1022" s="27">
        <v>491.0</v>
      </c>
      <c r="B1022" s="27" t="s">
        <v>54</v>
      </c>
      <c r="C1022" s="27" t="s">
        <v>28</v>
      </c>
      <c r="D1022" s="27" t="s">
        <v>28</v>
      </c>
      <c r="E1022" s="27" t="s">
        <v>28</v>
      </c>
      <c r="F1022" s="27">
        <v>48.0</v>
      </c>
      <c r="G1022" s="27" t="s">
        <v>29</v>
      </c>
      <c r="H1022" s="27">
        <v>11.0</v>
      </c>
      <c r="I1022" s="27" t="s">
        <v>30</v>
      </c>
      <c r="J1022" s="27">
        <v>2.0</v>
      </c>
      <c r="K1022" s="28" t="s">
        <v>38</v>
      </c>
      <c r="L1022" s="44">
        <v>43951.64</v>
      </c>
      <c r="M1022" s="45">
        <v>23074.6</v>
      </c>
      <c r="N1022" s="46">
        <v>1468.0</v>
      </c>
      <c r="O1022" s="46">
        <v>11.0</v>
      </c>
      <c r="P1022" s="44">
        <v>8286.73</v>
      </c>
      <c r="Q1022" s="31"/>
      <c r="R1022" s="69">
        <v>1180369.0</v>
      </c>
      <c r="S1022" s="51">
        <v>1471.962</v>
      </c>
      <c r="T1022" s="51">
        <v>6.07305</v>
      </c>
      <c r="U1022" s="52"/>
    </row>
    <row r="1023" hidden="1">
      <c r="A1023" s="27">
        <v>492.0</v>
      </c>
      <c r="B1023" s="27" t="s">
        <v>54</v>
      </c>
      <c r="C1023" s="27" t="s">
        <v>28</v>
      </c>
      <c r="D1023" s="27" t="s">
        <v>28</v>
      </c>
      <c r="E1023" s="27" t="s">
        <v>28</v>
      </c>
      <c r="F1023" s="27">
        <v>48.0</v>
      </c>
      <c r="G1023" s="27" t="s">
        <v>29</v>
      </c>
      <c r="H1023" s="27">
        <v>11.0</v>
      </c>
      <c r="I1023" s="27" t="s">
        <v>30</v>
      </c>
      <c r="J1023" s="27">
        <v>2.0</v>
      </c>
      <c r="K1023" s="28" t="s">
        <v>39</v>
      </c>
      <c r="L1023" s="44">
        <v>183656.24</v>
      </c>
      <c r="M1023" s="45">
        <v>168227.15</v>
      </c>
      <c r="N1023" s="46">
        <v>4385.0</v>
      </c>
      <c r="O1023" s="46">
        <v>34.0</v>
      </c>
      <c r="P1023" s="44">
        <v>73821.03</v>
      </c>
      <c r="Q1023" s="31"/>
      <c r="R1023" s="69">
        <v>2436708.0</v>
      </c>
      <c r="S1023" s="51">
        <v>2970.863</v>
      </c>
      <c r="T1023" s="51">
        <v>5.7225</v>
      </c>
      <c r="U1023" s="52"/>
    </row>
    <row r="1024" hidden="1">
      <c r="A1024" s="27">
        <v>493.0</v>
      </c>
      <c r="B1024" s="27" t="s">
        <v>54</v>
      </c>
      <c r="C1024" s="27" t="s">
        <v>28</v>
      </c>
      <c r="D1024" s="27" t="s">
        <v>28</v>
      </c>
      <c r="E1024" s="27" t="s">
        <v>28</v>
      </c>
      <c r="F1024" s="27">
        <v>48.0</v>
      </c>
      <c r="G1024" s="27" t="s">
        <v>29</v>
      </c>
      <c r="H1024" s="27">
        <v>11.0</v>
      </c>
      <c r="I1024" s="27" t="s">
        <v>30</v>
      </c>
      <c r="J1024" s="27">
        <v>2.0</v>
      </c>
      <c r="K1024" s="28" t="s">
        <v>40</v>
      </c>
      <c r="L1024" s="44">
        <v>217751.82</v>
      </c>
      <c r="M1024" s="45">
        <v>239113.26</v>
      </c>
      <c r="N1024" s="46">
        <v>6106.0</v>
      </c>
      <c r="O1024" s="46">
        <v>43.0</v>
      </c>
      <c r="P1024" s="44">
        <v>41191.200000000004</v>
      </c>
      <c r="Q1024" s="31"/>
      <c r="R1024" s="69">
        <v>3199427.0</v>
      </c>
      <c r="S1024" s="51">
        <v>3674.001</v>
      </c>
      <c r="T1024" s="51">
        <v>7.79606</v>
      </c>
      <c r="U1024" s="52"/>
    </row>
    <row r="1025" hidden="1">
      <c r="A1025" s="27">
        <v>494.0</v>
      </c>
      <c r="B1025" s="27" t="s">
        <v>54</v>
      </c>
      <c r="C1025" s="27" t="s">
        <v>28</v>
      </c>
      <c r="D1025" s="27" t="s">
        <v>28</v>
      </c>
      <c r="E1025" s="27" t="s">
        <v>28</v>
      </c>
      <c r="F1025" s="27">
        <v>48.0</v>
      </c>
      <c r="G1025" s="27" t="s">
        <v>29</v>
      </c>
      <c r="H1025" s="27">
        <v>11.0</v>
      </c>
      <c r="I1025" s="27" t="s">
        <v>30</v>
      </c>
      <c r="J1025" s="27">
        <v>2.0</v>
      </c>
      <c r="K1025" s="28" t="s">
        <v>41</v>
      </c>
      <c r="L1025" s="44">
        <v>55134.04</v>
      </c>
      <c r="M1025" s="45">
        <v>43362.200000000004</v>
      </c>
      <c r="N1025" s="46">
        <v>1629.0</v>
      </c>
      <c r="O1025" s="46">
        <v>20.0</v>
      </c>
      <c r="P1025" s="44">
        <v>14866.77</v>
      </c>
      <c r="Q1025" s="31"/>
      <c r="R1025" s="69">
        <v>560633.0</v>
      </c>
      <c r="S1025" s="51">
        <v>1118.03</v>
      </c>
      <c r="T1025" s="51">
        <v>8.81437</v>
      </c>
      <c r="U1025" s="52"/>
    </row>
    <row r="1026" hidden="1">
      <c r="A1026" s="27">
        <v>495.0</v>
      </c>
      <c r="B1026" s="27" t="s">
        <v>54</v>
      </c>
      <c r="C1026" s="27" t="s">
        <v>28</v>
      </c>
      <c r="D1026" s="27" t="s">
        <v>28</v>
      </c>
      <c r="E1026" s="27" t="s">
        <v>28</v>
      </c>
      <c r="F1026" s="27">
        <v>48.0</v>
      </c>
      <c r="G1026" s="27" t="s">
        <v>29</v>
      </c>
      <c r="H1026" s="27">
        <v>11.0</v>
      </c>
      <c r="I1026" s="27" t="s">
        <v>30</v>
      </c>
      <c r="J1026" s="27">
        <v>2.0</v>
      </c>
      <c r="K1026" s="28" t="s">
        <v>42</v>
      </c>
      <c r="L1026" s="44">
        <v>210638.27000000002</v>
      </c>
      <c r="M1026" s="45">
        <v>221230.91</v>
      </c>
      <c r="N1026" s="46">
        <v>2657.0</v>
      </c>
      <c r="O1026" s="46">
        <v>55.0</v>
      </c>
      <c r="P1026" s="44">
        <v>40719.21</v>
      </c>
      <c r="Q1026" s="31"/>
      <c r="R1026" s="69">
        <v>1857296.0</v>
      </c>
      <c r="S1026" s="51">
        <v>2299.914</v>
      </c>
      <c r="T1026" s="51">
        <v>8.75495</v>
      </c>
      <c r="U1026" s="52"/>
    </row>
    <row r="1027" hidden="1">
      <c r="A1027" s="27">
        <v>496.0</v>
      </c>
      <c r="B1027" s="27" t="s">
        <v>54</v>
      </c>
      <c r="C1027" s="27" t="s">
        <v>28</v>
      </c>
      <c r="D1027" s="27" t="s">
        <v>28</v>
      </c>
      <c r="E1027" s="27" t="s">
        <v>28</v>
      </c>
      <c r="F1027" s="27">
        <v>48.0</v>
      </c>
      <c r="G1027" s="27" t="s">
        <v>29</v>
      </c>
      <c r="H1027" s="27">
        <v>11.0</v>
      </c>
      <c r="I1027" s="27" t="s">
        <v>30</v>
      </c>
      <c r="J1027" s="27">
        <v>2.0</v>
      </c>
      <c r="K1027" s="28" t="s">
        <v>43</v>
      </c>
      <c r="L1027" s="44">
        <v>52246.009999999995</v>
      </c>
      <c r="M1027" s="45">
        <v>45261.65</v>
      </c>
      <c r="N1027" s="61">
        <v>3051.0</v>
      </c>
      <c r="O1027" s="61">
        <v>13.0</v>
      </c>
      <c r="P1027" s="44">
        <v>69517.45</v>
      </c>
      <c r="Q1027" s="31"/>
      <c r="R1027" s="69">
        <v>1352635.0</v>
      </c>
      <c r="S1027" s="51">
        <v>1756.883</v>
      </c>
      <c r="T1027" s="51">
        <v>8.02011</v>
      </c>
      <c r="U1027" s="52"/>
    </row>
    <row r="1028" hidden="1">
      <c r="A1028" s="27">
        <v>497.0</v>
      </c>
      <c r="B1028" s="27" t="s">
        <v>54</v>
      </c>
      <c r="C1028" s="27" t="s">
        <v>28</v>
      </c>
      <c r="D1028" s="27" t="s">
        <v>28</v>
      </c>
      <c r="E1028" s="27" t="s">
        <v>28</v>
      </c>
      <c r="F1028" s="27">
        <v>48.0</v>
      </c>
      <c r="G1028" s="27" t="s">
        <v>29</v>
      </c>
      <c r="H1028" s="27">
        <v>11.0</v>
      </c>
      <c r="I1028" s="27" t="s">
        <v>30</v>
      </c>
      <c r="J1028" s="27">
        <v>2.0</v>
      </c>
      <c r="K1028" s="28" t="s">
        <v>44</v>
      </c>
      <c r="L1028" s="44">
        <v>169959.01</v>
      </c>
      <c r="M1028" s="45">
        <v>193262.40999999997</v>
      </c>
      <c r="N1028" s="46">
        <v>5048.0</v>
      </c>
      <c r="O1028" s="46">
        <v>41.0</v>
      </c>
      <c r="P1028" s="44">
        <v>31906.18</v>
      </c>
      <c r="Q1028" s="31"/>
      <c r="R1028" s="69">
        <v>1700547.0</v>
      </c>
      <c r="S1028" s="51">
        <v>2150.257</v>
      </c>
      <c r="T1028" s="51">
        <v>9.07915</v>
      </c>
      <c r="U1028" s="52"/>
    </row>
    <row r="1029" hidden="1">
      <c r="A1029" s="27">
        <v>498.0</v>
      </c>
      <c r="B1029" s="27" t="s">
        <v>54</v>
      </c>
      <c r="C1029" s="27" t="s">
        <v>28</v>
      </c>
      <c r="D1029" s="27" t="s">
        <v>28</v>
      </c>
      <c r="E1029" s="27" t="s">
        <v>28</v>
      </c>
      <c r="F1029" s="27">
        <v>48.0</v>
      </c>
      <c r="G1029" s="27" t="s">
        <v>29</v>
      </c>
      <c r="H1029" s="27">
        <v>11.0</v>
      </c>
      <c r="I1029" s="27" t="s">
        <v>30</v>
      </c>
      <c r="J1029" s="27">
        <v>2.0</v>
      </c>
      <c r="K1029" s="28" t="s">
        <v>45</v>
      </c>
      <c r="L1029" s="44">
        <v>183924.89</v>
      </c>
      <c r="M1029" s="45">
        <v>197279.45</v>
      </c>
      <c r="N1029" s="46">
        <v>5059.0</v>
      </c>
      <c r="O1029" s="46">
        <v>33.0</v>
      </c>
      <c r="P1029" s="44">
        <v>44778.37</v>
      </c>
      <c r="Q1029" s="31"/>
      <c r="R1029" s="69">
        <v>1112354.0</v>
      </c>
      <c r="S1029" s="51">
        <v>1561.107</v>
      </c>
      <c r="T1029" s="51">
        <v>6.91816</v>
      </c>
      <c r="U1029" s="52"/>
    </row>
    <row r="1030" hidden="1">
      <c r="A1030" s="27">
        <v>499.0</v>
      </c>
      <c r="B1030" s="27" t="s">
        <v>54</v>
      </c>
      <c r="C1030" s="27" t="s">
        <v>28</v>
      </c>
      <c r="D1030" s="27" t="s">
        <v>28</v>
      </c>
      <c r="E1030" s="27" t="s">
        <v>28</v>
      </c>
      <c r="F1030" s="27">
        <v>48.0</v>
      </c>
      <c r="G1030" s="27" t="s">
        <v>29</v>
      </c>
      <c r="H1030" s="27">
        <v>11.0</v>
      </c>
      <c r="I1030" s="27" t="s">
        <v>30</v>
      </c>
      <c r="J1030" s="27">
        <v>2.0</v>
      </c>
      <c r="K1030" s="28" t="s">
        <v>46</v>
      </c>
      <c r="L1030" s="44">
        <v>36652.909999999996</v>
      </c>
      <c r="M1030" s="45">
        <v>33014.93</v>
      </c>
      <c r="N1030" s="46">
        <v>1067.0</v>
      </c>
      <c r="O1030" s="46">
        <v>8.0</v>
      </c>
      <c r="P1030" s="44">
        <v>8164.08</v>
      </c>
      <c r="Q1030" s="31"/>
      <c r="R1030" s="69">
        <v>922209.0</v>
      </c>
      <c r="S1030" s="51">
        <v>1200.791</v>
      </c>
      <c r="T1030" s="51">
        <v>7.3573</v>
      </c>
      <c r="U1030" s="52"/>
    </row>
    <row r="1031" hidden="1">
      <c r="A1031" s="27">
        <v>500.0</v>
      </c>
      <c r="B1031" s="27" t="s">
        <v>54</v>
      </c>
      <c r="C1031" s="27" t="s">
        <v>28</v>
      </c>
      <c r="D1031" s="27" t="s">
        <v>28</v>
      </c>
      <c r="E1031" s="27" t="s">
        <v>28</v>
      </c>
      <c r="F1031" s="27">
        <v>48.0</v>
      </c>
      <c r="G1031" s="27" t="s">
        <v>29</v>
      </c>
      <c r="H1031" s="27">
        <v>11.0</v>
      </c>
      <c r="I1031" s="27" t="s">
        <v>30</v>
      </c>
      <c r="J1031" s="27">
        <v>2.0</v>
      </c>
      <c r="K1031" s="28" t="s">
        <v>47</v>
      </c>
      <c r="L1031" s="44">
        <v>346456.77999999997</v>
      </c>
      <c r="M1031" s="45">
        <v>342495.0</v>
      </c>
      <c r="N1031" s="46">
        <v>15462.0</v>
      </c>
      <c r="O1031" s="46">
        <v>159.0</v>
      </c>
      <c r="P1031" s="44">
        <v>490504.08</v>
      </c>
      <c r="Q1031" s="31"/>
      <c r="R1031" s="69">
        <v>3770808.0</v>
      </c>
      <c r="S1031" s="51">
        <v>4377.717</v>
      </c>
      <c r="T1031" s="51">
        <v>10.98796</v>
      </c>
      <c r="U1031" s="52"/>
    </row>
    <row r="1032" hidden="1">
      <c r="A1032" s="27">
        <v>501.0</v>
      </c>
      <c r="B1032" s="27" t="s">
        <v>54</v>
      </c>
      <c r="C1032" s="27" t="s">
        <v>28</v>
      </c>
      <c r="D1032" s="27" t="s">
        <v>28</v>
      </c>
      <c r="E1032" s="27" t="s">
        <v>28</v>
      </c>
      <c r="F1032" s="27">
        <v>48.0</v>
      </c>
      <c r="G1032" s="27" t="s">
        <v>29</v>
      </c>
      <c r="H1032" s="27">
        <v>11.0</v>
      </c>
      <c r="I1032" s="27" t="s">
        <v>30</v>
      </c>
      <c r="J1032" s="27">
        <v>2.0</v>
      </c>
      <c r="K1032" s="28" t="s">
        <v>48</v>
      </c>
      <c r="L1032" s="44" t="s">
        <v>55</v>
      </c>
      <c r="M1032" s="45" t="s">
        <v>55</v>
      </c>
      <c r="N1032" s="61"/>
      <c r="O1032" s="61"/>
      <c r="P1032" s="44"/>
      <c r="Q1032" s="31"/>
      <c r="R1032" s="69"/>
      <c r="S1032" s="51" t="s">
        <v>30</v>
      </c>
      <c r="T1032" s="51"/>
      <c r="U1032" s="52"/>
    </row>
    <row r="1033" hidden="1">
      <c r="A1033" s="27">
        <v>502.0</v>
      </c>
      <c r="B1033" s="27" t="s">
        <v>54</v>
      </c>
      <c r="C1033" s="27" t="s">
        <v>28</v>
      </c>
      <c r="D1033" s="27" t="s">
        <v>28</v>
      </c>
      <c r="E1033" s="27" t="s">
        <v>28</v>
      </c>
      <c r="F1033" s="27">
        <v>48.0</v>
      </c>
      <c r="G1033" s="27" t="s">
        <v>29</v>
      </c>
      <c r="H1033" s="27">
        <v>11.0</v>
      </c>
      <c r="I1033" s="27" t="s">
        <v>30</v>
      </c>
      <c r="J1033" s="27">
        <v>2.0</v>
      </c>
      <c r="K1033" s="28" t="s">
        <v>49</v>
      </c>
      <c r="L1033" s="44">
        <v>170264.38999999998</v>
      </c>
      <c r="M1033" s="45">
        <v>191644.45</v>
      </c>
      <c r="N1033" s="46">
        <v>1857.0</v>
      </c>
      <c r="O1033" s="46">
        <v>35.0</v>
      </c>
      <c r="P1033" s="44">
        <v>50975.76</v>
      </c>
      <c r="Q1033" s="31"/>
      <c r="R1033" s="69">
        <v>1769062.0</v>
      </c>
      <c r="S1033" s="51">
        <v>2167.419</v>
      </c>
      <c r="T1033" s="51">
        <v>8.33903</v>
      </c>
      <c r="U1033" s="52"/>
    </row>
    <row r="1034" hidden="1">
      <c r="A1034" s="27">
        <v>503.0</v>
      </c>
      <c r="B1034" s="27" t="s">
        <v>54</v>
      </c>
      <c r="C1034" s="27" t="s">
        <v>28</v>
      </c>
      <c r="D1034" s="27" t="s">
        <v>28</v>
      </c>
      <c r="E1034" s="27" t="s">
        <v>28</v>
      </c>
      <c r="F1034" s="27">
        <v>48.0</v>
      </c>
      <c r="G1034" s="27" t="s">
        <v>29</v>
      </c>
      <c r="H1034" s="27">
        <v>11.0</v>
      </c>
      <c r="I1034" s="27" t="s">
        <v>30</v>
      </c>
      <c r="J1034" s="27">
        <v>2.0</v>
      </c>
      <c r="K1034" s="28" t="s">
        <v>50</v>
      </c>
      <c r="L1034" s="44" t="s">
        <v>55</v>
      </c>
      <c r="M1034" s="45" t="s">
        <v>55</v>
      </c>
      <c r="N1034" s="61"/>
      <c r="O1034" s="61"/>
      <c r="P1034" s="44"/>
      <c r="Q1034" s="31"/>
      <c r="R1034" s="69"/>
      <c r="S1034" s="51" t="s">
        <v>56</v>
      </c>
      <c r="T1034" s="51"/>
      <c r="U1034" s="52"/>
    </row>
    <row r="1035" hidden="1">
      <c r="A1035" s="27">
        <v>504.0</v>
      </c>
      <c r="B1035" s="27" t="s">
        <v>54</v>
      </c>
      <c r="C1035" s="27" t="s">
        <v>28</v>
      </c>
      <c r="D1035" s="27" t="s">
        <v>28</v>
      </c>
      <c r="E1035" s="27" t="s">
        <v>28</v>
      </c>
      <c r="F1035" s="27">
        <v>48.0</v>
      </c>
      <c r="G1035" s="27" t="s">
        <v>29</v>
      </c>
      <c r="H1035" s="27">
        <v>11.0</v>
      </c>
      <c r="I1035" s="27" t="s">
        <v>30</v>
      </c>
      <c r="J1035" s="27">
        <v>2.0</v>
      </c>
      <c r="K1035" s="28" t="s">
        <v>51</v>
      </c>
      <c r="L1035" s="44">
        <v>208250.44</v>
      </c>
      <c r="M1035" s="45">
        <v>197139.46000000002</v>
      </c>
      <c r="N1035" s="46">
        <v>5590.0</v>
      </c>
      <c r="O1035" s="46">
        <v>42.0</v>
      </c>
      <c r="P1035" s="44">
        <v>50928.49</v>
      </c>
      <c r="Q1035" s="31"/>
      <c r="R1035" s="69">
        <v>2145796.0</v>
      </c>
      <c r="S1035" s="51">
        <v>2491.2</v>
      </c>
      <c r="T1035" s="51">
        <v>7.92256</v>
      </c>
      <c r="U1035" s="52"/>
    </row>
    <row r="1036" hidden="1">
      <c r="A1036" s="27">
        <v>505.0</v>
      </c>
      <c r="B1036" s="27" t="s">
        <v>54</v>
      </c>
      <c r="C1036" s="27" t="s">
        <v>28</v>
      </c>
      <c r="D1036" s="27" t="s">
        <v>28</v>
      </c>
      <c r="E1036" s="27" t="s">
        <v>28</v>
      </c>
      <c r="F1036" s="27">
        <v>48.0</v>
      </c>
      <c r="G1036" s="27" t="s">
        <v>29</v>
      </c>
      <c r="H1036" s="27">
        <v>11.0</v>
      </c>
      <c r="I1036" s="27" t="s">
        <v>30</v>
      </c>
      <c r="J1036" s="27">
        <v>2.0</v>
      </c>
      <c r="K1036" s="28" t="s">
        <v>52</v>
      </c>
      <c r="L1036" s="44">
        <v>5290.320000000001</v>
      </c>
      <c r="M1036" s="45">
        <v>6224.9400000000005</v>
      </c>
      <c r="N1036" s="46">
        <v>109.0</v>
      </c>
      <c r="O1036" s="46">
        <v>1.0</v>
      </c>
      <c r="P1036" s="44">
        <v>998.946</v>
      </c>
      <c r="Q1036" s="31"/>
      <c r="R1036" s="69">
        <v>945937.0</v>
      </c>
      <c r="S1036" s="51">
        <v>1270.15</v>
      </c>
      <c r="T1036" s="51">
        <v>6.1555</v>
      </c>
      <c r="U1036" s="52"/>
    </row>
    <row r="1037" hidden="1">
      <c r="A1037" s="27">
        <v>506.0</v>
      </c>
      <c r="B1037" s="27" t="s">
        <v>54</v>
      </c>
      <c r="C1037" s="27" t="s">
        <v>28</v>
      </c>
      <c r="D1037" s="27" t="s">
        <v>28</v>
      </c>
      <c r="E1037" s="27" t="s">
        <v>28</v>
      </c>
      <c r="F1037" s="27">
        <v>48.0</v>
      </c>
      <c r="G1037" s="27" t="s">
        <v>29</v>
      </c>
      <c r="H1037" s="27">
        <v>11.0</v>
      </c>
      <c r="I1037" s="27" t="s">
        <v>30</v>
      </c>
      <c r="J1037" s="27">
        <v>4.0</v>
      </c>
      <c r="K1037" s="28" t="s">
        <v>31</v>
      </c>
      <c r="L1037" s="44">
        <v>357197.63999999996</v>
      </c>
      <c r="M1037" s="45">
        <v>367313.46</v>
      </c>
      <c r="N1037" s="46">
        <v>15419.0</v>
      </c>
      <c r="O1037" s="46">
        <v>255.0</v>
      </c>
      <c r="P1037" s="44">
        <v>801777.92</v>
      </c>
      <c r="Q1037" s="31"/>
      <c r="R1037" s="69">
        <v>1840091.0</v>
      </c>
      <c r="S1037" s="51">
        <v>2208.657</v>
      </c>
      <c r="T1037" s="51">
        <v>7.0969</v>
      </c>
      <c r="U1037" s="52"/>
    </row>
    <row r="1038" hidden="1">
      <c r="A1038" s="27">
        <v>507.0</v>
      </c>
      <c r="B1038" s="27" t="s">
        <v>54</v>
      </c>
      <c r="C1038" s="27" t="s">
        <v>28</v>
      </c>
      <c r="D1038" s="27" t="s">
        <v>28</v>
      </c>
      <c r="E1038" s="27" t="s">
        <v>28</v>
      </c>
      <c r="F1038" s="27">
        <v>48.0</v>
      </c>
      <c r="G1038" s="27" t="s">
        <v>29</v>
      </c>
      <c r="H1038" s="27">
        <v>11.0</v>
      </c>
      <c r="I1038" s="27" t="s">
        <v>30</v>
      </c>
      <c r="J1038" s="27">
        <v>4.0</v>
      </c>
      <c r="K1038" s="28" t="s">
        <v>32</v>
      </c>
      <c r="L1038" s="44">
        <v>92323.49</v>
      </c>
      <c r="M1038" s="45">
        <v>76624.41</v>
      </c>
      <c r="N1038" s="46">
        <v>3087.0</v>
      </c>
      <c r="O1038" s="46">
        <v>30.0</v>
      </c>
      <c r="P1038" s="44">
        <v>40267.490000000005</v>
      </c>
      <c r="Q1038" s="31"/>
      <c r="R1038" s="69">
        <v>950139.0</v>
      </c>
      <c r="S1038" s="51">
        <v>1279.477</v>
      </c>
      <c r="T1038" s="51">
        <v>11.0516</v>
      </c>
      <c r="U1038" s="52"/>
    </row>
    <row r="1039" hidden="1">
      <c r="A1039" s="27">
        <v>508.0</v>
      </c>
      <c r="B1039" s="27" t="s">
        <v>54</v>
      </c>
      <c r="C1039" s="27" t="s">
        <v>28</v>
      </c>
      <c r="D1039" s="27" t="s">
        <v>28</v>
      </c>
      <c r="E1039" s="27" t="s">
        <v>28</v>
      </c>
      <c r="F1039" s="27">
        <v>48.0</v>
      </c>
      <c r="G1039" s="27" t="s">
        <v>29</v>
      </c>
      <c r="H1039" s="27">
        <v>11.0</v>
      </c>
      <c r="I1039" s="27" t="s">
        <v>30</v>
      </c>
      <c r="J1039" s="27">
        <v>4.0</v>
      </c>
      <c r="K1039" s="28" t="s">
        <v>33</v>
      </c>
      <c r="L1039" s="44">
        <v>451412.71</v>
      </c>
      <c r="M1039" s="45">
        <v>447219.24</v>
      </c>
      <c r="N1039" s="46">
        <v>10559.0</v>
      </c>
      <c r="O1039" s="46">
        <v>82.0</v>
      </c>
      <c r="P1039" s="44">
        <v>116356.48000000001</v>
      </c>
      <c r="Q1039" s="31"/>
      <c r="R1039" s="69">
        <v>2427310.0</v>
      </c>
      <c r="S1039" s="51">
        <v>2802.561</v>
      </c>
      <c r="T1039" s="51">
        <v>7.92076</v>
      </c>
      <c r="U1039" s="52"/>
    </row>
    <row r="1040" hidden="1">
      <c r="A1040" s="27">
        <v>509.0</v>
      </c>
      <c r="B1040" s="27" t="s">
        <v>54</v>
      </c>
      <c r="C1040" s="27" t="s">
        <v>28</v>
      </c>
      <c r="D1040" s="27" t="s">
        <v>28</v>
      </c>
      <c r="E1040" s="27" t="s">
        <v>28</v>
      </c>
      <c r="F1040" s="27">
        <v>48.0</v>
      </c>
      <c r="G1040" s="27" t="s">
        <v>29</v>
      </c>
      <c r="H1040" s="27">
        <v>11.0</v>
      </c>
      <c r="I1040" s="27" t="s">
        <v>30</v>
      </c>
      <c r="J1040" s="27">
        <v>4.0</v>
      </c>
      <c r="K1040" s="28" t="s">
        <v>34</v>
      </c>
      <c r="L1040" s="44">
        <v>90935.53</v>
      </c>
      <c r="M1040" s="45">
        <v>88864.76000000001</v>
      </c>
      <c r="N1040" s="46">
        <v>1720.0</v>
      </c>
      <c r="O1040" s="46">
        <v>17.0</v>
      </c>
      <c r="P1040" s="44">
        <v>6034.87</v>
      </c>
      <c r="Q1040" s="31"/>
      <c r="R1040" s="69">
        <v>833096.0</v>
      </c>
      <c r="S1040" s="51">
        <v>1307.15</v>
      </c>
      <c r="T1040" s="51">
        <v>5.36439</v>
      </c>
      <c r="U1040" s="52"/>
    </row>
    <row r="1041" hidden="1">
      <c r="A1041" s="27">
        <v>510.0</v>
      </c>
      <c r="B1041" s="27" t="s">
        <v>54</v>
      </c>
      <c r="C1041" s="27" t="s">
        <v>28</v>
      </c>
      <c r="D1041" s="27" t="s">
        <v>28</v>
      </c>
      <c r="E1041" s="27" t="s">
        <v>28</v>
      </c>
      <c r="F1041" s="27">
        <v>48.0</v>
      </c>
      <c r="G1041" s="27" t="s">
        <v>29</v>
      </c>
      <c r="H1041" s="27">
        <v>11.0</v>
      </c>
      <c r="I1041" s="27" t="s">
        <v>30</v>
      </c>
      <c r="J1041" s="27">
        <v>4.0</v>
      </c>
      <c r="K1041" s="28" t="s">
        <v>35</v>
      </c>
      <c r="L1041" s="44">
        <v>115712.47</v>
      </c>
      <c r="M1041" s="45">
        <v>92925.89</v>
      </c>
      <c r="N1041" s="46">
        <v>2995.0</v>
      </c>
      <c r="O1041" s="46">
        <v>23.0</v>
      </c>
      <c r="P1041" s="44">
        <v>20787.81</v>
      </c>
      <c r="Q1041" s="31"/>
      <c r="R1041" s="69">
        <v>1723141.0</v>
      </c>
      <c r="S1041" s="51">
        <v>2127.043</v>
      </c>
      <c r="T1041" s="51">
        <v>8.29627</v>
      </c>
      <c r="U1041" s="52"/>
    </row>
    <row r="1042" hidden="1">
      <c r="A1042" s="27">
        <v>511.0</v>
      </c>
      <c r="B1042" s="27" t="s">
        <v>54</v>
      </c>
      <c r="C1042" s="27" t="s">
        <v>28</v>
      </c>
      <c r="D1042" s="27" t="s">
        <v>28</v>
      </c>
      <c r="E1042" s="27" t="s">
        <v>28</v>
      </c>
      <c r="F1042" s="27">
        <v>48.0</v>
      </c>
      <c r="G1042" s="27" t="s">
        <v>29</v>
      </c>
      <c r="H1042" s="27">
        <v>11.0</v>
      </c>
      <c r="I1042" s="27" t="s">
        <v>30</v>
      </c>
      <c r="J1042" s="27">
        <v>4.0</v>
      </c>
      <c r="K1042" s="28" t="s">
        <v>36</v>
      </c>
      <c r="L1042" s="44">
        <v>353939.84</v>
      </c>
      <c r="M1042" s="45">
        <v>352786.47000000003</v>
      </c>
      <c r="N1042" s="46">
        <v>8025.0</v>
      </c>
      <c r="O1042" s="46">
        <v>129.0</v>
      </c>
      <c r="P1042" s="44">
        <v>98383.39</v>
      </c>
      <c r="Q1042" s="31"/>
      <c r="R1042" s="69">
        <v>1589419.0</v>
      </c>
      <c r="S1042" s="51">
        <v>2039.631</v>
      </c>
      <c r="T1042" s="51">
        <v>6.22947</v>
      </c>
      <c r="U1042" s="52"/>
    </row>
    <row r="1043" hidden="1">
      <c r="A1043" s="27">
        <v>512.0</v>
      </c>
      <c r="B1043" s="27" t="s">
        <v>54</v>
      </c>
      <c r="C1043" s="27" t="s">
        <v>28</v>
      </c>
      <c r="D1043" s="27" t="s">
        <v>28</v>
      </c>
      <c r="E1043" s="27" t="s">
        <v>28</v>
      </c>
      <c r="F1043" s="27">
        <v>48.0</v>
      </c>
      <c r="G1043" s="27" t="s">
        <v>29</v>
      </c>
      <c r="H1043" s="27">
        <v>11.0</v>
      </c>
      <c r="I1043" s="27" t="s">
        <v>30</v>
      </c>
      <c r="J1043" s="27">
        <v>4.0</v>
      </c>
      <c r="K1043" s="28" t="s">
        <v>37</v>
      </c>
      <c r="L1043" s="44">
        <v>353600.84</v>
      </c>
      <c r="M1043" s="45">
        <v>343063.56</v>
      </c>
      <c r="N1043" s="46">
        <v>8890.0</v>
      </c>
      <c r="O1043" s="46">
        <v>67.0</v>
      </c>
      <c r="P1043" s="44">
        <v>80946.75</v>
      </c>
      <c r="Q1043" s="31"/>
      <c r="R1043" s="69">
        <v>4229494.0</v>
      </c>
      <c r="S1043" s="51">
        <v>4782.17</v>
      </c>
      <c r="T1043" s="51">
        <v>9.34712</v>
      </c>
      <c r="U1043" s="52"/>
    </row>
    <row r="1044" hidden="1">
      <c r="A1044" s="27">
        <v>513.0</v>
      </c>
      <c r="B1044" s="27" t="s">
        <v>54</v>
      </c>
      <c r="C1044" s="27" t="s">
        <v>28</v>
      </c>
      <c r="D1044" s="27" t="s">
        <v>28</v>
      </c>
      <c r="E1044" s="27" t="s">
        <v>28</v>
      </c>
      <c r="F1044" s="27">
        <v>48.0</v>
      </c>
      <c r="G1044" s="27" t="s">
        <v>29</v>
      </c>
      <c r="H1044" s="27">
        <v>11.0</v>
      </c>
      <c r="I1044" s="27" t="s">
        <v>30</v>
      </c>
      <c r="J1044" s="27">
        <v>4.0</v>
      </c>
      <c r="K1044" s="28" t="s">
        <v>38</v>
      </c>
      <c r="L1044" s="44">
        <v>107954.67</v>
      </c>
      <c r="M1044" s="45">
        <v>92883.04</v>
      </c>
      <c r="N1044" s="46">
        <v>3407.0</v>
      </c>
      <c r="O1044" s="46">
        <v>23.0</v>
      </c>
      <c r="P1044" s="44">
        <v>20241.12</v>
      </c>
      <c r="Q1044" s="31"/>
      <c r="R1044" s="69">
        <v>2363337.0</v>
      </c>
      <c r="S1044" s="51">
        <v>3093.573</v>
      </c>
      <c r="T1044" s="51">
        <v>8.29461</v>
      </c>
      <c r="U1044" s="52"/>
    </row>
    <row r="1045" hidden="1">
      <c r="A1045" s="27">
        <v>514.0</v>
      </c>
      <c r="B1045" s="27" t="s">
        <v>54</v>
      </c>
      <c r="C1045" s="27" t="s">
        <v>28</v>
      </c>
      <c r="D1045" s="27" t="s">
        <v>28</v>
      </c>
      <c r="E1045" s="27" t="s">
        <v>28</v>
      </c>
      <c r="F1045" s="27">
        <v>48.0</v>
      </c>
      <c r="G1045" s="27" t="s">
        <v>29</v>
      </c>
      <c r="H1045" s="27">
        <v>11.0</v>
      </c>
      <c r="I1045" s="27" t="s">
        <v>30</v>
      </c>
      <c r="J1045" s="27">
        <v>4.0</v>
      </c>
      <c r="K1045" s="28" t="s">
        <v>39</v>
      </c>
      <c r="L1045" s="44">
        <v>381261.7</v>
      </c>
      <c r="M1045" s="45">
        <v>361891.75</v>
      </c>
      <c r="N1045" s="46">
        <v>8873.0</v>
      </c>
      <c r="O1045" s="46">
        <v>64.0</v>
      </c>
      <c r="P1045" s="44">
        <v>156029.87</v>
      </c>
      <c r="Q1045" s="31"/>
      <c r="R1045" s="69">
        <v>4681466.0</v>
      </c>
      <c r="S1045" s="51">
        <v>5094.97</v>
      </c>
      <c r="T1045" s="51">
        <v>5.44987</v>
      </c>
      <c r="U1045" s="52"/>
    </row>
    <row r="1046" hidden="1">
      <c r="A1046" s="27">
        <v>515.0</v>
      </c>
      <c r="B1046" s="27" t="s">
        <v>54</v>
      </c>
      <c r="C1046" s="27" t="s">
        <v>28</v>
      </c>
      <c r="D1046" s="27" t="s">
        <v>28</v>
      </c>
      <c r="E1046" s="27" t="s">
        <v>28</v>
      </c>
      <c r="F1046" s="27">
        <v>48.0</v>
      </c>
      <c r="G1046" s="27" t="s">
        <v>29</v>
      </c>
      <c r="H1046" s="27">
        <v>11.0</v>
      </c>
      <c r="I1046" s="27" t="s">
        <v>30</v>
      </c>
      <c r="J1046" s="27">
        <v>4.0</v>
      </c>
      <c r="K1046" s="28" t="s">
        <v>40</v>
      </c>
      <c r="L1046" s="44">
        <v>425217.88</v>
      </c>
      <c r="M1046" s="45">
        <v>474946.11</v>
      </c>
      <c r="N1046" s="46">
        <v>13659.0</v>
      </c>
      <c r="O1046" s="46">
        <v>82.0</v>
      </c>
      <c r="P1046" s="44">
        <v>75617.22</v>
      </c>
      <c r="Q1046" s="31"/>
      <c r="R1046" s="69">
        <v>5634498.0</v>
      </c>
      <c r="S1046" s="51">
        <v>3273.464</v>
      </c>
      <c r="T1046" s="51">
        <v>7.72548</v>
      </c>
      <c r="U1046" s="52"/>
    </row>
    <row r="1047" hidden="1">
      <c r="A1047" s="27">
        <v>516.0</v>
      </c>
      <c r="B1047" s="27" t="s">
        <v>54</v>
      </c>
      <c r="C1047" s="27" t="s">
        <v>28</v>
      </c>
      <c r="D1047" s="27" t="s">
        <v>28</v>
      </c>
      <c r="E1047" s="27" t="s">
        <v>28</v>
      </c>
      <c r="F1047" s="27">
        <v>48.0</v>
      </c>
      <c r="G1047" s="27" t="s">
        <v>29</v>
      </c>
      <c r="H1047" s="27">
        <v>11.0</v>
      </c>
      <c r="I1047" s="27" t="s">
        <v>30</v>
      </c>
      <c r="J1047" s="27">
        <v>4.0</v>
      </c>
      <c r="K1047" s="28" t="s">
        <v>41</v>
      </c>
      <c r="L1047" s="44">
        <v>112888.01</v>
      </c>
      <c r="M1047" s="45">
        <v>86018.3</v>
      </c>
      <c r="N1047" s="46">
        <v>3000.0</v>
      </c>
      <c r="O1047" s="46">
        <v>38.0</v>
      </c>
      <c r="P1047" s="44">
        <v>30425.91</v>
      </c>
      <c r="Q1047" s="31"/>
      <c r="R1047" s="69">
        <v>803807.0</v>
      </c>
      <c r="S1047" s="51">
        <v>1277.597</v>
      </c>
      <c r="T1047" s="51">
        <v>7.99401</v>
      </c>
      <c r="U1047" s="52"/>
    </row>
    <row r="1048" hidden="1">
      <c r="A1048" s="27">
        <v>517.0</v>
      </c>
      <c r="B1048" s="27" t="s">
        <v>54</v>
      </c>
      <c r="C1048" s="27" t="s">
        <v>28</v>
      </c>
      <c r="D1048" s="27" t="s">
        <v>28</v>
      </c>
      <c r="E1048" s="27" t="s">
        <v>28</v>
      </c>
      <c r="F1048" s="27">
        <v>48.0</v>
      </c>
      <c r="G1048" s="27" t="s">
        <v>29</v>
      </c>
      <c r="H1048" s="27">
        <v>11.0</v>
      </c>
      <c r="I1048" s="27" t="s">
        <v>30</v>
      </c>
      <c r="J1048" s="27">
        <v>4.0</v>
      </c>
      <c r="K1048" s="28" t="s">
        <v>42</v>
      </c>
      <c r="L1048" s="44">
        <v>408080.88</v>
      </c>
      <c r="M1048" s="45">
        <v>461022.33</v>
      </c>
      <c r="N1048" s="46">
        <v>5175.0</v>
      </c>
      <c r="O1048" s="46">
        <v>98.0</v>
      </c>
      <c r="P1048" s="44">
        <v>64785.380000000005</v>
      </c>
      <c r="Q1048" s="31"/>
      <c r="R1048" s="69">
        <v>3644271.0</v>
      </c>
      <c r="S1048" s="51">
        <v>4152.271</v>
      </c>
      <c r="T1048" s="51">
        <v>8.06972</v>
      </c>
      <c r="U1048" s="52"/>
    </row>
    <row r="1049" hidden="1">
      <c r="A1049" s="27">
        <v>518.0</v>
      </c>
      <c r="B1049" s="27" t="s">
        <v>54</v>
      </c>
      <c r="C1049" s="27" t="s">
        <v>28</v>
      </c>
      <c r="D1049" s="27" t="s">
        <v>28</v>
      </c>
      <c r="E1049" s="27" t="s">
        <v>28</v>
      </c>
      <c r="F1049" s="27">
        <v>48.0</v>
      </c>
      <c r="G1049" s="27" t="s">
        <v>29</v>
      </c>
      <c r="H1049" s="27">
        <v>11.0</v>
      </c>
      <c r="I1049" s="27" t="s">
        <v>30</v>
      </c>
      <c r="J1049" s="27">
        <v>4.0</v>
      </c>
      <c r="K1049" s="28" t="s">
        <v>43</v>
      </c>
      <c r="L1049" s="44" t="s">
        <v>55</v>
      </c>
      <c r="M1049" s="45" t="s">
        <v>55</v>
      </c>
      <c r="N1049" s="61"/>
      <c r="O1049" s="61"/>
      <c r="P1049" s="44"/>
      <c r="Q1049" s="31"/>
      <c r="R1049" s="69"/>
      <c r="S1049" s="51" t="s">
        <v>57</v>
      </c>
      <c r="T1049" s="51"/>
      <c r="U1049" s="52"/>
    </row>
    <row r="1050" hidden="1">
      <c r="A1050" s="27">
        <v>519.0</v>
      </c>
      <c r="B1050" s="27" t="s">
        <v>54</v>
      </c>
      <c r="C1050" s="27" t="s">
        <v>28</v>
      </c>
      <c r="D1050" s="27" t="s">
        <v>28</v>
      </c>
      <c r="E1050" s="27" t="s">
        <v>28</v>
      </c>
      <c r="F1050" s="27">
        <v>48.0</v>
      </c>
      <c r="G1050" s="27" t="s">
        <v>29</v>
      </c>
      <c r="H1050" s="27">
        <v>11.0</v>
      </c>
      <c r="I1050" s="27" t="s">
        <v>30</v>
      </c>
      <c r="J1050" s="27">
        <v>4.0</v>
      </c>
      <c r="K1050" s="28" t="s">
        <v>44</v>
      </c>
      <c r="L1050" s="44">
        <v>344477.33</v>
      </c>
      <c r="M1050" s="45">
        <v>386400.04</v>
      </c>
      <c r="N1050" s="46">
        <v>9515.0</v>
      </c>
      <c r="O1050" s="46">
        <v>74.0</v>
      </c>
      <c r="P1050" s="44">
        <v>40835.53</v>
      </c>
      <c r="Q1050" s="31"/>
      <c r="R1050" s="69">
        <v>3454177.0</v>
      </c>
      <c r="S1050" s="51">
        <v>3978.044</v>
      </c>
      <c r="T1050" s="51">
        <v>8.02337</v>
      </c>
      <c r="U1050" s="52"/>
    </row>
    <row r="1051" hidden="1">
      <c r="A1051" s="27">
        <v>520.0</v>
      </c>
      <c r="B1051" s="27" t="s">
        <v>54</v>
      </c>
      <c r="C1051" s="27" t="s">
        <v>28</v>
      </c>
      <c r="D1051" s="27" t="s">
        <v>28</v>
      </c>
      <c r="E1051" s="27" t="s">
        <v>28</v>
      </c>
      <c r="F1051" s="27">
        <v>48.0</v>
      </c>
      <c r="G1051" s="27" t="s">
        <v>29</v>
      </c>
      <c r="H1051" s="27">
        <v>11.0</v>
      </c>
      <c r="I1051" s="27" t="s">
        <v>30</v>
      </c>
      <c r="J1051" s="27">
        <v>4.0</v>
      </c>
      <c r="K1051" s="28" t="s">
        <v>45</v>
      </c>
      <c r="L1051" s="44">
        <v>351491.6</v>
      </c>
      <c r="M1051" s="45">
        <v>386351.06</v>
      </c>
      <c r="N1051" s="46">
        <v>11048.0</v>
      </c>
      <c r="O1051" s="46">
        <v>64.0</v>
      </c>
      <c r="P1051" s="44">
        <v>97025.97</v>
      </c>
      <c r="Q1051" s="31"/>
      <c r="R1051" s="69">
        <v>2020781.0</v>
      </c>
      <c r="S1051" s="51">
        <v>2451.642</v>
      </c>
      <c r="T1051" s="51">
        <v>6.58497</v>
      </c>
      <c r="U1051" s="52"/>
    </row>
    <row r="1052" hidden="1">
      <c r="A1052" s="27">
        <v>521.0</v>
      </c>
      <c r="B1052" s="27" t="s">
        <v>54</v>
      </c>
      <c r="C1052" s="27" t="s">
        <v>28</v>
      </c>
      <c r="D1052" s="27" t="s">
        <v>28</v>
      </c>
      <c r="E1052" s="27" t="s">
        <v>28</v>
      </c>
      <c r="F1052" s="27">
        <v>48.0</v>
      </c>
      <c r="G1052" s="27" t="s">
        <v>29</v>
      </c>
      <c r="H1052" s="27">
        <v>11.0</v>
      </c>
      <c r="I1052" s="27" t="s">
        <v>30</v>
      </c>
      <c r="J1052" s="27">
        <v>4.0</v>
      </c>
      <c r="K1052" s="28" t="s">
        <v>46</v>
      </c>
      <c r="L1052" s="44">
        <v>68082.93999999999</v>
      </c>
      <c r="M1052" s="45">
        <v>65974.69</v>
      </c>
      <c r="N1052" s="46">
        <v>2051.0</v>
      </c>
      <c r="O1052" s="46">
        <v>14.0</v>
      </c>
      <c r="P1052" s="44">
        <v>17501.91</v>
      </c>
      <c r="Q1052" s="31"/>
      <c r="R1052" s="69">
        <v>1733958.0</v>
      </c>
      <c r="S1052" s="51">
        <v>2068.903</v>
      </c>
      <c r="T1052" s="51">
        <v>6.57831</v>
      </c>
      <c r="U1052" s="52"/>
    </row>
    <row r="1053" hidden="1">
      <c r="A1053" s="27">
        <v>522.0</v>
      </c>
      <c r="B1053" s="27" t="s">
        <v>54</v>
      </c>
      <c r="C1053" s="27" t="s">
        <v>28</v>
      </c>
      <c r="D1053" s="27" t="s">
        <v>28</v>
      </c>
      <c r="E1053" s="27" t="s">
        <v>28</v>
      </c>
      <c r="F1053" s="27">
        <v>48.0</v>
      </c>
      <c r="G1053" s="27" t="s">
        <v>29</v>
      </c>
      <c r="H1053" s="27">
        <v>11.0</v>
      </c>
      <c r="I1053" s="27" t="s">
        <v>30</v>
      </c>
      <c r="J1053" s="27">
        <v>4.0</v>
      </c>
      <c r="K1053" s="28" t="s">
        <v>47</v>
      </c>
      <c r="L1053" s="44">
        <v>685849.6699999999</v>
      </c>
      <c r="M1053" s="45">
        <v>689484.38</v>
      </c>
      <c r="N1053" s="46">
        <v>30390.0</v>
      </c>
      <c r="O1053" s="46">
        <v>315.0</v>
      </c>
      <c r="P1053" s="44">
        <v>414321.52999999997</v>
      </c>
      <c r="Q1053" s="31"/>
      <c r="R1053" s="69">
        <v>7647311.0</v>
      </c>
      <c r="S1053" s="51">
        <v>8177.788</v>
      </c>
      <c r="T1053" s="51">
        <v>9.05537</v>
      </c>
      <c r="U1053" s="52"/>
    </row>
    <row r="1054" hidden="1">
      <c r="A1054" s="27">
        <v>523.0</v>
      </c>
      <c r="B1054" s="27" t="s">
        <v>54</v>
      </c>
      <c r="C1054" s="27" t="s">
        <v>28</v>
      </c>
      <c r="D1054" s="27" t="s">
        <v>28</v>
      </c>
      <c r="E1054" s="27" t="s">
        <v>28</v>
      </c>
      <c r="F1054" s="27">
        <v>48.0</v>
      </c>
      <c r="G1054" s="27" t="s">
        <v>29</v>
      </c>
      <c r="H1054" s="27">
        <v>11.0</v>
      </c>
      <c r="I1054" s="27" t="s">
        <v>30</v>
      </c>
      <c r="J1054" s="27">
        <v>4.0</v>
      </c>
      <c r="K1054" s="28" t="s">
        <v>49</v>
      </c>
      <c r="L1054" s="44">
        <v>339674.93</v>
      </c>
      <c r="M1054" s="45">
        <v>383296.35000000003</v>
      </c>
      <c r="N1054" s="46">
        <v>3581.0</v>
      </c>
      <c r="O1054" s="46">
        <v>67.0</v>
      </c>
      <c r="P1054" s="44">
        <v>96507.71</v>
      </c>
      <c r="Q1054" s="31"/>
      <c r="R1054" s="69">
        <v>3557091.0</v>
      </c>
      <c r="S1054" s="51">
        <v>4088.182</v>
      </c>
      <c r="T1054" s="51">
        <v>7.5582</v>
      </c>
      <c r="U1054" s="52"/>
    </row>
    <row r="1055" hidden="1">
      <c r="A1055" s="27">
        <v>524.0</v>
      </c>
      <c r="B1055" s="27" t="s">
        <v>54</v>
      </c>
      <c r="C1055" s="27" t="s">
        <v>28</v>
      </c>
      <c r="D1055" s="27" t="s">
        <v>28</v>
      </c>
      <c r="E1055" s="27" t="s">
        <v>28</v>
      </c>
      <c r="F1055" s="27">
        <v>48.0</v>
      </c>
      <c r="G1055" s="27" t="s">
        <v>29</v>
      </c>
      <c r="H1055" s="27">
        <v>11.0</v>
      </c>
      <c r="I1055" s="27" t="s">
        <v>30</v>
      </c>
      <c r="J1055" s="27">
        <v>4.0</v>
      </c>
      <c r="K1055" s="28" t="s">
        <v>51</v>
      </c>
      <c r="L1055" s="44">
        <v>413211.48</v>
      </c>
      <c r="M1055" s="45">
        <v>406767.87</v>
      </c>
      <c r="N1055" s="46">
        <v>11008.0</v>
      </c>
      <c r="O1055" s="46">
        <v>81.0</v>
      </c>
      <c r="P1055" s="44">
        <v>100502.1</v>
      </c>
      <c r="Q1055" s="31"/>
      <c r="R1055" s="69">
        <v>4365071.0</v>
      </c>
      <c r="S1055" s="51">
        <v>4860.974</v>
      </c>
      <c r="T1055" s="51">
        <v>7.03757</v>
      </c>
      <c r="U1055" s="52"/>
    </row>
    <row r="1056" hidden="1">
      <c r="A1056" s="27">
        <v>525.0</v>
      </c>
      <c r="B1056" s="27" t="s">
        <v>54</v>
      </c>
      <c r="C1056" s="27" t="s">
        <v>28</v>
      </c>
      <c r="D1056" s="27" t="s">
        <v>28</v>
      </c>
      <c r="E1056" s="27" t="s">
        <v>28</v>
      </c>
      <c r="F1056" s="27">
        <v>48.0</v>
      </c>
      <c r="G1056" s="27" t="s">
        <v>29</v>
      </c>
      <c r="H1056" s="27">
        <v>11.0</v>
      </c>
      <c r="I1056" s="27" t="s">
        <v>30</v>
      </c>
      <c r="J1056" s="27">
        <v>4.0</v>
      </c>
      <c r="K1056" s="28" t="s">
        <v>52</v>
      </c>
      <c r="L1056" s="44">
        <v>15411.67</v>
      </c>
      <c r="M1056" s="45">
        <v>11505.4</v>
      </c>
      <c r="N1056" s="46">
        <v>283.0</v>
      </c>
      <c r="O1056" s="46">
        <v>3.0</v>
      </c>
      <c r="P1056" s="44">
        <v>1668.29</v>
      </c>
      <c r="Q1056" s="31"/>
      <c r="R1056" s="69">
        <v>1798946.0</v>
      </c>
      <c r="S1056" s="51">
        <v>2194.524</v>
      </c>
      <c r="T1056" s="51">
        <v>5.42985</v>
      </c>
      <c r="U1056" s="52"/>
    </row>
    <row r="1057" hidden="1">
      <c r="A1057" s="27">
        <v>526.0</v>
      </c>
      <c r="B1057" s="27" t="s">
        <v>54</v>
      </c>
      <c r="C1057" s="27" t="s">
        <v>28</v>
      </c>
      <c r="D1057" s="27" t="s">
        <v>28</v>
      </c>
      <c r="E1057" s="27" t="s">
        <v>28</v>
      </c>
      <c r="F1057" s="27">
        <v>48.0</v>
      </c>
      <c r="G1057" s="27" t="s">
        <v>29</v>
      </c>
      <c r="H1057" s="27">
        <v>11.0</v>
      </c>
      <c r="I1057" s="27" t="s">
        <v>30</v>
      </c>
      <c r="J1057" s="27">
        <v>8.0</v>
      </c>
      <c r="K1057" s="28" t="s">
        <v>31</v>
      </c>
      <c r="L1057" s="44">
        <v>699350.3899999999</v>
      </c>
      <c r="M1057" s="45">
        <v>707090.88</v>
      </c>
      <c r="N1057" s="46">
        <v>24781.0</v>
      </c>
      <c r="O1057" s="46">
        <v>503.0</v>
      </c>
      <c r="P1057" s="44">
        <v>1575003.0</v>
      </c>
      <c r="Q1057" s="31"/>
      <c r="R1057" s="69">
        <v>3478994.0</v>
      </c>
      <c r="S1057" s="51">
        <v>3810.625</v>
      </c>
      <c r="T1057" s="51">
        <v>6.3306</v>
      </c>
      <c r="U1057" s="52"/>
    </row>
    <row r="1058" hidden="1">
      <c r="A1058" s="27">
        <v>527.0</v>
      </c>
      <c r="B1058" s="27" t="s">
        <v>54</v>
      </c>
      <c r="C1058" s="27" t="s">
        <v>28</v>
      </c>
      <c r="D1058" s="27" t="s">
        <v>28</v>
      </c>
      <c r="E1058" s="27" t="s">
        <v>28</v>
      </c>
      <c r="F1058" s="27">
        <v>48.0</v>
      </c>
      <c r="G1058" s="27" t="s">
        <v>29</v>
      </c>
      <c r="H1058" s="27">
        <v>11.0</v>
      </c>
      <c r="I1058" s="27" t="s">
        <v>30</v>
      </c>
      <c r="J1058" s="27">
        <v>8.0</v>
      </c>
      <c r="K1058" s="28" t="s">
        <v>32</v>
      </c>
      <c r="L1058" s="44">
        <v>170700.12</v>
      </c>
      <c r="M1058" s="45">
        <v>150062.06</v>
      </c>
      <c r="N1058" s="46">
        <v>5124.0</v>
      </c>
      <c r="O1058" s="46">
        <v>46.0</v>
      </c>
      <c r="P1058" s="44">
        <v>82094.91</v>
      </c>
      <c r="Q1058" s="31"/>
      <c r="R1058" s="69">
        <v>1693978.0</v>
      </c>
      <c r="S1058" s="51">
        <v>2053.026</v>
      </c>
      <c r="T1058" s="51">
        <v>10.85925</v>
      </c>
      <c r="U1058" s="52"/>
    </row>
    <row r="1059" hidden="1">
      <c r="A1059" s="27">
        <v>528.0</v>
      </c>
      <c r="B1059" s="27" t="s">
        <v>54</v>
      </c>
      <c r="C1059" s="27" t="s">
        <v>28</v>
      </c>
      <c r="D1059" s="27" t="s">
        <v>28</v>
      </c>
      <c r="E1059" s="27" t="s">
        <v>28</v>
      </c>
      <c r="F1059" s="27">
        <v>48.0</v>
      </c>
      <c r="G1059" s="27" t="s">
        <v>29</v>
      </c>
      <c r="H1059" s="27">
        <v>11.0</v>
      </c>
      <c r="I1059" s="27" t="s">
        <v>30</v>
      </c>
      <c r="J1059" s="27">
        <v>8.0</v>
      </c>
      <c r="K1059" s="28" t="s">
        <v>33</v>
      </c>
      <c r="L1059" s="44">
        <v>867987.01</v>
      </c>
      <c r="M1059" s="45">
        <v>889105.9400000001</v>
      </c>
      <c r="N1059" s="46">
        <v>20990.0</v>
      </c>
      <c r="O1059" s="46">
        <v>159.0</v>
      </c>
      <c r="P1059" s="44">
        <v>230134.63999999998</v>
      </c>
      <c r="Q1059" s="31"/>
      <c r="R1059" s="69">
        <v>4442111.0</v>
      </c>
      <c r="S1059" s="51">
        <v>5043.807</v>
      </c>
      <c r="T1059" s="51">
        <v>7.82587</v>
      </c>
      <c r="U1059" s="52"/>
    </row>
    <row r="1060" hidden="1">
      <c r="A1060" s="27">
        <v>529.0</v>
      </c>
      <c r="B1060" s="27" t="s">
        <v>54</v>
      </c>
      <c r="C1060" s="27" t="s">
        <v>28</v>
      </c>
      <c r="D1060" s="27" t="s">
        <v>28</v>
      </c>
      <c r="E1060" s="27" t="s">
        <v>28</v>
      </c>
      <c r="F1060" s="27">
        <v>48.0</v>
      </c>
      <c r="G1060" s="27" t="s">
        <v>29</v>
      </c>
      <c r="H1060" s="27">
        <v>11.0</v>
      </c>
      <c r="I1060" s="27" t="s">
        <v>30</v>
      </c>
      <c r="J1060" s="27">
        <v>8.0</v>
      </c>
      <c r="K1060" s="28" t="s">
        <v>34</v>
      </c>
      <c r="L1060" s="44">
        <v>168803.45</v>
      </c>
      <c r="M1060" s="45">
        <v>178321.40000000002</v>
      </c>
      <c r="N1060" s="46">
        <v>3167.0</v>
      </c>
      <c r="O1060" s="46">
        <v>31.0</v>
      </c>
      <c r="P1060" s="44">
        <v>19904.07</v>
      </c>
      <c r="Q1060" s="31"/>
      <c r="R1060" s="69">
        <v>1434661.0</v>
      </c>
      <c r="S1060" s="51">
        <v>1918.73</v>
      </c>
      <c r="T1060" s="51">
        <v>5.47787</v>
      </c>
      <c r="U1060" s="52"/>
    </row>
    <row r="1061" hidden="1">
      <c r="A1061" s="27">
        <v>530.0</v>
      </c>
      <c r="B1061" s="27" t="s">
        <v>54</v>
      </c>
      <c r="C1061" s="27" t="s">
        <v>28</v>
      </c>
      <c r="D1061" s="27" t="s">
        <v>28</v>
      </c>
      <c r="E1061" s="27" t="s">
        <v>28</v>
      </c>
      <c r="F1061" s="27">
        <v>48.0</v>
      </c>
      <c r="G1061" s="27" t="s">
        <v>29</v>
      </c>
      <c r="H1061" s="27">
        <v>11.0</v>
      </c>
      <c r="I1061" s="27" t="s">
        <v>30</v>
      </c>
      <c r="J1061" s="27">
        <v>8.0</v>
      </c>
      <c r="K1061" s="28" t="s">
        <v>35</v>
      </c>
      <c r="L1061" s="44">
        <v>942937.27</v>
      </c>
      <c r="M1061" s="45">
        <v>946400.27</v>
      </c>
      <c r="N1061" s="46">
        <v>33239.0</v>
      </c>
      <c r="O1061" s="46">
        <v>162.0</v>
      </c>
      <c r="P1061" s="44">
        <v>400882.07999999996</v>
      </c>
      <c r="Q1061" s="31"/>
      <c r="R1061" s="69">
        <v>1.0965482E7</v>
      </c>
      <c r="S1061" s="51">
        <v>11985.937</v>
      </c>
      <c r="T1061" s="51">
        <v>9.7562</v>
      </c>
      <c r="U1061" s="52"/>
    </row>
    <row r="1062" hidden="1">
      <c r="A1062" s="27">
        <v>531.0</v>
      </c>
      <c r="B1062" s="27" t="s">
        <v>54</v>
      </c>
      <c r="C1062" s="27" t="s">
        <v>28</v>
      </c>
      <c r="D1062" s="27" t="s">
        <v>28</v>
      </c>
      <c r="E1062" s="27" t="s">
        <v>28</v>
      </c>
      <c r="F1062" s="27">
        <v>48.0</v>
      </c>
      <c r="G1062" s="27" t="s">
        <v>29</v>
      </c>
      <c r="H1062" s="27">
        <v>11.0</v>
      </c>
      <c r="I1062" s="27" t="s">
        <v>30</v>
      </c>
      <c r="J1062" s="27">
        <v>8.0</v>
      </c>
      <c r="K1062" s="28" t="s">
        <v>36</v>
      </c>
      <c r="L1062" s="44">
        <v>692061.5299999999</v>
      </c>
      <c r="M1062" s="45">
        <v>697128.08</v>
      </c>
      <c r="N1062" s="46">
        <v>14803.0</v>
      </c>
      <c r="O1062" s="46">
        <v>251.0</v>
      </c>
      <c r="P1062" s="44">
        <v>238437.58</v>
      </c>
      <c r="Q1062" s="31"/>
      <c r="R1062" s="69">
        <v>2883119.0</v>
      </c>
      <c r="S1062" s="51">
        <v>3486.827</v>
      </c>
      <c r="T1062" s="51">
        <v>6.23759</v>
      </c>
      <c r="U1062" s="52"/>
    </row>
    <row r="1063" hidden="1">
      <c r="A1063" s="27">
        <v>532.0</v>
      </c>
      <c r="B1063" s="27" t="s">
        <v>54</v>
      </c>
      <c r="C1063" s="27" t="s">
        <v>28</v>
      </c>
      <c r="D1063" s="27" t="s">
        <v>28</v>
      </c>
      <c r="E1063" s="27" t="s">
        <v>28</v>
      </c>
      <c r="F1063" s="27">
        <v>48.0</v>
      </c>
      <c r="G1063" s="27" t="s">
        <v>29</v>
      </c>
      <c r="H1063" s="27">
        <v>11.0</v>
      </c>
      <c r="I1063" s="27" t="s">
        <v>30</v>
      </c>
      <c r="J1063" s="27">
        <v>8.0</v>
      </c>
      <c r="K1063" s="28" t="s">
        <v>37</v>
      </c>
      <c r="L1063" s="44">
        <v>834195.48</v>
      </c>
      <c r="M1063" s="45">
        <v>838462.51</v>
      </c>
      <c r="N1063" s="46">
        <v>22300.0</v>
      </c>
      <c r="O1063" s="46">
        <v>155.0</v>
      </c>
      <c r="P1063" s="44">
        <v>185423.93999999997</v>
      </c>
      <c r="Q1063" s="31"/>
      <c r="R1063" s="69">
        <v>6919617.0</v>
      </c>
      <c r="S1063" s="51">
        <v>7655.695</v>
      </c>
      <c r="T1063" s="51">
        <v>7.6844</v>
      </c>
      <c r="U1063" s="52"/>
    </row>
    <row r="1064" hidden="1">
      <c r="A1064" s="27">
        <v>533.0</v>
      </c>
      <c r="B1064" s="27" t="s">
        <v>54</v>
      </c>
      <c r="C1064" s="27" t="s">
        <v>28</v>
      </c>
      <c r="D1064" s="27" t="s">
        <v>28</v>
      </c>
      <c r="E1064" s="27" t="s">
        <v>28</v>
      </c>
      <c r="F1064" s="27">
        <v>48.0</v>
      </c>
      <c r="G1064" s="27" t="s">
        <v>29</v>
      </c>
      <c r="H1064" s="27">
        <v>11.0</v>
      </c>
      <c r="I1064" s="27" t="s">
        <v>30</v>
      </c>
      <c r="J1064" s="27">
        <v>8.0</v>
      </c>
      <c r="K1064" s="28" t="s">
        <v>38</v>
      </c>
      <c r="L1064" s="44">
        <v>854462.6799999999</v>
      </c>
      <c r="M1064" s="45">
        <v>879602.2400000001</v>
      </c>
      <c r="N1064" s="46">
        <v>26148.0</v>
      </c>
      <c r="O1064" s="46">
        <v>160.0</v>
      </c>
      <c r="P1064" s="44">
        <v>229900.81</v>
      </c>
      <c r="Q1064" s="31"/>
      <c r="R1064" s="69">
        <v>9401670.0</v>
      </c>
      <c r="S1064" s="51">
        <v>10286.327</v>
      </c>
      <c r="T1064" s="51">
        <v>7.86527</v>
      </c>
      <c r="U1064" s="52"/>
    </row>
    <row r="1065" hidden="1">
      <c r="A1065" s="27">
        <v>534.0</v>
      </c>
      <c r="B1065" s="27" t="s">
        <v>54</v>
      </c>
      <c r="C1065" s="27" t="s">
        <v>28</v>
      </c>
      <c r="D1065" s="27" t="s">
        <v>28</v>
      </c>
      <c r="E1065" s="27" t="s">
        <v>28</v>
      </c>
      <c r="F1065" s="27">
        <v>48.0</v>
      </c>
      <c r="G1065" s="27" t="s">
        <v>29</v>
      </c>
      <c r="H1065" s="27">
        <v>11.0</v>
      </c>
      <c r="I1065" s="27" t="s">
        <v>30</v>
      </c>
      <c r="J1065" s="27">
        <v>8.0</v>
      </c>
      <c r="K1065" s="28" t="s">
        <v>39</v>
      </c>
      <c r="L1065" s="44">
        <v>883776.3</v>
      </c>
      <c r="M1065" s="45">
        <v>896927.99</v>
      </c>
      <c r="N1065" s="46">
        <v>27088.0</v>
      </c>
      <c r="O1065" s="46">
        <v>156.0</v>
      </c>
      <c r="P1065" s="44">
        <v>294371.48000000004</v>
      </c>
      <c r="Q1065" s="31"/>
      <c r="R1065" s="69">
        <v>9757678.0</v>
      </c>
      <c r="S1065" s="51">
        <v>10141.534</v>
      </c>
      <c r="T1065" s="51">
        <v>6.65943</v>
      </c>
      <c r="U1065" s="52"/>
    </row>
    <row r="1066" hidden="1">
      <c r="A1066" s="27">
        <v>535.0</v>
      </c>
      <c r="B1066" s="27" t="s">
        <v>54</v>
      </c>
      <c r="C1066" s="27" t="s">
        <v>28</v>
      </c>
      <c r="D1066" s="27" t="s">
        <v>28</v>
      </c>
      <c r="E1066" s="27" t="s">
        <v>28</v>
      </c>
      <c r="F1066" s="27">
        <v>48.0</v>
      </c>
      <c r="G1066" s="27" t="s">
        <v>29</v>
      </c>
      <c r="H1066" s="27">
        <v>11.0</v>
      </c>
      <c r="I1066" s="27" t="s">
        <v>30</v>
      </c>
      <c r="J1066" s="27">
        <v>8.0</v>
      </c>
      <c r="K1066" s="28" t="s">
        <v>40</v>
      </c>
      <c r="L1066" s="44">
        <v>896145.2000000001</v>
      </c>
      <c r="M1066" s="45">
        <v>921370.24</v>
      </c>
      <c r="N1066" s="46">
        <v>21474.0</v>
      </c>
      <c r="O1066" s="46">
        <v>155.0</v>
      </c>
      <c r="P1066" s="44">
        <v>175797.81</v>
      </c>
      <c r="Q1066" s="31"/>
      <c r="R1066" s="69">
        <v>5335885.0</v>
      </c>
      <c r="S1066" s="51">
        <v>5843.244</v>
      </c>
      <c r="T1066" s="51">
        <v>11.17308</v>
      </c>
      <c r="U1066" s="52"/>
    </row>
    <row r="1067" hidden="1">
      <c r="A1067" s="27">
        <v>536.0</v>
      </c>
      <c r="B1067" s="27" t="s">
        <v>54</v>
      </c>
      <c r="C1067" s="27" t="s">
        <v>28</v>
      </c>
      <c r="D1067" s="27" t="s">
        <v>28</v>
      </c>
      <c r="E1067" s="27" t="s">
        <v>28</v>
      </c>
      <c r="F1067" s="27">
        <v>48.0</v>
      </c>
      <c r="G1067" s="27" t="s">
        <v>29</v>
      </c>
      <c r="H1067" s="27">
        <v>11.0</v>
      </c>
      <c r="I1067" s="27" t="s">
        <v>30</v>
      </c>
      <c r="J1067" s="27">
        <v>8.0</v>
      </c>
      <c r="K1067" s="28" t="s">
        <v>41</v>
      </c>
      <c r="L1067" s="44">
        <v>207985.19999999998</v>
      </c>
      <c r="M1067" s="45">
        <v>186915.92</v>
      </c>
      <c r="N1067" s="46">
        <v>4867.0</v>
      </c>
      <c r="O1067" s="46">
        <v>65.0</v>
      </c>
      <c r="P1067" s="44">
        <v>50656.58</v>
      </c>
      <c r="Q1067" s="31"/>
      <c r="R1067" s="69">
        <v>1271030.0</v>
      </c>
      <c r="S1067" s="51">
        <v>1778.095</v>
      </c>
      <c r="T1067" s="51">
        <v>7.98006</v>
      </c>
      <c r="U1067" s="52"/>
    </row>
    <row r="1068" hidden="1">
      <c r="A1068" s="27">
        <v>537.0</v>
      </c>
      <c r="B1068" s="27" t="s">
        <v>54</v>
      </c>
      <c r="C1068" s="27" t="s">
        <v>28</v>
      </c>
      <c r="D1068" s="27" t="s">
        <v>28</v>
      </c>
      <c r="E1068" s="27" t="s">
        <v>28</v>
      </c>
      <c r="F1068" s="27">
        <v>48.0</v>
      </c>
      <c r="G1068" s="27" t="s">
        <v>29</v>
      </c>
      <c r="H1068" s="27">
        <v>11.0</v>
      </c>
      <c r="I1068" s="27" t="s">
        <v>30</v>
      </c>
      <c r="J1068" s="27">
        <v>8.0</v>
      </c>
      <c r="K1068" s="28" t="s">
        <v>42</v>
      </c>
      <c r="L1068" s="44">
        <v>809707.11</v>
      </c>
      <c r="M1068" s="45">
        <v>931262.9299999999</v>
      </c>
      <c r="N1068" s="46">
        <v>9764.0</v>
      </c>
      <c r="O1068" s="46">
        <v>187.0</v>
      </c>
      <c r="P1068" s="44">
        <v>115507.71</v>
      </c>
      <c r="Q1068" s="31"/>
      <c r="R1068" s="69">
        <v>6476777.0</v>
      </c>
      <c r="S1068" s="51">
        <v>7385.289</v>
      </c>
      <c r="T1068" s="51">
        <v>8.54123</v>
      </c>
      <c r="U1068" s="52"/>
    </row>
    <row r="1069" hidden="1">
      <c r="A1069" s="27">
        <v>538.0</v>
      </c>
      <c r="B1069" s="27" t="s">
        <v>54</v>
      </c>
      <c r="C1069" s="27" t="s">
        <v>28</v>
      </c>
      <c r="D1069" s="27" t="s">
        <v>28</v>
      </c>
      <c r="E1069" s="27" t="s">
        <v>28</v>
      </c>
      <c r="F1069" s="27">
        <v>48.0</v>
      </c>
      <c r="G1069" s="27" t="s">
        <v>29</v>
      </c>
      <c r="H1069" s="27">
        <v>11.0</v>
      </c>
      <c r="I1069" s="27" t="s">
        <v>30</v>
      </c>
      <c r="J1069" s="27">
        <v>8.0</v>
      </c>
      <c r="K1069" s="28" t="s">
        <v>44</v>
      </c>
      <c r="L1069" s="44">
        <v>679562.17</v>
      </c>
      <c r="M1069" s="45">
        <v>769613.29</v>
      </c>
      <c r="N1069" s="46">
        <v>19942.0</v>
      </c>
      <c r="O1069" s="46">
        <v>141.0</v>
      </c>
      <c r="P1069" s="44">
        <v>82410.36</v>
      </c>
      <c r="Q1069" s="31"/>
      <c r="R1069" s="69">
        <v>6036817.0</v>
      </c>
      <c r="S1069" s="51">
        <v>6904.298</v>
      </c>
      <c r="T1069" s="51">
        <v>8.03025</v>
      </c>
      <c r="U1069" s="52"/>
    </row>
    <row r="1070" hidden="1">
      <c r="A1070" s="27">
        <v>539.0</v>
      </c>
      <c r="B1070" s="27" t="s">
        <v>54</v>
      </c>
      <c r="C1070" s="27" t="s">
        <v>28</v>
      </c>
      <c r="D1070" s="27" t="s">
        <v>28</v>
      </c>
      <c r="E1070" s="27" t="s">
        <v>28</v>
      </c>
      <c r="F1070" s="27">
        <v>48.0</v>
      </c>
      <c r="G1070" s="27" t="s">
        <v>29</v>
      </c>
      <c r="H1070" s="27">
        <v>11.0</v>
      </c>
      <c r="I1070" s="27" t="s">
        <v>30</v>
      </c>
      <c r="J1070" s="27">
        <v>8.0</v>
      </c>
      <c r="K1070" s="28" t="s">
        <v>45</v>
      </c>
      <c r="L1070" s="44">
        <v>673632.63</v>
      </c>
      <c r="M1070" s="45">
        <v>745772.57</v>
      </c>
      <c r="N1070" s="46">
        <v>19845.0</v>
      </c>
      <c r="O1070" s="46">
        <v>125.0</v>
      </c>
      <c r="P1070" s="44">
        <v>297282.88</v>
      </c>
      <c r="Q1070" s="31"/>
      <c r="R1070" s="69">
        <v>3524077.0</v>
      </c>
      <c r="S1070" s="51">
        <v>4147.217</v>
      </c>
      <c r="T1070" s="51">
        <v>6.44582</v>
      </c>
      <c r="U1070" s="52"/>
    </row>
    <row r="1071" hidden="1">
      <c r="A1071" s="27">
        <v>540.0</v>
      </c>
      <c r="B1071" s="27" t="s">
        <v>54</v>
      </c>
      <c r="C1071" s="27" t="s">
        <v>28</v>
      </c>
      <c r="D1071" s="27" t="s">
        <v>28</v>
      </c>
      <c r="E1071" s="27" t="s">
        <v>28</v>
      </c>
      <c r="F1071" s="27">
        <v>48.0</v>
      </c>
      <c r="G1071" s="27" t="s">
        <v>29</v>
      </c>
      <c r="H1071" s="27">
        <v>11.0</v>
      </c>
      <c r="I1071" s="27" t="s">
        <v>30</v>
      </c>
      <c r="J1071" s="27">
        <v>8.0</v>
      </c>
      <c r="K1071" s="28" t="s">
        <v>46</v>
      </c>
      <c r="L1071" s="44">
        <v>131657.3</v>
      </c>
      <c r="M1071" s="45">
        <v>132455.02</v>
      </c>
      <c r="N1071" s="46">
        <v>4077.0</v>
      </c>
      <c r="O1071" s="46">
        <v>25.0</v>
      </c>
      <c r="P1071" s="44">
        <v>33674.5</v>
      </c>
      <c r="Q1071" s="31"/>
      <c r="R1071" s="69">
        <v>3359371.0</v>
      </c>
      <c r="S1071" s="51">
        <v>3680.068</v>
      </c>
      <c r="T1071" s="51">
        <v>6.74633</v>
      </c>
      <c r="U1071" s="52"/>
    </row>
    <row r="1072" hidden="1">
      <c r="A1072" s="27">
        <v>541.0</v>
      </c>
      <c r="B1072" s="27" t="s">
        <v>54</v>
      </c>
      <c r="C1072" s="27" t="s">
        <v>28</v>
      </c>
      <c r="D1072" s="27" t="s">
        <v>28</v>
      </c>
      <c r="E1072" s="27" t="s">
        <v>28</v>
      </c>
      <c r="F1072" s="27">
        <v>48.0</v>
      </c>
      <c r="G1072" s="27" t="s">
        <v>29</v>
      </c>
      <c r="H1072" s="27">
        <v>11.0</v>
      </c>
      <c r="I1072" s="27" t="s">
        <v>30</v>
      </c>
      <c r="J1072" s="27">
        <v>8.0</v>
      </c>
      <c r="K1072" s="28" t="s">
        <v>47</v>
      </c>
      <c r="L1072" s="44">
        <v>1352810.0</v>
      </c>
      <c r="M1072" s="45">
        <v>1386610.0</v>
      </c>
      <c r="N1072" s="46">
        <v>60061.0</v>
      </c>
      <c r="O1072" s="46">
        <v>624.0</v>
      </c>
      <c r="P1072" s="44">
        <v>828422.11</v>
      </c>
      <c r="Q1072" s="31"/>
      <c r="R1072" s="69">
        <v>1.4502362E7</v>
      </c>
      <c r="S1072" s="51">
        <v>15635.709</v>
      </c>
      <c r="T1072" s="51">
        <v>9.57278</v>
      </c>
      <c r="U1072" s="52"/>
    </row>
    <row r="1073" hidden="1">
      <c r="A1073" s="27">
        <v>542.0</v>
      </c>
      <c r="B1073" s="27" t="s">
        <v>54</v>
      </c>
      <c r="C1073" s="27" t="s">
        <v>28</v>
      </c>
      <c r="D1073" s="27" t="s">
        <v>28</v>
      </c>
      <c r="E1073" s="27" t="s">
        <v>28</v>
      </c>
      <c r="F1073" s="27">
        <v>48.0</v>
      </c>
      <c r="G1073" s="27" t="s">
        <v>29</v>
      </c>
      <c r="H1073" s="27">
        <v>11.0</v>
      </c>
      <c r="I1073" s="27" t="s">
        <v>30</v>
      </c>
      <c r="J1073" s="27">
        <v>8.0</v>
      </c>
      <c r="K1073" s="28" t="s">
        <v>49</v>
      </c>
      <c r="L1073" s="44">
        <v>676293.97</v>
      </c>
      <c r="M1073" s="45">
        <v>764455.62</v>
      </c>
      <c r="N1073" s="46">
        <v>6877.0</v>
      </c>
      <c r="O1073" s="46">
        <v>131.0</v>
      </c>
      <c r="P1073" s="44">
        <v>190114.12000000002</v>
      </c>
      <c r="Q1073" s="31"/>
      <c r="R1073" s="69">
        <v>6306597.0</v>
      </c>
      <c r="S1073" s="51">
        <v>7095.743</v>
      </c>
      <c r="T1073" s="51">
        <v>7.86849</v>
      </c>
      <c r="U1073" s="52"/>
    </row>
    <row r="1074" hidden="1">
      <c r="A1074" s="27">
        <v>543.0</v>
      </c>
      <c r="B1074" s="27" t="s">
        <v>54</v>
      </c>
      <c r="C1074" s="27" t="s">
        <v>28</v>
      </c>
      <c r="D1074" s="27" t="s">
        <v>28</v>
      </c>
      <c r="E1074" s="27" t="s">
        <v>28</v>
      </c>
      <c r="F1074" s="27">
        <v>48.0</v>
      </c>
      <c r="G1074" s="27" t="s">
        <v>29</v>
      </c>
      <c r="H1074" s="27">
        <v>11.0</v>
      </c>
      <c r="I1074" s="27" t="s">
        <v>30</v>
      </c>
      <c r="J1074" s="27">
        <v>8.0</v>
      </c>
      <c r="K1074" s="28" t="s">
        <v>51</v>
      </c>
      <c r="L1074" s="44" t="s">
        <v>55</v>
      </c>
      <c r="M1074" s="45" t="s">
        <v>55</v>
      </c>
      <c r="N1074" s="61"/>
      <c r="O1074" s="61"/>
      <c r="P1074" s="44"/>
      <c r="Q1074" s="31"/>
      <c r="R1074" s="69"/>
      <c r="S1074" s="51" t="s">
        <v>56</v>
      </c>
      <c r="T1074" s="51"/>
      <c r="U1074" s="52"/>
    </row>
    <row r="1075" hidden="1">
      <c r="A1075" s="27">
        <v>544.0</v>
      </c>
      <c r="B1075" s="27" t="s">
        <v>54</v>
      </c>
      <c r="C1075" s="27" t="s">
        <v>28</v>
      </c>
      <c r="D1075" s="27" t="s">
        <v>28</v>
      </c>
      <c r="E1075" s="27" t="s">
        <v>28</v>
      </c>
      <c r="F1075" s="27">
        <v>48.0</v>
      </c>
      <c r="G1075" s="27" t="s">
        <v>29</v>
      </c>
      <c r="H1075" s="27">
        <v>11.0</v>
      </c>
      <c r="I1075" s="27" t="s">
        <v>30</v>
      </c>
      <c r="J1075" s="27">
        <v>8.0</v>
      </c>
      <c r="K1075" s="28" t="s">
        <v>52</v>
      </c>
      <c r="L1075" s="44">
        <v>31264.33</v>
      </c>
      <c r="M1075" s="45">
        <v>23322.33</v>
      </c>
      <c r="N1075" s="46">
        <v>638.0</v>
      </c>
      <c r="O1075" s="46">
        <v>6.0</v>
      </c>
      <c r="P1075" s="44">
        <v>5271.82</v>
      </c>
      <c r="Q1075" s="31"/>
      <c r="R1075" s="69">
        <v>3450070.0</v>
      </c>
      <c r="S1075" s="51">
        <v>3823.49</v>
      </c>
      <c r="T1075" s="51">
        <v>5.44528</v>
      </c>
      <c r="U1075" s="52"/>
    </row>
    <row r="1076" hidden="1">
      <c r="A1076" s="27">
        <v>545.0</v>
      </c>
      <c r="B1076" s="27" t="s">
        <v>54</v>
      </c>
      <c r="C1076" s="27" t="s">
        <v>28</v>
      </c>
      <c r="D1076" s="27" t="s">
        <v>28</v>
      </c>
      <c r="E1076" s="27" t="s">
        <v>28</v>
      </c>
      <c r="F1076" s="27">
        <v>48.0</v>
      </c>
      <c r="G1076" s="27" t="s">
        <v>29</v>
      </c>
      <c r="H1076" s="27">
        <v>11.0</v>
      </c>
      <c r="I1076" s="27" t="s">
        <v>30</v>
      </c>
      <c r="J1076" s="27">
        <v>16.0</v>
      </c>
      <c r="K1076" s="28" t="s">
        <v>31</v>
      </c>
      <c r="L1076" s="44">
        <v>1352690.0</v>
      </c>
      <c r="M1076" s="45">
        <v>1376740.0</v>
      </c>
      <c r="N1076" s="46">
        <v>53032.0</v>
      </c>
      <c r="O1076" s="46">
        <v>991.0</v>
      </c>
      <c r="P1076" s="44">
        <v>3014960.0</v>
      </c>
      <c r="Q1076" s="31"/>
      <c r="R1076" s="69">
        <v>6852762.0</v>
      </c>
      <c r="S1076" s="51">
        <v>6943.542</v>
      </c>
      <c r="T1076" s="51">
        <v>7.33065</v>
      </c>
      <c r="U1076" s="52"/>
    </row>
    <row r="1077" hidden="1">
      <c r="A1077" s="27">
        <v>546.0</v>
      </c>
      <c r="B1077" s="27" t="s">
        <v>54</v>
      </c>
      <c r="C1077" s="27" t="s">
        <v>28</v>
      </c>
      <c r="D1077" s="27" t="s">
        <v>28</v>
      </c>
      <c r="E1077" s="27" t="s">
        <v>28</v>
      </c>
      <c r="F1077" s="27">
        <v>48.0</v>
      </c>
      <c r="G1077" s="27" t="s">
        <v>29</v>
      </c>
      <c r="H1077" s="27">
        <v>11.0</v>
      </c>
      <c r="I1077" s="27" t="s">
        <v>30</v>
      </c>
      <c r="J1077" s="27">
        <v>16.0</v>
      </c>
      <c r="K1077" s="28" t="s">
        <v>32</v>
      </c>
      <c r="L1077" s="44">
        <v>264297.26</v>
      </c>
      <c r="M1077" s="45">
        <v>248635.44</v>
      </c>
      <c r="N1077" s="46">
        <v>9531.0</v>
      </c>
      <c r="O1077" s="46">
        <v>62.0</v>
      </c>
      <c r="P1077" s="44">
        <v>127372.01000000001</v>
      </c>
      <c r="Q1077" s="31"/>
      <c r="R1077" s="69">
        <v>8446437.0</v>
      </c>
      <c r="S1077" s="51">
        <v>9073.308</v>
      </c>
      <c r="T1077" s="51">
        <v>8.44537</v>
      </c>
      <c r="U1077" s="52"/>
    </row>
    <row r="1078" hidden="1">
      <c r="A1078" s="27">
        <v>547.0</v>
      </c>
      <c r="B1078" s="27" t="s">
        <v>54</v>
      </c>
      <c r="C1078" s="27" t="s">
        <v>28</v>
      </c>
      <c r="D1078" s="27" t="s">
        <v>28</v>
      </c>
      <c r="E1078" s="27" t="s">
        <v>28</v>
      </c>
      <c r="F1078" s="27">
        <v>48.0</v>
      </c>
      <c r="G1078" s="27" t="s">
        <v>29</v>
      </c>
      <c r="H1078" s="27">
        <v>11.0</v>
      </c>
      <c r="I1078" s="27" t="s">
        <v>30</v>
      </c>
      <c r="J1078" s="27">
        <v>16.0</v>
      </c>
      <c r="K1078" s="28" t="s">
        <v>33</v>
      </c>
      <c r="L1078" s="44">
        <v>1691280.0</v>
      </c>
      <c r="M1078" s="45">
        <v>1732670.0</v>
      </c>
      <c r="N1078" s="46">
        <v>38929.0</v>
      </c>
      <c r="O1078" s="46">
        <v>314.0</v>
      </c>
      <c r="P1078" s="44">
        <v>867455.54</v>
      </c>
      <c r="Q1078" s="31"/>
      <c r="R1078" s="69">
        <v>8665115.0</v>
      </c>
      <c r="S1078" s="51">
        <v>9609.573</v>
      </c>
      <c r="T1078" s="51">
        <v>8.44804</v>
      </c>
      <c r="U1078" s="52"/>
    </row>
    <row r="1079" hidden="1">
      <c r="A1079" s="27">
        <v>548.0</v>
      </c>
      <c r="B1079" s="27" t="s">
        <v>54</v>
      </c>
      <c r="C1079" s="27" t="s">
        <v>28</v>
      </c>
      <c r="D1079" s="27" t="s">
        <v>28</v>
      </c>
      <c r="E1079" s="27" t="s">
        <v>28</v>
      </c>
      <c r="F1079" s="27">
        <v>48.0</v>
      </c>
      <c r="G1079" s="27" t="s">
        <v>29</v>
      </c>
      <c r="H1079" s="27">
        <v>11.0</v>
      </c>
      <c r="I1079" s="27" t="s">
        <v>30</v>
      </c>
      <c r="J1079" s="27">
        <v>16.0</v>
      </c>
      <c r="K1079" s="28" t="s">
        <v>34</v>
      </c>
      <c r="L1079" s="44">
        <v>308572.05</v>
      </c>
      <c r="M1079" s="45">
        <v>352337.16</v>
      </c>
      <c r="N1079" s="46">
        <v>8114.0</v>
      </c>
      <c r="O1079" s="46">
        <v>58.0</v>
      </c>
      <c r="P1079" s="44">
        <v>28280.68</v>
      </c>
      <c r="Q1079" s="31"/>
      <c r="R1079" s="69">
        <v>2840471.0</v>
      </c>
      <c r="S1079" s="51">
        <v>3243.607</v>
      </c>
      <c r="T1079" s="51">
        <v>6.33257</v>
      </c>
      <c r="U1079" s="52"/>
    </row>
    <row r="1080" hidden="1">
      <c r="A1080" s="27">
        <v>549.0</v>
      </c>
      <c r="B1080" s="27" t="s">
        <v>54</v>
      </c>
      <c r="C1080" s="27" t="s">
        <v>28</v>
      </c>
      <c r="D1080" s="27" t="s">
        <v>28</v>
      </c>
      <c r="E1080" s="27" t="s">
        <v>28</v>
      </c>
      <c r="F1080" s="27">
        <v>48.0</v>
      </c>
      <c r="G1080" s="27" t="s">
        <v>29</v>
      </c>
      <c r="H1080" s="27">
        <v>11.0</v>
      </c>
      <c r="I1080" s="27" t="s">
        <v>30</v>
      </c>
      <c r="J1080" s="27">
        <v>16.0</v>
      </c>
      <c r="K1080" s="28" t="s">
        <v>35</v>
      </c>
      <c r="L1080" s="44" t="s">
        <v>55</v>
      </c>
      <c r="M1080" s="45" t="s">
        <v>55</v>
      </c>
      <c r="N1080" s="46"/>
      <c r="O1080" s="46"/>
      <c r="P1080" s="44"/>
      <c r="Q1080" s="31"/>
      <c r="R1080" s="69"/>
      <c r="S1080" s="51" t="s">
        <v>30</v>
      </c>
      <c r="T1080" s="51"/>
      <c r="U1080" s="52"/>
    </row>
    <row r="1081" hidden="1">
      <c r="A1081" s="27">
        <v>550.0</v>
      </c>
      <c r="B1081" s="27" t="s">
        <v>54</v>
      </c>
      <c r="C1081" s="27" t="s">
        <v>28</v>
      </c>
      <c r="D1081" s="27" t="s">
        <v>28</v>
      </c>
      <c r="E1081" s="27" t="s">
        <v>28</v>
      </c>
      <c r="F1081" s="27">
        <v>48.0</v>
      </c>
      <c r="G1081" s="27" t="s">
        <v>29</v>
      </c>
      <c r="H1081" s="27">
        <v>11.0</v>
      </c>
      <c r="I1081" s="27" t="s">
        <v>30</v>
      </c>
      <c r="J1081" s="27">
        <v>16.0</v>
      </c>
      <c r="K1081" s="28" t="s">
        <v>36</v>
      </c>
      <c r="L1081" s="44">
        <v>1355720.0</v>
      </c>
      <c r="M1081" s="45">
        <v>1379500.0</v>
      </c>
      <c r="N1081" s="46">
        <v>24776.0</v>
      </c>
      <c r="O1081" s="46">
        <v>499.0</v>
      </c>
      <c r="P1081" s="44">
        <v>580227.4700000001</v>
      </c>
      <c r="Q1081" s="31"/>
      <c r="R1081" s="69">
        <v>5981832.0</v>
      </c>
      <c r="S1081" s="51">
        <v>6525.92</v>
      </c>
      <c r="T1081" s="51">
        <v>9.30077</v>
      </c>
      <c r="U1081" s="52"/>
    </row>
    <row r="1082" hidden="1">
      <c r="A1082" s="27">
        <v>551.0</v>
      </c>
      <c r="B1082" s="27" t="s">
        <v>54</v>
      </c>
      <c r="C1082" s="27" t="s">
        <v>28</v>
      </c>
      <c r="D1082" s="27" t="s">
        <v>28</v>
      </c>
      <c r="E1082" s="27" t="s">
        <v>28</v>
      </c>
      <c r="F1082" s="27">
        <v>48.0</v>
      </c>
      <c r="G1082" s="27" t="s">
        <v>29</v>
      </c>
      <c r="H1082" s="27">
        <v>11.0</v>
      </c>
      <c r="I1082" s="27" t="s">
        <v>30</v>
      </c>
      <c r="J1082" s="27">
        <v>16.0</v>
      </c>
      <c r="K1082" s="28" t="s">
        <v>37</v>
      </c>
      <c r="L1082" s="44">
        <v>1700510.0</v>
      </c>
      <c r="M1082" s="45">
        <v>1724100.0</v>
      </c>
      <c r="N1082" s="46">
        <v>46400.0</v>
      </c>
      <c r="O1082" s="46">
        <v>314.0</v>
      </c>
      <c r="P1082" s="44">
        <v>368785.01999999996</v>
      </c>
      <c r="Q1082" s="31"/>
      <c r="R1082" s="69">
        <v>1.398274E7</v>
      </c>
      <c r="S1082" s="51">
        <v>15130.318</v>
      </c>
      <c r="T1082" s="51">
        <v>8.70288</v>
      </c>
      <c r="U1082" s="52"/>
    </row>
    <row r="1083" hidden="1">
      <c r="A1083" s="27">
        <v>552.0</v>
      </c>
      <c r="B1083" s="27" t="s">
        <v>54</v>
      </c>
      <c r="C1083" s="27" t="s">
        <v>28</v>
      </c>
      <c r="D1083" s="27" t="s">
        <v>28</v>
      </c>
      <c r="E1083" s="27" t="s">
        <v>28</v>
      </c>
      <c r="F1083" s="27">
        <v>48.0</v>
      </c>
      <c r="G1083" s="27" t="s">
        <v>29</v>
      </c>
      <c r="H1083" s="27">
        <v>11.0</v>
      </c>
      <c r="I1083" s="27" t="s">
        <v>30</v>
      </c>
      <c r="J1083" s="27">
        <v>16.0</v>
      </c>
      <c r="K1083" s="28" t="s">
        <v>38</v>
      </c>
      <c r="L1083" s="44">
        <v>1705210.0</v>
      </c>
      <c r="M1083" s="45">
        <v>1794570.0</v>
      </c>
      <c r="N1083" s="61">
        <v>54716.0</v>
      </c>
      <c r="O1083" s="61">
        <v>2.0</v>
      </c>
      <c r="P1083" s="44">
        <v>12973.21</v>
      </c>
      <c r="Q1083" s="31"/>
      <c r="R1083" s="69">
        <v>1.7059758E7</v>
      </c>
      <c r="S1083" s="51">
        <v>21007.32</v>
      </c>
      <c r="T1083" s="51">
        <v>9.05652</v>
      </c>
      <c r="U1083" s="52"/>
    </row>
    <row r="1084" hidden="1">
      <c r="A1084" s="27">
        <v>553.0</v>
      </c>
      <c r="B1084" s="27" t="s">
        <v>54</v>
      </c>
      <c r="C1084" s="27" t="s">
        <v>28</v>
      </c>
      <c r="D1084" s="27" t="s">
        <v>28</v>
      </c>
      <c r="E1084" s="27" t="s">
        <v>28</v>
      </c>
      <c r="F1084" s="27">
        <v>48.0</v>
      </c>
      <c r="G1084" s="27" t="s">
        <v>29</v>
      </c>
      <c r="H1084" s="27">
        <v>11.0</v>
      </c>
      <c r="I1084" s="27" t="s">
        <v>30</v>
      </c>
      <c r="J1084" s="27">
        <v>16.0</v>
      </c>
      <c r="K1084" s="28" t="s">
        <v>39</v>
      </c>
      <c r="L1084" s="44">
        <v>1765580.0</v>
      </c>
      <c r="M1084" s="45">
        <v>1788530.0</v>
      </c>
      <c r="N1084" s="46">
        <v>50604.0</v>
      </c>
      <c r="O1084" s="46">
        <v>315.0</v>
      </c>
      <c r="P1084" s="44">
        <v>615587.56</v>
      </c>
      <c r="Q1084" s="31"/>
      <c r="R1084" s="69">
        <v>2.1892831E7</v>
      </c>
      <c r="S1084" s="51">
        <v>23045.221</v>
      </c>
      <c r="T1084" s="51">
        <v>8.46809</v>
      </c>
      <c r="U1084" s="52"/>
    </row>
    <row r="1085" hidden="1">
      <c r="A1085" s="27">
        <v>554.0</v>
      </c>
      <c r="B1085" s="27" t="s">
        <v>54</v>
      </c>
      <c r="C1085" s="27" t="s">
        <v>28</v>
      </c>
      <c r="D1085" s="27" t="s">
        <v>28</v>
      </c>
      <c r="E1085" s="27" t="s">
        <v>28</v>
      </c>
      <c r="F1085" s="27">
        <v>48.0</v>
      </c>
      <c r="G1085" s="27" t="s">
        <v>29</v>
      </c>
      <c r="H1085" s="27">
        <v>11.0</v>
      </c>
      <c r="I1085" s="27" t="s">
        <v>30</v>
      </c>
      <c r="J1085" s="27">
        <v>16.0</v>
      </c>
      <c r="K1085" s="28" t="s">
        <v>40</v>
      </c>
      <c r="L1085" s="44">
        <v>1690400.0</v>
      </c>
      <c r="M1085" s="45">
        <v>1744400.0</v>
      </c>
      <c r="N1085" s="46">
        <v>37959.0</v>
      </c>
      <c r="O1085" s="46">
        <v>305.0</v>
      </c>
      <c r="P1085" s="44">
        <v>496326.55</v>
      </c>
      <c r="Q1085" s="31"/>
      <c r="R1085" s="69">
        <v>1.0989629E7</v>
      </c>
      <c r="S1085" s="51">
        <v>11652.128</v>
      </c>
      <c r="T1085" s="51">
        <v>7.25544</v>
      </c>
      <c r="U1085" s="52"/>
    </row>
    <row r="1086" hidden="1">
      <c r="A1086" s="27">
        <v>555.0</v>
      </c>
      <c r="B1086" s="27" t="s">
        <v>54</v>
      </c>
      <c r="C1086" s="27" t="s">
        <v>28</v>
      </c>
      <c r="D1086" s="27" t="s">
        <v>28</v>
      </c>
      <c r="E1086" s="27" t="s">
        <v>28</v>
      </c>
      <c r="F1086" s="27">
        <v>48.0</v>
      </c>
      <c r="G1086" s="27" t="s">
        <v>29</v>
      </c>
      <c r="H1086" s="27">
        <v>11.0</v>
      </c>
      <c r="I1086" s="27" t="s">
        <v>30</v>
      </c>
      <c r="J1086" s="27">
        <v>16.0</v>
      </c>
      <c r="K1086" s="28" t="s">
        <v>41</v>
      </c>
      <c r="L1086" s="44">
        <v>409504.45</v>
      </c>
      <c r="M1086" s="45">
        <v>395707.49</v>
      </c>
      <c r="N1086" s="46">
        <v>9916.0</v>
      </c>
      <c r="O1086" s="46">
        <v>119.0</v>
      </c>
      <c r="P1086" s="70">
        <v>81568.34000000001</v>
      </c>
      <c r="Q1086" s="31"/>
      <c r="R1086" s="69">
        <v>2463818.0</v>
      </c>
      <c r="S1086" s="51">
        <v>2939.53</v>
      </c>
      <c r="T1086" s="51">
        <v>8.21777</v>
      </c>
      <c r="U1086" s="52"/>
    </row>
    <row r="1087" hidden="1">
      <c r="A1087" s="27">
        <v>556.0</v>
      </c>
      <c r="B1087" s="27" t="s">
        <v>54</v>
      </c>
      <c r="C1087" s="27" t="s">
        <v>28</v>
      </c>
      <c r="D1087" s="27" t="s">
        <v>28</v>
      </c>
      <c r="E1087" s="27" t="s">
        <v>28</v>
      </c>
      <c r="F1087" s="27">
        <v>48.0</v>
      </c>
      <c r="G1087" s="27" t="s">
        <v>29</v>
      </c>
      <c r="H1087" s="27">
        <v>11.0</v>
      </c>
      <c r="I1087" s="27" t="s">
        <v>30</v>
      </c>
      <c r="J1087" s="27">
        <v>16.0</v>
      </c>
      <c r="K1087" s="28" t="s">
        <v>42</v>
      </c>
      <c r="L1087" s="44">
        <v>1593140.0</v>
      </c>
      <c r="M1087" s="45">
        <v>1848660.0</v>
      </c>
      <c r="N1087" s="46">
        <v>18587.0</v>
      </c>
      <c r="O1087" s="46">
        <v>364.0</v>
      </c>
      <c r="P1087" s="44">
        <v>272595.05</v>
      </c>
      <c r="Q1087" s="31"/>
      <c r="R1087" s="69">
        <v>1.2934939E7</v>
      </c>
      <c r="S1087" s="51">
        <v>14313.407</v>
      </c>
      <c r="T1087" s="51">
        <v>8.18074</v>
      </c>
      <c r="U1087" s="52"/>
    </row>
    <row r="1088" hidden="1">
      <c r="A1088" s="27">
        <v>557.0</v>
      </c>
      <c r="B1088" s="27" t="s">
        <v>54</v>
      </c>
      <c r="C1088" s="27" t="s">
        <v>28</v>
      </c>
      <c r="D1088" s="27" t="s">
        <v>28</v>
      </c>
      <c r="E1088" s="27" t="s">
        <v>28</v>
      </c>
      <c r="F1088" s="27">
        <v>48.0</v>
      </c>
      <c r="G1088" s="27" t="s">
        <v>29</v>
      </c>
      <c r="H1088" s="27">
        <v>11.0</v>
      </c>
      <c r="I1088" s="27" t="s">
        <v>30</v>
      </c>
      <c r="J1088" s="27">
        <v>16.0</v>
      </c>
      <c r="K1088" s="28" t="s">
        <v>44</v>
      </c>
      <c r="L1088" s="44">
        <v>1334030.0</v>
      </c>
      <c r="M1088" s="45">
        <v>1561400.0</v>
      </c>
      <c r="N1088" s="46">
        <v>37039.0</v>
      </c>
      <c r="O1088" s="46">
        <v>270.0</v>
      </c>
      <c r="P1088" s="44">
        <v>157161.31</v>
      </c>
      <c r="Q1088" s="31"/>
      <c r="R1088" s="69">
        <v>1.2207623E7</v>
      </c>
      <c r="S1088" s="51">
        <v>13479.039</v>
      </c>
      <c r="T1088" s="51">
        <v>8.65891</v>
      </c>
      <c r="U1088" s="52"/>
    </row>
    <row r="1089" hidden="1">
      <c r="A1089" s="27">
        <v>558.0</v>
      </c>
      <c r="B1089" s="27" t="s">
        <v>54</v>
      </c>
      <c r="C1089" s="27" t="s">
        <v>28</v>
      </c>
      <c r="D1089" s="27" t="s">
        <v>28</v>
      </c>
      <c r="E1089" s="27" t="s">
        <v>28</v>
      </c>
      <c r="F1089" s="27">
        <v>48.0</v>
      </c>
      <c r="G1089" s="27" t="s">
        <v>29</v>
      </c>
      <c r="H1089" s="27">
        <v>11.0</v>
      </c>
      <c r="I1089" s="27" t="s">
        <v>30</v>
      </c>
      <c r="J1089" s="27">
        <v>16.0</v>
      </c>
      <c r="K1089" s="28" t="s">
        <v>45</v>
      </c>
      <c r="L1089" s="44">
        <v>1324130.0</v>
      </c>
      <c r="M1089" s="45">
        <v>1477000.0</v>
      </c>
      <c r="N1089" s="46">
        <v>41463.0</v>
      </c>
      <c r="O1089" s="46">
        <v>249.0</v>
      </c>
      <c r="P1089" s="44">
        <v>711827.87</v>
      </c>
      <c r="Q1089" s="31"/>
      <c r="R1089" s="69">
        <v>7152257.0</v>
      </c>
      <c r="S1089" s="51">
        <v>7932.417</v>
      </c>
      <c r="T1089" s="51">
        <v>6.99908</v>
      </c>
      <c r="U1089" s="52"/>
    </row>
    <row r="1090" hidden="1">
      <c r="A1090" s="27">
        <v>559.0</v>
      </c>
      <c r="B1090" s="27" t="s">
        <v>54</v>
      </c>
      <c r="C1090" s="27" t="s">
        <v>28</v>
      </c>
      <c r="D1090" s="27" t="s">
        <v>28</v>
      </c>
      <c r="E1090" s="27" t="s">
        <v>28</v>
      </c>
      <c r="F1090" s="27">
        <v>48.0</v>
      </c>
      <c r="G1090" s="27" t="s">
        <v>29</v>
      </c>
      <c r="H1090" s="27">
        <v>11.0</v>
      </c>
      <c r="I1090" s="27" t="s">
        <v>30</v>
      </c>
      <c r="J1090" s="27">
        <v>16.0</v>
      </c>
      <c r="K1090" s="28" t="s">
        <v>46</v>
      </c>
      <c r="L1090" s="44">
        <v>257932.52000000002</v>
      </c>
      <c r="M1090" s="45">
        <v>264514.11000000004</v>
      </c>
      <c r="N1090" s="46">
        <v>7635.0</v>
      </c>
      <c r="O1090" s="46">
        <v>47.0</v>
      </c>
      <c r="P1090" s="44">
        <v>69768.1</v>
      </c>
      <c r="Q1090" s="31"/>
      <c r="R1090" s="69">
        <v>6801299.0</v>
      </c>
      <c r="S1090" s="51">
        <v>7317.566</v>
      </c>
      <c r="T1090" s="51">
        <v>7.27063</v>
      </c>
      <c r="U1090" s="52"/>
    </row>
    <row r="1091" hidden="1">
      <c r="A1091" s="27">
        <v>560.0</v>
      </c>
      <c r="B1091" s="27" t="s">
        <v>54</v>
      </c>
      <c r="C1091" s="27" t="s">
        <v>28</v>
      </c>
      <c r="D1091" s="27" t="s">
        <v>28</v>
      </c>
      <c r="E1091" s="27" t="s">
        <v>28</v>
      </c>
      <c r="F1091" s="27">
        <v>48.0</v>
      </c>
      <c r="G1091" s="27" t="s">
        <v>29</v>
      </c>
      <c r="H1091" s="27">
        <v>11.0</v>
      </c>
      <c r="I1091" s="27" t="s">
        <v>30</v>
      </c>
      <c r="J1091" s="27">
        <v>16.0</v>
      </c>
      <c r="K1091" s="28" t="s">
        <v>47</v>
      </c>
      <c r="L1091" s="44">
        <v>1343900.0</v>
      </c>
      <c r="M1091" s="45">
        <v>1403040.0</v>
      </c>
      <c r="N1091" s="46">
        <v>72693.0</v>
      </c>
      <c r="O1091" s="46">
        <v>994.0</v>
      </c>
      <c r="P1091" s="44">
        <v>833764.37</v>
      </c>
      <c r="Q1091" s="31"/>
      <c r="R1091" s="69">
        <v>1.6396226999999998E7</v>
      </c>
      <c r="S1091" s="51">
        <v>17616.382</v>
      </c>
      <c r="T1091" s="51">
        <v>8.3518</v>
      </c>
      <c r="U1091" s="52"/>
    </row>
    <row r="1092" hidden="1">
      <c r="A1092" s="27">
        <v>561.0</v>
      </c>
      <c r="B1092" s="27" t="s">
        <v>54</v>
      </c>
      <c r="C1092" s="27" t="s">
        <v>28</v>
      </c>
      <c r="D1092" s="27" t="s">
        <v>28</v>
      </c>
      <c r="E1092" s="27" t="s">
        <v>28</v>
      </c>
      <c r="F1092" s="27">
        <v>48.0</v>
      </c>
      <c r="G1092" s="27" t="s">
        <v>29</v>
      </c>
      <c r="H1092" s="27">
        <v>11.0</v>
      </c>
      <c r="I1092" s="27" t="s">
        <v>30</v>
      </c>
      <c r="J1092" s="27">
        <v>16.0</v>
      </c>
      <c r="K1092" s="28" t="s">
        <v>49</v>
      </c>
      <c r="L1092" s="44">
        <v>1334380.0</v>
      </c>
      <c r="M1092" s="45">
        <v>1549390.0</v>
      </c>
      <c r="N1092" s="46">
        <v>13215.0</v>
      </c>
      <c r="O1092" s="46">
        <v>257.0</v>
      </c>
      <c r="P1092" s="44">
        <v>363455.02</v>
      </c>
      <c r="Q1092" s="31"/>
      <c r="R1092" s="69">
        <v>1.2725195E7</v>
      </c>
      <c r="S1092" s="51">
        <v>13970.055</v>
      </c>
      <c r="T1092" s="51">
        <v>8.34583</v>
      </c>
      <c r="U1092" s="52"/>
    </row>
    <row r="1093" hidden="1">
      <c r="A1093" s="27">
        <v>562.0</v>
      </c>
      <c r="B1093" s="27" t="s">
        <v>54</v>
      </c>
      <c r="C1093" s="27" t="s">
        <v>28</v>
      </c>
      <c r="D1093" s="27" t="s">
        <v>28</v>
      </c>
      <c r="E1093" s="27" t="s">
        <v>28</v>
      </c>
      <c r="F1093" s="27">
        <v>48.0</v>
      </c>
      <c r="G1093" s="27" t="s">
        <v>29</v>
      </c>
      <c r="H1093" s="27">
        <v>11.0</v>
      </c>
      <c r="I1093" s="27" t="s">
        <v>30</v>
      </c>
      <c r="J1093" s="27">
        <v>16.0</v>
      </c>
      <c r="K1093" s="28" t="s">
        <v>51</v>
      </c>
      <c r="L1093" s="44" t="s">
        <v>55</v>
      </c>
      <c r="M1093" s="45" t="s">
        <v>55</v>
      </c>
      <c r="N1093" s="61"/>
      <c r="O1093" s="61"/>
      <c r="P1093" s="44"/>
      <c r="Q1093" s="31"/>
      <c r="R1093" s="69"/>
      <c r="S1093" s="51" t="s">
        <v>56</v>
      </c>
      <c r="T1093" s="51"/>
      <c r="U1093" s="52"/>
    </row>
    <row r="1094" hidden="1">
      <c r="A1094" s="27">
        <v>563.0</v>
      </c>
      <c r="B1094" s="27" t="s">
        <v>54</v>
      </c>
      <c r="C1094" s="27" t="s">
        <v>28</v>
      </c>
      <c r="D1094" s="27" t="s">
        <v>28</v>
      </c>
      <c r="E1094" s="27" t="s">
        <v>28</v>
      </c>
      <c r="F1094" s="27">
        <v>48.0</v>
      </c>
      <c r="G1094" s="27" t="s">
        <v>29</v>
      </c>
      <c r="H1094" s="27">
        <v>11.0</v>
      </c>
      <c r="I1094" s="27" t="s">
        <v>30</v>
      </c>
      <c r="J1094" s="27">
        <v>16.0</v>
      </c>
      <c r="K1094" s="28" t="s">
        <v>52</v>
      </c>
      <c r="L1094" s="44">
        <v>50985.93</v>
      </c>
      <c r="M1094" s="45">
        <v>45790.439999999995</v>
      </c>
      <c r="N1094" s="46">
        <v>992.0</v>
      </c>
      <c r="O1094" s="46">
        <v>9.0</v>
      </c>
      <c r="P1094" s="44">
        <v>7925.34</v>
      </c>
      <c r="Q1094" s="31"/>
      <c r="R1094" s="69">
        <v>7671889.0</v>
      </c>
      <c r="S1094" s="51">
        <v>8021.245</v>
      </c>
      <c r="T1094" s="51">
        <v>6.49963</v>
      </c>
      <c r="U1094" s="52"/>
    </row>
    <row r="1095" hidden="1">
      <c r="A1095" s="27">
        <v>564.0</v>
      </c>
      <c r="B1095" s="27" t="s">
        <v>54</v>
      </c>
      <c r="C1095" s="27" t="s">
        <v>28</v>
      </c>
      <c r="D1095" s="27" t="s">
        <v>28</v>
      </c>
      <c r="E1095" s="27" t="s">
        <v>28</v>
      </c>
      <c r="F1095" s="27">
        <v>48.0</v>
      </c>
      <c r="G1095" s="27" t="s">
        <v>29</v>
      </c>
      <c r="H1095" s="27">
        <v>11.0</v>
      </c>
      <c r="I1095" s="27" t="s">
        <v>30</v>
      </c>
      <c r="J1095" s="27">
        <v>32.0</v>
      </c>
      <c r="K1095" s="28" t="s">
        <v>31</v>
      </c>
      <c r="L1095" s="44">
        <v>2689270.0</v>
      </c>
      <c r="M1095" s="45">
        <v>2778080.0</v>
      </c>
      <c r="N1095" s="46">
        <v>101440.0</v>
      </c>
      <c r="O1095" s="46">
        <v>1975.0</v>
      </c>
      <c r="P1095" s="44">
        <v>6351340.0</v>
      </c>
      <c r="Q1095" s="31"/>
      <c r="R1095" s="69">
        <v>3.2099822E7</v>
      </c>
      <c r="S1095" s="51">
        <v>29272.135</v>
      </c>
      <c r="T1095" s="51">
        <v>7.30342</v>
      </c>
      <c r="U1095" s="52"/>
    </row>
    <row r="1096" hidden="1">
      <c r="A1096" s="27">
        <v>565.0</v>
      </c>
      <c r="B1096" s="27" t="s">
        <v>54</v>
      </c>
      <c r="C1096" s="27" t="s">
        <v>28</v>
      </c>
      <c r="D1096" s="27" t="s">
        <v>28</v>
      </c>
      <c r="E1096" s="27" t="s">
        <v>28</v>
      </c>
      <c r="F1096" s="27">
        <v>48.0</v>
      </c>
      <c r="G1096" s="27" t="s">
        <v>29</v>
      </c>
      <c r="H1096" s="27">
        <v>11.0</v>
      </c>
      <c r="I1096" s="27" t="s">
        <v>30</v>
      </c>
      <c r="J1096" s="27">
        <v>32.0</v>
      </c>
      <c r="K1096" s="28" t="s">
        <v>32</v>
      </c>
      <c r="L1096" s="44">
        <v>527195.83</v>
      </c>
      <c r="M1096" s="45">
        <v>512037.11</v>
      </c>
      <c r="N1096" s="46">
        <v>18315.0</v>
      </c>
      <c r="O1096" s="46">
        <v>117.0</v>
      </c>
      <c r="P1096" s="44">
        <v>242738.85</v>
      </c>
      <c r="Q1096" s="31"/>
      <c r="R1096" s="69">
        <v>1.9479993E7</v>
      </c>
      <c r="S1096" s="51">
        <v>20108.84</v>
      </c>
      <c r="T1096" s="51">
        <v>8.99486</v>
      </c>
      <c r="U1096" s="52"/>
    </row>
    <row r="1097" hidden="1">
      <c r="A1097" s="27">
        <v>566.0</v>
      </c>
      <c r="B1097" s="27" t="s">
        <v>54</v>
      </c>
      <c r="C1097" s="27" t="s">
        <v>28</v>
      </c>
      <c r="D1097" s="27" t="s">
        <v>28</v>
      </c>
      <c r="E1097" s="27" t="s">
        <v>28</v>
      </c>
      <c r="F1097" s="27">
        <v>48.0</v>
      </c>
      <c r="G1097" s="27" t="s">
        <v>29</v>
      </c>
      <c r="H1097" s="27">
        <v>11.0</v>
      </c>
      <c r="I1097" s="27" t="s">
        <v>30</v>
      </c>
      <c r="J1097" s="27">
        <v>32.0</v>
      </c>
      <c r="K1097" s="28" t="s">
        <v>33</v>
      </c>
      <c r="L1097" s="44">
        <v>3376460.0</v>
      </c>
      <c r="M1097" s="45">
        <v>3616690.0</v>
      </c>
      <c r="N1097" s="61">
        <v>80881.0</v>
      </c>
      <c r="O1097" s="61">
        <v>624.0</v>
      </c>
      <c r="P1097" s="44">
        <v>1403980.0</v>
      </c>
      <c r="Q1097" s="31"/>
      <c r="R1097" s="69">
        <v>3.0399061E7</v>
      </c>
      <c r="S1097" s="51">
        <v>32274.801</v>
      </c>
      <c r="T1097" s="51">
        <v>8.84093</v>
      </c>
      <c r="U1097" s="52"/>
    </row>
    <row r="1098" hidden="1">
      <c r="A1098" s="27">
        <v>567.0</v>
      </c>
      <c r="B1098" s="27" t="s">
        <v>54</v>
      </c>
      <c r="C1098" s="27" t="s">
        <v>28</v>
      </c>
      <c r="D1098" s="27" t="s">
        <v>28</v>
      </c>
      <c r="E1098" s="27" t="s">
        <v>28</v>
      </c>
      <c r="F1098" s="27">
        <v>48.0</v>
      </c>
      <c r="G1098" s="27" t="s">
        <v>29</v>
      </c>
      <c r="H1098" s="27">
        <v>11.0</v>
      </c>
      <c r="I1098" s="27" t="s">
        <v>30</v>
      </c>
      <c r="J1098" s="27">
        <v>32.0</v>
      </c>
      <c r="K1098" s="28" t="s">
        <v>34</v>
      </c>
      <c r="L1098" s="44">
        <v>629444.8300000001</v>
      </c>
      <c r="M1098" s="45">
        <v>707451.96</v>
      </c>
      <c r="N1098" s="61">
        <v>15257.0</v>
      </c>
      <c r="O1098" s="61">
        <v>115.0</v>
      </c>
      <c r="P1098" s="44">
        <v>83873.85</v>
      </c>
      <c r="Q1098" s="31"/>
      <c r="R1098" s="69">
        <v>7040787.0</v>
      </c>
      <c r="S1098" s="51">
        <v>7813.286</v>
      </c>
      <c r="T1098" s="51">
        <v>6.18633</v>
      </c>
      <c r="U1098" s="52"/>
    </row>
    <row r="1099" hidden="1">
      <c r="A1099" s="27">
        <v>568.0</v>
      </c>
      <c r="B1099" s="27" t="s">
        <v>54</v>
      </c>
      <c r="C1099" s="27" t="s">
        <v>28</v>
      </c>
      <c r="D1099" s="27" t="s">
        <v>28</v>
      </c>
      <c r="E1099" s="27" t="s">
        <v>28</v>
      </c>
      <c r="F1099" s="27">
        <v>48.0</v>
      </c>
      <c r="G1099" s="27" t="s">
        <v>29</v>
      </c>
      <c r="H1099" s="27">
        <v>11.0</v>
      </c>
      <c r="I1099" s="27" t="s">
        <v>30</v>
      </c>
      <c r="J1099" s="27">
        <v>32.0</v>
      </c>
      <c r="K1099" s="28" t="s">
        <v>35</v>
      </c>
      <c r="L1099" s="44" t="s">
        <v>55</v>
      </c>
      <c r="M1099" s="45" t="s">
        <v>55</v>
      </c>
      <c r="N1099" s="61"/>
      <c r="O1099" s="61"/>
      <c r="P1099" s="44"/>
      <c r="Q1099" s="31"/>
      <c r="R1099" s="69"/>
      <c r="S1099" s="51" t="s">
        <v>30</v>
      </c>
      <c r="T1099" s="51"/>
      <c r="U1099" s="52"/>
    </row>
    <row r="1100" hidden="1">
      <c r="A1100" s="27">
        <v>569.0</v>
      </c>
      <c r="B1100" s="27" t="s">
        <v>54</v>
      </c>
      <c r="C1100" s="27" t="s">
        <v>28</v>
      </c>
      <c r="D1100" s="27" t="s">
        <v>28</v>
      </c>
      <c r="E1100" s="27" t="s">
        <v>28</v>
      </c>
      <c r="F1100" s="27">
        <v>48.0</v>
      </c>
      <c r="G1100" s="27" t="s">
        <v>29</v>
      </c>
      <c r="H1100" s="27">
        <v>11.0</v>
      </c>
      <c r="I1100" s="27" t="s">
        <v>30</v>
      </c>
      <c r="J1100" s="27">
        <v>32.0</v>
      </c>
      <c r="K1100" s="28" t="s">
        <v>36</v>
      </c>
      <c r="L1100" s="44">
        <v>2714890.0</v>
      </c>
      <c r="M1100" s="45">
        <v>2777660.0</v>
      </c>
      <c r="N1100" s="61">
        <v>48071.0</v>
      </c>
      <c r="O1100" s="61">
        <v>989.0</v>
      </c>
      <c r="P1100" s="44">
        <v>1372720.0</v>
      </c>
      <c r="Q1100" s="31"/>
      <c r="R1100" s="69">
        <v>1.143845E7</v>
      </c>
      <c r="S1100" s="51">
        <v>11870.932</v>
      </c>
      <c r="T1100" s="51">
        <v>7.41727</v>
      </c>
      <c r="U1100" s="52"/>
    </row>
    <row r="1101" hidden="1">
      <c r="A1101" s="27">
        <v>570.0</v>
      </c>
      <c r="B1101" s="27" t="s">
        <v>54</v>
      </c>
      <c r="C1101" s="27" t="s">
        <v>28</v>
      </c>
      <c r="D1101" s="27" t="s">
        <v>28</v>
      </c>
      <c r="E1101" s="27" t="s">
        <v>28</v>
      </c>
      <c r="F1101" s="27">
        <v>48.0</v>
      </c>
      <c r="G1101" s="27" t="s">
        <v>29</v>
      </c>
      <c r="H1101" s="27">
        <v>11.0</v>
      </c>
      <c r="I1101" s="27" t="s">
        <v>30</v>
      </c>
      <c r="J1101" s="27">
        <v>32.0</v>
      </c>
      <c r="K1101" s="28" t="s">
        <v>37</v>
      </c>
      <c r="L1101" s="44">
        <v>3378660.0</v>
      </c>
      <c r="M1101" s="45">
        <v>3452310.0</v>
      </c>
      <c r="N1101" s="61">
        <v>97142.0</v>
      </c>
      <c r="O1101" s="61">
        <v>624.0</v>
      </c>
      <c r="P1101" s="44">
        <v>996737.63</v>
      </c>
      <c r="Q1101" s="31"/>
      <c r="R1101" s="69">
        <v>2.6865091E7</v>
      </c>
      <c r="S1101" s="51">
        <v>29200.274</v>
      </c>
      <c r="T1101" s="51">
        <v>8.95076</v>
      </c>
      <c r="U1101" s="52"/>
    </row>
    <row r="1102" hidden="1">
      <c r="A1102" s="27">
        <v>571.0</v>
      </c>
      <c r="B1102" s="27" t="s">
        <v>54</v>
      </c>
      <c r="C1102" s="27" t="s">
        <v>28</v>
      </c>
      <c r="D1102" s="27" t="s">
        <v>28</v>
      </c>
      <c r="E1102" s="27" t="s">
        <v>28</v>
      </c>
      <c r="F1102" s="27">
        <v>48.0</v>
      </c>
      <c r="G1102" s="27" t="s">
        <v>29</v>
      </c>
      <c r="H1102" s="27">
        <v>11.0</v>
      </c>
      <c r="I1102" s="27" t="s">
        <v>30</v>
      </c>
      <c r="J1102" s="27">
        <v>32.0</v>
      </c>
      <c r="K1102" s="28" t="s">
        <v>38</v>
      </c>
      <c r="L1102" s="44" t="s">
        <v>55</v>
      </c>
      <c r="M1102" s="45" t="s">
        <v>55</v>
      </c>
      <c r="N1102" s="61"/>
      <c r="O1102" s="61"/>
      <c r="P1102" s="44"/>
      <c r="Q1102" s="31"/>
      <c r="R1102" s="69"/>
      <c r="S1102" s="51" t="s">
        <v>56</v>
      </c>
      <c r="T1102" s="51"/>
      <c r="U1102" s="52"/>
    </row>
    <row r="1103" hidden="1">
      <c r="A1103" s="27">
        <v>572.0</v>
      </c>
      <c r="B1103" s="27" t="s">
        <v>54</v>
      </c>
      <c r="C1103" s="27" t="s">
        <v>28</v>
      </c>
      <c r="D1103" s="27" t="s">
        <v>28</v>
      </c>
      <c r="E1103" s="27" t="s">
        <v>28</v>
      </c>
      <c r="F1103" s="27">
        <v>48.0</v>
      </c>
      <c r="G1103" s="27" t="s">
        <v>29</v>
      </c>
      <c r="H1103" s="27">
        <v>11.0</v>
      </c>
      <c r="I1103" s="27" t="s">
        <v>30</v>
      </c>
      <c r="J1103" s="27">
        <v>32.0</v>
      </c>
      <c r="K1103" s="28" t="s">
        <v>39</v>
      </c>
      <c r="L1103" s="44">
        <v>4028530.0</v>
      </c>
      <c r="M1103" s="45">
        <v>4113850.0000000005</v>
      </c>
      <c r="N1103" s="61">
        <v>134538.0</v>
      </c>
      <c r="O1103" s="61">
        <v>701.0</v>
      </c>
      <c r="P1103" s="44">
        <v>1818920.0</v>
      </c>
      <c r="Q1103" s="31"/>
      <c r="R1103" s="69">
        <v>5.1870791E7</v>
      </c>
      <c r="S1103" s="51">
        <v>51689.735</v>
      </c>
      <c r="T1103" s="51">
        <v>10.72896</v>
      </c>
      <c r="U1103" s="52"/>
    </row>
    <row r="1104" hidden="1">
      <c r="A1104" s="27">
        <v>573.0</v>
      </c>
      <c r="B1104" s="27" t="s">
        <v>54</v>
      </c>
      <c r="C1104" s="27" t="s">
        <v>28</v>
      </c>
      <c r="D1104" s="27" t="s">
        <v>28</v>
      </c>
      <c r="E1104" s="27" t="s">
        <v>28</v>
      </c>
      <c r="F1104" s="27">
        <v>48.0</v>
      </c>
      <c r="G1104" s="27" t="s">
        <v>29</v>
      </c>
      <c r="H1104" s="27">
        <v>11.0</v>
      </c>
      <c r="I1104" s="27" t="s">
        <v>30</v>
      </c>
      <c r="J1104" s="27">
        <v>32.0</v>
      </c>
      <c r="K1104" s="28" t="s">
        <v>40</v>
      </c>
      <c r="L1104" s="44">
        <v>3417040.0</v>
      </c>
      <c r="M1104" s="45">
        <v>3544220.0</v>
      </c>
      <c r="N1104" s="61">
        <v>73471.0</v>
      </c>
      <c r="O1104" s="61">
        <v>607.0</v>
      </c>
      <c r="P1104" s="44">
        <v>1283340.0</v>
      </c>
      <c r="Q1104" s="31"/>
      <c r="R1104" s="69">
        <v>2.1980217E7</v>
      </c>
      <c r="S1104" s="51">
        <v>23058.194</v>
      </c>
      <c r="T1104" s="51">
        <v>7.95094</v>
      </c>
      <c r="U1104" s="52"/>
    </row>
    <row r="1105" hidden="1">
      <c r="A1105" s="27">
        <v>574.0</v>
      </c>
      <c r="B1105" s="27" t="s">
        <v>54</v>
      </c>
      <c r="C1105" s="27" t="s">
        <v>28</v>
      </c>
      <c r="D1105" s="27" t="s">
        <v>28</v>
      </c>
      <c r="E1105" s="27" t="s">
        <v>28</v>
      </c>
      <c r="F1105" s="27">
        <v>48.0</v>
      </c>
      <c r="G1105" s="27" t="s">
        <v>29</v>
      </c>
      <c r="H1105" s="27">
        <v>11.0</v>
      </c>
      <c r="I1105" s="27" t="s">
        <v>30</v>
      </c>
      <c r="J1105" s="27">
        <v>32.0</v>
      </c>
      <c r="K1105" s="28" t="s">
        <v>41</v>
      </c>
      <c r="L1105" s="44">
        <v>818291.9</v>
      </c>
      <c r="M1105" s="45">
        <v>808275.11</v>
      </c>
      <c r="N1105" s="46">
        <v>17159.0</v>
      </c>
      <c r="O1105" s="46">
        <v>230.0</v>
      </c>
      <c r="P1105" s="44">
        <v>261486.89</v>
      </c>
      <c r="Q1105" s="31"/>
      <c r="R1105" s="69">
        <v>4281944.0</v>
      </c>
      <c r="S1105" s="51">
        <v>4885.003</v>
      </c>
      <c r="T1105" s="51">
        <v>9.30777</v>
      </c>
      <c r="U1105" s="52"/>
    </row>
    <row r="1106" hidden="1">
      <c r="A1106" s="27">
        <v>575.0</v>
      </c>
      <c r="B1106" s="27" t="s">
        <v>54</v>
      </c>
      <c r="C1106" s="27" t="s">
        <v>28</v>
      </c>
      <c r="D1106" s="27" t="s">
        <v>28</v>
      </c>
      <c r="E1106" s="27" t="s">
        <v>28</v>
      </c>
      <c r="F1106" s="27">
        <v>48.0</v>
      </c>
      <c r="G1106" s="27" t="s">
        <v>29</v>
      </c>
      <c r="H1106" s="27">
        <v>11.0</v>
      </c>
      <c r="I1106" s="27" t="s">
        <v>30</v>
      </c>
      <c r="J1106" s="27">
        <v>32.0</v>
      </c>
      <c r="K1106" s="28" t="s">
        <v>42</v>
      </c>
      <c r="L1106" s="44">
        <v>3198620.0</v>
      </c>
      <c r="M1106" s="45">
        <v>3728020.0</v>
      </c>
      <c r="N1106" s="61">
        <v>36691.0</v>
      </c>
      <c r="O1106" s="61">
        <v>726.0</v>
      </c>
      <c r="P1106" s="44">
        <v>552278.31</v>
      </c>
      <c r="Q1106" s="31"/>
      <c r="R1106" s="69">
        <v>2.5065884E7</v>
      </c>
      <c r="S1106" s="51">
        <v>29041.33</v>
      </c>
      <c r="T1106" s="51">
        <v>10.38722</v>
      </c>
      <c r="U1106" s="52"/>
    </row>
    <row r="1107" hidden="1">
      <c r="A1107" s="27">
        <v>576.0</v>
      </c>
      <c r="B1107" s="27" t="s">
        <v>54</v>
      </c>
      <c r="C1107" s="27" t="s">
        <v>28</v>
      </c>
      <c r="D1107" s="27" t="s">
        <v>28</v>
      </c>
      <c r="E1107" s="27" t="s">
        <v>28</v>
      </c>
      <c r="F1107" s="27">
        <v>48.0</v>
      </c>
      <c r="G1107" s="27" t="s">
        <v>29</v>
      </c>
      <c r="H1107" s="27">
        <v>11.0</v>
      </c>
      <c r="I1107" s="27" t="s">
        <v>30</v>
      </c>
      <c r="J1107" s="27">
        <v>32.0</v>
      </c>
      <c r="K1107" s="28" t="s">
        <v>44</v>
      </c>
      <c r="L1107" s="44">
        <v>2673560.0</v>
      </c>
      <c r="M1107" s="45">
        <v>3140400.0</v>
      </c>
      <c r="N1107" s="61">
        <v>79901.0</v>
      </c>
      <c r="O1107" s="61">
        <v>532.0</v>
      </c>
      <c r="P1107" s="44">
        <v>329243.51</v>
      </c>
      <c r="Q1107" s="31"/>
      <c r="R1107" s="69">
        <v>2.3666264E7</v>
      </c>
      <c r="S1107" s="51">
        <v>26046.099</v>
      </c>
      <c r="T1107" s="51">
        <v>8.90622</v>
      </c>
      <c r="U1107" s="52"/>
    </row>
    <row r="1108" hidden="1">
      <c r="A1108" s="27">
        <v>577.0</v>
      </c>
      <c r="B1108" s="27" t="s">
        <v>54</v>
      </c>
      <c r="C1108" s="27" t="s">
        <v>28</v>
      </c>
      <c r="D1108" s="27" t="s">
        <v>28</v>
      </c>
      <c r="E1108" s="27" t="s">
        <v>28</v>
      </c>
      <c r="F1108" s="27">
        <v>48.0</v>
      </c>
      <c r="G1108" s="27" t="s">
        <v>29</v>
      </c>
      <c r="H1108" s="27">
        <v>11.0</v>
      </c>
      <c r="I1108" s="27" t="s">
        <v>30</v>
      </c>
      <c r="J1108" s="27">
        <v>32.0</v>
      </c>
      <c r="K1108" s="28" t="s">
        <v>45</v>
      </c>
      <c r="L1108" s="44">
        <v>2665840.0</v>
      </c>
      <c r="M1108" s="45">
        <v>2967520.0</v>
      </c>
      <c r="N1108" s="61">
        <v>80978.0</v>
      </c>
      <c r="O1108" s="61">
        <v>496.0</v>
      </c>
      <c r="P1108" s="44">
        <v>1214410.0</v>
      </c>
      <c r="Q1108" s="31"/>
      <c r="R1108" s="69">
        <v>1.3671591E7</v>
      </c>
      <c r="S1108" s="51">
        <v>14932.693</v>
      </c>
      <c r="T1108" s="51">
        <v>7.51532</v>
      </c>
      <c r="U1108" s="52"/>
    </row>
    <row r="1109" hidden="1">
      <c r="A1109" s="27">
        <v>578.0</v>
      </c>
      <c r="B1109" s="27" t="s">
        <v>54</v>
      </c>
      <c r="C1109" s="27" t="s">
        <v>28</v>
      </c>
      <c r="D1109" s="27" t="s">
        <v>28</v>
      </c>
      <c r="E1109" s="27" t="s">
        <v>28</v>
      </c>
      <c r="F1109" s="27">
        <v>48.0</v>
      </c>
      <c r="G1109" s="27" t="s">
        <v>29</v>
      </c>
      <c r="H1109" s="27">
        <v>11.0</v>
      </c>
      <c r="I1109" s="27" t="s">
        <v>30</v>
      </c>
      <c r="J1109" s="27">
        <v>32.0</v>
      </c>
      <c r="K1109" s="28" t="s">
        <v>46</v>
      </c>
      <c r="L1109" s="44">
        <v>517071.8900000001</v>
      </c>
      <c r="M1109" s="45">
        <v>529345.24</v>
      </c>
      <c r="N1109" s="46">
        <v>14750.0</v>
      </c>
      <c r="O1109" s="46">
        <v>93.0</v>
      </c>
      <c r="P1109" s="44">
        <v>146578.49</v>
      </c>
      <c r="Q1109" s="31"/>
      <c r="R1109" s="69">
        <v>1.3421542E7</v>
      </c>
      <c r="S1109" s="51">
        <v>14431.86</v>
      </c>
      <c r="T1109" s="51">
        <v>8.87293</v>
      </c>
      <c r="U1109" s="52"/>
    </row>
    <row r="1110" hidden="1">
      <c r="A1110" s="27">
        <v>579.0</v>
      </c>
      <c r="B1110" s="27" t="s">
        <v>54</v>
      </c>
      <c r="C1110" s="27" t="s">
        <v>28</v>
      </c>
      <c r="D1110" s="27" t="s">
        <v>28</v>
      </c>
      <c r="E1110" s="27" t="s">
        <v>28</v>
      </c>
      <c r="F1110" s="27">
        <v>48.0</v>
      </c>
      <c r="G1110" s="27" t="s">
        <v>29</v>
      </c>
      <c r="H1110" s="27">
        <v>11.0</v>
      </c>
      <c r="I1110" s="27" t="s">
        <v>30</v>
      </c>
      <c r="J1110" s="27">
        <v>32.0</v>
      </c>
      <c r="K1110" s="28" t="s">
        <v>47</v>
      </c>
      <c r="L1110" s="44" t="s">
        <v>55</v>
      </c>
      <c r="M1110" s="45" t="s">
        <v>55</v>
      </c>
      <c r="N1110" s="61"/>
      <c r="O1110" s="61"/>
      <c r="P1110" s="44"/>
      <c r="Q1110" s="31"/>
      <c r="R1110" s="69"/>
      <c r="S1110" s="51" t="s">
        <v>30</v>
      </c>
      <c r="T1110" s="51"/>
      <c r="U1110" s="52"/>
    </row>
    <row r="1111" hidden="1">
      <c r="A1111" s="27">
        <v>580.0</v>
      </c>
      <c r="B1111" s="27" t="s">
        <v>54</v>
      </c>
      <c r="C1111" s="27" t="s">
        <v>28</v>
      </c>
      <c r="D1111" s="27" t="s">
        <v>28</v>
      </c>
      <c r="E1111" s="27" t="s">
        <v>28</v>
      </c>
      <c r="F1111" s="27">
        <v>48.0</v>
      </c>
      <c r="G1111" s="27" t="s">
        <v>29</v>
      </c>
      <c r="H1111" s="27">
        <v>11.0</v>
      </c>
      <c r="I1111" s="27" t="s">
        <v>30</v>
      </c>
      <c r="J1111" s="27">
        <v>32.0</v>
      </c>
      <c r="K1111" s="28" t="s">
        <v>49</v>
      </c>
      <c r="L1111" s="44">
        <v>2672860.0</v>
      </c>
      <c r="M1111" s="45">
        <v>3119770.0</v>
      </c>
      <c r="N1111" s="61">
        <v>26206.0</v>
      </c>
      <c r="O1111" s="61">
        <v>511.0</v>
      </c>
      <c r="P1111" s="44">
        <v>727682.49</v>
      </c>
      <c r="Q1111" s="31"/>
      <c r="R1111" s="69">
        <v>2.3174351E7</v>
      </c>
      <c r="S1111" s="51">
        <v>25629.826</v>
      </c>
      <c r="T1111" s="51">
        <v>8.58584</v>
      </c>
      <c r="U1111" s="52"/>
    </row>
    <row r="1112" hidden="1">
      <c r="A1112" s="27">
        <v>581.0</v>
      </c>
      <c r="B1112" s="27" t="s">
        <v>54</v>
      </c>
      <c r="C1112" s="27" t="s">
        <v>28</v>
      </c>
      <c r="D1112" s="27" t="s">
        <v>28</v>
      </c>
      <c r="E1112" s="27" t="s">
        <v>28</v>
      </c>
      <c r="F1112" s="27">
        <v>48.0</v>
      </c>
      <c r="G1112" s="27" t="s">
        <v>29</v>
      </c>
      <c r="H1112" s="27">
        <v>11.0</v>
      </c>
      <c r="I1112" s="27" t="s">
        <v>30</v>
      </c>
      <c r="J1112" s="27">
        <v>32.0</v>
      </c>
      <c r="K1112" s="28" t="s">
        <v>51</v>
      </c>
      <c r="L1112" s="44" t="s">
        <v>55</v>
      </c>
      <c r="M1112" s="45" t="s">
        <v>55</v>
      </c>
      <c r="N1112" s="61"/>
      <c r="O1112" s="61"/>
      <c r="P1112" s="44"/>
      <c r="Q1112" s="31"/>
      <c r="R1112" s="69"/>
      <c r="S1112" s="51" t="s">
        <v>56</v>
      </c>
      <c r="T1112" s="51"/>
      <c r="U1112" s="52"/>
    </row>
    <row r="1113" hidden="1">
      <c r="A1113" s="27">
        <v>582.0</v>
      </c>
      <c r="B1113" s="27" t="s">
        <v>54</v>
      </c>
      <c r="C1113" s="27" t="s">
        <v>28</v>
      </c>
      <c r="D1113" s="27" t="s">
        <v>28</v>
      </c>
      <c r="E1113" s="27" t="s">
        <v>28</v>
      </c>
      <c r="F1113" s="27">
        <v>48.0</v>
      </c>
      <c r="G1113" s="27" t="s">
        <v>29</v>
      </c>
      <c r="H1113" s="27">
        <v>11.0</v>
      </c>
      <c r="I1113" s="27" t="s">
        <v>30</v>
      </c>
      <c r="J1113" s="27">
        <v>32.0</v>
      </c>
      <c r="K1113" s="28" t="s">
        <v>52</v>
      </c>
      <c r="L1113" s="44">
        <v>89942.76000000001</v>
      </c>
      <c r="M1113" s="45">
        <v>92659.9</v>
      </c>
      <c r="N1113" s="46">
        <v>1746.0</v>
      </c>
      <c r="O1113" s="46">
        <v>16.0</v>
      </c>
      <c r="P1113" s="44">
        <v>25873.79</v>
      </c>
      <c r="Q1113" s="31"/>
      <c r="R1113" s="69">
        <v>1.5094178E7</v>
      </c>
      <c r="S1113" s="51">
        <v>15535.798</v>
      </c>
      <c r="T1113" s="51">
        <v>5.58473</v>
      </c>
      <c r="U1113" s="52"/>
    </row>
    <row r="1114" hidden="1">
      <c r="A1114" s="27">
        <v>583.0</v>
      </c>
      <c r="B1114" s="27" t="s">
        <v>54</v>
      </c>
      <c r="C1114" s="27" t="s">
        <v>28</v>
      </c>
      <c r="D1114" s="27" t="s">
        <v>28</v>
      </c>
      <c r="E1114" s="27" t="s">
        <v>28</v>
      </c>
      <c r="F1114" s="27">
        <v>48.0</v>
      </c>
      <c r="G1114" s="27" t="s">
        <v>29</v>
      </c>
      <c r="H1114" s="27">
        <v>11.0</v>
      </c>
      <c r="I1114" s="27" t="s">
        <v>30</v>
      </c>
      <c r="J1114" s="27">
        <v>64.0</v>
      </c>
      <c r="K1114" s="28" t="s">
        <v>31</v>
      </c>
      <c r="L1114" s="44">
        <v>5339410.0</v>
      </c>
      <c r="M1114" s="45">
        <v>5511860.0</v>
      </c>
      <c r="N1114" s="61">
        <v>192457.0</v>
      </c>
      <c r="O1114" s="61">
        <v>3941.0</v>
      </c>
      <c r="P1114" s="44">
        <v>1.288367E7</v>
      </c>
      <c r="Q1114" s="31"/>
      <c r="R1114" s="69">
        <v>6.8676049E7</v>
      </c>
      <c r="S1114" s="51">
        <v>60337.153</v>
      </c>
      <c r="T1114" s="51">
        <v>6.97262</v>
      </c>
      <c r="U1114" s="52"/>
    </row>
    <row r="1115" hidden="1">
      <c r="A1115" s="27">
        <v>584.0</v>
      </c>
      <c r="B1115" s="27" t="s">
        <v>54</v>
      </c>
      <c r="C1115" s="27" t="s">
        <v>28</v>
      </c>
      <c r="D1115" s="27" t="s">
        <v>28</v>
      </c>
      <c r="E1115" s="27" t="s">
        <v>28</v>
      </c>
      <c r="F1115" s="27">
        <v>48.0</v>
      </c>
      <c r="G1115" s="27" t="s">
        <v>29</v>
      </c>
      <c r="H1115" s="27">
        <v>11.0</v>
      </c>
      <c r="I1115" s="27" t="s">
        <v>30</v>
      </c>
      <c r="J1115" s="27">
        <v>64.0</v>
      </c>
      <c r="K1115" s="28" t="s">
        <v>32</v>
      </c>
      <c r="L1115" s="44">
        <v>1043319.9999999999</v>
      </c>
      <c r="M1115" s="45">
        <v>1049920.0</v>
      </c>
      <c r="N1115" s="46">
        <v>36860.0</v>
      </c>
      <c r="O1115" s="46">
        <v>221.0</v>
      </c>
      <c r="P1115" s="44">
        <v>470065.09</v>
      </c>
      <c r="Q1115" s="31"/>
      <c r="R1115" s="69">
        <v>3.8221061E7</v>
      </c>
      <c r="S1115" s="51">
        <v>38494.459</v>
      </c>
      <c r="T1115" s="51">
        <v>8.42286</v>
      </c>
      <c r="U1115" s="52"/>
    </row>
    <row r="1116" hidden="1">
      <c r="A1116" s="27">
        <v>585.0</v>
      </c>
      <c r="B1116" s="27" t="s">
        <v>54</v>
      </c>
      <c r="C1116" s="27" t="s">
        <v>28</v>
      </c>
      <c r="D1116" s="27" t="s">
        <v>28</v>
      </c>
      <c r="E1116" s="27" t="s">
        <v>28</v>
      </c>
      <c r="F1116" s="27">
        <v>48.0</v>
      </c>
      <c r="G1116" s="27" t="s">
        <v>29</v>
      </c>
      <c r="H1116" s="27">
        <v>11.0</v>
      </c>
      <c r="I1116" s="27" t="s">
        <v>30</v>
      </c>
      <c r="J1116" s="27">
        <v>64.0</v>
      </c>
      <c r="K1116" s="28" t="s">
        <v>33</v>
      </c>
      <c r="L1116" s="44">
        <v>6655380.0</v>
      </c>
      <c r="M1116" s="45">
        <v>7027590.0</v>
      </c>
      <c r="N1116" s="61">
        <v>160548.0</v>
      </c>
      <c r="O1116" s="61">
        <v>1242.0</v>
      </c>
      <c r="P1116" s="44">
        <v>2553720.0</v>
      </c>
      <c r="Q1116" s="31"/>
      <c r="R1116" s="69">
        <v>6.5467463E7</v>
      </c>
      <c r="S1116" s="51">
        <v>62486.003</v>
      </c>
      <c r="T1116" s="51">
        <v>8.66703</v>
      </c>
      <c r="U1116" s="52"/>
    </row>
    <row r="1117" hidden="1">
      <c r="A1117" s="27">
        <v>586.0</v>
      </c>
      <c r="B1117" s="27" t="s">
        <v>54</v>
      </c>
      <c r="C1117" s="27" t="s">
        <v>28</v>
      </c>
      <c r="D1117" s="27" t="s">
        <v>28</v>
      </c>
      <c r="E1117" s="27" t="s">
        <v>28</v>
      </c>
      <c r="F1117" s="27">
        <v>48.0</v>
      </c>
      <c r="G1117" s="27" t="s">
        <v>29</v>
      </c>
      <c r="H1117" s="27">
        <v>11.0</v>
      </c>
      <c r="I1117" s="27" t="s">
        <v>30</v>
      </c>
      <c r="J1117" s="27">
        <v>64.0</v>
      </c>
      <c r="K1117" s="28" t="s">
        <v>34</v>
      </c>
      <c r="L1117" s="44">
        <v>1192330.0</v>
      </c>
      <c r="M1117" s="45">
        <v>1378480.0</v>
      </c>
      <c r="N1117" s="61">
        <v>30565.0</v>
      </c>
      <c r="O1117" s="61">
        <v>227.0</v>
      </c>
      <c r="P1117" s="44">
        <v>109509.94</v>
      </c>
      <c r="Q1117" s="31"/>
      <c r="R1117" s="69">
        <v>9.7627365E7</v>
      </c>
      <c r="S1117" s="51">
        <v>95907.425</v>
      </c>
      <c r="T1117" s="51">
        <v>5.51911</v>
      </c>
      <c r="U1117" s="52"/>
    </row>
    <row r="1118" hidden="1">
      <c r="A1118" s="27">
        <v>587.0</v>
      </c>
      <c r="B1118" s="27" t="s">
        <v>54</v>
      </c>
      <c r="C1118" s="27" t="s">
        <v>28</v>
      </c>
      <c r="D1118" s="27" t="s">
        <v>28</v>
      </c>
      <c r="E1118" s="27" t="s">
        <v>28</v>
      </c>
      <c r="F1118" s="27">
        <v>48.0</v>
      </c>
      <c r="G1118" s="27" t="s">
        <v>29</v>
      </c>
      <c r="H1118" s="27">
        <v>11.0</v>
      </c>
      <c r="I1118" s="27" t="s">
        <v>30</v>
      </c>
      <c r="J1118" s="27">
        <v>64.0</v>
      </c>
      <c r="K1118" s="28" t="s">
        <v>35</v>
      </c>
      <c r="L1118" s="44" t="s">
        <v>55</v>
      </c>
      <c r="M1118" s="45" t="s">
        <v>55</v>
      </c>
      <c r="N1118" s="61"/>
      <c r="O1118" s="61"/>
      <c r="P1118" s="44"/>
      <c r="Q1118" s="31"/>
      <c r="R1118" s="69"/>
      <c r="S1118" s="51" t="s">
        <v>30</v>
      </c>
      <c r="T1118" s="51"/>
      <c r="U1118" s="52"/>
    </row>
    <row r="1119" hidden="1">
      <c r="A1119" s="27">
        <v>588.0</v>
      </c>
      <c r="B1119" s="27" t="s">
        <v>54</v>
      </c>
      <c r="C1119" s="27" t="s">
        <v>28</v>
      </c>
      <c r="D1119" s="27" t="s">
        <v>28</v>
      </c>
      <c r="E1119" s="27" t="s">
        <v>28</v>
      </c>
      <c r="F1119" s="27">
        <v>48.0</v>
      </c>
      <c r="G1119" s="27" t="s">
        <v>29</v>
      </c>
      <c r="H1119" s="27">
        <v>11.0</v>
      </c>
      <c r="I1119" s="27" t="s">
        <v>30</v>
      </c>
      <c r="J1119" s="27">
        <v>64.0</v>
      </c>
      <c r="K1119" s="28" t="s">
        <v>36</v>
      </c>
      <c r="L1119" s="44">
        <v>5300440.0</v>
      </c>
      <c r="M1119" s="45">
        <v>5576570.0</v>
      </c>
      <c r="N1119" s="61">
        <v>111663.0</v>
      </c>
      <c r="O1119" s="61">
        <v>1971.0</v>
      </c>
      <c r="P1119" s="44">
        <v>2226730.0</v>
      </c>
      <c r="Q1119" s="31"/>
      <c r="R1119" s="69">
        <v>5.4179167E7</v>
      </c>
      <c r="S1119" s="51">
        <v>52484.926</v>
      </c>
      <c r="T1119" s="51">
        <v>6.95081</v>
      </c>
      <c r="U1119" s="52"/>
    </row>
    <row r="1120" hidden="1">
      <c r="A1120" s="27">
        <v>589.0</v>
      </c>
      <c r="B1120" s="27" t="s">
        <v>54</v>
      </c>
      <c r="C1120" s="27" t="s">
        <v>28</v>
      </c>
      <c r="D1120" s="27" t="s">
        <v>28</v>
      </c>
      <c r="E1120" s="27" t="s">
        <v>28</v>
      </c>
      <c r="F1120" s="27">
        <v>48.0</v>
      </c>
      <c r="G1120" s="27" t="s">
        <v>29</v>
      </c>
      <c r="H1120" s="27">
        <v>11.0</v>
      </c>
      <c r="I1120" s="27" t="s">
        <v>30</v>
      </c>
      <c r="J1120" s="27">
        <v>64.0</v>
      </c>
      <c r="K1120" s="28" t="s">
        <v>37</v>
      </c>
      <c r="L1120" s="44">
        <v>6692130.0</v>
      </c>
      <c r="M1120" s="45">
        <v>6935780.0</v>
      </c>
      <c r="N1120" s="61">
        <v>199588.0</v>
      </c>
      <c r="O1120" s="61">
        <v>1243.0</v>
      </c>
      <c r="P1120" s="44">
        <v>1894430.0</v>
      </c>
      <c r="Q1120" s="31"/>
      <c r="R1120" s="69">
        <v>7.9142151E7</v>
      </c>
      <c r="S1120" s="51">
        <v>75591.781</v>
      </c>
      <c r="T1120" s="51">
        <v>8.10686</v>
      </c>
      <c r="U1120" s="52"/>
    </row>
    <row r="1121" hidden="1">
      <c r="A1121" s="27">
        <v>590.0</v>
      </c>
      <c r="B1121" s="27" t="s">
        <v>54</v>
      </c>
      <c r="C1121" s="27" t="s">
        <v>28</v>
      </c>
      <c r="D1121" s="27" t="s">
        <v>28</v>
      </c>
      <c r="E1121" s="27" t="s">
        <v>28</v>
      </c>
      <c r="F1121" s="27">
        <v>48.0</v>
      </c>
      <c r="G1121" s="27" t="s">
        <v>29</v>
      </c>
      <c r="H1121" s="27">
        <v>11.0</v>
      </c>
      <c r="I1121" s="27" t="s">
        <v>30</v>
      </c>
      <c r="J1121" s="27">
        <v>64.0</v>
      </c>
      <c r="K1121" s="28" t="s">
        <v>38</v>
      </c>
      <c r="L1121" s="44">
        <v>6881920.0</v>
      </c>
      <c r="M1121" s="45">
        <v>7271840.0</v>
      </c>
      <c r="N1121" s="61">
        <v>176479.0</v>
      </c>
      <c r="O1121" s="61">
        <v>1277.0</v>
      </c>
      <c r="P1121" s="44">
        <v>1967240.0</v>
      </c>
      <c r="Q1121" s="31"/>
      <c r="R1121" s="69">
        <v>6.8744133E7</v>
      </c>
      <c r="S1121" s="51">
        <v>67216.76</v>
      </c>
      <c r="T1121" s="51">
        <v>9.44141</v>
      </c>
      <c r="U1121" s="52"/>
    </row>
    <row r="1122" hidden="1">
      <c r="A1122" s="27">
        <v>591.0</v>
      </c>
      <c r="B1122" s="27" t="s">
        <v>54</v>
      </c>
      <c r="C1122" s="27" t="s">
        <v>28</v>
      </c>
      <c r="D1122" s="27" t="s">
        <v>28</v>
      </c>
      <c r="E1122" s="27" t="s">
        <v>28</v>
      </c>
      <c r="F1122" s="27">
        <v>48.0</v>
      </c>
      <c r="G1122" s="27" t="s">
        <v>29</v>
      </c>
      <c r="H1122" s="27">
        <v>11.0</v>
      </c>
      <c r="I1122" s="27" t="s">
        <v>30</v>
      </c>
      <c r="J1122" s="27">
        <v>64.0</v>
      </c>
      <c r="K1122" s="28" t="s">
        <v>39</v>
      </c>
      <c r="L1122" s="44">
        <v>8080640.0</v>
      </c>
      <c r="M1122" s="45">
        <v>8420720.0</v>
      </c>
      <c r="N1122" s="61">
        <v>276863.0</v>
      </c>
      <c r="O1122" s="61">
        <v>1395.0</v>
      </c>
      <c r="P1122" s="44">
        <v>3312110.0</v>
      </c>
      <c r="Q1122" s="31"/>
      <c r="R1122" s="69">
        <v>9.9365092E7</v>
      </c>
      <c r="S1122" s="51">
        <v>97216.816</v>
      </c>
      <c r="T1122" s="51">
        <v>9.20356</v>
      </c>
      <c r="U1122" s="52"/>
    </row>
    <row r="1123" hidden="1">
      <c r="A1123" s="27">
        <v>592.0</v>
      </c>
      <c r="B1123" s="27" t="s">
        <v>54</v>
      </c>
      <c r="C1123" s="27" t="s">
        <v>28</v>
      </c>
      <c r="D1123" s="27" t="s">
        <v>28</v>
      </c>
      <c r="E1123" s="27" t="s">
        <v>28</v>
      </c>
      <c r="F1123" s="27">
        <v>48.0</v>
      </c>
      <c r="G1123" s="27" t="s">
        <v>29</v>
      </c>
      <c r="H1123" s="27">
        <v>11.0</v>
      </c>
      <c r="I1123" s="27" t="s">
        <v>30</v>
      </c>
      <c r="J1123" s="27">
        <v>64.0</v>
      </c>
      <c r="K1123" s="28" t="s">
        <v>40</v>
      </c>
      <c r="L1123" s="44">
        <v>6811580.0</v>
      </c>
      <c r="M1123" s="45">
        <v>7360800.0</v>
      </c>
      <c r="N1123" s="61">
        <v>164441.0</v>
      </c>
      <c r="O1123" s="61">
        <v>1242.0</v>
      </c>
      <c r="P1123" s="44">
        <v>2941690.0</v>
      </c>
      <c r="Q1123" s="31"/>
      <c r="R1123" s="69">
        <v>7.3884229E7</v>
      </c>
      <c r="S1123" s="51">
        <v>71208.908</v>
      </c>
      <c r="T1123" s="51">
        <v>8.34433</v>
      </c>
      <c r="U1123" s="52"/>
    </row>
    <row r="1124" hidden="1">
      <c r="A1124" s="27">
        <v>593.0</v>
      </c>
      <c r="B1124" s="27" t="s">
        <v>54</v>
      </c>
      <c r="C1124" s="27" t="s">
        <v>28</v>
      </c>
      <c r="D1124" s="27" t="s">
        <v>28</v>
      </c>
      <c r="E1124" s="27" t="s">
        <v>28</v>
      </c>
      <c r="F1124" s="27">
        <v>48.0</v>
      </c>
      <c r="G1124" s="27" t="s">
        <v>29</v>
      </c>
      <c r="H1124" s="27">
        <v>11.0</v>
      </c>
      <c r="I1124" s="27" t="s">
        <v>30</v>
      </c>
      <c r="J1124" s="27">
        <v>64.0</v>
      </c>
      <c r="K1124" s="28" t="s">
        <v>41</v>
      </c>
      <c r="L1124" s="44">
        <v>1669920.0</v>
      </c>
      <c r="M1124" s="45">
        <v>1695290.0</v>
      </c>
      <c r="N1124" s="46">
        <v>36949.0</v>
      </c>
      <c r="O1124" s="46">
        <v>453.0</v>
      </c>
      <c r="P1124" s="44">
        <v>363834.70999999996</v>
      </c>
      <c r="Q1124" s="31"/>
      <c r="R1124" s="69">
        <v>8102057.0</v>
      </c>
      <c r="S1124" s="51">
        <v>8682.829</v>
      </c>
      <c r="T1124" s="51">
        <v>10.4372</v>
      </c>
      <c r="U1124" s="52"/>
    </row>
    <row r="1125" hidden="1">
      <c r="A1125" s="27">
        <v>594.0</v>
      </c>
      <c r="B1125" s="27" t="s">
        <v>54</v>
      </c>
      <c r="C1125" s="27" t="s">
        <v>28</v>
      </c>
      <c r="D1125" s="27" t="s">
        <v>28</v>
      </c>
      <c r="E1125" s="27" t="s">
        <v>28</v>
      </c>
      <c r="F1125" s="27">
        <v>48.0</v>
      </c>
      <c r="G1125" s="27" t="s">
        <v>29</v>
      </c>
      <c r="H1125" s="27">
        <v>11.0</v>
      </c>
      <c r="I1125" s="27" t="s">
        <v>30</v>
      </c>
      <c r="J1125" s="27">
        <v>64.0</v>
      </c>
      <c r="K1125" s="28" t="s">
        <v>42</v>
      </c>
      <c r="L1125" s="44">
        <v>6403620.0</v>
      </c>
      <c r="M1125" s="45">
        <v>7481800.0</v>
      </c>
      <c r="N1125" s="61">
        <v>72707.0</v>
      </c>
      <c r="O1125" s="61">
        <v>1442.0</v>
      </c>
      <c r="P1125" s="44">
        <v>1068080.0</v>
      </c>
      <c r="Q1125" s="31"/>
      <c r="R1125" s="69">
        <v>6.9731928E7</v>
      </c>
      <c r="S1125" s="51">
        <v>69232.12</v>
      </c>
      <c r="T1125" s="51">
        <v>8.75505</v>
      </c>
      <c r="U1125" s="52"/>
    </row>
    <row r="1126" hidden="1">
      <c r="A1126" s="27">
        <v>595.0</v>
      </c>
      <c r="B1126" s="27" t="s">
        <v>54</v>
      </c>
      <c r="C1126" s="27" t="s">
        <v>28</v>
      </c>
      <c r="D1126" s="27" t="s">
        <v>28</v>
      </c>
      <c r="E1126" s="27" t="s">
        <v>28</v>
      </c>
      <c r="F1126" s="27">
        <v>48.0</v>
      </c>
      <c r="G1126" s="27" t="s">
        <v>29</v>
      </c>
      <c r="H1126" s="27">
        <v>11.0</v>
      </c>
      <c r="I1126" s="27" t="s">
        <v>30</v>
      </c>
      <c r="J1126" s="27">
        <v>64.0</v>
      </c>
      <c r="K1126" s="28" t="s">
        <v>44</v>
      </c>
      <c r="L1126" s="44">
        <v>5338290.0</v>
      </c>
      <c r="M1126" s="45">
        <v>6294490.0</v>
      </c>
      <c r="N1126" s="61">
        <v>163717.0</v>
      </c>
      <c r="O1126" s="61">
        <v>1058.0</v>
      </c>
      <c r="P1126" s="44">
        <v>672072.27</v>
      </c>
      <c r="Q1126" s="31"/>
      <c r="R1126" s="69">
        <v>6.6149095E7</v>
      </c>
      <c r="S1126" s="51">
        <v>64450.188</v>
      </c>
      <c r="T1126" s="51">
        <v>9.31692</v>
      </c>
      <c r="U1126" s="52"/>
    </row>
    <row r="1127" hidden="1">
      <c r="A1127" s="27">
        <v>596.0</v>
      </c>
      <c r="B1127" s="27" t="s">
        <v>54</v>
      </c>
      <c r="C1127" s="27" t="s">
        <v>28</v>
      </c>
      <c r="D1127" s="27" t="s">
        <v>28</v>
      </c>
      <c r="E1127" s="27" t="s">
        <v>28</v>
      </c>
      <c r="F1127" s="27">
        <v>48.0</v>
      </c>
      <c r="G1127" s="27" t="s">
        <v>29</v>
      </c>
      <c r="H1127" s="27">
        <v>11.0</v>
      </c>
      <c r="I1127" s="27" t="s">
        <v>30</v>
      </c>
      <c r="J1127" s="27">
        <v>64.0</v>
      </c>
      <c r="K1127" s="28" t="s">
        <v>45</v>
      </c>
      <c r="L1127" s="44">
        <v>5503020.0</v>
      </c>
      <c r="M1127" s="45">
        <v>6364710.0</v>
      </c>
      <c r="N1127" s="61">
        <v>202055.0</v>
      </c>
      <c r="O1127" s="61">
        <v>988.0</v>
      </c>
      <c r="P1127" s="44">
        <v>1231350.0</v>
      </c>
      <c r="Q1127" s="31"/>
      <c r="R1127" s="69">
        <v>5.1445529E7</v>
      </c>
      <c r="S1127" s="51">
        <v>46634.726</v>
      </c>
      <c r="T1127" s="51">
        <v>7.3425</v>
      </c>
      <c r="U1127" s="52"/>
    </row>
    <row r="1128" hidden="1">
      <c r="A1128" s="27">
        <v>597.0</v>
      </c>
      <c r="B1128" s="27" t="s">
        <v>54</v>
      </c>
      <c r="C1128" s="27" t="s">
        <v>28</v>
      </c>
      <c r="D1128" s="27" t="s">
        <v>28</v>
      </c>
      <c r="E1128" s="27" t="s">
        <v>28</v>
      </c>
      <c r="F1128" s="27">
        <v>48.0</v>
      </c>
      <c r="G1128" s="27" t="s">
        <v>29</v>
      </c>
      <c r="H1128" s="27">
        <v>11.0</v>
      </c>
      <c r="I1128" s="27" t="s">
        <v>30</v>
      </c>
      <c r="J1128" s="27">
        <v>64.0</v>
      </c>
      <c r="K1128" s="28" t="s">
        <v>46</v>
      </c>
      <c r="L1128" s="44">
        <v>1035890.0000000001</v>
      </c>
      <c r="M1128" s="45">
        <v>1068130.0</v>
      </c>
      <c r="N1128" s="46">
        <v>31897.0</v>
      </c>
      <c r="O1128" s="46">
        <v>185.0</v>
      </c>
      <c r="P1128" s="44">
        <v>289566.22</v>
      </c>
      <c r="Q1128" s="31"/>
      <c r="R1128" s="69">
        <v>2.7102057E7</v>
      </c>
      <c r="S1128" s="51">
        <v>28236.93</v>
      </c>
      <c r="T1128" s="51">
        <v>8.73766</v>
      </c>
      <c r="U1128" s="52"/>
    </row>
    <row r="1129" hidden="1">
      <c r="A1129" s="27">
        <v>598.0</v>
      </c>
      <c r="B1129" s="27" t="s">
        <v>54</v>
      </c>
      <c r="C1129" s="27" t="s">
        <v>28</v>
      </c>
      <c r="D1129" s="27" t="s">
        <v>28</v>
      </c>
      <c r="E1129" s="27" t="s">
        <v>28</v>
      </c>
      <c r="F1129" s="27">
        <v>48.0</v>
      </c>
      <c r="G1129" s="27" t="s">
        <v>29</v>
      </c>
      <c r="H1129" s="27">
        <v>11.0</v>
      </c>
      <c r="I1129" s="27" t="s">
        <v>30</v>
      </c>
      <c r="J1129" s="27">
        <v>64.0</v>
      </c>
      <c r="K1129" s="28" t="s">
        <v>49</v>
      </c>
      <c r="L1129" s="44">
        <v>5343800.0</v>
      </c>
      <c r="M1129" s="45">
        <v>6249890.0</v>
      </c>
      <c r="N1129" s="61">
        <v>53810.0</v>
      </c>
      <c r="O1129" s="61">
        <v>1020.0</v>
      </c>
      <c r="P1129" s="44">
        <v>1452170.0</v>
      </c>
      <c r="Q1129" s="31"/>
      <c r="R1129" s="69">
        <v>6.8082347E7</v>
      </c>
      <c r="S1129" s="51">
        <v>67765.43</v>
      </c>
      <c r="T1129" s="51">
        <v>8.63184</v>
      </c>
      <c r="U1129" s="52"/>
    </row>
    <row r="1130" hidden="1">
      <c r="A1130" s="27">
        <v>599.0</v>
      </c>
      <c r="B1130" s="27" t="s">
        <v>54</v>
      </c>
      <c r="C1130" s="27" t="s">
        <v>28</v>
      </c>
      <c r="D1130" s="27" t="s">
        <v>28</v>
      </c>
      <c r="E1130" s="27" t="s">
        <v>28</v>
      </c>
      <c r="F1130" s="27">
        <v>48.0</v>
      </c>
      <c r="G1130" s="27" t="s">
        <v>29</v>
      </c>
      <c r="H1130" s="27">
        <v>11.0</v>
      </c>
      <c r="I1130" s="27" t="s">
        <v>30</v>
      </c>
      <c r="J1130" s="27">
        <v>64.0</v>
      </c>
      <c r="K1130" s="28" t="s">
        <v>52</v>
      </c>
      <c r="L1130" s="44">
        <v>174692.96</v>
      </c>
      <c r="M1130" s="45">
        <v>186640.22</v>
      </c>
      <c r="N1130" s="46">
        <v>3877.0</v>
      </c>
      <c r="O1130" s="46">
        <v>32.0</v>
      </c>
      <c r="P1130" s="44">
        <v>30602.19</v>
      </c>
      <c r="Q1130" s="31"/>
      <c r="R1130" s="69">
        <v>3.0788019E7</v>
      </c>
      <c r="S1130" s="51">
        <v>31097.001</v>
      </c>
      <c r="T1130" s="51">
        <v>6.32471</v>
      </c>
      <c r="U1130" s="52"/>
    </row>
    <row r="1131" hidden="1">
      <c r="A1131" s="27">
        <v>600.0</v>
      </c>
      <c r="B1131" s="27" t="s">
        <v>54</v>
      </c>
      <c r="C1131" s="27" t="s">
        <v>28</v>
      </c>
      <c r="D1131" s="27" t="s">
        <v>28</v>
      </c>
      <c r="E1131" s="27" t="s">
        <v>28</v>
      </c>
      <c r="F1131" s="27">
        <v>48.0</v>
      </c>
      <c r="G1131" s="27" t="s">
        <v>29</v>
      </c>
      <c r="H1131" s="27">
        <v>11.0</v>
      </c>
      <c r="I1131" s="27" t="s">
        <v>30</v>
      </c>
      <c r="J1131" s="27">
        <v>128.0</v>
      </c>
      <c r="K1131" s="28" t="s">
        <v>31</v>
      </c>
      <c r="L1131" s="44">
        <v>1.065621E7</v>
      </c>
      <c r="M1131" s="45">
        <v>1.107415E7</v>
      </c>
      <c r="N1131" s="61">
        <v>377252.0</v>
      </c>
      <c r="O1131" s="61">
        <v>7875.0</v>
      </c>
      <c r="P1131" s="44">
        <v>2.562427E7</v>
      </c>
      <c r="Q1131" s="31"/>
      <c r="R1131" s="69">
        <v>1.2130268E8</v>
      </c>
      <c r="S1131" s="51">
        <v>116723.712</v>
      </c>
      <c r="T1131" s="51">
        <v>6.92891</v>
      </c>
      <c r="U1131" s="52"/>
    </row>
    <row r="1132" hidden="1">
      <c r="A1132" s="27">
        <v>601.0</v>
      </c>
      <c r="B1132" s="27" t="s">
        <v>54</v>
      </c>
      <c r="C1132" s="27" t="s">
        <v>28</v>
      </c>
      <c r="D1132" s="27" t="s">
        <v>28</v>
      </c>
      <c r="E1132" s="27" t="s">
        <v>28</v>
      </c>
      <c r="F1132" s="27">
        <v>48.0</v>
      </c>
      <c r="G1132" s="27" t="s">
        <v>29</v>
      </c>
      <c r="H1132" s="27">
        <v>11.0</v>
      </c>
      <c r="I1132" s="27" t="s">
        <v>30</v>
      </c>
      <c r="J1132" s="27">
        <v>128.0</v>
      </c>
      <c r="K1132" s="28" t="s">
        <v>32</v>
      </c>
      <c r="L1132" s="44">
        <v>2059790.0</v>
      </c>
      <c r="M1132" s="45">
        <v>2088960.0</v>
      </c>
      <c r="N1132" s="61">
        <v>71771.0</v>
      </c>
      <c r="O1132" s="61">
        <v>434.0</v>
      </c>
      <c r="P1132" s="44">
        <v>982365.0800000001</v>
      </c>
      <c r="Q1132" s="31"/>
      <c r="R1132" s="69">
        <v>7.6922879E7</v>
      </c>
      <c r="S1132" s="51">
        <v>78782.8</v>
      </c>
      <c r="T1132" s="51">
        <v>8.98206</v>
      </c>
      <c r="U1132" s="52"/>
    </row>
    <row r="1133" hidden="1">
      <c r="A1133" s="27">
        <v>602.0</v>
      </c>
      <c r="B1133" s="27" t="s">
        <v>54</v>
      </c>
      <c r="C1133" s="27" t="s">
        <v>28</v>
      </c>
      <c r="D1133" s="27" t="s">
        <v>28</v>
      </c>
      <c r="E1133" s="27" t="s">
        <v>28</v>
      </c>
      <c r="F1133" s="27">
        <v>48.0</v>
      </c>
      <c r="G1133" s="27" t="s">
        <v>29</v>
      </c>
      <c r="H1133" s="27">
        <v>11.0</v>
      </c>
      <c r="I1133" s="27" t="s">
        <v>30</v>
      </c>
      <c r="J1133" s="27">
        <v>128.0</v>
      </c>
      <c r="K1133" s="28" t="s">
        <v>33</v>
      </c>
      <c r="L1133" s="44">
        <v>1.344763E7</v>
      </c>
      <c r="M1133" s="45">
        <v>1.425846E7</v>
      </c>
      <c r="N1133" s="61">
        <v>333648.0</v>
      </c>
      <c r="O1133" s="61">
        <v>2479.0</v>
      </c>
      <c r="P1133" s="44">
        <v>5019310.0</v>
      </c>
      <c r="Q1133" s="31"/>
      <c r="R1133" s="69">
        <v>1.19227488E8</v>
      </c>
      <c r="S1133" s="51">
        <v>118385.96</v>
      </c>
      <c r="T1133" s="51">
        <v>8.10375</v>
      </c>
      <c r="U1133" s="52"/>
    </row>
    <row r="1134" hidden="1">
      <c r="A1134" s="27">
        <v>603.0</v>
      </c>
      <c r="B1134" s="27" t="s">
        <v>54</v>
      </c>
      <c r="C1134" s="27" t="s">
        <v>28</v>
      </c>
      <c r="D1134" s="27" t="s">
        <v>28</v>
      </c>
      <c r="E1134" s="27" t="s">
        <v>28</v>
      </c>
      <c r="F1134" s="27">
        <v>48.0</v>
      </c>
      <c r="G1134" s="27" t="s">
        <v>29</v>
      </c>
      <c r="H1134" s="27">
        <v>11.0</v>
      </c>
      <c r="I1134" s="27" t="s">
        <v>30</v>
      </c>
      <c r="J1134" s="27">
        <v>128.0</v>
      </c>
      <c r="K1134" s="28" t="s">
        <v>34</v>
      </c>
      <c r="L1134" s="44">
        <v>2372000.0</v>
      </c>
      <c r="M1134" s="45">
        <v>2760690.0</v>
      </c>
      <c r="N1134" s="61">
        <v>67270.0</v>
      </c>
      <c r="O1134" s="61">
        <v>452.0</v>
      </c>
      <c r="P1134" s="44">
        <v>219284.34999999998</v>
      </c>
      <c r="Q1134" s="31"/>
      <c r="R1134" s="69">
        <v>1.74582011E8</v>
      </c>
      <c r="S1134" s="51">
        <v>175178.917</v>
      </c>
      <c r="T1134" s="51">
        <v>5.87207</v>
      </c>
      <c r="U1134" s="52"/>
    </row>
    <row r="1135" hidden="1">
      <c r="A1135" s="27">
        <v>604.0</v>
      </c>
      <c r="B1135" s="27" t="s">
        <v>54</v>
      </c>
      <c r="C1135" s="27" t="s">
        <v>28</v>
      </c>
      <c r="D1135" s="27" t="s">
        <v>28</v>
      </c>
      <c r="E1135" s="27" t="s">
        <v>28</v>
      </c>
      <c r="F1135" s="27">
        <v>48.0</v>
      </c>
      <c r="G1135" s="27" t="s">
        <v>29</v>
      </c>
      <c r="H1135" s="27">
        <v>11.0</v>
      </c>
      <c r="I1135" s="27" t="s">
        <v>30</v>
      </c>
      <c r="J1135" s="27">
        <v>128.0</v>
      </c>
      <c r="K1135" s="28" t="s">
        <v>36</v>
      </c>
      <c r="L1135" s="44">
        <v>1.068996E7</v>
      </c>
      <c r="M1135" s="45">
        <v>1.124824E7</v>
      </c>
      <c r="N1135" s="61">
        <v>226755.0</v>
      </c>
      <c r="O1135" s="61">
        <v>3939.0</v>
      </c>
      <c r="P1135" s="44">
        <v>4329920.0</v>
      </c>
      <c r="Q1135" s="31"/>
      <c r="R1135" s="69">
        <v>9.2214946E7</v>
      </c>
      <c r="S1135" s="51">
        <v>91546.353</v>
      </c>
      <c r="T1135" s="51">
        <v>7.44252</v>
      </c>
      <c r="U1135" s="52"/>
    </row>
    <row r="1136" hidden="1">
      <c r="A1136" s="27">
        <v>605.0</v>
      </c>
      <c r="B1136" s="27" t="s">
        <v>54</v>
      </c>
      <c r="C1136" s="27" t="s">
        <v>28</v>
      </c>
      <c r="D1136" s="27" t="s">
        <v>28</v>
      </c>
      <c r="E1136" s="27" t="s">
        <v>28</v>
      </c>
      <c r="F1136" s="27">
        <v>48.0</v>
      </c>
      <c r="G1136" s="27" t="s">
        <v>29</v>
      </c>
      <c r="H1136" s="27">
        <v>11.0</v>
      </c>
      <c r="I1136" s="27" t="s">
        <v>30</v>
      </c>
      <c r="J1136" s="27">
        <v>128.0</v>
      </c>
      <c r="K1136" s="28" t="s">
        <v>37</v>
      </c>
      <c r="L1136" s="44">
        <v>1.340281E7</v>
      </c>
      <c r="M1136" s="45">
        <v>1.391235E7</v>
      </c>
      <c r="N1136" s="61">
        <v>382436.0</v>
      </c>
      <c r="O1136" s="61">
        <v>2481.0</v>
      </c>
      <c r="P1136" s="44">
        <v>4308980.0</v>
      </c>
      <c r="Q1136" s="31"/>
      <c r="R1136" s="69">
        <v>1.41543568E8</v>
      </c>
      <c r="S1136" s="51">
        <v>141873.726</v>
      </c>
      <c r="T1136" s="51">
        <v>9.14814</v>
      </c>
      <c r="U1136" s="52"/>
    </row>
    <row r="1137" hidden="1">
      <c r="A1137" s="27">
        <v>606.0</v>
      </c>
      <c r="B1137" s="27" t="s">
        <v>54</v>
      </c>
      <c r="C1137" s="27" t="s">
        <v>28</v>
      </c>
      <c r="D1137" s="27" t="s">
        <v>28</v>
      </c>
      <c r="E1137" s="27" t="s">
        <v>28</v>
      </c>
      <c r="F1137" s="27">
        <v>48.0</v>
      </c>
      <c r="G1137" s="27" t="s">
        <v>29</v>
      </c>
      <c r="H1137" s="27">
        <v>11.0</v>
      </c>
      <c r="I1137" s="27" t="s">
        <v>30</v>
      </c>
      <c r="J1137" s="27">
        <v>128.0</v>
      </c>
      <c r="K1137" s="28" t="s">
        <v>38</v>
      </c>
      <c r="L1137" s="44">
        <v>1.37578E7</v>
      </c>
      <c r="M1137" s="45">
        <v>1.456669E7</v>
      </c>
      <c r="N1137" s="61">
        <v>316945.0</v>
      </c>
      <c r="O1137" s="61">
        <v>2548.0</v>
      </c>
      <c r="P1137" s="44">
        <v>6069630.0</v>
      </c>
      <c r="Q1137" s="31"/>
      <c r="R1137" s="69">
        <v>1.2518412E8</v>
      </c>
      <c r="S1137" s="51">
        <v>124386.431</v>
      </c>
      <c r="T1137" s="51">
        <v>12.49601</v>
      </c>
      <c r="U1137" s="52"/>
    </row>
    <row r="1138" hidden="1">
      <c r="A1138" s="27">
        <v>607.0</v>
      </c>
      <c r="B1138" s="27" t="s">
        <v>54</v>
      </c>
      <c r="C1138" s="27" t="s">
        <v>28</v>
      </c>
      <c r="D1138" s="27" t="s">
        <v>28</v>
      </c>
      <c r="E1138" s="27" t="s">
        <v>28</v>
      </c>
      <c r="F1138" s="27">
        <v>48.0</v>
      </c>
      <c r="G1138" s="27" t="s">
        <v>29</v>
      </c>
      <c r="H1138" s="27">
        <v>11.0</v>
      </c>
      <c r="I1138" s="27" t="s">
        <v>30</v>
      </c>
      <c r="J1138" s="27">
        <v>128.0</v>
      </c>
      <c r="K1138" s="28" t="s">
        <v>39</v>
      </c>
      <c r="L1138" s="44">
        <v>1.147118E7</v>
      </c>
      <c r="M1138" s="45">
        <v>1.214549E7</v>
      </c>
      <c r="N1138" s="61">
        <v>252552.0</v>
      </c>
      <c r="O1138" s="61">
        <v>2304.0</v>
      </c>
      <c r="P1138" s="44">
        <v>3913020.0</v>
      </c>
      <c r="Q1138" s="31"/>
      <c r="R1138" s="69">
        <v>2.29897909E8</v>
      </c>
      <c r="S1138" s="51">
        <v>231999.269</v>
      </c>
      <c r="T1138" s="51">
        <v>10.5167</v>
      </c>
      <c r="U1138" s="52"/>
    </row>
    <row r="1139" hidden="1">
      <c r="A1139" s="27">
        <v>608.0</v>
      </c>
      <c r="B1139" s="27" t="s">
        <v>54</v>
      </c>
      <c r="C1139" s="27" t="s">
        <v>28</v>
      </c>
      <c r="D1139" s="27" t="s">
        <v>28</v>
      </c>
      <c r="E1139" s="27" t="s">
        <v>28</v>
      </c>
      <c r="F1139" s="27">
        <v>48.0</v>
      </c>
      <c r="G1139" s="27" t="s">
        <v>29</v>
      </c>
      <c r="H1139" s="27">
        <v>11.0</v>
      </c>
      <c r="I1139" s="27" t="s">
        <v>30</v>
      </c>
      <c r="J1139" s="27">
        <v>128.0</v>
      </c>
      <c r="K1139" s="28" t="s">
        <v>40</v>
      </c>
      <c r="L1139" s="44">
        <v>1.313029E7</v>
      </c>
      <c r="M1139" s="45">
        <v>1.407087E7</v>
      </c>
      <c r="N1139" s="61">
        <v>305805.0</v>
      </c>
      <c r="O1139" s="61">
        <v>2420.0</v>
      </c>
      <c r="P1139" s="44">
        <v>3801500.0</v>
      </c>
      <c r="Q1139" s="31"/>
      <c r="R1139" s="69">
        <v>1.39718489E8</v>
      </c>
      <c r="S1139" s="51">
        <v>142461.891</v>
      </c>
      <c r="T1139" s="51">
        <v>7.74848</v>
      </c>
      <c r="U1139" s="52"/>
    </row>
    <row r="1140" hidden="1">
      <c r="A1140" s="27">
        <v>609.0</v>
      </c>
      <c r="B1140" s="27" t="s">
        <v>54</v>
      </c>
      <c r="C1140" s="27" t="s">
        <v>28</v>
      </c>
      <c r="D1140" s="27" t="s">
        <v>28</v>
      </c>
      <c r="E1140" s="27" t="s">
        <v>28</v>
      </c>
      <c r="F1140" s="27">
        <v>48.0</v>
      </c>
      <c r="G1140" s="27" t="s">
        <v>29</v>
      </c>
      <c r="H1140" s="27">
        <v>11.0</v>
      </c>
      <c r="I1140" s="27" t="s">
        <v>30</v>
      </c>
      <c r="J1140" s="27">
        <v>128.0</v>
      </c>
      <c r="K1140" s="28" t="s">
        <v>41</v>
      </c>
      <c r="L1140" s="44">
        <v>3282280.0</v>
      </c>
      <c r="M1140" s="45">
        <v>3327220.0</v>
      </c>
      <c r="N1140" s="61">
        <v>67008.0</v>
      </c>
      <c r="O1140" s="61">
        <v>901.0</v>
      </c>
      <c r="P1140" s="44">
        <v>935726.03</v>
      </c>
      <c r="Q1140" s="31"/>
      <c r="R1140" s="69">
        <v>1.6091412E7</v>
      </c>
      <c r="S1140" s="51">
        <v>17105.025</v>
      </c>
      <c r="T1140" s="51">
        <v>10.28527</v>
      </c>
      <c r="U1140" s="52"/>
    </row>
    <row r="1141" hidden="1">
      <c r="A1141" s="27">
        <v>610.0</v>
      </c>
      <c r="B1141" s="27" t="s">
        <v>54</v>
      </c>
      <c r="C1141" s="27" t="s">
        <v>28</v>
      </c>
      <c r="D1141" s="27" t="s">
        <v>28</v>
      </c>
      <c r="E1141" s="27" t="s">
        <v>28</v>
      </c>
      <c r="F1141" s="27">
        <v>48.0</v>
      </c>
      <c r="G1141" s="27" t="s">
        <v>29</v>
      </c>
      <c r="H1141" s="27">
        <v>11.0</v>
      </c>
      <c r="I1141" s="27" t="s">
        <v>30</v>
      </c>
      <c r="J1141" s="27">
        <v>128.0</v>
      </c>
      <c r="K1141" s="28" t="s">
        <v>42</v>
      </c>
      <c r="L1141" s="44">
        <v>1.277189E7</v>
      </c>
      <c r="M1141" s="45">
        <v>1.495232E7</v>
      </c>
      <c r="N1141" s="61">
        <v>148009.0</v>
      </c>
      <c r="O1141" s="61">
        <v>2873.0</v>
      </c>
      <c r="P1141" s="44">
        <v>2152870.0</v>
      </c>
      <c r="Q1141" s="31"/>
      <c r="R1141" s="69">
        <v>1.29180177E8</v>
      </c>
      <c r="S1141" s="51">
        <v>134311.741</v>
      </c>
      <c r="T1141" s="51">
        <v>9.33751</v>
      </c>
      <c r="U1141" s="52"/>
    </row>
    <row r="1142" hidden="1">
      <c r="A1142" s="27">
        <v>611.0</v>
      </c>
      <c r="B1142" s="27" t="s">
        <v>54</v>
      </c>
      <c r="C1142" s="27" t="s">
        <v>28</v>
      </c>
      <c r="D1142" s="27" t="s">
        <v>28</v>
      </c>
      <c r="E1142" s="27" t="s">
        <v>28</v>
      </c>
      <c r="F1142" s="27">
        <v>48.0</v>
      </c>
      <c r="G1142" s="27" t="s">
        <v>29</v>
      </c>
      <c r="H1142" s="27">
        <v>11.0</v>
      </c>
      <c r="I1142" s="27" t="s">
        <v>30</v>
      </c>
      <c r="J1142" s="27">
        <v>128.0</v>
      </c>
      <c r="K1142" s="28" t="s">
        <v>44</v>
      </c>
      <c r="L1142" s="44">
        <v>1.082388E7</v>
      </c>
      <c r="M1142" s="45">
        <v>1.260638E7</v>
      </c>
      <c r="N1142" s="61">
        <v>312485.0</v>
      </c>
      <c r="O1142" s="61">
        <v>2019.0</v>
      </c>
      <c r="P1142" s="44">
        <v>2887220.0</v>
      </c>
      <c r="Q1142" s="31"/>
      <c r="R1142" s="69">
        <v>9.9751485E7</v>
      </c>
      <c r="S1142" s="51">
        <v>102981.06</v>
      </c>
      <c r="T1142" s="51">
        <v>7.44406</v>
      </c>
      <c r="U1142" s="52"/>
    </row>
    <row r="1143" hidden="1">
      <c r="A1143" s="27">
        <v>612.0</v>
      </c>
      <c r="B1143" s="27" t="s">
        <v>54</v>
      </c>
      <c r="C1143" s="27" t="s">
        <v>28</v>
      </c>
      <c r="D1143" s="27" t="s">
        <v>28</v>
      </c>
      <c r="E1143" s="27" t="s">
        <v>28</v>
      </c>
      <c r="F1143" s="27">
        <v>48.0</v>
      </c>
      <c r="G1143" s="27" t="s">
        <v>29</v>
      </c>
      <c r="H1143" s="27">
        <v>11.0</v>
      </c>
      <c r="I1143" s="27" t="s">
        <v>30</v>
      </c>
      <c r="J1143" s="27">
        <v>128.0</v>
      </c>
      <c r="K1143" s="28" t="s">
        <v>45</v>
      </c>
      <c r="L1143" s="44">
        <v>1.083702E7</v>
      </c>
      <c r="M1143" s="45">
        <v>1.264353E7</v>
      </c>
      <c r="N1143" s="61">
        <v>432074.0</v>
      </c>
      <c r="O1143" s="61">
        <v>1974.0</v>
      </c>
      <c r="P1143" s="44">
        <v>2112070.0</v>
      </c>
      <c r="Q1143" s="31"/>
      <c r="R1143" s="69">
        <v>9.3553412E7</v>
      </c>
      <c r="S1143" s="51">
        <v>91310.289</v>
      </c>
      <c r="T1143" s="51">
        <v>7.77776</v>
      </c>
      <c r="U1143" s="52"/>
    </row>
    <row r="1144" hidden="1">
      <c r="A1144" s="27">
        <v>613.0</v>
      </c>
      <c r="B1144" s="27" t="s">
        <v>54</v>
      </c>
      <c r="C1144" s="27" t="s">
        <v>28</v>
      </c>
      <c r="D1144" s="27" t="s">
        <v>28</v>
      </c>
      <c r="E1144" s="27" t="s">
        <v>28</v>
      </c>
      <c r="F1144" s="27">
        <v>48.0</v>
      </c>
      <c r="G1144" s="27" t="s">
        <v>29</v>
      </c>
      <c r="H1144" s="27">
        <v>11.0</v>
      </c>
      <c r="I1144" s="27" t="s">
        <v>30</v>
      </c>
      <c r="J1144" s="27">
        <v>128.0</v>
      </c>
      <c r="K1144" s="28" t="s">
        <v>46</v>
      </c>
      <c r="L1144" s="44">
        <v>2075310.0</v>
      </c>
      <c r="M1144" s="45">
        <v>2159870.0</v>
      </c>
      <c r="N1144" s="61">
        <v>63383.0</v>
      </c>
      <c r="O1144" s="61">
        <v>367.0</v>
      </c>
      <c r="P1144" s="44">
        <v>568493.54</v>
      </c>
      <c r="Q1144" s="31"/>
      <c r="R1144" s="69">
        <v>5.5869695E7</v>
      </c>
      <c r="S1144" s="51">
        <v>58049.383</v>
      </c>
      <c r="T1144" s="51">
        <v>8.84651</v>
      </c>
      <c r="U1144" s="52"/>
    </row>
    <row r="1145" hidden="1">
      <c r="A1145" s="27">
        <v>614.0</v>
      </c>
      <c r="B1145" s="27" t="s">
        <v>54</v>
      </c>
      <c r="C1145" s="27" t="s">
        <v>28</v>
      </c>
      <c r="D1145" s="27" t="s">
        <v>28</v>
      </c>
      <c r="E1145" s="27" t="s">
        <v>28</v>
      </c>
      <c r="F1145" s="27">
        <v>48.0</v>
      </c>
      <c r="G1145" s="27" t="s">
        <v>29</v>
      </c>
      <c r="H1145" s="27">
        <v>11.0</v>
      </c>
      <c r="I1145" s="27" t="s">
        <v>30</v>
      </c>
      <c r="J1145" s="27">
        <v>128.0</v>
      </c>
      <c r="K1145" s="28" t="s">
        <v>49</v>
      </c>
      <c r="L1145" s="44">
        <v>1.111099E7</v>
      </c>
      <c r="M1145" s="45">
        <v>1.176553E7</v>
      </c>
      <c r="N1145" s="61">
        <v>225962.0</v>
      </c>
      <c r="O1145" s="61">
        <v>4007.0</v>
      </c>
      <c r="P1145" s="44">
        <v>5058390.0</v>
      </c>
      <c r="Q1145" s="31"/>
      <c r="R1145" s="69">
        <v>9.1632688E7</v>
      </c>
      <c r="S1145" s="51">
        <v>93364.72</v>
      </c>
      <c r="T1145" s="51">
        <v>9.43765</v>
      </c>
      <c r="U1145" s="52"/>
    </row>
    <row r="1146" hidden="1">
      <c r="A1146" s="27">
        <v>615.0</v>
      </c>
      <c r="B1146" s="27" t="s">
        <v>54</v>
      </c>
      <c r="C1146" s="27" t="s">
        <v>28</v>
      </c>
      <c r="D1146" s="27" t="s">
        <v>28</v>
      </c>
      <c r="E1146" s="27" t="s">
        <v>28</v>
      </c>
      <c r="F1146" s="27">
        <v>48.0</v>
      </c>
      <c r="G1146" s="27" t="s">
        <v>29</v>
      </c>
      <c r="H1146" s="27">
        <v>11.0</v>
      </c>
      <c r="I1146" s="27" t="s">
        <v>30</v>
      </c>
      <c r="J1146" s="27">
        <v>128.0</v>
      </c>
      <c r="K1146" s="28" t="s">
        <v>52</v>
      </c>
      <c r="L1146" s="44">
        <v>320212.57</v>
      </c>
      <c r="M1146" s="45">
        <v>361382.27</v>
      </c>
      <c r="N1146" s="61">
        <v>6427.0</v>
      </c>
      <c r="O1146" s="61">
        <v>61.0</v>
      </c>
      <c r="P1146" s="44">
        <v>152675.7</v>
      </c>
      <c r="Q1146" s="31"/>
      <c r="R1146" s="69">
        <v>6.5446534E7</v>
      </c>
      <c r="S1146" s="51">
        <v>61932.674</v>
      </c>
      <c r="T1146" s="51">
        <v>6.10273</v>
      </c>
      <c r="U1146" s="52"/>
    </row>
    <row r="1147" hidden="1">
      <c r="A1147" s="27">
        <v>616.0</v>
      </c>
      <c r="B1147" s="27" t="s">
        <v>54</v>
      </c>
      <c r="C1147" s="27" t="s">
        <v>28</v>
      </c>
      <c r="D1147" s="27" t="s">
        <v>28</v>
      </c>
      <c r="E1147" s="27" t="s">
        <v>28</v>
      </c>
      <c r="F1147" s="27">
        <v>64.0</v>
      </c>
      <c r="G1147" s="27" t="s">
        <v>29</v>
      </c>
      <c r="H1147" s="27">
        <v>11.0</v>
      </c>
      <c r="I1147" s="27" t="s">
        <v>30</v>
      </c>
      <c r="J1147" s="27">
        <v>1.0</v>
      </c>
      <c r="K1147" s="28" t="s">
        <v>31</v>
      </c>
      <c r="L1147" s="44">
        <v>88385.86</v>
      </c>
      <c r="M1147" s="45">
        <v>55088.700000000004</v>
      </c>
      <c r="N1147" s="46">
        <v>7406.0</v>
      </c>
      <c r="O1147" s="46">
        <v>71.0</v>
      </c>
      <c r="P1147" s="44">
        <v>196892.08</v>
      </c>
      <c r="Q1147" s="31"/>
      <c r="R1147" s="71">
        <v>496389.0</v>
      </c>
      <c r="S1147" s="46">
        <v>870.543</v>
      </c>
      <c r="T1147" s="46">
        <v>6.13725</v>
      </c>
      <c r="U1147" s="47"/>
    </row>
    <row r="1148" hidden="1">
      <c r="A1148" s="27">
        <v>617.0</v>
      </c>
      <c r="B1148" s="27" t="s">
        <v>54</v>
      </c>
      <c r="C1148" s="27" t="s">
        <v>28</v>
      </c>
      <c r="D1148" s="27" t="s">
        <v>28</v>
      </c>
      <c r="E1148" s="27" t="s">
        <v>28</v>
      </c>
      <c r="F1148" s="27">
        <v>64.0</v>
      </c>
      <c r="G1148" s="27" t="s">
        <v>29</v>
      </c>
      <c r="H1148" s="27">
        <v>11.0</v>
      </c>
      <c r="I1148" s="27" t="s">
        <v>30</v>
      </c>
      <c r="J1148" s="27">
        <v>1.0</v>
      </c>
      <c r="K1148" s="28" t="s">
        <v>32</v>
      </c>
      <c r="L1148" s="44">
        <v>13641.16</v>
      </c>
      <c r="M1148" s="45">
        <v>1018.6500000000001</v>
      </c>
      <c r="N1148" s="46">
        <v>692.0</v>
      </c>
      <c r="O1148" s="46">
        <v>5.0</v>
      </c>
      <c r="P1148" s="44">
        <v>4939.35</v>
      </c>
      <c r="Q1148" s="31"/>
      <c r="R1148" s="44">
        <v>339213.0</v>
      </c>
      <c r="S1148" s="46">
        <v>617.555</v>
      </c>
      <c r="T1148" s="46">
        <v>5.48888</v>
      </c>
      <c r="U1148" s="47"/>
    </row>
    <row r="1149" hidden="1">
      <c r="A1149" s="27">
        <v>618.0</v>
      </c>
      <c r="B1149" s="27" t="s">
        <v>54</v>
      </c>
      <c r="C1149" s="27" t="s">
        <v>28</v>
      </c>
      <c r="D1149" s="27" t="s">
        <v>28</v>
      </c>
      <c r="E1149" s="27" t="s">
        <v>28</v>
      </c>
      <c r="F1149" s="27">
        <v>64.0</v>
      </c>
      <c r="G1149" s="27" t="s">
        <v>29</v>
      </c>
      <c r="H1149" s="27">
        <v>11.0</v>
      </c>
      <c r="I1149" s="27" t="s">
        <v>30</v>
      </c>
      <c r="J1149" s="27">
        <v>1.0</v>
      </c>
      <c r="K1149" s="28" t="s">
        <v>33</v>
      </c>
      <c r="L1149" s="44">
        <v>110526.3</v>
      </c>
      <c r="M1149" s="45">
        <v>100837.79</v>
      </c>
      <c r="N1149" s="46">
        <v>2741.0</v>
      </c>
      <c r="O1149" s="46">
        <v>23.0</v>
      </c>
      <c r="P1149" s="44">
        <v>22290.31</v>
      </c>
      <c r="Q1149" s="31"/>
      <c r="R1149" s="44">
        <v>1981972.0</v>
      </c>
      <c r="S1149" s="46">
        <v>2302.206</v>
      </c>
      <c r="T1149" s="46">
        <v>6.21274</v>
      </c>
      <c r="U1149" s="47"/>
    </row>
    <row r="1150" hidden="1">
      <c r="A1150" s="27">
        <v>619.0</v>
      </c>
      <c r="B1150" s="27" t="s">
        <v>54</v>
      </c>
      <c r="C1150" s="27" t="s">
        <v>28</v>
      </c>
      <c r="D1150" s="27" t="s">
        <v>28</v>
      </c>
      <c r="E1150" s="27" t="s">
        <v>28</v>
      </c>
      <c r="F1150" s="27">
        <v>64.0</v>
      </c>
      <c r="G1150" s="27" t="s">
        <v>29</v>
      </c>
      <c r="H1150" s="27">
        <v>11.0</v>
      </c>
      <c r="I1150" s="27" t="s">
        <v>30</v>
      </c>
      <c r="J1150" s="27">
        <v>1.0</v>
      </c>
      <c r="K1150" s="28" t="s">
        <v>34</v>
      </c>
      <c r="L1150" s="44">
        <v>28988.399999999998</v>
      </c>
      <c r="M1150" s="45">
        <v>21662.33</v>
      </c>
      <c r="N1150" s="46">
        <v>311.0</v>
      </c>
      <c r="O1150" s="46">
        <v>6.0</v>
      </c>
      <c r="P1150" s="44">
        <v>2208.0899999999997</v>
      </c>
      <c r="Q1150" s="31"/>
      <c r="R1150" s="44">
        <v>339864.0</v>
      </c>
      <c r="S1150" s="46">
        <v>750.336</v>
      </c>
      <c r="T1150" s="46">
        <v>6.20325</v>
      </c>
      <c r="U1150" s="47"/>
    </row>
    <row r="1151" hidden="1">
      <c r="A1151" s="27">
        <v>620.0</v>
      </c>
      <c r="B1151" s="27" t="s">
        <v>54</v>
      </c>
      <c r="C1151" s="27" t="s">
        <v>28</v>
      </c>
      <c r="D1151" s="27" t="s">
        <v>28</v>
      </c>
      <c r="E1151" s="27" t="s">
        <v>28</v>
      </c>
      <c r="F1151" s="27">
        <v>64.0</v>
      </c>
      <c r="G1151" s="27" t="s">
        <v>29</v>
      </c>
      <c r="H1151" s="27">
        <v>11.0</v>
      </c>
      <c r="I1151" s="27" t="s">
        <v>30</v>
      </c>
      <c r="J1151" s="27">
        <v>1.0</v>
      </c>
      <c r="K1151" s="28" t="s">
        <v>35</v>
      </c>
      <c r="L1151" s="44">
        <v>23457.88</v>
      </c>
      <c r="M1151" s="45">
        <v>634.368</v>
      </c>
      <c r="N1151" s="46">
        <v>1205.0</v>
      </c>
      <c r="O1151" s="46">
        <v>11.0</v>
      </c>
      <c r="P1151" s="44">
        <v>15059.240000000002</v>
      </c>
      <c r="Q1151" s="31"/>
      <c r="R1151" s="44">
        <v>426440.0</v>
      </c>
      <c r="S1151" s="46">
        <v>755.269</v>
      </c>
      <c r="T1151" s="46">
        <v>6.79775</v>
      </c>
      <c r="U1151" s="47"/>
    </row>
    <row r="1152" hidden="1">
      <c r="A1152" s="27">
        <v>621.0</v>
      </c>
      <c r="B1152" s="27" t="s">
        <v>54</v>
      </c>
      <c r="C1152" s="27" t="s">
        <v>28</v>
      </c>
      <c r="D1152" s="27" t="s">
        <v>28</v>
      </c>
      <c r="E1152" s="27" t="s">
        <v>28</v>
      </c>
      <c r="F1152" s="27">
        <v>64.0</v>
      </c>
      <c r="G1152" s="27" t="s">
        <v>29</v>
      </c>
      <c r="H1152" s="27">
        <v>11.0</v>
      </c>
      <c r="I1152" s="27" t="s">
        <v>30</v>
      </c>
      <c r="J1152" s="27">
        <v>1.0</v>
      </c>
      <c r="K1152" s="28" t="s">
        <v>36</v>
      </c>
      <c r="L1152" s="44">
        <v>86968.63</v>
      </c>
      <c r="M1152" s="45">
        <v>69106.25</v>
      </c>
      <c r="N1152" s="46">
        <v>2033.0</v>
      </c>
      <c r="O1152" s="46">
        <v>37.0</v>
      </c>
      <c r="P1152" s="44">
        <v>34116.67</v>
      </c>
      <c r="Q1152" s="31"/>
      <c r="R1152" s="44">
        <v>508210.0</v>
      </c>
      <c r="S1152" s="46">
        <v>854.486</v>
      </c>
      <c r="T1152" s="46">
        <v>6.15762</v>
      </c>
      <c r="U1152" s="47"/>
    </row>
    <row r="1153" hidden="1">
      <c r="A1153" s="27">
        <v>622.0</v>
      </c>
      <c r="B1153" s="27" t="s">
        <v>54</v>
      </c>
      <c r="C1153" s="27" t="s">
        <v>28</v>
      </c>
      <c r="D1153" s="27" t="s">
        <v>28</v>
      </c>
      <c r="E1153" s="27" t="s">
        <v>28</v>
      </c>
      <c r="F1153" s="27">
        <v>64.0</v>
      </c>
      <c r="G1153" s="27" t="s">
        <v>29</v>
      </c>
      <c r="H1153" s="27">
        <v>11.0</v>
      </c>
      <c r="I1153" s="27" t="s">
        <v>30</v>
      </c>
      <c r="J1153" s="27">
        <v>1.0</v>
      </c>
      <c r="K1153" s="28" t="s">
        <v>37</v>
      </c>
      <c r="L1153" s="44">
        <v>22940.12</v>
      </c>
      <c r="M1153" s="45">
        <v>1065.25</v>
      </c>
      <c r="N1153" s="46">
        <v>1149.0</v>
      </c>
      <c r="O1153" s="46">
        <v>10.0</v>
      </c>
      <c r="P1153" s="44">
        <v>12921.03</v>
      </c>
      <c r="Q1153" s="31"/>
      <c r="R1153" s="44">
        <v>466430.0</v>
      </c>
      <c r="S1153" s="46">
        <v>873.265</v>
      </c>
      <c r="T1153" s="46">
        <v>7.51627</v>
      </c>
      <c r="U1153" s="47"/>
    </row>
    <row r="1154" hidden="1">
      <c r="A1154" s="27">
        <v>623.0</v>
      </c>
      <c r="B1154" s="27" t="s">
        <v>54</v>
      </c>
      <c r="C1154" s="27" t="s">
        <v>28</v>
      </c>
      <c r="D1154" s="27" t="s">
        <v>28</v>
      </c>
      <c r="E1154" s="27" t="s">
        <v>28</v>
      </c>
      <c r="F1154" s="27">
        <v>64.0</v>
      </c>
      <c r="G1154" s="27" t="s">
        <v>29</v>
      </c>
      <c r="H1154" s="27">
        <v>11.0</v>
      </c>
      <c r="I1154" s="27" t="s">
        <v>30</v>
      </c>
      <c r="J1154" s="27">
        <v>1.0</v>
      </c>
      <c r="K1154" s="28" t="s">
        <v>38</v>
      </c>
      <c r="L1154" s="44">
        <v>21260.31</v>
      </c>
      <c r="M1154" s="45">
        <v>3434.06</v>
      </c>
      <c r="N1154" s="46">
        <v>858.0</v>
      </c>
      <c r="O1154" s="46">
        <v>7.0</v>
      </c>
      <c r="P1154" s="44">
        <v>4245.0</v>
      </c>
      <c r="Q1154" s="31"/>
      <c r="R1154" s="44">
        <v>629646.0</v>
      </c>
      <c r="S1154" s="46">
        <v>988.521</v>
      </c>
      <c r="T1154" s="46">
        <v>5.44234</v>
      </c>
      <c r="U1154" s="47"/>
    </row>
    <row r="1155" hidden="1">
      <c r="A1155" s="27">
        <v>624.0</v>
      </c>
      <c r="B1155" s="27" t="s">
        <v>54</v>
      </c>
      <c r="C1155" s="27" t="s">
        <v>28</v>
      </c>
      <c r="D1155" s="27" t="s">
        <v>28</v>
      </c>
      <c r="E1155" s="27" t="s">
        <v>28</v>
      </c>
      <c r="F1155" s="27">
        <v>64.0</v>
      </c>
      <c r="G1155" s="27" t="s">
        <v>29</v>
      </c>
      <c r="H1155" s="27">
        <v>11.0</v>
      </c>
      <c r="I1155" s="27" t="s">
        <v>30</v>
      </c>
      <c r="J1155" s="27">
        <v>1.0</v>
      </c>
      <c r="K1155" s="28" t="s">
        <v>39</v>
      </c>
      <c r="L1155" s="44" t="s">
        <v>55</v>
      </c>
      <c r="M1155" s="45" t="s">
        <v>55</v>
      </c>
      <c r="N1155" s="46"/>
      <c r="O1155" s="46"/>
      <c r="P1155" s="44"/>
      <c r="Q1155" s="31"/>
      <c r="R1155" s="44"/>
      <c r="S1155" s="46" t="s">
        <v>30</v>
      </c>
      <c r="T1155" s="65"/>
      <c r="U1155" s="72"/>
    </row>
    <row r="1156" hidden="1">
      <c r="A1156" s="27">
        <v>625.0</v>
      </c>
      <c r="B1156" s="27" t="s">
        <v>54</v>
      </c>
      <c r="C1156" s="27" t="s">
        <v>28</v>
      </c>
      <c r="D1156" s="27" t="s">
        <v>28</v>
      </c>
      <c r="E1156" s="27" t="s">
        <v>28</v>
      </c>
      <c r="F1156" s="27">
        <v>64.0</v>
      </c>
      <c r="G1156" s="27" t="s">
        <v>29</v>
      </c>
      <c r="H1156" s="27">
        <v>11.0</v>
      </c>
      <c r="I1156" s="27" t="s">
        <v>30</v>
      </c>
      <c r="J1156" s="27">
        <v>1.0</v>
      </c>
      <c r="K1156" s="28" t="s">
        <v>40</v>
      </c>
      <c r="L1156" s="44" t="s">
        <v>55</v>
      </c>
      <c r="M1156" s="45" t="s">
        <v>55</v>
      </c>
      <c r="N1156" s="46"/>
      <c r="O1156" s="46"/>
      <c r="P1156" s="44"/>
      <c r="Q1156" s="31"/>
      <c r="R1156" s="44"/>
      <c r="S1156" s="46" t="s">
        <v>30</v>
      </c>
      <c r="T1156" s="65"/>
      <c r="U1156" s="72"/>
    </row>
    <row r="1157" hidden="1">
      <c r="A1157" s="27">
        <v>626.0</v>
      </c>
      <c r="B1157" s="27" t="s">
        <v>54</v>
      </c>
      <c r="C1157" s="27" t="s">
        <v>28</v>
      </c>
      <c r="D1157" s="27" t="s">
        <v>28</v>
      </c>
      <c r="E1157" s="27" t="s">
        <v>28</v>
      </c>
      <c r="F1157" s="27">
        <v>64.0</v>
      </c>
      <c r="G1157" s="27" t="s">
        <v>29</v>
      </c>
      <c r="H1157" s="27">
        <v>11.0</v>
      </c>
      <c r="I1157" s="27" t="s">
        <v>30</v>
      </c>
      <c r="J1157" s="27">
        <v>1.0</v>
      </c>
      <c r="K1157" s="28" t="s">
        <v>41</v>
      </c>
      <c r="L1157" s="44">
        <v>25991.45</v>
      </c>
      <c r="M1157" s="45">
        <v>20265.02</v>
      </c>
      <c r="N1157" s="46">
        <v>976.0</v>
      </c>
      <c r="O1157" s="46">
        <v>9.0</v>
      </c>
      <c r="P1157" s="44">
        <v>6302.6900000000005</v>
      </c>
      <c r="Q1157" s="31"/>
      <c r="R1157" s="44">
        <v>412469.0</v>
      </c>
      <c r="S1157" s="46">
        <v>959.924</v>
      </c>
      <c r="T1157" s="46">
        <v>6.37733</v>
      </c>
      <c r="U1157" s="47"/>
    </row>
    <row r="1158" hidden="1">
      <c r="A1158" s="27">
        <v>627.0</v>
      </c>
      <c r="B1158" s="27" t="s">
        <v>54</v>
      </c>
      <c r="C1158" s="27" t="s">
        <v>28</v>
      </c>
      <c r="D1158" s="27" t="s">
        <v>28</v>
      </c>
      <c r="E1158" s="27" t="s">
        <v>28</v>
      </c>
      <c r="F1158" s="27">
        <v>64.0</v>
      </c>
      <c r="G1158" s="27" t="s">
        <v>29</v>
      </c>
      <c r="H1158" s="27">
        <v>11.0</v>
      </c>
      <c r="I1158" s="27" t="s">
        <v>30</v>
      </c>
      <c r="J1158" s="27">
        <v>1.0</v>
      </c>
      <c r="K1158" s="28" t="s">
        <v>42</v>
      </c>
      <c r="L1158" s="44">
        <v>105526.83</v>
      </c>
      <c r="M1158" s="45">
        <v>104629.72</v>
      </c>
      <c r="N1158" s="46">
        <v>1725.0</v>
      </c>
      <c r="O1158" s="46">
        <v>32.0</v>
      </c>
      <c r="P1158" s="44">
        <v>19165.18</v>
      </c>
      <c r="Q1158" s="31"/>
      <c r="R1158" s="44">
        <v>996079.0</v>
      </c>
      <c r="S1158" s="46">
        <v>1337.931</v>
      </c>
      <c r="T1158" s="46">
        <v>7.79796</v>
      </c>
      <c r="U1158" s="47"/>
    </row>
    <row r="1159" hidden="1">
      <c r="A1159" s="27">
        <v>628.0</v>
      </c>
      <c r="B1159" s="27" t="s">
        <v>54</v>
      </c>
      <c r="C1159" s="27" t="s">
        <v>28</v>
      </c>
      <c r="D1159" s="27" t="s">
        <v>28</v>
      </c>
      <c r="E1159" s="27" t="s">
        <v>28</v>
      </c>
      <c r="F1159" s="27">
        <v>64.0</v>
      </c>
      <c r="G1159" s="27" t="s">
        <v>29</v>
      </c>
      <c r="H1159" s="27">
        <v>11.0</v>
      </c>
      <c r="I1159" s="27" t="s">
        <v>30</v>
      </c>
      <c r="J1159" s="27">
        <v>1.0</v>
      </c>
      <c r="K1159" s="28" t="s">
        <v>43</v>
      </c>
      <c r="L1159" s="44">
        <v>25071.68</v>
      </c>
      <c r="M1159" s="45">
        <v>19510.16</v>
      </c>
      <c r="N1159" s="61">
        <v>1381.0</v>
      </c>
      <c r="O1159" s="61">
        <v>6.0</v>
      </c>
      <c r="P1159" s="44">
        <v>26547.809999999998</v>
      </c>
      <c r="Q1159" s="31"/>
      <c r="R1159" s="44">
        <v>660181.0</v>
      </c>
      <c r="S1159" s="46">
        <v>973.82</v>
      </c>
      <c r="T1159" s="46">
        <v>5.51577</v>
      </c>
      <c r="U1159" s="47"/>
    </row>
    <row r="1160" hidden="1">
      <c r="A1160" s="27">
        <v>629.0</v>
      </c>
      <c r="B1160" s="27" t="s">
        <v>54</v>
      </c>
      <c r="C1160" s="27" t="s">
        <v>28</v>
      </c>
      <c r="D1160" s="27" t="s">
        <v>28</v>
      </c>
      <c r="E1160" s="27" t="s">
        <v>28</v>
      </c>
      <c r="F1160" s="27">
        <v>64.0</v>
      </c>
      <c r="G1160" s="27" t="s">
        <v>29</v>
      </c>
      <c r="H1160" s="27">
        <v>11.0</v>
      </c>
      <c r="I1160" s="27" t="s">
        <v>30</v>
      </c>
      <c r="J1160" s="27">
        <v>1.0</v>
      </c>
      <c r="K1160" s="28" t="s">
        <v>44</v>
      </c>
      <c r="L1160" s="44">
        <v>90841.3</v>
      </c>
      <c r="M1160" s="45">
        <v>97234.62999999999</v>
      </c>
      <c r="N1160" s="46">
        <v>2461.0</v>
      </c>
      <c r="O1160" s="46">
        <v>26.0</v>
      </c>
      <c r="P1160" s="44">
        <v>19077.6</v>
      </c>
      <c r="Q1160" s="31"/>
      <c r="R1160" s="44">
        <v>945325.0</v>
      </c>
      <c r="S1160" s="46">
        <v>1277.695</v>
      </c>
      <c r="T1160" s="46">
        <v>7.94175</v>
      </c>
      <c r="U1160" s="47"/>
    </row>
    <row r="1161" hidden="1">
      <c r="A1161" s="27">
        <v>630.0</v>
      </c>
      <c r="B1161" s="27" t="s">
        <v>54</v>
      </c>
      <c r="C1161" s="27" t="s">
        <v>28</v>
      </c>
      <c r="D1161" s="27" t="s">
        <v>28</v>
      </c>
      <c r="E1161" s="27" t="s">
        <v>28</v>
      </c>
      <c r="F1161" s="27">
        <v>64.0</v>
      </c>
      <c r="G1161" s="27" t="s">
        <v>29</v>
      </c>
      <c r="H1161" s="27">
        <v>11.0</v>
      </c>
      <c r="I1161" s="27" t="s">
        <v>30</v>
      </c>
      <c r="J1161" s="27">
        <v>1.0</v>
      </c>
      <c r="K1161" s="28" t="s">
        <v>45</v>
      </c>
      <c r="L1161" s="44">
        <v>95230.12</v>
      </c>
      <c r="M1161" s="45">
        <v>97080.41</v>
      </c>
      <c r="N1161" s="46">
        <v>1910.0</v>
      </c>
      <c r="O1161" s="46">
        <v>18.0</v>
      </c>
      <c r="P1161" s="44">
        <v>8178.07</v>
      </c>
      <c r="Q1161" s="31"/>
      <c r="R1161" s="44">
        <v>567060.0</v>
      </c>
      <c r="S1161" s="46">
        <v>949.632</v>
      </c>
      <c r="T1161" s="46">
        <v>5.21515</v>
      </c>
      <c r="U1161" s="47"/>
    </row>
    <row r="1162" hidden="1">
      <c r="A1162" s="27">
        <v>631.0</v>
      </c>
      <c r="B1162" s="27" t="s">
        <v>54</v>
      </c>
      <c r="C1162" s="27" t="s">
        <v>28</v>
      </c>
      <c r="D1162" s="27" t="s">
        <v>28</v>
      </c>
      <c r="E1162" s="27" t="s">
        <v>28</v>
      </c>
      <c r="F1162" s="27">
        <v>64.0</v>
      </c>
      <c r="G1162" s="27" t="s">
        <v>29</v>
      </c>
      <c r="H1162" s="27">
        <v>11.0</v>
      </c>
      <c r="I1162" s="27" t="s">
        <v>30</v>
      </c>
      <c r="J1162" s="27">
        <v>1.0</v>
      </c>
      <c r="K1162" s="28" t="s">
        <v>46</v>
      </c>
      <c r="L1162" s="44">
        <v>6931.94</v>
      </c>
      <c r="M1162" s="45">
        <v>999.1020000000001</v>
      </c>
      <c r="N1162" s="46">
        <v>401.0</v>
      </c>
      <c r="O1162" s="46">
        <v>4.0</v>
      </c>
      <c r="P1162" s="44">
        <v>15078.78</v>
      </c>
      <c r="Q1162" s="31"/>
      <c r="R1162" s="44">
        <v>730500.0</v>
      </c>
      <c r="S1162" s="46">
        <v>980.699</v>
      </c>
      <c r="T1162" s="46">
        <v>5.44692</v>
      </c>
      <c r="U1162" s="47"/>
    </row>
    <row r="1163" hidden="1">
      <c r="A1163" s="27">
        <v>632.0</v>
      </c>
      <c r="B1163" s="27" t="s">
        <v>54</v>
      </c>
      <c r="C1163" s="27" t="s">
        <v>28</v>
      </c>
      <c r="D1163" s="27" t="s">
        <v>28</v>
      </c>
      <c r="E1163" s="27" t="s">
        <v>28</v>
      </c>
      <c r="F1163" s="27">
        <v>64.0</v>
      </c>
      <c r="G1163" s="27" t="s">
        <v>29</v>
      </c>
      <c r="H1163" s="27">
        <v>11.0</v>
      </c>
      <c r="I1163" s="27" t="s">
        <v>30</v>
      </c>
      <c r="J1163" s="27">
        <v>1.0</v>
      </c>
      <c r="K1163" s="28" t="s">
        <v>47</v>
      </c>
      <c r="L1163" s="44">
        <v>170672.39</v>
      </c>
      <c r="M1163" s="45">
        <v>168450.41</v>
      </c>
      <c r="N1163" s="46">
        <v>8139.0</v>
      </c>
      <c r="O1163" s="46">
        <v>84.0</v>
      </c>
      <c r="P1163" s="44">
        <v>300724.69</v>
      </c>
      <c r="Q1163" s="31"/>
      <c r="R1163" s="44">
        <v>1897015.0</v>
      </c>
      <c r="S1163" s="46">
        <v>2414.282</v>
      </c>
      <c r="T1163" s="46">
        <v>8.3422</v>
      </c>
      <c r="U1163" s="47"/>
    </row>
    <row r="1164" hidden="1">
      <c r="A1164" s="27">
        <v>633.0</v>
      </c>
      <c r="B1164" s="27" t="s">
        <v>54</v>
      </c>
      <c r="C1164" s="27" t="s">
        <v>28</v>
      </c>
      <c r="D1164" s="27" t="s">
        <v>28</v>
      </c>
      <c r="E1164" s="27" t="s">
        <v>28</v>
      </c>
      <c r="F1164" s="27">
        <v>64.0</v>
      </c>
      <c r="G1164" s="27" t="s">
        <v>29</v>
      </c>
      <c r="H1164" s="27">
        <v>11.0</v>
      </c>
      <c r="I1164" s="27" t="s">
        <v>30</v>
      </c>
      <c r="J1164" s="27">
        <v>1.0</v>
      </c>
      <c r="K1164" s="28" t="s">
        <v>48</v>
      </c>
      <c r="L1164" s="44">
        <v>104050.37</v>
      </c>
      <c r="M1164" s="45">
        <v>98354.7</v>
      </c>
      <c r="N1164" s="61">
        <v>2537.0</v>
      </c>
      <c r="O1164" s="61">
        <v>22.0</v>
      </c>
      <c r="P1164" s="44">
        <v>11285.06</v>
      </c>
      <c r="Q1164" s="31"/>
      <c r="R1164" s="44">
        <v>2683096.0</v>
      </c>
      <c r="S1164" s="46">
        <v>3005.126</v>
      </c>
      <c r="T1164" s="46">
        <v>6.61359</v>
      </c>
      <c r="U1164" s="47"/>
    </row>
    <row r="1165" hidden="1">
      <c r="A1165" s="27">
        <v>634.0</v>
      </c>
      <c r="B1165" s="27" t="s">
        <v>54</v>
      </c>
      <c r="C1165" s="27" t="s">
        <v>28</v>
      </c>
      <c r="D1165" s="27" t="s">
        <v>28</v>
      </c>
      <c r="E1165" s="27" t="s">
        <v>28</v>
      </c>
      <c r="F1165" s="27">
        <v>64.0</v>
      </c>
      <c r="G1165" s="27" t="s">
        <v>29</v>
      </c>
      <c r="H1165" s="27">
        <v>11.0</v>
      </c>
      <c r="I1165" s="27" t="s">
        <v>30</v>
      </c>
      <c r="J1165" s="27">
        <v>1.0</v>
      </c>
      <c r="K1165" s="28" t="s">
        <v>49</v>
      </c>
      <c r="L1165" s="44">
        <v>86455.79</v>
      </c>
      <c r="M1165" s="45">
        <v>95581.31</v>
      </c>
      <c r="N1165" s="46">
        <v>1215.0</v>
      </c>
      <c r="O1165" s="46">
        <v>20.0</v>
      </c>
      <c r="P1165" s="44">
        <v>29965.86</v>
      </c>
      <c r="Q1165" s="31"/>
      <c r="R1165" s="44">
        <v>990710.0</v>
      </c>
      <c r="S1165" s="46">
        <v>1317.116</v>
      </c>
      <c r="T1165" s="46">
        <v>7.43088</v>
      </c>
      <c r="U1165" s="47"/>
    </row>
    <row r="1166" hidden="1">
      <c r="A1166" s="27">
        <v>635.0</v>
      </c>
      <c r="B1166" s="27" t="s">
        <v>54</v>
      </c>
      <c r="C1166" s="27" t="s">
        <v>28</v>
      </c>
      <c r="D1166" s="27" t="s">
        <v>28</v>
      </c>
      <c r="E1166" s="27" t="s">
        <v>28</v>
      </c>
      <c r="F1166" s="27">
        <v>64.0</v>
      </c>
      <c r="G1166" s="27" t="s">
        <v>29</v>
      </c>
      <c r="H1166" s="27">
        <v>11.0</v>
      </c>
      <c r="I1166" s="27" t="s">
        <v>30</v>
      </c>
      <c r="J1166" s="27">
        <v>1.0</v>
      </c>
      <c r="K1166" s="28" t="s">
        <v>50</v>
      </c>
      <c r="L1166" s="44" t="s">
        <v>55</v>
      </c>
      <c r="M1166" s="45" t="s">
        <v>55</v>
      </c>
      <c r="N1166" s="61"/>
      <c r="O1166" s="61"/>
      <c r="P1166" s="44"/>
      <c r="Q1166" s="31"/>
      <c r="R1166" s="44"/>
      <c r="S1166" s="46" t="s">
        <v>56</v>
      </c>
      <c r="T1166" s="65"/>
      <c r="U1166" s="72"/>
    </row>
    <row r="1167" hidden="1">
      <c r="A1167" s="27">
        <v>636.0</v>
      </c>
      <c r="B1167" s="27" t="s">
        <v>54</v>
      </c>
      <c r="C1167" s="27" t="s">
        <v>28</v>
      </c>
      <c r="D1167" s="27" t="s">
        <v>28</v>
      </c>
      <c r="E1167" s="27" t="s">
        <v>28</v>
      </c>
      <c r="F1167" s="27">
        <v>64.0</v>
      </c>
      <c r="G1167" s="27" t="s">
        <v>29</v>
      </c>
      <c r="H1167" s="27">
        <v>11.0</v>
      </c>
      <c r="I1167" s="27" t="s">
        <v>30</v>
      </c>
      <c r="J1167" s="27">
        <v>1.0</v>
      </c>
      <c r="K1167" s="28" t="s">
        <v>51</v>
      </c>
      <c r="L1167" s="44">
        <v>106369.46</v>
      </c>
      <c r="M1167" s="45">
        <v>89589.01</v>
      </c>
      <c r="N1167" s="46">
        <v>3118.0</v>
      </c>
      <c r="O1167" s="46">
        <v>24.0</v>
      </c>
      <c r="P1167" s="44">
        <v>27017.02</v>
      </c>
      <c r="Q1167" s="31"/>
      <c r="R1167" s="44">
        <v>1152868.0</v>
      </c>
      <c r="S1167" s="46">
        <v>1469.336</v>
      </c>
      <c r="T1167" s="46">
        <v>6.90858</v>
      </c>
      <c r="U1167" s="47"/>
    </row>
    <row r="1168" hidden="1">
      <c r="A1168" s="27">
        <v>637.0</v>
      </c>
      <c r="B1168" s="27" t="s">
        <v>54</v>
      </c>
      <c r="C1168" s="27" t="s">
        <v>28</v>
      </c>
      <c r="D1168" s="27" t="s">
        <v>28</v>
      </c>
      <c r="E1168" s="27" t="s">
        <v>28</v>
      </c>
      <c r="F1168" s="27">
        <v>64.0</v>
      </c>
      <c r="G1168" s="27" t="s">
        <v>29</v>
      </c>
      <c r="H1168" s="27">
        <v>11.0</v>
      </c>
      <c r="I1168" s="27" t="s">
        <v>30</v>
      </c>
      <c r="J1168" s="27">
        <v>1.0</v>
      </c>
      <c r="K1168" s="28" t="s">
        <v>52</v>
      </c>
      <c r="L1168" s="44" t="s">
        <v>55</v>
      </c>
      <c r="M1168" s="45" t="s">
        <v>55</v>
      </c>
      <c r="N1168" s="61"/>
      <c r="O1168" s="61"/>
      <c r="P1168" s="44"/>
      <c r="Q1168" s="31"/>
      <c r="R1168" s="44">
        <v>349939.0</v>
      </c>
      <c r="S1168" s="46" t="s">
        <v>30</v>
      </c>
      <c r="T1168" s="65"/>
      <c r="U1168" s="72"/>
    </row>
    <row r="1169" hidden="1">
      <c r="A1169" s="27">
        <v>638.0</v>
      </c>
      <c r="B1169" s="27" t="s">
        <v>54</v>
      </c>
      <c r="C1169" s="27" t="s">
        <v>28</v>
      </c>
      <c r="D1169" s="27" t="s">
        <v>28</v>
      </c>
      <c r="E1169" s="27" t="s">
        <v>28</v>
      </c>
      <c r="F1169" s="27">
        <v>64.0</v>
      </c>
      <c r="G1169" s="27" t="s">
        <v>29</v>
      </c>
      <c r="H1169" s="27">
        <v>11.0</v>
      </c>
      <c r="I1169" s="27" t="s">
        <v>30</v>
      </c>
      <c r="J1169" s="27">
        <v>2.0</v>
      </c>
      <c r="K1169" s="28" t="s">
        <v>31</v>
      </c>
      <c r="L1169" s="44">
        <v>170043.49</v>
      </c>
      <c r="M1169" s="45">
        <v>154801.72</v>
      </c>
      <c r="N1169" s="46">
        <v>10406.0</v>
      </c>
      <c r="O1169" s="46">
        <v>131.0</v>
      </c>
      <c r="P1169" s="44">
        <v>481297.57</v>
      </c>
      <c r="Q1169" s="31"/>
      <c r="R1169" s="44">
        <v>1018177.0</v>
      </c>
      <c r="S1169" s="46">
        <v>1496.658</v>
      </c>
      <c r="T1169" s="46">
        <v>6.12648</v>
      </c>
      <c r="U1169" s="47"/>
    </row>
    <row r="1170" hidden="1">
      <c r="A1170" s="27">
        <v>639.0</v>
      </c>
      <c r="B1170" s="27" t="s">
        <v>54</v>
      </c>
      <c r="C1170" s="27" t="s">
        <v>28</v>
      </c>
      <c r="D1170" s="27" t="s">
        <v>28</v>
      </c>
      <c r="E1170" s="27" t="s">
        <v>28</v>
      </c>
      <c r="F1170" s="27">
        <v>64.0</v>
      </c>
      <c r="G1170" s="27" t="s">
        <v>29</v>
      </c>
      <c r="H1170" s="27">
        <v>11.0</v>
      </c>
      <c r="I1170" s="27" t="s">
        <v>30</v>
      </c>
      <c r="J1170" s="27">
        <v>2.0</v>
      </c>
      <c r="K1170" s="28" t="s">
        <v>32</v>
      </c>
      <c r="L1170" s="44">
        <v>42208.579999999994</v>
      </c>
      <c r="M1170" s="45">
        <v>19632.98</v>
      </c>
      <c r="N1170" s="46">
        <v>1466.0</v>
      </c>
      <c r="O1170" s="46">
        <v>11.0</v>
      </c>
      <c r="P1170" s="44">
        <v>11445.890000000001</v>
      </c>
      <c r="Q1170" s="31"/>
      <c r="R1170" s="44">
        <v>552731.0</v>
      </c>
      <c r="S1170" s="46">
        <v>942.496</v>
      </c>
      <c r="T1170" s="46">
        <v>6.64834</v>
      </c>
      <c r="U1170" s="47"/>
    </row>
    <row r="1171" hidden="1">
      <c r="A1171" s="27">
        <v>640.0</v>
      </c>
      <c r="B1171" s="27" t="s">
        <v>54</v>
      </c>
      <c r="C1171" s="27" t="s">
        <v>28</v>
      </c>
      <c r="D1171" s="27" t="s">
        <v>28</v>
      </c>
      <c r="E1171" s="27" t="s">
        <v>28</v>
      </c>
      <c r="F1171" s="27">
        <v>64.0</v>
      </c>
      <c r="G1171" s="27" t="s">
        <v>29</v>
      </c>
      <c r="H1171" s="27">
        <v>11.0</v>
      </c>
      <c r="I1171" s="27" t="s">
        <v>30</v>
      </c>
      <c r="J1171" s="27">
        <v>2.0</v>
      </c>
      <c r="K1171" s="28" t="s">
        <v>33</v>
      </c>
      <c r="L1171" s="44">
        <v>215750.87</v>
      </c>
      <c r="M1171" s="45">
        <v>211800.47999999998</v>
      </c>
      <c r="N1171" s="46">
        <v>5467.0</v>
      </c>
      <c r="O1171" s="46">
        <v>41.0</v>
      </c>
      <c r="P1171" s="44">
        <v>40502.19</v>
      </c>
      <c r="Q1171" s="31"/>
      <c r="R1171" s="44">
        <v>3882501.0</v>
      </c>
      <c r="S1171" s="46">
        <v>4277.215</v>
      </c>
      <c r="T1171" s="46">
        <v>6.1109</v>
      </c>
      <c r="U1171" s="47"/>
    </row>
    <row r="1172" hidden="1">
      <c r="A1172" s="27">
        <v>641.0</v>
      </c>
      <c r="B1172" s="27" t="s">
        <v>54</v>
      </c>
      <c r="C1172" s="27" t="s">
        <v>28</v>
      </c>
      <c r="D1172" s="27" t="s">
        <v>28</v>
      </c>
      <c r="E1172" s="27" t="s">
        <v>28</v>
      </c>
      <c r="F1172" s="27">
        <v>64.0</v>
      </c>
      <c r="G1172" s="27" t="s">
        <v>29</v>
      </c>
      <c r="H1172" s="27">
        <v>11.0</v>
      </c>
      <c r="I1172" s="27" t="s">
        <v>30</v>
      </c>
      <c r="J1172" s="27">
        <v>2.0</v>
      </c>
      <c r="K1172" s="28" t="s">
        <v>34</v>
      </c>
      <c r="L1172" s="44">
        <v>47652.77</v>
      </c>
      <c r="M1172" s="45">
        <v>43249.7</v>
      </c>
      <c r="N1172" s="46">
        <v>472.0</v>
      </c>
      <c r="O1172" s="46">
        <v>9.0</v>
      </c>
      <c r="P1172" s="44">
        <v>3372.36</v>
      </c>
      <c r="Q1172" s="31"/>
      <c r="R1172" s="44">
        <v>499304.0</v>
      </c>
      <c r="S1172" s="46">
        <v>980.277</v>
      </c>
      <c r="T1172" s="46">
        <v>7.30242</v>
      </c>
      <c r="U1172" s="47"/>
    </row>
    <row r="1173" hidden="1">
      <c r="A1173" s="27">
        <v>642.0</v>
      </c>
      <c r="B1173" s="27" t="s">
        <v>54</v>
      </c>
      <c r="C1173" s="27" t="s">
        <v>28</v>
      </c>
      <c r="D1173" s="27" t="s">
        <v>28</v>
      </c>
      <c r="E1173" s="27" t="s">
        <v>28</v>
      </c>
      <c r="F1173" s="27">
        <v>64.0</v>
      </c>
      <c r="G1173" s="27" t="s">
        <v>29</v>
      </c>
      <c r="H1173" s="27">
        <v>11.0</v>
      </c>
      <c r="I1173" s="27" t="s">
        <v>30</v>
      </c>
      <c r="J1173" s="27">
        <v>2.0</v>
      </c>
      <c r="K1173" s="28" t="s">
        <v>35</v>
      </c>
      <c r="L1173" s="44">
        <v>55988.100000000006</v>
      </c>
      <c r="M1173" s="45">
        <v>47226.439999999995</v>
      </c>
      <c r="N1173" s="46">
        <v>1915.0</v>
      </c>
      <c r="O1173" s="46">
        <v>16.0</v>
      </c>
      <c r="P1173" s="44">
        <v>18130.45</v>
      </c>
      <c r="Q1173" s="31"/>
      <c r="R1173" s="44">
        <v>926506.0</v>
      </c>
      <c r="S1173" s="46">
        <v>1372.844</v>
      </c>
      <c r="T1173" s="46">
        <v>8.0391</v>
      </c>
      <c r="U1173" s="47"/>
    </row>
    <row r="1174" hidden="1">
      <c r="A1174" s="27">
        <v>643.0</v>
      </c>
      <c r="B1174" s="27" t="s">
        <v>54</v>
      </c>
      <c r="C1174" s="27" t="s">
        <v>28</v>
      </c>
      <c r="D1174" s="27" t="s">
        <v>28</v>
      </c>
      <c r="E1174" s="27" t="s">
        <v>28</v>
      </c>
      <c r="F1174" s="27">
        <v>64.0</v>
      </c>
      <c r="G1174" s="27" t="s">
        <v>29</v>
      </c>
      <c r="H1174" s="27">
        <v>11.0</v>
      </c>
      <c r="I1174" s="27" t="s">
        <v>30</v>
      </c>
      <c r="J1174" s="27">
        <v>2.0</v>
      </c>
      <c r="K1174" s="28" t="s">
        <v>36</v>
      </c>
      <c r="L1174" s="44">
        <v>165851.33</v>
      </c>
      <c r="M1174" s="45">
        <v>153734.07</v>
      </c>
      <c r="N1174" s="46">
        <v>4160.0</v>
      </c>
      <c r="O1174" s="46">
        <v>69.0</v>
      </c>
      <c r="P1174" s="44">
        <v>53999.32</v>
      </c>
      <c r="Q1174" s="31"/>
      <c r="R1174" s="44">
        <v>866746.0</v>
      </c>
      <c r="S1174" s="46">
        <v>1294.434</v>
      </c>
      <c r="T1174" s="46">
        <v>6.28348</v>
      </c>
      <c r="U1174" s="47"/>
    </row>
    <row r="1175" hidden="1">
      <c r="A1175" s="27">
        <v>644.0</v>
      </c>
      <c r="B1175" s="27" t="s">
        <v>54</v>
      </c>
      <c r="C1175" s="27" t="s">
        <v>28</v>
      </c>
      <c r="D1175" s="27" t="s">
        <v>28</v>
      </c>
      <c r="E1175" s="27" t="s">
        <v>28</v>
      </c>
      <c r="F1175" s="27">
        <v>64.0</v>
      </c>
      <c r="G1175" s="27" t="s">
        <v>29</v>
      </c>
      <c r="H1175" s="27">
        <v>11.0</v>
      </c>
      <c r="I1175" s="27" t="s">
        <v>30</v>
      </c>
      <c r="J1175" s="27">
        <v>2.0</v>
      </c>
      <c r="K1175" s="28" t="s">
        <v>37</v>
      </c>
      <c r="L1175" s="44">
        <v>42540.54</v>
      </c>
      <c r="M1175" s="45">
        <v>7233.07</v>
      </c>
      <c r="N1175" s="46">
        <v>1825.0</v>
      </c>
      <c r="O1175" s="46">
        <v>15.0</v>
      </c>
      <c r="P1175" s="44">
        <v>16886.71</v>
      </c>
      <c r="Q1175" s="31"/>
      <c r="R1175" s="44">
        <v>749430.0</v>
      </c>
      <c r="S1175" s="46">
        <v>1166.884</v>
      </c>
      <c r="T1175" s="46">
        <v>6.99627</v>
      </c>
      <c r="U1175" s="47"/>
    </row>
    <row r="1176" hidden="1">
      <c r="A1176" s="27">
        <v>645.0</v>
      </c>
      <c r="B1176" s="27" t="s">
        <v>54</v>
      </c>
      <c r="C1176" s="27" t="s">
        <v>28</v>
      </c>
      <c r="D1176" s="27" t="s">
        <v>28</v>
      </c>
      <c r="E1176" s="27" t="s">
        <v>28</v>
      </c>
      <c r="F1176" s="27">
        <v>64.0</v>
      </c>
      <c r="G1176" s="27" t="s">
        <v>29</v>
      </c>
      <c r="H1176" s="27">
        <v>11.0</v>
      </c>
      <c r="I1176" s="27" t="s">
        <v>30</v>
      </c>
      <c r="J1176" s="27">
        <v>2.0</v>
      </c>
      <c r="K1176" s="28" t="s">
        <v>38</v>
      </c>
      <c r="L1176" s="44">
        <v>40294.88</v>
      </c>
      <c r="M1176" s="45">
        <v>22986.79</v>
      </c>
      <c r="N1176" s="46">
        <v>1409.0</v>
      </c>
      <c r="O1176" s="46">
        <v>11.0</v>
      </c>
      <c r="P1176" s="44">
        <v>8053.039999999999</v>
      </c>
      <c r="Q1176" s="31"/>
      <c r="R1176" s="44">
        <v>1114859.0</v>
      </c>
      <c r="S1176" s="46">
        <v>1452.85</v>
      </c>
      <c r="T1176" s="46">
        <v>5.29991</v>
      </c>
      <c r="U1176" s="47"/>
    </row>
    <row r="1177" hidden="1">
      <c r="A1177" s="27">
        <v>646.0</v>
      </c>
      <c r="B1177" s="27" t="s">
        <v>54</v>
      </c>
      <c r="C1177" s="27" t="s">
        <v>28</v>
      </c>
      <c r="D1177" s="27" t="s">
        <v>28</v>
      </c>
      <c r="E1177" s="27" t="s">
        <v>28</v>
      </c>
      <c r="F1177" s="27">
        <v>64.0</v>
      </c>
      <c r="G1177" s="27" t="s">
        <v>29</v>
      </c>
      <c r="H1177" s="27">
        <v>11.0</v>
      </c>
      <c r="I1177" s="27" t="s">
        <v>30</v>
      </c>
      <c r="J1177" s="27">
        <v>2.0</v>
      </c>
      <c r="K1177" s="28" t="s">
        <v>39</v>
      </c>
      <c r="L1177" s="44">
        <v>189102.84999999998</v>
      </c>
      <c r="M1177" s="45">
        <v>158830.13</v>
      </c>
      <c r="N1177" s="46">
        <v>4335.0</v>
      </c>
      <c r="O1177" s="46">
        <v>33.0</v>
      </c>
      <c r="P1177" s="44">
        <v>78872.06</v>
      </c>
      <c r="Q1177" s="31"/>
      <c r="R1177" s="44">
        <v>2376822.0</v>
      </c>
      <c r="S1177" s="46">
        <v>2749.472</v>
      </c>
      <c r="T1177" s="46">
        <v>5.42647</v>
      </c>
      <c r="U1177" s="47"/>
    </row>
    <row r="1178" hidden="1">
      <c r="A1178" s="27">
        <v>647.0</v>
      </c>
      <c r="B1178" s="27" t="s">
        <v>54</v>
      </c>
      <c r="C1178" s="27" t="s">
        <v>28</v>
      </c>
      <c r="D1178" s="27" t="s">
        <v>28</v>
      </c>
      <c r="E1178" s="27" t="s">
        <v>28</v>
      </c>
      <c r="F1178" s="27">
        <v>64.0</v>
      </c>
      <c r="G1178" s="27" t="s">
        <v>29</v>
      </c>
      <c r="H1178" s="27">
        <v>11.0</v>
      </c>
      <c r="I1178" s="27" t="s">
        <v>30</v>
      </c>
      <c r="J1178" s="27">
        <v>2.0</v>
      </c>
      <c r="K1178" s="28" t="s">
        <v>40</v>
      </c>
      <c r="L1178" s="44">
        <v>217228.82</v>
      </c>
      <c r="M1178" s="45">
        <v>238610.03</v>
      </c>
      <c r="N1178" s="46">
        <v>6078.0</v>
      </c>
      <c r="O1178" s="46">
        <v>43.0</v>
      </c>
      <c r="P1178" s="44">
        <v>47009.38</v>
      </c>
      <c r="Q1178" s="31"/>
      <c r="R1178" s="44">
        <v>3119595.0</v>
      </c>
      <c r="S1178" s="46">
        <v>3658.452</v>
      </c>
      <c r="T1178" s="46">
        <v>7.77068</v>
      </c>
      <c r="U1178" s="47"/>
    </row>
    <row r="1179" hidden="1">
      <c r="A1179" s="27">
        <v>648.0</v>
      </c>
      <c r="B1179" s="27" t="s">
        <v>54</v>
      </c>
      <c r="C1179" s="27" t="s">
        <v>28</v>
      </c>
      <c r="D1179" s="27" t="s">
        <v>28</v>
      </c>
      <c r="E1179" s="27" t="s">
        <v>28</v>
      </c>
      <c r="F1179" s="27">
        <v>64.0</v>
      </c>
      <c r="G1179" s="27" t="s">
        <v>29</v>
      </c>
      <c r="H1179" s="27">
        <v>11.0</v>
      </c>
      <c r="I1179" s="27" t="s">
        <v>30</v>
      </c>
      <c r="J1179" s="27">
        <v>2.0</v>
      </c>
      <c r="K1179" s="28" t="s">
        <v>41</v>
      </c>
      <c r="L1179" s="44">
        <v>58157.229999999996</v>
      </c>
      <c r="M1179" s="45">
        <v>35629.0</v>
      </c>
      <c r="N1179" s="46">
        <v>1350.0</v>
      </c>
      <c r="O1179" s="46">
        <v>18.0</v>
      </c>
      <c r="P1179" s="44">
        <v>12470.380000000001</v>
      </c>
      <c r="Q1179" s="31"/>
      <c r="R1179" s="44">
        <v>553158.0</v>
      </c>
      <c r="S1179" s="46">
        <v>1043.077</v>
      </c>
      <c r="T1179" s="46">
        <v>7.69222</v>
      </c>
      <c r="U1179" s="47"/>
    </row>
    <row r="1180" hidden="1">
      <c r="A1180" s="27">
        <v>649.0</v>
      </c>
      <c r="B1180" s="27" t="s">
        <v>54</v>
      </c>
      <c r="C1180" s="27" t="s">
        <v>28</v>
      </c>
      <c r="D1180" s="27" t="s">
        <v>28</v>
      </c>
      <c r="E1180" s="27" t="s">
        <v>28</v>
      </c>
      <c r="F1180" s="27">
        <v>64.0</v>
      </c>
      <c r="G1180" s="27" t="s">
        <v>29</v>
      </c>
      <c r="H1180" s="27">
        <v>11.0</v>
      </c>
      <c r="I1180" s="27" t="s">
        <v>30</v>
      </c>
      <c r="J1180" s="27">
        <v>2.0</v>
      </c>
      <c r="K1180" s="28" t="s">
        <v>42</v>
      </c>
      <c r="L1180" s="44">
        <v>210222.90000000002</v>
      </c>
      <c r="M1180" s="45">
        <v>217273.77000000002</v>
      </c>
      <c r="N1180" s="46">
        <v>2635.0</v>
      </c>
      <c r="O1180" s="46">
        <v>55.0</v>
      </c>
      <c r="P1180" s="44">
        <v>41017.87</v>
      </c>
      <c r="Q1180" s="31"/>
      <c r="R1180" s="44">
        <v>1752231.0</v>
      </c>
      <c r="S1180" s="46">
        <v>2178.778</v>
      </c>
      <c r="T1180" s="46">
        <v>7.6572</v>
      </c>
      <c r="U1180" s="47"/>
    </row>
    <row r="1181" hidden="1">
      <c r="A1181" s="27">
        <v>650.0</v>
      </c>
      <c r="B1181" s="27" t="s">
        <v>54</v>
      </c>
      <c r="C1181" s="27" t="s">
        <v>28</v>
      </c>
      <c r="D1181" s="27" t="s">
        <v>28</v>
      </c>
      <c r="E1181" s="27" t="s">
        <v>28</v>
      </c>
      <c r="F1181" s="27">
        <v>64.0</v>
      </c>
      <c r="G1181" s="27" t="s">
        <v>29</v>
      </c>
      <c r="H1181" s="27">
        <v>11.0</v>
      </c>
      <c r="I1181" s="27" t="s">
        <v>30</v>
      </c>
      <c r="J1181" s="27">
        <v>2.0</v>
      </c>
      <c r="K1181" s="28" t="s">
        <v>43</v>
      </c>
      <c r="L1181" s="44" t="s">
        <v>55</v>
      </c>
      <c r="M1181" s="45" t="s">
        <v>55</v>
      </c>
      <c r="N1181" s="61"/>
      <c r="O1181" s="61"/>
      <c r="P1181" s="44"/>
      <c r="Q1181" s="31"/>
      <c r="R1181" s="62"/>
      <c r="S1181" s="46"/>
      <c r="T1181" s="65"/>
      <c r="U1181" s="72"/>
    </row>
    <row r="1182" hidden="1">
      <c r="A1182" s="27">
        <v>651.0</v>
      </c>
      <c r="B1182" s="27" t="s">
        <v>54</v>
      </c>
      <c r="C1182" s="27" t="s">
        <v>28</v>
      </c>
      <c r="D1182" s="27" t="s">
        <v>28</v>
      </c>
      <c r="E1182" s="27" t="s">
        <v>28</v>
      </c>
      <c r="F1182" s="27">
        <v>64.0</v>
      </c>
      <c r="G1182" s="27" t="s">
        <v>29</v>
      </c>
      <c r="H1182" s="27">
        <v>11.0</v>
      </c>
      <c r="I1182" s="27" t="s">
        <v>30</v>
      </c>
      <c r="J1182" s="27">
        <v>2.0</v>
      </c>
      <c r="K1182" s="28" t="s">
        <v>44</v>
      </c>
      <c r="L1182" s="44">
        <v>171028.57</v>
      </c>
      <c r="M1182" s="45">
        <v>192664.37</v>
      </c>
      <c r="N1182" s="46">
        <v>4902.0</v>
      </c>
      <c r="O1182" s="46">
        <v>41.0</v>
      </c>
      <c r="P1182" s="44">
        <v>28524.3</v>
      </c>
      <c r="Q1182" s="31"/>
      <c r="R1182" s="44">
        <v>1662976.0</v>
      </c>
      <c r="S1182" s="46">
        <v>2116.252</v>
      </c>
      <c r="T1182" s="46">
        <v>8.86558</v>
      </c>
      <c r="U1182" s="47"/>
    </row>
    <row r="1183" hidden="1">
      <c r="A1183" s="27">
        <v>652.0</v>
      </c>
      <c r="B1183" s="27" t="s">
        <v>54</v>
      </c>
      <c r="C1183" s="27" t="s">
        <v>28</v>
      </c>
      <c r="D1183" s="27" t="s">
        <v>28</v>
      </c>
      <c r="E1183" s="27" t="s">
        <v>28</v>
      </c>
      <c r="F1183" s="27">
        <v>64.0</v>
      </c>
      <c r="G1183" s="27" t="s">
        <v>29</v>
      </c>
      <c r="H1183" s="27">
        <v>11.0</v>
      </c>
      <c r="I1183" s="27" t="s">
        <v>30</v>
      </c>
      <c r="J1183" s="27">
        <v>2.0</v>
      </c>
      <c r="K1183" s="28" t="s">
        <v>45</v>
      </c>
      <c r="L1183" s="44">
        <v>169485.63999999998</v>
      </c>
      <c r="M1183" s="45">
        <v>186673.49</v>
      </c>
      <c r="N1183" s="46">
        <v>3068.0</v>
      </c>
      <c r="O1183" s="46">
        <v>33.0</v>
      </c>
      <c r="P1183" s="44">
        <v>65026.07000000001</v>
      </c>
      <c r="Q1183" s="31"/>
      <c r="R1183" s="44">
        <v>1056220.0</v>
      </c>
      <c r="S1183" s="46">
        <v>1551.824</v>
      </c>
      <c r="T1183" s="46">
        <v>6.4074</v>
      </c>
      <c r="U1183" s="47"/>
    </row>
    <row r="1184" hidden="1">
      <c r="A1184" s="27">
        <v>653.0</v>
      </c>
      <c r="B1184" s="27" t="s">
        <v>54</v>
      </c>
      <c r="C1184" s="27" t="s">
        <v>28</v>
      </c>
      <c r="D1184" s="27" t="s">
        <v>28</v>
      </c>
      <c r="E1184" s="27" t="s">
        <v>28</v>
      </c>
      <c r="F1184" s="27">
        <v>64.0</v>
      </c>
      <c r="G1184" s="27" t="s">
        <v>29</v>
      </c>
      <c r="H1184" s="27">
        <v>11.0</v>
      </c>
      <c r="I1184" s="27" t="s">
        <v>30</v>
      </c>
      <c r="J1184" s="27">
        <v>2.0</v>
      </c>
      <c r="K1184" s="28" t="s">
        <v>46</v>
      </c>
      <c r="L1184" s="44">
        <v>36283.39</v>
      </c>
      <c r="M1184" s="45">
        <v>32830.39</v>
      </c>
      <c r="N1184" s="46">
        <v>1008.0</v>
      </c>
      <c r="O1184" s="46">
        <v>8.0</v>
      </c>
      <c r="P1184" s="44">
        <v>8729.34</v>
      </c>
      <c r="Q1184" s="31"/>
      <c r="R1184" s="44">
        <v>942964.0</v>
      </c>
      <c r="S1184" s="46">
        <v>1257.412</v>
      </c>
      <c r="T1184" s="46">
        <v>6.72792</v>
      </c>
      <c r="U1184" s="47"/>
    </row>
    <row r="1185" hidden="1">
      <c r="A1185" s="27">
        <v>654.0</v>
      </c>
      <c r="B1185" s="27" t="s">
        <v>54</v>
      </c>
      <c r="C1185" s="27" t="s">
        <v>28</v>
      </c>
      <c r="D1185" s="27" t="s">
        <v>28</v>
      </c>
      <c r="E1185" s="27" t="s">
        <v>28</v>
      </c>
      <c r="F1185" s="27">
        <v>64.0</v>
      </c>
      <c r="G1185" s="27" t="s">
        <v>29</v>
      </c>
      <c r="H1185" s="27">
        <v>11.0</v>
      </c>
      <c r="I1185" s="27" t="s">
        <v>30</v>
      </c>
      <c r="J1185" s="27">
        <v>2.0</v>
      </c>
      <c r="K1185" s="28" t="s">
        <v>47</v>
      </c>
      <c r="L1185" s="44">
        <v>344767.9</v>
      </c>
      <c r="M1185" s="45">
        <v>342727.22</v>
      </c>
      <c r="N1185" s="46">
        <v>15172.0</v>
      </c>
      <c r="O1185" s="46">
        <v>159.0</v>
      </c>
      <c r="P1185" s="44">
        <v>327560.7</v>
      </c>
      <c r="Q1185" s="31"/>
      <c r="R1185" s="44">
        <v>3760304.0</v>
      </c>
      <c r="S1185" s="46">
        <v>4085.388</v>
      </c>
      <c r="T1185" s="46">
        <v>8.46646</v>
      </c>
      <c r="U1185" s="47"/>
    </row>
    <row r="1186" hidden="1">
      <c r="A1186" s="27">
        <v>655.0</v>
      </c>
      <c r="B1186" s="27" t="s">
        <v>54</v>
      </c>
      <c r="C1186" s="27" t="s">
        <v>28</v>
      </c>
      <c r="D1186" s="27" t="s">
        <v>28</v>
      </c>
      <c r="E1186" s="27" t="s">
        <v>28</v>
      </c>
      <c r="F1186" s="27">
        <v>64.0</v>
      </c>
      <c r="G1186" s="27" t="s">
        <v>29</v>
      </c>
      <c r="H1186" s="27">
        <v>11.0</v>
      </c>
      <c r="I1186" s="27" t="s">
        <v>30</v>
      </c>
      <c r="J1186" s="27">
        <v>2.0</v>
      </c>
      <c r="K1186" s="28" t="s">
        <v>48</v>
      </c>
      <c r="L1186" s="44" t="s">
        <v>55</v>
      </c>
      <c r="M1186" s="45" t="s">
        <v>55</v>
      </c>
      <c r="N1186" s="61"/>
      <c r="O1186" s="61"/>
      <c r="P1186" s="44"/>
      <c r="Q1186" s="31"/>
      <c r="R1186" s="44"/>
      <c r="S1186" s="46" t="s">
        <v>57</v>
      </c>
      <c r="T1186" s="65"/>
      <c r="U1186" s="72"/>
    </row>
    <row r="1187" hidden="1">
      <c r="A1187" s="27">
        <v>656.0</v>
      </c>
      <c r="B1187" s="27" t="s">
        <v>54</v>
      </c>
      <c r="C1187" s="27" t="s">
        <v>28</v>
      </c>
      <c r="D1187" s="27" t="s">
        <v>28</v>
      </c>
      <c r="E1187" s="27" t="s">
        <v>28</v>
      </c>
      <c r="F1187" s="27">
        <v>64.0</v>
      </c>
      <c r="G1187" s="27" t="s">
        <v>29</v>
      </c>
      <c r="H1187" s="27">
        <v>11.0</v>
      </c>
      <c r="I1187" s="27" t="s">
        <v>30</v>
      </c>
      <c r="J1187" s="27">
        <v>2.0</v>
      </c>
      <c r="K1187" s="28" t="s">
        <v>49</v>
      </c>
      <c r="L1187" s="44">
        <v>170901.13999999998</v>
      </c>
      <c r="M1187" s="45">
        <v>190935.68</v>
      </c>
      <c r="N1187" s="46">
        <v>1915.0</v>
      </c>
      <c r="O1187" s="46">
        <v>35.0</v>
      </c>
      <c r="P1187" s="44">
        <v>50536.8</v>
      </c>
      <c r="Q1187" s="31"/>
      <c r="R1187" s="44">
        <v>1764125.0</v>
      </c>
      <c r="S1187" s="46">
        <v>2119.593</v>
      </c>
      <c r="T1187" s="46">
        <v>7.60434</v>
      </c>
      <c r="U1187" s="47"/>
    </row>
    <row r="1188" hidden="1">
      <c r="A1188" s="27">
        <v>657.0</v>
      </c>
      <c r="B1188" s="27" t="s">
        <v>54</v>
      </c>
      <c r="C1188" s="27" t="s">
        <v>28</v>
      </c>
      <c r="D1188" s="27" t="s">
        <v>28</v>
      </c>
      <c r="E1188" s="27" t="s">
        <v>28</v>
      </c>
      <c r="F1188" s="27">
        <v>64.0</v>
      </c>
      <c r="G1188" s="27" t="s">
        <v>29</v>
      </c>
      <c r="H1188" s="27">
        <v>11.0</v>
      </c>
      <c r="I1188" s="27" t="s">
        <v>30</v>
      </c>
      <c r="J1188" s="27">
        <v>2.0</v>
      </c>
      <c r="K1188" s="28" t="s">
        <v>50</v>
      </c>
      <c r="L1188" s="44" t="s">
        <v>55</v>
      </c>
      <c r="M1188" s="45" t="s">
        <v>55</v>
      </c>
      <c r="N1188" s="61"/>
      <c r="O1188" s="61"/>
      <c r="P1188" s="44"/>
      <c r="Q1188" s="31"/>
      <c r="R1188" s="44"/>
      <c r="S1188" s="46" t="s">
        <v>56</v>
      </c>
      <c r="T1188" s="65"/>
      <c r="U1188" s="72"/>
    </row>
    <row r="1189" hidden="1">
      <c r="A1189" s="27">
        <v>658.0</v>
      </c>
      <c r="B1189" s="27" t="s">
        <v>54</v>
      </c>
      <c r="C1189" s="27" t="s">
        <v>28</v>
      </c>
      <c r="D1189" s="27" t="s">
        <v>28</v>
      </c>
      <c r="E1189" s="27" t="s">
        <v>28</v>
      </c>
      <c r="F1189" s="27">
        <v>64.0</v>
      </c>
      <c r="G1189" s="27" t="s">
        <v>29</v>
      </c>
      <c r="H1189" s="27">
        <v>11.0</v>
      </c>
      <c r="I1189" s="27" t="s">
        <v>30</v>
      </c>
      <c r="J1189" s="27">
        <v>2.0</v>
      </c>
      <c r="K1189" s="28" t="s">
        <v>51</v>
      </c>
      <c r="L1189" s="44">
        <v>218226.19</v>
      </c>
      <c r="M1189" s="45">
        <v>195251.81</v>
      </c>
      <c r="N1189" s="46">
        <v>5450.0</v>
      </c>
      <c r="O1189" s="46">
        <v>42.0</v>
      </c>
      <c r="P1189" s="44">
        <v>52623.61</v>
      </c>
      <c r="Q1189" s="31"/>
      <c r="R1189" s="44">
        <v>2095504.0</v>
      </c>
      <c r="S1189" s="46">
        <v>2501.248</v>
      </c>
      <c r="T1189" s="46">
        <v>6.55683</v>
      </c>
      <c r="U1189" s="47"/>
    </row>
    <row r="1190" hidden="1">
      <c r="A1190" s="27">
        <v>659.0</v>
      </c>
      <c r="B1190" s="27" t="s">
        <v>54</v>
      </c>
      <c r="C1190" s="27" t="s">
        <v>28</v>
      </c>
      <c r="D1190" s="27" t="s">
        <v>28</v>
      </c>
      <c r="E1190" s="27" t="s">
        <v>28</v>
      </c>
      <c r="F1190" s="27">
        <v>64.0</v>
      </c>
      <c r="G1190" s="27" t="s">
        <v>29</v>
      </c>
      <c r="H1190" s="27">
        <v>11.0</v>
      </c>
      <c r="I1190" s="27" t="s">
        <v>30</v>
      </c>
      <c r="J1190" s="27">
        <v>2.0</v>
      </c>
      <c r="K1190" s="28" t="s">
        <v>52</v>
      </c>
      <c r="L1190" s="44">
        <v>5100.62</v>
      </c>
      <c r="M1190" s="45">
        <v>5769.700000000001</v>
      </c>
      <c r="N1190" s="46">
        <v>140.0</v>
      </c>
      <c r="O1190" s="46">
        <v>1.0</v>
      </c>
      <c r="P1190" s="44">
        <v>909.212</v>
      </c>
      <c r="Q1190" s="31"/>
      <c r="R1190" s="44">
        <v>917219.0</v>
      </c>
      <c r="S1190" s="46">
        <v>1287.345</v>
      </c>
      <c r="T1190" s="46">
        <v>5.39602</v>
      </c>
      <c r="U1190" s="47"/>
    </row>
    <row r="1191" hidden="1">
      <c r="A1191" s="27">
        <v>660.0</v>
      </c>
      <c r="B1191" s="27" t="s">
        <v>54</v>
      </c>
      <c r="C1191" s="27" t="s">
        <v>28</v>
      </c>
      <c r="D1191" s="27" t="s">
        <v>28</v>
      </c>
      <c r="E1191" s="27" t="s">
        <v>28</v>
      </c>
      <c r="F1191" s="27">
        <v>64.0</v>
      </c>
      <c r="G1191" s="27" t="s">
        <v>29</v>
      </c>
      <c r="H1191" s="27">
        <v>11.0</v>
      </c>
      <c r="I1191" s="27" t="s">
        <v>30</v>
      </c>
      <c r="J1191" s="27">
        <v>4.0</v>
      </c>
      <c r="K1191" s="28" t="s">
        <v>31</v>
      </c>
      <c r="L1191" s="44">
        <v>338866.68</v>
      </c>
      <c r="M1191" s="45">
        <v>325432.35</v>
      </c>
      <c r="N1191" s="46">
        <v>16400.0</v>
      </c>
      <c r="O1191" s="46">
        <v>255.0</v>
      </c>
      <c r="P1191" s="44">
        <v>757187.4</v>
      </c>
      <c r="Q1191" s="31"/>
      <c r="R1191" s="44">
        <v>1781621.0</v>
      </c>
      <c r="S1191" s="46">
        <v>2083.952</v>
      </c>
      <c r="T1191" s="46">
        <v>6.04463</v>
      </c>
      <c r="U1191" s="47"/>
    </row>
    <row r="1192" hidden="1">
      <c r="A1192" s="27">
        <v>661.0</v>
      </c>
      <c r="B1192" s="27" t="s">
        <v>54</v>
      </c>
      <c r="C1192" s="27" t="s">
        <v>28</v>
      </c>
      <c r="D1192" s="27" t="s">
        <v>28</v>
      </c>
      <c r="E1192" s="27" t="s">
        <v>28</v>
      </c>
      <c r="F1192" s="27">
        <v>64.0</v>
      </c>
      <c r="G1192" s="27" t="s">
        <v>29</v>
      </c>
      <c r="H1192" s="27">
        <v>11.0</v>
      </c>
      <c r="I1192" s="27" t="s">
        <v>30</v>
      </c>
      <c r="J1192" s="27">
        <v>4.0</v>
      </c>
      <c r="K1192" s="28" t="s">
        <v>32</v>
      </c>
      <c r="L1192" s="44">
        <v>92175.77</v>
      </c>
      <c r="M1192" s="45">
        <v>73667.2</v>
      </c>
      <c r="N1192" s="46">
        <v>3058.0</v>
      </c>
      <c r="O1192" s="46">
        <v>30.0</v>
      </c>
      <c r="P1192" s="44">
        <v>58426.46</v>
      </c>
      <c r="Q1192" s="31"/>
      <c r="R1192" s="44">
        <v>929564.0</v>
      </c>
      <c r="S1192" s="46">
        <v>1295.941</v>
      </c>
      <c r="T1192" s="46">
        <v>10.7675</v>
      </c>
      <c r="U1192" s="47"/>
    </row>
    <row r="1193" hidden="1">
      <c r="A1193" s="27">
        <v>662.0</v>
      </c>
      <c r="B1193" s="27" t="s">
        <v>54</v>
      </c>
      <c r="C1193" s="27" t="s">
        <v>28</v>
      </c>
      <c r="D1193" s="27" t="s">
        <v>28</v>
      </c>
      <c r="E1193" s="27" t="s">
        <v>28</v>
      </c>
      <c r="F1193" s="27">
        <v>64.0</v>
      </c>
      <c r="G1193" s="27" t="s">
        <v>29</v>
      </c>
      <c r="H1193" s="27">
        <v>11.0</v>
      </c>
      <c r="I1193" s="27" t="s">
        <v>30</v>
      </c>
      <c r="J1193" s="27">
        <v>4.0</v>
      </c>
      <c r="K1193" s="28" t="s">
        <v>33</v>
      </c>
      <c r="L1193" s="44">
        <v>433421.18</v>
      </c>
      <c r="M1193" s="45">
        <v>410908.57999999996</v>
      </c>
      <c r="N1193" s="46">
        <v>9920.0</v>
      </c>
      <c r="O1193" s="46">
        <v>83.0</v>
      </c>
      <c r="P1193" s="44">
        <v>170206.87</v>
      </c>
      <c r="Q1193" s="31"/>
      <c r="R1193" s="44">
        <v>2221379.0</v>
      </c>
      <c r="S1193" s="46">
        <v>2665.316</v>
      </c>
      <c r="T1193" s="46">
        <v>7.18002</v>
      </c>
      <c r="U1193" s="47"/>
    </row>
    <row r="1194" hidden="1">
      <c r="A1194" s="27">
        <v>663.0</v>
      </c>
      <c r="B1194" s="27" t="s">
        <v>54</v>
      </c>
      <c r="C1194" s="27" t="s">
        <v>28</v>
      </c>
      <c r="D1194" s="27" t="s">
        <v>28</v>
      </c>
      <c r="E1194" s="27" t="s">
        <v>28</v>
      </c>
      <c r="F1194" s="27">
        <v>64.0</v>
      </c>
      <c r="G1194" s="27" t="s">
        <v>29</v>
      </c>
      <c r="H1194" s="27">
        <v>11.0</v>
      </c>
      <c r="I1194" s="27" t="s">
        <v>30</v>
      </c>
      <c r="J1194" s="27">
        <v>4.0</v>
      </c>
      <c r="K1194" s="28" t="s">
        <v>34</v>
      </c>
      <c r="L1194" s="44">
        <v>83411.61</v>
      </c>
      <c r="M1194" s="45">
        <v>85821.72</v>
      </c>
      <c r="N1194" s="46">
        <v>784.0</v>
      </c>
      <c r="O1194" s="46">
        <v>15.0</v>
      </c>
      <c r="P1194" s="44">
        <v>12669.76</v>
      </c>
      <c r="Q1194" s="31"/>
      <c r="R1194" s="44">
        <v>808030.0</v>
      </c>
      <c r="S1194" s="46">
        <v>1233.988</v>
      </c>
      <c r="T1194" s="46">
        <v>5.35619</v>
      </c>
      <c r="U1194" s="47"/>
    </row>
    <row r="1195" hidden="1">
      <c r="A1195" s="27">
        <v>664.0</v>
      </c>
      <c r="B1195" s="27" t="s">
        <v>54</v>
      </c>
      <c r="C1195" s="27" t="s">
        <v>28</v>
      </c>
      <c r="D1195" s="27" t="s">
        <v>28</v>
      </c>
      <c r="E1195" s="27" t="s">
        <v>28</v>
      </c>
      <c r="F1195" s="27">
        <v>64.0</v>
      </c>
      <c r="G1195" s="27" t="s">
        <v>29</v>
      </c>
      <c r="H1195" s="27">
        <v>11.0</v>
      </c>
      <c r="I1195" s="27" t="s">
        <v>30</v>
      </c>
      <c r="J1195" s="27">
        <v>4.0</v>
      </c>
      <c r="K1195" s="28" t="s">
        <v>35</v>
      </c>
      <c r="L1195" s="44">
        <v>107721.11</v>
      </c>
      <c r="M1195" s="45">
        <v>92221.41</v>
      </c>
      <c r="N1195" s="46">
        <v>3224.0</v>
      </c>
      <c r="O1195" s="46">
        <v>23.0</v>
      </c>
      <c r="P1195" s="44">
        <v>22676.02</v>
      </c>
      <c r="Q1195" s="31"/>
      <c r="R1195" s="44">
        <v>1605279.0</v>
      </c>
      <c r="S1195" s="46">
        <v>2101.687</v>
      </c>
      <c r="T1195" s="46">
        <v>7.98974</v>
      </c>
      <c r="U1195" s="47"/>
    </row>
    <row r="1196" hidden="1">
      <c r="A1196" s="27">
        <v>665.0</v>
      </c>
      <c r="B1196" s="27" t="s">
        <v>54</v>
      </c>
      <c r="C1196" s="27" t="s">
        <v>28</v>
      </c>
      <c r="D1196" s="27" t="s">
        <v>28</v>
      </c>
      <c r="E1196" s="27" t="s">
        <v>28</v>
      </c>
      <c r="F1196" s="27">
        <v>64.0</v>
      </c>
      <c r="G1196" s="27" t="s">
        <v>29</v>
      </c>
      <c r="H1196" s="27">
        <v>11.0</v>
      </c>
      <c r="I1196" s="27" t="s">
        <v>30</v>
      </c>
      <c r="J1196" s="27">
        <v>4.0</v>
      </c>
      <c r="K1196" s="28" t="s">
        <v>36</v>
      </c>
      <c r="L1196" s="44">
        <v>331266.19</v>
      </c>
      <c r="M1196" s="45">
        <v>325141.32</v>
      </c>
      <c r="N1196" s="46">
        <v>8151.0</v>
      </c>
      <c r="O1196" s="46">
        <v>129.0</v>
      </c>
      <c r="P1196" s="44">
        <v>97008.70000000001</v>
      </c>
      <c r="Q1196" s="31"/>
      <c r="R1196" s="44">
        <v>1497011.0</v>
      </c>
      <c r="S1196" s="46">
        <v>1933.393</v>
      </c>
      <c r="T1196" s="46">
        <v>6.25895</v>
      </c>
      <c r="U1196" s="47"/>
    </row>
    <row r="1197" hidden="1">
      <c r="A1197" s="27">
        <v>666.0</v>
      </c>
      <c r="B1197" s="27" t="s">
        <v>54</v>
      </c>
      <c r="C1197" s="27" t="s">
        <v>28</v>
      </c>
      <c r="D1197" s="27" t="s">
        <v>28</v>
      </c>
      <c r="E1197" s="27" t="s">
        <v>28</v>
      </c>
      <c r="F1197" s="27">
        <v>64.0</v>
      </c>
      <c r="G1197" s="27" t="s">
        <v>29</v>
      </c>
      <c r="H1197" s="27">
        <v>11.0</v>
      </c>
      <c r="I1197" s="27" t="s">
        <v>30</v>
      </c>
      <c r="J1197" s="27">
        <v>4.0</v>
      </c>
      <c r="K1197" s="28" t="s">
        <v>37</v>
      </c>
      <c r="L1197" s="44">
        <v>354454.19</v>
      </c>
      <c r="M1197" s="45">
        <v>343068.26</v>
      </c>
      <c r="N1197" s="46">
        <v>9127.0</v>
      </c>
      <c r="O1197" s="46">
        <v>67.0</v>
      </c>
      <c r="P1197" s="44">
        <v>82626.01</v>
      </c>
      <c r="Q1197" s="31"/>
      <c r="R1197" s="44">
        <v>4230839.0</v>
      </c>
      <c r="S1197" s="46">
        <v>4766.04</v>
      </c>
      <c r="T1197" s="46">
        <v>6.89253</v>
      </c>
      <c r="U1197" s="47"/>
    </row>
    <row r="1198" hidden="1">
      <c r="A1198" s="27">
        <v>667.0</v>
      </c>
      <c r="B1198" s="27" t="s">
        <v>54</v>
      </c>
      <c r="C1198" s="27" t="s">
        <v>28</v>
      </c>
      <c r="D1198" s="27" t="s">
        <v>28</v>
      </c>
      <c r="E1198" s="27" t="s">
        <v>28</v>
      </c>
      <c r="F1198" s="27">
        <v>64.0</v>
      </c>
      <c r="G1198" s="27" t="s">
        <v>29</v>
      </c>
      <c r="H1198" s="27">
        <v>11.0</v>
      </c>
      <c r="I1198" s="27" t="s">
        <v>30</v>
      </c>
      <c r="J1198" s="27">
        <v>4.0</v>
      </c>
      <c r="K1198" s="28" t="s">
        <v>38</v>
      </c>
      <c r="L1198" s="44">
        <v>115373.72</v>
      </c>
      <c r="M1198" s="45">
        <v>91831.15</v>
      </c>
      <c r="N1198" s="46">
        <v>3180.0</v>
      </c>
      <c r="O1198" s="46">
        <v>23.0</v>
      </c>
      <c r="P1198" s="44">
        <v>21438.01</v>
      </c>
      <c r="Q1198" s="31"/>
      <c r="R1198" s="44">
        <v>2537762.0</v>
      </c>
      <c r="S1198" s="46">
        <v>3175.179</v>
      </c>
      <c r="T1198" s="46">
        <v>8.1633</v>
      </c>
      <c r="U1198" s="47"/>
    </row>
    <row r="1199" hidden="1">
      <c r="A1199" s="27">
        <v>668.0</v>
      </c>
      <c r="B1199" s="27" t="s">
        <v>54</v>
      </c>
      <c r="C1199" s="27" t="s">
        <v>28</v>
      </c>
      <c r="D1199" s="27" t="s">
        <v>28</v>
      </c>
      <c r="E1199" s="27" t="s">
        <v>28</v>
      </c>
      <c r="F1199" s="27">
        <v>64.0</v>
      </c>
      <c r="G1199" s="27" t="s">
        <v>29</v>
      </c>
      <c r="H1199" s="27">
        <v>11.0</v>
      </c>
      <c r="I1199" s="27" t="s">
        <v>30</v>
      </c>
      <c r="J1199" s="27">
        <v>4.0</v>
      </c>
      <c r="K1199" s="28" t="s">
        <v>39</v>
      </c>
      <c r="L1199" s="44">
        <v>345011.11</v>
      </c>
      <c r="M1199" s="45">
        <v>335169.83</v>
      </c>
      <c r="N1199" s="46">
        <v>10021.0</v>
      </c>
      <c r="O1199" s="46">
        <v>64.0</v>
      </c>
      <c r="P1199" s="44">
        <v>104706.54000000001</v>
      </c>
      <c r="Q1199" s="31"/>
      <c r="R1199" s="44">
        <v>4794181.0</v>
      </c>
      <c r="S1199" s="46">
        <v>5209.56</v>
      </c>
      <c r="T1199" s="46">
        <v>9.52263</v>
      </c>
      <c r="U1199" s="47"/>
    </row>
    <row r="1200" hidden="1">
      <c r="A1200" s="27">
        <v>669.0</v>
      </c>
      <c r="B1200" s="27" t="s">
        <v>54</v>
      </c>
      <c r="C1200" s="27" t="s">
        <v>28</v>
      </c>
      <c r="D1200" s="27" t="s">
        <v>28</v>
      </c>
      <c r="E1200" s="27" t="s">
        <v>28</v>
      </c>
      <c r="F1200" s="27">
        <v>64.0</v>
      </c>
      <c r="G1200" s="27" t="s">
        <v>29</v>
      </c>
      <c r="H1200" s="27">
        <v>11.0</v>
      </c>
      <c r="I1200" s="27" t="s">
        <v>30</v>
      </c>
      <c r="J1200" s="27">
        <v>4.0</v>
      </c>
      <c r="K1200" s="28" t="s">
        <v>40</v>
      </c>
      <c r="L1200" s="44">
        <v>427289.36</v>
      </c>
      <c r="M1200" s="45">
        <v>473666.78</v>
      </c>
      <c r="N1200" s="46">
        <v>14248.0</v>
      </c>
      <c r="O1200" s="46">
        <v>82.0</v>
      </c>
      <c r="P1200" s="44">
        <v>79287.37</v>
      </c>
      <c r="Q1200" s="31"/>
      <c r="R1200" s="44">
        <v>6191444.0</v>
      </c>
      <c r="S1200" s="46">
        <v>6837.243</v>
      </c>
      <c r="T1200" s="46">
        <v>7.77085</v>
      </c>
      <c r="U1200" s="47"/>
    </row>
    <row r="1201" hidden="1">
      <c r="A1201" s="27">
        <v>670.0</v>
      </c>
      <c r="B1201" s="27" t="s">
        <v>54</v>
      </c>
      <c r="C1201" s="27" t="s">
        <v>28</v>
      </c>
      <c r="D1201" s="27" t="s">
        <v>28</v>
      </c>
      <c r="E1201" s="27" t="s">
        <v>28</v>
      </c>
      <c r="F1201" s="27">
        <v>64.0</v>
      </c>
      <c r="G1201" s="27" t="s">
        <v>29</v>
      </c>
      <c r="H1201" s="27">
        <v>11.0</v>
      </c>
      <c r="I1201" s="27" t="s">
        <v>30</v>
      </c>
      <c r="J1201" s="27">
        <v>4.0</v>
      </c>
      <c r="K1201" s="28" t="s">
        <v>41</v>
      </c>
      <c r="L1201" s="44">
        <v>110877.26000000001</v>
      </c>
      <c r="M1201" s="45">
        <v>76977.01000000001</v>
      </c>
      <c r="N1201" s="46">
        <v>2772.0</v>
      </c>
      <c r="O1201" s="46">
        <v>37.0</v>
      </c>
      <c r="P1201" s="44">
        <v>28382.66</v>
      </c>
      <c r="Q1201" s="31"/>
      <c r="R1201" s="44">
        <v>749466.0</v>
      </c>
      <c r="S1201" s="46">
        <v>1236.086</v>
      </c>
      <c r="T1201" s="46">
        <v>7.63907</v>
      </c>
      <c r="U1201" s="47"/>
    </row>
    <row r="1202" hidden="1">
      <c r="A1202" s="27">
        <v>671.0</v>
      </c>
      <c r="B1202" s="27" t="s">
        <v>54</v>
      </c>
      <c r="C1202" s="27" t="s">
        <v>28</v>
      </c>
      <c r="D1202" s="27" t="s">
        <v>28</v>
      </c>
      <c r="E1202" s="27" t="s">
        <v>28</v>
      </c>
      <c r="F1202" s="27">
        <v>64.0</v>
      </c>
      <c r="G1202" s="27" t="s">
        <v>29</v>
      </c>
      <c r="H1202" s="27">
        <v>11.0</v>
      </c>
      <c r="I1202" s="27" t="s">
        <v>30</v>
      </c>
      <c r="J1202" s="27">
        <v>4.0</v>
      </c>
      <c r="K1202" s="28" t="s">
        <v>42</v>
      </c>
      <c r="L1202" s="44">
        <v>405996.36</v>
      </c>
      <c r="M1202" s="45">
        <v>453840.77999999997</v>
      </c>
      <c r="N1202" s="46">
        <v>4860.0</v>
      </c>
      <c r="O1202" s="46">
        <v>98.0</v>
      </c>
      <c r="P1202" s="44">
        <v>66844.55</v>
      </c>
      <c r="Q1202" s="31"/>
      <c r="R1202" s="44">
        <v>3590830.0</v>
      </c>
      <c r="S1202" s="46">
        <v>4133.575</v>
      </c>
      <c r="T1202" s="46">
        <v>7.52583</v>
      </c>
      <c r="U1202" s="47"/>
    </row>
    <row r="1203" hidden="1">
      <c r="A1203" s="27">
        <v>672.0</v>
      </c>
      <c r="B1203" s="27" t="s">
        <v>54</v>
      </c>
      <c r="C1203" s="27" t="s">
        <v>28</v>
      </c>
      <c r="D1203" s="27" t="s">
        <v>28</v>
      </c>
      <c r="E1203" s="27" t="s">
        <v>28</v>
      </c>
      <c r="F1203" s="27">
        <v>64.0</v>
      </c>
      <c r="G1203" s="27" t="s">
        <v>29</v>
      </c>
      <c r="H1203" s="27">
        <v>11.0</v>
      </c>
      <c r="I1203" s="27" t="s">
        <v>30</v>
      </c>
      <c r="J1203" s="27">
        <v>4.0</v>
      </c>
      <c r="K1203" s="28" t="s">
        <v>43</v>
      </c>
      <c r="L1203" s="44" t="s">
        <v>55</v>
      </c>
      <c r="M1203" s="45" t="s">
        <v>55</v>
      </c>
      <c r="N1203" s="61"/>
      <c r="O1203" s="61"/>
      <c r="P1203" s="44"/>
      <c r="Q1203" s="31"/>
      <c r="R1203" s="44"/>
      <c r="S1203" s="46" t="s">
        <v>57</v>
      </c>
      <c r="T1203" s="65"/>
      <c r="U1203" s="72"/>
    </row>
    <row r="1204" hidden="1">
      <c r="A1204" s="27">
        <v>673.0</v>
      </c>
      <c r="B1204" s="27" t="s">
        <v>54</v>
      </c>
      <c r="C1204" s="27" t="s">
        <v>28</v>
      </c>
      <c r="D1204" s="27" t="s">
        <v>28</v>
      </c>
      <c r="E1204" s="27" t="s">
        <v>28</v>
      </c>
      <c r="F1204" s="27">
        <v>64.0</v>
      </c>
      <c r="G1204" s="27" t="s">
        <v>29</v>
      </c>
      <c r="H1204" s="27">
        <v>11.0</v>
      </c>
      <c r="I1204" s="27" t="s">
        <v>30</v>
      </c>
      <c r="J1204" s="27">
        <v>4.0</v>
      </c>
      <c r="K1204" s="28" t="s">
        <v>44</v>
      </c>
      <c r="L1204" s="44">
        <v>345924.95</v>
      </c>
      <c r="M1204" s="45">
        <v>384839.88</v>
      </c>
      <c r="N1204" s="46">
        <v>9937.0</v>
      </c>
      <c r="O1204" s="46">
        <v>74.0</v>
      </c>
      <c r="P1204" s="44">
        <v>46519.399999999994</v>
      </c>
      <c r="Q1204" s="31"/>
      <c r="R1204" s="44">
        <v>3436431.0</v>
      </c>
      <c r="S1204" s="46">
        <v>3990.296</v>
      </c>
      <c r="T1204" s="46">
        <v>7.9221</v>
      </c>
      <c r="U1204" s="47"/>
    </row>
    <row r="1205" hidden="1">
      <c r="A1205" s="27">
        <v>674.0</v>
      </c>
      <c r="B1205" s="27" t="s">
        <v>54</v>
      </c>
      <c r="C1205" s="27" t="s">
        <v>28</v>
      </c>
      <c r="D1205" s="27" t="s">
        <v>28</v>
      </c>
      <c r="E1205" s="27" t="s">
        <v>28</v>
      </c>
      <c r="F1205" s="27">
        <v>64.0</v>
      </c>
      <c r="G1205" s="27" t="s">
        <v>29</v>
      </c>
      <c r="H1205" s="27">
        <v>11.0</v>
      </c>
      <c r="I1205" s="27" t="s">
        <v>30</v>
      </c>
      <c r="J1205" s="27">
        <v>4.0</v>
      </c>
      <c r="K1205" s="28" t="s">
        <v>45</v>
      </c>
      <c r="L1205" s="44">
        <v>343532.56</v>
      </c>
      <c r="M1205" s="45">
        <v>376329.99</v>
      </c>
      <c r="N1205" s="46">
        <v>9381.0</v>
      </c>
      <c r="O1205" s="46">
        <v>66.0</v>
      </c>
      <c r="P1205" s="44">
        <v>102520.24</v>
      </c>
      <c r="Q1205" s="31"/>
      <c r="R1205" s="44">
        <v>1923527.0</v>
      </c>
      <c r="S1205" s="46">
        <v>2609.227</v>
      </c>
      <c r="T1205" s="46">
        <v>6.43184</v>
      </c>
      <c r="U1205" s="47"/>
    </row>
    <row r="1206" hidden="1">
      <c r="A1206" s="27">
        <v>675.0</v>
      </c>
      <c r="B1206" s="27" t="s">
        <v>54</v>
      </c>
      <c r="C1206" s="27" t="s">
        <v>28</v>
      </c>
      <c r="D1206" s="27" t="s">
        <v>28</v>
      </c>
      <c r="E1206" s="27" t="s">
        <v>28</v>
      </c>
      <c r="F1206" s="27">
        <v>64.0</v>
      </c>
      <c r="G1206" s="27" t="s">
        <v>29</v>
      </c>
      <c r="H1206" s="27">
        <v>11.0</v>
      </c>
      <c r="I1206" s="27" t="s">
        <v>30</v>
      </c>
      <c r="J1206" s="27">
        <v>4.0</v>
      </c>
      <c r="K1206" s="28" t="s">
        <v>46</v>
      </c>
      <c r="L1206" s="44">
        <v>68142.31</v>
      </c>
      <c r="M1206" s="45">
        <v>66061.53</v>
      </c>
      <c r="N1206" s="46">
        <v>2037.0</v>
      </c>
      <c r="O1206" s="46">
        <v>14.0</v>
      </c>
      <c r="P1206" s="44">
        <v>16764.52</v>
      </c>
      <c r="Q1206" s="31"/>
      <c r="R1206" s="44">
        <v>1755190.0</v>
      </c>
      <c r="S1206" s="46">
        <v>2088.413</v>
      </c>
      <c r="T1206" s="46">
        <v>6.64349</v>
      </c>
      <c r="U1206" s="47"/>
    </row>
    <row r="1207" hidden="1">
      <c r="A1207" s="27">
        <v>676.0</v>
      </c>
      <c r="B1207" s="27" t="s">
        <v>54</v>
      </c>
      <c r="C1207" s="27" t="s">
        <v>28</v>
      </c>
      <c r="D1207" s="27" t="s">
        <v>28</v>
      </c>
      <c r="E1207" s="27" t="s">
        <v>28</v>
      </c>
      <c r="F1207" s="27">
        <v>64.0</v>
      </c>
      <c r="G1207" s="27" t="s">
        <v>29</v>
      </c>
      <c r="H1207" s="27">
        <v>11.0</v>
      </c>
      <c r="I1207" s="27" t="s">
        <v>30</v>
      </c>
      <c r="J1207" s="27">
        <v>4.0</v>
      </c>
      <c r="K1207" s="28" t="s">
        <v>47</v>
      </c>
      <c r="L1207" s="44">
        <v>686629.9199999999</v>
      </c>
      <c r="M1207" s="45">
        <v>690264.97</v>
      </c>
      <c r="N1207" s="46">
        <v>30270.0</v>
      </c>
      <c r="O1207" s="46">
        <v>315.0</v>
      </c>
      <c r="P1207" s="44">
        <v>589769.59</v>
      </c>
      <c r="Q1207" s="31"/>
      <c r="R1207" s="44">
        <v>7620451.0</v>
      </c>
      <c r="S1207" s="46">
        <v>8302.782</v>
      </c>
      <c r="T1207" s="46">
        <v>8.36593</v>
      </c>
      <c r="U1207" s="47"/>
    </row>
    <row r="1208" hidden="1">
      <c r="A1208" s="27">
        <v>677.0</v>
      </c>
      <c r="B1208" s="27" t="s">
        <v>54</v>
      </c>
      <c r="C1208" s="27" t="s">
        <v>28</v>
      </c>
      <c r="D1208" s="27" t="s">
        <v>28</v>
      </c>
      <c r="E1208" s="27" t="s">
        <v>28</v>
      </c>
      <c r="F1208" s="27">
        <v>64.0</v>
      </c>
      <c r="G1208" s="27" t="s">
        <v>29</v>
      </c>
      <c r="H1208" s="27">
        <v>11.0</v>
      </c>
      <c r="I1208" s="27" t="s">
        <v>30</v>
      </c>
      <c r="J1208" s="27">
        <v>4.0</v>
      </c>
      <c r="K1208" s="28" t="s">
        <v>49</v>
      </c>
      <c r="L1208" s="44">
        <v>342727.08999999997</v>
      </c>
      <c r="M1208" s="45">
        <v>381716.51</v>
      </c>
      <c r="N1208" s="46">
        <v>3563.0</v>
      </c>
      <c r="O1208" s="46">
        <v>67.0</v>
      </c>
      <c r="P1208" s="44">
        <v>96991.5</v>
      </c>
      <c r="Q1208" s="31"/>
      <c r="R1208" s="44">
        <v>3523550.0</v>
      </c>
      <c r="S1208" s="46">
        <v>4053.933</v>
      </c>
      <c r="T1208" s="46">
        <v>7.27653</v>
      </c>
      <c r="U1208" s="47"/>
    </row>
    <row r="1209" hidden="1">
      <c r="A1209" s="27">
        <v>678.0</v>
      </c>
      <c r="B1209" s="27" t="s">
        <v>54</v>
      </c>
      <c r="C1209" s="27" t="s">
        <v>28</v>
      </c>
      <c r="D1209" s="27" t="s">
        <v>28</v>
      </c>
      <c r="E1209" s="27" t="s">
        <v>28</v>
      </c>
      <c r="F1209" s="27">
        <v>64.0</v>
      </c>
      <c r="G1209" s="27" t="s">
        <v>29</v>
      </c>
      <c r="H1209" s="27">
        <v>11.0</v>
      </c>
      <c r="I1209" s="27" t="s">
        <v>30</v>
      </c>
      <c r="J1209" s="27">
        <v>4.0</v>
      </c>
      <c r="K1209" s="28" t="s">
        <v>51</v>
      </c>
      <c r="L1209" s="44">
        <v>416614.3</v>
      </c>
      <c r="M1209" s="45">
        <v>406348.47000000003</v>
      </c>
      <c r="N1209" s="46">
        <v>10872.0</v>
      </c>
      <c r="O1209" s="46">
        <v>80.0</v>
      </c>
      <c r="P1209" s="44">
        <v>97809.12</v>
      </c>
      <c r="Q1209" s="31"/>
      <c r="R1209" s="44">
        <v>4408348.0</v>
      </c>
      <c r="S1209" s="46">
        <v>4809.24</v>
      </c>
      <c r="T1209" s="46">
        <v>6.8075</v>
      </c>
      <c r="U1209" s="47"/>
    </row>
    <row r="1210" hidden="1">
      <c r="A1210" s="27">
        <v>679.0</v>
      </c>
      <c r="B1210" s="27" t="s">
        <v>54</v>
      </c>
      <c r="C1210" s="27" t="s">
        <v>28</v>
      </c>
      <c r="D1210" s="27" t="s">
        <v>28</v>
      </c>
      <c r="E1210" s="27" t="s">
        <v>28</v>
      </c>
      <c r="F1210" s="27">
        <v>64.0</v>
      </c>
      <c r="G1210" s="27" t="s">
        <v>29</v>
      </c>
      <c r="H1210" s="27">
        <v>11.0</v>
      </c>
      <c r="I1210" s="27" t="s">
        <v>30</v>
      </c>
      <c r="J1210" s="27">
        <v>4.0</v>
      </c>
      <c r="K1210" s="28" t="s">
        <v>52</v>
      </c>
      <c r="L1210" s="44">
        <v>15450.46</v>
      </c>
      <c r="M1210" s="45">
        <v>11445.96</v>
      </c>
      <c r="N1210" s="46">
        <v>269.0</v>
      </c>
      <c r="O1210" s="46">
        <v>3.0</v>
      </c>
      <c r="P1210" s="44">
        <v>1811.6399999999999</v>
      </c>
      <c r="Q1210" s="31"/>
      <c r="R1210" s="44">
        <v>1762292.0</v>
      </c>
      <c r="S1210" s="46">
        <v>2147.144</v>
      </c>
      <c r="T1210" s="46">
        <v>5.43986</v>
      </c>
      <c r="U1210" s="47"/>
    </row>
    <row r="1211" hidden="1">
      <c r="A1211" s="27">
        <v>681.0</v>
      </c>
      <c r="B1211" s="27" t="s">
        <v>54</v>
      </c>
      <c r="C1211" s="27" t="s">
        <v>28</v>
      </c>
      <c r="D1211" s="27" t="s">
        <v>28</v>
      </c>
      <c r="E1211" s="27" t="s">
        <v>28</v>
      </c>
      <c r="F1211" s="27">
        <v>64.0</v>
      </c>
      <c r="G1211" s="27" t="s">
        <v>29</v>
      </c>
      <c r="H1211" s="27">
        <v>11.0</v>
      </c>
      <c r="I1211" s="27" t="s">
        <v>30</v>
      </c>
      <c r="J1211" s="27">
        <v>8.0</v>
      </c>
      <c r="K1211" s="28" t="s">
        <v>32</v>
      </c>
      <c r="L1211" s="44">
        <v>173119.53</v>
      </c>
      <c r="M1211" s="45">
        <v>148201.95</v>
      </c>
      <c r="N1211" s="46">
        <v>4981.0</v>
      </c>
      <c r="O1211" s="46">
        <v>44.0</v>
      </c>
      <c r="P1211" s="44">
        <v>81993.44</v>
      </c>
      <c r="Q1211" s="31"/>
      <c r="R1211" s="44">
        <v>1580069.0</v>
      </c>
      <c r="S1211" s="46">
        <v>2052.782</v>
      </c>
      <c r="T1211" s="46">
        <v>11.45917</v>
      </c>
      <c r="U1211" s="47"/>
    </row>
    <row r="1212" hidden="1">
      <c r="A1212" s="27">
        <v>682.0</v>
      </c>
      <c r="B1212" s="27" t="s">
        <v>54</v>
      </c>
      <c r="C1212" s="27" t="s">
        <v>28</v>
      </c>
      <c r="D1212" s="27" t="s">
        <v>28</v>
      </c>
      <c r="E1212" s="27" t="s">
        <v>28</v>
      </c>
      <c r="F1212" s="27">
        <v>64.0</v>
      </c>
      <c r="G1212" s="27" t="s">
        <v>29</v>
      </c>
      <c r="H1212" s="27">
        <v>11.0</v>
      </c>
      <c r="I1212" s="27" t="s">
        <v>30</v>
      </c>
      <c r="J1212" s="27">
        <v>8.0</v>
      </c>
      <c r="K1212" s="28" t="s">
        <v>33</v>
      </c>
      <c r="L1212" s="44">
        <v>848288.36</v>
      </c>
      <c r="M1212" s="45">
        <v>847827.0499999999</v>
      </c>
      <c r="N1212" s="46">
        <v>21211.0</v>
      </c>
      <c r="O1212" s="46">
        <v>160.0</v>
      </c>
      <c r="P1212" s="44">
        <v>228395.95</v>
      </c>
      <c r="Q1212" s="31"/>
      <c r="R1212" s="44">
        <v>4300461.0</v>
      </c>
      <c r="S1212" s="46">
        <v>4803.59</v>
      </c>
      <c r="T1212" s="46">
        <v>7.25334</v>
      </c>
      <c r="U1212" s="47"/>
    </row>
    <row r="1213" hidden="1">
      <c r="A1213" s="27">
        <v>683.0</v>
      </c>
      <c r="B1213" s="27" t="s">
        <v>54</v>
      </c>
      <c r="C1213" s="27" t="s">
        <v>28</v>
      </c>
      <c r="D1213" s="27" t="s">
        <v>28</v>
      </c>
      <c r="E1213" s="27" t="s">
        <v>28</v>
      </c>
      <c r="F1213" s="27">
        <v>64.0</v>
      </c>
      <c r="G1213" s="27" t="s">
        <v>29</v>
      </c>
      <c r="H1213" s="27">
        <v>11.0</v>
      </c>
      <c r="I1213" s="27" t="s">
        <v>30</v>
      </c>
      <c r="J1213" s="27">
        <v>8.0</v>
      </c>
      <c r="K1213" s="28" t="s">
        <v>34</v>
      </c>
      <c r="L1213" s="44">
        <v>164396.4</v>
      </c>
      <c r="M1213" s="45">
        <v>173104.57</v>
      </c>
      <c r="N1213" s="46">
        <v>3234.0</v>
      </c>
      <c r="O1213" s="46">
        <v>31.0</v>
      </c>
      <c r="P1213" s="44">
        <v>24397.55</v>
      </c>
      <c r="Q1213" s="31"/>
      <c r="R1213" s="44">
        <v>1462941.0</v>
      </c>
      <c r="S1213" s="46">
        <v>1955.331</v>
      </c>
      <c r="T1213" s="46">
        <v>5.45924</v>
      </c>
      <c r="U1213" s="47"/>
    </row>
    <row r="1214" hidden="1">
      <c r="A1214" s="27">
        <v>684.0</v>
      </c>
      <c r="B1214" s="27" t="s">
        <v>54</v>
      </c>
      <c r="C1214" s="27" t="s">
        <v>28</v>
      </c>
      <c r="D1214" s="27" t="s">
        <v>28</v>
      </c>
      <c r="E1214" s="27" t="s">
        <v>28</v>
      </c>
      <c r="F1214" s="27">
        <v>64.0</v>
      </c>
      <c r="G1214" s="27" t="s">
        <v>29</v>
      </c>
      <c r="H1214" s="27">
        <v>11.0</v>
      </c>
      <c r="I1214" s="27" t="s">
        <v>30</v>
      </c>
      <c r="J1214" s="27">
        <v>8.0</v>
      </c>
      <c r="K1214" s="28" t="s">
        <v>35</v>
      </c>
      <c r="L1214" s="44">
        <v>942941.2200000001</v>
      </c>
      <c r="M1214" s="45">
        <v>944970.67</v>
      </c>
      <c r="N1214" s="46">
        <v>33975.0</v>
      </c>
      <c r="O1214" s="46">
        <v>162.0</v>
      </c>
      <c r="P1214" s="44">
        <v>401648.26</v>
      </c>
      <c r="Q1214" s="31"/>
      <c r="R1214" s="44">
        <v>1.0954097E7</v>
      </c>
      <c r="S1214" s="46">
        <v>11916.855</v>
      </c>
      <c r="T1214" s="46">
        <v>10.12363</v>
      </c>
      <c r="U1214" s="47"/>
    </row>
    <row r="1215" hidden="1">
      <c r="A1215" s="27">
        <v>685.0</v>
      </c>
      <c r="B1215" s="27" t="s">
        <v>54</v>
      </c>
      <c r="C1215" s="27" t="s">
        <v>28</v>
      </c>
      <c r="D1215" s="27" t="s">
        <v>28</v>
      </c>
      <c r="E1215" s="27" t="s">
        <v>28</v>
      </c>
      <c r="F1215" s="27">
        <v>64.0</v>
      </c>
      <c r="G1215" s="27" t="s">
        <v>29</v>
      </c>
      <c r="H1215" s="27">
        <v>11.0</v>
      </c>
      <c r="I1215" s="27" t="s">
        <v>30</v>
      </c>
      <c r="J1215" s="27">
        <v>8.0</v>
      </c>
      <c r="K1215" s="28" t="s">
        <v>36</v>
      </c>
      <c r="L1215" s="44">
        <v>657424.38</v>
      </c>
      <c r="M1215" s="45">
        <v>660538.23</v>
      </c>
      <c r="N1215" s="46">
        <v>13727.0</v>
      </c>
      <c r="O1215" s="46">
        <v>251.0</v>
      </c>
      <c r="P1215" s="44">
        <v>249169.37999999998</v>
      </c>
      <c r="Q1215" s="31"/>
      <c r="R1215" s="44">
        <v>2740731.0</v>
      </c>
      <c r="S1215" s="46">
        <v>3231.019</v>
      </c>
      <c r="T1215" s="46">
        <v>6.18528</v>
      </c>
      <c r="U1215" s="47"/>
    </row>
    <row r="1216" hidden="1">
      <c r="A1216" s="27">
        <v>686.0</v>
      </c>
      <c r="B1216" s="27" t="s">
        <v>54</v>
      </c>
      <c r="C1216" s="27" t="s">
        <v>28</v>
      </c>
      <c r="D1216" s="27" t="s">
        <v>28</v>
      </c>
      <c r="E1216" s="27" t="s">
        <v>28</v>
      </c>
      <c r="F1216" s="27">
        <v>64.0</v>
      </c>
      <c r="G1216" s="27" t="s">
        <v>29</v>
      </c>
      <c r="H1216" s="27">
        <v>11.0</v>
      </c>
      <c r="I1216" s="27" t="s">
        <v>30</v>
      </c>
      <c r="J1216" s="27">
        <v>8.0</v>
      </c>
      <c r="K1216" s="28" t="s">
        <v>37</v>
      </c>
      <c r="L1216" s="44">
        <v>832934.79</v>
      </c>
      <c r="M1216" s="45">
        <v>825593.7300000001</v>
      </c>
      <c r="N1216" s="46">
        <v>21748.0</v>
      </c>
      <c r="O1216" s="46">
        <v>155.0</v>
      </c>
      <c r="P1216" s="44">
        <v>197249.0</v>
      </c>
      <c r="Q1216" s="31"/>
      <c r="R1216" s="44">
        <v>6875951.0</v>
      </c>
      <c r="S1216" s="46">
        <v>7586.427</v>
      </c>
      <c r="T1216" s="46">
        <v>6.9814</v>
      </c>
      <c r="U1216" s="47"/>
    </row>
    <row r="1217" hidden="1">
      <c r="A1217" s="27">
        <v>687.0</v>
      </c>
      <c r="B1217" s="27" t="s">
        <v>54</v>
      </c>
      <c r="C1217" s="27" t="s">
        <v>28</v>
      </c>
      <c r="D1217" s="27" t="s">
        <v>28</v>
      </c>
      <c r="E1217" s="27" t="s">
        <v>28</v>
      </c>
      <c r="F1217" s="27">
        <v>64.0</v>
      </c>
      <c r="G1217" s="27" t="s">
        <v>29</v>
      </c>
      <c r="H1217" s="27">
        <v>11.0</v>
      </c>
      <c r="I1217" s="27" t="s">
        <v>30</v>
      </c>
      <c r="J1217" s="27">
        <v>8.0</v>
      </c>
      <c r="K1217" s="28" t="s">
        <v>38</v>
      </c>
      <c r="L1217" s="44">
        <v>864135.8300000001</v>
      </c>
      <c r="M1217" s="45">
        <v>880164.61</v>
      </c>
      <c r="N1217" s="46">
        <v>26317.0</v>
      </c>
      <c r="O1217" s="46">
        <v>161.0</v>
      </c>
      <c r="P1217" s="44">
        <v>227541.55</v>
      </c>
      <c r="Q1217" s="31"/>
      <c r="R1217" s="44">
        <v>9514268.0</v>
      </c>
      <c r="S1217" s="46">
        <v>10396.066</v>
      </c>
      <c r="T1217" s="46">
        <v>7.28389</v>
      </c>
      <c r="U1217" s="47"/>
    </row>
    <row r="1218" hidden="1">
      <c r="A1218" s="27">
        <v>688.0</v>
      </c>
      <c r="B1218" s="27" t="s">
        <v>54</v>
      </c>
      <c r="C1218" s="27" t="s">
        <v>28</v>
      </c>
      <c r="D1218" s="27" t="s">
        <v>28</v>
      </c>
      <c r="E1218" s="27" t="s">
        <v>28</v>
      </c>
      <c r="F1218" s="27">
        <v>64.0</v>
      </c>
      <c r="G1218" s="27" t="s">
        <v>29</v>
      </c>
      <c r="H1218" s="27">
        <v>11.0</v>
      </c>
      <c r="I1218" s="27" t="s">
        <v>30</v>
      </c>
      <c r="J1218" s="27">
        <v>8.0</v>
      </c>
      <c r="K1218" s="28" t="s">
        <v>39</v>
      </c>
      <c r="L1218" s="44">
        <v>867970.3500000001</v>
      </c>
      <c r="M1218" s="45">
        <v>853259.25</v>
      </c>
      <c r="N1218" s="46">
        <v>25761.0</v>
      </c>
      <c r="O1218" s="46">
        <v>156.0</v>
      </c>
      <c r="P1218" s="44">
        <v>296039.86</v>
      </c>
      <c r="Q1218" s="31"/>
      <c r="R1218" s="44">
        <v>9466400.0</v>
      </c>
      <c r="S1218" s="46">
        <v>10165.07</v>
      </c>
      <c r="T1218" s="46">
        <v>6.69899</v>
      </c>
      <c r="U1218" s="47"/>
    </row>
    <row r="1219" hidden="1">
      <c r="A1219" s="27">
        <v>689.0</v>
      </c>
      <c r="B1219" s="27" t="s">
        <v>54</v>
      </c>
      <c r="C1219" s="27" t="s">
        <v>28</v>
      </c>
      <c r="D1219" s="27" t="s">
        <v>28</v>
      </c>
      <c r="E1219" s="27" t="s">
        <v>28</v>
      </c>
      <c r="F1219" s="27">
        <v>64.0</v>
      </c>
      <c r="G1219" s="27" t="s">
        <v>29</v>
      </c>
      <c r="H1219" s="27">
        <v>11.0</v>
      </c>
      <c r="I1219" s="27" t="s">
        <v>30</v>
      </c>
      <c r="J1219" s="27">
        <v>8.0</v>
      </c>
      <c r="K1219" s="28" t="s">
        <v>40</v>
      </c>
      <c r="L1219" s="44">
        <v>841798.85</v>
      </c>
      <c r="M1219" s="45">
        <v>859449.56</v>
      </c>
      <c r="N1219" s="46">
        <v>17988.0</v>
      </c>
      <c r="O1219" s="46">
        <v>154.0</v>
      </c>
      <c r="P1219" s="44">
        <v>274548.9</v>
      </c>
      <c r="Q1219" s="31"/>
      <c r="R1219" s="44">
        <v>5270422.0</v>
      </c>
      <c r="S1219" s="46">
        <v>5740.682</v>
      </c>
      <c r="T1219" s="46">
        <v>6.57513</v>
      </c>
      <c r="U1219" s="47"/>
    </row>
    <row r="1220" hidden="1">
      <c r="A1220" s="27">
        <v>690.0</v>
      </c>
      <c r="B1220" s="27" t="s">
        <v>54</v>
      </c>
      <c r="C1220" s="27" t="s">
        <v>28</v>
      </c>
      <c r="D1220" s="27" t="s">
        <v>28</v>
      </c>
      <c r="E1220" s="27" t="s">
        <v>28</v>
      </c>
      <c r="F1220" s="27">
        <v>64.0</v>
      </c>
      <c r="G1220" s="27" t="s">
        <v>29</v>
      </c>
      <c r="H1220" s="27">
        <v>11.0</v>
      </c>
      <c r="I1220" s="27" t="s">
        <v>30</v>
      </c>
      <c r="J1220" s="27">
        <v>8.0</v>
      </c>
      <c r="K1220" s="28" t="s">
        <v>41</v>
      </c>
      <c r="L1220" s="44">
        <v>206072.41</v>
      </c>
      <c r="M1220" s="45">
        <v>180374.69999999998</v>
      </c>
      <c r="N1220" s="46">
        <v>4985.0</v>
      </c>
      <c r="O1220" s="46">
        <v>64.0</v>
      </c>
      <c r="P1220" s="44">
        <v>61025.56</v>
      </c>
      <c r="Q1220" s="31"/>
      <c r="R1220" s="44">
        <v>1238729.0</v>
      </c>
      <c r="S1220" s="46">
        <v>1700.885</v>
      </c>
      <c r="T1220" s="46">
        <v>7.84573</v>
      </c>
      <c r="U1220" s="47"/>
    </row>
    <row r="1221" hidden="1">
      <c r="A1221" s="27">
        <v>691.0</v>
      </c>
      <c r="B1221" s="27" t="s">
        <v>54</v>
      </c>
      <c r="C1221" s="27" t="s">
        <v>28</v>
      </c>
      <c r="D1221" s="27" t="s">
        <v>28</v>
      </c>
      <c r="E1221" s="27" t="s">
        <v>28</v>
      </c>
      <c r="F1221" s="27">
        <v>64.0</v>
      </c>
      <c r="G1221" s="27" t="s">
        <v>29</v>
      </c>
      <c r="H1221" s="27">
        <v>11.0</v>
      </c>
      <c r="I1221" s="27" t="s">
        <v>30</v>
      </c>
      <c r="J1221" s="27">
        <v>8.0</v>
      </c>
      <c r="K1221" s="28" t="s">
        <v>42</v>
      </c>
      <c r="L1221" s="44">
        <v>805864.47</v>
      </c>
      <c r="M1221" s="45">
        <v>913667.54</v>
      </c>
      <c r="N1221" s="46">
        <v>9316.0</v>
      </c>
      <c r="O1221" s="46">
        <v>189.0</v>
      </c>
      <c r="P1221" s="44">
        <v>145623.83</v>
      </c>
      <c r="Q1221" s="31"/>
      <c r="R1221" s="44">
        <v>6469744.0</v>
      </c>
      <c r="S1221" s="46">
        <v>7353.198</v>
      </c>
      <c r="T1221" s="46">
        <v>7.73121</v>
      </c>
      <c r="U1221" s="47"/>
    </row>
    <row r="1222" hidden="1">
      <c r="A1222" s="27">
        <v>692.0</v>
      </c>
      <c r="B1222" s="27" t="s">
        <v>54</v>
      </c>
      <c r="C1222" s="27" t="s">
        <v>28</v>
      </c>
      <c r="D1222" s="27" t="s">
        <v>28</v>
      </c>
      <c r="E1222" s="27" t="s">
        <v>28</v>
      </c>
      <c r="F1222" s="27">
        <v>64.0</v>
      </c>
      <c r="G1222" s="27" t="s">
        <v>29</v>
      </c>
      <c r="H1222" s="27">
        <v>11.0</v>
      </c>
      <c r="I1222" s="27" t="s">
        <v>30</v>
      </c>
      <c r="J1222" s="27">
        <v>8.0</v>
      </c>
      <c r="K1222" s="28" t="s">
        <v>44</v>
      </c>
      <c r="L1222" s="44">
        <v>687234.42</v>
      </c>
      <c r="M1222" s="45">
        <v>770965.42</v>
      </c>
      <c r="N1222" s="46">
        <v>19931.0</v>
      </c>
      <c r="O1222" s="46">
        <v>139.0</v>
      </c>
      <c r="P1222" s="44">
        <v>86498.13</v>
      </c>
      <c r="Q1222" s="31"/>
      <c r="R1222" s="44">
        <v>6078446.0</v>
      </c>
      <c r="S1222" s="46">
        <v>6903.904</v>
      </c>
      <c r="T1222" s="46">
        <v>8.24338</v>
      </c>
      <c r="U1222" s="47"/>
    </row>
    <row r="1223" hidden="1">
      <c r="A1223" s="27">
        <v>693.0</v>
      </c>
      <c r="B1223" s="27" t="s">
        <v>54</v>
      </c>
      <c r="C1223" s="27" t="s">
        <v>28</v>
      </c>
      <c r="D1223" s="27" t="s">
        <v>28</v>
      </c>
      <c r="E1223" s="27" t="s">
        <v>28</v>
      </c>
      <c r="F1223" s="27">
        <v>64.0</v>
      </c>
      <c r="G1223" s="27" t="s">
        <v>29</v>
      </c>
      <c r="H1223" s="27">
        <v>11.0</v>
      </c>
      <c r="I1223" s="27" t="s">
        <v>30</v>
      </c>
      <c r="J1223" s="27">
        <v>8.0</v>
      </c>
      <c r="K1223" s="28" t="s">
        <v>45</v>
      </c>
      <c r="L1223" s="44">
        <v>665524.6</v>
      </c>
      <c r="M1223" s="45">
        <v>741477.17</v>
      </c>
      <c r="N1223" s="46">
        <v>23417.0</v>
      </c>
      <c r="O1223" s="46">
        <v>127.0</v>
      </c>
      <c r="P1223" s="44">
        <v>270754.9</v>
      </c>
      <c r="Q1223" s="31"/>
      <c r="R1223" s="44">
        <v>3491860.0</v>
      </c>
      <c r="S1223" s="46">
        <v>4149.003</v>
      </c>
      <c r="T1223" s="46">
        <v>6.40822</v>
      </c>
      <c r="U1223" s="47"/>
    </row>
    <row r="1224" hidden="1">
      <c r="A1224" s="27">
        <v>694.0</v>
      </c>
      <c r="B1224" s="27" t="s">
        <v>54</v>
      </c>
      <c r="C1224" s="27" t="s">
        <v>28</v>
      </c>
      <c r="D1224" s="27" t="s">
        <v>28</v>
      </c>
      <c r="E1224" s="27" t="s">
        <v>28</v>
      </c>
      <c r="F1224" s="27">
        <v>64.0</v>
      </c>
      <c r="G1224" s="27" t="s">
        <v>29</v>
      </c>
      <c r="H1224" s="27">
        <v>11.0</v>
      </c>
      <c r="I1224" s="27" t="s">
        <v>30</v>
      </c>
      <c r="J1224" s="27">
        <v>8.0</v>
      </c>
      <c r="K1224" s="28" t="s">
        <v>46</v>
      </c>
      <c r="L1224" s="44">
        <v>131380.44</v>
      </c>
      <c r="M1224" s="45">
        <v>131824.05</v>
      </c>
      <c r="N1224" s="46">
        <v>3682.0</v>
      </c>
      <c r="O1224" s="46">
        <v>25.0</v>
      </c>
      <c r="P1224" s="44">
        <v>35796.979999999996</v>
      </c>
      <c r="Q1224" s="31"/>
      <c r="R1224" s="44">
        <v>3401732.0</v>
      </c>
      <c r="S1224" s="46">
        <v>3715.322</v>
      </c>
      <c r="T1224" s="46">
        <v>6.64546</v>
      </c>
      <c r="U1224" s="47"/>
    </row>
    <row r="1225" hidden="1">
      <c r="A1225" s="27">
        <v>695.0</v>
      </c>
      <c r="B1225" s="27" t="s">
        <v>54</v>
      </c>
      <c r="C1225" s="27" t="s">
        <v>28</v>
      </c>
      <c r="D1225" s="27" t="s">
        <v>28</v>
      </c>
      <c r="E1225" s="27" t="s">
        <v>28</v>
      </c>
      <c r="F1225" s="27">
        <v>64.0</v>
      </c>
      <c r="G1225" s="27" t="s">
        <v>29</v>
      </c>
      <c r="H1225" s="27">
        <v>11.0</v>
      </c>
      <c r="I1225" s="27" t="s">
        <v>30</v>
      </c>
      <c r="J1225" s="27">
        <v>8.0</v>
      </c>
      <c r="K1225" s="28" t="s">
        <v>47</v>
      </c>
      <c r="L1225" s="44">
        <v>1356820.0</v>
      </c>
      <c r="M1225" s="45">
        <v>1387000.0</v>
      </c>
      <c r="N1225" s="46">
        <v>60202.0</v>
      </c>
      <c r="O1225" s="46">
        <v>624.0</v>
      </c>
      <c r="P1225" s="44">
        <v>730683.12</v>
      </c>
      <c r="Q1225" s="31"/>
      <c r="R1225" s="44">
        <v>1.4621502E7</v>
      </c>
      <c r="S1225" s="46">
        <v>15572.507</v>
      </c>
      <c r="T1225" s="46">
        <v>8.43152</v>
      </c>
      <c r="U1225" s="47"/>
    </row>
    <row r="1226" hidden="1">
      <c r="A1226" s="27">
        <v>696.0</v>
      </c>
      <c r="B1226" s="27" t="s">
        <v>54</v>
      </c>
      <c r="C1226" s="27" t="s">
        <v>28</v>
      </c>
      <c r="D1226" s="27" t="s">
        <v>28</v>
      </c>
      <c r="E1226" s="27" t="s">
        <v>28</v>
      </c>
      <c r="F1226" s="27">
        <v>64.0</v>
      </c>
      <c r="G1226" s="27" t="s">
        <v>29</v>
      </c>
      <c r="H1226" s="27">
        <v>11.0</v>
      </c>
      <c r="I1226" s="27" t="s">
        <v>30</v>
      </c>
      <c r="J1226" s="27">
        <v>8.0</v>
      </c>
      <c r="K1226" s="28" t="s">
        <v>49</v>
      </c>
      <c r="L1226" s="44">
        <v>666572.4400000001</v>
      </c>
      <c r="M1226" s="45">
        <v>768340.6</v>
      </c>
      <c r="N1226" s="46">
        <v>6780.0</v>
      </c>
      <c r="O1226" s="46">
        <v>130.0</v>
      </c>
      <c r="P1226" s="44">
        <v>185801.00999999998</v>
      </c>
      <c r="Q1226" s="31"/>
      <c r="R1226" s="44">
        <v>6382498.0</v>
      </c>
      <c r="S1226" s="46">
        <v>7055.763</v>
      </c>
      <c r="T1226" s="46">
        <v>7.27309</v>
      </c>
      <c r="U1226" s="47"/>
    </row>
    <row r="1227" hidden="1">
      <c r="A1227" s="27">
        <v>697.0</v>
      </c>
      <c r="B1227" s="27" t="s">
        <v>54</v>
      </c>
      <c r="C1227" s="27" t="s">
        <v>28</v>
      </c>
      <c r="D1227" s="27" t="s">
        <v>28</v>
      </c>
      <c r="E1227" s="27" t="s">
        <v>28</v>
      </c>
      <c r="F1227" s="27">
        <v>64.0</v>
      </c>
      <c r="G1227" s="27" t="s">
        <v>29</v>
      </c>
      <c r="H1227" s="27">
        <v>11.0</v>
      </c>
      <c r="I1227" s="27" t="s">
        <v>30</v>
      </c>
      <c r="J1227" s="27">
        <v>8.0</v>
      </c>
      <c r="K1227" s="28" t="s">
        <v>51</v>
      </c>
      <c r="L1227" s="44" t="s">
        <v>55</v>
      </c>
      <c r="M1227" s="45" t="s">
        <v>55</v>
      </c>
      <c r="N1227" s="61"/>
      <c r="O1227" s="61"/>
      <c r="P1227" s="44"/>
      <c r="Q1227" s="31"/>
      <c r="R1227" s="44"/>
      <c r="S1227" s="46" t="s">
        <v>56</v>
      </c>
      <c r="T1227" s="65"/>
      <c r="U1227" s="72"/>
    </row>
    <row r="1228" hidden="1">
      <c r="A1228" s="27">
        <v>698.0</v>
      </c>
      <c r="B1228" s="27" t="s">
        <v>54</v>
      </c>
      <c r="C1228" s="27" t="s">
        <v>28</v>
      </c>
      <c r="D1228" s="27" t="s">
        <v>28</v>
      </c>
      <c r="E1228" s="27" t="s">
        <v>28</v>
      </c>
      <c r="F1228" s="27">
        <v>64.0</v>
      </c>
      <c r="G1228" s="27" t="s">
        <v>29</v>
      </c>
      <c r="H1228" s="27">
        <v>11.0</v>
      </c>
      <c r="I1228" s="27" t="s">
        <v>30</v>
      </c>
      <c r="J1228" s="27">
        <v>8.0</v>
      </c>
      <c r="K1228" s="28" t="s">
        <v>52</v>
      </c>
      <c r="L1228" s="44">
        <v>31325.96</v>
      </c>
      <c r="M1228" s="45">
        <v>23015.78</v>
      </c>
      <c r="N1228" s="46">
        <v>606.0</v>
      </c>
      <c r="O1228" s="46">
        <v>6.0</v>
      </c>
      <c r="P1228" s="44">
        <v>5432.9</v>
      </c>
      <c r="Q1228" s="31"/>
      <c r="R1228" s="44">
        <v>3459371.0</v>
      </c>
      <c r="S1228" s="46">
        <v>3833.707</v>
      </c>
      <c r="T1228" s="46">
        <v>5.41277</v>
      </c>
      <c r="U1228" s="47"/>
    </row>
    <row r="1229" hidden="1">
      <c r="A1229" s="27">
        <v>699.0</v>
      </c>
      <c r="B1229" s="27" t="s">
        <v>54</v>
      </c>
      <c r="C1229" s="27" t="s">
        <v>28</v>
      </c>
      <c r="D1229" s="27" t="s">
        <v>28</v>
      </c>
      <c r="E1229" s="27" t="s">
        <v>28</v>
      </c>
      <c r="F1229" s="27">
        <v>64.0</v>
      </c>
      <c r="G1229" s="27" t="s">
        <v>29</v>
      </c>
      <c r="H1229" s="27">
        <v>11.0</v>
      </c>
      <c r="I1229" s="27" t="s">
        <v>30</v>
      </c>
      <c r="J1229" s="27">
        <v>16.0</v>
      </c>
      <c r="K1229" s="28" t="s">
        <v>31</v>
      </c>
      <c r="L1229" s="44">
        <v>1347840.0</v>
      </c>
      <c r="M1229" s="45">
        <v>1338160.0</v>
      </c>
      <c r="N1229" s="46">
        <v>50664.0</v>
      </c>
      <c r="O1229" s="46">
        <v>991.0</v>
      </c>
      <c r="P1229" s="44">
        <v>3112170.0</v>
      </c>
      <c r="Q1229" s="31"/>
      <c r="R1229" s="44">
        <v>6905495.0</v>
      </c>
      <c r="S1229" s="46">
        <v>7194.718</v>
      </c>
      <c r="T1229" s="46">
        <v>6.42174</v>
      </c>
      <c r="U1229" s="47"/>
    </row>
    <row r="1230" hidden="1">
      <c r="A1230" s="27">
        <v>700.0</v>
      </c>
      <c r="B1230" s="27" t="s">
        <v>54</v>
      </c>
      <c r="C1230" s="27" t="s">
        <v>28</v>
      </c>
      <c r="D1230" s="27" t="s">
        <v>28</v>
      </c>
      <c r="E1230" s="27" t="s">
        <v>28</v>
      </c>
      <c r="F1230" s="27">
        <v>64.0</v>
      </c>
      <c r="G1230" s="27" t="s">
        <v>29</v>
      </c>
      <c r="H1230" s="27">
        <v>11.0</v>
      </c>
      <c r="I1230" s="27" t="s">
        <v>30</v>
      </c>
      <c r="J1230" s="27">
        <v>16.0</v>
      </c>
      <c r="K1230" s="28" t="s">
        <v>32</v>
      </c>
      <c r="L1230" s="44">
        <v>265088.7</v>
      </c>
      <c r="M1230" s="45">
        <v>247488.96</v>
      </c>
      <c r="N1230" s="46">
        <v>9261.0</v>
      </c>
      <c r="O1230" s="46">
        <v>62.0</v>
      </c>
      <c r="P1230" s="44">
        <v>124239.8</v>
      </c>
      <c r="Q1230" s="31"/>
      <c r="R1230" s="44">
        <v>8454803.0</v>
      </c>
      <c r="S1230" s="46">
        <v>8969.111</v>
      </c>
      <c r="T1230" s="46">
        <v>8.25327</v>
      </c>
      <c r="U1230" s="47"/>
    </row>
    <row r="1231" hidden="1">
      <c r="A1231" s="27">
        <v>701.0</v>
      </c>
      <c r="B1231" s="27" t="s">
        <v>54</v>
      </c>
      <c r="C1231" s="27" t="s">
        <v>28</v>
      </c>
      <c r="D1231" s="27" t="s">
        <v>28</v>
      </c>
      <c r="E1231" s="27" t="s">
        <v>28</v>
      </c>
      <c r="F1231" s="27">
        <v>64.0</v>
      </c>
      <c r="G1231" s="27" t="s">
        <v>29</v>
      </c>
      <c r="H1231" s="27">
        <v>11.0</v>
      </c>
      <c r="I1231" s="27" t="s">
        <v>30</v>
      </c>
      <c r="J1231" s="27">
        <v>16.0</v>
      </c>
      <c r="K1231" s="28" t="s">
        <v>33</v>
      </c>
      <c r="L1231" s="44">
        <v>1681410.0</v>
      </c>
      <c r="M1231" s="45">
        <v>1727560.0</v>
      </c>
      <c r="N1231" s="46">
        <v>45808.0</v>
      </c>
      <c r="O1231" s="46">
        <v>314.0</v>
      </c>
      <c r="P1231" s="44">
        <v>318248.17000000004</v>
      </c>
      <c r="Q1231" s="31"/>
      <c r="R1231" s="44">
        <v>8328035.0</v>
      </c>
      <c r="S1231" s="46">
        <v>8869.246</v>
      </c>
      <c r="T1231" s="46">
        <v>7.98777</v>
      </c>
      <c r="U1231" s="47"/>
    </row>
    <row r="1232" hidden="1">
      <c r="A1232" s="27">
        <v>702.0</v>
      </c>
      <c r="B1232" s="27" t="s">
        <v>54</v>
      </c>
      <c r="C1232" s="27" t="s">
        <v>28</v>
      </c>
      <c r="D1232" s="27" t="s">
        <v>28</v>
      </c>
      <c r="E1232" s="27" t="s">
        <v>28</v>
      </c>
      <c r="F1232" s="27">
        <v>64.0</v>
      </c>
      <c r="G1232" s="27" t="s">
        <v>29</v>
      </c>
      <c r="H1232" s="27">
        <v>11.0</v>
      </c>
      <c r="I1232" s="27" t="s">
        <v>30</v>
      </c>
      <c r="J1232" s="27">
        <v>16.0</v>
      </c>
      <c r="K1232" s="28" t="s">
        <v>34</v>
      </c>
      <c r="L1232" s="44">
        <v>311228.22000000003</v>
      </c>
      <c r="M1232" s="45">
        <v>346490.48</v>
      </c>
      <c r="N1232" s="46">
        <v>7777.0</v>
      </c>
      <c r="O1232" s="46">
        <v>59.0</v>
      </c>
      <c r="P1232" s="44">
        <v>37695.69</v>
      </c>
      <c r="Q1232" s="31"/>
      <c r="R1232" s="44">
        <v>2675187.0</v>
      </c>
      <c r="S1232" s="46">
        <v>3357.599</v>
      </c>
      <c r="T1232" s="46">
        <v>5.36421</v>
      </c>
      <c r="U1232" s="47"/>
    </row>
    <row r="1233" hidden="1">
      <c r="A1233" s="27">
        <v>703.0</v>
      </c>
      <c r="B1233" s="27" t="s">
        <v>54</v>
      </c>
      <c r="C1233" s="27" t="s">
        <v>28</v>
      </c>
      <c r="D1233" s="27" t="s">
        <v>28</v>
      </c>
      <c r="E1233" s="27" t="s">
        <v>28</v>
      </c>
      <c r="F1233" s="27">
        <v>64.0</v>
      </c>
      <c r="G1233" s="27" t="s">
        <v>29</v>
      </c>
      <c r="H1233" s="27">
        <v>11.0</v>
      </c>
      <c r="I1233" s="27" t="s">
        <v>30</v>
      </c>
      <c r="J1233" s="27">
        <v>16.0</v>
      </c>
      <c r="K1233" s="28" t="s">
        <v>35</v>
      </c>
      <c r="L1233" s="62" t="s">
        <v>55</v>
      </c>
      <c r="M1233" s="63" t="s">
        <v>55</v>
      </c>
      <c r="N1233" s="65"/>
      <c r="O1233" s="65"/>
      <c r="P1233" s="62"/>
      <c r="Q1233" s="31"/>
      <c r="R1233" s="44"/>
      <c r="S1233" s="46" t="s">
        <v>30</v>
      </c>
      <c r="T1233" s="65"/>
      <c r="U1233" s="72"/>
    </row>
    <row r="1234" hidden="1">
      <c r="A1234" s="27">
        <v>704.0</v>
      </c>
      <c r="B1234" s="27" t="s">
        <v>54</v>
      </c>
      <c r="C1234" s="27" t="s">
        <v>28</v>
      </c>
      <c r="D1234" s="27" t="s">
        <v>28</v>
      </c>
      <c r="E1234" s="27" t="s">
        <v>28</v>
      </c>
      <c r="F1234" s="27">
        <v>64.0</v>
      </c>
      <c r="G1234" s="27" t="s">
        <v>29</v>
      </c>
      <c r="H1234" s="27">
        <v>11.0</v>
      </c>
      <c r="I1234" s="27" t="s">
        <v>30</v>
      </c>
      <c r="J1234" s="27">
        <v>16.0</v>
      </c>
      <c r="K1234" s="28" t="s">
        <v>36</v>
      </c>
      <c r="L1234" s="44">
        <v>1322400.0</v>
      </c>
      <c r="M1234" s="45">
        <v>1326050.0</v>
      </c>
      <c r="N1234" s="46">
        <v>22063.0</v>
      </c>
      <c r="O1234" s="46">
        <v>499.0</v>
      </c>
      <c r="P1234" s="44">
        <v>651815.44</v>
      </c>
      <c r="Q1234" s="31"/>
      <c r="R1234" s="44">
        <v>5239869.0</v>
      </c>
      <c r="S1234" s="46">
        <v>6007.934</v>
      </c>
      <c r="T1234" s="46">
        <v>6.21905</v>
      </c>
      <c r="U1234" s="47"/>
    </row>
    <row r="1235" hidden="1">
      <c r="A1235" s="27">
        <v>705.0</v>
      </c>
      <c r="B1235" s="27" t="s">
        <v>54</v>
      </c>
      <c r="C1235" s="27" t="s">
        <v>28</v>
      </c>
      <c r="D1235" s="27" t="s">
        <v>28</v>
      </c>
      <c r="E1235" s="27" t="s">
        <v>28</v>
      </c>
      <c r="F1235" s="27">
        <v>64.0</v>
      </c>
      <c r="G1235" s="27" t="s">
        <v>29</v>
      </c>
      <c r="H1235" s="27">
        <v>11.0</v>
      </c>
      <c r="I1235" s="27" t="s">
        <v>30</v>
      </c>
      <c r="J1235" s="27">
        <v>16.0</v>
      </c>
      <c r="K1235" s="28" t="s">
        <v>37</v>
      </c>
      <c r="L1235" s="44">
        <v>1688160.0</v>
      </c>
      <c r="M1235" s="45">
        <v>1703910.0</v>
      </c>
      <c r="N1235" s="46">
        <v>45042.0</v>
      </c>
      <c r="O1235" s="46">
        <v>316.0</v>
      </c>
      <c r="P1235" s="44">
        <v>486450.13999999996</v>
      </c>
      <c r="Q1235" s="31"/>
      <c r="R1235" s="44">
        <v>1.3370394E7</v>
      </c>
      <c r="S1235" s="46">
        <v>14625.642</v>
      </c>
      <c r="T1235" s="46">
        <v>7.88269</v>
      </c>
      <c r="U1235" s="47"/>
    </row>
    <row r="1236" hidden="1">
      <c r="A1236" s="27">
        <v>706.0</v>
      </c>
      <c r="B1236" s="27" t="s">
        <v>54</v>
      </c>
      <c r="C1236" s="27" t="s">
        <v>28</v>
      </c>
      <c r="D1236" s="27" t="s">
        <v>28</v>
      </c>
      <c r="E1236" s="27" t="s">
        <v>28</v>
      </c>
      <c r="F1236" s="27">
        <v>64.0</v>
      </c>
      <c r="G1236" s="27" t="s">
        <v>29</v>
      </c>
      <c r="H1236" s="27">
        <v>11.0</v>
      </c>
      <c r="I1236" s="27" t="s">
        <v>30</v>
      </c>
      <c r="J1236" s="27">
        <v>16.0</v>
      </c>
      <c r="K1236" s="28" t="s">
        <v>38</v>
      </c>
      <c r="L1236" s="62" t="s">
        <v>55</v>
      </c>
      <c r="M1236" s="63" t="s">
        <v>55</v>
      </c>
      <c r="N1236" s="64"/>
      <c r="O1236" s="64"/>
      <c r="P1236" s="62"/>
      <c r="Q1236" s="31"/>
      <c r="R1236" s="44"/>
      <c r="S1236" s="46" t="s">
        <v>56</v>
      </c>
      <c r="T1236" s="65"/>
      <c r="U1236" s="72"/>
    </row>
    <row r="1237" hidden="1">
      <c r="A1237" s="27">
        <v>707.0</v>
      </c>
      <c r="B1237" s="27" t="s">
        <v>54</v>
      </c>
      <c r="C1237" s="27" t="s">
        <v>28</v>
      </c>
      <c r="D1237" s="27" t="s">
        <v>28</v>
      </c>
      <c r="E1237" s="27" t="s">
        <v>28</v>
      </c>
      <c r="F1237" s="27">
        <v>64.0</v>
      </c>
      <c r="G1237" s="27" t="s">
        <v>29</v>
      </c>
      <c r="H1237" s="27">
        <v>11.0</v>
      </c>
      <c r="I1237" s="27" t="s">
        <v>30</v>
      </c>
      <c r="J1237" s="27">
        <v>16.0</v>
      </c>
      <c r="K1237" s="28" t="s">
        <v>39</v>
      </c>
      <c r="L1237" s="44">
        <v>1758080.0</v>
      </c>
      <c r="M1237" s="45">
        <v>1777370.0</v>
      </c>
      <c r="N1237" s="46">
        <v>50528.0</v>
      </c>
      <c r="O1237" s="46">
        <v>315.0</v>
      </c>
      <c r="P1237" s="44">
        <v>592675.45</v>
      </c>
      <c r="Q1237" s="31"/>
      <c r="R1237" s="44">
        <v>2.080843E7</v>
      </c>
      <c r="S1237" s="46">
        <v>21955.171</v>
      </c>
      <c r="T1237" s="46">
        <v>7.80929</v>
      </c>
      <c r="U1237" s="47"/>
    </row>
    <row r="1238" hidden="1">
      <c r="A1238" s="27">
        <v>708.0</v>
      </c>
      <c r="B1238" s="27" t="s">
        <v>54</v>
      </c>
      <c r="C1238" s="27" t="s">
        <v>28</v>
      </c>
      <c r="D1238" s="27" t="s">
        <v>28</v>
      </c>
      <c r="E1238" s="27" t="s">
        <v>28</v>
      </c>
      <c r="F1238" s="27">
        <v>64.0</v>
      </c>
      <c r="G1238" s="27" t="s">
        <v>29</v>
      </c>
      <c r="H1238" s="27">
        <v>11.0</v>
      </c>
      <c r="I1238" s="27" t="s">
        <v>30</v>
      </c>
      <c r="J1238" s="27">
        <v>16.0</v>
      </c>
      <c r="K1238" s="28" t="s">
        <v>40</v>
      </c>
      <c r="L1238" s="44">
        <v>1673660.0</v>
      </c>
      <c r="M1238" s="45">
        <v>1737060.0</v>
      </c>
      <c r="N1238" s="46">
        <v>41418.0</v>
      </c>
      <c r="O1238" s="46">
        <v>305.0</v>
      </c>
      <c r="P1238" s="44">
        <v>393825.31</v>
      </c>
      <c r="Q1238" s="31"/>
      <c r="R1238" s="44">
        <v>1.0157444E7</v>
      </c>
      <c r="S1238" s="46">
        <v>10920.886</v>
      </c>
      <c r="T1238" s="46">
        <v>7.11294</v>
      </c>
      <c r="U1238" s="47"/>
    </row>
    <row r="1239" hidden="1">
      <c r="A1239" s="27">
        <v>709.0</v>
      </c>
      <c r="B1239" s="27" t="s">
        <v>54</v>
      </c>
      <c r="C1239" s="27" t="s">
        <v>28</v>
      </c>
      <c r="D1239" s="27" t="s">
        <v>28</v>
      </c>
      <c r="E1239" s="27" t="s">
        <v>28</v>
      </c>
      <c r="F1239" s="27">
        <v>64.0</v>
      </c>
      <c r="G1239" s="27" t="s">
        <v>29</v>
      </c>
      <c r="H1239" s="27">
        <v>11.0</v>
      </c>
      <c r="I1239" s="27" t="s">
        <v>30</v>
      </c>
      <c r="J1239" s="27">
        <v>16.0</v>
      </c>
      <c r="K1239" s="28" t="s">
        <v>41</v>
      </c>
      <c r="L1239" s="44">
        <v>403151.8</v>
      </c>
      <c r="M1239" s="45">
        <v>386809.84</v>
      </c>
      <c r="N1239" s="46">
        <v>9628.0</v>
      </c>
      <c r="O1239" s="46">
        <v>119.0</v>
      </c>
      <c r="P1239" s="44">
        <v>95674.81999999999</v>
      </c>
      <c r="Q1239" s="31"/>
      <c r="R1239" s="44">
        <v>2219895.0</v>
      </c>
      <c r="S1239" s="46">
        <v>2785.599</v>
      </c>
      <c r="T1239" s="46">
        <v>8.00033</v>
      </c>
      <c r="U1239" s="47"/>
    </row>
    <row r="1240" hidden="1">
      <c r="A1240" s="27">
        <v>710.0</v>
      </c>
      <c r="B1240" s="27" t="s">
        <v>54</v>
      </c>
      <c r="C1240" s="27" t="s">
        <v>28</v>
      </c>
      <c r="D1240" s="27" t="s">
        <v>28</v>
      </c>
      <c r="E1240" s="27" t="s">
        <v>28</v>
      </c>
      <c r="F1240" s="27">
        <v>64.0</v>
      </c>
      <c r="G1240" s="27" t="s">
        <v>29</v>
      </c>
      <c r="H1240" s="27">
        <v>11.0</v>
      </c>
      <c r="I1240" s="27" t="s">
        <v>30</v>
      </c>
      <c r="J1240" s="27">
        <v>16.0</v>
      </c>
      <c r="K1240" s="28" t="s">
        <v>42</v>
      </c>
      <c r="L1240" s="44">
        <v>1602290.0</v>
      </c>
      <c r="M1240" s="45">
        <v>1843260.0</v>
      </c>
      <c r="N1240" s="46">
        <v>17718.0</v>
      </c>
      <c r="O1240" s="46">
        <v>366.0</v>
      </c>
      <c r="P1240" s="44">
        <v>273663.19</v>
      </c>
      <c r="Q1240" s="31"/>
      <c r="R1240" s="44">
        <v>1.2490931E7</v>
      </c>
      <c r="S1240" s="46">
        <v>13978.728</v>
      </c>
      <c r="T1240" s="46">
        <v>7.50622</v>
      </c>
      <c r="U1240" s="47"/>
    </row>
    <row r="1241" hidden="1">
      <c r="A1241" s="27">
        <v>711.0</v>
      </c>
      <c r="B1241" s="27" t="s">
        <v>54</v>
      </c>
      <c r="C1241" s="27" t="s">
        <v>28</v>
      </c>
      <c r="D1241" s="27" t="s">
        <v>28</v>
      </c>
      <c r="E1241" s="27" t="s">
        <v>28</v>
      </c>
      <c r="F1241" s="27">
        <v>64.0</v>
      </c>
      <c r="G1241" s="27" t="s">
        <v>29</v>
      </c>
      <c r="H1241" s="27">
        <v>11.0</v>
      </c>
      <c r="I1241" s="27" t="s">
        <v>30</v>
      </c>
      <c r="J1241" s="27">
        <v>16.0</v>
      </c>
      <c r="K1241" s="28" t="s">
        <v>44</v>
      </c>
      <c r="L1241" s="44">
        <v>1350680.0</v>
      </c>
      <c r="M1241" s="45">
        <v>1557960.0</v>
      </c>
      <c r="N1241" s="46">
        <v>39230.0</v>
      </c>
      <c r="O1241" s="46">
        <v>270.0</v>
      </c>
      <c r="P1241" s="44">
        <v>164873.4</v>
      </c>
      <c r="Q1241" s="31"/>
      <c r="R1241" s="44">
        <v>1.1845601E7</v>
      </c>
      <c r="S1241" s="46">
        <v>13173.269</v>
      </c>
      <c r="T1241" s="46">
        <v>8.76028</v>
      </c>
      <c r="U1241" s="47"/>
    </row>
    <row r="1242" hidden="1">
      <c r="A1242" s="27">
        <v>712.0</v>
      </c>
      <c r="B1242" s="27" t="s">
        <v>54</v>
      </c>
      <c r="C1242" s="27" t="s">
        <v>28</v>
      </c>
      <c r="D1242" s="27" t="s">
        <v>28</v>
      </c>
      <c r="E1242" s="27" t="s">
        <v>28</v>
      </c>
      <c r="F1242" s="27">
        <v>64.0</v>
      </c>
      <c r="G1242" s="27" t="s">
        <v>29</v>
      </c>
      <c r="H1242" s="27">
        <v>11.0</v>
      </c>
      <c r="I1242" s="27" t="s">
        <v>30</v>
      </c>
      <c r="J1242" s="27">
        <v>16.0</v>
      </c>
      <c r="K1242" s="28" t="s">
        <v>45</v>
      </c>
      <c r="L1242" s="44">
        <v>1314710.0</v>
      </c>
      <c r="M1242" s="45">
        <v>1486420.0</v>
      </c>
      <c r="N1242" s="46">
        <v>46367.0</v>
      </c>
      <c r="O1242" s="46">
        <v>250.0</v>
      </c>
      <c r="P1242" s="44">
        <v>534774.35</v>
      </c>
      <c r="Q1242" s="31"/>
      <c r="R1242" s="44">
        <v>6701987.0</v>
      </c>
      <c r="S1242" s="46">
        <v>7674.24</v>
      </c>
      <c r="T1242" s="46">
        <v>6.4333</v>
      </c>
      <c r="U1242" s="47"/>
    </row>
    <row r="1243" hidden="1">
      <c r="A1243" s="27">
        <v>713.0</v>
      </c>
      <c r="B1243" s="27" t="s">
        <v>54</v>
      </c>
      <c r="C1243" s="27" t="s">
        <v>28</v>
      </c>
      <c r="D1243" s="27" t="s">
        <v>28</v>
      </c>
      <c r="E1243" s="27" t="s">
        <v>28</v>
      </c>
      <c r="F1243" s="27">
        <v>64.0</v>
      </c>
      <c r="G1243" s="27" t="s">
        <v>29</v>
      </c>
      <c r="H1243" s="27">
        <v>11.0</v>
      </c>
      <c r="I1243" s="27" t="s">
        <v>30</v>
      </c>
      <c r="J1243" s="27">
        <v>16.0</v>
      </c>
      <c r="K1243" s="28" t="s">
        <v>46</v>
      </c>
      <c r="L1243" s="44">
        <v>258519.12</v>
      </c>
      <c r="M1243" s="45">
        <v>264442.85000000003</v>
      </c>
      <c r="N1243" s="46">
        <v>7376.0</v>
      </c>
      <c r="O1243" s="46">
        <v>47.0</v>
      </c>
      <c r="P1243" s="44">
        <v>72031.65</v>
      </c>
      <c r="Q1243" s="31"/>
      <c r="R1243" s="44">
        <v>6753964.0</v>
      </c>
      <c r="S1243" s="46">
        <v>7185.704</v>
      </c>
      <c r="T1243" s="46">
        <v>6.63915</v>
      </c>
      <c r="U1243" s="47"/>
    </row>
    <row r="1244" hidden="1">
      <c r="A1244" s="27">
        <v>714.0</v>
      </c>
      <c r="B1244" s="27" t="s">
        <v>54</v>
      </c>
      <c r="C1244" s="27" t="s">
        <v>28</v>
      </c>
      <c r="D1244" s="27" t="s">
        <v>28</v>
      </c>
      <c r="E1244" s="27" t="s">
        <v>28</v>
      </c>
      <c r="F1244" s="27">
        <v>64.0</v>
      </c>
      <c r="G1244" s="27" t="s">
        <v>29</v>
      </c>
      <c r="H1244" s="27">
        <v>11.0</v>
      </c>
      <c r="I1244" s="27" t="s">
        <v>30</v>
      </c>
      <c r="J1244" s="27">
        <v>16.0</v>
      </c>
      <c r="K1244" s="28" t="s">
        <v>47</v>
      </c>
      <c r="L1244" s="44">
        <v>1344420.0</v>
      </c>
      <c r="M1244" s="45">
        <v>1406850.0</v>
      </c>
      <c r="N1244" s="46">
        <v>73028.0</v>
      </c>
      <c r="O1244" s="46">
        <v>994.0</v>
      </c>
      <c r="P1244" s="44">
        <v>840818.7799999999</v>
      </c>
      <c r="Q1244" s="31"/>
      <c r="R1244" s="44">
        <v>1.707824E7</v>
      </c>
      <c r="S1244" s="46">
        <v>17964.533</v>
      </c>
      <c r="T1244" s="46">
        <v>8.00493</v>
      </c>
      <c r="U1244" s="47"/>
    </row>
    <row r="1245" hidden="1">
      <c r="A1245" s="27">
        <v>715.0</v>
      </c>
      <c r="B1245" s="27" t="s">
        <v>54</v>
      </c>
      <c r="C1245" s="27" t="s">
        <v>28</v>
      </c>
      <c r="D1245" s="27" t="s">
        <v>28</v>
      </c>
      <c r="E1245" s="27" t="s">
        <v>28</v>
      </c>
      <c r="F1245" s="27">
        <v>64.0</v>
      </c>
      <c r="G1245" s="27" t="s">
        <v>29</v>
      </c>
      <c r="H1245" s="27">
        <v>11.0</v>
      </c>
      <c r="I1245" s="27" t="s">
        <v>30</v>
      </c>
      <c r="J1245" s="27">
        <v>16.0</v>
      </c>
      <c r="K1245" s="28" t="s">
        <v>49</v>
      </c>
      <c r="L1245" s="44">
        <v>1343630.0</v>
      </c>
      <c r="M1245" s="45">
        <v>1549690.0</v>
      </c>
      <c r="N1245" s="46">
        <v>13271.0</v>
      </c>
      <c r="O1245" s="46">
        <v>257.0</v>
      </c>
      <c r="P1245" s="44">
        <v>382143.93</v>
      </c>
      <c r="Q1245" s="31"/>
      <c r="R1245" s="44">
        <v>1.2417206E7</v>
      </c>
      <c r="S1245" s="46">
        <v>13660.506</v>
      </c>
      <c r="T1245" s="46">
        <v>7.58932</v>
      </c>
      <c r="U1245" s="47"/>
    </row>
    <row r="1246" hidden="1">
      <c r="A1246" s="27">
        <v>716.0</v>
      </c>
      <c r="B1246" s="27" t="s">
        <v>54</v>
      </c>
      <c r="C1246" s="27" t="s">
        <v>28</v>
      </c>
      <c r="D1246" s="27" t="s">
        <v>28</v>
      </c>
      <c r="E1246" s="27" t="s">
        <v>28</v>
      </c>
      <c r="F1246" s="27">
        <v>64.0</v>
      </c>
      <c r="G1246" s="27" t="s">
        <v>29</v>
      </c>
      <c r="H1246" s="27">
        <v>11.0</v>
      </c>
      <c r="I1246" s="27" t="s">
        <v>30</v>
      </c>
      <c r="J1246" s="27">
        <v>16.0</v>
      </c>
      <c r="K1246" s="28" t="s">
        <v>51</v>
      </c>
      <c r="L1246" s="62" t="s">
        <v>55</v>
      </c>
      <c r="M1246" s="63" t="s">
        <v>55</v>
      </c>
      <c r="N1246" s="64"/>
      <c r="O1246" s="64"/>
      <c r="P1246" s="62"/>
      <c r="Q1246" s="31"/>
      <c r="R1246" s="44"/>
      <c r="S1246" s="46" t="s">
        <v>56</v>
      </c>
      <c r="T1246" s="65"/>
      <c r="U1246" s="72"/>
    </row>
    <row r="1247" hidden="1">
      <c r="A1247" s="27">
        <v>717.0</v>
      </c>
      <c r="B1247" s="27" t="s">
        <v>54</v>
      </c>
      <c r="C1247" s="27" t="s">
        <v>28</v>
      </c>
      <c r="D1247" s="27" t="s">
        <v>28</v>
      </c>
      <c r="E1247" s="27" t="s">
        <v>28</v>
      </c>
      <c r="F1247" s="27">
        <v>64.0</v>
      </c>
      <c r="G1247" s="27" t="s">
        <v>29</v>
      </c>
      <c r="H1247" s="27">
        <v>11.0</v>
      </c>
      <c r="I1247" s="27" t="s">
        <v>30</v>
      </c>
      <c r="J1247" s="27">
        <v>16.0</v>
      </c>
      <c r="K1247" s="28" t="s">
        <v>52</v>
      </c>
      <c r="L1247" s="44">
        <v>54062.85</v>
      </c>
      <c r="M1247" s="45">
        <v>46171.25</v>
      </c>
      <c r="N1247" s="46">
        <v>1028.0</v>
      </c>
      <c r="O1247" s="46">
        <v>10.0</v>
      </c>
      <c r="P1247" s="44">
        <v>7919.13</v>
      </c>
      <c r="Q1247" s="31"/>
      <c r="R1247" s="44">
        <v>7207314.0</v>
      </c>
      <c r="S1247" s="46">
        <v>7599.208</v>
      </c>
      <c r="T1247" s="46">
        <v>5.40043</v>
      </c>
      <c r="U1247" s="47"/>
    </row>
    <row r="1248" hidden="1">
      <c r="A1248" s="27">
        <v>718.0</v>
      </c>
      <c r="B1248" s="27" t="s">
        <v>54</v>
      </c>
      <c r="C1248" s="27" t="s">
        <v>28</v>
      </c>
      <c r="D1248" s="27" t="s">
        <v>28</v>
      </c>
      <c r="E1248" s="27" t="s">
        <v>28</v>
      </c>
      <c r="F1248" s="27">
        <v>64.0</v>
      </c>
      <c r="G1248" s="27" t="s">
        <v>29</v>
      </c>
      <c r="H1248" s="27">
        <v>11.0</v>
      </c>
      <c r="I1248" s="27" t="s">
        <v>30</v>
      </c>
      <c r="J1248" s="27">
        <v>32.0</v>
      </c>
      <c r="K1248" s="28" t="s">
        <v>31</v>
      </c>
      <c r="L1248" s="44">
        <v>2680350.0</v>
      </c>
      <c r="M1248" s="45">
        <v>2721830.0</v>
      </c>
      <c r="N1248" s="46">
        <v>98227.0</v>
      </c>
      <c r="O1248" s="46">
        <v>1975.0</v>
      </c>
      <c r="P1248" s="44">
        <v>6146550.0</v>
      </c>
      <c r="Q1248" s="31"/>
      <c r="R1248" s="44">
        <v>1.3197836E7</v>
      </c>
      <c r="S1248" s="46">
        <v>12743.142</v>
      </c>
      <c r="T1248" s="46">
        <v>6.21207</v>
      </c>
      <c r="U1248" s="47"/>
    </row>
    <row r="1249" hidden="1">
      <c r="A1249" s="27">
        <v>719.0</v>
      </c>
      <c r="B1249" s="27" t="s">
        <v>54</v>
      </c>
      <c r="C1249" s="27" t="s">
        <v>28</v>
      </c>
      <c r="D1249" s="27" t="s">
        <v>28</v>
      </c>
      <c r="E1249" s="27" t="s">
        <v>28</v>
      </c>
      <c r="F1249" s="27">
        <v>64.0</v>
      </c>
      <c r="G1249" s="27" t="s">
        <v>29</v>
      </c>
      <c r="H1249" s="27">
        <v>11.0</v>
      </c>
      <c r="I1249" s="27" t="s">
        <v>30</v>
      </c>
      <c r="J1249" s="27">
        <v>32.0</v>
      </c>
      <c r="K1249" s="28" t="s">
        <v>32</v>
      </c>
      <c r="L1249" s="44">
        <v>516919.89999999997</v>
      </c>
      <c r="M1249" s="45">
        <v>510685.62</v>
      </c>
      <c r="N1249" s="46">
        <v>18507.0</v>
      </c>
      <c r="O1249" s="46">
        <v>117.0</v>
      </c>
      <c r="P1249" s="44">
        <v>243598.08000000002</v>
      </c>
      <c r="Q1249" s="31"/>
      <c r="R1249" s="44">
        <v>1.8991693E7</v>
      </c>
      <c r="S1249" s="46">
        <v>19220.958</v>
      </c>
      <c r="T1249" s="46">
        <v>7.97546</v>
      </c>
      <c r="U1249" s="47"/>
    </row>
    <row r="1250" hidden="1">
      <c r="A1250" s="27">
        <v>720.0</v>
      </c>
      <c r="B1250" s="27" t="s">
        <v>54</v>
      </c>
      <c r="C1250" s="27" t="s">
        <v>28</v>
      </c>
      <c r="D1250" s="27" t="s">
        <v>28</v>
      </c>
      <c r="E1250" s="27" t="s">
        <v>28</v>
      </c>
      <c r="F1250" s="27">
        <v>64.0</v>
      </c>
      <c r="G1250" s="27" t="s">
        <v>29</v>
      </c>
      <c r="H1250" s="27">
        <v>11.0</v>
      </c>
      <c r="I1250" s="27" t="s">
        <v>30</v>
      </c>
      <c r="J1250" s="27">
        <v>32.0</v>
      </c>
      <c r="K1250" s="28" t="s">
        <v>33</v>
      </c>
      <c r="L1250" s="44">
        <v>3331640.0</v>
      </c>
      <c r="M1250" s="45">
        <v>3422300.0</v>
      </c>
      <c r="N1250" s="61">
        <v>82412.0</v>
      </c>
      <c r="O1250" s="61">
        <v>622.0</v>
      </c>
      <c r="P1250" s="44">
        <v>1090020.0</v>
      </c>
      <c r="Q1250" s="31"/>
      <c r="R1250" s="44">
        <v>1.6502417000000002E7</v>
      </c>
      <c r="S1250" s="46">
        <v>17614.394</v>
      </c>
      <c r="T1250" s="46">
        <v>7.39434</v>
      </c>
      <c r="U1250" s="47"/>
    </row>
    <row r="1251" hidden="1">
      <c r="A1251" s="27">
        <v>721.0</v>
      </c>
      <c r="B1251" s="27" t="s">
        <v>54</v>
      </c>
      <c r="C1251" s="27" t="s">
        <v>28</v>
      </c>
      <c r="D1251" s="27" t="s">
        <v>28</v>
      </c>
      <c r="E1251" s="27" t="s">
        <v>28</v>
      </c>
      <c r="F1251" s="27">
        <v>64.0</v>
      </c>
      <c r="G1251" s="27" t="s">
        <v>29</v>
      </c>
      <c r="H1251" s="27">
        <v>11.0</v>
      </c>
      <c r="I1251" s="27" t="s">
        <v>30</v>
      </c>
      <c r="J1251" s="27">
        <v>32.0</v>
      </c>
      <c r="K1251" s="28" t="s">
        <v>34</v>
      </c>
      <c r="L1251" s="44">
        <v>608509.95</v>
      </c>
      <c r="M1251" s="45">
        <v>684965.48</v>
      </c>
      <c r="N1251" s="61">
        <v>13145.0</v>
      </c>
      <c r="O1251" s="61">
        <v>115.0</v>
      </c>
      <c r="P1251" s="44">
        <v>169919.87</v>
      </c>
      <c r="Q1251" s="31"/>
      <c r="R1251" s="44">
        <v>6422131.0</v>
      </c>
      <c r="S1251" s="46">
        <v>7407.336</v>
      </c>
      <c r="T1251" s="46">
        <v>5.38585</v>
      </c>
      <c r="U1251" s="47"/>
    </row>
    <row r="1252" hidden="1">
      <c r="A1252" s="27">
        <v>722.0</v>
      </c>
      <c r="B1252" s="27" t="s">
        <v>54</v>
      </c>
      <c r="C1252" s="27" t="s">
        <v>28</v>
      </c>
      <c r="D1252" s="27" t="s">
        <v>28</v>
      </c>
      <c r="E1252" s="27" t="s">
        <v>28</v>
      </c>
      <c r="F1252" s="27">
        <v>64.0</v>
      </c>
      <c r="G1252" s="27" t="s">
        <v>29</v>
      </c>
      <c r="H1252" s="27">
        <v>11.0</v>
      </c>
      <c r="I1252" s="27" t="s">
        <v>30</v>
      </c>
      <c r="J1252" s="27">
        <v>32.0</v>
      </c>
      <c r="K1252" s="28" t="s">
        <v>35</v>
      </c>
      <c r="L1252" s="62" t="s">
        <v>55</v>
      </c>
      <c r="M1252" s="63" t="s">
        <v>55</v>
      </c>
      <c r="N1252" s="64"/>
      <c r="O1252" s="64"/>
      <c r="P1252" s="62"/>
      <c r="Q1252" s="31"/>
      <c r="R1252" s="44"/>
      <c r="S1252" s="46" t="s">
        <v>30</v>
      </c>
      <c r="T1252" s="65"/>
      <c r="U1252" s="72"/>
    </row>
    <row r="1253" hidden="1">
      <c r="A1253" s="27">
        <v>723.0</v>
      </c>
      <c r="B1253" s="27" t="s">
        <v>54</v>
      </c>
      <c r="C1253" s="27" t="s">
        <v>28</v>
      </c>
      <c r="D1253" s="27" t="s">
        <v>28</v>
      </c>
      <c r="E1253" s="27" t="s">
        <v>28</v>
      </c>
      <c r="F1253" s="27">
        <v>64.0</v>
      </c>
      <c r="G1253" s="27" t="s">
        <v>29</v>
      </c>
      <c r="H1253" s="27">
        <v>11.0</v>
      </c>
      <c r="I1253" s="27" t="s">
        <v>30</v>
      </c>
      <c r="J1253" s="27">
        <v>32.0</v>
      </c>
      <c r="K1253" s="28" t="s">
        <v>36</v>
      </c>
      <c r="L1253" s="44">
        <v>2643660.0</v>
      </c>
      <c r="M1253" s="45">
        <v>2678180.0</v>
      </c>
      <c r="N1253" s="61">
        <v>47401.0</v>
      </c>
      <c r="O1253" s="61">
        <v>991.0</v>
      </c>
      <c r="P1253" s="44">
        <v>1256570.0</v>
      </c>
      <c r="Q1253" s="31"/>
      <c r="R1253" s="44">
        <v>1.0371887E7</v>
      </c>
      <c r="S1253" s="46">
        <v>10969.08</v>
      </c>
      <c r="T1253" s="46">
        <v>6.54388</v>
      </c>
      <c r="U1253" s="47"/>
    </row>
    <row r="1254" hidden="1">
      <c r="A1254" s="27">
        <v>724.0</v>
      </c>
      <c r="B1254" s="27" t="s">
        <v>54</v>
      </c>
      <c r="C1254" s="27" t="s">
        <v>28</v>
      </c>
      <c r="D1254" s="27" t="s">
        <v>28</v>
      </c>
      <c r="E1254" s="27" t="s">
        <v>28</v>
      </c>
      <c r="F1254" s="27">
        <v>64.0</v>
      </c>
      <c r="G1254" s="27" t="s">
        <v>29</v>
      </c>
      <c r="H1254" s="27">
        <v>11.0</v>
      </c>
      <c r="I1254" s="27" t="s">
        <v>30</v>
      </c>
      <c r="J1254" s="27">
        <v>32.0</v>
      </c>
      <c r="K1254" s="28" t="s">
        <v>37</v>
      </c>
      <c r="L1254" s="44">
        <v>3360830.0</v>
      </c>
      <c r="M1254" s="45">
        <v>3434900.0</v>
      </c>
      <c r="N1254" s="61">
        <v>97503.0</v>
      </c>
      <c r="O1254" s="61">
        <v>624.0</v>
      </c>
      <c r="P1254" s="44">
        <v>872611.76</v>
      </c>
      <c r="Q1254" s="31"/>
      <c r="R1254" s="44">
        <v>2.5788212E7</v>
      </c>
      <c r="S1254" s="46">
        <v>27847.437</v>
      </c>
      <c r="T1254" s="46">
        <v>8.95853</v>
      </c>
      <c r="U1254" s="47"/>
    </row>
    <row r="1255" hidden="1">
      <c r="A1255" s="27">
        <v>725.0</v>
      </c>
      <c r="B1255" s="27" t="s">
        <v>54</v>
      </c>
      <c r="C1255" s="27" t="s">
        <v>28</v>
      </c>
      <c r="D1255" s="27" t="s">
        <v>28</v>
      </c>
      <c r="E1255" s="27" t="s">
        <v>28</v>
      </c>
      <c r="F1255" s="27">
        <v>64.0</v>
      </c>
      <c r="G1255" s="27" t="s">
        <v>29</v>
      </c>
      <c r="H1255" s="27">
        <v>11.0</v>
      </c>
      <c r="I1255" s="27" t="s">
        <v>30</v>
      </c>
      <c r="J1255" s="27">
        <v>32.0</v>
      </c>
      <c r="K1255" s="28" t="s">
        <v>38</v>
      </c>
      <c r="L1255" s="62" t="s">
        <v>55</v>
      </c>
      <c r="M1255" s="63" t="s">
        <v>55</v>
      </c>
      <c r="N1255" s="64"/>
      <c r="O1255" s="64"/>
      <c r="P1255" s="62"/>
      <c r="Q1255" s="31"/>
      <c r="R1255" s="44"/>
      <c r="S1255" s="46" t="s">
        <v>56</v>
      </c>
      <c r="T1255" s="65"/>
      <c r="U1255" s="72"/>
    </row>
    <row r="1256" hidden="1">
      <c r="A1256" s="27">
        <v>726.0</v>
      </c>
      <c r="B1256" s="27" t="s">
        <v>54</v>
      </c>
      <c r="C1256" s="27" t="s">
        <v>28</v>
      </c>
      <c r="D1256" s="27" t="s">
        <v>28</v>
      </c>
      <c r="E1256" s="27" t="s">
        <v>28</v>
      </c>
      <c r="F1256" s="27">
        <v>64.0</v>
      </c>
      <c r="G1256" s="27" t="s">
        <v>29</v>
      </c>
      <c r="H1256" s="27">
        <v>11.0</v>
      </c>
      <c r="I1256" s="27" t="s">
        <v>30</v>
      </c>
      <c r="J1256" s="27">
        <v>32.0</v>
      </c>
      <c r="K1256" s="28" t="s">
        <v>39</v>
      </c>
      <c r="L1256" s="44">
        <v>4014500.0</v>
      </c>
      <c r="M1256" s="45">
        <v>4051940.0</v>
      </c>
      <c r="N1256" s="61">
        <v>137974.0</v>
      </c>
      <c r="O1256" s="61">
        <v>701.0</v>
      </c>
      <c r="P1256" s="44">
        <v>1573580.0</v>
      </c>
      <c r="Q1256" s="31"/>
      <c r="R1256" s="44">
        <v>3.444215E7</v>
      </c>
      <c r="S1256" s="46">
        <v>36840.616</v>
      </c>
      <c r="T1256" s="46">
        <v>9.25796</v>
      </c>
      <c r="U1256" s="47"/>
    </row>
    <row r="1257" hidden="1">
      <c r="A1257" s="27">
        <v>727.0</v>
      </c>
      <c r="B1257" s="27" t="s">
        <v>54</v>
      </c>
      <c r="C1257" s="27" t="s">
        <v>28</v>
      </c>
      <c r="D1257" s="27" t="s">
        <v>28</v>
      </c>
      <c r="E1257" s="27" t="s">
        <v>28</v>
      </c>
      <c r="F1257" s="27">
        <v>64.0</v>
      </c>
      <c r="G1257" s="27" t="s">
        <v>29</v>
      </c>
      <c r="H1257" s="27">
        <v>11.0</v>
      </c>
      <c r="I1257" s="27" t="s">
        <v>30</v>
      </c>
      <c r="J1257" s="27">
        <v>32.0</v>
      </c>
      <c r="K1257" s="28" t="s">
        <v>40</v>
      </c>
      <c r="L1257" s="44">
        <v>3334010.0</v>
      </c>
      <c r="M1257" s="45">
        <v>3463870.0</v>
      </c>
      <c r="N1257" s="61">
        <v>68498.0</v>
      </c>
      <c r="O1257" s="61">
        <v>607.0</v>
      </c>
      <c r="P1257" s="44">
        <v>1326670.0</v>
      </c>
      <c r="Q1257" s="31"/>
      <c r="R1257" s="44">
        <v>2.0442699E7</v>
      </c>
      <c r="S1257" s="46">
        <v>21624.416</v>
      </c>
      <c r="T1257" s="46">
        <v>6.78939</v>
      </c>
      <c r="U1257" s="47"/>
    </row>
    <row r="1258" hidden="1">
      <c r="A1258" s="27">
        <v>728.0</v>
      </c>
      <c r="B1258" s="27" t="s">
        <v>54</v>
      </c>
      <c r="C1258" s="27" t="s">
        <v>28</v>
      </c>
      <c r="D1258" s="27" t="s">
        <v>28</v>
      </c>
      <c r="E1258" s="27" t="s">
        <v>28</v>
      </c>
      <c r="F1258" s="27">
        <v>64.0</v>
      </c>
      <c r="G1258" s="27" t="s">
        <v>29</v>
      </c>
      <c r="H1258" s="27">
        <v>11.0</v>
      </c>
      <c r="I1258" s="27" t="s">
        <v>30</v>
      </c>
      <c r="J1258" s="27">
        <v>32.0</v>
      </c>
      <c r="K1258" s="28" t="s">
        <v>41</v>
      </c>
      <c r="L1258" s="44">
        <v>808965.0900000001</v>
      </c>
      <c r="M1258" s="45">
        <v>800625.59</v>
      </c>
      <c r="N1258" s="46">
        <v>19316.0</v>
      </c>
      <c r="O1258" s="46">
        <v>230.0</v>
      </c>
      <c r="P1258" s="44">
        <v>164621.21</v>
      </c>
      <c r="Q1258" s="31"/>
      <c r="R1258" s="44">
        <v>3895582.0</v>
      </c>
      <c r="S1258" s="46">
        <v>4643.746</v>
      </c>
      <c r="T1258" s="46">
        <v>7.98925</v>
      </c>
      <c r="U1258" s="47"/>
    </row>
    <row r="1259" hidden="1">
      <c r="A1259" s="27">
        <v>729.0</v>
      </c>
      <c r="B1259" s="27" t="s">
        <v>54</v>
      </c>
      <c r="C1259" s="27" t="s">
        <v>28</v>
      </c>
      <c r="D1259" s="27" t="s">
        <v>28</v>
      </c>
      <c r="E1259" s="27" t="s">
        <v>28</v>
      </c>
      <c r="F1259" s="27">
        <v>64.0</v>
      </c>
      <c r="G1259" s="27" t="s">
        <v>29</v>
      </c>
      <c r="H1259" s="27">
        <v>11.0</v>
      </c>
      <c r="I1259" s="27" t="s">
        <v>30</v>
      </c>
      <c r="J1259" s="27">
        <v>32.0</v>
      </c>
      <c r="K1259" s="28" t="s">
        <v>42</v>
      </c>
      <c r="L1259" s="44">
        <v>3185860.0</v>
      </c>
      <c r="M1259" s="45">
        <v>3698920.0</v>
      </c>
      <c r="N1259" s="61">
        <v>34943.0</v>
      </c>
      <c r="O1259" s="61">
        <v>722.0</v>
      </c>
      <c r="P1259" s="44">
        <v>587760.2799999999</v>
      </c>
      <c r="Q1259" s="31"/>
      <c r="R1259" s="44">
        <v>2.4489677E7</v>
      </c>
      <c r="S1259" s="46">
        <v>26859.36</v>
      </c>
      <c r="T1259" s="46">
        <v>7.58081</v>
      </c>
      <c r="U1259" s="47"/>
    </row>
    <row r="1260" hidden="1">
      <c r="A1260" s="27">
        <v>730.0</v>
      </c>
      <c r="B1260" s="27" t="s">
        <v>54</v>
      </c>
      <c r="C1260" s="27" t="s">
        <v>28</v>
      </c>
      <c r="D1260" s="27" t="s">
        <v>28</v>
      </c>
      <c r="E1260" s="27" t="s">
        <v>28</v>
      </c>
      <c r="F1260" s="27">
        <v>64.0</v>
      </c>
      <c r="G1260" s="27" t="s">
        <v>29</v>
      </c>
      <c r="H1260" s="27">
        <v>11.0</v>
      </c>
      <c r="I1260" s="27" t="s">
        <v>30</v>
      </c>
      <c r="J1260" s="27">
        <v>32.0</v>
      </c>
      <c r="K1260" s="28" t="s">
        <v>44</v>
      </c>
      <c r="L1260" s="44">
        <v>2665130.0</v>
      </c>
      <c r="M1260" s="45">
        <v>3142360.0</v>
      </c>
      <c r="N1260" s="61">
        <v>77580.0</v>
      </c>
      <c r="O1260" s="61">
        <v>532.0</v>
      </c>
      <c r="P1260" s="44">
        <v>327914.43</v>
      </c>
      <c r="Q1260" s="31"/>
      <c r="R1260" s="44">
        <v>2.2902571E7</v>
      </c>
      <c r="S1260" s="46">
        <v>25275.294</v>
      </c>
      <c r="T1260" s="46">
        <v>7.97264</v>
      </c>
      <c r="U1260" s="47"/>
    </row>
    <row r="1261" hidden="1">
      <c r="A1261" s="27">
        <v>731.0</v>
      </c>
      <c r="B1261" s="27" t="s">
        <v>54</v>
      </c>
      <c r="C1261" s="27" t="s">
        <v>28</v>
      </c>
      <c r="D1261" s="27" t="s">
        <v>28</v>
      </c>
      <c r="E1261" s="27" t="s">
        <v>28</v>
      </c>
      <c r="F1261" s="27">
        <v>64.0</v>
      </c>
      <c r="G1261" s="27" t="s">
        <v>29</v>
      </c>
      <c r="H1261" s="27">
        <v>11.0</v>
      </c>
      <c r="I1261" s="27" t="s">
        <v>30</v>
      </c>
      <c r="J1261" s="27">
        <v>32.0</v>
      </c>
      <c r="K1261" s="28" t="s">
        <v>45</v>
      </c>
      <c r="L1261" s="44">
        <v>2617090.0</v>
      </c>
      <c r="M1261" s="45">
        <v>2946810.0</v>
      </c>
      <c r="N1261" s="61">
        <v>83120.0</v>
      </c>
      <c r="O1261" s="61">
        <v>495.0</v>
      </c>
      <c r="P1261" s="44">
        <v>1490470.0</v>
      </c>
      <c r="Q1261" s="31"/>
      <c r="R1261" s="44">
        <v>1.3070436E7</v>
      </c>
      <c r="S1261" s="46">
        <v>14283.745</v>
      </c>
      <c r="T1261" s="46">
        <v>6.51917</v>
      </c>
      <c r="U1261" s="47"/>
    </row>
    <row r="1262" hidden="1">
      <c r="A1262" s="27">
        <v>732.0</v>
      </c>
      <c r="B1262" s="27" t="s">
        <v>54</v>
      </c>
      <c r="C1262" s="27" t="s">
        <v>28</v>
      </c>
      <c r="D1262" s="27" t="s">
        <v>28</v>
      </c>
      <c r="E1262" s="27" t="s">
        <v>28</v>
      </c>
      <c r="F1262" s="27">
        <v>64.0</v>
      </c>
      <c r="G1262" s="27" t="s">
        <v>29</v>
      </c>
      <c r="H1262" s="27">
        <v>11.0</v>
      </c>
      <c r="I1262" s="27" t="s">
        <v>30</v>
      </c>
      <c r="J1262" s="27">
        <v>32.0</v>
      </c>
      <c r="K1262" s="28" t="s">
        <v>46</v>
      </c>
      <c r="L1262" s="44">
        <v>516864.31000000006</v>
      </c>
      <c r="M1262" s="45">
        <v>529687.27</v>
      </c>
      <c r="N1262" s="46">
        <v>15751.0</v>
      </c>
      <c r="O1262" s="46">
        <v>93.0</v>
      </c>
      <c r="P1262" s="44">
        <v>143938.13</v>
      </c>
      <c r="Q1262" s="31"/>
      <c r="R1262" s="44">
        <v>1.3249553E7</v>
      </c>
      <c r="S1262" s="46">
        <v>14006.014</v>
      </c>
      <c r="T1262" s="46">
        <v>7.84581</v>
      </c>
      <c r="U1262" s="47"/>
    </row>
    <row r="1263" hidden="1">
      <c r="A1263" s="27">
        <v>733.0</v>
      </c>
      <c r="B1263" s="27" t="s">
        <v>54</v>
      </c>
      <c r="C1263" s="27" t="s">
        <v>28</v>
      </c>
      <c r="D1263" s="27" t="s">
        <v>28</v>
      </c>
      <c r="E1263" s="27" t="s">
        <v>28</v>
      </c>
      <c r="F1263" s="27">
        <v>64.0</v>
      </c>
      <c r="G1263" s="27" t="s">
        <v>29</v>
      </c>
      <c r="H1263" s="27">
        <v>11.0</v>
      </c>
      <c r="I1263" s="27" t="s">
        <v>30</v>
      </c>
      <c r="J1263" s="27">
        <v>32.0</v>
      </c>
      <c r="K1263" s="28" t="s">
        <v>47</v>
      </c>
      <c r="L1263" s="62" t="s">
        <v>55</v>
      </c>
      <c r="M1263" s="63" t="s">
        <v>55</v>
      </c>
      <c r="N1263" s="64"/>
      <c r="O1263" s="64"/>
      <c r="P1263" s="62"/>
      <c r="Q1263" s="31"/>
      <c r="R1263" s="44"/>
      <c r="S1263" s="46" t="s">
        <v>56</v>
      </c>
      <c r="T1263" s="65"/>
      <c r="U1263" s="72"/>
    </row>
    <row r="1264" hidden="1">
      <c r="A1264" s="27">
        <v>734.0</v>
      </c>
      <c r="B1264" s="27" t="s">
        <v>54</v>
      </c>
      <c r="C1264" s="27" t="s">
        <v>28</v>
      </c>
      <c r="D1264" s="27" t="s">
        <v>28</v>
      </c>
      <c r="E1264" s="27" t="s">
        <v>28</v>
      </c>
      <c r="F1264" s="27">
        <v>64.0</v>
      </c>
      <c r="G1264" s="27" t="s">
        <v>29</v>
      </c>
      <c r="H1264" s="27">
        <v>11.0</v>
      </c>
      <c r="I1264" s="27" t="s">
        <v>30</v>
      </c>
      <c r="J1264" s="27">
        <v>32.0</v>
      </c>
      <c r="K1264" s="28" t="s">
        <v>49</v>
      </c>
      <c r="L1264" s="44">
        <v>2673020.0</v>
      </c>
      <c r="M1264" s="45">
        <v>3111300.0</v>
      </c>
      <c r="N1264" s="61">
        <v>26258.0</v>
      </c>
      <c r="O1264" s="61">
        <v>511.0</v>
      </c>
      <c r="P1264" s="44">
        <v>744875.32</v>
      </c>
      <c r="Q1264" s="31"/>
      <c r="R1264" s="44">
        <v>2.402739E7</v>
      </c>
      <c r="S1264" s="46">
        <v>26347.818</v>
      </c>
      <c r="T1264" s="46">
        <v>7.33571</v>
      </c>
      <c r="U1264" s="47"/>
    </row>
    <row r="1265" hidden="1">
      <c r="A1265" s="27">
        <v>735.0</v>
      </c>
      <c r="B1265" s="27" t="s">
        <v>54</v>
      </c>
      <c r="C1265" s="27" t="s">
        <v>28</v>
      </c>
      <c r="D1265" s="27" t="s">
        <v>28</v>
      </c>
      <c r="E1265" s="27" t="s">
        <v>28</v>
      </c>
      <c r="F1265" s="27">
        <v>64.0</v>
      </c>
      <c r="G1265" s="27" t="s">
        <v>29</v>
      </c>
      <c r="H1265" s="27">
        <v>11.0</v>
      </c>
      <c r="I1265" s="27" t="s">
        <v>30</v>
      </c>
      <c r="J1265" s="27">
        <v>32.0</v>
      </c>
      <c r="K1265" s="28" t="s">
        <v>51</v>
      </c>
      <c r="L1265" s="62" t="s">
        <v>55</v>
      </c>
      <c r="M1265" s="63" t="s">
        <v>55</v>
      </c>
      <c r="N1265" s="64"/>
      <c r="O1265" s="64"/>
      <c r="P1265" s="62"/>
      <c r="Q1265" s="31"/>
      <c r="R1265" s="44"/>
      <c r="S1265" s="46" t="s">
        <v>56</v>
      </c>
      <c r="T1265" s="65"/>
      <c r="U1265" s="72"/>
    </row>
    <row r="1266" hidden="1">
      <c r="A1266" s="27">
        <v>736.0</v>
      </c>
      <c r="B1266" s="27" t="s">
        <v>54</v>
      </c>
      <c r="C1266" s="27" t="s">
        <v>28</v>
      </c>
      <c r="D1266" s="27" t="s">
        <v>28</v>
      </c>
      <c r="E1266" s="27" t="s">
        <v>28</v>
      </c>
      <c r="F1266" s="27">
        <v>64.0</v>
      </c>
      <c r="G1266" s="27" t="s">
        <v>29</v>
      </c>
      <c r="H1266" s="27">
        <v>11.0</v>
      </c>
      <c r="I1266" s="27" t="s">
        <v>30</v>
      </c>
      <c r="J1266" s="27">
        <v>32.0</v>
      </c>
      <c r="K1266" s="28" t="s">
        <v>52</v>
      </c>
      <c r="L1266" s="44">
        <v>91981.62999999999</v>
      </c>
      <c r="M1266" s="45">
        <v>92599.27</v>
      </c>
      <c r="N1266" s="46">
        <v>1788.0</v>
      </c>
      <c r="O1266" s="46">
        <v>17.0</v>
      </c>
      <c r="P1266" s="44">
        <v>15392.279999999999</v>
      </c>
      <c r="Q1266" s="31"/>
      <c r="R1266" s="44">
        <v>1.4861381E7</v>
      </c>
      <c r="S1266" s="46">
        <v>15216.982</v>
      </c>
      <c r="T1266" s="46">
        <v>5.57326</v>
      </c>
      <c r="U1266" s="47"/>
    </row>
    <row r="1267" hidden="1">
      <c r="A1267" s="27">
        <v>737.0</v>
      </c>
      <c r="B1267" s="27" t="s">
        <v>54</v>
      </c>
      <c r="C1267" s="27" t="s">
        <v>28</v>
      </c>
      <c r="D1267" s="27" t="s">
        <v>28</v>
      </c>
      <c r="E1267" s="27" t="s">
        <v>28</v>
      </c>
      <c r="F1267" s="27">
        <v>64.0</v>
      </c>
      <c r="G1267" s="27" t="s">
        <v>29</v>
      </c>
      <c r="H1267" s="27">
        <v>11.0</v>
      </c>
      <c r="I1267" s="27" t="s">
        <v>30</v>
      </c>
      <c r="J1267" s="27">
        <v>64.0</v>
      </c>
      <c r="K1267" s="28" t="s">
        <v>31</v>
      </c>
      <c r="L1267" s="44">
        <v>5280440.0</v>
      </c>
      <c r="M1267" s="45">
        <v>5498970.0</v>
      </c>
      <c r="N1267" s="61">
        <v>209452.0</v>
      </c>
      <c r="O1267" s="61">
        <v>3941.0</v>
      </c>
      <c r="P1267" s="44">
        <v>1.271976E7</v>
      </c>
      <c r="Q1267" s="31"/>
      <c r="R1267" s="44">
        <v>6.7518174E7</v>
      </c>
      <c r="S1267" s="46">
        <v>62370.738</v>
      </c>
      <c r="T1267" s="46">
        <v>5.93162</v>
      </c>
      <c r="U1267" s="47"/>
    </row>
    <row r="1268" hidden="1">
      <c r="A1268" s="27">
        <v>738.0</v>
      </c>
      <c r="B1268" s="27" t="s">
        <v>54</v>
      </c>
      <c r="C1268" s="27" t="s">
        <v>28</v>
      </c>
      <c r="D1268" s="27" t="s">
        <v>28</v>
      </c>
      <c r="E1268" s="27" t="s">
        <v>28</v>
      </c>
      <c r="F1268" s="27">
        <v>64.0</v>
      </c>
      <c r="G1268" s="27" t="s">
        <v>29</v>
      </c>
      <c r="H1268" s="27">
        <v>11.0</v>
      </c>
      <c r="I1268" s="27" t="s">
        <v>30</v>
      </c>
      <c r="J1268" s="27">
        <v>64.0</v>
      </c>
      <c r="K1268" s="28" t="s">
        <v>32</v>
      </c>
      <c r="L1268" s="44">
        <v>1029640.0000000001</v>
      </c>
      <c r="M1268" s="45">
        <v>1036640.0000000001</v>
      </c>
      <c r="N1268" s="46">
        <v>36221.0</v>
      </c>
      <c r="O1268" s="46">
        <v>221.0</v>
      </c>
      <c r="P1268" s="44">
        <v>463439.7</v>
      </c>
      <c r="Q1268" s="31"/>
      <c r="R1268" s="44">
        <v>3.8026236E7</v>
      </c>
      <c r="S1268" s="46">
        <v>38798.704</v>
      </c>
      <c r="T1268" s="46">
        <v>8.12109</v>
      </c>
      <c r="U1268" s="47"/>
    </row>
    <row r="1269" hidden="1">
      <c r="A1269" s="27">
        <v>739.0</v>
      </c>
      <c r="B1269" s="27" t="s">
        <v>54</v>
      </c>
      <c r="C1269" s="27" t="s">
        <v>28</v>
      </c>
      <c r="D1269" s="27" t="s">
        <v>28</v>
      </c>
      <c r="E1269" s="27" t="s">
        <v>28</v>
      </c>
      <c r="F1269" s="27">
        <v>64.0</v>
      </c>
      <c r="G1269" s="27" t="s">
        <v>29</v>
      </c>
      <c r="H1269" s="27">
        <v>11.0</v>
      </c>
      <c r="I1269" s="27" t="s">
        <v>30</v>
      </c>
      <c r="J1269" s="27">
        <v>64.0</v>
      </c>
      <c r="K1269" s="28" t="s">
        <v>33</v>
      </c>
      <c r="L1269" s="44">
        <v>6618550.0</v>
      </c>
      <c r="M1269" s="45">
        <v>7002480.0</v>
      </c>
      <c r="N1269" s="61">
        <v>164006.0</v>
      </c>
      <c r="O1269" s="61">
        <v>1242.0</v>
      </c>
      <c r="P1269" s="44">
        <v>2509600.0</v>
      </c>
      <c r="Q1269" s="31"/>
      <c r="R1269" s="44">
        <v>6.3348755E7</v>
      </c>
      <c r="S1269" s="46">
        <v>63626.964</v>
      </c>
      <c r="T1269" s="46">
        <v>7.43741</v>
      </c>
      <c r="U1269" s="47"/>
    </row>
    <row r="1270" hidden="1">
      <c r="A1270" s="27">
        <v>740.0</v>
      </c>
      <c r="B1270" s="27" t="s">
        <v>54</v>
      </c>
      <c r="C1270" s="27" t="s">
        <v>28</v>
      </c>
      <c r="D1270" s="27" t="s">
        <v>28</v>
      </c>
      <c r="E1270" s="27" t="s">
        <v>28</v>
      </c>
      <c r="F1270" s="27">
        <v>64.0</v>
      </c>
      <c r="G1270" s="27" t="s">
        <v>29</v>
      </c>
      <c r="H1270" s="27">
        <v>11.0</v>
      </c>
      <c r="I1270" s="27" t="s">
        <v>30</v>
      </c>
      <c r="J1270" s="27">
        <v>64.0</v>
      </c>
      <c r="K1270" s="28" t="s">
        <v>34</v>
      </c>
      <c r="L1270" s="44">
        <v>1190980.0</v>
      </c>
      <c r="M1270" s="45">
        <v>1378900.0</v>
      </c>
      <c r="N1270" s="61">
        <v>30747.0</v>
      </c>
      <c r="O1270" s="61">
        <v>227.0</v>
      </c>
      <c r="P1270" s="44">
        <v>108861.33</v>
      </c>
      <c r="Q1270" s="31"/>
      <c r="R1270" s="44">
        <v>9.0060891E7</v>
      </c>
      <c r="S1270" s="46">
        <v>88537.448</v>
      </c>
      <c r="T1270" s="46">
        <v>5.39724</v>
      </c>
      <c r="U1270" s="47"/>
    </row>
    <row r="1271" hidden="1">
      <c r="A1271" s="27">
        <v>741.0</v>
      </c>
      <c r="B1271" s="27" t="s">
        <v>54</v>
      </c>
      <c r="C1271" s="27" t="s">
        <v>28</v>
      </c>
      <c r="D1271" s="27" t="s">
        <v>28</v>
      </c>
      <c r="E1271" s="27" t="s">
        <v>28</v>
      </c>
      <c r="F1271" s="27">
        <v>64.0</v>
      </c>
      <c r="G1271" s="27" t="s">
        <v>29</v>
      </c>
      <c r="H1271" s="27">
        <v>11.0</v>
      </c>
      <c r="I1271" s="27" t="s">
        <v>30</v>
      </c>
      <c r="J1271" s="27">
        <v>64.0</v>
      </c>
      <c r="K1271" s="28" t="s">
        <v>35</v>
      </c>
      <c r="L1271" s="62" t="s">
        <v>55</v>
      </c>
      <c r="M1271" s="63" t="s">
        <v>55</v>
      </c>
      <c r="N1271" s="64"/>
      <c r="O1271" s="64"/>
      <c r="P1271" s="62"/>
      <c r="Q1271" s="31"/>
      <c r="R1271" s="44"/>
      <c r="S1271" s="46" t="s">
        <v>30</v>
      </c>
      <c r="T1271" s="65"/>
      <c r="U1271" s="72"/>
    </row>
    <row r="1272" hidden="1">
      <c r="A1272" s="27">
        <v>742.0</v>
      </c>
      <c r="B1272" s="27" t="s">
        <v>54</v>
      </c>
      <c r="C1272" s="27" t="s">
        <v>28</v>
      </c>
      <c r="D1272" s="27" t="s">
        <v>28</v>
      </c>
      <c r="E1272" s="27" t="s">
        <v>28</v>
      </c>
      <c r="F1272" s="27">
        <v>64.0</v>
      </c>
      <c r="G1272" s="27" t="s">
        <v>29</v>
      </c>
      <c r="H1272" s="27">
        <v>11.0</v>
      </c>
      <c r="I1272" s="27" t="s">
        <v>30</v>
      </c>
      <c r="J1272" s="27">
        <v>64.0</v>
      </c>
      <c r="K1272" s="28" t="s">
        <v>36</v>
      </c>
      <c r="L1272" s="44">
        <v>5217000.0</v>
      </c>
      <c r="M1272" s="45">
        <v>5494070.0</v>
      </c>
      <c r="N1272" s="61">
        <v>101459.0</v>
      </c>
      <c r="O1272" s="61">
        <v>1973.0</v>
      </c>
      <c r="P1272" s="44">
        <v>2622500.0</v>
      </c>
      <c r="Q1272" s="31"/>
      <c r="R1272" s="44">
        <v>4.8190704E7</v>
      </c>
      <c r="S1272" s="46">
        <v>51957.028</v>
      </c>
      <c r="T1272" s="46">
        <v>6.58197</v>
      </c>
      <c r="U1272" s="47"/>
    </row>
    <row r="1273" hidden="1">
      <c r="A1273" s="27">
        <v>743.0</v>
      </c>
      <c r="B1273" s="27" t="s">
        <v>54</v>
      </c>
      <c r="C1273" s="27" t="s">
        <v>28</v>
      </c>
      <c r="D1273" s="27" t="s">
        <v>28</v>
      </c>
      <c r="E1273" s="27" t="s">
        <v>28</v>
      </c>
      <c r="F1273" s="27">
        <v>64.0</v>
      </c>
      <c r="G1273" s="27" t="s">
        <v>29</v>
      </c>
      <c r="H1273" s="27">
        <v>11.0</v>
      </c>
      <c r="I1273" s="27" t="s">
        <v>30</v>
      </c>
      <c r="J1273" s="27">
        <v>64.0</v>
      </c>
      <c r="K1273" s="28" t="s">
        <v>37</v>
      </c>
      <c r="L1273" s="44">
        <v>6685740.0</v>
      </c>
      <c r="M1273" s="45">
        <v>6922090.0</v>
      </c>
      <c r="N1273" s="61">
        <v>194185.0</v>
      </c>
      <c r="O1273" s="61">
        <v>1243.0</v>
      </c>
      <c r="P1273" s="44">
        <v>1982530.0</v>
      </c>
      <c r="Q1273" s="31"/>
      <c r="R1273" s="44">
        <v>7.4544045E7</v>
      </c>
      <c r="S1273" s="46">
        <v>74831.962</v>
      </c>
      <c r="T1273" s="46">
        <v>8.56426</v>
      </c>
      <c r="U1273" s="47"/>
    </row>
    <row r="1274" hidden="1">
      <c r="A1274" s="27">
        <v>744.0</v>
      </c>
      <c r="B1274" s="27" t="s">
        <v>54</v>
      </c>
      <c r="C1274" s="27" t="s">
        <v>28</v>
      </c>
      <c r="D1274" s="27" t="s">
        <v>28</v>
      </c>
      <c r="E1274" s="27" t="s">
        <v>28</v>
      </c>
      <c r="F1274" s="27">
        <v>64.0</v>
      </c>
      <c r="G1274" s="27" t="s">
        <v>29</v>
      </c>
      <c r="H1274" s="27">
        <v>11.0</v>
      </c>
      <c r="I1274" s="27" t="s">
        <v>30</v>
      </c>
      <c r="J1274" s="27">
        <v>64.0</v>
      </c>
      <c r="K1274" s="28" t="s">
        <v>38</v>
      </c>
      <c r="L1274" s="44">
        <v>6817310.0</v>
      </c>
      <c r="M1274" s="45">
        <v>7206180.0</v>
      </c>
      <c r="N1274" s="61">
        <v>168548.0</v>
      </c>
      <c r="O1274" s="61">
        <v>1278.0</v>
      </c>
      <c r="P1274" s="44">
        <v>2432480.0</v>
      </c>
      <c r="Q1274" s="31"/>
      <c r="R1274" s="44">
        <v>6.2663008E7</v>
      </c>
      <c r="S1274" s="46">
        <v>60815.36</v>
      </c>
      <c r="T1274" s="46">
        <v>9.6392</v>
      </c>
      <c r="U1274" s="47"/>
    </row>
    <row r="1275" hidden="1">
      <c r="A1275" s="27">
        <v>745.0</v>
      </c>
      <c r="B1275" s="27" t="s">
        <v>54</v>
      </c>
      <c r="C1275" s="27" t="s">
        <v>28</v>
      </c>
      <c r="D1275" s="27" t="s">
        <v>28</v>
      </c>
      <c r="E1275" s="27" t="s">
        <v>28</v>
      </c>
      <c r="F1275" s="27">
        <v>64.0</v>
      </c>
      <c r="G1275" s="27" t="s">
        <v>29</v>
      </c>
      <c r="H1275" s="27">
        <v>11.0</v>
      </c>
      <c r="I1275" s="27" t="s">
        <v>30</v>
      </c>
      <c r="J1275" s="27">
        <v>64.0</v>
      </c>
      <c r="K1275" s="28" t="s">
        <v>39</v>
      </c>
      <c r="L1275" s="44">
        <v>8000160.0</v>
      </c>
      <c r="M1275" s="45">
        <v>8277150.0</v>
      </c>
      <c r="N1275" s="61">
        <v>275559.0</v>
      </c>
      <c r="O1275" s="61">
        <v>1395.0</v>
      </c>
      <c r="P1275" s="44">
        <v>3244730.0</v>
      </c>
      <c r="Q1275" s="31"/>
      <c r="R1275" s="44">
        <v>9.1559853E7</v>
      </c>
      <c r="S1275" s="46">
        <v>94101.184</v>
      </c>
      <c r="T1275" s="46">
        <v>9.34451</v>
      </c>
      <c r="U1275" s="47"/>
    </row>
    <row r="1276" hidden="1">
      <c r="A1276" s="27">
        <v>746.0</v>
      </c>
      <c r="B1276" s="27" t="s">
        <v>54</v>
      </c>
      <c r="C1276" s="27" t="s">
        <v>28</v>
      </c>
      <c r="D1276" s="27" t="s">
        <v>28</v>
      </c>
      <c r="E1276" s="27" t="s">
        <v>28</v>
      </c>
      <c r="F1276" s="27">
        <v>64.0</v>
      </c>
      <c r="G1276" s="27" t="s">
        <v>29</v>
      </c>
      <c r="H1276" s="27">
        <v>11.0</v>
      </c>
      <c r="I1276" s="27" t="s">
        <v>30</v>
      </c>
      <c r="J1276" s="27">
        <v>64.0</v>
      </c>
      <c r="K1276" s="28" t="s">
        <v>40</v>
      </c>
      <c r="L1276" s="44">
        <v>6710960.0</v>
      </c>
      <c r="M1276" s="45">
        <v>7190040.0</v>
      </c>
      <c r="N1276" s="61">
        <v>165083.0</v>
      </c>
      <c r="O1276" s="61">
        <v>1242.0</v>
      </c>
      <c r="P1276" s="44">
        <v>2933340.0</v>
      </c>
      <c r="Q1276" s="31"/>
      <c r="R1276" s="44">
        <v>6.8067146E7</v>
      </c>
      <c r="S1276" s="46">
        <v>67454.939</v>
      </c>
      <c r="T1276" s="46">
        <v>8.80449</v>
      </c>
      <c r="U1276" s="47"/>
    </row>
    <row r="1277" hidden="1">
      <c r="A1277" s="27">
        <v>747.0</v>
      </c>
      <c r="B1277" s="27" t="s">
        <v>54</v>
      </c>
      <c r="C1277" s="27" t="s">
        <v>28</v>
      </c>
      <c r="D1277" s="27" t="s">
        <v>28</v>
      </c>
      <c r="E1277" s="27" t="s">
        <v>28</v>
      </c>
      <c r="F1277" s="27">
        <v>64.0</v>
      </c>
      <c r="G1277" s="27" t="s">
        <v>29</v>
      </c>
      <c r="H1277" s="27">
        <v>11.0</v>
      </c>
      <c r="I1277" s="27" t="s">
        <v>30</v>
      </c>
      <c r="J1277" s="27">
        <v>64.0</v>
      </c>
      <c r="K1277" s="28" t="s">
        <v>41</v>
      </c>
      <c r="L1277" s="44">
        <v>1610350.0</v>
      </c>
      <c r="M1277" s="45">
        <v>1634150.0</v>
      </c>
      <c r="N1277" s="46">
        <v>38074.0</v>
      </c>
      <c r="O1277" s="46">
        <v>454.0</v>
      </c>
      <c r="P1277" s="44">
        <v>328201.92</v>
      </c>
      <c r="Q1277" s="31"/>
      <c r="R1277" s="44">
        <v>7781243.0</v>
      </c>
      <c r="S1277" s="46">
        <v>8427.207</v>
      </c>
      <c r="T1277" s="46">
        <v>10.01849</v>
      </c>
      <c r="U1277" s="47"/>
    </row>
    <row r="1278" hidden="1">
      <c r="A1278" s="27">
        <v>748.0</v>
      </c>
      <c r="B1278" s="27" t="s">
        <v>54</v>
      </c>
      <c r="C1278" s="27" t="s">
        <v>28</v>
      </c>
      <c r="D1278" s="27" t="s">
        <v>28</v>
      </c>
      <c r="E1278" s="27" t="s">
        <v>28</v>
      </c>
      <c r="F1278" s="27">
        <v>64.0</v>
      </c>
      <c r="G1278" s="27" t="s">
        <v>29</v>
      </c>
      <c r="H1278" s="27">
        <v>11.0</v>
      </c>
      <c r="I1278" s="27" t="s">
        <v>30</v>
      </c>
      <c r="J1278" s="27">
        <v>64.0</v>
      </c>
      <c r="K1278" s="28" t="s">
        <v>42</v>
      </c>
      <c r="L1278" s="44">
        <v>6353060.0</v>
      </c>
      <c r="M1278" s="45">
        <v>7416610.0</v>
      </c>
      <c r="N1278" s="61">
        <v>71630.0</v>
      </c>
      <c r="O1278" s="61">
        <v>1442.0</v>
      </c>
      <c r="P1278" s="44">
        <v>1059830.0</v>
      </c>
      <c r="Q1278" s="31"/>
      <c r="R1278" s="44">
        <v>6.2591337E7</v>
      </c>
      <c r="S1278" s="46">
        <v>65611.724</v>
      </c>
      <c r="T1278" s="46">
        <v>9.25617</v>
      </c>
      <c r="U1278" s="47"/>
    </row>
    <row r="1279" hidden="1">
      <c r="A1279" s="27">
        <v>749.0</v>
      </c>
      <c r="B1279" s="27" t="s">
        <v>54</v>
      </c>
      <c r="C1279" s="27" t="s">
        <v>28</v>
      </c>
      <c r="D1279" s="27" t="s">
        <v>28</v>
      </c>
      <c r="E1279" s="27" t="s">
        <v>28</v>
      </c>
      <c r="F1279" s="27">
        <v>64.0</v>
      </c>
      <c r="G1279" s="27" t="s">
        <v>29</v>
      </c>
      <c r="H1279" s="27">
        <v>11.0</v>
      </c>
      <c r="I1279" s="27" t="s">
        <v>30</v>
      </c>
      <c r="J1279" s="27">
        <v>64.0</v>
      </c>
      <c r="K1279" s="28" t="s">
        <v>44</v>
      </c>
      <c r="L1279" s="44">
        <v>5338370.0</v>
      </c>
      <c r="M1279" s="45">
        <v>6284520.0</v>
      </c>
      <c r="N1279" s="61">
        <v>159222.0</v>
      </c>
      <c r="O1279" s="61">
        <v>1058.0</v>
      </c>
      <c r="P1279" s="44">
        <v>661421.96</v>
      </c>
      <c r="Q1279" s="31"/>
      <c r="R1279" s="44">
        <v>5.9941871E7</v>
      </c>
      <c r="S1279" s="46">
        <v>63008.072</v>
      </c>
      <c r="T1279" s="46">
        <v>8.00717</v>
      </c>
      <c r="U1279" s="47"/>
    </row>
    <row r="1280" hidden="1">
      <c r="A1280" s="27">
        <v>750.0</v>
      </c>
      <c r="B1280" s="27" t="s">
        <v>54</v>
      </c>
      <c r="C1280" s="27" t="s">
        <v>28</v>
      </c>
      <c r="D1280" s="27" t="s">
        <v>28</v>
      </c>
      <c r="E1280" s="27" t="s">
        <v>28</v>
      </c>
      <c r="F1280" s="27">
        <v>64.0</v>
      </c>
      <c r="G1280" s="27" t="s">
        <v>29</v>
      </c>
      <c r="H1280" s="27">
        <v>11.0</v>
      </c>
      <c r="I1280" s="27" t="s">
        <v>30</v>
      </c>
      <c r="J1280" s="27">
        <v>64.0</v>
      </c>
      <c r="K1280" s="28" t="s">
        <v>45</v>
      </c>
      <c r="L1280" s="44">
        <v>5241620.0</v>
      </c>
      <c r="M1280" s="45">
        <v>6196430.0</v>
      </c>
      <c r="N1280" s="61">
        <v>207583.0</v>
      </c>
      <c r="O1280" s="61">
        <v>989.0</v>
      </c>
      <c r="P1280" s="44">
        <v>1313500.0</v>
      </c>
      <c r="Q1280" s="31"/>
      <c r="R1280" s="44">
        <v>5.0461279E7</v>
      </c>
      <c r="S1280" s="46">
        <v>48018.009</v>
      </c>
      <c r="T1280" s="46">
        <v>7.17804</v>
      </c>
      <c r="U1280" s="47"/>
    </row>
    <row r="1281" hidden="1">
      <c r="A1281" s="27">
        <v>751.0</v>
      </c>
      <c r="B1281" s="27" t="s">
        <v>54</v>
      </c>
      <c r="C1281" s="27" t="s">
        <v>28</v>
      </c>
      <c r="D1281" s="27" t="s">
        <v>28</v>
      </c>
      <c r="E1281" s="27" t="s">
        <v>28</v>
      </c>
      <c r="F1281" s="27">
        <v>64.0</v>
      </c>
      <c r="G1281" s="27" t="s">
        <v>29</v>
      </c>
      <c r="H1281" s="27">
        <v>11.0</v>
      </c>
      <c r="I1281" s="27" t="s">
        <v>30</v>
      </c>
      <c r="J1281" s="27">
        <v>64.0</v>
      </c>
      <c r="K1281" s="28" t="s">
        <v>46</v>
      </c>
      <c r="L1281" s="44">
        <v>1037800.0</v>
      </c>
      <c r="M1281" s="45">
        <v>1069920.0</v>
      </c>
      <c r="N1281" s="46">
        <v>30972.0</v>
      </c>
      <c r="O1281" s="46">
        <v>185.0</v>
      </c>
      <c r="P1281" s="44">
        <v>297343.1</v>
      </c>
      <c r="Q1281" s="31"/>
      <c r="R1281" s="44">
        <v>2.7116503E7</v>
      </c>
      <c r="S1281" s="46">
        <v>28903.203</v>
      </c>
      <c r="T1281" s="46">
        <v>7.8638</v>
      </c>
      <c r="U1281" s="47"/>
    </row>
    <row r="1282" hidden="1">
      <c r="A1282" s="27">
        <v>752.0</v>
      </c>
      <c r="B1282" s="27" t="s">
        <v>54</v>
      </c>
      <c r="C1282" s="27" t="s">
        <v>28</v>
      </c>
      <c r="D1282" s="27" t="s">
        <v>28</v>
      </c>
      <c r="E1282" s="27" t="s">
        <v>28</v>
      </c>
      <c r="F1282" s="27">
        <v>64.0</v>
      </c>
      <c r="G1282" s="27" t="s">
        <v>29</v>
      </c>
      <c r="H1282" s="27">
        <v>11.0</v>
      </c>
      <c r="I1282" s="27" t="s">
        <v>30</v>
      </c>
      <c r="J1282" s="27">
        <v>64.0</v>
      </c>
      <c r="K1282" s="28" t="s">
        <v>49</v>
      </c>
      <c r="L1282" s="44">
        <v>5336610.0</v>
      </c>
      <c r="M1282" s="45">
        <v>6235640.0</v>
      </c>
      <c r="N1282" s="61">
        <v>52499.0</v>
      </c>
      <c r="O1282" s="61">
        <v>1020.0</v>
      </c>
      <c r="P1282" s="44">
        <v>1456160.0</v>
      </c>
      <c r="Q1282" s="31"/>
      <c r="R1282" s="44">
        <v>6.3066797E7</v>
      </c>
      <c r="S1282" s="46">
        <v>65289.059</v>
      </c>
      <c r="T1282" s="46">
        <v>8.52507</v>
      </c>
      <c r="U1282" s="47"/>
    </row>
    <row r="1283" hidden="1">
      <c r="A1283" s="27">
        <v>753.0</v>
      </c>
      <c r="B1283" s="27" t="s">
        <v>54</v>
      </c>
      <c r="C1283" s="27" t="s">
        <v>28</v>
      </c>
      <c r="D1283" s="27" t="s">
        <v>28</v>
      </c>
      <c r="E1283" s="27" t="s">
        <v>28</v>
      </c>
      <c r="F1283" s="27">
        <v>64.0</v>
      </c>
      <c r="G1283" s="27" t="s">
        <v>29</v>
      </c>
      <c r="H1283" s="27">
        <v>11.0</v>
      </c>
      <c r="I1283" s="27" t="s">
        <v>30</v>
      </c>
      <c r="J1283" s="27">
        <v>64.0</v>
      </c>
      <c r="K1283" s="28" t="s">
        <v>52</v>
      </c>
      <c r="L1283" s="44">
        <v>173770.49</v>
      </c>
      <c r="M1283" s="45">
        <v>184014.90000000002</v>
      </c>
      <c r="N1283" s="46">
        <v>3764.0</v>
      </c>
      <c r="O1283" s="46">
        <v>32.0</v>
      </c>
      <c r="P1283" s="44">
        <v>41572.7</v>
      </c>
      <c r="Q1283" s="31"/>
      <c r="R1283" s="44">
        <v>3.0093153E7</v>
      </c>
      <c r="S1283" s="46">
        <v>30749.019</v>
      </c>
      <c r="T1283" s="46">
        <v>6.15636</v>
      </c>
      <c r="U1283" s="47"/>
    </row>
    <row r="1284" hidden="1">
      <c r="A1284" s="27">
        <v>754.0</v>
      </c>
      <c r="B1284" s="27" t="s">
        <v>54</v>
      </c>
      <c r="C1284" s="27" t="s">
        <v>28</v>
      </c>
      <c r="D1284" s="27" t="s">
        <v>28</v>
      </c>
      <c r="E1284" s="27" t="s">
        <v>28</v>
      </c>
      <c r="F1284" s="27">
        <v>64.0</v>
      </c>
      <c r="G1284" s="27" t="s">
        <v>29</v>
      </c>
      <c r="H1284" s="27">
        <v>11.0</v>
      </c>
      <c r="I1284" s="27" t="s">
        <v>30</v>
      </c>
      <c r="J1284" s="27">
        <v>128.0</v>
      </c>
      <c r="K1284" s="28" t="s">
        <v>31</v>
      </c>
      <c r="L1284" s="44">
        <v>1.056493E7</v>
      </c>
      <c r="M1284" s="45">
        <v>1.097063E7</v>
      </c>
      <c r="N1284" s="61">
        <v>366434.0</v>
      </c>
      <c r="O1284" s="61">
        <v>7871.0</v>
      </c>
      <c r="P1284" s="44">
        <v>2.540367E7</v>
      </c>
      <c r="Q1284" s="31"/>
      <c r="R1284" s="44">
        <v>1.27635656E8</v>
      </c>
      <c r="S1284" s="46">
        <v>114163.21</v>
      </c>
      <c r="T1284" s="46">
        <v>7.21881</v>
      </c>
      <c r="U1284" s="47"/>
    </row>
    <row r="1285" hidden="1">
      <c r="A1285" s="27">
        <v>755.0</v>
      </c>
      <c r="B1285" s="27" t="s">
        <v>54</v>
      </c>
      <c r="C1285" s="27" t="s">
        <v>28</v>
      </c>
      <c r="D1285" s="27" t="s">
        <v>28</v>
      </c>
      <c r="E1285" s="27" t="s">
        <v>28</v>
      </c>
      <c r="F1285" s="27">
        <v>64.0</v>
      </c>
      <c r="G1285" s="27" t="s">
        <v>29</v>
      </c>
      <c r="H1285" s="27">
        <v>11.0</v>
      </c>
      <c r="I1285" s="27" t="s">
        <v>30</v>
      </c>
      <c r="J1285" s="27">
        <v>128.0</v>
      </c>
      <c r="K1285" s="28" t="s">
        <v>32</v>
      </c>
      <c r="L1285" s="44">
        <v>2070280.0000000002</v>
      </c>
      <c r="M1285" s="45">
        <v>2083560.0</v>
      </c>
      <c r="N1285" s="61">
        <v>69976.0</v>
      </c>
      <c r="O1285" s="61">
        <v>434.0</v>
      </c>
      <c r="P1285" s="44">
        <v>1016500.0</v>
      </c>
      <c r="Q1285" s="31"/>
      <c r="R1285" s="44">
        <v>7.6403979E7</v>
      </c>
      <c r="S1285" s="46">
        <v>78050.398</v>
      </c>
      <c r="T1285" s="46">
        <v>9.10208</v>
      </c>
      <c r="U1285" s="47"/>
    </row>
    <row r="1286" hidden="1">
      <c r="A1286" s="27">
        <v>756.0</v>
      </c>
      <c r="B1286" s="27" t="s">
        <v>54</v>
      </c>
      <c r="C1286" s="27" t="s">
        <v>28</v>
      </c>
      <c r="D1286" s="27" t="s">
        <v>28</v>
      </c>
      <c r="E1286" s="27" t="s">
        <v>28</v>
      </c>
      <c r="F1286" s="27">
        <v>64.0</v>
      </c>
      <c r="G1286" s="27" t="s">
        <v>29</v>
      </c>
      <c r="H1286" s="27">
        <v>11.0</v>
      </c>
      <c r="I1286" s="27" t="s">
        <v>30</v>
      </c>
      <c r="J1286" s="27">
        <v>128.0</v>
      </c>
      <c r="K1286" s="28" t="s">
        <v>33</v>
      </c>
      <c r="L1286" s="44">
        <v>1.323213E7</v>
      </c>
      <c r="M1286" s="45">
        <v>1.398562E7</v>
      </c>
      <c r="N1286" s="61">
        <v>323360.0</v>
      </c>
      <c r="O1286" s="61">
        <v>2480.0</v>
      </c>
      <c r="P1286" s="44">
        <v>5338130.0</v>
      </c>
      <c r="Q1286" s="31"/>
      <c r="R1286" s="44">
        <v>1.23608425E8</v>
      </c>
      <c r="S1286" s="46">
        <v>122191.995</v>
      </c>
      <c r="T1286" s="46">
        <v>8.51241</v>
      </c>
      <c r="U1286" s="47"/>
    </row>
    <row r="1287" hidden="1">
      <c r="A1287" s="27">
        <v>757.0</v>
      </c>
      <c r="B1287" s="27" t="s">
        <v>54</v>
      </c>
      <c r="C1287" s="27" t="s">
        <v>28</v>
      </c>
      <c r="D1287" s="27" t="s">
        <v>28</v>
      </c>
      <c r="E1287" s="27" t="s">
        <v>28</v>
      </c>
      <c r="F1287" s="27">
        <v>64.0</v>
      </c>
      <c r="G1287" s="27" t="s">
        <v>29</v>
      </c>
      <c r="H1287" s="27">
        <v>11.0</v>
      </c>
      <c r="I1287" s="27" t="s">
        <v>30</v>
      </c>
      <c r="J1287" s="27">
        <v>128.0</v>
      </c>
      <c r="K1287" s="28" t="s">
        <v>34</v>
      </c>
      <c r="L1287" s="44">
        <v>2363920.0</v>
      </c>
      <c r="M1287" s="45">
        <v>2757510.0</v>
      </c>
      <c r="N1287" s="61">
        <v>65912.0</v>
      </c>
      <c r="O1287" s="61">
        <v>452.0</v>
      </c>
      <c r="P1287" s="44">
        <v>221109.36000000002</v>
      </c>
      <c r="Q1287" s="31"/>
      <c r="R1287" s="44">
        <v>1.74043152E8</v>
      </c>
      <c r="S1287" s="46">
        <v>174373.739</v>
      </c>
      <c r="T1287" s="46">
        <v>6.00446</v>
      </c>
      <c r="U1287" s="47"/>
    </row>
    <row r="1288" hidden="1">
      <c r="A1288" s="27">
        <v>758.0</v>
      </c>
      <c r="B1288" s="27" t="s">
        <v>54</v>
      </c>
      <c r="C1288" s="27" t="s">
        <v>28</v>
      </c>
      <c r="D1288" s="27" t="s">
        <v>28</v>
      </c>
      <c r="E1288" s="27" t="s">
        <v>28</v>
      </c>
      <c r="F1288" s="27">
        <v>64.0</v>
      </c>
      <c r="G1288" s="27" t="s">
        <v>29</v>
      </c>
      <c r="H1288" s="27">
        <v>11.0</v>
      </c>
      <c r="I1288" s="27" t="s">
        <v>30</v>
      </c>
      <c r="J1288" s="27">
        <v>128.0</v>
      </c>
      <c r="K1288" s="28" t="s">
        <v>36</v>
      </c>
      <c r="L1288" s="44">
        <v>1.043382E7</v>
      </c>
      <c r="M1288" s="45">
        <v>1.105332E7</v>
      </c>
      <c r="N1288" s="61">
        <v>208421.0</v>
      </c>
      <c r="O1288" s="61">
        <v>3941.0</v>
      </c>
      <c r="P1288" s="44">
        <v>4756420.0</v>
      </c>
      <c r="Q1288" s="31"/>
      <c r="R1288" s="44">
        <v>9.3145153E7</v>
      </c>
      <c r="S1288" s="46">
        <v>91446.162</v>
      </c>
      <c r="T1288" s="46">
        <v>7.12485</v>
      </c>
      <c r="U1288" s="47"/>
    </row>
    <row r="1289" hidden="1">
      <c r="A1289" s="27">
        <v>759.0</v>
      </c>
      <c r="B1289" s="27" t="s">
        <v>54</v>
      </c>
      <c r="C1289" s="27" t="s">
        <v>28</v>
      </c>
      <c r="D1289" s="27" t="s">
        <v>28</v>
      </c>
      <c r="E1289" s="27" t="s">
        <v>28</v>
      </c>
      <c r="F1289" s="27">
        <v>64.0</v>
      </c>
      <c r="G1289" s="27" t="s">
        <v>29</v>
      </c>
      <c r="H1289" s="27">
        <v>11.0</v>
      </c>
      <c r="I1289" s="27" t="s">
        <v>30</v>
      </c>
      <c r="J1289" s="27">
        <v>128.0</v>
      </c>
      <c r="K1289" s="28" t="s">
        <v>37</v>
      </c>
      <c r="L1289" s="44">
        <v>1.334656E7</v>
      </c>
      <c r="M1289" s="45">
        <v>1.385266E7</v>
      </c>
      <c r="N1289" s="61">
        <v>382282.0</v>
      </c>
      <c r="O1289" s="61">
        <v>2480.0</v>
      </c>
      <c r="P1289" s="44">
        <v>4528530.0</v>
      </c>
      <c r="Q1289" s="31"/>
      <c r="R1289" s="44">
        <v>1.41863929E8</v>
      </c>
      <c r="S1289" s="46">
        <v>141312.8</v>
      </c>
      <c r="T1289" s="46">
        <v>8.61246</v>
      </c>
      <c r="U1289" s="47"/>
    </row>
    <row r="1290" hidden="1">
      <c r="A1290" s="27">
        <v>760.0</v>
      </c>
      <c r="B1290" s="27" t="s">
        <v>54</v>
      </c>
      <c r="C1290" s="27" t="s">
        <v>28</v>
      </c>
      <c r="D1290" s="27" t="s">
        <v>28</v>
      </c>
      <c r="E1290" s="27" t="s">
        <v>28</v>
      </c>
      <c r="F1290" s="27">
        <v>64.0</v>
      </c>
      <c r="G1290" s="27" t="s">
        <v>29</v>
      </c>
      <c r="H1290" s="27">
        <v>11.0</v>
      </c>
      <c r="I1290" s="27" t="s">
        <v>30</v>
      </c>
      <c r="J1290" s="27">
        <v>128.0</v>
      </c>
      <c r="K1290" s="28" t="s">
        <v>38</v>
      </c>
      <c r="L1290" s="44">
        <v>1.360903E7</v>
      </c>
      <c r="M1290" s="45">
        <v>1.437268E7</v>
      </c>
      <c r="N1290" s="61">
        <v>304748.0</v>
      </c>
      <c r="O1290" s="61">
        <v>2549.0</v>
      </c>
      <c r="P1290" s="44">
        <v>5889650.0</v>
      </c>
      <c r="Q1290" s="31"/>
      <c r="R1290" s="44">
        <v>1.18520062E8</v>
      </c>
      <c r="S1290" s="46">
        <v>120792.15</v>
      </c>
      <c r="T1290" s="46">
        <v>9.70473</v>
      </c>
      <c r="U1290" s="47"/>
    </row>
    <row r="1291" hidden="1">
      <c r="A1291" s="27">
        <v>761.0</v>
      </c>
      <c r="B1291" s="27" t="s">
        <v>54</v>
      </c>
      <c r="C1291" s="27" t="s">
        <v>28</v>
      </c>
      <c r="D1291" s="27" t="s">
        <v>28</v>
      </c>
      <c r="E1291" s="27" t="s">
        <v>28</v>
      </c>
      <c r="F1291" s="27">
        <v>64.0</v>
      </c>
      <c r="G1291" s="27" t="s">
        <v>29</v>
      </c>
      <c r="H1291" s="27">
        <v>11.0</v>
      </c>
      <c r="I1291" s="27" t="s">
        <v>30</v>
      </c>
      <c r="J1291" s="27">
        <v>128.0</v>
      </c>
      <c r="K1291" s="28" t="s">
        <v>39</v>
      </c>
      <c r="L1291" s="44">
        <v>1.118403E7</v>
      </c>
      <c r="M1291" s="45">
        <v>1.188371E7</v>
      </c>
      <c r="N1291" s="61">
        <v>255263.0</v>
      </c>
      <c r="O1291" s="61">
        <v>2303.0</v>
      </c>
      <c r="P1291" s="44">
        <v>3968390.0</v>
      </c>
      <c r="Q1291" s="31"/>
      <c r="R1291" s="44">
        <v>2.28902434E8</v>
      </c>
      <c r="S1291" s="46">
        <v>232370.095</v>
      </c>
      <c r="T1291" s="46">
        <v>8.93597</v>
      </c>
      <c r="U1291" s="47"/>
    </row>
    <row r="1292" hidden="1">
      <c r="A1292" s="27">
        <v>762.0</v>
      </c>
      <c r="B1292" s="27" t="s">
        <v>54</v>
      </c>
      <c r="C1292" s="27" t="s">
        <v>28</v>
      </c>
      <c r="D1292" s="27" t="s">
        <v>28</v>
      </c>
      <c r="E1292" s="27" t="s">
        <v>28</v>
      </c>
      <c r="F1292" s="27">
        <v>64.0</v>
      </c>
      <c r="G1292" s="27" t="s">
        <v>29</v>
      </c>
      <c r="H1292" s="27">
        <v>11.0</v>
      </c>
      <c r="I1292" s="27" t="s">
        <v>30</v>
      </c>
      <c r="J1292" s="27">
        <v>128.0</v>
      </c>
      <c r="K1292" s="28" t="s">
        <v>40</v>
      </c>
      <c r="L1292" s="44">
        <v>1.292503E7</v>
      </c>
      <c r="M1292" s="45">
        <v>1.391392E7</v>
      </c>
      <c r="N1292" s="61">
        <v>293391.0</v>
      </c>
      <c r="O1292" s="61">
        <v>2420.0</v>
      </c>
      <c r="P1292" s="44">
        <v>4518360.0</v>
      </c>
      <c r="Q1292" s="31"/>
      <c r="R1292" s="44">
        <v>1.40004988E8</v>
      </c>
      <c r="S1292" s="46">
        <v>139674.165</v>
      </c>
      <c r="T1292" s="46">
        <v>8.04099</v>
      </c>
      <c r="U1292" s="47"/>
    </row>
    <row r="1293" hidden="1">
      <c r="A1293" s="27">
        <v>763.0</v>
      </c>
      <c r="B1293" s="27" t="s">
        <v>54</v>
      </c>
      <c r="C1293" s="27" t="s">
        <v>28</v>
      </c>
      <c r="D1293" s="27" t="s">
        <v>28</v>
      </c>
      <c r="E1293" s="27" t="s">
        <v>28</v>
      </c>
      <c r="F1293" s="27">
        <v>64.0</v>
      </c>
      <c r="G1293" s="27" t="s">
        <v>29</v>
      </c>
      <c r="H1293" s="27">
        <v>11.0</v>
      </c>
      <c r="I1293" s="27" t="s">
        <v>30</v>
      </c>
      <c r="J1293" s="27">
        <v>128.0</v>
      </c>
      <c r="K1293" s="28" t="s">
        <v>41</v>
      </c>
      <c r="L1293" s="44">
        <v>3220340.0</v>
      </c>
      <c r="M1293" s="45">
        <v>3275680.0</v>
      </c>
      <c r="N1293" s="61">
        <v>68989.0</v>
      </c>
      <c r="O1293" s="61">
        <v>900.0</v>
      </c>
      <c r="P1293" s="44">
        <v>876876.27</v>
      </c>
      <c r="Q1293" s="31"/>
      <c r="R1293" s="44">
        <v>1.572991E7</v>
      </c>
      <c r="S1293" s="46">
        <v>16815.918</v>
      </c>
      <c r="T1293" s="46">
        <v>10.75496</v>
      </c>
      <c r="U1293" s="47"/>
    </row>
    <row r="1294" hidden="1">
      <c r="A1294" s="27">
        <v>764.0</v>
      </c>
      <c r="B1294" s="27" t="s">
        <v>54</v>
      </c>
      <c r="C1294" s="27" t="s">
        <v>28</v>
      </c>
      <c r="D1294" s="27" t="s">
        <v>28</v>
      </c>
      <c r="E1294" s="27" t="s">
        <v>28</v>
      </c>
      <c r="F1294" s="27">
        <v>64.0</v>
      </c>
      <c r="G1294" s="27" t="s">
        <v>29</v>
      </c>
      <c r="H1294" s="27">
        <v>11.0</v>
      </c>
      <c r="I1294" s="27" t="s">
        <v>30</v>
      </c>
      <c r="J1294" s="27">
        <v>128.0</v>
      </c>
      <c r="K1294" s="28" t="s">
        <v>42</v>
      </c>
      <c r="L1294" s="44">
        <v>1.275781E7</v>
      </c>
      <c r="M1294" s="45">
        <v>1.486812E7</v>
      </c>
      <c r="N1294" s="61">
        <v>143857.0</v>
      </c>
      <c r="O1294" s="61">
        <v>2871.0</v>
      </c>
      <c r="P1294" s="44">
        <v>2363380.0</v>
      </c>
      <c r="Q1294" s="31"/>
      <c r="R1294" s="44">
        <v>1.29097405E8</v>
      </c>
      <c r="S1294" s="46">
        <v>137828.14</v>
      </c>
      <c r="T1294" s="46">
        <v>8.68839</v>
      </c>
      <c r="U1294" s="47"/>
    </row>
    <row r="1295" hidden="1">
      <c r="A1295" s="27">
        <v>765.0</v>
      </c>
      <c r="B1295" s="27" t="s">
        <v>54</v>
      </c>
      <c r="C1295" s="27" t="s">
        <v>28</v>
      </c>
      <c r="D1295" s="27" t="s">
        <v>28</v>
      </c>
      <c r="E1295" s="27" t="s">
        <v>28</v>
      </c>
      <c r="F1295" s="27">
        <v>64.0</v>
      </c>
      <c r="G1295" s="27" t="s">
        <v>29</v>
      </c>
      <c r="H1295" s="27">
        <v>11.0</v>
      </c>
      <c r="I1295" s="27" t="s">
        <v>30</v>
      </c>
      <c r="J1295" s="27">
        <v>128.0</v>
      </c>
      <c r="K1295" s="28" t="s">
        <v>44</v>
      </c>
      <c r="L1295" s="44">
        <v>1.048543E7</v>
      </c>
      <c r="M1295" s="45">
        <v>1.249241E7</v>
      </c>
      <c r="N1295" s="61">
        <v>306995.0</v>
      </c>
      <c r="O1295" s="61">
        <v>2018.0</v>
      </c>
      <c r="P1295" s="44">
        <v>3233880.0</v>
      </c>
      <c r="Q1295" s="31"/>
      <c r="R1295" s="44">
        <v>1.05602121E8</v>
      </c>
      <c r="S1295" s="46">
        <v>107643.724</v>
      </c>
      <c r="T1295" s="46">
        <v>8.22287</v>
      </c>
      <c r="U1295" s="47"/>
    </row>
    <row r="1296" hidden="1">
      <c r="A1296" s="27">
        <v>766.0</v>
      </c>
      <c r="B1296" s="27" t="s">
        <v>54</v>
      </c>
      <c r="C1296" s="27" t="s">
        <v>28</v>
      </c>
      <c r="D1296" s="27" t="s">
        <v>28</v>
      </c>
      <c r="E1296" s="27" t="s">
        <v>28</v>
      </c>
      <c r="F1296" s="27">
        <v>64.0</v>
      </c>
      <c r="G1296" s="27" t="s">
        <v>29</v>
      </c>
      <c r="H1296" s="27">
        <v>11.0</v>
      </c>
      <c r="I1296" s="27" t="s">
        <v>30</v>
      </c>
      <c r="J1296" s="27">
        <v>128.0</v>
      </c>
      <c r="K1296" s="28" t="s">
        <v>45</v>
      </c>
      <c r="L1296" s="44">
        <v>1.04804E7</v>
      </c>
      <c r="M1296" s="45">
        <v>1.245531E7</v>
      </c>
      <c r="N1296" s="61">
        <v>423368.0</v>
      </c>
      <c r="O1296" s="61">
        <v>1974.0</v>
      </c>
      <c r="P1296" s="44">
        <v>2274420.0</v>
      </c>
      <c r="Q1296" s="31"/>
      <c r="R1296" s="44">
        <v>1.04086101E8</v>
      </c>
      <c r="S1296" s="46">
        <v>103496.57</v>
      </c>
      <c r="T1296" s="46">
        <v>7.28042</v>
      </c>
      <c r="U1296" s="47"/>
    </row>
    <row r="1297" hidden="1">
      <c r="A1297" s="27">
        <v>767.0</v>
      </c>
      <c r="B1297" s="27" t="s">
        <v>54</v>
      </c>
      <c r="C1297" s="27" t="s">
        <v>28</v>
      </c>
      <c r="D1297" s="27" t="s">
        <v>28</v>
      </c>
      <c r="E1297" s="27" t="s">
        <v>28</v>
      </c>
      <c r="F1297" s="27">
        <v>64.0</v>
      </c>
      <c r="G1297" s="27" t="s">
        <v>29</v>
      </c>
      <c r="H1297" s="27">
        <v>11.0</v>
      </c>
      <c r="I1297" s="27" t="s">
        <v>30</v>
      </c>
      <c r="J1297" s="27">
        <v>128.0</v>
      </c>
      <c r="K1297" s="28" t="s">
        <v>46</v>
      </c>
      <c r="L1297" s="44">
        <v>2082600.0</v>
      </c>
      <c r="M1297" s="45">
        <v>2159350.0</v>
      </c>
      <c r="N1297" s="61">
        <v>62274.0</v>
      </c>
      <c r="O1297" s="61">
        <v>367.0</v>
      </c>
      <c r="P1297" s="44">
        <v>589513.4299999999</v>
      </c>
      <c r="Q1297" s="31"/>
      <c r="R1297" s="44">
        <v>5.6590315E7</v>
      </c>
      <c r="S1297" s="46">
        <v>58783.209</v>
      </c>
      <c r="T1297" s="46">
        <v>8.69352</v>
      </c>
      <c r="U1297" s="47"/>
    </row>
    <row r="1298" hidden="1">
      <c r="A1298" s="27">
        <v>768.0</v>
      </c>
      <c r="B1298" s="27" t="s">
        <v>54</v>
      </c>
      <c r="C1298" s="27" t="s">
        <v>28</v>
      </c>
      <c r="D1298" s="27" t="s">
        <v>28</v>
      </c>
      <c r="E1298" s="27" t="s">
        <v>28</v>
      </c>
      <c r="F1298" s="27">
        <v>64.0</v>
      </c>
      <c r="G1298" s="27" t="s">
        <v>29</v>
      </c>
      <c r="H1298" s="27">
        <v>11.0</v>
      </c>
      <c r="I1298" s="27" t="s">
        <v>30</v>
      </c>
      <c r="J1298" s="27">
        <v>128.0</v>
      </c>
      <c r="K1298" s="28" t="s">
        <v>49</v>
      </c>
      <c r="L1298" s="44">
        <v>1.090293E7</v>
      </c>
      <c r="M1298" s="45">
        <v>1.156162E7</v>
      </c>
      <c r="N1298" s="61">
        <v>218498.0</v>
      </c>
      <c r="O1298" s="61">
        <v>4007.0</v>
      </c>
      <c r="P1298" s="44">
        <v>5364490.0</v>
      </c>
      <c r="Q1298" s="31"/>
      <c r="R1298" s="44">
        <v>1.03027378E8</v>
      </c>
      <c r="S1298" s="46">
        <v>102056.445</v>
      </c>
      <c r="T1298" s="46">
        <v>9.45551</v>
      </c>
      <c r="U1298" s="47"/>
    </row>
    <row r="1299" hidden="1">
      <c r="A1299" s="27">
        <v>769.0</v>
      </c>
      <c r="B1299" s="27" t="s">
        <v>54</v>
      </c>
      <c r="C1299" s="27" t="s">
        <v>28</v>
      </c>
      <c r="D1299" s="27" t="s">
        <v>28</v>
      </c>
      <c r="E1299" s="27" t="s">
        <v>28</v>
      </c>
      <c r="F1299" s="27">
        <v>64.0</v>
      </c>
      <c r="G1299" s="27" t="s">
        <v>29</v>
      </c>
      <c r="H1299" s="27">
        <v>11.0</v>
      </c>
      <c r="I1299" s="27" t="s">
        <v>30</v>
      </c>
      <c r="J1299" s="27">
        <v>128.0</v>
      </c>
      <c r="K1299" s="28" t="s">
        <v>52</v>
      </c>
      <c r="L1299" s="44">
        <v>332414.57</v>
      </c>
      <c r="M1299" s="45">
        <v>367080.0</v>
      </c>
      <c r="N1299" s="61">
        <v>6885.0</v>
      </c>
      <c r="O1299" s="61">
        <v>61.0</v>
      </c>
      <c r="P1299" s="44">
        <v>115531.2</v>
      </c>
      <c r="Q1299" s="31"/>
      <c r="R1299" s="44">
        <v>6.1013122E7</v>
      </c>
      <c r="S1299" s="46">
        <v>61126.525</v>
      </c>
      <c r="T1299" s="46">
        <v>6.30942</v>
      </c>
      <c r="U1299" s="47"/>
    </row>
    <row r="1300" hidden="1">
      <c r="A1300" s="27">
        <v>770.0</v>
      </c>
      <c r="B1300" s="27" t="s">
        <v>54</v>
      </c>
      <c r="C1300" s="27" t="s">
        <v>28</v>
      </c>
      <c r="D1300" s="27" t="s">
        <v>28</v>
      </c>
      <c r="E1300" s="27" t="s">
        <v>28</v>
      </c>
      <c r="F1300" s="27">
        <v>32.0</v>
      </c>
      <c r="G1300" s="27" t="s">
        <v>29</v>
      </c>
      <c r="H1300" s="27">
        <v>11.0</v>
      </c>
      <c r="I1300" s="27" t="s">
        <v>30</v>
      </c>
      <c r="J1300" s="27">
        <v>1.0</v>
      </c>
      <c r="K1300" s="28" t="s">
        <v>31</v>
      </c>
      <c r="L1300" s="44">
        <v>87064.12</v>
      </c>
      <c r="M1300" s="45">
        <v>71168.64</v>
      </c>
      <c r="N1300" s="46">
        <v>7862.0</v>
      </c>
      <c r="O1300" s="46">
        <v>69.0</v>
      </c>
      <c r="P1300" s="44">
        <v>190567.19</v>
      </c>
      <c r="Q1300" s="31"/>
      <c r="R1300" s="68">
        <v>462607.0</v>
      </c>
      <c r="S1300" s="51">
        <v>934.202</v>
      </c>
      <c r="T1300" s="51">
        <v>6.23981</v>
      </c>
      <c r="U1300" s="52"/>
    </row>
    <row r="1301" hidden="1">
      <c r="A1301" s="27">
        <v>771.0</v>
      </c>
      <c r="B1301" s="27" t="s">
        <v>54</v>
      </c>
      <c r="C1301" s="27" t="s">
        <v>28</v>
      </c>
      <c r="D1301" s="27" t="s">
        <v>28</v>
      </c>
      <c r="E1301" s="27" t="s">
        <v>28</v>
      </c>
      <c r="F1301" s="27">
        <v>32.0</v>
      </c>
      <c r="G1301" s="27" t="s">
        <v>29</v>
      </c>
      <c r="H1301" s="27">
        <v>11.0</v>
      </c>
      <c r="I1301" s="27" t="s">
        <v>30</v>
      </c>
      <c r="J1301" s="27">
        <v>1.0</v>
      </c>
      <c r="K1301" s="28" t="s">
        <v>32</v>
      </c>
      <c r="L1301" s="44">
        <v>15212.0</v>
      </c>
      <c r="M1301" s="45">
        <v>2665.9700000000003</v>
      </c>
      <c r="N1301" s="46">
        <v>547.0</v>
      </c>
      <c r="O1301" s="46">
        <v>4.0</v>
      </c>
      <c r="P1301" s="44">
        <v>4280.52</v>
      </c>
      <c r="Q1301" s="31"/>
      <c r="R1301" s="69">
        <v>309603.0</v>
      </c>
      <c r="S1301" s="51">
        <v>686.732</v>
      </c>
      <c r="T1301" s="51">
        <v>5.43874</v>
      </c>
      <c r="U1301" s="52"/>
    </row>
    <row r="1302" hidden="1">
      <c r="A1302" s="27">
        <v>772.0</v>
      </c>
      <c r="B1302" s="27" t="s">
        <v>54</v>
      </c>
      <c r="C1302" s="27" t="s">
        <v>28</v>
      </c>
      <c r="D1302" s="27" t="s">
        <v>28</v>
      </c>
      <c r="E1302" s="27" t="s">
        <v>28</v>
      </c>
      <c r="F1302" s="27">
        <v>32.0</v>
      </c>
      <c r="G1302" s="27" t="s">
        <v>29</v>
      </c>
      <c r="H1302" s="27">
        <v>11.0</v>
      </c>
      <c r="I1302" s="27" t="s">
        <v>30</v>
      </c>
      <c r="J1302" s="27">
        <v>1.0</v>
      </c>
      <c r="K1302" s="28" t="s">
        <v>33</v>
      </c>
      <c r="L1302" s="44">
        <v>109438.22</v>
      </c>
      <c r="M1302" s="45">
        <v>100778.33</v>
      </c>
      <c r="N1302" s="46">
        <v>3005.0</v>
      </c>
      <c r="O1302" s="46">
        <v>23.0</v>
      </c>
      <c r="P1302" s="44">
        <v>8488.31</v>
      </c>
      <c r="Q1302" s="31"/>
      <c r="R1302" s="69">
        <v>1995341.0</v>
      </c>
      <c r="S1302" s="51">
        <v>2371.004</v>
      </c>
      <c r="T1302" s="51">
        <v>6.45171</v>
      </c>
      <c r="U1302" s="52"/>
    </row>
    <row r="1303" hidden="1">
      <c r="A1303" s="27">
        <v>773.0</v>
      </c>
      <c r="B1303" s="27" t="s">
        <v>54</v>
      </c>
      <c r="C1303" s="27" t="s">
        <v>28</v>
      </c>
      <c r="D1303" s="27" t="s">
        <v>28</v>
      </c>
      <c r="E1303" s="27" t="s">
        <v>28</v>
      </c>
      <c r="F1303" s="27">
        <v>32.0</v>
      </c>
      <c r="G1303" s="27" t="s">
        <v>29</v>
      </c>
      <c r="H1303" s="27">
        <v>11.0</v>
      </c>
      <c r="I1303" s="27" t="s">
        <v>30</v>
      </c>
      <c r="J1303" s="27">
        <v>1.0</v>
      </c>
      <c r="K1303" s="28" t="s">
        <v>34</v>
      </c>
      <c r="L1303" s="44">
        <v>28850.79</v>
      </c>
      <c r="M1303" s="45">
        <v>21462.15</v>
      </c>
      <c r="N1303" s="46">
        <v>327.0</v>
      </c>
      <c r="O1303" s="46">
        <v>6.0</v>
      </c>
      <c r="P1303" s="44">
        <v>1764.73</v>
      </c>
      <c r="Q1303" s="31"/>
      <c r="R1303" s="69">
        <v>339139.0</v>
      </c>
      <c r="S1303" s="51">
        <v>725.515</v>
      </c>
      <c r="T1303" s="51">
        <v>5.58642</v>
      </c>
      <c r="U1303" s="52"/>
    </row>
    <row r="1304" hidden="1">
      <c r="A1304" s="27">
        <v>774.0</v>
      </c>
      <c r="B1304" s="27" t="s">
        <v>54</v>
      </c>
      <c r="C1304" s="27" t="s">
        <v>28</v>
      </c>
      <c r="D1304" s="27" t="s">
        <v>28</v>
      </c>
      <c r="E1304" s="27" t="s">
        <v>28</v>
      </c>
      <c r="F1304" s="27">
        <v>32.0</v>
      </c>
      <c r="G1304" s="27" t="s">
        <v>29</v>
      </c>
      <c r="H1304" s="27">
        <v>11.0</v>
      </c>
      <c r="I1304" s="27" t="s">
        <v>30</v>
      </c>
      <c r="J1304" s="27">
        <v>1.0</v>
      </c>
      <c r="K1304" s="28" t="s">
        <v>35</v>
      </c>
      <c r="L1304" s="44">
        <v>22961.18</v>
      </c>
      <c r="M1304" s="45">
        <v>684.0319999999999</v>
      </c>
      <c r="N1304" s="46">
        <v>1220.0</v>
      </c>
      <c r="O1304" s="46">
        <v>11.0</v>
      </c>
      <c r="P1304" s="44">
        <v>12800.369999999999</v>
      </c>
      <c r="Q1304" s="31"/>
      <c r="R1304" s="69">
        <v>405237.0</v>
      </c>
      <c r="S1304" s="51">
        <v>809.732</v>
      </c>
      <c r="T1304" s="51">
        <v>10.73063</v>
      </c>
      <c r="U1304" s="52"/>
    </row>
    <row r="1305" hidden="1">
      <c r="A1305" s="27">
        <v>775.0</v>
      </c>
      <c r="B1305" s="27" t="s">
        <v>54</v>
      </c>
      <c r="C1305" s="27" t="s">
        <v>28</v>
      </c>
      <c r="D1305" s="27" t="s">
        <v>28</v>
      </c>
      <c r="E1305" s="27" t="s">
        <v>28</v>
      </c>
      <c r="F1305" s="27">
        <v>32.0</v>
      </c>
      <c r="G1305" s="27" t="s">
        <v>29</v>
      </c>
      <c r="H1305" s="27">
        <v>11.0</v>
      </c>
      <c r="I1305" s="27" t="s">
        <v>30</v>
      </c>
      <c r="J1305" s="27">
        <v>1.0</v>
      </c>
      <c r="K1305" s="28" t="s">
        <v>36</v>
      </c>
      <c r="L1305" s="44">
        <v>85244.73999999999</v>
      </c>
      <c r="M1305" s="45">
        <v>69921.98999999999</v>
      </c>
      <c r="N1305" s="46">
        <v>2243.0</v>
      </c>
      <c r="O1305" s="46">
        <v>37.0</v>
      </c>
      <c r="P1305" s="44">
        <v>33005.43</v>
      </c>
      <c r="Q1305" s="31"/>
      <c r="R1305" s="69">
        <v>486724.0</v>
      </c>
      <c r="S1305" s="51">
        <v>843.088</v>
      </c>
      <c r="T1305" s="51">
        <v>6.1723</v>
      </c>
      <c r="U1305" s="52"/>
    </row>
    <row r="1306" hidden="1">
      <c r="A1306" s="27">
        <v>776.0</v>
      </c>
      <c r="B1306" s="27" t="s">
        <v>54</v>
      </c>
      <c r="C1306" s="27" t="s">
        <v>28</v>
      </c>
      <c r="D1306" s="27" t="s">
        <v>28</v>
      </c>
      <c r="E1306" s="27" t="s">
        <v>28</v>
      </c>
      <c r="F1306" s="27">
        <v>32.0</v>
      </c>
      <c r="G1306" s="27" t="s">
        <v>29</v>
      </c>
      <c r="H1306" s="27">
        <v>11.0</v>
      </c>
      <c r="I1306" s="27" t="s">
        <v>30</v>
      </c>
      <c r="J1306" s="27">
        <v>1.0</v>
      </c>
      <c r="K1306" s="28" t="s">
        <v>37</v>
      </c>
      <c r="L1306" s="44">
        <v>23071.2</v>
      </c>
      <c r="M1306" s="45">
        <v>1061.31</v>
      </c>
      <c r="N1306" s="46">
        <v>1159.0</v>
      </c>
      <c r="O1306" s="46">
        <v>10.0</v>
      </c>
      <c r="P1306" s="44">
        <v>15414.910000000002</v>
      </c>
      <c r="Q1306" s="31"/>
      <c r="R1306" s="69">
        <v>520525.0</v>
      </c>
      <c r="S1306" s="51">
        <v>837.674</v>
      </c>
      <c r="T1306" s="51">
        <v>6.73121</v>
      </c>
      <c r="U1306" s="52"/>
    </row>
    <row r="1307" hidden="1">
      <c r="A1307" s="27">
        <v>777.0</v>
      </c>
      <c r="B1307" s="27" t="s">
        <v>54</v>
      </c>
      <c r="C1307" s="27" t="s">
        <v>28</v>
      </c>
      <c r="D1307" s="27" t="s">
        <v>28</v>
      </c>
      <c r="E1307" s="27" t="s">
        <v>28</v>
      </c>
      <c r="F1307" s="27">
        <v>32.0</v>
      </c>
      <c r="G1307" s="27" t="s">
        <v>29</v>
      </c>
      <c r="H1307" s="27">
        <v>11.0</v>
      </c>
      <c r="I1307" s="27" t="s">
        <v>30</v>
      </c>
      <c r="J1307" s="27">
        <v>1.0</v>
      </c>
      <c r="K1307" s="28" t="s">
        <v>38</v>
      </c>
      <c r="L1307" s="44">
        <v>21718.37</v>
      </c>
      <c r="M1307" s="45">
        <v>3487.9500000000003</v>
      </c>
      <c r="N1307" s="46">
        <v>868.0</v>
      </c>
      <c r="O1307" s="46">
        <v>7.0</v>
      </c>
      <c r="P1307" s="44">
        <v>7150.11</v>
      </c>
      <c r="Q1307" s="31"/>
      <c r="R1307" s="69">
        <v>685069.0</v>
      </c>
      <c r="S1307" s="51">
        <v>1046.663</v>
      </c>
      <c r="T1307" s="51">
        <v>5.38123</v>
      </c>
      <c r="U1307" s="52"/>
    </row>
    <row r="1308" hidden="1">
      <c r="A1308" s="27">
        <v>778.0</v>
      </c>
      <c r="B1308" s="27" t="s">
        <v>54</v>
      </c>
      <c r="C1308" s="27" t="s">
        <v>28</v>
      </c>
      <c r="D1308" s="27" t="s">
        <v>28</v>
      </c>
      <c r="E1308" s="27" t="s">
        <v>28</v>
      </c>
      <c r="F1308" s="27">
        <v>32.0</v>
      </c>
      <c r="G1308" s="27" t="s">
        <v>29</v>
      </c>
      <c r="H1308" s="27">
        <v>11.0</v>
      </c>
      <c r="I1308" s="27" t="s">
        <v>30</v>
      </c>
      <c r="J1308" s="27">
        <v>1.0</v>
      </c>
      <c r="K1308" s="28" t="s">
        <v>39</v>
      </c>
      <c r="L1308" s="44" t="s">
        <v>55</v>
      </c>
      <c r="M1308" s="45" t="s">
        <v>55</v>
      </c>
      <c r="N1308" s="46"/>
      <c r="O1308" s="46"/>
      <c r="P1308" s="44"/>
      <c r="Q1308" s="31"/>
      <c r="R1308" s="69"/>
      <c r="S1308" s="51" t="s">
        <v>30</v>
      </c>
      <c r="T1308" s="51"/>
      <c r="U1308" s="52"/>
    </row>
    <row r="1309" hidden="1">
      <c r="A1309" s="27">
        <v>779.0</v>
      </c>
      <c r="B1309" s="27" t="s">
        <v>54</v>
      </c>
      <c r="C1309" s="27" t="s">
        <v>28</v>
      </c>
      <c r="D1309" s="27" t="s">
        <v>28</v>
      </c>
      <c r="E1309" s="27" t="s">
        <v>28</v>
      </c>
      <c r="F1309" s="27">
        <v>32.0</v>
      </c>
      <c r="G1309" s="27" t="s">
        <v>29</v>
      </c>
      <c r="H1309" s="27">
        <v>11.0</v>
      </c>
      <c r="I1309" s="27" t="s">
        <v>30</v>
      </c>
      <c r="J1309" s="27">
        <v>1.0</v>
      </c>
      <c r="K1309" s="28" t="s">
        <v>40</v>
      </c>
      <c r="L1309" s="44" t="s">
        <v>55</v>
      </c>
      <c r="M1309" s="45" t="s">
        <v>55</v>
      </c>
      <c r="N1309" s="46"/>
      <c r="O1309" s="46"/>
      <c r="P1309" s="44"/>
      <c r="Q1309" s="31"/>
      <c r="R1309" s="69"/>
      <c r="S1309" s="51" t="s">
        <v>30</v>
      </c>
      <c r="T1309" s="51"/>
      <c r="U1309" s="52"/>
    </row>
    <row r="1310" hidden="1">
      <c r="A1310" s="27">
        <v>780.0</v>
      </c>
      <c r="B1310" s="27" t="s">
        <v>54</v>
      </c>
      <c r="C1310" s="27" t="s">
        <v>28</v>
      </c>
      <c r="D1310" s="27" t="s">
        <v>28</v>
      </c>
      <c r="E1310" s="27" t="s">
        <v>28</v>
      </c>
      <c r="F1310" s="27">
        <v>32.0</v>
      </c>
      <c r="G1310" s="27" t="s">
        <v>29</v>
      </c>
      <c r="H1310" s="27">
        <v>11.0</v>
      </c>
      <c r="I1310" s="27" t="s">
        <v>30</v>
      </c>
      <c r="J1310" s="27">
        <v>1.0</v>
      </c>
      <c r="K1310" s="28" t="s">
        <v>41</v>
      </c>
      <c r="L1310" s="44">
        <v>25787.17</v>
      </c>
      <c r="M1310" s="45">
        <v>19510.2</v>
      </c>
      <c r="N1310" s="46">
        <v>964.0</v>
      </c>
      <c r="O1310" s="46">
        <v>9.0</v>
      </c>
      <c r="P1310" s="44">
        <v>6239.3</v>
      </c>
      <c r="Q1310" s="31"/>
      <c r="R1310" s="69">
        <v>395276.0</v>
      </c>
      <c r="S1310" s="51">
        <v>897.442</v>
      </c>
      <c r="T1310" s="51">
        <v>6.59104</v>
      </c>
      <c r="U1310" s="52"/>
    </row>
    <row r="1311" hidden="1">
      <c r="A1311" s="27">
        <v>781.0</v>
      </c>
      <c r="B1311" s="27" t="s">
        <v>54</v>
      </c>
      <c r="C1311" s="27" t="s">
        <v>28</v>
      </c>
      <c r="D1311" s="27" t="s">
        <v>28</v>
      </c>
      <c r="E1311" s="27" t="s">
        <v>28</v>
      </c>
      <c r="F1311" s="27">
        <v>32.0</v>
      </c>
      <c r="G1311" s="27" t="s">
        <v>29</v>
      </c>
      <c r="H1311" s="27">
        <v>11.0</v>
      </c>
      <c r="I1311" s="27" t="s">
        <v>30</v>
      </c>
      <c r="J1311" s="27">
        <v>1.0</v>
      </c>
      <c r="K1311" s="28" t="s">
        <v>42</v>
      </c>
      <c r="L1311" s="44">
        <v>108153.66</v>
      </c>
      <c r="M1311" s="45">
        <v>103364.68000000001</v>
      </c>
      <c r="N1311" s="46">
        <v>1691.0</v>
      </c>
      <c r="O1311" s="46">
        <v>32.0</v>
      </c>
      <c r="P1311" s="44">
        <v>24425.460000000003</v>
      </c>
      <c r="Q1311" s="31"/>
      <c r="R1311" s="69">
        <v>991287.0</v>
      </c>
      <c r="S1311" s="51">
        <v>1336.221</v>
      </c>
      <c r="T1311" s="51">
        <v>8.01636</v>
      </c>
      <c r="U1311" s="52"/>
    </row>
    <row r="1312" hidden="1">
      <c r="A1312" s="27">
        <v>782.0</v>
      </c>
      <c r="B1312" s="27" t="s">
        <v>54</v>
      </c>
      <c r="C1312" s="27" t="s">
        <v>28</v>
      </c>
      <c r="D1312" s="27" t="s">
        <v>28</v>
      </c>
      <c r="E1312" s="27" t="s">
        <v>28</v>
      </c>
      <c r="F1312" s="27">
        <v>32.0</v>
      </c>
      <c r="G1312" s="27" t="s">
        <v>29</v>
      </c>
      <c r="H1312" s="27">
        <v>11.0</v>
      </c>
      <c r="I1312" s="27" t="s">
        <v>30</v>
      </c>
      <c r="J1312" s="27">
        <v>1.0</v>
      </c>
      <c r="K1312" s="28" t="s">
        <v>43</v>
      </c>
      <c r="L1312" s="44">
        <v>28273.04</v>
      </c>
      <c r="M1312" s="45">
        <v>19419.07</v>
      </c>
      <c r="N1312" s="61">
        <v>1396.0</v>
      </c>
      <c r="O1312" s="61">
        <v>6.0</v>
      </c>
      <c r="P1312" s="44">
        <v>25222.61</v>
      </c>
      <c r="Q1312" s="31"/>
      <c r="R1312" s="69">
        <v>636768.0</v>
      </c>
      <c r="S1312" s="51">
        <v>903.266</v>
      </c>
      <c r="T1312" s="51">
        <v>5.41527</v>
      </c>
      <c r="U1312" s="52"/>
    </row>
    <row r="1313" hidden="1">
      <c r="A1313" s="27">
        <v>783.0</v>
      </c>
      <c r="B1313" s="27" t="s">
        <v>54</v>
      </c>
      <c r="C1313" s="27" t="s">
        <v>28</v>
      </c>
      <c r="D1313" s="27" t="s">
        <v>28</v>
      </c>
      <c r="E1313" s="27" t="s">
        <v>28</v>
      </c>
      <c r="F1313" s="27">
        <v>32.0</v>
      </c>
      <c r="G1313" s="27" t="s">
        <v>29</v>
      </c>
      <c r="H1313" s="27">
        <v>11.0</v>
      </c>
      <c r="I1313" s="27" t="s">
        <v>30</v>
      </c>
      <c r="J1313" s="27">
        <v>1.0</v>
      </c>
      <c r="K1313" s="28" t="s">
        <v>44</v>
      </c>
      <c r="L1313" s="44">
        <v>87106.17000000001</v>
      </c>
      <c r="M1313" s="45">
        <v>96934.94</v>
      </c>
      <c r="N1313" s="46">
        <v>2502.0</v>
      </c>
      <c r="O1313" s="46">
        <v>26.0</v>
      </c>
      <c r="P1313" s="44">
        <v>18678.29</v>
      </c>
      <c r="Q1313" s="31"/>
      <c r="R1313" s="69">
        <v>953780.0</v>
      </c>
      <c r="S1313" s="51">
        <v>1385.041</v>
      </c>
      <c r="T1313" s="51">
        <v>9.04501</v>
      </c>
      <c r="U1313" s="52"/>
    </row>
    <row r="1314" hidden="1">
      <c r="A1314" s="27">
        <v>784.0</v>
      </c>
      <c r="B1314" s="27" t="s">
        <v>54</v>
      </c>
      <c r="C1314" s="27" t="s">
        <v>28</v>
      </c>
      <c r="D1314" s="27" t="s">
        <v>28</v>
      </c>
      <c r="E1314" s="27" t="s">
        <v>28</v>
      </c>
      <c r="F1314" s="27">
        <v>32.0</v>
      </c>
      <c r="G1314" s="27" t="s">
        <v>29</v>
      </c>
      <c r="H1314" s="27">
        <v>11.0</v>
      </c>
      <c r="I1314" s="27" t="s">
        <v>30</v>
      </c>
      <c r="J1314" s="27">
        <v>1.0</v>
      </c>
      <c r="K1314" s="28" t="s">
        <v>45</v>
      </c>
      <c r="L1314" s="44">
        <v>89749.92</v>
      </c>
      <c r="M1314" s="45">
        <v>95996.38</v>
      </c>
      <c r="N1314" s="46">
        <v>1658.0</v>
      </c>
      <c r="O1314" s="46">
        <v>17.0</v>
      </c>
      <c r="P1314" s="44">
        <v>8286.759999999998</v>
      </c>
      <c r="Q1314" s="31"/>
      <c r="R1314" s="69">
        <v>616877.0</v>
      </c>
      <c r="S1314" s="51">
        <v>982.111</v>
      </c>
      <c r="T1314" s="51">
        <v>5.13582</v>
      </c>
      <c r="U1314" s="52"/>
    </row>
    <row r="1315" hidden="1">
      <c r="A1315" s="27">
        <v>785.0</v>
      </c>
      <c r="B1315" s="27" t="s">
        <v>54</v>
      </c>
      <c r="C1315" s="27" t="s">
        <v>28</v>
      </c>
      <c r="D1315" s="27" t="s">
        <v>28</v>
      </c>
      <c r="E1315" s="27" t="s">
        <v>28</v>
      </c>
      <c r="F1315" s="27">
        <v>32.0</v>
      </c>
      <c r="G1315" s="27" t="s">
        <v>29</v>
      </c>
      <c r="H1315" s="27">
        <v>11.0</v>
      </c>
      <c r="I1315" s="27" t="s">
        <v>30</v>
      </c>
      <c r="J1315" s="27">
        <v>1.0</v>
      </c>
      <c r="K1315" s="28" t="s">
        <v>46</v>
      </c>
      <c r="L1315" s="44">
        <v>8767.849999999999</v>
      </c>
      <c r="M1315" s="45">
        <v>994.46</v>
      </c>
      <c r="N1315" s="46">
        <v>398.0</v>
      </c>
      <c r="O1315" s="46">
        <v>4.0</v>
      </c>
      <c r="P1315" s="44">
        <v>14526.25</v>
      </c>
      <c r="Q1315" s="31"/>
      <c r="R1315" s="69">
        <v>716667.0</v>
      </c>
      <c r="S1315" s="51">
        <v>967.669</v>
      </c>
      <c r="T1315" s="51">
        <v>5.69011</v>
      </c>
      <c r="U1315" s="52"/>
    </row>
    <row r="1316" hidden="1">
      <c r="A1316" s="27">
        <v>786.0</v>
      </c>
      <c r="B1316" s="27" t="s">
        <v>54</v>
      </c>
      <c r="C1316" s="27" t="s">
        <v>28</v>
      </c>
      <c r="D1316" s="27" t="s">
        <v>28</v>
      </c>
      <c r="E1316" s="27" t="s">
        <v>28</v>
      </c>
      <c r="F1316" s="27">
        <v>32.0</v>
      </c>
      <c r="G1316" s="27" t="s">
        <v>29</v>
      </c>
      <c r="H1316" s="27">
        <v>11.0</v>
      </c>
      <c r="I1316" s="27" t="s">
        <v>30</v>
      </c>
      <c r="J1316" s="27">
        <v>1.0</v>
      </c>
      <c r="K1316" s="28" t="s">
        <v>47</v>
      </c>
      <c r="L1316" s="44">
        <v>170986.49</v>
      </c>
      <c r="M1316" s="45">
        <v>167951.04</v>
      </c>
      <c r="N1316" s="46">
        <v>8336.0</v>
      </c>
      <c r="O1316" s="46">
        <v>84.0</v>
      </c>
      <c r="P1316" s="44">
        <v>252252.76</v>
      </c>
      <c r="Q1316" s="31"/>
      <c r="R1316" s="69">
        <v>1913462.0</v>
      </c>
      <c r="S1316" s="51">
        <v>2436.291</v>
      </c>
      <c r="T1316" s="51">
        <v>8.71238</v>
      </c>
      <c r="U1316" s="52"/>
    </row>
    <row r="1317" hidden="1">
      <c r="A1317" s="27">
        <v>787.0</v>
      </c>
      <c r="B1317" s="27" t="s">
        <v>54</v>
      </c>
      <c r="C1317" s="27" t="s">
        <v>28</v>
      </c>
      <c r="D1317" s="27" t="s">
        <v>28</v>
      </c>
      <c r="E1317" s="27" t="s">
        <v>28</v>
      </c>
      <c r="F1317" s="27">
        <v>32.0</v>
      </c>
      <c r="G1317" s="27" t="s">
        <v>29</v>
      </c>
      <c r="H1317" s="27">
        <v>11.0</v>
      </c>
      <c r="I1317" s="27" t="s">
        <v>30</v>
      </c>
      <c r="J1317" s="27">
        <v>1.0</v>
      </c>
      <c r="K1317" s="28" t="s">
        <v>48</v>
      </c>
      <c r="L1317" s="44">
        <v>103617.09000000001</v>
      </c>
      <c r="M1317" s="45">
        <v>98326.04999999999</v>
      </c>
      <c r="N1317" s="61">
        <v>2502.0</v>
      </c>
      <c r="O1317" s="61">
        <v>22.0</v>
      </c>
      <c r="P1317" s="44">
        <v>10256.19</v>
      </c>
      <c r="Q1317" s="31"/>
      <c r="R1317" s="69">
        <v>2674039.0</v>
      </c>
      <c r="S1317" s="51">
        <v>2962.285</v>
      </c>
      <c r="T1317" s="51">
        <v>6.54081</v>
      </c>
      <c r="U1317" s="52"/>
    </row>
    <row r="1318" hidden="1">
      <c r="A1318" s="27">
        <v>788.0</v>
      </c>
      <c r="B1318" s="27" t="s">
        <v>54</v>
      </c>
      <c r="C1318" s="27" t="s">
        <v>28</v>
      </c>
      <c r="D1318" s="27" t="s">
        <v>28</v>
      </c>
      <c r="E1318" s="27" t="s">
        <v>28</v>
      </c>
      <c r="F1318" s="27">
        <v>32.0</v>
      </c>
      <c r="G1318" s="27" t="s">
        <v>29</v>
      </c>
      <c r="H1318" s="27">
        <v>11.0</v>
      </c>
      <c r="I1318" s="27" t="s">
        <v>30</v>
      </c>
      <c r="J1318" s="27">
        <v>1.0</v>
      </c>
      <c r="K1318" s="28" t="s">
        <v>49</v>
      </c>
      <c r="L1318" s="44">
        <v>86963.21</v>
      </c>
      <c r="M1318" s="45">
        <v>96153.5</v>
      </c>
      <c r="N1318" s="46">
        <v>1178.0</v>
      </c>
      <c r="O1318" s="46">
        <v>20.0</v>
      </c>
      <c r="P1318" s="44">
        <v>29289.56</v>
      </c>
      <c r="Q1318" s="31"/>
      <c r="R1318" s="69">
        <v>981283.0</v>
      </c>
      <c r="S1318" s="51">
        <v>1313.671</v>
      </c>
      <c r="T1318" s="51">
        <v>7.15876</v>
      </c>
      <c r="U1318" s="52"/>
    </row>
    <row r="1319" hidden="1">
      <c r="A1319" s="27">
        <v>789.0</v>
      </c>
      <c r="B1319" s="27" t="s">
        <v>54</v>
      </c>
      <c r="C1319" s="27" t="s">
        <v>28</v>
      </c>
      <c r="D1319" s="27" t="s">
        <v>28</v>
      </c>
      <c r="E1319" s="27" t="s">
        <v>28</v>
      </c>
      <c r="F1319" s="27">
        <v>32.0</v>
      </c>
      <c r="G1319" s="27" t="s">
        <v>29</v>
      </c>
      <c r="H1319" s="27">
        <v>11.0</v>
      </c>
      <c r="I1319" s="27" t="s">
        <v>30</v>
      </c>
      <c r="J1319" s="27">
        <v>1.0</v>
      </c>
      <c r="K1319" s="28" t="s">
        <v>50</v>
      </c>
      <c r="L1319" s="44" t="s">
        <v>55</v>
      </c>
      <c r="M1319" s="45" t="s">
        <v>55</v>
      </c>
      <c r="N1319" s="61"/>
      <c r="O1319" s="61"/>
      <c r="P1319" s="44"/>
      <c r="Q1319" s="31"/>
      <c r="R1319" s="69"/>
      <c r="S1319" s="51" t="s">
        <v>56</v>
      </c>
      <c r="T1319" s="51"/>
      <c r="U1319" s="52"/>
    </row>
    <row r="1320" hidden="1">
      <c r="A1320" s="27">
        <v>790.0</v>
      </c>
      <c r="B1320" s="27" t="s">
        <v>54</v>
      </c>
      <c r="C1320" s="27" t="s">
        <v>28</v>
      </c>
      <c r="D1320" s="27" t="s">
        <v>28</v>
      </c>
      <c r="E1320" s="27" t="s">
        <v>28</v>
      </c>
      <c r="F1320" s="27">
        <v>32.0</v>
      </c>
      <c r="G1320" s="27" t="s">
        <v>29</v>
      </c>
      <c r="H1320" s="27">
        <v>11.0</v>
      </c>
      <c r="I1320" s="27" t="s">
        <v>30</v>
      </c>
      <c r="J1320" s="27">
        <v>1.0</v>
      </c>
      <c r="K1320" s="28" t="s">
        <v>51</v>
      </c>
      <c r="L1320" s="44">
        <v>105333.63</v>
      </c>
      <c r="M1320" s="45">
        <v>89551.26</v>
      </c>
      <c r="N1320" s="46">
        <v>2942.0</v>
      </c>
      <c r="O1320" s="46">
        <v>24.0</v>
      </c>
      <c r="P1320" s="44">
        <v>26230.989999999998</v>
      </c>
      <c r="Q1320" s="31"/>
      <c r="R1320" s="69">
        <v>1164617.0</v>
      </c>
      <c r="S1320" s="51">
        <v>1480.047</v>
      </c>
      <c r="T1320" s="51">
        <v>6.83388</v>
      </c>
      <c r="U1320" s="52"/>
    </row>
    <row r="1321" hidden="1">
      <c r="A1321" s="27">
        <v>791.0</v>
      </c>
      <c r="B1321" s="27" t="s">
        <v>54</v>
      </c>
      <c r="C1321" s="27" t="s">
        <v>28</v>
      </c>
      <c r="D1321" s="27" t="s">
        <v>28</v>
      </c>
      <c r="E1321" s="27" t="s">
        <v>28</v>
      </c>
      <c r="F1321" s="27">
        <v>32.0</v>
      </c>
      <c r="G1321" s="27" t="s">
        <v>29</v>
      </c>
      <c r="H1321" s="27">
        <v>11.0</v>
      </c>
      <c r="I1321" s="27" t="s">
        <v>30</v>
      </c>
      <c r="J1321" s="27">
        <v>1.0</v>
      </c>
      <c r="K1321" s="28" t="s">
        <v>52</v>
      </c>
      <c r="L1321" s="44" t="s">
        <v>55</v>
      </c>
      <c r="M1321" s="45" t="s">
        <v>55</v>
      </c>
      <c r="N1321" s="61"/>
      <c r="O1321" s="61"/>
      <c r="P1321" s="44"/>
      <c r="Q1321" s="31"/>
      <c r="R1321" s="69">
        <v>353119.0</v>
      </c>
      <c r="S1321" s="51" t="s">
        <v>30</v>
      </c>
      <c r="T1321" s="51" t="s">
        <v>30</v>
      </c>
      <c r="U1321" s="52"/>
    </row>
    <row r="1322" hidden="1">
      <c r="A1322" s="27">
        <v>792.0</v>
      </c>
      <c r="B1322" s="27" t="s">
        <v>54</v>
      </c>
      <c r="C1322" s="27" t="s">
        <v>28</v>
      </c>
      <c r="D1322" s="27" t="s">
        <v>28</v>
      </c>
      <c r="E1322" s="27" t="s">
        <v>28</v>
      </c>
      <c r="F1322" s="27">
        <v>32.0</v>
      </c>
      <c r="G1322" s="27" t="s">
        <v>29</v>
      </c>
      <c r="H1322" s="27">
        <v>11.0</v>
      </c>
      <c r="I1322" s="27" t="s">
        <v>30</v>
      </c>
      <c r="J1322" s="27">
        <v>2.0</v>
      </c>
      <c r="K1322" s="28" t="s">
        <v>31</v>
      </c>
      <c r="L1322" s="44">
        <v>167422.54</v>
      </c>
      <c r="M1322" s="45">
        <v>157437.28999999998</v>
      </c>
      <c r="N1322" s="46">
        <v>12341.0</v>
      </c>
      <c r="O1322" s="46">
        <v>129.0</v>
      </c>
      <c r="P1322" s="44">
        <v>384434.75</v>
      </c>
      <c r="Q1322" s="31"/>
      <c r="R1322" s="69">
        <v>1049651.0</v>
      </c>
      <c r="S1322" s="51">
        <v>1306.31</v>
      </c>
      <c r="T1322" s="51">
        <v>6.33359</v>
      </c>
      <c r="U1322" s="52"/>
    </row>
    <row r="1323" hidden="1">
      <c r="A1323" s="27">
        <v>793.0</v>
      </c>
      <c r="B1323" s="27" t="s">
        <v>54</v>
      </c>
      <c r="C1323" s="27" t="s">
        <v>28</v>
      </c>
      <c r="D1323" s="27" t="s">
        <v>28</v>
      </c>
      <c r="E1323" s="27" t="s">
        <v>28</v>
      </c>
      <c r="F1323" s="27">
        <v>32.0</v>
      </c>
      <c r="G1323" s="27" t="s">
        <v>29</v>
      </c>
      <c r="H1323" s="27">
        <v>11.0</v>
      </c>
      <c r="I1323" s="27" t="s">
        <v>30</v>
      </c>
      <c r="J1323" s="27">
        <v>2.0</v>
      </c>
      <c r="K1323" s="28" t="s">
        <v>32</v>
      </c>
      <c r="L1323" s="44">
        <v>43578.159999999996</v>
      </c>
      <c r="M1323" s="45">
        <v>19673.210000000003</v>
      </c>
      <c r="N1323" s="46">
        <v>1456.0</v>
      </c>
      <c r="O1323" s="46">
        <v>12.0</v>
      </c>
      <c r="P1323" s="44">
        <v>17159.79</v>
      </c>
      <c r="Q1323" s="31"/>
      <c r="R1323" s="69">
        <v>538732.0</v>
      </c>
      <c r="S1323" s="51">
        <v>972.194</v>
      </c>
      <c r="T1323" s="51">
        <v>6.82922</v>
      </c>
      <c r="U1323" s="52"/>
    </row>
    <row r="1324" hidden="1">
      <c r="A1324" s="27">
        <v>794.0</v>
      </c>
      <c r="B1324" s="27" t="s">
        <v>54</v>
      </c>
      <c r="C1324" s="27" t="s">
        <v>28</v>
      </c>
      <c r="D1324" s="27" t="s">
        <v>28</v>
      </c>
      <c r="E1324" s="27" t="s">
        <v>28</v>
      </c>
      <c r="F1324" s="27">
        <v>32.0</v>
      </c>
      <c r="G1324" s="27" t="s">
        <v>29</v>
      </c>
      <c r="H1324" s="27">
        <v>11.0</v>
      </c>
      <c r="I1324" s="27" t="s">
        <v>30</v>
      </c>
      <c r="J1324" s="27">
        <v>2.0</v>
      </c>
      <c r="K1324" s="28" t="s">
        <v>33</v>
      </c>
      <c r="L1324" s="44">
        <v>232890.16</v>
      </c>
      <c r="M1324" s="45">
        <v>211600.41</v>
      </c>
      <c r="N1324" s="46">
        <v>5315.0</v>
      </c>
      <c r="O1324" s="46">
        <v>40.0</v>
      </c>
      <c r="P1324" s="44">
        <v>43236.1</v>
      </c>
      <c r="Q1324" s="31"/>
      <c r="R1324" s="69">
        <v>3854074.0</v>
      </c>
      <c r="S1324" s="51">
        <v>4298.877</v>
      </c>
      <c r="T1324" s="51">
        <v>6.44899</v>
      </c>
      <c r="U1324" s="52"/>
    </row>
    <row r="1325" hidden="1">
      <c r="A1325" s="27">
        <v>795.0</v>
      </c>
      <c r="B1325" s="27" t="s">
        <v>54</v>
      </c>
      <c r="C1325" s="27" t="s">
        <v>28</v>
      </c>
      <c r="D1325" s="27" t="s">
        <v>28</v>
      </c>
      <c r="E1325" s="27" t="s">
        <v>28</v>
      </c>
      <c r="F1325" s="27">
        <v>32.0</v>
      </c>
      <c r="G1325" s="27" t="s">
        <v>29</v>
      </c>
      <c r="H1325" s="27">
        <v>11.0</v>
      </c>
      <c r="I1325" s="27" t="s">
        <v>30</v>
      </c>
      <c r="J1325" s="27">
        <v>2.0</v>
      </c>
      <c r="K1325" s="28" t="s">
        <v>34</v>
      </c>
      <c r="L1325" s="44">
        <v>53758.89</v>
      </c>
      <c r="M1325" s="45">
        <v>43498.92</v>
      </c>
      <c r="N1325" s="46">
        <v>532.0</v>
      </c>
      <c r="O1325" s="46">
        <v>10.0</v>
      </c>
      <c r="P1325" s="44">
        <v>3154.03</v>
      </c>
      <c r="Q1325" s="31"/>
      <c r="R1325" s="69">
        <v>496214.0</v>
      </c>
      <c r="S1325" s="51">
        <v>933.555</v>
      </c>
      <c r="T1325" s="51">
        <v>5.18182</v>
      </c>
      <c r="U1325" s="52"/>
    </row>
    <row r="1326" hidden="1">
      <c r="A1326" s="27">
        <v>796.0</v>
      </c>
      <c r="B1326" s="27" t="s">
        <v>54</v>
      </c>
      <c r="C1326" s="27" t="s">
        <v>28</v>
      </c>
      <c r="D1326" s="27" t="s">
        <v>28</v>
      </c>
      <c r="E1326" s="27" t="s">
        <v>28</v>
      </c>
      <c r="F1326" s="27">
        <v>32.0</v>
      </c>
      <c r="G1326" s="27" t="s">
        <v>29</v>
      </c>
      <c r="H1326" s="27">
        <v>11.0</v>
      </c>
      <c r="I1326" s="27" t="s">
        <v>30</v>
      </c>
      <c r="J1326" s="27">
        <v>2.0</v>
      </c>
      <c r="K1326" s="28" t="s">
        <v>35</v>
      </c>
      <c r="L1326" s="44">
        <v>52052.04</v>
      </c>
      <c r="M1326" s="45">
        <v>46889.47</v>
      </c>
      <c r="N1326" s="46">
        <v>1917.0</v>
      </c>
      <c r="O1326" s="46">
        <v>16.0</v>
      </c>
      <c r="P1326" s="44">
        <v>30081.02</v>
      </c>
      <c r="Q1326" s="31"/>
      <c r="R1326" s="69">
        <v>992576.0</v>
      </c>
      <c r="S1326" s="51">
        <v>1388.363</v>
      </c>
      <c r="T1326" s="51">
        <v>7.91668</v>
      </c>
      <c r="U1326" s="52"/>
    </row>
    <row r="1327" hidden="1">
      <c r="A1327" s="27">
        <v>797.0</v>
      </c>
      <c r="B1327" s="27" t="s">
        <v>54</v>
      </c>
      <c r="C1327" s="27" t="s">
        <v>28</v>
      </c>
      <c r="D1327" s="27" t="s">
        <v>28</v>
      </c>
      <c r="E1327" s="27" t="s">
        <v>28</v>
      </c>
      <c r="F1327" s="27">
        <v>32.0</v>
      </c>
      <c r="G1327" s="27" t="s">
        <v>29</v>
      </c>
      <c r="H1327" s="27">
        <v>11.0</v>
      </c>
      <c r="I1327" s="27" t="s">
        <v>30</v>
      </c>
      <c r="J1327" s="27">
        <v>2.0</v>
      </c>
      <c r="K1327" s="28" t="s">
        <v>36</v>
      </c>
      <c r="L1327" s="44">
        <v>166648.91</v>
      </c>
      <c r="M1327" s="45">
        <v>153997.91999999998</v>
      </c>
      <c r="N1327" s="46">
        <v>3917.0</v>
      </c>
      <c r="O1327" s="46">
        <v>67.0</v>
      </c>
      <c r="P1327" s="44">
        <v>55775.41</v>
      </c>
      <c r="Q1327" s="31"/>
      <c r="R1327" s="69">
        <v>817291.0</v>
      </c>
      <c r="S1327" s="51">
        <v>1293.424</v>
      </c>
      <c r="T1327" s="51">
        <v>6.10149</v>
      </c>
      <c r="U1327" s="52"/>
    </row>
    <row r="1328" hidden="1">
      <c r="A1328" s="27">
        <v>798.0</v>
      </c>
      <c r="B1328" s="27" t="s">
        <v>54</v>
      </c>
      <c r="C1328" s="27" t="s">
        <v>28</v>
      </c>
      <c r="D1328" s="27" t="s">
        <v>28</v>
      </c>
      <c r="E1328" s="27" t="s">
        <v>28</v>
      </c>
      <c r="F1328" s="27">
        <v>32.0</v>
      </c>
      <c r="G1328" s="27" t="s">
        <v>29</v>
      </c>
      <c r="H1328" s="27">
        <v>11.0</v>
      </c>
      <c r="I1328" s="27" t="s">
        <v>30</v>
      </c>
      <c r="J1328" s="27">
        <v>2.0</v>
      </c>
      <c r="K1328" s="28" t="s">
        <v>37</v>
      </c>
      <c r="L1328" s="44">
        <v>42737.71</v>
      </c>
      <c r="M1328" s="45">
        <v>7336.76</v>
      </c>
      <c r="N1328" s="46">
        <v>1665.0</v>
      </c>
      <c r="O1328" s="46">
        <v>15.0</v>
      </c>
      <c r="P1328" s="44">
        <v>18179.010000000002</v>
      </c>
      <c r="Q1328" s="31"/>
      <c r="R1328" s="69">
        <v>718796.0</v>
      </c>
      <c r="S1328" s="51">
        <v>1138.74</v>
      </c>
      <c r="T1328" s="51">
        <v>6.96762</v>
      </c>
      <c r="U1328" s="52"/>
    </row>
    <row r="1329" hidden="1">
      <c r="A1329" s="27">
        <v>799.0</v>
      </c>
      <c r="B1329" s="27" t="s">
        <v>54</v>
      </c>
      <c r="C1329" s="27" t="s">
        <v>28</v>
      </c>
      <c r="D1329" s="27" t="s">
        <v>28</v>
      </c>
      <c r="E1329" s="27" t="s">
        <v>28</v>
      </c>
      <c r="F1329" s="27">
        <v>32.0</v>
      </c>
      <c r="G1329" s="27" t="s">
        <v>29</v>
      </c>
      <c r="H1329" s="27">
        <v>11.0</v>
      </c>
      <c r="I1329" s="27" t="s">
        <v>30</v>
      </c>
      <c r="J1329" s="27">
        <v>2.0</v>
      </c>
      <c r="K1329" s="28" t="s">
        <v>38</v>
      </c>
      <c r="L1329" s="44">
        <v>40360.68</v>
      </c>
      <c r="M1329" s="45">
        <v>23212.87</v>
      </c>
      <c r="N1329" s="46">
        <v>1277.0</v>
      </c>
      <c r="O1329" s="46">
        <v>10.0</v>
      </c>
      <c r="P1329" s="44">
        <v>11660.16</v>
      </c>
      <c r="Q1329" s="31"/>
      <c r="R1329" s="69">
        <v>1142494.0</v>
      </c>
      <c r="S1329" s="51">
        <v>1474.338</v>
      </c>
      <c r="T1329" s="51">
        <v>5.36044</v>
      </c>
      <c r="U1329" s="52"/>
    </row>
    <row r="1330" hidden="1">
      <c r="A1330" s="27">
        <v>800.0</v>
      </c>
      <c r="B1330" s="27" t="s">
        <v>54</v>
      </c>
      <c r="C1330" s="27" t="s">
        <v>28</v>
      </c>
      <c r="D1330" s="27" t="s">
        <v>28</v>
      </c>
      <c r="E1330" s="27" t="s">
        <v>28</v>
      </c>
      <c r="F1330" s="27">
        <v>32.0</v>
      </c>
      <c r="G1330" s="27" t="s">
        <v>29</v>
      </c>
      <c r="H1330" s="27">
        <v>11.0</v>
      </c>
      <c r="I1330" s="27" t="s">
        <v>30</v>
      </c>
      <c r="J1330" s="27">
        <v>2.0</v>
      </c>
      <c r="K1330" s="28" t="s">
        <v>39</v>
      </c>
      <c r="L1330" s="44">
        <v>177744.91</v>
      </c>
      <c r="M1330" s="45">
        <v>160146.35</v>
      </c>
      <c r="N1330" s="46">
        <v>5086.0</v>
      </c>
      <c r="O1330" s="46">
        <v>34.0</v>
      </c>
      <c r="P1330" s="44">
        <v>55290.86</v>
      </c>
      <c r="Q1330" s="31"/>
      <c r="R1330" s="69">
        <v>2491401.0</v>
      </c>
      <c r="S1330" s="51">
        <v>2774.268</v>
      </c>
      <c r="T1330" s="51">
        <v>5.50044</v>
      </c>
      <c r="U1330" s="52"/>
    </row>
    <row r="1331" hidden="1">
      <c r="A1331" s="27">
        <v>801.0</v>
      </c>
      <c r="B1331" s="27" t="s">
        <v>54</v>
      </c>
      <c r="C1331" s="27" t="s">
        <v>28</v>
      </c>
      <c r="D1331" s="27" t="s">
        <v>28</v>
      </c>
      <c r="E1331" s="27" t="s">
        <v>28</v>
      </c>
      <c r="F1331" s="27">
        <v>32.0</v>
      </c>
      <c r="G1331" s="27" t="s">
        <v>29</v>
      </c>
      <c r="H1331" s="27">
        <v>11.0</v>
      </c>
      <c r="I1331" s="27" t="s">
        <v>30</v>
      </c>
      <c r="J1331" s="27">
        <v>2.0</v>
      </c>
      <c r="K1331" s="28" t="s">
        <v>40</v>
      </c>
      <c r="L1331" s="44">
        <v>217633.56</v>
      </c>
      <c r="M1331" s="45">
        <v>238881.62</v>
      </c>
      <c r="N1331" s="46">
        <v>6254.0</v>
      </c>
      <c r="O1331" s="46">
        <v>43.0</v>
      </c>
      <c r="P1331" s="44">
        <v>44821.1</v>
      </c>
      <c r="Q1331" s="31"/>
      <c r="R1331" s="69">
        <v>3144469.0</v>
      </c>
      <c r="S1331" s="51">
        <v>3579.056</v>
      </c>
      <c r="T1331" s="51">
        <v>8.26836</v>
      </c>
      <c r="U1331" s="52"/>
    </row>
    <row r="1332" hidden="1">
      <c r="A1332" s="27">
        <v>802.0</v>
      </c>
      <c r="B1332" s="27" t="s">
        <v>54</v>
      </c>
      <c r="C1332" s="27" t="s">
        <v>28</v>
      </c>
      <c r="D1332" s="27" t="s">
        <v>28</v>
      </c>
      <c r="E1332" s="27" t="s">
        <v>28</v>
      </c>
      <c r="F1332" s="27">
        <v>32.0</v>
      </c>
      <c r="G1332" s="27" t="s">
        <v>29</v>
      </c>
      <c r="H1332" s="27">
        <v>11.0</v>
      </c>
      <c r="I1332" s="27" t="s">
        <v>30</v>
      </c>
      <c r="J1332" s="27">
        <v>2.0</v>
      </c>
      <c r="K1332" s="28" t="s">
        <v>41</v>
      </c>
      <c r="L1332" s="44">
        <v>58945.61</v>
      </c>
      <c r="M1332" s="45">
        <v>41137.47</v>
      </c>
      <c r="N1332" s="46">
        <v>1631.0</v>
      </c>
      <c r="O1332" s="46">
        <v>20.0</v>
      </c>
      <c r="P1332" s="44">
        <v>11651.92</v>
      </c>
      <c r="Q1332" s="31"/>
      <c r="R1332" s="69">
        <v>558944.0</v>
      </c>
      <c r="S1332" s="51">
        <v>1069.069</v>
      </c>
      <c r="T1332" s="51">
        <v>7.81848</v>
      </c>
      <c r="U1332" s="52"/>
    </row>
    <row r="1333" hidden="1">
      <c r="A1333" s="27">
        <v>803.0</v>
      </c>
      <c r="B1333" s="27" t="s">
        <v>54</v>
      </c>
      <c r="C1333" s="27" t="s">
        <v>28</v>
      </c>
      <c r="D1333" s="27" t="s">
        <v>28</v>
      </c>
      <c r="E1333" s="27" t="s">
        <v>28</v>
      </c>
      <c r="F1333" s="27">
        <v>32.0</v>
      </c>
      <c r="G1333" s="27" t="s">
        <v>29</v>
      </c>
      <c r="H1333" s="27">
        <v>11.0</v>
      </c>
      <c r="I1333" s="27" t="s">
        <v>30</v>
      </c>
      <c r="J1333" s="27">
        <v>2.0</v>
      </c>
      <c r="K1333" s="28" t="s">
        <v>42</v>
      </c>
      <c r="L1333" s="44">
        <v>203197.93000000002</v>
      </c>
      <c r="M1333" s="45">
        <v>217975.59999999998</v>
      </c>
      <c r="N1333" s="46">
        <v>2705.0</v>
      </c>
      <c r="O1333" s="46">
        <v>53.0</v>
      </c>
      <c r="P1333" s="44">
        <v>35662.880000000005</v>
      </c>
      <c r="Q1333" s="31"/>
      <c r="R1333" s="69">
        <v>1772631.0</v>
      </c>
      <c r="S1333" s="51">
        <v>2204.847</v>
      </c>
      <c r="T1333" s="51">
        <v>7.98362</v>
      </c>
      <c r="U1333" s="52"/>
    </row>
    <row r="1334" hidden="1">
      <c r="A1334" s="27">
        <v>804.0</v>
      </c>
      <c r="B1334" s="27" t="s">
        <v>54</v>
      </c>
      <c r="C1334" s="27" t="s">
        <v>28</v>
      </c>
      <c r="D1334" s="27" t="s">
        <v>28</v>
      </c>
      <c r="E1334" s="27" t="s">
        <v>28</v>
      </c>
      <c r="F1334" s="27">
        <v>32.0</v>
      </c>
      <c r="G1334" s="27" t="s">
        <v>29</v>
      </c>
      <c r="H1334" s="27">
        <v>11.0</v>
      </c>
      <c r="I1334" s="27" t="s">
        <v>30</v>
      </c>
      <c r="J1334" s="27">
        <v>2.0</v>
      </c>
      <c r="K1334" s="28" t="s">
        <v>43</v>
      </c>
      <c r="L1334" s="44">
        <v>52397.03999999999</v>
      </c>
      <c r="M1334" s="45">
        <v>45249.52</v>
      </c>
      <c r="N1334" s="61">
        <v>3006.0</v>
      </c>
      <c r="O1334" s="61">
        <v>13.0</v>
      </c>
      <c r="P1334" s="44">
        <v>56631.79</v>
      </c>
      <c r="Q1334" s="31"/>
      <c r="R1334" s="69">
        <v>1463339.0</v>
      </c>
      <c r="S1334" s="51">
        <v>1765.021</v>
      </c>
      <c r="T1334" s="51">
        <v>8.0974</v>
      </c>
      <c r="U1334" s="52"/>
    </row>
    <row r="1335" hidden="1">
      <c r="A1335" s="27">
        <v>805.0</v>
      </c>
      <c r="B1335" s="27" t="s">
        <v>54</v>
      </c>
      <c r="C1335" s="27" t="s">
        <v>28</v>
      </c>
      <c r="D1335" s="27" t="s">
        <v>28</v>
      </c>
      <c r="E1335" s="27" t="s">
        <v>28</v>
      </c>
      <c r="F1335" s="27">
        <v>32.0</v>
      </c>
      <c r="G1335" s="27" t="s">
        <v>29</v>
      </c>
      <c r="H1335" s="27">
        <v>11.0</v>
      </c>
      <c r="I1335" s="27" t="s">
        <v>30</v>
      </c>
      <c r="J1335" s="27">
        <v>2.0</v>
      </c>
      <c r="K1335" s="28" t="s">
        <v>44</v>
      </c>
      <c r="L1335" s="44">
        <v>173385.39</v>
      </c>
      <c r="M1335" s="45">
        <v>192664.12</v>
      </c>
      <c r="N1335" s="46">
        <v>5119.0</v>
      </c>
      <c r="O1335" s="46">
        <v>41.0</v>
      </c>
      <c r="P1335" s="44">
        <v>22331.56</v>
      </c>
      <c r="Q1335" s="31"/>
      <c r="R1335" s="69">
        <v>1673624.0</v>
      </c>
      <c r="S1335" s="51">
        <v>2064.45</v>
      </c>
      <c r="T1335" s="51">
        <v>8.85946</v>
      </c>
      <c r="U1335" s="52"/>
    </row>
    <row r="1336" hidden="1">
      <c r="A1336" s="27">
        <v>806.0</v>
      </c>
      <c r="B1336" s="27" t="s">
        <v>54</v>
      </c>
      <c r="C1336" s="27" t="s">
        <v>28</v>
      </c>
      <c r="D1336" s="27" t="s">
        <v>28</v>
      </c>
      <c r="E1336" s="27" t="s">
        <v>28</v>
      </c>
      <c r="F1336" s="27">
        <v>32.0</v>
      </c>
      <c r="G1336" s="27" t="s">
        <v>29</v>
      </c>
      <c r="H1336" s="27">
        <v>11.0</v>
      </c>
      <c r="I1336" s="27" t="s">
        <v>30</v>
      </c>
      <c r="J1336" s="27">
        <v>2.0</v>
      </c>
      <c r="K1336" s="28" t="s">
        <v>45</v>
      </c>
      <c r="L1336" s="44">
        <v>169641.32</v>
      </c>
      <c r="M1336" s="45">
        <v>186991.31</v>
      </c>
      <c r="N1336" s="46">
        <v>4825.0</v>
      </c>
      <c r="O1336" s="46">
        <v>33.0</v>
      </c>
      <c r="P1336" s="44">
        <v>49124.55</v>
      </c>
      <c r="Q1336" s="31"/>
      <c r="R1336" s="69">
        <v>1029872.0000000001</v>
      </c>
      <c r="S1336" s="51">
        <v>1463.151</v>
      </c>
      <c r="T1336" s="51">
        <v>6.4161</v>
      </c>
      <c r="U1336" s="52"/>
    </row>
    <row r="1337" hidden="1">
      <c r="A1337" s="27">
        <v>807.0</v>
      </c>
      <c r="B1337" s="27" t="s">
        <v>54</v>
      </c>
      <c r="C1337" s="27" t="s">
        <v>28</v>
      </c>
      <c r="D1337" s="27" t="s">
        <v>28</v>
      </c>
      <c r="E1337" s="27" t="s">
        <v>28</v>
      </c>
      <c r="F1337" s="27">
        <v>32.0</v>
      </c>
      <c r="G1337" s="27" t="s">
        <v>29</v>
      </c>
      <c r="H1337" s="27">
        <v>11.0</v>
      </c>
      <c r="I1337" s="27" t="s">
        <v>30</v>
      </c>
      <c r="J1337" s="27">
        <v>2.0</v>
      </c>
      <c r="K1337" s="28" t="s">
        <v>46</v>
      </c>
      <c r="L1337" s="44">
        <v>36615.03</v>
      </c>
      <c r="M1337" s="45">
        <v>32958.99</v>
      </c>
      <c r="N1337" s="46">
        <v>1002.0</v>
      </c>
      <c r="O1337" s="46">
        <v>8.0</v>
      </c>
      <c r="P1337" s="44">
        <v>8153.72</v>
      </c>
      <c r="Q1337" s="31"/>
      <c r="R1337" s="69">
        <v>929163.0</v>
      </c>
      <c r="S1337" s="51">
        <v>1252.775</v>
      </c>
      <c r="T1337" s="51">
        <v>6.58065</v>
      </c>
      <c r="U1337" s="52"/>
    </row>
    <row r="1338" hidden="1">
      <c r="A1338" s="27">
        <v>808.0</v>
      </c>
      <c r="B1338" s="27" t="s">
        <v>54</v>
      </c>
      <c r="C1338" s="27" t="s">
        <v>28</v>
      </c>
      <c r="D1338" s="27" t="s">
        <v>28</v>
      </c>
      <c r="E1338" s="27" t="s">
        <v>28</v>
      </c>
      <c r="F1338" s="27">
        <v>32.0</v>
      </c>
      <c r="G1338" s="27" t="s">
        <v>29</v>
      </c>
      <c r="H1338" s="27">
        <v>11.0</v>
      </c>
      <c r="I1338" s="27" t="s">
        <v>30</v>
      </c>
      <c r="J1338" s="27">
        <v>2.0</v>
      </c>
      <c r="K1338" s="28" t="s">
        <v>47</v>
      </c>
      <c r="L1338" s="44">
        <v>347613.45999999996</v>
      </c>
      <c r="M1338" s="45">
        <v>342575.29</v>
      </c>
      <c r="N1338" s="46">
        <v>15219.0</v>
      </c>
      <c r="O1338" s="46">
        <v>159.0</v>
      </c>
      <c r="P1338" s="44">
        <v>431875.75</v>
      </c>
      <c r="Q1338" s="31"/>
      <c r="R1338" s="69">
        <v>3663439.0</v>
      </c>
      <c r="S1338" s="51">
        <v>4215.081</v>
      </c>
      <c r="T1338" s="51">
        <v>8.73797</v>
      </c>
      <c r="U1338" s="52"/>
    </row>
    <row r="1339" hidden="1">
      <c r="A1339" s="27">
        <v>809.0</v>
      </c>
      <c r="B1339" s="27" t="s">
        <v>54</v>
      </c>
      <c r="C1339" s="27" t="s">
        <v>28</v>
      </c>
      <c r="D1339" s="27" t="s">
        <v>28</v>
      </c>
      <c r="E1339" s="27" t="s">
        <v>28</v>
      </c>
      <c r="F1339" s="27">
        <v>32.0</v>
      </c>
      <c r="G1339" s="27" t="s">
        <v>29</v>
      </c>
      <c r="H1339" s="27">
        <v>11.0</v>
      </c>
      <c r="I1339" s="27" t="s">
        <v>30</v>
      </c>
      <c r="J1339" s="27">
        <v>2.0</v>
      </c>
      <c r="K1339" s="28" t="s">
        <v>48</v>
      </c>
      <c r="L1339" s="44" t="s">
        <v>55</v>
      </c>
      <c r="M1339" s="45" t="s">
        <v>55</v>
      </c>
      <c r="N1339" s="61"/>
      <c r="O1339" s="61"/>
      <c r="P1339" s="44"/>
      <c r="Q1339" s="31"/>
      <c r="R1339" s="69"/>
      <c r="S1339" s="51" t="s">
        <v>30</v>
      </c>
      <c r="T1339" s="51"/>
      <c r="U1339" s="52"/>
    </row>
    <row r="1340" hidden="1">
      <c r="A1340" s="27">
        <v>810.0</v>
      </c>
      <c r="B1340" s="27" t="s">
        <v>54</v>
      </c>
      <c r="C1340" s="27" t="s">
        <v>28</v>
      </c>
      <c r="D1340" s="27" t="s">
        <v>28</v>
      </c>
      <c r="E1340" s="27" t="s">
        <v>28</v>
      </c>
      <c r="F1340" s="27">
        <v>32.0</v>
      </c>
      <c r="G1340" s="27" t="s">
        <v>29</v>
      </c>
      <c r="H1340" s="27">
        <v>11.0</v>
      </c>
      <c r="I1340" s="27" t="s">
        <v>30</v>
      </c>
      <c r="J1340" s="27">
        <v>2.0</v>
      </c>
      <c r="K1340" s="28" t="s">
        <v>49</v>
      </c>
      <c r="L1340" s="44">
        <v>172236.56</v>
      </c>
      <c r="M1340" s="45">
        <v>190886.91</v>
      </c>
      <c r="N1340" s="46">
        <v>1913.0</v>
      </c>
      <c r="O1340" s="46">
        <v>35.0</v>
      </c>
      <c r="P1340" s="44">
        <v>51305.17</v>
      </c>
      <c r="Q1340" s="31"/>
      <c r="R1340" s="69">
        <v>1764896.0</v>
      </c>
      <c r="S1340" s="51">
        <v>2140.932</v>
      </c>
      <c r="T1340" s="51">
        <v>7.41586</v>
      </c>
      <c r="U1340" s="52"/>
    </row>
    <row r="1341" hidden="1">
      <c r="A1341" s="27">
        <v>811.0</v>
      </c>
      <c r="B1341" s="27" t="s">
        <v>54</v>
      </c>
      <c r="C1341" s="27" t="s">
        <v>28</v>
      </c>
      <c r="D1341" s="27" t="s">
        <v>28</v>
      </c>
      <c r="E1341" s="27" t="s">
        <v>28</v>
      </c>
      <c r="F1341" s="27">
        <v>32.0</v>
      </c>
      <c r="G1341" s="27" t="s">
        <v>29</v>
      </c>
      <c r="H1341" s="27">
        <v>11.0</v>
      </c>
      <c r="I1341" s="27" t="s">
        <v>30</v>
      </c>
      <c r="J1341" s="27">
        <v>2.0</v>
      </c>
      <c r="K1341" s="28" t="s">
        <v>50</v>
      </c>
      <c r="L1341" s="44" t="s">
        <v>55</v>
      </c>
      <c r="M1341" s="45" t="s">
        <v>55</v>
      </c>
      <c r="N1341" s="61"/>
      <c r="O1341" s="61"/>
      <c r="P1341" s="44"/>
      <c r="Q1341" s="31"/>
      <c r="R1341" s="69"/>
      <c r="S1341" s="51" t="s">
        <v>30</v>
      </c>
      <c r="T1341" s="51"/>
      <c r="U1341" s="52"/>
    </row>
    <row r="1342" hidden="1">
      <c r="A1342" s="27">
        <v>812.0</v>
      </c>
      <c r="B1342" s="27" t="s">
        <v>54</v>
      </c>
      <c r="C1342" s="27" t="s">
        <v>28</v>
      </c>
      <c r="D1342" s="27" t="s">
        <v>28</v>
      </c>
      <c r="E1342" s="27" t="s">
        <v>28</v>
      </c>
      <c r="F1342" s="27">
        <v>32.0</v>
      </c>
      <c r="G1342" s="27" t="s">
        <v>29</v>
      </c>
      <c r="H1342" s="27">
        <v>11.0</v>
      </c>
      <c r="I1342" s="27" t="s">
        <v>30</v>
      </c>
      <c r="J1342" s="27">
        <v>2.0</v>
      </c>
      <c r="K1342" s="28" t="s">
        <v>51</v>
      </c>
      <c r="L1342" s="44">
        <v>209030.61</v>
      </c>
      <c r="M1342" s="45">
        <v>194811.4</v>
      </c>
      <c r="N1342" s="46">
        <v>5432.0</v>
      </c>
      <c r="O1342" s="46">
        <v>42.0</v>
      </c>
      <c r="P1342" s="44">
        <v>49893.079999999994</v>
      </c>
      <c r="Q1342" s="31"/>
      <c r="R1342" s="69">
        <v>2098051.0</v>
      </c>
      <c r="S1342" s="51">
        <v>2479.39</v>
      </c>
      <c r="T1342" s="51">
        <v>6.75791</v>
      </c>
      <c r="U1342" s="52"/>
    </row>
    <row r="1343" hidden="1">
      <c r="A1343" s="27">
        <v>813.0</v>
      </c>
      <c r="B1343" s="27" t="s">
        <v>54</v>
      </c>
      <c r="C1343" s="27" t="s">
        <v>28</v>
      </c>
      <c r="D1343" s="27" t="s">
        <v>28</v>
      </c>
      <c r="E1343" s="27" t="s">
        <v>28</v>
      </c>
      <c r="F1343" s="27">
        <v>32.0</v>
      </c>
      <c r="G1343" s="27" t="s">
        <v>29</v>
      </c>
      <c r="H1343" s="27">
        <v>11.0</v>
      </c>
      <c r="I1343" s="27" t="s">
        <v>30</v>
      </c>
      <c r="J1343" s="27">
        <v>2.0</v>
      </c>
      <c r="K1343" s="28" t="s">
        <v>52</v>
      </c>
      <c r="L1343" s="44">
        <v>5113.16</v>
      </c>
      <c r="M1343" s="45">
        <v>5816.87</v>
      </c>
      <c r="N1343" s="46">
        <v>124.0</v>
      </c>
      <c r="O1343" s="46">
        <v>1.0</v>
      </c>
      <c r="P1343" s="44">
        <v>1036.3500000000001</v>
      </c>
      <c r="Q1343" s="31"/>
      <c r="R1343" s="69">
        <v>921512.0</v>
      </c>
      <c r="S1343" s="51">
        <v>1254.788</v>
      </c>
      <c r="T1343" s="51">
        <v>5.36716</v>
      </c>
      <c r="U1343" s="52"/>
    </row>
    <row r="1344" hidden="1">
      <c r="A1344" s="27">
        <v>814.0</v>
      </c>
      <c r="B1344" s="27" t="s">
        <v>54</v>
      </c>
      <c r="C1344" s="27" t="s">
        <v>28</v>
      </c>
      <c r="D1344" s="27" t="s">
        <v>28</v>
      </c>
      <c r="E1344" s="27" t="s">
        <v>28</v>
      </c>
      <c r="F1344" s="27">
        <v>32.0</v>
      </c>
      <c r="G1344" s="27" t="s">
        <v>29</v>
      </c>
      <c r="H1344" s="27">
        <v>11.0</v>
      </c>
      <c r="I1344" s="27" t="s">
        <v>30</v>
      </c>
      <c r="J1344" s="27">
        <v>4.0</v>
      </c>
      <c r="K1344" s="28" t="s">
        <v>31</v>
      </c>
      <c r="L1344" s="44">
        <v>342718.26</v>
      </c>
      <c r="M1344" s="45">
        <v>320451.39</v>
      </c>
      <c r="N1344" s="46">
        <v>13999.0</v>
      </c>
      <c r="O1344" s="46">
        <v>255.0</v>
      </c>
      <c r="P1344" s="44">
        <v>794869.46</v>
      </c>
      <c r="Q1344" s="31"/>
      <c r="R1344" s="69">
        <v>1863628.0</v>
      </c>
      <c r="S1344" s="51">
        <v>2233.61</v>
      </c>
      <c r="T1344" s="51">
        <v>6.53312</v>
      </c>
      <c r="U1344" s="52"/>
    </row>
    <row r="1345" hidden="1">
      <c r="A1345" s="27">
        <v>815.0</v>
      </c>
      <c r="B1345" s="27" t="s">
        <v>54</v>
      </c>
      <c r="C1345" s="27" t="s">
        <v>28</v>
      </c>
      <c r="D1345" s="27" t="s">
        <v>28</v>
      </c>
      <c r="E1345" s="27" t="s">
        <v>28</v>
      </c>
      <c r="F1345" s="27">
        <v>32.0</v>
      </c>
      <c r="G1345" s="27" t="s">
        <v>29</v>
      </c>
      <c r="H1345" s="27">
        <v>11.0</v>
      </c>
      <c r="I1345" s="27" t="s">
        <v>30</v>
      </c>
      <c r="J1345" s="27">
        <v>4.0</v>
      </c>
      <c r="K1345" s="28" t="s">
        <v>32</v>
      </c>
      <c r="L1345" s="44">
        <v>96304.32999999999</v>
      </c>
      <c r="M1345" s="45">
        <v>74605.78</v>
      </c>
      <c r="N1345" s="46">
        <v>3076.0</v>
      </c>
      <c r="O1345" s="46">
        <v>30.0</v>
      </c>
      <c r="P1345" s="44">
        <v>40161.84</v>
      </c>
      <c r="Q1345" s="31"/>
      <c r="R1345" s="69">
        <v>940550.0</v>
      </c>
      <c r="S1345" s="51">
        <v>1282.367</v>
      </c>
      <c r="T1345" s="51">
        <v>11.69898</v>
      </c>
      <c r="U1345" s="52"/>
    </row>
    <row r="1346" hidden="1">
      <c r="A1346" s="27">
        <v>816.0</v>
      </c>
      <c r="B1346" s="27" t="s">
        <v>54</v>
      </c>
      <c r="C1346" s="27" t="s">
        <v>28</v>
      </c>
      <c r="D1346" s="27" t="s">
        <v>28</v>
      </c>
      <c r="E1346" s="27" t="s">
        <v>28</v>
      </c>
      <c r="F1346" s="27">
        <v>32.0</v>
      </c>
      <c r="G1346" s="27" t="s">
        <v>29</v>
      </c>
      <c r="H1346" s="27">
        <v>11.0</v>
      </c>
      <c r="I1346" s="27" t="s">
        <v>30</v>
      </c>
      <c r="J1346" s="27">
        <v>4.0</v>
      </c>
      <c r="K1346" s="28" t="s">
        <v>33</v>
      </c>
      <c r="L1346" s="44">
        <v>437455.84</v>
      </c>
      <c r="M1346" s="45">
        <v>418122.48</v>
      </c>
      <c r="N1346" s="46">
        <v>11252.0</v>
      </c>
      <c r="O1346" s="46">
        <v>82.0</v>
      </c>
      <c r="P1346" s="44">
        <v>84115.23</v>
      </c>
      <c r="Q1346" s="31"/>
      <c r="R1346" s="69">
        <v>2227737.0</v>
      </c>
      <c r="S1346" s="51">
        <v>2660.099</v>
      </c>
      <c r="T1346" s="51">
        <v>7.53497</v>
      </c>
      <c r="U1346" s="52"/>
    </row>
    <row r="1347" hidden="1">
      <c r="A1347" s="27">
        <v>817.0</v>
      </c>
      <c r="B1347" s="27" t="s">
        <v>54</v>
      </c>
      <c r="C1347" s="27" t="s">
        <v>28</v>
      </c>
      <c r="D1347" s="27" t="s">
        <v>28</v>
      </c>
      <c r="E1347" s="27" t="s">
        <v>28</v>
      </c>
      <c r="F1347" s="27">
        <v>32.0</v>
      </c>
      <c r="G1347" s="27" t="s">
        <v>29</v>
      </c>
      <c r="H1347" s="27">
        <v>11.0</v>
      </c>
      <c r="I1347" s="27" t="s">
        <v>30</v>
      </c>
      <c r="J1347" s="27">
        <v>4.0</v>
      </c>
      <c r="K1347" s="28" t="s">
        <v>34</v>
      </c>
      <c r="L1347" s="44">
        <v>88051.22</v>
      </c>
      <c r="M1347" s="45">
        <v>86749.17000000001</v>
      </c>
      <c r="N1347" s="46">
        <v>1205.0</v>
      </c>
      <c r="O1347" s="46">
        <v>16.0</v>
      </c>
      <c r="P1347" s="44">
        <v>6175.58</v>
      </c>
      <c r="Q1347" s="31"/>
      <c r="R1347" s="69">
        <v>811998.0</v>
      </c>
      <c r="S1347" s="51">
        <v>1285.929</v>
      </c>
      <c r="T1347" s="51">
        <v>5.44073</v>
      </c>
      <c r="U1347" s="52"/>
    </row>
    <row r="1348" hidden="1">
      <c r="A1348" s="27">
        <v>818.0</v>
      </c>
      <c r="B1348" s="27" t="s">
        <v>54</v>
      </c>
      <c r="C1348" s="27" t="s">
        <v>28</v>
      </c>
      <c r="D1348" s="27" t="s">
        <v>28</v>
      </c>
      <c r="E1348" s="27" t="s">
        <v>28</v>
      </c>
      <c r="F1348" s="27">
        <v>32.0</v>
      </c>
      <c r="G1348" s="27" t="s">
        <v>29</v>
      </c>
      <c r="H1348" s="27">
        <v>11.0</v>
      </c>
      <c r="I1348" s="27" t="s">
        <v>30</v>
      </c>
      <c r="J1348" s="27">
        <v>4.0</v>
      </c>
      <c r="K1348" s="28" t="s">
        <v>35</v>
      </c>
      <c r="L1348" s="44">
        <v>108416.65000000001</v>
      </c>
      <c r="M1348" s="45">
        <v>92190.98</v>
      </c>
      <c r="N1348" s="46">
        <v>3195.0</v>
      </c>
      <c r="O1348" s="46">
        <v>24.0</v>
      </c>
      <c r="P1348" s="44">
        <v>18710.84</v>
      </c>
      <c r="Q1348" s="31"/>
      <c r="R1348" s="69">
        <v>1607431.0</v>
      </c>
      <c r="S1348" s="51">
        <v>2095.312</v>
      </c>
      <c r="T1348" s="51">
        <v>7.66936</v>
      </c>
      <c r="U1348" s="52"/>
    </row>
    <row r="1349" hidden="1">
      <c r="A1349" s="27">
        <v>819.0</v>
      </c>
      <c r="B1349" s="27" t="s">
        <v>54</v>
      </c>
      <c r="C1349" s="27" t="s">
        <v>28</v>
      </c>
      <c r="D1349" s="27" t="s">
        <v>28</v>
      </c>
      <c r="E1349" s="27" t="s">
        <v>28</v>
      </c>
      <c r="F1349" s="27">
        <v>32.0</v>
      </c>
      <c r="G1349" s="27" t="s">
        <v>29</v>
      </c>
      <c r="H1349" s="27">
        <v>11.0</v>
      </c>
      <c r="I1349" s="27" t="s">
        <v>30</v>
      </c>
      <c r="J1349" s="27">
        <v>4.0</v>
      </c>
      <c r="K1349" s="28" t="s">
        <v>36</v>
      </c>
      <c r="L1349" s="44">
        <v>335214.35000000003</v>
      </c>
      <c r="M1349" s="45">
        <v>319900.73</v>
      </c>
      <c r="N1349" s="46">
        <v>6084.0</v>
      </c>
      <c r="O1349" s="46">
        <v>129.0</v>
      </c>
      <c r="P1349" s="44">
        <v>168372.53</v>
      </c>
      <c r="Q1349" s="31"/>
      <c r="R1349" s="69">
        <v>1471660.0</v>
      </c>
      <c r="S1349" s="51">
        <v>1967.535</v>
      </c>
      <c r="T1349" s="51">
        <v>6.06595</v>
      </c>
      <c r="U1349" s="52"/>
    </row>
    <row r="1350" hidden="1">
      <c r="A1350" s="27">
        <v>820.0</v>
      </c>
      <c r="B1350" s="27" t="s">
        <v>54</v>
      </c>
      <c r="C1350" s="27" t="s">
        <v>28</v>
      </c>
      <c r="D1350" s="27" t="s">
        <v>28</v>
      </c>
      <c r="E1350" s="27" t="s">
        <v>28</v>
      </c>
      <c r="F1350" s="27">
        <v>32.0</v>
      </c>
      <c r="G1350" s="27" t="s">
        <v>29</v>
      </c>
      <c r="H1350" s="27">
        <v>11.0</v>
      </c>
      <c r="I1350" s="27" t="s">
        <v>30</v>
      </c>
      <c r="J1350" s="27">
        <v>4.0</v>
      </c>
      <c r="K1350" s="28" t="s">
        <v>37</v>
      </c>
      <c r="L1350" s="44">
        <v>352779.56</v>
      </c>
      <c r="M1350" s="45">
        <v>343270.85</v>
      </c>
      <c r="N1350" s="46">
        <v>9154.0</v>
      </c>
      <c r="O1350" s="46">
        <v>68.0</v>
      </c>
      <c r="P1350" s="44">
        <v>76339.73</v>
      </c>
      <c r="Q1350" s="31"/>
      <c r="R1350" s="69">
        <v>4163983.0</v>
      </c>
      <c r="S1350" s="51">
        <v>4760.842</v>
      </c>
      <c r="T1350" s="51">
        <v>6.3908</v>
      </c>
      <c r="U1350" s="52"/>
    </row>
    <row r="1351" hidden="1">
      <c r="A1351" s="27">
        <v>821.0</v>
      </c>
      <c r="B1351" s="27" t="s">
        <v>54</v>
      </c>
      <c r="C1351" s="27" t="s">
        <v>28</v>
      </c>
      <c r="D1351" s="27" t="s">
        <v>28</v>
      </c>
      <c r="E1351" s="27" t="s">
        <v>28</v>
      </c>
      <c r="F1351" s="27">
        <v>32.0</v>
      </c>
      <c r="G1351" s="27" t="s">
        <v>29</v>
      </c>
      <c r="H1351" s="27">
        <v>11.0</v>
      </c>
      <c r="I1351" s="27" t="s">
        <v>30</v>
      </c>
      <c r="J1351" s="27">
        <v>4.0</v>
      </c>
      <c r="K1351" s="28" t="s">
        <v>38</v>
      </c>
      <c r="L1351" s="44">
        <v>113750.51000000001</v>
      </c>
      <c r="M1351" s="45">
        <v>92412.7</v>
      </c>
      <c r="N1351" s="46">
        <v>3422.0</v>
      </c>
      <c r="O1351" s="46">
        <v>23.0</v>
      </c>
      <c r="P1351" s="44">
        <v>20677.24</v>
      </c>
      <c r="Q1351" s="31"/>
      <c r="R1351" s="69">
        <v>2379050.0</v>
      </c>
      <c r="S1351" s="51">
        <v>3084.465</v>
      </c>
      <c r="T1351" s="51">
        <v>11.52013</v>
      </c>
      <c r="U1351" s="52"/>
    </row>
    <row r="1352" hidden="1">
      <c r="A1352" s="27">
        <v>822.0</v>
      </c>
      <c r="B1352" s="27" t="s">
        <v>54</v>
      </c>
      <c r="C1352" s="27" t="s">
        <v>28</v>
      </c>
      <c r="D1352" s="27" t="s">
        <v>28</v>
      </c>
      <c r="E1352" s="27" t="s">
        <v>28</v>
      </c>
      <c r="F1352" s="27">
        <v>32.0</v>
      </c>
      <c r="G1352" s="27" t="s">
        <v>29</v>
      </c>
      <c r="H1352" s="27">
        <v>11.0</v>
      </c>
      <c r="I1352" s="27" t="s">
        <v>30</v>
      </c>
      <c r="J1352" s="27">
        <v>4.0</v>
      </c>
      <c r="K1352" s="28" t="s">
        <v>39</v>
      </c>
      <c r="L1352" s="44">
        <v>348204.72000000003</v>
      </c>
      <c r="M1352" s="45">
        <v>333722.89</v>
      </c>
      <c r="N1352" s="46">
        <v>9310.0</v>
      </c>
      <c r="O1352" s="46">
        <v>65.0</v>
      </c>
      <c r="P1352" s="44">
        <v>141978.55000000002</v>
      </c>
      <c r="Q1352" s="31"/>
      <c r="R1352" s="69">
        <v>4779883.0</v>
      </c>
      <c r="S1352" s="51">
        <v>5293.341</v>
      </c>
      <c r="T1352" s="51">
        <v>5.70604</v>
      </c>
      <c r="U1352" s="52"/>
    </row>
    <row r="1353" hidden="1">
      <c r="A1353" s="27">
        <v>823.0</v>
      </c>
      <c r="B1353" s="27" t="s">
        <v>54</v>
      </c>
      <c r="C1353" s="27" t="s">
        <v>28</v>
      </c>
      <c r="D1353" s="27" t="s">
        <v>28</v>
      </c>
      <c r="E1353" s="27" t="s">
        <v>28</v>
      </c>
      <c r="F1353" s="27">
        <v>32.0</v>
      </c>
      <c r="G1353" s="27" t="s">
        <v>29</v>
      </c>
      <c r="H1353" s="27">
        <v>11.0</v>
      </c>
      <c r="I1353" s="27" t="s">
        <v>30</v>
      </c>
      <c r="J1353" s="27">
        <v>4.0</v>
      </c>
      <c r="K1353" s="28" t="s">
        <v>40</v>
      </c>
      <c r="L1353" s="44">
        <v>629224.11</v>
      </c>
      <c r="M1353" s="45">
        <v>473247.56</v>
      </c>
      <c r="N1353" s="46">
        <v>13258.0</v>
      </c>
      <c r="O1353" s="46">
        <v>82.0</v>
      </c>
      <c r="P1353" s="44">
        <v>79431.88</v>
      </c>
      <c r="Q1353" s="31"/>
      <c r="R1353" s="69">
        <v>6166802.0</v>
      </c>
      <c r="S1353" s="51">
        <v>6757.509</v>
      </c>
      <c r="T1353" s="51">
        <v>7.67709</v>
      </c>
      <c r="U1353" s="52"/>
    </row>
    <row r="1354" hidden="1">
      <c r="A1354" s="27">
        <v>824.0</v>
      </c>
      <c r="B1354" s="27" t="s">
        <v>54</v>
      </c>
      <c r="C1354" s="27" t="s">
        <v>28</v>
      </c>
      <c r="D1354" s="27" t="s">
        <v>28</v>
      </c>
      <c r="E1354" s="27" t="s">
        <v>28</v>
      </c>
      <c r="F1354" s="27">
        <v>32.0</v>
      </c>
      <c r="G1354" s="27" t="s">
        <v>29</v>
      </c>
      <c r="H1354" s="27">
        <v>11.0</v>
      </c>
      <c r="I1354" s="27" t="s">
        <v>30</v>
      </c>
      <c r="J1354" s="27">
        <v>4.0</v>
      </c>
      <c r="K1354" s="28" t="s">
        <v>41</v>
      </c>
      <c r="L1354" s="44">
        <v>109477.44</v>
      </c>
      <c r="M1354" s="45">
        <v>82382.23999999999</v>
      </c>
      <c r="N1354" s="46">
        <v>2856.0</v>
      </c>
      <c r="O1354" s="46">
        <v>38.0</v>
      </c>
      <c r="P1354" s="44">
        <v>35712.62</v>
      </c>
      <c r="Q1354" s="31"/>
      <c r="R1354" s="69">
        <v>759108.0</v>
      </c>
      <c r="S1354" s="51">
        <v>1222.324</v>
      </c>
      <c r="T1354" s="51">
        <v>7.86571</v>
      </c>
      <c r="U1354" s="52"/>
    </row>
    <row r="1355" hidden="1">
      <c r="A1355" s="27">
        <v>825.0</v>
      </c>
      <c r="B1355" s="27" t="s">
        <v>54</v>
      </c>
      <c r="C1355" s="27" t="s">
        <v>28</v>
      </c>
      <c r="D1355" s="27" t="s">
        <v>28</v>
      </c>
      <c r="E1355" s="27" t="s">
        <v>28</v>
      </c>
      <c r="F1355" s="27">
        <v>32.0</v>
      </c>
      <c r="G1355" s="27" t="s">
        <v>29</v>
      </c>
      <c r="H1355" s="27">
        <v>11.0</v>
      </c>
      <c r="I1355" s="27" t="s">
        <v>30</v>
      </c>
      <c r="J1355" s="27">
        <v>4.0</v>
      </c>
      <c r="K1355" s="28" t="s">
        <v>42</v>
      </c>
      <c r="L1355" s="44">
        <v>408566.82</v>
      </c>
      <c r="M1355" s="45">
        <v>452181.31</v>
      </c>
      <c r="N1355" s="46">
        <v>4887.0</v>
      </c>
      <c r="O1355" s="46">
        <v>100.0</v>
      </c>
      <c r="P1355" s="44">
        <v>71618.68</v>
      </c>
      <c r="Q1355" s="31"/>
      <c r="R1355" s="69">
        <v>3631159.0</v>
      </c>
      <c r="S1355" s="51">
        <v>4260.92</v>
      </c>
      <c r="T1355" s="51">
        <v>8.94533</v>
      </c>
      <c r="U1355" s="52"/>
    </row>
    <row r="1356" hidden="1">
      <c r="A1356" s="27">
        <v>826.0</v>
      </c>
      <c r="B1356" s="27" t="s">
        <v>54</v>
      </c>
      <c r="C1356" s="27" t="s">
        <v>28</v>
      </c>
      <c r="D1356" s="27" t="s">
        <v>28</v>
      </c>
      <c r="E1356" s="27" t="s">
        <v>28</v>
      </c>
      <c r="F1356" s="27">
        <v>32.0</v>
      </c>
      <c r="G1356" s="27" t="s">
        <v>29</v>
      </c>
      <c r="H1356" s="27">
        <v>11.0</v>
      </c>
      <c r="I1356" s="27" t="s">
        <v>30</v>
      </c>
      <c r="J1356" s="27">
        <v>4.0</v>
      </c>
      <c r="K1356" s="28" t="s">
        <v>43</v>
      </c>
      <c r="L1356" s="44" t="s">
        <v>55</v>
      </c>
      <c r="M1356" s="45" t="s">
        <v>55</v>
      </c>
      <c r="N1356" s="61"/>
      <c r="O1356" s="61"/>
      <c r="P1356" s="44"/>
      <c r="Q1356" s="31"/>
      <c r="R1356" s="69"/>
      <c r="S1356" s="51" t="s">
        <v>30</v>
      </c>
      <c r="T1356" s="51"/>
      <c r="U1356" s="52"/>
    </row>
    <row r="1357" hidden="1">
      <c r="A1357" s="27">
        <v>827.0</v>
      </c>
      <c r="B1357" s="27" t="s">
        <v>54</v>
      </c>
      <c r="C1357" s="27" t="s">
        <v>28</v>
      </c>
      <c r="D1357" s="27" t="s">
        <v>28</v>
      </c>
      <c r="E1357" s="27" t="s">
        <v>28</v>
      </c>
      <c r="F1357" s="27">
        <v>32.0</v>
      </c>
      <c r="G1357" s="27" t="s">
        <v>29</v>
      </c>
      <c r="H1357" s="27">
        <v>11.0</v>
      </c>
      <c r="I1357" s="27" t="s">
        <v>30</v>
      </c>
      <c r="J1357" s="27">
        <v>4.0</v>
      </c>
      <c r="K1357" s="28" t="s">
        <v>44</v>
      </c>
      <c r="L1357" s="44">
        <v>346511.32</v>
      </c>
      <c r="M1357" s="45">
        <v>384685.47000000003</v>
      </c>
      <c r="N1357" s="46">
        <v>10316.0</v>
      </c>
      <c r="O1357" s="46">
        <v>74.0</v>
      </c>
      <c r="P1357" s="44">
        <v>42414.090000000004</v>
      </c>
      <c r="Q1357" s="31"/>
      <c r="R1357" s="69">
        <v>3387047.0</v>
      </c>
      <c r="S1357" s="51">
        <v>3933.545</v>
      </c>
      <c r="T1357" s="51">
        <v>7.8857</v>
      </c>
      <c r="U1357" s="52"/>
    </row>
    <row r="1358" hidden="1">
      <c r="A1358" s="27">
        <v>828.0</v>
      </c>
      <c r="B1358" s="27" t="s">
        <v>54</v>
      </c>
      <c r="C1358" s="27" t="s">
        <v>28</v>
      </c>
      <c r="D1358" s="27" t="s">
        <v>28</v>
      </c>
      <c r="E1358" s="27" t="s">
        <v>28</v>
      </c>
      <c r="F1358" s="27">
        <v>32.0</v>
      </c>
      <c r="G1358" s="27" t="s">
        <v>29</v>
      </c>
      <c r="H1358" s="27">
        <v>11.0</v>
      </c>
      <c r="I1358" s="27" t="s">
        <v>30</v>
      </c>
      <c r="J1358" s="27">
        <v>4.0</v>
      </c>
      <c r="K1358" s="28" t="s">
        <v>45</v>
      </c>
      <c r="L1358" s="44">
        <v>338925.07999999996</v>
      </c>
      <c r="M1358" s="45">
        <v>372941.04</v>
      </c>
      <c r="N1358" s="46">
        <v>10341.0</v>
      </c>
      <c r="O1358" s="46">
        <v>65.0</v>
      </c>
      <c r="P1358" s="44">
        <v>120274.53</v>
      </c>
      <c r="Q1358" s="31"/>
      <c r="R1358" s="69">
        <v>1932256.0</v>
      </c>
      <c r="S1358" s="51">
        <v>2417.995</v>
      </c>
      <c r="T1358" s="51">
        <v>6.38915</v>
      </c>
      <c r="U1358" s="52"/>
    </row>
    <row r="1359" hidden="1">
      <c r="A1359" s="27">
        <v>829.0</v>
      </c>
      <c r="B1359" s="27" t="s">
        <v>54</v>
      </c>
      <c r="C1359" s="27" t="s">
        <v>28</v>
      </c>
      <c r="D1359" s="27" t="s">
        <v>28</v>
      </c>
      <c r="E1359" s="27" t="s">
        <v>28</v>
      </c>
      <c r="F1359" s="27">
        <v>32.0</v>
      </c>
      <c r="G1359" s="27" t="s">
        <v>29</v>
      </c>
      <c r="H1359" s="27">
        <v>11.0</v>
      </c>
      <c r="I1359" s="27" t="s">
        <v>30</v>
      </c>
      <c r="J1359" s="27">
        <v>4.0</v>
      </c>
      <c r="K1359" s="28" t="s">
        <v>46</v>
      </c>
      <c r="L1359" s="44">
        <v>68315.46</v>
      </c>
      <c r="M1359" s="45">
        <v>66433.73</v>
      </c>
      <c r="N1359" s="46">
        <v>2032.0</v>
      </c>
      <c r="O1359" s="46">
        <v>14.0</v>
      </c>
      <c r="P1359" s="44">
        <v>16921.55</v>
      </c>
      <c r="Q1359" s="31"/>
      <c r="R1359" s="69">
        <v>1725587.0</v>
      </c>
      <c r="S1359" s="51">
        <v>2049.913</v>
      </c>
      <c r="T1359" s="51">
        <v>6.64654</v>
      </c>
      <c r="U1359" s="52"/>
    </row>
    <row r="1360" hidden="1">
      <c r="A1360" s="27">
        <v>830.0</v>
      </c>
      <c r="B1360" s="27" t="s">
        <v>54</v>
      </c>
      <c r="C1360" s="27" t="s">
        <v>28</v>
      </c>
      <c r="D1360" s="27" t="s">
        <v>28</v>
      </c>
      <c r="E1360" s="27" t="s">
        <v>28</v>
      </c>
      <c r="F1360" s="27">
        <v>32.0</v>
      </c>
      <c r="G1360" s="27" t="s">
        <v>29</v>
      </c>
      <c r="H1360" s="27">
        <v>11.0</v>
      </c>
      <c r="I1360" s="27" t="s">
        <v>30</v>
      </c>
      <c r="J1360" s="27">
        <v>4.0</v>
      </c>
      <c r="K1360" s="28" t="s">
        <v>47</v>
      </c>
      <c r="L1360" s="44">
        <v>689681.5299999999</v>
      </c>
      <c r="M1360" s="45">
        <v>689769.28</v>
      </c>
      <c r="N1360" s="46">
        <v>30776.0</v>
      </c>
      <c r="O1360" s="46">
        <v>315.0</v>
      </c>
      <c r="P1360" s="44">
        <v>387968.54000000004</v>
      </c>
      <c r="Q1360" s="31"/>
      <c r="R1360" s="69">
        <v>7498026.0</v>
      </c>
      <c r="S1360" s="51">
        <v>8022.983</v>
      </c>
      <c r="T1360" s="51">
        <v>8.57871</v>
      </c>
      <c r="U1360" s="52"/>
    </row>
    <row r="1361" hidden="1">
      <c r="A1361" s="27">
        <v>831.0</v>
      </c>
      <c r="B1361" s="27" t="s">
        <v>54</v>
      </c>
      <c r="C1361" s="27" t="s">
        <v>28</v>
      </c>
      <c r="D1361" s="27" t="s">
        <v>28</v>
      </c>
      <c r="E1361" s="27" t="s">
        <v>28</v>
      </c>
      <c r="F1361" s="27">
        <v>32.0</v>
      </c>
      <c r="G1361" s="27" t="s">
        <v>29</v>
      </c>
      <c r="H1361" s="27">
        <v>11.0</v>
      </c>
      <c r="I1361" s="27" t="s">
        <v>30</v>
      </c>
      <c r="J1361" s="27">
        <v>4.0</v>
      </c>
      <c r="K1361" s="28" t="s">
        <v>49</v>
      </c>
      <c r="L1361" s="44">
        <v>345466.16</v>
      </c>
      <c r="M1361" s="45">
        <v>381609.28</v>
      </c>
      <c r="N1361" s="46">
        <v>3608.0</v>
      </c>
      <c r="O1361" s="46">
        <v>67.0</v>
      </c>
      <c r="P1361" s="44">
        <v>93649.43</v>
      </c>
      <c r="Q1361" s="31"/>
      <c r="R1361" s="69">
        <v>3538211.0</v>
      </c>
      <c r="S1361" s="51">
        <v>4005.217</v>
      </c>
      <c r="T1361" s="51">
        <v>7.25643</v>
      </c>
      <c r="U1361" s="52"/>
    </row>
    <row r="1362" hidden="1">
      <c r="A1362" s="27">
        <v>832.0</v>
      </c>
      <c r="B1362" s="27" t="s">
        <v>54</v>
      </c>
      <c r="C1362" s="27" t="s">
        <v>28</v>
      </c>
      <c r="D1362" s="27" t="s">
        <v>28</v>
      </c>
      <c r="E1362" s="27" t="s">
        <v>28</v>
      </c>
      <c r="F1362" s="27">
        <v>32.0</v>
      </c>
      <c r="G1362" s="27" t="s">
        <v>29</v>
      </c>
      <c r="H1362" s="27">
        <v>11.0</v>
      </c>
      <c r="I1362" s="27" t="s">
        <v>30</v>
      </c>
      <c r="J1362" s="27">
        <v>4.0</v>
      </c>
      <c r="K1362" s="28" t="s">
        <v>51</v>
      </c>
      <c r="L1362" s="44">
        <v>425049.98</v>
      </c>
      <c r="M1362" s="45">
        <v>406073.15</v>
      </c>
      <c r="N1362" s="46">
        <v>10849.0</v>
      </c>
      <c r="O1362" s="46">
        <v>80.0</v>
      </c>
      <c r="P1362" s="44">
        <v>104961.7</v>
      </c>
      <c r="Q1362" s="31"/>
      <c r="R1362" s="69">
        <v>4288047.0</v>
      </c>
      <c r="S1362" s="51">
        <v>4792.805</v>
      </c>
      <c r="T1362" s="51">
        <v>7.42851</v>
      </c>
      <c r="U1362" s="52"/>
    </row>
    <row r="1363" hidden="1">
      <c r="A1363" s="27">
        <v>833.0</v>
      </c>
      <c r="B1363" s="27" t="s">
        <v>54</v>
      </c>
      <c r="C1363" s="27" t="s">
        <v>28</v>
      </c>
      <c r="D1363" s="27" t="s">
        <v>28</v>
      </c>
      <c r="E1363" s="27" t="s">
        <v>28</v>
      </c>
      <c r="F1363" s="27">
        <v>32.0</v>
      </c>
      <c r="G1363" s="27" t="s">
        <v>29</v>
      </c>
      <c r="H1363" s="27">
        <v>11.0</v>
      </c>
      <c r="I1363" s="27" t="s">
        <v>30</v>
      </c>
      <c r="J1363" s="27">
        <v>4.0</v>
      </c>
      <c r="K1363" s="28" t="s">
        <v>52</v>
      </c>
      <c r="L1363" s="44">
        <v>14549.789999999999</v>
      </c>
      <c r="M1363" s="45">
        <v>11634.99</v>
      </c>
      <c r="N1363" s="46">
        <v>409.0</v>
      </c>
      <c r="O1363" s="46">
        <v>3.0</v>
      </c>
      <c r="P1363" s="44">
        <v>2021.75</v>
      </c>
      <c r="Q1363" s="31"/>
      <c r="R1363" s="69">
        <v>1746037.0</v>
      </c>
      <c r="S1363" s="51">
        <v>2140.79</v>
      </c>
      <c r="T1363" s="51">
        <v>5.30629</v>
      </c>
      <c r="U1363" s="52"/>
    </row>
    <row r="1364" hidden="1">
      <c r="A1364" s="27">
        <v>834.0</v>
      </c>
      <c r="B1364" s="27" t="s">
        <v>54</v>
      </c>
      <c r="C1364" s="27" t="s">
        <v>28</v>
      </c>
      <c r="D1364" s="27" t="s">
        <v>28</v>
      </c>
      <c r="E1364" s="27" t="s">
        <v>28</v>
      </c>
      <c r="F1364" s="27">
        <v>32.0</v>
      </c>
      <c r="G1364" s="27" t="s">
        <v>29</v>
      </c>
      <c r="H1364" s="27">
        <v>11.0</v>
      </c>
      <c r="I1364" s="27" t="s">
        <v>30</v>
      </c>
      <c r="J1364" s="27">
        <v>8.0</v>
      </c>
      <c r="K1364" s="28" t="s">
        <v>31</v>
      </c>
      <c r="L1364" s="44">
        <v>675099.97</v>
      </c>
      <c r="M1364" s="45">
        <v>666114.59</v>
      </c>
      <c r="N1364" s="46">
        <v>26476.0</v>
      </c>
      <c r="O1364" s="46">
        <v>503.0</v>
      </c>
      <c r="P1364" s="44">
        <v>1537560.0</v>
      </c>
      <c r="Q1364" s="31"/>
      <c r="R1364" s="69">
        <v>3177263.0</v>
      </c>
      <c r="S1364" s="51">
        <v>3625.499</v>
      </c>
      <c r="T1364" s="51">
        <v>6.4459</v>
      </c>
      <c r="U1364" s="52"/>
    </row>
    <row r="1365" hidden="1">
      <c r="A1365" s="27">
        <v>835.0</v>
      </c>
      <c r="B1365" s="27" t="s">
        <v>54</v>
      </c>
      <c r="C1365" s="27" t="s">
        <v>28</v>
      </c>
      <c r="D1365" s="27" t="s">
        <v>28</v>
      </c>
      <c r="E1365" s="27" t="s">
        <v>28</v>
      </c>
      <c r="F1365" s="27">
        <v>32.0</v>
      </c>
      <c r="G1365" s="27" t="s">
        <v>29</v>
      </c>
      <c r="H1365" s="27">
        <v>11.0</v>
      </c>
      <c r="I1365" s="27" t="s">
        <v>30</v>
      </c>
      <c r="J1365" s="27">
        <v>8.0</v>
      </c>
      <c r="K1365" s="28" t="s">
        <v>32</v>
      </c>
      <c r="L1365" s="44">
        <v>168084.01</v>
      </c>
      <c r="M1365" s="45">
        <v>148884.43000000002</v>
      </c>
      <c r="N1365" s="46">
        <v>5356.0</v>
      </c>
      <c r="O1365" s="46">
        <v>46.0</v>
      </c>
      <c r="P1365" s="44">
        <v>77817.26999999999</v>
      </c>
      <c r="Q1365" s="31"/>
      <c r="R1365" s="69">
        <v>1570730.0</v>
      </c>
      <c r="S1365" s="51">
        <v>1998.761</v>
      </c>
      <c r="T1365" s="51">
        <v>10.04478</v>
      </c>
      <c r="U1365" s="52"/>
    </row>
    <row r="1366" hidden="1">
      <c r="A1366" s="27">
        <v>836.0</v>
      </c>
      <c r="B1366" s="27" t="s">
        <v>54</v>
      </c>
      <c r="C1366" s="27" t="s">
        <v>28</v>
      </c>
      <c r="D1366" s="27" t="s">
        <v>28</v>
      </c>
      <c r="E1366" s="27" t="s">
        <v>28</v>
      </c>
      <c r="F1366" s="27">
        <v>32.0</v>
      </c>
      <c r="G1366" s="27" t="s">
        <v>29</v>
      </c>
      <c r="H1366" s="27">
        <v>11.0</v>
      </c>
      <c r="I1366" s="27" t="s">
        <v>30</v>
      </c>
      <c r="J1366" s="27">
        <v>8.0</v>
      </c>
      <c r="K1366" s="28" t="s">
        <v>33</v>
      </c>
      <c r="L1366" s="44">
        <v>841112.75</v>
      </c>
      <c r="M1366" s="45">
        <v>849164.86</v>
      </c>
      <c r="N1366" s="46">
        <v>21676.0</v>
      </c>
      <c r="O1366" s="46">
        <v>159.0</v>
      </c>
      <c r="P1366" s="44">
        <v>229547.9</v>
      </c>
      <c r="Q1366" s="31"/>
      <c r="R1366" s="69">
        <v>4323863.0</v>
      </c>
      <c r="S1366" s="51">
        <v>4939.107</v>
      </c>
      <c r="T1366" s="51">
        <v>8.38369</v>
      </c>
      <c r="U1366" s="52"/>
    </row>
    <row r="1367" hidden="1">
      <c r="A1367" s="27">
        <v>837.0</v>
      </c>
      <c r="B1367" s="27" t="s">
        <v>54</v>
      </c>
      <c r="C1367" s="27" t="s">
        <v>28</v>
      </c>
      <c r="D1367" s="27" t="s">
        <v>28</v>
      </c>
      <c r="E1367" s="27" t="s">
        <v>28</v>
      </c>
      <c r="F1367" s="27">
        <v>32.0</v>
      </c>
      <c r="G1367" s="27" t="s">
        <v>29</v>
      </c>
      <c r="H1367" s="27">
        <v>11.0</v>
      </c>
      <c r="I1367" s="27" t="s">
        <v>30</v>
      </c>
      <c r="J1367" s="27">
        <v>8.0</v>
      </c>
      <c r="K1367" s="28" t="s">
        <v>34</v>
      </c>
      <c r="L1367" s="44">
        <v>164071.93000000002</v>
      </c>
      <c r="M1367" s="45">
        <v>173167.08</v>
      </c>
      <c r="N1367" s="46">
        <v>3005.0</v>
      </c>
      <c r="O1367" s="46">
        <v>31.0</v>
      </c>
      <c r="P1367" s="44">
        <v>26868.97</v>
      </c>
      <c r="Q1367" s="31"/>
      <c r="R1367" s="69">
        <v>1473901.0</v>
      </c>
      <c r="S1367" s="51">
        <v>1927.589</v>
      </c>
      <c r="T1367" s="51">
        <v>5.39371</v>
      </c>
      <c r="U1367" s="52"/>
    </row>
    <row r="1368" hidden="1">
      <c r="A1368" s="27">
        <v>838.0</v>
      </c>
      <c r="B1368" s="27" t="s">
        <v>54</v>
      </c>
      <c r="C1368" s="27" t="s">
        <v>28</v>
      </c>
      <c r="D1368" s="27" t="s">
        <v>28</v>
      </c>
      <c r="E1368" s="27" t="s">
        <v>28</v>
      </c>
      <c r="F1368" s="27">
        <v>32.0</v>
      </c>
      <c r="G1368" s="27" t="s">
        <v>29</v>
      </c>
      <c r="H1368" s="27">
        <v>11.0</v>
      </c>
      <c r="I1368" s="27" t="s">
        <v>30</v>
      </c>
      <c r="J1368" s="27">
        <v>8.0</v>
      </c>
      <c r="K1368" s="28" t="s">
        <v>35</v>
      </c>
      <c r="L1368" s="44">
        <v>944995.67</v>
      </c>
      <c r="M1368" s="45">
        <v>944755.8099999999</v>
      </c>
      <c r="N1368" s="46">
        <v>33239.0</v>
      </c>
      <c r="O1368" s="46">
        <v>162.0</v>
      </c>
      <c r="P1368" s="44">
        <v>405582.80000000005</v>
      </c>
      <c r="Q1368" s="31"/>
      <c r="R1368" s="69">
        <v>1.1135611E7</v>
      </c>
      <c r="S1368" s="51">
        <v>11995.781</v>
      </c>
      <c r="T1368" s="51">
        <v>9.06621</v>
      </c>
      <c r="U1368" s="52"/>
    </row>
    <row r="1369" hidden="1">
      <c r="A1369" s="27">
        <v>839.0</v>
      </c>
      <c r="B1369" s="27" t="s">
        <v>54</v>
      </c>
      <c r="C1369" s="27" t="s">
        <v>28</v>
      </c>
      <c r="D1369" s="27" t="s">
        <v>28</v>
      </c>
      <c r="E1369" s="27" t="s">
        <v>28</v>
      </c>
      <c r="F1369" s="27">
        <v>32.0</v>
      </c>
      <c r="G1369" s="27" t="s">
        <v>29</v>
      </c>
      <c r="H1369" s="27">
        <v>11.0</v>
      </c>
      <c r="I1369" s="27" t="s">
        <v>30</v>
      </c>
      <c r="J1369" s="27">
        <v>8.0</v>
      </c>
      <c r="K1369" s="28" t="s">
        <v>36</v>
      </c>
      <c r="L1369" s="44">
        <v>665939.42</v>
      </c>
      <c r="M1369" s="45">
        <v>656347.9</v>
      </c>
      <c r="N1369" s="46">
        <v>11878.0</v>
      </c>
      <c r="O1369" s="46">
        <v>253.0</v>
      </c>
      <c r="P1369" s="44">
        <v>311960.35</v>
      </c>
      <c r="Q1369" s="31"/>
      <c r="R1369" s="69">
        <v>2648820.0</v>
      </c>
      <c r="S1369" s="51">
        <v>3326.809</v>
      </c>
      <c r="T1369" s="51">
        <v>6.20251</v>
      </c>
      <c r="U1369" s="52"/>
    </row>
    <row r="1370" hidden="1">
      <c r="A1370" s="27">
        <v>840.0</v>
      </c>
      <c r="B1370" s="27" t="s">
        <v>54</v>
      </c>
      <c r="C1370" s="27" t="s">
        <v>28</v>
      </c>
      <c r="D1370" s="27" t="s">
        <v>28</v>
      </c>
      <c r="E1370" s="27" t="s">
        <v>28</v>
      </c>
      <c r="F1370" s="27">
        <v>32.0</v>
      </c>
      <c r="G1370" s="27" t="s">
        <v>29</v>
      </c>
      <c r="H1370" s="27">
        <v>11.0</v>
      </c>
      <c r="I1370" s="27" t="s">
        <v>30</v>
      </c>
      <c r="J1370" s="27">
        <v>8.0</v>
      </c>
      <c r="K1370" s="28" t="s">
        <v>37</v>
      </c>
      <c r="L1370" s="44">
        <v>826601.4</v>
      </c>
      <c r="M1370" s="45">
        <v>825414.92</v>
      </c>
      <c r="N1370" s="46">
        <v>21608.0</v>
      </c>
      <c r="O1370" s="46">
        <v>155.0</v>
      </c>
      <c r="P1370" s="44">
        <v>186930.31</v>
      </c>
      <c r="Q1370" s="31"/>
      <c r="R1370" s="69">
        <v>6839933.0</v>
      </c>
      <c r="S1370" s="51">
        <v>7691.679</v>
      </c>
      <c r="T1370" s="51">
        <v>7.07287</v>
      </c>
      <c r="U1370" s="52"/>
    </row>
    <row r="1371" hidden="1">
      <c r="A1371" s="27">
        <v>841.0</v>
      </c>
      <c r="B1371" s="27" t="s">
        <v>54</v>
      </c>
      <c r="C1371" s="27" t="s">
        <v>28</v>
      </c>
      <c r="D1371" s="27" t="s">
        <v>28</v>
      </c>
      <c r="E1371" s="27" t="s">
        <v>28</v>
      </c>
      <c r="F1371" s="27">
        <v>32.0</v>
      </c>
      <c r="G1371" s="27" t="s">
        <v>29</v>
      </c>
      <c r="H1371" s="27">
        <v>11.0</v>
      </c>
      <c r="I1371" s="27" t="s">
        <v>30</v>
      </c>
      <c r="J1371" s="27">
        <v>8.0</v>
      </c>
      <c r="K1371" s="28" t="s">
        <v>38</v>
      </c>
      <c r="L1371" s="44">
        <v>865178.73</v>
      </c>
      <c r="M1371" s="45">
        <v>879368.29</v>
      </c>
      <c r="N1371" s="46">
        <v>27101.0</v>
      </c>
      <c r="O1371" s="46">
        <v>161.0</v>
      </c>
      <c r="P1371" s="44">
        <v>226341.96</v>
      </c>
      <c r="Q1371" s="31"/>
      <c r="R1371" s="69">
        <v>9517520.0</v>
      </c>
      <c r="S1371" s="51">
        <v>10388.011</v>
      </c>
      <c r="T1371" s="51">
        <v>8.12473</v>
      </c>
      <c r="U1371" s="52"/>
    </row>
    <row r="1372" hidden="1">
      <c r="A1372" s="27">
        <v>842.0</v>
      </c>
      <c r="B1372" s="27" t="s">
        <v>54</v>
      </c>
      <c r="C1372" s="27" t="s">
        <v>28</v>
      </c>
      <c r="D1372" s="27" t="s">
        <v>28</v>
      </c>
      <c r="E1372" s="27" t="s">
        <v>28</v>
      </c>
      <c r="F1372" s="27">
        <v>32.0</v>
      </c>
      <c r="G1372" s="27" t="s">
        <v>29</v>
      </c>
      <c r="H1372" s="27">
        <v>11.0</v>
      </c>
      <c r="I1372" s="27" t="s">
        <v>30</v>
      </c>
      <c r="J1372" s="27">
        <v>8.0</v>
      </c>
      <c r="K1372" s="28" t="s">
        <v>39</v>
      </c>
      <c r="L1372" s="44">
        <v>862460.6</v>
      </c>
      <c r="M1372" s="45">
        <v>853994.0</v>
      </c>
      <c r="N1372" s="46">
        <v>26176.0</v>
      </c>
      <c r="O1372" s="46">
        <v>156.0</v>
      </c>
      <c r="P1372" s="44">
        <v>289273.18000000005</v>
      </c>
      <c r="Q1372" s="31"/>
      <c r="R1372" s="69">
        <v>9512925.0</v>
      </c>
      <c r="S1372" s="51">
        <v>10140.127</v>
      </c>
      <c r="T1372" s="51">
        <v>6.99592</v>
      </c>
      <c r="U1372" s="52"/>
    </row>
    <row r="1373" hidden="1">
      <c r="A1373" s="27">
        <v>843.0</v>
      </c>
      <c r="B1373" s="27" t="s">
        <v>54</v>
      </c>
      <c r="C1373" s="27" t="s">
        <v>28</v>
      </c>
      <c r="D1373" s="27" t="s">
        <v>28</v>
      </c>
      <c r="E1373" s="27" t="s">
        <v>28</v>
      </c>
      <c r="F1373" s="27">
        <v>32.0</v>
      </c>
      <c r="G1373" s="27" t="s">
        <v>29</v>
      </c>
      <c r="H1373" s="27">
        <v>11.0</v>
      </c>
      <c r="I1373" s="27" t="s">
        <v>30</v>
      </c>
      <c r="J1373" s="27">
        <v>8.0</v>
      </c>
      <c r="K1373" s="28" t="s">
        <v>40</v>
      </c>
      <c r="L1373" s="44">
        <v>847867.28</v>
      </c>
      <c r="M1373" s="45">
        <v>858003.11</v>
      </c>
      <c r="N1373" s="46">
        <v>18223.0</v>
      </c>
      <c r="O1373" s="46">
        <v>155.0</v>
      </c>
      <c r="P1373" s="44">
        <v>266783.97000000003</v>
      </c>
      <c r="Q1373" s="31"/>
      <c r="R1373" s="69">
        <v>5309674.0</v>
      </c>
      <c r="S1373" s="51">
        <v>5965.463</v>
      </c>
      <c r="T1373" s="51">
        <v>7.71377</v>
      </c>
      <c r="U1373" s="52"/>
    </row>
    <row r="1374" hidden="1">
      <c r="A1374" s="27">
        <v>844.0</v>
      </c>
      <c r="B1374" s="27" t="s">
        <v>54</v>
      </c>
      <c r="C1374" s="27" t="s">
        <v>28</v>
      </c>
      <c r="D1374" s="27" t="s">
        <v>28</v>
      </c>
      <c r="E1374" s="27" t="s">
        <v>28</v>
      </c>
      <c r="F1374" s="27">
        <v>32.0</v>
      </c>
      <c r="G1374" s="27" t="s">
        <v>29</v>
      </c>
      <c r="H1374" s="27">
        <v>11.0</v>
      </c>
      <c r="I1374" s="27" t="s">
        <v>30</v>
      </c>
      <c r="J1374" s="27">
        <v>8.0</v>
      </c>
      <c r="K1374" s="28" t="s">
        <v>41</v>
      </c>
      <c r="L1374" s="44">
        <v>202556.81999999998</v>
      </c>
      <c r="M1374" s="45">
        <v>180951.32</v>
      </c>
      <c r="N1374" s="46">
        <v>5450.0</v>
      </c>
      <c r="O1374" s="46">
        <v>66.0</v>
      </c>
      <c r="P1374" s="44">
        <v>44383.270000000004</v>
      </c>
      <c r="Q1374" s="31"/>
      <c r="R1374" s="69">
        <v>1296144.0</v>
      </c>
      <c r="S1374" s="51">
        <v>1732.202</v>
      </c>
      <c r="T1374" s="51">
        <v>7.68948</v>
      </c>
      <c r="U1374" s="52"/>
    </row>
    <row r="1375" hidden="1">
      <c r="A1375" s="27">
        <v>845.0</v>
      </c>
      <c r="B1375" s="27" t="s">
        <v>54</v>
      </c>
      <c r="C1375" s="27" t="s">
        <v>28</v>
      </c>
      <c r="D1375" s="27" t="s">
        <v>28</v>
      </c>
      <c r="E1375" s="27" t="s">
        <v>28</v>
      </c>
      <c r="F1375" s="27">
        <v>32.0</v>
      </c>
      <c r="G1375" s="27" t="s">
        <v>29</v>
      </c>
      <c r="H1375" s="27">
        <v>11.0</v>
      </c>
      <c r="I1375" s="27" t="s">
        <v>30</v>
      </c>
      <c r="J1375" s="27">
        <v>8.0</v>
      </c>
      <c r="K1375" s="28" t="s">
        <v>42</v>
      </c>
      <c r="L1375" s="44">
        <v>806644.76</v>
      </c>
      <c r="M1375" s="45">
        <v>912874.25</v>
      </c>
      <c r="N1375" s="46">
        <v>9369.0</v>
      </c>
      <c r="O1375" s="46">
        <v>187.0</v>
      </c>
      <c r="P1375" s="44">
        <v>134693.26</v>
      </c>
      <c r="Q1375" s="31"/>
      <c r="R1375" s="69">
        <v>6561961.0</v>
      </c>
      <c r="S1375" s="51">
        <v>7343.446</v>
      </c>
      <c r="T1375" s="51">
        <v>7.64533</v>
      </c>
      <c r="U1375" s="52"/>
    </row>
    <row r="1376" hidden="1">
      <c r="A1376" s="27">
        <v>846.0</v>
      </c>
      <c r="B1376" s="27" t="s">
        <v>54</v>
      </c>
      <c r="C1376" s="27" t="s">
        <v>28</v>
      </c>
      <c r="D1376" s="27" t="s">
        <v>28</v>
      </c>
      <c r="E1376" s="27" t="s">
        <v>28</v>
      </c>
      <c r="F1376" s="27">
        <v>32.0</v>
      </c>
      <c r="G1376" s="27" t="s">
        <v>29</v>
      </c>
      <c r="H1376" s="27">
        <v>11.0</v>
      </c>
      <c r="I1376" s="27" t="s">
        <v>30</v>
      </c>
      <c r="J1376" s="27">
        <v>8.0</v>
      </c>
      <c r="K1376" s="28" t="s">
        <v>44</v>
      </c>
      <c r="L1376" s="44">
        <v>669371.49</v>
      </c>
      <c r="M1376" s="45">
        <v>771846.0</v>
      </c>
      <c r="N1376" s="46">
        <v>18603.0</v>
      </c>
      <c r="O1376" s="46">
        <v>139.0</v>
      </c>
      <c r="P1376" s="44">
        <v>79295.13</v>
      </c>
      <c r="Q1376" s="31"/>
      <c r="R1376" s="69">
        <v>6095707.0</v>
      </c>
      <c r="S1376" s="51">
        <v>6904.678</v>
      </c>
      <c r="T1376" s="51">
        <v>7.89703</v>
      </c>
      <c r="U1376" s="52"/>
    </row>
    <row r="1377" hidden="1">
      <c r="A1377" s="27">
        <v>847.0</v>
      </c>
      <c r="B1377" s="27" t="s">
        <v>54</v>
      </c>
      <c r="C1377" s="27" t="s">
        <v>28</v>
      </c>
      <c r="D1377" s="27" t="s">
        <v>28</v>
      </c>
      <c r="E1377" s="27" t="s">
        <v>28</v>
      </c>
      <c r="F1377" s="27">
        <v>32.0</v>
      </c>
      <c r="G1377" s="27" t="s">
        <v>29</v>
      </c>
      <c r="H1377" s="27">
        <v>11.0</v>
      </c>
      <c r="I1377" s="27" t="s">
        <v>30</v>
      </c>
      <c r="J1377" s="27">
        <v>8.0</v>
      </c>
      <c r="K1377" s="28" t="s">
        <v>45</v>
      </c>
      <c r="L1377" s="44">
        <v>666211.1599999999</v>
      </c>
      <c r="M1377" s="45">
        <v>740827.8</v>
      </c>
      <c r="N1377" s="46">
        <v>20458.0</v>
      </c>
      <c r="O1377" s="46">
        <v>127.0</v>
      </c>
      <c r="P1377" s="44">
        <v>294012.91</v>
      </c>
      <c r="Q1377" s="31"/>
      <c r="R1377" s="69">
        <v>3505852.0</v>
      </c>
      <c r="S1377" s="51">
        <v>4165.756</v>
      </c>
      <c r="T1377" s="51">
        <v>6.50066</v>
      </c>
      <c r="U1377" s="52"/>
    </row>
    <row r="1378" hidden="1">
      <c r="A1378" s="27">
        <v>848.0</v>
      </c>
      <c r="B1378" s="27" t="s">
        <v>54</v>
      </c>
      <c r="C1378" s="27" t="s">
        <v>28</v>
      </c>
      <c r="D1378" s="27" t="s">
        <v>28</v>
      </c>
      <c r="E1378" s="27" t="s">
        <v>28</v>
      </c>
      <c r="F1378" s="27">
        <v>32.0</v>
      </c>
      <c r="G1378" s="27" t="s">
        <v>29</v>
      </c>
      <c r="H1378" s="27">
        <v>11.0</v>
      </c>
      <c r="I1378" s="27" t="s">
        <v>30</v>
      </c>
      <c r="J1378" s="27">
        <v>8.0</v>
      </c>
      <c r="K1378" s="28" t="s">
        <v>46</v>
      </c>
      <c r="L1378" s="44">
        <v>131875.19</v>
      </c>
      <c r="M1378" s="45">
        <v>131996.17</v>
      </c>
      <c r="N1378" s="46">
        <v>4011.0</v>
      </c>
      <c r="O1378" s="46">
        <v>25.0</v>
      </c>
      <c r="P1378" s="44">
        <v>33582.78</v>
      </c>
      <c r="Q1378" s="31"/>
      <c r="R1378" s="69">
        <v>3415343.0</v>
      </c>
      <c r="S1378" s="51">
        <v>3767.741</v>
      </c>
      <c r="T1378" s="51">
        <v>7.35569</v>
      </c>
      <c r="U1378" s="52"/>
    </row>
    <row r="1379" hidden="1">
      <c r="A1379" s="27">
        <v>849.0</v>
      </c>
      <c r="B1379" s="27" t="s">
        <v>54</v>
      </c>
      <c r="C1379" s="27" t="s">
        <v>28</v>
      </c>
      <c r="D1379" s="27" t="s">
        <v>28</v>
      </c>
      <c r="E1379" s="27" t="s">
        <v>28</v>
      </c>
      <c r="F1379" s="27">
        <v>32.0</v>
      </c>
      <c r="G1379" s="27" t="s">
        <v>29</v>
      </c>
      <c r="H1379" s="27">
        <v>11.0</v>
      </c>
      <c r="I1379" s="27" t="s">
        <v>30</v>
      </c>
      <c r="J1379" s="27">
        <v>8.0</v>
      </c>
      <c r="K1379" s="28" t="s">
        <v>47</v>
      </c>
      <c r="L1379" s="44">
        <v>1352710.0</v>
      </c>
      <c r="M1379" s="45">
        <v>1385190.0</v>
      </c>
      <c r="N1379" s="46">
        <v>60230.0</v>
      </c>
      <c r="O1379" s="46">
        <v>624.0</v>
      </c>
      <c r="P1379" s="44">
        <v>838306.4900000001</v>
      </c>
      <c r="Q1379" s="31"/>
      <c r="R1379" s="69">
        <v>1.4863735E7</v>
      </c>
      <c r="S1379" s="51">
        <v>15836.427</v>
      </c>
      <c r="T1379" s="51">
        <v>9.36066</v>
      </c>
      <c r="U1379" s="52"/>
    </row>
    <row r="1380" hidden="1">
      <c r="A1380" s="27">
        <v>850.0</v>
      </c>
      <c r="B1380" s="27" t="s">
        <v>54</v>
      </c>
      <c r="C1380" s="27" t="s">
        <v>28</v>
      </c>
      <c r="D1380" s="27" t="s">
        <v>28</v>
      </c>
      <c r="E1380" s="27" t="s">
        <v>28</v>
      </c>
      <c r="F1380" s="27">
        <v>32.0</v>
      </c>
      <c r="G1380" s="27" t="s">
        <v>29</v>
      </c>
      <c r="H1380" s="27">
        <v>11.0</v>
      </c>
      <c r="I1380" s="27" t="s">
        <v>30</v>
      </c>
      <c r="J1380" s="27">
        <v>8.0</v>
      </c>
      <c r="K1380" s="28" t="s">
        <v>49</v>
      </c>
      <c r="L1380" s="44">
        <v>681883.54</v>
      </c>
      <c r="M1380" s="45">
        <v>764901.62</v>
      </c>
      <c r="N1380" s="46">
        <v>6742.0</v>
      </c>
      <c r="O1380" s="46">
        <v>131.0</v>
      </c>
      <c r="P1380" s="44">
        <v>179672.67</v>
      </c>
      <c r="Q1380" s="31"/>
      <c r="R1380" s="69">
        <v>6356927.0</v>
      </c>
      <c r="S1380" s="51">
        <v>7127.01</v>
      </c>
      <c r="T1380" s="51">
        <v>7.94893</v>
      </c>
      <c r="U1380" s="52"/>
    </row>
    <row r="1381" hidden="1">
      <c r="A1381" s="27">
        <v>851.0</v>
      </c>
      <c r="B1381" s="27" t="s">
        <v>54</v>
      </c>
      <c r="C1381" s="27" t="s">
        <v>28</v>
      </c>
      <c r="D1381" s="27" t="s">
        <v>28</v>
      </c>
      <c r="E1381" s="27" t="s">
        <v>28</v>
      </c>
      <c r="F1381" s="27">
        <v>32.0</v>
      </c>
      <c r="G1381" s="27" t="s">
        <v>29</v>
      </c>
      <c r="H1381" s="27">
        <v>11.0</v>
      </c>
      <c r="I1381" s="27" t="s">
        <v>30</v>
      </c>
      <c r="J1381" s="27">
        <v>8.0</v>
      </c>
      <c r="K1381" s="28" t="s">
        <v>51</v>
      </c>
      <c r="L1381" s="44" t="s">
        <v>55</v>
      </c>
      <c r="M1381" s="45" t="s">
        <v>55</v>
      </c>
      <c r="N1381" s="61"/>
      <c r="O1381" s="61"/>
      <c r="P1381" s="44"/>
      <c r="Q1381" s="31"/>
      <c r="R1381" s="69"/>
      <c r="S1381" s="51" t="s">
        <v>56</v>
      </c>
      <c r="T1381" s="51"/>
      <c r="U1381" s="52"/>
    </row>
    <row r="1382" hidden="1">
      <c r="A1382" s="27">
        <v>852.0</v>
      </c>
      <c r="B1382" s="27" t="s">
        <v>54</v>
      </c>
      <c r="C1382" s="27" t="s">
        <v>28</v>
      </c>
      <c r="D1382" s="27" t="s">
        <v>28</v>
      </c>
      <c r="E1382" s="27" t="s">
        <v>28</v>
      </c>
      <c r="F1382" s="27">
        <v>32.0</v>
      </c>
      <c r="G1382" s="27" t="s">
        <v>29</v>
      </c>
      <c r="H1382" s="27">
        <v>11.0</v>
      </c>
      <c r="I1382" s="27" t="s">
        <v>30</v>
      </c>
      <c r="J1382" s="27">
        <v>8.0</v>
      </c>
      <c r="K1382" s="28" t="s">
        <v>52</v>
      </c>
      <c r="L1382" s="44">
        <v>31572.079999999998</v>
      </c>
      <c r="M1382" s="45">
        <v>23135.49</v>
      </c>
      <c r="N1382" s="46">
        <v>681.0</v>
      </c>
      <c r="O1382" s="46">
        <v>6.0</v>
      </c>
      <c r="P1382" s="44">
        <v>3970.9300000000003</v>
      </c>
      <c r="Q1382" s="31"/>
      <c r="R1382" s="69">
        <v>3651445.0</v>
      </c>
      <c r="S1382" s="51">
        <v>4020.394</v>
      </c>
      <c r="T1382" s="51">
        <v>5.47125</v>
      </c>
      <c r="U1382" s="52"/>
    </row>
    <row r="1383" hidden="1">
      <c r="A1383" s="27">
        <v>853.0</v>
      </c>
      <c r="B1383" s="27" t="s">
        <v>54</v>
      </c>
      <c r="C1383" s="27" t="s">
        <v>28</v>
      </c>
      <c r="D1383" s="27" t="s">
        <v>28</v>
      </c>
      <c r="E1383" s="27" t="s">
        <v>28</v>
      </c>
      <c r="F1383" s="27">
        <v>32.0</v>
      </c>
      <c r="G1383" s="27" t="s">
        <v>29</v>
      </c>
      <c r="H1383" s="27">
        <v>11.0</v>
      </c>
      <c r="I1383" s="27" t="s">
        <v>30</v>
      </c>
      <c r="J1383" s="27">
        <v>16.0</v>
      </c>
      <c r="K1383" s="28" t="s">
        <v>31</v>
      </c>
      <c r="L1383" s="44">
        <v>1338020.0</v>
      </c>
      <c r="M1383" s="45">
        <v>1337950.0</v>
      </c>
      <c r="N1383" s="46">
        <v>48279.0</v>
      </c>
      <c r="O1383" s="46">
        <v>991.0</v>
      </c>
      <c r="P1383" s="44">
        <v>2943290.0</v>
      </c>
      <c r="Q1383" s="31"/>
      <c r="R1383" s="69">
        <v>7193944.0</v>
      </c>
      <c r="S1383" s="51">
        <v>7170.005</v>
      </c>
      <c r="T1383" s="51">
        <v>7.20966</v>
      </c>
      <c r="U1383" s="52"/>
    </row>
    <row r="1384" hidden="1">
      <c r="A1384" s="27">
        <v>854.0</v>
      </c>
      <c r="B1384" s="27" t="s">
        <v>54</v>
      </c>
      <c r="C1384" s="27" t="s">
        <v>28</v>
      </c>
      <c r="D1384" s="27" t="s">
        <v>28</v>
      </c>
      <c r="E1384" s="27" t="s">
        <v>28</v>
      </c>
      <c r="F1384" s="27">
        <v>32.0</v>
      </c>
      <c r="G1384" s="27" t="s">
        <v>29</v>
      </c>
      <c r="H1384" s="27">
        <v>11.0</v>
      </c>
      <c r="I1384" s="27" t="s">
        <v>30</v>
      </c>
      <c r="J1384" s="27">
        <v>16.0</v>
      </c>
      <c r="K1384" s="28" t="s">
        <v>32</v>
      </c>
      <c r="L1384" s="44">
        <v>260702.99</v>
      </c>
      <c r="M1384" s="45">
        <v>248159.33000000002</v>
      </c>
      <c r="N1384" s="46">
        <v>9754.0</v>
      </c>
      <c r="O1384" s="46">
        <v>62.0</v>
      </c>
      <c r="P1384" s="44">
        <v>123752.81</v>
      </c>
      <c r="Q1384" s="31"/>
      <c r="R1384" s="69">
        <v>8240226.000000001</v>
      </c>
      <c r="S1384" s="51">
        <v>8905.981</v>
      </c>
      <c r="T1384" s="51">
        <v>9.47199</v>
      </c>
      <c r="U1384" s="52"/>
    </row>
    <row r="1385" hidden="1">
      <c r="A1385" s="27">
        <v>855.0</v>
      </c>
      <c r="B1385" s="27" t="s">
        <v>54</v>
      </c>
      <c r="C1385" s="27" t="s">
        <v>28</v>
      </c>
      <c r="D1385" s="27" t="s">
        <v>28</v>
      </c>
      <c r="E1385" s="27" t="s">
        <v>28</v>
      </c>
      <c r="F1385" s="27">
        <v>32.0</v>
      </c>
      <c r="G1385" s="27" t="s">
        <v>29</v>
      </c>
      <c r="H1385" s="27">
        <v>11.0</v>
      </c>
      <c r="I1385" s="27" t="s">
        <v>30</v>
      </c>
      <c r="J1385" s="27">
        <v>16.0</v>
      </c>
      <c r="K1385" s="28" t="s">
        <v>33</v>
      </c>
      <c r="L1385" s="44">
        <v>1674500.0</v>
      </c>
      <c r="M1385" s="45">
        <v>1710040.0</v>
      </c>
      <c r="N1385" s="46">
        <v>41748.0</v>
      </c>
      <c r="O1385" s="46">
        <v>315.0</v>
      </c>
      <c r="P1385" s="44">
        <v>455396.13</v>
      </c>
      <c r="Q1385" s="31"/>
      <c r="R1385" s="69">
        <v>8324468.000000001</v>
      </c>
      <c r="S1385" s="51">
        <v>9375.445</v>
      </c>
      <c r="T1385" s="51">
        <v>8.41553</v>
      </c>
      <c r="U1385" s="52"/>
    </row>
    <row r="1386" hidden="1">
      <c r="A1386" s="27">
        <v>856.0</v>
      </c>
      <c r="B1386" s="27" t="s">
        <v>54</v>
      </c>
      <c r="C1386" s="27" t="s">
        <v>28</v>
      </c>
      <c r="D1386" s="27" t="s">
        <v>28</v>
      </c>
      <c r="E1386" s="27" t="s">
        <v>28</v>
      </c>
      <c r="F1386" s="27">
        <v>32.0</v>
      </c>
      <c r="G1386" s="27" t="s">
        <v>29</v>
      </c>
      <c r="H1386" s="27">
        <v>11.0</v>
      </c>
      <c r="I1386" s="27" t="s">
        <v>30</v>
      </c>
      <c r="J1386" s="27">
        <v>16.0</v>
      </c>
      <c r="K1386" s="28" t="s">
        <v>34</v>
      </c>
      <c r="L1386" s="44">
        <v>310127.68999999994</v>
      </c>
      <c r="M1386" s="45">
        <v>346816.62999999995</v>
      </c>
      <c r="N1386" s="46">
        <v>7477.0</v>
      </c>
      <c r="O1386" s="46">
        <v>58.0</v>
      </c>
      <c r="P1386" s="44">
        <v>35406.840000000004</v>
      </c>
      <c r="Q1386" s="31"/>
      <c r="R1386" s="69">
        <v>2775368.0</v>
      </c>
      <c r="S1386" s="51">
        <v>3321.262</v>
      </c>
      <c r="T1386" s="51">
        <v>6.12965</v>
      </c>
      <c r="U1386" s="52"/>
    </row>
    <row r="1387" hidden="1">
      <c r="A1387" s="27">
        <v>857.0</v>
      </c>
      <c r="B1387" s="27" t="s">
        <v>54</v>
      </c>
      <c r="C1387" s="27" t="s">
        <v>28</v>
      </c>
      <c r="D1387" s="27" t="s">
        <v>28</v>
      </c>
      <c r="E1387" s="27" t="s">
        <v>28</v>
      </c>
      <c r="F1387" s="27">
        <v>32.0</v>
      </c>
      <c r="G1387" s="27" t="s">
        <v>29</v>
      </c>
      <c r="H1387" s="27">
        <v>11.0</v>
      </c>
      <c r="I1387" s="27" t="s">
        <v>30</v>
      </c>
      <c r="J1387" s="27">
        <v>16.0</v>
      </c>
      <c r="K1387" s="28" t="s">
        <v>35</v>
      </c>
      <c r="L1387" s="44" t="s">
        <v>55</v>
      </c>
      <c r="M1387" s="45" t="s">
        <v>55</v>
      </c>
      <c r="N1387" s="46"/>
      <c r="O1387" s="46"/>
      <c r="P1387" s="44"/>
      <c r="Q1387" s="31"/>
      <c r="R1387" s="69"/>
      <c r="S1387" s="51" t="s">
        <v>30</v>
      </c>
      <c r="T1387" s="51"/>
      <c r="U1387" s="52"/>
    </row>
    <row r="1388" hidden="1">
      <c r="A1388" s="27">
        <v>858.0</v>
      </c>
      <c r="B1388" s="27" t="s">
        <v>54</v>
      </c>
      <c r="C1388" s="27" t="s">
        <v>28</v>
      </c>
      <c r="D1388" s="27" t="s">
        <v>28</v>
      </c>
      <c r="E1388" s="27" t="s">
        <v>28</v>
      </c>
      <c r="F1388" s="27">
        <v>32.0</v>
      </c>
      <c r="G1388" s="27" t="s">
        <v>29</v>
      </c>
      <c r="H1388" s="27">
        <v>11.0</v>
      </c>
      <c r="I1388" s="27" t="s">
        <v>30</v>
      </c>
      <c r="J1388" s="27">
        <v>16.0</v>
      </c>
      <c r="K1388" s="28" t="s">
        <v>36</v>
      </c>
      <c r="L1388" s="44">
        <v>1319930.0</v>
      </c>
      <c r="M1388" s="45">
        <v>1344440.0</v>
      </c>
      <c r="N1388" s="46">
        <v>28324.0</v>
      </c>
      <c r="O1388" s="46">
        <v>497.0</v>
      </c>
      <c r="P1388" s="44">
        <v>429442.67000000004</v>
      </c>
      <c r="Q1388" s="31"/>
      <c r="R1388" s="69">
        <v>5461932.0</v>
      </c>
      <c r="S1388" s="51">
        <v>6317.709</v>
      </c>
      <c r="T1388" s="51">
        <v>7.27994</v>
      </c>
      <c r="U1388" s="52"/>
    </row>
    <row r="1389" hidden="1">
      <c r="A1389" s="27">
        <v>859.0</v>
      </c>
      <c r="B1389" s="27" t="s">
        <v>54</v>
      </c>
      <c r="C1389" s="27" t="s">
        <v>28</v>
      </c>
      <c r="D1389" s="27" t="s">
        <v>28</v>
      </c>
      <c r="E1389" s="27" t="s">
        <v>28</v>
      </c>
      <c r="F1389" s="27">
        <v>32.0</v>
      </c>
      <c r="G1389" s="27" t="s">
        <v>29</v>
      </c>
      <c r="H1389" s="27">
        <v>11.0</v>
      </c>
      <c r="I1389" s="27" t="s">
        <v>30</v>
      </c>
      <c r="J1389" s="27">
        <v>16.0</v>
      </c>
      <c r="K1389" s="28" t="s">
        <v>37</v>
      </c>
      <c r="L1389" s="44">
        <v>1689750.0</v>
      </c>
      <c r="M1389" s="45">
        <v>1704500.0</v>
      </c>
      <c r="N1389" s="46">
        <v>47045.0</v>
      </c>
      <c r="O1389" s="46">
        <v>315.0</v>
      </c>
      <c r="P1389" s="44">
        <v>401296.76</v>
      </c>
      <c r="Q1389" s="31"/>
      <c r="R1389" s="69">
        <v>1.4071217E7</v>
      </c>
      <c r="S1389" s="51">
        <v>15427.123</v>
      </c>
      <c r="T1389" s="51">
        <v>8.64672</v>
      </c>
      <c r="U1389" s="52"/>
    </row>
    <row r="1390" hidden="1">
      <c r="A1390" s="27">
        <v>860.0</v>
      </c>
      <c r="B1390" s="27" t="s">
        <v>54</v>
      </c>
      <c r="C1390" s="27" t="s">
        <v>28</v>
      </c>
      <c r="D1390" s="27" t="s">
        <v>28</v>
      </c>
      <c r="E1390" s="27" t="s">
        <v>28</v>
      </c>
      <c r="F1390" s="27">
        <v>32.0</v>
      </c>
      <c r="G1390" s="27" t="s">
        <v>29</v>
      </c>
      <c r="H1390" s="27">
        <v>11.0</v>
      </c>
      <c r="I1390" s="27" t="s">
        <v>30</v>
      </c>
      <c r="J1390" s="27">
        <v>16.0</v>
      </c>
      <c r="K1390" s="28" t="s">
        <v>38</v>
      </c>
      <c r="L1390" s="44">
        <v>1705230.0</v>
      </c>
      <c r="M1390" s="45">
        <v>1791440.0</v>
      </c>
      <c r="N1390" s="61">
        <v>53619.0</v>
      </c>
      <c r="O1390" s="61">
        <v>317.0</v>
      </c>
      <c r="P1390" s="44">
        <v>495931.06</v>
      </c>
      <c r="Q1390" s="31"/>
      <c r="R1390" s="69">
        <v>1.7059758E7</v>
      </c>
      <c r="S1390" s="51">
        <v>21288.007</v>
      </c>
      <c r="T1390" s="51">
        <v>9.8049</v>
      </c>
      <c r="U1390" s="52"/>
    </row>
    <row r="1391" hidden="1">
      <c r="A1391" s="27">
        <v>861.0</v>
      </c>
      <c r="B1391" s="27" t="s">
        <v>54</v>
      </c>
      <c r="C1391" s="27" t="s">
        <v>28</v>
      </c>
      <c r="D1391" s="27" t="s">
        <v>28</v>
      </c>
      <c r="E1391" s="27" t="s">
        <v>28</v>
      </c>
      <c r="F1391" s="27">
        <v>32.0</v>
      </c>
      <c r="G1391" s="27" t="s">
        <v>29</v>
      </c>
      <c r="H1391" s="27">
        <v>11.0</v>
      </c>
      <c r="I1391" s="27" t="s">
        <v>30</v>
      </c>
      <c r="J1391" s="27">
        <v>16.0</v>
      </c>
      <c r="K1391" s="28" t="s">
        <v>39</v>
      </c>
      <c r="L1391" s="44">
        <v>1759110.0</v>
      </c>
      <c r="M1391" s="45">
        <v>1779650.0</v>
      </c>
      <c r="N1391" s="46">
        <v>50801.0</v>
      </c>
      <c r="O1391" s="46">
        <v>315.0</v>
      </c>
      <c r="P1391" s="44">
        <v>597614.2200000001</v>
      </c>
      <c r="Q1391" s="31"/>
      <c r="R1391" s="69">
        <v>2.1933918E7</v>
      </c>
      <c r="S1391" s="51">
        <v>23180.858</v>
      </c>
      <c r="T1391" s="51">
        <v>8.65815</v>
      </c>
      <c r="U1391" s="52"/>
    </row>
    <row r="1392" hidden="1">
      <c r="A1392" s="27">
        <v>862.0</v>
      </c>
      <c r="B1392" s="27" t="s">
        <v>54</v>
      </c>
      <c r="C1392" s="27" t="s">
        <v>28</v>
      </c>
      <c r="D1392" s="27" t="s">
        <v>28</v>
      </c>
      <c r="E1392" s="27" t="s">
        <v>28</v>
      </c>
      <c r="F1392" s="27">
        <v>32.0</v>
      </c>
      <c r="G1392" s="27" t="s">
        <v>29</v>
      </c>
      <c r="H1392" s="27">
        <v>11.0</v>
      </c>
      <c r="I1392" s="27" t="s">
        <v>30</v>
      </c>
      <c r="J1392" s="27">
        <v>16.0</v>
      </c>
      <c r="K1392" s="28" t="s">
        <v>40</v>
      </c>
      <c r="L1392" s="44">
        <v>1670680.0</v>
      </c>
      <c r="M1392" s="45">
        <v>1730380.0</v>
      </c>
      <c r="N1392" s="46">
        <v>37195.0</v>
      </c>
      <c r="O1392" s="46">
        <v>305.0</v>
      </c>
      <c r="P1392" s="44">
        <v>486794.61</v>
      </c>
      <c r="Q1392" s="31"/>
      <c r="R1392" s="69">
        <v>1.0675988E7</v>
      </c>
      <c r="S1392" s="51">
        <v>11627.243</v>
      </c>
      <c r="T1392" s="51">
        <v>7.4005</v>
      </c>
      <c r="U1392" s="52"/>
    </row>
    <row r="1393" hidden="1">
      <c r="A1393" s="27">
        <v>863.0</v>
      </c>
      <c r="B1393" s="27" t="s">
        <v>54</v>
      </c>
      <c r="C1393" s="27" t="s">
        <v>28</v>
      </c>
      <c r="D1393" s="27" t="s">
        <v>28</v>
      </c>
      <c r="E1393" s="27" t="s">
        <v>28</v>
      </c>
      <c r="F1393" s="27">
        <v>32.0</v>
      </c>
      <c r="G1393" s="27" t="s">
        <v>29</v>
      </c>
      <c r="H1393" s="27">
        <v>11.0</v>
      </c>
      <c r="I1393" s="27" t="s">
        <v>30</v>
      </c>
      <c r="J1393" s="27">
        <v>16.0</v>
      </c>
      <c r="K1393" s="28" t="s">
        <v>41</v>
      </c>
      <c r="L1393" s="44">
        <v>402100.32</v>
      </c>
      <c r="M1393" s="45">
        <v>388039.31</v>
      </c>
      <c r="N1393" s="46">
        <v>9684.0</v>
      </c>
      <c r="O1393" s="46">
        <v>121.0</v>
      </c>
      <c r="P1393" s="44">
        <v>94834.73999999999</v>
      </c>
      <c r="Q1393" s="31"/>
      <c r="R1393" s="69">
        <v>2381288.0</v>
      </c>
      <c r="S1393" s="51">
        <v>2910.112</v>
      </c>
      <c r="T1393" s="51">
        <v>8.83594</v>
      </c>
      <c r="U1393" s="52"/>
    </row>
    <row r="1394" hidden="1">
      <c r="A1394" s="27">
        <v>864.0</v>
      </c>
      <c r="B1394" s="27" t="s">
        <v>54</v>
      </c>
      <c r="C1394" s="27" t="s">
        <v>28</v>
      </c>
      <c r="D1394" s="27" t="s">
        <v>28</v>
      </c>
      <c r="E1394" s="27" t="s">
        <v>28</v>
      </c>
      <c r="F1394" s="27">
        <v>32.0</v>
      </c>
      <c r="G1394" s="27" t="s">
        <v>29</v>
      </c>
      <c r="H1394" s="27">
        <v>11.0</v>
      </c>
      <c r="I1394" s="27" t="s">
        <v>30</v>
      </c>
      <c r="J1394" s="27">
        <v>16.0</v>
      </c>
      <c r="K1394" s="28" t="s">
        <v>42</v>
      </c>
      <c r="L1394" s="44">
        <v>1595060.0</v>
      </c>
      <c r="M1394" s="45">
        <v>1845070.0</v>
      </c>
      <c r="N1394" s="46">
        <v>18251.0</v>
      </c>
      <c r="O1394" s="46">
        <v>366.0</v>
      </c>
      <c r="P1394" s="44">
        <v>263628.69999999995</v>
      </c>
      <c r="Q1394" s="31"/>
      <c r="R1394" s="69">
        <v>1.2929898E7</v>
      </c>
      <c r="S1394" s="51">
        <v>14433.691</v>
      </c>
      <c r="T1394" s="51">
        <v>8.87828</v>
      </c>
      <c r="U1394" s="52"/>
    </row>
    <row r="1395" hidden="1">
      <c r="A1395" s="27">
        <v>865.0</v>
      </c>
      <c r="B1395" s="27" t="s">
        <v>54</v>
      </c>
      <c r="C1395" s="27" t="s">
        <v>28</v>
      </c>
      <c r="D1395" s="27" t="s">
        <v>28</v>
      </c>
      <c r="E1395" s="27" t="s">
        <v>28</v>
      </c>
      <c r="F1395" s="27">
        <v>32.0</v>
      </c>
      <c r="G1395" s="27" t="s">
        <v>29</v>
      </c>
      <c r="H1395" s="27">
        <v>11.0</v>
      </c>
      <c r="I1395" s="27" t="s">
        <v>30</v>
      </c>
      <c r="J1395" s="27">
        <v>16.0</v>
      </c>
      <c r="K1395" s="28" t="s">
        <v>44</v>
      </c>
      <c r="L1395" s="44">
        <v>1344450.0</v>
      </c>
      <c r="M1395" s="45">
        <v>1559550.0</v>
      </c>
      <c r="N1395" s="46">
        <v>37235.0</v>
      </c>
      <c r="O1395" s="46">
        <v>270.0</v>
      </c>
      <c r="P1395" s="44">
        <v>156212.43000000002</v>
      </c>
      <c r="Q1395" s="31"/>
      <c r="R1395" s="69">
        <v>1.2303101E7</v>
      </c>
      <c r="S1395" s="51">
        <v>13690.896</v>
      </c>
      <c r="T1395" s="51">
        <v>8.8199</v>
      </c>
      <c r="U1395" s="52"/>
    </row>
    <row r="1396" hidden="1">
      <c r="A1396" s="27">
        <v>866.0</v>
      </c>
      <c r="B1396" s="27" t="s">
        <v>54</v>
      </c>
      <c r="C1396" s="27" t="s">
        <v>28</v>
      </c>
      <c r="D1396" s="27" t="s">
        <v>28</v>
      </c>
      <c r="E1396" s="27" t="s">
        <v>28</v>
      </c>
      <c r="F1396" s="27">
        <v>32.0</v>
      </c>
      <c r="G1396" s="27" t="s">
        <v>29</v>
      </c>
      <c r="H1396" s="27">
        <v>11.0</v>
      </c>
      <c r="I1396" s="27" t="s">
        <v>30</v>
      </c>
      <c r="J1396" s="27">
        <v>16.0</v>
      </c>
      <c r="K1396" s="28" t="s">
        <v>45</v>
      </c>
      <c r="L1396" s="44">
        <v>1316910.0</v>
      </c>
      <c r="M1396" s="45">
        <v>1478320.0</v>
      </c>
      <c r="N1396" s="46">
        <v>39794.0</v>
      </c>
      <c r="O1396" s="46">
        <v>250.0</v>
      </c>
      <c r="P1396" s="44">
        <v>670703.8099999999</v>
      </c>
      <c r="Q1396" s="31"/>
      <c r="R1396" s="69">
        <v>6902565.0</v>
      </c>
      <c r="S1396" s="51">
        <v>7911.834</v>
      </c>
      <c r="T1396" s="51">
        <v>7.39323</v>
      </c>
      <c r="U1396" s="52"/>
    </row>
    <row r="1397" hidden="1">
      <c r="A1397" s="27">
        <v>867.0</v>
      </c>
      <c r="B1397" s="27" t="s">
        <v>54</v>
      </c>
      <c r="C1397" s="27" t="s">
        <v>28</v>
      </c>
      <c r="D1397" s="27" t="s">
        <v>28</v>
      </c>
      <c r="E1397" s="27" t="s">
        <v>28</v>
      </c>
      <c r="F1397" s="27">
        <v>32.0</v>
      </c>
      <c r="G1397" s="27" t="s">
        <v>29</v>
      </c>
      <c r="H1397" s="27">
        <v>11.0</v>
      </c>
      <c r="I1397" s="27" t="s">
        <v>30</v>
      </c>
      <c r="J1397" s="27">
        <v>16.0</v>
      </c>
      <c r="K1397" s="28" t="s">
        <v>46</v>
      </c>
      <c r="L1397" s="44">
        <v>259815.43</v>
      </c>
      <c r="M1397" s="45">
        <v>263909.58999999997</v>
      </c>
      <c r="N1397" s="46">
        <v>7445.0</v>
      </c>
      <c r="O1397" s="46">
        <v>47.0</v>
      </c>
      <c r="P1397" s="44">
        <v>68601.37000000001</v>
      </c>
      <c r="Q1397" s="31"/>
      <c r="R1397" s="69">
        <v>7151127.0</v>
      </c>
      <c r="S1397" s="51">
        <v>7478.223</v>
      </c>
      <c r="T1397" s="51">
        <v>7.45048</v>
      </c>
      <c r="U1397" s="52"/>
    </row>
    <row r="1398" hidden="1">
      <c r="A1398" s="27">
        <v>868.0</v>
      </c>
      <c r="B1398" s="27" t="s">
        <v>54</v>
      </c>
      <c r="C1398" s="27" t="s">
        <v>28</v>
      </c>
      <c r="D1398" s="27" t="s">
        <v>28</v>
      </c>
      <c r="E1398" s="27" t="s">
        <v>28</v>
      </c>
      <c r="F1398" s="27">
        <v>32.0</v>
      </c>
      <c r="G1398" s="27" t="s">
        <v>29</v>
      </c>
      <c r="H1398" s="27">
        <v>11.0</v>
      </c>
      <c r="I1398" s="27" t="s">
        <v>30</v>
      </c>
      <c r="J1398" s="27">
        <v>16.0</v>
      </c>
      <c r="K1398" s="28" t="s">
        <v>47</v>
      </c>
      <c r="L1398" s="44">
        <v>1344100.0</v>
      </c>
      <c r="M1398" s="45">
        <v>1398920.0</v>
      </c>
      <c r="N1398" s="46">
        <v>71787.0</v>
      </c>
      <c r="O1398" s="46">
        <v>994.0</v>
      </c>
      <c r="P1398" s="44">
        <v>1029220.0</v>
      </c>
      <c r="Q1398" s="31"/>
      <c r="R1398" s="69">
        <v>1.535355E7</v>
      </c>
      <c r="S1398" s="51">
        <v>16386.192</v>
      </c>
      <c r="T1398" s="51">
        <v>7.30849</v>
      </c>
      <c r="U1398" s="52"/>
    </row>
    <row r="1399" hidden="1">
      <c r="A1399" s="27">
        <v>869.0</v>
      </c>
      <c r="B1399" s="27" t="s">
        <v>54</v>
      </c>
      <c r="C1399" s="27" t="s">
        <v>28</v>
      </c>
      <c r="D1399" s="27" t="s">
        <v>28</v>
      </c>
      <c r="E1399" s="27" t="s">
        <v>28</v>
      </c>
      <c r="F1399" s="27">
        <v>32.0</v>
      </c>
      <c r="G1399" s="27" t="s">
        <v>29</v>
      </c>
      <c r="H1399" s="27">
        <v>11.0</v>
      </c>
      <c r="I1399" s="27" t="s">
        <v>30</v>
      </c>
      <c r="J1399" s="27">
        <v>16.0</v>
      </c>
      <c r="K1399" s="28" t="s">
        <v>49</v>
      </c>
      <c r="L1399" s="44">
        <v>1337240.0</v>
      </c>
      <c r="M1399" s="45">
        <v>1549880.0</v>
      </c>
      <c r="N1399" s="46">
        <v>13250.0</v>
      </c>
      <c r="O1399" s="46">
        <v>257.0</v>
      </c>
      <c r="P1399" s="44">
        <v>360084.9</v>
      </c>
      <c r="Q1399" s="31"/>
      <c r="R1399" s="69">
        <v>1.2797571E7</v>
      </c>
      <c r="S1399" s="51">
        <v>14175.116</v>
      </c>
      <c r="T1399" s="51">
        <v>8.14396</v>
      </c>
      <c r="U1399" s="52"/>
    </row>
    <row r="1400" hidden="1">
      <c r="A1400" s="27">
        <v>870.0</v>
      </c>
      <c r="B1400" s="27" t="s">
        <v>54</v>
      </c>
      <c r="C1400" s="27" t="s">
        <v>28</v>
      </c>
      <c r="D1400" s="27" t="s">
        <v>28</v>
      </c>
      <c r="E1400" s="27" t="s">
        <v>28</v>
      </c>
      <c r="F1400" s="27">
        <v>32.0</v>
      </c>
      <c r="G1400" s="27" t="s">
        <v>29</v>
      </c>
      <c r="H1400" s="27">
        <v>11.0</v>
      </c>
      <c r="I1400" s="27" t="s">
        <v>30</v>
      </c>
      <c r="J1400" s="27">
        <v>16.0</v>
      </c>
      <c r="K1400" s="28" t="s">
        <v>51</v>
      </c>
      <c r="L1400" s="44" t="s">
        <v>55</v>
      </c>
      <c r="M1400" s="45" t="s">
        <v>55</v>
      </c>
      <c r="N1400" s="61"/>
      <c r="O1400" s="61"/>
      <c r="P1400" s="44"/>
      <c r="Q1400" s="31"/>
      <c r="R1400" s="69"/>
      <c r="S1400" s="51" t="s">
        <v>56</v>
      </c>
      <c r="T1400" s="51"/>
      <c r="U1400" s="52"/>
    </row>
    <row r="1401" hidden="1">
      <c r="A1401" s="27">
        <v>871.0</v>
      </c>
      <c r="B1401" s="27" t="s">
        <v>54</v>
      </c>
      <c r="C1401" s="27" t="s">
        <v>28</v>
      </c>
      <c r="D1401" s="27" t="s">
        <v>28</v>
      </c>
      <c r="E1401" s="27" t="s">
        <v>28</v>
      </c>
      <c r="F1401" s="27">
        <v>32.0</v>
      </c>
      <c r="G1401" s="27" t="s">
        <v>29</v>
      </c>
      <c r="H1401" s="27">
        <v>11.0</v>
      </c>
      <c r="I1401" s="27" t="s">
        <v>30</v>
      </c>
      <c r="J1401" s="27">
        <v>16.0</v>
      </c>
      <c r="K1401" s="28" t="s">
        <v>52</v>
      </c>
      <c r="L1401" s="44">
        <v>69131.72</v>
      </c>
      <c r="M1401" s="45">
        <v>45341.38</v>
      </c>
      <c r="N1401" s="46">
        <v>985.0</v>
      </c>
      <c r="O1401" s="46">
        <v>10.0</v>
      </c>
      <c r="P1401" s="44">
        <v>22593.36</v>
      </c>
      <c r="Q1401" s="31"/>
      <c r="R1401" s="69">
        <v>7652342.0</v>
      </c>
      <c r="S1401" s="51">
        <v>8106.44</v>
      </c>
      <c r="T1401" s="51">
        <v>6.26435</v>
      </c>
      <c r="U1401" s="52"/>
    </row>
    <row r="1402" hidden="1">
      <c r="A1402" s="27">
        <v>872.0</v>
      </c>
      <c r="B1402" s="27" t="s">
        <v>54</v>
      </c>
      <c r="C1402" s="27" t="s">
        <v>28</v>
      </c>
      <c r="D1402" s="27" t="s">
        <v>28</v>
      </c>
      <c r="E1402" s="27" t="s">
        <v>28</v>
      </c>
      <c r="F1402" s="27">
        <v>32.0</v>
      </c>
      <c r="G1402" s="27" t="s">
        <v>29</v>
      </c>
      <c r="H1402" s="27">
        <v>11.0</v>
      </c>
      <c r="I1402" s="27" t="s">
        <v>30</v>
      </c>
      <c r="J1402" s="27">
        <v>32.0</v>
      </c>
      <c r="K1402" s="28" t="s">
        <v>31</v>
      </c>
      <c r="L1402" s="44">
        <v>2647830.0</v>
      </c>
      <c r="M1402" s="45">
        <v>2730930.0</v>
      </c>
      <c r="N1402" s="46">
        <v>92998.0</v>
      </c>
      <c r="O1402" s="46">
        <v>1975.0</v>
      </c>
      <c r="P1402" s="44">
        <v>6476330.0</v>
      </c>
      <c r="Q1402" s="31"/>
      <c r="R1402" s="69">
        <v>3.2792934E7</v>
      </c>
      <c r="S1402" s="51">
        <v>30464.628</v>
      </c>
      <c r="T1402" s="51">
        <v>7.26744</v>
      </c>
      <c r="U1402" s="52"/>
    </row>
    <row r="1403" hidden="1">
      <c r="A1403" s="27">
        <v>873.0</v>
      </c>
      <c r="B1403" s="27" t="s">
        <v>54</v>
      </c>
      <c r="C1403" s="27" t="s">
        <v>28</v>
      </c>
      <c r="D1403" s="27" t="s">
        <v>28</v>
      </c>
      <c r="E1403" s="27" t="s">
        <v>28</v>
      </c>
      <c r="F1403" s="27">
        <v>32.0</v>
      </c>
      <c r="G1403" s="27" t="s">
        <v>29</v>
      </c>
      <c r="H1403" s="27">
        <v>11.0</v>
      </c>
      <c r="I1403" s="27" t="s">
        <v>30</v>
      </c>
      <c r="J1403" s="27">
        <v>32.0</v>
      </c>
      <c r="K1403" s="28" t="s">
        <v>32</v>
      </c>
      <c r="L1403" s="44">
        <v>515990.72000000003</v>
      </c>
      <c r="M1403" s="45">
        <v>510429.64999999997</v>
      </c>
      <c r="N1403" s="46">
        <v>18397.0</v>
      </c>
      <c r="O1403" s="46">
        <v>115.0</v>
      </c>
      <c r="P1403" s="44">
        <v>235762.65</v>
      </c>
      <c r="Q1403" s="31"/>
      <c r="R1403" s="69">
        <v>1.9614594E7</v>
      </c>
      <c r="S1403" s="51">
        <v>20583.349</v>
      </c>
      <c r="T1403" s="51">
        <v>8.78352</v>
      </c>
      <c r="U1403" s="52"/>
    </row>
    <row r="1404" hidden="1">
      <c r="A1404" s="27">
        <v>874.0</v>
      </c>
      <c r="B1404" s="27" t="s">
        <v>54</v>
      </c>
      <c r="C1404" s="27" t="s">
        <v>28</v>
      </c>
      <c r="D1404" s="27" t="s">
        <v>28</v>
      </c>
      <c r="E1404" s="27" t="s">
        <v>28</v>
      </c>
      <c r="F1404" s="27">
        <v>32.0</v>
      </c>
      <c r="G1404" s="27" t="s">
        <v>29</v>
      </c>
      <c r="H1404" s="27">
        <v>11.0</v>
      </c>
      <c r="I1404" s="27" t="s">
        <v>30</v>
      </c>
      <c r="J1404" s="27">
        <v>32.0</v>
      </c>
      <c r="K1404" s="28" t="s">
        <v>33</v>
      </c>
      <c r="L1404" s="44">
        <v>3319570.0</v>
      </c>
      <c r="M1404" s="45">
        <v>3484180.0</v>
      </c>
      <c r="N1404" s="61">
        <v>77926.0</v>
      </c>
      <c r="O1404" s="61">
        <v>624.0</v>
      </c>
      <c r="P1404" s="44">
        <v>1315890.0</v>
      </c>
      <c r="Q1404" s="31"/>
      <c r="R1404" s="69">
        <v>3.094552E7</v>
      </c>
      <c r="S1404" s="51">
        <v>30208.736</v>
      </c>
      <c r="T1404" s="51">
        <v>8.79589</v>
      </c>
      <c r="U1404" s="52"/>
    </row>
    <row r="1405" hidden="1">
      <c r="A1405" s="27">
        <v>875.0</v>
      </c>
      <c r="B1405" s="27" t="s">
        <v>54</v>
      </c>
      <c r="C1405" s="27" t="s">
        <v>28</v>
      </c>
      <c r="D1405" s="27" t="s">
        <v>28</v>
      </c>
      <c r="E1405" s="27" t="s">
        <v>28</v>
      </c>
      <c r="F1405" s="27">
        <v>32.0</v>
      </c>
      <c r="G1405" s="27" t="s">
        <v>29</v>
      </c>
      <c r="H1405" s="27">
        <v>11.0</v>
      </c>
      <c r="I1405" s="27" t="s">
        <v>30</v>
      </c>
      <c r="J1405" s="27">
        <v>32.0</v>
      </c>
      <c r="K1405" s="28" t="s">
        <v>34</v>
      </c>
      <c r="L1405" s="44">
        <v>601042.81</v>
      </c>
      <c r="M1405" s="45">
        <v>687562.2</v>
      </c>
      <c r="N1405" s="61">
        <v>12866.0</v>
      </c>
      <c r="O1405" s="61">
        <v>115.0</v>
      </c>
      <c r="P1405" s="44">
        <v>52739.240000000005</v>
      </c>
      <c r="Q1405" s="31"/>
      <c r="R1405" s="69">
        <v>4.5421911E7</v>
      </c>
      <c r="S1405" s="51">
        <v>45848.811</v>
      </c>
      <c r="T1405" s="51">
        <v>8.07427</v>
      </c>
      <c r="U1405" s="52"/>
    </row>
    <row r="1406" hidden="1">
      <c r="A1406" s="27">
        <v>876.0</v>
      </c>
      <c r="B1406" s="27" t="s">
        <v>54</v>
      </c>
      <c r="C1406" s="27" t="s">
        <v>28</v>
      </c>
      <c r="D1406" s="27" t="s">
        <v>28</v>
      </c>
      <c r="E1406" s="27" t="s">
        <v>28</v>
      </c>
      <c r="F1406" s="27">
        <v>32.0</v>
      </c>
      <c r="G1406" s="27" t="s">
        <v>29</v>
      </c>
      <c r="H1406" s="27">
        <v>11.0</v>
      </c>
      <c r="I1406" s="27" t="s">
        <v>30</v>
      </c>
      <c r="J1406" s="27">
        <v>32.0</v>
      </c>
      <c r="K1406" s="28" t="s">
        <v>35</v>
      </c>
      <c r="L1406" s="44" t="s">
        <v>55</v>
      </c>
      <c r="M1406" s="45" t="s">
        <v>55</v>
      </c>
      <c r="N1406" s="61"/>
      <c r="O1406" s="61"/>
      <c r="P1406" s="44"/>
      <c r="Q1406" s="31"/>
      <c r="R1406" s="69"/>
      <c r="S1406" s="51" t="s">
        <v>30</v>
      </c>
      <c r="T1406" s="51"/>
      <c r="U1406" s="52"/>
    </row>
    <row r="1407" hidden="1">
      <c r="A1407" s="27">
        <v>877.0</v>
      </c>
      <c r="B1407" s="27" t="s">
        <v>54</v>
      </c>
      <c r="C1407" s="27" t="s">
        <v>28</v>
      </c>
      <c r="D1407" s="27" t="s">
        <v>28</v>
      </c>
      <c r="E1407" s="27" t="s">
        <v>28</v>
      </c>
      <c r="F1407" s="27">
        <v>32.0</v>
      </c>
      <c r="G1407" s="27" t="s">
        <v>29</v>
      </c>
      <c r="H1407" s="27">
        <v>11.0</v>
      </c>
      <c r="I1407" s="27" t="s">
        <v>30</v>
      </c>
      <c r="J1407" s="27">
        <v>32.0</v>
      </c>
      <c r="K1407" s="28" t="s">
        <v>36</v>
      </c>
      <c r="L1407" s="44">
        <v>2606070.0</v>
      </c>
      <c r="M1407" s="45">
        <v>2742990.0</v>
      </c>
      <c r="N1407" s="61">
        <v>53898.0</v>
      </c>
      <c r="O1407" s="61">
        <v>989.0</v>
      </c>
      <c r="P1407" s="44">
        <v>1139440.0</v>
      </c>
      <c r="Q1407" s="31"/>
      <c r="R1407" s="69">
        <v>2.7585419E7</v>
      </c>
      <c r="S1407" s="51">
        <v>26602.505</v>
      </c>
      <c r="T1407" s="51">
        <v>7.06697</v>
      </c>
      <c r="U1407" s="52"/>
    </row>
    <row r="1408" hidden="1">
      <c r="A1408" s="27">
        <v>878.0</v>
      </c>
      <c r="B1408" s="27" t="s">
        <v>54</v>
      </c>
      <c r="C1408" s="27" t="s">
        <v>28</v>
      </c>
      <c r="D1408" s="27" t="s">
        <v>28</v>
      </c>
      <c r="E1408" s="27" t="s">
        <v>28</v>
      </c>
      <c r="F1408" s="27">
        <v>32.0</v>
      </c>
      <c r="G1408" s="27" t="s">
        <v>29</v>
      </c>
      <c r="H1408" s="27">
        <v>11.0</v>
      </c>
      <c r="I1408" s="27" t="s">
        <v>30</v>
      </c>
      <c r="J1408" s="27">
        <v>32.0</v>
      </c>
      <c r="K1408" s="28" t="s">
        <v>37</v>
      </c>
      <c r="L1408" s="44">
        <v>3351810.0</v>
      </c>
      <c r="M1408" s="45">
        <v>3442800.0</v>
      </c>
      <c r="N1408" s="61">
        <v>94677.0</v>
      </c>
      <c r="O1408" s="61">
        <v>625.0</v>
      </c>
      <c r="P1408" s="44">
        <v>1074270.0</v>
      </c>
      <c r="Q1408" s="31"/>
      <c r="R1408" s="69">
        <v>3.9192241E7</v>
      </c>
      <c r="S1408" s="51">
        <v>40933.964</v>
      </c>
      <c r="T1408" s="51">
        <v>8.76593</v>
      </c>
      <c r="U1408" s="52"/>
    </row>
    <row r="1409" hidden="1">
      <c r="A1409" s="27">
        <v>879.0</v>
      </c>
      <c r="B1409" s="27" t="s">
        <v>54</v>
      </c>
      <c r="C1409" s="27" t="s">
        <v>28</v>
      </c>
      <c r="D1409" s="27" t="s">
        <v>28</v>
      </c>
      <c r="E1409" s="27" t="s">
        <v>28</v>
      </c>
      <c r="F1409" s="27">
        <v>32.0</v>
      </c>
      <c r="G1409" s="27" t="s">
        <v>29</v>
      </c>
      <c r="H1409" s="27">
        <v>11.0</v>
      </c>
      <c r="I1409" s="27" t="s">
        <v>30</v>
      </c>
      <c r="J1409" s="27">
        <v>32.0</v>
      </c>
      <c r="K1409" s="28" t="s">
        <v>38</v>
      </c>
      <c r="L1409" s="44" t="s">
        <v>55</v>
      </c>
      <c r="M1409" s="45" t="s">
        <v>55</v>
      </c>
      <c r="N1409" s="61"/>
      <c r="O1409" s="61"/>
      <c r="P1409" s="44"/>
      <c r="Q1409" s="31"/>
      <c r="R1409" s="69"/>
      <c r="S1409" s="51" t="s">
        <v>56</v>
      </c>
      <c r="T1409" s="51"/>
      <c r="U1409" s="52"/>
    </row>
    <row r="1410" hidden="1">
      <c r="A1410" s="27">
        <v>880.0</v>
      </c>
      <c r="B1410" s="27" t="s">
        <v>54</v>
      </c>
      <c r="C1410" s="27" t="s">
        <v>28</v>
      </c>
      <c r="D1410" s="27" t="s">
        <v>28</v>
      </c>
      <c r="E1410" s="27" t="s">
        <v>28</v>
      </c>
      <c r="F1410" s="27">
        <v>32.0</v>
      </c>
      <c r="G1410" s="27" t="s">
        <v>29</v>
      </c>
      <c r="H1410" s="27">
        <v>11.0</v>
      </c>
      <c r="I1410" s="27" t="s">
        <v>30</v>
      </c>
      <c r="J1410" s="27">
        <v>32.0</v>
      </c>
      <c r="K1410" s="28" t="s">
        <v>39</v>
      </c>
      <c r="L1410" s="44">
        <v>4011420.0</v>
      </c>
      <c r="M1410" s="45">
        <v>4117729.9999999995</v>
      </c>
      <c r="N1410" s="61">
        <v>136888.0</v>
      </c>
      <c r="O1410" s="61">
        <v>701.0</v>
      </c>
      <c r="P1410" s="44">
        <v>1660940.0</v>
      </c>
      <c r="Q1410" s="31"/>
      <c r="R1410" s="69">
        <v>4.854739E7</v>
      </c>
      <c r="S1410" s="51">
        <v>50306.235</v>
      </c>
      <c r="T1410" s="51">
        <v>9.99628</v>
      </c>
      <c r="U1410" s="52"/>
    </row>
    <row r="1411" hidden="1">
      <c r="A1411" s="27">
        <v>881.0</v>
      </c>
      <c r="B1411" s="27" t="s">
        <v>54</v>
      </c>
      <c r="C1411" s="27" t="s">
        <v>28</v>
      </c>
      <c r="D1411" s="27" t="s">
        <v>28</v>
      </c>
      <c r="E1411" s="27" t="s">
        <v>28</v>
      </c>
      <c r="F1411" s="27">
        <v>32.0</v>
      </c>
      <c r="G1411" s="27" t="s">
        <v>29</v>
      </c>
      <c r="H1411" s="27">
        <v>11.0</v>
      </c>
      <c r="I1411" s="27" t="s">
        <v>30</v>
      </c>
      <c r="J1411" s="27">
        <v>32.0</v>
      </c>
      <c r="K1411" s="28" t="s">
        <v>40</v>
      </c>
      <c r="L1411" s="44">
        <v>3326760.0</v>
      </c>
      <c r="M1411" s="45">
        <v>3530690.0</v>
      </c>
      <c r="N1411" s="61">
        <v>81494.0</v>
      </c>
      <c r="O1411" s="61">
        <v>607.0</v>
      </c>
      <c r="P1411" s="44">
        <v>882483.91</v>
      </c>
      <c r="Q1411" s="31"/>
      <c r="R1411" s="69">
        <v>3.4959344E7</v>
      </c>
      <c r="S1411" s="51">
        <v>35564.256</v>
      </c>
      <c r="T1411" s="51">
        <v>7.54887</v>
      </c>
      <c r="U1411" s="52"/>
    </row>
    <row r="1412" hidden="1">
      <c r="A1412" s="27">
        <v>882.0</v>
      </c>
      <c r="B1412" s="27" t="s">
        <v>54</v>
      </c>
      <c r="C1412" s="27" t="s">
        <v>28</v>
      </c>
      <c r="D1412" s="27" t="s">
        <v>28</v>
      </c>
      <c r="E1412" s="27" t="s">
        <v>28</v>
      </c>
      <c r="F1412" s="27">
        <v>32.0</v>
      </c>
      <c r="G1412" s="27" t="s">
        <v>29</v>
      </c>
      <c r="H1412" s="27">
        <v>11.0</v>
      </c>
      <c r="I1412" s="27" t="s">
        <v>30</v>
      </c>
      <c r="J1412" s="27">
        <v>32.0</v>
      </c>
      <c r="K1412" s="28" t="s">
        <v>41</v>
      </c>
      <c r="L1412" s="44">
        <v>808524.4199999999</v>
      </c>
      <c r="M1412" s="45">
        <v>798365.86</v>
      </c>
      <c r="N1412" s="46">
        <v>18852.0</v>
      </c>
      <c r="O1412" s="46">
        <v>231.0</v>
      </c>
      <c r="P1412" s="44">
        <v>173623.29</v>
      </c>
      <c r="Q1412" s="31"/>
      <c r="R1412" s="69">
        <v>4232741.0</v>
      </c>
      <c r="S1412" s="51">
        <v>4688.509</v>
      </c>
      <c r="T1412" s="51">
        <v>8.68932</v>
      </c>
      <c r="U1412" s="52"/>
    </row>
    <row r="1413" hidden="1">
      <c r="A1413" s="27">
        <v>883.0</v>
      </c>
      <c r="B1413" s="27" t="s">
        <v>54</v>
      </c>
      <c r="C1413" s="27" t="s">
        <v>28</v>
      </c>
      <c r="D1413" s="27" t="s">
        <v>28</v>
      </c>
      <c r="E1413" s="27" t="s">
        <v>28</v>
      </c>
      <c r="F1413" s="27">
        <v>32.0</v>
      </c>
      <c r="G1413" s="27" t="s">
        <v>29</v>
      </c>
      <c r="H1413" s="27">
        <v>11.0</v>
      </c>
      <c r="I1413" s="27" t="s">
        <v>30</v>
      </c>
      <c r="J1413" s="27">
        <v>32.0</v>
      </c>
      <c r="K1413" s="28" t="s">
        <v>42</v>
      </c>
      <c r="L1413" s="44">
        <v>3179900.0</v>
      </c>
      <c r="M1413" s="45">
        <v>3707970.0</v>
      </c>
      <c r="N1413" s="61">
        <v>37495.0</v>
      </c>
      <c r="O1413" s="61">
        <v>724.0</v>
      </c>
      <c r="P1413" s="44">
        <v>532462.1799999999</v>
      </c>
      <c r="Q1413" s="31"/>
      <c r="R1413" s="69">
        <v>3.4720478E7</v>
      </c>
      <c r="S1413" s="51">
        <v>36863.882</v>
      </c>
      <c r="T1413" s="73">
        <v>8.80628</v>
      </c>
      <c r="U1413" s="74"/>
    </row>
    <row r="1414" hidden="1">
      <c r="A1414" s="27">
        <v>884.0</v>
      </c>
      <c r="B1414" s="27" t="s">
        <v>54</v>
      </c>
      <c r="C1414" s="27" t="s">
        <v>28</v>
      </c>
      <c r="D1414" s="27" t="s">
        <v>28</v>
      </c>
      <c r="E1414" s="27" t="s">
        <v>28</v>
      </c>
      <c r="F1414" s="27">
        <v>32.0</v>
      </c>
      <c r="G1414" s="27" t="s">
        <v>29</v>
      </c>
      <c r="H1414" s="27">
        <v>11.0</v>
      </c>
      <c r="I1414" s="27" t="s">
        <v>30</v>
      </c>
      <c r="J1414" s="27">
        <v>32.0</v>
      </c>
      <c r="K1414" s="28" t="s">
        <v>44</v>
      </c>
      <c r="L1414" s="44">
        <v>2674680.0</v>
      </c>
      <c r="M1414" s="45">
        <v>3135920.0</v>
      </c>
      <c r="N1414" s="61">
        <v>78641.0</v>
      </c>
      <c r="O1414" s="61">
        <v>530.0</v>
      </c>
      <c r="P1414" s="44">
        <v>362682.45999999996</v>
      </c>
      <c r="Q1414" s="31"/>
      <c r="R1414" s="69">
        <v>3.2948364E7</v>
      </c>
      <c r="S1414" s="51">
        <v>34779.099</v>
      </c>
      <c r="T1414" s="51">
        <v>8.86693</v>
      </c>
      <c r="U1414" s="52"/>
    </row>
    <row r="1415" hidden="1">
      <c r="A1415" s="27">
        <v>885.0</v>
      </c>
      <c r="B1415" s="27" t="s">
        <v>54</v>
      </c>
      <c r="C1415" s="27" t="s">
        <v>28</v>
      </c>
      <c r="D1415" s="27" t="s">
        <v>28</v>
      </c>
      <c r="E1415" s="27" t="s">
        <v>28</v>
      </c>
      <c r="F1415" s="27">
        <v>32.0</v>
      </c>
      <c r="G1415" s="27" t="s">
        <v>29</v>
      </c>
      <c r="H1415" s="27">
        <v>11.0</v>
      </c>
      <c r="I1415" s="27" t="s">
        <v>30</v>
      </c>
      <c r="J1415" s="27">
        <v>32.0</v>
      </c>
      <c r="K1415" s="28" t="s">
        <v>45</v>
      </c>
      <c r="L1415" s="44">
        <v>2623470.0</v>
      </c>
      <c r="M1415" s="45">
        <v>3101140.0</v>
      </c>
      <c r="N1415" s="61">
        <v>101612.0</v>
      </c>
      <c r="O1415" s="61">
        <v>496.0</v>
      </c>
      <c r="P1415" s="44">
        <v>691283.69</v>
      </c>
      <c r="Q1415" s="31"/>
      <c r="R1415" s="69">
        <v>2.2601532E7</v>
      </c>
      <c r="S1415" s="51">
        <v>23578.476</v>
      </c>
      <c r="T1415" s="51">
        <v>7.4128</v>
      </c>
      <c r="U1415" s="52"/>
    </row>
    <row r="1416" hidden="1">
      <c r="A1416" s="27">
        <v>886.0</v>
      </c>
      <c r="B1416" s="27" t="s">
        <v>54</v>
      </c>
      <c r="C1416" s="27" t="s">
        <v>28</v>
      </c>
      <c r="D1416" s="27" t="s">
        <v>28</v>
      </c>
      <c r="E1416" s="27" t="s">
        <v>28</v>
      </c>
      <c r="F1416" s="27">
        <v>32.0</v>
      </c>
      <c r="G1416" s="27" t="s">
        <v>29</v>
      </c>
      <c r="H1416" s="27">
        <v>11.0</v>
      </c>
      <c r="I1416" s="27" t="s">
        <v>30</v>
      </c>
      <c r="J1416" s="27">
        <v>32.0</v>
      </c>
      <c r="K1416" s="28" t="s">
        <v>46</v>
      </c>
      <c r="L1416" s="44">
        <v>517286.16</v>
      </c>
      <c r="M1416" s="45">
        <v>528883.31</v>
      </c>
      <c r="N1416" s="46">
        <v>15238.0</v>
      </c>
      <c r="O1416" s="46">
        <v>93.0</v>
      </c>
      <c r="P1416" s="44">
        <v>146396.17</v>
      </c>
      <c r="Q1416" s="31"/>
      <c r="R1416" s="69">
        <v>1.3667053E7</v>
      </c>
      <c r="S1416" s="51">
        <v>14432.531</v>
      </c>
      <c r="T1416" s="51">
        <v>8.5981</v>
      </c>
      <c r="U1416" s="52"/>
    </row>
    <row r="1417" hidden="1">
      <c r="A1417" s="27">
        <v>887.0</v>
      </c>
      <c r="B1417" s="27" t="s">
        <v>54</v>
      </c>
      <c r="C1417" s="27" t="s">
        <v>28</v>
      </c>
      <c r="D1417" s="27" t="s">
        <v>28</v>
      </c>
      <c r="E1417" s="27" t="s">
        <v>28</v>
      </c>
      <c r="F1417" s="27">
        <v>32.0</v>
      </c>
      <c r="G1417" s="27" t="s">
        <v>29</v>
      </c>
      <c r="H1417" s="27">
        <v>11.0</v>
      </c>
      <c r="I1417" s="27" t="s">
        <v>30</v>
      </c>
      <c r="J1417" s="27">
        <v>32.0</v>
      </c>
      <c r="K1417" s="28" t="s">
        <v>47</v>
      </c>
      <c r="L1417" s="44" t="s">
        <v>55</v>
      </c>
      <c r="M1417" s="45" t="s">
        <v>55</v>
      </c>
      <c r="N1417" s="61"/>
      <c r="O1417" s="61"/>
      <c r="P1417" s="44"/>
      <c r="Q1417" s="31"/>
      <c r="R1417" s="69"/>
      <c r="S1417" s="51" t="s">
        <v>57</v>
      </c>
      <c r="T1417" s="51"/>
      <c r="U1417" s="52"/>
    </row>
    <row r="1418" hidden="1">
      <c r="A1418" s="27">
        <v>888.0</v>
      </c>
      <c r="B1418" s="27" t="s">
        <v>54</v>
      </c>
      <c r="C1418" s="27" t="s">
        <v>28</v>
      </c>
      <c r="D1418" s="27" t="s">
        <v>28</v>
      </c>
      <c r="E1418" s="27" t="s">
        <v>28</v>
      </c>
      <c r="F1418" s="27">
        <v>32.0</v>
      </c>
      <c r="G1418" s="27" t="s">
        <v>29</v>
      </c>
      <c r="H1418" s="27">
        <v>11.0</v>
      </c>
      <c r="I1418" s="27" t="s">
        <v>30</v>
      </c>
      <c r="J1418" s="27">
        <v>32.0</v>
      </c>
      <c r="K1418" s="28" t="s">
        <v>49</v>
      </c>
      <c r="L1418" s="44">
        <v>2668960.0</v>
      </c>
      <c r="M1418" s="45">
        <v>3113740.0</v>
      </c>
      <c r="N1418" s="61">
        <v>25690.0</v>
      </c>
      <c r="O1418" s="61">
        <v>510.0</v>
      </c>
      <c r="P1418" s="44">
        <v>746846.98</v>
      </c>
      <c r="Q1418" s="31"/>
      <c r="R1418" s="69">
        <v>3.469217E7</v>
      </c>
      <c r="S1418" s="51">
        <v>36365.578</v>
      </c>
      <c r="T1418" s="51">
        <v>8.90624</v>
      </c>
      <c r="U1418" s="52"/>
    </row>
    <row r="1419" hidden="1">
      <c r="A1419" s="27">
        <v>889.0</v>
      </c>
      <c r="B1419" s="27" t="s">
        <v>54</v>
      </c>
      <c r="C1419" s="27" t="s">
        <v>28</v>
      </c>
      <c r="D1419" s="27" t="s">
        <v>28</v>
      </c>
      <c r="E1419" s="27" t="s">
        <v>28</v>
      </c>
      <c r="F1419" s="27">
        <v>32.0</v>
      </c>
      <c r="G1419" s="27" t="s">
        <v>29</v>
      </c>
      <c r="H1419" s="27">
        <v>11.0</v>
      </c>
      <c r="I1419" s="27" t="s">
        <v>30</v>
      </c>
      <c r="J1419" s="27">
        <v>32.0</v>
      </c>
      <c r="K1419" s="28" t="s">
        <v>51</v>
      </c>
      <c r="L1419" s="44" t="s">
        <v>55</v>
      </c>
      <c r="M1419" s="45" t="s">
        <v>55</v>
      </c>
      <c r="N1419" s="61"/>
      <c r="O1419" s="61"/>
      <c r="P1419" s="44"/>
      <c r="Q1419" s="31"/>
      <c r="R1419" s="69"/>
      <c r="S1419" s="51" t="s">
        <v>56</v>
      </c>
      <c r="T1419" s="51"/>
      <c r="U1419" s="52"/>
    </row>
    <row r="1420" hidden="1">
      <c r="A1420" s="27">
        <v>890.0</v>
      </c>
      <c r="B1420" s="27" t="s">
        <v>54</v>
      </c>
      <c r="C1420" s="27" t="s">
        <v>28</v>
      </c>
      <c r="D1420" s="27" t="s">
        <v>28</v>
      </c>
      <c r="E1420" s="27" t="s">
        <v>28</v>
      </c>
      <c r="F1420" s="27">
        <v>32.0</v>
      </c>
      <c r="G1420" s="27" t="s">
        <v>29</v>
      </c>
      <c r="H1420" s="27">
        <v>11.0</v>
      </c>
      <c r="I1420" s="27" t="s">
        <v>30</v>
      </c>
      <c r="J1420" s="27">
        <v>32.0</v>
      </c>
      <c r="K1420" s="28" t="s">
        <v>52</v>
      </c>
      <c r="L1420" s="44">
        <v>89886.46</v>
      </c>
      <c r="M1420" s="45">
        <v>92348.76</v>
      </c>
      <c r="N1420" s="46">
        <v>1698.0</v>
      </c>
      <c r="O1420" s="46">
        <v>16.0</v>
      </c>
      <c r="P1420" s="44">
        <v>23334.73</v>
      </c>
      <c r="Q1420" s="31"/>
      <c r="R1420" s="69">
        <v>1.5302289E7</v>
      </c>
      <c r="S1420" s="51">
        <v>15864.448</v>
      </c>
      <c r="T1420" s="51">
        <v>7.57435</v>
      </c>
      <c r="U1420" s="52"/>
    </row>
    <row r="1421" hidden="1">
      <c r="A1421" s="27">
        <v>891.0</v>
      </c>
      <c r="B1421" s="27" t="s">
        <v>54</v>
      </c>
      <c r="C1421" s="27" t="s">
        <v>28</v>
      </c>
      <c r="D1421" s="27" t="s">
        <v>28</v>
      </c>
      <c r="E1421" s="27" t="s">
        <v>28</v>
      </c>
      <c r="F1421" s="27">
        <v>32.0</v>
      </c>
      <c r="G1421" s="27" t="s">
        <v>29</v>
      </c>
      <c r="H1421" s="27">
        <v>11.0</v>
      </c>
      <c r="I1421" s="27" t="s">
        <v>30</v>
      </c>
      <c r="J1421" s="27">
        <v>64.0</v>
      </c>
      <c r="K1421" s="28" t="s">
        <v>31</v>
      </c>
      <c r="L1421" s="44">
        <v>5325820.0</v>
      </c>
      <c r="M1421" s="45">
        <v>5485770.0</v>
      </c>
      <c r="N1421" s="61">
        <v>182489.0</v>
      </c>
      <c r="O1421" s="61">
        <v>3941.0</v>
      </c>
      <c r="P1421" s="44">
        <v>1.316064E7</v>
      </c>
      <c r="Q1421" s="31"/>
      <c r="R1421" s="69">
        <v>6.5372468E7</v>
      </c>
      <c r="S1421" s="51">
        <v>59314.53</v>
      </c>
      <c r="T1421" s="51">
        <v>6.17327</v>
      </c>
      <c r="U1421" s="52"/>
    </row>
    <row r="1422" hidden="1">
      <c r="A1422" s="27">
        <v>892.0</v>
      </c>
      <c r="B1422" s="27" t="s">
        <v>54</v>
      </c>
      <c r="C1422" s="27" t="s">
        <v>28</v>
      </c>
      <c r="D1422" s="27" t="s">
        <v>28</v>
      </c>
      <c r="E1422" s="27" t="s">
        <v>28</v>
      </c>
      <c r="F1422" s="27">
        <v>32.0</v>
      </c>
      <c r="G1422" s="27" t="s">
        <v>29</v>
      </c>
      <c r="H1422" s="27">
        <v>11.0</v>
      </c>
      <c r="I1422" s="27" t="s">
        <v>30</v>
      </c>
      <c r="J1422" s="27">
        <v>64.0</v>
      </c>
      <c r="K1422" s="28" t="s">
        <v>32</v>
      </c>
      <c r="L1422" s="44">
        <v>1043920.0000000001</v>
      </c>
      <c r="M1422" s="45">
        <v>1033420.0000000001</v>
      </c>
      <c r="N1422" s="46">
        <v>35249.0</v>
      </c>
      <c r="O1422" s="46">
        <v>221.0</v>
      </c>
      <c r="P1422" s="44">
        <v>507764.68999999994</v>
      </c>
      <c r="Q1422" s="31"/>
      <c r="R1422" s="69">
        <v>3.8335319E7</v>
      </c>
      <c r="S1422" s="51">
        <v>38431.78</v>
      </c>
      <c r="T1422" s="51">
        <v>8.47667</v>
      </c>
      <c r="U1422" s="52"/>
    </row>
    <row r="1423" hidden="1">
      <c r="A1423" s="27">
        <v>893.0</v>
      </c>
      <c r="B1423" s="27" t="s">
        <v>54</v>
      </c>
      <c r="C1423" s="27" t="s">
        <v>28</v>
      </c>
      <c r="D1423" s="27" t="s">
        <v>28</v>
      </c>
      <c r="E1423" s="27" t="s">
        <v>28</v>
      </c>
      <c r="F1423" s="27">
        <v>32.0</v>
      </c>
      <c r="G1423" s="27" t="s">
        <v>29</v>
      </c>
      <c r="H1423" s="27">
        <v>11.0</v>
      </c>
      <c r="I1423" s="27" t="s">
        <v>30</v>
      </c>
      <c r="J1423" s="27">
        <v>64.0</v>
      </c>
      <c r="K1423" s="28" t="s">
        <v>33</v>
      </c>
      <c r="L1423" s="44">
        <v>6646890.0</v>
      </c>
      <c r="M1423" s="45">
        <v>6982960.0</v>
      </c>
      <c r="N1423" s="61">
        <v>154036.0</v>
      </c>
      <c r="O1423" s="61">
        <v>1243.0</v>
      </c>
      <c r="P1423" s="44">
        <v>3215590.0</v>
      </c>
      <c r="Q1423" s="31"/>
      <c r="R1423" s="69">
        <v>5.8632561E7</v>
      </c>
      <c r="S1423" s="51">
        <v>56603.07</v>
      </c>
      <c r="T1423" s="51">
        <v>7.67665</v>
      </c>
      <c r="U1423" s="52"/>
    </row>
    <row r="1424" hidden="1">
      <c r="A1424" s="27">
        <v>894.0</v>
      </c>
      <c r="B1424" s="27" t="s">
        <v>54</v>
      </c>
      <c r="C1424" s="27" t="s">
        <v>28</v>
      </c>
      <c r="D1424" s="27" t="s">
        <v>28</v>
      </c>
      <c r="E1424" s="27" t="s">
        <v>28</v>
      </c>
      <c r="F1424" s="27">
        <v>32.0</v>
      </c>
      <c r="G1424" s="27" t="s">
        <v>29</v>
      </c>
      <c r="H1424" s="27">
        <v>11.0</v>
      </c>
      <c r="I1424" s="27" t="s">
        <v>30</v>
      </c>
      <c r="J1424" s="27">
        <v>64.0</v>
      </c>
      <c r="K1424" s="28" t="s">
        <v>34</v>
      </c>
      <c r="L1424" s="44">
        <v>1188370.0</v>
      </c>
      <c r="M1424" s="45">
        <v>1373860.0</v>
      </c>
      <c r="N1424" s="61">
        <v>31219.0</v>
      </c>
      <c r="O1424" s="61">
        <v>227.0</v>
      </c>
      <c r="P1424" s="44">
        <v>108159.98999999999</v>
      </c>
      <c r="Q1424" s="31"/>
      <c r="R1424" s="69">
        <v>8.670112E7</v>
      </c>
      <c r="S1424" s="51">
        <v>89410.88</v>
      </c>
      <c r="T1424" s="51">
        <v>5.31222</v>
      </c>
      <c r="U1424" s="52"/>
    </row>
    <row r="1425" hidden="1">
      <c r="A1425" s="27">
        <v>895.0</v>
      </c>
      <c r="B1425" s="27" t="s">
        <v>54</v>
      </c>
      <c r="C1425" s="27" t="s">
        <v>28</v>
      </c>
      <c r="D1425" s="27" t="s">
        <v>28</v>
      </c>
      <c r="E1425" s="27" t="s">
        <v>28</v>
      </c>
      <c r="F1425" s="27">
        <v>32.0</v>
      </c>
      <c r="G1425" s="27" t="s">
        <v>29</v>
      </c>
      <c r="H1425" s="27">
        <v>11.0</v>
      </c>
      <c r="I1425" s="27" t="s">
        <v>30</v>
      </c>
      <c r="J1425" s="27">
        <v>64.0</v>
      </c>
      <c r="K1425" s="28" t="s">
        <v>35</v>
      </c>
      <c r="L1425" s="44" t="s">
        <v>55</v>
      </c>
      <c r="M1425" s="45" t="s">
        <v>55</v>
      </c>
      <c r="N1425" s="61"/>
      <c r="O1425" s="61"/>
      <c r="P1425" s="44"/>
      <c r="Q1425" s="31"/>
      <c r="R1425" s="69"/>
      <c r="S1425" s="51" t="s">
        <v>30</v>
      </c>
      <c r="T1425" s="51"/>
      <c r="U1425" s="52"/>
    </row>
    <row r="1426" hidden="1">
      <c r="A1426" s="27">
        <v>896.0</v>
      </c>
      <c r="B1426" s="27" t="s">
        <v>54</v>
      </c>
      <c r="C1426" s="27" t="s">
        <v>28</v>
      </c>
      <c r="D1426" s="27" t="s">
        <v>28</v>
      </c>
      <c r="E1426" s="27" t="s">
        <v>28</v>
      </c>
      <c r="F1426" s="27">
        <v>32.0</v>
      </c>
      <c r="G1426" s="27" t="s">
        <v>29</v>
      </c>
      <c r="H1426" s="27">
        <v>11.0</v>
      </c>
      <c r="I1426" s="27" t="s">
        <v>30</v>
      </c>
      <c r="J1426" s="27">
        <v>64.0</v>
      </c>
      <c r="K1426" s="28" t="s">
        <v>36</v>
      </c>
      <c r="L1426" s="44">
        <v>5237980.0</v>
      </c>
      <c r="M1426" s="45">
        <v>5514110.0</v>
      </c>
      <c r="N1426" s="61">
        <v>105472.0</v>
      </c>
      <c r="O1426" s="61">
        <v>1971.0</v>
      </c>
      <c r="P1426" s="44">
        <v>2339360.0</v>
      </c>
      <c r="Q1426" s="31"/>
      <c r="R1426" s="69">
        <v>4.5076953E7</v>
      </c>
      <c r="S1426" s="51">
        <v>45063.68</v>
      </c>
      <c r="T1426" s="51">
        <v>6.38621</v>
      </c>
      <c r="U1426" s="52"/>
    </row>
    <row r="1427" hidden="1">
      <c r="A1427" s="27">
        <v>897.0</v>
      </c>
      <c r="B1427" s="27" t="s">
        <v>54</v>
      </c>
      <c r="C1427" s="27" t="s">
        <v>28</v>
      </c>
      <c r="D1427" s="27" t="s">
        <v>28</v>
      </c>
      <c r="E1427" s="27" t="s">
        <v>28</v>
      </c>
      <c r="F1427" s="27">
        <v>32.0</v>
      </c>
      <c r="G1427" s="27" t="s">
        <v>29</v>
      </c>
      <c r="H1427" s="27">
        <v>11.0</v>
      </c>
      <c r="I1427" s="27" t="s">
        <v>30</v>
      </c>
      <c r="J1427" s="27">
        <v>64.0</v>
      </c>
      <c r="K1427" s="28" t="s">
        <v>37</v>
      </c>
      <c r="L1427" s="44">
        <v>6713760.0</v>
      </c>
      <c r="M1427" s="45">
        <v>6921590.0</v>
      </c>
      <c r="N1427" s="61">
        <v>194210.0</v>
      </c>
      <c r="O1427" s="61">
        <v>1243.0</v>
      </c>
      <c r="P1427" s="44">
        <v>2075560.0</v>
      </c>
      <c r="Q1427" s="31"/>
      <c r="R1427" s="69">
        <v>7.4071018E7</v>
      </c>
      <c r="S1427" s="51">
        <v>73184.66</v>
      </c>
      <c r="T1427" s="51">
        <v>7.94957</v>
      </c>
      <c r="U1427" s="52"/>
    </row>
    <row r="1428" hidden="1">
      <c r="A1428" s="27">
        <v>898.0</v>
      </c>
      <c r="B1428" s="27" t="s">
        <v>54</v>
      </c>
      <c r="C1428" s="27" t="s">
        <v>28</v>
      </c>
      <c r="D1428" s="27" t="s">
        <v>28</v>
      </c>
      <c r="E1428" s="27" t="s">
        <v>28</v>
      </c>
      <c r="F1428" s="27">
        <v>32.0</v>
      </c>
      <c r="G1428" s="27" t="s">
        <v>29</v>
      </c>
      <c r="H1428" s="27">
        <v>11.0</v>
      </c>
      <c r="I1428" s="27" t="s">
        <v>30</v>
      </c>
      <c r="J1428" s="27">
        <v>64.0</v>
      </c>
      <c r="K1428" s="28" t="s">
        <v>38</v>
      </c>
      <c r="L1428" s="44">
        <v>6856260.0</v>
      </c>
      <c r="M1428" s="45">
        <v>7200300.0</v>
      </c>
      <c r="N1428" s="61">
        <v>168897.0</v>
      </c>
      <c r="O1428" s="61">
        <v>1277.0</v>
      </c>
      <c r="P1428" s="44">
        <v>2261250.0</v>
      </c>
      <c r="Q1428" s="31"/>
      <c r="R1428" s="69">
        <v>5.9798727E7</v>
      </c>
      <c r="S1428" s="51">
        <v>60580.55</v>
      </c>
      <c r="T1428" s="51">
        <v>9.41782</v>
      </c>
      <c r="U1428" s="52"/>
    </row>
    <row r="1429" hidden="1">
      <c r="A1429" s="27">
        <v>899.0</v>
      </c>
      <c r="B1429" s="27" t="s">
        <v>54</v>
      </c>
      <c r="C1429" s="27" t="s">
        <v>28</v>
      </c>
      <c r="D1429" s="27" t="s">
        <v>28</v>
      </c>
      <c r="E1429" s="27" t="s">
        <v>28</v>
      </c>
      <c r="F1429" s="27">
        <v>32.0</v>
      </c>
      <c r="G1429" s="27" t="s">
        <v>29</v>
      </c>
      <c r="H1429" s="27">
        <v>11.0</v>
      </c>
      <c r="I1429" s="27" t="s">
        <v>30</v>
      </c>
      <c r="J1429" s="27">
        <v>64.0</v>
      </c>
      <c r="K1429" s="28" t="s">
        <v>39</v>
      </c>
      <c r="L1429" s="44">
        <v>8021390.0</v>
      </c>
      <c r="M1429" s="45">
        <v>8285320.0</v>
      </c>
      <c r="N1429" s="61">
        <v>276566.0</v>
      </c>
      <c r="O1429" s="61">
        <v>1395.0</v>
      </c>
      <c r="P1429" s="44">
        <v>3299910.0</v>
      </c>
      <c r="Q1429" s="31"/>
      <c r="R1429" s="69">
        <v>9.3746219E7</v>
      </c>
      <c r="S1429" s="51">
        <v>95465.75</v>
      </c>
      <c r="T1429" s="51">
        <v>10.32195</v>
      </c>
      <c r="U1429" s="52"/>
    </row>
    <row r="1430" hidden="1">
      <c r="A1430" s="27">
        <v>900.0</v>
      </c>
      <c r="B1430" s="27" t="s">
        <v>54</v>
      </c>
      <c r="C1430" s="27" t="s">
        <v>28</v>
      </c>
      <c r="D1430" s="27" t="s">
        <v>28</v>
      </c>
      <c r="E1430" s="27" t="s">
        <v>28</v>
      </c>
      <c r="F1430" s="27">
        <v>32.0</v>
      </c>
      <c r="G1430" s="27" t="s">
        <v>29</v>
      </c>
      <c r="H1430" s="27">
        <v>11.0</v>
      </c>
      <c r="I1430" s="27" t="s">
        <v>30</v>
      </c>
      <c r="J1430" s="27">
        <v>64.0</v>
      </c>
      <c r="K1430" s="28" t="s">
        <v>40</v>
      </c>
      <c r="L1430" s="44">
        <v>6732790.0</v>
      </c>
      <c r="M1430" s="45">
        <v>7192320.0</v>
      </c>
      <c r="N1430" s="61">
        <v>158250.0</v>
      </c>
      <c r="O1430" s="61">
        <v>1242.0</v>
      </c>
      <c r="P1430" s="44">
        <v>3129650.0</v>
      </c>
      <c r="Q1430" s="31"/>
      <c r="R1430" s="69">
        <v>6.2756879E7</v>
      </c>
      <c r="S1430" s="51">
        <v>66131.86</v>
      </c>
      <c r="T1430" s="51">
        <v>7.99754</v>
      </c>
      <c r="U1430" s="52"/>
    </row>
    <row r="1431" hidden="1">
      <c r="A1431" s="27">
        <v>901.0</v>
      </c>
      <c r="B1431" s="27" t="s">
        <v>54</v>
      </c>
      <c r="C1431" s="27" t="s">
        <v>28</v>
      </c>
      <c r="D1431" s="27" t="s">
        <v>28</v>
      </c>
      <c r="E1431" s="27" t="s">
        <v>28</v>
      </c>
      <c r="F1431" s="27">
        <v>32.0</v>
      </c>
      <c r="G1431" s="27" t="s">
        <v>29</v>
      </c>
      <c r="H1431" s="27">
        <v>11.0</v>
      </c>
      <c r="I1431" s="27" t="s">
        <v>30</v>
      </c>
      <c r="J1431" s="27">
        <v>64.0</v>
      </c>
      <c r="K1431" s="28" t="s">
        <v>41</v>
      </c>
      <c r="L1431" s="44">
        <v>1.61258E8</v>
      </c>
      <c r="M1431" s="45">
        <v>1.61392E8</v>
      </c>
      <c r="N1431" s="46">
        <v>32503.0</v>
      </c>
      <c r="O1431" s="46">
        <v>456.0</v>
      </c>
      <c r="P1431" s="44">
        <v>495117.82</v>
      </c>
      <c r="Q1431" s="31"/>
      <c r="R1431" s="69">
        <v>7933813.0</v>
      </c>
      <c r="S1431" s="51">
        <v>8506.15</v>
      </c>
      <c r="T1431" s="51">
        <v>10.41122</v>
      </c>
      <c r="U1431" s="52"/>
    </row>
    <row r="1432" hidden="1">
      <c r="A1432" s="27">
        <v>902.0</v>
      </c>
      <c r="B1432" s="27" t="s">
        <v>54</v>
      </c>
      <c r="C1432" s="27" t="s">
        <v>28</v>
      </c>
      <c r="D1432" s="27" t="s">
        <v>28</v>
      </c>
      <c r="E1432" s="27" t="s">
        <v>28</v>
      </c>
      <c r="F1432" s="27">
        <v>32.0</v>
      </c>
      <c r="G1432" s="27" t="s">
        <v>29</v>
      </c>
      <c r="H1432" s="27">
        <v>11.0</v>
      </c>
      <c r="I1432" s="27" t="s">
        <v>30</v>
      </c>
      <c r="J1432" s="27">
        <v>64.0</v>
      </c>
      <c r="K1432" s="28" t="s">
        <v>42</v>
      </c>
      <c r="L1432" s="44">
        <v>6391030.0</v>
      </c>
      <c r="M1432" s="45">
        <v>7426350.0</v>
      </c>
      <c r="N1432" s="61">
        <v>71878.0</v>
      </c>
      <c r="O1432" s="61">
        <v>1442.0</v>
      </c>
      <c r="P1432" s="44">
        <v>1224840.0</v>
      </c>
      <c r="Q1432" s="31"/>
      <c r="R1432" s="69">
        <v>6.6570334E7</v>
      </c>
      <c r="S1432" s="51">
        <v>68509.02</v>
      </c>
      <c r="T1432" s="51">
        <v>8.53806</v>
      </c>
      <c r="U1432" s="52"/>
    </row>
    <row r="1433" hidden="1">
      <c r="A1433" s="27">
        <v>903.0</v>
      </c>
      <c r="B1433" s="27" t="s">
        <v>54</v>
      </c>
      <c r="C1433" s="27" t="s">
        <v>28</v>
      </c>
      <c r="D1433" s="27" t="s">
        <v>28</v>
      </c>
      <c r="E1433" s="27" t="s">
        <v>28</v>
      </c>
      <c r="F1433" s="27">
        <v>32.0</v>
      </c>
      <c r="G1433" s="27" t="s">
        <v>29</v>
      </c>
      <c r="H1433" s="27">
        <v>11.0</v>
      </c>
      <c r="I1433" s="27" t="s">
        <v>30</v>
      </c>
      <c r="J1433" s="27">
        <v>64.0</v>
      </c>
      <c r="K1433" s="28" t="s">
        <v>44</v>
      </c>
      <c r="L1433" s="44">
        <v>5366060.0</v>
      </c>
      <c r="M1433" s="45">
        <v>6266850.0</v>
      </c>
      <c r="N1433" s="61">
        <v>162015.0</v>
      </c>
      <c r="O1433" s="61">
        <v>1058.0</v>
      </c>
      <c r="P1433" s="44">
        <v>684042.7200000001</v>
      </c>
      <c r="Q1433" s="31"/>
      <c r="R1433" s="69">
        <v>5.8588913E7</v>
      </c>
      <c r="S1433" s="51">
        <v>62225.07</v>
      </c>
      <c r="T1433" s="51">
        <v>8.47385</v>
      </c>
      <c r="U1433" s="52"/>
    </row>
    <row r="1434" hidden="1">
      <c r="A1434" s="27">
        <v>904.0</v>
      </c>
      <c r="B1434" s="27" t="s">
        <v>54</v>
      </c>
      <c r="C1434" s="27" t="s">
        <v>28</v>
      </c>
      <c r="D1434" s="27" t="s">
        <v>28</v>
      </c>
      <c r="E1434" s="27" t="s">
        <v>28</v>
      </c>
      <c r="F1434" s="27">
        <v>32.0</v>
      </c>
      <c r="G1434" s="27" t="s">
        <v>29</v>
      </c>
      <c r="H1434" s="27">
        <v>11.0</v>
      </c>
      <c r="I1434" s="27" t="s">
        <v>30</v>
      </c>
      <c r="J1434" s="27">
        <v>64.0</v>
      </c>
      <c r="K1434" s="28" t="s">
        <v>45</v>
      </c>
      <c r="L1434" s="44">
        <v>5259740.0</v>
      </c>
      <c r="M1434" s="45">
        <v>6174120.0</v>
      </c>
      <c r="N1434" s="61">
        <v>210203.0</v>
      </c>
      <c r="O1434" s="61">
        <v>989.0</v>
      </c>
      <c r="P1434" s="44">
        <v>1327010.0</v>
      </c>
      <c r="Q1434" s="31"/>
      <c r="R1434" s="69">
        <v>4.4682779E7</v>
      </c>
      <c r="S1434" s="51">
        <v>42072.71</v>
      </c>
      <c r="T1434" s="51">
        <v>7.29196</v>
      </c>
      <c r="U1434" s="52"/>
    </row>
    <row r="1435" hidden="1">
      <c r="A1435" s="27">
        <v>905.0</v>
      </c>
      <c r="B1435" s="27" t="s">
        <v>54</v>
      </c>
      <c r="C1435" s="27" t="s">
        <v>28</v>
      </c>
      <c r="D1435" s="27" t="s">
        <v>28</v>
      </c>
      <c r="E1435" s="27" t="s">
        <v>28</v>
      </c>
      <c r="F1435" s="27">
        <v>32.0</v>
      </c>
      <c r="G1435" s="27" t="s">
        <v>29</v>
      </c>
      <c r="H1435" s="27">
        <v>11.0</v>
      </c>
      <c r="I1435" s="27" t="s">
        <v>30</v>
      </c>
      <c r="J1435" s="27">
        <v>64.0</v>
      </c>
      <c r="K1435" s="28" t="s">
        <v>46</v>
      </c>
      <c r="L1435" s="44">
        <v>1035980.0</v>
      </c>
      <c r="M1435" s="45">
        <v>1066000.0</v>
      </c>
      <c r="N1435" s="46">
        <v>30753.0</v>
      </c>
      <c r="O1435" s="46">
        <v>185.0</v>
      </c>
      <c r="P1435" s="44">
        <v>285146.2</v>
      </c>
      <c r="Q1435" s="31"/>
      <c r="R1435" s="69">
        <v>2.7064478E7</v>
      </c>
      <c r="S1435" s="51">
        <v>28028.43</v>
      </c>
      <c r="T1435" s="51">
        <v>8.86794</v>
      </c>
      <c r="U1435" s="52"/>
    </row>
    <row r="1436" hidden="1">
      <c r="A1436" s="27">
        <v>906.0</v>
      </c>
      <c r="B1436" s="27" t="s">
        <v>54</v>
      </c>
      <c r="C1436" s="27" t="s">
        <v>28</v>
      </c>
      <c r="D1436" s="27" t="s">
        <v>28</v>
      </c>
      <c r="E1436" s="27" t="s">
        <v>28</v>
      </c>
      <c r="F1436" s="27">
        <v>32.0</v>
      </c>
      <c r="G1436" s="27" t="s">
        <v>29</v>
      </c>
      <c r="H1436" s="27">
        <v>11.0</v>
      </c>
      <c r="I1436" s="27" t="s">
        <v>30</v>
      </c>
      <c r="J1436" s="27">
        <v>64.0</v>
      </c>
      <c r="K1436" s="28" t="s">
        <v>49</v>
      </c>
      <c r="L1436" s="44">
        <v>5364240.0</v>
      </c>
      <c r="M1436" s="45">
        <v>6237030.0</v>
      </c>
      <c r="N1436" s="61">
        <v>53948.0</v>
      </c>
      <c r="O1436" s="61">
        <v>1020.0</v>
      </c>
      <c r="P1436" s="44">
        <v>1471300.0</v>
      </c>
      <c r="Q1436" s="31"/>
      <c r="R1436" s="69">
        <v>6.2211175E7</v>
      </c>
      <c r="S1436" s="51">
        <v>64147.31</v>
      </c>
      <c r="T1436" s="51">
        <v>8.0236</v>
      </c>
      <c r="U1436" s="52"/>
    </row>
    <row r="1437" hidden="1">
      <c r="A1437" s="27">
        <v>907.0</v>
      </c>
      <c r="B1437" s="27" t="s">
        <v>54</v>
      </c>
      <c r="C1437" s="27" t="s">
        <v>28</v>
      </c>
      <c r="D1437" s="27" t="s">
        <v>28</v>
      </c>
      <c r="E1437" s="27" t="s">
        <v>28</v>
      </c>
      <c r="F1437" s="27">
        <v>32.0</v>
      </c>
      <c r="G1437" s="27" t="s">
        <v>29</v>
      </c>
      <c r="H1437" s="27">
        <v>11.0</v>
      </c>
      <c r="I1437" s="27" t="s">
        <v>30</v>
      </c>
      <c r="J1437" s="27">
        <v>64.0</v>
      </c>
      <c r="K1437" s="28" t="s">
        <v>52</v>
      </c>
      <c r="L1437" s="44">
        <v>172901.4</v>
      </c>
      <c r="M1437" s="45">
        <v>184063.14</v>
      </c>
      <c r="N1437" s="46">
        <v>3747.0</v>
      </c>
      <c r="O1437" s="46">
        <v>32.0</v>
      </c>
      <c r="P1437" s="44">
        <v>30256.969999999998</v>
      </c>
      <c r="Q1437" s="31"/>
      <c r="R1437" s="69">
        <v>3.0382181E7</v>
      </c>
      <c r="S1437" s="51">
        <v>31.27152</v>
      </c>
      <c r="T1437" s="51">
        <v>6.15149</v>
      </c>
      <c r="U1437" s="52"/>
    </row>
    <row r="1438" hidden="1">
      <c r="A1438" s="27">
        <v>908.0</v>
      </c>
      <c r="B1438" s="27" t="s">
        <v>54</v>
      </c>
      <c r="C1438" s="27" t="s">
        <v>28</v>
      </c>
      <c r="D1438" s="27" t="s">
        <v>28</v>
      </c>
      <c r="E1438" s="27" t="s">
        <v>28</v>
      </c>
      <c r="F1438" s="27">
        <v>32.0</v>
      </c>
      <c r="G1438" s="27" t="s">
        <v>29</v>
      </c>
      <c r="H1438" s="27">
        <v>11.0</v>
      </c>
      <c r="I1438" s="27" t="s">
        <v>30</v>
      </c>
      <c r="J1438" s="27">
        <v>128.0</v>
      </c>
      <c r="K1438" s="28" t="s">
        <v>31</v>
      </c>
      <c r="L1438" s="44">
        <v>1.061022E7</v>
      </c>
      <c r="M1438" s="45">
        <v>1.097107E7</v>
      </c>
      <c r="N1438" s="61">
        <v>361358.0</v>
      </c>
      <c r="O1438" s="75">
        <v>7871.0</v>
      </c>
      <c r="P1438" s="44">
        <v>2.597116E7</v>
      </c>
      <c r="Q1438" s="31"/>
      <c r="R1438" s="69">
        <v>1.20325354E8</v>
      </c>
      <c r="S1438" s="51">
        <v>117248.38</v>
      </c>
      <c r="T1438" s="51">
        <v>6.98846</v>
      </c>
      <c r="U1438" s="52"/>
    </row>
    <row r="1439" hidden="1">
      <c r="A1439" s="27">
        <v>909.0</v>
      </c>
      <c r="B1439" s="27" t="s">
        <v>54</v>
      </c>
      <c r="C1439" s="27" t="s">
        <v>28</v>
      </c>
      <c r="D1439" s="27" t="s">
        <v>28</v>
      </c>
      <c r="E1439" s="27" t="s">
        <v>28</v>
      </c>
      <c r="F1439" s="27">
        <v>32.0</v>
      </c>
      <c r="G1439" s="27" t="s">
        <v>29</v>
      </c>
      <c r="H1439" s="27">
        <v>11.0</v>
      </c>
      <c r="I1439" s="27" t="s">
        <v>30</v>
      </c>
      <c r="J1439" s="27">
        <v>128.0</v>
      </c>
      <c r="K1439" s="28" t="s">
        <v>32</v>
      </c>
      <c r="L1439" s="44">
        <v>2064210.0</v>
      </c>
      <c r="M1439" s="45">
        <v>2085300.0000000002</v>
      </c>
      <c r="N1439" s="61">
        <v>69110.0</v>
      </c>
      <c r="O1439" s="61">
        <v>434.0</v>
      </c>
      <c r="P1439" s="44">
        <v>1054590.0</v>
      </c>
      <c r="Q1439" s="31"/>
      <c r="R1439" s="69">
        <v>9.2751261E7</v>
      </c>
      <c r="S1439" s="51">
        <v>82730.97</v>
      </c>
      <c r="T1439" s="51">
        <v>8.70257</v>
      </c>
      <c r="U1439" s="52"/>
    </row>
    <row r="1440" hidden="1">
      <c r="A1440" s="27">
        <v>910.0</v>
      </c>
      <c r="B1440" s="27" t="s">
        <v>54</v>
      </c>
      <c r="C1440" s="27" t="s">
        <v>28</v>
      </c>
      <c r="D1440" s="27" t="s">
        <v>28</v>
      </c>
      <c r="E1440" s="27" t="s">
        <v>28</v>
      </c>
      <c r="F1440" s="27">
        <v>32.0</v>
      </c>
      <c r="G1440" s="27" t="s">
        <v>29</v>
      </c>
      <c r="H1440" s="27">
        <v>11.0</v>
      </c>
      <c r="I1440" s="27" t="s">
        <v>30</v>
      </c>
      <c r="J1440" s="27">
        <v>128.0</v>
      </c>
      <c r="K1440" s="28" t="s">
        <v>33</v>
      </c>
      <c r="L1440" s="44">
        <v>1.325441E7</v>
      </c>
      <c r="M1440" s="45">
        <v>1.395695E7</v>
      </c>
      <c r="N1440" s="61">
        <v>310535.0</v>
      </c>
      <c r="O1440" s="61">
        <v>2480.0</v>
      </c>
      <c r="P1440" s="44">
        <v>6155530.0</v>
      </c>
      <c r="Q1440" s="31"/>
      <c r="R1440" s="69">
        <v>1.21094528E8</v>
      </c>
      <c r="S1440" s="51">
        <v>119557.38</v>
      </c>
      <c r="T1440" s="51">
        <v>8.67972</v>
      </c>
      <c r="U1440" s="52"/>
    </row>
    <row r="1441" hidden="1">
      <c r="A1441" s="27">
        <v>911.0</v>
      </c>
      <c r="B1441" s="27" t="s">
        <v>54</v>
      </c>
      <c r="C1441" s="27" t="s">
        <v>28</v>
      </c>
      <c r="D1441" s="27" t="s">
        <v>28</v>
      </c>
      <c r="E1441" s="27" t="s">
        <v>28</v>
      </c>
      <c r="F1441" s="27">
        <v>32.0</v>
      </c>
      <c r="G1441" s="27" t="s">
        <v>29</v>
      </c>
      <c r="H1441" s="27">
        <v>11.0</v>
      </c>
      <c r="I1441" s="27" t="s">
        <v>30</v>
      </c>
      <c r="J1441" s="27">
        <v>128.0</v>
      </c>
      <c r="K1441" s="28" t="s">
        <v>34</v>
      </c>
      <c r="L1441" s="44">
        <v>2366100.0</v>
      </c>
      <c r="M1441" s="45">
        <v>2751320.0</v>
      </c>
      <c r="N1441" s="61">
        <v>67625.0</v>
      </c>
      <c r="O1441" s="61">
        <v>452.0</v>
      </c>
      <c r="P1441" s="44">
        <v>221566.63</v>
      </c>
      <c r="Q1441" s="31"/>
      <c r="R1441" s="69">
        <v>1.77413929E8</v>
      </c>
      <c r="S1441" s="51">
        <v>175919.39</v>
      </c>
      <c r="T1441" s="51">
        <v>6.06456</v>
      </c>
      <c r="U1441" s="52"/>
    </row>
    <row r="1442" hidden="1">
      <c r="A1442" s="27">
        <v>912.0</v>
      </c>
      <c r="B1442" s="27" t="s">
        <v>54</v>
      </c>
      <c r="C1442" s="27" t="s">
        <v>28</v>
      </c>
      <c r="D1442" s="27" t="s">
        <v>28</v>
      </c>
      <c r="E1442" s="27" t="s">
        <v>28</v>
      </c>
      <c r="F1442" s="27">
        <v>32.0</v>
      </c>
      <c r="G1442" s="27" t="s">
        <v>29</v>
      </c>
      <c r="H1442" s="27">
        <v>11.0</v>
      </c>
      <c r="I1442" s="27" t="s">
        <v>30</v>
      </c>
      <c r="J1442" s="27">
        <v>128.0</v>
      </c>
      <c r="K1442" s="28" t="s">
        <v>36</v>
      </c>
      <c r="L1442" s="44">
        <v>1.04814E7</v>
      </c>
      <c r="M1442" s="45">
        <v>1.104446E7</v>
      </c>
      <c r="N1442" s="61">
        <v>221391.0</v>
      </c>
      <c r="O1442" s="61">
        <v>3939.0</v>
      </c>
      <c r="P1442" s="44">
        <v>4643010.0</v>
      </c>
      <c r="Q1442" s="31"/>
      <c r="R1442" s="69">
        <v>9.5786399E7</v>
      </c>
      <c r="S1442" s="51">
        <v>91873.64</v>
      </c>
      <c r="T1442" s="51">
        <v>7.05411</v>
      </c>
      <c r="U1442" s="52"/>
    </row>
    <row r="1443" hidden="1">
      <c r="A1443" s="27">
        <v>913.0</v>
      </c>
      <c r="B1443" s="27" t="s">
        <v>54</v>
      </c>
      <c r="C1443" s="27" t="s">
        <v>28</v>
      </c>
      <c r="D1443" s="27" t="s">
        <v>28</v>
      </c>
      <c r="E1443" s="27" t="s">
        <v>28</v>
      </c>
      <c r="F1443" s="27">
        <v>32.0</v>
      </c>
      <c r="G1443" s="27" t="s">
        <v>29</v>
      </c>
      <c r="H1443" s="27">
        <v>11.0</v>
      </c>
      <c r="I1443" s="27" t="s">
        <v>30</v>
      </c>
      <c r="J1443" s="27">
        <v>128.0</v>
      </c>
      <c r="K1443" s="28" t="s">
        <v>37</v>
      </c>
      <c r="L1443" s="44">
        <v>1.339076E7</v>
      </c>
      <c r="M1443" s="45">
        <v>1.385944E7</v>
      </c>
      <c r="N1443" s="61">
        <v>388284.0</v>
      </c>
      <c r="O1443" s="61">
        <v>2481.0</v>
      </c>
      <c r="P1443" s="44">
        <v>4089270.0</v>
      </c>
      <c r="Q1443" s="31"/>
      <c r="R1443" s="69">
        <v>1.3806076E8</v>
      </c>
      <c r="S1443" s="51">
        <v>139284.01</v>
      </c>
      <c r="T1443" s="51">
        <v>9.12473</v>
      </c>
      <c r="U1443" s="52"/>
    </row>
    <row r="1444" hidden="1">
      <c r="A1444" s="27">
        <v>914.0</v>
      </c>
      <c r="B1444" s="27" t="s">
        <v>54</v>
      </c>
      <c r="C1444" s="27" t="s">
        <v>28</v>
      </c>
      <c r="D1444" s="27" t="s">
        <v>28</v>
      </c>
      <c r="E1444" s="27" t="s">
        <v>28</v>
      </c>
      <c r="F1444" s="27">
        <v>32.0</v>
      </c>
      <c r="G1444" s="27" t="s">
        <v>29</v>
      </c>
      <c r="H1444" s="27">
        <v>11.0</v>
      </c>
      <c r="I1444" s="27" t="s">
        <v>30</v>
      </c>
      <c r="J1444" s="27">
        <v>128.0</v>
      </c>
      <c r="K1444" s="28" t="s">
        <v>38</v>
      </c>
      <c r="L1444" s="44">
        <v>1.364519E7</v>
      </c>
      <c r="M1444" s="45">
        <v>1.433841E7</v>
      </c>
      <c r="N1444" s="61">
        <v>296889.0</v>
      </c>
      <c r="O1444" s="61">
        <v>2547.0</v>
      </c>
      <c r="P1444" s="44">
        <v>6704680.0</v>
      </c>
      <c r="Q1444" s="31"/>
      <c r="R1444" s="69">
        <v>1.3204541399999999E8</v>
      </c>
      <c r="S1444" s="51">
        <v>130158.21</v>
      </c>
      <c r="T1444" s="51">
        <v>9.61656</v>
      </c>
      <c r="U1444" s="52"/>
    </row>
    <row r="1445" hidden="1">
      <c r="A1445" s="27">
        <v>915.0</v>
      </c>
      <c r="B1445" s="27" t="s">
        <v>54</v>
      </c>
      <c r="C1445" s="27" t="s">
        <v>28</v>
      </c>
      <c r="D1445" s="27" t="s">
        <v>28</v>
      </c>
      <c r="E1445" s="27" t="s">
        <v>28</v>
      </c>
      <c r="F1445" s="27">
        <v>32.0</v>
      </c>
      <c r="G1445" s="27" t="s">
        <v>29</v>
      </c>
      <c r="H1445" s="27">
        <v>11.0</v>
      </c>
      <c r="I1445" s="27" t="s">
        <v>30</v>
      </c>
      <c r="J1445" s="27">
        <v>128.0</v>
      </c>
      <c r="K1445" s="28" t="s">
        <v>39</v>
      </c>
      <c r="L1445" s="44">
        <v>1.114468E7</v>
      </c>
      <c r="M1445" s="45">
        <v>1.186502E7</v>
      </c>
      <c r="N1445" s="61">
        <v>258229.0</v>
      </c>
      <c r="O1445" s="61">
        <v>2306.0</v>
      </c>
      <c r="P1445" s="44">
        <v>3789420.0</v>
      </c>
      <c r="Q1445" s="31"/>
      <c r="R1445" s="69">
        <v>2.34607511E8</v>
      </c>
      <c r="S1445" s="51">
        <v>233065.55</v>
      </c>
      <c r="T1445" s="51">
        <v>9.75439</v>
      </c>
      <c r="U1445" s="52"/>
    </row>
    <row r="1446" hidden="1">
      <c r="A1446" s="27">
        <v>916.0</v>
      </c>
      <c r="B1446" s="27" t="s">
        <v>54</v>
      </c>
      <c r="C1446" s="27" t="s">
        <v>28</v>
      </c>
      <c r="D1446" s="27" t="s">
        <v>28</v>
      </c>
      <c r="E1446" s="27" t="s">
        <v>28</v>
      </c>
      <c r="F1446" s="27">
        <v>32.0</v>
      </c>
      <c r="G1446" s="27" t="s">
        <v>29</v>
      </c>
      <c r="H1446" s="27">
        <v>11.0</v>
      </c>
      <c r="I1446" s="27" t="s">
        <v>30</v>
      </c>
      <c r="J1446" s="27">
        <v>128.0</v>
      </c>
      <c r="K1446" s="28" t="s">
        <v>40</v>
      </c>
      <c r="L1446" s="44">
        <v>1.29145E7</v>
      </c>
      <c r="M1446" s="45">
        <v>1.386845E7</v>
      </c>
      <c r="N1446" s="61">
        <v>284809.0</v>
      </c>
      <c r="O1446" s="61">
        <v>2418.0</v>
      </c>
      <c r="P1446" s="44">
        <v>5107980.0</v>
      </c>
      <c r="Q1446" s="31"/>
      <c r="R1446" s="69">
        <v>1.39540364E8</v>
      </c>
      <c r="S1446" s="51">
        <v>141825.09</v>
      </c>
      <c r="T1446" s="51">
        <v>8.55112</v>
      </c>
      <c r="U1446" s="52"/>
    </row>
    <row r="1447" hidden="1">
      <c r="A1447" s="27">
        <v>917.0</v>
      </c>
      <c r="B1447" s="27" t="s">
        <v>54</v>
      </c>
      <c r="C1447" s="27" t="s">
        <v>28</v>
      </c>
      <c r="D1447" s="27" t="s">
        <v>28</v>
      </c>
      <c r="E1447" s="27" t="s">
        <v>28</v>
      </c>
      <c r="F1447" s="27">
        <v>32.0</v>
      </c>
      <c r="G1447" s="27" t="s">
        <v>29</v>
      </c>
      <c r="H1447" s="27">
        <v>11.0</v>
      </c>
      <c r="I1447" s="27" t="s">
        <v>30</v>
      </c>
      <c r="J1447" s="27">
        <v>128.0</v>
      </c>
      <c r="K1447" s="28" t="s">
        <v>41</v>
      </c>
      <c r="L1447" s="44">
        <v>3220430.0</v>
      </c>
      <c r="M1447" s="45">
        <v>3264780.0</v>
      </c>
      <c r="N1447" s="61">
        <v>68604.0</v>
      </c>
      <c r="O1447" s="61">
        <v>900.0</v>
      </c>
      <c r="P1447" s="44">
        <v>805294.66</v>
      </c>
      <c r="Q1447" s="31"/>
      <c r="R1447" s="69">
        <v>1.5411709E7</v>
      </c>
      <c r="S1447" s="51">
        <v>16700.32</v>
      </c>
      <c r="T1447" s="51">
        <v>10.37912</v>
      </c>
      <c r="U1447" s="52"/>
    </row>
    <row r="1448" hidden="1">
      <c r="A1448" s="27">
        <v>918.0</v>
      </c>
      <c r="B1448" s="27" t="s">
        <v>54</v>
      </c>
      <c r="C1448" s="27" t="s">
        <v>28</v>
      </c>
      <c r="D1448" s="27" t="s">
        <v>28</v>
      </c>
      <c r="E1448" s="27" t="s">
        <v>28</v>
      </c>
      <c r="F1448" s="27">
        <v>32.0</v>
      </c>
      <c r="G1448" s="27" t="s">
        <v>29</v>
      </c>
      <c r="H1448" s="27">
        <v>11.0</v>
      </c>
      <c r="I1448" s="27" t="s">
        <v>30</v>
      </c>
      <c r="J1448" s="27">
        <v>128.0</v>
      </c>
      <c r="K1448" s="28" t="s">
        <v>42</v>
      </c>
      <c r="L1448" s="44">
        <v>1.273544E7</v>
      </c>
      <c r="M1448" s="45">
        <v>1.491265E7</v>
      </c>
      <c r="N1448" s="61">
        <v>151591.0</v>
      </c>
      <c r="O1448" s="61">
        <v>2871.0</v>
      </c>
      <c r="P1448" s="44">
        <v>1951290.0</v>
      </c>
      <c r="Q1448" s="31"/>
      <c r="R1448" s="69">
        <v>1.25534149E8</v>
      </c>
      <c r="S1448" s="51">
        <v>130900.67</v>
      </c>
      <c r="T1448" s="51">
        <v>8.72167</v>
      </c>
      <c r="U1448" s="52"/>
    </row>
    <row r="1449" hidden="1">
      <c r="A1449" s="27">
        <v>919.0</v>
      </c>
      <c r="B1449" s="27" t="s">
        <v>54</v>
      </c>
      <c r="C1449" s="27" t="s">
        <v>28</v>
      </c>
      <c r="D1449" s="27" t="s">
        <v>28</v>
      </c>
      <c r="E1449" s="27" t="s">
        <v>28</v>
      </c>
      <c r="F1449" s="27">
        <v>32.0</v>
      </c>
      <c r="G1449" s="27" t="s">
        <v>29</v>
      </c>
      <c r="H1449" s="27">
        <v>11.0</v>
      </c>
      <c r="I1449" s="27" t="s">
        <v>30</v>
      </c>
      <c r="J1449" s="27">
        <v>128.0</v>
      </c>
      <c r="K1449" s="28" t="s">
        <v>44</v>
      </c>
      <c r="L1449" s="44">
        <v>1.049626E7</v>
      </c>
      <c r="M1449" s="45">
        <v>1.234138E7</v>
      </c>
      <c r="N1449" s="61">
        <v>307141.0</v>
      </c>
      <c r="O1449" s="61">
        <v>2020.0</v>
      </c>
      <c r="P1449" s="44">
        <v>3912320.0</v>
      </c>
      <c r="Q1449" s="31"/>
      <c r="R1449" s="69">
        <v>9.8066091E7</v>
      </c>
      <c r="S1449" s="51">
        <v>102360.92</v>
      </c>
      <c r="T1449" s="51">
        <v>7.99911</v>
      </c>
      <c r="U1449" s="52"/>
    </row>
    <row r="1450" hidden="1">
      <c r="A1450" s="27">
        <v>920.0</v>
      </c>
      <c r="B1450" s="27" t="s">
        <v>54</v>
      </c>
      <c r="C1450" s="27" t="s">
        <v>28</v>
      </c>
      <c r="D1450" s="27" t="s">
        <v>28</v>
      </c>
      <c r="E1450" s="27" t="s">
        <v>28</v>
      </c>
      <c r="F1450" s="27">
        <v>32.0</v>
      </c>
      <c r="G1450" s="27" t="s">
        <v>29</v>
      </c>
      <c r="H1450" s="27">
        <v>11.0</v>
      </c>
      <c r="I1450" s="27" t="s">
        <v>30</v>
      </c>
      <c r="J1450" s="27">
        <v>128.0</v>
      </c>
      <c r="K1450" s="28" t="s">
        <v>45</v>
      </c>
      <c r="L1450" s="44">
        <v>1.048962E7</v>
      </c>
      <c r="M1450" s="45">
        <v>1.24181E7</v>
      </c>
      <c r="N1450" s="61">
        <v>410561.0</v>
      </c>
      <c r="O1450" s="61">
        <v>1973.0</v>
      </c>
      <c r="P1450" s="44">
        <v>2865030.0</v>
      </c>
      <c r="Q1450" s="31"/>
      <c r="R1450" s="69">
        <v>9.0781008E7</v>
      </c>
      <c r="S1450" s="51">
        <v>92842.3</v>
      </c>
      <c r="T1450" s="51">
        <v>7.43948</v>
      </c>
      <c r="U1450" s="52"/>
    </row>
    <row r="1451" hidden="1">
      <c r="A1451" s="27">
        <v>921.0</v>
      </c>
      <c r="B1451" s="27" t="s">
        <v>54</v>
      </c>
      <c r="C1451" s="27" t="s">
        <v>28</v>
      </c>
      <c r="D1451" s="27" t="s">
        <v>28</v>
      </c>
      <c r="E1451" s="27" t="s">
        <v>28</v>
      </c>
      <c r="F1451" s="27">
        <v>32.0</v>
      </c>
      <c r="G1451" s="27" t="s">
        <v>29</v>
      </c>
      <c r="H1451" s="27">
        <v>11.0</v>
      </c>
      <c r="I1451" s="27" t="s">
        <v>30</v>
      </c>
      <c r="J1451" s="27">
        <v>128.0</v>
      </c>
      <c r="K1451" s="28" t="s">
        <v>46</v>
      </c>
      <c r="L1451" s="44">
        <v>2077750.0</v>
      </c>
      <c r="M1451" s="45">
        <v>2163110.0</v>
      </c>
      <c r="N1451" s="61">
        <v>61758.0</v>
      </c>
      <c r="O1451" s="61">
        <v>367.0</v>
      </c>
      <c r="P1451" s="44">
        <v>588444.32</v>
      </c>
      <c r="Q1451" s="31"/>
      <c r="R1451" s="69">
        <v>5.9757261E7</v>
      </c>
      <c r="S1451" s="51">
        <v>61192.57</v>
      </c>
      <c r="T1451" s="51">
        <v>8.58877</v>
      </c>
      <c r="U1451" s="52"/>
    </row>
    <row r="1452" hidden="1">
      <c r="A1452" s="27">
        <v>922.0</v>
      </c>
      <c r="B1452" s="27" t="s">
        <v>54</v>
      </c>
      <c r="C1452" s="27" t="s">
        <v>28</v>
      </c>
      <c r="D1452" s="27" t="s">
        <v>28</v>
      </c>
      <c r="E1452" s="27" t="s">
        <v>28</v>
      </c>
      <c r="F1452" s="27">
        <v>32.0</v>
      </c>
      <c r="G1452" s="27" t="s">
        <v>29</v>
      </c>
      <c r="H1452" s="27">
        <v>11.0</v>
      </c>
      <c r="I1452" s="27" t="s">
        <v>30</v>
      </c>
      <c r="J1452" s="27">
        <v>128.0</v>
      </c>
      <c r="K1452" s="28" t="s">
        <v>49</v>
      </c>
      <c r="L1452" s="44">
        <v>1.089396E7</v>
      </c>
      <c r="M1452" s="45">
        <v>1.157234E7</v>
      </c>
      <c r="N1452" s="61">
        <v>224341.0</v>
      </c>
      <c r="O1452" s="61">
        <v>4009.0</v>
      </c>
      <c r="P1452" s="44">
        <v>5154500.0</v>
      </c>
      <c r="Q1452" s="31"/>
      <c r="R1452" s="69">
        <v>9.5083054E7</v>
      </c>
      <c r="S1452" s="51">
        <v>98074.67</v>
      </c>
      <c r="T1452" s="51">
        <v>9.3166</v>
      </c>
      <c r="U1452" s="52"/>
    </row>
    <row r="1453" hidden="1">
      <c r="A1453" s="27">
        <v>923.0</v>
      </c>
      <c r="B1453" s="27" t="s">
        <v>54</v>
      </c>
      <c r="C1453" s="27" t="s">
        <v>28</v>
      </c>
      <c r="D1453" s="27" t="s">
        <v>28</v>
      </c>
      <c r="E1453" s="27" t="s">
        <v>28</v>
      </c>
      <c r="F1453" s="27">
        <v>32.0</v>
      </c>
      <c r="G1453" s="27" t="s">
        <v>29</v>
      </c>
      <c r="H1453" s="27">
        <v>11.0</v>
      </c>
      <c r="I1453" s="27" t="s">
        <v>30</v>
      </c>
      <c r="J1453" s="27">
        <v>128.0</v>
      </c>
      <c r="K1453" s="28" t="s">
        <v>52</v>
      </c>
      <c r="L1453" s="44">
        <v>334233.3</v>
      </c>
      <c r="M1453" s="45">
        <v>365176.37</v>
      </c>
      <c r="N1453" s="61">
        <v>6137.0</v>
      </c>
      <c r="O1453" s="61">
        <v>61.0</v>
      </c>
      <c r="P1453" s="44">
        <v>193529.63</v>
      </c>
      <c r="Q1453" s="31"/>
      <c r="R1453" s="69">
        <v>6.6667413E7</v>
      </c>
      <c r="S1453" s="51">
        <v>68387.88</v>
      </c>
      <c r="T1453" s="51">
        <v>6.21239</v>
      </c>
      <c r="U1453" s="52"/>
    </row>
    <row r="1454" hidden="1">
      <c r="A1454" s="27">
        <v>923.0</v>
      </c>
      <c r="B1454" s="27" t="s">
        <v>54</v>
      </c>
      <c r="C1454" s="27" t="s">
        <v>28</v>
      </c>
      <c r="D1454" s="27" t="s">
        <v>28</v>
      </c>
      <c r="E1454" s="27" t="s">
        <v>28</v>
      </c>
      <c r="F1454" s="27">
        <v>64.0</v>
      </c>
      <c r="G1454" s="27">
        <v>3090.0</v>
      </c>
      <c r="H1454" s="27">
        <v>24.0</v>
      </c>
      <c r="I1454" s="27" t="s">
        <v>30</v>
      </c>
      <c r="J1454" s="27">
        <v>1.0</v>
      </c>
      <c r="K1454" s="28" t="s">
        <v>31</v>
      </c>
      <c r="L1454" s="76">
        <v>84799.642</v>
      </c>
      <c r="M1454" s="77">
        <v>22919.667</v>
      </c>
      <c r="N1454" s="61"/>
      <c r="O1454" s="78">
        <v>69.0</v>
      </c>
      <c r="P1454" s="76">
        <v>405187.221</v>
      </c>
      <c r="Q1454" s="31"/>
      <c r="R1454" s="79">
        <v>576850.0</v>
      </c>
      <c r="S1454" s="51"/>
      <c r="T1454" s="51"/>
      <c r="U1454" s="52"/>
    </row>
    <row r="1455" hidden="1">
      <c r="A1455" s="27">
        <v>923.0</v>
      </c>
      <c r="B1455" s="27" t="s">
        <v>54</v>
      </c>
      <c r="C1455" s="27" t="s">
        <v>28</v>
      </c>
      <c r="D1455" s="27" t="s">
        <v>28</v>
      </c>
      <c r="E1455" s="27" t="s">
        <v>28</v>
      </c>
      <c r="F1455" s="27">
        <v>64.0</v>
      </c>
      <c r="G1455" s="27">
        <v>3090.0</v>
      </c>
      <c r="H1455" s="27">
        <v>24.0</v>
      </c>
      <c r="I1455" s="27" t="s">
        <v>30</v>
      </c>
      <c r="J1455" s="27">
        <v>1.0</v>
      </c>
      <c r="K1455" s="28" t="s">
        <v>32</v>
      </c>
      <c r="L1455" s="76">
        <v>19319.707</v>
      </c>
      <c r="M1455" s="77">
        <v>955.397</v>
      </c>
      <c r="N1455" s="61"/>
      <c r="O1455" s="78">
        <v>4.0</v>
      </c>
      <c r="P1455" s="76">
        <v>14856.065</v>
      </c>
      <c r="Q1455" s="31"/>
      <c r="R1455" s="79">
        <v>343080.0</v>
      </c>
      <c r="S1455" s="51"/>
      <c r="T1455" s="51"/>
      <c r="U1455" s="52"/>
    </row>
    <row r="1456" hidden="1">
      <c r="A1456" s="27">
        <v>923.0</v>
      </c>
      <c r="B1456" s="27" t="s">
        <v>54</v>
      </c>
      <c r="C1456" s="27" t="s">
        <v>28</v>
      </c>
      <c r="D1456" s="27" t="s">
        <v>28</v>
      </c>
      <c r="E1456" s="27" t="s">
        <v>28</v>
      </c>
      <c r="F1456" s="27">
        <v>64.0</v>
      </c>
      <c r="G1456" s="27">
        <v>3090.0</v>
      </c>
      <c r="H1456" s="27">
        <v>24.0</v>
      </c>
      <c r="I1456" s="27" t="s">
        <v>30</v>
      </c>
      <c r="J1456" s="27">
        <v>1.0</v>
      </c>
      <c r="K1456" s="28" t="s">
        <v>33</v>
      </c>
      <c r="L1456" s="76">
        <v>158723.811</v>
      </c>
      <c r="M1456" s="77">
        <v>54488.954</v>
      </c>
      <c r="N1456" s="61"/>
      <c r="O1456" s="78">
        <v>22.0</v>
      </c>
      <c r="P1456" s="76">
        <v>41285.622</v>
      </c>
      <c r="Q1456" s="31"/>
      <c r="R1456" s="79">
        <v>1191670.0</v>
      </c>
      <c r="S1456" s="51"/>
      <c r="T1456" s="51"/>
      <c r="U1456" s="52"/>
    </row>
    <row r="1457" hidden="1">
      <c r="A1457" s="27">
        <v>923.0</v>
      </c>
      <c r="B1457" s="27" t="s">
        <v>54</v>
      </c>
      <c r="C1457" s="27" t="s">
        <v>28</v>
      </c>
      <c r="D1457" s="27" t="s">
        <v>28</v>
      </c>
      <c r="E1457" s="27" t="s">
        <v>28</v>
      </c>
      <c r="F1457" s="27">
        <v>64.0</v>
      </c>
      <c r="G1457" s="27">
        <v>3090.0</v>
      </c>
      <c r="H1457" s="27">
        <v>24.0</v>
      </c>
      <c r="I1457" s="27" t="s">
        <v>30</v>
      </c>
      <c r="J1457" s="27">
        <v>1.0</v>
      </c>
      <c r="K1457" s="28" t="s">
        <v>34</v>
      </c>
      <c r="L1457" s="76">
        <v>28013.239</v>
      </c>
      <c r="M1457" s="77">
        <v>242.106</v>
      </c>
      <c r="N1457" s="61"/>
      <c r="O1457" s="78">
        <v>4.0</v>
      </c>
      <c r="P1457" s="76">
        <v>2877.534</v>
      </c>
      <c r="Q1457" s="31"/>
      <c r="R1457" s="79">
        <v>419290.0</v>
      </c>
      <c r="S1457" s="51"/>
      <c r="T1457" s="51"/>
      <c r="U1457" s="52"/>
    </row>
    <row r="1458" hidden="1">
      <c r="A1458" s="27">
        <v>923.0</v>
      </c>
      <c r="B1458" s="27" t="s">
        <v>54</v>
      </c>
      <c r="C1458" s="27" t="s">
        <v>28</v>
      </c>
      <c r="D1458" s="27" t="s">
        <v>28</v>
      </c>
      <c r="E1458" s="27" t="s">
        <v>28</v>
      </c>
      <c r="F1458" s="27">
        <v>64.0</v>
      </c>
      <c r="G1458" s="27">
        <v>3090.0</v>
      </c>
      <c r="H1458" s="27">
        <v>24.0</v>
      </c>
      <c r="I1458" s="27" t="s">
        <v>30</v>
      </c>
      <c r="J1458" s="27">
        <v>1.0</v>
      </c>
      <c r="K1458" s="28" t="s">
        <v>35</v>
      </c>
      <c r="L1458" s="76">
        <v>35204.642</v>
      </c>
      <c r="M1458" s="77">
        <v>618.162</v>
      </c>
      <c r="N1458" s="61"/>
      <c r="O1458" s="78">
        <v>9.0</v>
      </c>
      <c r="P1458" s="76">
        <v>42281.7309999999</v>
      </c>
      <c r="Q1458" s="31"/>
      <c r="R1458" s="79">
        <v>545710.0</v>
      </c>
      <c r="S1458" s="51"/>
      <c r="T1458" s="51"/>
      <c r="U1458" s="52"/>
    </row>
    <row r="1459" hidden="1">
      <c r="A1459" s="27">
        <v>923.0</v>
      </c>
      <c r="B1459" s="27" t="s">
        <v>54</v>
      </c>
      <c r="C1459" s="27" t="s">
        <v>28</v>
      </c>
      <c r="D1459" s="27" t="s">
        <v>28</v>
      </c>
      <c r="E1459" s="27" t="s">
        <v>28</v>
      </c>
      <c r="F1459" s="27">
        <v>64.0</v>
      </c>
      <c r="G1459" s="27">
        <v>3090.0</v>
      </c>
      <c r="H1459" s="27">
        <v>24.0</v>
      </c>
      <c r="I1459" s="27" t="s">
        <v>30</v>
      </c>
      <c r="J1459" s="27">
        <v>1.0</v>
      </c>
      <c r="K1459" s="28" t="s">
        <v>36</v>
      </c>
      <c r="L1459" s="76">
        <v>82382.388</v>
      </c>
      <c r="M1459" s="77">
        <v>41138.391</v>
      </c>
      <c r="N1459" s="61"/>
      <c r="O1459" s="78">
        <v>35.0</v>
      </c>
      <c r="P1459" s="76">
        <v>60560.0409999999</v>
      </c>
      <c r="Q1459" s="31"/>
      <c r="R1459" s="79">
        <v>531950.0</v>
      </c>
      <c r="S1459" s="51"/>
      <c r="T1459" s="51"/>
      <c r="U1459" s="52"/>
    </row>
    <row r="1460" hidden="1">
      <c r="A1460" s="27">
        <v>923.0</v>
      </c>
      <c r="B1460" s="27" t="s">
        <v>54</v>
      </c>
      <c r="C1460" s="27" t="s">
        <v>28</v>
      </c>
      <c r="D1460" s="27" t="s">
        <v>28</v>
      </c>
      <c r="E1460" s="27" t="s">
        <v>28</v>
      </c>
      <c r="F1460" s="27">
        <v>64.0</v>
      </c>
      <c r="G1460" s="27">
        <v>3090.0</v>
      </c>
      <c r="H1460" s="27">
        <v>24.0</v>
      </c>
      <c r="I1460" s="27" t="s">
        <v>30</v>
      </c>
      <c r="J1460" s="27">
        <v>1.0</v>
      </c>
      <c r="K1460" s="28" t="s">
        <v>37</v>
      </c>
      <c r="L1460" s="76">
        <v>18388.968</v>
      </c>
      <c r="M1460" s="77">
        <v>954.939</v>
      </c>
      <c r="N1460" s="61"/>
      <c r="O1460" s="78">
        <v>6.0</v>
      </c>
      <c r="P1460" s="76">
        <v>46834.805</v>
      </c>
      <c r="Q1460" s="31"/>
      <c r="R1460" s="79">
        <v>816080.0</v>
      </c>
      <c r="S1460" s="51"/>
      <c r="T1460" s="51"/>
      <c r="U1460" s="52"/>
    </row>
    <row r="1461" hidden="1">
      <c r="A1461" s="27">
        <v>923.0</v>
      </c>
      <c r="B1461" s="27" t="s">
        <v>54</v>
      </c>
      <c r="C1461" s="27" t="s">
        <v>28</v>
      </c>
      <c r="D1461" s="27" t="s">
        <v>28</v>
      </c>
      <c r="E1461" s="27" t="s">
        <v>28</v>
      </c>
      <c r="F1461" s="27">
        <v>64.0</v>
      </c>
      <c r="G1461" s="27">
        <v>3090.0</v>
      </c>
      <c r="H1461" s="27">
        <v>24.0</v>
      </c>
      <c r="I1461" s="27" t="s">
        <v>30</v>
      </c>
      <c r="J1461" s="27">
        <v>1.0</v>
      </c>
      <c r="K1461" s="28" t="s">
        <v>38</v>
      </c>
      <c r="L1461" s="76">
        <v>34239.631</v>
      </c>
      <c r="M1461" s="77">
        <v>582.522</v>
      </c>
      <c r="N1461" s="61"/>
      <c r="O1461" s="78">
        <v>6.0</v>
      </c>
      <c r="P1461" s="76">
        <v>30473.25</v>
      </c>
      <c r="Q1461" s="31"/>
      <c r="R1461" s="79">
        <v>720290.0</v>
      </c>
      <c r="S1461" s="51"/>
      <c r="T1461" s="51"/>
      <c r="U1461" s="52"/>
    </row>
    <row r="1462" hidden="1">
      <c r="A1462" s="27">
        <v>923.0</v>
      </c>
      <c r="B1462" s="27" t="s">
        <v>54</v>
      </c>
      <c r="C1462" s="27" t="s">
        <v>28</v>
      </c>
      <c r="D1462" s="27" t="s">
        <v>28</v>
      </c>
      <c r="E1462" s="27" t="s">
        <v>28</v>
      </c>
      <c r="F1462" s="27">
        <v>64.0</v>
      </c>
      <c r="G1462" s="27">
        <v>3090.0</v>
      </c>
      <c r="H1462" s="27">
        <v>24.0</v>
      </c>
      <c r="I1462" s="27" t="s">
        <v>30</v>
      </c>
      <c r="J1462" s="27">
        <v>1.0</v>
      </c>
      <c r="K1462" s="28" t="s">
        <v>39</v>
      </c>
      <c r="L1462" s="76">
        <v>138842.454</v>
      </c>
      <c r="M1462" s="77">
        <v>2702.422</v>
      </c>
      <c r="N1462" s="61"/>
      <c r="O1462" s="78">
        <v>3.0</v>
      </c>
      <c r="P1462" s="76">
        <v>33698.8349999999</v>
      </c>
      <c r="Q1462" s="31"/>
      <c r="R1462" s="79">
        <v>2242320.0</v>
      </c>
      <c r="S1462" s="51"/>
      <c r="T1462" s="51"/>
      <c r="U1462" s="52"/>
    </row>
    <row r="1463" hidden="1">
      <c r="A1463" s="27">
        <v>923.0</v>
      </c>
      <c r="B1463" s="27" t="s">
        <v>54</v>
      </c>
      <c r="C1463" s="27" t="s">
        <v>28</v>
      </c>
      <c r="D1463" s="27" t="s">
        <v>28</v>
      </c>
      <c r="E1463" s="27" t="s">
        <v>28</v>
      </c>
      <c r="F1463" s="27">
        <v>64.0</v>
      </c>
      <c r="G1463" s="27">
        <v>3090.0</v>
      </c>
      <c r="H1463" s="27">
        <v>24.0</v>
      </c>
      <c r="I1463" s="27" t="s">
        <v>30</v>
      </c>
      <c r="J1463" s="27">
        <v>1.0</v>
      </c>
      <c r="K1463" s="28" t="s">
        <v>40</v>
      </c>
      <c r="L1463" s="76">
        <v>155451.589</v>
      </c>
      <c r="M1463" s="77">
        <v>28455.287</v>
      </c>
      <c r="N1463" s="61"/>
      <c r="O1463" s="78">
        <v>24.0</v>
      </c>
      <c r="P1463" s="76">
        <v>88143.951</v>
      </c>
      <c r="Q1463" s="31"/>
      <c r="R1463" s="79">
        <v>1017460.0</v>
      </c>
      <c r="S1463" s="51"/>
      <c r="T1463" s="51"/>
      <c r="U1463" s="52"/>
    </row>
    <row r="1464" hidden="1">
      <c r="A1464" s="27">
        <v>923.0</v>
      </c>
      <c r="B1464" s="27" t="s">
        <v>54</v>
      </c>
      <c r="C1464" s="27" t="s">
        <v>28</v>
      </c>
      <c r="D1464" s="27" t="s">
        <v>28</v>
      </c>
      <c r="E1464" s="27" t="s">
        <v>28</v>
      </c>
      <c r="F1464" s="27">
        <v>64.0</v>
      </c>
      <c r="G1464" s="27">
        <v>3090.0</v>
      </c>
      <c r="H1464" s="27">
        <v>24.0</v>
      </c>
      <c r="I1464" s="27" t="s">
        <v>30</v>
      </c>
      <c r="J1464" s="27">
        <v>1.0</v>
      </c>
      <c r="K1464" s="28" t="s">
        <v>41</v>
      </c>
      <c r="L1464" s="76">
        <v>31995.932</v>
      </c>
      <c r="M1464" s="77">
        <v>12035.959</v>
      </c>
      <c r="N1464" s="61"/>
      <c r="O1464" s="78">
        <v>7.0</v>
      </c>
      <c r="P1464" s="76">
        <v>10400.6039999999</v>
      </c>
      <c r="Q1464" s="31"/>
      <c r="R1464" s="79">
        <v>496870.0</v>
      </c>
      <c r="S1464" s="51"/>
      <c r="T1464" s="51"/>
      <c r="U1464" s="52"/>
    </row>
    <row r="1465" hidden="1">
      <c r="A1465" s="27">
        <v>923.0</v>
      </c>
      <c r="B1465" s="27" t="s">
        <v>54</v>
      </c>
      <c r="C1465" s="27" t="s">
        <v>28</v>
      </c>
      <c r="D1465" s="27" t="s">
        <v>28</v>
      </c>
      <c r="E1465" s="27" t="s">
        <v>28</v>
      </c>
      <c r="F1465" s="27">
        <v>64.0</v>
      </c>
      <c r="G1465" s="27">
        <v>3090.0</v>
      </c>
      <c r="H1465" s="27">
        <v>24.0</v>
      </c>
      <c r="I1465" s="27" t="s">
        <v>30</v>
      </c>
      <c r="J1465" s="27">
        <v>1.0</v>
      </c>
      <c r="K1465" s="28" t="s">
        <v>42</v>
      </c>
      <c r="L1465" s="76">
        <v>108947.917</v>
      </c>
      <c r="M1465" s="77">
        <v>43179.886</v>
      </c>
      <c r="N1465" s="61"/>
      <c r="O1465" s="78">
        <v>32.0</v>
      </c>
      <c r="P1465" s="76">
        <v>53575.794</v>
      </c>
      <c r="Q1465" s="31"/>
      <c r="R1465" s="79">
        <v>541080.0</v>
      </c>
      <c r="S1465" s="51"/>
      <c r="T1465" s="51"/>
      <c r="U1465" s="52"/>
    </row>
    <row r="1466" hidden="1">
      <c r="A1466" s="27">
        <v>923.0</v>
      </c>
      <c r="B1466" s="27" t="s">
        <v>54</v>
      </c>
      <c r="C1466" s="27" t="s">
        <v>28</v>
      </c>
      <c r="D1466" s="27" t="s">
        <v>28</v>
      </c>
      <c r="E1466" s="27" t="s">
        <v>28</v>
      </c>
      <c r="F1466" s="27">
        <v>64.0</v>
      </c>
      <c r="G1466" s="27">
        <v>3090.0</v>
      </c>
      <c r="H1466" s="27">
        <v>24.0</v>
      </c>
      <c r="I1466" s="27" t="s">
        <v>30</v>
      </c>
      <c r="J1466" s="27">
        <v>1.0</v>
      </c>
      <c r="K1466" s="28" t="s">
        <v>43</v>
      </c>
      <c r="L1466" s="76">
        <v>23509.427</v>
      </c>
      <c r="M1466" s="77">
        <v>8479.839</v>
      </c>
      <c r="N1466" s="61"/>
      <c r="O1466" s="78">
        <v>5.0</v>
      </c>
      <c r="P1466" s="76">
        <v>14826.778</v>
      </c>
      <c r="Q1466" s="31"/>
      <c r="R1466" s="79">
        <v>827544.0</v>
      </c>
      <c r="S1466" s="51"/>
      <c r="T1466" s="51"/>
      <c r="U1466" s="52"/>
    </row>
    <row r="1467" hidden="1">
      <c r="A1467" s="27">
        <v>923.0</v>
      </c>
      <c r="B1467" s="27" t="s">
        <v>54</v>
      </c>
      <c r="C1467" s="27" t="s">
        <v>28</v>
      </c>
      <c r="D1467" s="27" t="s">
        <v>28</v>
      </c>
      <c r="E1467" s="27" t="s">
        <v>28</v>
      </c>
      <c r="F1467" s="27">
        <v>64.0</v>
      </c>
      <c r="G1467" s="27">
        <v>3090.0</v>
      </c>
      <c r="H1467" s="27">
        <v>24.0</v>
      </c>
      <c r="I1467" s="27" t="s">
        <v>30</v>
      </c>
      <c r="J1467" s="27">
        <v>1.0</v>
      </c>
      <c r="K1467" s="28" t="s">
        <v>44</v>
      </c>
      <c r="L1467" s="76">
        <v>92453.98</v>
      </c>
      <c r="M1467" s="77">
        <v>28288.028</v>
      </c>
      <c r="N1467" s="61"/>
      <c r="O1467" s="78">
        <v>27.0</v>
      </c>
      <c r="P1467" s="76">
        <v>31327.3189999999</v>
      </c>
      <c r="Q1467" s="31"/>
      <c r="R1467" s="79">
        <v>590330.0</v>
      </c>
      <c r="S1467" s="51"/>
      <c r="T1467" s="51"/>
      <c r="U1467" s="52"/>
    </row>
    <row r="1468" hidden="1">
      <c r="A1468" s="27">
        <v>923.0</v>
      </c>
      <c r="B1468" s="27" t="s">
        <v>54</v>
      </c>
      <c r="C1468" s="27" t="s">
        <v>28</v>
      </c>
      <c r="D1468" s="27" t="s">
        <v>28</v>
      </c>
      <c r="E1468" s="27" t="s">
        <v>28</v>
      </c>
      <c r="F1468" s="27">
        <v>64.0</v>
      </c>
      <c r="G1468" s="27">
        <v>3090.0</v>
      </c>
      <c r="H1468" s="27">
        <v>24.0</v>
      </c>
      <c r="I1468" s="27" t="s">
        <v>30</v>
      </c>
      <c r="J1468" s="27">
        <v>1.0</v>
      </c>
      <c r="K1468" s="28" t="s">
        <v>45</v>
      </c>
      <c r="L1468" s="76">
        <v>88787.615</v>
      </c>
      <c r="M1468" s="77">
        <v>25458.349</v>
      </c>
      <c r="N1468" s="61"/>
      <c r="O1468" s="78">
        <v>16.0</v>
      </c>
      <c r="P1468" s="76">
        <v>51350.249</v>
      </c>
      <c r="Q1468" s="31"/>
      <c r="R1468" s="79">
        <v>568770.0</v>
      </c>
      <c r="S1468" s="51"/>
      <c r="T1468" s="51"/>
      <c r="U1468" s="52"/>
    </row>
    <row r="1469" hidden="1">
      <c r="A1469" s="27">
        <v>923.0</v>
      </c>
      <c r="B1469" s="27" t="s">
        <v>54</v>
      </c>
      <c r="C1469" s="27" t="s">
        <v>28</v>
      </c>
      <c r="D1469" s="27" t="s">
        <v>28</v>
      </c>
      <c r="E1469" s="27" t="s">
        <v>28</v>
      </c>
      <c r="F1469" s="27">
        <v>64.0</v>
      </c>
      <c r="G1469" s="27">
        <v>3090.0</v>
      </c>
      <c r="H1469" s="27">
        <v>24.0</v>
      </c>
      <c r="I1469" s="27" t="s">
        <v>30</v>
      </c>
      <c r="J1469" s="27">
        <v>1.0</v>
      </c>
      <c r="K1469" s="28" t="s">
        <v>46</v>
      </c>
      <c r="L1469" s="76">
        <v>12214.272</v>
      </c>
      <c r="M1469" s="77">
        <v>1010.569</v>
      </c>
      <c r="N1469" s="61"/>
      <c r="O1469" s="78">
        <v>3.0</v>
      </c>
      <c r="P1469" s="76">
        <v>31240.488</v>
      </c>
      <c r="Q1469" s="31"/>
      <c r="R1469" s="79">
        <v>485310.0</v>
      </c>
      <c r="S1469" s="51"/>
      <c r="T1469" s="51"/>
      <c r="U1469" s="52"/>
    </row>
    <row r="1470" hidden="1">
      <c r="A1470" s="27">
        <v>923.0</v>
      </c>
      <c r="B1470" s="27" t="s">
        <v>54</v>
      </c>
      <c r="C1470" s="27" t="s">
        <v>28</v>
      </c>
      <c r="D1470" s="27" t="s">
        <v>28</v>
      </c>
      <c r="E1470" s="27" t="s">
        <v>28</v>
      </c>
      <c r="F1470" s="27">
        <v>64.0</v>
      </c>
      <c r="G1470" s="27">
        <v>3090.0</v>
      </c>
      <c r="H1470" s="27">
        <v>24.0</v>
      </c>
      <c r="I1470" s="27" t="s">
        <v>30</v>
      </c>
      <c r="J1470" s="27">
        <v>1.0</v>
      </c>
      <c r="K1470" s="28" t="s">
        <v>47</v>
      </c>
      <c r="L1470" s="76">
        <v>136502.015</v>
      </c>
      <c r="M1470" s="77">
        <v>80435.932</v>
      </c>
      <c r="N1470" s="61"/>
      <c r="O1470" s="78">
        <v>83.0</v>
      </c>
      <c r="P1470" s="76">
        <v>1335114.5</v>
      </c>
      <c r="Q1470" s="31"/>
      <c r="R1470" s="79">
        <v>1788760.0</v>
      </c>
      <c r="S1470" s="51"/>
      <c r="T1470" s="51"/>
      <c r="U1470" s="52"/>
    </row>
    <row r="1471" hidden="1">
      <c r="A1471" s="27">
        <v>923.0</v>
      </c>
      <c r="B1471" s="27" t="s">
        <v>54</v>
      </c>
      <c r="C1471" s="27" t="s">
        <v>28</v>
      </c>
      <c r="D1471" s="27" t="s">
        <v>28</v>
      </c>
      <c r="E1471" s="27" t="s">
        <v>28</v>
      </c>
      <c r="F1471" s="27">
        <v>64.0</v>
      </c>
      <c r="G1471" s="27">
        <v>3090.0</v>
      </c>
      <c r="H1471" s="27">
        <v>24.0</v>
      </c>
      <c r="I1471" s="27" t="s">
        <v>30</v>
      </c>
      <c r="J1471" s="27">
        <v>1.0</v>
      </c>
      <c r="K1471" s="28" t="s">
        <v>48</v>
      </c>
      <c r="L1471" s="44"/>
      <c r="M1471" s="45"/>
      <c r="N1471" s="61"/>
      <c r="O1471" s="61"/>
      <c r="P1471" s="44"/>
      <c r="Q1471" s="31"/>
      <c r="R1471" s="79"/>
      <c r="S1471" s="51"/>
      <c r="T1471" s="51"/>
      <c r="U1471" s="52"/>
    </row>
    <row r="1472" hidden="1">
      <c r="A1472" s="27">
        <v>923.0</v>
      </c>
      <c r="B1472" s="27" t="s">
        <v>54</v>
      </c>
      <c r="C1472" s="27" t="s">
        <v>28</v>
      </c>
      <c r="D1472" s="27" t="s">
        <v>28</v>
      </c>
      <c r="E1472" s="27" t="s">
        <v>28</v>
      </c>
      <c r="F1472" s="27">
        <v>64.0</v>
      </c>
      <c r="G1472" s="27">
        <v>3090.0</v>
      </c>
      <c r="H1472" s="27">
        <v>24.0</v>
      </c>
      <c r="I1472" s="27" t="s">
        <v>30</v>
      </c>
      <c r="J1472" s="27">
        <v>1.0</v>
      </c>
      <c r="K1472" s="28" t="s">
        <v>49</v>
      </c>
      <c r="L1472" s="76">
        <v>96401.811</v>
      </c>
      <c r="M1472" s="77">
        <v>28504.701</v>
      </c>
      <c r="N1472" s="61"/>
      <c r="O1472" s="78">
        <v>20.0</v>
      </c>
      <c r="P1472" s="76">
        <v>34819.4959999999</v>
      </c>
      <c r="Q1472" s="31"/>
      <c r="R1472" s="79">
        <v>1378420.0</v>
      </c>
      <c r="S1472" s="51"/>
      <c r="T1472" s="51"/>
      <c r="U1472" s="52"/>
    </row>
    <row r="1473" hidden="1">
      <c r="A1473" s="27">
        <v>923.0</v>
      </c>
      <c r="B1473" s="27" t="s">
        <v>54</v>
      </c>
      <c r="C1473" s="27" t="s">
        <v>28</v>
      </c>
      <c r="D1473" s="27" t="s">
        <v>28</v>
      </c>
      <c r="E1473" s="27" t="s">
        <v>28</v>
      </c>
      <c r="F1473" s="27">
        <v>64.0</v>
      </c>
      <c r="G1473" s="27">
        <v>3090.0</v>
      </c>
      <c r="H1473" s="27">
        <v>24.0</v>
      </c>
      <c r="I1473" s="27" t="s">
        <v>30</v>
      </c>
      <c r="J1473" s="27">
        <v>1.0</v>
      </c>
      <c r="K1473" s="28" t="s">
        <v>50</v>
      </c>
      <c r="L1473" s="44"/>
      <c r="M1473" s="45"/>
      <c r="N1473" s="61"/>
      <c r="O1473" s="61"/>
      <c r="P1473" s="44"/>
      <c r="Q1473" s="31"/>
      <c r="R1473" s="79"/>
      <c r="S1473" s="51"/>
      <c r="T1473" s="51"/>
      <c r="U1473" s="52"/>
    </row>
    <row r="1474" hidden="1">
      <c r="A1474" s="27">
        <v>923.0</v>
      </c>
      <c r="B1474" s="27" t="s">
        <v>54</v>
      </c>
      <c r="C1474" s="27" t="s">
        <v>28</v>
      </c>
      <c r="D1474" s="27" t="s">
        <v>28</v>
      </c>
      <c r="E1474" s="27" t="s">
        <v>28</v>
      </c>
      <c r="F1474" s="27">
        <v>64.0</v>
      </c>
      <c r="G1474" s="27">
        <v>3090.0</v>
      </c>
      <c r="H1474" s="27">
        <v>24.0</v>
      </c>
      <c r="I1474" s="27" t="s">
        <v>30</v>
      </c>
      <c r="J1474" s="27">
        <v>1.0</v>
      </c>
      <c r="K1474" s="28" t="s">
        <v>51</v>
      </c>
      <c r="L1474" s="76">
        <v>110382.446</v>
      </c>
      <c r="M1474" s="77">
        <v>45008.657</v>
      </c>
      <c r="N1474" s="61"/>
      <c r="O1474" s="78">
        <v>23.0</v>
      </c>
      <c r="P1474" s="76">
        <v>25862.9809999999</v>
      </c>
      <c r="Q1474" s="31"/>
      <c r="R1474" s="79">
        <v>1520100.0</v>
      </c>
      <c r="S1474" s="51"/>
      <c r="T1474" s="51"/>
      <c r="U1474" s="52"/>
    </row>
    <row r="1475" hidden="1">
      <c r="A1475" s="27">
        <v>923.0</v>
      </c>
      <c r="B1475" s="27" t="s">
        <v>54</v>
      </c>
      <c r="C1475" s="27" t="s">
        <v>28</v>
      </c>
      <c r="D1475" s="27" t="s">
        <v>28</v>
      </c>
      <c r="E1475" s="27" t="s">
        <v>28</v>
      </c>
      <c r="F1475" s="27">
        <v>64.0</v>
      </c>
      <c r="G1475" s="27">
        <v>3090.0</v>
      </c>
      <c r="H1475" s="27">
        <v>24.0</v>
      </c>
      <c r="I1475" s="27" t="s">
        <v>30</v>
      </c>
      <c r="J1475" s="27">
        <v>1.0</v>
      </c>
      <c r="K1475" s="28" t="s">
        <v>52</v>
      </c>
      <c r="L1475" s="44"/>
      <c r="M1475" s="45"/>
      <c r="N1475" s="61"/>
      <c r="O1475" s="61"/>
      <c r="P1475" s="44"/>
      <c r="Q1475" s="31"/>
      <c r="R1475" s="79">
        <v>481380.0</v>
      </c>
      <c r="S1475" s="51"/>
      <c r="T1475" s="51"/>
      <c r="U1475" s="52"/>
    </row>
    <row r="1476" hidden="1">
      <c r="A1476" s="27">
        <v>923.0</v>
      </c>
      <c r="B1476" s="27" t="s">
        <v>54</v>
      </c>
      <c r="C1476" s="27" t="s">
        <v>28</v>
      </c>
      <c r="D1476" s="27" t="s">
        <v>28</v>
      </c>
      <c r="E1476" s="27" t="s">
        <v>28</v>
      </c>
      <c r="F1476" s="27">
        <v>64.0</v>
      </c>
      <c r="G1476" s="27">
        <v>3090.0</v>
      </c>
      <c r="H1476" s="27">
        <v>24.0</v>
      </c>
      <c r="I1476" s="27" t="s">
        <v>30</v>
      </c>
      <c r="J1476" s="27">
        <v>2.0</v>
      </c>
      <c r="K1476" s="28" t="s">
        <v>31</v>
      </c>
      <c r="L1476" s="76">
        <v>172604.813</v>
      </c>
      <c r="M1476" s="77">
        <v>111694.995</v>
      </c>
      <c r="N1476" s="61"/>
      <c r="O1476" s="78">
        <v>133.0</v>
      </c>
      <c r="P1476" s="76">
        <v>522300.776</v>
      </c>
      <c r="Q1476" s="31"/>
      <c r="R1476" s="79">
        <v>884270.0</v>
      </c>
      <c r="S1476" s="51"/>
      <c r="T1476" s="51"/>
      <c r="U1476" s="52"/>
    </row>
    <row r="1477" hidden="1">
      <c r="A1477" s="27">
        <v>923.0</v>
      </c>
      <c r="B1477" s="27" t="s">
        <v>54</v>
      </c>
      <c r="C1477" s="27" t="s">
        <v>28</v>
      </c>
      <c r="D1477" s="27" t="s">
        <v>28</v>
      </c>
      <c r="E1477" s="27" t="s">
        <v>28</v>
      </c>
      <c r="F1477" s="27">
        <v>64.0</v>
      </c>
      <c r="G1477" s="27">
        <v>3090.0</v>
      </c>
      <c r="H1477" s="27">
        <v>24.0</v>
      </c>
      <c r="I1477" s="27" t="s">
        <v>30</v>
      </c>
      <c r="J1477" s="27">
        <v>2.0</v>
      </c>
      <c r="K1477" s="28" t="s">
        <v>32</v>
      </c>
      <c r="L1477" s="76">
        <v>40863.517</v>
      </c>
      <c r="M1477" s="77">
        <v>7825.818</v>
      </c>
      <c r="N1477" s="61"/>
      <c r="O1477" s="78">
        <v>9.0</v>
      </c>
      <c r="P1477" s="76">
        <v>13520.387</v>
      </c>
      <c r="Q1477" s="31"/>
      <c r="R1477" s="79">
        <v>531940.0</v>
      </c>
      <c r="S1477" s="51"/>
      <c r="T1477" s="51"/>
      <c r="U1477" s="52"/>
    </row>
    <row r="1478" hidden="1">
      <c r="A1478" s="27">
        <v>923.0</v>
      </c>
      <c r="B1478" s="27" t="s">
        <v>54</v>
      </c>
      <c r="C1478" s="27" t="s">
        <v>28</v>
      </c>
      <c r="D1478" s="27" t="s">
        <v>28</v>
      </c>
      <c r="E1478" s="27" t="s">
        <v>28</v>
      </c>
      <c r="F1478" s="27">
        <v>64.0</v>
      </c>
      <c r="G1478" s="27">
        <v>3090.0</v>
      </c>
      <c r="H1478" s="27">
        <v>24.0</v>
      </c>
      <c r="I1478" s="27" t="s">
        <v>30</v>
      </c>
      <c r="J1478" s="27">
        <v>2.0</v>
      </c>
      <c r="K1478" s="28" t="s">
        <v>33</v>
      </c>
      <c r="L1478" s="76">
        <v>234097.726</v>
      </c>
      <c r="M1478" s="77">
        <v>103693.932</v>
      </c>
      <c r="N1478" s="61"/>
      <c r="O1478" s="78">
        <v>42.0</v>
      </c>
      <c r="P1478" s="76">
        <v>88823.812</v>
      </c>
      <c r="Q1478" s="31"/>
      <c r="R1478" s="79">
        <v>2614700.0</v>
      </c>
      <c r="S1478" s="51"/>
      <c r="T1478" s="51"/>
      <c r="U1478" s="52"/>
    </row>
    <row r="1479" hidden="1">
      <c r="A1479" s="27">
        <v>923.0</v>
      </c>
      <c r="B1479" s="27" t="s">
        <v>54</v>
      </c>
      <c r="C1479" s="27" t="s">
        <v>28</v>
      </c>
      <c r="D1479" s="27" t="s">
        <v>28</v>
      </c>
      <c r="E1479" s="27" t="s">
        <v>28</v>
      </c>
      <c r="F1479" s="27">
        <v>64.0</v>
      </c>
      <c r="G1479" s="27">
        <v>3090.0</v>
      </c>
      <c r="H1479" s="27">
        <v>24.0</v>
      </c>
      <c r="I1479" s="27" t="s">
        <v>30</v>
      </c>
      <c r="J1479" s="27">
        <v>2.0</v>
      </c>
      <c r="K1479" s="28" t="s">
        <v>34</v>
      </c>
      <c r="L1479" s="76">
        <v>47157.331</v>
      </c>
      <c r="M1479" s="77">
        <v>618.855</v>
      </c>
      <c r="N1479" s="61"/>
      <c r="O1479" s="78">
        <v>10.0</v>
      </c>
      <c r="P1479" s="76">
        <v>19377.018</v>
      </c>
      <c r="Q1479" s="31"/>
      <c r="R1479" s="79">
        <v>526279.0</v>
      </c>
      <c r="S1479" s="51"/>
      <c r="T1479" s="51"/>
      <c r="U1479" s="52"/>
    </row>
    <row r="1480" hidden="1">
      <c r="A1480" s="27">
        <v>923.0</v>
      </c>
      <c r="B1480" s="27" t="s">
        <v>54</v>
      </c>
      <c r="C1480" s="27" t="s">
        <v>28</v>
      </c>
      <c r="D1480" s="27" t="s">
        <v>28</v>
      </c>
      <c r="E1480" s="27" t="s">
        <v>28</v>
      </c>
      <c r="F1480" s="27">
        <v>64.0</v>
      </c>
      <c r="G1480" s="27">
        <v>3090.0</v>
      </c>
      <c r="H1480" s="27">
        <v>24.0</v>
      </c>
      <c r="I1480" s="27" t="s">
        <v>30</v>
      </c>
      <c r="J1480" s="27">
        <v>2.0</v>
      </c>
      <c r="K1480" s="28" t="s">
        <v>35</v>
      </c>
      <c r="L1480" s="76">
        <v>65294.797</v>
      </c>
      <c r="M1480" s="77">
        <v>11383.255</v>
      </c>
      <c r="N1480" s="61"/>
      <c r="O1480" s="78">
        <v>18.0</v>
      </c>
      <c r="P1480" s="76">
        <v>125867.073</v>
      </c>
      <c r="Q1480" s="31"/>
      <c r="R1480" s="79">
        <v>1104000.0</v>
      </c>
      <c r="S1480" s="51"/>
      <c r="T1480" s="51"/>
      <c r="U1480" s="52"/>
    </row>
    <row r="1481" hidden="1">
      <c r="A1481" s="27">
        <v>923.0</v>
      </c>
      <c r="B1481" s="27" t="s">
        <v>54</v>
      </c>
      <c r="C1481" s="27" t="s">
        <v>28</v>
      </c>
      <c r="D1481" s="27" t="s">
        <v>28</v>
      </c>
      <c r="E1481" s="27" t="s">
        <v>28</v>
      </c>
      <c r="F1481" s="27">
        <v>64.0</v>
      </c>
      <c r="G1481" s="27">
        <v>3090.0</v>
      </c>
      <c r="H1481" s="27">
        <v>24.0</v>
      </c>
      <c r="I1481" s="27" t="s">
        <v>30</v>
      </c>
      <c r="J1481" s="27">
        <v>2.0</v>
      </c>
      <c r="K1481" s="28" t="s">
        <v>36</v>
      </c>
      <c r="L1481" s="76">
        <v>164575.05</v>
      </c>
      <c r="M1481" s="77">
        <v>125273.737</v>
      </c>
      <c r="N1481" s="61"/>
      <c r="O1481" s="78">
        <v>69.0</v>
      </c>
      <c r="P1481" s="76">
        <v>109784.259</v>
      </c>
      <c r="Q1481" s="31"/>
      <c r="R1481" s="79">
        <v>838060.0</v>
      </c>
      <c r="S1481" s="51"/>
      <c r="T1481" s="51"/>
      <c r="U1481" s="52"/>
    </row>
    <row r="1482" hidden="1">
      <c r="A1482" s="27">
        <v>923.0</v>
      </c>
      <c r="B1482" s="27" t="s">
        <v>54</v>
      </c>
      <c r="C1482" s="27" t="s">
        <v>28</v>
      </c>
      <c r="D1482" s="27" t="s">
        <v>28</v>
      </c>
      <c r="E1482" s="27" t="s">
        <v>28</v>
      </c>
      <c r="F1482" s="27">
        <v>64.0</v>
      </c>
      <c r="G1482" s="27">
        <v>3090.0</v>
      </c>
      <c r="H1482" s="27">
        <v>24.0</v>
      </c>
      <c r="I1482" s="27" t="s">
        <v>30</v>
      </c>
      <c r="J1482" s="27">
        <v>2.0</v>
      </c>
      <c r="K1482" s="28" t="s">
        <v>37</v>
      </c>
      <c r="L1482" s="76">
        <v>48942.32</v>
      </c>
      <c r="M1482" s="77">
        <v>4420.16</v>
      </c>
      <c r="N1482" s="61"/>
      <c r="O1482" s="78">
        <v>9.0</v>
      </c>
      <c r="P1482" s="76">
        <v>38997.135</v>
      </c>
      <c r="Q1482" s="31"/>
      <c r="R1482" s="79">
        <v>1824120.0</v>
      </c>
      <c r="S1482" s="51"/>
      <c r="T1482" s="51"/>
      <c r="U1482" s="52"/>
    </row>
    <row r="1483" hidden="1">
      <c r="A1483" s="27">
        <v>923.0</v>
      </c>
      <c r="B1483" s="27" t="s">
        <v>54</v>
      </c>
      <c r="C1483" s="27" t="s">
        <v>28</v>
      </c>
      <c r="D1483" s="27" t="s">
        <v>28</v>
      </c>
      <c r="E1483" s="27" t="s">
        <v>28</v>
      </c>
      <c r="F1483" s="27">
        <v>64.0</v>
      </c>
      <c r="G1483" s="27">
        <v>3090.0</v>
      </c>
      <c r="H1483" s="27">
        <v>24.0</v>
      </c>
      <c r="I1483" s="27" t="s">
        <v>30</v>
      </c>
      <c r="J1483" s="27">
        <v>2.0</v>
      </c>
      <c r="K1483" s="28" t="s">
        <v>38</v>
      </c>
      <c r="L1483" s="76">
        <v>64082.088</v>
      </c>
      <c r="M1483" s="77">
        <v>8946.252</v>
      </c>
      <c r="N1483" s="61"/>
      <c r="O1483" s="78">
        <v>15.0</v>
      </c>
      <c r="P1483" s="76">
        <v>121668.407</v>
      </c>
      <c r="Q1483" s="31"/>
      <c r="R1483" s="79">
        <v>1951850.0</v>
      </c>
      <c r="S1483" s="51"/>
      <c r="T1483" s="51"/>
      <c r="U1483" s="52"/>
    </row>
    <row r="1484" hidden="1">
      <c r="A1484" s="27">
        <v>923.0</v>
      </c>
      <c r="B1484" s="27" t="s">
        <v>54</v>
      </c>
      <c r="C1484" s="27" t="s">
        <v>28</v>
      </c>
      <c r="D1484" s="27" t="s">
        <v>28</v>
      </c>
      <c r="E1484" s="27" t="s">
        <v>28</v>
      </c>
      <c r="F1484" s="27">
        <v>64.0</v>
      </c>
      <c r="G1484" s="27">
        <v>3090.0</v>
      </c>
      <c r="H1484" s="27">
        <v>24.0</v>
      </c>
      <c r="I1484" s="27" t="s">
        <v>30</v>
      </c>
      <c r="J1484" s="27">
        <v>2.0</v>
      </c>
      <c r="K1484" s="28" t="s">
        <v>39</v>
      </c>
      <c r="L1484" s="76">
        <v>285937.376</v>
      </c>
      <c r="M1484" s="77">
        <v>4589.273</v>
      </c>
      <c r="N1484" s="61"/>
      <c r="O1484" s="78">
        <v>2.0</v>
      </c>
      <c r="P1484" s="76">
        <v>19744.8199999999</v>
      </c>
      <c r="Q1484" s="31"/>
      <c r="R1484" s="79">
        <v>4803490.0</v>
      </c>
      <c r="S1484" s="51"/>
      <c r="T1484" s="51"/>
      <c r="U1484" s="52"/>
    </row>
    <row r="1485" hidden="1">
      <c r="A1485" s="27">
        <v>923.0</v>
      </c>
      <c r="B1485" s="27" t="s">
        <v>54</v>
      </c>
      <c r="C1485" s="27" t="s">
        <v>28</v>
      </c>
      <c r="D1485" s="27" t="s">
        <v>28</v>
      </c>
      <c r="E1485" s="27" t="s">
        <v>28</v>
      </c>
      <c r="F1485" s="27">
        <v>64.0</v>
      </c>
      <c r="G1485" s="27">
        <v>3090.0</v>
      </c>
      <c r="H1485" s="27">
        <v>24.0</v>
      </c>
      <c r="I1485" s="27" t="s">
        <v>30</v>
      </c>
      <c r="J1485" s="27">
        <v>2.0</v>
      </c>
      <c r="K1485" s="28" t="s">
        <v>40</v>
      </c>
      <c r="L1485" s="76">
        <v>136972.894</v>
      </c>
      <c r="M1485" s="77">
        <v>74863.234</v>
      </c>
      <c r="N1485" s="61"/>
      <c r="O1485" s="78">
        <v>45.0</v>
      </c>
      <c r="P1485" s="76">
        <v>110516.304</v>
      </c>
      <c r="Q1485" s="31"/>
      <c r="R1485" s="79">
        <v>1612037.0</v>
      </c>
      <c r="S1485" s="51"/>
      <c r="T1485" s="51"/>
      <c r="U1485" s="52"/>
    </row>
    <row r="1486" hidden="1">
      <c r="A1486" s="27">
        <v>923.0</v>
      </c>
      <c r="B1486" s="27" t="s">
        <v>54</v>
      </c>
      <c r="C1486" s="27" t="s">
        <v>28</v>
      </c>
      <c r="D1486" s="27" t="s">
        <v>28</v>
      </c>
      <c r="E1486" s="27" t="s">
        <v>28</v>
      </c>
      <c r="F1486" s="27">
        <v>64.0</v>
      </c>
      <c r="G1486" s="27">
        <v>3090.0</v>
      </c>
      <c r="H1486" s="27">
        <v>24.0</v>
      </c>
      <c r="I1486" s="27" t="s">
        <v>30</v>
      </c>
      <c r="J1486" s="27">
        <v>2.0</v>
      </c>
      <c r="K1486" s="28" t="s">
        <v>41</v>
      </c>
      <c r="L1486" s="76">
        <v>60406.653</v>
      </c>
      <c r="M1486" s="77">
        <v>25870.79</v>
      </c>
      <c r="N1486" s="61"/>
      <c r="O1486" s="78">
        <v>14.0</v>
      </c>
      <c r="P1486" s="76">
        <v>20750.665</v>
      </c>
      <c r="Q1486" s="31"/>
      <c r="R1486" s="79">
        <v>923680.0</v>
      </c>
      <c r="S1486" s="51"/>
      <c r="T1486" s="51"/>
      <c r="U1486" s="52"/>
    </row>
    <row r="1487" hidden="1">
      <c r="A1487" s="27">
        <v>923.0</v>
      </c>
      <c r="B1487" s="27" t="s">
        <v>54</v>
      </c>
      <c r="C1487" s="27" t="s">
        <v>28</v>
      </c>
      <c r="D1487" s="27" t="s">
        <v>28</v>
      </c>
      <c r="E1487" s="27" t="s">
        <v>28</v>
      </c>
      <c r="F1487" s="27">
        <v>64.0</v>
      </c>
      <c r="G1487" s="27">
        <v>3090.0</v>
      </c>
      <c r="H1487" s="27">
        <v>24.0</v>
      </c>
      <c r="I1487" s="27" t="s">
        <v>30</v>
      </c>
      <c r="J1487" s="27">
        <v>2.0</v>
      </c>
      <c r="K1487" s="28" t="s">
        <v>42</v>
      </c>
      <c r="L1487" s="76">
        <v>162171.225</v>
      </c>
      <c r="M1487" s="77">
        <v>100234.481</v>
      </c>
      <c r="N1487" s="61"/>
      <c r="O1487" s="78">
        <v>52.0</v>
      </c>
      <c r="P1487" s="76">
        <v>54007.0559999999</v>
      </c>
      <c r="Q1487" s="31"/>
      <c r="R1487" s="79">
        <v>1229910.0</v>
      </c>
      <c r="S1487" s="51"/>
      <c r="T1487" s="51"/>
      <c r="U1487" s="52"/>
    </row>
    <row r="1488" hidden="1">
      <c r="A1488" s="27">
        <v>923.0</v>
      </c>
      <c r="B1488" s="27" t="s">
        <v>54</v>
      </c>
      <c r="C1488" s="27" t="s">
        <v>28</v>
      </c>
      <c r="D1488" s="27" t="s">
        <v>28</v>
      </c>
      <c r="E1488" s="27" t="s">
        <v>28</v>
      </c>
      <c r="F1488" s="27">
        <v>64.0</v>
      </c>
      <c r="G1488" s="27">
        <v>3090.0</v>
      </c>
      <c r="H1488" s="27">
        <v>24.0</v>
      </c>
      <c r="I1488" s="27" t="s">
        <v>30</v>
      </c>
      <c r="J1488" s="27">
        <v>2.0</v>
      </c>
      <c r="K1488" s="28" t="s">
        <v>43</v>
      </c>
      <c r="L1488" s="76">
        <v>15630.9</v>
      </c>
      <c r="M1488" s="77">
        <v>8536.455</v>
      </c>
      <c r="N1488" s="61"/>
      <c r="O1488" s="78">
        <v>12.0</v>
      </c>
      <c r="P1488" s="76">
        <v>75430.9419999999</v>
      </c>
      <c r="Q1488" s="31"/>
      <c r="R1488" s="79">
        <v>1637129.0</v>
      </c>
      <c r="S1488" s="51"/>
      <c r="T1488" s="51"/>
      <c r="U1488" s="52"/>
    </row>
    <row r="1489" hidden="1">
      <c r="A1489" s="27">
        <v>923.0</v>
      </c>
      <c r="B1489" s="27" t="s">
        <v>54</v>
      </c>
      <c r="C1489" s="27" t="s">
        <v>28</v>
      </c>
      <c r="D1489" s="27" t="s">
        <v>28</v>
      </c>
      <c r="E1489" s="27" t="s">
        <v>28</v>
      </c>
      <c r="F1489" s="27">
        <v>64.0</v>
      </c>
      <c r="G1489" s="27">
        <v>3090.0</v>
      </c>
      <c r="H1489" s="27">
        <v>24.0</v>
      </c>
      <c r="I1489" s="27" t="s">
        <v>30</v>
      </c>
      <c r="J1489" s="27">
        <v>2.0</v>
      </c>
      <c r="K1489" s="28" t="s">
        <v>44</v>
      </c>
      <c r="L1489" s="76">
        <v>178934.597</v>
      </c>
      <c r="M1489" s="77">
        <v>115260.707</v>
      </c>
      <c r="N1489" s="61"/>
      <c r="O1489" s="78">
        <v>42.0</v>
      </c>
      <c r="P1489" s="76">
        <v>58377.385</v>
      </c>
      <c r="Q1489" s="31"/>
      <c r="R1489" s="79">
        <v>1182800.0</v>
      </c>
      <c r="S1489" s="51"/>
      <c r="T1489" s="51"/>
      <c r="U1489" s="52"/>
    </row>
    <row r="1490" hidden="1">
      <c r="A1490" s="27">
        <v>923.0</v>
      </c>
      <c r="B1490" s="27" t="s">
        <v>54</v>
      </c>
      <c r="C1490" s="27" t="s">
        <v>28</v>
      </c>
      <c r="D1490" s="27" t="s">
        <v>28</v>
      </c>
      <c r="E1490" s="27" t="s">
        <v>28</v>
      </c>
      <c r="F1490" s="27">
        <v>64.0</v>
      </c>
      <c r="G1490" s="27">
        <v>3090.0</v>
      </c>
      <c r="H1490" s="27">
        <v>24.0</v>
      </c>
      <c r="I1490" s="27" t="s">
        <v>30</v>
      </c>
      <c r="J1490" s="27">
        <v>2.0</v>
      </c>
      <c r="K1490" s="28" t="s">
        <v>45</v>
      </c>
      <c r="L1490" s="76">
        <v>172974.305</v>
      </c>
      <c r="M1490" s="77">
        <v>110003.025</v>
      </c>
      <c r="N1490" s="61"/>
      <c r="O1490" s="78">
        <v>33.0</v>
      </c>
      <c r="P1490" s="76">
        <v>53204.057</v>
      </c>
      <c r="Q1490" s="31"/>
      <c r="R1490" s="79">
        <v>1165240.0</v>
      </c>
      <c r="S1490" s="51"/>
      <c r="T1490" s="51"/>
      <c r="U1490" s="52"/>
    </row>
    <row r="1491" hidden="1">
      <c r="A1491" s="27">
        <v>923.0</v>
      </c>
      <c r="B1491" s="27" t="s">
        <v>54</v>
      </c>
      <c r="C1491" s="27" t="s">
        <v>28</v>
      </c>
      <c r="D1491" s="27" t="s">
        <v>28</v>
      </c>
      <c r="E1491" s="27" t="s">
        <v>28</v>
      </c>
      <c r="F1491" s="27">
        <v>64.0</v>
      </c>
      <c r="G1491" s="27">
        <v>3090.0</v>
      </c>
      <c r="H1491" s="27">
        <v>24.0</v>
      </c>
      <c r="I1491" s="27" t="s">
        <v>30</v>
      </c>
      <c r="J1491" s="27">
        <v>2.0</v>
      </c>
      <c r="K1491" s="28" t="s">
        <v>46</v>
      </c>
      <c r="L1491" s="76">
        <v>28923.965</v>
      </c>
      <c r="M1491" s="77">
        <v>1789.754</v>
      </c>
      <c r="N1491" s="61"/>
      <c r="O1491" s="78">
        <v>3.0</v>
      </c>
      <c r="P1491" s="76">
        <v>31692.615</v>
      </c>
      <c r="Q1491" s="31"/>
      <c r="R1491" s="79">
        <v>1040690.0</v>
      </c>
      <c r="S1491" s="51"/>
      <c r="T1491" s="51"/>
      <c r="U1491" s="52"/>
    </row>
    <row r="1492" hidden="1">
      <c r="A1492" s="27">
        <v>923.0</v>
      </c>
      <c r="B1492" s="27" t="s">
        <v>54</v>
      </c>
      <c r="C1492" s="27" t="s">
        <v>28</v>
      </c>
      <c r="D1492" s="27" t="s">
        <v>28</v>
      </c>
      <c r="E1492" s="27" t="s">
        <v>28</v>
      </c>
      <c r="F1492" s="27">
        <v>64.0</v>
      </c>
      <c r="G1492" s="27">
        <v>3090.0</v>
      </c>
      <c r="H1492" s="27">
        <v>24.0</v>
      </c>
      <c r="I1492" s="27" t="s">
        <v>30</v>
      </c>
      <c r="J1492" s="27">
        <v>2.0</v>
      </c>
      <c r="K1492" s="28" t="s">
        <v>47</v>
      </c>
      <c r="L1492" s="76">
        <v>156590.473</v>
      </c>
      <c r="M1492" s="77">
        <v>110706.942</v>
      </c>
      <c r="N1492" s="61"/>
      <c r="O1492" s="78">
        <v>159.0</v>
      </c>
      <c r="P1492" s="76">
        <v>1073676.06</v>
      </c>
      <c r="Q1492" s="31"/>
      <c r="R1492" s="79">
        <v>3446590.0</v>
      </c>
      <c r="S1492" s="51"/>
      <c r="T1492" s="51"/>
      <c r="U1492" s="52"/>
    </row>
    <row r="1493" hidden="1">
      <c r="A1493" s="27">
        <v>923.0</v>
      </c>
      <c r="B1493" s="27" t="s">
        <v>54</v>
      </c>
      <c r="C1493" s="27" t="s">
        <v>28</v>
      </c>
      <c r="D1493" s="27" t="s">
        <v>28</v>
      </c>
      <c r="E1493" s="27" t="s">
        <v>28</v>
      </c>
      <c r="F1493" s="27">
        <v>64.0</v>
      </c>
      <c r="G1493" s="27">
        <v>3090.0</v>
      </c>
      <c r="H1493" s="27">
        <v>24.0</v>
      </c>
      <c r="I1493" s="27" t="s">
        <v>30</v>
      </c>
      <c r="J1493" s="27">
        <v>2.0</v>
      </c>
      <c r="K1493" s="28" t="s">
        <v>48</v>
      </c>
      <c r="L1493" s="44"/>
      <c r="M1493" s="45"/>
      <c r="N1493" s="61"/>
      <c r="O1493" s="61"/>
      <c r="P1493" s="44"/>
      <c r="Q1493" s="31"/>
      <c r="R1493" s="79"/>
      <c r="S1493" s="51"/>
      <c r="T1493" s="51"/>
      <c r="U1493" s="52"/>
    </row>
    <row r="1494" hidden="1">
      <c r="A1494" s="27">
        <v>923.0</v>
      </c>
      <c r="B1494" s="27" t="s">
        <v>54</v>
      </c>
      <c r="C1494" s="27" t="s">
        <v>28</v>
      </c>
      <c r="D1494" s="27" t="s">
        <v>28</v>
      </c>
      <c r="E1494" s="27" t="s">
        <v>28</v>
      </c>
      <c r="F1494" s="27">
        <v>64.0</v>
      </c>
      <c r="G1494" s="27">
        <v>3090.0</v>
      </c>
      <c r="H1494" s="27">
        <v>24.0</v>
      </c>
      <c r="I1494" s="27" t="s">
        <v>30</v>
      </c>
      <c r="J1494" s="27">
        <v>2.0</v>
      </c>
      <c r="K1494" s="28" t="s">
        <v>49</v>
      </c>
      <c r="L1494" s="76">
        <v>180696.94</v>
      </c>
      <c r="M1494" s="77">
        <v>116318.729</v>
      </c>
      <c r="N1494" s="61"/>
      <c r="O1494" s="78">
        <v>36.0</v>
      </c>
      <c r="P1494" s="76">
        <v>57729.5679999999</v>
      </c>
      <c r="Q1494" s="31"/>
      <c r="R1494" s="79">
        <v>1143970.0</v>
      </c>
      <c r="S1494" s="51"/>
      <c r="T1494" s="51"/>
      <c r="U1494" s="52"/>
    </row>
    <row r="1495" hidden="1">
      <c r="A1495" s="27">
        <v>923.0</v>
      </c>
      <c r="B1495" s="27" t="s">
        <v>54</v>
      </c>
      <c r="C1495" s="27" t="s">
        <v>28</v>
      </c>
      <c r="D1495" s="27" t="s">
        <v>28</v>
      </c>
      <c r="E1495" s="27" t="s">
        <v>28</v>
      </c>
      <c r="F1495" s="27">
        <v>64.0</v>
      </c>
      <c r="G1495" s="27">
        <v>3090.0</v>
      </c>
      <c r="H1495" s="27">
        <v>24.0</v>
      </c>
      <c r="I1495" s="27" t="s">
        <v>30</v>
      </c>
      <c r="J1495" s="27">
        <v>2.0</v>
      </c>
      <c r="K1495" s="28" t="s">
        <v>50</v>
      </c>
      <c r="L1495" s="44"/>
      <c r="M1495" s="45"/>
      <c r="N1495" s="61"/>
      <c r="O1495" s="61"/>
      <c r="P1495" s="44"/>
      <c r="Q1495" s="31"/>
      <c r="R1495" s="79"/>
      <c r="S1495" s="51"/>
      <c r="T1495" s="51"/>
      <c r="U1495" s="52"/>
    </row>
    <row r="1496" hidden="1">
      <c r="A1496" s="27">
        <v>923.0</v>
      </c>
      <c r="B1496" s="27" t="s">
        <v>54</v>
      </c>
      <c r="C1496" s="27" t="s">
        <v>28</v>
      </c>
      <c r="D1496" s="27" t="s">
        <v>28</v>
      </c>
      <c r="E1496" s="27" t="s">
        <v>28</v>
      </c>
      <c r="F1496" s="27">
        <v>64.0</v>
      </c>
      <c r="G1496" s="27">
        <v>3090.0</v>
      </c>
      <c r="H1496" s="27">
        <v>24.0</v>
      </c>
      <c r="I1496" s="27" t="s">
        <v>30</v>
      </c>
      <c r="J1496" s="27">
        <v>2.0</v>
      </c>
      <c r="K1496" s="28" t="s">
        <v>51</v>
      </c>
      <c r="L1496" s="76">
        <v>80446.035</v>
      </c>
      <c r="M1496" s="77">
        <v>57357.321</v>
      </c>
      <c r="N1496" s="61"/>
      <c r="O1496" s="78">
        <v>42.0</v>
      </c>
      <c r="P1496" s="76">
        <v>40880.858</v>
      </c>
      <c r="Q1496" s="31"/>
      <c r="R1496" s="79">
        <v>2084490.0</v>
      </c>
      <c r="S1496" s="51"/>
      <c r="T1496" s="51"/>
      <c r="U1496" s="52"/>
    </row>
    <row r="1497" hidden="1">
      <c r="A1497" s="27">
        <v>923.0</v>
      </c>
      <c r="B1497" s="27" t="s">
        <v>54</v>
      </c>
      <c r="C1497" s="27" t="s">
        <v>28</v>
      </c>
      <c r="D1497" s="27" t="s">
        <v>28</v>
      </c>
      <c r="E1497" s="27" t="s">
        <v>28</v>
      </c>
      <c r="F1497" s="27">
        <v>64.0</v>
      </c>
      <c r="G1497" s="27">
        <v>3090.0</v>
      </c>
      <c r="H1497" s="27">
        <v>24.0</v>
      </c>
      <c r="I1497" s="27" t="s">
        <v>30</v>
      </c>
      <c r="J1497" s="27">
        <v>2.0</v>
      </c>
      <c r="K1497" s="28" t="s">
        <v>52</v>
      </c>
      <c r="L1497" s="76">
        <v>5765.164</v>
      </c>
      <c r="M1497" s="77">
        <v>1054.319</v>
      </c>
      <c r="N1497" s="61"/>
      <c r="O1497" s="78">
        <v>3.0</v>
      </c>
      <c r="P1497" s="76">
        <v>10591.174</v>
      </c>
      <c r="Q1497" s="31"/>
      <c r="R1497" s="79">
        <v>894820.0</v>
      </c>
      <c r="S1497" s="51"/>
      <c r="T1497" s="51"/>
      <c r="U1497" s="52"/>
    </row>
    <row r="1498" hidden="1">
      <c r="A1498" s="27">
        <v>923.0</v>
      </c>
      <c r="B1498" s="27" t="s">
        <v>54</v>
      </c>
      <c r="C1498" s="27" t="s">
        <v>28</v>
      </c>
      <c r="D1498" s="27" t="s">
        <v>28</v>
      </c>
      <c r="E1498" s="27" t="s">
        <v>28</v>
      </c>
      <c r="F1498" s="27">
        <v>64.0</v>
      </c>
      <c r="G1498" s="27">
        <v>3090.0</v>
      </c>
      <c r="H1498" s="27">
        <v>24.0</v>
      </c>
      <c r="I1498" s="27" t="s">
        <v>30</v>
      </c>
      <c r="J1498" s="27">
        <v>4.0</v>
      </c>
      <c r="K1498" s="28" t="s">
        <v>31</v>
      </c>
      <c r="L1498" s="76">
        <v>148196.0</v>
      </c>
      <c r="M1498" s="77">
        <v>125606.907</v>
      </c>
      <c r="N1498" s="61"/>
      <c r="O1498" s="78">
        <v>251.0</v>
      </c>
      <c r="P1498" s="76">
        <v>942685.246</v>
      </c>
      <c r="Q1498" s="31"/>
      <c r="R1498" s="79">
        <v>1424180.0</v>
      </c>
      <c r="S1498" s="51"/>
      <c r="T1498" s="51"/>
      <c r="U1498" s="52"/>
    </row>
    <row r="1499" hidden="1">
      <c r="A1499" s="27">
        <v>923.0</v>
      </c>
      <c r="B1499" s="27" t="s">
        <v>54</v>
      </c>
      <c r="C1499" s="27" t="s">
        <v>28</v>
      </c>
      <c r="D1499" s="27" t="s">
        <v>28</v>
      </c>
      <c r="E1499" s="27" t="s">
        <v>28</v>
      </c>
      <c r="F1499" s="27">
        <v>64.0</v>
      </c>
      <c r="G1499" s="27">
        <v>3090.0</v>
      </c>
      <c r="H1499" s="27">
        <v>24.0</v>
      </c>
      <c r="I1499" s="27" t="s">
        <v>30</v>
      </c>
      <c r="J1499" s="27">
        <v>4.0</v>
      </c>
      <c r="K1499" s="28" t="s">
        <v>32</v>
      </c>
      <c r="L1499" s="76">
        <v>71623.698</v>
      </c>
      <c r="M1499" s="77">
        <v>19859.057</v>
      </c>
      <c r="N1499" s="61"/>
      <c r="O1499" s="78">
        <v>13.0</v>
      </c>
      <c r="P1499" s="76">
        <v>16518.7799999999</v>
      </c>
      <c r="Q1499" s="31"/>
      <c r="R1499" s="79">
        <v>830270.0</v>
      </c>
      <c r="S1499" s="51"/>
      <c r="T1499" s="51"/>
      <c r="U1499" s="52"/>
    </row>
    <row r="1500" hidden="1">
      <c r="A1500" s="27">
        <v>923.0</v>
      </c>
      <c r="B1500" s="27" t="s">
        <v>54</v>
      </c>
      <c r="C1500" s="27" t="s">
        <v>28</v>
      </c>
      <c r="D1500" s="27" t="s">
        <v>28</v>
      </c>
      <c r="E1500" s="27" t="s">
        <v>28</v>
      </c>
      <c r="F1500" s="27">
        <v>64.0</v>
      </c>
      <c r="G1500" s="27">
        <v>3090.0</v>
      </c>
      <c r="H1500" s="27">
        <v>24.0</v>
      </c>
      <c r="I1500" s="27" t="s">
        <v>30</v>
      </c>
      <c r="J1500" s="27">
        <v>4.0</v>
      </c>
      <c r="K1500" s="28" t="s">
        <v>33</v>
      </c>
      <c r="L1500" s="76">
        <v>392999.303</v>
      </c>
      <c r="M1500" s="77">
        <v>151316.891</v>
      </c>
      <c r="N1500" s="61"/>
      <c r="O1500" s="78">
        <v>82.0</v>
      </c>
      <c r="P1500" s="76">
        <v>168701.16</v>
      </c>
      <c r="Q1500" s="31"/>
      <c r="R1500" s="79">
        <v>4598980.0</v>
      </c>
      <c r="S1500" s="51"/>
      <c r="T1500" s="51"/>
      <c r="U1500" s="52"/>
    </row>
    <row r="1501" hidden="1">
      <c r="A1501" s="27">
        <v>923.0</v>
      </c>
      <c r="B1501" s="27" t="s">
        <v>54</v>
      </c>
      <c r="C1501" s="27" t="s">
        <v>28</v>
      </c>
      <c r="D1501" s="27" t="s">
        <v>28</v>
      </c>
      <c r="E1501" s="27" t="s">
        <v>28</v>
      </c>
      <c r="F1501" s="27">
        <v>64.0</v>
      </c>
      <c r="G1501" s="27">
        <v>3090.0</v>
      </c>
      <c r="H1501" s="27">
        <v>24.0</v>
      </c>
      <c r="I1501" s="27" t="s">
        <v>30</v>
      </c>
      <c r="J1501" s="27">
        <v>4.0</v>
      </c>
      <c r="K1501" s="28" t="s">
        <v>34</v>
      </c>
      <c r="L1501" s="76">
        <v>82562.331</v>
      </c>
      <c r="M1501" s="77">
        <v>7747.361</v>
      </c>
      <c r="N1501" s="61"/>
      <c r="O1501" s="78">
        <v>15.0</v>
      </c>
      <c r="P1501" s="76">
        <v>32084.775</v>
      </c>
      <c r="Q1501" s="31"/>
      <c r="R1501" s="79">
        <v>820914.0</v>
      </c>
      <c r="S1501" s="51"/>
      <c r="T1501" s="51"/>
      <c r="U1501" s="52"/>
    </row>
    <row r="1502" hidden="1">
      <c r="A1502" s="27">
        <v>923.0</v>
      </c>
      <c r="B1502" s="27" t="s">
        <v>54</v>
      </c>
      <c r="C1502" s="27" t="s">
        <v>28</v>
      </c>
      <c r="D1502" s="27" t="s">
        <v>28</v>
      </c>
      <c r="E1502" s="27" t="s">
        <v>28</v>
      </c>
      <c r="F1502" s="27">
        <v>64.0</v>
      </c>
      <c r="G1502" s="27">
        <v>3090.0</v>
      </c>
      <c r="H1502" s="27">
        <v>24.0</v>
      </c>
      <c r="I1502" s="27" t="s">
        <v>30</v>
      </c>
      <c r="J1502" s="27">
        <v>4.0</v>
      </c>
      <c r="K1502" s="28" t="s">
        <v>35</v>
      </c>
      <c r="L1502" s="76">
        <v>124004.347</v>
      </c>
      <c r="M1502" s="77">
        <v>58705.945</v>
      </c>
      <c r="N1502" s="61"/>
      <c r="O1502" s="78">
        <v>21.0</v>
      </c>
      <c r="P1502" s="76">
        <v>80412.452</v>
      </c>
      <c r="Q1502" s="31"/>
      <c r="R1502" s="79">
        <v>2044270.0</v>
      </c>
      <c r="S1502" s="51"/>
      <c r="T1502" s="51"/>
      <c r="U1502" s="52"/>
    </row>
    <row r="1503" hidden="1">
      <c r="A1503" s="27">
        <v>923.0</v>
      </c>
      <c r="B1503" s="27" t="s">
        <v>54</v>
      </c>
      <c r="C1503" s="27" t="s">
        <v>28</v>
      </c>
      <c r="D1503" s="27" t="s">
        <v>28</v>
      </c>
      <c r="E1503" s="27" t="s">
        <v>28</v>
      </c>
      <c r="F1503" s="27">
        <v>64.0</v>
      </c>
      <c r="G1503" s="27">
        <v>3090.0</v>
      </c>
      <c r="H1503" s="27">
        <v>24.0</v>
      </c>
      <c r="I1503" s="27" t="s">
        <v>30</v>
      </c>
      <c r="J1503" s="27">
        <v>4.0</v>
      </c>
      <c r="K1503" s="28" t="s">
        <v>36</v>
      </c>
      <c r="L1503" s="76">
        <v>152978.639</v>
      </c>
      <c r="M1503" s="77">
        <v>141621.13</v>
      </c>
      <c r="N1503" s="61"/>
      <c r="O1503" s="78">
        <v>127.0</v>
      </c>
      <c r="P1503" s="76">
        <v>146046.671</v>
      </c>
      <c r="Q1503" s="31"/>
      <c r="R1503" s="79">
        <v>1342640.0</v>
      </c>
      <c r="S1503" s="51"/>
      <c r="T1503" s="51"/>
      <c r="U1503" s="52"/>
    </row>
    <row r="1504" hidden="1">
      <c r="A1504" s="27">
        <v>923.0</v>
      </c>
      <c r="B1504" s="27" t="s">
        <v>54</v>
      </c>
      <c r="C1504" s="27" t="s">
        <v>28</v>
      </c>
      <c r="D1504" s="27" t="s">
        <v>28</v>
      </c>
      <c r="E1504" s="27" t="s">
        <v>28</v>
      </c>
      <c r="F1504" s="27">
        <v>64.0</v>
      </c>
      <c r="G1504" s="27">
        <v>3090.0</v>
      </c>
      <c r="H1504" s="27">
        <v>24.0</v>
      </c>
      <c r="I1504" s="27" t="s">
        <v>30</v>
      </c>
      <c r="J1504" s="27">
        <v>4.0</v>
      </c>
      <c r="K1504" s="28" t="s">
        <v>37</v>
      </c>
      <c r="L1504" s="76">
        <v>298632.899</v>
      </c>
      <c r="M1504" s="77">
        <v>147301.356</v>
      </c>
      <c r="N1504" s="61"/>
      <c r="O1504" s="78">
        <v>84.0</v>
      </c>
      <c r="P1504" s="76">
        <v>178396.405999999</v>
      </c>
      <c r="Q1504" s="31"/>
      <c r="R1504" s="79">
        <v>3625490.0</v>
      </c>
      <c r="S1504" s="51"/>
      <c r="T1504" s="51"/>
      <c r="U1504" s="52"/>
    </row>
    <row r="1505" hidden="1">
      <c r="A1505" s="27">
        <v>923.0</v>
      </c>
      <c r="B1505" s="27" t="s">
        <v>54</v>
      </c>
      <c r="C1505" s="27" t="s">
        <v>28</v>
      </c>
      <c r="D1505" s="27" t="s">
        <v>28</v>
      </c>
      <c r="E1505" s="27" t="s">
        <v>28</v>
      </c>
      <c r="F1505" s="27">
        <v>64.0</v>
      </c>
      <c r="G1505" s="27">
        <v>3090.0</v>
      </c>
      <c r="H1505" s="27">
        <v>24.0</v>
      </c>
      <c r="I1505" s="27" t="s">
        <v>30</v>
      </c>
      <c r="J1505" s="27">
        <v>4.0</v>
      </c>
      <c r="K1505" s="28" t="s">
        <v>38</v>
      </c>
      <c r="L1505" s="76">
        <v>167282.58</v>
      </c>
      <c r="M1505" s="77">
        <v>56796.573</v>
      </c>
      <c r="N1505" s="61"/>
      <c r="O1505" s="78">
        <v>28.0</v>
      </c>
      <c r="P1505" s="76">
        <v>111866.695</v>
      </c>
      <c r="Q1505" s="31"/>
      <c r="R1505" s="79">
        <v>2554950.0</v>
      </c>
      <c r="S1505" s="51"/>
      <c r="T1505" s="51"/>
      <c r="U1505" s="52"/>
    </row>
    <row r="1506" hidden="1">
      <c r="A1506" s="27">
        <v>923.0</v>
      </c>
      <c r="B1506" s="27" t="s">
        <v>54</v>
      </c>
      <c r="C1506" s="27" t="s">
        <v>28</v>
      </c>
      <c r="D1506" s="27" t="s">
        <v>28</v>
      </c>
      <c r="E1506" s="27" t="s">
        <v>28</v>
      </c>
      <c r="F1506" s="27">
        <v>64.0</v>
      </c>
      <c r="G1506" s="27">
        <v>3090.0</v>
      </c>
      <c r="H1506" s="27">
        <v>24.0</v>
      </c>
      <c r="I1506" s="27" t="s">
        <v>30</v>
      </c>
      <c r="J1506" s="27">
        <v>4.0</v>
      </c>
      <c r="K1506" s="28" t="s">
        <v>39</v>
      </c>
      <c r="L1506" s="76">
        <v>210678.435</v>
      </c>
      <c r="M1506" s="77">
        <v>139414.334</v>
      </c>
      <c r="N1506" s="61"/>
      <c r="O1506" s="78">
        <v>94.0</v>
      </c>
      <c r="P1506" s="76">
        <v>163052.733999999</v>
      </c>
      <c r="Q1506" s="31"/>
      <c r="R1506" s="79">
        <v>3371290.0</v>
      </c>
      <c r="S1506" s="51"/>
      <c r="T1506" s="51"/>
      <c r="U1506" s="52"/>
    </row>
    <row r="1507" hidden="1">
      <c r="A1507" s="27">
        <v>923.0</v>
      </c>
      <c r="B1507" s="27" t="s">
        <v>54</v>
      </c>
      <c r="C1507" s="27" t="s">
        <v>28</v>
      </c>
      <c r="D1507" s="27" t="s">
        <v>28</v>
      </c>
      <c r="E1507" s="27" t="s">
        <v>28</v>
      </c>
      <c r="F1507" s="27">
        <v>64.0</v>
      </c>
      <c r="G1507" s="27">
        <v>3090.0</v>
      </c>
      <c r="H1507" s="27">
        <v>24.0</v>
      </c>
      <c r="I1507" s="27" t="s">
        <v>30</v>
      </c>
      <c r="J1507" s="27">
        <v>4.0</v>
      </c>
      <c r="K1507" s="28" t="s">
        <v>40</v>
      </c>
      <c r="L1507" s="76">
        <v>270155.57</v>
      </c>
      <c r="M1507" s="77">
        <v>160056.524</v>
      </c>
      <c r="N1507" s="61"/>
      <c r="O1507" s="78">
        <v>81.0</v>
      </c>
      <c r="P1507" s="76">
        <v>182299.475</v>
      </c>
      <c r="Q1507" s="31"/>
      <c r="R1507" s="79">
        <v>2889675.0</v>
      </c>
      <c r="S1507" s="51"/>
      <c r="T1507" s="51"/>
      <c r="U1507" s="52"/>
    </row>
    <row r="1508" hidden="1">
      <c r="A1508" s="27">
        <v>923.0</v>
      </c>
      <c r="B1508" s="27" t="s">
        <v>54</v>
      </c>
      <c r="C1508" s="27" t="s">
        <v>28</v>
      </c>
      <c r="D1508" s="27" t="s">
        <v>28</v>
      </c>
      <c r="E1508" s="27" t="s">
        <v>28</v>
      </c>
      <c r="F1508" s="27">
        <v>64.0</v>
      </c>
      <c r="G1508" s="27">
        <v>3090.0</v>
      </c>
      <c r="H1508" s="27">
        <v>24.0</v>
      </c>
      <c r="I1508" s="27" t="s">
        <v>30</v>
      </c>
      <c r="J1508" s="27">
        <v>4.0</v>
      </c>
      <c r="K1508" s="28" t="s">
        <v>41</v>
      </c>
      <c r="L1508" s="76">
        <v>118883.006</v>
      </c>
      <c r="M1508" s="77">
        <v>39447.342</v>
      </c>
      <c r="N1508" s="61"/>
      <c r="O1508" s="78">
        <v>21.0</v>
      </c>
      <c r="P1508" s="76">
        <v>39838.1229999999</v>
      </c>
      <c r="Q1508" s="31"/>
      <c r="R1508" s="79">
        <v>1180770.0</v>
      </c>
      <c r="S1508" s="51"/>
      <c r="T1508" s="51"/>
      <c r="U1508" s="52"/>
    </row>
    <row r="1509" hidden="1">
      <c r="A1509" s="27">
        <v>923.0</v>
      </c>
      <c r="B1509" s="27" t="s">
        <v>54</v>
      </c>
      <c r="C1509" s="27" t="s">
        <v>28</v>
      </c>
      <c r="D1509" s="27" t="s">
        <v>28</v>
      </c>
      <c r="E1509" s="27" t="s">
        <v>28</v>
      </c>
      <c r="F1509" s="27">
        <v>64.0</v>
      </c>
      <c r="G1509" s="27">
        <v>3090.0</v>
      </c>
      <c r="H1509" s="27">
        <v>24.0</v>
      </c>
      <c r="I1509" s="27" t="s">
        <v>30</v>
      </c>
      <c r="J1509" s="27">
        <v>4.0</v>
      </c>
      <c r="K1509" s="28" t="s">
        <v>42</v>
      </c>
      <c r="L1509" s="76">
        <v>146786.819</v>
      </c>
      <c r="M1509" s="77">
        <v>122045.354</v>
      </c>
      <c r="N1509" s="61"/>
      <c r="O1509" s="78">
        <v>98.0</v>
      </c>
      <c r="P1509" s="76">
        <v>79122.6649999999</v>
      </c>
      <c r="Q1509" s="31"/>
      <c r="R1509" s="79">
        <v>1767268.0</v>
      </c>
      <c r="S1509" s="51"/>
      <c r="T1509" s="51"/>
      <c r="U1509" s="52"/>
    </row>
    <row r="1510" hidden="1">
      <c r="A1510" s="27">
        <v>923.0</v>
      </c>
      <c r="B1510" s="27" t="s">
        <v>54</v>
      </c>
      <c r="C1510" s="27" t="s">
        <v>28</v>
      </c>
      <c r="D1510" s="27" t="s">
        <v>28</v>
      </c>
      <c r="E1510" s="27" t="s">
        <v>28</v>
      </c>
      <c r="F1510" s="27">
        <v>64.0</v>
      </c>
      <c r="G1510" s="27">
        <v>3090.0</v>
      </c>
      <c r="H1510" s="27">
        <v>24.0</v>
      </c>
      <c r="I1510" s="27" t="s">
        <v>30</v>
      </c>
      <c r="J1510" s="27">
        <v>4.0</v>
      </c>
      <c r="K1510" s="28" t="s">
        <v>43</v>
      </c>
      <c r="L1510" s="76">
        <v>40862.839</v>
      </c>
      <c r="M1510" s="77">
        <v>33532.441</v>
      </c>
      <c r="N1510" s="61"/>
      <c r="O1510" s="78">
        <v>19.0</v>
      </c>
      <c r="P1510" s="76">
        <v>194209.826999999</v>
      </c>
      <c r="Q1510" s="31"/>
      <c r="R1510" s="79">
        <v>3082970.0</v>
      </c>
      <c r="S1510" s="51"/>
      <c r="T1510" s="51"/>
      <c r="U1510" s="52"/>
    </row>
    <row r="1511" hidden="1">
      <c r="A1511" s="27">
        <v>923.0</v>
      </c>
      <c r="B1511" s="27" t="s">
        <v>54</v>
      </c>
      <c r="C1511" s="27" t="s">
        <v>28</v>
      </c>
      <c r="D1511" s="27" t="s">
        <v>28</v>
      </c>
      <c r="E1511" s="27" t="s">
        <v>28</v>
      </c>
      <c r="F1511" s="27">
        <v>64.0</v>
      </c>
      <c r="G1511" s="27">
        <v>3090.0</v>
      </c>
      <c r="H1511" s="27">
        <v>24.0</v>
      </c>
      <c r="I1511" s="27" t="s">
        <v>30</v>
      </c>
      <c r="J1511" s="27">
        <v>4.0</v>
      </c>
      <c r="K1511" s="28" t="s">
        <v>44</v>
      </c>
      <c r="L1511" s="76">
        <v>200347.453</v>
      </c>
      <c r="M1511" s="77">
        <v>185054.571</v>
      </c>
      <c r="N1511" s="61"/>
      <c r="O1511" s="78">
        <v>72.0</v>
      </c>
      <c r="P1511" s="76">
        <v>62432.1789999999</v>
      </c>
      <c r="Q1511" s="31"/>
      <c r="R1511" s="79">
        <v>1924930.0</v>
      </c>
      <c r="S1511" s="51"/>
      <c r="T1511" s="51"/>
      <c r="U1511" s="52"/>
    </row>
    <row r="1512" hidden="1">
      <c r="A1512" s="27">
        <v>923.0</v>
      </c>
      <c r="B1512" s="27" t="s">
        <v>54</v>
      </c>
      <c r="C1512" s="27" t="s">
        <v>28</v>
      </c>
      <c r="D1512" s="27" t="s">
        <v>28</v>
      </c>
      <c r="E1512" s="27" t="s">
        <v>28</v>
      </c>
      <c r="F1512" s="27">
        <v>64.0</v>
      </c>
      <c r="G1512" s="27">
        <v>3090.0</v>
      </c>
      <c r="H1512" s="27">
        <v>24.0</v>
      </c>
      <c r="I1512" s="27" t="s">
        <v>30</v>
      </c>
      <c r="J1512" s="27">
        <v>4.0</v>
      </c>
      <c r="K1512" s="28" t="s">
        <v>45</v>
      </c>
      <c r="L1512" s="76">
        <v>152030.412</v>
      </c>
      <c r="M1512" s="77">
        <v>139652.604</v>
      </c>
      <c r="N1512" s="61"/>
      <c r="O1512" s="78">
        <v>63.0</v>
      </c>
      <c r="P1512" s="76">
        <v>44380.506</v>
      </c>
      <c r="Q1512" s="31"/>
      <c r="R1512" s="79">
        <v>1957500.0</v>
      </c>
      <c r="S1512" s="51"/>
      <c r="T1512" s="51"/>
      <c r="U1512" s="52"/>
    </row>
    <row r="1513" hidden="1">
      <c r="A1513" s="27">
        <v>923.0</v>
      </c>
      <c r="B1513" s="27" t="s">
        <v>54</v>
      </c>
      <c r="C1513" s="27" t="s">
        <v>28</v>
      </c>
      <c r="D1513" s="27" t="s">
        <v>28</v>
      </c>
      <c r="E1513" s="27" t="s">
        <v>28</v>
      </c>
      <c r="F1513" s="27">
        <v>64.0</v>
      </c>
      <c r="G1513" s="27">
        <v>3090.0</v>
      </c>
      <c r="H1513" s="27">
        <v>24.0</v>
      </c>
      <c r="I1513" s="27" t="s">
        <v>30</v>
      </c>
      <c r="J1513" s="27">
        <v>4.0</v>
      </c>
      <c r="K1513" s="28" t="s">
        <v>46</v>
      </c>
      <c r="L1513" s="76">
        <v>59109.843</v>
      </c>
      <c r="M1513" s="77">
        <v>3481.306</v>
      </c>
      <c r="N1513" s="61"/>
      <c r="O1513" s="78">
        <v>3.0</v>
      </c>
      <c r="P1513" s="76">
        <v>30089.8519999999</v>
      </c>
      <c r="Q1513" s="31"/>
      <c r="R1513" s="79">
        <v>1633970.0</v>
      </c>
      <c r="S1513" s="51"/>
      <c r="T1513" s="51"/>
      <c r="U1513" s="52"/>
    </row>
    <row r="1514" hidden="1">
      <c r="A1514" s="27">
        <v>923.0</v>
      </c>
      <c r="B1514" s="27" t="s">
        <v>54</v>
      </c>
      <c r="C1514" s="27" t="s">
        <v>28</v>
      </c>
      <c r="D1514" s="27" t="s">
        <v>28</v>
      </c>
      <c r="E1514" s="27" t="s">
        <v>28</v>
      </c>
      <c r="F1514" s="27">
        <v>64.0</v>
      </c>
      <c r="G1514" s="27">
        <v>3090.0</v>
      </c>
      <c r="H1514" s="27">
        <v>24.0</v>
      </c>
      <c r="I1514" s="27" t="s">
        <v>30</v>
      </c>
      <c r="J1514" s="27">
        <v>4.0</v>
      </c>
      <c r="K1514" s="28" t="s">
        <v>47</v>
      </c>
      <c r="L1514" s="76">
        <v>295026.173</v>
      </c>
      <c r="M1514" s="77">
        <v>253638.781</v>
      </c>
      <c r="N1514" s="61"/>
      <c r="O1514" s="78">
        <v>313.0</v>
      </c>
      <c r="P1514" s="76">
        <v>8838685.55499999</v>
      </c>
      <c r="Q1514" s="31"/>
      <c r="R1514" s="79">
        <v>7241890.0</v>
      </c>
      <c r="S1514" s="51"/>
      <c r="T1514" s="51"/>
      <c r="U1514" s="52"/>
    </row>
    <row r="1515" hidden="1">
      <c r="A1515" s="27">
        <v>923.0</v>
      </c>
      <c r="B1515" s="27" t="s">
        <v>54</v>
      </c>
      <c r="C1515" s="27" t="s">
        <v>28</v>
      </c>
      <c r="D1515" s="27" t="s">
        <v>28</v>
      </c>
      <c r="E1515" s="27" t="s">
        <v>28</v>
      </c>
      <c r="F1515" s="27">
        <v>64.0</v>
      </c>
      <c r="G1515" s="27">
        <v>3090.0</v>
      </c>
      <c r="H1515" s="27">
        <v>24.0</v>
      </c>
      <c r="I1515" s="27" t="s">
        <v>30</v>
      </c>
      <c r="J1515" s="27">
        <v>4.0</v>
      </c>
      <c r="K1515" s="28" t="s">
        <v>48</v>
      </c>
      <c r="L1515" s="44"/>
      <c r="M1515" s="45"/>
      <c r="N1515" s="61"/>
      <c r="O1515" s="61"/>
      <c r="P1515" s="44"/>
      <c r="Q1515" s="31"/>
      <c r="R1515" s="79"/>
      <c r="S1515" s="51"/>
      <c r="T1515" s="51"/>
      <c r="U1515" s="52"/>
    </row>
    <row r="1516" hidden="1">
      <c r="A1516" s="27">
        <v>923.0</v>
      </c>
      <c r="B1516" s="27" t="s">
        <v>54</v>
      </c>
      <c r="C1516" s="27" t="s">
        <v>28</v>
      </c>
      <c r="D1516" s="27" t="s">
        <v>28</v>
      </c>
      <c r="E1516" s="27" t="s">
        <v>28</v>
      </c>
      <c r="F1516" s="27">
        <v>64.0</v>
      </c>
      <c r="G1516" s="27">
        <v>3090.0</v>
      </c>
      <c r="H1516" s="27">
        <v>24.0</v>
      </c>
      <c r="I1516" s="27" t="s">
        <v>30</v>
      </c>
      <c r="J1516" s="27">
        <v>4.0</v>
      </c>
      <c r="K1516" s="28" t="s">
        <v>49</v>
      </c>
      <c r="L1516" s="76">
        <v>167439.529</v>
      </c>
      <c r="M1516" s="77">
        <v>146535.527</v>
      </c>
      <c r="N1516" s="61"/>
      <c r="O1516" s="78">
        <v>67.0</v>
      </c>
      <c r="P1516" s="76">
        <v>89820.398</v>
      </c>
      <c r="Q1516" s="31"/>
      <c r="R1516" s="79">
        <v>1916110.0</v>
      </c>
      <c r="S1516" s="51"/>
      <c r="T1516" s="51"/>
      <c r="U1516" s="52"/>
    </row>
    <row r="1517" hidden="1">
      <c r="A1517" s="27">
        <v>923.0</v>
      </c>
      <c r="B1517" s="27" t="s">
        <v>54</v>
      </c>
      <c r="C1517" s="27" t="s">
        <v>28</v>
      </c>
      <c r="D1517" s="27" t="s">
        <v>28</v>
      </c>
      <c r="E1517" s="27" t="s">
        <v>28</v>
      </c>
      <c r="F1517" s="27">
        <v>64.0</v>
      </c>
      <c r="G1517" s="27">
        <v>3090.0</v>
      </c>
      <c r="H1517" s="27">
        <v>24.0</v>
      </c>
      <c r="I1517" s="27" t="s">
        <v>30</v>
      </c>
      <c r="J1517" s="27">
        <v>4.0</v>
      </c>
      <c r="K1517" s="28" t="s">
        <v>50</v>
      </c>
      <c r="L1517" s="44"/>
      <c r="M1517" s="45"/>
      <c r="N1517" s="61"/>
      <c r="O1517" s="61"/>
      <c r="P1517" s="44"/>
      <c r="Q1517" s="31"/>
      <c r="R1517" s="79"/>
      <c r="S1517" s="51"/>
      <c r="T1517" s="51"/>
      <c r="U1517" s="52"/>
    </row>
    <row r="1518" hidden="1">
      <c r="A1518" s="27">
        <v>923.0</v>
      </c>
      <c r="B1518" s="27" t="s">
        <v>54</v>
      </c>
      <c r="C1518" s="27" t="s">
        <v>28</v>
      </c>
      <c r="D1518" s="27" t="s">
        <v>28</v>
      </c>
      <c r="E1518" s="27" t="s">
        <v>28</v>
      </c>
      <c r="F1518" s="27">
        <v>64.0</v>
      </c>
      <c r="G1518" s="27">
        <v>3090.0</v>
      </c>
      <c r="H1518" s="27">
        <v>24.0</v>
      </c>
      <c r="I1518" s="27" t="s">
        <v>30</v>
      </c>
      <c r="J1518" s="27">
        <v>4.0</v>
      </c>
      <c r="K1518" s="28" t="s">
        <v>51</v>
      </c>
      <c r="L1518" s="76">
        <v>391139.358</v>
      </c>
      <c r="M1518" s="77">
        <v>171268.227</v>
      </c>
      <c r="N1518" s="61"/>
      <c r="O1518" s="78">
        <v>79.0</v>
      </c>
      <c r="P1518" s="76">
        <v>138452.972999999</v>
      </c>
      <c r="Q1518" s="31"/>
      <c r="R1518" s="79">
        <v>4456300.0</v>
      </c>
      <c r="S1518" s="51"/>
      <c r="T1518" s="51"/>
      <c r="U1518" s="52"/>
    </row>
    <row r="1519" hidden="1">
      <c r="A1519" s="27">
        <v>923.0</v>
      </c>
      <c r="B1519" s="27" t="s">
        <v>54</v>
      </c>
      <c r="C1519" s="27" t="s">
        <v>28</v>
      </c>
      <c r="D1519" s="27" t="s">
        <v>28</v>
      </c>
      <c r="E1519" s="27" t="s">
        <v>28</v>
      </c>
      <c r="F1519" s="27">
        <v>64.0</v>
      </c>
      <c r="G1519" s="27">
        <v>3090.0</v>
      </c>
      <c r="H1519" s="27">
        <v>24.0</v>
      </c>
      <c r="I1519" s="27" t="s">
        <v>30</v>
      </c>
      <c r="J1519" s="27">
        <v>4.0</v>
      </c>
      <c r="K1519" s="28" t="s">
        <v>52</v>
      </c>
      <c r="L1519" s="76">
        <v>13968.67</v>
      </c>
      <c r="M1519" s="77">
        <v>2066.657</v>
      </c>
      <c r="N1519" s="61"/>
      <c r="O1519" s="78">
        <v>4.0</v>
      </c>
      <c r="P1519" s="76">
        <v>23115.6369999999</v>
      </c>
      <c r="Q1519" s="31"/>
      <c r="R1519" s="79">
        <v>1311460.0</v>
      </c>
      <c r="S1519" s="51"/>
      <c r="T1519" s="51"/>
      <c r="U1519" s="52"/>
    </row>
    <row r="1520" hidden="1">
      <c r="A1520" s="27">
        <v>923.0</v>
      </c>
      <c r="B1520" s="27" t="s">
        <v>54</v>
      </c>
      <c r="C1520" s="27" t="s">
        <v>28</v>
      </c>
      <c r="D1520" s="27" t="s">
        <v>28</v>
      </c>
      <c r="E1520" s="27" t="s">
        <v>28</v>
      </c>
      <c r="F1520" s="27">
        <v>64.0</v>
      </c>
      <c r="G1520" s="27">
        <v>3090.0</v>
      </c>
      <c r="H1520" s="27">
        <v>24.0</v>
      </c>
      <c r="I1520" s="27" t="s">
        <v>30</v>
      </c>
      <c r="J1520" s="27">
        <v>8.0</v>
      </c>
      <c r="K1520" s="28" t="s">
        <v>31</v>
      </c>
      <c r="L1520" s="76">
        <v>252384.036</v>
      </c>
      <c r="M1520" s="77">
        <v>237087.651</v>
      </c>
      <c r="N1520" s="61"/>
      <c r="O1520" s="78">
        <v>499.0</v>
      </c>
      <c r="P1520" s="76">
        <v>1264161.92299999</v>
      </c>
      <c r="Q1520" s="31"/>
      <c r="R1520" s="79">
        <v>2559020.0</v>
      </c>
      <c r="S1520" s="51"/>
      <c r="T1520" s="51"/>
      <c r="U1520" s="52"/>
    </row>
    <row r="1521" hidden="1">
      <c r="A1521" s="27">
        <v>923.0</v>
      </c>
      <c r="B1521" s="27" t="s">
        <v>54</v>
      </c>
      <c r="C1521" s="27" t="s">
        <v>28</v>
      </c>
      <c r="D1521" s="27" t="s">
        <v>28</v>
      </c>
      <c r="E1521" s="27" t="s">
        <v>28</v>
      </c>
      <c r="F1521" s="27">
        <v>64.0</v>
      </c>
      <c r="G1521" s="27">
        <v>3090.0</v>
      </c>
      <c r="H1521" s="27">
        <v>24.0</v>
      </c>
      <c r="I1521" s="27" t="s">
        <v>30</v>
      </c>
      <c r="J1521" s="27">
        <v>8.0</v>
      </c>
      <c r="K1521" s="28" t="s">
        <v>32</v>
      </c>
      <c r="L1521" s="76">
        <v>160121.898</v>
      </c>
      <c r="M1521" s="77">
        <v>78603.683</v>
      </c>
      <c r="N1521" s="61"/>
      <c r="O1521" s="78">
        <v>30.0</v>
      </c>
      <c r="P1521" s="76">
        <v>74290.603</v>
      </c>
      <c r="Q1521" s="31"/>
      <c r="R1521" s="79">
        <v>1205750.0</v>
      </c>
      <c r="S1521" s="51"/>
      <c r="T1521" s="51"/>
      <c r="U1521" s="52"/>
    </row>
    <row r="1522" hidden="1">
      <c r="A1522" s="27">
        <v>923.0</v>
      </c>
      <c r="B1522" s="27" t="s">
        <v>54</v>
      </c>
      <c r="C1522" s="27" t="s">
        <v>28</v>
      </c>
      <c r="D1522" s="27" t="s">
        <v>28</v>
      </c>
      <c r="E1522" s="27" t="s">
        <v>28</v>
      </c>
      <c r="F1522" s="27">
        <v>64.0</v>
      </c>
      <c r="G1522" s="27">
        <v>3090.0</v>
      </c>
      <c r="H1522" s="27">
        <v>24.0</v>
      </c>
      <c r="I1522" s="27" t="s">
        <v>30</v>
      </c>
      <c r="J1522" s="27">
        <v>8.0</v>
      </c>
      <c r="K1522" s="28" t="s">
        <v>33</v>
      </c>
      <c r="L1522" s="76">
        <v>733982.26</v>
      </c>
      <c r="M1522" s="77">
        <v>281180.666</v>
      </c>
      <c r="N1522" s="61"/>
      <c r="O1522" s="78">
        <v>160.0</v>
      </c>
      <c r="P1522" s="76">
        <v>339929.145</v>
      </c>
      <c r="Q1522" s="31"/>
      <c r="R1522" s="79">
        <v>8530330.0</v>
      </c>
      <c r="S1522" s="51"/>
      <c r="T1522" s="51"/>
      <c r="U1522" s="52"/>
    </row>
    <row r="1523" hidden="1">
      <c r="A1523" s="27">
        <v>923.0</v>
      </c>
      <c r="B1523" s="27" t="s">
        <v>54</v>
      </c>
      <c r="C1523" s="27" t="s">
        <v>28</v>
      </c>
      <c r="D1523" s="27" t="s">
        <v>28</v>
      </c>
      <c r="E1523" s="27" t="s">
        <v>28</v>
      </c>
      <c r="F1523" s="27">
        <v>64.0</v>
      </c>
      <c r="G1523" s="27">
        <v>3090.0</v>
      </c>
      <c r="H1523" s="27">
        <v>24.0</v>
      </c>
      <c r="I1523" s="27" t="s">
        <v>30</v>
      </c>
      <c r="J1523" s="27">
        <v>8.0</v>
      </c>
      <c r="K1523" s="28" t="s">
        <v>34</v>
      </c>
      <c r="L1523" s="76">
        <v>193235.416</v>
      </c>
      <c r="M1523" s="77">
        <v>194214.464</v>
      </c>
      <c r="N1523" s="61"/>
      <c r="O1523" s="78">
        <v>126.0</v>
      </c>
      <c r="P1523" s="76">
        <v>164287.48</v>
      </c>
      <c r="Q1523" s="31"/>
      <c r="R1523" s="79">
        <v>4.216167E7</v>
      </c>
      <c r="S1523" s="51"/>
      <c r="T1523" s="51"/>
      <c r="U1523" s="52"/>
    </row>
    <row r="1524" hidden="1">
      <c r="A1524" s="27">
        <v>923.0</v>
      </c>
      <c r="B1524" s="27" t="s">
        <v>54</v>
      </c>
      <c r="C1524" s="27" t="s">
        <v>28</v>
      </c>
      <c r="D1524" s="27" t="s">
        <v>28</v>
      </c>
      <c r="E1524" s="27" t="s">
        <v>28</v>
      </c>
      <c r="F1524" s="27">
        <v>64.0</v>
      </c>
      <c r="G1524" s="27">
        <v>3090.0</v>
      </c>
      <c r="H1524" s="27">
        <v>24.0</v>
      </c>
      <c r="I1524" s="27" t="s">
        <v>30</v>
      </c>
      <c r="J1524" s="27">
        <v>8.0</v>
      </c>
      <c r="K1524" s="28" t="s">
        <v>35</v>
      </c>
      <c r="L1524" s="76">
        <v>519795.243</v>
      </c>
      <c r="M1524" s="77">
        <v>260504.591</v>
      </c>
      <c r="N1524" s="61"/>
      <c r="O1524" s="78">
        <v>160.0</v>
      </c>
      <c r="P1524" s="76">
        <v>273332.293</v>
      </c>
      <c r="Q1524" s="31"/>
      <c r="R1524" s="79">
        <v>6071870.0</v>
      </c>
      <c r="S1524" s="51"/>
      <c r="T1524" s="51"/>
      <c r="U1524" s="52"/>
    </row>
    <row r="1525" hidden="1">
      <c r="A1525" s="27">
        <v>923.0</v>
      </c>
      <c r="B1525" s="27" t="s">
        <v>54</v>
      </c>
      <c r="C1525" s="27" t="s">
        <v>28</v>
      </c>
      <c r="D1525" s="27" t="s">
        <v>28</v>
      </c>
      <c r="E1525" s="27" t="s">
        <v>28</v>
      </c>
      <c r="F1525" s="27">
        <v>64.0</v>
      </c>
      <c r="G1525" s="27">
        <v>3090.0</v>
      </c>
      <c r="H1525" s="27">
        <v>24.0</v>
      </c>
      <c r="I1525" s="27" t="s">
        <v>30</v>
      </c>
      <c r="J1525" s="27">
        <v>8.0</v>
      </c>
      <c r="K1525" s="28" t="s">
        <v>36</v>
      </c>
      <c r="L1525" s="76">
        <v>248292.477</v>
      </c>
      <c r="M1525" s="77">
        <v>236337.825</v>
      </c>
      <c r="N1525" s="61"/>
      <c r="O1525" s="78">
        <v>124.0</v>
      </c>
      <c r="P1525" s="76">
        <v>120482.725999999</v>
      </c>
      <c r="Q1525" s="31"/>
      <c r="R1525" s="79">
        <v>2491210.0</v>
      </c>
      <c r="S1525" s="51"/>
      <c r="T1525" s="51"/>
      <c r="U1525" s="52"/>
    </row>
    <row r="1526" hidden="1">
      <c r="A1526" s="27">
        <v>923.0</v>
      </c>
      <c r="B1526" s="27" t="s">
        <v>54</v>
      </c>
      <c r="C1526" s="27" t="s">
        <v>28</v>
      </c>
      <c r="D1526" s="27" t="s">
        <v>28</v>
      </c>
      <c r="E1526" s="27" t="s">
        <v>28</v>
      </c>
      <c r="F1526" s="27">
        <v>64.0</v>
      </c>
      <c r="G1526" s="27">
        <v>3090.0</v>
      </c>
      <c r="H1526" s="27">
        <v>24.0</v>
      </c>
      <c r="I1526" s="27" t="s">
        <v>30</v>
      </c>
      <c r="J1526" s="27">
        <v>8.0</v>
      </c>
      <c r="K1526" s="28" t="s">
        <v>37</v>
      </c>
      <c r="L1526" s="76">
        <v>773655.371</v>
      </c>
      <c r="M1526" s="77">
        <v>296567.968</v>
      </c>
      <c r="N1526" s="61"/>
      <c r="O1526" s="78">
        <v>163.0</v>
      </c>
      <c r="P1526" s="76">
        <v>466225.408999999</v>
      </c>
      <c r="Q1526" s="31"/>
      <c r="R1526" s="79">
        <v>9219420.0</v>
      </c>
      <c r="S1526" s="51"/>
      <c r="T1526" s="51"/>
      <c r="U1526" s="52"/>
    </row>
    <row r="1527" hidden="1">
      <c r="A1527" s="27">
        <v>923.0</v>
      </c>
      <c r="B1527" s="27" t="s">
        <v>54</v>
      </c>
      <c r="C1527" s="27" t="s">
        <v>28</v>
      </c>
      <c r="D1527" s="27" t="s">
        <v>28</v>
      </c>
      <c r="E1527" s="27" t="s">
        <v>28</v>
      </c>
      <c r="F1527" s="27">
        <v>64.0</v>
      </c>
      <c r="G1527" s="27">
        <v>3090.0</v>
      </c>
      <c r="H1527" s="27">
        <v>24.0</v>
      </c>
      <c r="I1527" s="27" t="s">
        <v>30</v>
      </c>
      <c r="J1527" s="27">
        <v>8.0</v>
      </c>
      <c r="K1527" s="28" t="s">
        <v>38</v>
      </c>
      <c r="L1527" s="76">
        <v>363625.91</v>
      </c>
      <c r="M1527" s="77">
        <v>298914.671</v>
      </c>
      <c r="N1527" s="61"/>
      <c r="O1527" s="78">
        <v>172.0</v>
      </c>
      <c r="P1527" s="76">
        <v>268908.015</v>
      </c>
      <c r="Q1527" s="31"/>
      <c r="R1527" s="79">
        <v>4278990.0</v>
      </c>
      <c r="S1527" s="51"/>
      <c r="T1527" s="51"/>
      <c r="U1527" s="52"/>
    </row>
    <row r="1528" hidden="1">
      <c r="A1528" s="27">
        <v>923.0</v>
      </c>
      <c r="B1528" s="27" t="s">
        <v>54</v>
      </c>
      <c r="C1528" s="27" t="s">
        <v>28</v>
      </c>
      <c r="D1528" s="27" t="s">
        <v>28</v>
      </c>
      <c r="E1528" s="27" t="s">
        <v>28</v>
      </c>
      <c r="F1528" s="27">
        <v>64.0</v>
      </c>
      <c r="G1528" s="27">
        <v>3090.0</v>
      </c>
      <c r="H1528" s="27">
        <v>24.0</v>
      </c>
      <c r="I1528" s="27" t="s">
        <v>30</v>
      </c>
      <c r="J1528" s="27">
        <v>8.0</v>
      </c>
      <c r="K1528" s="28" t="s">
        <v>39</v>
      </c>
      <c r="L1528" s="76">
        <v>430736.18</v>
      </c>
      <c r="M1528" s="77">
        <v>308960.828</v>
      </c>
      <c r="N1528" s="61"/>
      <c r="O1528" s="78">
        <v>184.0</v>
      </c>
      <c r="P1528" s="76">
        <v>281171.586</v>
      </c>
      <c r="Q1528" s="31"/>
      <c r="R1528" s="79">
        <v>8564540.0</v>
      </c>
      <c r="S1528" s="51"/>
      <c r="T1528" s="51"/>
      <c r="U1528" s="52"/>
    </row>
    <row r="1529" hidden="1">
      <c r="A1529" s="27">
        <v>923.0</v>
      </c>
      <c r="B1529" s="27" t="s">
        <v>54</v>
      </c>
      <c r="C1529" s="27" t="s">
        <v>28</v>
      </c>
      <c r="D1529" s="27" t="s">
        <v>28</v>
      </c>
      <c r="E1529" s="27" t="s">
        <v>28</v>
      </c>
      <c r="F1529" s="27">
        <v>64.0</v>
      </c>
      <c r="G1529" s="27">
        <v>3090.0</v>
      </c>
      <c r="H1529" s="27">
        <v>24.0</v>
      </c>
      <c r="I1529" s="27" t="s">
        <v>30</v>
      </c>
      <c r="J1529" s="27">
        <v>8.0</v>
      </c>
      <c r="K1529" s="28" t="s">
        <v>40</v>
      </c>
      <c r="L1529" s="76">
        <v>471911.395</v>
      </c>
      <c r="M1529" s="77">
        <v>279710.101</v>
      </c>
      <c r="N1529" s="61"/>
      <c r="O1529" s="78">
        <v>161.0</v>
      </c>
      <c r="P1529" s="76">
        <v>237517.288</v>
      </c>
      <c r="Q1529" s="31"/>
      <c r="R1529" s="79">
        <v>6011660.0</v>
      </c>
      <c r="S1529" s="51"/>
      <c r="T1529" s="51"/>
      <c r="U1529" s="52"/>
    </row>
    <row r="1530" hidden="1">
      <c r="A1530" s="27">
        <v>923.0</v>
      </c>
      <c r="B1530" s="27" t="s">
        <v>54</v>
      </c>
      <c r="C1530" s="27" t="s">
        <v>28</v>
      </c>
      <c r="D1530" s="27" t="s">
        <v>28</v>
      </c>
      <c r="E1530" s="27" t="s">
        <v>28</v>
      </c>
      <c r="F1530" s="27">
        <v>64.0</v>
      </c>
      <c r="G1530" s="27">
        <v>3090.0</v>
      </c>
      <c r="H1530" s="27">
        <v>24.0</v>
      </c>
      <c r="I1530" s="27" t="s">
        <v>30</v>
      </c>
      <c r="J1530" s="27">
        <v>8.0</v>
      </c>
      <c r="K1530" s="28" t="s">
        <v>41</v>
      </c>
      <c r="L1530" s="76">
        <v>160379.799</v>
      </c>
      <c r="M1530" s="77">
        <v>94717.446</v>
      </c>
      <c r="N1530" s="61"/>
      <c r="O1530" s="78">
        <v>63.0</v>
      </c>
      <c r="P1530" s="76">
        <v>63794.298</v>
      </c>
      <c r="Q1530" s="31"/>
      <c r="R1530" s="79">
        <v>1618700.0</v>
      </c>
      <c r="S1530" s="51"/>
      <c r="T1530" s="51"/>
      <c r="U1530" s="52"/>
    </row>
    <row r="1531" hidden="1">
      <c r="A1531" s="27">
        <v>923.0</v>
      </c>
      <c r="B1531" s="27" t="s">
        <v>54</v>
      </c>
      <c r="C1531" s="27" t="s">
        <v>28</v>
      </c>
      <c r="D1531" s="27" t="s">
        <v>28</v>
      </c>
      <c r="E1531" s="27" t="s">
        <v>28</v>
      </c>
      <c r="F1531" s="27">
        <v>64.0</v>
      </c>
      <c r="G1531" s="27">
        <v>3090.0</v>
      </c>
      <c r="H1531" s="27">
        <v>24.0</v>
      </c>
      <c r="I1531" s="27" t="s">
        <v>30</v>
      </c>
      <c r="J1531" s="27">
        <v>8.0</v>
      </c>
      <c r="K1531" s="28" t="s">
        <v>42</v>
      </c>
      <c r="L1531" s="76">
        <v>261747.65</v>
      </c>
      <c r="M1531" s="77">
        <v>244681.515</v>
      </c>
      <c r="N1531" s="61"/>
      <c r="O1531" s="78">
        <v>154.0</v>
      </c>
      <c r="P1531" s="76">
        <v>104765.078999999</v>
      </c>
      <c r="Q1531" s="31"/>
      <c r="R1531" s="79">
        <v>3657190.0</v>
      </c>
      <c r="S1531" s="51"/>
      <c r="T1531" s="51"/>
      <c r="U1531" s="52"/>
    </row>
    <row r="1532" hidden="1">
      <c r="A1532" s="27">
        <v>923.0</v>
      </c>
      <c r="B1532" s="27" t="s">
        <v>54</v>
      </c>
      <c r="C1532" s="27" t="s">
        <v>28</v>
      </c>
      <c r="D1532" s="27" t="s">
        <v>28</v>
      </c>
      <c r="E1532" s="27" t="s">
        <v>28</v>
      </c>
      <c r="F1532" s="27">
        <v>64.0</v>
      </c>
      <c r="G1532" s="27">
        <v>3090.0</v>
      </c>
      <c r="H1532" s="27">
        <v>24.0</v>
      </c>
      <c r="I1532" s="27" t="s">
        <v>30</v>
      </c>
      <c r="J1532" s="27">
        <v>8.0</v>
      </c>
      <c r="K1532" s="28" t="s">
        <v>43</v>
      </c>
      <c r="L1532" s="44"/>
      <c r="M1532" s="45"/>
      <c r="N1532" s="61"/>
      <c r="O1532" s="61"/>
      <c r="P1532" s="44"/>
      <c r="Q1532" s="31"/>
      <c r="R1532" s="79"/>
      <c r="S1532" s="51"/>
      <c r="T1532" s="51"/>
      <c r="U1532" s="52"/>
    </row>
    <row r="1533" hidden="1">
      <c r="A1533" s="27">
        <v>923.0</v>
      </c>
      <c r="B1533" s="27" t="s">
        <v>54</v>
      </c>
      <c r="C1533" s="27" t="s">
        <v>28</v>
      </c>
      <c r="D1533" s="27" t="s">
        <v>28</v>
      </c>
      <c r="E1533" s="27" t="s">
        <v>28</v>
      </c>
      <c r="F1533" s="27">
        <v>64.0</v>
      </c>
      <c r="G1533" s="27">
        <v>3090.0</v>
      </c>
      <c r="H1533" s="27">
        <v>24.0</v>
      </c>
      <c r="I1533" s="27" t="s">
        <v>30</v>
      </c>
      <c r="J1533" s="27">
        <v>8.0</v>
      </c>
      <c r="K1533" s="28" t="s">
        <v>44</v>
      </c>
      <c r="L1533" s="76">
        <v>204877.676</v>
      </c>
      <c r="M1533" s="77">
        <v>186407.641</v>
      </c>
      <c r="N1533" s="61"/>
      <c r="O1533" s="78">
        <v>139.0</v>
      </c>
      <c r="P1533" s="76">
        <v>118871.778</v>
      </c>
      <c r="Q1533" s="31"/>
      <c r="R1533" s="79">
        <v>2999740.0</v>
      </c>
      <c r="S1533" s="51"/>
      <c r="T1533" s="51"/>
      <c r="U1533" s="52"/>
    </row>
    <row r="1534" hidden="1">
      <c r="A1534" s="27">
        <v>923.0</v>
      </c>
      <c r="B1534" s="27" t="s">
        <v>54</v>
      </c>
      <c r="C1534" s="27" t="s">
        <v>28</v>
      </c>
      <c r="D1534" s="27" t="s">
        <v>28</v>
      </c>
      <c r="E1534" s="27" t="s">
        <v>28</v>
      </c>
      <c r="F1534" s="27">
        <v>64.0</v>
      </c>
      <c r="G1534" s="27">
        <v>3090.0</v>
      </c>
      <c r="H1534" s="27">
        <v>24.0</v>
      </c>
      <c r="I1534" s="27" t="s">
        <v>30</v>
      </c>
      <c r="J1534" s="27">
        <v>8.0</v>
      </c>
      <c r="K1534" s="28" t="s">
        <v>45</v>
      </c>
      <c r="L1534" s="76">
        <v>217394.627</v>
      </c>
      <c r="M1534" s="77">
        <v>210529.51</v>
      </c>
      <c r="N1534" s="61"/>
      <c r="O1534" s="78">
        <v>251.0</v>
      </c>
      <c r="P1534" s="76">
        <v>134775.173</v>
      </c>
      <c r="Q1534" s="31"/>
      <c r="R1534" s="79">
        <v>3032810.0</v>
      </c>
      <c r="S1534" s="51"/>
      <c r="T1534" s="51"/>
      <c r="U1534" s="52"/>
    </row>
    <row r="1535" hidden="1">
      <c r="A1535" s="27">
        <v>923.0</v>
      </c>
      <c r="B1535" s="27" t="s">
        <v>54</v>
      </c>
      <c r="C1535" s="27" t="s">
        <v>28</v>
      </c>
      <c r="D1535" s="27" t="s">
        <v>28</v>
      </c>
      <c r="E1535" s="27" t="s">
        <v>28</v>
      </c>
      <c r="F1535" s="27">
        <v>64.0</v>
      </c>
      <c r="G1535" s="27">
        <v>3090.0</v>
      </c>
      <c r="H1535" s="27">
        <v>24.0</v>
      </c>
      <c r="I1535" s="27" t="s">
        <v>30</v>
      </c>
      <c r="J1535" s="27">
        <v>8.0</v>
      </c>
      <c r="K1535" s="28" t="s">
        <v>46</v>
      </c>
      <c r="L1535" s="76">
        <v>100474.591</v>
      </c>
      <c r="M1535" s="77">
        <v>6836.78</v>
      </c>
      <c r="N1535" s="61"/>
      <c r="O1535" s="78">
        <v>5.0</v>
      </c>
      <c r="P1535" s="76">
        <v>25336.6189999999</v>
      </c>
      <c r="Q1535" s="31"/>
      <c r="R1535" s="79">
        <v>2797110.0</v>
      </c>
      <c r="S1535" s="51"/>
      <c r="T1535" s="51"/>
      <c r="U1535" s="52"/>
    </row>
    <row r="1536" hidden="1">
      <c r="A1536" s="27">
        <v>923.0</v>
      </c>
      <c r="B1536" s="27" t="s">
        <v>54</v>
      </c>
      <c r="C1536" s="27" t="s">
        <v>28</v>
      </c>
      <c r="D1536" s="27" t="s">
        <v>28</v>
      </c>
      <c r="E1536" s="27" t="s">
        <v>28</v>
      </c>
      <c r="F1536" s="27">
        <v>64.0</v>
      </c>
      <c r="G1536" s="27">
        <v>3090.0</v>
      </c>
      <c r="H1536" s="27">
        <v>24.0</v>
      </c>
      <c r="I1536" s="27" t="s">
        <v>30</v>
      </c>
      <c r="J1536" s="27">
        <v>8.0</v>
      </c>
      <c r="K1536" s="28" t="s">
        <v>47</v>
      </c>
      <c r="L1536" s="44"/>
      <c r="M1536" s="45"/>
      <c r="N1536" s="61"/>
      <c r="O1536" s="61"/>
      <c r="P1536" s="44"/>
      <c r="Q1536" s="31"/>
      <c r="R1536" s="79"/>
      <c r="S1536" s="51"/>
      <c r="T1536" s="51"/>
      <c r="U1536" s="52"/>
    </row>
    <row r="1537" hidden="1">
      <c r="A1537" s="27">
        <v>923.0</v>
      </c>
      <c r="B1537" s="27" t="s">
        <v>54</v>
      </c>
      <c r="C1537" s="27" t="s">
        <v>28</v>
      </c>
      <c r="D1537" s="27" t="s">
        <v>28</v>
      </c>
      <c r="E1537" s="27" t="s">
        <v>28</v>
      </c>
      <c r="F1537" s="27">
        <v>64.0</v>
      </c>
      <c r="G1537" s="27">
        <v>3090.0</v>
      </c>
      <c r="H1537" s="27">
        <v>24.0</v>
      </c>
      <c r="I1537" s="27" t="s">
        <v>30</v>
      </c>
      <c r="J1537" s="27">
        <v>8.0</v>
      </c>
      <c r="K1537" s="28" t="s">
        <v>48</v>
      </c>
      <c r="L1537" s="44"/>
      <c r="M1537" s="45"/>
      <c r="N1537" s="61"/>
      <c r="O1537" s="61"/>
      <c r="P1537" s="44"/>
      <c r="Q1537" s="31"/>
      <c r="R1537" s="79"/>
      <c r="S1537" s="51"/>
      <c r="T1537" s="51"/>
      <c r="U1537" s="52"/>
    </row>
    <row r="1538" hidden="1">
      <c r="A1538" s="27">
        <v>923.0</v>
      </c>
      <c r="B1538" s="27" t="s">
        <v>54</v>
      </c>
      <c r="C1538" s="27" t="s">
        <v>28</v>
      </c>
      <c r="D1538" s="27" t="s">
        <v>28</v>
      </c>
      <c r="E1538" s="27" t="s">
        <v>28</v>
      </c>
      <c r="F1538" s="27">
        <v>64.0</v>
      </c>
      <c r="G1538" s="27">
        <v>3090.0</v>
      </c>
      <c r="H1538" s="27">
        <v>24.0</v>
      </c>
      <c r="I1538" s="27" t="s">
        <v>30</v>
      </c>
      <c r="J1538" s="27">
        <v>8.0</v>
      </c>
      <c r="K1538" s="28" t="s">
        <v>49</v>
      </c>
      <c r="L1538" s="76">
        <v>292173.881</v>
      </c>
      <c r="M1538" s="77">
        <v>260218.207</v>
      </c>
      <c r="N1538" s="61"/>
      <c r="O1538" s="78">
        <v>130.0</v>
      </c>
      <c r="P1538" s="76">
        <v>195943.152999999</v>
      </c>
      <c r="Q1538" s="31"/>
      <c r="R1538" s="79">
        <v>3600550.0</v>
      </c>
      <c r="S1538" s="51"/>
      <c r="T1538" s="51"/>
      <c r="U1538" s="52"/>
    </row>
    <row r="1539" hidden="1">
      <c r="A1539" s="27">
        <v>923.0</v>
      </c>
      <c r="B1539" s="27" t="s">
        <v>54</v>
      </c>
      <c r="C1539" s="27" t="s">
        <v>28</v>
      </c>
      <c r="D1539" s="27" t="s">
        <v>28</v>
      </c>
      <c r="E1539" s="27" t="s">
        <v>28</v>
      </c>
      <c r="F1539" s="27">
        <v>64.0</v>
      </c>
      <c r="G1539" s="27">
        <v>3090.0</v>
      </c>
      <c r="H1539" s="27">
        <v>24.0</v>
      </c>
      <c r="I1539" s="27" t="s">
        <v>30</v>
      </c>
      <c r="J1539" s="27">
        <v>8.0</v>
      </c>
      <c r="K1539" s="28" t="s">
        <v>50</v>
      </c>
      <c r="L1539" s="44"/>
      <c r="M1539" s="45"/>
      <c r="N1539" s="61"/>
      <c r="O1539" s="61"/>
      <c r="P1539" s="44"/>
      <c r="Q1539" s="31"/>
      <c r="R1539" s="79"/>
      <c r="S1539" s="51"/>
      <c r="T1539" s="51"/>
      <c r="U1539" s="52"/>
    </row>
    <row r="1540" hidden="1">
      <c r="A1540" s="27">
        <v>923.0</v>
      </c>
      <c r="B1540" s="27" t="s">
        <v>54</v>
      </c>
      <c r="C1540" s="27" t="s">
        <v>28</v>
      </c>
      <c r="D1540" s="27" t="s">
        <v>28</v>
      </c>
      <c r="E1540" s="27" t="s">
        <v>28</v>
      </c>
      <c r="F1540" s="27">
        <v>64.0</v>
      </c>
      <c r="G1540" s="27">
        <v>3090.0</v>
      </c>
      <c r="H1540" s="27">
        <v>24.0</v>
      </c>
      <c r="I1540" s="27" t="s">
        <v>30</v>
      </c>
      <c r="J1540" s="27">
        <v>8.0</v>
      </c>
      <c r="K1540" s="28" t="s">
        <v>51</v>
      </c>
      <c r="L1540" s="76">
        <v>442854.737</v>
      </c>
      <c r="M1540" s="77">
        <v>410105.564</v>
      </c>
      <c r="N1540" s="61"/>
      <c r="O1540" s="78">
        <v>280.0</v>
      </c>
      <c r="P1540" s="76">
        <v>418329.09</v>
      </c>
      <c r="Q1540" s="31"/>
      <c r="R1540" s="79">
        <v>2.789735E7</v>
      </c>
      <c r="S1540" s="51"/>
      <c r="T1540" s="51"/>
      <c r="U1540" s="52"/>
    </row>
    <row r="1541" hidden="1">
      <c r="A1541" s="27">
        <v>923.0</v>
      </c>
      <c r="B1541" s="27" t="s">
        <v>54</v>
      </c>
      <c r="C1541" s="27" t="s">
        <v>28</v>
      </c>
      <c r="D1541" s="27" t="s">
        <v>28</v>
      </c>
      <c r="E1541" s="27" t="s">
        <v>28</v>
      </c>
      <c r="F1541" s="27">
        <v>64.0</v>
      </c>
      <c r="G1541" s="27">
        <v>3090.0</v>
      </c>
      <c r="H1541" s="27">
        <v>24.0</v>
      </c>
      <c r="I1541" s="27" t="s">
        <v>30</v>
      </c>
      <c r="J1541" s="27">
        <v>8.0</v>
      </c>
      <c r="K1541" s="28" t="s">
        <v>52</v>
      </c>
      <c r="L1541" s="76">
        <v>26977.898</v>
      </c>
      <c r="M1541" s="77">
        <v>3971.682</v>
      </c>
      <c r="N1541" s="61"/>
      <c r="O1541" s="78">
        <v>4.0</v>
      </c>
      <c r="P1541" s="76">
        <v>14699.1329999999</v>
      </c>
      <c r="Q1541" s="31"/>
      <c r="R1541" s="79">
        <v>3490520.0</v>
      </c>
      <c r="S1541" s="51"/>
      <c r="T1541" s="51"/>
      <c r="U1541" s="52"/>
    </row>
    <row r="1542" hidden="1">
      <c r="A1542" s="27">
        <v>923.0</v>
      </c>
      <c r="B1542" s="27" t="s">
        <v>54</v>
      </c>
      <c r="C1542" s="27" t="s">
        <v>28</v>
      </c>
      <c r="D1542" s="27" t="s">
        <v>28</v>
      </c>
      <c r="E1542" s="27" t="s">
        <v>28</v>
      </c>
      <c r="F1542" s="27">
        <v>64.0</v>
      </c>
      <c r="G1542" s="27">
        <v>3090.0</v>
      </c>
      <c r="H1542" s="27">
        <v>24.0</v>
      </c>
      <c r="I1542" s="27" t="s">
        <v>30</v>
      </c>
      <c r="J1542" s="27">
        <v>16.0</v>
      </c>
      <c r="K1542" s="28" t="s">
        <v>31</v>
      </c>
      <c r="L1542" s="76">
        <v>460594.134</v>
      </c>
      <c r="M1542" s="77">
        <v>420038.9</v>
      </c>
      <c r="N1542" s="61"/>
      <c r="O1542" s="78">
        <v>248.0</v>
      </c>
      <c r="P1542" s="76">
        <v>918087.854999999</v>
      </c>
      <c r="Q1542" s="31"/>
      <c r="R1542" s="79">
        <v>5071580.0</v>
      </c>
      <c r="S1542" s="51"/>
      <c r="T1542" s="51"/>
      <c r="U1542" s="52"/>
    </row>
    <row r="1543" hidden="1">
      <c r="A1543" s="27">
        <v>923.0</v>
      </c>
      <c r="B1543" s="27" t="s">
        <v>54</v>
      </c>
      <c r="C1543" s="27" t="s">
        <v>28</v>
      </c>
      <c r="D1543" s="27" t="s">
        <v>28</v>
      </c>
      <c r="E1543" s="27" t="s">
        <v>28</v>
      </c>
      <c r="F1543" s="27">
        <v>64.0</v>
      </c>
      <c r="G1543" s="27">
        <v>3090.0</v>
      </c>
      <c r="H1543" s="27">
        <v>24.0</v>
      </c>
      <c r="I1543" s="27" t="s">
        <v>30</v>
      </c>
      <c r="J1543" s="27">
        <v>16.0</v>
      </c>
      <c r="K1543" s="28" t="s">
        <v>32</v>
      </c>
      <c r="L1543" s="76">
        <v>182472.522</v>
      </c>
      <c r="M1543" s="77">
        <v>12689.783</v>
      </c>
      <c r="N1543" s="61"/>
      <c r="O1543" s="78">
        <v>10.0</v>
      </c>
      <c r="P1543" s="76">
        <v>98166.7259999999</v>
      </c>
      <c r="Q1543" s="31"/>
      <c r="R1543" s="79">
        <v>6051230.0</v>
      </c>
      <c r="S1543" s="51"/>
      <c r="T1543" s="51"/>
      <c r="U1543" s="52"/>
    </row>
    <row r="1544" hidden="1">
      <c r="A1544" s="27">
        <v>923.0</v>
      </c>
      <c r="B1544" s="27" t="s">
        <v>54</v>
      </c>
      <c r="C1544" s="27" t="s">
        <v>28</v>
      </c>
      <c r="D1544" s="27" t="s">
        <v>28</v>
      </c>
      <c r="E1544" s="27" t="s">
        <v>28</v>
      </c>
      <c r="F1544" s="27">
        <v>64.0</v>
      </c>
      <c r="G1544" s="27">
        <v>3090.0</v>
      </c>
      <c r="H1544" s="27">
        <v>24.0</v>
      </c>
      <c r="I1544" s="27" t="s">
        <v>30</v>
      </c>
      <c r="J1544" s="27">
        <v>16.0</v>
      </c>
      <c r="K1544" s="28" t="s">
        <v>33</v>
      </c>
      <c r="L1544" s="76">
        <v>730224.889</v>
      </c>
      <c r="M1544" s="77">
        <v>518592.314</v>
      </c>
      <c r="N1544" s="61"/>
      <c r="O1544" s="78">
        <v>314.0</v>
      </c>
      <c r="P1544" s="76">
        <v>315707.849999999</v>
      </c>
      <c r="Q1544" s="31"/>
      <c r="R1544" s="79">
        <v>8792370.0</v>
      </c>
      <c r="S1544" s="51"/>
      <c r="T1544" s="51"/>
      <c r="U1544" s="52"/>
    </row>
    <row r="1545" hidden="1">
      <c r="A1545" s="27">
        <v>923.0</v>
      </c>
      <c r="B1545" s="27" t="s">
        <v>54</v>
      </c>
      <c r="C1545" s="27" t="s">
        <v>28</v>
      </c>
      <c r="D1545" s="27" t="s">
        <v>28</v>
      </c>
      <c r="E1545" s="27" t="s">
        <v>28</v>
      </c>
      <c r="F1545" s="27">
        <v>64.0</v>
      </c>
      <c r="G1545" s="27">
        <v>3090.0</v>
      </c>
      <c r="H1545" s="27">
        <v>24.0</v>
      </c>
      <c r="I1545" s="27" t="s">
        <v>30</v>
      </c>
      <c r="J1545" s="27">
        <v>16.0</v>
      </c>
      <c r="K1545" s="28" t="s">
        <v>34</v>
      </c>
      <c r="L1545" s="76">
        <v>477196.966</v>
      </c>
      <c r="M1545" s="77">
        <v>463236.068</v>
      </c>
      <c r="N1545" s="61"/>
      <c r="O1545" s="78">
        <v>305.0</v>
      </c>
      <c r="P1545" s="76">
        <v>388177.913</v>
      </c>
      <c r="Q1545" s="31"/>
      <c r="R1545" s="79">
        <v>9609765.0</v>
      </c>
      <c r="S1545" s="51"/>
      <c r="T1545" s="51"/>
      <c r="U1545" s="52"/>
    </row>
    <row r="1546" hidden="1">
      <c r="A1546" s="27">
        <v>923.0</v>
      </c>
      <c r="B1546" s="27" t="s">
        <v>54</v>
      </c>
      <c r="C1546" s="27" t="s">
        <v>28</v>
      </c>
      <c r="D1546" s="27" t="s">
        <v>28</v>
      </c>
      <c r="E1546" s="27" t="s">
        <v>28</v>
      </c>
      <c r="F1546" s="27">
        <v>64.0</v>
      </c>
      <c r="G1546" s="27">
        <v>3090.0</v>
      </c>
      <c r="H1546" s="27">
        <v>24.0</v>
      </c>
      <c r="I1546" s="27" t="s">
        <v>30</v>
      </c>
      <c r="J1546" s="27">
        <v>16.0</v>
      </c>
      <c r="K1546" s="28" t="s">
        <v>35</v>
      </c>
      <c r="L1546" s="76">
        <v>993001.871</v>
      </c>
      <c r="M1546" s="77">
        <v>507402.554</v>
      </c>
      <c r="N1546" s="61"/>
      <c r="O1546" s="78">
        <v>317.0</v>
      </c>
      <c r="P1546" s="76">
        <v>587100.199999999</v>
      </c>
      <c r="Q1546" s="31"/>
      <c r="R1546" s="79">
        <v>1.520757E7</v>
      </c>
      <c r="S1546" s="51"/>
      <c r="T1546" s="51"/>
      <c r="U1546" s="52"/>
    </row>
    <row r="1547" hidden="1">
      <c r="A1547" s="27">
        <v>923.0</v>
      </c>
      <c r="B1547" s="27" t="s">
        <v>54</v>
      </c>
      <c r="C1547" s="27" t="s">
        <v>28</v>
      </c>
      <c r="D1547" s="27" t="s">
        <v>28</v>
      </c>
      <c r="E1547" s="27" t="s">
        <v>28</v>
      </c>
      <c r="F1547" s="27">
        <v>64.0</v>
      </c>
      <c r="G1547" s="27">
        <v>3090.0</v>
      </c>
      <c r="H1547" s="27">
        <v>24.0</v>
      </c>
      <c r="I1547" s="27" t="s">
        <v>30</v>
      </c>
      <c r="J1547" s="27">
        <v>16.0</v>
      </c>
      <c r="K1547" s="28" t="s">
        <v>36</v>
      </c>
      <c r="L1547" s="76">
        <v>414131.252</v>
      </c>
      <c r="M1547" s="77">
        <v>408403.51</v>
      </c>
      <c r="N1547" s="61"/>
      <c r="O1547" s="78">
        <v>247.0</v>
      </c>
      <c r="P1547" s="76">
        <v>207715.543999999</v>
      </c>
      <c r="Q1547" s="31"/>
      <c r="R1547" s="79">
        <v>4896690.0</v>
      </c>
      <c r="S1547" s="51"/>
      <c r="T1547" s="51"/>
      <c r="U1547" s="52"/>
    </row>
    <row r="1548" hidden="1">
      <c r="A1548" s="27">
        <v>923.0</v>
      </c>
      <c r="B1548" s="27" t="s">
        <v>54</v>
      </c>
      <c r="C1548" s="27" t="s">
        <v>28</v>
      </c>
      <c r="D1548" s="27" t="s">
        <v>28</v>
      </c>
      <c r="E1548" s="27" t="s">
        <v>28</v>
      </c>
      <c r="F1548" s="27">
        <v>64.0</v>
      </c>
      <c r="G1548" s="27">
        <v>3090.0</v>
      </c>
      <c r="H1548" s="27">
        <v>24.0</v>
      </c>
      <c r="I1548" s="27" t="s">
        <v>30</v>
      </c>
      <c r="J1548" s="27">
        <v>16.0</v>
      </c>
      <c r="K1548" s="28" t="s">
        <v>37</v>
      </c>
      <c r="L1548" s="76">
        <v>601979.71</v>
      </c>
      <c r="M1548" s="77">
        <v>490300.34</v>
      </c>
      <c r="N1548" s="61"/>
      <c r="O1548" s="78">
        <v>317.0</v>
      </c>
      <c r="P1548" s="76">
        <v>367900.456999999</v>
      </c>
      <c r="Q1548" s="31"/>
      <c r="R1548" s="79">
        <v>6725005.0</v>
      </c>
      <c r="S1548" s="51"/>
      <c r="T1548" s="51"/>
      <c r="U1548" s="52"/>
    </row>
    <row r="1549" hidden="1">
      <c r="A1549" s="27">
        <v>923.0</v>
      </c>
      <c r="B1549" s="27" t="s">
        <v>54</v>
      </c>
      <c r="C1549" s="27" t="s">
        <v>28</v>
      </c>
      <c r="D1549" s="27" t="s">
        <v>28</v>
      </c>
      <c r="E1549" s="27" t="s">
        <v>28</v>
      </c>
      <c r="F1549" s="27">
        <v>64.0</v>
      </c>
      <c r="G1549" s="27">
        <v>3090.0</v>
      </c>
      <c r="H1549" s="27">
        <v>24.0</v>
      </c>
      <c r="I1549" s="27" t="s">
        <v>30</v>
      </c>
      <c r="J1549" s="27">
        <v>16.0</v>
      </c>
      <c r="K1549" s="28" t="s">
        <v>38</v>
      </c>
      <c r="L1549" s="76">
        <v>517825.07</v>
      </c>
      <c r="M1549" s="77">
        <v>468933.065</v>
      </c>
      <c r="N1549" s="61"/>
      <c r="O1549" s="78">
        <v>319.0</v>
      </c>
      <c r="P1549" s="76">
        <v>310207.52</v>
      </c>
      <c r="Q1549" s="31"/>
      <c r="R1549" s="79">
        <v>1.39119E7</v>
      </c>
      <c r="S1549" s="51"/>
      <c r="T1549" s="51"/>
      <c r="U1549" s="52"/>
    </row>
    <row r="1550" hidden="1">
      <c r="A1550" s="27">
        <v>923.0</v>
      </c>
      <c r="B1550" s="27" t="s">
        <v>54</v>
      </c>
      <c r="C1550" s="27" t="s">
        <v>28</v>
      </c>
      <c r="D1550" s="27" t="s">
        <v>28</v>
      </c>
      <c r="E1550" s="27" t="s">
        <v>28</v>
      </c>
      <c r="F1550" s="27">
        <v>64.0</v>
      </c>
      <c r="G1550" s="27">
        <v>3090.0</v>
      </c>
      <c r="H1550" s="27">
        <v>24.0</v>
      </c>
      <c r="I1550" s="27" t="s">
        <v>30</v>
      </c>
      <c r="J1550" s="27">
        <v>16.0</v>
      </c>
      <c r="K1550" s="28" t="s">
        <v>39</v>
      </c>
      <c r="L1550" s="76">
        <v>845060.056</v>
      </c>
      <c r="M1550" s="77">
        <v>561710.376</v>
      </c>
      <c r="N1550" s="61"/>
      <c r="O1550" s="78">
        <v>364.0</v>
      </c>
      <c r="P1550" s="76">
        <v>654816.447</v>
      </c>
      <c r="Q1550" s="31"/>
      <c r="R1550" s="79">
        <v>1.4637272E7</v>
      </c>
      <c r="S1550" s="51"/>
      <c r="T1550" s="51"/>
      <c r="U1550" s="52"/>
    </row>
    <row r="1551" hidden="1">
      <c r="A1551" s="27">
        <v>923.0</v>
      </c>
      <c r="B1551" s="27" t="s">
        <v>54</v>
      </c>
      <c r="C1551" s="27" t="s">
        <v>28</v>
      </c>
      <c r="D1551" s="27" t="s">
        <v>28</v>
      </c>
      <c r="E1551" s="27" t="s">
        <v>28</v>
      </c>
      <c r="F1551" s="27">
        <v>64.0</v>
      </c>
      <c r="G1551" s="27">
        <v>3090.0</v>
      </c>
      <c r="H1551" s="27">
        <v>24.0</v>
      </c>
      <c r="I1551" s="27" t="s">
        <v>30</v>
      </c>
      <c r="J1551" s="27">
        <v>16.0</v>
      </c>
      <c r="K1551" s="28" t="s">
        <v>40</v>
      </c>
      <c r="L1551" s="76">
        <v>556892.771</v>
      </c>
      <c r="M1551" s="77">
        <v>516740.819</v>
      </c>
      <c r="N1551" s="61"/>
      <c r="O1551" s="78">
        <v>314.0</v>
      </c>
      <c r="P1551" s="76">
        <v>350992.474999999</v>
      </c>
      <c r="Q1551" s="31"/>
      <c r="R1551" s="79">
        <v>728448.0</v>
      </c>
      <c r="S1551" s="51"/>
      <c r="T1551" s="51"/>
      <c r="U1551" s="52"/>
    </row>
    <row r="1552" hidden="1">
      <c r="A1552" s="27">
        <v>923.0</v>
      </c>
      <c r="B1552" s="27" t="s">
        <v>54</v>
      </c>
      <c r="C1552" s="27" t="s">
        <v>28</v>
      </c>
      <c r="D1552" s="27" t="s">
        <v>28</v>
      </c>
      <c r="E1552" s="27" t="s">
        <v>28</v>
      </c>
      <c r="F1552" s="27">
        <v>64.0</v>
      </c>
      <c r="G1552" s="27">
        <v>3090.0</v>
      </c>
      <c r="H1552" s="27">
        <v>24.0</v>
      </c>
      <c r="I1552" s="27" t="s">
        <v>30</v>
      </c>
      <c r="J1552" s="27">
        <v>16.0</v>
      </c>
      <c r="K1552" s="28" t="s">
        <v>41</v>
      </c>
      <c r="L1552" s="76">
        <v>359787.766</v>
      </c>
      <c r="M1552" s="77">
        <v>4958.987</v>
      </c>
      <c r="N1552" s="61"/>
      <c r="O1552" s="78">
        <v>3.0</v>
      </c>
      <c r="P1552" s="76">
        <v>22194.0489999999</v>
      </c>
      <c r="Q1552" s="31"/>
      <c r="R1552" s="79">
        <v>6810450.0</v>
      </c>
      <c r="S1552" s="51"/>
      <c r="T1552" s="51"/>
      <c r="U1552" s="52"/>
    </row>
    <row r="1553" hidden="1">
      <c r="A1553" s="27">
        <v>923.0</v>
      </c>
      <c r="B1553" s="27" t="s">
        <v>54</v>
      </c>
      <c r="C1553" s="27" t="s">
        <v>28</v>
      </c>
      <c r="D1553" s="27" t="s">
        <v>28</v>
      </c>
      <c r="E1553" s="27" t="s">
        <v>28</v>
      </c>
      <c r="F1553" s="27">
        <v>64.0</v>
      </c>
      <c r="G1553" s="27">
        <v>3090.0</v>
      </c>
      <c r="H1553" s="27">
        <v>24.0</v>
      </c>
      <c r="I1553" s="27" t="s">
        <v>30</v>
      </c>
      <c r="J1553" s="27">
        <v>16.0</v>
      </c>
      <c r="K1553" s="28" t="s">
        <v>42</v>
      </c>
      <c r="L1553" s="76">
        <v>508026.345</v>
      </c>
      <c r="M1553" s="77">
        <v>492607.509</v>
      </c>
      <c r="N1553" s="61"/>
      <c r="O1553" s="78">
        <v>304.0</v>
      </c>
      <c r="P1553" s="76">
        <v>193382.961</v>
      </c>
      <c r="Q1553" s="31"/>
      <c r="R1553" s="79">
        <v>6024420.0</v>
      </c>
      <c r="S1553" s="51"/>
      <c r="T1553" s="51"/>
      <c r="U1553" s="52"/>
    </row>
    <row r="1554" hidden="1">
      <c r="A1554" s="27">
        <v>923.0</v>
      </c>
      <c r="B1554" s="27" t="s">
        <v>54</v>
      </c>
      <c r="C1554" s="27" t="s">
        <v>28</v>
      </c>
      <c r="D1554" s="27" t="s">
        <v>28</v>
      </c>
      <c r="E1554" s="27" t="s">
        <v>28</v>
      </c>
      <c r="F1554" s="27">
        <v>64.0</v>
      </c>
      <c r="G1554" s="27">
        <v>3090.0</v>
      </c>
      <c r="H1554" s="27">
        <v>24.0</v>
      </c>
      <c r="I1554" s="27" t="s">
        <v>30</v>
      </c>
      <c r="J1554" s="27">
        <v>16.0</v>
      </c>
      <c r="K1554" s="28" t="s">
        <v>43</v>
      </c>
      <c r="L1554" s="44"/>
      <c r="M1554" s="45"/>
      <c r="N1554" s="61"/>
      <c r="O1554" s="61"/>
      <c r="P1554" s="44"/>
      <c r="Q1554" s="31"/>
      <c r="R1554" s="79"/>
      <c r="S1554" s="51"/>
      <c r="T1554" s="51"/>
      <c r="U1554" s="52"/>
    </row>
    <row r="1555" hidden="1">
      <c r="A1555" s="27">
        <v>923.0</v>
      </c>
      <c r="B1555" s="27" t="s">
        <v>54</v>
      </c>
      <c r="C1555" s="27" t="s">
        <v>28</v>
      </c>
      <c r="D1555" s="27" t="s">
        <v>28</v>
      </c>
      <c r="E1555" s="27" t="s">
        <v>28</v>
      </c>
      <c r="F1555" s="27">
        <v>64.0</v>
      </c>
      <c r="G1555" s="27">
        <v>3090.0</v>
      </c>
      <c r="H1555" s="27">
        <v>24.0</v>
      </c>
      <c r="I1555" s="27" t="s">
        <v>30</v>
      </c>
      <c r="J1555" s="27">
        <v>16.0</v>
      </c>
      <c r="K1555" s="28" t="s">
        <v>44</v>
      </c>
      <c r="L1555" s="76">
        <v>440257.854</v>
      </c>
      <c r="M1555" s="77">
        <v>408524.873</v>
      </c>
      <c r="N1555" s="61"/>
      <c r="O1555" s="78">
        <v>258.0</v>
      </c>
      <c r="P1555" s="76">
        <v>186752.279999999</v>
      </c>
      <c r="Q1555" s="31"/>
      <c r="R1555" s="79">
        <v>5589870.0</v>
      </c>
      <c r="S1555" s="51"/>
      <c r="T1555" s="51"/>
      <c r="U1555" s="52"/>
    </row>
    <row r="1556" hidden="1">
      <c r="A1556" s="27">
        <v>923.0</v>
      </c>
      <c r="B1556" s="27" t="s">
        <v>54</v>
      </c>
      <c r="C1556" s="27" t="s">
        <v>28</v>
      </c>
      <c r="D1556" s="27" t="s">
        <v>28</v>
      </c>
      <c r="E1556" s="27" t="s">
        <v>28</v>
      </c>
      <c r="F1556" s="27">
        <v>64.0</v>
      </c>
      <c r="G1556" s="27">
        <v>3090.0</v>
      </c>
      <c r="H1556" s="27">
        <v>24.0</v>
      </c>
      <c r="I1556" s="27" t="s">
        <v>30</v>
      </c>
      <c r="J1556" s="27">
        <v>16.0</v>
      </c>
      <c r="K1556" s="28" t="s">
        <v>45</v>
      </c>
      <c r="L1556" s="76">
        <v>380339.649</v>
      </c>
      <c r="M1556" s="77">
        <v>371098.2</v>
      </c>
      <c r="N1556" s="61"/>
      <c r="O1556" s="78">
        <v>247.0</v>
      </c>
      <c r="P1556" s="76">
        <v>287443.197999999</v>
      </c>
      <c r="Q1556" s="31"/>
      <c r="R1556" s="79">
        <v>5696490.0</v>
      </c>
      <c r="S1556" s="51"/>
      <c r="T1556" s="51"/>
      <c r="U1556" s="52"/>
    </row>
    <row r="1557" hidden="1">
      <c r="A1557" s="27">
        <v>923.0</v>
      </c>
      <c r="B1557" s="27" t="s">
        <v>54</v>
      </c>
      <c r="C1557" s="27" t="s">
        <v>28</v>
      </c>
      <c r="D1557" s="27" t="s">
        <v>28</v>
      </c>
      <c r="E1557" s="27" t="s">
        <v>28</v>
      </c>
      <c r="F1557" s="27">
        <v>64.0</v>
      </c>
      <c r="G1557" s="27">
        <v>3090.0</v>
      </c>
      <c r="H1557" s="27">
        <v>24.0</v>
      </c>
      <c r="I1557" s="27" t="s">
        <v>30</v>
      </c>
      <c r="J1557" s="27">
        <v>16.0</v>
      </c>
      <c r="K1557" s="28" t="s">
        <v>46</v>
      </c>
      <c r="L1557" s="76">
        <v>209956.661</v>
      </c>
      <c r="M1557" s="77">
        <v>13914.457</v>
      </c>
      <c r="N1557" s="61"/>
      <c r="O1557" s="78">
        <v>11.0</v>
      </c>
      <c r="P1557" s="76">
        <v>54239.377</v>
      </c>
      <c r="Q1557" s="31"/>
      <c r="R1557" s="79">
        <v>5449280.0</v>
      </c>
      <c r="S1557" s="51"/>
      <c r="T1557" s="51"/>
      <c r="U1557" s="52"/>
    </row>
    <row r="1558" hidden="1">
      <c r="A1558" s="27">
        <v>923.0</v>
      </c>
      <c r="B1558" s="27" t="s">
        <v>54</v>
      </c>
      <c r="C1558" s="27" t="s">
        <v>28</v>
      </c>
      <c r="D1558" s="27" t="s">
        <v>28</v>
      </c>
      <c r="E1558" s="27" t="s">
        <v>28</v>
      </c>
      <c r="F1558" s="27">
        <v>64.0</v>
      </c>
      <c r="G1558" s="27">
        <v>3090.0</v>
      </c>
      <c r="H1558" s="27">
        <v>24.0</v>
      </c>
      <c r="I1558" s="27" t="s">
        <v>30</v>
      </c>
      <c r="J1558" s="27">
        <v>16.0</v>
      </c>
      <c r="K1558" s="28" t="s">
        <v>47</v>
      </c>
      <c r="L1558" s="44"/>
      <c r="M1558" s="45"/>
      <c r="N1558" s="61"/>
      <c r="O1558" s="61"/>
      <c r="P1558" s="44"/>
      <c r="Q1558" s="31"/>
      <c r="R1558" s="79"/>
      <c r="S1558" s="51"/>
      <c r="T1558" s="51"/>
      <c r="U1558" s="52"/>
    </row>
    <row r="1559" hidden="1">
      <c r="A1559" s="27">
        <v>923.0</v>
      </c>
      <c r="B1559" s="27" t="s">
        <v>54</v>
      </c>
      <c r="C1559" s="27" t="s">
        <v>28</v>
      </c>
      <c r="D1559" s="27" t="s">
        <v>28</v>
      </c>
      <c r="E1559" s="27" t="s">
        <v>28</v>
      </c>
      <c r="F1559" s="27">
        <v>64.0</v>
      </c>
      <c r="G1559" s="27">
        <v>3090.0</v>
      </c>
      <c r="H1559" s="27">
        <v>24.0</v>
      </c>
      <c r="I1559" s="27" t="s">
        <v>30</v>
      </c>
      <c r="J1559" s="27">
        <v>16.0</v>
      </c>
      <c r="K1559" s="28" t="s">
        <v>48</v>
      </c>
      <c r="L1559" s="44"/>
      <c r="M1559" s="45"/>
      <c r="N1559" s="61"/>
      <c r="O1559" s="61"/>
      <c r="P1559" s="44"/>
      <c r="Q1559" s="31"/>
      <c r="R1559" s="79"/>
      <c r="S1559" s="51"/>
      <c r="T1559" s="51"/>
      <c r="U1559" s="52"/>
    </row>
    <row r="1560" hidden="1">
      <c r="A1560" s="27">
        <v>923.0</v>
      </c>
      <c r="B1560" s="27" t="s">
        <v>54</v>
      </c>
      <c r="C1560" s="27" t="s">
        <v>28</v>
      </c>
      <c r="D1560" s="27" t="s">
        <v>28</v>
      </c>
      <c r="E1560" s="27" t="s">
        <v>28</v>
      </c>
      <c r="F1560" s="27">
        <v>64.0</v>
      </c>
      <c r="G1560" s="27">
        <v>3090.0</v>
      </c>
      <c r="H1560" s="27">
        <v>24.0</v>
      </c>
      <c r="I1560" s="27" t="s">
        <v>30</v>
      </c>
      <c r="J1560" s="27">
        <v>16.0</v>
      </c>
      <c r="K1560" s="28" t="s">
        <v>49</v>
      </c>
      <c r="L1560" s="76">
        <v>456376.014</v>
      </c>
      <c r="M1560" s="77">
        <v>413763.749</v>
      </c>
      <c r="N1560" s="61"/>
      <c r="O1560" s="78">
        <v>256.0</v>
      </c>
      <c r="P1560" s="76">
        <v>286537.063</v>
      </c>
      <c r="Q1560" s="31"/>
      <c r="R1560" s="79">
        <v>5567480.0</v>
      </c>
      <c r="S1560" s="51"/>
      <c r="T1560" s="51"/>
      <c r="U1560" s="52"/>
    </row>
    <row r="1561" hidden="1">
      <c r="A1561" s="27">
        <v>923.0</v>
      </c>
      <c r="B1561" s="27" t="s">
        <v>54</v>
      </c>
      <c r="C1561" s="27" t="s">
        <v>28</v>
      </c>
      <c r="D1561" s="27" t="s">
        <v>28</v>
      </c>
      <c r="E1561" s="27" t="s">
        <v>28</v>
      </c>
      <c r="F1561" s="27">
        <v>64.0</v>
      </c>
      <c r="G1561" s="27">
        <v>3090.0</v>
      </c>
      <c r="H1561" s="27">
        <v>24.0</v>
      </c>
      <c r="I1561" s="27" t="s">
        <v>30</v>
      </c>
      <c r="J1561" s="27">
        <v>16.0</v>
      </c>
      <c r="K1561" s="28" t="s">
        <v>50</v>
      </c>
      <c r="L1561" s="44"/>
      <c r="M1561" s="45"/>
      <c r="N1561" s="61"/>
      <c r="O1561" s="61"/>
      <c r="P1561" s="44"/>
      <c r="Q1561" s="31"/>
      <c r="R1561" s="79"/>
      <c r="S1561" s="51"/>
      <c r="T1561" s="51"/>
      <c r="U1561" s="52"/>
    </row>
    <row r="1562" hidden="1">
      <c r="A1562" s="27">
        <v>923.0</v>
      </c>
      <c r="B1562" s="27" t="s">
        <v>54</v>
      </c>
      <c r="C1562" s="27" t="s">
        <v>28</v>
      </c>
      <c r="D1562" s="27" t="s">
        <v>28</v>
      </c>
      <c r="E1562" s="27" t="s">
        <v>28</v>
      </c>
      <c r="F1562" s="27">
        <v>64.0</v>
      </c>
      <c r="G1562" s="27">
        <v>3090.0</v>
      </c>
      <c r="H1562" s="27">
        <v>24.0</v>
      </c>
      <c r="I1562" s="27" t="s">
        <v>30</v>
      </c>
      <c r="J1562" s="27">
        <v>16.0</v>
      </c>
      <c r="K1562" s="28" t="s">
        <v>51</v>
      </c>
      <c r="L1562" s="76">
        <v>531999.703</v>
      </c>
      <c r="M1562" s="77">
        <v>479410.736</v>
      </c>
      <c r="N1562" s="61"/>
      <c r="O1562" s="78">
        <v>305.0</v>
      </c>
      <c r="P1562" s="76">
        <v>226975.059</v>
      </c>
      <c r="Q1562" s="31"/>
      <c r="R1562" s="79">
        <v>3.222484E7</v>
      </c>
      <c r="S1562" s="51"/>
      <c r="T1562" s="51"/>
      <c r="U1562" s="52"/>
    </row>
    <row r="1563" hidden="1">
      <c r="A1563" s="27">
        <v>923.0</v>
      </c>
      <c r="B1563" s="27" t="s">
        <v>54</v>
      </c>
      <c r="C1563" s="27" t="s">
        <v>28</v>
      </c>
      <c r="D1563" s="27" t="s">
        <v>28</v>
      </c>
      <c r="E1563" s="27" t="s">
        <v>28</v>
      </c>
      <c r="F1563" s="27">
        <v>64.0</v>
      </c>
      <c r="G1563" s="27">
        <v>3090.0</v>
      </c>
      <c r="H1563" s="27">
        <v>24.0</v>
      </c>
      <c r="I1563" s="27" t="s">
        <v>30</v>
      </c>
      <c r="J1563" s="27">
        <v>16.0</v>
      </c>
      <c r="K1563" s="28" t="s">
        <v>52</v>
      </c>
      <c r="L1563" s="76">
        <v>44993.401</v>
      </c>
      <c r="M1563" s="77">
        <v>8078.413</v>
      </c>
      <c r="N1563" s="61"/>
      <c r="O1563" s="78">
        <v>9.0</v>
      </c>
      <c r="P1563" s="76">
        <v>18748.7769999999</v>
      </c>
      <c r="Q1563" s="31"/>
      <c r="R1563" s="79">
        <v>4036370.0</v>
      </c>
      <c r="S1563" s="51"/>
      <c r="T1563" s="51"/>
      <c r="U1563" s="52"/>
    </row>
    <row r="1564" hidden="1">
      <c r="A1564" s="27">
        <v>923.0</v>
      </c>
      <c r="B1564" s="27" t="s">
        <v>54</v>
      </c>
      <c r="C1564" s="27" t="s">
        <v>28</v>
      </c>
      <c r="D1564" s="27" t="s">
        <v>28</v>
      </c>
      <c r="E1564" s="27" t="s">
        <v>28</v>
      </c>
      <c r="F1564" s="27">
        <v>64.0</v>
      </c>
      <c r="G1564" s="27">
        <v>3090.0</v>
      </c>
      <c r="H1564" s="27">
        <v>24.0</v>
      </c>
      <c r="I1564" s="27" t="s">
        <v>30</v>
      </c>
      <c r="J1564" s="27">
        <v>32.0</v>
      </c>
      <c r="K1564" s="28" t="s">
        <v>31</v>
      </c>
      <c r="L1564" s="76">
        <v>770856.336</v>
      </c>
      <c r="M1564" s="77">
        <v>789702.172</v>
      </c>
      <c r="N1564" s="61"/>
      <c r="O1564" s="78">
        <v>1977.0</v>
      </c>
      <c r="P1564" s="76">
        <v>4967509.60199999</v>
      </c>
      <c r="Q1564" s="31"/>
      <c r="R1564" s="79">
        <v>1.017447E7</v>
      </c>
      <c r="S1564" s="51"/>
      <c r="T1564" s="51"/>
      <c r="U1564" s="52"/>
    </row>
    <row r="1565" hidden="1">
      <c r="A1565" s="27">
        <v>923.0</v>
      </c>
      <c r="B1565" s="27" t="s">
        <v>54</v>
      </c>
      <c r="C1565" s="27" t="s">
        <v>28</v>
      </c>
      <c r="D1565" s="27" t="s">
        <v>28</v>
      </c>
      <c r="E1565" s="27" t="s">
        <v>28</v>
      </c>
      <c r="F1565" s="27">
        <v>64.0</v>
      </c>
      <c r="G1565" s="27">
        <v>3090.0</v>
      </c>
      <c r="H1565" s="27">
        <v>24.0</v>
      </c>
      <c r="I1565" s="27" t="s">
        <v>30</v>
      </c>
      <c r="J1565" s="27">
        <v>32.0</v>
      </c>
      <c r="K1565" s="28" t="s">
        <v>32</v>
      </c>
      <c r="L1565" s="76">
        <v>218866.288</v>
      </c>
      <c r="M1565" s="77">
        <v>127187.046</v>
      </c>
      <c r="N1565" s="61"/>
      <c r="O1565" s="78">
        <v>96.0</v>
      </c>
      <c r="P1565" s="76">
        <v>254768.537</v>
      </c>
      <c r="Q1565" s="31"/>
      <c r="R1565" s="79">
        <v>4069720.0</v>
      </c>
      <c r="S1565" s="51"/>
      <c r="T1565" s="51"/>
      <c r="U1565" s="52"/>
    </row>
    <row r="1566" hidden="1">
      <c r="A1566" s="27">
        <v>923.0</v>
      </c>
      <c r="B1566" s="27" t="s">
        <v>54</v>
      </c>
      <c r="C1566" s="27" t="s">
        <v>28</v>
      </c>
      <c r="D1566" s="27" t="s">
        <v>28</v>
      </c>
      <c r="E1566" s="27" t="s">
        <v>28</v>
      </c>
      <c r="F1566" s="27">
        <v>64.0</v>
      </c>
      <c r="G1566" s="27">
        <v>3090.0</v>
      </c>
      <c r="H1566" s="27">
        <v>24.0</v>
      </c>
      <c r="I1566" s="27" t="s">
        <v>30</v>
      </c>
      <c r="J1566" s="27">
        <v>32.0</v>
      </c>
      <c r="K1566" s="28" t="s">
        <v>33</v>
      </c>
      <c r="L1566" s="76">
        <v>1020211.341</v>
      </c>
      <c r="M1566" s="77">
        <v>961356.488</v>
      </c>
      <c r="N1566" s="61"/>
      <c r="O1566" s="78">
        <v>623.0</v>
      </c>
      <c r="P1566" s="76">
        <v>665930.064999999</v>
      </c>
      <c r="Q1566" s="31"/>
      <c r="R1566" s="79">
        <v>1.613478E7</v>
      </c>
      <c r="S1566" s="51"/>
      <c r="T1566" s="51"/>
      <c r="U1566" s="52"/>
    </row>
    <row r="1567" hidden="1">
      <c r="A1567" s="27">
        <v>923.0</v>
      </c>
      <c r="B1567" s="27" t="s">
        <v>54</v>
      </c>
      <c r="C1567" s="27" t="s">
        <v>28</v>
      </c>
      <c r="D1567" s="27" t="s">
        <v>28</v>
      </c>
      <c r="E1567" s="27" t="s">
        <v>28</v>
      </c>
      <c r="F1567" s="27">
        <v>64.0</v>
      </c>
      <c r="G1567" s="27">
        <v>3090.0</v>
      </c>
      <c r="H1567" s="27">
        <v>24.0</v>
      </c>
      <c r="I1567" s="27" t="s">
        <v>30</v>
      </c>
      <c r="J1567" s="27">
        <v>32.0</v>
      </c>
      <c r="K1567" s="28" t="s">
        <v>34</v>
      </c>
      <c r="L1567" s="76">
        <v>974961.348</v>
      </c>
      <c r="M1567" s="77">
        <v>948736.636</v>
      </c>
      <c r="N1567" s="61"/>
      <c r="O1567" s="78">
        <v>608.0</v>
      </c>
      <c r="P1567" s="76">
        <v>1007688.07499999</v>
      </c>
      <c r="Q1567" s="31"/>
      <c r="R1567" s="79">
        <v>2.411608E7</v>
      </c>
      <c r="S1567" s="51"/>
      <c r="T1567" s="51"/>
      <c r="U1567" s="52"/>
    </row>
    <row r="1568" hidden="1">
      <c r="A1568" s="27">
        <v>923.0</v>
      </c>
      <c r="B1568" s="27" t="s">
        <v>54</v>
      </c>
      <c r="C1568" s="27" t="s">
        <v>28</v>
      </c>
      <c r="D1568" s="27" t="s">
        <v>28</v>
      </c>
      <c r="E1568" s="27" t="s">
        <v>28</v>
      </c>
      <c r="F1568" s="27">
        <v>64.0</v>
      </c>
      <c r="G1568" s="27">
        <v>3090.0</v>
      </c>
      <c r="H1568" s="27">
        <v>24.0</v>
      </c>
      <c r="I1568" s="27" t="s">
        <v>30</v>
      </c>
      <c r="J1568" s="27">
        <v>32.0</v>
      </c>
      <c r="K1568" s="28" t="s">
        <v>35</v>
      </c>
      <c r="L1568" s="76">
        <v>1917080.301</v>
      </c>
      <c r="M1568" s="77">
        <v>981457.693</v>
      </c>
      <c r="N1568" s="61"/>
      <c r="O1568" s="78">
        <v>625.0</v>
      </c>
      <c r="P1568" s="76">
        <v>1093991.85299999</v>
      </c>
      <c r="Q1568" s="31"/>
      <c r="R1568" s="79">
        <v>2.384606E7</v>
      </c>
      <c r="S1568" s="51"/>
      <c r="T1568" s="51"/>
      <c r="U1568" s="52"/>
    </row>
    <row r="1569" hidden="1">
      <c r="A1569" s="27">
        <v>923.0</v>
      </c>
      <c r="B1569" s="27" t="s">
        <v>54</v>
      </c>
      <c r="C1569" s="27" t="s">
        <v>28</v>
      </c>
      <c r="D1569" s="27" t="s">
        <v>28</v>
      </c>
      <c r="E1569" s="27" t="s">
        <v>28</v>
      </c>
      <c r="F1569" s="27">
        <v>64.0</v>
      </c>
      <c r="G1569" s="27">
        <v>3090.0</v>
      </c>
      <c r="H1569" s="27">
        <v>24.0</v>
      </c>
      <c r="I1569" s="27" t="s">
        <v>30</v>
      </c>
      <c r="J1569" s="27">
        <v>32.0</v>
      </c>
      <c r="K1569" s="28" t="s">
        <v>36</v>
      </c>
      <c r="L1569" s="76">
        <v>784752.861</v>
      </c>
      <c r="M1569" s="77">
        <v>801129.615</v>
      </c>
      <c r="N1569" s="61"/>
      <c r="O1569" s="78">
        <v>991.0</v>
      </c>
      <c r="P1569" s="76">
        <v>639574.903</v>
      </c>
      <c r="Q1569" s="31"/>
      <c r="R1569" s="79">
        <v>9236440.0</v>
      </c>
      <c r="S1569" s="51"/>
      <c r="T1569" s="51"/>
      <c r="U1569" s="52"/>
    </row>
    <row r="1570" hidden="1">
      <c r="A1570" s="27">
        <v>923.0</v>
      </c>
      <c r="B1570" s="27" t="s">
        <v>54</v>
      </c>
      <c r="C1570" s="27" t="s">
        <v>28</v>
      </c>
      <c r="D1570" s="27" t="s">
        <v>28</v>
      </c>
      <c r="E1570" s="27" t="s">
        <v>28</v>
      </c>
      <c r="F1570" s="27">
        <v>64.0</v>
      </c>
      <c r="G1570" s="27">
        <v>3090.0</v>
      </c>
      <c r="H1570" s="27">
        <v>24.0</v>
      </c>
      <c r="I1570" s="27" t="s">
        <v>30</v>
      </c>
      <c r="J1570" s="27">
        <v>32.0</v>
      </c>
      <c r="K1570" s="28" t="s">
        <v>37</v>
      </c>
      <c r="L1570" s="76">
        <v>1118103.14</v>
      </c>
      <c r="M1570" s="77">
        <v>963386.312</v>
      </c>
      <c r="N1570" s="61"/>
      <c r="O1570" s="78">
        <v>628.0</v>
      </c>
      <c r="P1570" s="76">
        <v>580040.064</v>
      </c>
      <c r="Q1570" s="31"/>
      <c r="R1570" s="79">
        <v>1.383713E7</v>
      </c>
      <c r="S1570" s="51"/>
      <c r="T1570" s="51"/>
      <c r="U1570" s="52"/>
    </row>
    <row r="1571" hidden="1">
      <c r="A1571" s="27">
        <v>923.0</v>
      </c>
      <c r="B1571" s="27" t="s">
        <v>54</v>
      </c>
      <c r="C1571" s="27" t="s">
        <v>28</v>
      </c>
      <c r="D1571" s="27" t="s">
        <v>28</v>
      </c>
      <c r="E1571" s="27" t="s">
        <v>28</v>
      </c>
      <c r="F1571" s="27">
        <v>64.0</v>
      </c>
      <c r="G1571" s="27">
        <v>3090.0</v>
      </c>
      <c r="H1571" s="27">
        <v>24.0</v>
      </c>
      <c r="I1571" s="27" t="s">
        <v>30</v>
      </c>
      <c r="J1571" s="27">
        <v>32.0</v>
      </c>
      <c r="K1571" s="28" t="s">
        <v>38</v>
      </c>
      <c r="L1571" s="76">
        <v>1000537.467</v>
      </c>
      <c r="M1571" s="77">
        <v>977349.086</v>
      </c>
      <c r="N1571" s="61"/>
      <c r="O1571" s="78">
        <v>646.0</v>
      </c>
      <c r="P1571" s="76">
        <v>509216.69</v>
      </c>
      <c r="Q1571" s="31"/>
      <c r="R1571" s="79">
        <v>1.32065E7</v>
      </c>
      <c r="S1571" s="51"/>
      <c r="T1571" s="51"/>
      <c r="U1571" s="52"/>
    </row>
    <row r="1572" hidden="1">
      <c r="A1572" s="27">
        <v>923.0</v>
      </c>
      <c r="B1572" s="27" t="s">
        <v>54</v>
      </c>
      <c r="C1572" s="27" t="s">
        <v>28</v>
      </c>
      <c r="D1572" s="27" t="s">
        <v>28</v>
      </c>
      <c r="E1572" s="27" t="s">
        <v>28</v>
      </c>
      <c r="F1572" s="27">
        <v>64.0</v>
      </c>
      <c r="G1572" s="27">
        <v>3090.0</v>
      </c>
      <c r="H1572" s="27">
        <v>24.0</v>
      </c>
      <c r="I1572" s="27" t="s">
        <v>30</v>
      </c>
      <c r="J1572" s="27">
        <v>32.0</v>
      </c>
      <c r="K1572" s="28" t="s">
        <v>39</v>
      </c>
      <c r="L1572" s="76">
        <v>1690575.29</v>
      </c>
      <c r="M1572" s="77">
        <v>1110476.728</v>
      </c>
      <c r="N1572" s="61"/>
      <c r="O1572" s="78">
        <v>719.0</v>
      </c>
      <c r="P1572" s="76">
        <v>1097322.983</v>
      </c>
      <c r="Q1572" s="31"/>
      <c r="R1572" s="79">
        <v>2.588701E7</v>
      </c>
      <c r="S1572" s="51"/>
      <c r="T1572" s="51"/>
      <c r="U1572" s="52"/>
    </row>
    <row r="1573" hidden="1">
      <c r="A1573" s="27">
        <v>923.0</v>
      </c>
      <c r="B1573" s="27" t="s">
        <v>54</v>
      </c>
      <c r="C1573" s="27" t="s">
        <v>28</v>
      </c>
      <c r="D1573" s="27" t="s">
        <v>28</v>
      </c>
      <c r="E1573" s="27" t="s">
        <v>28</v>
      </c>
      <c r="F1573" s="27">
        <v>64.0</v>
      </c>
      <c r="G1573" s="27">
        <v>3090.0</v>
      </c>
      <c r="H1573" s="27">
        <v>24.0</v>
      </c>
      <c r="I1573" s="27" t="s">
        <v>30</v>
      </c>
      <c r="J1573" s="27">
        <v>32.0</v>
      </c>
      <c r="K1573" s="28" t="s">
        <v>40</v>
      </c>
      <c r="L1573" s="76">
        <v>995723.493</v>
      </c>
      <c r="M1573" s="77">
        <v>944766.135</v>
      </c>
      <c r="N1573" s="61"/>
      <c r="O1573" s="78">
        <v>623.0</v>
      </c>
      <c r="P1573" s="76">
        <v>467577.574</v>
      </c>
      <c r="Q1573" s="31"/>
      <c r="R1573" s="79">
        <v>1.516026E7</v>
      </c>
      <c r="S1573" s="51"/>
      <c r="T1573" s="51"/>
      <c r="U1573" s="52"/>
    </row>
    <row r="1574" hidden="1">
      <c r="A1574" s="27">
        <v>923.0</v>
      </c>
      <c r="B1574" s="27" t="s">
        <v>54</v>
      </c>
      <c r="C1574" s="27" t="s">
        <v>28</v>
      </c>
      <c r="D1574" s="27" t="s">
        <v>28</v>
      </c>
      <c r="E1574" s="27" t="s">
        <v>28</v>
      </c>
      <c r="F1574" s="27">
        <v>64.0</v>
      </c>
      <c r="G1574" s="27">
        <v>3090.0</v>
      </c>
      <c r="H1574" s="27">
        <v>24.0</v>
      </c>
      <c r="I1574" s="27" t="s">
        <v>30</v>
      </c>
      <c r="J1574" s="27">
        <v>32.0</v>
      </c>
      <c r="K1574" s="28" t="s">
        <v>41</v>
      </c>
      <c r="L1574" s="76">
        <v>283729.425</v>
      </c>
      <c r="M1574" s="77">
        <v>250597.41</v>
      </c>
      <c r="N1574" s="61"/>
      <c r="O1574" s="78">
        <v>228.0</v>
      </c>
      <c r="P1574" s="76">
        <v>217364.627</v>
      </c>
      <c r="Q1574" s="31"/>
      <c r="R1574" s="79">
        <v>4252160.0</v>
      </c>
      <c r="S1574" s="51"/>
      <c r="T1574" s="51"/>
      <c r="U1574" s="52"/>
    </row>
    <row r="1575" hidden="1">
      <c r="A1575" s="27">
        <v>923.0</v>
      </c>
      <c r="B1575" s="27" t="s">
        <v>54</v>
      </c>
      <c r="C1575" s="27" t="s">
        <v>28</v>
      </c>
      <c r="D1575" s="27" t="s">
        <v>28</v>
      </c>
      <c r="E1575" s="27" t="s">
        <v>28</v>
      </c>
      <c r="F1575" s="27">
        <v>64.0</v>
      </c>
      <c r="G1575" s="27">
        <v>3090.0</v>
      </c>
      <c r="H1575" s="27">
        <v>24.0</v>
      </c>
      <c r="I1575" s="27" t="s">
        <v>30</v>
      </c>
      <c r="J1575" s="27">
        <v>32.0</v>
      </c>
      <c r="K1575" s="28" t="s">
        <v>42</v>
      </c>
      <c r="L1575" s="76">
        <v>937204.963</v>
      </c>
      <c r="M1575" s="77">
        <v>933099.608</v>
      </c>
      <c r="N1575" s="61"/>
      <c r="O1575" s="78">
        <v>725.0</v>
      </c>
      <c r="P1575" s="76">
        <v>404408.521999999</v>
      </c>
      <c r="Q1575" s="31"/>
      <c r="R1575" s="79">
        <v>1.151714E7</v>
      </c>
      <c r="S1575" s="51"/>
      <c r="T1575" s="51"/>
      <c r="U1575" s="52"/>
    </row>
    <row r="1576" hidden="1">
      <c r="A1576" s="27">
        <v>923.0</v>
      </c>
      <c r="B1576" s="27" t="s">
        <v>54</v>
      </c>
      <c r="C1576" s="27" t="s">
        <v>28</v>
      </c>
      <c r="D1576" s="27" t="s">
        <v>28</v>
      </c>
      <c r="E1576" s="27" t="s">
        <v>28</v>
      </c>
      <c r="F1576" s="27">
        <v>64.0</v>
      </c>
      <c r="G1576" s="27">
        <v>3090.0</v>
      </c>
      <c r="H1576" s="27">
        <v>24.0</v>
      </c>
      <c r="I1576" s="27" t="s">
        <v>30</v>
      </c>
      <c r="J1576" s="27">
        <v>32.0</v>
      </c>
      <c r="K1576" s="28" t="s">
        <v>43</v>
      </c>
      <c r="L1576" s="44"/>
      <c r="M1576" s="45"/>
      <c r="N1576" s="61"/>
      <c r="O1576" s="61"/>
      <c r="P1576" s="44"/>
      <c r="Q1576" s="31"/>
      <c r="R1576" s="79"/>
      <c r="S1576" s="51"/>
      <c r="T1576" s="51"/>
      <c r="U1576" s="52"/>
    </row>
    <row r="1577" hidden="1">
      <c r="A1577" s="27">
        <v>923.0</v>
      </c>
      <c r="B1577" s="27" t="s">
        <v>54</v>
      </c>
      <c r="C1577" s="27" t="s">
        <v>28</v>
      </c>
      <c r="D1577" s="27" t="s">
        <v>28</v>
      </c>
      <c r="E1577" s="27" t="s">
        <v>28</v>
      </c>
      <c r="F1577" s="27">
        <v>64.0</v>
      </c>
      <c r="G1577" s="27">
        <v>3090.0</v>
      </c>
      <c r="H1577" s="27">
        <v>24.0</v>
      </c>
      <c r="I1577" s="27" t="s">
        <v>30</v>
      </c>
      <c r="J1577" s="27">
        <v>32.0</v>
      </c>
      <c r="K1577" s="28" t="s">
        <v>44</v>
      </c>
      <c r="L1577" s="76">
        <v>802822.911</v>
      </c>
      <c r="M1577" s="77">
        <v>766486.712</v>
      </c>
      <c r="N1577" s="61"/>
      <c r="O1577" s="78">
        <v>531.0</v>
      </c>
      <c r="P1577" s="76">
        <v>337176.977</v>
      </c>
      <c r="Q1577" s="31"/>
      <c r="R1577" s="79">
        <v>1.053345E7</v>
      </c>
      <c r="S1577" s="51"/>
      <c r="T1577" s="51"/>
      <c r="U1577" s="52"/>
    </row>
    <row r="1578" hidden="1">
      <c r="A1578" s="27">
        <v>923.0</v>
      </c>
      <c r="B1578" s="27" t="s">
        <v>54</v>
      </c>
      <c r="C1578" s="27" t="s">
        <v>28</v>
      </c>
      <c r="D1578" s="27" t="s">
        <v>28</v>
      </c>
      <c r="E1578" s="27" t="s">
        <v>28</v>
      </c>
      <c r="F1578" s="27">
        <v>64.0</v>
      </c>
      <c r="G1578" s="27">
        <v>3090.0</v>
      </c>
      <c r="H1578" s="27">
        <v>24.0</v>
      </c>
      <c r="I1578" s="27" t="s">
        <v>30</v>
      </c>
      <c r="J1578" s="27">
        <v>32.0</v>
      </c>
      <c r="K1578" s="28" t="s">
        <v>45</v>
      </c>
      <c r="L1578" s="76">
        <v>765105.253</v>
      </c>
      <c r="M1578" s="77">
        <v>771466.857</v>
      </c>
      <c r="N1578" s="61"/>
      <c r="O1578" s="78">
        <v>493.0</v>
      </c>
      <c r="P1578" s="76">
        <v>427685.364999999</v>
      </c>
      <c r="Q1578" s="31"/>
      <c r="R1578" s="79">
        <v>1.102885E7</v>
      </c>
      <c r="S1578" s="51"/>
      <c r="T1578" s="51"/>
      <c r="U1578" s="52"/>
    </row>
    <row r="1579" hidden="1">
      <c r="A1579" s="27">
        <v>923.0</v>
      </c>
      <c r="B1579" s="27" t="s">
        <v>54</v>
      </c>
      <c r="C1579" s="27" t="s">
        <v>28</v>
      </c>
      <c r="D1579" s="27" t="s">
        <v>28</v>
      </c>
      <c r="E1579" s="27" t="s">
        <v>28</v>
      </c>
      <c r="F1579" s="27">
        <v>64.0</v>
      </c>
      <c r="G1579" s="27">
        <v>3090.0</v>
      </c>
      <c r="H1579" s="27">
        <v>24.0</v>
      </c>
      <c r="I1579" s="27" t="s">
        <v>30</v>
      </c>
      <c r="J1579" s="27">
        <v>32.0</v>
      </c>
      <c r="K1579" s="28" t="s">
        <v>46</v>
      </c>
      <c r="L1579" s="76">
        <v>436991.002</v>
      </c>
      <c r="M1579" s="77">
        <v>80859.502</v>
      </c>
      <c r="N1579" s="61"/>
      <c r="O1579" s="78">
        <v>21.0</v>
      </c>
      <c r="P1579" s="76">
        <v>61676.699</v>
      </c>
      <c r="Q1579" s="31"/>
      <c r="R1579" s="79">
        <v>1.075629E7</v>
      </c>
      <c r="S1579" s="51"/>
      <c r="T1579" s="51"/>
      <c r="U1579" s="52"/>
    </row>
    <row r="1580" hidden="1">
      <c r="A1580" s="27">
        <v>923.0</v>
      </c>
      <c r="B1580" s="27" t="s">
        <v>54</v>
      </c>
      <c r="C1580" s="27" t="s">
        <v>28</v>
      </c>
      <c r="D1580" s="27" t="s">
        <v>28</v>
      </c>
      <c r="E1580" s="27" t="s">
        <v>28</v>
      </c>
      <c r="F1580" s="27">
        <v>64.0</v>
      </c>
      <c r="G1580" s="27">
        <v>3090.0</v>
      </c>
      <c r="H1580" s="27">
        <v>24.0</v>
      </c>
      <c r="I1580" s="27" t="s">
        <v>30</v>
      </c>
      <c r="J1580" s="27">
        <v>32.0</v>
      </c>
      <c r="K1580" s="28" t="s">
        <v>47</v>
      </c>
      <c r="L1580" s="44"/>
      <c r="M1580" s="45"/>
      <c r="N1580" s="61"/>
      <c r="O1580" s="61"/>
      <c r="P1580" s="44"/>
      <c r="Q1580" s="31"/>
      <c r="R1580" s="79"/>
      <c r="S1580" s="51"/>
      <c r="T1580" s="51"/>
      <c r="U1580" s="52"/>
    </row>
    <row r="1581" hidden="1">
      <c r="A1581" s="27">
        <v>923.0</v>
      </c>
      <c r="B1581" s="27" t="s">
        <v>54</v>
      </c>
      <c r="C1581" s="27" t="s">
        <v>28</v>
      </c>
      <c r="D1581" s="27" t="s">
        <v>28</v>
      </c>
      <c r="E1581" s="27" t="s">
        <v>28</v>
      </c>
      <c r="F1581" s="27">
        <v>64.0</v>
      </c>
      <c r="G1581" s="27">
        <v>3090.0</v>
      </c>
      <c r="H1581" s="27">
        <v>24.0</v>
      </c>
      <c r="I1581" s="27" t="s">
        <v>30</v>
      </c>
      <c r="J1581" s="27">
        <v>32.0</v>
      </c>
      <c r="K1581" s="28" t="s">
        <v>48</v>
      </c>
      <c r="L1581" s="44"/>
      <c r="M1581" s="45"/>
      <c r="N1581" s="61"/>
      <c r="O1581" s="61"/>
      <c r="P1581" s="44"/>
      <c r="Q1581" s="31"/>
      <c r="R1581" s="79"/>
      <c r="S1581" s="51"/>
      <c r="T1581" s="51"/>
      <c r="U1581" s="52"/>
    </row>
    <row r="1582" hidden="1">
      <c r="A1582" s="27">
        <v>923.0</v>
      </c>
      <c r="B1582" s="27" t="s">
        <v>54</v>
      </c>
      <c r="C1582" s="27" t="s">
        <v>28</v>
      </c>
      <c r="D1582" s="27" t="s">
        <v>28</v>
      </c>
      <c r="E1582" s="27" t="s">
        <v>28</v>
      </c>
      <c r="F1582" s="27">
        <v>64.0</v>
      </c>
      <c r="G1582" s="27">
        <v>3090.0</v>
      </c>
      <c r="H1582" s="27">
        <v>24.0</v>
      </c>
      <c r="I1582" s="27" t="s">
        <v>30</v>
      </c>
      <c r="J1582" s="27">
        <v>32.0</v>
      </c>
      <c r="K1582" s="28" t="s">
        <v>49</v>
      </c>
      <c r="L1582" s="76">
        <v>843572.839</v>
      </c>
      <c r="M1582" s="77">
        <v>778371.328</v>
      </c>
      <c r="N1582" s="61"/>
      <c r="O1582" s="78">
        <v>512.0</v>
      </c>
      <c r="P1582" s="76">
        <v>627629.302</v>
      </c>
      <c r="Q1582" s="31"/>
      <c r="R1582" s="79">
        <v>1.053086E7</v>
      </c>
      <c r="S1582" s="51"/>
      <c r="T1582" s="51"/>
      <c r="U1582" s="52"/>
    </row>
    <row r="1583" hidden="1">
      <c r="A1583" s="27">
        <v>923.0</v>
      </c>
      <c r="B1583" s="27" t="s">
        <v>54</v>
      </c>
      <c r="C1583" s="27" t="s">
        <v>28</v>
      </c>
      <c r="D1583" s="27" t="s">
        <v>28</v>
      </c>
      <c r="E1583" s="27" t="s">
        <v>28</v>
      </c>
      <c r="F1583" s="27">
        <v>64.0</v>
      </c>
      <c r="G1583" s="27">
        <v>3090.0</v>
      </c>
      <c r="H1583" s="27">
        <v>24.0</v>
      </c>
      <c r="I1583" s="27" t="s">
        <v>30</v>
      </c>
      <c r="J1583" s="27">
        <v>32.0</v>
      </c>
      <c r="K1583" s="28" t="s">
        <v>50</v>
      </c>
      <c r="L1583" s="44"/>
      <c r="M1583" s="45"/>
      <c r="N1583" s="61"/>
      <c r="O1583" s="61"/>
      <c r="P1583" s="44"/>
      <c r="Q1583" s="31"/>
      <c r="R1583" s="79"/>
      <c r="S1583" s="51"/>
      <c r="T1583" s="51"/>
      <c r="U1583" s="52"/>
    </row>
    <row r="1584" hidden="1">
      <c r="A1584" s="27">
        <v>923.0</v>
      </c>
      <c r="B1584" s="27" t="s">
        <v>54</v>
      </c>
      <c r="C1584" s="27" t="s">
        <v>28</v>
      </c>
      <c r="D1584" s="27" t="s">
        <v>28</v>
      </c>
      <c r="E1584" s="27" t="s">
        <v>28</v>
      </c>
      <c r="F1584" s="27">
        <v>64.0</v>
      </c>
      <c r="G1584" s="27">
        <v>3090.0</v>
      </c>
      <c r="H1584" s="27">
        <v>24.0</v>
      </c>
      <c r="I1584" s="27" t="s">
        <v>30</v>
      </c>
      <c r="J1584" s="27">
        <v>32.0</v>
      </c>
      <c r="K1584" s="28" t="s">
        <v>51</v>
      </c>
      <c r="L1584" s="76">
        <v>1040749.965</v>
      </c>
      <c r="M1584" s="77">
        <v>946392.689</v>
      </c>
      <c r="N1584" s="61"/>
      <c r="O1584" s="78">
        <v>608.0</v>
      </c>
      <c r="P1584" s="76">
        <v>479796.922</v>
      </c>
      <c r="Q1584" s="31"/>
      <c r="R1584" s="79">
        <v>2.054146E7</v>
      </c>
      <c r="S1584" s="51"/>
      <c r="T1584" s="51"/>
      <c r="U1584" s="52"/>
    </row>
    <row r="1585" hidden="1">
      <c r="A1585" s="27">
        <v>923.0</v>
      </c>
      <c r="B1585" s="27" t="s">
        <v>54</v>
      </c>
      <c r="C1585" s="27" t="s">
        <v>28</v>
      </c>
      <c r="D1585" s="27" t="s">
        <v>28</v>
      </c>
      <c r="E1585" s="27" t="s">
        <v>28</v>
      </c>
      <c r="F1585" s="27">
        <v>64.0</v>
      </c>
      <c r="G1585" s="27">
        <v>3090.0</v>
      </c>
      <c r="H1585" s="27">
        <v>24.0</v>
      </c>
      <c r="I1585" s="27" t="s">
        <v>30</v>
      </c>
      <c r="J1585" s="27">
        <v>32.0</v>
      </c>
      <c r="K1585" s="28" t="s">
        <v>52</v>
      </c>
      <c r="L1585" s="76">
        <v>86674.067</v>
      </c>
      <c r="M1585" s="77">
        <v>45639.723</v>
      </c>
      <c r="N1585" s="61"/>
      <c r="O1585" s="78">
        <v>16.0</v>
      </c>
      <c r="P1585" s="76">
        <v>52308.703</v>
      </c>
      <c r="Q1585" s="31"/>
      <c r="R1585" s="79">
        <v>7310920.0</v>
      </c>
      <c r="S1585" s="51"/>
      <c r="T1585" s="51"/>
      <c r="U1585" s="52"/>
    </row>
    <row r="1586" hidden="1">
      <c r="A1586" s="27">
        <v>923.0</v>
      </c>
      <c r="B1586" s="27" t="s">
        <v>54</v>
      </c>
      <c r="C1586" s="27" t="s">
        <v>28</v>
      </c>
      <c r="D1586" s="27" t="s">
        <v>28</v>
      </c>
      <c r="E1586" s="27" t="s">
        <v>28</v>
      </c>
      <c r="F1586" s="27">
        <v>64.0</v>
      </c>
      <c r="G1586" s="27">
        <v>3090.0</v>
      </c>
      <c r="H1586" s="27">
        <v>24.0</v>
      </c>
      <c r="I1586" s="27" t="s">
        <v>30</v>
      </c>
      <c r="J1586" s="27">
        <v>64.0</v>
      </c>
      <c r="K1586" s="28" t="s">
        <v>31</v>
      </c>
      <c r="L1586" s="76">
        <v>1492706.068</v>
      </c>
      <c r="M1586" s="77">
        <v>1587621.149</v>
      </c>
      <c r="N1586" s="61"/>
      <c r="O1586" s="78">
        <v>3939.0</v>
      </c>
      <c r="P1586" s="76">
        <v>7132257.37399999</v>
      </c>
      <c r="Q1586" s="31"/>
      <c r="R1586" s="79">
        <v>3.239754E7</v>
      </c>
      <c r="S1586" s="51"/>
      <c r="T1586" s="51"/>
      <c r="U1586" s="52"/>
    </row>
    <row r="1587" hidden="1">
      <c r="A1587" s="27">
        <v>923.0</v>
      </c>
      <c r="B1587" s="27" t="s">
        <v>54</v>
      </c>
      <c r="C1587" s="27" t="s">
        <v>28</v>
      </c>
      <c r="D1587" s="27" t="s">
        <v>28</v>
      </c>
      <c r="E1587" s="27" t="s">
        <v>28</v>
      </c>
      <c r="F1587" s="27">
        <v>64.0</v>
      </c>
      <c r="G1587" s="27">
        <v>3090.0</v>
      </c>
      <c r="H1587" s="27">
        <v>24.0</v>
      </c>
      <c r="I1587" s="27" t="s">
        <v>30</v>
      </c>
      <c r="J1587" s="27">
        <v>64.0</v>
      </c>
      <c r="K1587" s="28" t="s">
        <v>32</v>
      </c>
      <c r="L1587" s="76">
        <v>436720.779</v>
      </c>
      <c r="M1587" s="77">
        <v>277270.666</v>
      </c>
      <c r="N1587" s="61"/>
      <c r="O1587" s="78">
        <v>179.0</v>
      </c>
      <c r="P1587" s="76">
        <v>331870.091</v>
      </c>
      <c r="Q1587" s="31"/>
      <c r="R1587" s="79">
        <v>7752530.0</v>
      </c>
      <c r="S1587" s="51"/>
      <c r="T1587" s="51"/>
      <c r="U1587" s="52"/>
    </row>
    <row r="1588" hidden="1">
      <c r="A1588" s="27">
        <v>923.0</v>
      </c>
      <c r="B1588" s="27" t="s">
        <v>54</v>
      </c>
      <c r="C1588" s="27" t="s">
        <v>28</v>
      </c>
      <c r="D1588" s="27" t="s">
        <v>28</v>
      </c>
      <c r="E1588" s="27" t="s">
        <v>28</v>
      </c>
      <c r="F1588" s="27">
        <v>64.0</v>
      </c>
      <c r="G1588" s="27">
        <v>3090.0</v>
      </c>
      <c r="H1588" s="27">
        <v>24.0</v>
      </c>
      <c r="I1588" s="27" t="s">
        <v>30</v>
      </c>
      <c r="J1588" s="27">
        <v>64.0</v>
      </c>
      <c r="K1588" s="28" t="s">
        <v>33</v>
      </c>
      <c r="L1588" s="76">
        <v>1961046.438</v>
      </c>
      <c r="M1588" s="77">
        <v>1914997.105</v>
      </c>
      <c r="N1588" s="61"/>
      <c r="O1588" s="78">
        <v>1241.0</v>
      </c>
      <c r="P1588" s="76">
        <v>1249395.401</v>
      </c>
      <c r="Q1588" s="31"/>
      <c r="R1588" s="79">
        <v>4.238924E7</v>
      </c>
      <c r="S1588" s="51"/>
      <c r="T1588" s="51"/>
      <c r="U1588" s="52"/>
    </row>
    <row r="1589" hidden="1">
      <c r="A1589" s="27">
        <v>923.0</v>
      </c>
      <c r="B1589" s="27" t="s">
        <v>54</v>
      </c>
      <c r="C1589" s="27" t="s">
        <v>28</v>
      </c>
      <c r="D1589" s="27" t="s">
        <v>28</v>
      </c>
      <c r="E1589" s="27" t="s">
        <v>28</v>
      </c>
      <c r="F1589" s="27">
        <v>64.0</v>
      </c>
      <c r="G1589" s="27">
        <v>3090.0</v>
      </c>
      <c r="H1589" s="27">
        <v>24.0</v>
      </c>
      <c r="I1589" s="27" t="s">
        <v>30</v>
      </c>
      <c r="J1589" s="27">
        <v>64.0</v>
      </c>
      <c r="K1589" s="28" t="s">
        <v>34</v>
      </c>
      <c r="L1589" s="76">
        <v>1496274.92</v>
      </c>
      <c r="M1589" s="77">
        <v>1551439.228</v>
      </c>
      <c r="N1589" s="61"/>
      <c r="O1589" s="78">
        <v>991.0</v>
      </c>
      <c r="P1589" s="76">
        <v>1491928.16999999</v>
      </c>
      <c r="Q1589" s="31"/>
      <c r="R1589" s="79">
        <v>4.481279E8</v>
      </c>
      <c r="S1589" s="51"/>
      <c r="T1589" s="51"/>
      <c r="U1589" s="52"/>
    </row>
    <row r="1590" hidden="1">
      <c r="A1590" s="27">
        <v>923.0</v>
      </c>
      <c r="B1590" s="27" t="s">
        <v>54</v>
      </c>
      <c r="C1590" s="27" t="s">
        <v>28</v>
      </c>
      <c r="D1590" s="27" t="s">
        <v>28</v>
      </c>
      <c r="E1590" s="27" t="s">
        <v>28</v>
      </c>
      <c r="F1590" s="27">
        <v>64.0</v>
      </c>
      <c r="G1590" s="27">
        <v>3090.0</v>
      </c>
      <c r="H1590" s="27">
        <v>24.0</v>
      </c>
      <c r="I1590" s="27" t="s">
        <v>30</v>
      </c>
      <c r="J1590" s="27">
        <v>64.0</v>
      </c>
      <c r="K1590" s="28" t="s">
        <v>35</v>
      </c>
      <c r="L1590" s="76">
        <v>2337974.559</v>
      </c>
      <c r="M1590" s="77">
        <v>1939404.549</v>
      </c>
      <c r="N1590" s="61"/>
      <c r="O1590" s="78">
        <v>1245.0</v>
      </c>
      <c r="P1590" s="76">
        <v>1144331.777</v>
      </c>
      <c r="Q1590" s="31"/>
      <c r="R1590" s="79">
        <v>4.209252E7</v>
      </c>
      <c r="S1590" s="51"/>
      <c r="T1590" s="51"/>
      <c r="U1590" s="52"/>
    </row>
    <row r="1591" hidden="1">
      <c r="A1591" s="27">
        <v>923.0</v>
      </c>
      <c r="B1591" s="27" t="s">
        <v>54</v>
      </c>
      <c r="C1591" s="27" t="s">
        <v>28</v>
      </c>
      <c r="D1591" s="27" t="s">
        <v>28</v>
      </c>
      <c r="E1591" s="27" t="s">
        <v>28</v>
      </c>
      <c r="F1591" s="27">
        <v>64.0</v>
      </c>
      <c r="G1591" s="27">
        <v>3090.0</v>
      </c>
      <c r="H1591" s="27">
        <v>24.0</v>
      </c>
      <c r="I1591" s="27" t="s">
        <v>30</v>
      </c>
      <c r="J1591" s="27">
        <v>64.0</v>
      </c>
      <c r="K1591" s="28" t="s">
        <v>36</v>
      </c>
      <c r="L1591" s="76">
        <v>1475849.14</v>
      </c>
      <c r="M1591" s="77">
        <v>1552906.449</v>
      </c>
      <c r="N1591" s="61"/>
      <c r="O1591" s="78">
        <v>986.0</v>
      </c>
      <c r="P1591" s="76">
        <v>797185.871</v>
      </c>
      <c r="Q1591" s="31"/>
      <c r="R1591" s="79">
        <v>3.314181E7</v>
      </c>
      <c r="S1591" s="51"/>
      <c r="T1591" s="51"/>
      <c r="U1591" s="52"/>
    </row>
    <row r="1592" hidden="1">
      <c r="A1592" s="27">
        <v>923.0</v>
      </c>
      <c r="B1592" s="27" t="s">
        <v>54</v>
      </c>
      <c r="C1592" s="27" t="s">
        <v>28</v>
      </c>
      <c r="D1592" s="27" t="s">
        <v>28</v>
      </c>
      <c r="E1592" s="27" t="s">
        <v>28</v>
      </c>
      <c r="F1592" s="27">
        <v>64.0</v>
      </c>
      <c r="G1592" s="27">
        <v>3090.0</v>
      </c>
      <c r="H1592" s="27">
        <v>24.0</v>
      </c>
      <c r="I1592" s="27" t="s">
        <v>30</v>
      </c>
      <c r="J1592" s="27">
        <v>64.0</v>
      </c>
      <c r="K1592" s="28" t="s">
        <v>37</v>
      </c>
      <c r="L1592" s="76">
        <v>3649953.403</v>
      </c>
      <c r="M1592" s="77">
        <v>1638827.096</v>
      </c>
      <c r="N1592" s="61"/>
      <c r="O1592" s="78">
        <v>1018.0</v>
      </c>
      <c r="P1592" s="76">
        <v>1986997.993</v>
      </c>
      <c r="Q1592" s="31"/>
      <c r="R1592" s="79">
        <v>1.8085996E8</v>
      </c>
      <c r="S1592" s="51"/>
      <c r="T1592" s="51"/>
      <c r="U1592" s="52"/>
    </row>
    <row r="1593" hidden="1">
      <c r="A1593" s="27">
        <v>923.0</v>
      </c>
      <c r="B1593" s="27" t="s">
        <v>54</v>
      </c>
      <c r="C1593" s="27" t="s">
        <v>28</v>
      </c>
      <c r="D1593" s="27" t="s">
        <v>28</v>
      </c>
      <c r="E1593" s="27" t="s">
        <v>28</v>
      </c>
      <c r="F1593" s="27">
        <v>64.0</v>
      </c>
      <c r="G1593" s="27">
        <v>3090.0</v>
      </c>
      <c r="H1593" s="27">
        <v>24.0</v>
      </c>
      <c r="I1593" s="27" t="s">
        <v>30</v>
      </c>
      <c r="J1593" s="27">
        <v>64.0</v>
      </c>
      <c r="K1593" s="28" t="s">
        <v>38</v>
      </c>
      <c r="L1593" s="76">
        <v>2377793.922</v>
      </c>
      <c r="M1593" s="77">
        <v>1968622.96</v>
      </c>
      <c r="N1593" s="61"/>
      <c r="O1593" s="78">
        <v>1278.0</v>
      </c>
      <c r="P1593" s="76">
        <v>1243649.87999999</v>
      </c>
      <c r="Q1593" s="31"/>
      <c r="R1593" s="79">
        <v>4.729228E7</v>
      </c>
      <c r="S1593" s="51"/>
      <c r="T1593" s="51"/>
      <c r="U1593" s="52"/>
    </row>
    <row r="1594" hidden="1">
      <c r="A1594" s="27">
        <v>923.0</v>
      </c>
      <c r="B1594" s="27" t="s">
        <v>54</v>
      </c>
      <c r="C1594" s="27" t="s">
        <v>28</v>
      </c>
      <c r="D1594" s="27" t="s">
        <v>28</v>
      </c>
      <c r="E1594" s="27" t="s">
        <v>28</v>
      </c>
      <c r="F1594" s="27">
        <v>64.0</v>
      </c>
      <c r="G1594" s="27">
        <v>3090.0</v>
      </c>
      <c r="H1594" s="27">
        <v>24.0</v>
      </c>
      <c r="I1594" s="27" t="s">
        <v>30</v>
      </c>
      <c r="J1594" s="27">
        <v>64.0</v>
      </c>
      <c r="K1594" s="28" t="s">
        <v>39</v>
      </c>
      <c r="L1594" s="76">
        <v>3347597.097</v>
      </c>
      <c r="M1594" s="77">
        <v>2287589.612</v>
      </c>
      <c r="N1594" s="61"/>
      <c r="O1594" s="78">
        <v>1426.0</v>
      </c>
      <c r="P1594" s="76">
        <v>2267403.86299999</v>
      </c>
      <c r="Q1594" s="31"/>
      <c r="R1594" s="79">
        <v>6.824891E7</v>
      </c>
      <c r="S1594" s="51"/>
      <c r="T1594" s="51"/>
      <c r="U1594" s="52"/>
    </row>
    <row r="1595" hidden="1">
      <c r="A1595" s="27">
        <v>923.0</v>
      </c>
      <c r="B1595" s="27" t="s">
        <v>54</v>
      </c>
      <c r="C1595" s="27" t="s">
        <v>28</v>
      </c>
      <c r="D1595" s="27" t="s">
        <v>28</v>
      </c>
      <c r="E1595" s="27" t="s">
        <v>28</v>
      </c>
      <c r="F1595" s="27">
        <v>64.0</v>
      </c>
      <c r="G1595" s="27">
        <v>3090.0</v>
      </c>
      <c r="H1595" s="27">
        <v>24.0</v>
      </c>
      <c r="I1595" s="27" t="s">
        <v>30</v>
      </c>
      <c r="J1595" s="27">
        <v>64.0</v>
      </c>
      <c r="K1595" s="28" t="s">
        <v>40</v>
      </c>
      <c r="L1595" s="76">
        <v>3333181.242</v>
      </c>
      <c r="M1595" s="77">
        <v>1961369.441</v>
      </c>
      <c r="N1595" s="61"/>
      <c r="O1595" s="78">
        <v>1243.0</v>
      </c>
      <c r="P1595" s="76">
        <v>1776826.049</v>
      </c>
      <c r="Q1595" s="31"/>
      <c r="R1595" s="79">
        <v>5.899768E7</v>
      </c>
      <c r="S1595" s="51"/>
      <c r="T1595" s="51"/>
      <c r="U1595" s="52"/>
    </row>
    <row r="1596" hidden="1">
      <c r="A1596" s="27">
        <v>923.0</v>
      </c>
      <c r="B1596" s="27" t="s">
        <v>54</v>
      </c>
      <c r="C1596" s="27" t="s">
        <v>28</v>
      </c>
      <c r="D1596" s="27" t="s">
        <v>28</v>
      </c>
      <c r="E1596" s="27" t="s">
        <v>28</v>
      </c>
      <c r="F1596" s="27">
        <v>64.0</v>
      </c>
      <c r="G1596" s="27">
        <v>3090.0</v>
      </c>
      <c r="H1596" s="27">
        <v>24.0</v>
      </c>
      <c r="I1596" s="27" t="s">
        <v>30</v>
      </c>
      <c r="J1596" s="27">
        <v>64.0</v>
      </c>
      <c r="K1596" s="28" t="s">
        <v>41</v>
      </c>
      <c r="L1596" s="76">
        <v>548499.007</v>
      </c>
      <c r="M1596" s="77">
        <v>528488.631</v>
      </c>
      <c r="N1596" s="61"/>
      <c r="O1596" s="78">
        <v>449.0</v>
      </c>
      <c r="P1596" s="76">
        <v>311454.77</v>
      </c>
      <c r="Q1596" s="31"/>
      <c r="R1596" s="79">
        <v>8056250.0</v>
      </c>
      <c r="S1596" s="51"/>
      <c r="T1596" s="51"/>
      <c r="U1596" s="52"/>
    </row>
    <row r="1597" hidden="1">
      <c r="A1597" s="27">
        <v>923.0</v>
      </c>
      <c r="B1597" s="27" t="s">
        <v>54</v>
      </c>
      <c r="C1597" s="27" t="s">
        <v>28</v>
      </c>
      <c r="D1597" s="27" t="s">
        <v>28</v>
      </c>
      <c r="E1597" s="27" t="s">
        <v>28</v>
      </c>
      <c r="F1597" s="27">
        <v>64.0</v>
      </c>
      <c r="G1597" s="27">
        <v>3090.0</v>
      </c>
      <c r="H1597" s="27">
        <v>24.0</v>
      </c>
      <c r="I1597" s="27" t="s">
        <v>30</v>
      </c>
      <c r="J1597" s="27">
        <v>64.0</v>
      </c>
      <c r="K1597" s="28" t="s">
        <v>42</v>
      </c>
      <c r="L1597" s="76">
        <v>1802119.588</v>
      </c>
      <c r="M1597" s="77">
        <v>1872821.354</v>
      </c>
      <c r="N1597" s="61"/>
      <c r="O1597" s="78">
        <v>1209.0</v>
      </c>
      <c r="P1597" s="76">
        <v>1023940.90899999</v>
      </c>
      <c r="Q1597" s="31"/>
      <c r="R1597" s="79">
        <v>3.004291E7</v>
      </c>
      <c r="S1597" s="51"/>
      <c r="T1597" s="51"/>
      <c r="U1597" s="52"/>
    </row>
    <row r="1598" hidden="1">
      <c r="A1598" s="27">
        <v>923.0</v>
      </c>
      <c r="B1598" s="27" t="s">
        <v>54</v>
      </c>
      <c r="C1598" s="27" t="s">
        <v>28</v>
      </c>
      <c r="D1598" s="27" t="s">
        <v>28</v>
      </c>
      <c r="E1598" s="27" t="s">
        <v>28</v>
      </c>
      <c r="F1598" s="27">
        <v>64.0</v>
      </c>
      <c r="G1598" s="27">
        <v>3090.0</v>
      </c>
      <c r="H1598" s="27">
        <v>24.0</v>
      </c>
      <c r="I1598" s="27" t="s">
        <v>30</v>
      </c>
      <c r="J1598" s="27">
        <v>64.0</v>
      </c>
      <c r="K1598" s="28" t="s">
        <v>43</v>
      </c>
      <c r="L1598" s="44"/>
      <c r="M1598" s="45"/>
      <c r="N1598" s="61"/>
      <c r="O1598" s="61"/>
      <c r="P1598" s="44"/>
      <c r="Q1598" s="31"/>
      <c r="R1598" s="79"/>
      <c r="S1598" s="51"/>
      <c r="T1598" s="51"/>
      <c r="U1598" s="52"/>
    </row>
    <row r="1599" hidden="1">
      <c r="A1599" s="27">
        <v>923.0</v>
      </c>
      <c r="B1599" s="27" t="s">
        <v>54</v>
      </c>
      <c r="C1599" s="27" t="s">
        <v>28</v>
      </c>
      <c r="D1599" s="27" t="s">
        <v>28</v>
      </c>
      <c r="E1599" s="27" t="s">
        <v>28</v>
      </c>
      <c r="F1599" s="27">
        <v>64.0</v>
      </c>
      <c r="G1599" s="27">
        <v>3090.0</v>
      </c>
      <c r="H1599" s="27">
        <v>24.0</v>
      </c>
      <c r="I1599" s="27" t="s">
        <v>30</v>
      </c>
      <c r="J1599" s="27">
        <v>64.0</v>
      </c>
      <c r="K1599" s="28" t="s">
        <v>44</v>
      </c>
      <c r="L1599" s="76">
        <v>1533691.583</v>
      </c>
      <c r="M1599" s="77">
        <v>1535198.869</v>
      </c>
      <c r="N1599" s="61"/>
      <c r="O1599" s="78">
        <v>1057.0</v>
      </c>
      <c r="P1599" s="76">
        <v>686362.690999999</v>
      </c>
      <c r="Q1599" s="31"/>
      <c r="R1599" s="79">
        <v>3.357001E7</v>
      </c>
      <c r="S1599" s="51"/>
      <c r="T1599" s="51"/>
      <c r="U1599" s="52"/>
    </row>
    <row r="1600" hidden="1">
      <c r="A1600" s="27">
        <v>923.0</v>
      </c>
      <c r="B1600" s="27" t="s">
        <v>54</v>
      </c>
      <c r="C1600" s="27" t="s">
        <v>28</v>
      </c>
      <c r="D1600" s="27" t="s">
        <v>28</v>
      </c>
      <c r="E1600" s="27" t="s">
        <v>28</v>
      </c>
      <c r="F1600" s="27">
        <v>64.0</v>
      </c>
      <c r="G1600" s="27">
        <v>3090.0</v>
      </c>
      <c r="H1600" s="27">
        <v>24.0</v>
      </c>
      <c r="I1600" s="27" t="s">
        <v>30</v>
      </c>
      <c r="J1600" s="27">
        <v>64.0</v>
      </c>
      <c r="K1600" s="28" t="s">
        <v>45</v>
      </c>
      <c r="L1600" s="44"/>
      <c r="M1600" s="45"/>
      <c r="N1600" s="61"/>
      <c r="O1600" s="61"/>
      <c r="P1600" s="44"/>
      <c r="Q1600" s="31"/>
      <c r="R1600" s="79"/>
      <c r="S1600" s="51"/>
      <c r="T1600" s="51"/>
      <c r="U1600" s="52"/>
    </row>
    <row r="1601" hidden="1">
      <c r="A1601" s="27">
        <v>923.0</v>
      </c>
      <c r="B1601" s="27" t="s">
        <v>54</v>
      </c>
      <c r="C1601" s="27" t="s">
        <v>28</v>
      </c>
      <c r="D1601" s="27" t="s">
        <v>28</v>
      </c>
      <c r="E1601" s="27" t="s">
        <v>28</v>
      </c>
      <c r="F1601" s="27">
        <v>64.0</v>
      </c>
      <c r="G1601" s="27">
        <v>3090.0</v>
      </c>
      <c r="H1601" s="27">
        <v>24.0</v>
      </c>
      <c r="I1601" s="27" t="s">
        <v>30</v>
      </c>
      <c r="J1601" s="27">
        <v>64.0</v>
      </c>
      <c r="K1601" s="28" t="s">
        <v>46</v>
      </c>
      <c r="L1601" s="76">
        <v>709904.004</v>
      </c>
      <c r="M1601" s="77">
        <v>69452.714</v>
      </c>
      <c r="N1601" s="61"/>
      <c r="O1601" s="78">
        <v>40.0</v>
      </c>
      <c r="P1601" s="76">
        <v>102140.914999999</v>
      </c>
      <c r="Q1601" s="31"/>
      <c r="R1601" s="79">
        <v>3.572693E7</v>
      </c>
      <c r="S1601" s="51"/>
      <c r="T1601" s="51"/>
      <c r="U1601" s="52"/>
    </row>
    <row r="1602" hidden="1">
      <c r="A1602" s="27">
        <v>923.0</v>
      </c>
      <c r="B1602" s="27" t="s">
        <v>54</v>
      </c>
      <c r="C1602" s="27" t="s">
        <v>28</v>
      </c>
      <c r="D1602" s="27" t="s">
        <v>28</v>
      </c>
      <c r="E1602" s="27" t="s">
        <v>28</v>
      </c>
      <c r="F1602" s="27">
        <v>64.0</v>
      </c>
      <c r="G1602" s="27">
        <v>3090.0</v>
      </c>
      <c r="H1602" s="27">
        <v>24.0</v>
      </c>
      <c r="I1602" s="27" t="s">
        <v>30</v>
      </c>
      <c r="J1602" s="27">
        <v>64.0</v>
      </c>
      <c r="K1602" s="28" t="s">
        <v>47</v>
      </c>
      <c r="L1602" s="44"/>
      <c r="M1602" s="45"/>
      <c r="N1602" s="61"/>
      <c r="O1602" s="61"/>
      <c r="P1602" s="44"/>
      <c r="Q1602" s="31"/>
      <c r="R1602" s="79"/>
      <c r="S1602" s="51"/>
      <c r="T1602" s="51"/>
      <c r="U1602" s="52"/>
    </row>
    <row r="1603" hidden="1">
      <c r="A1603" s="27">
        <v>923.0</v>
      </c>
      <c r="B1603" s="27" t="s">
        <v>54</v>
      </c>
      <c r="C1603" s="27" t="s">
        <v>28</v>
      </c>
      <c r="D1603" s="27" t="s">
        <v>28</v>
      </c>
      <c r="E1603" s="27" t="s">
        <v>28</v>
      </c>
      <c r="F1603" s="27">
        <v>64.0</v>
      </c>
      <c r="G1603" s="27">
        <v>3090.0</v>
      </c>
      <c r="H1603" s="27">
        <v>24.0</v>
      </c>
      <c r="I1603" s="27" t="s">
        <v>30</v>
      </c>
      <c r="J1603" s="27">
        <v>64.0</v>
      </c>
      <c r="K1603" s="28" t="s">
        <v>48</v>
      </c>
      <c r="L1603" s="44"/>
      <c r="M1603" s="45"/>
      <c r="N1603" s="61"/>
      <c r="O1603" s="61"/>
      <c r="P1603" s="44"/>
      <c r="Q1603" s="31"/>
      <c r="R1603" s="79"/>
      <c r="S1603" s="51"/>
      <c r="T1603" s="51"/>
      <c r="U1603" s="52"/>
    </row>
    <row r="1604" hidden="1">
      <c r="A1604" s="27">
        <v>923.0</v>
      </c>
      <c r="B1604" s="27" t="s">
        <v>54</v>
      </c>
      <c r="C1604" s="27" t="s">
        <v>28</v>
      </c>
      <c r="D1604" s="27" t="s">
        <v>28</v>
      </c>
      <c r="E1604" s="27" t="s">
        <v>28</v>
      </c>
      <c r="F1604" s="27">
        <v>64.0</v>
      </c>
      <c r="G1604" s="27">
        <v>3090.0</v>
      </c>
      <c r="H1604" s="27">
        <v>24.0</v>
      </c>
      <c r="I1604" s="27" t="s">
        <v>30</v>
      </c>
      <c r="J1604" s="27">
        <v>64.0</v>
      </c>
      <c r="K1604" s="28" t="s">
        <v>49</v>
      </c>
      <c r="L1604" s="76">
        <v>1600257.025</v>
      </c>
      <c r="M1604" s="77">
        <v>1552951.291</v>
      </c>
      <c r="N1604" s="61"/>
      <c r="O1604" s="78">
        <v>1019.0</v>
      </c>
      <c r="P1604" s="76">
        <v>1118153.08499999</v>
      </c>
      <c r="Q1604" s="31"/>
      <c r="R1604" s="79">
        <v>5.496513E7</v>
      </c>
      <c r="S1604" s="51"/>
      <c r="T1604" s="51"/>
      <c r="U1604" s="52"/>
    </row>
    <row r="1605" hidden="1">
      <c r="A1605" s="27">
        <v>923.0</v>
      </c>
      <c r="B1605" s="27" t="s">
        <v>54</v>
      </c>
      <c r="C1605" s="27" t="s">
        <v>28</v>
      </c>
      <c r="D1605" s="27" t="s">
        <v>28</v>
      </c>
      <c r="E1605" s="27" t="s">
        <v>28</v>
      </c>
      <c r="F1605" s="27">
        <v>64.0</v>
      </c>
      <c r="G1605" s="27">
        <v>3090.0</v>
      </c>
      <c r="H1605" s="27">
        <v>24.0</v>
      </c>
      <c r="I1605" s="27" t="s">
        <v>30</v>
      </c>
      <c r="J1605" s="27">
        <v>64.0</v>
      </c>
      <c r="K1605" s="28" t="s">
        <v>50</v>
      </c>
      <c r="L1605" s="44"/>
      <c r="M1605" s="45"/>
      <c r="N1605" s="61"/>
      <c r="O1605" s="61"/>
      <c r="P1605" s="44"/>
      <c r="Q1605" s="31"/>
      <c r="R1605" s="79"/>
      <c r="S1605" s="51"/>
      <c r="T1605" s="51"/>
      <c r="U1605" s="52"/>
    </row>
    <row r="1606" hidden="1">
      <c r="A1606" s="27">
        <v>923.0</v>
      </c>
      <c r="B1606" s="27" t="s">
        <v>54</v>
      </c>
      <c r="C1606" s="27" t="s">
        <v>28</v>
      </c>
      <c r="D1606" s="27" t="s">
        <v>28</v>
      </c>
      <c r="E1606" s="27" t="s">
        <v>28</v>
      </c>
      <c r="F1606" s="27">
        <v>64.0</v>
      </c>
      <c r="G1606" s="27">
        <v>3090.0</v>
      </c>
      <c r="H1606" s="27">
        <v>24.0</v>
      </c>
      <c r="I1606" s="27" t="s">
        <v>30</v>
      </c>
      <c r="J1606" s="27">
        <v>64.0</v>
      </c>
      <c r="K1606" s="28" t="s">
        <v>51</v>
      </c>
      <c r="L1606" s="44"/>
      <c r="M1606" s="45"/>
      <c r="N1606" s="61"/>
      <c r="O1606" s="61"/>
      <c r="P1606" s="44"/>
      <c r="Q1606" s="31"/>
      <c r="R1606" s="79"/>
      <c r="S1606" s="51"/>
      <c r="T1606" s="51"/>
      <c r="U1606" s="52"/>
    </row>
    <row r="1607" hidden="1">
      <c r="A1607" s="27">
        <v>923.0</v>
      </c>
      <c r="B1607" s="27" t="s">
        <v>54</v>
      </c>
      <c r="C1607" s="27" t="s">
        <v>28</v>
      </c>
      <c r="D1607" s="27" t="s">
        <v>28</v>
      </c>
      <c r="E1607" s="27" t="s">
        <v>28</v>
      </c>
      <c r="F1607" s="27">
        <v>64.0</v>
      </c>
      <c r="G1607" s="27">
        <v>3090.0</v>
      </c>
      <c r="H1607" s="27">
        <v>24.0</v>
      </c>
      <c r="I1607" s="27" t="s">
        <v>30</v>
      </c>
      <c r="J1607" s="27">
        <v>64.0</v>
      </c>
      <c r="K1607" s="28" t="s">
        <v>52</v>
      </c>
      <c r="L1607" s="76">
        <v>145643.454</v>
      </c>
      <c r="M1607" s="77">
        <v>87402.171</v>
      </c>
      <c r="N1607" s="61"/>
      <c r="O1607" s="78">
        <v>32.0</v>
      </c>
      <c r="P1607" s="76">
        <v>92410.811</v>
      </c>
      <c r="Q1607" s="31"/>
      <c r="R1607" s="79">
        <v>3.685521E7</v>
      </c>
      <c r="S1607" s="51"/>
      <c r="T1607" s="51"/>
      <c r="U1607" s="52"/>
    </row>
    <row r="1608" hidden="1">
      <c r="A1608" s="27">
        <v>923.0</v>
      </c>
      <c r="B1608" s="27" t="s">
        <v>54</v>
      </c>
      <c r="C1608" s="27" t="s">
        <v>28</v>
      </c>
      <c r="D1608" s="27" t="s">
        <v>28</v>
      </c>
      <c r="E1608" s="27" t="s">
        <v>28</v>
      </c>
      <c r="F1608" s="27">
        <v>64.0</v>
      </c>
      <c r="G1608" s="27">
        <v>3090.0</v>
      </c>
      <c r="H1608" s="27">
        <v>24.0</v>
      </c>
      <c r="I1608" s="27" t="s">
        <v>30</v>
      </c>
      <c r="J1608" s="27">
        <v>128.0</v>
      </c>
      <c r="K1608" s="28" t="s">
        <v>31</v>
      </c>
      <c r="L1608" s="76">
        <v>2845790.389</v>
      </c>
      <c r="M1608" s="77">
        <v>3048724.047</v>
      </c>
      <c r="N1608" s="61"/>
      <c r="O1608" s="78">
        <v>7875.0</v>
      </c>
      <c r="P1608" s="76">
        <v>1.8253885225E7</v>
      </c>
      <c r="Q1608" s="31"/>
      <c r="R1608" s="79">
        <v>6.137776E7</v>
      </c>
      <c r="S1608" s="51"/>
      <c r="T1608" s="51"/>
      <c r="U1608" s="52"/>
    </row>
    <row r="1609" hidden="1">
      <c r="A1609" s="27">
        <v>923.0</v>
      </c>
      <c r="B1609" s="27" t="s">
        <v>54</v>
      </c>
      <c r="C1609" s="27" t="s">
        <v>28</v>
      </c>
      <c r="D1609" s="27" t="s">
        <v>28</v>
      </c>
      <c r="E1609" s="27" t="s">
        <v>28</v>
      </c>
      <c r="F1609" s="27">
        <v>64.0</v>
      </c>
      <c r="G1609" s="27">
        <v>3090.0</v>
      </c>
      <c r="H1609" s="27">
        <v>24.0</v>
      </c>
      <c r="I1609" s="27" t="s">
        <v>30</v>
      </c>
      <c r="J1609" s="27">
        <v>128.0</v>
      </c>
      <c r="K1609" s="28" t="s">
        <v>32</v>
      </c>
      <c r="L1609" s="76">
        <v>795935.549</v>
      </c>
      <c r="M1609" s="77">
        <v>501987.774</v>
      </c>
      <c r="N1609" s="61"/>
      <c r="O1609" s="78">
        <v>351.0</v>
      </c>
      <c r="P1609" s="76">
        <v>497770.891999999</v>
      </c>
      <c r="Q1609" s="31"/>
      <c r="R1609" s="79">
        <v>1.459886E7</v>
      </c>
      <c r="S1609" s="51"/>
      <c r="T1609" s="51"/>
      <c r="U1609" s="52"/>
    </row>
    <row r="1610" hidden="1">
      <c r="A1610" s="27">
        <v>923.0</v>
      </c>
      <c r="B1610" s="27" t="s">
        <v>54</v>
      </c>
      <c r="C1610" s="27" t="s">
        <v>28</v>
      </c>
      <c r="D1610" s="27" t="s">
        <v>28</v>
      </c>
      <c r="E1610" s="27" t="s">
        <v>28</v>
      </c>
      <c r="F1610" s="27">
        <v>64.0</v>
      </c>
      <c r="G1610" s="27">
        <v>3090.0</v>
      </c>
      <c r="H1610" s="27">
        <v>24.0</v>
      </c>
      <c r="I1610" s="27" t="s">
        <v>30</v>
      </c>
      <c r="J1610" s="27">
        <v>128.0</v>
      </c>
      <c r="K1610" s="28" t="s">
        <v>33</v>
      </c>
      <c r="L1610" s="76">
        <v>3840216.946</v>
      </c>
      <c r="M1610" s="77">
        <v>3784772.518</v>
      </c>
      <c r="N1610" s="61"/>
      <c r="O1610" s="78">
        <v>2479.0</v>
      </c>
      <c r="P1610" s="76">
        <v>1733906.858</v>
      </c>
      <c r="Q1610" s="31"/>
      <c r="R1610" s="79">
        <v>1.3954234E8</v>
      </c>
      <c r="S1610" s="51"/>
      <c r="T1610" s="51"/>
      <c r="U1610" s="52"/>
    </row>
    <row r="1611" hidden="1">
      <c r="A1611" s="27">
        <v>923.0</v>
      </c>
      <c r="B1611" s="27" t="s">
        <v>54</v>
      </c>
      <c r="C1611" s="27" t="s">
        <v>28</v>
      </c>
      <c r="D1611" s="27" t="s">
        <v>28</v>
      </c>
      <c r="E1611" s="27" t="s">
        <v>28</v>
      </c>
      <c r="F1611" s="27">
        <v>64.0</v>
      </c>
      <c r="G1611" s="27">
        <v>3090.0</v>
      </c>
      <c r="H1611" s="27">
        <v>24.0</v>
      </c>
      <c r="I1611" s="27" t="s">
        <v>30</v>
      </c>
      <c r="J1611" s="27">
        <v>128.0</v>
      </c>
      <c r="K1611" s="28" t="s">
        <v>34</v>
      </c>
      <c r="L1611" s="76">
        <v>3628327.176</v>
      </c>
      <c r="M1611" s="77">
        <v>3800010.997</v>
      </c>
      <c r="N1611" s="61"/>
      <c r="O1611" s="78">
        <v>2421.0</v>
      </c>
      <c r="P1611" s="76">
        <v>3013467.512</v>
      </c>
      <c r="Q1611" s="31"/>
      <c r="R1611" s="79">
        <v>2.6448536E8</v>
      </c>
      <c r="S1611" s="51"/>
      <c r="T1611" s="51"/>
      <c r="U1611" s="52"/>
    </row>
    <row r="1612" hidden="1">
      <c r="A1612" s="27">
        <v>923.0</v>
      </c>
      <c r="B1612" s="27" t="s">
        <v>54</v>
      </c>
      <c r="C1612" s="27" t="s">
        <v>28</v>
      </c>
      <c r="D1612" s="27" t="s">
        <v>28</v>
      </c>
      <c r="E1612" s="27" t="s">
        <v>28</v>
      </c>
      <c r="F1612" s="27">
        <v>64.0</v>
      </c>
      <c r="G1612" s="27">
        <v>3090.0</v>
      </c>
      <c r="H1612" s="27">
        <v>24.0</v>
      </c>
      <c r="I1612" s="27" t="s">
        <v>30</v>
      </c>
      <c r="J1612" s="27">
        <v>128.0</v>
      </c>
      <c r="K1612" s="28" t="s">
        <v>35</v>
      </c>
      <c r="L1612" s="76">
        <v>4392701.079</v>
      </c>
      <c r="M1612" s="77">
        <v>3890375.722</v>
      </c>
      <c r="N1612" s="61"/>
      <c r="O1612" s="78">
        <v>2491.0</v>
      </c>
      <c r="P1612" s="76">
        <v>2315027.703</v>
      </c>
      <c r="Q1612" s="31"/>
      <c r="R1612" s="79">
        <v>1.3821019E8</v>
      </c>
      <c r="S1612" s="51"/>
      <c r="T1612" s="51"/>
      <c r="U1612" s="52"/>
    </row>
    <row r="1613" hidden="1">
      <c r="A1613" s="27">
        <v>923.0</v>
      </c>
      <c r="B1613" s="27" t="s">
        <v>54</v>
      </c>
      <c r="C1613" s="27" t="s">
        <v>28</v>
      </c>
      <c r="D1613" s="27" t="s">
        <v>28</v>
      </c>
      <c r="E1613" s="27" t="s">
        <v>28</v>
      </c>
      <c r="F1613" s="27">
        <v>64.0</v>
      </c>
      <c r="G1613" s="27">
        <v>3090.0</v>
      </c>
      <c r="H1613" s="27">
        <v>24.0</v>
      </c>
      <c r="I1613" s="27" t="s">
        <v>30</v>
      </c>
      <c r="J1613" s="27">
        <v>128.0</v>
      </c>
      <c r="K1613" s="28" t="s">
        <v>36</v>
      </c>
      <c r="L1613" s="76">
        <v>2866789.051</v>
      </c>
      <c r="M1613" s="77">
        <v>3040796.041</v>
      </c>
      <c r="N1613" s="61"/>
      <c r="O1613" s="78">
        <v>3939.0</v>
      </c>
      <c r="P1613" s="76">
        <v>2517457.83799999</v>
      </c>
      <c r="Q1613" s="31"/>
      <c r="R1613" s="79">
        <v>6.401162E7</v>
      </c>
      <c r="S1613" s="51"/>
      <c r="T1613" s="51"/>
      <c r="U1613" s="52"/>
    </row>
    <row r="1614" hidden="1">
      <c r="A1614" s="27">
        <v>923.0</v>
      </c>
      <c r="B1614" s="27" t="s">
        <v>54</v>
      </c>
      <c r="C1614" s="27" t="s">
        <v>28</v>
      </c>
      <c r="D1614" s="27" t="s">
        <v>28</v>
      </c>
      <c r="E1614" s="27" t="s">
        <v>28</v>
      </c>
      <c r="F1614" s="27">
        <v>64.0</v>
      </c>
      <c r="G1614" s="27">
        <v>3090.0</v>
      </c>
      <c r="H1614" s="27">
        <v>24.0</v>
      </c>
      <c r="I1614" s="27" t="s">
        <v>30</v>
      </c>
      <c r="J1614" s="27">
        <v>128.0</v>
      </c>
      <c r="K1614" s="28" t="s">
        <v>37</v>
      </c>
      <c r="L1614" s="76">
        <v>4321523.209</v>
      </c>
      <c r="M1614" s="77">
        <v>3842628.763</v>
      </c>
      <c r="N1614" s="61"/>
      <c r="O1614" s="78">
        <v>2487.0</v>
      </c>
      <c r="P1614" s="76">
        <v>2271545.31499999</v>
      </c>
      <c r="Q1614" s="31"/>
      <c r="R1614" s="79"/>
      <c r="S1614" s="51"/>
      <c r="T1614" s="51"/>
      <c r="U1614" s="52"/>
    </row>
    <row r="1615" hidden="1">
      <c r="A1615" s="27">
        <v>923.0</v>
      </c>
      <c r="B1615" s="27" t="s">
        <v>54</v>
      </c>
      <c r="C1615" s="27" t="s">
        <v>28</v>
      </c>
      <c r="D1615" s="27" t="s">
        <v>28</v>
      </c>
      <c r="E1615" s="27" t="s">
        <v>28</v>
      </c>
      <c r="F1615" s="27">
        <v>64.0</v>
      </c>
      <c r="G1615" s="27">
        <v>3090.0</v>
      </c>
      <c r="H1615" s="27">
        <v>24.0</v>
      </c>
      <c r="I1615" s="27" t="s">
        <v>30</v>
      </c>
      <c r="J1615" s="27">
        <v>128.0</v>
      </c>
      <c r="K1615" s="28" t="s">
        <v>38</v>
      </c>
      <c r="L1615" s="76">
        <v>4714953.866</v>
      </c>
      <c r="M1615" s="77">
        <v>3942252.557</v>
      </c>
      <c r="N1615" s="61"/>
      <c r="O1615" s="78">
        <v>2555.0</v>
      </c>
      <c r="P1615" s="76">
        <v>2084242.82799999</v>
      </c>
      <c r="Q1615" s="31"/>
      <c r="R1615" s="79">
        <v>1.5005615E8</v>
      </c>
      <c r="S1615" s="51"/>
      <c r="T1615" s="51"/>
      <c r="U1615" s="52"/>
    </row>
    <row r="1616" hidden="1">
      <c r="A1616" s="27">
        <v>923.0</v>
      </c>
      <c r="B1616" s="27" t="s">
        <v>54</v>
      </c>
      <c r="C1616" s="27" t="s">
        <v>28</v>
      </c>
      <c r="D1616" s="27" t="s">
        <v>28</v>
      </c>
      <c r="E1616" s="27" t="s">
        <v>28</v>
      </c>
      <c r="F1616" s="27">
        <v>64.0</v>
      </c>
      <c r="G1616" s="27">
        <v>3090.0</v>
      </c>
      <c r="H1616" s="27">
        <v>24.0</v>
      </c>
      <c r="I1616" s="27" t="s">
        <v>30</v>
      </c>
      <c r="J1616" s="27">
        <v>128.0</v>
      </c>
      <c r="K1616" s="28" t="s">
        <v>39</v>
      </c>
      <c r="L1616" s="76">
        <v>3661099.006</v>
      </c>
      <c r="M1616" s="77">
        <v>3712427.847</v>
      </c>
      <c r="N1616" s="61"/>
      <c r="O1616" s="78">
        <v>2602.0</v>
      </c>
      <c r="P1616" s="76">
        <v>3130199.97</v>
      </c>
      <c r="Q1616" s="31"/>
      <c r="R1616" s="79">
        <v>2.2571932E8</v>
      </c>
      <c r="S1616" s="51"/>
      <c r="T1616" s="51"/>
      <c r="U1616" s="52"/>
    </row>
    <row r="1617" hidden="1">
      <c r="A1617" s="27">
        <v>923.0</v>
      </c>
      <c r="B1617" s="27" t="s">
        <v>54</v>
      </c>
      <c r="C1617" s="27" t="s">
        <v>28</v>
      </c>
      <c r="D1617" s="27" t="s">
        <v>28</v>
      </c>
      <c r="E1617" s="27" t="s">
        <v>28</v>
      </c>
      <c r="F1617" s="27">
        <v>64.0</v>
      </c>
      <c r="G1617" s="27">
        <v>3090.0</v>
      </c>
      <c r="H1617" s="27">
        <v>24.0</v>
      </c>
      <c r="I1617" s="27" t="s">
        <v>30</v>
      </c>
      <c r="J1617" s="27">
        <v>128.0</v>
      </c>
      <c r="K1617" s="28" t="s">
        <v>40</v>
      </c>
      <c r="L1617" s="76">
        <v>3860122.739</v>
      </c>
      <c r="M1617" s="77">
        <v>3810334.704</v>
      </c>
      <c r="N1617" s="61"/>
      <c r="O1617" s="78">
        <v>2481.0</v>
      </c>
      <c r="P1617" s="76">
        <v>2925677.85399999</v>
      </c>
      <c r="Q1617" s="31"/>
      <c r="R1617" s="79">
        <v>1.4987959E8</v>
      </c>
      <c r="S1617" s="51"/>
      <c r="T1617" s="51"/>
      <c r="U1617" s="52"/>
    </row>
    <row r="1618" hidden="1">
      <c r="A1618" s="27">
        <v>923.0</v>
      </c>
      <c r="B1618" s="27" t="s">
        <v>54</v>
      </c>
      <c r="C1618" s="27" t="s">
        <v>28</v>
      </c>
      <c r="D1618" s="27" t="s">
        <v>28</v>
      </c>
      <c r="E1618" s="27" t="s">
        <v>28</v>
      </c>
      <c r="F1618" s="27">
        <v>64.0</v>
      </c>
      <c r="G1618" s="27">
        <v>3090.0</v>
      </c>
      <c r="H1618" s="27">
        <v>24.0</v>
      </c>
      <c r="I1618" s="27" t="s">
        <v>30</v>
      </c>
      <c r="J1618" s="27">
        <v>128.0</v>
      </c>
      <c r="K1618" s="28" t="s">
        <v>41</v>
      </c>
      <c r="L1618" s="76">
        <v>919343.561</v>
      </c>
      <c r="M1618" s="77">
        <v>914633.583</v>
      </c>
      <c r="N1618" s="61"/>
      <c r="O1618" s="78">
        <v>891.0</v>
      </c>
      <c r="P1618" s="76">
        <v>546729.917999999</v>
      </c>
      <c r="Q1618" s="31"/>
      <c r="R1618" s="79">
        <v>3.08877E7</v>
      </c>
      <c r="S1618" s="51"/>
      <c r="T1618" s="51"/>
      <c r="U1618" s="52"/>
    </row>
    <row r="1619" hidden="1">
      <c r="A1619" s="27">
        <v>923.0</v>
      </c>
      <c r="B1619" s="27" t="s">
        <v>54</v>
      </c>
      <c r="C1619" s="27" t="s">
        <v>28</v>
      </c>
      <c r="D1619" s="27" t="s">
        <v>28</v>
      </c>
      <c r="E1619" s="27" t="s">
        <v>28</v>
      </c>
      <c r="F1619" s="27">
        <v>64.0</v>
      </c>
      <c r="G1619" s="27">
        <v>3090.0</v>
      </c>
      <c r="H1619" s="27">
        <v>24.0</v>
      </c>
      <c r="I1619" s="27" t="s">
        <v>30</v>
      </c>
      <c r="J1619" s="27">
        <v>128.0</v>
      </c>
      <c r="K1619" s="28" t="s">
        <v>42</v>
      </c>
      <c r="L1619" s="76">
        <v>3545375.526</v>
      </c>
      <c r="M1619" s="77">
        <v>3690836.121</v>
      </c>
      <c r="N1619" s="61"/>
      <c r="O1619" s="78">
        <v>2873.0</v>
      </c>
      <c r="P1619" s="76">
        <v>1724685.08799999</v>
      </c>
      <c r="Q1619" s="31"/>
      <c r="R1619" s="79">
        <v>9.195295E7</v>
      </c>
      <c r="S1619" s="51"/>
      <c r="T1619" s="51"/>
      <c r="U1619" s="52"/>
    </row>
    <row r="1620" hidden="1">
      <c r="A1620" s="27">
        <v>923.0</v>
      </c>
      <c r="B1620" s="27" t="s">
        <v>54</v>
      </c>
      <c r="C1620" s="27" t="s">
        <v>28</v>
      </c>
      <c r="D1620" s="27" t="s">
        <v>28</v>
      </c>
      <c r="E1620" s="27" t="s">
        <v>28</v>
      </c>
      <c r="F1620" s="27">
        <v>64.0</v>
      </c>
      <c r="G1620" s="27">
        <v>3090.0</v>
      </c>
      <c r="H1620" s="27">
        <v>24.0</v>
      </c>
      <c r="I1620" s="27" t="s">
        <v>30</v>
      </c>
      <c r="J1620" s="27">
        <v>128.0</v>
      </c>
      <c r="K1620" s="28" t="s">
        <v>43</v>
      </c>
      <c r="L1620" s="44"/>
      <c r="M1620" s="45"/>
      <c r="N1620" s="61"/>
      <c r="O1620" s="61"/>
      <c r="P1620" s="44"/>
      <c r="Q1620" s="31"/>
      <c r="R1620" s="79"/>
      <c r="S1620" s="51"/>
      <c r="T1620" s="51"/>
      <c r="U1620" s="52"/>
    </row>
    <row r="1621" hidden="1">
      <c r="A1621" s="27">
        <v>923.0</v>
      </c>
      <c r="B1621" s="27" t="s">
        <v>54</v>
      </c>
      <c r="C1621" s="27" t="s">
        <v>28</v>
      </c>
      <c r="D1621" s="27" t="s">
        <v>28</v>
      </c>
      <c r="E1621" s="27" t="s">
        <v>28</v>
      </c>
      <c r="F1621" s="27">
        <v>64.0</v>
      </c>
      <c r="G1621" s="27">
        <v>3090.0</v>
      </c>
      <c r="H1621" s="27">
        <v>24.0</v>
      </c>
      <c r="I1621" s="27" t="s">
        <v>30</v>
      </c>
      <c r="J1621" s="27">
        <v>128.0</v>
      </c>
      <c r="K1621" s="28" t="s">
        <v>44</v>
      </c>
      <c r="L1621" s="76">
        <v>3074935.994</v>
      </c>
      <c r="M1621" s="77">
        <v>3100059.277</v>
      </c>
      <c r="N1621" s="61"/>
      <c r="O1621" s="78">
        <v>2107.0</v>
      </c>
      <c r="P1621" s="76">
        <v>1263174.87599999</v>
      </c>
      <c r="Q1621" s="31"/>
      <c r="R1621" s="79">
        <v>1.055439E8</v>
      </c>
      <c r="S1621" s="51"/>
      <c r="T1621" s="51"/>
      <c r="U1621" s="52"/>
    </row>
    <row r="1622" hidden="1">
      <c r="A1622" s="27">
        <v>923.0</v>
      </c>
      <c r="B1622" s="27" t="s">
        <v>54</v>
      </c>
      <c r="C1622" s="27" t="s">
        <v>28</v>
      </c>
      <c r="D1622" s="27" t="s">
        <v>28</v>
      </c>
      <c r="E1622" s="27" t="s">
        <v>28</v>
      </c>
      <c r="F1622" s="27">
        <v>64.0</v>
      </c>
      <c r="G1622" s="27">
        <v>3090.0</v>
      </c>
      <c r="H1622" s="27">
        <v>24.0</v>
      </c>
      <c r="I1622" s="27" t="s">
        <v>30</v>
      </c>
      <c r="J1622" s="27">
        <v>128.0</v>
      </c>
      <c r="K1622" s="28" t="s">
        <v>45</v>
      </c>
      <c r="L1622" s="44"/>
      <c r="M1622" s="45"/>
      <c r="N1622" s="61"/>
      <c r="O1622" s="61"/>
      <c r="P1622" s="44"/>
      <c r="Q1622" s="31"/>
      <c r="R1622" s="79"/>
      <c r="S1622" s="51"/>
      <c r="T1622" s="51"/>
      <c r="U1622" s="52"/>
    </row>
    <row r="1623" hidden="1">
      <c r="A1623" s="27">
        <v>923.0</v>
      </c>
      <c r="B1623" s="27" t="s">
        <v>54</v>
      </c>
      <c r="C1623" s="27" t="s">
        <v>28</v>
      </c>
      <c r="D1623" s="27" t="s">
        <v>28</v>
      </c>
      <c r="E1623" s="27" t="s">
        <v>28</v>
      </c>
      <c r="F1623" s="27">
        <v>64.0</v>
      </c>
      <c r="G1623" s="27">
        <v>3090.0</v>
      </c>
      <c r="H1623" s="27">
        <v>24.0</v>
      </c>
      <c r="I1623" s="27" t="s">
        <v>30</v>
      </c>
      <c r="J1623" s="27">
        <v>128.0</v>
      </c>
      <c r="K1623" s="28" t="s">
        <v>46</v>
      </c>
      <c r="L1623" s="76">
        <v>272907.962</v>
      </c>
      <c r="M1623" s="77">
        <v>232703.727</v>
      </c>
      <c r="N1623" s="61"/>
      <c r="O1623" s="78">
        <v>151.0</v>
      </c>
      <c r="P1623" s="76">
        <v>331691.702999999</v>
      </c>
      <c r="Q1623" s="31"/>
      <c r="R1623" s="79">
        <v>4.361046E7</v>
      </c>
      <c r="S1623" s="51"/>
      <c r="T1623" s="51"/>
      <c r="U1623" s="52"/>
    </row>
    <row r="1624" hidden="1">
      <c r="A1624" s="27">
        <v>923.0</v>
      </c>
      <c r="B1624" s="27" t="s">
        <v>54</v>
      </c>
      <c r="C1624" s="27" t="s">
        <v>28</v>
      </c>
      <c r="D1624" s="27" t="s">
        <v>28</v>
      </c>
      <c r="E1624" s="27" t="s">
        <v>28</v>
      </c>
      <c r="F1624" s="27">
        <v>64.0</v>
      </c>
      <c r="G1624" s="27">
        <v>3090.0</v>
      </c>
      <c r="H1624" s="27">
        <v>24.0</v>
      </c>
      <c r="I1624" s="27" t="s">
        <v>30</v>
      </c>
      <c r="J1624" s="27">
        <v>128.0</v>
      </c>
      <c r="K1624" s="28" t="s">
        <v>47</v>
      </c>
      <c r="L1624" s="44"/>
      <c r="M1624" s="45"/>
      <c r="N1624" s="61"/>
      <c r="O1624" s="61"/>
      <c r="P1624" s="44"/>
      <c r="Q1624" s="31"/>
      <c r="R1624" s="79"/>
      <c r="S1624" s="51"/>
      <c r="T1624" s="51"/>
      <c r="U1624" s="52"/>
    </row>
    <row r="1625" hidden="1">
      <c r="A1625" s="27">
        <v>923.0</v>
      </c>
      <c r="B1625" s="27" t="s">
        <v>54</v>
      </c>
      <c r="C1625" s="27" t="s">
        <v>28</v>
      </c>
      <c r="D1625" s="27" t="s">
        <v>28</v>
      </c>
      <c r="E1625" s="27" t="s">
        <v>28</v>
      </c>
      <c r="F1625" s="27">
        <v>64.0</v>
      </c>
      <c r="G1625" s="27">
        <v>3090.0</v>
      </c>
      <c r="H1625" s="27">
        <v>24.0</v>
      </c>
      <c r="I1625" s="27" t="s">
        <v>30</v>
      </c>
      <c r="J1625" s="27">
        <v>128.0</v>
      </c>
      <c r="K1625" s="28" t="s">
        <v>48</v>
      </c>
      <c r="L1625" s="44"/>
      <c r="M1625" s="45"/>
      <c r="N1625" s="61"/>
      <c r="O1625" s="61"/>
      <c r="P1625" s="44"/>
      <c r="Q1625" s="31"/>
      <c r="R1625" s="79"/>
      <c r="S1625" s="51"/>
      <c r="T1625" s="51"/>
      <c r="U1625" s="52"/>
    </row>
    <row r="1626" hidden="1">
      <c r="A1626" s="27">
        <v>923.0</v>
      </c>
      <c r="B1626" s="27" t="s">
        <v>54</v>
      </c>
      <c r="C1626" s="27" t="s">
        <v>28</v>
      </c>
      <c r="D1626" s="27" t="s">
        <v>28</v>
      </c>
      <c r="E1626" s="27" t="s">
        <v>28</v>
      </c>
      <c r="F1626" s="27">
        <v>64.0</v>
      </c>
      <c r="G1626" s="27">
        <v>3090.0</v>
      </c>
      <c r="H1626" s="27">
        <v>24.0</v>
      </c>
      <c r="I1626" s="27" t="s">
        <v>30</v>
      </c>
      <c r="J1626" s="27">
        <v>128.0</v>
      </c>
      <c r="K1626" s="28" t="s">
        <v>49</v>
      </c>
      <c r="L1626" s="76">
        <v>3228494.521</v>
      </c>
      <c r="M1626" s="77">
        <v>3143784.934</v>
      </c>
      <c r="N1626" s="61"/>
      <c r="O1626" s="78">
        <v>2036.0</v>
      </c>
      <c r="P1626" s="76">
        <v>2414739.56799999</v>
      </c>
      <c r="Q1626" s="31"/>
      <c r="R1626" s="79">
        <v>1.0640569E8</v>
      </c>
      <c r="S1626" s="51"/>
      <c r="T1626" s="51"/>
      <c r="U1626" s="52"/>
    </row>
    <row r="1627" hidden="1">
      <c r="A1627" s="27">
        <v>923.0</v>
      </c>
      <c r="B1627" s="27" t="s">
        <v>54</v>
      </c>
      <c r="C1627" s="27" t="s">
        <v>28</v>
      </c>
      <c r="D1627" s="27" t="s">
        <v>28</v>
      </c>
      <c r="E1627" s="27" t="s">
        <v>28</v>
      </c>
      <c r="F1627" s="27">
        <v>64.0</v>
      </c>
      <c r="G1627" s="27">
        <v>3090.0</v>
      </c>
      <c r="H1627" s="27">
        <v>24.0</v>
      </c>
      <c r="I1627" s="27" t="s">
        <v>30</v>
      </c>
      <c r="J1627" s="27">
        <v>128.0</v>
      </c>
      <c r="K1627" s="28" t="s">
        <v>50</v>
      </c>
      <c r="L1627" s="44"/>
      <c r="M1627" s="45"/>
      <c r="N1627" s="61"/>
      <c r="O1627" s="61"/>
      <c r="P1627" s="44"/>
      <c r="Q1627" s="31"/>
      <c r="R1627" s="79"/>
      <c r="S1627" s="51"/>
      <c r="T1627" s="51"/>
      <c r="U1627" s="52"/>
    </row>
    <row r="1628" hidden="1">
      <c r="A1628" s="27">
        <v>923.0</v>
      </c>
      <c r="B1628" s="27" t="s">
        <v>54</v>
      </c>
      <c r="C1628" s="27" t="s">
        <v>28</v>
      </c>
      <c r="D1628" s="27" t="s">
        <v>28</v>
      </c>
      <c r="E1628" s="27" t="s">
        <v>28</v>
      </c>
      <c r="F1628" s="27">
        <v>64.0</v>
      </c>
      <c r="G1628" s="27">
        <v>3090.0</v>
      </c>
      <c r="H1628" s="27">
        <v>24.0</v>
      </c>
      <c r="I1628" s="27" t="s">
        <v>30</v>
      </c>
      <c r="J1628" s="27">
        <v>128.0</v>
      </c>
      <c r="K1628" s="28" t="s">
        <v>51</v>
      </c>
      <c r="L1628" s="76">
        <v>3927985.594</v>
      </c>
      <c r="M1628" s="77">
        <v>3749141.683</v>
      </c>
      <c r="N1628" s="61"/>
      <c r="O1628" s="78">
        <v>2419.0</v>
      </c>
      <c r="P1628" s="76">
        <v>4103344.39</v>
      </c>
      <c r="Q1628" s="31"/>
      <c r="R1628" s="79"/>
      <c r="S1628" s="51"/>
      <c r="T1628" s="51"/>
      <c r="U1628" s="52"/>
    </row>
    <row r="1629" hidden="1">
      <c r="A1629" s="27">
        <v>923.0</v>
      </c>
      <c r="B1629" s="27" t="s">
        <v>54</v>
      </c>
      <c r="C1629" s="27" t="s">
        <v>28</v>
      </c>
      <c r="D1629" s="27" t="s">
        <v>28</v>
      </c>
      <c r="E1629" s="27" t="s">
        <v>28</v>
      </c>
      <c r="F1629" s="27">
        <v>64.0</v>
      </c>
      <c r="G1629" s="27">
        <v>3090.0</v>
      </c>
      <c r="H1629" s="27">
        <v>24.0</v>
      </c>
      <c r="I1629" s="27" t="s">
        <v>30</v>
      </c>
      <c r="J1629" s="27">
        <v>128.0</v>
      </c>
      <c r="K1629" s="28" t="s">
        <v>52</v>
      </c>
      <c r="L1629" s="76">
        <v>132298.444</v>
      </c>
      <c r="M1629" s="77">
        <v>115260.243</v>
      </c>
      <c r="N1629" s="61"/>
      <c r="O1629" s="78">
        <v>62.0</v>
      </c>
      <c r="P1629" s="76">
        <v>154241.456999999</v>
      </c>
      <c r="Q1629" s="31"/>
      <c r="R1629" s="79">
        <v>7.049617E7</v>
      </c>
      <c r="S1629" s="51"/>
      <c r="T1629" s="51"/>
      <c r="U1629" s="52"/>
    </row>
    <row r="1630" hidden="1">
      <c r="A1630" s="27">
        <v>45.0</v>
      </c>
      <c r="B1630" s="27" t="s">
        <v>58</v>
      </c>
      <c r="C1630" s="27" t="s">
        <v>27</v>
      </c>
      <c r="D1630" s="27" t="s">
        <v>27</v>
      </c>
      <c r="E1630" s="27" t="s">
        <v>28</v>
      </c>
      <c r="F1630" s="27">
        <v>48.0</v>
      </c>
      <c r="G1630" s="27" t="s">
        <v>53</v>
      </c>
      <c r="H1630" s="27">
        <v>11.0</v>
      </c>
      <c r="I1630" s="27" t="s">
        <v>30</v>
      </c>
      <c r="J1630" s="27">
        <v>1.0</v>
      </c>
      <c r="K1630" s="28" t="s">
        <v>31</v>
      </c>
      <c r="L1630" s="31">
        <v>42438.78</v>
      </c>
      <c r="M1630" s="30">
        <v>19.424</v>
      </c>
      <c r="N1630" s="27"/>
      <c r="O1630" s="27">
        <v>2.0</v>
      </c>
      <c r="P1630" s="31">
        <v>33198.729999999996</v>
      </c>
      <c r="Q1630" s="29">
        <v>1.2</v>
      </c>
      <c r="R1630" s="31">
        <v>62000.0</v>
      </c>
      <c r="S1630" s="80">
        <v>853.0</v>
      </c>
      <c r="T1630" s="80">
        <v>8.29632</v>
      </c>
      <c r="U1630" s="81"/>
    </row>
    <row r="1631" hidden="1">
      <c r="A1631" s="27">
        <v>46.0</v>
      </c>
      <c r="B1631" s="27" t="s">
        <v>58</v>
      </c>
      <c r="C1631" s="27" t="s">
        <v>27</v>
      </c>
      <c r="D1631" s="27" t="s">
        <v>27</v>
      </c>
      <c r="E1631" s="27" t="s">
        <v>28</v>
      </c>
      <c r="F1631" s="27">
        <v>48.0</v>
      </c>
      <c r="G1631" s="27" t="s">
        <v>53</v>
      </c>
      <c r="H1631" s="27">
        <v>11.0</v>
      </c>
      <c r="I1631" s="27" t="s">
        <v>30</v>
      </c>
      <c r="J1631" s="27">
        <v>1.0</v>
      </c>
      <c r="K1631" s="28" t="s">
        <v>32</v>
      </c>
      <c r="L1631" s="31">
        <v>2740.06</v>
      </c>
      <c r="M1631" s="30">
        <v>1133.28</v>
      </c>
      <c r="N1631" s="27"/>
      <c r="O1631" s="27">
        <v>39.0</v>
      </c>
      <c r="P1631" s="31">
        <v>8981840.0</v>
      </c>
      <c r="Q1631" s="29">
        <v>60.5</v>
      </c>
      <c r="R1631" s="31">
        <v>9546000.0</v>
      </c>
      <c r="S1631" s="80">
        <v>10559.0</v>
      </c>
      <c r="T1631" s="80">
        <v>9.78</v>
      </c>
      <c r="U1631" s="81"/>
    </row>
    <row r="1632" hidden="1">
      <c r="A1632" s="27">
        <v>47.0</v>
      </c>
      <c r="B1632" s="27" t="s">
        <v>58</v>
      </c>
      <c r="C1632" s="27" t="s">
        <v>27</v>
      </c>
      <c r="D1632" s="27" t="s">
        <v>27</v>
      </c>
      <c r="E1632" s="27" t="s">
        <v>28</v>
      </c>
      <c r="F1632" s="27">
        <v>48.0</v>
      </c>
      <c r="G1632" s="27" t="s">
        <v>53</v>
      </c>
      <c r="H1632" s="27">
        <v>11.0</v>
      </c>
      <c r="I1632" s="27" t="s">
        <v>30</v>
      </c>
      <c r="J1632" s="27">
        <v>1.0</v>
      </c>
      <c r="K1632" s="28" t="s">
        <v>33</v>
      </c>
      <c r="L1632" s="31">
        <v>26685.94</v>
      </c>
      <c r="M1632" s="30">
        <v>162.564</v>
      </c>
      <c r="N1632" s="27"/>
      <c r="O1632" s="27">
        <v>12.0</v>
      </c>
      <c r="P1632" s="31">
        <v>11351.34</v>
      </c>
      <c r="Q1632" s="29">
        <v>0.2</v>
      </c>
      <c r="R1632" s="31">
        <v>115000.0</v>
      </c>
      <c r="S1632" s="80">
        <v>980.0</v>
      </c>
      <c r="T1632" s="80">
        <v>8.93219</v>
      </c>
      <c r="U1632" s="81"/>
    </row>
    <row r="1633" hidden="1">
      <c r="A1633" s="27">
        <v>48.0</v>
      </c>
      <c r="B1633" s="27" t="s">
        <v>58</v>
      </c>
      <c r="C1633" s="27" t="s">
        <v>27</v>
      </c>
      <c r="D1633" s="27" t="s">
        <v>27</v>
      </c>
      <c r="E1633" s="27" t="s">
        <v>28</v>
      </c>
      <c r="F1633" s="27">
        <v>48.0</v>
      </c>
      <c r="G1633" s="27" t="s">
        <v>53</v>
      </c>
      <c r="H1633" s="27">
        <v>11.0</v>
      </c>
      <c r="I1633" s="27" t="s">
        <v>30</v>
      </c>
      <c r="J1633" s="27">
        <v>1.0</v>
      </c>
      <c r="K1633" s="28" t="s">
        <v>34</v>
      </c>
      <c r="L1633" s="31">
        <v>18252.02</v>
      </c>
      <c r="M1633" s="30">
        <v>22631.54</v>
      </c>
      <c r="N1633" s="27"/>
      <c r="O1633" s="27">
        <v>69.0</v>
      </c>
      <c r="P1633" s="31">
        <v>2741.5699999999997</v>
      </c>
      <c r="Q1633" s="82"/>
      <c r="R1633" s="31">
        <v>1031000.0</v>
      </c>
      <c r="S1633" s="80">
        <v>2154.0</v>
      </c>
      <c r="T1633" s="80">
        <v>9.51465</v>
      </c>
      <c r="U1633" s="81"/>
    </row>
    <row r="1634" hidden="1">
      <c r="A1634" s="27">
        <v>49.0</v>
      </c>
      <c r="B1634" s="27" t="s">
        <v>58</v>
      </c>
      <c r="C1634" s="27" t="s">
        <v>27</v>
      </c>
      <c r="D1634" s="27" t="s">
        <v>27</v>
      </c>
      <c r="E1634" s="27" t="s">
        <v>28</v>
      </c>
      <c r="F1634" s="27">
        <v>48.0</v>
      </c>
      <c r="G1634" s="27" t="s">
        <v>53</v>
      </c>
      <c r="H1634" s="27">
        <v>11.0</v>
      </c>
      <c r="I1634" s="27" t="s">
        <v>30</v>
      </c>
      <c r="J1634" s="27">
        <v>1.0</v>
      </c>
      <c r="K1634" s="28" t="s">
        <v>35</v>
      </c>
      <c r="L1634" s="31">
        <v>25623.56</v>
      </c>
      <c r="M1634" s="30">
        <v>77.666</v>
      </c>
      <c r="N1634" s="27"/>
      <c r="O1634" s="27">
        <v>67.0</v>
      </c>
      <c r="P1634" s="31">
        <v>2985.9900000000002</v>
      </c>
      <c r="Q1634" s="29">
        <v>0.1</v>
      </c>
      <c r="R1634" s="31">
        <v>37000.0</v>
      </c>
      <c r="S1634" s="80">
        <v>867.0</v>
      </c>
      <c r="T1634" s="80">
        <v>8.46743</v>
      </c>
      <c r="U1634" s="81"/>
    </row>
    <row r="1635" hidden="1">
      <c r="A1635" s="27">
        <v>50.0</v>
      </c>
      <c r="B1635" s="27" t="s">
        <v>58</v>
      </c>
      <c r="C1635" s="27" t="s">
        <v>27</v>
      </c>
      <c r="D1635" s="27" t="s">
        <v>27</v>
      </c>
      <c r="E1635" s="27" t="s">
        <v>28</v>
      </c>
      <c r="F1635" s="27">
        <v>48.0</v>
      </c>
      <c r="G1635" s="27" t="s">
        <v>53</v>
      </c>
      <c r="H1635" s="27">
        <v>11.0</v>
      </c>
      <c r="I1635" s="27" t="s">
        <v>30</v>
      </c>
      <c r="J1635" s="27">
        <v>1.0</v>
      </c>
      <c r="K1635" s="28" t="s">
        <v>36</v>
      </c>
      <c r="L1635" s="31">
        <v>27210.260000000002</v>
      </c>
      <c r="M1635" s="30">
        <v>53.953</v>
      </c>
      <c r="N1635" s="27"/>
      <c r="O1635" s="27">
        <v>1.0</v>
      </c>
      <c r="P1635" s="31">
        <v>581.806</v>
      </c>
      <c r="Q1635" s="82"/>
      <c r="R1635" s="31">
        <v>11000.0</v>
      </c>
      <c r="S1635" s="80">
        <v>734.0</v>
      </c>
      <c r="T1635" s="80">
        <v>4.0767</v>
      </c>
      <c r="U1635" s="81"/>
    </row>
    <row r="1636" hidden="1">
      <c r="A1636" s="27">
        <v>51.0</v>
      </c>
      <c r="B1636" s="27" t="s">
        <v>58</v>
      </c>
      <c r="C1636" s="27" t="s">
        <v>27</v>
      </c>
      <c r="D1636" s="27" t="s">
        <v>27</v>
      </c>
      <c r="E1636" s="27" t="s">
        <v>28</v>
      </c>
      <c r="F1636" s="27">
        <v>48.0</v>
      </c>
      <c r="G1636" s="27" t="s">
        <v>53</v>
      </c>
      <c r="H1636" s="27">
        <v>11.0</v>
      </c>
      <c r="I1636" s="27" t="s">
        <v>30</v>
      </c>
      <c r="J1636" s="27">
        <v>1.0</v>
      </c>
      <c r="K1636" s="28" t="s">
        <v>37</v>
      </c>
      <c r="L1636" s="31">
        <v>28506.19</v>
      </c>
      <c r="M1636" s="30">
        <v>41.762</v>
      </c>
      <c r="N1636" s="27"/>
      <c r="O1636" s="27">
        <v>12.0</v>
      </c>
      <c r="P1636" s="31">
        <v>10607.609999999999</v>
      </c>
      <c r="Q1636" s="29">
        <v>0.4</v>
      </c>
      <c r="R1636" s="31">
        <v>33000.0</v>
      </c>
      <c r="S1636" s="80">
        <v>850.0</v>
      </c>
      <c r="T1636" s="80">
        <v>7.82119</v>
      </c>
      <c r="U1636" s="81"/>
    </row>
    <row r="1637" hidden="1">
      <c r="A1637" s="27">
        <v>52.0</v>
      </c>
      <c r="B1637" s="27" t="s">
        <v>58</v>
      </c>
      <c r="C1637" s="27" t="s">
        <v>27</v>
      </c>
      <c r="D1637" s="27" t="s">
        <v>27</v>
      </c>
      <c r="E1637" s="27" t="s">
        <v>28</v>
      </c>
      <c r="F1637" s="27">
        <v>48.0</v>
      </c>
      <c r="G1637" s="27" t="s">
        <v>53</v>
      </c>
      <c r="H1637" s="27">
        <v>11.0</v>
      </c>
      <c r="I1637" s="27" t="s">
        <v>30</v>
      </c>
      <c r="J1637" s="27">
        <v>1.0</v>
      </c>
      <c r="K1637" s="28" t="s">
        <v>38</v>
      </c>
      <c r="L1637" s="31">
        <v>28959.08</v>
      </c>
      <c r="M1637" s="30">
        <v>120.545</v>
      </c>
      <c r="N1637" s="27"/>
      <c r="O1637" s="27">
        <v>85.0</v>
      </c>
      <c r="P1637" s="31">
        <v>5806.73</v>
      </c>
      <c r="Q1637" s="29">
        <v>0.1</v>
      </c>
      <c r="R1637" s="31">
        <v>49000.0</v>
      </c>
      <c r="S1637" s="80">
        <v>1030.0</v>
      </c>
      <c r="T1637" s="80">
        <v>8.80301</v>
      </c>
      <c r="U1637" s="81"/>
    </row>
    <row r="1638" hidden="1">
      <c r="A1638" s="27">
        <v>53.0</v>
      </c>
      <c r="B1638" s="27" t="s">
        <v>58</v>
      </c>
      <c r="C1638" s="27" t="s">
        <v>27</v>
      </c>
      <c r="D1638" s="27" t="s">
        <v>27</v>
      </c>
      <c r="E1638" s="27" t="s">
        <v>28</v>
      </c>
      <c r="F1638" s="27">
        <v>48.0</v>
      </c>
      <c r="G1638" s="27" t="s">
        <v>53</v>
      </c>
      <c r="H1638" s="27">
        <v>11.0</v>
      </c>
      <c r="I1638" s="27" t="s">
        <v>30</v>
      </c>
      <c r="J1638" s="27">
        <v>1.0</v>
      </c>
      <c r="K1638" s="28" t="s">
        <v>39</v>
      </c>
      <c r="L1638" s="31">
        <v>37598.97</v>
      </c>
      <c r="M1638" s="30">
        <v>24.576</v>
      </c>
      <c r="N1638" s="27"/>
      <c r="O1638" s="27">
        <v>12.0</v>
      </c>
      <c r="P1638" s="31">
        <v>23545.59</v>
      </c>
      <c r="Q1638" s="29">
        <v>0.4</v>
      </c>
      <c r="R1638" s="31">
        <v>45000.0</v>
      </c>
      <c r="S1638" s="80">
        <v>948.0</v>
      </c>
      <c r="T1638" s="80">
        <v>8.52322</v>
      </c>
      <c r="U1638" s="81"/>
    </row>
    <row r="1639" hidden="1">
      <c r="A1639" s="27">
        <v>54.0</v>
      </c>
      <c r="B1639" s="27" t="s">
        <v>58</v>
      </c>
      <c r="C1639" s="27" t="s">
        <v>27</v>
      </c>
      <c r="D1639" s="27" t="s">
        <v>27</v>
      </c>
      <c r="E1639" s="27" t="s">
        <v>28</v>
      </c>
      <c r="F1639" s="27">
        <v>48.0</v>
      </c>
      <c r="G1639" s="27" t="s">
        <v>53</v>
      </c>
      <c r="H1639" s="27">
        <v>11.0</v>
      </c>
      <c r="I1639" s="27" t="s">
        <v>30</v>
      </c>
      <c r="J1639" s="27">
        <v>1.0</v>
      </c>
      <c r="K1639" s="28" t="s">
        <v>40</v>
      </c>
      <c r="L1639" s="31">
        <v>26379.09</v>
      </c>
      <c r="M1639" s="30">
        <v>462.978</v>
      </c>
      <c r="N1639" s="27"/>
      <c r="O1639" s="27">
        <v>16.0</v>
      </c>
      <c r="P1639" s="31">
        <v>36394.950000000004</v>
      </c>
      <c r="Q1639" s="29">
        <v>0.6</v>
      </c>
      <c r="R1639" s="31">
        <v>99000.0</v>
      </c>
      <c r="S1639" s="80">
        <v>1105.0</v>
      </c>
      <c r="T1639" s="80">
        <v>8.99306</v>
      </c>
      <c r="U1639" s="81"/>
    </row>
    <row r="1640" hidden="1">
      <c r="A1640" s="27">
        <v>55.0</v>
      </c>
      <c r="B1640" s="27" t="s">
        <v>58</v>
      </c>
      <c r="C1640" s="27" t="s">
        <v>27</v>
      </c>
      <c r="D1640" s="27" t="s">
        <v>27</v>
      </c>
      <c r="E1640" s="27" t="s">
        <v>28</v>
      </c>
      <c r="F1640" s="27">
        <v>48.0</v>
      </c>
      <c r="G1640" s="27" t="s">
        <v>53</v>
      </c>
      <c r="H1640" s="27">
        <v>11.0</v>
      </c>
      <c r="I1640" s="27" t="s">
        <v>30</v>
      </c>
      <c r="J1640" s="27">
        <v>1.0</v>
      </c>
      <c r="K1640" s="28" t="s">
        <v>41</v>
      </c>
      <c r="L1640" s="31">
        <v>2483.8900000000003</v>
      </c>
      <c r="M1640" s="30">
        <v>748.196</v>
      </c>
      <c r="N1640" s="27"/>
      <c r="O1640" s="27">
        <v>69.0</v>
      </c>
      <c r="P1640" s="31">
        <v>1004.58</v>
      </c>
      <c r="Q1640" s="82"/>
      <c r="R1640" s="31">
        <v>75000.0</v>
      </c>
      <c r="S1640" s="80">
        <v>1114.0</v>
      </c>
      <c r="T1640" s="80">
        <v>9.31997</v>
      </c>
      <c r="U1640" s="81"/>
    </row>
    <row r="1641" hidden="1">
      <c r="A1641" s="27">
        <v>56.0</v>
      </c>
      <c r="B1641" s="27" t="s">
        <v>58</v>
      </c>
      <c r="C1641" s="27" t="s">
        <v>27</v>
      </c>
      <c r="D1641" s="27" t="s">
        <v>27</v>
      </c>
      <c r="E1641" s="27" t="s">
        <v>28</v>
      </c>
      <c r="F1641" s="27">
        <v>48.0</v>
      </c>
      <c r="G1641" s="27" t="s">
        <v>53</v>
      </c>
      <c r="H1641" s="27">
        <v>11.0</v>
      </c>
      <c r="I1641" s="27" t="s">
        <v>30</v>
      </c>
      <c r="J1641" s="27">
        <v>1.0</v>
      </c>
      <c r="K1641" s="28" t="s">
        <v>42</v>
      </c>
      <c r="L1641" s="31">
        <v>20587.6</v>
      </c>
      <c r="M1641" s="30">
        <v>42.912</v>
      </c>
      <c r="N1641" s="27"/>
      <c r="O1641" s="27">
        <v>59.0</v>
      </c>
      <c r="P1641" s="31">
        <v>1184.07</v>
      </c>
      <c r="Q1641" s="82"/>
      <c r="R1641" s="31">
        <v>28000.0</v>
      </c>
      <c r="S1641" s="80">
        <v>802.0</v>
      </c>
      <c r="T1641" s="80">
        <v>8.48133</v>
      </c>
      <c r="U1641" s="81"/>
    </row>
    <row r="1642" hidden="1">
      <c r="A1642" s="27">
        <v>57.0</v>
      </c>
      <c r="B1642" s="27" t="s">
        <v>58</v>
      </c>
      <c r="C1642" s="27" t="s">
        <v>27</v>
      </c>
      <c r="D1642" s="27" t="s">
        <v>27</v>
      </c>
      <c r="E1642" s="27" t="s">
        <v>28</v>
      </c>
      <c r="F1642" s="27">
        <v>48.0</v>
      </c>
      <c r="G1642" s="27" t="s">
        <v>53</v>
      </c>
      <c r="H1642" s="27">
        <v>11.0</v>
      </c>
      <c r="I1642" s="27" t="s">
        <v>30</v>
      </c>
      <c r="J1642" s="27">
        <v>1.0</v>
      </c>
      <c r="K1642" s="28" t="s">
        <v>43</v>
      </c>
      <c r="L1642" s="31">
        <v>2549.11</v>
      </c>
      <c r="M1642" s="30">
        <v>549.061</v>
      </c>
      <c r="N1642" s="27"/>
      <c r="O1642" s="27">
        <v>59.0</v>
      </c>
      <c r="P1642" s="31">
        <v>5370950.0</v>
      </c>
      <c r="Q1642" s="29">
        <v>60.4</v>
      </c>
      <c r="R1642" s="31">
        <v>5419000.0</v>
      </c>
      <c r="S1642" s="80">
        <v>6529.0</v>
      </c>
      <c r="T1642" s="80">
        <v>11.58455</v>
      </c>
      <c r="U1642" s="81"/>
    </row>
    <row r="1643" hidden="1">
      <c r="A1643" s="27">
        <v>58.0</v>
      </c>
      <c r="B1643" s="27" t="s">
        <v>58</v>
      </c>
      <c r="C1643" s="27" t="s">
        <v>27</v>
      </c>
      <c r="D1643" s="27" t="s">
        <v>27</v>
      </c>
      <c r="E1643" s="27" t="s">
        <v>28</v>
      </c>
      <c r="F1643" s="27">
        <v>48.0</v>
      </c>
      <c r="G1643" s="27" t="s">
        <v>53</v>
      </c>
      <c r="H1643" s="27">
        <v>11.0</v>
      </c>
      <c r="I1643" s="27" t="s">
        <v>30</v>
      </c>
      <c r="J1643" s="27">
        <v>1.0</v>
      </c>
      <c r="K1643" s="28" t="s">
        <v>44</v>
      </c>
      <c r="L1643" s="31">
        <v>21641.649999999998</v>
      </c>
      <c r="M1643" s="30">
        <v>108.801</v>
      </c>
      <c r="N1643" s="27"/>
      <c r="O1643" s="27">
        <v>5.0</v>
      </c>
      <c r="P1643" s="31">
        <v>985.991</v>
      </c>
      <c r="Q1643" s="82"/>
      <c r="R1643" s="31">
        <v>19000.0</v>
      </c>
      <c r="S1643" s="80">
        <v>853.0</v>
      </c>
      <c r="T1643" s="80">
        <v>8.85168</v>
      </c>
      <c r="U1643" s="81"/>
    </row>
    <row r="1644" hidden="1">
      <c r="A1644" s="27">
        <v>59.0</v>
      </c>
      <c r="B1644" s="27" t="s">
        <v>58</v>
      </c>
      <c r="C1644" s="27" t="s">
        <v>27</v>
      </c>
      <c r="D1644" s="27" t="s">
        <v>27</v>
      </c>
      <c r="E1644" s="27" t="s">
        <v>28</v>
      </c>
      <c r="F1644" s="27">
        <v>48.0</v>
      </c>
      <c r="G1644" s="27" t="s">
        <v>53</v>
      </c>
      <c r="H1644" s="27">
        <v>11.0</v>
      </c>
      <c r="I1644" s="27" t="s">
        <v>30</v>
      </c>
      <c r="J1644" s="27">
        <v>1.0</v>
      </c>
      <c r="K1644" s="28" t="s">
        <v>45</v>
      </c>
      <c r="L1644" s="31">
        <v>21442.93</v>
      </c>
      <c r="M1644" s="30">
        <v>2360.12</v>
      </c>
      <c r="N1644" s="27"/>
      <c r="O1644" s="27">
        <v>122.0</v>
      </c>
      <c r="P1644" s="31">
        <v>1762.38</v>
      </c>
      <c r="Q1644" s="82"/>
      <c r="R1644" s="31">
        <v>232000.0</v>
      </c>
      <c r="S1644" s="80">
        <v>771.0</v>
      </c>
      <c r="T1644" s="80">
        <v>9.07046</v>
      </c>
      <c r="U1644" s="81"/>
    </row>
    <row r="1645" hidden="1">
      <c r="A1645" s="27">
        <v>60.0</v>
      </c>
      <c r="B1645" s="27" t="s">
        <v>58</v>
      </c>
      <c r="C1645" s="27" t="s">
        <v>27</v>
      </c>
      <c r="D1645" s="27" t="s">
        <v>27</v>
      </c>
      <c r="E1645" s="27" t="s">
        <v>28</v>
      </c>
      <c r="F1645" s="27">
        <v>48.0</v>
      </c>
      <c r="G1645" s="27" t="s">
        <v>53</v>
      </c>
      <c r="H1645" s="27">
        <v>11.0</v>
      </c>
      <c r="I1645" s="27" t="s">
        <v>30</v>
      </c>
      <c r="J1645" s="27">
        <v>1.0</v>
      </c>
      <c r="K1645" s="28" t="s">
        <v>46</v>
      </c>
      <c r="L1645" s="31">
        <v>2813.4100000000003</v>
      </c>
      <c r="M1645" s="30">
        <v>56281.37</v>
      </c>
      <c r="N1645" s="27"/>
      <c r="O1645" s="27">
        <v>7.0</v>
      </c>
      <c r="P1645" s="31">
        <v>1874.19</v>
      </c>
      <c r="Q1645" s="82"/>
      <c r="R1645" s="31">
        <v>1741000.0</v>
      </c>
      <c r="S1645" s="80">
        <v>2676.0</v>
      </c>
      <c r="T1645" s="80">
        <v>8.62364</v>
      </c>
      <c r="U1645" s="81"/>
    </row>
    <row r="1646" hidden="1">
      <c r="A1646" s="27">
        <v>61.0</v>
      </c>
      <c r="B1646" s="27" t="s">
        <v>58</v>
      </c>
      <c r="C1646" s="27" t="s">
        <v>27</v>
      </c>
      <c r="D1646" s="27" t="s">
        <v>27</v>
      </c>
      <c r="E1646" s="27" t="s">
        <v>28</v>
      </c>
      <c r="F1646" s="27">
        <v>48.0</v>
      </c>
      <c r="G1646" s="27" t="s">
        <v>53</v>
      </c>
      <c r="H1646" s="27">
        <v>11.0</v>
      </c>
      <c r="I1646" s="27" t="s">
        <v>30</v>
      </c>
      <c r="J1646" s="27">
        <v>1.0</v>
      </c>
      <c r="K1646" s="28" t="s">
        <v>47</v>
      </c>
      <c r="L1646" s="31">
        <v>20294.18</v>
      </c>
      <c r="M1646" s="30">
        <v>1653.74</v>
      </c>
      <c r="N1646" s="27"/>
      <c r="O1646" s="27">
        <v>11.0</v>
      </c>
      <c r="P1646" s="31">
        <v>12125.859999999999</v>
      </c>
      <c r="Q1646" s="29">
        <v>0.2</v>
      </c>
      <c r="R1646" s="31">
        <v>325000.0</v>
      </c>
      <c r="S1646" s="80">
        <v>1317.0</v>
      </c>
      <c r="T1646" s="80">
        <v>8.85609</v>
      </c>
      <c r="U1646" s="81"/>
    </row>
    <row r="1647" hidden="1">
      <c r="A1647" s="27">
        <v>62.0</v>
      </c>
      <c r="B1647" s="27" t="s">
        <v>58</v>
      </c>
      <c r="C1647" s="27" t="s">
        <v>27</v>
      </c>
      <c r="D1647" s="27" t="s">
        <v>27</v>
      </c>
      <c r="E1647" s="27" t="s">
        <v>28</v>
      </c>
      <c r="F1647" s="27">
        <v>48.0</v>
      </c>
      <c r="G1647" s="27" t="s">
        <v>53</v>
      </c>
      <c r="H1647" s="27">
        <v>11.0</v>
      </c>
      <c r="I1647" s="27" t="s">
        <v>30</v>
      </c>
      <c r="J1647" s="27">
        <v>1.0</v>
      </c>
      <c r="K1647" s="28" t="s">
        <v>48</v>
      </c>
      <c r="L1647" s="31">
        <v>29792.91</v>
      </c>
      <c r="M1647" s="30">
        <v>22723.62</v>
      </c>
      <c r="N1647" s="27"/>
      <c r="O1647" s="27">
        <v>17.0</v>
      </c>
      <c r="P1647" s="31">
        <v>8600.59</v>
      </c>
      <c r="Q1647" s="29">
        <v>0.1</v>
      </c>
      <c r="R1647" s="31">
        <v>1278000.0</v>
      </c>
      <c r="S1647" s="80">
        <v>2454.0</v>
      </c>
      <c r="T1647" s="80">
        <v>9.53563</v>
      </c>
      <c r="U1647" s="81"/>
    </row>
    <row r="1648" hidden="1">
      <c r="A1648" s="27">
        <v>63.0</v>
      </c>
      <c r="B1648" s="27" t="s">
        <v>58</v>
      </c>
      <c r="C1648" s="27" t="s">
        <v>27</v>
      </c>
      <c r="D1648" s="27" t="s">
        <v>27</v>
      </c>
      <c r="E1648" s="27" t="s">
        <v>28</v>
      </c>
      <c r="F1648" s="27">
        <v>48.0</v>
      </c>
      <c r="G1648" s="27" t="s">
        <v>53</v>
      </c>
      <c r="H1648" s="27">
        <v>11.0</v>
      </c>
      <c r="I1648" s="27" t="s">
        <v>30</v>
      </c>
      <c r="J1648" s="27">
        <v>1.0</v>
      </c>
      <c r="K1648" s="28" t="s">
        <v>49</v>
      </c>
      <c r="L1648" s="31">
        <v>34937.600000000006</v>
      </c>
      <c r="M1648" s="30">
        <v>54.912</v>
      </c>
      <c r="N1648" s="27"/>
      <c r="O1648" s="27">
        <v>3.0</v>
      </c>
      <c r="P1648" s="31">
        <v>7608.6</v>
      </c>
      <c r="Q1648" s="29">
        <v>0.3</v>
      </c>
      <c r="R1648" s="31">
        <v>25000.0</v>
      </c>
      <c r="S1648" s="80">
        <v>860.0</v>
      </c>
      <c r="T1648" s="80">
        <v>8.14057</v>
      </c>
      <c r="U1648" s="81"/>
    </row>
    <row r="1649" hidden="1">
      <c r="A1649" s="27">
        <v>64.0</v>
      </c>
      <c r="B1649" s="27" t="s">
        <v>58</v>
      </c>
      <c r="C1649" s="27" t="s">
        <v>27</v>
      </c>
      <c r="D1649" s="27" t="s">
        <v>27</v>
      </c>
      <c r="E1649" s="27" t="s">
        <v>28</v>
      </c>
      <c r="F1649" s="27">
        <v>48.0</v>
      </c>
      <c r="G1649" s="27" t="s">
        <v>53</v>
      </c>
      <c r="H1649" s="27">
        <v>11.0</v>
      </c>
      <c r="I1649" s="27" t="s">
        <v>30</v>
      </c>
      <c r="J1649" s="27">
        <v>1.0</v>
      </c>
      <c r="K1649" s="28" t="s">
        <v>50</v>
      </c>
      <c r="L1649" s="31">
        <v>24837.24</v>
      </c>
      <c r="M1649" s="30">
        <v>6315.03</v>
      </c>
      <c r="N1649" s="27"/>
      <c r="O1649" s="27">
        <v>23.0</v>
      </c>
      <c r="P1649" s="31">
        <v>33892.22</v>
      </c>
      <c r="Q1649" s="29">
        <v>0.4</v>
      </c>
      <c r="R1649" s="31">
        <v>1668000.0</v>
      </c>
      <c r="S1649" s="80">
        <v>3251.0</v>
      </c>
      <c r="T1649" s="80">
        <v>10.7479</v>
      </c>
      <c r="U1649" s="81"/>
    </row>
    <row r="1650" hidden="1">
      <c r="A1650" s="27">
        <v>65.0</v>
      </c>
      <c r="B1650" s="27" t="s">
        <v>58</v>
      </c>
      <c r="C1650" s="27" t="s">
        <v>27</v>
      </c>
      <c r="D1650" s="27" t="s">
        <v>27</v>
      </c>
      <c r="E1650" s="27" t="s">
        <v>28</v>
      </c>
      <c r="F1650" s="27">
        <v>48.0</v>
      </c>
      <c r="G1650" s="27" t="s">
        <v>53</v>
      </c>
      <c r="H1650" s="27">
        <v>11.0</v>
      </c>
      <c r="I1650" s="27" t="s">
        <v>30</v>
      </c>
      <c r="J1650" s="27">
        <v>1.0</v>
      </c>
      <c r="K1650" s="28" t="s">
        <v>51</v>
      </c>
      <c r="L1650" s="31" t="s">
        <v>55</v>
      </c>
      <c r="M1650" s="30"/>
      <c r="N1650" s="27"/>
      <c r="O1650" s="27"/>
      <c r="P1650" s="31"/>
      <c r="Q1650" s="31"/>
      <c r="R1650" s="31"/>
      <c r="S1650" s="37"/>
      <c r="T1650" s="37"/>
      <c r="U1650" s="38"/>
    </row>
    <row r="1651" hidden="1">
      <c r="A1651" s="27">
        <v>66.0</v>
      </c>
      <c r="B1651" s="27" t="s">
        <v>58</v>
      </c>
      <c r="C1651" s="27" t="s">
        <v>27</v>
      </c>
      <c r="D1651" s="27" t="s">
        <v>27</v>
      </c>
      <c r="E1651" s="27" t="s">
        <v>28</v>
      </c>
      <c r="F1651" s="27">
        <v>48.0</v>
      </c>
      <c r="G1651" s="27" t="s">
        <v>53</v>
      </c>
      <c r="H1651" s="27">
        <v>11.0</v>
      </c>
      <c r="I1651" s="27" t="s">
        <v>30</v>
      </c>
      <c r="J1651" s="27">
        <v>1.0</v>
      </c>
      <c r="K1651" s="28" t="s">
        <v>52</v>
      </c>
      <c r="L1651" s="31" t="s">
        <v>55</v>
      </c>
      <c r="M1651" s="30"/>
      <c r="N1651" s="27"/>
      <c r="O1651" s="27"/>
      <c r="P1651" s="31"/>
      <c r="Q1651" s="31"/>
      <c r="R1651" s="31"/>
      <c r="S1651" s="37"/>
      <c r="T1651" s="37"/>
      <c r="U1651" s="38"/>
    </row>
    <row r="1652" hidden="1">
      <c r="A1652" s="27">
        <v>89.0</v>
      </c>
      <c r="B1652" s="27" t="s">
        <v>58</v>
      </c>
      <c r="C1652" s="27" t="s">
        <v>27</v>
      </c>
      <c r="D1652" s="27" t="s">
        <v>27</v>
      </c>
      <c r="E1652" s="27" t="s">
        <v>28</v>
      </c>
      <c r="F1652" s="27">
        <v>48.0</v>
      </c>
      <c r="G1652" s="27" t="s">
        <v>29</v>
      </c>
      <c r="H1652" s="27">
        <v>11.0</v>
      </c>
      <c r="I1652" s="27" t="s">
        <v>30</v>
      </c>
      <c r="J1652" s="27">
        <v>1.0</v>
      </c>
      <c r="K1652" s="28" t="s">
        <v>31</v>
      </c>
      <c r="L1652" s="31">
        <v>42542.810000000005</v>
      </c>
      <c r="M1652" s="30">
        <v>45.056</v>
      </c>
      <c r="N1652" s="27"/>
      <c r="O1652" s="27">
        <v>2.0</v>
      </c>
      <c r="P1652" s="31">
        <v>29792.48</v>
      </c>
      <c r="Q1652" s="29">
        <v>0.3</v>
      </c>
      <c r="R1652" s="31">
        <v>51000.0</v>
      </c>
      <c r="S1652" s="27">
        <v>865.0</v>
      </c>
      <c r="T1652" s="27"/>
      <c r="U1652" s="34"/>
    </row>
    <row r="1653" hidden="1">
      <c r="A1653" s="27">
        <v>90.0</v>
      </c>
      <c r="B1653" s="27" t="s">
        <v>58</v>
      </c>
      <c r="C1653" s="27" t="s">
        <v>27</v>
      </c>
      <c r="D1653" s="27" t="s">
        <v>27</v>
      </c>
      <c r="E1653" s="27" t="s">
        <v>28</v>
      </c>
      <c r="F1653" s="27">
        <v>48.0</v>
      </c>
      <c r="G1653" s="27" t="s">
        <v>29</v>
      </c>
      <c r="H1653" s="27">
        <v>11.0</v>
      </c>
      <c r="I1653" s="27" t="s">
        <v>30</v>
      </c>
      <c r="J1653" s="27">
        <v>1.0</v>
      </c>
      <c r="K1653" s="28" t="s">
        <v>32</v>
      </c>
      <c r="L1653" s="31">
        <v>3396.86</v>
      </c>
      <c r="M1653" s="30">
        <v>1642.84</v>
      </c>
      <c r="N1653" s="27"/>
      <c r="O1653" s="27">
        <v>39.0</v>
      </c>
      <c r="P1653" s="31">
        <v>1204250.0</v>
      </c>
      <c r="Q1653" s="29">
        <v>13.6</v>
      </c>
      <c r="R1653" s="31">
        <v>1376000.0</v>
      </c>
      <c r="S1653" s="27">
        <v>2831.0</v>
      </c>
      <c r="T1653" s="27"/>
      <c r="U1653" s="34"/>
    </row>
    <row r="1654" hidden="1">
      <c r="A1654" s="27">
        <v>91.0</v>
      </c>
      <c r="B1654" s="27" t="s">
        <v>58</v>
      </c>
      <c r="C1654" s="27" t="s">
        <v>27</v>
      </c>
      <c r="D1654" s="27" t="s">
        <v>27</v>
      </c>
      <c r="E1654" s="27" t="s">
        <v>28</v>
      </c>
      <c r="F1654" s="27">
        <v>48.0</v>
      </c>
      <c r="G1654" s="27" t="s">
        <v>29</v>
      </c>
      <c r="H1654" s="27">
        <v>11.0</v>
      </c>
      <c r="I1654" s="27" t="s">
        <v>30</v>
      </c>
      <c r="J1654" s="27">
        <v>1.0</v>
      </c>
      <c r="K1654" s="28" t="s">
        <v>33</v>
      </c>
      <c r="L1654" s="31">
        <v>22839.45</v>
      </c>
      <c r="M1654" s="30">
        <v>214.784</v>
      </c>
      <c r="N1654" s="27"/>
      <c r="O1654" s="27">
        <v>12.0</v>
      </c>
      <c r="P1654" s="31">
        <v>10844.13</v>
      </c>
      <c r="Q1654" s="29">
        <v>0.1</v>
      </c>
      <c r="R1654" s="31">
        <v>114000.0</v>
      </c>
      <c r="S1654" s="27">
        <v>976.0</v>
      </c>
      <c r="T1654" s="27"/>
      <c r="U1654" s="34"/>
    </row>
    <row r="1655" hidden="1">
      <c r="A1655" s="27">
        <v>92.0</v>
      </c>
      <c r="B1655" s="27" t="s">
        <v>58</v>
      </c>
      <c r="C1655" s="27" t="s">
        <v>27</v>
      </c>
      <c r="D1655" s="27" t="s">
        <v>27</v>
      </c>
      <c r="E1655" s="27" t="s">
        <v>28</v>
      </c>
      <c r="F1655" s="27">
        <v>48.0</v>
      </c>
      <c r="G1655" s="27" t="s">
        <v>29</v>
      </c>
      <c r="H1655" s="27">
        <v>11.0</v>
      </c>
      <c r="I1655" s="27" t="s">
        <v>30</v>
      </c>
      <c r="J1655" s="27">
        <v>1.0</v>
      </c>
      <c r="K1655" s="28" t="s">
        <v>34</v>
      </c>
      <c r="L1655" s="31">
        <v>19871.02</v>
      </c>
      <c r="M1655" s="30">
        <v>21867.36</v>
      </c>
      <c r="N1655" s="27"/>
      <c r="O1655" s="27">
        <v>149.0</v>
      </c>
      <c r="P1655" s="31">
        <v>2862.07</v>
      </c>
      <c r="Q1655" s="82"/>
      <c r="R1655" s="31">
        <v>1061000.0</v>
      </c>
      <c r="S1655" s="27">
        <v>2249.0</v>
      </c>
      <c r="T1655" s="27"/>
      <c r="U1655" s="34"/>
    </row>
    <row r="1656" hidden="1">
      <c r="A1656" s="27">
        <v>93.0</v>
      </c>
      <c r="B1656" s="27" t="s">
        <v>58</v>
      </c>
      <c r="C1656" s="27" t="s">
        <v>27</v>
      </c>
      <c r="D1656" s="27" t="s">
        <v>27</v>
      </c>
      <c r="E1656" s="27" t="s">
        <v>28</v>
      </c>
      <c r="F1656" s="27">
        <v>48.0</v>
      </c>
      <c r="G1656" s="27" t="s">
        <v>29</v>
      </c>
      <c r="H1656" s="27">
        <v>11.0</v>
      </c>
      <c r="I1656" s="27" t="s">
        <v>30</v>
      </c>
      <c r="J1656" s="27">
        <v>1.0</v>
      </c>
      <c r="K1656" s="28" t="s">
        <v>35</v>
      </c>
      <c r="L1656" s="31">
        <v>25521.27</v>
      </c>
      <c r="M1656" s="30">
        <v>213.6</v>
      </c>
      <c r="N1656" s="27"/>
      <c r="O1656" s="27">
        <v>147.0</v>
      </c>
      <c r="P1656" s="31">
        <v>2905.05</v>
      </c>
      <c r="Q1656" s="82"/>
      <c r="R1656" s="31">
        <v>75000.0</v>
      </c>
      <c r="S1656" s="27">
        <v>963.0</v>
      </c>
      <c r="T1656" s="27"/>
      <c r="U1656" s="34"/>
    </row>
    <row r="1657" hidden="1">
      <c r="A1657" s="27">
        <v>94.0</v>
      </c>
      <c r="B1657" s="27" t="s">
        <v>58</v>
      </c>
      <c r="C1657" s="27" t="s">
        <v>27</v>
      </c>
      <c r="D1657" s="27" t="s">
        <v>27</v>
      </c>
      <c r="E1657" s="27" t="s">
        <v>28</v>
      </c>
      <c r="F1657" s="27">
        <v>48.0</v>
      </c>
      <c r="G1657" s="27" t="s">
        <v>29</v>
      </c>
      <c r="H1657" s="27">
        <v>11.0</v>
      </c>
      <c r="I1657" s="27" t="s">
        <v>30</v>
      </c>
      <c r="J1657" s="27">
        <v>1.0</v>
      </c>
      <c r="K1657" s="28" t="s">
        <v>36</v>
      </c>
      <c r="L1657" s="31" t="e">
        <v>#VALUE!</v>
      </c>
      <c r="M1657" s="30">
        <v>130.943</v>
      </c>
      <c r="N1657" s="27"/>
      <c r="O1657" s="27">
        <v>1.0</v>
      </c>
      <c r="P1657" s="31">
        <v>563.935</v>
      </c>
      <c r="Q1657" s="82"/>
      <c r="R1657" s="31">
        <v>14000.0</v>
      </c>
      <c r="S1657" s="27">
        <v>729.0</v>
      </c>
      <c r="T1657" s="27"/>
      <c r="U1657" s="34"/>
    </row>
    <row r="1658" hidden="1">
      <c r="A1658" s="27">
        <v>95.0</v>
      </c>
      <c r="B1658" s="27" t="s">
        <v>58</v>
      </c>
      <c r="C1658" s="27" t="s">
        <v>27</v>
      </c>
      <c r="D1658" s="27" t="s">
        <v>27</v>
      </c>
      <c r="E1658" s="27" t="s">
        <v>28</v>
      </c>
      <c r="F1658" s="27">
        <v>48.0</v>
      </c>
      <c r="G1658" s="27" t="s">
        <v>29</v>
      </c>
      <c r="H1658" s="27">
        <v>11.0</v>
      </c>
      <c r="I1658" s="27" t="s">
        <v>30</v>
      </c>
      <c r="J1658" s="27">
        <v>1.0</v>
      </c>
      <c r="K1658" s="28" t="s">
        <v>37</v>
      </c>
      <c r="L1658" s="31">
        <v>28411.719999999998</v>
      </c>
      <c r="M1658" s="30">
        <v>68.256</v>
      </c>
      <c r="N1658" s="27"/>
      <c r="O1658" s="27">
        <v>12.0</v>
      </c>
      <c r="P1658" s="31">
        <v>9432.04</v>
      </c>
      <c r="Q1658" s="82"/>
      <c r="R1658" s="31">
        <v>33000.0</v>
      </c>
      <c r="S1658" s="27">
        <v>881.0</v>
      </c>
      <c r="T1658" s="27"/>
      <c r="U1658" s="34"/>
    </row>
    <row r="1659" hidden="1">
      <c r="A1659" s="27">
        <v>96.0</v>
      </c>
      <c r="B1659" s="27" t="s">
        <v>58</v>
      </c>
      <c r="C1659" s="27" t="s">
        <v>27</v>
      </c>
      <c r="D1659" s="27" t="s">
        <v>27</v>
      </c>
      <c r="E1659" s="27" t="s">
        <v>28</v>
      </c>
      <c r="F1659" s="27">
        <v>48.0</v>
      </c>
      <c r="G1659" s="27" t="s">
        <v>29</v>
      </c>
      <c r="H1659" s="27">
        <v>11.0</v>
      </c>
      <c r="I1659" s="27" t="s">
        <v>30</v>
      </c>
      <c r="J1659" s="27">
        <v>1.0</v>
      </c>
      <c r="K1659" s="28" t="s">
        <v>38</v>
      </c>
      <c r="L1659" s="31">
        <v>25878.039999999997</v>
      </c>
      <c r="M1659" s="30">
        <v>286.336</v>
      </c>
      <c r="N1659" s="27"/>
      <c r="O1659" s="27">
        <v>165.0</v>
      </c>
      <c r="P1659" s="31">
        <v>3900.5</v>
      </c>
      <c r="Q1659" s="82"/>
      <c r="R1659" s="31">
        <v>82000.0</v>
      </c>
      <c r="S1659" s="27">
        <v>1137.0</v>
      </c>
      <c r="T1659" s="27"/>
      <c r="U1659" s="34"/>
    </row>
    <row r="1660" hidden="1">
      <c r="A1660" s="27">
        <v>97.0</v>
      </c>
      <c r="B1660" s="27" t="s">
        <v>58</v>
      </c>
      <c r="C1660" s="27" t="s">
        <v>27</v>
      </c>
      <c r="D1660" s="27" t="s">
        <v>27</v>
      </c>
      <c r="E1660" s="27" t="s">
        <v>28</v>
      </c>
      <c r="F1660" s="27">
        <v>48.0</v>
      </c>
      <c r="G1660" s="27" t="s">
        <v>29</v>
      </c>
      <c r="H1660" s="27">
        <v>11.0</v>
      </c>
      <c r="I1660" s="27" t="s">
        <v>30</v>
      </c>
      <c r="J1660" s="27">
        <v>1.0</v>
      </c>
      <c r="K1660" s="28" t="s">
        <v>39</v>
      </c>
      <c r="L1660" s="31">
        <v>37645.719999999994</v>
      </c>
      <c r="M1660" s="30">
        <v>50.656</v>
      </c>
      <c r="N1660" s="27"/>
      <c r="O1660" s="27">
        <v>12.0</v>
      </c>
      <c r="P1660" s="31">
        <v>16074.190000000002</v>
      </c>
      <c r="Q1660" s="29">
        <v>0.1</v>
      </c>
      <c r="R1660" s="31">
        <v>39000.0</v>
      </c>
      <c r="S1660" s="27">
        <v>963.0</v>
      </c>
      <c r="T1660" s="27"/>
      <c r="U1660" s="34"/>
    </row>
    <row r="1661" hidden="1">
      <c r="A1661" s="27">
        <v>98.0</v>
      </c>
      <c r="B1661" s="27" t="s">
        <v>58</v>
      </c>
      <c r="C1661" s="27" t="s">
        <v>27</v>
      </c>
      <c r="D1661" s="27" t="s">
        <v>27</v>
      </c>
      <c r="E1661" s="27" t="s">
        <v>28</v>
      </c>
      <c r="F1661" s="27">
        <v>48.0</v>
      </c>
      <c r="G1661" s="27" t="s">
        <v>29</v>
      </c>
      <c r="H1661" s="27">
        <v>11.0</v>
      </c>
      <c r="I1661" s="27" t="s">
        <v>30</v>
      </c>
      <c r="J1661" s="27">
        <v>1.0</v>
      </c>
      <c r="K1661" s="28" t="s">
        <v>40</v>
      </c>
      <c r="L1661" s="31">
        <v>26388.5</v>
      </c>
      <c r="M1661" s="30">
        <v>787.071</v>
      </c>
      <c r="N1661" s="27"/>
      <c r="O1661" s="27">
        <v>16.0</v>
      </c>
      <c r="P1661" s="31">
        <v>32543.909999999996</v>
      </c>
      <c r="Q1661" s="29">
        <v>0.3</v>
      </c>
      <c r="R1661" s="31">
        <v>96000.0</v>
      </c>
      <c r="S1661" s="27">
        <v>1138.0</v>
      </c>
      <c r="T1661" s="27"/>
      <c r="U1661" s="34"/>
    </row>
    <row r="1662" hidden="1">
      <c r="A1662" s="27">
        <v>99.0</v>
      </c>
      <c r="B1662" s="27" t="s">
        <v>58</v>
      </c>
      <c r="C1662" s="27" t="s">
        <v>27</v>
      </c>
      <c r="D1662" s="27" t="s">
        <v>27</v>
      </c>
      <c r="E1662" s="27" t="s">
        <v>28</v>
      </c>
      <c r="F1662" s="27">
        <v>48.0</v>
      </c>
      <c r="G1662" s="27" t="s">
        <v>29</v>
      </c>
      <c r="H1662" s="27">
        <v>11.0</v>
      </c>
      <c r="I1662" s="27" t="s">
        <v>30</v>
      </c>
      <c r="J1662" s="27">
        <v>1.0</v>
      </c>
      <c r="K1662" s="28" t="s">
        <v>41</v>
      </c>
      <c r="L1662" s="31">
        <v>2495.42</v>
      </c>
      <c r="M1662" s="30">
        <v>1036.13</v>
      </c>
      <c r="N1662" s="27"/>
      <c r="O1662" s="27">
        <v>68.0</v>
      </c>
      <c r="P1662" s="31">
        <v>1908.0900000000001</v>
      </c>
      <c r="Q1662" s="82"/>
      <c r="R1662" s="31">
        <v>88000.0</v>
      </c>
      <c r="S1662" s="27">
        <v>1204.0</v>
      </c>
      <c r="T1662" s="27"/>
      <c r="U1662" s="34"/>
    </row>
    <row r="1663" hidden="1">
      <c r="A1663" s="27">
        <v>100.0</v>
      </c>
      <c r="B1663" s="27" t="s">
        <v>58</v>
      </c>
      <c r="C1663" s="27" t="s">
        <v>27</v>
      </c>
      <c r="D1663" s="27" t="s">
        <v>27</v>
      </c>
      <c r="E1663" s="27" t="s">
        <v>28</v>
      </c>
      <c r="F1663" s="27">
        <v>48.0</v>
      </c>
      <c r="G1663" s="27" t="s">
        <v>29</v>
      </c>
      <c r="H1663" s="27">
        <v>11.0</v>
      </c>
      <c r="I1663" s="27" t="s">
        <v>30</v>
      </c>
      <c r="J1663" s="27">
        <v>1.0</v>
      </c>
      <c r="K1663" s="28" t="s">
        <v>42</v>
      </c>
      <c r="L1663" s="31">
        <v>20356.26</v>
      </c>
      <c r="M1663" s="30">
        <v>101.568</v>
      </c>
      <c r="N1663" s="27"/>
      <c r="O1663" s="27">
        <v>139.0</v>
      </c>
      <c r="P1663" s="31">
        <v>1469.69</v>
      </c>
      <c r="Q1663" s="82"/>
      <c r="R1663" s="31">
        <v>60000.0</v>
      </c>
      <c r="S1663" s="27">
        <v>889.0</v>
      </c>
      <c r="T1663" s="27"/>
      <c r="U1663" s="34"/>
    </row>
    <row r="1664" hidden="1">
      <c r="A1664" s="27">
        <v>101.0</v>
      </c>
      <c r="B1664" s="27" t="s">
        <v>58</v>
      </c>
      <c r="C1664" s="27" t="s">
        <v>27</v>
      </c>
      <c r="D1664" s="27" t="s">
        <v>27</v>
      </c>
      <c r="E1664" s="27" t="s">
        <v>28</v>
      </c>
      <c r="F1664" s="27">
        <v>48.0</v>
      </c>
      <c r="G1664" s="27" t="s">
        <v>29</v>
      </c>
      <c r="H1664" s="27">
        <v>11.0</v>
      </c>
      <c r="I1664" s="27" t="s">
        <v>30</v>
      </c>
      <c r="J1664" s="27">
        <v>1.0</v>
      </c>
      <c r="K1664" s="28" t="s">
        <v>43</v>
      </c>
      <c r="L1664" s="31">
        <v>2664.12</v>
      </c>
      <c r="M1664" s="30">
        <v>607.071</v>
      </c>
      <c r="N1664" s="27"/>
      <c r="O1664" s="27">
        <v>139.0</v>
      </c>
      <c r="P1664" s="31">
        <v>1909230.0</v>
      </c>
      <c r="Q1664" s="29">
        <v>16.1</v>
      </c>
      <c r="R1664" s="31">
        <v>2004000.0</v>
      </c>
      <c r="S1664" s="27">
        <v>3077.0</v>
      </c>
      <c r="T1664" s="27"/>
      <c r="U1664" s="34"/>
    </row>
    <row r="1665" hidden="1">
      <c r="A1665" s="27">
        <v>102.0</v>
      </c>
      <c r="B1665" s="27" t="s">
        <v>58</v>
      </c>
      <c r="C1665" s="27" t="s">
        <v>27</v>
      </c>
      <c r="D1665" s="27" t="s">
        <v>27</v>
      </c>
      <c r="E1665" s="27" t="s">
        <v>28</v>
      </c>
      <c r="F1665" s="27">
        <v>48.0</v>
      </c>
      <c r="G1665" s="27" t="s">
        <v>29</v>
      </c>
      <c r="H1665" s="27">
        <v>11.0</v>
      </c>
      <c r="I1665" s="27" t="s">
        <v>30</v>
      </c>
      <c r="J1665" s="27">
        <v>1.0</v>
      </c>
      <c r="K1665" s="28" t="s">
        <v>44</v>
      </c>
      <c r="L1665" s="31">
        <v>24111.38</v>
      </c>
      <c r="M1665" s="30">
        <v>263.52</v>
      </c>
      <c r="N1665" s="27"/>
      <c r="O1665" s="27">
        <v>5.0</v>
      </c>
      <c r="P1665" s="31">
        <v>931.806</v>
      </c>
      <c r="Q1665" s="82"/>
      <c r="R1665" s="31">
        <v>20000.0</v>
      </c>
      <c r="S1665" s="27">
        <v>888.0</v>
      </c>
      <c r="T1665" s="27"/>
      <c r="U1665" s="34"/>
    </row>
    <row r="1666" hidden="1">
      <c r="A1666" s="27">
        <v>103.0</v>
      </c>
      <c r="B1666" s="27" t="s">
        <v>58</v>
      </c>
      <c r="C1666" s="27" t="s">
        <v>27</v>
      </c>
      <c r="D1666" s="27" t="s">
        <v>27</v>
      </c>
      <c r="E1666" s="27" t="s">
        <v>28</v>
      </c>
      <c r="F1666" s="27">
        <v>48.0</v>
      </c>
      <c r="G1666" s="27" t="s">
        <v>29</v>
      </c>
      <c r="H1666" s="27">
        <v>11.0</v>
      </c>
      <c r="I1666" s="27" t="s">
        <v>30</v>
      </c>
      <c r="J1666" s="27">
        <v>1.0</v>
      </c>
      <c r="K1666" s="28" t="s">
        <v>45</v>
      </c>
      <c r="L1666" s="31">
        <v>23587.93</v>
      </c>
      <c r="M1666" s="30">
        <v>6173.42</v>
      </c>
      <c r="N1666" s="27"/>
      <c r="O1666" s="27">
        <v>282.0</v>
      </c>
      <c r="P1666" s="31">
        <v>2372.51</v>
      </c>
      <c r="Q1666" s="82"/>
      <c r="R1666" s="31">
        <v>308000.0</v>
      </c>
      <c r="S1666" s="27">
        <v>903.0</v>
      </c>
      <c r="T1666" s="27"/>
      <c r="U1666" s="34"/>
    </row>
    <row r="1667" hidden="1">
      <c r="A1667" s="27">
        <v>104.0</v>
      </c>
      <c r="B1667" s="27" t="s">
        <v>58</v>
      </c>
      <c r="C1667" s="27" t="s">
        <v>27</v>
      </c>
      <c r="D1667" s="27" t="s">
        <v>27</v>
      </c>
      <c r="E1667" s="27" t="s">
        <v>28</v>
      </c>
      <c r="F1667" s="27">
        <v>48.0</v>
      </c>
      <c r="G1667" s="27" t="s">
        <v>29</v>
      </c>
      <c r="H1667" s="27">
        <v>11.0</v>
      </c>
      <c r="I1667" s="27" t="s">
        <v>30</v>
      </c>
      <c r="J1667" s="27">
        <v>1.0</v>
      </c>
      <c r="K1667" s="28" t="s">
        <v>46</v>
      </c>
      <c r="L1667" s="31">
        <v>3141.0499999999997</v>
      </c>
      <c r="M1667" s="30">
        <v>56095.0</v>
      </c>
      <c r="N1667" s="27"/>
      <c r="O1667" s="27">
        <v>7.0</v>
      </c>
      <c r="P1667" s="31">
        <v>1835.93</v>
      </c>
      <c r="Q1667" s="82"/>
      <c r="R1667" s="31">
        <v>1756000.0</v>
      </c>
      <c r="S1667" s="27">
        <v>2706.0</v>
      </c>
      <c r="T1667" s="27"/>
      <c r="U1667" s="34"/>
    </row>
    <row r="1668" hidden="1">
      <c r="A1668" s="27">
        <v>105.0</v>
      </c>
      <c r="B1668" s="27" t="s">
        <v>58</v>
      </c>
      <c r="C1668" s="27" t="s">
        <v>27</v>
      </c>
      <c r="D1668" s="27" t="s">
        <v>27</v>
      </c>
      <c r="E1668" s="27" t="s">
        <v>28</v>
      </c>
      <c r="F1668" s="27">
        <v>48.0</v>
      </c>
      <c r="G1668" s="27" t="s">
        <v>29</v>
      </c>
      <c r="H1668" s="27">
        <v>11.0</v>
      </c>
      <c r="I1668" s="27" t="s">
        <v>30</v>
      </c>
      <c r="J1668" s="27">
        <v>1.0</v>
      </c>
      <c r="K1668" s="28" t="s">
        <v>47</v>
      </c>
      <c r="L1668" s="31">
        <v>21052.54</v>
      </c>
      <c r="M1668" s="30">
        <v>2074.87</v>
      </c>
      <c r="N1668" s="27"/>
      <c r="O1668" s="27">
        <v>11.0</v>
      </c>
      <c r="P1668" s="31">
        <v>4409.43</v>
      </c>
      <c r="Q1668" s="82"/>
      <c r="R1668" s="31">
        <v>320000.0</v>
      </c>
      <c r="S1668" s="27">
        <v>1318.0</v>
      </c>
      <c r="T1668" s="27"/>
      <c r="U1668" s="34"/>
    </row>
    <row r="1669" hidden="1">
      <c r="A1669" s="27">
        <v>106.0</v>
      </c>
      <c r="B1669" s="27" t="s">
        <v>58</v>
      </c>
      <c r="C1669" s="27" t="s">
        <v>27</v>
      </c>
      <c r="D1669" s="27" t="s">
        <v>27</v>
      </c>
      <c r="E1669" s="27" t="s">
        <v>28</v>
      </c>
      <c r="F1669" s="27">
        <v>48.0</v>
      </c>
      <c r="G1669" s="27" t="s">
        <v>29</v>
      </c>
      <c r="H1669" s="27">
        <v>11.0</v>
      </c>
      <c r="I1669" s="27" t="s">
        <v>30</v>
      </c>
      <c r="J1669" s="27">
        <v>1.0</v>
      </c>
      <c r="K1669" s="28" t="s">
        <v>48</v>
      </c>
      <c r="L1669" s="31">
        <v>30264.769999999997</v>
      </c>
      <c r="M1669" s="30">
        <v>22766.11</v>
      </c>
      <c r="N1669" s="27"/>
      <c r="O1669" s="27">
        <v>17.0</v>
      </c>
      <c r="P1669" s="31">
        <v>8510.859999999999</v>
      </c>
      <c r="Q1669" s="29">
        <v>0.1</v>
      </c>
      <c r="R1669" s="31">
        <v>1303000.0</v>
      </c>
      <c r="S1669" s="27">
        <v>2510.0</v>
      </c>
      <c r="T1669" s="27"/>
      <c r="U1669" s="34"/>
    </row>
    <row r="1670" hidden="1">
      <c r="A1670" s="27">
        <v>107.0</v>
      </c>
      <c r="B1670" s="27" t="s">
        <v>58</v>
      </c>
      <c r="C1670" s="27" t="s">
        <v>27</v>
      </c>
      <c r="D1670" s="27" t="s">
        <v>27</v>
      </c>
      <c r="E1670" s="27" t="s">
        <v>28</v>
      </c>
      <c r="F1670" s="27">
        <v>48.0</v>
      </c>
      <c r="G1670" s="27" t="s">
        <v>29</v>
      </c>
      <c r="H1670" s="27">
        <v>11.0</v>
      </c>
      <c r="I1670" s="27" t="s">
        <v>30</v>
      </c>
      <c r="J1670" s="27">
        <v>1.0</v>
      </c>
      <c r="K1670" s="28" t="s">
        <v>49</v>
      </c>
      <c r="L1670" s="31">
        <v>35041.37</v>
      </c>
      <c r="M1670" s="30">
        <v>131.584</v>
      </c>
      <c r="N1670" s="27"/>
      <c r="O1670" s="27">
        <v>3.0</v>
      </c>
      <c r="P1670" s="31">
        <v>3115.0</v>
      </c>
      <c r="Q1670" s="82"/>
      <c r="R1670" s="31">
        <v>24000.0</v>
      </c>
      <c r="S1670" s="27">
        <v>860.0</v>
      </c>
      <c r="T1670" s="27"/>
      <c r="U1670" s="34"/>
    </row>
    <row r="1671" hidden="1">
      <c r="A1671" s="27">
        <v>108.0</v>
      </c>
      <c r="B1671" s="27" t="s">
        <v>58</v>
      </c>
      <c r="C1671" s="27" t="s">
        <v>27</v>
      </c>
      <c r="D1671" s="27" t="s">
        <v>27</v>
      </c>
      <c r="E1671" s="27" t="s">
        <v>28</v>
      </c>
      <c r="F1671" s="27">
        <v>48.0</v>
      </c>
      <c r="G1671" s="27" t="s">
        <v>29</v>
      </c>
      <c r="H1671" s="27">
        <v>11.0</v>
      </c>
      <c r="I1671" s="27" t="s">
        <v>30</v>
      </c>
      <c r="J1671" s="27">
        <v>1.0</v>
      </c>
      <c r="K1671" s="28" t="s">
        <v>50</v>
      </c>
      <c r="L1671" s="31">
        <v>25455.22</v>
      </c>
      <c r="M1671" s="30">
        <v>6594.7</v>
      </c>
      <c r="N1671" s="27"/>
      <c r="O1671" s="27">
        <v>23.0</v>
      </c>
      <c r="P1671" s="31">
        <v>29621.670000000002</v>
      </c>
      <c r="Q1671" s="29">
        <v>0.2</v>
      </c>
      <c r="R1671" s="31">
        <v>1662000.0</v>
      </c>
      <c r="S1671" s="27">
        <v>3224.0</v>
      </c>
      <c r="T1671" s="27"/>
      <c r="U1671" s="34"/>
    </row>
    <row r="1672" hidden="1">
      <c r="A1672" s="27">
        <v>109.0</v>
      </c>
      <c r="B1672" s="27" t="s">
        <v>58</v>
      </c>
      <c r="C1672" s="27" t="s">
        <v>27</v>
      </c>
      <c r="D1672" s="27" t="s">
        <v>27</v>
      </c>
      <c r="E1672" s="27" t="s">
        <v>28</v>
      </c>
      <c r="F1672" s="27">
        <v>48.0</v>
      </c>
      <c r="G1672" s="27" t="s">
        <v>29</v>
      </c>
      <c r="H1672" s="27">
        <v>11.0</v>
      </c>
      <c r="I1672" s="27" t="s">
        <v>30</v>
      </c>
      <c r="J1672" s="27">
        <v>1.0</v>
      </c>
      <c r="K1672" s="28" t="s">
        <v>51</v>
      </c>
      <c r="L1672" s="31" t="e">
        <v>#VALUE!</v>
      </c>
      <c r="M1672" s="30" t="s">
        <v>30</v>
      </c>
      <c r="N1672" s="27" t="s">
        <v>30</v>
      </c>
      <c r="O1672" s="27" t="s">
        <v>30</v>
      </c>
      <c r="P1672" s="31"/>
      <c r="Q1672" s="29" t="s">
        <v>30</v>
      </c>
      <c r="R1672" s="31"/>
      <c r="S1672" s="27" t="s">
        <v>30</v>
      </c>
      <c r="T1672" s="27" t="s">
        <v>30</v>
      </c>
      <c r="U1672" s="34"/>
    </row>
    <row r="1673" hidden="1">
      <c r="A1673" s="27">
        <v>110.0</v>
      </c>
      <c r="B1673" s="27" t="s">
        <v>58</v>
      </c>
      <c r="C1673" s="27" t="s">
        <v>27</v>
      </c>
      <c r="D1673" s="27" t="s">
        <v>27</v>
      </c>
      <c r="E1673" s="27" t="s">
        <v>28</v>
      </c>
      <c r="F1673" s="27">
        <v>48.0</v>
      </c>
      <c r="G1673" s="27" t="s">
        <v>29</v>
      </c>
      <c r="H1673" s="27">
        <v>11.0</v>
      </c>
      <c r="I1673" s="27" t="s">
        <v>30</v>
      </c>
      <c r="J1673" s="27">
        <v>1.0</v>
      </c>
      <c r="K1673" s="28" t="s">
        <v>52</v>
      </c>
      <c r="L1673" s="31" t="e">
        <v>#VALUE!</v>
      </c>
      <c r="M1673" s="30" t="s">
        <v>30</v>
      </c>
      <c r="N1673" s="27" t="s">
        <v>30</v>
      </c>
      <c r="O1673" s="27" t="s">
        <v>30</v>
      </c>
      <c r="P1673" s="31"/>
      <c r="Q1673" s="29" t="s">
        <v>30</v>
      </c>
      <c r="R1673" s="31"/>
      <c r="S1673" s="27" t="s">
        <v>30</v>
      </c>
      <c r="T1673" s="27" t="s">
        <v>30</v>
      </c>
      <c r="U1673" s="34"/>
    </row>
    <row r="1674" hidden="1">
      <c r="A1674" s="27">
        <v>155.0</v>
      </c>
      <c r="B1674" s="27" t="s">
        <v>58</v>
      </c>
      <c r="C1674" s="27" t="s">
        <v>27</v>
      </c>
      <c r="D1674" s="27" t="s">
        <v>27</v>
      </c>
      <c r="E1674" s="27" t="s">
        <v>28</v>
      </c>
      <c r="F1674" s="27">
        <v>48.0</v>
      </c>
      <c r="G1674" s="27" t="s">
        <v>53</v>
      </c>
      <c r="H1674" s="27">
        <v>11.0</v>
      </c>
      <c r="I1674" s="27" t="s">
        <v>30</v>
      </c>
      <c r="J1674" s="27">
        <v>2.0</v>
      </c>
      <c r="K1674" s="28" t="s">
        <v>31</v>
      </c>
      <c r="L1674" s="31">
        <v>87820.62000000001</v>
      </c>
      <c r="M1674" s="30">
        <v>19.649</v>
      </c>
      <c r="N1674" s="27"/>
      <c r="O1674" s="27">
        <v>2.0</v>
      </c>
      <c r="P1674" s="31">
        <v>66565.51000000001</v>
      </c>
      <c r="Q1674" s="29">
        <v>2.3</v>
      </c>
      <c r="R1674" s="39">
        <v>91000.0</v>
      </c>
      <c r="S1674" s="80">
        <v>954.0</v>
      </c>
      <c r="T1674" s="80">
        <v>8.54147</v>
      </c>
      <c r="U1674" s="81"/>
    </row>
    <row r="1675" hidden="1">
      <c r="A1675" s="27">
        <v>156.0</v>
      </c>
      <c r="B1675" s="27" t="s">
        <v>58</v>
      </c>
      <c r="C1675" s="27" t="s">
        <v>27</v>
      </c>
      <c r="D1675" s="27" t="s">
        <v>27</v>
      </c>
      <c r="E1675" s="27" t="s">
        <v>28</v>
      </c>
      <c r="F1675" s="27">
        <v>48.0</v>
      </c>
      <c r="G1675" s="27" t="s">
        <v>53</v>
      </c>
      <c r="H1675" s="27">
        <v>11.0</v>
      </c>
      <c r="I1675" s="27" t="s">
        <v>30</v>
      </c>
      <c r="J1675" s="27">
        <v>2.0</v>
      </c>
      <c r="K1675" s="28" t="s">
        <v>32</v>
      </c>
      <c r="L1675" s="31">
        <v>4789.55</v>
      </c>
      <c r="M1675" s="30">
        <v>1849.59</v>
      </c>
      <c r="N1675" s="27"/>
      <c r="O1675" s="27">
        <v>39.0</v>
      </c>
      <c r="P1675" s="31">
        <v>3.575885E7</v>
      </c>
      <c r="Q1675" s="29">
        <v>85.4</v>
      </c>
      <c r="R1675" s="31">
        <v>3.6106E7</v>
      </c>
      <c r="S1675" s="80">
        <v>37496.0</v>
      </c>
      <c r="T1675" s="80">
        <v>9.49968</v>
      </c>
      <c r="U1675" s="81"/>
    </row>
    <row r="1676" hidden="1">
      <c r="A1676" s="27">
        <v>157.0</v>
      </c>
      <c r="B1676" s="27" t="s">
        <v>58</v>
      </c>
      <c r="C1676" s="27" t="s">
        <v>27</v>
      </c>
      <c r="D1676" s="27" t="s">
        <v>27</v>
      </c>
      <c r="E1676" s="27" t="s">
        <v>28</v>
      </c>
      <c r="F1676" s="27">
        <v>48.0</v>
      </c>
      <c r="G1676" s="27" t="s">
        <v>53</v>
      </c>
      <c r="H1676" s="27">
        <v>11.0</v>
      </c>
      <c r="I1676" s="27" t="s">
        <v>30</v>
      </c>
      <c r="J1676" s="27">
        <v>2.0</v>
      </c>
      <c r="K1676" s="28" t="s">
        <v>33</v>
      </c>
      <c r="L1676" s="31">
        <v>55362.0</v>
      </c>
      <c r="M1676" s="30">
        <v>204.995</v>
      </c>
      <c r="N1676" s="27"/>
      <c r="O1676" s="27">
        <v>12.0</v>
      </c>
      <c r="P1676" s="31">
        <v>23222.27</v>
      </c>
      <c r="Q1676" s="29">
        <v>0.4</v>
      </c>
      <c r="R1676" s="31">
        <v>218000.0</v>
      </c>
      <c r="S1676" s="80">
        <v>1159.0</v>
      </c>
      <c r="T1676" s="80">
        <v>8.64438</v>
      </c>
      <c r="U1676" s="81"/>
    </row>
    <row r="1677" hidden="1">
      <c r="A1677" s="27">
        <v>158.0</v>
      </c>
      <c r="B1677" s="27" t="s">
        <v>58</v>
      </c>
      <c r="C1677" s="27" t="s">
        <v>27</v>
      </c>
      <c r="D1677" s="27" t="s">
        <v>27</v>
      </c>
      <c r="E1677" s="27" t="s">
        <v>28</v>
      </c>
      <c r="F1677" s="27">
        <v>48.0</v>
      </c>
      <c r="G1677" s="27" t="s">
        <v>53</v>
      </c>
      <c r="H1677" s="27">
        <v>11.0</v>
      </c>
      <c r="I1677" s="27" t="s">
        <v>30</v>
      </c>
      <c r="J1677" s="27">
        <v>2.0</v>
      </c>
      <c r="K1677" s="28" t="s">
        <v>34</v>
      </c>
      <c r="L1677" s="31">
        <v>40036.18</v>
      </c>
      <c r="M1677" s="30">
        <v>36542.03</v>
      </c>
      <c r="N1677" s="27"/>
      <c r="O1677" s="27">
        <v>69.0</v>
      </c>
      <c r="P1677" s="31">
        <v>5019.389999999999</v>
      </c>
      <c r="Q1677" s="29">
        <v>0.1</v>
      </c>
      <c r="R1677" s="31">
        <v>1995000.0</v>
      </c>
      <c r="S1677" s="80">
        <v>3125.0</v>
      </c>
      <c r="T1677" s="80">
        <v>9.41333</v>
      </c>
      <c r="U1677" s="81"/>
    </row>
    <row r="1678" hidden="1">
      <c r="A1678" s="27">
        <v>159.0</v>
      </c>
      <c r="B1678" s="27" t="s">
        <v>58</v>
      </c>
      <c r="C1678" s="27" t="s">
        <v>27</v>
      </c>
      <c r="D1678" s="27" t="s">
        <v>27</v>
      </c>
      <c r="E1678" s="27" t="s">
        <v>28</v>
      </c>
      <c r="F1678" s="27">
        <v>48.0</v>
      </c>
      <c r="G1678" s="27" t="s">
        <v>53</v>
      </c>
      <c r="H1678" s="27">
        <v>11.0</v>
      </c>
      <c r="I1678" s="27" t="s">
        <v>30</v>
      </c>
      <c r="J1678" s="27">
        <v>2.0</v>
      </c>
      <c r="K1678" s="28" t="s">
        <v>35</v>
      </c>
      <c r="L1678" s="31">
        <v>50920.88</v>
      </c>
      <c r="M1678" s="30">
        <v>77.793</v>
      </c>
      <c r="N1678" s="27"/>
      <c r="O1678" s="27">
        <v>67.0</v>
      </c>
      <c r="P1678" s="31">
        <v>6039.95</v>
      </c>
      <c r="Q1678" s="29">
        <v>0.2</v>
      </c>
      <c r="R1678" s="31">
        <v>41000.0</v>
      </c>
      <c r="S1678" s="80">
        <v>918.0</v>
      </c>
      <c r="T1678" s="80">
        <v>8.37187</v>
      </c>
      <c r="U1678" s="81"/>
    </row>
    <row r="1679" hidden="1">
      <c r="A1679" s="27">
        <v>160.0</v>
      </c>
      <c r="B1679" s="27" t="s">
        <v>58</v>
      </c>
      <c r="C1679" s="27" t="s">
        <v>27</v>
      </c>
      <c r="D1679" s="27" t="s">
        <v>27</v>
      </c>
      <c r="E1679" s="27" t="s">
        <v>28</v>
      </c>
      <c r="F1679" s="27">
        <v>48.0</v>
      </c>
      <c r="G1679" s="27" t="s">
        <v>53</v>
      </c>
      <c r="H1679" s="27">
        <v>11.0</v>
      </c>
      <c r="I1679" s="27" t="s">
        <v>30</v>
      </c>
      <c r="J1679" s="27">
        <v>2.0</v>
      </c>
      <c r="K1679" s="28" t="s">
        <v>36</v>
      </c>
      <c r="L1679" s="31">
        <v>56585.17</v>
      </c>
      <c r="M1679" s="30">
        <v>54.304</v>
      </c>
      <c r="N1679" s="27"/>
      <c r="O1679" s="27">
        <v>1.0</v>
      </c>
      <c r="P1679" s="31">
        <v>997.324</v>
      </c>
      <c r="Q1679" s="82"/>
      <c r="R1679" s="31">
        <v>11000.0</v>
      </c>
      <c r="S1679" s="80">
        <v>777.0</v>
      </c>
      <c r="T1679" s="80">
        <v>3.84366</v>
      </c>
      <c r="U1679" s="81"/>
    </row>
    <row r="1680" hidden="1">
      <c r="A1680" s="27">
        <v>161.0</v>
      </c>
      <c r="B1680" s="27" t="s">
        <v>58</v>
      </c>
      <c r="C1680" s="27" t="s">
        <v>27</v>
      </c>
      <c r="D1680" s="27" t="s">
        <v>27</v>
      </c>
      <c r="E1680" s="27" t="s">
        <v>28</v>
      </c>
      <c r="F1680" s="27">
        <v>48.0</v>
      </c>
      <c r="G1680" s="27" t="s">
        <v>53</v>
      </c>
      <c r="H1680" s="27">
        <v>11.0</v>
      </c>
      <c r="I1680" s="27" t="s">
        <v>30</v>
      </c>
      <c r="J1680" s="27">
        <v>2.0</v>
      </c>
      <c r="K1680" s="28" t="s">
        <v>37</v>
      </c>
      <c r="L1680" s="31">
        <v>58448.35</v>
      </c>
      <c r="M1680" s="30">
        <v>42.304</v>
      </c>
      <c r="N1680" s="27"/>
      <c r="O1680" s="27">
        <v>12.0</v>
      </c>
      <c r="P1680" s="31">
        <v>21049.920000000002</v>
      </c>
      <c r="Q1680" s="29">
        <v>0.7</v>
      </c>
      <c r="R1680" s="31">
        <v>40000.0</v>
      </c>
      <c r="S1680" s="80">
        <v>914.0</v>
      </c>
      <c r="T1680" s="80">
        <v>8.64514</v>
      </c>
      <c r="U1680" s="81"/>
    </row>
    <row r="1681" hidden="1">
      <c r="A1681" s="27">
        <v>162.0</v>
      </c>
      <c r="B1681" s="27" t="s">
        <v>58</v>
      </c>
      <c r="C1681" s="27" t="s">
        <v>27</v>
      </c>
      <c r="D1681" s="27" t="s">
        <v>27</v>
      </c>
      <c r="E1681" s="27" t="s">
        <v>28</v>
      </c>
      <c r="F1681" s="27">
        <v>48.0</v>
      </c>
      <c r="G1681" s="27" t="s">
        <v>53</v>
      </c>
      <c r="H1681" s="27">
        <v>11.0</v>
      </c>
      <c r="I1681" s="27" t="s">
        <v>30</v>
      </c>
      <c r="J1681" s="27">
        <v>2.0</v>
      </c>
      <c r="K1681" s="28" t="s">
        <v>38</v>
      </c>
      <c r="L1681" s="31">
        <v>56106.25</v>
      </c>
      <c r="M1681" s="30">
        <v>120.93</v>
      </c>
      <c r="N1681" s="27"/>
      <c r="O1681" s="27">
        <v>85.0</v>
      </c>
      <c r="P1681" s="31">
        <v>13884.42</v>
      </c>
      <c r="Q1681" s="29">
        <v>0.2</v>
      </c>
      <c r="R1681" s="31">
        <v>56000.0</v>
      </c>
      <c r="S1681" s="80">
        <v>1091.0</v>
      </c>
      <c r="T1681" s="80">
        <v>8.98179</v>
      </c>
      <c r="U1681" s="81"/>
    </row>
    <row r="1682" hidden="1">
      <c r="A1682" s="27">
        <v>163.0</v>
      </c>
      <c r="B1682" s="27" t="s">
        <v>58</v>
      </c>
      <c r="C1682" s="27" t="s">
        <v>27</v>
      </c>
      <c r="D1682" s="27" t="s">
        <v>27</v>
      </c>
      <c r="E1682" s="27" t="s">
        <v>28</v>
      </c>
      <c r="F1682" s="27">
        <v>48.0</v>
      </c>
      <c r="G1682" s="27" t="s">
        <v>53</v>
      </c>
      <c r="H1682" s="27">
        <v>11.0</v>
      </c>
      <c r="I1682" s="27" t="s">
        <v>30</v>
      </c>
      <c r="J1682" s="27">
        <v>2.0</v>
      </c>
      <c r="K1682" s="28" t="s">
        <v>39</v>
      </c>
      <c r="L1682" s="31">
        <v>78635.76999999999</v>
      </c>
      <c r="M1682" s="30">
        <v>24.48</v>
      </c>
      <c r="N1682" s="27"/>
      <c r="O1682" s="27">
        <v>12.0</v>
      </c>
      <c r="P1682" s="31">
        <v>50457.619999999995</v>
      </c>
      <c r="Q1682" s="29">
        <v>0.9</v>
      </c>
      <c r="R1682" s="31">
        <v>69000.0</v>
      </c>
      <c r="S1682" s="80">
        <v>1073.0</v>
      </c>
      <c r="T1682" s="80">
        <v>8.6181</v>
      </c>
      <c r="U1682" s="81"/>
    </row>
    <row r="1683" hidden="1">
      <c r="A1683" s="27">
        <v>164.0</v>
      </c>
      <c r="B1683" s="27" t="s">
        <v>58</v>
      </c>
      <c r="C1683" s="27" t="s">
        <v>27</v>
      </c>
      <c r="D1683" s="27" t="s">
        <v>27</v>
      </c>
      <c r="E1683" s="27" t="s">
        <v>28</v>
      </c>
      <c r="F1683" s="27">
        <v>48.0</v>
      </c>
      <c r="G1683" s="27" t="s">
        <v>53</v>
      </c>
      <c r="H1683" s="27">
        <v>11.0</v>
      </c>
      <c r="I1683" s="27" t="s">
        <v>30</v>
      </c>
      <c r="J1683" s="27">
        <v>2.0</v>
      </c>
      <c r="K1683" s="28" t="s">
        <v>40</v>
      </c>
      <c r="L1683" s="31">
        <v>54334.08</v>
      </c>
      <c r="M1683" s="30">
        <v>1448.49</v>
      </c>
      <c r="N1683" s="27"/>
      <c r="O1683" s="27">
        <v>16.0</v>
      </c>
      <c r="P1683" s="31">
        <v>72541.43000000001</v>
      </c>
      <c r="Q1683" s="29">
        <v>1.2</v>
      </c>
      <c r="R1683" s="31">
        <v>166000.0</v>
      </c>
      <c r="S1683" s="80">
        <v>1270.0</v>
      </c>
      <c r="T1683" s="80">
        <v>12.25944</v>
      </c>
      <c r="U1683" s="81"/>
    </row>
    <row r="1684" hidden="1">
      <c r="A1684" s="27">
        <v>165.0</v>
      </c>
      <c r="B1684" s="27" t="s">
        <v>58</v>
      </c>
      <c r="C1684" s="27" t="s">
        <v>27</v>
      </c>
      <c r="D1684" s="27" t="s">
        <v>27</v>
      </c>
      <c r="E1684" s="27" t="s">
        <v>28</v>
      </c>
      <c r="F1684" s="27">
        <v>48.0</v>
      </c>
      <c r="G1684" s="27" t="s">
        <v>53</v>
      </c>
      <c r="H1684" s="27">
        <v>11.0</v>
      </c>
      <c r="I1684" s="27" t="s">
        <v>30</v>
      </c>
      <c r="J1684" s="27">
        <v>2.0</v>
      </c>
      <c r="K1684" s="28" t="s">
        <v>41</v>
      </c>
      <c r="L1684" s="31">
        <v>5723.26</v>
      </c>
      <c r="M1684" s="30">
        <v>1898.29</v>
      </c>
      <c r="N1684" s="27"/>
      <c r="O1684" s="27">
        <v>30.0</v>
      </c>
      <c r="P1684" s="31">
        <v>872.3290000000001</v>
      </c>
      <c r="Q1684" s="82"/>
      <c r="R1684" s="31">
        <v>116000.0</v>
      </c>
      <c r="S1684" s="80">
        <v>1217.0</v>
      </c>
      <c r="T1684" s="80">
        <v>9.64772</v>
      </c>
      <c r="U1684" s="81"/>
    </row>
    <row r="1685" hidden="1">
      <c r="A1685" s="27">
        <v>166.0</v>
      </c>
      <c r="B1685" s="27" t="s">
        <v>58</v>
      </c>
      <c r="C1685" s="27" t="s">
        <v>27</v>
      </c>
      <c r="D1685" s="27" t="s">
        <v>27</v>
      </c>
      <c r="E1685" s="27" t="s">
        <v>28</v>
      </c>
      <c r="F1685" s="27">
        <v>48.0</v>
      </c>
      <c r="G1685" s="27" t="s">
        <v>53</v>
      </c>
      <c r="H1685" s="27">
        <v>11.0</v>
      </c>
      <c r="I1685" s="27" t="s">
        <v>30</v>
      </c>
      <c r="J1685" s="27">
        <v>2.0</v>
      </c>
      <c r="K1685" s="28" t="s">
        <v>42</v>
      </c>
      <c r="L1685" s="31">
        <v>42834.670000000006</v>
      </c>
      <c r="M1685" s="30">
        <v>43.168</v>
      </c>
      <c r="N1685" s="27"/>
      <c r="O1685" s="27">
        <v>59.0</v>
      </c>
      <c r="P1685" s="31">
        <v>2111.73</v>
      </c>
      <c r="Q1685" s="29">
        <v>0.1</v>
      </c>
      <c r="R1685" s="31">
        <v>31000.0</v>
      </c>
      <c r="S1685" s="80">
        <v>840.0</v>
      </c>
      <c r="T1685" s="80">
        <v>8.64308</v>
      </c>
      <c r="U1685" s="81"/>
    </row>
    <row r="1686" hidden="1">
      <c r="A1686" s="27">
        <v>167.0</v>
      </c>
      <c r="B1686" s="27" t="s">
        <v>58</v>
      </c>
      <c r="C1686" s="27" t="s">
        <v>27</v>
      </c>
      <c r="D1686" s="27" t="s">
        <v>27</v>
      </c>
      <c r="E1686" s="27" t="s">
        <v>28</v>
      </c>
      <c r="F1686" s="27">
        <v>48.0</v>
      </c>
      <c r="G1686" s="27" t="s">
        <v>53</v>
      </c>
      <c r="H1686" s="27">
        <v>11.0</v>
      </c>
      <c r="I1686" s="27" t="s">
        <v>30</v>
      </c>
      <c r="J1686" s="27">
        <v>2.0</v>
      </c>
      <c r="K1686" s="28" t="s">
        <v>43</v>
      </c>
      <c r="L1686" s="31">
        <v>5412.91</v>
      </c>
      <c r="M1686" s="30">
        <v>1221.68</v>
      </c>
      <c r="N1686" s="27"/>
      <c r="O1686" s="27">
        <v>59.0</v>
      </c>
      <c r="P1686" s="31">
        <v>2.180713E7</v>
      </c>
      <c r="Q1686" s="29">
        <v>81.2</v>
      </c>
      <c r="R1686" s="31">
        <v>2.1676E7</v>
      </c>
      <c r="S1686" s="80">
        <v>23271.0</v>
      </c>
      <c r="T1686" s="80">
        <v>8.37105</v>
      </c>
      <c r="U1686" s="81"/>
    </row>
    <row r="1687" hidden="1">
      <c r="A1687" s="27">
        <v>168.0</v>
      </c>
      <c r="B1687" s="27" t="s">
        <v>58</v>
      </c>
      <c r="C1687" s="27" t="s">
        <v>27</v>
      </c>
      <c r="D1687" s="27" t="s">
        <v>27</v>
      </c>
      <c r="E1687" s="27" t="s">
        <v>28</v>
      </c>
      <c r="F1687" s="27">
        <v>48.0</v>
      </c>
      <c r="G1687" s="27" t="s">
        <v>53</v>
      </c>
      <c r="H1687" s="27">
        <v>11.0</v>
      </c>
      <c r="I1687" s="27" t="s">
        <v>30</v>
      </c>
      <c r="J1687" s="27">
        <v>2.0</v>
      </c>
      <c r="K1687" s="28" t="s">
        <v>44</v>
      </c>
      <c r="L1687" s="31">
        <v>48844.04</v>
      </c>
      <c r="M1687" s="30">
        <v>109.313</v>
      </c>
      <c r="N1687" s="27"/>
      <c r="O1687" s="27">
        <v>5.0</v>
      </c>
      <c r="P1687" s="31">
        <v>2977.41</v>
      </c>
      <c r="Q1687" s="29">
        <v>0.1</v>
      </c>
      <c r="R1687" s="31">
        <v>19000.0</v>
      </c>
      <c r="S1687" s="80">
        <v>899.0</v>
      </c>
      <c r="T1687" s="80">
        <v>8.6515</v>
      </c>
      <c r="U1687" s="81"/>
    </row>
    <row r="1688" hidden="1">
      <c r="A1688" s="27">
        <v>169.0</v>
      </c>
      <c r="B1688" s="27" t="s">
        <v>58</v>
      </c>
      <c r="C1688" s="27" t="s">
        <v>27</v>
      </c>
      <c r="D1688" s="27" t="s">
        <v>27</v>
      </c>
      <c r="E1688" s="27" t="s">
        <v>28</v>
      </c>
      <c r="F1688" s="27">
        <v>48.0</v>
      </c>
      <c r="G1688" s="27" t="s">
        <v>53</v>
      </c>
      <c r="H1688" s="27">
        <v>11.0</v>
      </c>
      <c r="I1688" s="27" t="s">
        <v>30</v>
      </c>
      <c r="J1688" s="27">
        <v>2.0</v>
      </c>
      <c r="K1688" s="28" t="s">
        <v>45</v>
      </c>
      <c r="L1688" s="31">
        <v>48354.23</v>
      </c>
      <c r="M1688" s="30">
        <v>201.603</v>
      </c>
      <c r="N1688" s="27"/>
      <c r="O1688" s="27">
        <v>12.0</v>
      </c>
      <c r="P1688" s="31">
        <v>1927.86</v>
      </c>
      <c r="Q1688" s="82"/>
      <c r="R1688" s="31">
        <v>200000.0</v>
      </c>
      <c r="S1688" s="80">
        <v>832.0</v>
      </c>
      <c r="T1688" s="80">
        <v>9.13202</v>
      </c>
      <c r="U1688" s="81"/>
    </row>
    <row r="1689" hidden="1">
      <c r="A1689" s="27">
        <v>170.0</v>
      </c>
      <c r="B1689" s="27" t="s">
        <v>58</v>
      </c>
      <c r="C1689" s="27" t="s">
        <v>27</v>
      </c>
      <c r="D1689" s="27" t="s">
        <v>27</v>
      </c>
      <c r="E1689" s="27" t="s">
        <v>28</v>
      </c>
      <c r="F1689" s="27">
        <v>48.0</v>
      </c>
      <c r="G1689" s="27" t="s">
        <v>53</v>
      </c>
      <c r="H1689" s="27">
        <v>11.0</v>
      </c>
      <c r="I1689" s="27" t="s">
        <v>30</v>
      </c>
      <c r="J1689" s="27">
        <v>2.0</v>
      </c>
      <c r="K1689" s="28" t="s">
        <v>46</v>
      </c>
      <c r="L1689" s="31">
        <v>3692.98</v>
      </c>
      <c r="M1689" s="30">
        <v>110035.12</v>
      </c>
      <c r="N1689" s="27"/>
      <c r="O1689" s="27">
        <v>7.0</v>
      </c>
      <c r="P1689" s="31">
        <v>3561.55</v>
      </c>
      <c r="Q1689" s="82"/>
      <c r="R1689" s="31">
        <v>3446000.0</v>
      </c>
      <c r="S1689" s="80">
        <v>4366.0</v>
      </c>
      <c r="T1689" s="80">
        <v>8.43648</v>
      </c>
      <c r="U1689" s="81"/>
    </row>
    <row r="1690" hidden="1">
      <c r="A1690" s="27">
        <v>171.0</v>
      </c>
      <c r="B1690" s="27" t="s">
        <v>58</v>
      </c>
      <c r="C1690" s="27" t="s">
        <v>27</v>
      </c>
      <c r="D1690" s="27" t="s">
        <v>27</v>
      </c>
      <c r="E1690" s="27" t="s">
        <v>28</v>
      </c>
      <c r="F1690" s="27">
        <v>48.0</v>
      </c>
      <c r="G1690" s="27" t="s">
        <v>53</v>
      </c>
      <c r="H1690" s="27">
        <v>11.0</v>
      </c>
      <c r="I1690" s="27" t="s">
        <v>30</v>
      </c>
      <c r="J1690" s="27">
        <v>2.0</v>
      </c>
      <c r="K1690" s="28" t="s">
        <v>47</v>
      </c>
      <c r="L1690" s="31">
        <v>41707.05</v>
      </c>
      <c r="M1690" s="30">
        <v>3736.21</v>
      </c>
      <c r="N1690" s="27"/>
      <c r="O1690" s="27">
        <v>11.0</v>
      </c>
      <c r="P1690" s="31">
        <v>40477.11</v>
      </c>
      <c r="Q1690" s="29">
        <v>0.7</v>
      </c>
      <c r="R1690" s="31">
        <v>641000.0</v>
      </c>
      <c r="S1690" s="80">
        <v>1636.0</v>
      </c>
      <c r="T1690" s="80">
        <v>8.98952</v>
      </c>
      <c r="U1690" s="81"/>
    </row>
    <row r="1691" hidden="1">
      <c r="A1691" s="27">
        <v>172.0</v>
      </c>
      <c r="B1691" s="27" t="s">
        <v>58</v>
      </c>
      <c r="C1691" s="27" t="s">
        <v>27</v>
      </c>
      <c r="D1691" s="27" t="s">
        <v>27</v>
      </c>
      <c r="E1691" s="27" t="s">
        <v>28</v>
      </c>
      <c r="F1691" s="27">
        <v>48.0</v>
      </c>
      <c r="G1691" s="27" t="s">
        <v>53</v>
      </c>
      <c r="H1691" s="27">
        <v>11.0</v>
      </c>
      <c r="I1691" s="27" t="s">
        <v>30</v>
      </c>
      <c r="J1691" s="27">
        <v>2.0</v>
      </c>
      <c r="K1691" s="28" t="s">
        <v>48</v>
      </c>
      <c r="L1691" s="31">
        <v>60556.85</v>
      </c>
      <c r="M1691" s="30">
        <v>41046.91</v>
      </c>
      <c r="N1691" s="27"/>
      <c r="O1691" s="27">
        <v>17.0</v>
      </c>
      <c r="P1691" s="31">
        <v>17168.61</v>
      </c>
      <c r="Q1691" s="29">
        <v>0.3</v>
      </c>
      <c r="R1691" s="31">
        <v>2490000.0</v>
      </c>
      <c r="S1691" s="80">
        <v>3651.0</v>
      </c>
      <c r="T1691" s="80">
        <v>8.96917</v>
      </c>
      <c r="U1691" s="81"/>
    </row>
    <row r="1692" hidden="1">
      <c r="A1692" s="27">
        <v>173.0</v>
      </c>
      <c r="B1692" s="27" t="s">
        <v>58</v>
      </c>
      <c r="C1692" s="27" t="s">
        <v>27</v>
      </c>
      <c r="D1692" s="27" t="s">
        <v>27</v>
      </c>
      <c r="E1692" s="27" t="s">
        <v>28</v>
      </c>
      <c r="F1692" s="27">
        <v>48.0</v>
      </c>
      <c r="G1692" s="27" t="s">
        <v>53</v>
      </c>
      <c r="H1692" s="27">
        <v>11.0</v>
      </c>
      <c r="I1692" s="27" t="s">
        <v>30</v>
      </c>
      <c r="J1692" s="27">
        <v>2.0</v>
      </c>
      <c r="K1692" s="28" t="s">
        <v>49</v>
      </c>
      <c r="L1692" s="31">
        <v>72746.45</v>
      </c>
      <c r="M1692" s="30">
        <v>55.201</v>
      </c>
      <c r="N1692" s="27"/>
      <c r="O1692" s="27">
        <v>3.0</v>
      </c>
      <c r="P1692" s="31">
        <v>21036.98</v>
      </c>
      <c r="Q1692" s="29">
        <v>0.4</v>
      </c>
      <c r="R1692" s="31">
        <v>42000.0</v>
      </c>
      <c r="S1692" s="80">
        <v>917.0</v>
      </c>
      <c r="T1692" s="80">
        <v>8.51075</v>
      </c>
      <c r="U1692" s="81"/>
    </row>
    <row r="1693" hidden="1">
      <c r="A1693" s="27">
        <v>174.0</v>
      </c>
      <c r="B1693" s="27" t="s">
        <v>58</v>
      </c>
      <c r="C1693" s="27" t="s">
        <v>27</v>
      </c>
      <c r="D1693" s="27" t="s">
        <v>27</v>
      </c>
      <c r="E1693" s="27" t="s">
        <v>28</v>
      </c>
      <c r="F1693" s="27">
        <v>48.0</v>
      </c>
      <c r="G1693" s="27" t="s">
        <v>53</v>
      </c>
      <c r="H1693" s="27">
        <v>11.0</v>
      </c>
      <c r="I1693" s="27" t="s">
        <v>30</v>
      </c>
      <c r="J1693" s="27">
        <v>2.0</v>
      </c>
      <c r="K1693" s="28" t="s">
        <v>50</v>
      </c>
      <c r="L1693" s="31">
        <v>51330.44</v>
      </c>
      <c r="M1693" s="30">
        <v>12165.02</v>
      </c>
      <c r="N1693" s="27"/>
      <c r="O1693" s="27">
        <v>23.0</v>
      </c>
      <c r="P1693" s="31">
        <v>67558.84</v>
      </c>
      <c r="Q1693" s="29">
        <v>0.8</v>
      </c>
      <c r="R1693" s="31">
        <v>3080000.0</v>
      </c>
      <c r="S1693" s="80">
        <v>4544.0</v>
      </c>
      <c r="T1693" s="80">
        <v>9.52253</v>
      </c>
      <c r="U1693" s="81"/>
    </row>
    <row r="1694" hidden="1">
      <c r="A1694" s="27">
        <v>175.0</v>
      </c>
      <c r="B1694" s="27" t="s">
        <v>58</v>
      </c>
      <c r="C1694" s="27" t="s">
        <v>27</v>
      </c>
      <c r="D1694" s="27" t="s">
        <v>27</v>
      </c>
      <c r="E1694" s="27" t="s">
        <v>28</v>
      </c>
      <c r="F1694" s="27">
        <v>48.0</v>
      </c>
      <c r="G1694" s="27" t="s">
        <v>53</v>
      </c>
      <c r="H1694" s="27">
        <v>11.0</v>
      </c>
      <c r="I1694" s="27" t="s">
        <v>30</v>
      </c>
      <c r="J1694" s="27">
        <v>2.0</v>
      </c>
      <c r="K1694" s="28" t="s">
        <v>51</v>
      </c>
      <c r="L1694" s="31" t="s">
        <v>55</v>
      </c>
      <c r="M1694" s="30"/>
      <c r="N1694" s="27"/>
      <c r="O1694" s="27"/>
      <c r="P1694" s="31"/>
      <c r="Q1694" s="31"/>
      <c r="R1694" s="31"/>
      <c r="S1694" s="37"/>
      <c r="T1694" s="37"/>
      <c r="U1694" s="38"/>
    </row>
    <row r="1695" hidden="1">
      <c r="A1695" s="27">
        <v>176.0</v>
      </c>
      <c r="B1695" s="27" t="s">
        <v>58</v>
      </c>
      <c r="C1695" s="27" t="s">
        <v>27</v>
      </c>
      <c r="D1695" s="27" t="s">
        <v>27</v>
      </c>
      <c r="E1695" s="27" t="s">
        <v>28</v>
      </c>
      <c r="F1695" s="27">
        <v>48.0</v>
      </c>
      <c r="G1695" s="27" t="s">
        <v>53</v>
      </c>
      <c r="H1695" s="27">
        <v>11.0</v>
      </c>
      <c r="I1695" s="27" t="s">
        <v>30</v>
      </c>
      <c r="J1695" s="27">
        <v>2.0</v>
      </c>
      <c r="K1695" s="28" t="s">
        <v>52</v>
      </c>
      <c r="L1695" s="31" t="s">
        <v>55</v>
      </c>
      <c r="M1695" s="30"/>
      <c r="N1695" s="27"/>
      <c r="O1695" s="27"/>
      <c r="P1695" s="31"/>
      <c r="Q1695" s="31"/>
      <c r="R1695" s="31"/>
      <c r="S1695" s="37"/>
      <c r="T1695" s="37"/>
      <c r="U1695" s="38"/>
    </row>
    <row r="1696" hidden="1">
      <c r="A1696" s="27">
        <v>199.0</v>
      </c>
      <c r="B1696" s="27" t="s">
        <v>58</v>
      </c>
      <c r="C1696" s="27" t="s">
        <v>27</v>
      </c>
      <c r="D1696" s="27" t="s">
        <v>27</v>
      </c>
      <c r="E1696" s="27" t="s">
        <v>28</v>
      </c>
      <c r="F1696" s="27">
        <v>48.0</v>
      </c>
      <c r="G1696" s="27" t="s">
        <v>29</v>
      </c>
      <c r="H1696" s="27">
        <v>11.0</v>
      </c>
      <c r="I1696" s="27" t="s">
        <v>30</v>
      </c>
      <c r="J1696" s="27">
        <v>2.0</v>
      </c>
      <c r="K1696" s="28" t="s">
        <v>31</v>
      </c>
      <c r="L1696" s="31">
        <v>112099.2</v>
      </c>
      <c r="M1696" s="30">
        <v>45.568</v>
      </c>
      <c r="N1696" s="27"/>
      <c r="O1696" s="27">
        <v>2.0</v>
      </c>
      <c r="P1696" s="31">
        <v>59484.340000000004</v>
      </c>
      <c r="Q1696" s="29">
        <v>0.7</v>
      </c>
      <c r="R1696" s="39">
        <v>89000.0</v>
      </c>
      <c r="S1696" s="27">
        <v>1336.0</v>
      </c>
      <c r="T1696" s="27"/>
      <c r="U1696" s="34"/>
    </row>
    <row r="1697" hidden="1">
      <c r="A1697" s="27">
        <v>200.0</v>
      </c>
      <c r="B1697" s="27" t="s">
        <v>58</v>
      </c>
      <c r="C1697" s="27" t="s">
        <v>27</v>
      </c>
      <c r="D1697" s="27" t="s">
        <v>27</v>
      </c>
      <c r="E1697" s="27" t="s">
        <v>28</v>
      </c>
      <c r="F1697" s="27">
        <v>48.0</v>
      </c>
      <c r="G1697" s="27" t="s">
        <v>29</v>
      </c>
      <c r="H1697" s="27">
        <v>11.0</v>
      </c>
      <c r="I1697" s="27" t="s">
        <v>30</v>
      </c>
      <c r="J1697" s="27">
        <v>2.0</v>
      </c>
      <c r="K1697" s="28" t="s">
        <v>32</v>
      </c>
      <c r="L1697" s="31">
        <v>5514.45</v>
      </c>
      <c r="M1697" s="30">
        <v>2554.62</v>
      </c>
      <c r="N1697" s="27"/>
      <c r="O1697" s="27">
        <v>39.0</v>
      </c>
      <c r="P1697" s="31">
        <v>4526810.0</v>
      </c>
      <c r="Q1697" s="29">
        <v>6.9</v>
      </c>
      <c r="R1697" s="31">
        <v>4925000.0</v>
      </c>
      <c r="S1697" s="27">
        <v>6374.0</v>
      </c>
      <c r="T1697" s="27"/>
      <c r="U1697" s="34"/>
    </row>
    <row r="1698" hidden="1">
      <c r="A1698" s="27">
        <v>201.0</v>
      </c>
      <c r="B1698" s="27" t="s">
        <v>58</v>
      </c>
      <c r="C1698" s="27" t="s">
        <v>27</v>
      </c>
      <c r="D1698" s="27" t="s">
        <v>27</v>
      </c>
      <c r="E1698" s="27" t="s">
        <v>28</v>
      </c>
      <c r="F1698" s="27">
        <v>48.0</v>
      </c>
      <c r="G1698" s="27" t="s">
        <v>29</v>
      </c>
      <c r="H1698" s="27">
        <v>11.0</v>
      </c>
      <c r="I1698" s="27" t="s">
        <v>30</v>
      </c>
      <c r="J1698" s="27">
        <v>2.0</v>
      </c>
      <c r="K1698" s="28" t="s">
        <v>33</v>
      </c>
      <c r="L1698" s="31">
        <v>48824.29</v>
      </c>
      <c r="M1698" s="30">
        <v>257.598</v>
      </c>
      <c r="N1698" s="27"/>
      <c r="O1698" s="27">
        <v>12.0</v>
      </c>
      <c r="P1698" s="31">
        <v>21521.11</v>
      </c>
      <c r="Q1698" s="29">
        <v>0.1</v>
      </c>
      <c r="R1698" s="31">
        <v>217000.0</v>
      </c>
      <c r="S1698" s="27">
        <v>1312.0</v>
      </c>
      <c r="T1698" s="27"/>
      <c r="U1698" s="34"/>
    </row>
    <row r="1699" hidden="1">
      <c r="A1699" s="27">
        <v>202.0</v>
      </c>
      <c r="B1699" s="27" t="s">
        <v>58</v>
      </c>
      <c r="C1699" s="27" t="s">
        <v>27</v>
      </c>
      <c r="D1699" s="27" t="s">
        <v>27</v>
      </c>
      <c r="E1699" s="27" t="s">
        <v>28</v>
      </c>
      <c r="F1699" s="27">
        <v>48.0</v>
      </c>
      <c r="G1699" s="27" t="s">
        <v>29</v>
      </c>
      <c r="H1699" s="27">
        <v>11.0</v>
      </c>
      <c r="I1699" s="27" t="s">
        <v>30</v>
      </c>
      <c r="J1699" s="27">
        <v>2.0</v>
      </c>
      <c r="K1699" s="28" t="s">
        <v>34</v>
      </c>
      <c r="L1699" s="31">
        <v>42584.44</v>
      </c>
      <c r="M1699" s="30">
        <v>41534.56</v>
      </c>
      <c r="N1699" s="27"/>
      <c r="O1699" s="27">
        <v>149.0</v>
      </c>
      <c r="P1699" s="31">
        <v>4520.31</v>
      </c>
      <c r="Q1699" s="82"/>
      <c r="R1699" s="31">
        <v>2014000.0</v>
      </c>
      <c r="S1699" s="27">
        <v>3251.0</v>
      </c>
      <c r="T1699" s="27"/>
      <c r="U1699" s="34"/>
    </row>
    <row r="1700" hidden="1">
      <c r="A1700" s="27">
        <v>203.0</v>
      </c>
      <c r="B1700" s="27" t="s">
        <v>58</v>
      </c>
      <c r="C1700" s="27" t="s">
        <v>27</v>
      </c>
      <c r="D1700" s="27" t="s">
        <v>27</v>
      </c>
      <c r="E1700" s="27" t="s">
        <v>28</v>
      </c>
      <c r="F1700" s="27">
        <v>48.0</v>
      </c>
      <c r="G1700" s="27" t="s">
        <v>29</v>
      </c>
      <c r="H1700" s="27">
        <v>11.0</v>
      </c>
      <c r="I1700" s="27" t="s">
        <v>30</v>
      </c>
      <c r="J1700" s="27">
        <v>2.0</v>
      </c>
      <c r="K1700" s="28" t="s">
        <v>35</v>
      </c>
      <c r="L1700" s="31">
        <v>53416.22</v>
      </c>
      <c r="M1700" s="30">
        <v>222.814</v>
      </c>
      <c r="N1700" s="27"/>
      <c r="O1700" s="27">
        <v>147.0</v>
      </c>
      <c r="P1700" s="31">
        <v>4904.63</v>
      </c>
      <c r="Q1700" s="82"/>
      <c r="R1700" s="31">
        <v>80000.0</v>
      </c>
      <c r="S1700" s="27">
        <v>1016.0</v>
      </c>
      <c r="T1700" s="27"/>
      <c r="U1700" s="34"/>
    </row>
    <row r="1701" hidden="1">
      <c r="A1701" s="27">
        <v>204.0</v>
      </c>
      <c r="B1701" s="27" t="s">
        <v>58</v>
      </c>
      <c r="C1701" s="27" t="s">
        <v>27</v>
      </c>
      <c r="D1701" s="27" t="s">
        <v>27</v>
      </c>
      <c r="E1701" s="27" t="s">
        <v>28</v>
      </c>
      <c r="F1701" s="27">
        <v>48.0</v>
      </c>
      <c r="G1701" s="27" t="s">
        <v>29</v>
      </c>
      <c r="H1701" s="27">
        <v>11.0</v>
      </c>
      <c r="I1701" s="27" t="s">
        <v>30</v>
      </c>
      <c r="J1701" s="27">
        <v>2.0</v>
      </c>
      <c r="K1701" s="28" t="s">
        <v>36</v>
      </c>
      <c r="L1701" s="31">
        <v>56276.08</v>
      </c>
      <c r="M1701" s="30">
        <v>131.007</v>
      </c>
      <c r="N1701" s="27"/>
      <c r="O1701" s="27">
        <v>1.0</v>
      </c>
      <c r="P1701" s="31">
        <v>817.726</v>
      </c>
      <c r="Q1701" s="82"/>
      <c r="R1701" s="31">
        <v>13000.0</v>
      </c>
      <c r="S1701" s="27">
        <v>779.0</v>
      </c>
      <c r="T1701" s="27"/>
      <c r="U1701" s="34"/>
    </row>
    <row r="1702" hidden="1">
      <c r="A1702" s="27">
        <v>205.0</v>
      </c>
      <c r="B1702" s="27" t="s">
        <v>58</v>
      </c>
      <c r="C1702" s="27" t="s">
        <v>27</v>
      </c>
      <c r="D1702" s="27" t="s">
        <v>27</v>
      </c>
      <c r="E1702" s="27" t="s">
        <v>28</v>
      </c>
      <c r="F1702" s="27">
        <v>48.0</v>
      </c>
      <c r="G1702" s="27" t="s">
        <v>29</v>
      </c>
      <c r="H1702" s="27">
        <v>11.0</v>
      </c>
      <c r="I1702" s="27" t="s">
        <v>30</v>
      </c>
      <c r="J1702" s="27">
        <v>2.0</v>
      </c>
      <c r="K1702" s="28" t="s">
        <v>37</v>
      </c>
      <c r="L1702" s="31">
        <v>60076.71</v>
      </c>
      <c r="M1702" s="30">
        <v>69.76</v>
      </c>
      <c r="N1702" s="27"/>
      <c r="O1702" s="27">
        <v>12.0</v>
      </c>
      <c r="P1702" s="31">
        <v>18271.08</v>
      </c>
      <c r="Q1702" s="29">
        <v>0.2</v>
      </c>
      <c r="R1702" s="31">
        <v>41000.0</v>
      </c>
      <c r="S1702" s="27">
        <v>933.0</v>
      </c>
      <c r="T1702" s="27"/>
      <c r="U1702" s="34"/>
    </row>
    <row r="1703" hidden="1">
      <c r="A1703" s="27">
        <v>206.0</v>
      </c>
      <c r="B1703" s="27" t="s">
        <v>58</v>
      </c>
      <c r="C1703" s="27" t="s">
        <v>27</v>
      </c>
      <c r="D1703" s="27" t="s">
        <v>27</v>
      </c>
      <c r="E1703" s="27" t="s">
        <v>28</v>
      </c>
      <c r="F1703" s="27">
        <v>48.0</v>
      </c>
      <c r="G1703" s="27" t="s">
        <v>29</v>
      </c>
      <c r="H1703" s="27">
        <v>11.0</v>
      </c>
      <c r="I1703" s="27" t="s">
        <v>30</v>
      </c>
      <c r="J1703" s="27">
        <v>2.0</v>
      </c>
      <c r="K1703" s="28" t="s">
        <v>38</v>
      </c>
      <c r="L1703" s="31">
        <v>61668.58</v>
      </c>
      <c r="M1703" s="30">
        <v>313.92</v>
      </c>
      <c r="N1703" s="27"/>
      <c r="O1703" s="27">
        <v>165.0</v>
      </c>
      <c r="P1703" s="31">
        <v>7860.24</v>
      </c>
      <c r="Q1703" s="29">
        <v>0.1</v>
      </c>
      <c r="R1703" s="31">
        <v>86000.0</v>
      </c>
      <c r="S1703" s="27">
        <v>1178.0</v>
      </c>
      <c r="T1703" s="27"/>
      <c r="U1703" s="34"/>
    </row>
    <row r="1704" hidden="1">
      <c r="A1704" s="27">
        <v>207.0</v>
      </c>
      <c r="B1704" s="27" t="s">
        <v>58</v>
      </c>
      <c r="C1704" s="27" t="s">
        <v>27</v>
      </c>
      <c r="D1704" s="27" t="s">
        <v>27</v>
      </c>
      <c r="E1704" s="27" t="s">
        <v>28</v>
      </c>
      <c r="F1704" s="27">
        <v>48.0</v>
      </c>
      <c r="G1704" s="27" t="s">
        <v>29</v>
      </c>
      <c r="H1704" s="27">
        <v>11.0</v>
      </c>
      <c r="I1704" s="27" t="s">
        <v>30</v>
      </c>
      <c r="J1704" s="27">
        <v>2.0</v>
      </c>
      <c r="K1704" s="28" t="s">
        <v>39</v>
      </c>
      <c r="L1704" s="31">
        <v>79382.40999999999</v>
      </c>
      <c r="M1704" s="30">
        <v>51.007</v>
      </c>
      <c r="N1704" s="27"/>
      <c r="O1704" s="27">
        <v>12.0</v>
      </c>
      <c r="P1704" s="31">
        <v>33521.82</v>
      </c>
      <c r="Q1704" s="29">
        <v>0.4</v>
      </c>
      <c r="R1704" s="31">
        <v>55000.0</v>
      </c>
      <c r="S1704" s="27">
        <v>1108.0</v>
      </c>
      <c r="T1704" s="27"/>
      <c r="U1704" s="34"/>
    </row>
    <row r="1705" hidden="1">
      <c r="A1705" s="27">
        <v>208.0</v>
      </c>
      <c r="B1705" s="27" t="s">
        <v>58</v>
      </c>
      <c r="C1705" s="27" t="s">
        <v>27</v>
      </c>
      <c r="D1705" s="27" t="s">
        <v>27</v>
      </c>
      <c r="E1705" s="27" t="s">
        <v>28</v>
      </c>
      <c r="F1705" s="27">
        <v>48.0</v>
      </c>
      <c r="G1705" s="27" t="s">
        <v>29</v>
      </c>
      <c r="H1705" s="27">
        <v>11.0</v>
      </c>
      <c r="I1705" s="27" t="s">
        <v>30</v>
      </c>
      <c r="J1705" s="27">
        <v>2.0</v>
      </c>
      <c r="K1705" s="28" t="s">
        <v>40</v>
      </c>
      <c r="L1705" s="31">
        <v>52802.5</v>
      </c>
      <c r="M1705" s="30">
        <v>1480.67</v>
      </c>
      <c r="N1705" s="27"/>
      <c r="O1705" s="27">
        <v>16.0</v>
      </c>
      <c r="P1705" s="31">
        <v>64157.15</v>
      </c>
      <c r="Q1705" s="29">
        <v>0.5</v>
      </c>
      <c r="R1705" s="31">
        <v>163000.0</v>
      </c>
      <c r="S1705" s="27">
        <v>1305.0</v>
      </c>
      <c r="T1705" s="27"/>
      <c r="U1705" s="34"/>
    </row>
    <row r="1706" hidden="1">
      <c r="A1706" s="27">
        <v>209.0</v>
      </c>
      <c r="B1706" s="27" t="s">
        <v>58</v>
      </c>
      <c r="C1706" s="27" t="s">
        <v>27</v>
      </c>
      <c r="D1706" s="27" t="s">
        <v>27</v>
      </c>
      <c r="E1706" s="27" t="s">
        <v>28</v>
      </c>
      <c r="F1706" s="27">
        <v>48.0</v>
      </c>
      <c r="G1706" s="27" t="s">
        <v>29</v>
      </c>
      <c r="H1706" s="27">
        <v>11.0</v>
      </c>
      <c r="I1706" s="27" t="s">
        <v>30</v>
      </c>
      <c r="J1706" s="27">
        <v>2.0</v>
      </c>
      <c r="K1706" s="28" t="s">
        <v>41</v>
      </c>
      <c r="L1706" s="31">
        <v>4976.4</v>
      </c>
      <c r="M1706" s="30">
        <v>1684.67</v>
      </c>
      <c r="N1706" s="27"/>
      <c r="O1706" s="27">
        <v>30.0</v>
      </c>
      <c r="P1706" s="31">
        <v>1256.12</v>
      </c>
      <c r="Q1706" s="82"/>
      <c r="R1706" s="31">
        <v>127000.0</v>
      </c>
      <c r="S1706" s="27">
        <v>1187.0</v>
      </c>
      <c r="T1706" s="27"/>
      <c r="U1706" s="34"/>
    </row>
    <row r="1707" hidden="1">
      <c r="A1707" s="27">
        <v>210.0</v>
      </c>
      <c r="B1707" s="27" t="s">
        <v>58</v>
      </c>
      <c r="C1707" s="27" t="s">
        <v>27</v>
      </c>
      <c r="D1707" s="27" t="s">
        <v>27</v>
      </c>
      <c r="E1707" s="27" t="s">
        <v>28</v>
      </c>
      <c r="F1707" s="27">
        <v>48.0</v>
      </c>
      <c r="G1707" s="27" t="s">
        <v>29</v>
      </c>
      <c r="H1707" s="27">
        <v>11.0</v>
      </c>
      <c r="I1707" s="27" t="s">
        <v>30</v>
      </c>
      <c r="J1707" s="27">
        <v>2.0</v>
      </c>
      <c r="K1707" s="28" t="s">
        <v>42</v>
      </c>
      <c r="L1707" s="31">
        <v>42833.46</v>
      </c>
      <c r="M1707" s="30">
        <v>101.376</v>
      </c>
      <c r="N1707" s="27"/>
      <c r="O1707" s="27">
        <v>139.0</v>
      </c>
      <c r="P1707" s="31">
        <v>2228.4700000000003</v>
      </c>
      <c r="Q1707" s="82"/>
      <c r="R1707" s="31">
        <v>62000.0</v>
      </c>
      <c r="S1707" s="27">
        <v>923.0</v>
      </c>
      <c r="T1707" s="27"/>
      <c r="U1707" s="34"/>
    </row>
    <row r="1708" hidden="1">
      <c r="A1708" s="27">
        <v>211.0</v>
      </c>
      <c r="B1708" s="27" t="s">
        <v>58</v>
      </c>
      <c r="C1708" s="27" t="s">
        <v>27</v>
      </c>
      <c r="D1708" s="27" t="s">
        <v>27</v>
      </c>
      <c r="E1708" s="27" t="s">
        <v>28</v>
      </c>
      <c r="F1708" s="27">
        <v>48.0</v>
      </c>
      <c r="G1708" s="27" t="s">
        <v>29</v>
      </c>
      <c r="H1708" s="27">
        <v>11.0</v>
      </c>
      <c r="I1708" s="27" t="s">
        <v>30</v>
      </c>
      <c r="J1708" s="27">
        <v>2.0</v>
      </c>
      <c r="K1708" s="28" t="s">
        <v>43</v>
      </c>
      <c r="L1708" s="31">
        <v>5806.7</v>
      </c>
      <c r="M1708" s="30">
        <v>1.30144</v>
      </c>
      <c r="N1708" s="27"/>
      <c r="O1708" s="27">
        <v>139.0</v>
      </c>
      <c r="P1708" s="31">
        <v>6577670.0</v>
      </c>
      <c r="Q1708" s="29">
        <v>31.5</v>
      </c>
      <c r="R1708" s="31">
        <v>7800000.0</v>
      </c>
      <c r="S1708" s="27">
        <v>8122.0</v>
      </c>
      <c r="T1708" s="27"/>
      <c r="U1708" s="34"/>
    </row>
    <row r="1709" hidden="1">
      <c r="A1709" s="27">
        <v>212.0</v>
      </c>
      <c r="B1709" s="27" t="s">
        <v>58</v>
      </c>
      <c r="C1709" s="27" t="s">
        <v>27</v>
      </c>
      <c r="D1709" s="27" t="s">
        <v>27</v>
      </c>
      <c r="E1709" s="27" t="s">
        <v>28</v>
      </c>
      <c r="F1709" s="27">
        <v>48.0</v>
      </c>
      <c r="G1709" s="27" t="s">
        <v>29</v>
      </c>
      <c r="H1709" s="27">
        <v>11.0</v>
      </c>
      <c r="I1709" s="27" t="s">
        <v>30</v>
      </c>
      <c r="J1709" s="27">
        <v>2.0</v>
      </c>
      <c r="K1709" s="28" t="s">
        <v>44</v>
      </c>
      <c r="L1709" s="31">
        <v>42977.939999999995</v>
      </c>
      <c r="M1709" s="30">
        <v>262.944</v>
      </c>
      <c r="N1709" s="27"/>
      <c r="O1709" s="27">
        <v>5.0</v>
      </c>
      <c r="P1709" s="31">
        <v>1508.03</v>
      </c>
      <c r="Q1709" s="82"/>
      <c r="R1709" s="31">
        <v>22000.0</v>
      </c>
      <c r="S1709" s="27">
        <v>903.0</v>
      </c>
      <c r="T1709" s="27"/>
      <c r="U1709" s="34"/>
    </row>
    <row r="1710" hidden="1">
      <c r="A1710" s="27">
        <v>213.0</v>
      </c>
      <c r="B1710" s="27" t="s">
        <v>58</v>
      </c>
      <c r="C1710" s="27" t="s">
        <v>27</v>
      </c>
      <c r="D1710" s="27" t="s">
        <v>27</v>
      </c>
      <c r="E1710" s="27" t="s">
        <v>28</v>
      </c>
      <c r="F1710" s="27">
        <v>48.0</v>
      </c>
      <c r="G1710" s="27" t="s">
        <v>29</v>
      </c>
      <c r="H1710" s="27">
        <v>11.0</v>
      </c>
      <c r="I1710" s="27" t="s">
        <v>30</v>
      </c>
      <c r="J1710" s="27">
        <v>2.0</v>
      </c>
      <c r="K1710" s="28" t="s">
        <v>45</v>
      </c>
      <c r="L1710" s="31">
        <v>40765.04</v>
      </c>
      <c r="M1710" s="30">
        <v>515.134</v>
      </c>
      <c r="N1710" s="27"/>
      <c r="O1710" s="27">
        <v>12.0</v>
      </c>
      <c r="P1710" s="31">
        <v>2050.71</v>
      </c>
      <c r="Q1710" s="82"/>
      <c r="R1710" s="31">
        <v>211000.0</v>
      </c>
      <c r="S1710" s="27">
        <v>862.0</v>
      </c>
      <c r="T1710" s="27"/>
      <c r="U1710" s="34"/>
    </row>
    <row r="1711" hidden="1">
      <c r="A1711" s="27">
        <v>214.0</v>
      </c>
      <c r="B1711" s="27" t="s">
        <v>58</v>
      </c>
      <c r="C1711" s="27" t="s">
        <v>27</v>
      </c>
      <c r="D1711" s="27" t="s">
        <v>27</v>
      </c>
      <c r="E1711" s="27" t="s">
        <v>28</v>
      </c>
      <c r="F1711" s="27">
        <v>48.0</v>
      </c>
      <c r="G1711" s="27" t="s">
        <v>29</v>
      </c>
      <c r="H1711" s="27">
        <v>11.0</v>
      </c>
      <c r="I1711" s="27" t="s">
        <v>30</v>
      </c>
      <c r="J1711" s="27">
        <v>2.0</v>
      </c>
      <c r="K1711" s="28" t="s">
        <v>46</v>
      </c>
      <c r="L1711" s="31">
        <v>4168.46</v>
      </c>
      <c r="M1711" s="30">
        <v>100633.07</v>
      </c>
      <c r="N1711" s="27"/>
      <c r="O1711" s="27">
        <v>7.0</v>
      </c>
      <c r="P1711" s="31">
        <v>3251.6699999999996</v>
      </c>
      <c r="Q1711" s="82"/>
      <c r="R1711" s="31">
        <v>3475000.0</v>
      </c>
      <c r="S1711" s="27">
        <v>4434.0</v>
      </c>
      <c r="T1711" s="27"/>
      <c r="U1711" s="34"/>
    </row>
    <row r="1712" hidden="1">
      <c r="A1712" s="27">
        <v>215.0</v>
      </c>
      <c r="B1712" s="27" t="s">
        <v>58</v>
      </c>
      <c r="C1712" s="27" t="s">
        <v>27</v>
      </c>
      <c r="D1712" s="27" t="s">
        <v>27</v>
      </c>
      <c r="E1712" s="27" t="s">
        <v>28</v>
      </c>
      <c r="F1712" s="27">
        <v>48.0</v>
      </c>
      <c r="G1712" s="27" t="s">
        <v>29</v>
      </c>
      <c r="H1712" s="27">
        <v>11.0</v>
      </c>
      <c r="I1712" s="27" t="s">
        <v>30</v>
      </c>
      <c r="J1712" s="27">
        <v>2.0</v>
      </c>
      <c r="K1712" s="28" t="s">
        <v>47</v>
      </c>
      <c r="L1712" s="31">
        <v>42157.32</v>
      </c>
      <c r="M1712" s="30">
        <v>3730.13</v>
      </c>
      <c r="N1712" s="27"/>
      <c r="O1712" s="27">
        <v>11.0</v>
      </c>
      <c r="P1712" s="31">
        <v>20274.22</v>
      </c>
      <c r="Q1712" s="29">
        <v>0.1</v>
      </c>
      <c r="R1712" s="31">
        <v>635000.0</v>
      </c>
      <c r="S1712" s="27">
        <v>1636.0</v>
      </c>
      <c r="T1712" s="27"/>
      <c r="U1712" s="34"/>
    </row>
    <row r="1713" hidden="1">
      <c r="A1713" s="27">
        <v>216.0</v>
      </c>
      <c r="B1713" s="27" t="s">
        <v>58</v>
      </c>
      <c r="C1713" s="27" t="s">
        <v>27</v>
      </c>
      <c r="D1713" s="27" t="s">
        <v>27</v>
      </c>
      <c r="E1713" s="27" t="s">
        <v>28</v>
      </c>
      <c r="F1713" s="27">
        <v>48.0</v>
      </c>
      <c r="G1713" s="27" t="s">
        <v>29</v>
      </c>
      <c r="H1713" s="27">
        <v>11.0</v>
      </c>
      <c r="I1713" s="27" t="s">
        <v>30</v>
      </c>
      <c r="J1713" s="27">
        <v>2.0</v>
      </c>
      <c r="K1713" s="28" t="s">
        <v>48</v>
      </c>
      <c r="L1713" s="31">
        <v>61246.99</v>
      </c>
      <c r="M1713" s="30">
        <v>41361.52</v>
      </c>
      <c r="N1713" s="27"/>
      <c r="O1713" s="27">
        <v>17.0</v>
      </c>
      <c r="P1713" s="31">
        <v>16200.34</v>
      </c>
      <c r="Q1713" s="29">
        <v>0.1</v>
      </c>
      <c r="R1713" s="31">
        <v>2523000.0</v>
      </c>
      <c r="S1713" s="27">
        <v>3669.0</v>
      </c>
      <c r="T1713" s="27"/>
      <c r="U1713" s="34"/>
    </row>
    <row r="1714" hidden="1">
      <c r="A1714" s="27">
        <v>217.0</v>
      </c>
      <c r="B1714" s="27" t="s">
        <v>58</v>
      </c>
      <c r="C1714" s="27" t="s">
        <v>27</v>
      </c>
      <c r="D1714" s="27" t="s">
        <v>27</v>
      </c>
      <c r="E1714" s="27" t="s">
        <v>28</v>
      </c>
      <c r="F1714" s="27">
        <v>48.0</v>
      </c>
      <c r="G1714" s="27" t="s">
        <v>29</v>
      </c>
      <c r="H1714" s="27">
        <v>11.0</v>
      </c>
      <c r="I1714" s="27" t="s">
        <v>30</v>
      </c>
      <c r="J1714" s="27">
        <v>2.0</v>
      </c>
      <c r="K1714" s="28" t="s">
        <v>49</v>
      </c>
      <c r="L1714" s="31">
        <v>73139.14</v>
      </c>
      <c r="M1714" s="30">
        <v>131.967</v>
      </c>
      <c r="N1714" s="27"/>
      <c r="O1714" s="27">
        <v>3.0</v>
      </c>
      <c r="P1714" s="31">
        <v>9258.710000000001</v>
      </c>
      <c r="Q1714" s="29">
        <v>0.1</v>
      </c>
      <c r="R1714" s="31">
        <v>29000.0</v>
      </c>
      <c r="S1714" s="27">
        <v>956.0</v>
      </c>
      <c r="T1714" s="27"/>
      <c r="U1714" s="34"/>
    </row>
    <row r="1715" hidden="1">
      <c r="A1715" s="27">
        <v>218.0</v>
      </c>
      <c r="B1715" s="27" t="s">
        <v>58</v>
      </c>
      <c r="C1715" s="27" t="s">
        <v>27</v>
      </c>
      <c r="D1715" s="27" t="s">
        <v>27</v>
      </c>
      <c r="E1715" s="27" t="s">
        <v>28</v>
      </c>
      <c r="F1715" s="27">
        <v>48.0</v>
      </c>
      <c r="G1715" s="27" t="s">
        <v>29</v>
      </c>
      <c r="H1715" s="27">
        <v>11.0</v>
      </c>
      <c r="I1715" s="27" t="s">
        <v>30</v>
      </c>
      <c r="J1715" s="27">
        <v>2.0</v>
      </c>
      <c r="K1715" s="28" t="s">
        <v>50</v>
      </c>
      <c r="L1715" s="31">
        <v>52022.49</v>
      </c>
      <c r="M1715" s="30">
        <v>12343.88</v>
      </c>
      <c r="N1715" s="27"/>
      <c r="O1715" s="27">
        <v>23.0</v>
      </c>
      <c r="P1715" s="31">
        <v>58794.939999999995</v>
      </c>
      <c r="Q1715" s="29">
        <v>0.2</v>
      </c>
      <c r="R1715" s="31">
        <v>3070000.0</v>
      </c>
      <c r="S1715" s="27">
        <v>4653.0</v>
      </c>
      <c r="T1715" s="27"/>
      <c r="U1715" s="34"/>
    </row>
    <row r="1716" hidden="1">
      <c r="A1716" s="27">
        <v>219.0</v>
      </c>
      <c r="B1716" s="27" t="s">
        <v>58</v>
      </c>
      <c r="C1716" s="27" t="s">
        <v>27</v>
      </c>
      <c r="D1716" s="27" t="s">
        <v>27</v>
      </c>
      <c r="E1716" s="27" t="s">
        <v>28</v>
      </c>
      <c r="F1716" s="27">
        <v>48.0</v>
      </c>
      <c r="G1716" s="27" t="s">
        <v>29</v>
      </c>
      <c r="H1716" s="27">
        <v>11.0</v>
      </c>
      <c r="I1716" s="27" t="s">
        <v>30</v>
      </c>
      <c r="J1716" s="27">
        <v>2.0</v>
      </c>
      <c r="K1716" s="28" t="s">
        <v>51</v>
      </c>
      <c r="L1716" s="31" t="e">
        <v>#VALUE!</v>
      </c>
      <c r="M1716" s="30" t="s">
        <v>30</v>
      </c>
      <c r="N1716" s="27" t="s">
        <v>30</v>
      </c>
      <c r="O1716" s="27" t="s">
        <v>30</v>
      </c>
      <c r="P1716" s="31"/>
      <c r="Q1716" s="29" t="s">
        <v>30</v>
      </c>
      <c r="R1716" s="31"/>
      <c r="S1716" s="27" t="s">
        <v>30</v>
      </c>
      <c r="T1716" s="27"/>
      <c r="U1716" s="34"/>
    </row>
    <row r="1717" hidden="1">
      <c r="A1717" s="27">
        <v>220.0</v>
      </c>
      <c r="B1717" s="27" t="s">
        <v>58</v>
      </c>
      <c r="C1717" s="27" t="s">
        <v>27</v>
      </c>
      <c r="D1717" s="27" t="s">
        <v>27</v>
      </c>
      <c r="E1717" s="27" t="s">
        <v>28</v>
      </c>
      <c r="F1717" s="27">
        <v>48.0</v>
      </c>
      <c r="G1717" s="27" t="s">
        <v>29</v>
      </c>
      <c r="H1717" s="27">
        <v>11.0</v>
      </c>
      <c r="I1717" s="27" t="s">
        <v>30</v>
      </c>
      <c r="J1717" s="27">
        <v>2.0</v>
      </c>
      <c r="K1717" s="28" t="s">
        <v>52</v>
      </c>
      <c r="L1717" s="31" t="e">
        <v>#VALUE!</v>
      </c>
      <c r="M1717" s="30" t="s">
        <v>30</v>
      </c>
      <c r="N1717" s="27" t="s">
        <v>30</v>
      </c>
      <c r="O1717" s="27" t="s">
        <v>30</v>
      </c>
      <c r="P1717" s="31"/>
      <c r="Q1717" s="29" t="s">
        <v>30</v>
      </c>
      <c r="R1717" s="31"/>
      <c r="S1717" s="27" t="s">
        <v>30</v>
      </c>
      <c r="T1717" s="27"/>
      <c r="U1717" s="34"/>
    </row>
    <row r="1718" hidden="1">
      <c r="A1718" s="27">
        <v>265.0</v>
      </c>
      <c r="B1718" s="27" t="s">
        <v>58</v>
      </c>
      <c r="C1718" s="27" t="s">
        <v>27</v>
      </c>
      <c r="D1718" s="27" t="s">
        <v>27</v>
      </c>
      <c r="E1718" s="27" t="s">
        <v>28</v>
      </c>
      <c r="F1718" s="27">
        <v>48.0</v>
      </c>
      <c r="G1718" s="27" t="s">
        <v>53</v>
      </c>
      <c r="H1718" s="27">
        <v>11.0</v>
      </c>
      <c r="I1718" s="27" t="s">
        <v>30</v>
      </c>
      <c r="J1718" s="27">
        <v>4.0</v>
      </c>
      <c r="K1718" s="28" t="s">
        <v>31</v>
      </c>
      <c r="L1718" s="31">
        <v>177364.2</v>
      </c>
      <c r="M1718" s="30">
        <v>19.424</v>
      </c>
      <c r="N1718" s="27"/>
      <c r="O1718" s="27">
        <v>2.0</v>
      </c>
      <c r="P1718" s="31">
        <v>225599.1</v>
      </c>
      <c r="Q1718" s="29">
        <v>7.9</v>
      </c>
      <c r="R1718" s="31">
        <v>119000.0</v>
      </c>
      <c r="S1718" s="80">
        <v>1321.0</v>
      </c>
      <c r="T1718" s="80">
        <v>11.1876</v>
      </c>
      <c r="U1718" s="81"/>
    </row>
    <row r="1719" hidden="1">
      <c r="A1719" s="27">
        <v>266.0</v>
      </c>
      <c r="B1719" s="27" t="s">
        <v>58</v>
      </c>
      <c r="C1719" s="27" t="s">
        <v>27</v>
      </c>
      <c r="D1719" s="27" t="s">
        <v>27</v>
      </c>
      <c r="E1719" s="27" t="s">
        <v>28</v>
      </c>
      <c r="F1719" s="27">
        <v>48.0</v>
      </c>
      <c r="G1719" s="27" t="s">
        <v>53</v>
      </c>
      <c r="H1719" s="27">
        <v>11.0</v>
      </c>
      <c r="I1719" s="27" t="s">
        <v>30</v>
      </c>
      <c r="J1719" s="27">
        <v>4.0</v>
      </c>
      <c r="K1719" s="28" t="s">
        <v>32</v>
      </c>
      <c r="L1719" s="31">
        <v>12113.65</v>
      </c>
      <c r="M1719" s="30">
        <v>3496.08</v>
      </c>
      <c r="N1719" s="27"/>
      <c r="O1719" s="27">
        <v>39.0</v>
      </c>
      <c r="P1719" s="31">
        <v>1.4058577E8</v>
      </c>
      <c r="Q1719" s="29">
        <v>95.7</v>
      </c>
      <c r="R1719" s="31">
        <v>1.45348E8</v>
      </c>
      <c r="S1719" s="80">
        <v>142553.0</v>
      </c>
      <c r="T1719" s="80">
        <v>9.82471</v>
      </c>
      <c r="U1719" s="81"/>
    </row>
    <row r="1720" hidden="1">
      <c r="A1720" s="27">
        <v>267.0</v>
      </c>
      <c r="B1720" s="27" t="s">
        <v>58</v>
      </c>
      <c r="C1720" s="27" t="s">
        <v>27</v>
      </c>
      <c r="D1720" s="27" t="s">
        <v>27</v>
      </c>
      <c r="E1720" s="27" t="s">
        <v>28</v>
      </c>
      <c r="F1720" s="27">
        <v>48.0</v>
      </c>
      <c r="G1720" s="27" t="s">
        <v>53</v>
      </c>
      <c r="H1720" s="27">
        <v>11.0</v>
      </c>
      <c r="I1720" s="27" t="s">
        <v>30</v>
      </c>
      <c r="J1720" s="27">
        <v>4.0</v>
      </c>
      <c r="K1720" s="28" t="s">
        <v>33</v>
      </c>
      <c r="L1720" s="31">
        <v>112891.09999999999</v>
      </c>
      <c r="M1720" s="30">
        <v>410.918</v>
      </c>
      <c r="N1720" s="27"/>
      <c r="O1720" s="27">
        <v>12.0</v>
      </c>
      <c r="P1720" s="31">
        <v>47114.240000000005</v>
      </c>
      <c r="Q1720" s="29">
        <v>0.8</v>
      </c>
      <c r="R1720" s="31">
        <v>424000.0</v>
      </c>
      <c r="S1720" s="80">
        <v>1610.0</v>
      </c>
      <c r="T1720" s="80">
        <v>9.27093</v>
      </c>
      <c r="U1720" s="81"/>
    </row>
    <row r="1721" hidden="1">
      <c r="A1721" s="27">
        <v>268.0</v>
      </c>
      <c r="B1721" s="27" t="s">
        <v>58</v>
      </c>
      <c r="C1721" s="27" t="s">
        <v>27</v>
      </c>
      <c r="D1721" s="27" t="s">
        <v>27</v>
      </c>
      <c r="E1721" s="27" t="s">
        <v>28</v>
      </c>
      <c r="F1721" s="27">
        <v>48.0</v>
      </c>
      <c r="G1721" s="27" t="s">
        <v>53</v>
      </c>
      <c r="H1721" s="27">
        <v>11.0</v>
      </c>
      <c r="I1721" s="27" t="s">
        <v>30</v>
      </c>
      <c r="J1721" s="27">
        <v>4.0</v>
      </c>
      <c r="K1721" s="28" t="s">
        <v>34</v>
      </c>
      <c r="L1721" s="31">
        <v>83181.45</v>
      </c>
      <c r="M1721" s="30">
        <v>46232.25</v>
      </c>
      <c r="N1721" s="27"/>
      <c r="O1721" s="27">
        <v>69.0</v>
      </c>
      <c r="P1721" s="31">
        <v>9749.94</v>
      </c>
      <c r="Q1721" s="29">
        <v>0.1</v>
      </c>
      <c r="R1721" s="31">
        <v>3879000.0</v>
      </c>
      <c r="S1721" s="80">
        <v>5268.0</v>
      </c>
      <c r="T1721" s="80">
        <v>10.74327</v>
      </c>
      <c r="U1721" s="81"/>
    </row>
    <row r="1722" hidden="1">
      <c r="A1722" s="27">
        <v>269.0</v>
      </c>
      <c r="B1722" s="27" t="s">
        <v>58</v>
      </c>
      <c r="C1722" s="27" t="s">
        <v>27</v>
      </c>
      <c r="D1722" s="27" t="s">
        <v>27</v>
      </c>
      <c r="E1722" s="27" t="s">
        <v>28</v>
      </c>
      <c r="F1722" s="27">
        <v>48.0</v>
      </c>
      <c r="G1722" s="27" t="s">
        <v>53</v>
      </c>
      <c r="H1722" s="27">
        <v>11.0</v>
      </c>
      <c r="I1722" s="27" t="s">
        <v>30</v>
      </c>
      <c r="J1722" s="27">
        <v>4.0</v>
      </c>
      <c r="K1722" s="28" t="s">
        <v>35</v>
      </c>
      <c r="L1722" s="31">
        <v>110021.29</v>
      </c>
      <c r="M1722" s="30">
        <v>78.4</v>
      </c>
      <c r="N1722" s="27"/>
      <c r="O1722" s="27">
        <v>67.0</v>
      </c>
      <c r="P1722" s="31">
        <v>12547.269999999999</v>
      </c>
      <c r="Q1722" s="29">
        <v>0.2</v>
      </c>
      <c r="R1722" s="31">
        <v>44000.0</v>
      </c>
      <c r="S1722" s="80">
        <v>1088.0</v>
      </c>
      <c r="T1722" s="80">
        <v>8.69259</v>
      </c>
      <c r="U1722" s="81"/>
    </row>
    <row r="1723" hidden="1">
      <c r="A1723" s="27">
        <v>270.0</v>
      </c>
      <c r="B1723" s="27" t="s">
        <v>58</v>
      </c>
      <c r="C1723" s="27" t="s">
        <v>27</v>
      </c>
      <c r="D1723" s="27" t="s">
        <v>27</v>
      </c>
      <c r="E1723" s="27" t="s">
        <v>28</v>
      </c>
      <c r="F1723" s="27">
        <v>48.0</v>
      </c>
      <c r="G1723" s="27" t="s">
        <v>53</v>
      </c>
      <c r="H1723" s="27">
        <v>11.0</v>
      </c>
      <c r="I1723" s="27" t="s">
        <v>30</v>
      </c>
      <c r="J1723" s="27">
        <v>4.0</v>
      </c>
      <c r="K1723" s="28" t="s">
        <v>36</v>
      </c>
      <c r="L1723" s="31">
        <v>113117.8</v>
      </c>
      <c r="M1723" s="30">
        <v>53.888</v>
      </c>
      <c r="N1723" s="27"/>
      <c r="O1723" s="27">
        <v>1.0</v>
      </c>
      <c r="P1723" s="31">
        <v>1806.91</v>
      </c>
      <c r="Q1723" s="29">
        <v>0.1</v>
      </c>
      <c r="R1723" s="31">
        <v>9000.0</v>
      </c>
      <c r="S1723" s="80">
        <v>882.0</v>
      </c>
      <c r="T1723" s="80">
        <v>3.90479</v>
      </c>
      <c r="U1723" s="81"/>
    </row>
    <row r="1724" hidden="1">
      <c r="A1724" s="27">
        <v>271.0</v>
      </c>
      <c r="B1724" s="27" t="s">
        <v>58</v>
      </c>
      <c r="C1724" s="27" t="s">
        <v>27</v>
      </c>
      <c r="D1724" s="27" t="s">
        <v>27</v>
      </c>
      <c r="E1724" s="27" t="s">
        <v>28</v>
      </c>
      <c r="F1724" s="27">
        <v>48.0</v>
      </c>
      <c r="G1724" s="27" t="s">
        <v>53</v>
      </c>
      <c r="H1724" s="27">
        <v>11.0</v>
      </c>
      <c r="I1724" s="27" t="s">
        <v>30</v>
      </c>
      <c r="J1724" s="27">
        <v>4.0</v>
      </c>
      <c r="K1724" s="28" t="s">
        <v>37</v>
      </c>
      <c r="L1724" s="31">
        <v>120928.04</v>
      </c>
      <c r="M1724" s="30">
        <v>42.049</v>
      </c>
      <c r="N1724" s="27"/>
      <c r="O1724" s="27">
        <v>12.0</v>
      </c>
      <c r="P1724" s="31">
        <v>43760.19</v>
      </c>
      <c r="Q1724" s="29">
        <v>0.7</v>
      </c>
      <c r="R1724" s="31">
        <v>55000.0</v>
      </c>
      <c r="S1724" s="80">
        <v>1097.0</v>
      </c>
      <c r="T1724" s="80">
        <v>8.63184</v>
      </c>
      <c r="U1724" s="81"/>
    </row>
    <row r="1725" hidden="1">
      <c r="A1725" s="27">
        <v>272.0</v>
      </c>
      <c r="B1725" s="27" t="s">
        <v>58</v>
      </c>
      <c r="C1725" s="27" t="s">
        <v>27</v>
      </c>
      <c r="D1725" s="27" t="s">
        <v>27</v>
      </c>
      <c r="E1725" s="27" t="s">
        <v>28</v>
      </c>
      <c r="F1725" s="27">
        <v>48.0</v>
      </c>
      <c r="G1725" s="27" t="s">
        <v>53</v>
      </c>
      <c r="H1725" s="27">
        <v>11.0</v>
      </c>
      <c r="I1725" s="27" t="s">
        <v>30</v>
      </c>
      <c r="J1725" s="27">
        <v>4.0</v>
      </c>
      <c r="K1725" s="28" t="s">
        <v>38</v>
      </c>
      <c r="L1725" s="31">
        <v>104750.02</v>
      </c>
      <c r="M1725" s="30">
        <v>120.577</v>
      </c>
      <c r="N1725" s="27"/>
      <c r="O1725" s="27">
        <v>85.0</v>
      </c>
      <c r="P1725" s="31">
        <v>33156.13</v>
      </c>
      <c r="Q1725" s="29">
        <v>0.6</v>
      </c>
      <c r="R1725" s="31">
        <v>72000.0</v>
      </c>
      <c r="S1725" s="80">
        <v>1270.0</v>
      </c>
      <c r="T1725" s="80">
        <v>8.79441</v>
      </c>
      <c r="U1725" s="81"/>
    </row>
    <row r="1726" hidden="1">
      <c r="A1726" s="27">
        <v>273.0</v>
      </c>
      <c r="B1726" s="27" t="s">
        <v>58</v>
      </c>
      <c r="C1726" s="27" t="s">
        <v>27</v>
      </c>
      <c r="D1726" s="27" t="s">
        <v>27</v>
      </c>
      <c r="E1726" s="27" t="s">
        <v>28</v>
      </c>
      <c r="F1726" s="27">
        <v>48.0</v>
      </c>
      <c r="G1726" s="27" t="s">
        <v>53</v>
      </c>
      <c r="H1726" s="27">
        <v>11.0</v>
      </c>
      <c r="I1726" s="27" t="s">
        <v>30</v>
      </c>
      <c r="J1726" s="27">
        <v>4.0</v>
      </c>
      <c r="K1726" s="28" t="s">
        <v>39</v>
      </c>
      <c r="L1726" s="31">
        <v>146116.36</v>
      </c>
      <c r="M1726" s="30">
        <v>24.705</v>
      </c>
      <c r="N1726" s="27"/>
      <c r="O1726" s="27">
        <v>12.0</v>
      </c>
      <c r="P1726" s="31">
        <v>107712.44</v>
      </c>
      <c r="Q1726" s="29">
        <v>1.8</v>
      </c>
      <c r="R1726" s="31">
        <v>122000.0</v>
      </c>
      <c r="S1726" s="80">
        <v>1366.0</v>
      </c>
      <c r="T1726" s="80">
        <v>8.26649</v>
      </c>
      <c r="U1726" s="81"/>
    </row>
    <row r="1727" hidden="1">
      <c r="A1727" s="27">
        <v>274.0</v>
      </c>
      <c r="B1727" s="27" t="s">
        <v>58</v>
      </c>
      <c r="C1727" s="27" t="s">
        <v>27</v>
      </c>
      <c r="D1727" s="27" t="s">
        <v>27</v>
      </c>
      <c r="E1727" s="27" t="s">
        <v>28</v>
      </c>
      <c r="F1727" s="27">
        <v>48.0</v>
      </c>
      <c r="G1727" s="27" t="s">
        <v>53</v>
      </c>
      <c r="H1727" s="27">
        <v>11.0</v>
      </c>
      <c r="I1727" s="27" t="s">
        <v>30</v>
      </c>
      <c r="J1727" s="27">
        <v>4.0</v>
      </c>
      <c r="K1727" s="28" t="s">
        <v>40</v>
      </c>
      <c r="L1727" s="31">
        <v>111065.52</v>
      </c>
      <c r="M1727" s="30">
        <v>2596.39</v>
      </c>
      <c r="N1727" s="27"/>
      <c r="O1727" s="27">
        <v>16.0</v>
      </c>
      <c r="P1727" s="31">
        <v>144828.34</v>
      </c>
      <c r="Q1727" s="29">
        <v>2.5</v>
      </c>
      <c r="R1727" s="31">
        <v>310000.0</v>
      </c>
      <c r="S1727" s="80">
        <v>1719.0</v>
      </c>
      <c r="T1727" s="80">
        <v>8.67028</v>
      </c>
      <c r="U1727" s="81"/>
    </row>
    <row r="1728" hidden="1">
      <c r="A1728" s="27">
        <v>275.0</v>
      </c>
      <c r="B1728" s="27" t="s">
        <v>58</v>
      </c>
      <c r="C1728" s="27" t="s">
        <v>27</v>
      </c>
      <c r="D1728" s="27" t="s">
        <v>27</v>
      </c>
      <c r="E1728" s="27" t="s">
        <v>28</v>
      </c>
      <c r="F1728" s="27">
        <v>48.0</v>
      </c>
      <c r="G1728" s="27" t="s">
        <v>53</v>
      </c>
      <c r="H1728" s="27">
        <v>11.0</v>
      </c>
      <c r="I1728" s="27" t="s">
        <v>30</v>
      </c>
      <c r="J1728" s="27">
        <v>4.0</v>
      </c>
      <c r="K1728" s="28" t="s">
        <v>41</v>
      </c>
      <c r="L1728" s="31">
        <v>11949.33</v>
      </c>
      <c r="M1728" s="30">
        <v>3566.71</v>
      </c>
      <c r="N1728" s="27"/>
      <c r="O1728" s="27">
        <v>22.0</v>
      </c>
      <c r="P1728" s="31">
        <v>1212.47</v>
      </c>
      <c r="Q1728" s="82"/>
      <c r="R1728" s="31">
        <v>183000.0</v>
      </c>
      <c r="S1728" s="80">
        <v>1260.0</v>
      </c>
      <c r="T1728" s="80">
        <v>9.39669</v>
      </c>
      <c r="U1728" s="81"/>
    </row>
    <row r="1729" hidden="1">
      <c r="A1729" s="27">
        <v>276.0</v>
      </c>
      <c r="B1729" s="27" t="s">
        <v>58</v>
      </c>
      <c r="C1729" s="27" t="s">
        <v>27</v>
      </c>
      <c r="D1729" s="27" t="s">
        <v>27</v>
      </c>
      <c r="E1729" s="27" t="s">
        <v>28</v>
      </c>
      <c r="F1729" s="27">
        <v>48.0</v>
      </c>
      <c r="G1729" s="27" t="s">
        <v>53</v>
      </c>
      <c r="H1729" s="27">
        <v>11.0</v>
      </c>
      <c r="I1729" s="27" t="s">
        <v>30</v>
      </c>
      <c r="J1729" s="27">
        <v>4.0</v>
      </c>
      <c r="K1729" s="28" t="s">
        <v>42</v>
      </c>
      <c r="L1729" s="31">
        <v>78339.79</v>
      </c>
      <c r="M1729" s="30">
        <v>42.977</v>
      </c>
      <c r="N1729" s="27"/>
      <c r="O1729" s="27">
        <v>59.0</v>
      </c>
      <c r="P1729" s="31">
        <v>3942.33</v>
      </c>
      <c r="Q1729" s="29">
        <v>0.1</v>
      </c>
      <c r="R1729" s="31">
        <v>30000.0</v>
      </c>
      <c r="S1729" s="80">
        <v>987.0</v>
      </c>
      <c r="T1729" s="80">
        <v>7.7451</v>
      </c>
      <c r="U1729" s="81"/>
    </row>
    <row r="1730" hidden="1">
      <c r="A1730" s="27">
        <v>277.0</v>
      </c>
      <c r="B1730" s="27" t="s">
        <v>58</v>
      </c>
      <c r="C1730" s="27" t="s">
        <v>27</v>
      </c>
      <c r="D1730" s="27" t="s">
        <v>27</v>
      </c>
      <c r="E1730" s="27" t="s">
        <v>28</v>
      </c>
      <c r="F1730" s="27">
        <v>48.0</v>
      </c>
      <c r="G1730" s="27" t="s">
        <v>53</v>
      </c>
      <c r="H1730" s="27">
        <v>11.0</v>
      </c>
      <c r="I1730" s="27" t="s">
        <v>30</v>
      </c>
      <c r="J1730" s="27">
        <v>4.0</v>
      </c>
      <c r="K1730" s="28" t="s">
        <v>43</v>
      </c>
      <c r="L1730" s="31">
        <v>12244.730000000001</v>
      </c>
      <c r="M1730" s="30">
        <v>2423.29</v>
      </c>
      <c r="N1730" s="27"/>
      <c r="O1730" s="27">
        <v>59.0</v>
      </c>
      <c r="P1730" s="31">
        <v>8.757941E7</v>
      </c>
      <c r="Q1730" s="29">
        <v>94.3</v>
      </c>
      <c r="R1730" s="31">
        <v>8.6849E7</v>
      </c>
      <c r="S1730" s="80">
        <v>89693.0</v>
      </c>
      <c r="T1730" s="80">
        <v>11.56161</v>
      </c>
      <c r="U1730" s="81"/>
    </row>
    <row r="1731" hidden="1">
      <c r="A1731" s="27">
        <v>278.0</v>
      </c>
      <c r="B1731" s="27" t="s">
        <v>58</v>
      </c>
      <c r="C1731" s="27" t="s">
        <v>27</v>
      </c>
      <c r="D1731" s="27" t="s">
        <v>27</v>
      </c>
      <c r="E1731" s="27" t="s">
        <v>28</v>
      </c>
      <c r="F1731" s="27">
        <v>48.0</v>
      </c>
      <c r="G1731" s="27" t="s">
        <v>53</v>
      </c>
      <c r="H1731" s="27">
        <v>11.0</v>
      </c>
      <c r="I1731" s="27" t="s">
        <v>30</v>
      </c>
      <c r="J1731" s="27">
        <v>4.0</v>
      </c>
      <c r="K1731" s="28" t="s">
        <v>44</v>
      </c>
      <c r="L1731" s="31">
        <v>97525.73</v>
      </c>
      <c r="M1731" s="30">
        <v>109.89</v>
      </c>
      <c r="N1731" s="27"/>
      <c r="O1731" s="27">
        <v>5.0</v>
      </c>
      <c r="P1731" s="31">
        <v>8329.15</v>
      </c>
      <c r="Q1731" s="29">
        <v>0.1</v>
      </c>
      <c r="R1731" s="31">
        <v>22000.0</v>
      </c>
      <c r="S1731" s="80">
        <v>1005.0</v>
      </c>
      <c r="T1731" s="80">
        <v>8.51944</v>
      </c>
      <c r="U1731" s="81"/>
    </row>
    <row r="1732" hidden="1">
      <c r="A1732" s="27">
        <v>279.0</v>
      </c>
      <c r="B1732" s="27" t="s">
        <v>58</v>
      </c>
      <c r="C1732" s="27" t="s">
        <v>27</v>
      </c>
      <c r="D1732" s="27" t="s">
        <v>27</v>
      </c>
      <c r="E1732" s="27" t="s">
        <v>28</v>
      </c>
      <c r="F1732" s="27">
        <v>48.0</v>
      </c>
      <c r="G1732" s="27" t="s">
        <v>53</v>
      </c>
      <c r="H1732" s="27">
        <v>11.0</v>
      </c>
      <c r="I1732" s="27" t="s">
        <v>30</v>
      </c>
      <c r="J1732" s="27">
        <v>4.0</v>
      </c>
      <c r="K1732" s="28" t="s">
        <v>45</v>
      </c>
      <c r="L1732" s="31">
        <v>81751.90000000001</v>
      </c>
      <c r="M1732" s="30">
        <v>253.06</v>
      </c>
      <c r="N1732" s="27"/>
      <c r="O1732" s="27">
        <v>12.0</v>
      </c>
      <c r="P1732" s="31">
        <v>4039.58</v>
      </c>
      <c r="Q1732" s="29">
        <v>0.1</v>
      </c>
      <c r="R1732" s="31">
        <v>103000.0</v>
      </c>
      <c r="S1732" s="80">
        <v>836.0</v>
      </c>
      <c r="T1732" s="80">
        <v>9.02115</v>
      </c>
      <c r="U1732" s="81"/>
    </row>
    <row r="1733" hidden="1">
      <c r="A1733" s="27">
        <v>280.0</v>
      </c>
      <c r="B1733" s="27" t="s">
        <v>58</v>
      </c>
      <c r="C1733" s="27" t="s">
        <v>27</v>
      </c>
      <c r="D1733" s="27" t="s">
        <v>27</v>
      </c>
      <c r="E1733" s="27" t="s">
        <v>28</v>
      </c>
      <c r="F1733" s="27">
        <v>48.0</v>
      </c>
      <c r="G1733" s="27" t="s">
        <v>53</v>
      </c>
      <c r="H1733" s="27">
        <v>11.0</v>
      </c>
      <c r="I1733" s="27" t="s">
        <v>30</v>
      </c>
      <c r="J1733" s="27">
        <v>4.0</v>
      </c>
      <c r="K1733" s="28" t="s">
        <v>46</v>
      </c>
      <c r="L1733" s="31">
        <v>7012.71</v>
      </c>
      <c r="M1733" s="30">
        <v>198769.69</v>
      </c>
      <c r="N1733" s="27"/>
      <c r="O1733" s="27">
        <v>7.0</v>
      </c>
      <c r="P1733" s="31">
        <v>6997.89</v>
      </c>
      <c r="Q1733" s="29">
        <v>0.1</v>
      </c>
      <c r="R1733" s="31">
        <v>6358000.0</v>
      </c>
      <c r="S1733" s="80">
        <v>7354.0</v>
      </c>
      <c r="T1733" s="80">
        <v>8.90395</v>
      </c>
      <c r="U1733" s="81"/>
    </row>
    <row r="1734" hidden="1">
      <c r="A1734" s="27">
        <v>281.0</v>
      </c>
      <c r="B1734" s="27" t="s">
        <v>58</v>
      </c>
      <c r="C1734" s="27" t="s">
        <v>27</v>
      </c>
      <c r="D1734" s="27" t="s">
        <v>27</v>
      </c>
      <c r="E1734" s="27" t="s">
        <v>28</v>
      </c>
      <c r="F1734" s="27">
        <v>48.0</v>
      </c>
      <c r="G1734" s="27" t="s">
        <v>53</v>
      </c>
      <c r="H1734" s="27">
        <v>11.0</v>
      </c>
      <c r="I1734" s="27" t="s">
        <v>30</v>
      </c>
      <c r="J1734" s="27">
        <v>4.0</v>
      </c>
      <c r="K1734" s="28" t="s">
        <v>47</v>
      </c>
      <c r="L1734" s="31">
        <v>82995.48</v>
      </c>
      <c r="M1734" s="30">
        <v>7386.9</v>
      </c>
      <c r="N1734" s="27"/>
      <c r="O1734" s="27">
        <v>11.0</v>
      </c>
      <c r="P1734" s="31">
        <v>98745.59000000001</v>
      </c>
      <c r="Q1734" s="29">
        <v>1.7</v>
      </c>
      <c r="R1734" s="31">
        <v>1249000.0</v>
      </c>
      <c r="S1734" s="80">
        <v>2372.0</v>
      </c>
      <c r="T1734" s="80">
        <v>8.98563</v>
      </c>
      <c r="U1734" s="81"/>
    </row>
    <row r="1735" hidden="1">
      <c r="A1735" s="27">
        <v>282.0</v>
      </c>
      <c r="B1735" s="27" t="s">
        <v>58</v>
      </c>
      <c r="C1735" s="27" t="s">
        <v>27</v>
      </c>
      <c r="D1735" s="27" t="s">
        <v>27</v>
      </c>
      <c r="E1735" s="27" t="s">
        <v>28</v>
      </c>
      <c r="F1735" s="27">
        <v>48.0</v>
      </c>
      <c r="G1735" s="27" t="s">
        <v>53</v>
      </c>
      <c r="H1735" s="27">
        <v>11.0</v>
      </c>
      <c r="I1735" s="27" t="s">
        <v>30</v>
      </c>
      <c r="J1735" s="27">
        <v>4.0</v>
      </c>
      <c r="K1735" s="28" t="s">
        <v>48</v>
      </c>
      <c r="L1735" s="31">
        <v>124672.92</v>
      </c>
      <c r="M1735" s="30">
        <v>87261.96</v>
      </c>
      <c r="N1735" s="27"/>
      <c r="O1735" s="27">
        <v>17.0</v>
      </c>
      <c r="P1735" s="31">
        <v>34845.950000000004</v>
      </c>
      <c r="Q1735" s="29">
        <v>0.3</v>
      </c>
      <c r="R1735" s="31">
        <v>4916000.0</v>
      </c>
      <c r="S1735" s="80">
        <v>6315.0</v>
      </c>
      <c r="T1735" s="80">
        <v>9.23653</v>
      </c>
      <c r="U1735" s="81"/>
    </row>
    <row r="1736" hidden="1">
      <c r="A1736" s="27">
        <v>283.0</v>
      </c>
      <c r="B1736" s="27" t="s">
        <v>58</v>
      </c>
      <c r="C1736" s="27" t="s">
        <v>27</v>
      </c>
      <c r="D1736" s="27" t="s">
        <v>27</v>
      </c>
      <c r="E1736" s="27" t="s">
        <v>28</v>
      </c>
      <c r="F1736" s="27">
        <v>48.0</v>
      </c>
      <c r="G1736" s="27" t="s">
        <v>53</v>
      </c>
      <c r="H1736" s="27">
        <v>11.0</v>
      </c>
      <c r="I1736" s="27" t="s">
        <v>30</v>
      </c>
      <c r="J1736" s="27">
        <v>4.0</v>
      </c>
      <c r="K1736" s="28" t="s">
        <v>49</v>
      </c>
      <c r="L1736" s="31">
        <v>146733.02000000002</v>
      </c>
      <c r="M1736" s="30">
        <v>55.425</v>
      </c>
      <c r="N1736" s="27"/>
      <c r="O1736" s="27">
        <v>3.0</v>
      </c>
      <c r="P1736" s="31">
        <v>50490.189999999995</v>
      </c>
      <c r="Q1736" s="29">
        <v>0.9</v>
      </c>
      <c r="R1736" s="31">
        <v>66000.0</v>
      </c>
      <c r="S1736" s="80">
        <v>1163.0</v>
      </c>
      <c r="T1736" s="80">
        <v>8.24196</v>
      </c>
      <c r="U1736" s="81"/>
    </row>
    <row r="1737" hidden="1">
      <c r="A1737" s="27">
        <v>284.0</v>
      </c>
      <c r="B1737" s="27" t="s">
        <v>58</v>
      </c>
      <c r="C1737" s="27" t="s">
        <v>27</v>
      </c>
      <c r="D1737" s="27" t="s">
        <v>27</v>
      </c>
      <c r="E1737" s="27" t="s">
        <v>28</v>
      </c>
      <c r="F1737" s="27">
        <v>48.0</v>
      </c>
      <c r="G1737" s="27" t="s">
        <v>53</v>
      </c>
      <c r="H1737" s="27">
        <v>11.0</v>
      </c>
      <c r="I1737" s="27" t="s">
        <v>30</v>
      </c>
      <c r="J1737" s="27">
        <v>4.0</v>
      </c>
      <c r="K1737" s="28" t="s">
        <v>50</v>
      </c>
      <c r="L1737" s="31">
        <v>104445.75</v>
      </c>
      <c r="M1737" s="30">
        <v>24237.35</v>
      </c>
      <c r="N1737" s="27"/>
      <c r="O1737" s="27">
        <v>23.0</v>
      </c>
      <c r="P1737" s="31">
        <v>134966.22999999998</v>
      </c>
      <c r="Q1737" s="29">
        <v>1.1</v>
      </c>
      <c r="R1737" s="31">
        <v>5977000.0</v>
      </c>
      <c r="S1737" s="80">
        <v>7747.0</v>
      </c>
      <c r="T1737" s="80">
        <v>9.92896</v>
      </c>
      <c r="U1737" s="81"/>
    </row>
    <row r="1738" hidden="1">
      <c r="A1738" s="27">
        <v>285.0</v>
      </c>
      <c r="B1738" s="27" t="s">
        <v>58</v>
      </c>
      <c r="C1738" s="27" t="s">
        <v>27</v>
      </c>
      <c r="D1738" s="27" t="s">
        <v>27</v>
      </c>
      <c r="E1738" s="27" t="s">
        <v>28</v>
      </c>
      <c r="F1738" s="27">
        <v>48.0</v>
      </c>
      <c r="G1738" s="27" t="s">
        <v>53</v>
      </c>
      <c r="H1738" s="27">
        <v>11.0</v>
      </c>
      <c r="I1738" s="27" t="s">
        <v>30</v>
      </c>
      <c r="J1738" s="27">
        <v>4.0</v>
      </c>
      <c r="K1738" s="28" t="s">
        <v>51</v>
      </c>
      <c r="L1738" s="31" t="s">
        <v>55</v>
      </c>
      <c r="M1738" s="30"/>
      <c r="N1738" s="27"/>
      <c r="O1738" s="27"/>
      <c r="P1738" s="31"/>
      <c r="Q1738" s="31"/>
      <c r="R1738" s="31"/>
      <c r="S1738" s="37"/>
      <c r="T1738" s="37"/>
      <c r="U1738" s="38"/>
    </row>
    <row r="1739" hidden="1">
      <c r="A1739" s="27">
        <v>286.0</v>
      </c>
      <c r="B1739" s="27" t="s">
        <v>58</v>
      </c>
      <c r="C1739" s="27" t="s">
        <v>27</v>
      </c>
      <c r="D1739" s="27" t="s">
        <v>27</v>
      </c>
      <c r="E1739" s="27" t="s">
        <v>28</v>
      </c>
      <c r="F1739" s="27">
        <v>48.0</v>
      </c>
      <c r="G1739" s="27" t="s">
        <v>53</v>
      </c>
      <c r="H1739" s="27">
        <v>11.0</v>
      </c>
      <c r="I1739" s="27" t="s">
        <v>30</v>
      </c>
      <c r="J1739" s="27">
        <v>4.0</v>
      </c>
      <c r="K1739" s="28" t="s">
        <v>52</v>
      </c>
      <c r="L1739" s="31" t="s">
        <v>55</v>
      </c>
      <c r="M1739" s="30"/>
      <c r="N1739" s="27"/>
      <c r="O1739" s="27"/>
      <c r="P1739" s="31"/>
      <c r="Q1739" s="31"/>
      <c r="R1739" s="31"/>
      <c r="S1739" s="37"/>
      <c r="T1739" s="37"/>
      <c r="U1739" s="38"/>
    </row>
    <row r="1740" hidden="1">
      <c r="A1740" s="27">
        <v>309.0</v>
      </c>
      <c r="B1740" s="27" t="s">
        <v>58</v>
      </c>
      <c r="C1740" s="27" t="s">
        <v>27</v>
      </c>
      <c r="D1740" s="27" t="s">
        <v>27</v>
      </c>
      <c r="E1740" s="27" t="s">
        <v>28</v>
      </c>
      <c r="F1740" s="27">
        <v>48.0</v>
      </c>
      <c r="G1740" s="27" t="s">
        <v>29</v>
      </c>
      <c r="H1740" s="27">
        <v>11.0</v>
      </c>
      <c r="I1740" s="27" t="s">
        <v>30</v>
      </c>
      <c r="J1740" s="27">
        <v>4.0</v>
      </c>
      <c r="K1740" s="28" t="s">
        <v>31</v>
      </c>
      <c r="L1740" s="31">
        <v>198281.18</v>
      </c>
      <c r="M1740" s="30">
        <v>44.832</v>
      </c>
      <c r="N1740" s="27"/>
      <c r="O1740" s="27">
        <v>2.0</v>
      </c>
      <c r="P1740" s="31">
        <v>200601.94</v>
      </c>
      <c r="Q1740" s="29">
        <v>2.0</v>
      </c>
      <c r="R1740" s="31">
        <v>106000.0</v>
      </c>
      <c r="S1740" s="27">
        <v>1781.0</v>
      </c>
      <c r="T1740" s="27"/>
      <c r="U1740" s="34"/>
    </row>
    <row r="1741" hidden="1">
      <c r="A1741" s="27">
        <v>310.0</v>
      </c>
      <c r="B1741" s="27" t="s">
        <v>58</v>
      </c>
      <c r="C1741" s="27" t="s">
        <v>27</v>
      </c>
      <c r="D1741" s="27" t="s">
        <v>27</v>
      </c>
      <c r="E1741" s="27" t="s">
        <v>28</v>
      </c>
      <c r="F1741" s="27">
        <v>48.0</v>
      </c>
      <c r="G1741" s="27" t="s">
        <v>29</v>
      </c>
      <c r="H1741" s="27">
        <v>11.0</v>
      </c>
      <c r="I1741" s="27" t="s">
        <v>30</v>
      </c>
      <c r="J1741" s="27">
        <v>4.0</v>
      </c>
      <c r="K1741" s="28" t="s">
        <v>32</v>
      </c>
      <c r="L1741" s="31">
        <v>12492.1</v>
      </c>
      <c r="M1741" s="30">
        <v>4544.98</v>
      </c>
      <c r="N1741" s="27"/>
      <c r="O1741" s="27">
        <v>39.0</v>
      </c>
      <c r="P1741" s="31">
        <v>1.921998E7</v>
      </c>
      <c r="Q1741" s="29">
        <v>58.5</v>
      </c>
      <c r="R1741" s="31">
        <v>2.0123E7</v>
      </c>
      <c r="S1741" s="27">
        <v>21341.0</v>
      </c>
      <c r="T1741" s="27"/>
      <c r="U1741" s="34"/>
    </row>
    <row r="1742" hidden="1">
      <c r="A1742" s="27">
        <v>311.0</v>
      </c>
      <c r="B1742" s="27" t="s">
        <v>58</v>
      </c>
      <c r="C1742" s="27" t="s">
        <v>27</v>
      </c>
      <c r="D1742" s="27" t="s">
        <v>27</v>
      </c>
      <c r="E1742" s="27" t="s">
        <v>28</v>
      </c>
      <c r="F1742" s="27">
        <v>48.0</v>
      </c>
      <c r="G1742" s="27" t="s">
        <v>29</v>
      </c>
      <c r="H1742" s="27">
        <v>11.0</v>
      </c>
      <c r="I1742" s="27" t="s">
        <v>30</v>
      </c>
      <c r="J1742" s="27">
        <v>4.0</v>
      </c>
      <c r="K1742" s="28" t="s">
        <v>33</v>
      </c>
      <c r="L1742" s="31">
        <v>113650.03</v>
      </c>
      <c r="M1742" s="30">
        <v>660.734</v>
      </c>
      <c r="N1742" s="27"/>
      <c r="O1742" s="27">
        <v>12.0</v>
      </c>
      <c r="P1742" s="31">
        <v>42793.53</v>
      </c>
      <c r="Q1742" s="29">
        <v>0.4</v>
      </c>
      <c r="R1742" s="31">
        <v>425000.0</v>
      </c>
      <c r="S1742" s="27">
        <v>1659.0</v>
      </c>
      <c r="T1742" s="27"/>
      <c r="U1742" s="34"/>
    </row>
    <row r="1743" hidden="1">
      <c r="A1743" s="27">
        <v>312.0</v>
      </c>
      <c r="B1743" s="27" t="s">
        <v>58</v>
      </c>
      <c r="C1743" s="27" t="s">
        <v>27</v>
      </c>
      <c r="D1743" s="27" t="s">
        <v>27</v>
      </c>
      <c r="E1743" s="27" t="s">
        <v>28</v>
      </c>
      <c r="F1743" s="27">
        <v>48.0</v>
      </c>
      <c r="G1743" s="27" t="s">
        <v>29</v>
      </c>
      <c r="H1743" s="27">
        <v>11.0</v>
      </c>
      <c r="I1743" s="27" t="s">
        <v>30</v>
      </c>
      <c r="J1743" s="27">
        <v>4.0</v>
      </c>
      <c r="K1743" s="28" t="s">
        <v>34</v>
      </c>
      <c r="L1743" s="31">
        <v>86616.17</v>
      </c>
      <c r="M1743" s="30">
        <v>85.30443</v>
      </c>
      <c r="N1743" s="27"/>
      <c r="O1743" s="27">
        <v>149.0</v>
      </c>
      <c r="P1743" s="31">
        <v>7823.85</v>
      </c>
      <c r="Q1743" s="29">
        <v>0.1</v>
      </c>
      <c r="R1743" s="31">
        <v>3913000.0</v>
      </c>
      <c r="S1743" s="27">
        <v>5223.0</v>
      </c>
      <c r="T1743" s="27"/>
      <c r="U1743" s="34"/>
    </row>
    <row r="1744" hidden="1">
      <c r="A1744" s="27">
        <v>313.0</v>
      </c>
      <c r="B1744" s="27" t="s">
        <v>58</v>
      </c>
      <c r="C1744" s="27" t="s">
        <v>27</v>
      </c>
      <c r="D1744" s="27" t="s">
        <v>27</v>
      </c>
      <c r="E1744" s="27" t="s">
        <v>28</v>
      </c>
      <c r="F1744" s="27">
        <v>48.0</v>
      </c>
      <c r="G1744" s="27" t="s">
        <v>29</v>
      </c>
      <c r="H1744" s="27">
        <v>11.0</v>
      </c>
      <c r="I1744" s="27" t="s">
        <v>30</v>
      </c>
      <c r="J1744" s="27">
        <v>4.0</v>
      </c>
      <c r="K1744" s="28" t="s">
        <v>35</v>
      </c>
      <c r="L1744" s="31">
        <v>110112.53000000001</v>
      </c>
      <c r="M1744" s="30">
        <v>213.246</v>
      </c>
      <c r="N1744" s="27"/>
      <c r="O1744" s="27">
        <v>147.0</v>
      </c>
      <c r="P1744" s="31">
        <v>9332.65</v>
      </c>
      <c r="Q1744" s="29">
        <v>0.1</v>
      </c>
      <c r="R1744" s="31">
        <v>76000.0</v>
      </c>
      <c r="S1744" s="27">
        <v>1153.0</v>
      </c>
      <c r="T1744" s="27"/>
      <c r="U1744" s="34"/>
    </row>
    <row r="1745" hidden="1">
      <c r="A1745" s="27">
        <v>314.0</v>
      </c>
      <c r="B1745" s="27" t="s">
        <v>58</v>
      </c>
      <c r="C1745" s="27" t="s">
        <v>27</v>
      </c>
      <c r="D1745" s="27" t="s">
        <v>27</v>
      </c>
      <c r="E1745" s="27" t="s">
        <v>28</v>
      </c>
      <c r="F1745" s="27">
        <v>48.0</v>
      </c>
      <c r="G1745" s="27" t="s">
        <v>29</v>
      </c>
      <c r="H1745" s="27">
        <v>11.0</v>
      </c>
      <c r="I1745" s="27" t="s">
        <v>30</v>
      </c>
      <c r="J1745" s="27">
        <v>4.0</v>
      </c>
      <c r="K1745" s="28" t="s">
        <v>36</v>
      </c>
      <c r="L1745" s="31">
        <v>112891.98000000001</v>
      </c>
      <c r="M1745" s="30">
        <v>129.695</v>
      </c>
      <c r="N1745" s="27"/>
      <c r="O1745" s="27">
        <v>1.0</v>
      </c>
      <c r="P1745" s="31">
        <v>1345.6</v>
      </c>
      <c r="Q1745" s="82"/>
      <c r="R1745" s="31">
        <v>10000.0</v>
      </c>
      <c r="S1745" s="27">
        <v>896.0</v>
      </c>
      <c r="T1745" s="27"/>
      <c r="U1745" s="34"/>
    </row>
    <row r="1746" hidden="1">
      <c r="A1746" s="27">
        <v>315.0</v>
      </c>
      <c r="B1746" s="27" t="s">
        <v>58</v>
      </c>
      <c r="C1746" s="27" t="s">
        <v>27</v>
      </c>
      <c r="D1746" s="27" t="s">
        <v>27</v>
      </c>
      <c r="E1746" s="27" t="s">
        <v>28</v>
      </c>
      <c r="F1746" s="27">
        <v>48.0</v>
      </c>
      <c r="G1746" s="27" t="s">
        <v>29</v>
      </c>
      <c r="H1746" s="27">
        <v>11.0</v>
      </c>
      <c r="I1746" s="27" t="s">
        <v>30</v>
      </c>
      <c r="J1746" s="27">
        <v>4.0</v>
      </c>
      <c r="K1746" s="28" t="s">
        <v>37</v>
      </c>
      <c r="L1746" s="31">
        <v>114648.9</v>
      </c>
      <c r="M1746" s="30">
        <v>69.088</v>
      </c>
      <c r="N1746" s="27"/>
      <c r="O1746" s="27">
        <v>12.0</v>
      </c>
      <c r="P1746" s="31">
        <v>36184.28999999999</v>
      </c>
      <c r="Q1746" s="29">
        <v>0.4</v>
      </c>
      <c r="R1746" s="31">
        <v>55000.0</v>
      </c>
      <c r="S1746" s="27">
        <v>1114.0</v>
      </c>
      <c r="T1746" s="27"/>
      <c r="U1746" s="34"/>
    </row>
    <row r="1747" hidden="1">
      <c r="A1747" s="27">
        <v>316.0</v>
      </c>
      <c r="B1747" s="27" t="s">
        <v>58</v>
      </c>
      <c r="C1747" s="27" t="s">
        <v>27</v>
      </c>
      <c r="D1747" s="27" t="s">
        <v>27</v>
      </c>
      <c r="E1747" s="27" t="s">
        <v>28</v>
      </c>
      <c r="F1747" s="27">
        <v>48.0</v>
      </c>
      <c r="G1747" s="27" t="s">
        <v>29</v>
      </c>
      <c r="H1747" s="27">
        <v>11.0</v>
      </c>
      <c r="I1747" s="27" t="s">
        <v>30</v>
      </c>
      <c r="J1747" s="27">
        <v>4.0</v>
      </c>
      <c r="K1747" s="28" t="s">
        <v>38</v>
      </c>
      <c r="L1747" s="31">
        <v>126577.63</v>
      </c>
      <c r="M1747" s="30">
        <v>285.824</v>
      </c>
      <c r="N1747" s="27"/>
      <c r="O1747" s="27">
        <v>165.0</v>
      </c>
      <c r="P1747" s="31">
        <v>18347.25</v>
      </c>
      <c r="Q1747" s="29">
        <v>0.2</v>
      </c>
      <c r="R1747" s="31">
        <v>90000.0</v>
      </c>
      <c r="S1747" s="27">
        <v>1317.0</v>
      </c>
      <c r="T1747" s="27"/>
      <c r="U1747" s="34"/>
    </row>
    <row r="1748" hidden="1">
      <c r="A1748" s="27">
        <v>317.0</v>
      </c>
      <c r="B1748" s="27" t="s">
        <v>58</v>
      </c>
      <c r="C1748" s="27" t="s">
        <v>27</v>
      </c>
      <c r="D1748" s="27" t="s">
        <v>27</v>
      </c>
      <c r="E1748" s="27" t="s">
        <v>28</v>
      </c>
      <c r="F1748" s="27">
        <v>48.0</v>
      </c>
      <c r="G1748" s="27" t="s">
        <v>29</v>
      </c>
      <c r="H1748" s="27">
        <v>11.0</v>
      </c>
      <c r="I1748" s="27" t="s">
        <v>30</v>
      </c>
      <c r="J1748" s="27">
        <v>4.0</v>
      </c>
      <c r="K1748" s="28" t="s">
        <v>39</v>
      </c>
      <c r="L1748" s="31">
        <v>160451.56</v>
      </c>
      <c r="M1748" s="30">
        <v>50.944</v>
      </c>
      <c r="N1748" s="27"/>
      <c r="O1748" s="27">
        <v>12.0</v>
      </c>
      <c r="P1748" s="31">
        <v>72513.76999999999</v>
      </c>
      <c r="Q1748" s="29">
        <v>0.6</v>
      </c>
      <c r="R1748" s="31">
        <v>90000.0</v>
      </c>
      <c r="S1748" s="27">
        <v>1368.0</v>
      </c>
      <c r="T1748" s="27"/>
      <c r="U1748" s="34"/>
    </row>
    <row r="1749" hidden="1">
      <c r="A1749" s="27">
        <v>318.0</v>
      </c>
      <c r="B1749" s="27" t="s">
        <v>58</v>
      </c>
      <c r="C1749" s="27" t="s">
        <v>27</v>
      </c>
      <c r="D1749" s="27" t="s">
        <v>27</v>
      </c>
      <c r="E1749" s="27" t="s">
        <v>28</v>
      </c>
      <c r="F1749" s="27">
        <v>48.0</v>
      </c>
      <c r="G1749" s="27" t="s">
        <v>29</v>
      </c>
      <c r="H1749" s="27">
        <v>11.0</v>
      </c>
      <c r="I1749" s="27" t="s">
        <v>30</v>
      </c>
      <c r="J1749" s="27">
        <v>4.0</v>
      </c>
      <c r="K1749" s="28" t="s">
        <v>40</v>
      </c>
      <c r="L1749" s="31">
        <v>110723.36</v>
      </c>
      <c r="M1749" s="30">
        <v>2473.91</v>
      </c>
      <c r="N1749" s="27"/>
      <c r="O1749" s="27">
        <v>16.0</v>
      </c>
      <c r="P1749" s="31">
        <v>127503.46999999999</v>
      </c>
      <c r="Q1749" s="29">
        <v>1.1</v>
      </c>
      <c r="R1749" s="31">
        <v>296000.0</v>
      </c>
      <c r="S1749" s="27">
        <v>1715.0</v>
      </c>
      <c r="T1749" s="27"/>
      <c r="U1749" s="34"/>
    </row>
    <row r="1750" hidden="1">
      <c r="A1750" s="27">
        <v>319.0</v>
      </c>
      <c r="B1750" s="27" t="s">
        <v>58</v>
      </c>
      <c r="C1750" s="27" t="s">
        <v>27</v>
      </c>
      <c r="D1750" s="27" t="s">
        <v>27</v>
      </c>
      <c r="E1750" s="27" t="s">
        <v>28</v>
      </c>
      <c r="F1750" s="27">
        <v>48.0</v>
      </c>
      <c r="G1750" s="27" t="s">
        <v>29</v>
      </c>
      <c r="H1750" s="27">
        <v>11.0</v>
      </c>
      <c r="I1750" s="27" t="s">
        <v>30</v>
      </c>
      <c r="J1750" s="27">
        <v>4.0</v>
      </c>
      <c r="K1750" s="28" t="s">
        <v>41</v>
      </c>
      <c r="L1750" s="31">
        <v>11964.0</v>
      </c>
      <c r="M1750" s="30">
        <v>3476.18</v>
      </c>
      <c r="N1750" s="27"/>
      <c r="O1750" s="27">
        <v>22.0</v>
      </c>
      <c r="P1750" s="31">
        <v>1455.13</v>
      </c>
      <c r="Q1750" s="82"/>
      <c r="R1750" s="31">
        <v>192000.0</v>
      </c>
      <c r="S1750" s="27">
        <v>1291.0</v>
      </c>
      <c r="T1750" s="27"/>
      <c r="U1750" s="34"/>
    </row>
    <row r="1751" hidden="1">
      <c r="A1751" s="27">
        <v>320.0</v>
      </c>
      <c r="B1751" s="27" t="s">
        <v>58</v>
      </c>
      <c r="C1751" s="27" t="s">
        <v>27</v>
      </c>
      <c r="D1751" s="27" t="s">
        <v>27</v>
      </c>
      <c r="E1751" s="27" t="s">
        <v>28</v>
      </c>
      <c r="F1751" s="27">
        <v>48.0</v>
      </c>
      <c r="G1751" s="27" t="s">
        <v>29</v>
      </c>
      <c r="H1751" s="27">
        <v>11.0</v>
      </c>
      <c r="I1751" s="27" t="s">
        <v>30</v>
      </c>
      <c r="J1751" s="27">
        <v>4.0</v>
      </c>
      <c r="K1751" s="28" t="s">
        <v>42</v>
      </c>
      <c r="L1751" s="31">
        <v>85780.01999999999</v>
      </c>
      <c r="M1751" s="30">
        <v>101.856</v>
      </c>
      <c r="N1751" s="27"/>
      <c r="O1751" s="27">
        <v>139.0</v>
      </c>
      <c r="P1751" s="31">
        <v>3673.62</v>
      </c>
      <c r="Q1751" s="82"/>
      <c r="R1751" s="31">
        <v>60000.0</v>
      </c>
      <c r="S1751" s="27">
        <v>1035.0</v>
      </c>
      <c r="T1751" s="27"/>
      <c r="U1751" s="34"/>
    </row>
    <row r="1752" hidden="1">
      <c r="A1752" s="27">
        <v>321.0</v>
      </c>
      <c r="B1752" s="27" t="s">
        <v>58</v>
      </c>
      <c r="C1752" s="27" t="s">
        <v>27</v>
      </c>
      <c r="D1752" s="27" t="s">
        <v>27</v>
      </c>
      <c r="E1752" s="27" t="s">
        <v>28</v>
      </c>
      <c r="F1752" s="27">
        <v>48.0</v>
      </c>
      <c r="G1752" s="27" t="s">
        <v>29</v>
      </c>
      <c r="H1752" s="27">
        <v>11.0</v>
      </c>
      <c r="I1752" s="27" t="s">
        <v>30</v>
      </c>
      <c r="J1752" s="27">
        <v>4.0</v>
      </c>
      <c r="K1752" s="28" t="s">
        <v>43</v>
      </c>
      <c r="L1752" s="31">
        <v>12433.12</v>
      </c>
      <c r="M1752" s="30">
        <v>2480.25</v>
      </c>
      <c r="N1752" s="27"/>
      <c r="O1752" s="27">
        <v>139.0</v>
      </c>
      <c r="P1752" s="31">
        <v>2.555696E7</v>
      </c>
      <c r="Q1752" s="29">
        <v>26.6</v>
      </c>
      <c r="R1752" s="31">
        <v>2.5891E7</v>
      </c>
      <c r="S1752" s="27">
        <v>27665.0</v>
      </c>
      <c r="T1752" s="27"/>
      <c r="U1752" s="34"/>
    </row>
    <row r="1753" hidden="1">
      <c r="A1753" s="27">
        <v>322.0</v>
      </c>
      <c r="B1753" s="27" t="s">
        <v>58</v>
      </c>
      <c r="C1753" s="27" t="s">
        <v>27</v>
      </c>
      <c r="D1753" s="27" t="s">
        <v>27</v>
      </c>
      <c r="E1753" s="27" t="s">
        <v>28</v>
      </c>
      <c r="F1753" s="27">
        <v>48.0</v>
      </c>
      <c r="G1753" s="27" t="s">
        <v>29</v>
      </c>
      <c r="H1753" s="27">
        <v>11.0</v>
      </c>
      <c r="I1753" s="27" t="s">
        <v>30</v>
      </c>
      <c r="J1753" s="27">
        <v>4.0</v>
      </c>
      <c r="K1753" s="28" t="s">
        <v>44</v>
      </c>
      <c r="L1753" s="31">
        <v>81534.73</v>
      </c>
      <c r="M1753" s="30">
        <v>264.0</v>
      </c>
      <c r="N1753" s="27"/>
      <c r="O1753" s="27">
        <v>5.0</v>
      </c>
      <c r="P1753" s="31">
        <v>3810.9700000000003</v>
      </c>
      <c r="Q1753" s="82"/>
      <c r="R1753" s="31">
        <v>26000.0</v>
      </c>
      <c r="S1753" s="27">
        <v>1007.0</v>
      </c>
      <c r="T1753" s="27"/>
      <c r="U1753" s="34"/>
    </row>
    <row r="1754" hidden="1">
      <c r="A1754" s="27">
        <v>323.0</v>
      </c>
      <c r="B1754" s="27" t="s">
        <v>58</v>
      </c>
      <c r="C1754" s="27" t="s">
        <v>27</v>
      </c>
      <c r="D1754" s="27" t="s">
        <v>27</v>
      </c>
      <c r="E1754" s="27" t="s">
        <v>28</v>
      </c>
      <c r="F1754" s="27">
        <v>48.0</v>
      </c>
      <c r="G1754" s="27" t="s">
        <v>29</v>
      </c>
      <c r="H1754" s="27">
        <v>11.0</v>
      </c>
      <c r="I1754" s="27" t="s">
        <v>30</v>
      </c>
      <c r="J1754" s="27">
        <v>4.0</v>
      </c>
      <c r="K1754" s="28" t="s">
        <v>45</v>
      </c>
      <c r="L1754" s="31">
        <v>81718.79</v>
      </c>
      <c r="M1754" s="30">
        <v>473.373</v>
      </c>
      <c r="N1754" s="27"/>
      <c r="O1754" s="27">
        <v>12.0</v>
      </c>
      <c r="P1754" s="31">
        <v>3245.0800000000004</v>
      </c>
      <c r="Q1754" s="82"/>
      <c r="R1754" s="31">
        <v>158000.0</v>
      </c>
      <c r="S1754" s="27">
        <v>898.0</v>
      </c>
      <c r="T1754" s="27"/>
      <c r="U1754" s="34"/>
    </row>
    <row r="1755" hidden="1">
      <c r="A1755" s="27">
        <v>324.0</v>
      </c>
      <c r="B1755" s="27" t="s">
        <v>58</v>
      </c>
      <c r="C1755" s="27" t="s">
        <v>27</v>
      </c>
      <c r="D1755" s="27" t="s">
        <v>27</v>
      </c>
      <c r="E1755" s="27" t="s">
        <v>28</v>
      </c>
      <c r="F1755" s="27">
        <v>48.0</v>
      </c>
      <c r="G1755" s="27" t="s">
        <v>29</v>
      </c>
      <c r="H1755" s="27">
        <v>11.0</v>
      </c>
      <c r="I1755" s="27" t="s">
        <v>30</v>
      </c>
      <c r="J1755" s="27">
        <v>4.0</v>
      </c>
      <c r="K1755" s="28" t="s">
        <v>46</v>
      </c>
      <c r="L1755" s="31">
        <v>7356.78</v>
      </c>
      <c r="M1755" s="30">
        <v>194575.06</v>
      </c>
      <c r="N1755" s="27"/>
      <c r="O1755" s="27">
        <v>7.0</v>
      </c>
      <c r="P1755" s="31">
        <v>6194.4800000000005</v>
      </c>
      <c r="Q1755" s="82"/>
      <c r="R1755" s="31">
        <v>6384000.0</v>
      </c>
      <c r="S1755" s="27">
        <v>7365.0</v>
      </c>
      <c r="T1755" s="27"/>
      <c r="U1755" s="34"/>
    </row>
    <row r="1756" hidden="1">
      <c r="A1756" s="27">
        <v>325.0</v>
      </c>
      <c r="B1756" s="27" t="s">
        <v>58</v>
      </c>
      <c r="C1756" s="27" t="s">
        <v>27</v>
      </c>
      <c r="D1756" s="27" t="s">
        <v>27</v>
      </c>
      <c r="E1756" s="27" t="s">
        <v>28</v>
      </c>
      <c r="F1756" s="27">
        <v>48.0</v>
      </c>
      <c r="G1756" s="27" t="s">
        <v>29</v>
      </c>
      <c r="H1756" s="27">
        <v>11.0</v>
      </c>
      <c r="I1756" s="27" t="s">
        <v>30</v>
      </c>
      <c r="J1756" s="27">
        <v>4.0</v>
      </c>
      <c r="K1756" s="28" t="s">
        <v>47</v>
      </c>
      <c r="L1756" s="31">
        <v>84657.89</v>
      </c>
      <c r="M1756" s="30">
        <v>7.8466</v>
      </c>
      <c r="N1756" s="27"/>
      <c r="O1756" s="27">
        <v>11.0</v>
      </c>
      <c r="P1756" s="31">
        <v>62984.87</v>
      </c>
      <c r="Q1756" s="29">
        <v>0.4</v>
      </c>
      <c r="R1756" s="31">
        <v>1264000.0</v>
      </c>
      <c r="S1756" s="27">
        <v>2330.0</v>
      </c>
      <c r="T1756" s="27"/>
      <c r="U1756" s="34"/>
    </row>
    <row r="1757" hidden="1">
      <c r="A1757" s="27">
        <v>326.0</v>
      </c>
      <c r="B1757" s="27" t="s">
        <v>58</v>
      </c>
      <c r="C1757" s="27" t="s">
        <v>27</v>
      </c>
      <c r="D1757" s="27" t="s">
        <v>27</v>
      </c>
      <c r="E1757" s="27" t="s">
        <v>28</v>
      </c>
      <c r="F1757" s="27">
        <v>48.0</v>
      </c>
      <c r="G1757" s="27" t="s">
        <v>29</v>
      </c>
      <c r="H1757" s="27">
        <v>11.0</v>
      </c>
      <c r="I1757" s="27" t="s">
        <v>30</v>
      </c>
      <c r="J1757" s="27">
        <v>4.0</v>
      </c>
      <c r="K1757" s="28" t="s">
        <v>48</v>
      </c>
      <c r="L1757" s="31">
        <v>124691.47</v>
      </c>
      <c r="M1757" s="30">
        <v>85147.07</v>
      </c>
      <c r="N1757" s="27"/>
      <c r="O1757" s="27">
        <v>17.0</v>
      </c>
      <c r="P1757" s="31">
        <v>31867.75</v>
      </c>
      <c r="Q1757" s="29">
        <v>0.2</v>
      </c>
      <c r="R1757" s="31">
        <v>4954000.0</v>
      </c>
      <c r="S1757" s="27">
        <v>6311.0</v>
      </c>
      <c r="T1757" s="27"/>
      <c r="U1757" s="34"/>
    </row>
    <row r="1758" hidden="1">
      <c r="A1758" s="27">
        <v>327.0</v>
      </c>
      <c r="B1758" s="27" t="s">
        <v>58</v>
      </c>
      <c r="C1758" s="27" t="s">
        <v>27</v>
      </c>
      <c r="D1758" s="27" t="s">
        <v>27</v>
      </c>
      <c r="E1758" s="27" t="s">
        <v>28</v>
      </c>
      <c r="F1758" s="27">
        <v>48.0</v>
      </c>
      <c r="G1758" s="27" t="s">
        <v>29</v>
      </c>
      <c r="H1758" s="27">
        <v>11.0</v>
      </c>
      <c r="I1758" s="27" t="s">
        <v>30</v>
      </c>
      <c r="J1758" s="27">
        <v>4.0</v>
      </c>
      <c r="K1758" s="28" t="s">
        <v>49</v>
      </c>
      <c r="L1758" s="31">
        <v>146922.44</v>
      </c>
      <c r="M1758" s="30">
        <v>137.439</v>
      </c>
      <c r="N1758" s="27"/>
      <c r="O1758" s="27">
        <v>3.0</v>
      </c>
      <c r="P1758" s="31">
        <v>25025.010000000002</v>
      </c>
      <c r="Q1758" s="29">
        <v>0.2</v>
      </c>
      <c r="R1758" s="31">
        <v>52000.0</v>
      </c>
      <c r="S1758" s="27">
        <v>1141.0</v>
      </c>
      <c r="T1758" s="27"/>
      <c r="U1758" s="34"/>
    </row>
    <row r="1759" hidden="1">
      <c r="A1759" s="27">
        <v>328.0</v>
      </c>
      <c r="B1759" s="27" t="s">
        <v>58</v>
      </c>
      <c r="C1759" s="27" t="s">
        <v>27</v>
      </c>
      <c r="D1759" s="27" t="s">
        <v>27</v>
      </c>
      <c r="E1759" s="27" t="s">
        <v>28</v>
      </c>
      <c r="F1759" s="27">
        <v>48.0</v>
      </c>
      <c r="G1759" s="27" t="s">
        <v>29</v>
      </c>
      <c r="H1759" s="27">
        <v>11.0</v>
      </c>
      <c r="I1759" s="27" t="s">
        <v>30</v>
      </c>
      <c r="J1759" s="27">
        <v>4.0</v>
      </c>
      <c r="K1759" s="28" t="s">
        <v>50</v>
      </c>
      <c r="L1759" s="31">
        <v>105366.28</v>
      </c>
      <c r="M1759" s="30">
        <v>24.50847</v>
      </c>
      <c r="N1759" s="27"/>
      <c r="O1759" s="27">
        <v>23.0</v>
      </c>
      <c r="P1759" s="31">
        <v>116900.74</v>
      </c>
      <c r="Q1759" s="29">
        <v>0.7</v>
      </c>
      <c r="R1759" s="31">
        <v>6064000.0</v>
      </c>
      <c r="S1759" s="27">
        <v>7817.0</v>
      </c>
      <c r="T1759" s="27"/>
      <c r="U1759" s="34"/>
    </row>
    <row r="1760" hidden="1">
      <c r="A1760" s="27">
        <v>329.0</v>
      </c>
      <c r="B1760" s="27" t="s">
        <v>58</v>
      </c>
      <c r="C1760" s="27" t="s">
        <v>27</v>
      </c>
      <c r="D1760" s="27" t="s">
        <v>27</v>
      </c>
      <c r="E1760" s="27" t="s">
        <v>28</v>
      </c>
      <c r="F1760" s="27">
        <v>48.0</v>
      </c>
      <c r="G1760" s="27" t="s">
        <v>29</v>
      </c>
      <c r="H1760" s="27">
        <v>11.0</v>
      </c>
      <c r="I1760" s="27" t="s">
        <v>30</v>
      </c>
      <c r="J1760" s="27">
        <v>4.0</v>
      </c>
      <c r="K1760" s="28" t="s">
        <v>51</v>
      </c>
      <c r="L1760" s="31" t="e">
        <v>#VALUE!</v>
      </c>
      <c r="M1760" s="30" t="s">
        <v>30</v>
      </c>
      <c r="N1760" s="27" t="s">
        <v>30</v>
      </c>
      <c r="O1760" s="27" t="s">
        <v>30</v>
      </c>
      <c r="P1760" s="31"/>
      <c r="Q1760" s="29" t="s">
        <v>30</v>
      </c>
      <c r="R1760" s="31"/>
      <c r="S1760" s="27" t="s">
        <v>30</v>
      </c>
      <c r="T1760" s="27" t="s">
        <v>30</v>
      </c>
      <c r="U1760" s="34"/>
    </row>
    <row r="1761" hidden="1">
      <c r="A1761" s="27">
        <v>330.0</v>
      </c>
      <c r="B1761" s="27" t="s">
        <v>58</v>
      </c>
      <c r="C1761" s="27" t="s">
        <v>27</v>
      </c>
      <c r="D1761" s="27" t="s">
        <v>27</v>
      </c>
      <c r="E1761" s="27" t="s">
        <v>28</v>
      </c>
      <c r="F1761" s="27">
        <v>48.0</v>
      </c>
      <c r="G1761" s="27" t="s">
        <v>29</v>
      </c>
      <c r="H1761" s="27">
        <v>11.0</v>
      </c>
      <c r="I1761" s="27" t="s">
        <v>30</v>
      </c>
      <c r="J1761" s="27">
        <v>4.0</v>
      </c>
      <c r="K1761" s="28" t="s">
        <v>52</v>
      </c>
      <c r="L1761" s="31" t="e">
        <v>#VALUE!</v>
      </c>
      <c r="M1761" s="30" t="s">
        <v>30</v>
      </c>
      <c r="N1761" s="27" t="s">
        <v>30</v>
      </c>
      <c r="O1761" s="27" t="s">
        <v>30</v>
      </c>
      <c r="P1761" s="31"/>
      <c r="Q1761" s="29" t="s">
        <v>30</v>
      </c>
      <c r="R1761" s="31"/>
      <c r="S1761" s="27" t="s">
        <v>30</v>
      </c>
      <c r="T1761" s="27" t="s">
        <v>30</v>
      </c>
      <c r="U1761" s="34"/>
    </row>
    <row r="1762" hidden="1">
      <c r="A1762" s="27">
        <v>375.0</v>
      </c>
      <c r="B1762" s="27" t="s">
        <v>58</v>
      </c>
      <c r="C1762" s="27" t="s">
        <v>27</v>
      </c>
      <c r="D1762" s="27" t="s">
        <v>27</v>
      </c>
      <c r="E1762" s="27" t="s">
        <v>28</v>
      </c>
      <c r="F1762" s="27">
        <v>48.0</v>
      </c>
      <c r="G1762" s="27" t="s">
        <v>53</v>
      </c>
      <c r="H1762" s="27">
        <v>11.0</v>
      </c>
      <c r="I1762" s="27" t="s">
        <v>30</v>
      </c>
      <c r="J1762" s="27">
        <v>8.0</v>
      </c>
      <c r="K1762" s="28" t="s">
        <v>31</v>
      </c>
      <c r="L1762" s="31">
        <v>425236.33</v>
      </c>
      <c r="M1762" s="30">
        <v>19.745</v>
      </c>
      <c r="N1762" s="27"/>
      <c r="O1762" s="27">
        <v>2.0</v>
      </c>
      <c r="P1762" s="31">
        <v>435767.81</v>
      </c>
      <c r="Q1762" s="29">
        <v>7.4</v>
      </c>
      <c r="R1762" s="31">
        <v>411000.0</v>
      </c>
      <c r="S1762" s="80">
        <v>2809.0</v>
      </c>
      <c r="T1762" s="80">
        <v>17.81979</v>
      </c>
      <c r="U1762" s="81"/>
    </row>
    <row r="1763" hidden="1">
      <c r="A1763" s="27">
        <v>376.0</v>
      </c>
      <c r="B1763" s="27" t="s">
        <v>58</v>
      </c>
      <c r="C1763" s="27" t="s">
        <v>27</v>
      </c>
      <c r="D1763" s="27" t="s">
        <v>27</v>
      </c>
      <c r="E1763" s="27" t="s">
        <v>28</v>
      </c>
      <c r="F1763" s="27">
        <v>48.0</v>
      </c>
      <c r="G1763" s="27" t="s">
        <v>53</v>
      </c>
      <c r="H1763" s="27">
        <v>11.0</v>
      </c>
      <c r="I1763" s="27" t="s">
        <v>30</v>
      </c>
      <c r="J1763" s="27">
        <v>8.0</v>
      </c>
      <c r="K1763" s="28" t="s">
        <v>32</v>
      </c>
      <c r="L1763" s="31">
        <v>27824.04</v>
      </c>
      <c r="M1763" s="30">
        <v>14279.97</v>
      </c>
      <c r="N1763" s="27"/>
      <c r="O1763" s="27">
        <v>39.0</v>
      </c>
      <c r="P1763" s="31">
        <v>5.8390594E8</v>
      </c>
      <c r="Q1763" s="29">
        <v>98.8</v>
      </c>
      <c r="R1763" s="31">
        <v>5.77622E8</v>
      </c>
      <c r="S1763" s="80">
        <v>586623.0</v>
      </c>
      <c r="T1763" s="80">
        <v>10.10621</v>
      </c>
      <c r="U1763" s="81"/>
    </row>
    <row r="1764" hidden="1">
      <c r="A1764" s="27">
        <v>377.0</v>
      </c>
      <c r="B1764" s="27" t="s">
        <v>58</v>
      </c>
      <c r="C1764" s="27" t="s">
        <v>27</v>
      </c>
      <c r="D1764" s="27" t="s">
        <v>27</v>
      </c>
      <c r="E1764" s="27" t="s">
        <v>28</v>
      </c>
      <c r="F1764" s="27">
        <v>48.0</v>
      </c>
      <c r="G1764" s="27" t="s">
        <v>53</v>
      </c>
      <c r="H1764" s="27">
        <v>11.0</v>
      </c>
      <c r="I1764" s="27" t="s">
        <v>30</v>
      </c>
      <c r="J1764" s="27">
        <v>8.0</v>
      </c>
      <c r="K1764" s="28" t="s">
        <v>33</v>
      </c>
      <c r="L1764" s="31">
        <v>236229.53</v>
      </c>
      <c r="M1764" s="30">
        <v>1041.3</v>
      </c>
      <c r="N1764" s="27"/>
      <c r="O1764" s="27">
        <v>12.0</v>
      </c>
      <c r="P1764" s="31">
        <v>94304.23999999999</v>
      </c>
      <c r="Q1764" s="29">
        <v>1.6</v>
      </c>
      <c r="R1764" s="31">
        <v>895000.0</v>
      </c>
      <c r="S1764" s="80">
        <v>2527.0</v>
      </c>
      <c r="T1764" s="80">
        <v>11.97479</v>
      </c>
      <c r="U1764" s="81"/>
    </row>
    <row r="1765" hidden="1">
      <c r="A1765" s="27">
        <v>378.0</v>
      </c>
      <c r="B1765" s="27" t="s">
        <v>58</v>
      </c>
      <c r="C1765" s="27" t="s">
        <v>27</v>
      </c>
      <c r="D1765" s="27" t="s">
        <v>27</v>
      </c>
      <c r="E1765" s="27" t="s">
        <v>28</v>
      </c>
      <c r="F1765" s="27">
        <v>48.0</v>
      </c>
      <c r="G1765" s="27" t="s">
        <v>53</v>
      </c>
      <c r="H1765" s="27">
        <v>11.0</v>
      </c>
      <c r="I1765" s="27" t="s">
        <v>30</v>
      </c>
      <c r="J1765" s="27">
        <v>8.0</v>
      </c>
      <c r="K1765" s="28" t="s">
        <v>34</v>
      </c>
      <c r="L1765" s="31">
        <v>156991.03</v>
      </c>
      <c r="M1765" s="30">
        <v>180323.37</v>
      </c>
      <c r="N1765" s="27"/>
      <c r="O1765" s="27">
        <v>69.0</v>
      </c>
      <c r="P1765" s="31">
        <v>19153.75</v>
      </c>
      <c r="Q1765" s="29">
        <v>0.2</v>
      </c>
      <c r="R1765" s="31">
        <v>7598000.0</v>
      </c>
      <c r="S1765" s="80">
        <v>9237.0</v>
      </c>
      <c r="T1765" s="80">
        <v>12.10662</v>
      </c>
      <c r="U1765" s="81"/>
    </row>
    <row r="1766" hidden="1">
      <c r="A1766" s="27">
        <v>379.0</v>
      </c>
      <c r="B1766" s="27" t="s">
        <v>58</v>
      </c>
      <c r="C1766" s="27" t="s">
        <v>27</v>
      </c>
      <c r="D1766" s="27" t="s">
        <v>27</v>
      </c>
      <c r="E1766" s="27" t="s">
        <v>28</v>
      </c>
      <c r="F1766" s="27">
        <v>48.0</v>
      </c>
      <c r="G1766" s="27" t="s">
        <v>53</v>
      </c>
      <c r="H1766" s="27">
        <v>11.0</v>
      </c>
      <c r="I1766" s="27" t="s">
        <v>30</v>
      </c>
      <c r="J1766" s="27">
        <v>8.0</v>
      </c>
      <c r="K1766" s="28" t="s">
        <v>35</v>
      </c>
      <c r="L1766" s="31">
        <v>218532.80000000002</v>
      </c>
      <c r="M1766" s="30">
        <v>77.442</v>
      </c>
      <c r="N1766" s="27"/>
      <c r="O1766" s="27">
        <v>67.0</v>
      </c>
      <c r="P1766" s="31">
        <v>27131.83</v>
      </c>
      <c r="Q1766" s="29">
        <v>0.5</v>
      </c>
      <c r="R1766" s="31">
        <v>69000.0</v>
      </c>
      <c r="S1766" s="80">
        <v>1400.0</v>
      </c>
      <c r="T1766" s="80">
        <v>8.31651</v>
      </c>
      <c r="U1766" s="81"/>
    </row>
    <row r="1767" hidden="1">
      <c r="A1767" s="27">
        <v>380.0</v>
      </c>
      <c r="B1767" s="27" t="s">
        <v>58</v>
      </c>
      <c r="C1767" s="27" t="s">
        <v>27</v>
      </c>
      <c r="D1767" s="27" t="s">
        <v>27</v>
      </c>
      <c r="E1767" s="27" t="s">
        <v>28</v>
      </c>
      <c r="F1767" s="27">
        <v>48.0</v>
      </c>
      <c r="G1767" s="27" t="s">
        <v>53</v>
      </c>
      <c r="H1767" s="27">
        <v>11.0</v>
      </c>
      <c r="I1767" s="27" t="s">
        <v>30</v>
      </c>
      <c r="J1767" s="27">
        <v>8.0</v>
      </c>
      <c r="K1767" s="28" t="s">
        <v>36</v>
      </c>
      <c r="L1767" s="31">
        <v>201877.13999999998</v>
      </c>
      <c r="M1767" s="30">
        <v>88.739</v>
      </c>
      <c r="N1767" s="27"/>
      <c r="O1767" s="27">
        <v>1.0</v>
      </c>
      <c r="P1767" s="31">
        <v>3580.05</v>
      </c>
      <c r="Q1767" s="29">
        <v>0.1</v>
      </c>
      <c r="R1767" s="31">
        <v>16000.0</v>
      </c>
      <c r="S1767" s="80">
        <v>1141.0</v>
      </c>
      <c r="T1767" s="80">
        <v>3.69404</v>
      </c>
      <c r="U1767" s="81"/>
    </row>
    <row r="1768" hidden="1">
      <c r="A1768" s="27">
        <v>381.0</v>
      </c>
      <c r="B1768" s="27" t="s">
        <v>58</v>
      </c>
      <c r="C1768" s="27" t="s">
        <v>27</v>
      </c>
      <c r="D1768" s="27" t="s">
        <v>27</v>
      </c>
      <c r="E1768" s="27" t="s">
        <v>28</v>
      </c>
      <c r="F1768" s="27">
        <v>48.0</v>
      </c>
      <c r="G1768" s="27" t="s">
        <v>53</v>
      </c>
      <c r="H1768" s="27">
        <v>11.0</v>
      </c>
      <c r="I1768" s="27" t="s">
        <v>30</v>
      </c>
      <c r="J1768" s="27">
        <v>8.0</v>
      </c>
      <c r="K1768" s="28" t="s">
        <v>37</v>
      </c>
      <c r="L1768" s="31">
        <v>240693.19999999998</v>
      </c>
      <c r="M1768" s="30">
        <v>42.113</v>
      </c>
      <c r="N1768" s="27"/>
      <c r="O1768" s="27">
        <v>12.0</v>
      </c>
      <c r="P1768" s="31">
        <v>91483.95999999999</v>
      </c>
      <c r="Q1768" s="29">
        <v>1.6</v>
      </c>
      <c r="R1768" s="31">
        <v>111000.0</v>
      </c>
      <c r="S1768" s="80">
        <v>1404.0</v>
      </c>
      <c r="T1768" s="80">
        <v>8.62678</v>
      </c>
      <c r="U1768" s="81"/>
    </row>
    <row r="1769" hidden="1">
      <c r="A1769" s="27">
        <v>382.0</v>
      </c>
      <c r="B1769" s="27" t="s">
        <v>58</v>
      </c>
      <c r="C1769" s="27" t="s">
        <v>27</v>
      </c>
      <c r="D1769" s="27" t="s">
        <v>27</v>
      </c>
      <c r="E1769" s="27" t="s">
        <v>28</v>
      </c>
      <c r="F1769" s="27">
        <v>48.0</v>
      </c>
      <c r="G1769" s="27" t="s">
        <v>53</v>
      </c>
      <c r="H1769" s="27">
        <v>11.0</v>
      </c>
      <c r="I1769" s="27" t="s">
        <v>30</v>
      </c>
      <c r="J1769" s="27">
        <v>8.0</v>
      </c>
      <c r="K1769" s="28" t="s">
        <v>38</v>
      </c>
      <c r="L1769" s="31">
        <v>252196.15</v>
      </c>
      <c r="M1769" s="30">
        <v>120.482</v>
      </c>
      <c r="N1769" s="27"/>
      <c r="O1769" s="27">
        <v>85.0</v>
      </c>
      <c r="P1769" s="31">
        <v>80012.72</v>
      </c>
      <c r="Q1769" s="29">
        <v>1.4</v>
      </c>
      <c r="R1769" s="31">
        <v>129000.0</v>
      </c>
      <c r="S1769" s="80">
        <v>1639.0</v>
      </c>
      <c r="T1769" s="80">
        <v>9.00949</v>
      </c>
      <c r="U1769" s="81"/>
    </row>
    <row r="1770" hidden="1">
      <c r="A1770" s="27">
        <v>383.0</v>
      </c>
      <c r="B1770" s="27" t="s">
        <v>58</v>
      </c>
      <c r="C1770" s="27" t="s">
        <v>27</v>
      </c>
      <c r="D1770" s="27" t="s">
        <v>27</v>
      </c>
      <c r="E1770" s="27" t="s">
        <v>28</v>
      </c>
      <c r="F1770" s="27">
        <v>48.0</v>
      </c>
      <c r="G1770" s="27" t="s">
        <v>53</v>
      </c>
      <c r="H1770" s="27">
        <v>11.0</v>
      </c>
      <c r="I1770" s="27" t="s">
        <v>30</v>
      </c>
      <c r="J1770" s="27">
        <v>8.0</v>
      </c>
      <c r="K1770" s="28" t="s">
        <v>39</v>
      </c>
      <c r="L1770" s="31">
        <v>324891.73</v>
      </c>
      <c r="M1770" s="30">
        <v>23.872</v>
      </c>
      <c r="N1770" s="27"/>
      <c r="O1770" s="27">
        <v>12.0</v>
      </c>
      <c r="P1770" s="31">
        <v>229345.52</v>
      </c>
      <c r="Q1770" s="29">
        <v>3.9</v>
      </c>
      <c r="R1770" s="31">
        <v>247000.0</v>
      </c>
      <c r="S1770" s="80">
        <v>1992.0</v>
      </c>
      <c r="T1770" s="80">
        <v>8.28775</v>
      </c>
      <c r="U1770" s="81"/>
    </row>
    <row r="1771" hidden="1">
      <c r="A1771" s="27">
        <v>384.0</v>
      </c>
      <c r="B1771" s="27" t="s">
        <v>58</v>
      </c>
      <c r="C1771" s="27" t="s">
        <v>27</v>
      </c>
      <c r="D1771" s="27" t="s">
        <v>27</v>
      </c>
      <c r="E1771" s="27" t="s">
        <v>28</v>
      </c>
      <c r="F1771" s="27">
        <v>48.0</v>
      </c>
      <c r="G1771" s="27" t="s">
        <v>53</v>
      </c>
      <c r="H1771" s="27">
        <v>11.0</v>
      </c>
      <c r="I1771" s="27" t="s">
        <v>30</v>
      </c>
      <c r="J1771" s="27">
        <v>8.0</v>
      </c>
      <c r="K1771" s="28" t="s">
        <v>40</v>
      </c>
      <c r="L1771" s="31">
        <v>219891.11</v>
      </c>
      <c r="M1771" s="30">
        <v>4942.87</v>
      </c>
      <c r="N1771" s="27"/>
      <c r="O1771" s="27">
        <v>16.0</v>
      </c>
      <c r="P1771" s="31">
        <v>285686.8</v>
      </c>
      <c r="Q1771" s="29">
        <v>4.9</v>
      </c>
      <c r="R1771" s="31">
        <v>608000.0</v>
      </c>
      <c r="S1771" s="80">
        <v>2450.0</v>
      </c>
      <c r="T1771" s="80">
        <v>8.62585</v>
      </c>
      <c r="U1771" s="81"/>
    </row>
    <row r="1772" hidden="1">
      <c r="A1772" s="27">
        <v>385.0</v>
      </c>
      <c r="B1772" s="27" t="s">
        <v>58</v>
      </c>
      <c r="C1772" s="27" t="s">
        <v>27</v>
      </c>
      <c r="D1772" s="27" t="s">
        <v>27</v>
      </c>
      <c r="E1772" s="27" t="s">
        <v>28</v>
      </c>
      <c r="F1772" s="27">
        <v>48.0</v>
      </c>
      <c r="G1772" s="27" t="s">
        <v>53</v>
      </c>
      <c r="H1772" s="27">
        <v>11.0</v>
      </c>
      <c r="I1772" s="27" t="s">
        <v>30</v>
      </c>
      <c r="J1772" s="27">
        <v>8.0</v>
      </c>
      <c r="K1772" s="28" t="s">
        <v>41</v>
      </c>
      <c r="L1772" s="31">
        <v>24774.62</v>
      </c>
      <c r="M1772" s="30">
        <v>5679.62</v>
      </c>
      <c r="N1772" s="27"/>
      <c r="O1772" s="27">
        <v>22.0</v>
      </c>
      <c r="P1772" s="31">
        <v>2054.35</v>
      </c>
      <c r="Q1772" s="82"/>
      <c r="R1772" s="31">
        <v>337000.0</v>
      </c>
      <c r="S1772" s="80">
        <v>1460.0</v>
      </c>
      <c r="T1772" s="80">
        <v>9.39048</v>
      </c>
      <c r="U1772" s="81"/>
    </row>
    <row r="1773" hidden="1">
      <c r="A1773" s="27">
        <v>386.0</v>
      </c>
      <c r="B1773" s="27" t="s">
        <v>58</v>
      </c>
      <c r="C1773" s="27" t="s">
        <v>27</v>
      </c>
      <c r="D1773" s="27" t="s">
        <v>27</v>
      </c>
      <c r="E1773" s="27" t="s">
        <v>28</v>
      </c>
      <c r="F1773" s="27">
        <v>48.0</v>
      </c>
      <c r="G1773" s="27" t="s">
        <v>53</v>
      </c>
      <c r="H1773" s="27">
        <v>11.0</v>
      </c>
      <c r="I1773" s="27" t="s">
        <v>30</v>
      </c>
      <c r="J1773" s="27">
        <v>8.0</v>
      </c>
      <c r="K1773" s="28" t="s">
        <v>42</v>
      </c>
      <c r="L1773" s="31">
        <v>178976.13</v>
      </c>
      <c r="M1773" s="30">
        <v>43.328</v>
      </c>
      <c r="N1773" s="27"/>
      <c r="O1773" s="27">
        <v>59.0</v>
      </c>
      <c r="P1773" s="31">
        <v>7736.32</v>
      </c>
      <c r="Q1773" s="29">
        <v>0.1</v>
      </c>
      <c r="R1773" s="31">
        <v>37000.0</v>
      </c>
      <c r="S1773" s="80">
        <v>1242.0</v>
      </c>
      <c r="T1773" s="80">
        <v>8.52593</v>
      </c>
      <c r="U1773" s="81"/>
    </row>
    <row r="1774" hidden="1">
      <c r="A1774" s="27">
        <v>387.0</v>
      </c>
      <c r="B1774" s="27" t="s">
        <v>58</v>
      </c>
      <c r="C1774" s="27" t="s">
        <v>27</v>
      </c>
      <c r="D1774" s="27" t="s">
        <v>27</v>
      </c>
      <c r="E1774" s="27" t="s">
        <v>28</v>
      </c>
      <c r="F1774" s="27">
        <v>48.0</v>
      </c>
      <c r="G1774" s="27" t="s">
        <v>53</v>
      </c>
      <c r="H1774" s="27">
        <v>11.0</v>
      </c>
      <c r="I1774" s="27" t="s">
        <v>30</v>
      </c>
      <c r="J1774" s="27">
        <v>8.0</v>
      </c>
      <c r="K1774" s="28" t="s">
        <v>43</v>
      </c>
      <c r="L1774" s="31">
        <v>25431.69</v>
      </c>
      <c r="M1774" s="30">
        <v>4480.54</v>
      </c>
      <c r="N1774" s="27"/>
      <c r="O1774" s="27">
        <v>59.0</v>
      </c>
      <c r="P1774" s="31">
        <v>3.5072176E8</v>
      </c>
      <c r="Q1774" s="29">
        <v>97.4</v>
      </c>
      <c r="R1774" s="31">
        <v>3.51501E8</v>
      </c>
      <c r="S1774" s="80">
        <v>353922.0</v>
      </c>
      <c r="T1774" s="80">
        <v>11.07454</v>
      </c>
      <c r="U1774" s="81"/>
    </row>
    <row r="1775" hidden="1">
      <c r="A1775" s="27">
        <v>388.0</v>
      </c>
      <c r="B1775" s="27" t="s">
        <v>58</v>
      </c>
      <c r="C1775" s="27" t="s">
        <v>27</v>
      </c>
      <c r="D1775" s="27" t="s">
        <v>27</v>
      </c>
      <c r="E1775" s="27" t="s">
        <v>28</v>
      </c>
      <c r="F1775" s="27">
        <v>48.0</v>
      </c>
      <c r="G1775" s="27" t="s">
        <v>53</v>
      </c>
      <c r="H1775" s="27">
        <v>11.0</v>
      </c>
      <c r="I1775" s="27" t="s">
        <v>30</v>
      </c>
      <c r="J1775" s="27">
        <v>8.0</v>
      </c>
      <c r="K1775" s="28" t="s">
        <v>44</v>
      </c>
      <c r="L1775" s="31">
        <v>196228.24</v>
      </c>
      <c r="M1775" s="30">
        <v>179.745</v>
      </c>
      <c r="N1775" s="27"/>
      <c r="O1775" s="27">
        <v>5.0</v>
      </c>
      <c r="P1775" s="31">
        <v>22054.92</v>
      </c>
      <c r="Q1775" s="29">
        <v>0.4</v>
      </c>
      <c r="R1775" s="31">
        <v>40000.0</v>
      </c>
      <c r="S1775" s="80">
        <v>1232.0</v>
      </c>
      <c r="T1775" s="80">
        <v>8.58517</v>
      </c>
      <c r="U1775" s="81"/>
    </row>
    <row r="1776" hidden="1">
      <c r="A1776" s="27">
        <v>389.0</v>
      </c>
      <c r="B1776" s="27" t="s">
        <v>58</v>
      </c>
      <c r="C1776" s="27" t="s">
        <v>27</v>
      </c>
      <c r="D1776" s="27" t="s">
        <v>27</v>
      </c>
      <c r="E1776" s="27" t="s">
        <v>28</v>
      </c>
      <c r="F1776" s="27">
        <v>48.0</v>
      </c>
      <c r="G1776" s="27" t="s">
        <v>53</v>
      </c>
      <c r="H1776" s="27">
        <v>11.0</v>
      </c>
      <c r="I1776" s="27" t="s">
        <v>30</v>
      </c>
      <c r="J1776" s="27">
        <v>8.0</v>
      </c>
      <c r="K1776" s="28" t="s">
        <v>45</v>
      </c>
      <c r="L1776" s="31">
        <v>162487.88999999998</v>
      </c>
      <c r="M1776" s="30">
        <v>320.772</v>
      </c>
      <c r="N1776" s="27"/>
      <c r="O1776" s="27">
        <v>12.0</v>
      </c>
      <c r="P1776" s="31">
        <v>8117.860000000001</v>
      </c>
      <c r="Q1776" s="29">
        <v>0.1</v>
      </c>
      <c r="R1776" s="31">
        <v>175000.0</v>
      </c>
      <c r="S1776" s="80">
        <v>1073.0</v>
      </c>
      <c r="T1776" s="80">
        <v>8.97815</v>
      </c>
      <c r="U1776" s="81"/>
    </row>
    <row r="1777" hidden="1">
      <c r="A1777" s="27">
        <v>390.0</v>
      </c>
      <c r="B1777" s="27" t="s">
        <v>58</v>
      </c>
      <c r="C1777" s="27" t="s">
        <v>27</v>
      </c>
      <c r="D1777" s="27" t="s">
        <v>27</v>
      </c>
      <c r="E1777" s="27" t="s">
        <v>28</v>
      </c>
      <c r="F1777" s="27">
        <v>48.0</v>
      </c>
      <c r="G1777" s="27" t="s">
        <v>53</v>
      </c>
      <c r="H1777" s="27">
        <v>11.0</v>
      </c>
      <c r="I1777" s="27" t="s">
        <v>30</v>
      </c>
      <c r="J1777" s="27">
        <v>8.0</v>
      </c>
      <c r="K1777" s="28" t="s">
        <v>46</v>
      </c>
      <c r="L1777" s="31">
        <v>13099.23</v>
      </c>
      <c r="M1777" s="30">
        <v>421836.61</v>
      </c>
      <c r="N1777" s="27"/>
      <c r="O1777" s="27">
        <v>7.0</v>
      </c>
      <c r="P1777" s="31">
        <v>13780.33</v>
      </c>
      <c r="Q1777" s="29">
        <v>0.1</v>
      </c>
      <c r="R1777" s="31">
        <v>1.1643E7</v>
      </c>
      <c r="S1777" s="80">
        <v>12799.0</v>
      </c>
      <c r="T1777" s="80">
        <v>8.67377</v>
      </c>
      <c r="U1777" s="81"/>
    </row>
    <row r="1778" hidden="1">
      <c r="A1778" s="27">
        <v>391.0</v>
      </c>
      <c r="B1778" s="27" t="s">
        <v>58</v>
      </c>
      <c r="C1778" s="27" t="s">
        <v>27</v>
      </c>
      <c r="D1778" s="27" t="s">
        <v>27</v>
      </c>
      <c r="E1778" s="27" t="s">
        <v>28</v>
      </c>
      <c r="F1778" s="27">
        <v>48.0</v>
      </c>
      <c r="G1778" s="27" t="s">
        <v>53</v>
      </c>
      <c r="H1778" s="27">
        <v>11.0</v>
      </c>
      <c r="I1778" s="27" t="s">
        <v>30</v>
      </c>
      <c r="J1778" s="27">
        <v>8.0</v>
      </c>
      <c r="K1778" s="28" t="s">
        <v>47</v>
      </c>
      <c r="L1778" s="31">
        <v>171682.05000000002</v>
      </c>
      <c r="M1778" s="30">
        <v>14967.94</v>
      </c>
      <c r="N1778" s="27"/>
      <c r="O1778" s="27">
        <v>11.0</v>
      </c>
      <c r="P1778" s="31">
        <v>216720.16999999998</v>
      </c>
      <c r="Q1778" s="29">
        <v>3.7</v>
      </c>
      <c r="R1778" s="31">
        <v>2467000.0</v>
      </c>
      <c r="S1778" s="80">
        <v>3778.0</v>
      </c>
      <c r="T1778" s="80">
        <v>8.9972</v>
      </c>
      <c r="U1778" s="81"/>
    </row>
    <row r="1779" hidden="1">
      <c r="A1779" s="27">
        <v>392.0</v>
      </c>
      <c r="B1779" s="27" t="s">
        <v>58</v>
      </c>
      <c r="C1779" s="27" t="s">
        <v>27</v>
      </c>
      <c r="D1779" s="27" t="s">
        <v>27</v>
      </c>
      <c r="E1779" s="27" t="s">
        <v>28</v>
      </c>
      <c r="F1779" s="27">
        <v>48.0</v>
      </c>
      <c r="G1779" s="27" t="s">
        <v>53</v>
      </c>
      <c r="H1779" s="27">
        <v>11.0</v>
      </c>
      <c r="I1779" s="27" t="s">
        <v>30</v>
      </c>
      <c r="J1779" s="27">
        <v>8.0</v>
      </c>
      <c r="K1779" s="28" t="s">
        <v>48</v>
      </c>
      <c r="L1779" s="31">
        <v>181580.55</v>
      </c>
      <c r="M1779" s="30">
        <v>88996.2</v>
      </c>
      <c r="N1779" s="27"/>
      <c r="O1779" s="27">
        <v>19.0</v>
      </c>
      <c r="P1779" s="31">
        <v>123606.75</v>
      </c>
      <c r="Q1779" s="29">
        <v>1.0</v>
      </c>
      <c r="R1779" s="31">
        <v>6329000.0</v>
      </c>
      <c r="S1779" s="80">
        <v>8050.0</v>
      </c>
      <c r="T1779" s="80">
        <v>9.16111</v>
      </c>
      <c r="U1779" s="81"/>
    </row>
    <row r="1780" hidden="1">
      <c r="A1780" s="27">
        <v>393.0</v>
      </c>
      <c r="B1780" s="27" t="s">
        <v>58</v>
      </c>
      <c r="C1780" s="27" t="s">
        <v>27</v>
      </c>
      <c r="D1780" s="27" t="s">
        <v>27</v>
      </c>
      <c r="E1780" s="27" t="s">
        <v>28</v>
      </c>
      <c r="F1780" s="27">
        <v>48.0</v>
      </c>
      <c r="G1780" s="27" t="s">
        <v>53</v>
      </c>
      <c r="H1780" s="27">
        <v>11.0</v>
      </c>
      <c r="I1780" s="27" t="s">
        <v>30</v>
      </c>
      <c r="J1780" s="27">
        <v>8.0</v>
      </c>
      <c r="K1780" s="28" t="s">
        <v>49</v>
      </c>
      <c r="L1780" s="31">
        <v>294034.13999999996</v>
      </c>
      <c r="M1780" s="30">
        <v>89.763</v>
      </c>
      <c r="N1780" s="27"/>
      <c r="O1780" s="27">
        <v>3.0</v>
      </c>
      <c r="P1780" s="31">
        <v>110362.23</v>
      </c>
      <c r="Q1780" s="29">
        <v>1.9</v>
      </c>
      <c r="R1780" s="31">
        <v>128000.0</v>
      </c>
      <c r="S1780" s="80">
        <v>1547.0</v>
      </c>
      <c r="T1780" s="80">
        <v>8.34923</v>
      </c>
      <c r="U1780" s="81"/>
    </row>
    <row r="1781" hidden="1">
      <c r="A1781" s="27">
        <v>394.0</v>
      </c>
      <c r="B1781" s="27" t="s">
        <v>58</v>
      </c>
      <c r="C1781" s="27" t="s">
        <v>27</v>
      </c>
      <c r="D1781" s="27" t="s">
        <v>27</v>
      </c>
      <c r="E1781" s="27" t="s">
        <v>28</v>
      </c>
      <c r="F1781" s="27">
        <v>48.0</v>
      </c>
      <c r="G1781" s="27" t="s">
        <v>53</v>
      </c>
      <c r="H1781" s="27">
        <v>11.0</v>
      </c>
      <c r="I1781" s="27" t="s">
        <v>30</v>
      </c>
      <c r="J1781" s="27">
        <v>8.0</v>
      </c>
      <c r="K1781" s="28" t="s">
        <v>50</v>
      </c>
      <c r="L1781" s="31">
        <v>176723.61000000002</v>
      </c>
      <c r="M1781" s="30">
        <v>49864.21</v>
      </c>
      <c r="N1781" s="27"/>
      <c r="O1781" s="27">
        <v>23.0</v>
      </c>
      <c r="P1781" s="31">
        <v>272088.43</v>
      </c>
      <c r="Q1781" s="29">
        <v>1.5</v>
      </c>
      <c r="R1781" s="31">
        <v>1.1658E7</v>
      </c>
      <c r="S1781" s="80">
        <v>13666.0</v>
      </c>
      <c r="T1781" s="80">
        <v>9.83759</v>
      </c>
      <c r="U1781" s="81"/>
    </row>
    <row r="1782" hidden="1">
      <c r="A1782" s="27">
        <v>395.0</v>
      </c>
      <c r="B1782" s="27" t="s">
        <v>58</v>
      </c>
      <c r="C1782" s="27" t="s">
        <v>27</v>
      </c>
      <c r="D1782" s="27" t="s">
        <v>27</v>
      </c>
      <c r="E1782" s="27" t="s">
        <v>28</v>
      </c>
      <c r="F1782" s="27">
        <v>48.0</v>
      </c>
      <c r="G1782" s="27" t="s">
        <v>53</v>
      </c>
      <c r="H1782" s="27">
        <v>11.0</v>
      </c>
      <c r="I1782" s="27" t="s">
        <v>30</v>
      </c>
      <c r="J1782" s="27">
        <v>8.0</v>
      </c>
      <c r="K1782" s="28" t="s">
        <v>51</v>
      </c>
      <c r="L1782" s="31" t="s">
        <v>55</v>
      </c>
      <c r="M1782" s="30"/>
      <c r="N1782" s="27"/>
      <c r="O1782" s="27"/>
      <c r="P1782" s="31"/>
      <c r="Q1782" s="31"/>
      <c r="R1782" s="31"/>
      <c r="S1782" s="37"/>
      <c r="T1782" s="37"/>
      <c r="U1782" s="38"/>
    </row>
    <row r="1783" hidden="1">
      <c r="A1783" s="27">
        <v>396.0</v>
      </c>
      <c r="B1783" s="27" t="s">
        <v>58</v>
      </c>
      <c r="C1783" s="27" t="s">
        <v>27</v>
      </c>
      <c r="D1783" s="27" t="s">
        <v>27</v>
      </c>
      <c r="E1783" s="27" t="s">
        <v>28</v>
      </c>
      <c r="F1783" s="27">
        <v>48.0</v>
      </c>
      <c r="G1783" s="27" t="s">
        <v>53</v>
      </c>
      <c r="H1783" s="27">
        <v>11.0</v>
      </c>
      <c r="I1783" s="27" t="s">
        <v>30</v>
      </c>
      <c r="J1783" s="27">
        <v>8.0</v>
      </c>
      <c r="K1783" s="28" t="s">
        <v>52</v>
      </c>
      <c r="L1783" s="31" t="s">
        <v>55</v>
      </c>
      <c r="M1783" s="30"/>
      <c r="N1783" s="27"/>
      <c r="O1783" s="27"/>
      <c r="P1783" s="31"/>
      <c r="Q1783" s="31"/>
      <c r="R1783" s="31"/>
      <c r="S1783" s="37"/>
      <c r="T1783" s="37"/>
      <c r="U1783" s="38"/>
    </row>
    <row r="1784" hidden="1">
      <c r="A1784" s="27">
        <v>419.0</v>
      </c>
      <c r="B1784" s="27" t="s">
        <v>58</v>
      </c>
      <c r="C1784" s="27" t="s">
        <v>27</v>
      </c>
      <c r="D1784" s="27" t="s">
        <v>27</v>
      </c>
      <c r="E1784" s="27" t="s">
        <v>28</v>
      </c>
      <c r="F1784" s="27">
        <v>48.0</v>
      </c>
      <c r="G1784" s="27" t="s">
        <v>29</v>
      </c>
      <c r="H1784" s="27">
        <v>11.0</v>
      </c>
      <c r="I1784" s="27" t="s">
        <v>30</v>
      </c>
      <c r="J1784" s="27">
        <v>8.0</v>
      </c>
      <c r="K1784" s="28" t="s">
        <v>31</v>
      </c>
      <c r="L1784" s="31">
        <v>407133.87</v>
      </c>
      <c r="M1784" s="30">
        <v>44.896</v>
      </c>
      <c r="N1784" s="27"/>
      <c r="O1784" s="27">
        <v>2.0</v>
      </c>
      <c r="P1784" s="31">
        <v>402681.18</v>
      </c>
      <c r="Q1784" s="29">
        <v>2.7</v>
      </c>
      <c r="R1784" s="31">
        <v>185000.0</v>
      </c>
      <c r="S1784" s="27">
        <v>2751.0</v>
      </c>
      <c r="T1784" s="27">
        <v>11.56541</v>
      </c>
      <c r="U1784" s="34"/>
    </row>
    <row r="1785" hidden="1">
      <c r="A1785" s="27">
        <v>420.0</v>
      </c>
      <c r="B1785" s="27" t="s">
        <v>58</v>
      </c>
      <c r="C1785" s="27" t="s">
        <v>27</v>
      </c>
      <c r="D1785" s="27" t="s">
        <v>27</v>
      </c>
      <c r="E1785" s="27" t="s">
        <v>28</v>
      </c>
      <c r="F1785" s="27">
        <v>48.0</v>
      </c>
      <c r="G1785" s="27" t="s">
        <v>29</v>
      </c>
      <c r="H1785" s="27">
        <v>11.0</v>
      </c>
      <c r="I1785" s="27" t="s">
        <v>30</v>
      </c>
      <c r="J1785" s="27">
        <v>8.0</v>
      </c>
      <c r="K1785" s="28" t="s">
        <v>32</v>
      </c>
      <c r="L1785" s="31">
        <v>28925.91</v>
      </c>
      <c r="M1785" s="30">
        <v>10643.62</v>
      </c>
      <c r="N1785" s="27"/>
      <c r="O1785" s="27">
        <v>39.0</v>
      </c>
      <c r="P1785" s="31">
        <v>7.907438E7</v>
      </c>
      <c r="Q1785" s="29">
        <v>75.4</v>
      </c>
      <c r="R1785" s="31">
        <v>8.2742E7</v>
      </c>
      <c r="S1785" s="27">
        <v>81736.0</v>
      </c>
      <c r="T1785" s="27">
        <v>28.12132</v>
      </c>
      <c r="U1785" s="34"/>
    </row>
    <row r="1786" hidden="1">
      <c r="A1786" s="27">
        <v>421.0</v>
      </c>
      <c r="B1786" s="27" t="s">
        <v>58</v>
      </c>
      <c r="C1786" s="27" t="s">
        <v>27</v>
      </c>
      <c r="D1786" s="27" t="s">
        <v>27</v>
      </c>
      <c r="E1786" s="27" t="s">
        <v>28</v>
      </c>
      <c r="F1786" s="27">
        <v>48.0</v>
      </c>
      <c r="G1786" s="27" t="s">
        <v>29</v>
      </c>
      <c r="H1786" s="27">
        <v>11.0</v>
      </c>
      <c r="I1786" s="27" t="s">
        <v>30</v>
      </c>
      <c r="J1786" s="27">
        <v>8.0</v>
      </c>
      <c r="K1786" s="28" t="s">
        <v>33</v>
      </c>
      <c r="L1786" s="31">
        <v>208564.88999999998</v>
      </c>
      <c r="M1786" s="30">
        <v>996.702</v>
      </c>
      <c r="N1786" s="27"/>
      <c r="O1786" s="27">
        <v>12.0</v>
      </c>
      <c r="P1786" s="31">
        <v>84477.97</v>
      </c>
      <c r="Q1786" s="29">
        <v>0.6</v>
      </c>
      <c r="R1786" s="31">
        <v>903000.0</v>
      </c>
      <c r="S1786" s="27">
        <v>2509.0</v>
      </c>
      <c r="T1786" s="27">
        <v>13.46792</v>
      </c>
      <c r="U1786" s="34"/>
    </row>
    <row r="1787" hidden="1">
      <c r="A1787" s="27">
        <v>422.0</v>
      </c>
      <c r="B1787" s="27" t="s">
        <v>58</v>
      </c>
      <c r="C1787" s="27" t="s">
        <v>27</v>
      </c>
      <c r="D1787" s="27" t="s">
        <v>27</v>
      </c>
      <c r="E1787" s="27" t="s">
        <v>28</v>
      </c>
      <c r="F1787" s="27">
        <v>48.0</v>
      </c>
      <c r="G1787" s="27" t="s">
        <v>29</v>
      </c>
      <c r="H1787" s="27">
        <v>11.0</v>
      </c>
      <c r="I1787" s="27" t="s">
        <v>30</v>
      </c>
      <c r="J1787" s="27">
        <v>8.0</v>
      </c>
      <c r="K1787" s="28" t="s">
        <v>34</v>
      </c>
      <c r="L1787" s="31">
        <v>171364.88</v>
      </c>
      <c r="M1787" s="30">
        <v>172247.07</v>
      </c>
      <c r="N1787" s="27"/>
      <c r="O1787" s="27">
        <v>149.0</v>
      </c>
      <c r="P1787" s="31">
        <v>14870.36</v>
      </c>
      <c r="Q1787" s="29">
        <v>0.1</v>
      </c>
      <c r="R1787" s="31">
        <v>7672000.0</v>
      </c>
      <c r="S1787" s="27">
        <v>9387.0</v>
      </c>
      <c r="T1787" s="27">
        <v>14.81233</v>
      </c>
      <c r="U1787" s="34"/>
    </row>
    <row r="1788" hidden="1">
      <c r="A1788" s="27">
        <v>423.0</v>
      </c>
      <c r="B1788" s="27" t="s">
        <v>58</v>
      </c>
      <c r="C1788" s="27" t="s">
        <v>27</v>
      </c>
      <c r="D1788" s="27" t="s">
        <v>27</v>
      </c>
      <c r="E1788" s="27" t="s">
        <v>28</v>
      </c>
      <c r="F1788" s="27">
        <v>48.0</v>
      </c>
      <c r="G1788" s="27" t="s">
        <v>29</v>
      </c>
      <c r="H1788" s="27">
        <v>11.0</v>
      </c>
      <c r="I1788" s="27" t="s">
        <v>30</v>
      </c>
      <c r="J1788" s="27">
        <v>8.0</v>
      </c>
      <c r="K1788" s="28" t="s">
        <v>35</v>
      </c>
      <c r="L1788" s="31">
        <v>203437.34</v>
      </c>
      <c r="M1788" s="30">
        <v>215.935</v>
      </c>
      <c r="N1788" s="27"/>
      <c r="O1788" s="27">
        <v>147.0</v>
      </c>
      <c r="P1788" s="31">
        <v>19398.76</v>
      </c>
      <c r="Q1788" s="29">
        <v>0.2</v>
      </c>
      <c r="R1788" s="31">
        <v>102000.0</v>
      </c>
      <c r="S1788" s="27">
        <v>1450.0</v>
      </c>
      <c r="T1788" s="27">
        <v>10.22835</v>
      </c>
      <c r="U1788" s="34"/>
    </row>
    <row r="1789" hidden="1">
      <c r="A1789" s="27">
        <v>424.0</v>
      </c>
      <c r="B1789" s="27" t="s">
        <v>58</v>
      </c>
      <c r="C1789" s="27" t="s">
        <v>27</v>
      </c>
      <c r="D1789" s="27" t="s">
        <v>27</v>
      </c>
      <c r="E1789" s="27" t="s">
        <v>28</v>
      </c>
      <c r="F1789" s="27">
        <v>48.0</v>
      </c>
      <c r="G1789" s="27" t="s">
        <v>29</v>
      </c>
      <c r="H1789" s="27">
        <v>11.0</v>
      </c>
      <c r="I1789" s="27" t="s">
        <v>30</v>
      </c>
      <c r="J1789" s="27">
        <v>8.0</v>
      </c>
      <c r="K1789" s="28" t="s">
        <v>36</v>
      </c>
      <c r="L1789" s="31">
        <v>227095.48</v>
      </c>
      <c r="M1789" s="30">
        <v>577.182</v>
      </c>
      <c r="N1789" s="27"/>
      <c r="O1789" s="27">
        <v>1.0</v>
      </c>
      <c r="P1789" s="31">
        <v>2672.82</v>
      </c>
      <c r="Q1789" s="82"/>
      <c r="R1789" s="31">
        <v>18000.0</v>
      </c>
      <c r="S1789" s="27">
        <v>1139.0</v>
      </c>
      <c r="T1789" s="27">
        <v>4.14</v>
      </c>
      <c r="U1789" s="34"/>
    </row>
    <row r="1790" hidden="1">
      <c r="A1790" s="27">
        <v>425.0</v>
      </c>
      <c r="B1790" s="27" t="s">
        <v>58</v>
      </c>
      <c r="C1790" s="27" t="s">
        <v>27</v>
      </c>
      <c r="D1790" s="27" t="s">
        <v>27</v>
      </c>
      <c r="E1790" s="27" t="s">
        <v>28</v>
      </c>
      <c r="F1790" s="27">
        <v>48.0</v>
      </c>
      <c r="G1790" s="27" t="s">
        <v>29</v>
      </c>
      <c r="H1790" s="27">
        <v>11.0</v>
      </c>
      <c r="I1790" s="27" t="s">
        <v>30</v>
      </c>
      <c r="J1790" s="27">
        <v>8.0</v>
      </c>
      <c r="K1790" s="28" t="s">
        <v>37</v>
      </c>
      <c r="L1790" s="31">
        <v>203241.49</v>
      </c>
      <c r="M1790" s="30">
        <v>69.055</v>
      </c>
      <c r="N1790" s="27"/>
      <c r="O1790" s="27">
        <v>12.0</v>
      </c>
      <c r="P1790" s="31">
        <v>74280.49</v>
      </c>
      <c r="Q1790" s="29">
        <v>0.8</v>
      </c>
      <c r="R1790" s="31">
        <v>107000.0</v>
      </c>
      <c r="S1790" s="27">
        <v>1367.0</v>
      </c>
      <c r="T1790" s="27">
        <v>10.41119</v>
      </c>
      <c r="U1790" s="34"/>
    </row>
    <row r="1791" hidden="1">
      <c r="A1791" s="27">
        <v>426.0</v>
      </c>
      <c r="B1791" s="27" t="s">
        <v>58</v>
      </c>
      <c r="C1791" s="27" t="s">
        <v>27</v>
      </c>
      <c r="D1791" s="27" t="s">
        <v>27</v>
      </c>
      <c r="E1791" s="27" t="s">
        <v>28</v>
      </c>
      <c r="F1791" s="27">
        <v>48.0</v>
      </c>
      <c r="G1791" s="27" t="s">
        <v>29</v>
      </c>
      <c r="H1791" s="27">
        <v>11.0</v>
      </c>
      <c r="I1791" s="27" t="s">
        <v>30</v>
      </c>
      <c r="J1791" s="27">
        <v>8.0</v>
      </c>
      <c r="K1791" s="28" t="s">
        <v>38</v>
      </c>
      <c r="L1791" s="31">
        <v>224988.66</v>
      </c>
      <c r="M1791" s="30">
        <v>303.743</v>
      </c>
      <c r="N1791" s="27"/>
      <c r="O1791" s="27">
        <v>165.0</v>
      </c>
      <c r="P1791" s="31">
        <v>45978.71</v>
      </c>
      <c r="Q1791" s="29">
        <v>0.5</v>
      </c>
      <c r="R1791" s="31">
        <v>130000.0</v>
      </c>
      <c r="S1791" s="27">
        <v>1671.0</v>
      </c>
      <c r="T1791" s="27">
        <v>11.00283</v>
      </c>
      <c r="U1791" s="34"/>
    </row>
    <row r="1792" hidden="1">
      <c r="A1792" s="27">
        <v>427.0</v>
      </c>
      <c r="B1792" s="27" t="s">
        <v>58</v>
      </c>
      <c r="C1792" s="27" t="s">
        <v>27</v>
      </c>
      <c r="D1792" s="27" t="s">
        <v>27</v>
      </c>
      <c r="E1792" s="27" t="s">
        <v>28</v>
      </c>
      <c r="F1792" s="27">
        <v>48.0</v>
      </c>
      <c r="G1792" s="27" t="s">
        <v>29</v>
      </c>
      <c r="H1792" s="27">
        <v>11.0</v>
      </c>
      <c r="I1792" s="27" t="s">
        <v>30</v>
      </c>
      <c r="J1792" s="27">
        <v>8.0</v>
      </c>
      <c r="K1792" s="28" t="s">
        <v>39</v>
      </c>
      <c r="L1792" s="31">
        <v>327706.07999999996</v>
      </c>
      <c r="M1792" s="30">
        <v>51.296</v>
      </c>
      <c r="N1792" s="27"/>
      <c r="O1792" s="27">
        <v>12.0</v>
      </c>
      <c r="P1792" s="31">
        <v>153809.69999999998</v>
      </c>
      <c r="Q1792" s="29">
        <v>1.7</v>
      </c>
      <c r="R1792" s="31">
        <v>175000.0</v>
      </c>
      <c r="S1792" s="27">
        <v>1998.0</v>
      </c>
      <c r="T1792" s="27">
        <v>10.20324</v>
      </c>
      <c r="U1792" s="34"/>
    </row>
    <row r="1793" hidden="1">
      <c r="A1793" s="27">
        <v>428.0</v>
      </c>
      <c r="B1793" s="27" t="s">
        <v>58</v>
      </c>
      <c r="C1793" s="27" t="s">
        <v>27</v>
      </c>
      <c r="D1793" s="27" t="s">
        <v>27</v>
      </c>
      <c r="E1793" s="27" t="s">
        <v>28</v>
      </c>
      <c r="F1793" s="27">
        <v>48.0</v>
      </c>
      <c r="G1793" s="27" t="s">
        <v>29</v>
      </c>
      <c r="H1793" s="27">
        <v>11.0</v>
      </c>
      <c r="I1793" s="27" t="s">
        <v>30</v>
      </c>
      <c r="J1793" s="27">
        <v>8.0</v>
      </c>
      <c r="K1793" s="28" t="s">
        <v>40</v>
      </c>
      <c r="L1793" s="31">
        <v>224258.73</v>
      </c>
      <c r="M1793" s="30">
        <v>5.03426</v>
      </c>
      <c r="N1793" s="27"/>
      <c r="O1793" s="27">
        <v>16.0</v>
      </c>
      <c r="P1793" s="31">
        <v>248398.41</v>
      </c>
      <c r="Q1793" s="29">
        <v>2.1</v>
      </c>
      <c r="R1793" s="31">
        <v>565000.0</v>
      </c>
      <c r="S1793" s="27">
        <v>2537.0</v>
      </c>
      <c r="T1793" s="27">
        <v>10.38643</v>
      </c>
      <c r="U1793" s="34"/>
    </row>
    <row r="1794" hidden="1">
      <c r="A1794" s="27">
        <v>429.0</v>
      </c>
      <c r="B1794" s="27" t="s">
        <v>58</v>
      </c>
      <c r="C1794" s="27" t="s">
        <v>27</v>
      </c>
      <c r="D1794" s="27" t="s">
        <v>27</v>
      </c>
      <c r="E1794" s="27" t="s">
        <v>28</v>
      </c>
      <c r="F1794" s="27">
        <v>48.0</v>
      </c>
      <c r="G1794" s="27" t="s">
        <v>29</v>
      </c>
      <c r="H1794" s="27">
        <v>11.0</v>
      </c>
      <c r="I1794" s="27" t="s">
        <v>30</v>
      </c>
      <c r="J1794" s="27">
        <v>8.0</v>
      </c>
      <c r="K1794" s="28" t="s">
        <v>41</v>
      </c>
      <c r="L1794" s="31">
        <v>25266.300000000003</v>
      </c>
      <c r="M1794" s="30">
        <v>6337.42</v>
      </c>
      <c r="N1794" s="27"/>
      <c r="O1794" s="27">
        <v>22.0</v>
      </c>
      <c r="P1794" s="31">
        <v>1916.0600000000002</v>
      </c>
      <c r="Q1794" s="82"/>
      <c r="R1794" s="31">
        <v>348000.0</v>
      </c>
      <c r="S1794" s="27">
        <v>1548.0</v>
      </c>
      <c r="T1794" s="27">
        <v>11.89741</v>
      </c>
      <c r="U1794" s="34"/>
    </row>
    <row r="1795" hidden="1">
      <c r="A1795" s="27">
        <v>430.0</v>
      </c>
      <c r="B1795" s="27" t="s">
        <v>58</v>
      </c>
      <c r="C1795" s="27" t="s">
        <v>27</v>
      </c>
      <c r="D1795" s="27" t="s">
        <v>27</v>
      </c>
      <c r="E1795" s="27" t="s">
        <v>28</v>
      </c>
      <c r="F1795" s="27">
        <v>48.0</v>
      </c>
      <c r="G1795" s="27" t="s">
        <v>29</v>
      </c>
      <c r="H1795" s="27">
        <v>11.0</v>
      </c>
      <c r="I1795" s="27" t="s">
        <v>30</v>
      </c>
      <c r="J1795" s="27">
        <v>8.0</v>
      </c>
      <c r="K1795" s="28" t="s">
        <v>42</v>
      </c>
      <c r="L1795" s="31">
        <v>180038.93</v>
      </c>
      <c r="M1795" s="30">
        <v>101.664</v>
      </c>
      <c r="N1795" s="27"/>
      <c r="O1795" s="27">
        <v>139.0</v>
      </c>
      <c r="P1795" s="31">
        <v>6809.610000000001</v>
      </c>
      <c r="Q1795" s="29">
        <v>0.1</v>
      </c>
      <c r="R1795" s="31">
        <v>67000.0</v>
      </c>
      <c r="S1795" s="27">
        <v>1334.0</v>
      </c>
      <c r="T1795" s="27">
        <v>10.5539</v>
      </c>
      <c r="U1795" s="34"/>
    </row>
    <row r="1796" hidden="1">
      <c r="A1796" s="27">
        <v>431.0</v>
      </c>
      <c r="B1796" s="27" t="s">
        <v>58</v>
      </c>
      <c r="C1796" s="27" t="s">
        <v>27</v>
      </c>
      <c r="D1796" s="27" t="s">
        <v>27</v>
      </c>
      <c r="E1796" s="27" t="s">
        <v>28</v>
      </c>
      <c r="F1796" s="27">
        <v>48.0</v>
      </c>
      <c r="G1796" s="27" t="s">
        <v>29</v>
      </c>
      <c r="H1796" s="27">
        <v>11.0</v>
      </c>
      <c r="I1796" s="27" t="s">
        <v>30</v>
      </c>
      <c r="J1796" s="27">
        <v>8.0</v>
      </c>
      <c r="K1796" s="28" t="s">
        <v>43</v>
      </c>
      <c r="L1796" s="31">
        <v>25472.39</v>
      </c>
      <c r="M1796" s="30">
        <v>4282.54</v>
      </c>
      <c r="N1796" s="27"/>
      <c r="O1796" s="27">
        <v>139.0</v>
      </c>
      <c r="P1796" s="31">
        <v>9.909066E7</v>
      </c>
      <c r="Q1796" s="29">
        <v>80.6</v>
      </c>
      <c r="R1796" s="31">
        <v>1.01957E8</v>
      </c>
      <c r="S1796" s="27">
        <v>102451.0</v>
      </c>
      <c r="T1796" s="27">
        <v>16.5201</v>
      </c>
      <c r="U1796" s="34"/>
    </row>
    <row r="1797" hidden="1">
      <c r="A1797" s="27">
        <v>432.0</v>
      </c>
      <c r="B1797" s="27" t="s">
        <v>58</v>
      </c>
      <c r="C1797" s="27" t="s">
        <v>27</v>
      </c>
      <c r="D1797" s="27" t="s">
        <v>27</v>
      </c>
      <c r="E1797" s="27" t="s">
        <v>28</v>
      </c>
      <c r="F1797" s="27">
        <v>48.0</v>
      </c>
      <c r="G1797" s="27" t="s">
        <v>29</v>
      </c>
      <c r="H1797" s="27">
        <v>11.0</v>
      </c>
      <c r="I1797" s="27" t="s">
        <v>30</v>
      </c>
      <c r="J1797" s="27">
        <v>8.0</v>
      </c>
      <c r="K1797" s="28" t="s">
        <v>44</v>
      </c>
      <c r="L1797" s="31">
        <v>195634.61000000002</v>
      </c>
      <c r="M1797" s="30">
        <v>996.348</v>
      </c>
      <c r="N1797" s="27"/>
      <c r="O1797" s="27">
        <v>5.0</v>
      </c>
      <c r="P1797" s="31">
        <v>10928.08</v>
      </c>
      <c r="Q1797" s="29">
        <v>0.1</v>
      </c>
      <c r="R1797" s="31">
        <v>33000.0</v>
      </c>
      <c r="S1797" s="27">
        <v>1291.0</v>
      </c>
      <c r="T1797" s="27">
        <v>10.74717</v>
      </c>
      <c r="U1797" s="34"/>
    </row>
    <row r="1798" hidden="1">
      <c r="A1798" s="27">
        <v>433.0</v>
      </c>
      <c r="B1798" s="27" t="s">
        <v>58</v>
      </c>
      <c r="C1798" s="27" t="s">
        <v>27</v>
      </c>
      <c r="D1798" s="27" t="s">
        <v>27</v>
      </c>
      <c r="E1798" s="27" t="s">
        <v>28</v>
      </c>
      <c r="F1798" s="27">
        <v>48.0</v>
      </c>
      <c r="G1798" s="27" t="s">
        <v>29</v>
      </c>
      <c r="H1798" s="27">
        <v>11.0</v>
      </c>
      <c r="I1798" s="27" t="s">
        <v>30</v>
      </c>
      <c r="J1798" s="27">
        <v>8.0</v>
      </c>
      <c r="K1798" s="28" t="s">
        <v>45</v>
      </c>
      <c r="L1798" s="31">
        <v>162990.7</v>
      </c>
      <c r="M1798" s="30">
        <v>590.941</v>
      </c>
      <c r="N1798" s="27"/>
      <c r="O1798" s="27">
        <v>12.0</v>
      </c>
      <c r="P1798" s="31">
        <v>6454.37</v>
      </c>
      <c r="Q1798" s="29">
        <v>0.1</v>
      </c>
      <c r="R1798" s="31">
        <v>185000.0</v>
      </c>
      <c r="S1798" s="27">
        <v>1206.0</v>
      </c>
      <c r="T1798" s="27">
        <v>11.4832</v>
      </c>
      <c r="U1798" s="34"/>
    </row>
    <row r="1799" hidden="1">
      <c r="A1799" s="27">
        <v>434.0</v>
      </c>
      <c r="B1799" s="27" t="s">
        <v>58</v>
      </c>
      <c r="C1799" s="27" t="s">
        <v>27</v>
      </c>
      <c r="D1799" s="27" t="s">
        <v>27</v>
      </c>
      <c r="E1799" s="27" t="s">
        <v>28</v>
      </c>
      <c r="F1799" s="27">
        <v>48.0</v>
      </c>
      <c r="G1799" s="27" t="s">
        <v>29</v>
      </c>
      <c r="H1799" s="27">
        <v>11.0</v>
      </c>
      <c r="I1799" s="27" t="s">
        <v>30</v>
      </c>
      <c r="J1799" s="27">
        <v>8.0</v>
      </c>
      <c r="K1799" s="28" t="s">
        <v>46</v>
      </c>
      <c r="L1799" s="31">
        <v>13452.56</v>
      </c>
      <c r="M1799" s="30">
        <v>393414.74</v>
      </c>
      <c r="N1799" s="27"/>
      <c r="O1799" s="27">
        <v>7.0</v>
      </c>
      <c r="P1799" s="31">
        <v>12089.26</v>
      </c>
      <c r="Q1799" s="29">
        <v>0.1</v>
      </c>
      <c r="R1799" s="31">
        <v>1.1627E7</v>
      </c>
      <c r="S1799" s="27">
        <v>12834.0</v>
      </c>
      <c r="T1799" s="27">
        <v>26.11251</v>
      </c>
      <c r="U1799" s="34"/>
    </row>
    <row r="1800" hidden="1">
      <c r="A1800" s="27">
        <v>435.0</v>
      </c>
      <c r="B1800" s="27" t="s">
        <v>58</v>
      </c>
      <c r="C1800" s="27" t="s">
        <v>27</v>
      </c>
      <c r="D1800" s="27" t="s">
        <v>27</v>
      </c>
      <c r="E1800" s="27" t="s">
        <v>28</v>
      </c>
      <c r="F1800" s="27">
        <v>48.0</v>
      </c>
      <c r="G1800" s="27" t="s">
        <v>29</v>
      </c>
      <c r="H1800" s="27">
        <v>11.0</v>
      </c>
      <c r="I1800" s="27" t="s">
        <v>30</v>
      </c>
      <c r="J1800" s="27">
        <v>8.0</v>
      </c>
      <c r="K1800" s="28" t="s">
        <v>47</v>
      </c>
      <c r="L1800" s="31">
        <v>171337.52000000002</v>
      </c>
      <c r="M1800" s="30">
        <v>15206.92</v>
      </c>
      <c r="N1800" s="27"/>
      <c r="O1800" s="27">
        <v>11.0</v>
      </c>
      <c r="P1800" s="31">
        <v>147565.29</v>
      </c>
      <c r="Q1800" s="29">
        <v>0.8</v>
      </c>
      <c r="R1800" s="31">
        <v>2420000.0</v>
      </c>
      <c r="S1800" s="27">
        <v>3780.0</v>
      </c>
      <c r="T1800" s="27">
        <v>11.34619</v>
      </c>
      <c r="U1800" s="34"/>
    </row>
    <row r="1801" hidden="1">
      <c r="A1801" s="27">
        <v>436.0</v>
      </c>
      <c r="B1801" s="27" t="s">
        <v>58</v>
      </c>
      <c r="C1801" s="27" t="s">
        <v>27</v>
      </c>
      <c r="D1801" s="27" t="s">
        <v>27</v>
      </c>
      <c r="E1801" s="27" t="s">
        <v>28</v>
      </c>
      <c r="F1801" s="27">
        <v>48.0</v>
      </c>
      <c r="G1801" s="27" t="s">
        <v>29</v>
      </c>
      <c r="H1801" s="27">
        <v>11.0</v>
      </c>
      <c r="I1801" s="27" t="s">
        <v>30</v>
      </c>
      <c r="J1801" s="27">
        <v>8.0</v>
      </c>
      <c r="K1801" s="28" t="s">
        <v>48</v>
      </c>
      <c r="L1801" s="31">
        <v>207641.72</v>
      </c>
      <c r="M1801" s="30">
        <v>88597.89</v>
      </c>
      <c r="N1801" s="27"/>
      <c r="O1801" s="27">
        <v>19.0</v>
      </c>
      <c r="P1801" s="31">
        <v>116226.92000000001</v>
      </c>
      <c r="Q1801" s="29">
        <v>0.7</v>
      </c>
      <c r="R1801" s="31">
        <v>6352000.0</v>
      </c>
      <c r="S1801" s="27">
        <v>8069.0</v>
      </c>
      <c r="T1801" s="27">
        <v>11.75488</v>
      </c>
      <c r="U1801" s="34"/>
    </row>
    <row r="1802" hidden="1">
      <c r="A1802" s="27">
        <v>437.0</v>
      </c>
      <c r="B1802" s="27" t="s">
        <v>58</v>
      </c>
      <c r="C1802" s="27" t="s">
        <v>27</v>
      </c>
      <c r="D1802" s="27" t="s">
        <v>27</v>
      </c>
      <c r="E1802" s="27" t="s">
        <v>28</v>
      </c>
      <c r="F1802" s="27">
        <v>48.0</v>
      </c>
      <c r="G1802" s="27" t="s">
        <v>29</v>
      </c>
      <c r="H1802" s="27">
        <v>11.0</v>
      </c>
      <c r="I1802" s="27" t="s">
        <v>30</v>
      </c>
      <c r="J1802" s="27">
        <v>8.0</v>
      </c>
      <c r="K1802" s="28" t="s">
        <v>49</v>
      </c>
      <c r="L1802" s="31">
        <v>294376.25</v>
      </c>
      <c r="M1802" s="30">
        <v>433.533</v>
      </c>
      <c r="N1802" s="27"/>
      <c r="O1802" s="27">
        <v>3.0</v>
      </c>
      <c r="P1802" s="31">
        <v>61138.99</v>
      </c>
      <c r="Q1802" s="29">
        <v>0.7</v>
      </c>
      <c r="R1802" s="31">
        <v>79000.0</v>
      </c>
      <c r="S1802" s="27">
        <v>1551.0</v>
      </c>
      <c r="T1802" s="27">
        <v>10.31589</v>
      </c>
      <c r="U1802" s="34"/>
    </row>
    <row r="1803" hidden="1">
      <c r="A1803" s="27">
        <v>438.0</v>
      </c>
      <c r="B1803" s="27" t="s">
        <v>58</v>
      </c>
      <c r="C1803" s="27" t="s">
        <v>27</v>
      </c>
      <c r="D1803" s="27" t="s">
        <v>27</v>
      </c>
      <c r="E1803" s="27" t="s">
        <v>28</v>
      </c>
      <c r="F1803" s="27">
        <v>48.0</v>
      </c>
      <c r="G1803" s="27" t="s">
        <v>29</v>
      </c>
      <c r="H1803" s="27">
        <v>11.0</v>
      </c>
      <c r="I1803" s="27" t="s">
        <v>30</v>
      </c>
      <c r="J1803" s="27">
        <v>8.0</v>
      </c>
      <c r="K1803" s="28" t="s">
        <v>50</v>
      </c>
      <c r="L1803" s="31">
        <v>210965.62</v>
      </c>
      <c r="M1803" s="30">
        <v>48803.44</v>
      </c>
      <c r="N1803" s="27"/>
      <c r="O1803" s="27">
        <v>23.0</v>
      </c>
      <c r="P1803" s="31">
        <v>225643.11000000002</v>
      </c>
      <c r="Q1803" s="29">
        <v>0.8</v>
      </c>
      <c r="R1803" s="31">
        <v>1.1547E7</v>
      </c>
      <c r="S1803" s="27">
        <v>13904.0</v>
      </c>
      <c r="T1803" s="27">
        <v>12.32521</v>
      </c>
      <c r="U1803" s="34"/>
    </row>
    <row r="1804" hidden="1">
      <c r="A1804" s="27">
        <v>439.0</v>
      </c>
      <c r="B1804" s="27" t="s">
        <v>58</v>
      </c>
      <c r="C1804" s="27" t="s">
        <v>27</v>
      </c>
      <c r="D1804" s="27" t="s">
        <v>27</v>
      </c>
      <c r="E1804" s="27" t="s">
        <v>28</v>
      </c>
      <c r="F1804" s="27">
        <v>48.0</v>
      </c>
      <c r="G1804" s="27" t="s">
        <v>29</v>
      </c>
      <c r="H1804" s="27">
        <v>11.0</v>
      </c>
      <c r="I1804" s="27" t="s">
        <v>30</v>
      </c>
      <c r="J1804" s="27">
        <v>8.0</v>
      </c>
      <c r="K1804" s="28" t="s">
        <v>51</v>
      </c>
      <c r="L1804" s="31" t="s">
        <v>55</v>
      </c>
      <c r="M1804" s="30"/>
      <c r="N1804" s="27"/>
      <c r="O1804" s="27"/>
      <c r="P1804" s="31"/>
      <c r="Q1804" s="31"/>
      <c r="R1804" s="31"/>
      <c r="S1804" s="27" t="s">
        <v>30</v>
      </c>
      <c r="T1804" s="27" t="s">
        <v>30</v>
      </c>
      <c r="U1804" s="34"/>
    </row>
    <row r="1805" hidden="1">
      <c r="A1805" s="27">
        <v>440.0</v>
      </c>
      <c r="B1805" s="27" t="s">
        <v>58</v>
      </c>
      <c r="C1805" s="27" t="s">
        <v>27</v>
      </c>
      <c r="D1805" s="27" t="s">
        <v>27</v>
      </c>
      <c r="E1805" s="27" t="s">
        <v>28</v>
      </c>
      <c r="F1805" s="27">
        <v>48.0</v>
      </c>
      <c r="G1805" s="27" t="s">
        <v>29</v>
      </c>
      <c r="H1805" s="27">
        <v>11.0</v>
      </c>
      <c r="I1805" s="27" t="s">
        <v>30</v>
      </c>
      <c r="J1805" s="27">
        <v>8.0</v>
      </c>
      <c r="K1805" s="28" t="s">
        <v>52</v>
      </c>
      <c r="L1805" s="31" t="s">
        <v>55</v>
      </c>
      <c r="M1805" s="30"/>
      <c r="N1805" s="27"/>
      <c r="O1805" s="27"/>
      <c r="P1805" s="31"/>
      <c r="Q1805" s="31"/>
      <c r="R1805" s="31"/>
      <c r="S1805" s="27" t="s">
        <v>30</v>
      </c>
      <c r="T1805" s="27" t="s">
        <v>30</v>
      </c>
      <c r="U1805" s="34"/>
    </row>
    <row r="1806" hidden="1">
      <c r="A1806" s="27">
        <v>771.0</v>
      </c>
      <c r="B1806" s="27" t="s">
        <v>58</v>
      </c>
      <c r="C1806" s="27" t="s">
        <v>27</v>
      </c>
      <c r="D1806" s="27" t="s">
        <v>27</v>
      </c>
      <c r="E1806" s="27" t="s">
        <v>28</v>
      </c>
      <c r="F1806" s="27">
        <v>32.0</v>
      </c>
      <c r="G1806" s="27" t="s">
        <v>53</v>
      </c>
      <c r="H1806" s="27">
        <v>11.0</v>
      </c>
      <c r="I1806" s="27" t="s">
        <v>30</v>
      </c>
      <c r="J1806" s="27">
        <v>1.0</v>
      </c>
      <c r="K1806" s="28" t="s">
        <v>31</v>
      </c>
      <c r="L1806" s="31">
        <v>24258.31</v>
      </c>
      <c r="M1806" s="30">
        <v>19.425</v>
      </c>
      <c r="N1806" s="27"/>
      <c r="O1806" s="27">
        <v>2.0</v>
      </c>
      <c r="P1806" s="31">
        <v>33061.32</v>
      </c>
      <c r="Q1806" s="29">
        <v>0.6</v>
      </c>
      <c r="R1806" s="31">
        <v>62000.0</v>
      </c>
      <c r="S1806" s="27">
        <v>826.0</v>
      </c>
      <c r="T1806" s="27">
        <v>8.49563</v>
      </c>
      <c r="U1806" s="34"/>
    </row>
    <row r="1807" hidden="1">
      <c r="A1807" s="27">
        <v>772.0</v>
      </c>
      <c r="B1807" s="27" t="s">
        <v>58</v>
      </c>
      <c r="C1807" s="27" t="s">
        <v>27</v>
      </c>
      <c r="D1807" s="27" t="s">
        <v>27</v>
      </c>
      <c r="E1807" s="27" t="s">
        <v>28</v>
      </c>
      <c r="F1807" s="27">
        <v>32.0</v>
      </c>
      <c r="G1807" s="27" t="s">
        <v>53</v>
      </c>
      <c r="H1807" s="27">
        <v>11.0</v>
      </c>
      <c r="I1807" s="27" t="s">
        <v>30</v>
      </c>
      <c r="J1807" s="27">
        <v>1.0</v>
      </c>
      <c r="K1807" s="28" t="s">
        <v>32</v>
      </c>
      <c r="L1807" s="31">
        <v>2191.31</v>
      </c>
      <c r="M1807" s="30">
        <v>1096.4</v>
      </c>
      <c r="N1807" s="27"/>
      <c r="O1807" s="27">
        <v>39.0</v>
      </c>
      <c r="P1807" s="31">
        <v>8944867.0</v>
      </c>
      <c r="Q1807" s="29">
        <v>50.1</v>
      </c>
      <c r="R1807" s="31">
        <v>8873000.0</v>
      </c>
      <c r="S1807" s="27">
        <v>9625.0</v>
      </c>
      <c r="T1807" s="27">
        <v>10.40634</v>
      </c>
      <c r="U1807" s="34"/>
    </row>
    <row r="1808" hidden="1">
      <c r="A1808" s="27">
        <v>773.0</v>
      </c>
      <c r="B1808" s="27" t="s">
        <v>58</v>
      </c>
      <c r="C1808" s="27" t="s">
        <v>27</v>
      </c>
      <c r="D1808" s="27" t="s">
        <v>27</v>
      </c>
      <c r="E1808" s="27" t="s">
        <v>28</v>
      </c>
      <c r="F1808" s="27">
        <v>32.0</v>
      </c>
      <c r="G1808" s="27" t="s">
        <v>53</v>
      </c>
      <c r="H1808" s="27">
        <v>11.0</v>
      </c>
      <c r="I1808" s="27" t="s">
        <v>30</v>
      </c>
      <c r="J1808" s="27">
        <v>1.0</v>
      </c>
      <c r="K1808" s="28" t="s">
        <v>33</v>
      </c>
      <c r="L1808" s="31">
        <v>15930.210000000001</v>
      </c>
      <c r="M1808" s="30">
        <v>158.98</v>
      </c>
      <c r="N1808" s="27"/>
      <c r="O1808" s="27">
        <v>12.0</v>
      </c>
      <c r="P1808" s="31">
        <v>11509.6</v>
      </c>
      <c r="Q1808" s="29">
        <v>0.2</v>
      </c>
      <c r="R1808" s="31">
        <v>115000.0</v>
      </c>
      <c r="S1808" s="27">
        <v>311.0</v>
      </c>
      <c r="T1808" s="27">
        <v>8.8176</v>
      </c>
      <c r="U1808" s="34"/>
    </row>
    <row r="1809" hidden="1">
      <c r="A1809" s="27">
        <v>774.0</v>
      </c>
      <c r="B1809" s="27" t="s">
        <v>58</v>
      </c>
      <c r="C1809" s="27" t="s">
        <v>27</v>
      </c>
      <c r="D1809" s="27" t="s">
        <v>27</v>
      </c>
      <c r="E1809" s="27" t="s">
        <v>28</v>
      </c>
      <c r="F1809" s="27">
        <v>32.0</v>
      </c>
      <c r="G1809" s="27" t="s">
        <v>53</v>
      </c>
      <c r="H1809" s="27">
        <v>11.0</v>
      </c>
      <c r="I1809" s="27" t="s">
        <v>30</v>
      </c>
      <c r="J1809" s="27">
        <v>1.0</v>
      </c>
      <c r="K1809" s="28" t="s">
        <v>34</v>
      </c>
      <c r="L1809" s="31">
        <v>15052.92</v>
      </c>
      <c r="M1809" s="30">
        <v>15101.43</v>
      </c>
      <c r="N1809" s="27"/>
      <c r="O1809" s="27">
        <v>69.0</v>
      </c>
      <c r="P1809" s="31">
        <v>2671.3900000000003</v>
      </c>
      <c r="Q1809" s="82"/>
      <c r="R1809" s="31">
        <v>1030000.0</v>
      </c>
      <c r="S1809" s="27">
        <v>1477.0</v>
      </c>
      <c r="T1809" s="27">
        <v>16.23184</v>
      </c>
      <c r="U1809" s="34"/>
    </row>
    <row r="1810" hidden="1">
      <c r="A1810" s="27">
        <v>775.0</v>
      </c>
      <c r="B1810" s="27" t="s">
        <v>58</v>
      </c>
      <c r="C1810" s="27" t="s">
        <v>27</v>
      </c>
      <c r="D1810" s="27" t="s">
        <v>27</v>
      </c>
      <c r="E1810" s="27" t="s">
        <v>28</v>
      </c>
      <c r="F1810" s="27">
        <v>32.0</v>
      </c>
      <c r="G1810" s="27" t="s">
        <v>53</v>
      </c>
      <c r="H1810" s="27">
        <v>11.0</v>
      </c>
      <c r="I1810" s="27" t="s">
        <v>30</v>
      </c>
      <c r="J1810" s="27">
        <v>1.0</v>
      </c>
      <c r="K1810" s="28" t="s">
        <v>35</v>
      </c>
      <c r="L1810" s="31">
        <v>15280.77</v>
      </c>
      <c r="M1810" s="30">
        <v>77.281</v>
      </c>
      <c r="N1810" s="27"/>
      <c r="O1810" s="27">
        <v>67.0</v>
      </c>
      <c r="P1810" s="31">
        <v>2868.48</v>
      </c>
      <c r="Q1810" s="82"/>
      <c r="R1810" s="31">
        <v>39000.0</v>
      </c>
      <c r="S1810" s="27">
        <v>124.0</v>
      </c>
      <c r="T1810" s="27">
        <v>8.11752</v>
      </c>
      <c r="U1810" s="34"/>
    </row>
    <row r="1811" hidden="1">
      <c r="A1811" s="27">
        <v>776.0</v>
      </c>
      <c r="B1811" s="27" t="s">
        <v>58</v>
      </c>
      <c r="C1811" s="27" t="s">
        <v>27</v>
      </c>
      <c r="D1811" s="27" t="s">
        <v>27</v>
      </c>
      <c r="E1811" s="27" t="s">
        <v>28</v>
      </c>
      <c r="F1811" s="27">
        <v>32.0</v>
      </c>
      <c r="G1811" s="27" t="s">
        <v>53</v>
      </c>
      <c r="H1811" s="27">
        <v>11.0</v>
      </c>
      <c r="I1811" s="27" t="s">
        <v>30</v>
      </c>
      <c r="J1811" s="27">
        <v>1.0</v>
      </c>
      <c r="K1811" s="28" t="s">
        <v>36</v>
      </c>
      <c r="L1811" s="31">
        <v>15859.019999999999</v>
      </c>
      <c r="M1811" s="30">
        <v>54.017</v>
      </c>
      <c r="N1811" s="27"/>
      <c r="O1811" s="27">
        <v>1.0</v>
      </c>
      <c r="P1811" s="31">
        <v>587.598</v>
      </c>
      <c r="Q1811" s="82"/>
      <c r="R1811" s="31">
        <v>12000.0</v>
      </c>
      <c r="S1811" s="27">
        <v>80.0</v>
      </c>
      <c r="T1811" s="27">
        <v>7.32726</v>
      </c>
      <c r="U1811" s="34"/>
    </row>
    <row r="1812" hidden="1">
      <c r="A1812" s="27">
        <v>777.0</v>
      </c>
      <c r="B1812" s="27" t="s">
        <v>58</v>
      </c>
      <c r="C1812" s="27" t="s">
        <v>27</v>
      </c>
      <c r="D1812" s="27" t="s">
        <v>27</v>
      </c>
      <c r="E1812" s="27" t="s">
        <v>28</v>
      </c>
      <c r="F1812" s="27">
        <v>32.0</v>
      </c>
      <c r="G1812" s="27" t="s">
        <v>53</v>
      </c>
      <c r="H1812" s="27">
        <v>11.0</v>
      </c>
      <c r="I1812" s="27" t="s">
        <v>30</v>
      </c>
      <c r="J1812" s="27">
        <v>1.0</v>
      </c>
      <c r="K1812" s="28" t="s">
        <v>37</v>
      </c>
      <c r="L1812" s="31">
        <v>16840.64</v>
      </c>
      <c r="M1812" s="30">
        <v>42.177</v>
      </c>
      <c r="N1812" s="27"/>
      <c r="O1812" s="27">
        <v>12.0</v>
      </c>
      <c r="P1812" s="31">
        <v>10596.39</v>
      </c>
      <c r="Q1812" s="29">
        <v>0.1</v>
      </c>
      <c r="R1812" s="31">
        <v>31000.0</v>
      </c>
      <c r="S1812" s="27">
        <v>115.0</v>
      </c>
      <c r="T1812" s="27">
        <v>8.04821</v>
      </c>
      <c r="U1812" s="34"/>
    </row>
    <row r="1813" hidden="1">
      <c r="A1813" s="27">
        <v>778.0</v>
      </c>
      <c r="B1813" s="27" t="s">
        <v>58</v>
      </c>
      <c r="C1813" s="27" t="s">
        <v>27</v>
      </c>
      <c r="D1813" s="27" t="s">
        <v>27</v>
      </c>
      <c r="E1813" s="27" t="s">
        <v>28</v>
      </c>
      <c r="F1813" s="27">
        <v>32.0</v>
      </c>
      <c r="G1813" s="27" t="s">
        <v>53</v>
      </c>
      <c r="H1813" s="27">
        <v>11.0</v>
      </c>
      <c r="I1813" s="27" t="s">
        <v>30</v>
      </c>
      <c r="J1813" s="27">
        <v>1.0</v>
      </c>
      <c r="K1813" s="28" t="s">
        <v>38</v>
      </c>
      <c r="L1813" s="31">
        <v>17614.190000000002</v>
      </c>
      <c r="M1813" s="30">
        <v>119.713</v>
      </c>
      <c r="N1813" s="27"/>
      <c r="O1813" s="27">
        <v>85.0</v>
      </c>
      <c r="P1813" s="31">
        <v>5802.23</v>
      </c>
      <c r="Q1813" s="29">
        <v>0.1</v>
      </c>
      <c r="R1813" s="31">
        <v>48000.0</v>
      </c>
      <c r="S1813" s="27">
        <v>270.0</v>
      </c>
      <c r="T1813" s="27">
        <v>8.45033</v>
      </c>
      <c r="U1813" s="34"/>
    </row>
    <row r="1814" hidden="1">
      <c r="A1814" s="27">
        <v>779.0</v>
      </c>
      <c r="B1814" s="27" t="s">
        <v>58</v>
      </c>
      <c r="C1814" s="27" t="s">
        <v>27</v>
      </c>
      <c r="D1814" s="27" t="s">
        <v>27</v>
      </c>
      <c r="E1814" s="27" t="s">
        <v>28</v>
      </c>
      <c r="F1814" s="27">
        <v>32.0</v>
      </c>
      <c r="G1814" s="27" t="s">
        <v>53</v>
      </c>
      <c r="H1814" s="27">
        <v>11.0</v>
      </c>
      <c r="I1814" s="27" t="s">
        <v>30</v>
      </c>
      <c r="J1814" s="27">
        <v>1.0</v>
      </c>
      <c r="K1814" s="28" t="s">
        <v>39</v>
      </c>
      <c r="L1814" s="31">
        <v>22719.39</v>
      </c>
      <c r="M1814" s="30">
        <v>24.352</v>
      </c>
      <c r="N1814" s="27"/>
      <c r="O1814" s="27">
        <v>12.0</v>
      </c>
      <c r="P1814" s="31">
        <v>23537.57</v>
      </c>
      <c r="Q1814" s="29">
        <v>0.2</v>
      </c>
      <c r="R1814" s="31">
        <v>43000.0</v>
      </c>
      <c r="S1814" s="27">
        <v>164.0</v>
      </c>
      <c r="T1814" s="27">
        <v>7.93422</v>
      </c>
      <c r="U1814" s="34"/>
    </row>
    <row r="1815" hidden="1">
      <c r="A1815" s="27">
        <v>780.0</v>
      </c>
      <c r="B1815" s="27" t="s">
        <v>58</v>
      </c>
      <c r="C1815" s="27" t="s">
        <v>27</v>
      </c>
      <c r="D1815" s="27" t="s">
        <v>27</v>
      </c>
      <c r="E1815" s="27" t="s">
        <v>28</v>
      </c>
      <c r="F1815" s="27">
        <v>32.0</v>
      </c>
      <c r="G1815" s="27" t="s">
        <v>53</v>
      </c>
      <c r="H1815" s="27">
        <v>11.0</v>
      </c>
      <c r="I1815" s="27" t="s">
        <v>30</v>
      </c>
      <c r="J1815" s="27">
        <v>1.0</v>
      </c>
      <c r="K1815" s="28" t="s">
        <v>40</v>
      </c>
      <c r="L1815" s="31">
        <v>15713.97</v>
      </c>
      <c r="M1815" s="30">
        <v>372.418</v>
      </c>
      <c r="N1815" s="27"/>
      <c r="O1815" s="27">
        <v>16.0</v>
      </c>
      <c r="P1815" s="31">
        <v>36025.54</v>
      </c>
      <c r="Q1815" s="29">
        <v>0.4</v>
      </c>
      <c r="R1815" s="31">
        <v>98000.0</v>
      </c>
      <c r="S1815" s="27">
        <v>364.0</v>
      </c>
      <c r="T1815" s="27">
        <v>8.33112</v>
      </c>
      <c r="U1815" s="34"/>
    </row>
    <row r="1816" hidden="1">
      <c r="A1816" s="27">
        <v>781.0</v>
      </c>
      <c r="B1816" s="27" t="s">
        <v>58</v>
      </c>
      <c r="C1816" s="27" t="s">
        <v>27</v>
      </c>
      <c r="D1816" s="27" t="s">
        <v>27</v>
      </c>
      <c r="E1816" s="27" t="s">
        <v>28</v>
      </c>
      <c r="F1816" s="27">
        <v>32.0</v>
      </c>
      <c r="G1816" s="27" t="s">
        <v>53</v>
      </c>
      <c r="H1816" s="27">
        <v>11.0</v>
      </c>
      <c r="I1816" s="27" t="s">
        <v>30</v>
      </c>
      <c r="J1816" s="27">
        <v>1.0</v>
      </c>
      <c r="K1816" s="28" t="s">
        <v>41</v>
      </c>
      <c r="L1816" s="31">
        <v>1858.86</v>
      </c>
      <c r="M1816" s="30">
        <v>480.228</v>
      </c>
      <c r="N1816" s="27"/>
      <c r="O1816" s="27">
        <v>68.0</v>
      </c>
      <c r="P1816" s="31">
        <v>1033.0600000000002</v>
      </c>
      <c r="Q1816" s="82"/>
      <c r="R1816" s="31">
        <v>79000.0</v>
      </c>
      <c r="S1816" s="27">
        <v>437.0</v>
      </c>
      <c r="T1816" s="27">
        <v>12.72146</v>
      </c>
      <c r="U1816" s="34"/>
    </row>
    <row r="1817" hidden="1">
      <c r="A1817" s="27">
        <v>782.0</v>
      </c>
      <c r="B1817" s="27" t="s">
        <v>58</v>
      </c>
      <c r="C1817" s="27" t="s">
        <v>27</v>
      </c>
      <c r="D1817" s="27" t="s">
        <v>27</v>
      </c>
      <c r="E1817" s="27" t="s">
        <v>28</v>
      </c>
      <c r="F1817" s="27">
        <v>32.0</v>
      </c>
      <c r="G1817" s="27" t="s">
        <v>53</v>
      </c>
      <c r="H1817" s="27">
        <v>11.0</v>
      </c>
      <c r="I1817" s="27" t="s">
        <v>30</v>
      </c>
      <c r="J1817" s="27">
        <v>1.0</v>
      </c>
      <c r="K1817" s="28" t="s">
        <v>42</v>
      </c>
      <c r="L1817" s="31">
        <v>12201.67</v>
      </c>
      <c r="M1817" s="30">
        <v>43.2</v>
      </c>
      <c r="N1817" s="27"/>
      <c r="O1817" s="27">
        <v>59.0</v>
      </c>
      <c r="P1817" s="31">
        <v>1189.9599999999998</v>
      </c>
      <c r="Q1817" s="82"/>
      <c r="R1817" s="31">
        <v>29000.0</v>
      </c>
      <c r="S1817" s="27">
        <v>110.0</v>
      </c>
      <c r="T1817" s="27">
        <v>8.05835</v>
      </c>
      <c r="U1817" s="34"/>
    </row>
    <row r="1818" hidden="1">
      <c r="A1818" s="27">
        <v>783.0</v>
      </c>
      <c r="B1818" s="27" t="s">
        <v>58</v>
      </c>
      <c r="C1818" s="27" t="s">
        <v>27</v>
      </c>
      <c r="D1818" s="27" t="s">
        <v>27</v>
      </c>
      <c r="E1818" s="27" t="s">
        <v>28</v>
      </c>
      <c r="F1818" s="27">
        <v>32.0</v>
      </c>
      <c r="G1818" s="27" t="s">
        <v>53</v>
      </c>
      <c r="H1818" s="27">
        <v>11.0</v>
      </c>
      <c r="I1818" s="27" t="s">
        <v>30</v>
      </c>
      <c r="J1818" s="27">
        <v>1.0</v>
      </c>
      <c r="K1818" s="28" t="s">
        <v>43</v>
      </c>
      <c r="L1818" s="31">
        <v>1871.95</v>
      </c>
      <c r="M1818" s="30">
        <v>518.468</v>
      </c>
      <c r="N1818" s="27"/>
      <c r="O1818" s="27">
        <v>59.0</v>
      </c>
      <c r="P1818" s="31">
        <v>5383600.0</v>
      </c>
      <c r="Q1818" s="29">
        <v>45.4</v>
      </c>
      <c r="R1818" s="31">
        <v>5439000.0</v>
      </c>
      <c r="S1818" s="27">
        <v>5821.0</v>
      </c>
      <c r="T1818" s="27">
        <v>11.88737</v>
      </c>
      <c r="U1818" s="34"/>
    </row>
    <row r="1819" hidden="1">
      <c r="A1819" s="27">
        <v>784.0</v>
      </c>
      <c r="B1819" s="27" t="s">
        <v>58</v>
      </c>
      <c r="C1819" s="27" t="s">
        <v>27</v>
      </c>
      <c r="D1819" s="27" t="s">
        <v>27</v>
      </c>
      <c r="E1819" s="27" t="s">
        <v>28</v>
      </c>
      <c r="F1819" s="27">
        <v>32.0</v>
      </c>
      <c r="G1819" s="27" t="s">
        <v>53</v>
      </c>
      <c r="H1819" s="27">
        <v>11.0</v>
      </c>
      <c r="I1819" s="27" t="s">
        <v>30</v>
      </c>
      <c r="J1819" s="27">
        <v>1.0</v>
      </c>
      <c r="K1819" s="28" t="s">
        <v>44</v>
      </c>
      <c r="L1819" s="31">
        <v>13990.3</v>
      </c>
      <c r="M1819" s="30">
        <v>106.658</v>
      </c>
      <c r="N1819" s="27"/>
      <c r="O1819" s="27">
        <v>5.0</v>
      </c>
      <c r="P1819" s="31">
        <v>982.793</v>
      </c>
      <c r="Q1819" s="82"/>
      <c r="R1819" s="31">
        <v>17000.0</v>
      </c>
      <c r="S1819" s="27">
        <v>161.0</v>
      </c>
      <c r="T1819" s="27">
        <v>8.19272</v>
      </c>
      <c r="U1819" s="34"/>
    </row>
    <row r="1820" hidden="1">
      <c r="A1820" s="27">
        <v>785.0</v>
      </c>
      <c r="B1820" s="27" t="s">
        <v>58</v>
      </c>
      <c r="C1820" s="27" t="s">
        <v>27</v>
      </c>
      <c r="D1820" s="27" t="s">
        <v>27</v>
      </c>
      <c r="E1820" s="27" t="s">
        <v>28</v>
      </c>
      <c r="F1820" s="27">
        <v>32.0</v>
      </c>
      <c r="G1820" s="27" t="s">
        <v>53</v>
      </c>
      <c r="H1820" s="27">
        <v>11.0</v>
      </c>
      <c r="I1820" s="27" t="s">
        <v>30</v>
      </c>
      <c r="J1820" s="27">
        <v>1.0</v>
      </c>
      <c r="K1820" s="28" t="s">
        <v>45</v>
      </c>
      <c r="L1820" s="31">
        <v>14082.22</v>
      </c>
      <c r="M1820" s="30">
        <v>1633.298</v>
      </c>
      <c r="N1820" s="27"/>
      <c r="O1820" s="27">
        <v>122.0</v>
      </c>
      <c r="P1820" s="31">
        <v>1753.6799999999998</v>
      </c>
      <c r="Q1820" s="82"/>
      <c r="R1820" s="31">
        <v>226000.0</v>
      </c>
      <c r="S1820" s="27">
        <v>599.0</v>
      </c>
      <c r="T1820" s="27">
        <v>8.81659</v>
      </c>
      <c r="U1820" s="34"/>
    </row>
    <row r="1821" hidden="1">
      <c r="A1821" s="27">
        <v>786.0</v>
      </c>
      <c r="B1821" s="27" t="s">
        <v>58</v>
      </c>
      <c r="C1821" s="27" t="s">
        <v>27</v>
      </c>
      <c r="D1821" s="27" t="s">
        <v>27</v>
      </c>
      <c r="E1821" s="27" t="s">
        <v>28</v>
      </c>
      <c r="F1821" s="27">
        <v>32.0</v>
      </c>
      <c r="G1821" s="27" t="s">
        <v>53</v>
      </c>
      <c r="H1821" s="27">
        <v>11.0</v>
      </c>
      <c r="I1821" s="27" t="s">
        <v>30</v>
      </c>
      <c r="J1821" s="27">
        <v>1.0</v>
      </c>
      <c r="K1821" s="28" t="s">
        <v>46</v>
      </c>
      <c r="L1821" s="31">
        <v>1992.5</v>
      </c>
      <c r="M1821" s="30">
        <v>35972.77</v>
      </c>
      <c r="N1821" s="27"/>
      <c r="O1821" s="27">
        <v>7.0</v>
      </c>
      <c r="P1821" s="31">
        <v>1882.13</v>
      </c>
      <c r="Q1821" s="82"/>
      <c r="R1821" s="31">
        <v>1725000.0</v>
      </c>
      <c r="S1821" s="27">
        <v>1927.0</v>
      </c>
      <c r="T1821" s="27">
        <v>7.87942</v>
      </c>
      <c r="U1821" s="34"/>
    </row>
    <row r="1822" hidden="1">
      <c r="A1822" s="27">
        <v>787.0</v>
      </c>
      <c r="B1822" s="27" t="s">
        <v>58</v>
      </c>
      <c r="C1822" s="27" t="s">
        <v>27</v>
      </c>
      <c r="D1822" s="27" t="s">
        <v>27</v>
      </c>
      <c r="E1822" s="27" t="s">
        <v>28</v>
      </c>
      <c r="F1822" s="27">
        <v>32.0</v>
      </c>
      <c r="G1822" s="27" t="s">
        <v>53</v>
      </c>
      <c r="H1822" s="27">
        <v>11.0</v>
      </c>
      <c r="I1822" s="27" t="s">
        <v>30</v>
      </c>
      <c r="J1822" s="27">
        <v>1.0</v>
      </c>
      <c r="K1822" s="28" t="s">
        <v>47</v>
      </c>
      <c r="L1822" s="31">
        <v>12193.24</v>
      </c>
      <c r="M1822" s="30">
        <v>1679.15</v>
      </c>
      <c r="N1822" s="27"/>
      <c r="O1822" s="27">
        <v>11.0</v>
      </c>
      <c r="P1822" s="31">
        <v>12115.93</v>
      </c>
      <c r="Q1822" s="29">
        <v>0.2</v>
      </c>
      <c r="R1822" s="31">
        <v>327000.0</v>
      </c>
      <c r="S1822" s="27">
        <v>580.0</v>
      </c>
      <c r="T1822" s="27">
        <v>8.47212</v>
      </c>
      <c r="U1822" s="34"/>
    </row>
    <row r="1823" hidden="1">
      <c r="A1823" s="27">
        <v>788.0</v>
      </c>
      <c r="B1823" s="27" t="s">
        <v>58</v>
      </c>
      <c r="C1823" s="27" t="s">
        <v>27</v>
      </c>
      <c r="D1823" s="27" t="s">
        <v>27</v>
      </c>
      <c r="E1823" s="27" t="s">
        <v>28</v>
      </c>
      <c r="F1823" s="27">
        <v>32.0</v>
      </c>
      <c r="G1823" s="27" t="s">
        <v>53</v>
      </c>
      <c r="H1823" s="27">
        <v>11.0</v>
      </c>
      <c r="I1823" s="27" t="s">
        <v>30</v>
      </c>
      <c r="J1823" s="27">
        <v>1.0</v>
      </c>
      <c r="K1823" s="28" t="s">
        <v>48</v>
      </c>
      <c r="L1823" s="31">
        <v>19687.59</v>
      </c>
      <c r="M1823" s="30">
        <v>14748.91</v>
      </c>
      <c r="N1823" s="27"/>
      <c r="O1823" s="27">
        <v>17.0</v>
      </c>
      <c r="P1823" s="31">
        <v>8590.87</v>
      </c>
      <c r="Q1823" s="29">
        <v>0.1</v>
      </c>
      <c r="R1823" s="31">
        <v>1283000.0</v>
      </c>
      <c r="S1823" s="27">
        <v>4649.0</v>
      </c>
      <c r="T1823" s="27">
        <v>8.50034</v>
      </c>
      <c r="U1823" s="34"/>
    </row>
    <row r="1824" hidden="1">
      <c r="A1824" s="27">
        <v>789.0</v>
      </c>
      <c r="B1824" s="27" t="s">
        <v>58</v>
      </c>
      <c r="C1824" s="27" t="s">
        <v>27</v>
      </c>
      <c r="D1824" s="27" t="s">
        <v>27</v>
      </c>
      <c r="E1824" s="27" t="s">
        <v>28</v>
      </c>
      <c r="F1824" s="27">
        <v>32.0</v>
      </c>
      <c r="G1824" s="27" t="s">
        <v>53</v>
      </c>
      <c r="H1824" s="27">
        <v>11.0</v>
      </c>
      <c r="I1824" s="27" t="s">
        <v>30</v>
      </c>
      <c r="J1824" s="27">
        <v>1.0</v>
      </c>
      <c r="K1824" s="28" t="s">
        <v>49</v>
      </c>
      <c r="L1824" s="31">
        <v>20700.109999999997</v>
      </c>
      <c r="M1824" s="30">
        <v>53.793</v>
      </c>
      <c r="N1824" s="27"/>
      <c r="O1824" s="27">
        <v>3.0</v>
      </c>
      <c r="P1824" s="31">
        <v>7601.26</v>
      </c>
      <c r="Q1824" s="29">
        <v>0.1</v>
      </c>
      <c r="R1824" s="31">
        <v>24000.0</v>
      </c>
      <c r="S1824" s="27">
        <v>138.0</v>
      </c>
      <c r="T1824" s="27">
        <v>8.00109</v>
      </c>
      <c r="U1824" s="34"/>
    </row>
    <row r="1825" hidden="1">
      <c r="A1825" s="27">
        <v>790.0</v>
      </c>
      <c r="B1825" s="27" t="s">
        <v>58</v>
      </c>
      <c r="C1825" s="27" t="s">
        <v>27</v>
      </c>
      <c r="D1825" s="27" t="s">
        <v>27</v>
      </c>
      <c r="E1825" s="27" t="s">
        <v>28</v>
      </c>
      <c r="F1825" s="27">
        <v>32.0</v>
      </c>
      <c r="G1825" s="27" t="s">
        <v>53</v>
      </c>
      <c r="H1825" s="27">
        <v>11.0</v>
      </c>
      <c r="I1825" s="27" t="s">
        <v>30</v>
      </c>
      <c r="J1825" s="27">
        <v>1.0</v>
      </c>
      <c r="K1825" s="28" t="s">
        <v>50</v>
      </c>
      <c r="L1825" s="31">
        <v>15456.82</v>
      </c>
      <c r="M1825" s="30">
        <v>4085.89</v>
      </c>
      <c r="N1825" s="27"/>
      <c r="O1825" s="27">
        <v>23.0</v>
      </c>
      <c r="P1825" s="31">
        <v>33737.51</v>
      </c>
      <c r="Q1825" s="29">
        <v>0.3</v>
      </c>
      <c r="R1825" s="31">
        <v>1651000.0</v>
      </c>
      <c r="S1825" s="27">
        <v>2265.0</v>
      </c>
      <c r="T1825" s="27">
        <v>9.72027</v>
      </c>
      <c r="U1825" s="34"/>
    </row>
    <row r="1826" hidden="1">
      <c r="A1826" s="27">
        <v>791.0</v>
      </c>
      <c r="B1826" s="27" t="s">
        <v>58</v>
      </c>
      <c r="C1826" s="27" t="s">
        <v>27</v>
      </c>
      <c r="D1826" s="27" t="s">
        <v>27</v>
      </c>
      <c r="E1826" s="27" t="s">
        <v>28</v>
      </c>
      <c r="F1826" s="27">
        <v>32.0</v>
      </c>
      <c r="G1826" s="27" t="s">
        <v>53</v>
      </c>
      <c r="H1826" s="27">
        <v>11.0</v>
      </c>
      <c r="I1826" s="27" t="s">
        <v>30</v>
      </c>
      <c r="J1826" s="27">
        <v>1.0</v>
      </c>
      <c r="K1826" s="28" t="s">
        <v>51</v>
      </c>
      <c r="L1826" s="31" t="s">
        <v>55</v>
      </c>
      <c r="M1826" s="30"/>
      <c r="N1826" s="27"/>
      <c r="O1826" s="27"/>
      <c r="P1826" s="31"/>
      <c r="Q1826" s="29" t="s">
        <v>57</v>
      </c>
      <c r="R1826" s="31"/>
      <c r="S1826" s="37"/>
      <c r="T1826" s="37"/>
      <c r="U1826" s="38"/>
    </row>
    <row r="1827" hidden="1">
      <c r="A1827" s="27">
        <v>792.0</v>
      </c>
      <c r="B1827" s="27" t="s">
        <v>58</v>
      </c>
      <c r="C1827" s="27" t="s">
        <v>27</v>
      </c>
      <c r="D1827" s="27" t="s">
        <v>27</v>
      </c>
      <c r="E1827" s="27" t="s">
        <v>28</v>
      </c>
      <c r="F1827" s="27">
        <v>32.0</v>
      </c>
      <c r="G1827" s="27" t="s">
        <v>53</v>
      </c>
      <c r="H1827" s="27">
        <v>11.0</v>
      </c>
      <c r="I1827" s="27" t="s">
        <v>30</v>
      </c>
      <c r="J1827" s="27">
        <v>1.0</v>
      </c>
      <c r="K1827" s="28" t="s">
        <v>52</v>
      </c>
      <c r="L1827" s="31" t="s">
        <v>55</v>
      </c>
      <c r="M1827" s="30"/>
      <c r="N1827" s="27"/>
      <c r="O1827" s="27"/>
      <c r="P1827" s="31"/>
      <c r="Q1827" s="29" t="s">
        <v>57</v>
      </c>
      <c r="R1827" s="31"/>
      <c r="S1827" s="37"/>
      <c r="T1827" s="37"/>
      <c r="U1827" s="38"/>
    </row>
    <row r="1828" hidden="1">
      <c r="A1828" s="27">
        <v>793.0</v>
      </c>
      <c r="B1828" s="27" t="s">
        <v>58</v>
      </c>
      <c r="C1828" s="27" t="s">
        <v>27</v>
      </c>
      <c r="D1828" s="27" t="s">
        <v>27</v>
      </c>
      <c r="E1828" s="27" t="s">
        <v>28</v>
      </c>
      <c r="F1828" s="27">
        <v>32.0</v>
      </c>
      <c r="G1828" s="27" t="s">
        <v>53</v>
      </c>
      <c r="H1828" s="27">
        <v>11.0</v>
      </c>
      <c r="I1828" s="27" t="s">
        <v>30</v>
      </c>
      <c r="J1828" s="27">
        <v>2.0</v>
      </c>
      <c r="K1828" s="28" t="s">
        <v>31</v>
      </c>
      <c r="L1828" s="31">
        <v>86077.8</v>
      </c>
      <c r="M1828" s="30">
        <v>20.16</v>
      </c>
      <c r="N1828" s="27"/>
      <c r="O1828" s="27">
        <v>2.0</v>
      </c>
      <c r="P1828" s="31">
        <v>65918.89</v>
      </c>
      <c r="Q1828" s="29">
        <v>0.6</v>
      </c>
      <c r="R1828" s="31">
        <v>77000.0</v>
      </c>
      <c r="S1828" s="27">
        <v>293.0</v>
      </c>
      <c r="T1828" s="27">
        <v>11.0612</v>
      </c>
      <c r="U1828" s="34"/>
    </row>
    <row r="1829" hidden="1">
      <c r="A1829" s="27">
        <v>794.0</v>
      </c>
      <c r="B1829" s="27" t="s">
        <v>58</v>
      </c>
      <c r="C1829" s="27" t="s">
        <v>27</v>
      </c>
      <c r="D1829" s="27" t="s">
        <v>27</v>
      </c>
      <c r="E1829" s="27" t="s">
        <v>28</v>
      </c>
      <c r="F1829" s="27">
        <v>32.0</v>
      </c>
      <c r="G1829" s="27" t="s">
        <v>53</v>
      </c>
      <c r="H1829" s="27">
        <v>11.0</v>
      </c>
      <c r="I1829" s="27" t="s">
        <v>30</v>
      </c>
      <c r="J1829" s="27">
        <v>2.0</v>
      </c>
      <c r="K1829" s="28" t="s">
        <v>32</v>
      </c>
      <c r="L1829" s="31">
        <v>4163.56</v>
      </c>
      <c r="M1829" s="30">
        <v>1461.42</v>
      </c>
      <c r="N1829" s="27"/>
      <c r="O1829" s="27">
        <v>39.0</v>
      </c>
      <c r="P1829" s="31">
        <v>3.582147E7</v>
      </c>
      <c r="Q1829" s="29">
        <v>79.8</v>
      </c>
      <c r="R1829" s="31">
        <v>3.5811E7</v>
      </c>
      <c r="S1829" s="27">
        <v>35030.0</v>
      </c>
      <c r="T1829" s="27">
        <v>9.52961</v>
      </c>
      <c r="U1829" s="34"/>
    </row>
    <row r="1830" hidden="1">
      <c r="A1830" s="27">
        <v>795.0</v>
      </c>
      <c r="B1830" s="27" t="s">
        <v>58</v>
      </c>
      <c r="C1830" s="27" t="s">
        <v>27</v>
      </c>
      <c r="D1830" s="27" t="s">
        <v>27</v>
      </c>
      <c r="E1830" s="27" t="s">
        <v>28</v>
      </c>
      <c r="F1830" s="27">
        <v>32.0</v>
      </c>
      <c r="G1830" s="27" t="s">
        <v>53</v>
      </c>
      <c r="H1830" s="27">
        <v>11.0</v>
      </c>
      <c r="I1830" s="27" t="s">
        <v>30</v>
      </c>
      <c r="J1830" s="27">
        <v>2.0</v>
      </c>
      <c r="K1830" s="28" t="s">
        <v>33</v>
      </c>
      <c r="L1830" s="31">
        <v>33187.68</v>
      </c>
      <c r="M1830" s="30">
        <v>205.346</v>
      </c>
      <c r="N1830" s="27"/>
      <c r="O1830" s="27">
        <v>12.0</v>
      </c>
      <c r="P1830" s="31">
        <v>23200.64</v>
      </c>
      <c r="Q1830" s="29">
        <v>0.2</v>
      </c>
      <c r="R1830" s="31">
        <v>211000.0</v>
      </c>
      <c r="S1830" s="27">
        <v>387.0</v>
      </c>
      <c r="T1830" s="27">
        <v>8.87264</v>
      </c>
      <c r="U1830" s="34"/>
    </row>
    <row r="1831" hidden="1">
      <c r="A1831" s="27">
        <v>796.0</v>
      </c>
      <c r="B1831" s="27" t="s">
        <v>58</v>
      </c>
      <c r="C1831" s="27" t="s">
        <v>27</v>
      </c>
      <c r="D1831" s="27" t="s">
        <v>27</v>
      </c>
      <c r="E1831" s="27" t="s">
        <v>28</v>
      </c>
      <c r="F1831" s="27">
        <v>32.0</v>
      </c>
      <c r="G1831" s="27" t="s">
        <v>53</v>
      </c>
      <c r="H1831" s="27">
        <v>11.0</v>
      </c>
      <c r="I1831" s="27" t="s">
        <v>30</v>
      </c>
      <c r="J1831" s="27">
        <v>2.0</v>
      </c>
      <c r="K1831" s="28" t="s">
        <v>34</v>
      </c>
      <c r="L1831" s="31">
        <v>35570.630000000005</v>
      </c>
      <c r="M1831" s="30">
        <v>27419.42</v>
      </c>
      <c r="N1831" s="27"/>
      <c r="O1831" s="27">
        <v>69.0</v>
      </c>
      <c r="P1831" s="31">
        <v>5030.719999999999</v>
      </c>
      <c r="Q1831" s="29">
        <v>0.1</v>
      </c>
      <c r="R1831" s="31">
        <v>1968000.0</v>
      </c>
      <c r="S1831" s="27">
        <v>2357.0</v>
      </c>
      <c r="T1831" s="27">
        <v>10.85725</v>
      </c>
      <c r="U1831" s="34"/>
    </row>
    <row r="1832" hidden="1">
      <c r="A1832" s="27">
        <v>797.0</v>
      </c>
      <c r="B1832" s="27" t="s">
        <v>58</v>
      </c>
      <c r="C1832" s="27" t="s">
        <v>27</v>
      </c>
      <c r="D1832" s="27" t="s">
        <v>27</v>
      </c>
      <c r="E1832" s="27" t="s">
        <v>28</v>
      </c>
      <c r="F1832" s="27">
        <v>32.0</v>
      </c>
      <c r="G1832" s="27" t="s">
        <v>53</v>
      </c>
      <c r="H1832" s="27">
        <v>11.0</v>
      </c>
      <c r="I1832" s="27" t="s">
        <v>30</v>
      </c>
      <c r="J1832" s="27">
        <v>2.0</v>
      </c>
      <c r="K1832" s="28" t="s">
        <v>35</v>
      </c>
      <c r="L1832" s="31">
        <v>31063.43</v>
      </c>
      <c r="M1832" s="30">
        <v>77.826</v>
      </c>
      <c r="N1832" s="27"/>
      <c r="O1832" s="27">
        <v>67.0</v>
      </c>
      <c r="P1832" s="31">
        <v>6006.99</v>
      </c>
      <c r="Q1832" s="29">
        <v>0.1</v>
      </c>
      <c r="R1832" s="31">
        <v>37000.0</v>
      </c>
      <c r="S1832" s="27">
        <v>116.0</v>
      </c>
      <c r="T1832" s="27">
        <v>7.91427</v>
      </c>
      <c r="U1832" s="34"/>
    </row>
    <row r="1833" hidden="1">
      <c r="A1833" s="27">
        <v>798.0</v>
      </c>
      <c r="B1833" s="27" t="s">
        <v>58</v>
      </c>
      <c r="C1833" s="27" t="s">
        <v>27</v>
      </c>
      <c r="D1833" s="27" t="s">
        <v>27</v>
      </c>
      <c r="E1833" s="27" t="s">
        <v>28</v>
      </c>
      <c r="F1833" s="27">
        <v>32.0</v>
      </c>
      <c r="G1833" s="27" t="s">
        <v>53</v>
      </c>
      <c r="H1833" s="27">
        <v>11.0</v>
      </c>
      <c r="I1833" s="27" t="s">
        <v>30</v>
      </c>
      <c r="J1833" s="27">
        <v>2.0</v>
      </c>
      <c r="K1833" s="28" t="s">
        <v>36</v>
      </c>
      <c r="L1833" s="31">
        <v>31886.25</v>
      </c>
      <c r="M1833" s="30">
        <v>54.272</v>
      </c>
      <c r="N1833" s="27"/>
      <c r="O1833" s="27">
        <v>1.0</v>
      </c>
      <c r="P1833" s="31">
        <v>996.684</v>
      </c>
      <c r="Q1833" s="82"/>
      <c r="R1833" s="31">
        <v>8000.0</v>
      </c>
      <c r="S1833" s="27">
        <v>76.0</v>
      </c>
      <c r="T1833" s="27">
        <v>3.46681</v>
      </c>
      <c r="U1833" s="34"/>
    </row>
    <row r="1834" hidden="1">
      <c r="A1834" s="27">
        <v>799.0</v>
      </c>
      <c r="B1834" s="27" t="s">
        <v>58</v>
      </c>
      <c r="C1834" s="27" t="s">
        <v>27</v>
      </c>
      <c r="D1834" s="27" t="s">
        <v>27</v>
      </c>
      <c r="E1834" s="27" t="s">
        <v>28</v>
      </c>
      <c r="F1834" s="27">
        <v>32.0</v>
      </c>
      <c r="G1834" s="27" t="s">
        <v>53</v>
      </c>
      <c r="H1834" s="27">
        <v>11.0</v>
      </c>
      <c r="I1834" s="27" t="s">
        <v>30</v>
      </c>
      <c r="J1834" s="27">
        <v>2.0</v>
      </c>
      <c r="K1834" s="28" t="s">
        <v>37</v>
      </c>
      <c r="L1834" s="31">
        <v>34915.799999999996</v>
      </c>
      <c r="M1834" s="30">
        <v>42.433</v>
      </c>
      <c r="N1834" s="27"/>
      <c r="O1834" s="27">
        <v>12.0</v>
      </c>
      <c r="P1834" s="31">
        <v>21049.68</v>
      </c>
      <c r="Q1834" s="29">
        <v>0.2</v>
      </c>
      <c r="R1834" s="31">
        <v>35000.0</v>
      </c>
      <c r="S1834" s="27">
        <v>141.0</v>
      </c>
      <c r="T1834" s="27">
        <v>7.84903</v>
      </c>
      <c r="U1834" s="34"/>
    </row>
    <row r="1835" hidden="1">
      <c r="A1835" s="27">
        <v>800.0</v>
      </c>
      <c r="B1835" s="27" t="s">
        <v>58</v>
      </c>
      <c r="C1835" s="27" t="s">
        <v>27</v>
      </c>
      <c r="D1835" s="27" t="s">
        <v>27</v>
      </c>
      <c r="E1835" s="27" t="s">
        <v>28</v>
      </c>
      <c r="F1835" s="27">
        <v>32.0</v>
      </c>
      <c r="G1835" s="27" t="s">
        <v>53</v>
      </c>
      <c r="H1835" s="27">
        <v>11.0</v>
      </c>
      <c r="I1835" s="27" t="s">
        <v>30</v>
      </c>
      <c r="J1835" s="27">
        <v>2.0</v>
      </c>
      <c r="K1835" s="28" t="s">
        <v>38</v>
      </c>
      <c r="L1835" s="31">
        <v>35669.91</v>
      </c>
      <c r="M1835" s="30">
        <v>121.76</v>
      </c>
      <c r="N1835" s="27"/>
      <c r="O1835" s="27">
        <v>85.0</v>
      </c>
      <c r="P1835" s="31">
        <v>13918.939999999999</v>
      </c>
      <c r="Q1835" s="29">
        <v>0.2</v>
      </c>
      <c r="R1835" s="31">
        <v>54000.0</v>
      </c>
      <c r="S1835" s="27">
        <v>276.0</v>
      </c>
      <c r="T1835" s="27">
        <v>8.35532</v>
      </c>
      <c r="U1835" s="34"/>
    </row>
    <row r="1836" hidden="1">
      <c r="A1836" s="27">
        <v>801.0</v>
      </c>
      <c r="B1836" s="27" t="s">
        <v>58</v>
      </c>
      <c r="C1836" s="27" t="s">
        <v>27</v>
      </c>
      <c r="D1836" s="27" t="s">
        <v>27</v>
      </c>
      <c r="E1836" s="27" t="s">
        <v>28</v>
      </c>
      <c r="F1836" s="27">
        <v>32.0</v>
      </c>
      <c r="G1836" s="27" t="s">
        <v>53</v>
      </c>
      <c r="H1836" s="27">
        <v>11.0</v>
      </c>
      <c r="I1836" s="27" t="s">
        <v>30</v>
      </c>
      <c r="J1836" s="27">
        <v>2.0</v>
      </c>
      <c r="K1836" s="28" t="s">
        <v>39</v>
      </c>
      <c r="L1836" s="31">
        <v>46216.49</v>
      </c>
      <c r="M1836" s="30">
        <v>26.641</v>
      </c>
      <c r="N1836" s="27"/>
      <c r="O1836" s="27">
        <v>12.0</v>
      </c>
      <c r="P1836" s="31">
        <v>50414.009999999995</v>
      </c>
      <c r="Q1836" s="29">
        <v>0.6</v>
      </c>
      <c r="R1836" s="31">
        <v>66000.0</v>
      </c>
      <c r="S1836" s="27">
        <v>208.0</v>
      </c>
      <c r="T1836" s="27">
        <v>8.32008</v>
      </c>
      <c r="U1836" s="34"/>
    </row>
    <row r="1837" hidden="1">
      <c r="A1837" s="27">
        <v>802.0</v>
      </c>
      <c r="B1837" s="27" t="s">
        <v>58</v>
      </c>
      <c r="C1837" s="27" t="s">
        <v>27</v>
      </c>
      <c r="D1837" s="27" t="s">
        <v>27</v>
      </c>
      <c r="E1837" s="27" t="s">
        <v>28</v>
      </c>
      <c r="F1837" s="27">
        <v>32.0</v>
      </c>
      <c r="G1837" s="27" t="s">
        <v>53</v>
      </c>
      <c r="H1837" s="27">
        <v>11.0</v>
      </c>
      <c r="I1837" s="27" t="s">
        <v>30</v>
      </c>
      <c r="J1837" s="27">
        <v>2.0</v>
      </c>
      <c r="K1837" s="28" t="s">
        <v>40</v>
      </c>
      <c r="L1837" s="31">
        <v>31048.469999999998</v>
      </c>
      <c r="M1837" s="30">
        <v>1038.86</v>
      </c>
      <c r="N1837" s="27"/>
      <c r="O1837" s="27">
        <v>16.0</v>
      </c>
      <c r="P1837" s="31">
        <v>72720.67</v>
      </c>
      <c r="Q1837" s="29">
        <v>0.8</v>
      </c>
      <c r="R1837" s="31">
        <v>166000.0</v>
      </c>
      <c r="S1837" s="27">
        <v>441.0</v>
      </c>
      <c r="T1837" s="27">
        <v>8.02261</v>
      </c>
      <c r="U1837" s="34"/>
    </row>
    <row r="1838" hidden="1">
      <c r="A1838" s="27">
        <v>803.0</v>
      </c>
      <c r="B1838" s="27" t="s">
        <v>58</v>
      </c>
      <c r="C1838" s="27" t="s">
        <v>27</v>
      </c>
      <c r="D1838" s="27" t="s">
        <v>27</v>
      </c>
      <c r="E1838" s="27" t="s">
        <v>28</v>
      </c>
      <c r="F1838" s="27">
        <v>32.0</v>
      </c>
      <c r="G1838" s="27" t="s">
        <v>53</v>
      </c>
      <c r="H1838" s="27">
        <v>11.0</v>
      </c>
      <c r="I1838" s="27" t="s">
        <v>30</v>
      </c>
      <c r="J1838" s="27">
        <v>2.0</v>
      </c>
      <c r="K1838" s="28" t="s">
        <v>41</v>
      </c>
      <c r="L1838" s="31">
        <v>4395.47</v>
      </c>
      <c r="M1838" s="30">
        <v>2331.93</v>
      </c>
      <c r="N1838" s="27"/>
      <c r="O1838" s="27">
        <v>30.0</v>
      </c>
      <c r="P1838" s="31">
        <v>906.476</v>
      </c>
      <c r="Q1838" s="82"/>
      <c r="R1838" s="31">
        <v>111000.0</v>
      </c>
      <c r="S1838" s="27">
        <v>437.0</v>
      </c>
      <c r="T1838" s="27">
        <v>9.28209</v>
      </c>
      <c r="U1838" s="34"/>
    </row>
    <row r="1839" hidden="1">
      <c r="A1839" s="27">
        <v>804.0</v>
      </c>
      <c r="B1839" s="27" t="s">
        <v>58</v>
      </c>
      <c r="C1839" s="27" t="s">
        <v>27</v>
      </c>
      <c r="D1839" s="27" t="s">
        <v>27</v>
      </c>
      <c r="E1839" s="27" t="s">
        <v>28</v>
      </c>
      <c r="F1839" s="27">
        <v>32.0</v>
      </c>
      <c r="G1839" s="27" t="s">
        <v>53</v>
      </c>
      <c r="H1839" s="27">
        <v>11.0</v>
      </c>
      <c r="I1839" s="27" t="s">
        <v>30</v>
      </c>
      <c r="J1839" s="27">
        <v>2.0</v>
      </c>
      <c r="K1839" s="28" t="s">
        <v>42</v>
      </c>
      <c r="L1839" s="31">
        <v>24933.16</v>
      </c>
      <c r="M1839" s="30">
        <v>42.913</v>
      </c>
      <c r="N1839" s="27"/>
      <c r="O1839" s="27">
        <v>59.0</v>
      </c>
      <c r="P1839" s="31">
        <v>2072.4</v>
      </c>
      <c r="Q1839" s="82"/>
      <c r="R1839" s="31">
        <v>29000.0</v>
      </c>
      <c r="S1839" s="27">
        <v>110.0</v>
      </c>
      <c r="T1839" s="27">
        <v>8.09584</v>
      </c>
      <c r="U1839" s="34"/>
    </row>
    <row r="1840" hidden="1">
      <c r="A1840" s="27">
        <v>805.0</v>
      </c>
      <c r="B1840" s="27" t="s">
        <v>58</v>
      </c>
      <c r="C1840" s="27" t="s">
        <v>27</v>
      </c>
      <c r="D1840" s="27" t="s">
        <v>27</v>
      </c>
      <c r="E1840" s="27" t="s">
        <v>28</v>
      </c>
      <c r="F1840" s="27">
        <v>32.0</v>
      </c>
      <c r="G1840" s="27" t="s">
        <v>53</v>
      </c>
      <c r="H1840" s="27">
        <v>11.0</v>
      </c>
      <c r="I1840" s="27" t="s">
        <v>30</v>
      </c>
      <c r="J1840" s="27">
        <v>2.0</v>
      </c>
      <c r="K1840" s="28" t="s">
        <v>43</v>
      </c>
      <c r="L1840" s="31">
        <v>3608.3599999999997</v>
      </c>
      <c r="M1840" s="30">
        <v>1073.51</v>
      </c>
      <c r="N1840" s="27"/>
      <c r="O1840" s="27">
        <v>59.0</v>
      </c>
      <c r="P1840" s="31">
        <v>2.177652E7</v>
      </c>
      <c r="Q1840" s="29">
        <v>72.9</v>
      </c>
      <c r="R1840" s="31">
        <v>2.2083E7</v>
      </c>
      <c r="S1840" s="27">
        <v>22556.0</v>
      </c>
      <c r="T1840" s="27">
        <v>7.87349</v>
      </c>
      <c r="U1840" s="34"/>
    </row>
    <row r="1841" hidden="1">
      <c r="A1841" s="27">
        <v>806.0</v>
      </c>
      <c r="B1841" s="27" t="s">
        <v>58</v>
      </c>
      <c r="C1841" s="27" t="s">
        <v>27</v>
      </c>
      <c r="D1841" s="27" t="s">
        <v>27</v>
      </c>
      <c r="E1841" s="27" t="s">
        <v>28</v>
      </c>
      <c r="F1841" s="27">
        <v>32.0</v>
      </c>
      <c r="G1841" s="27" t="s">
        <v>53</v>
      </c>
      <c r="H1841" s="27">
        <v>11.0</v>
      </c>
      <c r="I1841" s="27" t="s">
        <v>30</v>
      </c>
      <c r="J1841" s="27">
        <v>2.0</v>
      </c>
      <c r="K1841" s="28" t="s">
        <v>44</v>
      </c>
      <c r="L1841" s="31">
        <v>27790.690000000002</v>
      </c>
      <c r="M1841" s="30">
        <v>109.921</v>
      </c>
      <c r="N1841" s="27"/>
      <c r="O1841" s="27">
        <v>5.0</v>
      </c>
      <c r="P1841" s="31">
        <v>3027.72</v>
      </c>
      <c r="Q1841" s="29">
        <v>0.1</v>
      </c>
      <c r="R1841" s="31">
        <v>16000.0</v>
      </c>
      <c r="S1841" s="27">
        <v>146.0</v>
      </c>
      <c r="T1841" s="27">
        <v>8.3276</v>
      </c>
      <c r="U1841" s="34"/>
    </row>
    <row r="1842" hidden="1">
      <c r="A1842" s="27">
        <v>807.0</v>
      </c>
      <c r="B1842" s="27" t="s">
        <v>58</v>
      </c>
      <c r="C1842" s="27" t="s">
        <v>27</v>
      </c>
      <c r="D1842" s="27" t="s">
        <v>27</v>
      </c>
      <c r="E1842" s="27" t="s">
        <v>28</v>
      </c>
      <c r="F1842" s="27">
        <v>32.0</v>
      </c>
      <c r="G1842" s="27" t="s">
        <v>53</v>
      </c>
      <c r="H1842" s="27">
        <v>11.0</v>
      </c>
      <c r="I1842" s="27" t="s">
        <v>30</v>
      </c>
      <c r="J1842" s="27">
        <v>2.0</v>
      </c>
      <c r="K1842" s="28" t="s">
        <v>45</v>
      </c>
      <c r="L1842" s="31">
        <v>27591.010000000002</v>
      </c>
      <c r="M1842" s="30">
        <v>216.353</v>
      </c>
      <c r="N1842" s="27"/>
      <c r="O1842" s="27">
        <v>12.0</v>
      </c>
      <c r="P1842" s="31">
        <v>2172.7</v>
      </c>
      <c r="Q1842" s="82"/>
      <c r="R1842" s="31">
        <v>200000.0</v>
      </c>
      <c r="S1842" s="27">
        <v>526.0</v>
      </c>
      <c r="T1842" s="27">
        <v>8.86507</v>
      </c>
      <c r="U1842" s="34"/>
    </row>
    <row r="1843" hidden="1">
      <c r="A1843" s="27">
        <v>808.0</v>
      </c>
      <c r="B1843" s="27" t="s">
        <v>58</v>
      </c>
      <c r="C1843" s="27" t="s">
        <v>27</v>
      </c>
      <c r="D1843" s="27" t="s">
        <v>27</v>
      </c>
      <c r="E1843" s="27" t="s">
        <v>28</v>
      </c>
      <c r="F1843" s="27">
        <v>32.0</v>
      </c>
      <c r="G1843" s="27" t="s">
        <v>53</v>
      </c>
      <c r="H1843" s="27">
        <v>11.0</v>
      </c>
      <c r="I1843" s="27" t="s">
        <v>30</v>
      </c>
      <c r="J1843" s="27">
        <v>2.0</v>
      </c>
      <c r="K1843" s="28" t="s">
        <v>46</v>
      </c>
      <c r="L1843" s="31">
        <v>2823.52</v>
      </c>
      <c r="M1843" s="30">
        <v>71327.95</v>
      </c>
      <c r="N1843" s="27"/>
      <c r="O1843" s="27">
        <v>7.0</v>
      </c>
      <c r="P1843" s="31">
        <v>3575.34</v>
      </c>
      <c r="Q1843" s="82"/>
      <c r="R1843" s="31">
        <v>3426000.0</v>
      </c>
      <c r="S1843" s="27">
        <v>3631.0</v>
      </c>
      <c r="T1843" s="27">
        <v>8.2809</v>
      </c>
      <c r="U1843" s="34"/>
    </row>
    <row r="1844" hidden="1">
      <c r="A1844" s="27">
        <v>809.0</v>
      </c>
      <c r="B1844" s="27" t="s">
        <v>58</v>
      </c>
      <c r="C1844" s="27" t="s">
        <v>27</v>
      </c>
      <c r="D1844" s="27" t="s">
        <v>27</v>
      </c>
      <c r="E1844" s="27" t="s">
        <v>28</v>
      </c>
      <c r="F1844" s="27">
        <v>32.0</v>
      </c>
      <c r="G1844" s="27" t="s">
        <v>53</v>
      </c>
      <c r="H1844" s="27">
        <v>11.0</v>
      </c>
      <c r="I1844" s="27" t="s">
        <v>30</v>
      </c>
      <c r="J1844" s="27">
        <v>2.0</v>
      </c>
      <c r="K1844" s="28" t="s">
        <v>47</v>
      </c>
      <c r="L1844" s="31">
        <v>24938.649999999998</v>
      </c>
      <c r="M1844" s="30">
        <v>2455.91</v>
      </c>
      <c r="N1844" s="27"/>
      <c r="O1844" s="27">
        <v>11.0</v>
      </c>
      <c r="P1844" s="31">
        <v>40507.55</v>
      </c>
      <c r="Q1844" s="29">
        <v>0.5</v>
      </c>
      <c r="R1844" s="31">
        <v>631000.0</v>
      </c>
      <c r="S1844" s="27">
        <v>942.0</v>
      </c>
      <c r="T1844" s="27">
        <v>8.5414</v>
      </c>
      <c r="U1844" s="34"/>
    </row>
    <row r="1845" hidden="1">
      <c r="A1845" s="27">
        <v>810.0</v>
      </c>
      <c r="B1845" s="27" t="s">
        <v>58</v>
      </c>
      <c r="C1845" s="27" t="s">
        <v>27</v>
      </c>
      <c r="D1845" s="27" t="s">
        <v>27</v>
      </c>
      <c r="E1845" s="27" t="s">
        <v>28</v>
      </c>
      <c r="F1845" s="27">
        <v>32.0</v>
      </c>
      <c r="G1845" s="27" t="s">
        <v>53</v>
      </c>
      <c r="H1845" s="27">
        <v>11.0</v>
      </c>
      <c r="I1845" s="27" t="s">
        <v>30</v>
      </c>
      <c r="J1845" s="27">
        <v>2.0</v>
      </c>
      <c r="K1845" s="28" t="s">
        <v>48</v>
      </c>
      <c r="L1845" s="31">
        <v>37970.2</v>
      </c>
      <c r="M1845" s="30">
        <v>27058.03</v>
      </c>
      <c r="N1845" s="27"/>
      <c r="O1845" s="27">
        <v>17.0</v>
      </c>
      <c r="P1845" s="31">
        <v>17087.920000000002</v>
      </c>
      <c r="Q1845" s="29">
        <v>0.2</v>
      </c>
      <c r="R1845" s="31">
        <v>2501000.0</v>
      </c>
      <c r="S1845" s="27">
        <v>2874.0</v>
      </c>
      <c r="T1845" s="27">
        <v>8.30705</v>
      </c>
      <c r="U1845" s="34"/>
    </row>
    <row r="1846" hidden="1">
      <c r="A1846" s="27">
        <v>811.0</v>
      </c>
      <c r="B1846" s="27" t="s">
        <v>58</v>
      </c>
      <c r="C1846" s="27" t="s">
        <v>27</v>
      </c>
      <c r="D1846" s="27" t="s">
        <v>27</v>
      </c>
      <c r="E1846" s="27" t="s">
        <v>28</v>
      </c>
      <c r="F1846" s="27">
        <v>32.0</v>
      </c>
      <c r="G1846" s="27" t="s">
        <v>53</v>
      </c>
      <c r="H1846" s="27">
        <v>11.0</v>
      </c>
      <c r="I1846" s="27" t="s">
        <v>30</v>
      </c>
      <c r="J1846" s="27">
        <v>2.0</v>
      </c>
      <c r="K1846" s="28" t="s">
        <v>49</v>
      </c>
      <c r="L1846" s="31">
        <v>42138.66</v>
      </c>
      <c r="M1846" s="30">
        <v>55.586</v>
      </c>
      <c r="N1846" s="27"/>
      <c r="O1846" s="27">
        <v>3.0</v>
      </c>
      <c r="P1846" s="31">
        <v>21092.64</v>
      </c>
      <c r="Q1846" s="29">
        <v>0.2</v>
      </c>
      <c r="R1846" s="31">
        <v>38000.0</v>
      </c>
      <c r="S1846" s="27">
        <v>124.0</v>
      </c>
      <c r="T1846" s="27">
        <v>8.08129</v>
      </c>
      <c r="U1846" s="34"/>
    </row>
    <row r="1847" hidden="1">
      <c r="A1847" s="27">
        <v>812.0</v>
      </c>
      <c r="B1847" s="27" t="s">
        <v>58</v>
      </c>
      <c r="C1847" s="27" t="s">
        <v>27</v>
      </c>
      <c r="D1847" s="27" t="s">
        <v>27</v>
      </c>
      <c r="E1847" s="27" t="s">
        <v>28</v>
      </c>
      <c r="F1847" s="27">
        <v>32.0</v>
      </c>
      <c r="G1847" s="27" t="s">
        <v>53</v>
      </c>
      <c r="H1847" s="27">
        <v>11.0</v>
      </c>
      <c r="I1847" s="27" t="s">
        <v>30</v>
      </c>
      <c r="J1847" s="27">
        <v>2.0</v>
      </c>
      <c r="K1847" s="28" t="s">
        <v>50</v>
      </c>
      <c r="L1847" s="31">
        <v>30337.29</v>
      </c>
      <c r="M1847" s="30">
        <v>8009.51</v>
      </c>
      <c r="N1847" s="27"/>
      <c r="O1847" s="27">
        <v>23.0</v>
      </c>
      <c r="P1847" s="31">
        <v>67760.08</v>
      </c>
      <c r="Q1847" s="29">
        <v>0.6</v>
      </c>
      <c r="R1847" s="31">
        <v>3028000.0</v>
      </c>
      <c r="S1847" s="27">
        <v>3684.0</v>
      </c>
      <c r="T1847" s="27">
        <v>9.63395</v>
      </c>
      <c r="U1847" s="34"/>
    </row>
    <row r="1848" hidden="1">
      <c r="A1848" s="27">
        <v>813.0</v>
      </c>
      <c r="B1848" s="27" t="s">
        <v>58</v>
      </c>
      <c r="C1848" s="27" t="s">
        <v>27</v>
      </c>
      <c r="D1848" s="27" t="s">
        <v>27</v>
      </c>
      <c r="E1848" s="27" t="s">
        <v>28</v>
      </c>
      <c r="F1848" s="27">
        <v>32.0</v>
      </c>
      <c r="G1848" s="27" t="s">
        <v>53</v>
      </c>
      <c r="H1848" s="27">
        <v>11.0</v>
      </c>
      <c r="I1848" s="27" t="s">
        <v>30</v>
      </c>
      <c r="J1848" s="27">
        <v>2.0</v>
      </c>
      <c r="K1848" s="28" t="s">
        <v>51</v>
      </c>
      <c r="L1848" s="31" t="s">
        <v>55</v>
      </c>
      <c r="M1848" s="30"/>
      <c r="N1848" s="27"/>
      <c r="O1848" s="27"/>
      <c r="P1848" s="31"/>
      <c r="Q1848" s="29" t="s">
        <v>57</v>
      </c>
      <c r="R1848" s="31"/>
      <c r="S1848" s="37"/>
      <c r="T1848" s="37"/>
      <c r="U1848" s="38"/>
    </row>
    <row r="1849" hidden="1">
      <c r="A1849" s="27">
        <v>814.0</v>
      </c>
      <c r="B1849" s="27" t="s">
        <v>58</v>
      </c>
      <c r="C1849" s="27" t="s">
        <v>27</v>
      </c>
      <c r="D1849" s="27" t="s">
        <v>27</v>
      </c>
      <c r="E1849" s="27" t="s">
        <v>28</v>
      </c>
      <c r="F1849" s="27">
        <v>32.0</v>
      </c>
      <c r="G1849" s="27" t="s">
        <v>53</v>
      </c>
      <c r="H1849" s="27">
        <v>11.0</v>
      </c>
      <c r="I1849" s="27" t="s">
        <v>30</v>
      </c>
      <c r="J1849" s="27">
        <v>2.0</v>
      </c>
      <c r="K1849" s="28" t="s">
        <v>52</v>
      </c>
      <c r="L1849" s="31" t="s">
        <v>55</v>
      </c>
      <c r="M1849" s="30"/>
      <c r="N1849" s="27"/>
      <c r="O1849" s="27"/>
      <c r="P1849" s="31"/>
      <c r="Q1849" s="29" t="s">
        <v>57</v>
      </c>
      <c r="R1849" s="31"/>
      <c r="S1849" s="37"/>
      <c r="T1849" s="37"/>
      <c r="U1849" s="38"/>
    </row>
    <row r="1850" hidden="1">
      <c r="A1850" s="27">
        <v>815.0</v>
      </c>
      <c r="B1850" s="27" t="s">
        <v>58</v>
      </c>
      <c r="C1850" s="27" t="s">
        <v>27</v>
      </c>
      <c r="D1850" s="27" t="s">
        <v>27</v>
      </c>
      <c r="E1850" s="27" t="s">
        <v>28</v>
      </c>
      <c r="F1850" s="27">
        <v>32.0</v>
      </c>
      <c r="G1850" s="27" t="s">
        <v>53</v>
      </c>
      <c r="H1850" s="27">
        <v>11.0</v>
      </c>
      <c r="I1850" s="27" t="s">
        <v>30</v>
      </c>
      <c r="J1850" s="27">
        <v>4.0</v>
      </c>
      <c r="K1850" s="28" t="s">
        <v>31</v>
      </c>
      <c r="L1850" s="31">
        <v>189123.79</v>
      </c>
      <c r="M1850" s="30">
        <v>19.264</v>
      </c>
      <c r="N1850" s="27"/>
      <c r="O1850" s="27">
        <v>2.0</v>
      </c>
      <c r="P1850" s="31">
        <v>234785.75</v>
      </c>
      <c r="Q1850" s="29">
        <v>1.3</v>
      </c>
      <c r="R1850" s="31">
        <v>201000.0</v>
      </c>
      <c r="S1850" s="27">
        <v>530.0</v>
      </c>
      <c r="T1850" s="27">
        <v>12.50283</v>
      </c>
      <c r="U1850" s="34"/>
    </row>
    <row r="1851" hidden="1">
      <c r="A1851" s="27">
        <v>816.0</v>
      </c>
      <c r="B1851" s="27" t="s">
        <v>58</v>
      </c>
      <c r="C1851" s="27" t="s">
        <v>27</v>
      </c>
      <c r="D1851" s="27" t="s">
        <v>27</v>
      </c>
      <c r="E1851" s="27" t="s">
        <v>28</v>
      </c>
      <c r="F1851" s="27">
        <v>32.0</v>
      </c>
      <c r="G1851" s="27" t="s">
        <v>53</v>
      </c>
      <c r="H1851" s="27">
        <v>11.0</v>
      </c>
      <c r="I1851" s="27" t="s">
        <v>30</v>
      </c>
      <c r="J1851" s="27">
        <v>4.0</v>
      </c>
      <c r="K1851" s="28" t="s">
        <v>32</v>
      </c>
      <c r="L1851" s="31">
        <v>7655.1900000000005</v>
      </c>
      <c r="M1851" s="30">
        <v>3321.79</v>
      </c>
      <c r="N1851" s="27"/>
      <c r="O1851" s="27">
        <v>39.0</v>
      </c>
      <c r="P1851" s="31">
        <v>1.4088206E8</v>
      </c>
      <c r="Q1851" s="29">
        <v>94.0</v>
      </c>
      <c r="R1851" s="31">
        <v>1.45638E8</v>
      </c>
      <c r="S1851" s="27">
        <v>147745.0</v>
      </c>
      <c r="T1851" s="27">
        <v>9.45842</v>
      </c>
      <c r="U1851" s="34"/>
    </row>
    <row r="1852" hidden="1">
      <c r="A1852" s="27">
        <v>817.0</v>
      </c>
      <c r="B1852" s="27" t="s">
        <v>58</v>
      </c>
      <c r="C1852" s="27" t="s">
        <v>27</v>
      </c>
      <c r="D1852" s="27" t="s">
        <v>27</v>
      </c>
      <c r="E1852" s="27" t="s">
        <v>28</v>
      </c>
      <c r="F1852" s="27">
        <v>32.0</v>
      </c>
      <c r="G1852" s="27" t="s">
        <v>53</v>
      </c>
      <c r="H1852" s="27">
        <v>11.0</v>
      </c>
      <c r="I1852" s="27" t="s">
        <v>30</v>
      </c>
      <c r="J1852" s="27">
        <v>4.0</v>
      </c>
      <c r="K1852" s="28" t="s">
        <v>33</v>
      </c>
      <c r="L1852" s="31">
        <v>73955.48999999999</v>
      </c>
      <c r="M1852" s="30">
        <v>314.372</v>
      </c>
      <c r="N1852" s="27"/>
      <c r="O1852" s="27">
        <v>12.0</v>
      </c>
      <c r="P1852" s="31">
        <v>47318.170000000006</v>
      </c>
      <c r="Q1852" s="29">
        <v>0.8</v>
      </c>
      <c r="R1852" s="31">
        <v>427000.0</v>
      </c>
      <c r="S1852" s="27">
        <v>628.0</v>
      </c>
      <c r="T1852" s="27">
        <v>9.81598</v>
      </c>
      <c r="U1852" s="34"/>
    </row>
    <row r="1853" hidden="1">
      <c r="A1853" s="27">
        <v>818.0</v>
      </c>
      <c r="B1853" s="27" t="s">
        <v>58</v>
      </c>
      <c r="C1853" s="27" t="s">
        <v>27</v>
      </c>
      <c r="D1853" s="27" t="s">
        <v>27</v>
      </c>
      <c r="E1853" s="27" t="s">
        <v>28</v>
      </c>
      <c r="F1853" s="27">
        <v>32.0</v>
      </c>
      <c r="G1853" s="27" t="s">
        <v>53</v>
      </c>
      <c r="H1853" s="27">
        <v>11.0</v>
      </c>
      <c r="I1853" s="27" t="s">
        <v>30</v>
      </c>
      <c r="J1853" s="27">
        <v>4.0</v>
      </c>
      <c r="K1853" s="28" t="s">
        <v>34</v>
      </c>
      <c r="L1853" s="31">
        <v>63028.869999999995</v>
      </c>
      <c r="M1853" s="30">
        <v>56244.46</v>
      </c>
      <c r="N1853" s="27"/>
      <c r="O1853" s="27">
        <v>69.0</v>
      </c>
      <c r="P1853" s="31">
        <v>9702.98</v>
      </c>
      <c r="Q1853" s="29">
        <v>0.1</v>
      </c>
      <c r="R1853" s="31">
        <v>3848000.0</v>
      </c>
      <c r="S1853" s="27">
        <v>4299.0</v>
      </c>
      <c r="T1853" s="27">
        <v>10.62696</v>
      </c>
      <c r="U1853" s="34"/>
    </row>
    <row r="1854" hidden="1">
      <c r="A1854" s="27">
        <v>819.0</v>
      </c>
      <c r="B1854" s="27" t="s">
        <v>58</v>
      </c>
      <c r="C1854" s="27" t="s">
        <v>27</v>
      </c>
      <c r="D1854" s="27" t="s">
        <v>27</v>
      </c>
      <c r="E1854" s="27" t="s">
        <v>28</v>
      </c>
      <c r="F1854" s="27">
        <v>32.0</v>
      </c>
      <c r="G1854" s="27" t="s">
        <v>53</v>
      </c>
      <c r="H1854" s="27">
        <v>11.0</v>
      </c>
      <c r="I1854" s="27" t="s">
        <v>30</v>
      </c>
      <c r="J1854" s="27">
        <v>4.0</v>
      </c>
      <c r="K1854" s="28" t="s">
        <v>35</v>
      </c>
      <c r="L1854" s="31">
        <v>64481.399999999994</v>
      </c>
      <c r="M1854" s="30">
        <v>77.729</v>
      </c>
      <c r="N1854" s="27"/>
      <c r="O1854" s="27">
        <v>67.0</v>
      </c>
      <c r="P1854" s="31">
        <v>12452.17</v>
      </c>
      <c r="Q1854" s="29">
        <v>0.2</v>
      </c>
      <c r="R1854" s="31">
        <v>43000.0</v>
      </c>
      <c r="S1854" s="27">
        <v>130.0</v>
      </c>
      <c r="T1854" s="27">
        <v>8.04755</v>
      </c>
      <c r="U1854" s="34"/>
    </row>
    <row r="1855" hidden="1">
      <c r="A1855" s="27">
        <v>820.0</v>
      </c>
      <c r="B1855" s="27" t="s">
        <v>58</v>
      </c>
      <c r="C1855" s="27" t="s">
        <v>27</v>
      </c>
      <c r="D1855" s="27" t="s">
        <v>27</v>
      </c>
      <c r="E1855" s="27" t="s">
        <v>28</v>
      </c>
      <c r="F1855" s="27">
        <v>32.0</v>
      </c>
      <c r="G1855" s="27" t="s">
        <v>53</v>
      </c>
      <c r="H1855" s="27">
        <v>11.0</v>
      </c>
      <c r="I1855" s="27" t="s">
        <v>30</v>
      </c>
      <c r="J1855" s="27">
        <v>4.0</v>
      </c>
      <c r="K1855" s="28" t="s">
        <v>36</v>
      </c>
      <c r="L1855" s="31">
        <v>63728.05</v>
      </c>
      <c r="M1855" s="30">
        <v>54.272</v>
      </c>
      <c r="N1855" s="27"/>
      <c r="O1855" s="27">
        <v>1.0</v>
      </c>
      <c r="P1855" s="31">
        <v>1817.8799999999999</v>
      </c>
      <c r="Q1855" s="82"/>
      <c r="R1855" s="31">
        <v>9000.0</v>
      </c>
      <c r="S1855" s="27">
        <v>70.0</v>
      </c>
      <c r="T1855" s="27">
        <v>3.50779</v>
      </c>
      <c r="U1855" s="34"/>
    </row>
    <row r="1856" hidden="1">
      <c r="A1856" s="27">
        <v>821.0</v>
      </c>
      <c r="B1856" s="27" t="s">
        <v>58</v>
      </c>
      <c r="C1856" s="27" t="s">
        <v>27</v>
      </c>
      <c r="D1856" s="27" t="s">
        <v>27</v>
      </c>
      <c r="E1856" s="27" t="s">
        <v>28</v>
      </c>
      <c r="F1856" s="27">
        <v>32.0</v>
      </c>
      <c r="G1856" s="27" t="s">
        <v>53</v>
      </c>
      <c r="H1856" s="27">
        <v>11.0</v>
      </c>
      <c r="I1856" s="27" t="s">
        <v>30</v>
      </c>
      <c r="J1856" s="27">
        <v>4.0</v>
      </c>
      <c r="K1856" s="28" t="s">
        <v>37</v>
      </c>
      <c r="L1856" s="31">
        <v>69259.19</v>
      </c>
      <c r="M1856" s="30">
        <v>42.432</v>
      </c>
      <c r="N1856" s="27"/>
      <c r="O1856" s="27">
        <v>12.0</v>
      </c>
      <c r="P1856" s="31">
        <v>43568.55</v>
      </c>
      <c r="Q1856" s="29">
        <v>0.7</v>
      </c>
      <c r="R1856" s="31">
        <v>55000.0</v>
      </c>
      <c r="S1856" s="27">
        <v>129.0</v>
      </c>
      <c r="T1856" s="27">
        <v>10.8265</v>
      </c>
      <c r="U1856" s="34"/>
    </row>
    <row r="1857" hidden="1">
      <c r="A1857" s="27">
        <v>822.0</v>
      </c>
      <c r="B1857" s="27" t="s">
        <v>58</v>
      </c>
      <c r="C1857" s="27" t="s">
        <v>27</v>
      </c>
      <c r="D1857" s="27" t="s">
        <v>27</v>
      </c>
      <c r="E1857" s="27" t="s">
        <v>28</v>
      </c>
      <c r="F1857" s="27">
        <v>32.0</v>
      </c>
      <c r="G1857" s="27" t="s">
        <v>53</v>
      </c>
      <c r="H1857" s="27">
        <v>11.0</v>
      </c>
      <c r="I1857" s="27" t="s">
        <v>30</v>
      </c>
      <c r="J1857" s="27">
        <v>4.0</v>
      </c>
      <c r="K1857" s="28" t="s">
        <v>38</v>
      </c>
      <c r="L1857" s="31">
        <v>76245.81000000001</v>
      </c>
      <c r="M1857" s="30">
        <v>122.179</v>
      </c>
      <c r="N1857" s="27"/>
      <c r="O1857" s="27">
        <v>85.0</v>
      </c>
      <c r="P1857" s="31">
        <v>33393.75</v>
      </c>
      <c r="Q1857" s="29">
        <v>0.6</v>
      </c>
      <c r="R1857" s="31">
        <v>72000.0</v>
      </c>
      <c r="S1857" s="27">
        <v>315.0</v>
      </c>
      <c r="T1857" s="27">
        <v>8.58486</v>
      </c>
      <c r="U1857" s="34"/>
    </row>
    <row r="1858" hidden="1">
      <c r="A1858" s="27">
        <v>823.0</v>
      </c>
      <c r="B1858" s="27" t="s">
        <v>58</v>
      </c>
      <c r="C1858" s="27" t="s">
        <v>27</v>
      </c>
      <c r="D1858" s="27" t="s">
        <v>27</v>
      </c>
      <c r="E1858" s="27" t="s">
        <v>28</v>
      </c>
      <c r="F1858" s="27">
        <v>32.0</v>
      </c>
      <c r="G1858" s="27" t="s">
        <v>53</v>
      </c>
      <c r="H1858" s="27">
        <v>11.0</v>
      </c>
      <c r="I1858" s="27" t="s">
        <v>30</v>
      </c>
      <c r="J1858" s="27">
        <v>4.0</v>
      </c>
      <c r="K1858" s="28" t="s">
        <v>39</v>
      </c>
      <c r="L1858" s="31">
        <v>91047.02</v>
      </c>
      <c r="M1858" s="30">
        <v>24.224</v>
      </c>
      <c r="N1858" s="27"/>
      <c r="O1858" s="27">
        <v>12.0</v>
      </c>
      <c r="P1858" s="31">
        <v>108124.68</v>
      </c>
      <c r="Q1858" s="29">
        <v>1.8</v>
      </c>
      <c r="R1858" s="31">
        <v>121000.0</v>
      </c>
      <c r="S1858" s="27">
        <v>317.0</v>
      </c>
      <c r="T1858" s="27">
        <v>8.01306</v>
      </c>
      <c r="U1858" s="34"/>
    </row>
    <row r="1859" hidden="1">
      <c r="A1859" s="27">
        <v>824.0</v>
      </c>
      <c r="B1859" s="27" t="s">
        <v>58</v>
      </c>
      <c r="C1859" s="27" t="s">
        <v>27</v>
      </c>
      <c r="D1859" s="27" t="s">
        <v>27</v>
      </c>
      <c r="E1859" s="27" t="s">
        <v>28</v>
      </c>
      <c r="F1859" s="27">
        <v>32.0</v>
      </c>
      <c r="G1859" s="27" t="s">
        <v>53</v>
      </c>
      <c r="H1859" s="27">
        <v>11.0</v>
      </c>
      <c r="I1859" s="27" t="s">
        <v>30</v>
      </c>
      <c r="J1859" s="27">
        <v>4.0</v>
      </c>
      <c r="K1859" s="28" t="s">
        <v>40</v>
      </c>
      <c r="L1859" s="31">
        <v>63358.74</v>
      </c>
      <c r="M1859" s="30">
        <v>1784.31</v>
      </c>
      <c r="N1859" s="27"/>
      <c r="O1859" s="27">
        <v>16.0</v>
      </c>
      <c r="P1859" s="31">
        <v>144805.08000000002</v>
      </c>
      <c r="Q1859" s="29">
        <v>1.6</v>
      </c>
      <c r="R1859" s="31">
        <v>311000.0</v>
      </c>
      <c r="S1859" s="27">
        <v>740.0</v>
      </c>
      <c r="T1859" s="27">
        <v>8.08358</v>
      </c>
      <c r="U1859" s="34"/>
    </row>
    <row r="1860" hidden="1">
      <c r="A1860" s="27">
        <v>825.0</v>
      </c>
      <c r="B1860" s="27" t="s">
        <v>58</v>
      </c>
      <c r="C1860" s="27" t="s">
        <v>27</v>
      </c>
      <c r="D1860" s="27" t="s">
        <v>27</v>
      </c>
      <c r="E1860" s="27" t="s">
        <v>28</v>
      </c>
      <c r="F1860" s="27">
        <v>32.0</v>
      </c>
      <c r="G1860" s="27" t="s">
        <v>53</v>
      </c>
      <c r="H1860" s="27">
        <v>11.0</v>
      </c>
      <c r="I1860" s="27" t="s">
        <v>30</v>
      </c>
      <c r="J1860" s="27">
        <v>4.0</v>
      </c>
      <c r="K1860" s="28" t="s">
        <v>41</v>
      </c>
      <c r="L1860" s="31">
        <v>7529.6</v>
      </c>
      <c r="M1860" s="30">
        <v>2942.82</v>
      </c>
      <c r="N1860" s="27"/>
      <c r="O1860" s="27">
        <v>22.0</v>
      </c>
      <c r="P1860" s="31">
        <v>1205.84</v>
      </c>
      <c r="Q1860" s="82"/>
      <c r="R1860" s="31">
        <v>189000.0</v>
      </c>
      <c r="S1860" s="27">
        <v>507.0</v>
      </c>
      <c r="T1860" s="27">
        <v>8.95917</v>
      </c>
      <c r="U1860" s="34"/>
    </row>
    <row r="1861" hidden="1">
      <c r="A1861" s="27">
        <v>826.0</v>
      </c>
      <c r="B1861" s="27" t="s">
        <v>58</v>
      </c>
      <c r="C1861" s="27" t="s">
        <v>27</v>
      </c>
      <c r="D1861" s="27" t="s">
        <v>27</v>
      </c>
      <c r="E1861" s="27" t="s">
        <v>28</v>
      </c>
      <c r="F1861" s="27">
        <v>32.0</v>
      </c>
      <c r="G1861" s="27" t="s">
        <v>53</v>
      </c>
      <c r="H1861" s="27">
        <v>11.0</v>
      </c>
      <c r="I1861" s="27" t="s">
        <v>30</v>
      </c>
      <c r="J1861" s="27">
        <v>4.0</v>
      </c>
      <c r="K1861" s="28" t="s">
        <v>42</v>
      </c>
      <c r="L1861" s="31">
        <v>51117.780000000006</v>
      </c>
      <c r="M1861" s="30">
        <v>43.137</v>
      </c>
      <c r="N1861" s="27"/>
      <c r="O1861" s="27">
        <v>59.0</v>
      </c>
      <c r="P1861" s="31">
        <v>3917.94</v>
      </c>
      <c r="Q1861" s="29">
        <v>0.1</v>
      </c>
      <c r="R1861" s="31">
        <v>29000.0</v>
      </c>
      <c r="S1861" s="27">
        <v>122.0</v>
      </c>
      <c r="T1861" s="27">
        <v>7.99078</v>
      </c>
      <c r="U1861" s="34"/>
    </row>
    <row r="1862" hidden="1">
      <c r="A1862" s="27">
        <v>827.0</v>
      </c>
      <c r="B1862" s="27" t="s">
        <v>58</v>
      </c>
      <c r="C1862" s="27" t="s">
        <v>27</v>
      </c>
      <c r="D1862" s="27" t="s">
        <v>27</v>
      </c>
      <c r="E1862" s="27" t="s">
        <v>28</v>
      </c>
      <c r="F1862" s="27">
        <v>32.0</v>
      </c>
      <c r="G1862" s="27" t="s">
        <v>53</v>
      </c>
      <c r="H1862" s="27">
        <v>11.0</v>
      </c>
      <c r="I1862" s="27" t="s">
        <v>30</v>
      </c>
      <c r="J1862" s="27">
        <v>4.0</v>
      </c>
      <c r="K1862" s="28" t="s">
        <v>43</v>
      </c>
      <c r="L1862" s="31">
        <v>7364.19</v>
      </c>
      <c r="M1862" s="30">
        <v>1856.54</v>
      </c>
      <c r="N1862" s="27"/>
      <c r="O1862" s="27">
        <v>59.0</v>
      </c>
      <c r="P1862" s="31">
        <v>8.767448E7</v>
      </c>
      <c r="Q1862" s="29">
        <v>88.7</v>
      </c>
      <c r="R1862" s="31">
        <v>8.8394E7</v>
      </c>
      <c r="S1862" s="27">
        <v>87767.0</v>
      </c>
      <c r="T1862" s="27">
        <v>8.81195</v>
      </c>
      <c r="U1862" s="34"/>
    </row>
    <row r="1863" hidden="1">
      <c r="A1863" s="27">
        <v>828.0</v>
      </c>
      <c r="B1863" s="27" t="s">
        <v>58</v>
      </c>
      <c r="C1863" s="27" t="s">
        <v>27</v>
      </c>
      <c r="D1863" s="27" t="s">
        <v>27</v>
      </c>
      <c r="E1863" s="27" t="s">
        <v>28</v>
      </c>
      <c r="F1863" s="27">
        <v>32.0</v>
      </c>
      <c r="G1863" s="27" t="s">
        <v>53</v>
      </c>
      <c r="H1863" s="27">
        <v>11.0</v>
      </c>
      <c r="I1863" s="27" t="s">
        <v>30</v>
      </c>
      <c r="J1863" s="27">
        <v>4.0</v>
      </c>
      <c r="K1863" s="28" t="s">
        <v>44</v>
      </c>
      <c r="L1863" s="31">
        <v>54823.46</v>
      </c>
      <c r="M1863" s="30">
        <v>109.73</v>
      </c>
      <c r="N1863" s="27"/>
      <c r="O1863" s="27">
        <v>5.0</v>
      </c>
      <c r="P1863" s="31">
        <v>8315.4</v>
      </c>
      <c r="Q1863" s="29">
        <v>0.1</v>
      </c>
      <c r="R1863" s="31">
        <v>22000.0</v>
      </c>
      <c r="S1863" s="27">
        <v>155.0</v>
      </c>
      <c r="T1863" s="27">
        <v>8.18426</v>
      </c>
      <c r="U1863" s="34"/>
    </row>
    <row r="1864" hidden="1">
      <c r="A1864" s="27">
        <v>829.0</v>
      </c>
      <c r="B1864" s="27" t="s">
        <v>58</v>
      </c>
      <c r="C1864" s="27" t="s">
        <v>27</v>
      </c>
      <c r="D1864" s="27" t="s">
        <v>27</v>
      </c>
      <c r="E1864" s="27" t="s">
        <v>28</v>
      </c>
      <c r="F1864" s="27">
        <v>32.0</v>
      </c>
      <c r="G1864" s="27" t="s">
        <v>53</v>
      </c>
      <c r="H1864" s="27">
        <v>11.0</v>
      </c>
      <c r="I1864" s="27" t="s">
        <v>30</v>
      </c>
      <c r="J1864" s="27">
        <v>4.0</v>
      </c>
      <c r="K1864" s="28" t="s">
        <v>45</v>
      </c>
      <c r="L1864" s="31">
        <v>54695.07</v>
      </c>
      <c r="M1864" s="30">
        <v>239.939</v>
      </c>
      <c r="N1864" s="27"/>
      <c r="O1864" s="27">
        <v>12.0</v>
      </c>
      <c r="P1864" s="31">
        <v>3924.5899999999997</v>
      </c>
      <c r="Q1864" s="29">
        <v>0.1</v>
      </c>
      <c r="R1864" s="31">
        <v>111000.0</v>
      </c>
      <c r="S1864" s="27">
        <v>463.0</v>
      </c>
      <c r="T1864" s="27">
        <v>8.79278</v>
      </c>
      <c r="U1864" s="34"/>
    </row>
    <row r="1865" hidden="1">
      <c r="A1865" s="27">
        <v>830.0</v>
      </c>
      <c r="B1865" s="27" t="s">
        <v>58</v>
      </c>
      <c r="C1865" s="27" t="s">
        <v>27</v>
      </c>
      <c r="D1865" s="27" t="s">
        <v>27</v>
      </c>
      <c r="E1865" s="27" t="s">
        <v>28</v>
      </c>
      <c r="F1865" s="27">
        <v>32.0</v>
      </c>
      <c r="G1865" s="27" t="s">
        <v>53</v>
      </c>
      <c r="H1865" s="27">
        <v>11.0</v>
      </c>
      <c r="I1865" s="27" t="s">
        <v>30</v>
      </c>
      <c r="J1865" s="27">
        <v>4.0</v>
      </c>
      <c r="K1865" s="28" t="s">
        <v>46</v>
      </c>
      <c r="L1865" s="31">
        <v>4597.34</v>
      </c>
      <c r="M1865" s="30">
        <v>131.04931</v>
      </c>
      <c r="N1865" s="27"/>
      <c r="O1865" s="27">
        <v>7.0</v>
      </c>
      <c r="P1865" s="31">
        <v>7015.29</v>
      </c>
      <c r="Q1865" s="29">
        <v>0.1</v>
      </c>
      <c r="R1865" s="31">
        <v>6335000.0</v>
      </c>
      <c r="S1865" s="27">
        <v>6549.0</v>
      </c>
      <c r="T1865" s="27">
        <v>8.27396</v>
      </c>
      <c r="U1865" s="34"/>
    </row>
    <row r="1866" hidden="1">
      <c r="A1866" s="27">
        <v>831.0</v>
      </c>
      <c r="B1866" s="27" t="s">
        <v>58</v>
      </c>
      <c r="C1866" s="27" t="s">
        <v>27</v>
      </c>
      <c r="D1866" s="27" t="s">
        <v>27</v>
      </c>
      <c r="E1866" s="27" t="s">
        <v>28</v>
      </c>
      <c r="F1866" s="27">
        <v>32.0</v>
      </c>
      <c r="G1866" s="27" t="s">
        <v>53</v>
      </c>
      <c r="H1866" s="27">
        <v>11.0</v>
      </c>
      <c r="I1866" s="27" t="s">
        <v>30</v>
      </c>
      <c r="J1866" s="27">
        <v>4.0</v>
      </c>
      <c r="K1866" s="28" t="s">
        <v>47</v>
      </c>
      <c r="L1866" s="31">
        <v>48832.93</v>
      </c>
      <c r="M1866" s="30">
        <v>5.19693</v>
      </c>
      <c r="N1866" s="27"/>
      <c r="O1866" s="27">
        <v>11.0</v>
      </c>
      <c r="P1866" s="31">
        <v>95534.7</v>
      </c>
      <c r="Q1866" s="29">
        <v>1.1</v>
      </c>
      <c r="R1866" s="31">
        <v>1237000.0</v>
      </c>
      <c r="S1866" s="27">
        <v>1540.0</v>
      </c>
      <c r="T1866" s="27">
        <v>8.46416</v>
      </c>
      <c r="U1866" s="34"/>
    </row>
    <row r="1867" hidden="1">
      <c r="A1867" s="27">
        <v>832.0</v>
      </c>
      <c r="B1867" s="27" t="s">
        <v>58</v>
      </c>
      <c r="C1867" s="27" t="s">
        <v>27</v>
      </c>
      <c r="D1867" s="27" t="s">
        <v>27</v>
      </c>
      <c r="E1867" s="27" t="s">
        <v>28</v>
      </c>
      <c r="F1867" s="27">
        <v>32.0</v>
      </c>
      <c r="G1867" s="27" t="s">
        <v>53</v>
      </c>
      <c r="H1867" s="27">
        <v>11.0</v>
      </c>
      <c r="I1867" s="27" t="s">
        <v>30</v>
      </c>
      <c r="J1867" s="27">
        <v>4.0</v>
      </c>
      <c r="K1867" s="28" t="s">
        <v>48</v>
      </c>
      <c r="L1867" s="31">
        <v>85743.75</v>
      </c>
      <c r="M1867" s="30">
        <v>54173.35</v>
      </c>
      <c r="N1867" s="27"/>
      <c r="O1867" s="27">
        <v>17.0</v>
      </c>
      <c r="P1867" s="31">
        <v>34537.16</v>
      </c>
      <c r="Q1867" s="29">
        <v>0.3</v>
      </c>
      <c r="R1867" s="31">
        <v>4856000.0</v>
      </c>
      <c r="S1867" s="27">
        <v>5243.0</v>
      </c>
      <c r="T1867" s="27">
        <v>8.06473</v>
      </c>
      <c r="U1867" s="34"/>
    </row>
    <row r="1868" hidden="1">
      <c r="A1868" s="27">
        <v>833.0</v>
      </c>
      <c r="B1868" s="27" t="s">
        <v>58</v>
      </c>
      <c r="C1868" s="27" t="s">
        <v>27</v>
      </c>
      <c r="D1868" s="27" t="s">
        <v>27</v>
      </c>
      <c r="E1868" s="27" t="s">
        <v>28</v>
      </c>
      <c r="F1868" s="27">
        <v>32.0</v>
      </c>
      <c r="G1868" s="27" t="s">
        <v>53</v>
      </c>
      <c r="H1868" s="27">
        <v>11.0</v>
      </c>
      <c r="I1868" s="27" t="s">
        <v>30</v>
      </c>
      <c r="J1868" s="27">
        <v>4.0</v>
      </c>
      <c r="K1868" s="28" t="s">
        <v>49</v>
      </c>
      <c r="L1868" s="31">
        <v>83365.77</v>
      </c>
      <c r="M1868" s="30">
        <v>55.265</v>
      </c>
      <c r="N1868" s="27"/>
      <c r="O1868" s="27">
        <v>3.0</v>
      </c>
      <c r="P1868" s="31">
        <v>50528.09</v>
      </c>
      <c r="Q1868" s="29">
        <v>0.6</v>
      </c>
      <c r="R1868" s="31">
        <v>69000.0</v>
      </c>
      <c r="S1868" s="27">
        <v>159.0</v>
      </c>
      <c r="T1868" s="27">
        <v>8.10956</v>
      </c>
      <c r="U1868" s="34"/>
    </row>
    <row r="1869" hidden="1">
      <c r="A1869" s="27">
        <v>834.0</v>
      </c>
      <c r="B1869" s="27" t="s">
        <v>58</v>
      </c>
      <c r="C1869" s="27" t="s">
        <v>27</v>
      </c>
      <c r="D1869" s="27" t="s">
        <v>27</v>
      </c>
      <c r="E1869" s="27" t="s">
        <v>28</v>
      </c>
      <c r="F1869" s="27">
        <v>32.0</v>
      </c>
      <c r="G1869" s="27" t="s">
        <v>53</v>
      </c>
      <c r="H1869" s="27">
        <v>11.0</v>
      </c>
      <c r="I1869" s="27" t="s">
        <v>30</v>
      </c>
      <c r="J1869" s="27">
        <v>4.0</v>
      </c>
      <c r="K1869" s="28" t="s">
        <v>50</v>
      </c>
      <c r="L1869" s="31">
        <v>60726.04</v>
      </c>
      <c r="M1869" s="30">
        <v>15694.69</v>
      </c>
      <c r="N1869" s="27"/>
      <c r="O1869" s="27">
        <v>23.0</v>
      </c>
      <c r="P1869" s="31">
        <v>135364.55000000002</v>
      </c>
      <c r="Q1869" s="29">
        <v>0.8</v>
      </c>
      <c r="R1869" s="31">
        <v>5966000.0</v>
      </c>
      <c r="S1869" s="27">
        <v>6569.0</v>
      </c>
      <c r="T1869" s="27">
        <v>9.35531</v>
      </c>
      <c r="U1869" s="34"/>
    </row>
    <row r="1870" hidden="1">
      <c r="A1870" s="27">
        <v>835.0</v>
      </c>
      <c r="B1870" s="27" t="s">
        <v>58</v>
      </c>
      <c r="C1870" s="27" t="s">
        <v>27</v>
      </c>
      <c r="D1870" s="27" t="s">
        <v>27</v>
      </c>
      <c r="E1870" s="27" t="s">
        <v>28</v>
      </c>
      <c r="F1870" s="27">
        <v>32.0</v>
      </c>
      <c r="G1870" s="27" t="s">
        <v>53</v>
      </c>
      <c r="H1870" s="27">
        <v>11.0</v>
      </c>
      <c r="I1870" s="27" t="s">
        <v>30</v>
      </c>
      <c r="J1870" s="27">
        <v>4.0</v>
      </c>
      <c r="K1870" s="28" t="s">
        <v>51</v>
      </c>
      <c r="L1870" s="31" t="s">
        <v>55</v>
      </c>
      <c r="M1870" s="30"/>
      <c r="N1870" s="27"/>
      <c r="O1870" s="27"/>
      <c r="P1870" s="31"/>
      <c r="Q1870" s="29" t="s">
        <v>57</v>
      </c>
      <c r="R1870" s="31"/>
      <c r="S1870" s="37"/>
      <c r="T1870" s="37"/>
      <c r="U1870" s="38"/>
    </row>
    <row r="1871" hidden="1">
      <c r="A1871" s="27">
        <v>836.0</v>
      </c>
      <c r="B1871" s="27" t="s">
        <v>58</v>
      </c>
      <c r="C1871" s="27" t="s">
        <v>27</v>
      </c>
      <c r="D1871" s="27" t="s">
        <v>27</v>
      </c>
      <c r="E1871" s="27" t="s">
        <v>28</v>
      </c>
      <c r="F1871" s="27">
        <v>32.0</v>
      </c>
      <c r="G1871" s="27" t="s">
        <v>53</v>
      </c>
      <c r="H1871" s="27">
        <v>11.0</v>
      </c>
      <c r="I1871" s="27" t="s">
        <v>30</v>
      </c>
      <c r="J1871" s="27">
        <v>4.0</v>
      </c>
      <c r="K1871" s="28" t="s">
        <v>52</v>
      </c>
      <c r="L1871" s="31" t="s">
        <v>55</v>
      </c>
      <c r="M1871" s="30"/>
      <c r="N1871" s="27"/>
      <c r="O1871" s="27"/>
      <c r="P1871" s="31"/>
      <c r="Q1871" s="29" t="s">
        <v>57</v>
      </c>
      <c r="R1871" s="31"/>
      <c r="S1871" s="37"/>
      <c r="T1871" s="37"/>
      <c r="U1871" s="38"/>
    </row>
    <row r="1872" hidden="1">
      <c r="A1872" s="27">
        <v>837.0</v>
      </c>
      <c r="B1872" s="27" t="s">
        <v>58</v>
      </c>
      <c r="C1872" s="27" t="s">
        <v>27</v>
      </c>
      <c r="D1872" s="27" t="s">
        <v>27</v>
      </c>
      <c r="E1872" s="27" t="s">
        <v>28</v>
      </c>
      <c r="F1872" s="27">
        <v>32.0</v>
      </c>
      <c r="G1872" s="27" t="s">
        <v>53</v>
      </c>
      <c r="H1872" s="27">
        <v>11.0</v>
      </c>
      <c r="I1872" s="27" t="s">
        <v>30</v>
      </c>
      <c r="J1872" s="27">
        <v>8.0</v>
      </c>
      <c r="K1872" s="28" t="s">
        <v>31</v>
      </c>
      <c r="L1872" s="31">
        <v>354182.68</v>
      </c>
      <c r="M1872" s="30">
        <v>19.616</v>
      </c>
      <c r="N1872" s="27"/>
      <c r="O1872" s="27">
        <v>2.0</v>
      </c>
      <c r="P1872" s="31">
        <v>447830.67</v>
      </c>
      <c r="Q1872" s="29">
        <v>3.8</v>
      </c>
      <c r="R1872" s="31">
        <v>393000.0</v>
      </c>
      <c r="S1872" s="27">
        <v>1552.0</v>
      </c>
      <c r="T1872" s="27">
        <v>9.60402</v>
      </c>
      <c r="U1872" s="34"/>
    </row>
    <row r="1873" hidden="1">
      <c r="A1873" s="27">
        <v>838.0</v>
      </c>
      <c r="B1873" s="27" t="s">
        <v>58</v>
      </c>
      <c r="C1873" s="27" t="s">
        <v>27</v>
      </c>
      <c r="D1873" s="27" t="s">
        <v>27</v>
      </c>
      <c r="E1873" s="27" t="s">
        <v>28</v>
      </c>
      <c r="F1873" s="27">
        <v>32.0</v>
      </c>
      <c r="G1873" s="27" t="s">
        <v>53</v>
      </c>
      <c r="H1873" s="27">
        <v>11.0</v>
      </c>
      <c r="I1873" s="27" t="s">
        <v>30</v>
      </c>
      <c r="J1873" s="27">
        <v>8.0</v>
      </c>
      <c r="K1873" s="28" t="s">
        <v>32</v>
      </c>
      <c r="L1873" s="31">
        <v>19804.010000000002</v>
      </c>
      <c r="M1873" s="30">
        <v>14150.32</v>
      </c>
      <c r="N1873" s="27"/>
      <c r="O1873" s="27">
        <v>39.0</v>
      </c>
      <c r="P1873" s="31">
        <v>5.8571295E8</v>
      </c>
      <c r="Q1873" s="29">
        <v>98.6</v>
      </c>
      <c r="R1873" s="31">
        <v>5.81499E8</v>
      </c>
      <c r="S1873" s="27">
        <v>590921.0</v>
      </c>
      <c r="T1873" s="27">
        <v>9.58742</v>
      </c>
      <c r="U1873" s="34"/>
    </row>
    <row r="1874" hidden="1">
      <c r="A1874" s="27">
        <v>839.0</v>
      </c>
      <c r="B1874" s="27" t="s">
        <v>58</v>
      </c>
      <c r="C1874" s="27" t="s">
        <v>27</v>
      </c>
      <c r="D1874" s="27" t="s">
        <v>27</v>
      </c>
      <c r="E1874" s="27" t="s">
        <v>28</v>
      </c>
      <c r="F1874" s="27">
        <v>32.0</v>
      </c>
      <c r="G1874" s="27" t="s">
        <v>53</v>
      </c>
      <c r="H1874" s="27">
        <v>11.0</v>
      </c>
      <c r="I1874" s="27" t="s">
        <v>30</v>
      </c>
      <c r="J1874" s="27">
        <v>8.0</v>
      </c>
      <c r="K1874" s="28" t="s">
        <v>33</v>
      </c>
      <c r="L1874" s="31">
        <v>149673.53</v>
      </c>
      <c r="M1874" s="30">
        <v>650.378</v>
      </c>
      <c r="N1874" s="27"/>
      <c r="O1874" s="27">
        <v>12.0</v>
      </c>
      <c r="P1874" s="31">
        <v>93701.26999999999</v>
      </c>
      <c r="Q1874" s="29">
        <v>1.1</v>
      </c>
      <c r="R1874" s="31">
        <v>879000.0</v>
      </c>
      <c r="S1874" s="27">
        <v>1219.0</v>
      </c>
      <c r="T1874" s="27">
        <v>9.94794</v>
      </c>
      <c r="U1874" s="34"/>
    </row>
    <row r="1875" hidden="1">
      <c r="A1875" s="27">
        <v>840.0</v>
      </c>
      <c r="B1875" s="27" t="s">
        <v>58</v>
      </c>
      <c r="C1875" s="27" t="s">
        <v>27</v>
      </c>
      <c r="D1875" s="27" t="s">
        <v>27</v>
      </c>
      <c r="E1875" s="27" t="s">
        <v>28</v>
      </c>
      <c r="F1875" s="27">
        <v>32.0</v>
      </c>
      <c r="G1875" s="27" t="s">
        <v>53</v>
      </c>
      <c r="H1875" s="27">
        <v>11.0</v>
      </c>
      <c r="I1875" s="27" t="s">
        <v>30</v>
      </c>
      <c r="J1875" s="27">
        <v>8.0</v>
      </c>
      <c r="K1875" s="28" t="s">
        <v>34</v>
      </c>
      <c r="L1875" s="31">
        <v>123792.33</v>
      </c>
      <c r="M1875" s="30">
        <v>112647.5</v>
      </c>
      <c r="N1875" s="27"/>
      <c r="O1875" s="27">
        <v>69.0</v>
      </c>
      <c r="P1875" s="31">
        <v>19338.03</v>
      </c>
      <c r="Q1875" s="29">
        <v>0.1</v>
      </c>
      <c r="R1875" s="31">
        <v>7579000.0</v>
      </c>
      <c r="S1875" s="27">
        <v>8158.0</v>
      </c>
      <c r="T1875" s="27">
        <v>11.16626</v>
      </c>
      <c r="U1875" s="34"/>
    </row>
    <row r="1876" hidden="1">
      <c r="A1876" s="27">
        <v>841.0</v>
      </c>
      <c r="B1876" s="27" t="s">
        <v>58</v>
      </c>
      <c r="C1876" s="27" t="s">
        <v>27</v>
      </c>
      <c r="D1876" s="27" t="s">
        <v>27</v>
      </c>
      <c r="E1876" s="27" t="s">
        <v>28</v>
      </c>
      <c r="F1876" s="27">
        <v>32.0</v>
      </c>
      <c r="G1876" s="27" t="s">
        <v>53</v>
      </c>
      <c r="H1876" s="27">
        <v>11.0</v>
      </c>
      <c r="I1876" s="27" t="s">
        <v>30</v>
      </c>
      <c r="J1876" s="27">
        <v>8.0</v>
      </c>
      <c r="K1876" s="28" t="s">
        <v>35</v>
      </c>
      <c r="L1876" s="31">
        <v>140057.67</v>
      </c>
      <c r="M1876" s="30">
        <v>77.889</v>
      </c>
      <c r="N1876" s="27"/>
      <c r="O1876" s="27">
        <v>67.0</v>
      </c>
      <c r="P1876" s="31">
        <v>27246.4</v>
      </c>
      <c r="Q1876" s="29">
        <v>0.5</v>
      </c>
      <c r="R1876" s="31">
        <v>58000.0</v>
      </c>
      <c r="S1876" s="27">
        <v>226.0</v>
      </c>
      <c r="T1876" s="27">
        <v>7.77612</v>
      </c>
      <c r="U1876" s="34"/>
    </row>
    <row r="1877" hidden="1">
      <c r="A1877" s="27">
        <v>842.0</v>
      </c>
      <c r="B1877" s="27" t="s">
        <v>58</v>
      </c>
      <c r="C1877" s="27" t="s">
        <v>27</v>
      </c>
      <c r="D1877" s="27" t="s">
        <v>27</v>
      </c>
      <c r="E1877" s="27" t="s">
        <v>28</v>
      </c>
      <c r="F1877" s="27">
        <v>32.0</v>
      </c>
      <c r="G1877" s="27" t="s">
        <v>53</v>
      </c>
      <c r="H1877" s="27">
        <v>11.0</v>
      </c>
      <c r="I1877" s="27" t="s">
        <v>30</v>
      </c>
      <c r="J1877" s="27">
        <v>8.0</v>
      </c>
      <c r="K1877" s="28" t="s">
        <v>36</v>
      </c>
      <c r="L1877" s="31">
        <v>126352.33</v>
      </c>
      <c r="M1877" s="30">
        <v>88.865</v>
      </c>
      <c r="N1877" s="27"/>
      <c r="O1877" s="27">
        <v>1.0</v>
      </c>
      <c r="P1877" s="31">
        <v>3574.6099999999997</v>
      </c>
      <c r="Q1877" s="29">
        <v>0.1</v>
      </c>
      <c r="R1877" s="31">
        <v>11000.0</v>
      </c>
      <c r="S1877" s="27">
        <v>86.0</v>
      </c>
      <c r="T1877" s="27">
        <v>3.51069</v>
      </c>
      <c r="U1877" s="34"/>
    </row>
    <row r="1878" hidden="1">
      <c r="A1878" s="27">
        <v>843.0</v>
      </c>
      <c r="B1878" s="27" t="s">
        <v>58</v>
      </c>
      <c r="C1878" s="27" t="s">
        <v>27</v>
      </c>
      <c r="D1878" s="27" t="s">
        <v>27</v>
      </c>
      <c r="E1878" s="27" t="s">
        <v>28</v>
      </c>
      <c r="F1878" s="27">
        <v>32.0</v>
      </c>
      <c r="G1878" s="27" t="s">
        <v>53</v>
      </c>
      <c r="H1878" s="27">
        <v>11.0</v>
      </c>
      <c r="I1878" s="27" t="s">
        <v>30</v>
      </c>
      <c r="J1878" s="27">
        <v>8.0</v>
      </c>
      <c r="K1878" s="28" t="s">
        <v>37</v>
      </c>
      <c r="L1878" s="31">
        <v>1370228.5</v>
      </c>
      <c r="M1878" s="30">
        <v>41.857</v>
      </c>
      <c r="N1878" s="27"/>
      <c r="O1878" s="27">
        <v>12.0</v>
      </c>
      <c r="P1878" s="31">
        <v>91403.61</v>
      </c>
      <c r="Q1878" s="29">
        <v>1.6</v>
      </c>
      <c r="R1878" s="31">
        <v>101000.0</v>
      </c>
      <c r="S1878" s="27">
        <v>245.0</v>
      </c>
      <c r="T1878" s="27">
        <v>8.05241</v>
      </c>
      <c r="U1878" s="34"/>
    </row>
    <row r="1879" hidden="1">
      <c r="A1879" s="27">
        <v>844.0</v>
      </c>
      <c r="B1879" s="27" t="s">
        <v>58</v>
      </c>
      <c r="C1879" s="27" t="s">
        <v>27</v>
      </c>
      <c r="D1879" s="27" t="s">
        <v>27</v>
      </c>
      <c r="E1879" s="27" t="s">
        <v>28</v>
      </c>
      <c r="F1879" s="27">
        <v>32.0</v>
      </c>
      <c r="G1879" s="27" t="s">
        <v>53</v>
      </c>
      <c r="H1879" s="27">
        <v>11.0</v>
      </c>
      <c r="I1879" s="27" t="s">
        <v>30</v>
      </c>
      <c r="J1879" s="27">
        <v>8.0</v>
      </c>
      <c r="K1879" s="28" t="s">
        <v>38</v>
      </c>
      <c r="L1879" s="31">
        <v>160971.93</v>
      </c>
      <c r="M1879" s="30">
        <v>122.21</v>
      </c>
      <c r="N1879" s="27"/>
      <c r="O1879" s="27">
        <v>85.0</v>
      </c>
      <c r="P1879" s="31">
        <v>80293.5</v>
      </c>
      <c r="Q1879" s="29">
        <v>1.4</v>
      </c>
      <c r="R1879" s="31">
        <v>122000.0</v>
      </c>
      <c r="S1879" s="27">
        <v>414.0</v>
      </c>
      <c r="T1879" s="27">
        <v>8.07738</v>
      </c>
      <c r="U1879" s="34"/>
    </row>
    <row r="1880" hidden="1">
      <c r="A1880" s="27">
        <v>845.0</v>
      </c>
      <c r="B1880" s="27" t="s">
        <v>58</v>
      </c>
      <c r="C1880" s="27" t="s">
        <v>27</v>
      </c>
      <c r="D1880" s="27" t="s">
        <v>27</v>
      </c>
      <c r="E1880" s="27" t="s">
        <v>28</v>
      </c>
      <c r="F1880" s="27">
        <v>32.0</v>
      </c>
      <c r="G1880" s="27" t="s">
        <v>53</v>
      </c>
      <c r="H1880" s="27">
        <v>11.0</v>
      </c>
      <c r="I1880" s="27" t="s">
        <v>30</v>
      </c>
      <c r="J1880" s="27">
        <v>8.0</v>
      </c>
      <c r="K1880" s="28" t="s">
        <v>39</v>
      </c>
      <c r="L1880" s="31">
        <v>184600.77000000002</v>
      </c>
      <c r="M1880" s="30">
        <v>41.154</v>
      </c>
      <c r="N1880" s="27"/>
      <c r="O1880" s="27">
        <v>12.0</v>
      </c>
      <c r="P1880" s="31">
        <v>229905.48</v>
      </c>
      <c r="Q1880" s="29">
        <v>3.9</v>
      </c>
      <c r="R1880" s="31">
        <v>242000.0</v>
      </c>
      <c r="S1880" s="27">
        <v>622.0</v>
      </c>
      <c r="T1880" s="27">
        <v>7.76614</v>
      </c>
      <c r="U1880" s="34"/>
    </row>
    <row r="1881" hidden="1">
      <c r="A1881" s="27">
        <v>846.0</v>
      </c>
      <c r="B1881" s="27" t="s">
        <v>58</v>
      </c>
      <c r="C1881" s="27" t="s">
        <v>27</v>
      </c>
      <c r="D1881" s="27" t="s">
        <v>27</v>
      </c>
      <c r="E1881" s="27" t="s">
        <v>28</v>
      </c>
      <c r="F1881" s="27">
        <v>32.0</v>
      </c>
      <c r="G1881" s="27" t="s">
        <v>53</v>
      </c>
      <c r="H1881" s="27">
        <v>11.0</v>
      </c>
      <c r="I1881" s="27" t="s">
        <v>30</v>
      </c>
      <c r="J1881" s="27">
        <v>8.0</v>
      </c>
      <c r="K1881" s="28" t="s">
        <v>40</v>
      </c>
      <c r="L1881" s="31">
        <v>125306.22</v>
      </c>
      <c r="M1881" s="30">
        <v>3737.85</v>
      </c>
      <c r="N1881" s="27"/>
      <c r="O1881" s="27">
        <v>16.0</v>
      </c>
      <c r="P1881" s="31">
        <v>285739.48000000004</v>
      </c>
      <c r="Q1881" s="29">
        <v>3.2</v>
      </c>
      <c r="R1881" s="31">
        <v>598000.0</v>
      </c>
      <c r="S1881" s="27">
        <v>1337.0</v>
      </c>
      <c r="T1881" s="27">
        <v>8.0355</v>
      </c>
      <c r="U1881" s="34"/>
    </row>
    <row r="1882" hidden="1">
      <c r="A1882" s="27">
        <v>847.0</v>
      </c>
      <c r="B1882" s="27" t="s">
        <v>58</v>
      </c>
      <c r="C1882" s="27" t="s">
        <v>27</v>
      </c>
      <c r="D1882" s="27" t="s">
        <v>27</v>
      </c>
      <c r="E1882" s="27" t="s">
        <v>28</v>
      </c>
      <c r="F1882" s="27">
        <v>32.0</v>
      </c>
      <c r="G1882" s="27" t="s">
        <v>53</v>
      </c>
      <c r="H1882" s="27">
        <v>11.0</v>
      </c>
      <c r="I1882" s="27" t="s">
        <v>30</v>
      </c>
      <c r="J1882" s="27">
        <v>8.0</v>
      </c>
      <c r="K1882" s="28" t="s">
        <v>41</v>
      </c>
      <c r="L1882" s="31">
        <v>14818.45</v>
      </c>
      <c r="M1882" s="30">
        <v>4138.46</v>
      </c>
      <c r="N1882" s="27"/>
      <c r="O1882" s="27">
        <v>22.0</v>
      </c>
      <c r="P1882" s="31">
        <v>2062.69</v>
      </c>
      <c r="Q1882" s="82"/>
      <c r="R1882" s="31">
        <v>330000.0</v>
      </c>
      <c r="S1882" s="27">
        <v>767.0</v>
      </c>
      <c r="T1882" s="27">
        <v>8.66256</v>
      </c>
      <c r="U1882" s="34"/>
    </row>
    <row r="1883" hidden="1">
      <c r="A1883" s="27">
        <v>848.0</v>
      </c>
      <c r="B1883" s="27" t="s">
        <v>58</v>
      </c>
      <c r="C1883" s="27" t="s">
        <v>27</v>
      </c>
      <c r="D1883" s="27" t="s">
        <v>27</v>
      </c>
      <c r="E1883" s="27" t="s">
        <v>28</v>
      </c>
      <c r="F1883" s="27">
        <v>32.0</v>
      </c>
      <c r="G1883" s="27" t="s">
        <v>53</v>
      </c>
      <c r="H1883" s="27">
        <v>11.0</v>
      </c>
      <c r="I1883" s="27" t="s">
        <v>30</v>
      </c>
      <c r="J1883" s="27">
        <v>8.0</v>
      </c>
      <c r="K1883" s="28" t="s">
        <v>42</v>
      </c>
      <c r="L1883" s="31">
        <v>110372.31</v>
      </c>
      <c r="M1883" s="30">
        <v>43.072</v>
      </c>
      <c r="N1883" s="27"/>
      <c r="O1883" s="27">
        <v>59.0</v>
      </c>
      <c r="P1883" s="31">
        <v>7736.37</v>
      </c>
      <c r="Q1883" s="29">
        <v>0.1</v>
      </c>
      <c r="R1883" s="31">
        <v>33000.0</v>
      </c>
      <c r="S1883" s="27">
        <v>195.0</v>
      </c>
      <c r="T1883" s="27">
        <v>7.86264</v>
      </c>
      <c r="U1883" s="34"/>
    </row>
    <row r="1884" hidden="1">
      <c r="A1884" s="27">
        <v>849.0</v>
      </c>
      <c r="B1884" s="27" t="s">
        <v>58</v>
      </c>
      <c r="C1884" s="27" t="s">
        <v>27</v>
      </c>
      <c r="D1884" s="27" t="s">
        <v>27</v>
      </c>
      <c r="E1884" s="27" t="s">
        <v>28</v>
      </c>
      <c r="F1884" s="27">
        <v>32.0</v>
      </c>
      <c r="G1884" s="27" t="s">
        <v>53</v>
      </c>
      <c r="H1884" s="27">
        <v>11.0</v>
      </c>
      <c r="I1884" s="27" t="s">
        <v>30</v>
      </c>
      <c r="J1884" s="27">
        <v>8.0</v>
      </c>
      <c r="K1884" s="28" t="s">
        <v>43</v>
      </c>
      <c r="L1884" s="31">
        <v>15041.73</v>
      </c>
      <c r="M1884" s="30">
        <v>2764.64</v>
      </c>
      <c r="N1884" s="27"/>
      <c r="O1884" s="27">
        <v>59.0</v>
      </c>
      <c r="P1884" s="31">
        <v>3.5548724E8</v>
      </c>
      <c r="Q1884" s="29">
        <v>97.2</v>
      </c>
      <c r="R1884" s="31">
        <v>3.56397E8</v>
      </c>
      <c r="S1884" s="27">
        <v>354336.0</v>
      </c>
      <c r="T1884" s="27">
        <v>10.20314</v>
      </c>
      <c r="U1884" s="34"/>
    </row>
    <row r="1885" hidden="1">
      <c r="A1885" s="27">
        <v>850.0</v>
      </c>
      <c r="B1885" s="27" t="s">
        <v>58</v>
      </c>
      <c r="C1885" s="27" t="s">
        <v>27</v>
      </c>
      <c r="D1885" s="27" t="s">
        <v>27</v>
      </c>
      <c r="E1885" s="27" t="s">
        <v>28</v>
      </c>
      <c r="F1885" s="27">
        <v>32.0</v>
      </c>
      <c r="G1885" s="27" t="s">
        <v>53</v>
      </c>
      <c r="H1885" s="27">
        <v>11.0</v>
      </c>
      <c r="I1885" s="27" t="s">
        <v>30</v>
      </c>
      <c r="J1885" s="27">
        <v>8.0</v>
      </c>
      <c r="K1885" s="28" t="s">
        <v>44</v>
      </c>
      <c r="L1885" s="31">
        <v>111476.43</v>
      </c>
      <c r="M1885" s="30">
        <v>179.331</v>
      </c>
      <c r="N1885" s="27"/>
      <c r="O1885" s="27">
        <v>5.0</v>
      </c>
      <c r="P1885" s="31">
        <v>22012.66</v>
      </c>
      <c r="Q1885" s="29">
        <v>0.2</v>
      </c>
      <c r="R1885" s="31">
        <v>37000.0</v>
      </c>
      <c r="S1885" s="27">
        <v>219.0</v>
      </c>
      <c r="T1885" s="27">
        <v>8.1166</v>
      </c>
      <c r="U1885" s="34"/>
    </row>
    <row r="1886" hidden="1">
      <c r="A1886" s="27">
        <v>851.0</v>
      </c>
      <c r="B1886" s="27" t="s">
        <v>58</v>
      </c>
      <c r="C1886" s="27" t="s">
        <v>27</v>
      </c>
      <c r="D1886" s="27" t="s">
        <v>27</v>
      </c>
      <c r="E1886" s="27" t="s">
        <v>28</v>
      </c>
      <c r="F1886" s="27">
        <v>32.0</v>
      </c>
      <c r="G1886" s="27" t="s">
        <v>53</v>
      </c>
      <c r="H1886" s="27">
        <v>11.0</v>
      </c>
      <c r="I1886" s="27" t="s">
        <v>30</v>
      </c>
      <c r="J1886" s="27">
        <v>8.0</v>
      </c>
      <c r="K1886" s="28" t="s">
        <v>45</v>
      </c>
      <c r="L1886" s="31">
        <v>110407.38</v>
      </c>
      <c r="M1886" s="30">
        <v>313.282</v>
      </c>
      <c r="N1886" s="27"/>
      <c r="O1886" s="27">
        <v>12.0</v>
      </c>
      <c r="P1886" s="31">
        <v>7786.82</v>
      </c>
      <c r="Q1886" s="29">
        <v>0.1</v>
      </c>
      <c r="R1886" s="31">
        <v>165000.0</v>
      </c>
      <c r="S1886" s="27">
        <v>588.0</v>
      </c>
      <c r="T1886" s="27">
        <v>8.56132</v>
      </c>
      <c r="U1886" s="34"/>
    </row>
    <row r="1887" hidden="1">
      <c r="A1887" s="27">
        <v>852.0</v>
      </c>
      <c r="B1887" s="27" t="s">
        <v>58</v>
      </c>
      <c r="C1887" s="27" t="s">
        <v>27</v>
      </c>
      <c r="D1887" s="27" t="s">
        <v>27</v>
      </c>
      <c r="E1887" s="27" t="s">
        <v>28</v>
      </c>
      <c r="F1887" s="27">
        <v>32.0</v>
      </c>
      <c r="G1887" s="27" t="s">
        <v>53</v>
      </c>
      <c r="H1887" s="27">
        <v>11.0</v>
      </c>
      <c r="I1887" s="27" t="s">
        <v>30</v>
      </c>
      <c r="J1887" s="27">
        <v>8.0</v>
      </c>
      <c r="K1887" s="28" t="s">
        <v>46</v>
      </c>
      <c r="L1887" s="31">
        <v>8252.66</v>
      </c>
      <c r="M1887" s="30">
        <v>259561.13</v>
      </c>
      <c r="N1887" s="27"/>
      <c r="O1887" s="27">
        <v>7.0</v>
      </c>
      <c r="P1887" s="31">
        <v>13824.12</v>
      </c>
      <c r="Q1887" s="29">
        <v>0.1</v>
      </c>
      <c r="R1887" s="31">
        <v>1.1594E7</v>
      </c>
      <c r="S1887" s="27">
        <v>12367.0</v>
      </c>
      <c r="T1887" s="27">
        <v>10.89329</v>
      </c>
      <c r="U1887" s="34"/>
    </row>
    <row r="1888" hidden="1">
      <c r="A1888" s="27">
        <v>853.0</v>
      </c>
      <c r="B1888" s="27" t="s">
        <v>58</v>
      </c>
      <c r="C1888" s="27" t="s">
        <v>27</v>
      </c>
      <c r="D1888" s="27" t="s">
        <v>27</v>
      </c>
      <c r="E1888" s="27" t="s">
        <v>28</v>
      </c>
      <c r="F1888" s="27">
        <v>32.0</v>
      </c>
      <c r="G1888" s="27" t="s">
        <v>53</v>
      </c>
      <c r="H1888" s="27">
        <v>11.0</v>
      </c>
      <c r="I1888" s="27" t="s">
        <v>30</v>
      </c>
      <c r="J1888" s="27">
        <v>8.0</v>
      </c>
      <c r="K1888" s="28" t="s">
        <v>47</v>
      </c>
      <c r="L1888" s="31">
        <v>112517.70999999999</v>
      </c>
      <c r="M1888" s="30">
        <v>9785.83</v>
      </c>
      <c r="N1888" s="27"/>
      <c r="O1888" s="27">
        <v>11.0</v>
      </c>
      <c r="P1888" s="31">
        <v>216676.44</v>
      </c>
      <c r="Q1888" s="29">
        <v>2.4</v>
      </c>
      <c r="R1888" s="31">
        <v>2436000.0</v>
      </c>
      <c r="S1888" s="27">
        <v>2834.0</v>
      </c>
      <c r="T1888" s="27">
        <v>8.68543</v>
      </c>
      <c r="U1888" s="34"/>
    </row>
    <row r="1889" hidden="1">
      <c r="A1889" s="27">
        <v>854.0</v>
      </c>
      <c r="B1889" s="27" t="s">
        <v>58</v>
      </c>
      <c r="C1889" s="27" t="s">
        <v>27</v>
      </c>
      <c r="D1889" s="27" t="s">
        <v>27</v>
      </c>
      <c r="E1889" s="27" t="s">
        <v>28</v>
      </c>
      <c r="F1889" s="27">
        <v>32.0</v>
      </c>
      <c r="G1889" s="27" t="s">
        <v>53</v>
      </c>
      <c r="H1889" s="27">
        <v>11.0</v>
      </c>
      <c r="I1889" s="27" t="s">
        <v>30</v>
      </c>
      <c r="J1889" s="27">
        <v>8.0</v>
      </c>
      <c r="K1889" s="28" t="s">
        <v>48</v>
      </c>
      <c r="L1889" s="31">
        <v>134215.11000000002</v>
      </c>
      <c r="M1889" s="30">
        <v>56478.78</v>
      </c>
      <c r="N1889" s="27"/>
      <c r="O1889" s="27">
        <v>19.0</v>
      </c>
      <c r="P1889" s="31">
        <v>122523.70999999999</v>
      </c>
      <c r="Q1889" s="29">
        <v>1.0</v>
      </c>
      <c r="R1889" s="31">
        <v>6293000.0</v>
      </c>
      <c r="S1889" s="27">
        <v>7069.0</v>
      </c>
      <c r="T1889" s="27">
        <v>8.75479</v>
      </c>
      <c r="U1889" s="34"/>
    </row>
    <row r="1890" hidden="1">
      <c r="A1890" s="27">
        <v>855.0</v>
      </c>
      <c r="B1890" s="27" t="s">
        <v>58</v>
      </c>
      <c r="C1890" s="27" t="s">
        <v>27</v>
      </c>
      <c r="D1890" s="27" t="s">
        <v>27</v>
      </c>
      <c r="E1890" s="27" t="s">
        <v>28</v>
      </c>
      <c r="F1890" s="27">
        <v>32.0</v>
      </c>
      <c r="G1890" s="27" t="s">
        <v>53</v>
      </c>
      <c r="H1890" s="27">
        <v>11.0</v>
      </c>
      <c r="I1890" s="27" t="s">
        <v>30</v>
      </c>
      <c r="J1890" s="27">
        <v>8.0</v>
      </c>
      <c r="K1890" s="28" t="s">
        <v>49</v>
      </c>
      <c r="L1890" s="31">
        <v>167353.80000000002</v>
      </c>
      <c r="M1890" s="30">
        <v>89.793</v>
      </c>
      <c r="N1890" s="27"/>
      <c r="O1890" s="27">
        <v>3.0</v>
      </c>
      <c r="P1890" s="31">
        <v>109839.74</v>
      </c>
      <c r="Q1890" s="29">
        <v>1.2</v>
      </c>
      <c r="R1890" s="31">
        <v>128000.0</v>
      </c>
      <c r="S1890" s="27">
        <v>375.0</v>
      </c>
      <c r="T1890" s="27">
        <v>7.68358</v>
      </c>
      <c r="U1890" s="34"/>
    </row>
    <row r="1891" hidden="1">
      <c r="A1891" s="27">
        <v>856.0</v>
      </c>
      <c r="B1891" s="27" t="s">
        <v>58</v>
      </c>
      <c r="C1891" s="27" t="s">
        <v>27</v>
      </c>
      <c r="D1891" s="27" t="s">
        <v>27</v>
      </c>
      <c r="E1891" s="27" t="s">
        <v>28</v>
      </c>
      <c r="F1891" s="27">
        <v>32.0</v>
      </c>
      <c r="G1891" s="27" t="s">
        <v>53</v>
      </c>
      <c r="H1891" s="27">
        <v>11.0</v>
      </c>
      <c r="I1891" s="27" t="s">
        <v>30</v>
      </c>
      <c r="J1891" s="27">
        <v>8.0</v>
      </c>
      <c r="K1891" s="28" t="s">
        <v>50</v>
      </c>
      <c r="L1891" s="31">
        <v>121220.56999999999</v>
      </c>
      <c r="M1891" s="30">
        <v>31858.31</v>
      </c>
      <c r="N1891" s="27"/>
      <c r="O1891" s="27">
        <v>23.0</v>
      </c>
      <c r="P1891" s="31">
        <v>267091.36</v>
      </c>
      <c r="Q1891" s="29">
        <v>1.3</v>
      </c>
      <c r="R1891" s="31">
        <v>1.1461E7</v>
      </c>
      <c r="S1891" s="27">
        <v>12932.0</v>
      </c>
      <c r="T1891" s="27">
        <v>13.47083</v>
      </c>
      <c r="U1891" s="34"/>
    </row>
    <row r="1892" hidden="1">
      <c r="A1892" s="27">
        <v>857.0</v>
      </c>
      <c r="B1892" s="27" t="s">
        <v>58</v>
      </c>
      <c r="C1892" s="27" t="s">
        <v>27</v>
      </c>
      <c r="D1892" s="27" t="s">
        <v>27</v>
      </c>
      <c r="E1892" s="27" t="s">
        <v>28</v>
      </c>
      <c r="F1892" s="27">
        <v>32.0</v>
      </c>
      <c r="G1892" s="27" t="s">
        <v>53</v>
      </c>
      <c r="H1892" s="27">
        <v>11.0</v>
      </c>
      <c r="I1892" s="27" t="s">
        <v>30</v>
      </c>
      <c r="J1892" s="27">
        <v>8.0</v>
      </c>
      <c r="K1892" s="28" t="s">
        <v>51</v>
      </c>
      <c r="L1892" s="31" t="s">
        <v>55</v>
      </c>
      <c r="M1892" s="30"/>
      <c r="N1892" s="27"/>
      <c r="O1892" s="27"/>
      <c r="P1892" s="31"/>
      <c r="Q1892" s="31"/>
      <c r="R1892" s="31"/>
      <c r="S1892" s="37"/>
      <c r="T1892" s="37"/>
      <c r="U1892" s="38"/>
    </row>
    <row r="1893" hidden="1">
      <c r="A1893" s="27">
        <v>858.0</v>
      </c>
      <c r="B1893" s="27" t="s">
        <v>58</v>
      </c>
      <c r="C1893" s="27" t="s">
        <v>27</v>
      </c>
      <c r="D1893" s="27" t="s">
        <v>27</v>
      </c>
      <c r="E1893" s="27" t="s">
        <v>28</v>
      </c>
      <c r="F1893" s="27">
        <v>32.0</v>
      </c>
      <c r="G1893" s="27" t="s">
        <v>53</v>
      </c>
      <c r="H1893" s="27">
        <v>11.0</v>
      </c>
      <c r="I1893" s="27" t="s">
        <v>30</v>
      </c>
      <c r="J1893" s="27">
        <v>8.0</v>
      </c>
      <c r="K1893" s="28" t="s">
        <v>52</v>
      </c>
      <c r="L1893" s="31" t="s">
        <v>55</v>
      </c>
      <c r="M1893" s="30"/>
      <c r="N1893" s="27"/>
      <c r="O1893" s="27"/>
      <c r="P1893" s="31"/>
      <c r="Q1893" s="31"/>
      <c r="R1893" s="31"/>
      <c r="S1893" s="37"/>
      <c r="T1893" s="37"/>
      <c r="U1893" s="38"/>
    </row>
    <row r="1894" hidden="1">
      <c r="A1894" s="27">
        <v>859.0</v>
      </c>
      <c r="B1894" s="27" t="s">
        <v>58</v>
      </c>
      <c r="C1894" s="27" t="s">
        <v>27</v>
      </c>
      <c r="D1894" s="27" t="s">
        <v>27</v>
      </c>
      <c r="E1894" s="27" t="s">
        <v>28</v>
      </c>
      <c r="F1894" s="27">
        <v>64.0</v>
      </c>
      <c r="G1894" s="27" t="s">
        <v>53</v>
      </c>
      <c r="H1894" s="27">
        <v>11.0</v>
      </c>
      <c r="I1894" s="27" t="s">
        <v>30</v>
      </c>
      <c r="J1894" s="27">
        <v>1.0</v>
      </c>
      <c r="K1894" s="28" t="s">
        <v>31</v>
      </c>
      <c r="L1894" s="31">
        <v>52107.280000000006</v>
      </c>
      <c r="M1894" s="30">
        <v>19.393</v>
      </c>
      <c r="N1894" s="27"/>
      <c r="O1894" s="27">
        <v>2.0</v>
      </c>
      <c r="P1894" s="31">
        <v>33138.72</v>
      </c>
      <c r="Q1894" s="29">
        <v>0.6</v>
      </c>
      <c r="R1894" s="31">
        <v>61000.0</v>
      </c>
      <c r="S1894" s="27">
        <v>1178.0</v>
      </c>
      <c r="T1894" s="27">
        <v>13.62905</v>
      </c>
      <c r="U1894" s="34"/>
    </row>
    <row r="1895" hidden="1">
      <c r="A1895" s="27">
        <v>860.0</v>
      </c>
      <c r="B1895" s="27" t="s">
        <v>58</v>
      </c>
      <c r="C1895" s="27" t="s">
        <v>27</v>
      </c>
      <c r="D1895" s="27" t="s">
        <v>27</v>
      </c>
      <c r="E1895" s="27" t="s">
        <v>28</v>
      </c>
      <c r="F1895" s="27">
        <v>64.0</v>
      </c>
      <c r="G1895" s="27" t="s">
        <v>53</v>
      </c>
      <c r="H1895" s="27">
        <v>11.0</v>
      </c>
      <c r="I1895" s="27" t="s">
        <v>30</v>
      </c>
      <c r="J1895" s="27">
        <v>1.0</v>
      </c>
      <c r="K1895" s="28" t="s">
        <v>32</v>
      </c>
      <c r="L1895" s="31">
        <v>2219.42</v>
      </c>
      <c r="M1895" s="30">
        <v>705.491</v>
      </c>
      <c r="N1895" s="27"/>
      <c r="O1895" s="27">
        <v>39.0</v>
      </c>
      <c r="P1895" s="31">
        <v>8950760.0</v>
      </c>
      <c r="Q1895" s="29">
        <v>60.1</v>
      </c>
      <c r="R1895" s="31">
        <v>8882000.0</v>
      </c>
      <c r="S1895" s="27">
        <v>10602.0</v>
      </c>
      <c r="T1895" s="27">
        <v>9.35098</v>
      </c>
      <c r="U1895" s="34"/>
    </row>
    <row r="1896" hidden="1">
      <c r="A1896" s="27">
        <v>861.0</v>
      </c>
      <c r="B1896" s="27" t="s">
        <v>58</v>
      </c>
      <c r="C1896" s="27" t="s">
        <v>27</v>
      </c>
      <c r="D1896" s="27" t="s">
        <v>27</v>
      </c>
      <c r="E1896" s="27" t="s">
        <v>28</v>
      </c>
      <c r="F1896" s="27">
        <v>64.0</v>
      </c>
      <c r="G1896" s="27" t="s">
        <v>53</v>
      </c>
      <c r="H1896" s="27">
        <v>11.0</v>
      </c>
      <c r="I1896" s="27" t="s">
        <v>30</v>
      </c>
      <c r="J1896" s="27">
        <v>1.0</v>
      </c>
      <c r="K1896" s="28" t="s">
        <v>33</v>
      </c>
      <c r="L1896" s="31">
        <v>15581.64</v>
      </c>
      <c r="M1896" s="30">
        <v>160.773</v>
      </c>
      <c r="N1896" s="27"/>
      <c r="O1896" s="27">
        <v>12.0</v>
      </c>
      <c r="P1896" s="31">
        <v>11120.0</v>
      </c>
      <c r="Q1896" s="29">
        <v>0.2</v>
      </c>
      <c r="R1896" s="31">
        <v>117000.0</v>
      </c>
      <c r="S1896" s="27">
        <v>1089.0</v>
      </c>
      <c r="T1896" s="27">
        <v>8.64392</v>
      </c>
      <c r="U1896" s="34"/>
    </row>
    <row r="1897" hidden="1">
      <c r="A1897" s="27">
        <v>862.0</v>
      </c>
      <c r="B1897" s="27" t="s">
        <v>58</v>
      </c>
      <c r="C1897" s="27" t="s">
        <v>27</v>
      </c>
      <c r="D1897" s="27" t="s">
        <v>27</v>
      </c>
      <c r="E1897" s="27" t="s">
        <v>28</v>
      </c>
      <c r="F1897" s="27">
        <v>64.0</v>
      </c>
      <c r="G1897" s="27" t="s">
        <v>53</v>
      </c>
      <c r="H1897" s="27">
        <v>11.0</v>
      </c>
      <c r="I1897" s="27" t="s">
        <v>30</v>
      </c>
      <c r="J1897" s="27">
        <v>1.0</v>
      </c>
      <c r="K1897" s="28" t="s">
        <v>34</v>
      </c>
      <c r="L1897" s="31">
        <v>11968.47</v>
      </c>
      <c r="M1897" s="30">
        <v>14.55474</v>
      </c>
      <c r="N1897" s="27"/>
      <c r="O1897" s="27">
        <v>69.0</v>
      </c>
      <c r="P1897" s="31">
        <v>2769.6299999999997</v>
      </c>
      <c r="Q1897" s="82"/>
      <c r="R1897" s="31">
        <v>1019000.0</v>
      </c>
      <c r="S1897" s="27">
        <v>2182.0</v>
      </c>
      <c r="T1897" s="27">
        <v>10.87165</v>
      </c>
      <c r="U1897" s="34"/>
    </row>
    <row r="1898" hidden="1">
      <c r="A1898" s="27">
        <v>863.0</v>
      </c>
      <c r="B1898" s="27" t="s">
        <v>58</v>
      </c>
      <c r="C1898" s="27" t="s">
        <v>27</v>
      </c>
      <c r="D1898" s="27" t="s">
        <v>27</v>
      </c>
      <c r="E1898" s="27" t="s">
        <v>28</v>
      </c>
      <c r="F1898" s="27">
        <v>64.0</v>
      </c>
      <c r="G1898" s="27" t="s">
        <v>53</v>
      </c>
      <c r="H1898" s="27">
        <v>11.0</v>
      </c>
      <c r="I1898" s="27" t="s">
        <v>30</v>
      </c>
      <c r="J1898" s="27">
        <v>1.0</v>
      </c>
      <c r="K1898" s="28" t="s">
        <v>35</v>
      </c>
      <c r="L1898" s="31">
        <v>16021.75</v>
      </c>
      <c r="M1898" s="30">
        <v>78.02</v>
      </c>
      <c r="N1898" s="27"/>
      <c r="O1898" s="27">
        <v>67.0</v>
      </c>
      <c r="P1898" s="31">
        <v>3034.21</v>
      </c>
      <c r="Q1898" s="29">
        <v>0.1</v>
      </c>
      <c r="R1898" s="31">
        <v>38000.0</v>
      </c>
      <c r="S1898" s="27">
        <v>910.0</v>
      </c>
      <c r="T1898" s="27">
        <v>8.03661</v>
      </c>
      <c r="U1898" s="34"/>
    </row>
    <row r="1899" hidden="1">
      <c r="A1899" s="27">
        <v>864.0</v>
      </c>
      <c r="B1899" s="27" t="s">
        <v>58</v>
      </c>
      <c r="C1899" s="27" t="s">
        <v>27</v>
      </c>
      <c r="D1899" s="27" t="s">
        <v>27</v>
      </c>
      <c r="E1899" s="27" t="s">
        <v>28</v>
      </c>
      <c r="F1899" s="27">
        <v>64.0</v>
      </c>
      <c r="G1899" s="27" t="s">
        <v>53</v>
      </c>
      <c r="H1899" s="27">
        <v>11.0</v>
      </c>
      <c r="I1899" s="27" t="s">
        <v>30</v>
      </c>
      <c r="J1899" s="27">
        <v>1.0</v>
      </c>
      <c r="K1899" s="28" t="s">
        <v>36</v>
      </c>
      <c r="L1899" s="31">
        <v>15354.4</v>
      </c>
      <c r="M1899" s="30">
        <v>54.305</v>
      </c>
      <c r="N1899" s="27"/>
      <c r="O1899" s="27">
        <v>1.0</v>
      </c>
      <c r="P1899" s="31">
        <v>576.173</v>
      </c>
      <c r="Q1899" s="82"/>
      <c r="R1899" s="31">
        <v>12000.0</v>
      </c>
      <c r="S1899" s="27">
        <v>718.0</v>
      </c>
      <c r="T1899" s="27">
        <v>3.63876</v>
      </c>
      <c r="U1899" s="34"/>
    </row>
    <row r="1900" hidden="1">
      <c r="A1900" s="27">
        <v>865.0</v>
      </c>
      <c r="B1900" s="27" t="s">
        <v>58</v>
      </c>
      <c r="C1900" s="27" t="s">
        <v>27</v>
      </c>
      <c r="D1900" s="27" t="s">
        <v>27</v>
      </c>
      <c r="E1900" s="27" t="s">
        <v>28</v>
      </c>
      <c r="F1900" s="27">
        <v>64.0</v>
      </c>
      <c r="G1900" s="27" t="s">
        <v>53</v>
      </c>
      <c r="H1900" s="27">
        <v>11.0</v>
      </c>
      <c r="I1900" s="27" t="s">
        <v>30</v>
      </c>
      <c r="J1900" s="27">
        <v>1.0</v>
      </c>
      <c r="K1900" s="28" t="s">
        <v>37</v>
      </c>
      <c r="L1900" s="31">
        <v>16421.15</v>
      </c>
      <c r="M1900" s="30">
        <v>41.921</v>
      </c>
      <c r="N1900" s="27"/>
      <c r="O1900" s="27">
        <v>12.0</v>
      </c>
      <c r="P1900" s="31">
        <v>10293.01</v>
      </c>
      <c r="Q1900" s="29">
        <v>0.2</v>
      </c>
      <c r="R1900" s="31">
        <v>32000.0</v>
      </c>
      <c r="S1900" s="27">
        <v>845.0</v>
      </c>
      <c r="T1900" s="27">
        <v>8.23652</v>
      </c>
      <c r="U1900" s="34"/>
    </row>
    <row r="1901" hidden="1">
      <c r="A1901" s="27">
        <v>866.0</v>
      </c>
      <c r="B1901" s="27" t="s">
        <v>58</v>
      </c>
      <c r="C1901" s="27" t="s">
        <v>27</v>
      </c>
      <c r="D1901" s="27" t="s">
        <v>27</v>
      </c>
      <c r="E1901" s="27" t="s">
        <v>28</v>
      </c>
      <c r="F1901" s="27">
        <v>64.0</v>
      </c>
      <c r="G1901" s="27" t="s">
        <v>53</v>
      </c>
      <c r="H1901" s="27">
        <v>11.0</v>
      </c>
      <c r="I1901" s="27" t="s">
        <v>30</v>
      </c>
      <c r="J1901" s="27">
        <v>1.0</v>
      </c>
      <c r="K1901" s="28" t="s">
        <v>38</v>
      </c>
      <c r="L1901" s="31">
        <v>17528.0</v>
      </c>
      <c r="M1901" s="30">
        <v>121.122</v>
      </c>
      <c r="N1901" s="27"/>
      <c r="O1901" s="27">
        <v>85.0</v>
      </c>
      <c r="P1901" s="31">
        <v>5835.24</v>
      </c>
      <c r="Q1901" s="29">
        <v>0.1</v>
      </c>
      <c r="R1901" s="31">
        <v>49000.0</v>
      </c>
      <c r="S1901" s="27">
        <v>1058.0</v>
      </c>
      <c r="T1901" s="27">
        <v>8.66965</v>
      </c>
      <c r="U1901" s="34"/>
    </row>
    <row r="1902" hidden="1">
      <c r="A1902" s="27">
        <v>867.0</v>
      </c>
      <c r="B1902" s="27" t="s">
        <v>58</v>
      </c>
      <c r="C1902" s="27" t="s">
        <v>27</v>
      </c>
      <c r="D1902" s="27" t="s">
        <v>27</v>
      </c>
      <c r="E1902" s="27" t="s">
        <v>28</v>
      </c>
      <c r="F1902" s="27">
        <v>64.0</v>
      </c>
      <c r="G1902" s="27" t="s">
        <v>53</v>
      </c>
      <c r="H1902" s="27">
        <v>11.0</v>
      </c>
      <c r="I1902" s="27" t="s">
        <v>30</v>
      </c>
      <c r="J1902" s="27">
        <v>1.0</v>
      </c>
      <c r="K1902" s="28" t="s">
        <v>39</v>
      </c>
      <c r="L1902" s="31">
        <v>22085.97</v>
      </c>
      <c r="M1902" s="30">
        <v>23.809</v>
      </c>
      <c r="N1902" s="27"/>
      <c r="O1902" s="27">
        <v>12.0</v>
      </c>
      <c r="P1902" s="31">
        <v>23501.460000000003</v>
      </c>
      <c r="Q1902" s="29">
        <v>0.4</v>
      </c>
      <c r="R1902" s="31">
        <v>45000.0</v>
      </c>
      <c r="S1902" s="27">
        <v>924.0</v>
      </c>
      <c r="T1902" s="27">
        <v>7.8578</v>
      </c>
      <c r="U1902" s="34"/>
    </row>
    <row r="1903" hidden="1">
      <c r="A1903" s="27">
        <v>868.0</v>
      </c>
      <c r="B1903" s="27" t="s">
        <v>58</v>
      </c>
      <c r="C1903" s="27" t="s">
        <v>27</v>
      </c>
      <c r="D1903" s="27" t="s">
        <v>27</v>
      </c>
      <c r="E1903" s="27" t="s">
        <v>28</v>
      </c>
      <c r="F1903" s="27">
        <v>64.0</v>
      </c>
      <c r="G1903" s="27" t="s">
        <v>53</v>
      </c>
      <c r="H1903" s="27">
        <v>11.0</v>
      </c>
      <c r="I1903" s="27" t="s">
        <v>30</v>
      </c>
      <c r="J1903" s="27">
        <v>1.0</v>
      </c>
      <c r="K1903" s="28" t="s">
        <v>40</v>
      </c>
      <c r="L1903" s="31">
        <v>15490.84</v>
      </c>
      <c r="M1903" s="30">
        <v>490.731</v>
      </c>
      <c r="N1903" s="27"/>
      <c r="O1903" s="27">
        <v>16.0</v>
      </c>
      <c r="P1903" s="31">
        <v>35712.35</v>
      </c>
      <c r="Q1903" s="29">
        <v>0.6</v>
      </c>
      <c r="R1903" s="31">
        <v>101000.0</v>
      </c>
      <c r="S1903" s="27">
        <v>1085.0</v>
      </c>
      <c r="T1903" s="27">
        <v>8.10108</v>
      </c>
      <c r="U1903" s="34"/>
    </row>
    <row r="1904" hidden="1">
      <c r="A1904" s="27">
        <v>869.0</v>
      </c>
      <c r="B1904" s="27" t="s">
        <v>58</v>
      </c>
      <c r="C1904" s="27" t="s">
        <v>27</v>
      </c>
      <c r="D1904" s="27" t="s">
        <v>27</v>
      </c>
      <c r="E1904" s="27" t="s">
        <v>28</v>
      </c>
      <c r="F1904" s="27">
        <v>64.0</v>
      </c>
      <c r="G1904" s="27" t="s">
        <v>53</v>
      </c>
      <c r="H1904" s="27">
        <v>11.0</v>
      </c>
      <c r="I1904" s="27" t="s">
        <v>30</v>
      </c>
      <c r="J1904" s="27">
        <v>1.0</v>
      </c>
      <c r="K1904" s="28" t="s">
        <v>41</v>
      </c>
      <c r="L1904" s="31">
        <v>1895.92</v>
      </c>
      <c r="M1904" s="30">
        <v>475.724</v>
      </c>
      <c r="N1904" s="27"/>
      <c r="O1904" s="27">
        <v>68.0</v>
      </c>
      <c r="P1904" s="31">
        <v>992.985</v>
      </c>
      <c r="Q1904" s="82"/>
      <c r="R1904" s="31">
        <v>80000.0</v>
      </c>
      <c r="S1904" s="27">
        <v>1105.0</v>
      </c>
      <c r="T1904" s="27">
        <v>8.8491</v>
      </c>
      <c r="U1904" s="34"/>
    </row>
    <row r="1905" hidden="1">
      <c r="A1905" s="27">
        <v>870.0</v>
      </c>
      <c r="B1905" s="27" t="s">
        <v>58</v>
      </c>
      <c r="C1905" s="27" t="s">
        <v>27</v>
      </c>
      <c r="D1905" s="27" t="s">
        <v>27</v>
      </c>
      <c r="E1905" s="27" t="s">
        <v>28</v>
      </c>
      <c r="F1905" s="27">
        <v>64.0</v>
      </c>
      <c r="G1905" s="27" t="s">
        <v>53</v>
      </c>
      <c r="H1905" s="27">
        <v>11.0</v>
      </c>
      <c r="I1905" s="27" t="s">
        <v>30</v>
      </c>
      <c r="J1905" s="27">
        <v>1.0</v>
      </c>
      <c r="K1905" s="28" t="s">
        <v>42</v>
      </c>
      <c r="L1905" s="31">
        <v>11800.0</v>
      </c>
      <c r="M1905" s="30">
        <v>43.17</v>
      </c>
      <c r="N1905" s="27"/>
      <c r="O1905" s="27">
        <v>59.0</v>
      </c>
      <c r="P1905" s="31">
        <v>1181.24</v>
      </c>
      <c r="Q1905" s="82"/>
      <c r="R1905" s="31">
        <v>29000.0</v>
      </c>
      <c r="S1905" s="27">
        <v>814.0</v>
      </c>
      <c r="T1905" s="27">
        <v>7.9145</v>
      </c>
      <c r="U1905" s="34"/>
    </row>
    <row r="1906" hidden="1">
      <c r="A1906" s="27">
        <v>871.0</v>
      </c>
      <c r="B1906" s="27" t="s">
        <v>58</v>
      </c>
      <c r="C1906" s="27" t="s">
        <v>27</v>
      </c>
      <c r="D1906" s="27" t="s">
        <v>27</v>
      </c>
      <c r="E1906" s="27" t="s">
        <v>28</v>
      </c>
      <c r="F1906" s="27">
        <v>64.0</v>
      </c>
      <c r="G1906" s="27" t="s">
        <v>53</v>
      </c>
      <c r="H1906" s="27">
        <v>11.0</v>
      </c>
      <c r="I1906" s="27" t="s">
        <v>30</v>
      </c>
      <c r="J1906" s="27">
        <v>1.0</v>
      </c>
      <c r="K1906" s="28" t="s">
        <v>43</v>
      </c>
      <c r="L1906" s="31">
        <v>1871.57</v>
      </c>
      <c r="M1906" s="30">
        <v>548.526</v>
      </c>
      <c r="N1906" s="27"/>
      <c r="O1906" s="27">
        <v>59.0</v>
      </c>
      <c r="P1906" s="31">
        <v>5374370.0</v>
      </c>
      <c r="Q1906" s="29">
        <v>60.7</v>
      </c>
      <c r="R1906" s="31">
        <v>5436000.0</v>
      </c>
      <c r="S1906" s="27">
        <v>6503.0</v>
      </c>
      <c r="T1906" s="27">
        <v>8.33876</v>
      </c>
      <c r="U1906" s="34"/>
    </row>
    <row r="1907" hidden="1">
      <c r="A1907" s="27">
        <v>872.0</v>
      </c>
      <c r="B1907" s="27" t="s">
        <v>58</v>
      </c>
      <c r="C1907" s="27" t="s">
        <v>27</v>
      </c>
      <c r="D1907" s="27" t="s">
        <v>27</v>
      </c>
      <c r="E1907" s="27" t="s">
        <v>28</v>
      </c>
      <c r="F1907" s="27">
        <v>64.0</v>
      </c>
      <c r="G1907" s="27" t="s">
        <v>53</v>
      </c>
      <c r="H1907" s="27">
        <v>11.0</v>
      </c>
      <c r="I1907" s="27" t="s">
        <v>30</v>
      </c>
      <c r="J1907" s="27">
        <v>1.0</v>
      </c>
      <c r="K1907" s="28" t="s">
        <v>44</v>
      </c>
      <c r="L1907" s="31">
        <v>13192.24</v>
      </c>
      <c r="M1907" s="30">
        <v>109.059</v>
      </c>
      <c r="N1907" s="27"/>
      <c r="O1907" s="27">
        <v>5.0</v>
      </c>
      <c r="P1907" s="31">
        <v>927.9889999999999</v>
      </c>
      <c r="Q1907" s="82"/>
      <c r="R1907" s="31">
        <v>18000.0</v>
      </c>
      <c r="S1907" s="27">
        <v>843.0</v>
      </c>
      <c r="T1907" s="27">
        <v>8.08318</v>
      </c>
      <c r="U1907" s="34"/>
    </row>
    <row r="1908" hidden="1">
      <c r="A1908" s="27">
        <v>873.0</v>
      </c>
      <c r="B1908" s="27" t="s">
        <v>58</v>
      </c>
      <c r="C1908" s="27" t="s">
        <v>27</v>
      </c>
      <c r="D1908" s="27" t="s">
        <v>27</v>
      </c>
      <c r="E1908" s="27" t="s">
        <v>28</v>
      </c>
      <c r="F1908" s="27">
        <v>64.0</v>
      </c>
      <c r="G1908" s="27" t="s">
        <v>53</v>
      </c>
      <c r="H1908" s="27">
        <v>11.0</v>
      </c>
      <c r="I1908" s="27" t="s">
        <v>30</v>
      </c>
      <c r="J1908" s="27">
        <v>1.0</v>
      </c>
      <c r="K1908" s="28" t="s">
        <v>45</v>
      </c>
      <c r="L1908" s="31">
        <v>13297.3</v>
      </c>
      <c r="M1908" s="30">
        <v>1.52823</v>
      </c>
      <c r="N1908" s="27"/>
      <c r="O1908" s="27">
        <v>122.0</v>
      </c>
      <c r="P1908" s="31">
        <v>1609.8</v>
      </c>
      <c r="Q1908" s="82"/>
      <c r="R1908" s="31">
        <v>230000.0</v>
      </c>
      <c r="S1908" s="27">
        <v>748.0</v>
      </c>
      <c r="T1908" s="27">
        <v>8.68887</v>
      </c>
      <c r="U1908" s="34"/>
    </row>
    <row r="1909" hidden="1">
      <c r="A1909" s="27">
        <v>874.0</v>
      </c>
      <c r="B1909" s="27" t="s">
        <v>58</v>
      </c>
      <c r="C1909" s="27" t="s">
        <v>27</v>
      </c>
      <c r="D1909" s="27" t="s">
        <v>27</v>
      </c>
      <c r="E1909" s="27" t="s">
        <v>28</v>
      </c>
      <c r="F1909" s="27">
        <v>64.0</v>
      </c>
      <c r="G1909" s="27" t="s">
        <v>53</v>
      </c>
      <c r="H1909" s="27">
        <v>11.0</v>
      </c>
      <c r="I1909" s="27" t="s">
        <v>30</v>
      </c>
      <c r="J1909" s="27">
        <v>1.0</v>
      </c>
      <c r="K1909" s="28" t="s">
        <v>46</v>
      </c>
      <c r="L1909" s="31">
        <v>1943.3400000000001</v>
      </c>
      <c r="M1909" s="30">
        <v>34.35519</v>
      </c>
      <c r="N1909" s="27"/>
      <c r="O1909" s="27">
        <v>7.0</v>
      </c>
      <c r="P1909" s="31">
        <v>1847.4299999999998</v>
      </c>
      <c r="Q1909" s="82"/>
      <c r="R1909" s="31">
        <v>1733000.0</v>
      </c>
      <c r="S1909" s="27">
        <v>2618.0</v>
      </c>
      <c r="T1909" s="27">
        <v>8.15409</v>
      </c>
      <c r="U1909" s="34"/>
    </row>
    <row r="1910" hidden="1">
      <c r="A1910" s="27">
        <v>875.0</v>
      </c>
      <c r="B1910" s="27" t="s">
        <v>58</v>
      </c>
      <c r="C1910" s="27" t="s">
        <v>27</v>
      </c>
      <c r="D1910" s="27" t="s">
        <v>27</v>
      </c>
      <c r="E1910" s="27" t="s">
        <v>28</v>
      </c>
      <c r="F1910" s="27">
        <v>64.0</v>
      </c>
      <c r="G1910" s="27" t="s">
        <v>53</v>
      </c>
      <c r="H1910" s="27">
        <v>11.0</v>
      </c>
      <c r="I1910" s="27" t="s">
        <v>30</v>
      </c>
      <c r="J1910" s="27">
        <v>1.0</v>
      </c>
      <c r="K1910" s="28" t="s">
        <v>47</v>
      </c>
      <c r="L1910" s="31">
        <v>11749.9</v>
      </c>
      <c r="M1910" s="30">
        <v>1674.03</v>
      </c>
      <c r="N1910" s="27"/>
      <c r="O1910" s="27">
        <v>11.0</v>
      </c>
      <c r="P1910" s="31">
        <v>12062.05</v>
      </c>
      <c r="Q1910" s="29">
        <v>0.2</v>
      </c>
      <c r="R1910" s="31">
        <v>340000.0</v>
      </c>
      <c r="S1910" s="27">
        <v>1263.0</v>
      </c>
      <c r="T1910" s="27">
        <v>8.38347</v>
      </c>
      <c r="U1910" s="34"/>
    </row>
    <row r="1911" hidden="1">
      <c r="A1911" s="27">
        <v>876.0</v>
      </c>
      <c r="B1911" s="27" t="s">
        <v>58</v>
      </c>
      <c r="C1911" s="27" t="s">
        <v>27</v>
      </c>
      <c r="D1911" s="27" t="s">
        <v>27</v>
      </c>
      <c r="E1911" s="27" t="s">
        <v>28</v>
      </c>
      <c r="F1911" s="27">
        <v>64.0</v>
      </c>
      <c r="G1911" s="27" t="s">
        <v>53</v>
      </c>
      <c r="H1911" s="27">
        <v>11.0</v>
      </c>
      <c r="I1911" s="27" t="s">
        <v>30</v>
      </c>
      <c r="J1911" s="27">
        <v>1.0</v>
      </c>
      <c r="K1911" s="28" t="s">
        <v>48</v>
      </c>
      <c r="L1911" s="31">
        <v>19057.19</v>
      </c>
      <c r="M1911" s="30">
        <v>14116.61</v>
      </c>
      <c r="N1911" s="27"/>
      <c r="O1911" s="27">
        <v>17.0</v>
      </c>
      <c r="P1911" s="31">
        <v>8495.23</v>
      </c>
      <c r="Q1911" s="29">
        <v>0.1</v>
      </c>
      <c r="R1911" s="31">
        <v>1281000.0</v>
      </c>
      <c r="S1911" s="27">
        <v>2412.0</v>
      </c>
      <c r="T1911" s="27">
        <v>9.15606</v>
      </c>
      <c r="U1911" s="34"/>
    </row>
    <row r="1912" hidden="1">
      <c r="A1912" s="27">
        <v>877.0</v>
      </c>
      <c r="B1912" s="27" t="s">
        <v>58</v>
      </c>
      <c r="C1912" s="27" t="s">
        <v>27</v>
      </c>
      <c r="D1912" s="27" t="s">
        <v>27</v>
      </c>
      <c r="E1912" s="27" t="s">
        <v>28</v>
      </c>
      <c r="F1912" s="27">
        <v>64.0</v>
      </c>
      <c r="G1912" s="27" t="s">
        <v>53</v>
      </c>
      <c r="H1912" s="27">
        <v>11.0</v>
      </c>
      <c r="I1912" s="27" t="s">
        <v>30</v>
      </c>
      <c r="J1912" s="27">
        <v>1.0</v>
      </c>
      <c r="K1912" s="28" t="s">
        <v>49</v>
      </c>
      <c r="L1912" s="31">
        <v>19919.38</v>
      </c>
      <c r="M1912" s="30">
        <v>54.56</v>
      </c>
      <c r="N1912" s="27"/>
      <c r="O1912" s="27">
        <v>3.0</v>
      </c>
      <c r="P1912" s="31">
        <v>7292.5</v>
      </c>
      <c r="Q1912" s="29">
        <v>0.1</v>
      </c>
      <c r="R1912" s="31">
        <v>27000.0</v>
      </c>
      <c r="S1912" s="27">
        <v>869.0</v>
      </c>
      <c r="T1912" s="27">
        <v>7.43661</v>
      </c>
      <c r="U1912" s="34"/>
    </row>
    <row r="1913" hidden="1">
      <c r="A1913" s="27">
        <v>878.0</v>
      </c>
      <c r="B1913" s="27" t="s">
        <v>58</v>
      </c>
      <c r="C1913" s="27" t="s">
        <v>27</v>
      </c>
      <c r="D1913" s="27" t="s">
        <v>27</v>
      </c>
      <c r="E1913" s="27" t="s">
        <v>28</v>
      </c>
      <c r="F1913" s="27">
        <v>64.0</v>
      </c>
      <c r="G1913" s="27" t="s">
        <v>53</v>
      </c>
      <c r="H1913" s="27">
        <v>11.0</v>
      </c>
      <c r="I1913" s="27" t="s">
        <v>30</v>
      </c>
      <c r="J1913" s="27">
        <v>1.0</v>
      </c>
      <c r="K1913" s="28" t="s">
        <v>50</v>
      </c>
      <c r="L1913" s="31">
        <v>14914.23</v>
      </c>
      <c r="M1913" s="30">
        <v>4.61444</v>
      </c>
      <c r="N1913" s="27"/>
      <c r="O1913" s="27">
        <v>23.0</v>
      </c>
      <c r="P1913" s="31">
        <v>3.336903E7</v>
      </c>
      <c r="Q1913" s="29">
        <v>0.4</v>
      </c>
      <c r="R1913" s="31">
        <v>1673000.0</v>
      </c>
      <c r="S1913" s="27">
        <v>3098.0</v>
      </c>
      <c r="T1913" s="27">
        <v>10.35454</v>
      </c>
      <c r="U1913" s="34"/>
    </row>
    <row r="1914" hidden="1">
      <c r="A1914" s="27">
        <v>879.0</v>
      </c>
      <c r="B1914" s="27" t="s">
        <v>58</v>
      </c>
      <c r="C1914" s="27" t="s">
        <v>27</v>
      </c>
      <c r="D1914" s="27" t="s">
        <v>27</v>
      </c>
      <c r="E1914" s="27" t="s">
        <v>28</v>
      </c>
      <c r="F1914" s="27">
        <v>64.0</v>
      </c>
      <c r="G1914" s="27" t="s">
        <v>53</v>
      </c>
      <c r="H1914" s="27">
        <v>11.0</v>
      </c>
      <c r="I1914" s="27" t="s">
        <v>30</v>
      </c>
      <c r="J1914" s="27">
        <v>1.0</v>
      </c>
      <c r="K1914" s="28" t="s">
        <v>51</v>
      </c>
      <c r="L1914" s="31" t="s">
        <v>55</v>
      </c>
      <c r="M1914" s="30"/>
      <c r="N1914" s="27"/>
      <c r="O1914" s="27"/>
      <c r="P1914" s="31"/>
      <c r="Q1914" s="29" t="s">
        <v>30</v>
      </c>
      <c r="R1914" s="31"/>
      <c r="S1914" s="27" t="s">
        <v>30</v>
      </c>
      <c r="T1914" s="37"/>
      <c r="U1914" s="38"/>
    </row>
    <row r="1915" hidden="1">
      <c r="A1915" s="27">
        <v>880.0</v>
      </c>
      <c r="B1915" s="27" t="s">
        <v>58</v>
      </c>
      <c r="C1915" s="27" t="s">
        <v>27</v>
      </c>
      <c r="D1915" s="27" t="s">
        <v>27</v>
      </c>
      <c r="E1915" s="27" t="s">
        <v>28</v>
      </c>
      <c r="F1915" s="27">
        <v>64.0</v>
      </c>
      <c r="G1915" s="27" t="s">
        <v>53</v>
      </c>
      <c r="H1915" s="27">
        <v>11.0</v>
      </c>
      <c r="I1915" s="27" t="s">
        <v>30</v>
      </c>
      <c r="J1915" s="27">
        <v>1.0</v>
      </c>
      <c r="K1915" s="28" t="s">
        <v>52</v>
      </c>
      <c r="L1915" s="31" t="s">
        <v>55</v>
      </c>
      <c r="M1915" s="30"/>
      <c r="N1915" s="27"/>
      <c r="O1915" s="27"/>
      <c r="P1915" s="31"/>
      <c r="Q1915" s="29" t="s">
        <v>30</v>
      </c>
      <c r="R1915" s="31"/>
      <c r="S1915" s="27" t="s">
        <v>30</v>
      </c>
      <c r="T1915" s="37"/>
      <c r="U1915" s="38"/>
    </row>
    <row r="1916" hidden="1">
      <c r="A1916" s="27">
        <v>881.0</v>
      </c>
      <c r="B1916" s="27" t="s">
        <v>58</v>
      </c>
      <c r="C1916" s="27" t="s">
        <v>27</v>
      </c>
      <c r="D1916" s="27" t="s">
        <v>27</v>
      </c>
      <c r="E1916" s="27" t="s">
        <v>28</v>
      </c>
      <c r="F1916" s="27">
        <v>64.0</v>
      </c>
      <c r="G1916" s="27" t="s">
        <v>53</v>
      </c>
      <c r="H1916" s="27">
        <v>11.0</v>
      </c>
      <c r="I1916" s="27" t="s">
        <v>30</v>
      </c>
      <c r="J1916" s="27">
        <v>2.0</v>
      </c>
      <c r="K1916" s="28" t="s">
        <v>31</v>
      </c>
      <c r="L1916" s="31">
        <v>107268.56999999999</v>
      </c>
      <c r="M1916" s="30">
        <v>20.032</v>
      </c>
      <c r="N1916" s="27"/>
      <c r="O1916" s="27">
        <v>2.0</v>
      </c>
      <c r="P1916" s="31">
        <v>65841.09999999999</v>
      </c>
      <c r="Q1916" s="29">
        <v>1.1</v>
      </c>
      <c r="R1916" s="31">
        <v>76000.0</v>
      </c>
      <c r="S1916" s="27">
        <v>1328.0</v>
      </c>
      <c r="T1916" s="27">
        <v>10.78895</v>
      </c>
      <c r="U1916" s="34"/>
    </row>
    <row r="1917" hidden="1">
      <c r="A1917" s="27">
        <v>882.0</v>
      </c>
      <c r="B1917" s="27" t="s">
        <v>58</v>
      </c>
      <c r="C1917" s="27" t="s">
        <v>27</v>
      </c>
      <c r="D1917" s="27" t="s">
        <v>27</v>
      </c>
      <c r="E1917" s="27" t="s">
        <v>28</v>
      </c>
      <c r="F1917" s="27">
        <v>64.0</v>
      </c>
      <c r="G1917" s="27" t="s">
        <v>53</v>
      </c>
      <c r="H1917" s="27">
        <v>11.0</v>
      </c>
      <c r="I1917" s="27" t="s">
        <v>30</v>
      </c>
      <c r="J1917" s="27">
        <v>2.0</v>
      </c>
      <c r="K1917" s="28" t="s">
        <v>32</v>
      </c>
      <c r="L1917" s="31">
        <v>4008.0799999999995</v>
      </c>
      <c r="M1917" s="30">
        <v>1434.11</v>
      </c>
      <c r="N1917" s="27"/>
      <c r="O1917" s="27">
        <v>39.0</v>
      </c>
      <c r="P1917" s="31">
        <v>3.730852E7</v>
      </c>
      <c r="Q1917" s="29">
        <v>83.1</v>
      </c>
      <c r="R1917" s="31">
        <v>3.5338E7</v>
      </c>
      <c r="S1917" s="27">
        <v>39075.0</v>
      </c>
      <c r="T1917" s="27">
        <v>9.51955</v>
      </c>
      <c r="U1917" s="34"/>
    </row>
    <row r="1918" hidden="1">
      <c r="A1918" s="27">
        <v>883.0</v>
      </c>
      <c r="B1918" s="27" t="s">
        <v>58</v>
      </c>
      <c r="C1918" s="27" t="s">
        <v>27</v>
      </c>
      <c r="D1918" s="27" t="s">
        <v>27</v>
      </c>
      <c r="E1918" s="27" t="s">
        <v>28</v>
      </c>
      <c r="F1918" s="27">
        <v>64.0</v>
      </c>
      <c r="G1918" s="27" t="s">
        <v>53</v>
      </c>
      <c r="H1918" s="27">
        <v>11.0</v>
      </c>
      <c r="I1918" s="27" t="s">
        <v>30</v>
      </c>
      <c r="J1918" s="27">
        <v>2.0</v>
      </c>
      <c r="K1918" s="28" t="s">
        <v>33</v>
      </c>
      <c r="L1918" s="31">
        <v>31608.48</v>
      </c>
      <c r="M1918" s="30">
        <v>205.153</v>
      </c>
      <c r="N1918" s="27"/>
      <c r="O1918" s="27">
        <v>12.0</v>
      </c>
      <c r="P1918" s="31">
        <v>22657.94</v>
      </c>
      <c r="Q1918" s="29">
        <v>0.4</v>
      </c>
      <c r="R1918" s="31">
        <v>210000.0</v>
      </c>
      <c r="S1918" s="27">
        <v>1244.0</v>
      </c>
      <c r="T1918" s="27">
        <v>8.25279</v>
      </c>
      <c r="U1918" s="34"/>
    </row>
    <row r="1919" hidden="1">
      <c r="A1919" s="27">
        <v>884.0</v>
      </c>
      <c r="B1919" s="27" t="s">
        <v>58</v>
      </c>
      <c r="C1919" s="27" t="s">
        <v>27</v>
      </c>
      <c r="D1919" s="27" t="s">
        <v>27</v>
      </c>
      <c r="E1919" s="27" t="s">
        <v>28</v>
      </c>
      <c r="F1919" s="27">
        <v>64.0</v>
      </c>
      <c r="G1919" s="27" t="s">
        <v>53</v>
      </c>
      <c r="H1919" s="27">
        <v>11.0</v>
      </c>
      <c r="I1919" s="27" t="s">
        <v>30</v>
      </c>
      <c r="J1919" s="27">
        <v>2.0</v>
      </c>
      <c r="K1919" s="28" t="s">
        <v>34</v>
      </c>
      <c r="L1919" s="31">
        <v>25575.89</v>
      </c>
      <c r="M1919" s="30">
        <v>27273.92</v>
      </c>
      <c r="N1919" s="27"/>
      <c r="O1919" s="27">
        <v>69.0</v>
      </c>
      <c r="P1919" s="31">
        <v>5040.79</v>
      </c>
      <c r="Q1919" s="29">
        <v>0.1</v>
      </c>
      <c r="R1919" s="31">
        <v>1951000.0</v>
      </c>
      <c r="S1919" s="27">
        <v>3162.0</v>
      </c>
      <c r="T1919" s="27">
        <v>11.83994</v>
      </c>
      <c r="U1919" s="34"/>
    </row>
    <row r="1920" hidden="1">
      <c r="A1920" s="27">
        <v>885.0</v>
      </c>
      <c r="B1920" s="27" t="s">
        <v>58</v>
      </c>
      <c r="C1920" s="27" t="s">
        <v>27</v>
      </c>
      <c r="D1920" s="27" t="s">
        <v>27</v>
      </c>
      <c r="E1920" s="27" t="s">
        <v>28</v>
      </c>
      <c r="F1920" s="27">
        <v>64.0</v>
      </c>
      <c r="G1920" s="27" t="s">
        <v>53</v>
      </c>
      <c r="H1920" s="27">
        <v>11.0</v>
      </c>
      <c r="I1920" s="27" t="s">
        <v>30</v>
      </c>
      <c r="J1920" s="27">
        <v>2.0</v>
      </c>
      <c r="K1920" s="28" t="s">
        <v>35</v>
      </c>
      <c r="L1920" s="31">
        <v>35228.33</v>
      </c>
      <c r="M1920" s="30">
        <v>77.792</v>
      </c>
      <c r="N1920" s="27"/>
      <c r="O1920" s="27">
        <v>67.0</v>
      </c>
      <c r="P1920" s="31">
        <v>6018.5</v>
      </c>
      <c r="Q1920" s="29">
        <v>0.1</v>
      </c>
      <c r="R1920" s="31">
        <v>37000.0</v>
      </c>
      <c r="S1920" s="27">
        <v>962.0</v>
      </c>
      <c r="T1920" s="27">
        <v>8.18022</v>
      </c>
      <c r="U1920" s="34"/>
    </row>
    <row r="1921" hidden="1">
      <c r="A1921" s="27">
        <v>886.0</v>
      </c>
      <c r="B1921" s="27" t="s">
        <v>58</v>
      </c>
      <c r="C1921" s="27" t="s">
        <v>27</v>
      </c>
      <c r="D1921" s="27" t="s">
        <v>27</v>
      </c>
      <c r="E1921" s="27" t="s">
        <v>28</v>
      </c>
      <c r="F1921" s="27">
        <v>64.0</v>
      </c>
      <c r="G1921" s="27" t="s">
        <v>53</v>
      </c>
      <c r="H1921" s="27">
        <v>11.0</v>
      </c>
      <c r="I1921" s="27" t="s">
        <v>30</v>
      </c>
      <c r="J1921" s="27">
        <v>2.0</v>
      </c>
      <c r="K1921" s="28" t="s">
        <v>36</v>
      </c>
      <c r="L1921" s="31">
        <v>30929.73</v>
      </c>
      <c r="M1921" s="30">
        <v>52.24</v>
      </c>
      <c r="N1921" s="27"/>
      <c r="O1921" s="27">
        <v>1.0</v>
      </c>
      <c r="P1921" s="31">
        <v>982.891</v>
      </c>
      <c r="Q1921" s="82"/>
      <c r="R1921" s="31">
        <v>8000.0</v>
      </c>
      <c r="S1921" s="27">
        <v>729.0</v>
      </c>
      <c r="T1921" s="27">
        <v>3.60549</v>
      </c>
      <c r="U1921" s="34"/>
    </row>
    <row r="1922" hidden="1">
      <c r="A1922" s="27">
        <v>887.0</v>
      </c>
      <c r="B1922" s="27" t="s">
        <v>58</v>
      </c>
      <c r="C1922" s="27" t="s">
        <v>27</v>
      </c>
      <c r="D1922" s="27" t="s">
        <v>27</v>
      </c>
      <c r="E1922" s="27" t="s">
        <v>28</v>
      </c>
      <c r="F1922" s="27">
        <v>64.0</v>
      </c>
      <c r="G1922" s="27" t="s">
        <v>53</v>
      </c>
      <c r="H1922" s="27">
        <v>11.0</v>
      </c>
      <c r="I1922" s="27" t="s">
        <v>30</v>
      </c>
      <c r="J1922" s="27">
        <v>2.0</v>
      </c>
      <c r="K1922" s="28" t="s">
        <v>37</v>
      </c>
      <c r="L1922" s="31">
        <v>34125.45</v>
      </c>
      <c r="M1922" s="30">
        <v>42.016</v>
      </c>
      <c r="N1922" s="27"/>
      <c r="O1922" s="27">
        <v>12.0</v>
      </c>
      <c r="P1922" s="31">
        <v>20645.39</v>
      </c>
      <c r="Q1922" s="29">
        <v>0.4</v>
      </c>
      <c r="R1922" s="31">
        <v>35000.0</v>
      </c>
      <c r="S1922" s="27">
        <v>897.0</v>
      </c>
      <c r="T1922" s="27">
        <v>7.98012</v>
      </c>
      <c r="U1922" s="34"/>
    </row>
    <row r="1923" hidden="1">
      <c r="A1923" s="27">
        <v>888.0</v>
      </c>
      <c r="B1923" s="27" t="s">
        <v>58</v>
      </c>
      <c r="C1923" s="27" t="s">
        <v>27</v>
      </c>
      <c r="D1923" s="27" t="s">
        <v>27</v>
      </c>
      <c r="E1923" s="27" t="s">
        <v>28</v>
      </c>
      <c r="F1923" s="27">
        <v>64.0</v>
      </c>
      <c r="G1923" s="27" t="s">
        <v>53</v>
      </c>
      <c r="H1923" s="27">
        <v>11.0</v>
      </c>
      <c r="I1923" s="27" t="s">
        <v>30</v>
      </c>
      <c r="J1923" s="27">
        <v>2.0</v>
      </c>
      <c r="K1923" s="28" t="s">
        <v>38</v>
      </c>
      <c r="L1923" s="31">
        <v>35197.88</v>
      </c>
      <c r="M1923" s="30">
        <v>121.92</v>
      </c>
      <c r="N1923" s="27"/>
      <c r="O1923" s="27">
        <v>85.0</v>
      </c>
      <c r="P1923" s="31">
        <v>13935.94</v>
      </c>
      <c r="Q1923" s="29">
        <v>0.2</v>
      </c>
      <c r="R1923" s="31">
        <v>54000.0</v>
      </c>
      <c r="S1923" s="27">
        <v>1075.0</v>
      </c>
      <c r="T1923" s="27">
        <v>8.22925</v>
      </c>
      <c r="U1923" s="34"/>
    </row>
    <row r="1924" hidden="1">
      <c r="A1924" s="27">
        <v>889.0</v>
      </c>
      <c r="B1924" s="27" t="s">
        <v>58</v>
      </c>
      <c r="C1924" s="27" t="s">
        <v>27</v>
      </c>
      <c r="D1924" s="27" t="s">
        <v>27</v>
      </c>
      <c r="E1924" s="27" t="s">
        <v>28</v>
      </c>
      <c r="F1924" s="27">
        <v>64.0</v>
      </c>
      <c r="G1924" s="27" t="s">
        <v>53</v>
      </c>
      <c r="H1924" s="27">
        <v>11.0</v>
      </c>
      <c r="I1924" s="27" t="s">
        <v>30</v>
      </c>
      <c r="J1924" s="27">
        <v>2.0</v>
      </c>
      <c r="K1924" s="28" t="s">
        <v>39</v>
      </c>
      <c r="L1924" s="31">
        <v>45276.53</v>
      </c>
      <c r="M1924" s="30">
        <v>24.16</v>
      </c>
      <c r="N1924" s="27"/>
      <c r="O1924" s="27">
        <v>12.0</v>
      </c>
      <c r="P1924" s="31">
        <v>50296.93</v>
      </c>
      <c r="Q1924" s="29">
        <v>0.9</v>
      </c>
      <c r="R1924" s="31">
        <v>67000.0</v>
      </c>
      <c r="S1924" s="27">
        <v>1005.0</v>
      </c>
      <c r="T1924" s="27">
        <v>8.1356</v>
      </c>
      <c r="U1924" s="34"/>
    </row>
    <row r="1925" hidden="1">
      <c r="A1925" s="27">
        <v>890.0</v>
      </c>
      <c r="B1925" s="27" t="s">
        <v>58</v>
      </c>
      <c r="C1925" s="27" t="s">
        <v>27</v>
      </c>
      <c r="D1925" s="27" t="s">
        <v>27</v>
      </c>
      <c r="E1925" s="27" t="s">
        <v>28</v>
      </c>
      <c r="F1925" s="27">
        <v>64.0</v>
      </c>
      <c r="G1925" s="27" t="s">
        <v>53</v>
      </c>
      <c r="H1925" s="27">
        <v>11.0</v>
      </c>
      <c r="I1925" s="27" t="s">
        <v>30</v>
      </c>
      <c r="J1925" s="27">
        <v>2.0</v>
      </c>
      <c r="K1925" s="28" t="s">
        <v>40</v>
      </c>
      <c r="L1925" s="31">
        <v>31093.86</v>
      </c>
      <c r="M1925" s="30">
        <v>1195.72</v>
      </c>
      <c r="N1925" s="27"/>
      <c r="O1925" s="27">
        <v>16.0</v>
      </c>
      <c r="P1925" s="31">
        <v>71245.94</v>
      </c>
      <c r="Q1925" s="29">
        <v>1.2</v>
      </c>
      <c r="R1925" s="31">
        <v>164000.0</v>
      </c>
      <c r="S1925" s="27">
        <v>1224.0</v>
      </c>
      <c r="T1925" s="27">
        <v>8.32018</v>
      </c>
      <c r="U1925" s="34"/>
    </row>
    <row r="1926" hidden="1">
      <c r="A1926" s="27">
        <v>891.0</v>
      </c>
      <c r="B1926" s="27" t="s">
        <v>58</v>
      </c>
      <c r="C1926" s="27" t="s">
        <v>27</v>
      </c>
      <c r="D1926" s="27" t="s">
        <v>27</v>
      </c>
      <c r="E1926" s="27" t="s">
        <v>28</v>
      </c>
      <c r="F1926" s="27">
        <v>64.0</v>
      </c>
      <c r="G1926" s="27" t="s">
        <v>53</v>
      </c>
      <c r="H1926" s="27">
        <v>11.0</v>
      </c>
      <c r="I1926" s="27" t="s">
        <v>30</v>
      </c>
      <c r="J1926" s="27">
        <v>2.0</v>
      </c>
      <c r="K1926" s="28" t="s">
        <v>41</v>
      </c>
      <c r="L1926" s="31">
        <v>3645.42</v>
      </c>
      <c r="M1926" s="30">
        <v>1647.28</v>
      </c>
      <c r="N1926" s="27"/>
      <c r="O1926" s="27">
        <v>30.0</v>
      </c>
      <c r="P1926" s="31">
        <v>837.45</v>
      </c>
      <c r="Q1926" s="82"/>
      <c r="R1926" s="31">
        <v>115000.0</v>
      </c>
      <c r="S1926" s="27">
        <v>1160.0</v>
      </c>
      <c r="T1926" s="27">
        <v>8.92968</v>
      </c>
      <c r="U1926" s="34"/>
    </row>
    <row r="1927" hidden="1">
      <c r="A1927" s="27">
        <v>892.0</v>
      </c>
      <c r="B1927" s="27" t="s">
        <v>58</v>
      </c>
      <c r="C1927" s="27" t="s">
        <v>27</v>
      </c>
      <c r="D1927" s="27" t="s">
        <v>27</v>
      </c>
      <c r="E1927" s="27" t="s">
        <v>28</v>
      </c>
      <c r="F1927" s="27">
        <v>64.0</v>
      </c>
      <c r="G1927" s="27" t="s">
        <v>53</v>
      </c>
      <c r="H1927" s="27">
        <v>11.0</v>
      </c>
      <c r="I1927" s="27" t="s">
        <v>30</v>
      </c>
      <c r="J1927" s="27">
        <v>2.0</v>
      </c>
      <c r="K1927" s="28" t="s">
        <v>42</v>
      </c>
      <c r="L1927" s="31">
        <v>24616.510000000002</v>
      </c>
      <c r="M1927" s="30">
        <v>42.688</v>
      </c>
      <c r="N1927" s="27"/>
      <c r="O1927" s="27">
        <v>59.0</v>
      </c>
      <c r="P1927" s="31">
        <v>2027.4200000000003</v>
      </c>
      <c r="Q1927" s="82"/>
      <c r="R1927" s="31">
        <v>28000.0</v>
      </c>
      <c r="S1927" s="27">
        <v>839.0</v>
      </c>
      <c r="T1927" s="27">
        <v>7.97816</v>
      </c>
      <c r="U1927" s="34"/>
    </row>
    <row r="1928" hidden="1">
      <c r="A1928" s="27">
        <v>893.0</v>
      </c>
      <c r="B1928" s="27" t="s">
        <v>58</v>
      </c>
      <c r="C1928" s="27" t="s">
        <v>27</v>
      </c>
      <c r="D1928" s="27" t="s">
        <v>27</v>
      </c>
      <c r="E1928" s="27" t="s">
        <v>28</v>
      </c>
      <c r="F1928" s="27">
        <v>64.0</v>
      </c>
      <c r="G1928" s="27" t="s">
        <v>53</v>
      </c>
      <c r="H1928" s="27">
        <v>11.0</v>
      </c>
      <c r="I1928" s="27" t="s">
        <v>30</v>
      </c>
      <c r="J1928" s="27">
        <v>2.0</v>
      </c>
      <c r="K1928" s="28" t="s">
        <v>43</v>
      </c>
      <c r="L1928" s="31">
        <v>3638.09</v>
      </c>
      <c r="M1928" s="30">
        <v>1.06225</v>
      </c>
      <c r="N1928" s="27"/>
      <c r="O1928" s="27">
        <v>59.0</v>
      </c>
      <c r="P1928" s="31">
        <v>2.135135E7</v>
      </c>
      <c r="Q1928" s="29">
        <v>79.4</v>
      </c>
      <c r="R1928" s="31">
        <v>2.2114E7</v>
      </c>
      <c r="S1928" s="27">
        <v>22832.0</v>
      </c>
      <c r="T1928" s="27">
        <v>8.26103</v>
      </c>
      <c r="U1928" s="34"/>
    </row>
    <row r="1929" hidden="1">
      <c r="A1929" s="27">
        <v>894.0</v>
      </c>
      <c r="B1929" s="27" t="s">
        <v>58</v>
      </c>
      <c r="C1929" s="27" t="s">
        <v>27</v>
      </c>
      <c r="D1929" s="27" t="s">
        <v>27</v>
      </c>
      <c r="E1929" s="27" t="s">
        <v>28</v>
      </c>
      <c r="F1929" s="27">
        <v>64.0</v>
      </c>
      <c r="G1929" s="27" t="s">
        <v>53</v>
      </c>
      <c r="H1929" s="27">
        <v>11.0</v>
      </c>
      <c r="I1929" s="27" t="s">
        <v>30</v>
      </c>
      <c r="J1929" s="27">
        <v>2.0</v>
      </c>
      <c r="K1929" s="28" t="s">
        <v>44</v>
      </c>
      <c r="L1929" s="31">
        <v>27066.75</v>
      </c>
      <c r="M1929" s="30">
        <v>108.995</v>
      </c>
      <c r="N1929" s="27"/>
      <c r="O1929" s="27">
        <v>5.0</v>
      </c>
      <c r="P1929" s="31">
        <v>2958440.0</v>
      </c>
      <c r="Q1929" s="29">
        <v>0.1</v>
      </c>
      <c r="R1929" s="31">
        <v>17000.0</v>
      </c>
      <c r="S1929" s="27">
        <v>858.0</v>
      </c>
      <c r="T1929" s="27">
        <v>8.44572</v>
      </c>
      <c r="U1929" s="34"/>
    </row>
    <row r="1930" hidden="1">
      <c r="A1930" s="27">
        <v>895.0</v>
      </c>
      <c r="B1930" s="27" t="s">
        <v>58</v>
      </c>
      <c r="C1930" s="27" t="s">
        <v>27</v>
      </c>
      <c r="D1930" s="27" t="s">
        <v>27</v>
      </c>
      <c r="E1930" s="27" t="s">
        <v>28</v>
      </c>
      <c r="F1930" s="27">
        <v>64.0</v>
      </c>
      <c r="G1930" s="27" t="s">
        <v>53</v>
      </c>
      <c r="H1930" s="27">
        <v>11.0</v>
      </c>
      <c r="I1930" s="27" t="s">
        <v>30</v>
      </c>
      <c r="J1930" s="27">
        <v>2.0</v>
      </c>
      <c r="K1930" s="28" t="s">
        <v>45</v>
      </c>
      <c r="L1930" s="31">
        <v>27153.57</v>
      </c>
      <c r="M1930" s="30">
        <v>200.994</v>
      </c>
      <c r="N1930" s="27"/>
      <c r="O1930" s="27">
        <v>12.0</v>
      </c>
      <c r="P1930" s="31">
        <v>1939.8</v>
      </c>
      <c r="Q1930" s="82"/>
      <c r="R1930" s="31">
        <v>195000.0</v>
      </c>
      <c r="S1930" s="27">
        <v>779.0</v>
      </c>
      <c r="T1930" s="27">
        <v>8.72342</v>
      </c>
      <c r="U1930" s="34"/>
    </row>
    <row r="1931" hidden="1">
      <c r="A1931" s="27">
        <v>896.0</v>
      </c>
      <c r="B1931" s="27" t="s">
        <v>58</v>
      </c>
      <c r="C1931" s="27" t="s">
        <v>27</v>
      </c>
      <c r="D1931" s="27" t="s">
        <v>27</v>
      </c>
      <c r="E1931" s="27" t="s">
        <v>28</v>
      </c>
      <c r="F1931" s="27">
        <v>64.0</v>
      </c>
      <c r="G1931" s="27" t="s">
        <v>53</v>
      </c>
      <c r="H1931" s="27">
        <v>11.0</v>
      </c>
      <c r="I1931" s="27" t="s">
        <v>30</v>
      </c>
      <c r="J1931" s="27">
        <v>2.0</v>
      </c>
      <c r="K1931" s="28" t="s">
        <v>46</v>
      </c>
      <c r="L1931" s="31">
        <v>2751.3999999999996</v>
      </c>
      <c r="M1931" s="30">
        <v>68241.58</v>
      </c>
      <c r="N1931" s="27"/>
      <c r="O1931" s="27">
        <v>7.0</v>
      </c>
      <c r="P1931" s="31">
        <v>3534.58</v>
      </c>
      <c r="Q1931" s="82"/>
      <c r="R1931" s="31">
        <v>3429000.0</v>
      </c>
      <c r="S1931" s="27">
        <v>4358.0</v>
      </c>
      <c r="T1931" s="27">
        <v>8.42007</v>
      </c>
      <c r="U1931" s="34"/>
    </row>
    <row r="1932" hidden="1">
      <c r="A1932" s="27">
        <v>897.0</v>
      </c>
      <c r="B1932" s="27" t="s">
        <v>58</v>
      </c>
      <c r="C1932" s="27" t="s">
        <v>27</v>
      </c>
      <c r="D1932" s="27" t="s">
        <v>27</v>
      </c>
      <c r="E1932" s="27" t="s">
        <v>28</v>
      </c>
      <c r="F1932" s="27">
        <v>64.0</v>
      </c>
      <c r="G1932" s="27" t="s">
        <v>53</v>
      </c>
      <c r="H1932" s="27">
        <v>11.0</v>
      </c>
      <c r="I1932" s="27" t="s">
        <v>30</v>
      </c>
      <c r="J1932" s="27">
        <v>2.0</v>
      </c>
      <c r="K1932" s="28" t="s">
        <v>47</v>
      </c>
      <c r="L1932" s="31">
        <v>23900.41</v>
      </c>
      <c r="M1932" s="30">
        <v>2514.21</v>
      </c>
      <c r="N1932" s="27"/>
      <c r="O1932" s="27">
        <v>11.0</v>
      </c>
      <c r="P1932" s="31">
        <v>40135.0</v>
      </c>
      <c r="Q1932" s="29">
        <v>0.7</v>
      </c>
      <c r="R1932" s="31">
        <v>638000.0</v>
      </c>
      <c r="S1932" s="27">
        <v>1635.0</v>
      </c>
      <c r="T1932" s="27">
        <v>8.6973</v>
      </c>
      <c r="U1932" s="34"/>
    </row>
    <row r="1933" hidden="1">
      <c r="A1933" s="27">
        <v>898.0</v>
      </c>
      <c r="B1933" s="27" t="s">
        <v>58</v>
      </c>
      <c r="C1933" s="27" t="s">
        <v>27</v>
      </c>
      <c r="D1933" s="27" t="s">
        <v>27</v>
      </c>
      <c r="E1933" s="27" t="s">
        <v>28</v>
      </c>
      <c r="F1933" s="27">
        <v>64.0</v>
      </c>
      <c r="G1933" s="27" t="s">
        <v>53</v>
      </c>
      <c r="H1933" s="27">
        <v>11.0</v>
      </c>
      <c r="I1933" s="27" t="s">
        <v>30</v>
      </c>
      <c r="J1933" s="27">
        <v>2.0</v>
      </c>
      <c r="K1933" s="28" t="s">
        <v>48</v>
      </c>
      <c r="L1933" s="31">
        <v>37946.1</v>
      </c>
      <c r="M1933" s="30">
        <v>26666.59</v>
      </c>
      <c r="N1933" s="27"/>
      <c r="O1933" s="27">
        <v>17.0</v>
      </c>
      <c r="P1933" s="31">
        <v>17018.350000000002</v>
      </c>
      <c r="Q1933" s="29">
        <v>0.2</v>
      </c>
      <c r="R1933" s="31">
        <v>2492000.0</v>
      </c>
      <c r="S1933" s="27">
        <v>3608.0</v>
      </c>
      <c r="T1933" s="27">
        <v>8.65485</v>
      </c>
      <c r="U1933" s="34"/>
    </row>
    <row r="1934" hidden="1">
      <c r="A1934" s="27">
        <v>899.0</v>
      </c>
      <c r="B1934" s="27" t="s">
        <v>58</v>
      </c>
      <c r="C1934" s="27" t="s">
        <v>27</v>
      </c>
      <c r="D1934" s="27" t="s">
        <v>27</v>
      </c>
      <c r="E1934" s="27" t="s">
        <v>28</v>
      </c>
      <c r="F1934" s="27">
        <v>64.0</v>
      </c>
      <c r="G1934" s="27" t="s">
        <v>53</v>
      </c>
      <c r="H1934" s="27">
        <v>11.0</v>
      </c>
      <c r="I1934" s="27" t="s">
        <v>30</v>
      </c>
      <c r="J1934" s="27">
        <v>2.0</v>
      </c>
      <c r="K1934" s="28" t="s">
        <v>49</v>
      </c>
      <c r="L1934" s="31">
        <v>41054.920000000006</v>
      </c>
      <c r="M1934" s="30">
        <v>55.617</v>
      </c>
      <c r="N1934" s="27"/>
      <c r="O1934" s="27">
        <v>3.0</v>
      </c>
      <c r="P1934" s="31">
        <v>20965.16</v>
      </c>
      <c r="Q1934" s="29">
        <v>0.4</v>
      </c>
      <c r="R1934" s="31">
        <v>38000.0</v>
      </c>
      <c r="S1934" s="27">
        <v>892.0</v>
      </c>
      <c r="T1934" s="27">
        <v>8.18718</v>
      </c>
      <c r="U1934" s="34"/>
    </row>
    <row r="1935" hidden="1">
      <c r="A1935" s="27">
        <v>900.0</v>
      </c>
      <c r="B1935" s="27" t="s">
        <v>58</v>
      </c>
      <c r="C1935" s="27" t="s">
        <v>27</v>
      </c>
      <c r="D1935" s="27" t="s">
        <v>27</v>
      </c>
      <c r="E1935" s="27" t="s">
        <v>28</v>
      </c>
      <c r="F1935" s="27">
        <v>64.0</v>
      </c>
      <c r="G1935" s="27" t="s">
        <v>53</v>
      </c>
      <c r="H1935" s="27">
        <v>11.0</v>
      </c>
      <c r="I1935" s="27" t="s">
        <v>30</v>
      </c>
      <c r="J1935" s="27">
        <v>2.0</v>
      </c>
      <c r="K1935" s="28" t="s">
        <v>50</v>
      </c>
      <c r="L1935" s="31">
        <v>29629.05</v>
      </c>
      <c r="M1935" s="30">
        <v>7766.57</v>
      </c>
      <c r="N1935" s="27"/>
      <c r="O1935" s="27">
        <v>23.0</v>
      </c>
      <c r="P1935" s="31">
        <v>66733.5</v>
      </c>
      <c r="Q1935" s="29">
        <v>0.8</v>
      </c>
      <c r="R1935" s="31">
        <v>3074000.0</v>
      </c>
      <c r="S1935" s="27">
        <v>4584.0</v>
      </c>
      <c r="T1935" s="27">
        <v>9.96691</v>
      </c>
      <c r="U1935" s="34"/>
    </row>
    <row r="1936" hidden="1">
      <c r="A1936" s="27">
        <v>901.0</v>
      </c>
      <c r="B1936" s="27" t="s">
        <v>58</v>
      </c>
      <c r="C1936" s="27" t="s">
        <v>27</v>
      </c>
      <c r="D1936" s="27" t="s">
        <v>27</v>
      </c>
      <c r="E1936" s="27" t="s">
        <v>28</v>
      </c>
      <c r="F1936" s="27">
        <v>64.0</v>
      </c>
      <c r="G1936" s="27" t="s">
        <v>53</v>
      </c>
      <c r="H1936" s="27">
        <v>11.0</v>
      </c>
      <c r="I1936" s="27" t="s">
        <v>30</v>
      </c>
      <c r="J1936" s="27">
        <v>2.0</v>
      </c>
      <c r="K1936" s="28" t="s">
        <v>51</v>
      </c>
      <c r="L1936" s="31" t="s">
        <v>55</v>
      </c>
      <c r="M1936" s="30"/>
      <c r="N1936" s="27"/>
      <c r="O1936" s="27"/>
      <c r="P1936" s="31"/>
      <c r="Q1936" s="29"/>
      <c r="R1936" s="31"/>
      <c r="S1936" s="27" t="s">
        <v>30</v>
      </c>
      <c r="T1936" s="37"/>
      <c r="U1936" s="38"/>
    </row>
    <row r="1937" hidden="1">
      <c r="A1937" s="27">
        <v>902.0</v>
      </c>
      <c r="B1937" s="27" t="s">
        <v>58</v>
      </c>
      <c r="C1937" s="27" t="s">
        <v>27</v>
      </c>
      <c r="D1937" s="27" t="s">
        <v>27</v>
      </c>
      <c r="E1937" s="27" t="s">
        <v>28</v>
      </c>
      <c r="F1937" s="27">
        <v>64.0</v>
      </c>
      <c r="G1937" s="27" t="s">
        <v>53</v>
      </c>
      <c r="H1937" s="27">
        <v>11.0</v>
      </c>
      <c r="I1937" s="27" t="s">
        <v>30</v>
      </c>
      <c r="J1937" s="27">
        <v>2.0</v>
      </c>
      <c r="K1937" s="28" t="s">
        <v>52</v>
      </c>
      <c r="L1937" s="31" t="s">
        <v>55</v>
      </c>
      <c r="M1937" s="30"/>
      <c r="N1937" s="27"/>
      <c r="O1937" s="27"/>
      <c r="P1937" s="31"/>
      <c r="Q1937" s="29"/>
      <c r="R1937" s="31"/>
      <c r="S1937" s="27" t="s">
        <v>30</v>
      </c>
      <c r="T1937" s="37"/>
      <c r="U1937" s="38"/>
    </row>
    <row r="1938" hidden="1">
      <c r="A1938" s="27">
        <v>903.0</v>
      </c>
      <c r="B1938" s="27" t="s">
        <v>58</v>
      </c>
      <c r="C1938" s="27" t="s">
        <v>27</v>
      </c>
      <c r="D1938" s="27" t="s">
        <v>27</v>
      </c>
      <c r="E1938" s="27" t="s">
        <v>28</v>
      </c>
      <c r="F1938" s="27">
        <v>64.0</v>
      </c>
      <c r="G1938" s="27" t="s">
        <v>53</v>
      </c>
      <c r="H1938" s="27">
        <v>11.0</v>
      </c>
      <c r="I1938" s="27" t="s">
        <v>30</v>
      </c>
      <c r="J1938" s="27">
        <v>4.0</v>
      </c>
      <c r="K1938" s="28" t="s">
        <v>31</v>
      </c>
      <c r="L1938" s="31">
        <v>182127.04</v>
      </c>
      <c r="M1938" s="30">
        <v>19.968</v>
      </c>
      <c r="N1938" s="27"/>
      <c r="O1938" s="27">
        <v>2.0</v>
      </c>
      <c r="P1938" s="31">
        <v>237195.18</v>
      </c>
      <c r="Q1938" s="29">
        <v>4.0</v>
      </c>
      <c r="R1938" s="31">
        <v>201000.0</v>
      </c>
      <c r="S1938" s="27">
        <v>1759.0</v>
      </c>
      <c r="T1938" s="27">
        <v>11.99628</v>
      </c>
      <c r="U1938" s="34"/>
    </row>
    <row r="1939" hidden="1">
      <c r="A1939" s="27">
        <v>904.0</v>
      </c>
      <c r="B1939" s="27" t="s">
        <v>58</v>
      </c>
      <c r="C1939" s="27" t="s">
        <v>27</v>
      </c>
      <c r="D1939" s="27" t="s">
        <v>27</v>
      </c>
      <c r="E1939" s="27" t="s">
        <v>28</v>
      </c>
      <c r="F1939" s="27">
        <v>64.0</v>
      </c>
      <c r="G1939" s="27" t="s">
        <v>53</v>
      </c>
      <c r="H1939" s="27">
        <v>11.0</v>
      </c>
      <c r="I1939" s="27" t="s">
        <v>30</v>
      </c>
      <c r="J1939" s="27">
        <v>4.0</v>
      </c>
      <c r="K1939" s="28" t="s">
        <v>32</v>
      </c>
      <c r="L1939" s="31">
        <v>7672.679999999999</v>
      </c>
      <c r="M1939" s="30">
        <v>2571.48</v>
      </c>
      <c r="N1939" s="27"/>
      <c r="O1939" s="27">
        <v>39.0</v>
      </c>
      <c r="P1939" s="31">
        <v>1.4801957E8</v>
      </c>
      <c r="Q1939" s="29">
        <v>95.0</v>
      </c>
      <c r="R1939" s="31">
        <v>1.45838E8</v>
      </c>
      <c r="S1939" s="27">
        <v>150097.0</v>
      </c>
      <c r="T1939" s="27">
        <v>8.95697</v>
      </c>
      <c r="U1939" s="34"/>
    </row>
    <row r="1940" hidden="1">
      <c r="A1940" s="27">
        <v>905.0</v>
      </c>
      <c r="B1940" s="27" t="s">
        <v>58</v>
      </c>
      <c r="C1940" s="27" t="s">
        <v>27</v>
      </c>
      <c r="D1940" s="27" t="s">
        <v>27</v>
      </c>
      <c r="E1940" s="27" t="s">
        <v>28</v>
      </c>
      <c r="F1940" s="27">
        <v>64.0</v>
      </c>
      <c r="G1940" s="27" t="s">
        <v>53</v>
      </c>
      <c r="H1940" s="27">
        <v>11.0</v>
      </c>
      <c r="I1940" s="27" t="s">
        <v>30</v>
      </c>
      <c r="J1940" s="27">
        <v>4.0</v>
      </c>
      <c r="K1940" s="28" t="s">
        <v>33</v>
      </c>
      <c r="L1940" s="31">
        <v>80603.93000000001</v>
      </c>
      <c r="M1940" s="30">
        <v>317.093</v>
      </c>
      <c r="N1940" s="27"/>
      <c r="O1940" s="27">
        <v>12.0</v>
      </c>
      <c r="P1940" s="31">
        <v>46329.78</v>
      </c>
      <c r="Q1940" s="29">
        <v>0.8</v>
      </c>
      <c r="R1940" s="31">
        <v>426000.0</v>
      </c>
      <c r="S1940" s="27">
        <v>1638.0</v>
      </c>
      <c r="T1940" s="27">
        <v>8.57542</v>
      </c>
      <c r="U1940" s="34"/>
    </row>
    <row r="1941" hidden="1">
      <c r="A1941" s="27">
        <v>906.0</v>
      </c>
      <c r="B1941" s="27" t="s">
        <v>58</v>
      </c>
      <c r="C1941" s="27" t="s">
        <v>27</v>
      </c>
      <c r="D1941" s="27" t="s">
        <v>27</v>
      </c>
      <c r="E1941" s="27" t="s">
        <v>28</v>
      </c>
      <c r="F1941" s="27">
        <v>64.0</v>
      </c>
      <c r="G1941" s="27" t="s">
        <v>53</v>
      </c>
      <c r="H1941" s="27">
        <v>11.0</v>
      </c>
      <c r="I1941" s="27" t="s">
        <v>30</v>
      </c>
      <c r="J1941" s="27">
        <v>4.0</v>
      </c>
      <c r="K1941" s="28" t="s">
        <v>34</v>
      </c>
      <c r="L1941" s="31">
        <v>54557.96</v>
      </c>
      <c r="M1941" s="30">
        <v>55046.45</v>
      </c>
      <c r="N1941" s="27"/>
      <c r="O1941" s="27">
        <v>69.0</v>
      </c>
      <c r="P1941" s="31">
        <v>9732.720000000001</v>
      </c>
      <c r="Q1941" s="29">
        <v>0.1</v>
      </c>
      <c r="R1941" s="31">
        <v>3845000.0</v>
      </c>
      <c r="S1941" s="27">
        <v>5123.0</v>
      </c>
      <c r="T1941" s="27">
        <v>26.93975</v>
      </c>
      <c r="U1941" s="34"/>
    </row>
    <row r="1942" hidden="1">
      <c r="A1942" s="27">
        <v>907.0</v>
      </c>
      <c r="B1942" s="27" t="s">
        <v>58</v>
      </c>
      <c r="C1942" s="27" t="s">
        <v>27</v>
      </c>
      <c r="D1942" s="27" t="s">
        <v>27</v>
      </c>
      <c r="E1942" s="27" t="s">
        <v>28</v>
      </c>
      <c r="F1942" s="27">
        <v>64.0</v>
      </c>
      <c r="G1942" s="27" t="s">
        <v>53</v>
      </c>
      <c r="H1942" s="27">
        <v>11.0</v>
      </c>
      <c r="I1942" s="27" t="s">
        <v>30</v>
      </c>
      <c r="J1942" s="27">
        <v>4.0</v>
      </c>
      <c r="K1942" s="28" t="s">
        <v>35</v>
      </c>
      <c r="L1942" s="31">
        <v>61937.69</v>
      </c>
      <c r="M1942" s="30">
        <v>78.562</v>
      </c>
      <c r="N1942" s="27"/>
      <c r="O1942" s="27">
        <v>67.0</v>
      </c>
      <c r="P1942" s="31">
        <v>12502.64</v>
      </c>
      <c r="Q1942" s="29">
        <v>0.2</v>
      </c>
      <c r="R1942" s="31">
        <v>44000.0</v>
      </c>
      <c r="S1942" s="27">
        <v>1004.0</v>
      </c>
      <c r="T1942" s="27">
        <v>7.92284</v>
      </c>
      <c r="U1942" s="34"/>
    </row>
    <row r="1943" hidden="1">
      <c r="A1943" s="27">
        <v>908.0</v>
      </c>
      <c r="B1943" s="27" t="s">
        <v>58</v>
      </c>
      <c r="C1943" s="27" t="s">
        <v>27</v>
      </c>
      <c r="D1943" s="27" t="s">
        <v>27</v>
      </c>
      <c r="E1943" s="27" t="s">
        <v>28</v>
      </c>
      <c r="F1943" s="27">
        <v>64.0</v>
      </c>
      <c r="G1943" s="27" t="s">
        <v>53</v>
      </c>
      <c r="H1943" s="27">
        <v>11.0</v>
      </c>
      <c r="I1943" s="27" t="s">
        <v>30</v>
      </c>
      <c r="J1943" s="27">
        <v>4.0</v>
      </c>
      <c r="K1943" s="28" t="s">
        <v>36</v>
      </c>
      <c r="L1943" s="31">
        <v>62140.74</v>
      </c>
      <c r="M1943" s="30">
        <v>54.594</v>
      </c>
      <c r="N1943" s="27"/>
      <c r="O1943" s="27">
        <v>1.0</v>
      </c>
      <c r="P1943" s="31">
        <v>1840.24</v>
      </c>
      <c r="Q1943" s="82"/>
      <c r="R1943" s="31">
        <v>9000.0</v>
      </c>
      <c r="S1943" s="27">
        <v>789.0</v>
      </c>
      <c r="T1943" s="27">
        <v>3.55684</v>
      </c>
      <c r="U1943" s="34"/>
    </row>
    <row r="1944" hidden="1">
      <c r="A1944" s="27">
        <v>909.0</v>
      </c>
      <c r="B1944" s="27" t="s">
        <v>58</v>
      </c>
      <c r="C1944" s="27" t="s">
        <v>27</v>
      </c>
      <c r="D1944" s="27" t="s">
        <v>27</v>
      </c>
      <c r="E1944" s="27" t="s">
        <v>28</v>
      </c>
      <c r="F1944" s="27">
        <v>64.0</v>
      </c>
      <c r="G1944" s="27" t="s">
        <v>53</v>
      </c>
      <c r="H1944" s="27">
        <v>11.0</v>
      </c>
      <c r="I1944" s="27" t="s">
        <v>30</v>
      </c>
      <c r="J1944" s="27">
        <v>4.0</v>
      </c>
      <c r="K1944" s="28" t="s">
        <v>37</v>
      </c>
      <c r="L1944" s="31">
        <v>67265.37999999999</v>
      </c>
      <c r="M1944" s="30">
        <v>42.145</v>
      </c>
      <c r="N1944" s="27"/>
      <c r="O1944" s="27">
        <v>12.0</v>
      </c>
      <c r="P1944" s="31">
        <v>42963.06</v>
      </c>
      <c r="Q1944" s="29">
        <v>0.7</v>
      </c>
      <c r="R1944" s="31">
        <v>55000.0</v>
      </c>
      <c r="S1944" s="27">
        <v>956.0</v>
      </c>
      <c r="T1944" s="27">
        <v>7.7928</v>
      </c>
      <c r="U1944" s="34"/>
    </row>
    <row r="1945" hidden="1">
      <c r="A1945" s="27">
        <v>910.0</v>
      </c>
      <c r="B1945" s="27" t="s">
        <v>58</v>
      </c>
      <c r="C1945" s="27" t="s">
        <v>27</v>
      </c>
      <c r="D1945" s="27" t="s">
        <v>27</v>
      </c>
      <c r="E1945" s="27" t="s">
        <v>28</v>
      </c>
      <c r="F1945" s="27">
        <v>64.0</v>
      </c>
      <c r="G1945" s="27" t="s">
        <v>53</v>
      </c>
      <c r="H1945" s="27">
        <v>11.0</v>
      </c>
      <c r="I1945" s="27" t="s">
        <v>30</v>
      </c>
      <c r="J1945" s="27">
        <v>4.0</v>
      </c>
      <c r="K1945" s="28" t="s">
        <v>38</v>
      </c>
      <c r="L1945" s="31">
        <v>74455.08</v>
      </c>
      <c r="M1945" s="30">
        <v>121.86</v>
      </c>
      <c r="N1945" s="27"/>
      <c r="O1945" s="27">
        <v>85.0</v>
      </c>
      <c r="P1945" s="31">
        <v>33351.56</v>
      </c>
      <c r="Q1945" s="29">
        <v>0.6</v>
      </c>
      <c r="R1945" s="31">
        <v>72000.0</v>
      </c>
      <c r="S1945" s="27">
        <v>1180.0</v>
      </c>
      <c r="T1945" s="27">
        <v>8.65258</v>
      </c>
      <c r="U1945" s="34"/>
    </row>
    <row r="1946" hidden="1">
      <c r="A1946" s="27">
        <v>911.0</v>
      </c>
      <c r="B1946" s="27" t="s">
        <v>58</v>
      </c>
      <c r="C1946" s="27" t="s">
        <v>27</v>
      </c>
      <c r="D1946" s="27" t="s">
        <v>27</v>
      </c>
      <c r="E1946" s="27" t="s">
        <v>28</v>
      </c>
      <c r="F1946" s="27">
        <v>64.0</v>
      </c>
      <c r="G1946" s="27" t="s">
        <v>53</v>
      </c>
      <c r="H1946" s="27">
        <v>11.0</v>
      </c>
      <c r="I1946" s="27" t="s">
        <v>30</v>
      </c>
      <c r="J1946" s="27">
        <v>4.0</v>
      </c>
      <c r="K1946" s="28" t="s">
        <v>39</v>
      </c>
      <c r="L1946" s="31">
        <v>89817.13</v>
      </c>
      <c r="M1946" s="30">
        <v>24.705</v>
      </c>
      <c r="N1946" s="27"/>
      <c r="O1946" s="27">
        <v>12.0</v>
      </c>
      <c r="P1946" s="31">
        <v>107476.94</v>
      </c>
      <c r="Q1946" s="29">
        <v>1.8</v>
      </c>
      <c r="R1946" s="31">
        <v>122000.0</v>
      </c>
      <c r="S1946" s="27">
        <v>1238.0</v>
      </c>
      <c r="T1946" s="27">
        <v>7.62142</v>
      </c>
      <c r="U1946" s="34"/>
    </row>
    <row r="1947" hidden="1">
      <c r="A1947" s="27">
        <v>912.0</v>
      </c>
      <c r="B1947" s="27" t="s">
        <v>58</v>
      </c>
      <c r="C1947" s="27" t="s">
        <v>27</v>
      </c>
      <c r="D1947" s="27" t="s">
        <v>27</v>
      </c>
      <c r="E1947" s="27" t="s">
        <v>28</v>
      </c>
      <c r="F1947" s="27">
        <v>64.0</v>
      </c>
      <c r="G1947" s="27" t="s">
        <v>53</v>
      </c>
      <c r="H1947" s="27">
        <v>11.0</v>
      </c>
      <c r="I1947" s="27" t="s">
        <v>30</v>
      </c>
      <c r="J1947" s="27">
        <v>4.0</v>
      </c>
      <c r="K1947" s="28" t="s">
        <v>40</v>
      </c>
      <c r="L1947" s="31">
        <v>62857.03</v>
      </c>
      <c r="M1947" s="30">
        <v>1792.8</v>
      </c>
      <c r="N1947" s="27"/>
      <c r="O1947" s="27">
        <v>16.0</v>
      </c>
      <c r="P1947" s="31">
        <v>141720.88</v>
      </c>
      <c r="Q1947" s="29">
        <v>2.4</v>
      </c>
      <c r="R1947" s="31">
        <v>309000.0</v>
      </c>
      <c r="S1947" s="27">
        <v>1630.0</v>
      </c>
      <c r="T1947" s="27">
        <v>8.34269</v>
      </c>
      <c r="U1947" s="34"/>
    </row>
    <row r="1948" hidden="1">
      <c r="A1948" s="27">
        <v>913.0</v>
      </c>
      <c r="B1948" s="27" t="s">
        <v>58</v>
      </c>
      <c r="C1948" s="27" t="s">
        <v>27</v>
      </c>
      <c r="D1948" s="27" t="s">
        <v>27</v>
      </c>
      <c r="E1948" s="27" t="s">
        <v>28</v>
      </c>
      <c r="F1948" s="27">
        <v>64.0</v>
      </c>
      <c r="G1948" s="27" t="s">
        <v>53</v>
      </c>
      <c r="H1948" s="27">
        <v>11.0</v>
      </c>
      <c r="I1948" s="27" t="s">
        <v>30</v>
      </c>
      <c r="J1948" s="27">
        <v>4.0</v>
      </c>
      <c r="K1948" s="28" t="s">
        <v>41</v>
      </c>
      <c r="L1948" s="31">
        <v>7429.87</v>
      </c>
      <c r="M1948" s="30">
        <v>2611.5</v>
      </c>
      <c r="N1948" s="27"/>
      <c r="O1948" s="27">
        <v>22.0</v>
      </c>
      <c r="P1948" s="31">
        <v>1198.66</v>
      </c>
      <c r="Q1948" s="82"/>
      <c r="R1948" s="31">
        <v>179000.0</v>
      </c>
      <c r="S1948" s="27">
        <v>1257.0</v>
      </c>
      <c r="T1948" s="27">
        <v>9.06866</v>
      </c>
      <c r="U1948" s="34"/>
    </row>
    <row r="1949" hidden="1">
      <c r="A1949" s="27">
        <v>914.0</v>
      </c>
      <c r="B1949" s="27" t="s">
        <v>58</v>
      </c>
      <c r="C1949" s="27" t="s">
        <v>27</v>
      </c>
      <c r="D1949" s="27" t="s">
        <v>27</v>
      </c>
      <c r="E1949" s="27" t="s">
        <v>28</v>
      </c>
      <c r="F1949" s="27">
        <v>64.0</v>
      </c>
      <c r="G1949" s="27" t="s">
        <v>53</v>
      </c>
      <c r="H1949" s="27">
        <v>11.0</v>
      </c>
      <c r="I1949" s="27" t="s">
        <v>30</v>
      </c>
      <c r="J1949" s="27">
        <v>4.0</v>
      </c>
      <c r="K1949" s="28" t="s">
        <v>42</v>
      </c>
      <c r="L1949" s="31">
        <v>50737.15</v>
      </c>
      <c r="M1949" s="30">
        <v>42.976</v>
      </c>
      <c r="N1949" s="27"/>
      <c r="O1949" s="27">
        <v>59.0</v>
      </c>
      <c r="P1949" s="31">
        <v>3905.49</v>
      </c>
      <c r="Q1949" s="29">
        <v>0.1</v>
      </c>
      <c r="R1949" s="31">
        <v>29000.0</v>
      </c>
      <c r="S1949" s="27">
        <v>919.0</v>
      </c>
      <c r="T1949" s="27">
        <v>7.97667</v>
      </c>
      <c r="U1949" s="34"/>
    </row>
    <row r="1950" hidden="1">
      <c r="A1950" s="27">
        <v>915.0</v>
      </c>
      <c r="B1950" s="27" t="s">
        <v>58</v>
      </c>
      <c r="C1950" s="27" t="s">
        <v>27</v>
      </c>
      <c r="D1950" s="27" t="s">
        <v>27</v>
      </c>
      <c r="E1950" s="27" t="s">
        <v>28</v>
      </c>
      <c r="F1950" s="27">
        <v>64.0</v>
      </c>
      <c r="G1950" s="27" t="s">
        <v>53</v>
      </c>
      <c r="H1950" s="27">
        <v>11.0</v>
      </c>
      <c r="I1950" s="27" t="s">
        <v>30</v>
      </c>
      <c r="J1950" s="27">
        <v>4.0</v>
      </c>
      <c r="K1950" s="28" t="s">
        <v>43</v>
      </c>
      <c r="L1950" s="31">
        <v>7239.110000000001</v>
      </c>
      <c r="M1950" s="30">
        <v>1743.13</v>
      </c>
      <c r="N1950" s="27"/>
      <c r="O1950" s="27">
        <v>59.0</v>
      </c>
      <c r="P1950" s="31">
        <v>8.645345E7</v>
      </c>
      <c r="Q1950" s="29">
        <v>90.1</v>
      </c>
      <c r="R1950" s="31">
        <v>8.8089E7</v>
      </c>
      <c r="S1950" s="27">
        <v>88518.0</v>
      </c>
      <c r="T1950" s="27">
        <v>8.31982</v>
      </c>
      <c r="U1950" s="34"/>
    </row>
    <row r="1951" hidden="1">
      <c r="A1951" s="27">
        <v>916.0</v>
      </c>
      <c r="B1951" s="27" t="s">
        <v>58</v>
      </c>
      <c r="C1951" s="27" t="s">
        <v>27</v>
      </c>
      <c r="D1951" s="27" t="s">
        <v>27</v>
      </c>
      <c r="E1951" s="27" t="s">
        <v>28</v>
      </c>
      <c r="F1951" s="27">
        <v>64.0</v>
      </c>
      <c r="G1951" s="27" t="s">
        <v>53</v>
      </c>
      <c r="H1951" s="27">
        <v>11.0</v>
      </c>
      <c r="I1951" s="27" t="s">
        <v>30</v>
      </c>
      <c r="J1951" s="27">
        <v>4.0</v>
      </c>
      <c r="K1951" s="28" t="s">
        <v>44</v>
      </c>
      <c r="L1951" s="31">
        <v>54139.18</v>
      </c>
      <c r="M1951" s="30">
        <v>110.242</v>
      </c>
      <c r="N1951" s="27"/>
      <c r="O1951" s="27">
        <v>5.0</v>
      </c>
      <c r="P1951" s="31">
        <v>8352.29</v>
      </c>
      <c r="Q1951" s="29">
        <v>0.1</v>
      </c>
      <c r="R1951" s="31">
        <v>22000.0</v>
      </c>
      <c r="S1951" s="27">
        <v>916.0</v>
      </c>
      <c r="T1951" s="27">
        <v>8.38132</v>
      </c>
      <c r="U1951" s="34"/>
    </row>
    <row r="1952" hidden="1">
      <c r="A1952" s="27">
        <v>917.0</v>
      </c>
      <c r="B1952" s="27" t="s">
        <v>58</v>
      </c>
      <c r="C1952" s="27" t="s">
        <v>27</v>
      </c>
      <c r="D1952" s="27" t="s">
        <v>27</v>
      </c>
      <c r="E1952" s="27" t="s">
        <v>28</v>
      </c>
      <c r="F1952" s="27">
        <v>64.0</v>
      </c>
      <c r="G1952" s="27" t="s">
        <v>53</v>
      </c>
      <c r="H1952" s="27">
        <v>11.0</v>
      </c>
      <c r="I1952" s="27" t="s">
        <v>30</v>
      </c>
      <c r="J1952" s="27">
        <v>4.0</v>
      </c>
      <c r="K1952" s="28" t="s">
        <v>45</v>
      </c>
      <c r="L1952" s="31">
        <v>54111.75</v>
      </c>
      <c r="M1952" s="30">
        <v>239.651</v>
      </c>
      <c r="N1952" s="27"/>
      <c r="O1952" s="27">
        <v>12.0</v>
      </c>
      <c r="P1952" s="31">
        <v>3994.4</v>
      </c>
      <c r="Q1952" s="29">
        <v>0.1</v>
      </c>
      <c r="R1952" s="31">
        <v>110000.0</v>
      </c>
      <c r="S1952" s="27">
        <v>787.0</v>
      </c>
      <c r="T1952" s="27">
        <v>8.99027</v>
      </c>
      <c r="U1952" s="34"/>
    </row>
    <row r="1953" hidden="1">
      <c r="A1953" s="27">
        <v>918.0</v>
      </c>
      <c r="B1953" s="27" t="s">
        <v>58</v>
      </c>
      <c r="C1953" s="27" t="s">
        <v>27</v>
      </c>
      <c r="D1953" s="27" t="s">
        <v>27</v>
      </c>
      <c r="E1953" s="27" t="s">
        <v>28</v>
      </c>
      <c r="F1953" s="27">
        <v>64.0</v>
      </c>
      <c r="G1953" s="27" t="s">
        <v>53</v>
      </c>
      <c r="H1953" s="27">
        <v>11.0</v>
      </c>
      <c r="I1953" s="27" t="s">
        <v>30</v>
      </c>
      <c r="J1953" s="27">
        <v>4.0</v>
      </c>
      <c r="K1953" s="28" t="s">
        <v>46</v>
      </c>
      <c r="L1953" s="31">
        <v>4465.89</v>
      </c>
      <c r="M1953" s="30">
        <v>126917.74</v>
      </c>
      <c r="N1953" s="27"/>
      <c r="O1953" s="27">
        <v>7.0</v>
      </c>
      <c r="P1953" s="31">
        <v>6895.400000000001</v>
      </c>
      <c r="Q1953" s="29">
        <v>0.1</v>
      </c>
      <c r="R1953" s="31">
        <v>6351000.0</v>
      </c>
      <c r="S1953" s="27">
        <v>7254.0</v>
      </c>
      <c r="T1953" s="27">
        <v>8.24878</v>
      </c>
      <c r="U1953" s="34"/>
    </row>
    <row r="1954" hidden="1">
      <c r="A1954" s="27">
        <v>919.0</v>
      </c>
      <c r="B1954" s="27" t="s">
        <v>58</v>
      </c>
      <c r="C1954" s="27" t="s">
        <v>27</v>
      </c>
      <c r="D1954" s="27" t="s">
        <v>27</v>
      </c>
      <c r="E1954" s="27" t="s">
        <v>28</v>
      </c>
      <c r="F1954" s="27">
        <v>64.0</v>
      </c>
      <c r="G1954" s="27" t="s">
        <v>53</v>
      </c>
      <c r="H1954" s="27">
        <v>11.0</v>
      </c>
      <c r="I1954" s="27" t="s">
        <v>30</v>
      </c>
      <c r="J1954" s="27">
        <v>4.0</v>
      </c>
      <c r="K1954" s="28" t="s">
        <v>47</v>
      </c>
      <c r="L1954" s="31">
        <v>47431.66</v>
      </c>
      <c r="M1954" s="30">
        <v>5001.8</v>
      </c>
      <c r="N1954" s="27"/>
      <c r="O1954" s="27">
        <v>11.0</v>
      </c>
      <c r="P1954" s="31">
        <v>98558.19</v>
      </c>
      <c r="Q1954" s="29">
        <v>1.1</v>
      </c>
      <c r="R1954" s="31">
        <v>1237000.0</v>
      </c>
      <c r="S1954" s="27">
        <v>2273.0</v>
      </c>
      <c r="T1954" s="27">
        <v>8.72882</v>
      </c>
      <c r="U1954" s="34"/>
    </row>
    <row r="1955" hidden="1">
      <c r="A1955" s="27">
        <v>920.0</v>
      </c>
      <c r="B1955" s="27" t="s">
        <v>58</v>
      </c>
      <c r="C1955" s="27" t="s">
        <v>27</v>
      </c>
      <c r="D1955" s="27" t="s">
        <v>27</v>
      </c>
      <c r="E1955" s="27" t="s">
        <v>28</v>
      </c>
      <c r="F1955" s="27">
        <v>64.0</v>
      </c>
      <c r="G1955" s="27" t="s">
        <v>53</v>
      </c>
      <c r="H1955" s="27">
        <v>11.0</v>
      </c>
      <c r="I1955" s="27" t="s">
        <v>30</v>
      </c>
      <c r="J1955" s="27">
        <v>4.0</v>
      </c>
      <c r="K1955" s="28" t="s">
        <v>48</v>
      </c>
      <c r="L1955" s="31">
        <v>76447.55</v>
      </c>
      <c r="M1955" s="30">
        <v>53029.73</v>
      </c>
      <c r="N1955" s="27"/>
      <c r="O1955" s="27">
        <v>17.0</v>
      </c>
      <c r="P1955" s="31">
        <v>34581.130000000005</v>
      </c>
      <c r="Q1955" s="29">
        <v>0.3</v>
      </c>
      <c r="R1955" s="31">
        <v>4894000.0</v>
      </c>
      <c r="S1955" s="27">
        <v>6121.0</v>
      </c>
      <c r="T1955" s="27">
        <v>8.6053</v>
      </c>
      <c r="U1955" s="34"/>
    </row>
    <row r="1956" hidden="1">
      <c r="A1956" s="27">
        <v>921.0</v>
      </c>
      <c r="B1956" s="27" t="s">
        <v>58</v>
      </c>
      <c r="C1956" s="27" t="s">
        <v>27</v>
      </c>
      <c r="D1956" s="27" t="s">
        <v>27</v>
      </c>
      <c r="E1956" s="27" t="s">
        <v>28</v>
      </c>
      <c r="F1956" s="27">
        <v>64.0</v>
      </c>
      <c r="G1956" s="27" t="s">
        <v>53</v>
      </c>
      <c r="H1956" s="27">
        <v>11.0</v>
      </c>
      <c r="I1956" s="27" t="s">
        <v>30</v>
      </c>
      <c r="J1956" s="27">
        <v>4.0</v>
      </c>
      <c r="K1956" s="28" t="s">
        <v>49</v>
      </c>
      <c r="L1956" s="31">
        <v>81054.92</v>
      </c>
      <c r="M1956" s="30">
        <v>55.2</v>
      </c>
      <c r="N1956" s="27"/>
      <c r="O1956" s="27">
        <v>3.0</v>
      </c>
      <c r="P1956" s="31">
        <v>50214.55</v>
      </c>
      <c r="Q1956" s="29">
        <v>0.9</v>
      </c>
      <c r="R1956" s="31">
        <v>68000.0</v>
      </c>
      <c r="S1956" s="27">
        <v>1062.0</v>
      </c>
      <c r="T1956" s="27">
        <v>10.5896</v>
      </c>
      <c r="U1956" s="34"/>
    </row>
    <row r="1957" hidden="1">
      <c r="A1957" s="27">
        <v>922.0</v>
      </c>
      <c r="B1957" s="27" t="s">
        <v>58</v>
      </c>
      <c r="C1957" s="27" t="s">
        <v>27</v>
      </c>
      <c r="D1957" s="27" t="s">
        <v>27</v>
      </c>
      <c r="E1957" s="27" t="s">
        <v>28</v>
      </c>
      <c r="F1957" s="27">
        <v>64.0</v>
      </c>
      <c r="G1957" s="27" t="s">
        <v>53</v>
      </c>
      <c r="H1957" s="27">
        <v>11.0</v>
      </c>
      <c r="I1957" s="27" t="s">
        <v>30</v>
      </c>
      <c r="J1957" s="27">
        <v>4.0</v>
      </c>
      <c r="K1957" s="28" t="s">
        <v>50</v>
      </c>
      <c r="L1957" s="31">
        <v>59364.88</v>
      </c>
      <c r="M1957" s="30">
        <v>15348.96</v>
      </c>
      <c r="N1957" s="27"/>
      <c r="O1957" s="27">
        <v>23.0</v>
      </c>
      <c r="P1957" s="31">
        <v>133217.66999999998</v>
      </c>
      <c r="Q1957" s="29">
        <v>1.1</v>
      </c>
      <c r="R1957" s="31">
        <v>6014000.0</v>
      </c>
      <c r="S1957" s="27">
        <v>7582.0</v>
      </c>
      <c r="T1957" s="27">
        <v>9.95435</v>
      </c>
      <c r="U1957" s="34"/>
    </row>
    <row r="1958" hidden="1">
      <c r="A1958" s="27">
        <v>923.0</v>
      </c>
      <c r="B1958" s="27" t="s">
        <v>58</v>
      </c>
      <c r="C1958" s="27" t="s">
        <v>27</v>
      </c>
      <c r="D1958" s="27" t="s">
        <v>27</v>
      </c>
      <c r="E1958" s="27" t="s">
        <v>28</v>
      </c>
      <c r="F1958" s="27">
        <v>64.0</v>
      </c>
      <c r="G1958" s="27" t="s">
        <v>53</v>
      </c>
      <c r="H1958" s="27">
        <v>11.0</v>
      </c>
      <c r="I1958" s="27" t="s">
        <v>30</v>
      </c>
      <c r="J1958" s="27">
        <v>4.0</v>
      </c>
      <c r="K1958" s="28" t="s">
        <v>51</v>
      </c>
      <c r="L1958" s="31" t="s">
        <v>55</v>
      </c>
      <c r="M1958" s="30"/>
      <c r="N1958" s="27"/>
      <c r="O1958" s="27"/>
      <c r="P1958" s="31"/>
      <c r="Q1958" s="29"/>
      <c r="R1958" s="31"/>
      <c r="S1958" s="27" t="s">
        <v>30</v>
      </c>
      <c r="T1958" s="37"/>
      <c r="U1958" s="38"/>
    </row>
    <row r="1959" hidden="1">
      <c r="A1959" s="27">
        <v>924.0</v>
      </c>
      <c r="B1959" s="27" t="s">
        <v>58</v>
      </c>
      <c r="C1959" s="27" t="s">
        <v>27</v>
      </c>
      <c r="D1959" s="27" t="s">
        <v>27</v>
      </c>
      <c r="E1959" s="27" t="s">
        <v>28</v>
      </c>
      <c r="F1959" s="27">
        <v>64.0</v>
      </c>
      <c r="G1959" s="27" t="s">
        <v>53</v>
      </c>
      <c r="H1959" s="27">
        <v>11.0</v>
      </c>
      <c r="I1959" s="27" t="s">
        <v>30</v>
      </c>
      <c r="J1959" s="27">
        <v>4.0</v>
      </c>
      <c r="K1959" s="28" t="s">
        <v>52</v>
      </c>
      <c r="L1959" s="31" t="s">
        <v>55</v>
      </c>
      <c r="M1959" s="30"/>
      <c r="N1959" s="27"/>
      <c r="O1959" s="27"/>
      <c r="P1959" s="31"/>
      <c r="Q1959" s="29"/>
      <c r="R1959" s="31"/>
      <c r="S1959" s="27" t="s">
        <v>30</v>
      </c>
      <c r="T1959" s="37"/>
      <c r="U1959" s="38"/>
    </row>
    <row r="1960" hidden="1">
      <c r="A1960" s="27">
        <v>925.0</v>
      </c>
      <c r="B1960" s="27" t="s">
        <v>58</v>
      </c>
      <c r="C1960" s="27" t="s">
        <v>27</v>
      </c>
      <c r="D1960" s="27" t="s">
        <v>27</v>
      </c>
      <c r="E1960" s="27" t="s">
        <v>28</v>
      </c>
      <c r="F1960" s="27">
        <v>64.0</v>
      </c>
      <c r="G1960" s="27" t="s">
        <v>53</v>
      </c>
      <c r="H1960" s="27">
        <v>11.0</v>
      </c>
      <c r="I1960" s="27" t="s">
        <v>30</v>
      </c>
      <c r="J1960" s="27">
        <v>8.0</v>
      </c>
      <c r="K1960" s="28" t="s">
        <v>31</v>
      </c>
      <c r="L1960" s="31">
        <v>342505.33999999997</v>
      </c>
      <c r="M1960" s="30">
        <v>19.584</v>
      </c>
      <c r="N1960" s="27"/>
      <c r="O1960" s="27">
        <v>2.0</v>
      </c>
      <c r="P1960" s="31">
        <v>452305.76</v>
      </c>
      <c r="Q1960" s="29">
        <v>7.7</v>
      </c>
      <c r="R1960" s="31">
        <v>391000.0</v>
      </c>
      <c r="S1960" s="27">
        <v>2737.0</v>
      </c>
      <c r="T1960" s="27">
        <v>10.53266</v>
      </c>
      <c r="U1960" s="34"/>
    </row>
    <row r="1961" hidden="1">
      <c r="A1961" s="27">
        <v>926.0</v>
      </c>
      <c r="B1961" s="27" t="s">
        <v>58</v>
      </c>
      <c r="C1961" s="27" t="s">
        <v>27</v>
      </c>
      <c r="D1961" s="27" t="s">
        <v>27</v>
      </c>
      <c r="E1961" s="27" t="s">
        <v>28</v>
      </c>
      <c r="F1961" s="27">
        <v>64.0</v>
      </c>
      <c r="G1961" s="27" t="s">
        <v>53</v>
      </c>
      <c r="H1961" s="27">
        <v>11.0</v>
      </c>
      <c r="I1961" s="27" t="s">
        <v>30</v>
      </c>
      <c r="J1961" s="27">
        <v>8.0</v>
      </c>
      <c r="K1961" s="28" t="s">
        <v>32</v>
      </c>
      <c r="L1961" s="31">
        <v>21292.39</v>
      </c>
      <c r="M1961" s="30">
        <v>14052.81</v>
      </c>
      <c r="N1961" s="27"/>
      <c r="O1961" s="27">
        <v>39.0</v>
      </c>
      <c r="P1961" s="31">
        <v>5.9450697E8</v>
      </c>
      <c r="Q1961" s="29">
        <v>98.6</v>
      </c>
      <c r="R1961" s="31">
        <v>5.92289E8</v>
      </c>
      <c r="S1961" s="27">
        <v>597129.0</v>
      </c>
      <c r="T1961" s="27">
        <v>13.36948</v>
      </c>
      <c r="U1961" s="34"/>
    </row>
    <row r="1962" hidden="1">
      <c r="A1962" s="27">
        <v>927.0</v>
      </c>
      <c r="B1962" s="27" t="s">
        <v>58</v>
      </c>
      <c r="C1962" s="27" t="s">
        <v>27</v>
      </c>
      <c r="D1962" s="27" t="s">
        <v>27</v>
      </c>
      <c r="E1962" s="27" t="s">
        <v>28</v>
      </c>
      <c r="F1962" s="27">
        <v>64.0</v>
      </c>
      <c r="G1962" s="27" t="s">
        <v>53</v>
      </c>
      <c r="H1962" s="27">
        <v>11.0</v>
      </c>
      <c r="I1962" s="27" t="s">
        <v>30</v>
      </c>
      <c r="J1962" s="27">
        <v>8.0</v>
      </c>
      <c r="K1962" s="28" t="s">
        <v>33</v>
      </c>
      <c r="L1962" s="31">
        <v>155271.59</v>
      </c>
      <c r="M1962" s="30">
        <v>647.364</v>
      </c>
      <c r="N1962" s="27"/>
      <c r="O1962" s="27">
        <v>12.0</v>
      </c>
      <c r="P1962" s="31">
        <v>94346.43</v>
      </c>
      <c r="Q1962" s="29">
        <v>1.6</v>
      </c>
      <c r="R1962" s="31">
        <v>879000.0</v>
      </c>
      <c r="S1962" s="27">
        <v>2417.0</v>
      </c>
      <c r="T1962" s="27">
        <v>18.04427</v>
      </c>
      <c r="U1962" s="34"/>
    </row>
    <row r="1963" hidden="1">
      <c r="A1963" s="27">
        <v>928.0</v>
      </c>
      <c r="B1963" s="27" t="s">
        <v>58</v>
      </c>
      <c r="C1963" s="27" t="s">
        <v>27</v>
      </c>
      <c r="D1963" s="27" t="s">
        <v>27</v>
      </c>
      <c r="E1963" s="27" t="s">
        <v>28</v>
      </c>
      <c r="F1963" s="27">
        <v>64.0</v>
      </c>
      <c r="G1963" s="27" t="s">
        <v>53</v>
      </c>
      <c r="H1963" s="27">
        <v>11.0</v>
      </c>
      <c r="I1963" s="27" t="s">
        <v>30</v>
      </c>
      <c r="J1963" s="27">
        <v>8.0</v>
      </c>
      <c r="K1963" s="28" t="s">
        <v>34</v>
      </c>
      <c r="L1963" s="31">
        <v>114080.47</v>
      </c>
      <c r="M1963" s="30">
        <v>108964.44</v>
      </c>
      <c r="N1963" s="27"/>
      <c r="O1963" s="27">
        <v>69.0</v>
      </c>
      <c r="P1963" s="31">
        <v>19223.68</v>
      </c>
      <c r="Q1963" s="29">
        <v>0.2</v>
      </c>
      <c r="R1963" s="31">
        <v>7570000.0</v>
      </c>
      <c r="S1963" s="27">
        <v>9090.0</v>
      </c>
      <c r="T1963" s="27">
        <v>10.90356</v>
      </c>
      <c r="U1963" s="34"/>
    </row>
    <row r="1964" hidden="1">
      <c r="A1964" s="27">
        <v>929.0</v>
      </c>
      <c r="B1964" s="27" t="s">
        <v>58</v>
      </c>
      <c r="C1964" s="27" t="s">
        <v>27</v>
      </c>
      <c r="D1964" s="27" t="s">
        <v>27</v>
      </c>
      <c r="E1964" s="27" t="s">
        <v>28</v>
      </c>
      <c r="F1964" s="27">
        <v>64.0</v>
      </c>
      <c r="G1964" s="27" t="s">
        <v>53</v>
      </c>
      <c r="H1964" s="27">
        <v>11.0</v>
      </c>
      <c r="I1964" s="27" t="s">
        <v>30</v>
      </c>
      <c r="J1964" s="27">
        <v>8.0</v>
      </c>
      <c r="K1964" s="28" t="s">
        <v>35</v>
      </c>
      <c r="L1964" s="31">
        <v>125340.34</v>
      </c>
      <c r="M1964" s="30">
        <v>77.824</v>
      </c>
      <c r="N1964" s="27"/>
      <c r="O1964" s="27">
        <v>67.0</v>
      </c>
      <c r="P1964" s="31">
        <v>27261.36</v>
      </c>
      <c r="Q1964" s="29">
        <v>0.5</v>
      </c>
      <c r="R1964" s="31">
        <v>58000.0</v>
      </c>
      <c r="S1964" s="27">
        <v>1221.0</v>
      </c>
      <c r="T1964" s="27">
        <v>8.3148</v>
      </c>
      <c r="U1964" s="34"/>
    </row>
    <row r="1965" hidden="1">
      <c r="A1965" s="27">
        <v>930.0</v>
      </c>
      <c r="B1965" s="27" t="s">
        <v>58</v>
      </c>
      <c r="C1965" s="27" t="s">
        <v>27</v>
      </c>
      <c r="D1965" s="27" t="s">
        <v>27</v>
      </c>
      <c r="E1965" s="27" t="s">
        <v>28</v>
      </c>
      <c r="F1965" s="27">
        <v>64.0</v>
      </c>
      <c r="G1965" s="27" t="s">
        <v>53</v>
      </c>
      <c r="H1965" s="27">
        <v>11.0</v>
      </c>
      <c r="I1965" s="27" t="s">
        <v>30</v>
      </c>
      <c r="J1965" s="27">
        <v>8.0</v>
      </c>
      <c r="K1965" s="28" t="s">
        <v>36</v>
      </c>
      <c r="L1965" s="31">
        <v>125027.03</v>
      </c>
      <c r="M1965" s="30">
        <v>88.769</v>
      </c>
      <c r="N1965" s="27"/>
      <c r="O1965" s="27">
        <v>1.0</v>
      </c>
      <c r="P1965" s="31">
        <v>3515.8</v>
      </c>
      <c r="Q1965" s="29">
        <v>0.1</v>
      </c>
      <c r="R1965" s="31">
        <v>11000.0</v>
      </c>
      <c r="S1965" s="27">
        <v>936.0</v>
      </c>
      <c r="T1965" s="27">
        <v>3.58217</v>
      </c>
      <c r="U1965" s="34"/>
    </row>
    <row r="1966" hidden="1">
      <c r="A1966" s="27">
        <v>931.0</v>
      </c>
      <c r="B1966" s="27" t="s">
        <v>58</v>
      </c>
      <c r="C1966" s="27" t="s">
        <v>27</v>
      </c>
      <c r="D1966" s="27" t="s">
        <v>27</v>
      </c>
      <c r="E1966" s="27" t="s">
        <v>28</v>
      </c>
      <c r="F1966" s="27">
        <v>64.0</v>
      </c>
      <c r="G1966" s="27" t="s">
        <v>53</v>
      </c>
      <c r="H1966" s="27">
        <v>11.0</v>
      </c>
      <c r="I1966" s="27" t="s">
        <v>30</v>
      </c>
      <c r="J1966" s="27">
        <v>8.0</v>
      </c>
      <c r="K1966" s="28" t="s">
        <v>37</v>
      </c>
      <c r="L1966" s="31">
        <v>134914.68</v>
      </c>
      <c r="M1966" s="30">
        <v>41.952</v>
      </c>
      <c r="N1966" s="27"/>
      <c r="O1966" s="27">
        <v>12.0</v>
      </c>
      <c r="P1966" s="31">
        <v>91440.41</v>
      </c>
      <c r="Q1966" s="29">
        <v>1.6</v>
      </c>
      <c r="R1966" s="31">
        <v>100000.0</v>
      </c>
      <c r="S1966" s="27">
        <v>1167.0</v>
      </c>
      <c r="T1966" s="27">
        <v>7.56974</v>
      </c>
      <c r="U1966" s="34"/>
    </row>
    <row r="1967" hidden="1">
      <c r="A1967" s="27">
        <v>932.0</v>
      </c>
      <c r="B1967" s="27" t="s">
        <v>58</v>
      </c>
      <c r="C1967" s="27" t="s">
        <v>27</v>
      </c>
      <c r="D1967" s="27" t="s">
        <v>27</v>
      </c>
      <c r="E1967" s="27" t="s">
        <v>28</v>
      </c>
      <c r="F1967" s="27">
        <v>64.0</v>
      </c>
      <c r="G1967" s="27" t="s">
        <v>53</v>
      </c>
      <c r="H1967" s="27">
        <v>11.0</v>
      </c>
      <c r="I1967" s="27" t="s">
        <v>30</v>
      </c>
      <c r="J1967" s="27">
        <v>8.0</v>
      </c>
      <c r="K1967" s="28" t="s">
        <v>38</v>
      </c>
      <c r="L1967" s="31">
        <v>141398.12</v>
      </c>
      <c r="M1967" s="30">
        <v>120.8</v>
      </c>
      <c r="N1967" s="27"/>
      <c r="O1967" s="27">
        <v>85.0</v>
      </c>
      <c r="P1967" s="31">
        <v>80061.09</v>
      </c>
      <c r="Q1967" s="29">
        <v>0.9</v>
      </c>
      <c r="R1967" s="31">
        <v>120000.0</v>
      </c>
      <c r="S1967" s="27">
        <v>1437.0</v>
      </c>
      <c r="T1967" s="27">
        <v>8.42052</v>
      </c>
      <c r="U1967" s="34"/>
    </row>
    <row r="1968" hidden="1">
      <c r="A1968" s="27">
        <v>933.0</v>
      </c>
      <c r="B1968" s="27" t="s">
        <v>58</v>
      </c>
      <c r="C1968" s="27" t="s">
        <v>27</v>
      </c>
      <c r="D1968" s="27" t="s">
        <v>27</v>
      </c>
      <c r="E1968" s="27" t="s">
        <v>28</v>
      </c>
      <c r="F1968" s="27">
        <v>64.0</v>
      </c>
      <c r="G1968" s="27" t="s">
        <v>53</v>
      </c>
      <c r="H1968" s="27">
        <v>11.0</v>
      </c>
      <c r="I1968" s="27" t="s">
        <v>30</v>
      </c>
      <c r="J1968" s="27">
        <v>8.0</v>
      </c>
      <c r="K1968" s="28" t="s">
        <v>39</v>
      </c>
      <c r="L1968" s="31">
        <v>181053.82</v>
      </c>
      <c r="M1968" s="30">
        <v>24.097</v>
      </c>
      <c r="N1968" s="27"/>
      <c r="O1968" s="27">
        <v>12.0</v>
      </c>
      <c r="P1968" s="31">
        <v>229224.16</v>
      </c>
      <c r="Q1968" s="29">
        <v>3.9</v>
      </c>
      <c r="R1968" s="31">
        <v>242000.0</v>
      </c>
      <c r="S1968" s="27">
        <v>1699.0</v>
      </c>
      <c r="T1968" s="27">
        <v>7.84213</v>
      </c>
      <c r="U1968" s="34"/>
    </row>
    <row r="1969" hidden="1">
      <c r="A1969" s="27">
        <v>934.0</v>
      </c>
      <c r="B1969" s="27" t="s">
        <v>58</v>
      </c>
      <c r="C1969" s="27" t="s">
        <v>27</v>
      </c>
      <c r="D1969" s="27" t="s">
        <v>27</v>
      </c>
      <c r="E1969" s="27" t="s">
        <v>28</v>
      </c>
      <c r="F1969" s="27">
        <v>64.0</v>
      </c>
      <c r="G1969" s="27" t="s">
        <v>53</v>
      </c>
      <c r="H1969" s="27">
        <v>11.0</v>
      </c>
      <c r="I1969" s="27" t="s">
        <v>30</v>
      </c>
      <c r="J1969" s="27">
        <v>8.0</v>
      </c>
      <c r="K1969" s="28" t="s">
        <v>40</v>
      </c>
      <c r="L1969" s="31">
        <v>125770.70000000001</v>
      </c>
      <c r="M1969" s="30">
        <v>3.6612</v>
      </c>
      <c r="N1969" s="27"/>
      <c r="O1969" s="27">
        <v>16.0</v>
      </c>
      <c r="P1969" s="31">
        <v>282630.25</v>
      </c>
      <c r="Q1969" s="29">
        <v>4.8</v>
      </c>
      <c r="R1969" s="31">
        <v>598000.0</v>
      </c>
      <c r="S1969" s="27">
        <v>2261.0</v>
      </c>
      <c r="T1969" s="27">
        <v>8.16526</v>
      </c>
      <c r="U1969" s="34"/>
    </row>
    <row r="1970" hidden="1">
      <c r="A1970" s="27">
        <v>935.0</v>
      </c>
      <c r="B1970" s="27" t="s">
        <v>58</v>
      </c>
      <c r="C1970" s="27" t="s">
        <v>27</v>
      </c>
      <c r="D1970" s="27" t="s">
        <v>27</v>
      </c>
      <c r="E1970" s="27" t="s">
        <v>28</v>
      </c>
      <c r="F1970" s="27">
        <v>64.0</v>
      </c>
      <c r="G1970" s="27" t="s">
        <v>53</v>
      </c>
      <c r="H1970" s="27">
        <v>11.0</v>
      </c>
      <c r="I1970" s="27" t="s">
        <v>30</v>
      </c>
      <c r="J1970" s="27">
        <v>8.0</v>
      </c>
      <c r="K1970" s="28" t="s">
        <v>41</v>
      </c>
      <c r="L1970" s="31">
        <v>14659.53</v>
      </c>
      <c r="M1970" s="30">
        <v>4.01551</v>
      </c>
      <c r="N1970" s="27"/>
      <c r="O1970" s="27">
        <v>22.0</v>
      </c>
      <c r="P1970" s="31">
        <v>2053.41</v>
      </c>
      <c r="Q1970" s="82"/>
      <c r="R1970" s="31">
        <v>333000.0</v>
      </c>
      <c r="S1970" s="27">
        <v>1415.0</v>
      </c>
      <c r="T1970" s="27">
        <v>9.04935</v>
      </c>
      <c r="U1970" s="34"/>
    </row>
    <row r="1971" hidden="1">
      <c r="A1971" s="27">
        <v>936.0</v>
      </c>
      <c r="B1971" s="27" t="s">
        <v>58</v>
      </c>
      <c r="C1971" s="27" t="s">
        <v>27</v>
      </c>
      <c r="D1971" s="27" t="s">
        <v>27</v>
      </c>
      <c r="E1971" s="27" t="s">
        <v>28</v>
      </c>
      <c r="F1971" s="27">
        <v>64.0</v>
      </c>
      <c r="G1971" s="27" t="s">
        <v>53</v>
      </c>
      <c r="H1971" s="27">
        <v>11.0</v>
      </c>
      <c r="I1971" s="27" t="s">
        <v>30</v>
      </c>
      <c r="J1971" s="27">
        <v>8.0</v>
      </c>
      <c r="K1971" s="28" t="s">
        <v>42</v>
      </c>
      <c r="L1971" s="31">
        <v>105348.65999999999</v>
      </c>
      <c r="M1971" s="30">
        <v>43.104</v>
      </c>
      <c r="N1971" s="27"/>
      <c r="O1971" s="27">
        <v>59.0</v>
      </c>
      <c r="P1971" s="31">
        <v>7715.6900000000005</v>
      </c>
      <c r="Q1971" s="29">
        <v>0.1</v>
      </c>
      <c r="R1971" s="31">
        <v>33000.0</v>
      </c>
      <c r="S1971" s="27">
        <v>1121.0</v>
      </c>
      <c r="T1971" s="27">
        <v>8.06635</v>
      </c>
      <c r="U1971" s="34"/>
    </row>
    <row r="1972" hidden="1">
      <c r="A1972" s="27">
        <v>937.0</v>
      </c>
      <c r="B1972" s="27" t="s">
        <v>58</v>
      </c>
      <c r="C1972" s="27" t="s">
        <v>27</v>
      </c>
      <c r="D1972" s="27" t="s">
        <v>27</v>
      </c>
      <c r="E1972" s="27" t="s">
        <v>28</v>
      </c>
      <c r="F1972" s="27">
        <v>64.0</v>
      </c>
      <c r="G1972" s="27" t="s">
        <v>53</v>
      </c>
      <c r="H1972" s="27">
        <v>11.0</v>
      </c>
      <c r="I1972" s="27" t="s">
        <v>30</v>
      </c>
      <c r="J1972" s="27">
        <v>8.0</v>
      </c>
      <c r="K1972" s="28" t="s">
        <v>43</v>
      </c>
      <c r="L1972" s="31">
        <v>14579.55</v>
      </c>
      <c r="M1972" s="30">
        <v>2.81546</v>
      </c>
      <c r="N1972" s="27"/>
      <c r="O1972" s="27">
        <v>59.0</v>
      </c>
      <c r="P1972" s="31">
        <v>3.5732311E8</v>
      </c>
      <c r="Q1972" s="29">
        <v>97.7</v>
      </c>
      <c r="R1972" s="31">
        <v>3.56626E8</v>
      </c>
      <c r="S1972" s="27">
        <v>360582.0</v>
      </c>
      <c r="T1972" s="27">
        <v>13.10124</v>
      </c>
      <c r="U1972" s="34"/>
    </row>
    <row r="1973" hidden="1">
      <c r="A1973" s="27">
        <v>938.0</v>
      </c>
      <c r="B1973" s="27" t="s">
        <v>58</v>
      </c>
      <c r="C1973" s="27" t="s">
        <v>27</v>
      </c>
      <c r="D1973" s="27" t="s">
        <v>27</v>
      </c>
      <c r="E1973" s="27" t="s">
        <v>28</v>
      </c>
      <c r="F1973" s="27">
        <v>64.0</v>
      </c>
      <c r="G1973" s="27" t="s">
        <v>53</v>
      </c>
      <c r="H1973" s="27">
        <v>11.0</v>
      </c>
      <c r="I1973" s="27" t="s">
        <v>30</v>
      </c>
      <c r="J1973" s="27">
        <v>8.0</v>
      </c>
      <c r="K1973" s="28" t="s">
        <v>44</v>
      </c>
      <c r="L1973" s="31">
        <v>107905.81</v>
      </c>
      <c r="M1973" s="30">
        <v>179.586</v>
      </c>
      <c r="N1973" s="27"/>
      <c r="O1973" s="27">
        <v>5.0</v>
      </c>
      <c r="P1973" s="31">
        <v>21917.88</v>
      </c>
      <c r="Q1973" s="29">
        <v>0.4</v>
      </c>
      <c r="R1973" s="31">
        <v>36000.0</v>
      </c>
      <c r="S1973" s="27">
        <v>1043.0</v>
      </c>
      <c r="T1973" s="27">
        <v>8.18213</v>
      </c>
      <c r="U1973" s="34"/>
    </row>
    <row r="1974" hidden="1">
      <c r="A1974" s="27">
        <v>939.0</v>
      </c>
      <c r="B1974" s="27" t="s">
        <v>58</v>
      </c>
      <c r="C1974" s="27" t="s">
        <v>27</v>
      </c>
      <c r="D1974" s="27" t="s">
        <v>27</v>
      </c>
      <c r="E1974" s="27" t="s">
        <v>28</v>
      </c>
      <c r="F1974" s="27">
        <v>64.0</v>
      </c>
      <c r="G1974" s="27" t="s">
        <v>53</v>
      </c>
      <c r="H1974" s="27">
        <v>11.0</v>
      </c>
      <c r="I1974" s="27" t="s">
        <v>30</v>
      </c>
      <c r="J1974" s="27">
        <v>8.0</v>
      </c>
      <c r="K1974" s="28" t="s">
        <v>45</v>
      </c>
      <c r="L1974" s="31">
        <v>108434.11</v>
      </c>
      <c r="M1974" s="30">
        <v>310.02</v>
      </c>
      <c r="N1974" s="27"/>
      <c r="O1974" s="27">
        <v>12.0</v>
      </c>
      <c r="P1974" s="31">
        <v>8021.860000000001</v>
      </c>
      <c r="Q1974" s="29">
        <v>0.1</v>
      </c>
      <c r="R1974" s="31">
        <v>162000.0</v>
      </c>
      <c r="S1974" s="27">
        <v>959.0</v>
      </c>
      <c r="T1974" s="27">
        <v>8.91633</v>
      </c>
      <c r="U1974" s="34"/>
    </row>
    <row r="1975" hidden="1">
      <c r="A1975" s="27">
        <v>940.0</v>
      </c>
      <c r="B1975" s="27" t="s">
        <v>58</v>
      </c>
      <c r="C1975" s="27" t="s">
        <v>27</v>
      </c>
      <c r="D1975" s="27" t="s">
        <v>27</v>
      </c>
      <c r="E1975" s="27" t="s">
        <v>28</v>
      </c>
      <c r="F1975" s="27">
        <v>64.0</v>
      </c>
      <c r="G1975" s="27" t="s">
        <v>53</v>
      </c>
      <c r="H1975" s="27">
        <v>11.0</v>
      </c>
      <c r="I1975" s="27" t="s">
        <v>30</v>
      </c>
      <c r="J1975" s="27">
        <v>8.0</v>
      </c>
      <c r="K1975" s="28" t="s">
        <v>46</v>
      </c>
      <c r="L1975" s="31">
        <v>8255.73</v>
      </c>
      <c r="M1975" s="30">
        <v>255.88432</v>
      </c>
      <c r="N1975" s="27"/>
      <c r="O1975" s="27">
        <v>7.0</v>
      </c>
      <c r="P1975" s="31">
        <v>13610.65</v>
      </c>
      <c r="Q1975" s="29">
        <v>0.1</v>
      </c>
      <c r="R1975" s="31">
        <v>1.1603E7</v>
      </c>
      <c r="S1975" s="27">
        <v>12525.0</v>
      </c>
      <c r="T1975" s="27">
        <v>8.48612</v>
      </c>
      <c r="U1975" s="34"/>
    </row>
    <row r="1976" hidden="1">
      <c r="A1976" s="27">
        <v>941.0</v>
      </c>
      <c r="B1976" s="27" t="s">
        <v>58</v>
      </c>
      <c r="C1976" s="27" t="s">
        <v>27</v>
      </c>
      <c r="D1976" s="27" t="s">
        <v>27</v>
      </c>
      <c r="E1976" s="27" t="s">
        <v>28</v>
      </c>
      <c r="F1976" s="27">
        <v>64.0</v>
      </c>
      <c r="G1976" s="27" t="s">
        <v>53</v>
      </c>
      <c r="H1976" s="27">
        <v>11.0</v>
      </c>
      <c r="I1976" s="27" t="s">
        <v>30</v>
      </c>
      <c r="J1976" s="27">
        <v>8.0</v>
      </c>
      <c r="K1976" s="28" t="s">
        <v>47</v>
      </c>
      <c r="L1976" s="31">
        <v>94909.3</v>
      </c>
      <c r="M1976" s="30">
        <v>9509.16</v>
      </c>
      <c r="N1976" s="27"/>
      <c r="O1976" s="27">
        <v>11.0</v>
      </c>
      <c r="P1976" s="31">
        <v>217068.00999999998</v>
      </c>
      <c r="Q1976" s="29">
        <v>2.5</v>
      </c>
      <c r="R1976" s="31">
        <v>2487000.0</v>
      </c>
      <c r="S1976" s="27">
        <v>3639.0</v>
      </c>
      <c r="T1976" s="27">
        <v>8.47677</v>
      </c>
      <c r="U1976" s="34"/>
    </row>
    <row r="1977" hidden="1">
      <c r="A1977" s="27">
        <v>942.0</v>
      </c>
      <c r="B1977" s="27" t="s">
        <v>58</v>
      </c>
      <c r="C1977" s="27" t="s">
        <v>27</v>
      </c>
      <c r="D1977" s="27" t="s">
        <v>27</v>
      </c>
      <c r="E1977" s="27" t="s">
        <v>28</v>
      </c>
      <c r="F1977" s="27">
        <v>64.0</v>
      </c>
      <c r="G1977" s="27" t="s">
        <v>53</v>
      </c>
      <c r="H1977" s="27">
        <v>11.0</v>
      </c>
      <c r="I1977" s="27" t="s">
        <v>30</v>
      </c>
      <c r="J1977" s="27">
        <v>8.0</v>
      </c>
      <c r="K1977" s="28" t="s">
        <v>48</v>
      </c>
      <c r="L1977" s="31">
        <v>132592.38999999998</v>
      </c>
      <c r="M1977" s="30">
        <v>54260.9</v>
      </c>
      <c r="N1977" s="27"/>
      <c r="O1977" s="27">
        <v>19.0</v>
      </c>
      <c r="P1977" s="31">
        <v>121300.12999999999</v>
      </c>
      <c r="Q1977" s="29">
        <v>1.0</v>
      </c>
      <c r="R1977" s="31">
        <v>6324000.0</v>
      </c>
      <c r="S1977" s="27">
        <v>7895.0</v>
      </c>
      <c r="T1977" s="27">
        <v>9.42848</v>
      </c>
      <c r="U1977" s="34"/>
    </row>
    <row r="1978" hidden="1">
      <c r="A1978" s="27">
        <v>943.0</v>
      </c>
      <c r="B1978" s="27" t="s">
        <v>58</v>
      </c>
      <c r="C1978" s="27" t="s">
        <v>27</v>
      </c>
      <c r="D1978" s="27" t="s">
        <v>27</v>
      </c>
      <c r="E1978" s="27" t="s">
        <v>28</v>
      </c>
      <c r="F1978" s="27">
        <v>64.0</v>
      </c>
      <c r="G1978" s="27" t="s">
        <v>53</v>
      </c>
      <c r="H1978" s="27">
        <v>11.0</v>
      </c>
      <c r="I1978" s="27" t="s">
        <v>30</v>
      </c>
      <c r="J1978" s="27">
        <v>8.0</v>
      </c>
      <c r="K1978" s="28" t="s">
        <v>49</v>
      </c>
      <c r="L1978" s="31">
        <v>164936.94999999998</v>
      </c>
      <c r="M1978" s="30">
        <v>90.274</v>
      </c>
      <c r="N1978" s="27"/>
      <c r="O1978" s="27">
        <v>3.0</v>
      </c>
      <c r="P1978" s="31">
        <v>109808.04999999999</v>
      </c>
      <c r="Q1978" s="29">
        <v>1.9</v>
      </c>
      <c r="R1978" s="31">
        <v>128000.0</v>
      </c>
      <c r="S1978" s="27">
        <v>1322.0</v>
      </c>
      <c r="T1978" s="27">
        <v>11.70248</v>
      </c>
      <c r="U1978" s="34"/>
    </row>
    <row r="1979" hidden="1">
      <c r="A1979" s="27">
        <v>944.0</v>
      </c>
      <c r="B1979" s="27" t="s">
        <v>58</v>
      </c>
      <c r="C1979" s="27" t="s">
        <v>27</v>
      </c>
      <c r="D1979" s="27" t="s">
        <v>27</v>
      </c>
      <c r="E1979" s="27" t="s">
        <v>28</v>
      </c>
      <c r="F1979" s="27">
        <v>64.0</v>
      </c>
      <c r="G1979" s="27" t="s">
        <v>53</v>
      </c>
      <c r="H1979" s="27">
        <v>11.0</v>
      </c>
      <c r="I1979" s="27" t="s">
        <v>30</v>
      </c>
      <c r="J1979" s="27">
        <v>8.0</v>
      </c>
      <c r="K1979" s="28" t="s">
        <v>50</v>
      </c>
      <c r="L1979" s="31">
        <v>119111.11</v>
      </c>
      <c r="M1979" s="30">
        <v>30.92391</v>
      </c>
      <c r="N1979" s="27"/>
      <c r="O1979" s="27">
        <v>23.0</v>
      </c>
      <c r="P1979" s="31">
        <v>267020.4</v>
      </c>
      <c r="Q1979" s="29">
        <v>1.1</v>
      </c>
      <c r="R1979" s="31">
        <v>1.1528E7</v>
      </c>
      <c r="S1979" s="27">
        <v>13565.0</v>
      </c>
      <c r="T1979" s="27">
        <v>9.67936</v>
      </c>
      <c r="U1979" s="34"/>
    </row>
    <row r="1980" hidden="1">
      <c r="A1980" s="27">
        <v>945.0</v>
      </c>
      <c r="B1980" s="27" t="s">
        <v>58</v>
      </c>
      <c r="C1980" s="27" t="s">
        <v>27</v>
      </c>
      <c r="D1980" s="27" t="s">
        <v>27</v>
      </c>
      <c r="E1980" s="27" t="s">
        <v>28</v>
      </c>
      <c r="F1980" s="27">
        <v>64.0</v>
      </c>
      <c r="G1980" s="27" t="s">
        <v>53</v>
      </c>
      <c r="H1980" s="27">
        <v>11.0</v>
      </c>
      <c r="I1980" s="27" t="s">
        <v>30</v>
      </c>
      <c r="J1980" s="27">
        <v>8.0</v>
      </c>
      <c r="K1980" s="28" t="s">
        <v>51</v>
      </c>
      <c r="L1980" s="31" t="s">
        <v>55</v>
      </c>
      <c r="M1980" s="30"/>
      <c r="N1980" s="27"/>
      <c r="O1980" s="27"/>
      <c r="P1980" s="31"/>
      <c r="Q1980" s="31"/>
      <c r="R1980" s="31"/>
      <c r="S1980" s="27" t="s">
        <v>30</v>
      </c>
      <c r="T1980" s="37"/>
      <c r="U1980" s="38"/>
    </row>
    <row r="1981" hidden="1">
      <c r="A1981" s="27">
        <v>946.0</v>
      </c>
      <c r="B1981" s="27" t="s">
        <v>58</v>
      </c>
      <c r="C1981" s="27" t="s">
        <v>27</v>
      </c>
      <c r="D1981" s="27" t="s">
        <v>27</v>
      </c>
      <c r="E1981" s="27" t="s">
        <v>28</v>
      </c>
      <c r="F1981" s="27">
        <v>64.0</v>
      </c>
      <c r="G1981" s="27" t="s">
        <v>53</v>
      </c>
      <c r="H1981" s="27">
        <v>11.0</v>
      </c>
      <c r="I1981" s="27" t="s">
        <v>30</v>
      </c>
      <c r="J1981" s="27">
        <v>8.0</v>
      </c>
      <c r="K1981" s="28" t="s">
        <v>52</v>
      </c>
      <c r="L1981" s="31" t="s">
        <v>55</v>
      </c>
      <c r="M1981" s="30"/>
      <c r="N1981" s="27"/>
      <c r="O1981" s="27"/>
      <c r="P1981" s="31"/>
      <c r="Q1981" s="31"/>
      <c r="R1981" s="31"/>
      <c r="S1981" s="27" t="s">
        <v>30</v>
      </c>
      <c r="T1981" s="37"/>
      <c r="U1981" s="38"/>
    </row>
    <row r="1982" hidden="1">
      <c r="A1982" s="27">
        <v>859.0</v>
      </c>
      <c r="B1982" s="27" t="s">
        <v>58</v>
      </c>
      <c r="C1982" s="27" t="s">
        <v>27</v>
      </c>
      <c r="D1982" s="27" t="s">
        <v>27</v>
      </c>
      <c r="E1982" s="27" t="s">
        <v>28</v>
      </c>
      <c r="F1982" s="27">
        <v>64.0</v>
      </c>
      <c r="G1982" s="27" t="s">
        <v>29</v>
      </c>
      <c r="H1982" s="27">
        <v>11.0</v>
      </c>
      <c r="I1982" s="27" t="s">
        <v>30</v>
      </c>
      <c r="J1982" s="27">
        <v>1.0</v>
      </c>
      <c r="K1982" s="28" t="s">
        <v>31</v>
      </c>
      <c r="L1982" s="31">
        <v>24186.42</v>
      </c>
      <c r="M1982" s="30">
        <v>44.96</v>
      </c>
      <c r="N1982" s="27"/>
      <c r="O1982" s="27">
        <v>2.0</v>
      </c>
      <c r="P1982" s="31">
        <v>29754.79</v>
      </c>
      <c r="Q1982" s="29">
        <v>1.0</v>
      </c>
      <c r="R1982" s="31">
        <v>62000.0</v>
      </c>
      <c r="S1982" s="27">
        <v>1296.0</v>
      </c>
      <c r="T1982" s="27">
        <v>9.71344</v>
      </c>
      <c r="U1982" s="34"/>
    </row>
    <row r="1983" hidden="1">
      <c r="A1983" s="27">
        <v>860.0</v>
      </c>
      <c r="B1983" s="27" t="s">
        <v>58</v>
      </c>
      <c r="C1983" s="27" t="s">
        <v>27</v>
      </c>
      <c r="D1983" s="27" t="s">
        <v>27</v>
      </c>
      <c r="E1983" s="27" t="s">
        <v>28</v>
      </c>
      <c r="F1983" s="27">
        <v>64.0</v>
      </c>
      <c r="G1983" s="27" t="s">
        <v>29</v>
      </c>
      <c r="H1983" s="27">
        <v>11.0</v>
      </c>
      <c r="I1983" s="27" t="s">
        <v>30</v>
      </c>
      <c r="J1983" s="27">
        <v>1.0</v>
      </c>
      <c r="K1983" s="28" t="s">
        <v>32</v>
      </c>
      <c r="L1983" s="31">
        <v>2841.73</v>
      </c>
      <c r="M1983" s="30">
        <v>1816.18</v>
      </c>
      <c r="N1983" s="27"/>
      <c r="O1983" s="27">
        <v>39.0</v>
      </c>
      <c r="P1983" s="31">
        <v>1244.24</v>
      </c>
      <c r="Q1983" s="29">
        <v>21.2</v>
      </c>
      <c r="R1983" s="31">
        <v>1367000.0</v>
      </c>
      <c r="S1983" s="27">
        <v>2294.0</v>
      </c>
      <c r="T1983" s="27">
        <v>12.12828</v>
      </c>
      <c r="U1983" s="34"/>
    </row>
    <row r="1984" hidden="1">
      <c r="A1984" s="27">
        <v>861.0</v>
      </c>
      <c r="B1984" s="27" t="s">
        <v>58</v>
      </c>
      <c r="C1984" s="27" t="s">
        <v>27</v>
      </c>
      <c r="D1984" s="27" t="s">
        <v>27</v>
      </c>
      <c r="E1984" s="27" t="s">
        <v>28</v>
      </c>
      <c r="F1984" s="27">
        <v>64.0</v>
      </c>
      <c r="G1984" s="27" t="s">
        <v>29</v>
      </c>
      <c r="H1984" s="27">
        <v>11.0</v>
      </c>
      <c r="I1984" s="27" t="s">
        <v>30</v>
      </c>
      <c r="J1984" s="27">
        <v>1.0</v>
      </c>
      <c r="K1984" s="28" t="s">
        <v>33</v>
      </c>
      <c r="L1984" s="31">
        <v>15650.95</v>
      </c>
      <c r="M1984" s="30">
        <v>212.67</v>
      </c>
      <c r="N1984" s="27"/>
      <c r="O1984" s="27">
        <v>12.0</v>
      </c>
      <c r="P1984" s="31">
        <v>10869.1</v>
      </c>
      <c r="Q1984" s="29">
        <v>0.2</v>
      </c>
      <c r="R1984" s="31">
        <v>118000.0</v>
      </c>
      <c r="S1984" s="27">
        <v>373.0</v>
      </c>
      <c r="T1984" s="27">
        <v>10.09452</v>
      </c>
      <c r="U1984" s="34"/>
    </row>
    <row r="1985" hidden="1">
      <c r="A1985" s="27">
        <v>862.0</v>
      </c>
      <c r="B1985" s="27" t="s">
        <v>58</v>
      </c>
      <c r="C1985" s="27" t="s">
        <v>27</v>
      </c>
      <c r="D1985" s="27" t="s">
        <v>27</v>
      </c>
      <c r="E1985" s="27" t="s">
        <v>28</v>
      </c>
      <c r="F1985" s="27">
        <v>64.0</v>
      </c>
      <c r="G1985" s="27" t="s">
        <v>29</v>
      </c>
      <c r="H1985" s="27">
        <v>11.0</v>
      </c>
      <c r="I1985" s="27" t="s">
        <v>30</v>
      </c>
      <c r="J1985" s="27">
        <v>1.0</v>
      </c>
      <c r="K1985" s="28" t="s">
        <v>34</v>
      </c>
      <c r="L1985" s="31">
        <v>12459.74</v>
      </c>
      <c r="M1985" s="30">
        <v>14804.04</v>
      </c>
      <c r="N1985" s="27"/>
      <c r="O1985" s="27">
        <v>149.0</v>
      </c>
      <c r="P1985" s="31">
        <v>2827.0499999999997</v>
      </c>
      <c r="Q1985" s="82"/>
      <c r="R1985" s="31">
        <v>1055000.0</v>
      </c>
      <c r="S1985" s="27">
        <v>1553.0</v>
      </c>
      <c r="T1985" s="27">
        <v>11.13294</v>
      </c>
      <c r="U1985" s="34"/>
    </row>
    <row r="1986" hidden="1">
      <c r="A1986" s="27">
        <v>863.0</v>
      </c>
      <c r="B1986" s="27" t="s">
        <v>58</v>
      </c>
      <c r="C1986" s="27" t="s">
        <v>27</v>
      </c>
      <c r="D1986" s="27" t="s">
        <v>27</v>
      </c>
      <c r="E1986" s="27" t="s">
        <v>28</v>
      </c>
      <c r="F1986" s="27">
        <v>64.0</v>
      </c>
      <c r="G1986" s="27" t="s">
        <v>29</v>
      </c>
      <c r="H1986" s="27">
        <v>11.0</v>
      </c>
      <c r="I1986" s="27" t="s">
        <v>30</v>
      </c>
      <c r="J1986" s="27">
        <v>1.0</v>
      </c>
      <c r="K1986" s="28" t="s">
        <v>35</v>
      </c>
      <c r="L1986" s="31">
        <v>14702.730000000001</v>
      </c>
      <c r="M1986" s="30">
        <v>183.199</v>
      </c>
      <c r="N1986" s="27"/>
      <c r="O1986" s="27">
        <v>147.0</v>
      </c>
      <c r="P1986" s="31">
        <v>2844.0099999999998</v>
      </c>
      <c r="Q1986" s="82"/>
      <c r="R1986" s="31">
        <v>75000.0</v>
      </c>
      <c r="S1986" s="27">
        <v>194.0</v>
      </c>
      <c r="T1986" s="27">
        <v>9.71068</v>
      </c>
      <c r="U1986" s="34"/>
    </row>
    <row r="1987" hidden="1">
      <c r="A1987" s="27">
        <v>864.0</v>
      </c>
      <c r="B1987" s="27" t="s">
        <v>58</v>
      </c>
      <c r="C1987" s="27" t="s">
        <v>27</v>
      </c>
      <c r="D1987" s="27" t="s">
        <v>27</v>
      </c>
      <c r="E1987" s="27" t="s">
        <v>28</v>
      </c>
      <c r="F1987" s="27">
        <v>64.0</v>
      </c>
      <c r="G1987" s="27" t="s">
        <v>29</v>
      </c>
      <c r="H1987" s="27">
        <v>11.0</v>
      </c>
      <c r="I1987" s="27" t="s">
        <v>30</v>
      </c>
      <c r="J1987" s="27">
        <v>1.0</v>
      </c>
      <c r="K1987" s="28" t="s">
        <v>36</v>
      </c>
      <c r="L1987" s="31">
        <v>15383.98</v>
      </c>
      <c r="M1987" s="30">
        <v>130.624</v>
      </c>
      <c r="N1987" s="27"/>
      <c r="O1987" s="27">
        <v>1.0</v>
      </c>
      <c r="P1987" s="31">
        <v>564.283</v>
      </c>
      <c r="Q1987" s="82"/>
      <c r="R1987" s="31">
        <v>13000.0</v>
      </c>
      <c r="S1987" s="27">
        <v>93.0</v>
      </c>
      <c r="T1987" s="27">
        <v>3.82631</v>
      </c>
      <c r="U1987" s="34"/>
    </row>
    <row r="1988" hidden="1">
      <c r="A1988" s="27">
        <v>865.0</v>
      </c>
      <c r="B1988" s="27" t="s">
        <v>58</v>
      </c>
      <c r="C1988" s="27" t="s">
        <v>27</v>
      </c>
      <c r="D1988" s="27" t="s">
        <v>27</v>
      </c>
      <c r="E1988" s="27" t="s">
        <v>28</v>
      </c>
      <c r="F1988" s="27">
        <v>64.0</v>
      </c>
      <c r="G1988" s="27" t="s">
        <v>29</v>
      </c>
      <c r="H1988" s="27">
        <v>11.0</v>
      </c>
      <c r="I1988" s="27" t="s">
        <v>30</v>
      </c>
      <c r="J1988" s="27">
        <v>1.0</v>
      </c>
      <c r="K1988" s="28" t="s">
        <v>37</v>
      </c>
      <c r="L1988" s="31">
        <v>16394.59</v>
      </c>
      <c r="M1988" s="30">
        <v>68.383</v>
      </c>
      <c r="N1988" s="27"/>
      <c r="O1988" s="27">
        <v>12.0</v>
      </c>
      <c r="P1988" s="31">
        <v>9502.74</v>
      </c>
      <c r="Q1988" s="29">
        <v>0.2</v>
      </c>
      <c r="R1988" s="31">
        <v>32000.0</v>
      </c>
      <c r="S1988" s="27">
        <v>125.0</v>
      </c>
      <c r="T1988" s="27">
        <v>9.86605</v>
      </c>
      <c r="U1988" s="34"/>
    </row>
    <row r="1989" hidden="1">
      <c r="A1989" s="27">
        <v>866.0</v>
      </c>
      <c r="B1989" s="27" t="s">
        <v>58</v>
      </c>
      <c r="C1989" s="27" t="s">
        <v>27</v>
      </c>
      <c r="D1989" s="27" t="s">
        <v>27</v>
      </c>
      <c r="E1989" s="27" t="s">
        <v>28</v>
      </c>
      <c r="F1989" s="27">
        <v>64.0</v>
      </c>
      <c r="G1989" s="27" t="s">
        <v>29</v>
      </c>
      <c r="H1989" s="27">
        <v>11.0</v>
      </c>
      <c r="I1989" s="27" t="s">
        <v>30</v>
      </c>
      <c r="J1989" s="27">
        <v>1.0</v>
      </c>
      <c r="K1989" s="28" t="s">
        <v>38</v>
      </c>
      <c r="L1989" s="31">
        <v>17703.68</v>
      </c>
      <c r="M1989" s="30">
        <v>283.071</v>
      </c>
      <c r="N1989" s="27"/>
      <c r="O1989" s="27">
        <v>165.0</v>
      </c>
      <c r="P1989" s="31">
        <v>3915.36</v>
      </c>
      <c r="Q1989" s="29">
        <v>0.1</v>
      </c>
      <c r="R1989" s="31">
        <v>81000.0</v>
      </c>
      <c r="S1989" s="27">
        <v>326.0</v>
      </c>
      <c r="T1989" s="27">
        <v>10.34385</v>
      </c>
      <c r="U1989" s="34"/>
    </row>
    <row r="1990" hidden="1">
      <c r="A1990" s="27">
        <v>867.0</v>
      </c>
      <c r="B1990" s="27" t="s">
        <v>58</v>
      </c>
      <c r="C1990" s="27" t="s">
        <v>27</v>
      </c>
      <c r="D1990" s="27" t="s">
        <v>27</v>
      </c>
      <c r="E1990" s="27" t="s">
        <v>28</v>
      </c>
      <c r="F1990" s="27">
        <v>64.0</v>
      </c>
      <c r="G1990" s="27" t="s">
        <v>29</v>
      </c>
      <c r="H1990" s="27">
        <v>11.0</v>
      </c>
      <c r="I1990" s="27" t="s">
        <v>30</v>
      </c>
      <c r="J1990" s="27">
        <v>1.0</v>
      </c>
      <c r="K1990" s="28" t="s">
        <v>39</v>
      </c>
      <c r="L1990" s="31">
        <v>22211.7</v>
      </c>
      <c r="M1990" s="30">
        <v>50.464</v>
      </c>
      <c r="N1990" s="27"/>
      <c r="O1990" s="27">
        <v>12.0</v>
      </c>
      <c r="P1990" s="31">
        <v>16119.109999999999</v>
      </c>
      <c r="Q1990" s="29">
        <v>0.3</v>
      </c>
      <c r="R1990" s="31">
        <v>40000.0</v>
      </c>
      <c r="S1990" s="27">
        <v>169.0</v>
      </c>
      <c r="T1990" s="27">
        <v>9.94434</v>
      </c>
      <c r="U1990" s="34"/>
    </row>
    <row r="1991" hidden="1">
      <c r="A1991" s="27">
        <v>868.0</v>
      </c>
      <c r="B1991" s="27" t="s">
        <v>58</v>
      </c>
      <c r="C1991" s="27" t="s">
        <v>27</v>
      </c>
      <c r="D1991" s="27" t="s">
        <v>27</v>
      </c>
      <c r="E1991" s="27" t="s">
        <v>28</v>
      </c>
      <c r="F1991" s="27">
        <v>64.0</v>
      </c>
      <c r="G1991" s="27" t="s">
        <v>29</v>
      </c>
      <c r="H1991" s="27">
        <v>11.0</v>
      </c>
      <c r="I1991" s="27" t="s">
        <v>30</v>
      </c>
      <c r="J1991" s="27">
        <v>1.0</v>
      </c>
      <c r="K1991" s="28" t="s">
        <v>40</v>
      </c>
      <c r="L1991" s="31">
        <v>15588.050000000001</v>
      </c>
      <c r="M1991" s="30">
        <v>429.31</v>
      </c>
      <c r="N1991" s="27"/>
      <c r="O1991" s="27">
        <v>16.0</v>
      </c>
      <c r="P1991" s="31">
        <v>32333.27</v>
      </c>
      <c r="Q1991" s="29">
        <v>0.6</v>
      </c>
      <c r="R1991" s="31">
        <v>100000.0</v>
      </c>
      <c r="S1991" s="27">
        <v>354.0</v>
      </c>
      <c r="T1991" s="27">
        <v>9.761</v>
      </c>
      <c r="U1991" s="34"/>
    </row>
    <row r="1992" hidden="1">
      <c r="A1992" s="27">
        <v>869.0</v>
      </c>
      <c r="B1992" s="27" t="s">
        <v>58</v>
      </c>
      <c r="C1992" s="27" t="s">
        <v>27</v>
      </c>
      <c r="D1992" s="27" t="s">
        <v>27</v>
      </c>
      <c r="E1992" s="27" t="s">
        <v>28</v>
      </c>
      <c r="F1992" s="27">
        <v>64.0</v>
      </c>
      <c r="G1992" s="27" t="s">
        <v>29</v>
      </c>
      <c r="H1992" s="27">
        <v>11.0</v>
      </c>
      <c r="I1992" s="27" t="s">
        <v>30</v>
      </c>
      <c r="J1992" s="27">
        <v>1.0</v>
      </c>
      <c r="K1992" s="28" t="s">
        <v>41</v>
      </c>
      <c r="L1992" s="31">
        <v>2155.22</v>
      </c>
      <c r="M1992" s="30">
        <v>828.729</v>
      </c>
      <c r="N1992" s="27"/>
      <c r="O1992" s="27">
        <v>68.0</v>
      </c>
      <c r="P1992" s="31">
        <v>1894.0300000000002</v>
      </c>
      <c r="Q1992" s="82"/>
      <c r="R1992" s="31">
        <v>89000.0</v>
      </c>
      <c r="S1992" s="27">
        <v>474.0</v>
      </c>
      <c r="T1992" s="27">
        <v>11.12543</v>
      </c>
      <c r="U1992" s="34"/>
    </row>
    <row r="1993" hidden="1">
      <c r="A1993" s="27">
        <v>870.0</v>
      </c>
      <c r="B1993" s="27" t="s">
        <v>58</v>
      </c>
      <c r="C1993" s="27" t="s">
        <v>27</v>
      </c>
      <c r="D1993" s="27" t="s">
        <v>27</v>
      </c>
      <c r="E1993" s="27" t="s">
        <v>28</v>
      </c>
      <c r="F1993" s="27">
        <v>64.0</v>
      </c>
      <c r="G1993" s="27" t="s">
        <v>29</v>
      </c>
      <c r="H1993" s="27">
        <v>11.0</v>
      </c>
      <c r="I1993" s="27" t="s">
        <v>30</v>
      </c>
      <c r="J1993" s="27">
        <v>1.0</v>
      </c>
      <c r="K1993" s="28" t="s">
        <v>42</v>
      </c>
      <c r="L1993" s="31">
        <v>11840.23</v>
      </c>
      <c r="M1993" s="30">
        <v>101.471</v>
      </c>
      <c r="N1993" s="27"/>
      <c r="O1993" s="27">
        <v>139.0</v>
      </c>
      <c r="P1993" s="31">
        <v>1474.58</v>
      </c>
      <c r="Q1993" s="82"/>
      <c r="R1993" s="31">
        <v>61000.0</v>
      </c>
      <c r="S1993" s="27">
        <v>179.0</v>
      </c>
      <c r="T1993" s="27">
        <v>9.9835</v>
      </c>
      <c r="U1993" s="34"/>
    </row>
    <row r="1994" hidden="1">
      <c r="A1994" s="27">
        <v>871.0</v>
      </c>
      <c r="B1994" s="27" t="s">
        <v>58</v>
      </c>
      <c r="C1994" s="27" t="s">
        <v>27</v>
      </c>
      <c r="D1994" s="27" t="s">
        <v>27</v>
      </c>
      <c r="E1994" s="27" t="s">
        <v>28</v>
      </c>
      <c r="F1994" s="27">
        <v>64.0</v>
      </c>
      <c r="G1994" s="27" t="s">
        <v>29</v>
      </c>
      <c r="H1994" s="27">
        <v>11.0</v>
      </c>
      <c r="I1994" s="27" t="s">
        <v>30</v>
      </c>
      <c r="J1994" s="27">
        <v>1.0</v>
      </c>
      <c r="K1994" s="28" t="s">
        <v>43</v>
      </c>
      <c r="L1994" s="31">
        <v>2048.66</v>
      </c>
      <c r="M1994" s="30">
        <v>341.372</v>
      </c>
      <c r="N1994" s="27"/>
      <c r="O1994" s="27">
        <v>139.0</v>
      </c>
      <c r="P1994" s="31">
        <v>1968800.0</v>
      </c>
      <c r="Q1994" s="29">
        <v>22.2</v>
      </c>
      <c r="R1994" s="31">
        <v>1989000.0</v>
      </c>
      <c r="S1994" s="27">
        <v>2435.0</v>
      </c>
      <c r="T1994" s="27">
        <v>9.78099</v>
      </c>
      <c r="U1994" s="34"/>
    </row>
    <row r="1995" hidden="1">
      <c r="A1995" s="27">
        <v>872.0</v>
      </c>
      <c r="B1995" s="27" t="s">
        <v>58</v>
      </c>
      <c r="C1995" s="27" t="s">
        <v>27</v>
      </c>
      <c r="D1995" s="27" t="s">
        <v>27</v>
      </c>
      <c r="E1995" s="27" t="s">
        <v>28</v>
      </c>
      <c r="F1995" s="27">
        <v>64.0</v>
      </c>
      <c r="G1995" s="27" t="s">
        <v>29</v>
      </c>
      <c r="H1995" s="27">
        <v>11.0</v>
      </c>
      <c r="I1995" s="27" t="s">
        <v>30</v>
      </c>
      <c r="J1995" s="27">
        <v>1.0</v>
      </c>
      <c r="K1995" s="28" t="s">
        <v>44</v>
      </c>
      <c r="L1995" s="31">
        <v>13326.140000000001</v>
      </c>
      <c r="M1995" s="30">
        <v>259.486</v>
      </c>
      <c r="N1995" s="27"/>
      <c r="O1995" s="27">
        <v>5.0</v>
      </c>
      <c r="P1995" s="31">
        <v>917.1129999999999</v>
      </c>
      <c r="Q1995" s="82"/>
      <c r="R1995" s="31">
        <v>21000.0</v>
      </c>
      <c r="S1995" s="27">
        <v>171.0</v>
      </c>
      <c r="T1995" s="27">
        <v>9.94975</v>
      </c>
      <c r="U1995" s="34"/>
    </row>
    <row r="1996" hidden="1">
      <c r="A1996" s="27">
        <v>873.0</v>
      </c>
      <c r="B1996" s="27" t="s">
        <v>58</v>
      </c>
      <c r="C1996" s="27" t="s">
        <v>27</v>
      </c>
      <c r="D1996" s="27" t="s">
        <v>27</v>
      </c>
      <c r="E1996" s="27" t="s">
        <v>28</v>
      </c>
      <c r="F1996" s="27">
        <v>64.0</v>
      </c>
      <c r="G1996" s="27" t="s">
        <v>29</v>
      </c>
      <c r="H1996" s="27">
        <v>11.0</v>
      </c>
      <c r="I1996" s="27" t="s">
        <v>30</v>
      </c>
      <c r="J1996" s="27">
        <v>1.0</v>
      </c>
      <c r="K1996" s="28" t="s">
        <v>45</v>
      </c>
      <c r="L1996" s="31">
        <v>13499.140000000001</v>
      </c>
      <c r="M1996" s="30">
        <v>3818.4</v>
      </c>
      <c r="N1996" s="27"/>
      <c r="O1996" s="27">
        <v>282.0</v>
      </c>
      <c r="P1996" s="31">
        <v>2355.06</v>
      </c>
      <c r="Q1996" s="82"/>
      <c r="R1996" s="31">
        <v>295000.0</v>
      </c>
      <c r="S1996" s="27">
        <v>667.0</v>
      </c>
      <c r="T1996" s="27">
        <v>10.86216</v>
      </c>
      <c r="U1996" s="34"/>
    </row>
    <row r="1997" hidden="1">
      <c r="A1997" s="27">
        <v>874.0</v>
      </c>
      <c r="B1997" s="27" t="s">
        <v>58</v>
      </c>
      <c r="C1997" s="27" t="s">
        <v>27</v>
      </c>
      <c r="D1997" s="27" t="s">
        <v>27</v>
      </c>
      <c r="E1997" s="27" t="s">
        <v>28</v>
      </c>
      <c r="F1997" s="27">
        <v>64.0</v>
      </c>
      <c r="G1997" s="27" t="s">
        <v>29</v>
      </c>
      <c r="H1997" s="27">
        <v>11.0</v>
      </c>
      <c r="I1997" s="27" t="s">
        <v>30</v>
      </c>
      <c r="J1997" s="27">
        <v>1.0</v>
      </c>
      <c r="K1997" s="28" t="s">
        <v>46</v>
      </c>
      <c r="L1997" s="31">
        <v>2163.22</v>
      </c>
      <c r="M1997" s="30">
        <v>35253.31</v>
      </c>
      <c r="N1997" s="27"/>
      <c r="O1997" s="27">
        <v>7.0</v>
      </c>
      <c r="P1997" s="31">
        <v>1808.1799999999998</v>
      </c>
      <c r="Q1997" s="82"/>
      <c r="R1997" s="31">
        <v>1734000.0</v>
      </c>
      <c r="S1997" s="27">
        <v>1958.0</v>
      </c>
      <c r="T1997" s="27">
        <v>11.37756</v>
      </c>
      <c r="U1997" s="34"/>
    </row>
    <row r="1998" hidden="1">
      <c r="A1998" s="27">
        <v>875.0</v>
      </c>
      <c r="B1998" s="27" t="s">
        <v>58</v>
      </c>
      <c r="C1998" s="27" t="s">
        <v>27</v>
      </c>
      <c r="D1998" s="27" t="s">
        <v>27</v>
      </c>
      <c r="E1998" s="27" t="s">
        <v>28</v>
      </c>
      <c r="F1998" s="27">
        <v>64.0</v>
      </c>
      <c r="G1998" s="27" t="s">
        <v>29</v>
      </c>
      <c r="H1998" s="27">
        <v>11.0</v>
      </c>
      <c r="I1998" s="27" t="s">
        <v>30</v>
      </c>
      <c r="J1998" s="27">
        <v>1.0</v>
      </c>
      <c r="K1998" s="28" t="s">
        <v>47</v>
      </c>
      <c r="L1998" s="31">
        <v>12239.33</v>
      </c>
      <c r="M1998" s="30">
        <v>1950.83</v>
      </c>
      <c r="N1998" s="27"/>
      <c r="O1998" s="27">
        <v>11.0</v>
      </c>
      <c r="P1998" s="31">
        <v>4415.94</v>
      </c>
      <c r="Q1998" s="29">
        <v>0.1</v>
      </c>
      <c r="R1998" s="31">
        <v>324000.0</v>
      </c>
      <c r="S1998" s="27">
        <v>594.0</v>
      </c>
      <c r="T1998" s="27">
        <v>10.70955</v>
      </c>
      <c r="U1998" s="34"/>
    </row>
    <row r="1999" hidden="1">
      <c r="A1999" s="27">
        <v>876.0</v>
      </c>
      <c r="B1999" s="27" t="s">
        <v>58</v>
      </c>
      <c r="C1999" s="27" t="s">
        <v>27</v>
      </c>
      <c r="D1999" s="27" t="s">
        <v>27</v>
      </c>
      <c r="E1999" s="27" t="s">
        <v>28</v>
      </c>
      <c r="F1999" s="27">
        <v>64.0</v>
      </c>
      <c r="G1999" s="27" t="s">
        <v>29</v>
      </c>
      <c r="H1999" s="27">
        <v>11.0</v>
      </c>
      <c r="I1999" s="27" t="s">
        <v>30</v>
      </c>
      <c r="J1999" s="27">
        <v>1.0</v>
      </c>
      <c r="K1999" s="28" t="s">
        <v>48</v>
      </c>
      <c r="L1999" s="31">
        <v>19259.8</v>
      </c>
      <c r="M1999" s="30">
        <v>14892.05</v>
      </c>
      <c r="N1999" s="27"/>
      <c r="O1999" s="27">
        <v>17.0</v>
      </c>
      <c r="P1999" s="31">
        <v>8400.39</v>
      </c>
      <c r="Q1999" s="29">
        <v>0.1</v>
      </c>
      <c r="R1999" s="31">
        <v>1296000.0</v>
      </c>
      <c r="S1999" s="27">
        <v>1640.0</v>
      </c>
      <c r="T1999" s="27">
        <v>11.03458</v>
      </c>
      <c r="U1999" s="34"/>
    </row>
    <row r="2000" hidden="1">
      <c r="A2000" s="27">
        <v>877.0</v>
      </c>
      <c r="B2000" s="27" t="s">
        <v>58</v>
      </c>
      <c r="C2000" s="27" t="s">
        <v>27</v>
      </c>
      <c r="D2000" s="27" t="s">
        <v>27</v>
      </c>
      <c r="E2000" s="27" t="s">
        <v>28</v>
      </c>
      <c r="F2000" s="27">
        <v>64.0</v>
      </c>
      <c r="G2000" s="27" t="s">
        <v>29</v>
      </c>
      <c r="H2000" s="27">
        <v>11.0</v>
      </c>
      <c r="I2000" s="27" t="s">
        <v>30</v>
      </c>
      <c r="J2000" s="27">
        <v>1.0</v>
      </c>
      <c r="K2000" s="28" t="s">
        <v>49</v>
      </c>
      <c r="L2000" s="31">
        <v>19903.15</v>
      </c>
      <c r="M2000" s="30">
        <v>131.359</v>
      </c>
      <c r="N2000" s="27"/>
      <c r="O2000" s="27">
        <v>3.0</v>
      </c>
      <c r="P2000" s="31">
        <v>3078.6699999999996</v>
      </c>
      <c r="Q2000" s="29">
        <v>0.1</v>
      </c>
      <c r="R2000" s="31">
        <v>22000.0</v>
      </c>
      <c r="S2000" s="27">
        <v>129.0</v>
      </c>
      <c r="T2000" s="27">
        <v>9.66107</v>
      </c>
      <c r="U2000" s="34"/>
    </row>
    <row r="2001" hidden="1">
      <c r="A2001" s="27">
        <v>878.0</v>
      </c>
      <c r="B2001" s="27" t="s">
        <v>58</v>
      </c>
      <c r="C2001" s="27" t="s">
        <v>27</v>
      </c>
      <c r="D2001" s="27" t="s">
        <v>27</v>
      </c>
      <c r="E2001" s="27" t="s">
        <v>28</v>
      </c>
      <c r="F2001" s="27">
        <v>64.0</v>
      </c>
      <c r="G2001" s="27" t="s">
        <v>29</v>
      </c>
      <c r="H2001" s="27">
        <v>11.0</v>
      </c>
      <c r="I2001" s="27" t="s">
        <v>30</v>
      </c>
      <c r="J2001" s="27">
        <v>1.0</v>
      </c>
      <c r="K2001" s="28" t="s">
        <v>50</v>
      </c>
      <c r="L2001" s="31">
        <v>15496.880000000001</v>
      </c>
      <c r="M2001" s="30">
        <v>5038.2</v>
      </c>
      <c r="N2001" s="27"/>
      <c r="O2001" s="27">
        <v>23.0</v>
      </c>
      <c r="P2001" s="31">
        <v>29553.77</v>
      </c>
      <c r="Q2001" s="29">
        <v>0.3</v>
      </c>
      <c r="R2001" s="31">
        <v>1646000.0</v>
      </c>
      <c r="S2001" s="27">
        <v>2282.0</v>
      </c>
      <c r="T2001" s="27">
        <v>11.6897</v>
      </c>
      <c r="U2001" s="34"/>
    </row>
    <row r="2002" hidden="1">
      <c r="A2002" s="27">
        <v>879.0</v>
      </c>
      <c r="B2002" s="27" t="s">
        <v>58</v>
      </c>
      <c r="C2002" s="27" t="s">
        <v>27</v>
      </c>
      <c r="D2002" s="27" t="s">
        <v>27</v>
      </c>
      <c r="E2002" s="27" t="s">
        <v>28</v>
      </c>
      <c r="F2002" s="27">
        <v>64.0</v>
      </c>
      <c r="G2002" s="27" t="s">
        <v>29</v>
      </c>
      <c r="H2002" s="27">
        <v>11.0</v>
      </c>
      <c r="I2002" s="27" t="s">
        <v>30</v>
      </c>
      <c r="J2002" s="27">
        <v>1.0</v>
      </c>
      <c r="K2002" s="28" t="s">
        <v>51</v>
      </c>
      <c r="L2002" s="31" t="s">
        <v>55</v>
      </c>
      <c r="M2002" s="30"/>
      <c r="N2002" s="27"/>
      <c r="O2002" s="27"/>
      <c r="P2002" s="31"/>
      <c r="Q2002" s="29"/>
      <c r="R2002" s="31"/>
      <c r="S2002" s="27" t="s">
        <v>30</v>
      </c>
      <c r="T2002" s="27" t="s">
        <v>30</v>
      </c>
      <c r="U2002" s="34"/>
    </row>
    <row r="2003" hidden="1">
      <c r="A2003" s="27">
        <v>880.0</v>
      </c>
      <c r="B2003" s="27" t="s">
        <v>58</v>
      </c>
      <c r="C2003" s="27" t="s">
        <v>27</v>
      </c>
      <c r="D2003" s="27" t="s">
        <v>27</v>
      </c>
      <c r="E2003" s="27" t="s">
        <v>28</v>
      </c>
      <c r="F2003" s="27">
        <v>64.0</v>
      </c>
      <c r="G2003" s="27" t="s">
        <v>29</v>
      </c>
      <c r="H2003" s="27">
        <v>11.0</v>
      </c>
      <c r="I2003" s="27" t="s">
        <v>30</v>
      </c>
      <c r="J2003" s="27">
        <v>1.0</v>
      </c>
      <c r="K2003" s="28" t="s">
        <v>52</v>
      </c>
      <c r="L2003" s="31" t="s">
        <v>55</v>
      </c>
      <c r="M2003" s="30"/>
      <c r="N2003" s="27"/>
      <c r="O2003" s="27"/>
      <c r="P2003" s="31"/>
      <c r="Q2003" s="29"/>
      <c r="R2003" s="31"/>
      <c r="S2003" s="27" t="s">
        <v>30</v>
      </c>
      <c r="T2003" s="27" t="s">
        <v>30</v>
      </c>
      <c r="U2003" s="34"/>
    </row>
    <row r="2004" hidden="1">
      <c r="A2004" s="27">
        <v>881.0</v>
      </c>
      <c r="B2004" s="27" t="s">
        <v>58</v>
      </c>
      <c r="C2004" s="27" t="s">
        <v>27</v>
      </c>
      <c r="D2004" s="27" t="s">
        <v>27</v>
      </c>
      <c r="E2004" s="27" t="s">
        <v>28</v>
      </c>
      <c r="F2004" s="27">
        <v>64.0</v>
      </c>
      <c r="G2004" s="27" t="s">
        <v>29</v>
      </c>
      <c r="H2004" s="27">
        <v>11.0</v>
      </c>
      <c r="I2004" s="27" t="s">
        <v>30</v>
      </c>
      <c r="J2004" s="27">
        <v>2.0</v>
      </c>
      <c r="K2004" s="28" t="s">
        <v>31</v>
      </c>
      <c r="L2004" s="31">
        <v>48905.810000000005</v>
      </c>
      <c r="M2004" s="30">
        <v>45.792</v>
      </c>
      <c r="N2004" s="27"/>
      <c r="O2004" s="27">
        <v>2.0</v>
      </c>
      <c r="P2004" s="31">
        <v>59414.25</v>
      </c>
      <c r="Q2004" s="29">
        <v>2.1</v>
      </c>
      <c r="R2004" s="31">
        <v>73000.0</v>
      </c>
      <c r="S2004" s="27">
        <v>1356.0</v>
      </c>
      <c r="T2004" s="27">
        <v>9.80393</v>
      </c>
      <c r="U2004" s="34"/>
    </row>
    <row r="2005" hidden="1">
      <c r="A2005" s="27">
        <v>882.0</v>
      </c>
      <c r="B2005" s="27" t="s">
        <v>58</v>
      </c>
      <c r="C2005" s="27" t="s">
        <v>27</v>
      </c>
      <c r="D2005" s="27" t="s">
        <v>27</v>
      </c>
      <c r="E2005" s="27" t="s">
        <v>28</v>
      </c>
      <c r="F2005" s="27">
        <v>64.0</v>
      </c>
      <c r="G2005" s="27" t="s">
        <v>29</v>
      </c>
      <c r="H2005" s="27">
        <v>11.0</v>
      </c>
      <c r="I2005" s="27" t="s">
        <v>30</v>
      </c>
      <c r="J2005" s="27">
        <v>2.0</v>
      </c>
      <c r="K2005" s="28" t="s">
        <v>32</v>
      </c>
      <c r="L2005" s="31">
        <v>4708.51</v>
      </c>
      <c r="M2005" s="30">
        <v>2208.37</v>
      </c>
      <c r="N2005" s="27"/>
      <c r="O2005" s="27">
        <v>39.0</v>
      </c>
      <c r="P2005" s="31">
        <v>4623530.0</v>
      </c>
      <c r="Q2005" s="29">
        <v>52.0</v>
      </c>
      <c r="R2005" s="31">
        <v>4894000.0</v>
      </c>
      <c r="S2005" s="27">
        <v>5796.0</v>
      </c>
      <c r="T2005" s="27">
        <v>11.63675</v>
      </c>
      <c r="U2005" s="34"/>
    </row>
    <row r="2006" hidden="1">
      <c r="A2006" s="27">
        <v>883.0</v>
      </c>
      <c r="B2006" s="27" t="s">
        <v>58</v>
      </c>
      <c r="C2006" s="27" t="s">
        <v>27</v>
      </c>
      <c r="D2006" s="27" t="s">
        <v>27</v>
      </c>
      <c r="E2006" s="27" t="s">
        <v>28</v>
      </c>
      <c r="F2006" s="27">
        <v>64.0</v>
      </c>
      <c r="G2006" s="27" t="s">
        <v>29</v>
      </c>
      <c r="H2006" s="27">
        <v>11.0</v>
      </c>
      <c r="I2006" s="27" t="s">
        <v>30</v>
      </c>
      <c r="J2006" s="27">
        <v>2.0</v>
      </c>
      <c r="K2006" s="28" t="s">
        <v>33</v>
      </c>
      <c r="L2006" s="31">
        <v>31001.07</v>
      </c>
      <c r="M2006" s="30">
        <v>257.279</v>
      </c>
      <c r="N2006" s="27"/>
      <c r="O2006" s="27">
        <v>12.0</v>
      </c>
      <c r="P2006" s="31">
        <v>21230.67</v>
      </c>
      <c r="Q2006" s="29">
        <v>0.4</v>
      </c>
      <c r="R2006" s="31">
        <v>210000.0</v>
      </c>
      <c r="S2006" s="27">
        <v>522.0</v>
      </c>
      <c r="T2006" s="27">
        <v>10.32379</v>
      </c>
      <c r="U2006" s="34"/>
    </row>
    <row r="2007" hidden="1">
      <c r="A2007" s="27">
        <v>884.0</v>
      </c>
      <c r="B2007" s="27" t="s">
        <v>58</v>
      </c>
      <c r="C2007" s="27" t="s">
        <v>27</v>
      </c>
      <c r="D2007" s="27" t="s">
        <v>27</v>
      </c>
      <c r="E2007" s="27" t="s">
        <v>28</v>
      </c>
      <c r="F2007" s="27">
        <v>64.0</v>
      </c>
      <c r="G2007" s="27" t="s">
        <v>29</v>
      </c>
      <c r="H2007" s="27">
        <v>11.0</v>
      </c>
      <c r="I2007" s="27" t="s">
        <v>30</v>
      </c>
      <c r="J2007" s="27">
        <v>2.0</v>
      </c>
      <c r="K2007" s="28" t="s">
        <v>34</v>
      </c>
      <c r="L2007" s="31">
        <v>24402.56</v>
      </c>
      <c r="M2007" s="30">
        <v>28083.94</v>
      </c>
      <c r="N2007" s="27"/>
      <c r="O2007" s="27">
        <v>149.0</v>
      </c>
      <c r="P2007" s="31">
        <v>4495.78</v>
      </c>
      <c r="Q2007" s="29">
        <v>0.1</v>
      </c>
      <c r="R2007" s="31">
        <v>2013000.0</v>
      </c>
      <c r="S2007" s="27">
        <v>2515.0</v>
      </c>
      <c r="T2007" s="27">
        <v>11.03412</v>
      </c>
      <c r="U2007" s="34"/>
    </row>
    <row r="2008" hidden="1">
      <c r="A2008" s="27">
        <v>885.0</v>
      </c>
      <c r="B2008" s="27" t="s">
        <v>58</v>
      </c>
      <c r="C2008" s="27" t="s">
        <v>27</v>
      </c>
      <c r="D2008" s="27" t="s">
        <v>27</v>
      </c>
      <c r="E2008" s="27" t="s">
        <v>28</v>
      </c>
      <c r="F2008" s="27">
        <v>64.0</v>
      </c>
      <c r="G2008" s="27" t="s">
        <v>29</v>
      </c>
      <c r="H2008" s="27">
        <v>11.0</v>
      </c>
      <c r="I2008" s="27" t="s">
        <v>30</v>
      </c>
      <c r="J2008" s="27">
        <v>2.0</v>
      </c>
      <c r="K2008" s="28" t="s">
        <v>35</v>
      </c>
      <c r="L2008" s="31">
        <v>29908.25</v>
      </c>
      <c r="M2008" s="30">
        <v>183.616</v>
      </c>
      <c r="N2008" s="27"/>
      <c r="O2008" s="27">
        <v>147.0</v>
      </c>
      <c r="P2008" s="31">
        <v>4847.84</v>
      </c>
      <c r="Q2008" s="29">
        <v>0.1</v>
      </c>
      <c r="R2008" s="31">
        <v>71000.0</v>
      </c>
      <c r="S2008" s="27">
        <v>205.0</v>
      </c>
      <c r="T2008" s="27">
        <v>10.04597</v>
      </c>
      <c r="U2008" s="34"/>
    </row>
    <row r="2009" hidden="1">
      <c r="A2009" s="27">
        <v>886.0</v>
      </c>
      <c r="B2009" s="27" t="s">
        <v>58</v>
      </c>
      <c r="C2009" s="27" t="s">
        <v>27</v>
      </c>
      <c r="D2009" s="27" t="s">
        <v>27</v>
      </c>
      <c r="E2009" s="27" t="s">
        <v>28</v>
      </c>
      <c r="F2009" s="27">
        <v>64.0</v>
      </c>
      <c r="G2009" s="27" t="s">
        <v>29</v>
      </c>
      <c r="H2009" s="27">
        <v>11.0</v>
      </c>
      <c r="I2009" s="27" t="s">
        <v>30</v>
      </c>
      <c r="J2009" s="27">
        <v>2.0</v>
      </c>
      <c r="K2009" s="28" t="s">
        <v>36</v>
      </c>
      <c r="L2009" s="31">
        <v>31832.460000000003</v>
      </c>
      <c r="M2009" s="30">
        <v>130.72</v>
      </c>
      <c r="N2009" s="27"/>
      <c r="O2009" s="27">
        <v>1.0</v>
      </c>
      <c r="P2009" s="31">
        <v>821.722</v>
      </c>
      <c r="Q2009" s="82"/>
      <c r="R2009" s="31">
        <v>10000.0</v>
      </c>
      <c r="S2009" s="27">
        <v>88.0</v>
      </c>
      <c r="T2009" s="27">
        <v>3.56412</v>
      </c>
      <c r="U2009" s="34"/>
    </row>
    <row r="2010" hidden="1">
      <c r="A2010" s="27">
        <v>887.0</v>
      </c>
      <c r="B2010" s="27" t="s">
        <v>58</v>
      </c>
      <c r="C2010" s="27" t="s">
        <v>27</v>
      </c>
      <c r="D2010" s="27" t="s">
        <v>27</v>
      </c>
      <c r="E2010" s="27" t="s">
        <v>28</v>
      </c>
      <c r="F2010" s="27">
        <v>64.0</v>
      </c>
      <c r="G2010" s="27" t="s">
        <v>29</v>
      </c>
      <c r="H2010" s="27">
        <v>11.0</v>
      </c>
      <c r="I2010" s="27" t="s">
        <v>30</v>
      </c>
      <c r="J2010" s="27">
        <v>2.0</v>
      </c>
      <c r="K2010" s="28" t="s">
        <v>37</v>
      </c>
      <c r="L2010" s="31">
        <v>34005.119999999995</v>
      </c>
      <c r="M2010" s="30">
        <v>69.471</v>
      </c>
      <c r="N2010" s="27"/>
      <c r="O2010" s="27">
        <v>12.0</v>
      </c>
      <c r="P2010" s="31">
        <v>18422.22</v>
      </c>
      <c r="Q2010" s="29">
        <v>0.3</v>
      </c>
      <c r="R2010" s="31">
        <v>37000.0</v>
      </c>
      <c r="S2010" s="27">
        <v>127.0</v>
      </c>
      <c r="T2010" s="27">
        <v>9.40984</v>
      </c>
      <c r="U2010" s="34"/>
    </row>
    <row r="2011" hidden="1">
      <c r="A2011" s="27">
        <v>888.0</v>
      </c>
      <c r="B2011" s="27" t="s">
        <v>58</v>
      </c>
      <c r="C2011" s="27" t="s">
        <v>27</v>
      </c>
      <c r="D2011" s="27" t="s">
        <v>27</v>
      </c>
      <c r="E2011" s="27" t="s">
        <v>28</v>
      </c>
      <c r="F2011" s="27">
        <v>64.0</v>
      </c>
      <c r="G2011" s="27" t="s">
        <v>29</v>
      </c>
      <c r="H2011" s="27">
        <v>11.0</v>
      </c>
      <c r="I2011" s="27" t="s">
        <v>30</v>
      </c>
      <c r="J2011" s="27">
        <v>2.0</v>
      </c>
      <c r="K2011" s="28" t="s">
        <v>38</v>
      </c>
      <c r="L2011" s="31">
        <v>35533.72</v>
      </c>
      <c r="M2011" s="30">
        <v>284.189</v>
      </c>
      <c r="N2011" s="27"/>
      <c r="O2011" s="27">
        <v>165.0</v>
      </c>
      <c r="P2011" s="31">
        <v>7796.21</v>
      </c>
      <c r="Q2011" s="29">
        <v>0.1</v>
      </c>
      <c r="R2011" s="31">
        <v>81000.0</v>
      </c>
      <c r="S2011" s="27">
        <v>344.0</v>
      </c>
      <c r="T2011" s="27">
        <v>10.21951</v>
      </c>
      <c r="U2011" s="34"/>
    </row>
    <row r="2012" hidden="1">
      <c r="A2012" s="27">
        <v>889.0</v>
      </c>
      <c r="B2012" s="27" t="s">
        <v>58</v>
      </c>
      <c r="C2012" s="27" t="s">
        <v>27</v>
      </c>
      <c r="D2012" s="27" t="s">
        <v>27</v>
      </c>
      <c r="E2012" s="27" t="s">
        <v>28</v>
      </c>
      <c r="F2012" s="27">
        <v>64.0</v>
      </c>
      <c r="G2012" s="27" t="s">
        <v>29</v>
      </c>
      <c r="H2012" s="27">
        <v>11.0</v>
      </c>
      <c r="I2012" s="27" t="s">
        <v>30</v>
      </c>
      <c r="J2012" s="27">
        <v>2.0</v>
      </c>
      <c r="K2012" s="28" t="s">
        <v>39</v>
      </c>
      <c r="L2012" s="31">
        <v>45000.079999999994</v>
      </c>
      <c r="M2012" s="30">
        <v>50.944</v>
      </c>
      <c r="N2012" s="27"/>
      <c r="O2012" s="27">
        <v>12.0</v>
      </c>
      <c r="P2012" s="31">
        <v>33703.11</v>
      </c>
      <c r="Q2012" s="29">
        <v>0.6</v>
      </c>
      <c r="R2012" s="31">
        <v>52000.0</v>
      </c>
      <c r="S2012" s="27">
        <v>200.0</v>
      </c>
      <c r="T2012" s="27">
        <v>10.13191</v>
      </c>
      <c r="U2012" s="34"/>
    </row>
    <row r="2013" hidden="1">
      <c r="A2013" s="27">
        <v>890.0</v>
      </c>
      <c r="B2013" s="27" t="s">
        <v>58</v>
      </c>
      <c r="C2013" s="27" t="s">
        <v>27</v>
      </c>
      <c r="D2013" s="27" t="s">
        <v>27</v>
      </c>
      <c r="E2013" s="27" t="s">
        <v>28</v>
      </c>
      <c r="F2013" s="27">
        <v>64.0</v>
      </c>
      <c r="G2013" s="27" t="s">
        <v>29</v>
      </c>
      <c r="H2013" s="27">
        <v>11.0</v>
      </c>
      <c r="I2013" s="27" t="s">
        <v>30</v>
      </c>
      <c r="J2013" s="27">
        <v>2.0</v>
      </c>
      <c r="K2013" s="28" t="s">
        <v>40</v>
      </c>
      <c r="L2013" s="31">
        <v>30908.34</v>
      </c>
      <c r="M2013" s="30">
        <v>990.907</v>
      </c>
      <c r="N2013" s="27"/>
      <c r="O2013" s="27">
        <v>16.0</v>
      </c>
      <c r="P2013" s="31">
        <v>64078.46000000001</v>
      </c>
      <c r="Q2013" s="29">
        <v>1.1</v>
      </c>
      <c r="R2013" s="31">
        <v>161000.0</v>
      </c>
      <c r="S2013" s="27">
        <v>472.0</v>
      </c>
      <c r="T2013" s="27">
        <v>10.1933</v>
      </c>
      <c r="U2013" s="34"/>
    </row>
    <row r="2014" hidden="1">
      <c r="A2014" s="27">
        <v>891.0</v>
      </c>
      <c r="B2014" s="27" t="s">
        <v>58</v>
      </c>
      <c r="C2014" s="27" t="s">
        <v>27</v>
      </c>
      <c r="D2014" s="27" t="s">
        <v>27</v>
      </c>
      <c r="E2014" s="27" t="s">
        <v>28</v>
      </c>
      <c r="F2014" s="27">
        <v>64.0</v>
      </c>
      <c r="G2014" s="27" t="s">
        <v>29</v>
      </c>
      <c r="H2014" s="27">
        <v>11.0</v>
      </c>
      <c r="I2014" s="27" t="s">
        <v>30</v>
      </c>
      <c r="J2014" s="27">
        <v>2.0</v>
      </c>
      <c r="K2014" s="28" t="s">
        <v>41</v>
      </c>
      <c r="L2014" s="31">
        <v>4116.87</v>
      </c>
      <c r="M2014" s="30">
        <v>1344.95</v>
      </c>
      <c r="N2014" s="27"/>
      <c r="O2014" s="27">
        <v>30.0</v>
      </c>
      <c r="P2014" s="31">
        <v>1246.78</v>
      </c>
      <c r="Q2014" s="82"/>
      <c r="R2014" s="31">
        <v>121000.0</v>
      </c>
      <c r="S2014" s="27">
        <v>491.0</v>
      </c>
      <c r="T2014" s="27">
        <v>10.84198</v>
      </c>
      <c r="U2014" s="34"/>
    </row>
    <row r="2015" hidden="1">
      <c r="A2015" s="27">
        <v>892.0</v>
      </c>
      <c r="B2015" s="27" t="s">
        <v>58</v>
      </c>
      <c r="C2015" s="27" t="s">
        <v>27</v>
      </c>
      <c r="D2015" s="27" t="s">
        <v>27</v>
      </c>
      <c r="E2015" s="27" t="s">
        <v>28</v>
      </c>
      <c r="F2015" s="27">
        <v>64.0</v>
      </c>
      <c r="G2015" s="27" t="s">
        <v>29</v>
      </c>
      <c r="H2015" s="27">
        <v>11.0</v>
      </c>
      <c r="I2015" s="27" t="s">
        <v>30</v>
      </c>
      <c r="J2015" s="27">
        <v>2.0</v>
      </c>
      <c r="K2015" s="28" t="s">
        <v>42</v>
      </c>
      <c r="L2015" s="31">
        <v>24545.89</v>
      </c>
      <c r="M2015" s="30">
        <v>100.448</v>
      </c>
      <c r="N2015" s="27"/>
      <c r="O2015" s="27">
        <v>139.0</v>
      </c>
      <c r="P2015" s="31">
        <v>2185.46</v>
      </c>
      <c r="Q2015" s="82"/>
      <c r="R2015" s="31">
        <v>59000.0</v>
      </c>
      <c r="S2015" s="27">
        <v>187.0</v>
      </c>
      <c r="T2015" s="27">
        <v>9.54438</v>
      </c>
      <c r="U2015" s="34"/>
    </row>
    <row r="2016" hidden="1">
      <c r="A2016" s="27">
        <v>893.0</v>
      </c>
      <c r="B2016" s="27" t="s">
        <v>58</v>
      </c>
      <c r="C2016" s="27" t="s">
        <v>27</v>
      </c>
      <c r="D2016" s="27" t="s">
        <v>27</v>
      </c>
      <c r="E2016" s="27" t="s">
        <v>28</v>
      </c>
      <c r="F2016" s="27">
        <v>64.0</v>
      </c>
      <c r="G2016" s="27" t="s">
        <v>29</v>
      </c>
      <c r="H2016" s="27">
        <v>11.0</v>
      </c>
      <c r="I2016" s="27" t="s">
        <v>30</v>
      </c>
      <c r="J2016" s="27">
        <v>2.0</v>
      </c>
      <c r="K2016" s="28" t="s">
        <v>43</v>
      </c>
      <c r="L2016" s="31">
        <v>3759.56</v>
      </c>
      <c r="M2016" s="30">
        <v>1130.43</v>
      </c>
      <c r="N2016" s="27"/>
      <c r="O2016" s="27">
        <v>139.0</v>
      </c>
      <c r="P2016" s="31">
        <v>6673550.0</v>
      </c>
      <c r="Q2016" s="29">
        <v>56.3</v>
      </c>
      <c r="R2016" s="31">
        <v>7340000.0</v>
      </c>
      <c r="S2016" s="27">
        <v>7916.0</v>
      </c>
      <c r="T2016" s="27">
        <v>10.10406</v>
      </c>
      <c r="U2016" s="34"/>
    </row>
    <row r="2017" hidden="1">
      <c r="A2017" s="27">
        <v>894.0</v>
      </c>
      <c r="B2017" s="27" t="s">
        <v>58</v>
      </c>
      <c r="C2017" s="27" t="s">
        <v>27</v>
      </c>
      <c r="D2017" s="27" t="s">
        <v>27</v>
      </c>
      <c r="E2017" s="27" t="s">
        <v>28</v>
      </c>
      <c r="F2017" s="27">
        <v>64.0</v>
      </c>
      <c r="G2017" s="27" t="s">
        <v>29</v>
      </c>
      <c r="H2017" s="27">
        <v>11.0</v>
      </c>
      <c r="I2017" s="27" t="s">
        <v>30</v>
      </c>
      <c r="J2017" s="27">
        <v>2.0</v>
      </c>
      <c r="K2017" s="28" t="s">
        <v>44</v>
      </c>
      <c r="L2017" s="31">
        <v>27361.460000000003</v>
      </c>
      <c r="M2017" s="30">
        <v>263.167</v>
      </c>
      <c r="N2017" s="27"/>
      <c r="O2017" s="27">
        <v>5.0</v>
      </c>
      <c r="P2017" s="31">
        <v>1481.53</v>
      </c>
      <c r="Q2017" s="82"/>
      <c r="R2017" s="31">
        <v>19000.0</v>
      </c>
      <c r="S2017" s="27">
        <v>169.0</v>
      </c>
      <c r="T2017" s="27">
        <v>9.86028</v>
      </c>
      <c r="U2017" s="34"/>
    </row>
    <row r="2018" hidden="1">
      <c r="A2018" s="27">
        <v>895.0</v>
      </c>
      <c r="B2018" s="27" t="s">
        <v>58</v>
      </c>
      <c r="C2018" s="27" t="s">
        <v>27</v>
      </c>
      <c r="D2018" s="27" t="s">
        <v>27</v>
      </c>
      <c r="E2018" s="27" t="s">
        <v>28</v>
      </c>
      <c r="F2018" s="27">
        <v>64.0</v>
      </c>
      <c r="G2018" s="27" t="s">
        <v>29</v>
      </c>
      <c r="H2018" s="27">
        <v>11.0</v>
      </c>
      <c r="I2018" s="27" t="s">
        <v>30</v>
      </c>
      <c r="J2018" s="27">
        <v>2.0</v>
      </c>
      <c r="K2018" s="28" t="s">
        <v>45</v>
      </c>
      <c r="L2018" s="31">
        <v>27507.41</v>
      </c>
      <c r="M2018" s="30">
        <v>454.557</v>
      </c>
      <c r="N2018" s="27"/>
      <c r="O2018" s="27">
        <v>12.0</v>
      </c>
      <c r="P2018" s="31">
        <v>2018.51</v>
      </c>
      <c r="Q2018" s="82"/>
      <c r="R2018" s="31">
        <v>206000.0</v>
      </c>
      <c r="S2018" s="27">
        <v>591.0</v>
      </c>
      <c r="T2018" s="27">
        <v>11.32098</v>
      </c>
      <c r="U2018" s="34"/>
    </row>
    <row r="2019" hidden="1">
      <c r="A2019" s="27">
        <v>896.0</v>
      </c>
      <c r="B2019" s="27" t="s">
        <v>58</v>
      </c>
      <c r="C2019" s="27" t="s">
        <v>27</v>
      </c>
      <c r="D2019" s="27" t="s">
        <v>27</v>
      </c>
      <c r="E2019" s="27" t="s">
        <v>28</v>
      </c>
      <c r="F2019" s="27">
        <v>64.0</v>
      </c>
      <c r="G2019" s="27" t="s">
        <v>29</v>
      </c>
      <c r="H2019" s="27">
        <v>11.0</v>
      </c>
      <c r="I2019" s="27" t="s">
        <v>30</v>
      </c>
      <c r="J2019" s="27">
        <v>2.0</v>
      </c>
      <c r="K2019" s="28" t="s">
        <v>46</v>
      </c>
      <c r="L2019" s="31">
        <v>2992.62</v>
      </c>
      <c r="M2019" s="30">
        <v>69703.97</v>
      </c>
      <c r="N2019" s="27"/>
      <c r="O2019" s="27">
        <v>7.0</v>
      </c>
      <c r="P2019" s="31">
        <v>3204.75</v>
      </c>
      <c r="Q2019" s="82"/>
      <c r="R2019" s="31">
        <v>3429000.0</v>
      </c>
      <c r="S2019" s="27">
        <v>3666.0</v>
      </c>
      <c r="T2019" s="27">
        <v>10.4855</v>
      </c>
      <c r="U2019" s="34"/>
    </row>
    <row r="2020" hidden="1">
      <c r="A2020" s="27">
        <v>897.0</v>
      </c>
      <c r="B2020" s="27" t="s">
        <v>58</v>
      </c>
      <c r="C2020" s="27" t="s">
        <v>27</v>
      </c>
      <c r="D2020" s="27" t="s">
        <v>27</v>
      </c>
      <c r="E2020" s="27" t="s">
        <v>28</v>
      </c>
      <c r="F2020" s="27">
        <v>64.0</v>
      </c>
      <c r="G2020" s="27" t="s">
        <v>29</v>
      </c>
      <c r="H2020" s="27">
        <v>11.0</v>
      </c>
      <c r="I2020" s="27" t="s">
        <v>30</v>
      </c>
      <c r="J2020" s="27">
        <v>2.0</v>
      </c>
      <c r="K2020" s="28" t="s">
        <v>47</v>
      </c>
      <c r="L2020" s="31">
        <v>24181.280000000002</v>
      </c>
      <c r="M2020" s="30">
        <v>2770.96</v>
      </c>
      <c r="N2020" s="27"/>
      <c r="O2020" s="27">
        <v>11.0</v>
      </c>
      <c r="P2020" s="31">
        <v>20594.97</v>
      </c>
      <c r="Q2020" s="29">
        <v>0.4</v>
      </c>
      <c r="R2020" s="31">
        <v>613000.0</v>
      </c>
      <c r="S2020" s="27">
        <v>898.0</v>
      </c>
      <c r="T2020" s="27">
        <v>10.65245</v>
      </c>
      <c r="U2020" s="34"/>
    </row>
    <row r="2021" hidden="1">
      <c r="A2021" s="27">
        <v>898.0</v>
      </c>
      <c r="B2021" s="27" t="s">
        <v>58</v>
      </c>
      <c r="C2021" s="27" t="s">
        <v>27</v>
      </c>
      <c r="D2021" s="27" t="s">
        <v>27</v>
      </c>
      <c r="E2021" s="27" t="s">
        <v>28</v>
      </c>
      <c r="F2021" s="27">
        <v>64.0</v>
      </c>
      <c r="G2021" s="27" t="s">
        <v>29</v>
      </c>
      <c r="H2021" s="27">
        <v>11.0</v>
      </c>
      <c r="I2021" s="27" t="s">
        <v>30</v>
      </c>
      <c r="J2021" s="27">
        <v>2.0</v>
      </c>
      <c r="K2021" s="28" t="s">
        <v>48</v>
      </c>
      <c r="L2021" s="31">
        <v>36609.409999999996</v>
      </c>
      <c r="M2021" s="30">
        <v>27923.63</v>
      </c>
      <c r="N2021" s="27"/>
      <c r="O2021" s="27">
        <v>17.0</v>
      </c>
      <c r="P2021" s="31">
        <v>16108.599999999999</v>
      </c>
      <c r="Q2021" s="29">
        <v>0.2</v>
      </c>
      <c r="R2021" s="31">
        <v>2507000.0</v>
      </c>
      <c r="S2021" s="27">
        <v>2867.0</v>
      </c>
      <c r="T2021" s="27">
        <v>10.64517</v>
      </c>
      <c r="U2021" s="34"/>
    </row>
    <row r="2022" hidden="1">
      <c r="A2022" s="27">
        <v>899.0</v>
      </c>
      <c r="B2022" s="27" t="s">
        <v>58</v>
      </c>
      <c r="C2022" s="27" t="s">
        <v>27</v>
      </c>
      <c r="D2022" s="27" t="s">
        <v>27</v>
      </c>
      <c r="E2022" s="27" t="s">
        <v>28</v>
      </c>
      <c r="F2022" s="27">
        <v>64.0</v>
      </c>
      <c r="G2022" s="27" t="s">
        <v>29</v>
      </c>
      <c r="H2022" s="27">
        <v>11.0</v>
      </c>
      <c r="I2022" s="27" t="s">
        <v>30</v>
      </c>
      <c r="J2022" s="27">
        <v>2.0</v>
      </c>
      <c r="K2022" s="28" t="s">
        <v>49</v>
      </c>
      <c r="L2022" s="31">
        <v>40470.78</v>
      </c>
      <c r="M2022" s="30">
        <v>131.904</v>
      </c>
      <c r="N2022" s="27"/>
      <c r="O2022" s="27">
        <v>3.0</v>
      </c>
      <c r="P2022" s="31">
        <v>9240.289999999999</v>
      </c>
      <c r="Q2022" s="29">
        <v>0.2</v>
      </c>
      <c r="R2022" s="31">
        <v>25000.0</v>
      </c>
      <c r="S2022" s="27">
        <v>145.0</v>
      </c>
      <c r="T2022" s="27">
        <v>9.81392</v>
      </c>
      <c r="U2022" s="34"/>
    </row>
    <row r="2023" hidden="1">
      <c r="A2023" s="27">
        <v>900.0</v>
      </c>
      <c r="B2023" s="27" t="s">
        <v>58</v>
      </c>
      <c r="C2023" s="27" t="s">
        <v>27</v>
      </c>
      <c r="D2023" s="27" t="s">
        <v>27</v>
      </c>
      <c r="E2023" s="27" t="s">
        <v>28</v>
      </c>
      <c r="F2023" s="27">
        <v>64.0</v>
      </c>
      <c r="G2023" s="27" t="s">
        <v>29</v>
      </c>
      <c r="H2023" s="27">
        <v>11.0</v>
      </c>
      <c r="I2023" s="27" t="s">
        <v>30</v>
      </c>
      <c r="J2023" s="27">
        <v>2.0</v>
      </c>
      <c r="K2023" s="28" t="s">
        <v>50</v>
      </c>
      <c r="L2023" s="31">
        <v>30325.399999999998</v>
      </c>
      <c r="M2023" s="30">
        <v>8158.13</v>
      </c>
      <c r="N2023" s="27"/>
      <c r="O2023" s="27">
        <v>23.0</v>
      </c>
      <c r="P2023" s="31">
        <v>58661.28</v>
      </c>
      <c r="Q2023" s="29">
        <v>0.7</v>
      </c>
      <c r="R2023" s="31">
        <v>3064000.0</v>
      </c>
      <c r="S2023" s="27">
        <v>3696.0</v>
      </c>
      <c r="T2023" s="27">
        <v>11.57012</v>
      </c>
      <c r="U2023" s="34"/>
    </row>
    <row r="2024" hidden="1">
      <c r="A2024" s="27">
        <v>901.0</v>
      </c>
      <c r="B2024" s="27" t="s">
        <v>58</v>
      </c>
      <c r="C2024" s="27" t="s">
        <v>27</v>
      </c>
      <c r="D2024" s="27" t="s">
        <v>27</v>
      </c>
      <c r="E2024" s="27" t="s">
        <v>28</v>
      </c>
      <c r="F2024" s="27">
        <v>64.0</v>
      </c>
      <c r="G2024" s="27" t="s">
        <v>29</v>
      </c>
      <c r="H2024" s="27">
        <v>11.0</v>
      </c>
      <c r="I2024" s="27" t="s">
        <v>30</v>
      </c>
      <c r="J2024" s="27">
        <v>2.0</v>
      </c>
      <c r="K2024" s="28" t="s">
        <v>51</v>
      </c>
      <c r="L2024" s="31" t="s">
        <v>55</v>
      </c>
      <c r="M2024" s="30"/>
      <c r="N2024" s="27"/>
      <c r="O2024" s="27"/>
      <c r="P2024" s="31"/>
      <c r="Q2024" s="29"/>
      <c r="R2024" s="31"/>
      <c r="S2024" s="27" t="s">
        <v>30</v>
      </c>
      <c r="T2024" s="27" t="s">
        <v>30</v>
      </c>
      <c r="U2024" s="34"/>
    </row>
    <row r="2025" hidden="1">
      <c r="A2025" s="27">
        <v>902.0</v>
      </c>
      <c r="B2025" s="27" t="s">
        <v>58</v>
      </c>
      <c r="C2025" s="27" t="s">
        <v>27</v>
      </c>
      <c r="D2025" s="27" t="s">
        <v>27</v>
      </c>
      <c r="E2025" s="27" t="s">
        <v>28</v>
      </c>
      <c r="F2025" s="27">
        <v>64.0</v>
      </c>
      <c r="G2025" s="27" t="s">
        <v>29</v>
      </c>
      <c r="H2025" s="27">
        <v>11.0</v>
      </c>
      <c r="I2025" s="27" t="s">
        <v>30</v>
      </c>
      <c r="J2025" s="27">
        <v>2.0</v>
      </c>
      <c r="K2025" s="28" t="s">
        <v>52</v>
      </c>
      <c r="L2025" s="31" t="s">
        <v>55</v>
      </c>
      <c r="M2025" s="30"/>
      <c r="N2025" s="27"/>
      <c r="O2025" s="27"/>
      <c r="P2025" s="31"/>
      <c r="Q2025" s="29"/>
      <c r="R2025" s="31"/>
      <c r="S2025" s="27" t="s">
        <v>30</v>
      </c>
      <c r="T2025" s="27" t="s">
        <v>30</v>
      </c>
      <c r="U2025" s="34"/>
    </row>
    <row r="2026" hidden="1">
      <c r="A2026" s="27">
        <v>903.0</v>
      </c>
      <c r="B2026" s="27" t="s">
        <v>58</v>
      </c>
      <c r="C2026" s="27" t="s">
        <v>27</v>
      </c>
      <c r="D2026" s="27" t="s">
        <v>27</v>
      </c>
      <c r="E2026" s="27" t="s">
        <v>28</v>
      </c>
      <c r="F2026" s="27">
        <v>64.0</v>
      </c>
      <c r="G2026" s="27" t="s">
        <v>29</v>
      </c>
      <c r="H2026" s="27">
        <v>11.0</v>
      </c>
      <c r="I2026" s="27" t="s">
        <v>30</v>
      </c>
      <c r="J2026" s="27">
        <v>4.0</v>
      </c>
      <c r="K2026" s="28" t="s">
        <v>31</v>
      </c>
      <c r="L2026" s="31">
        <v>98418.59999999999</v>
      </c>
      <c r="M2026" s="30">
        <v>44.896</v>
      </c>
      <c r="N2026" s="27"/>
      <c r="O2026" s="27">
        <v>2.0</v>
      </c>
      <c r="P2026" s="31">
        <v>211388.05</v>
      </c>
      <c r="Q2026" s="29">
        <v>3.6</v>
      </c>
      <c r="R2026" s="31">
        <v>177000.0</v>
      </c>
      <c r="S2026" s="27">
        <v>1119.0</v>
      </c>
      <c r="T2026" s="27">
        <v>9.72976</v>
      </c>
      <c r="U2026" s="34"/>
    </row>
    <row r="2027" hidden="1">
      <c r="A2027" s="27">
        <v>904.0</v>
      </c>
      <c r="B2027" s="27" t="s">
        <v>58</v>
      </c>
      <c r="C2027" s="27" t="s">
        <v>27</v>
      </c>
      <c r="D2027" s="27" t="s">
        <v>27</v>
      </c>
      <c r="E2027" s="27" t="s">
        <v>28</v>
      </c>
      <c r="F2027" s="27">
        <v>64.0</v>
      </c>
      <c r="G2027" s="27" t="s">
        <v>29</v>
      </c>
      <c r="H2027" s="27">
        <v>11.0</v>
      </c>
      <c r="I2027" s="27" t="s">
        <v>30</v>
      </c>
      <c r="J2027" s="27">
        <v>4.0</v>
      </c>
      <c r="K2027" s="28" t="s">
        <v>32</v>
      </c>
      <c r="L2027" s="31">
        <v>8070.209999999999</v>
      </c>
      <c r="M2027" s="30">
        <v>4142.88</v>
      </c>
      <c r="N2027" s="27"/>
      <c r="O2027" s="27">
        <v>39.0</v>
      </c>
      <c r="P2027" s="31">
        <v>1.907157E7</v>
      </c>
      <c r="Q2027" s="29">
        <v>79.9</v>
      </c>
      <c r="R2027" s="31">
        <v>1.9919E7</v>
      </c>
      <c r="S2027" s="27">
        <v>20701.0</v>
      </c>
      <c r="T2027" s="27">
        <v>12.45902</v>
      </c>
      <c r="U2027" s="34"/>
    </row>
    <row r="2028" hidden="1">
      <c r="A2028" s="27">
        <v>905.0</v>
      </c>
      <c r="B2028" s="27" t="s">
        <v>58</v>
      </c>
      <c r="C2028" s="27" t="s">
        <v>27</v>
      </c>
      <c r="D2028" s="27" t="s">
        <v>27</v>
      </c>
      <c r="E2028" s="27" t="s">
        <v>28</v>
      </c>
      <c r="F2028" s="27">
        <v>64.0</v>
      </c>
      <c r="G2028" s="27" t="s">
        <v>29</v>
      </c>
      <c r="H2028" s="27">
        <v>11.0</v>
      </c>
      <c r="I2028" s="27" t="s">
        <v>30</v>
      </c>
      <c r="J2028" s="27">
        <v>4.0</v>
      </c>
      <c r="K2028" s="28" t="s">
        <v>33</v>
      </c>
      <c r="L2028" s="31">
        <v>63259.979999999996</v>
      </c>
      <c r="M2028" s="30">
        <v>376.799</v>
      </c>
      <c r="N2028" s="27"/>
      <c r="O2028" s="27">
        <v>12.0</v>
      </c>
      <c r="P2028" s="31">
        <v>42535.54</v>
      </c>
      <c r="Q2028" s="29">
        <v>0.7</v>
      </c>
      <c r="R2028" s="31">
        <v>423000.0</v>
      </c>
      <c r="S2028" s="27">
        <v>926.0</v>
      </c>
      <c r="T2028" s="27">
        <v>10.45487</v>
      </c>
      <c r="U2028" s="34"/>
    </row>
    <row r="2029" hidden="1">
      <c r="A2029" s="27">
        <v>906.0</v>
      </c>
      <c r="B2029" s="27" t="s">
        <v>58</v>
      </c>
      <c r="C2029" s="27" t="s">
        <v>27</v>
      </c>
      <c r="D2029" s="27" t="s">
        <v>27</v>
      </c>
      <c r="E2029" s="27" t="s">
        <v>28</v>
      </c>
      <c r="F2029" s="27">
        <v>64.0</v>
      </c>
      <c r="G2029" s="27" t="s">
        <v>29</v>
      </c>
      <c r="H2029" s="27">
        <v>11.0</v>
      </c>
      <c r="I2029" s="27" t="s">
        <v>30</v>
      </c>
      <c r="J2029" s="27">
        <v>4.0</v>
      </c>
      <c r="K2029" s="28" t="s">
        <v>34</v>
      </c>
      <c r="L2029" s="31">
        <v>48519.240000000005</v>
      </c>
      <c r="M2029" s="30">
        <v>55432.8</v>
      </c>
      <c r="N2029" s="27"/>
      <c r="O2029" s="27">
        <v>149.0</v>
      </c>
      <c r="P2029" s="31">
        <v>7839.85</v>
      </c>
      <c r="Q2029" s="29">
        <v>0.1</v>
      </c>
      <c r="R2029" s="31">
        <v>3854000.0</v>
      </c>
      <c r="S2029" s="27">
        <v>4597.0</v>
      </c>
      <c r="T2029" s="27">
        <v>11.09984</v>
      </c>
      <c r="U2029" s="34"/>
    </row>
    <row r="2030" hidden="1">
      <c r="A2030" s="27">
        <v>907.0</v>
      </c>
      <c r="B2030" s="27" t="s">
        <v>58</v>
      </c>
      <c r="C2030" s="27" t="s">
        <v>27</v>
      </c>
      <c r="D2030" s="27" t="s">
        <v>27</v>
      </c>
      <c r="E2030" s="27" t="s">
        <v>28</v>
      </c>
      <c r="F2030" s="27">
        <v>64.0</v>
      </c>
      <c r="G2030" s="27" t="s">
        <v>29</v>
      </c>
      <c r="H2030" s="27">
        <v>11.0</v>
      </c>
      <c r="I2030" s="27" t="s">
        <v>30</v>
      </c>
      <c r="J2030" s="27">
        <v>4.0</v>
      </c>
      <c r="K2030" s="28" t="s">
        <v>35</v>
      </c>
      <c r="L2030" s="31">
        <v>61036.380000000005</v>
      </c>
      <c r="M2030" s="30">
        <v>183.519</v>
      </c>
      <c r="N2030" s="27"/>
      <c r="O2030" s="27">
        <v>147.0</v>
      </c>
      <c r="P2030" s="31">
        <v>9294.25</v>
      </c>
      <c r="Q2030" s="29">
        <v>0.2</v>
      </c>
      <c r="R2030" s="31">
        <v>75000.0</v>
      </c>
      <c r="S2030" s="27">
        <v>289.0</v>
      </c>
      <c r="T2030" s="27">
        <v>9.80108</v>
      </c>
      <c r="U2030" s="34"/>
    </row>
    <row r="2031" hidden="1">
      <c r="A2031" s="27">
        <v>908.0</v>
      </c>
      <c r="B2031" s="27" t="s">
        <v>58</v>
      </c>
      <c r="C2031" s="27" t="s">
        <v>27</v>
      </c>
      <c r="D2031" s="27" t="s">
        <v>27</v>
      </c>
      <c r="E2031" s="27" t="s">
        <v>28</v>
      </c>
      <c r="F2031" s="27">
        <v>64.0</v>
      </c>
      <c r="G2031" s="27" t="s">
        <v>29</v>
      </c>
      <c r="H2031" s="27">
        <v>11.0</v>
      </c>
      <c r="I2031" s="27" t="s">
        <v>30</v>
      </c>
      <c r="J2031" s="27">
        <v>4.0</v>
      </c>
      <c r="K2031" s="28" t="s">
        <v>36</v>
      </c>
      <c r="L2031" s="31">
        <v>62444.34</v>
      </c>
      <c r="M2031" s="30">
        <v>130.719</v>
      </c>
      <c r="N2031" s="27"/>
      <c r="O2031" s="27">
        <v>1.0</v>
      </c>
      <c r="P2031" s="31">
        <v>1331.99</v>
      </c>
      <c r="Q2031" s="82"/>
      <c r="R2031" s="31">
        <v>10000.0</v>
      </c>
      <c r="S2031" s="27">
        <v>86.0</v>
      </c>
      <c r="T2031" s="27">
        <v>3.76572</v>
      </c>
      <c r="U2031" s="34"/>
    </row>
    <row r="2032" hidden="1">
      <c r="A2032" s="27">
        <v>909.0</v>
      </c>
      <c r="B2032" s="27" t="s">
        <v>58</v>
      </c>
      <c r="C2032" s="27" t="s">
        <v>27</v>
      </c>
      <c r="D2032" s="27" t="s">
        <v>27</v>
      </c>
      <c r="E2032" s="27" t="s">
        <v>28</v>
      </c>
      <c r="F2032" s="27">
        <v>64.0</v>
      </c>
      <c r="G2032" s="27" t="s">
        <v>29</v>
      </c>
      <c r="H2032" s="27">
        <v>11.0</v>
      </c>
      <c r="I2032" s="27" t="s">
        <v>30</v>
      </c>
      <c r="J2032" s="27">
        <v>4.0</v>
      </c>
      <c r="K2032" s="28" t="s">
        <v>37</v>
      </c>
      <c r="L2032" s="31">
        <v>67449.56000000001</v>
      </c>
      <c r="M2032" s="30">
        <v>69.44</v>
      </c>
      <c r="N2032" s="27"/>
      <c r="O2032" s="27">
        <v>12.0</v>
      </c>
      <c r="P2032" s="31">
        <v>36438.1</v>
      </c>
      <c r="Q2032" s="29">
        <v>0.6</v>
      </c>
      <c r="R2032" s="31">
        <v>51000.0</v>
      </c>
      <c r="S2032" s="27">
        <v>190.0</v>
      </c>
      <c r="T2032" s="27">
        <v>9.54638</v>
      </c>
      <c r="U2032" s="34"/>
    </row>
    <row r="2033" hidden="1">
      <c r="A2033" s="27">
        <v>910.0</v>
      </c>
      <c r="B2033" s="27" t="s">
        <v>58</v>
      </c>
      <c r="C2033" s="27" t="s">
        <v>27</v>
      </c>
      <c r="D2033" s="27" t="s">
        <v>27</v>
      </c>
      <c r="E2033" s="27" t="s">
        <v>28</v>
      </c>
      <c r="F2033" s="27">
        <v>64.0</v>
      </c>
      <c r="G2033" s="27" t="s">
        <v>29</v>
      </c>
      <c r="H2033" s="27">
        <v>11.0</v>
      </c>
      <c r="I2033" s="27" t="s">
        <v>30</v>
      </c>
      <c r="J2033" s="27">
        <v>4.0</v>
      </c>
      <c r="K2033" s="28" t="s">
        <v>38</v>
      </c>
      <c r="L2033" s="31">
        <v>70583.91</v>
      </c>
      <c r="M2033" s="30">
        <v>282.748</v>
      </c>
      <c r="N2033" s="27"/>
      <c r="O2033" s="27">
        <v>165.0</v>
      </c>
      <c r="P2033" s="31">
        <v>18498.41</v>
      </c>
      <c r="Q2033" s="29">
        <v>0.3</v>
      </c>
      <c r="R2033" s="31">
        <v>89000.0</v>
      </c>
      <c r="S2033" s="27">
        <v>420.0</v>
      </c>
      <c r="T2033" s="27">
        <v>10.89439</v>
      </c>
      <c r="U2033" s="34"/>
    </row>
    <row r="2034" hidden="1">
      <c r="A2034" s="27">
        <v>911.0</v>
      </c>
      <c r="B2034" s="27" t="s">
        <v>58</v>
      </c>
      <c r="C2034" s="27" t="s">
        <v>27</v>
      </c>
      <c r="D2034" s="27" t="s">
        <v>27</v>
      </c>
      <c r="E2034" s="27" t="s">
        <v>28</v>
      </c>
      <c r="F2034" s="27">
        <v>64.0</v>
      </c>
      <c r="G2034" s="27" t="s">
        <v>29</v>
      </c>
      <c r="H2034" s="27">
        <v>11.0</v>
      </c>
      <c r="I2034" s="27" t="s">
        <v>30</v>
      </c>
      <c r="J2034" s="27">
        <v>4.0</v>
      </c>
      <c r="K2034" s="28" t="s">
        <v>39</v>
      </c>
      <c r="L2034" s="31">
        <v>89744.51999999999</v>
      </c>
      <c r="M2034" s="30">
        <v>51.584</v>
      </c>
      <c r="N2034" s="27"/>
      <c r="O2034" s="27">
        <v>12.0</v>
      </c>
      <c r="P2034" s="31">
        <v>72009.56</v>
      </c>
      <c r="Q2034" s="29">
        <v>1.2</v>
      </c>
      <c r="R2034" s="31">
        <v>89000.0</v>
      </c>
      <c r="S2034" s="27">
        <v>350.0</v>
      </c>
      <c r="T2034" s="27">
        <v>9.74252</v>
      </c>
      <c r="U2034" s="34"/>
    </row>
    <row r="2035" hidden="1">
      <c r="A2035" s="27">
        <v>912.0</v>
      </c>
      <c r="B2035" s="27" t="s">
        <v>58</v>
      </c>
      <c r="C2035" s="27" t="s">
        <v>27</v>
      </c>
      <c r="D2035" s="27" t="s">
        <v>27</v>
      </c>
      <c r="E2035" s="27" t="s">
        <v>28</v>
      </c>
      <c r="F2035" s="27">
        <v>64.0</v>
      </c>
      <c r="G2035" s="27" t="s">
        <v>29</v>
      </c>
      <c r="H2035" s="27">
        <v>11.0</v>
      </c>
      <c r="I2035" s="27" t="s">
        <v>30</v>
      </c>
      <c r="J2035" s="27">
        <v>4.0</v>
      </c>
      <c r="K2035" s="28" t="s">
        <v>40</v>
      </c>
      <c r="L2035" s="31">
        <v>62688.43</v>
      </c>
      <c r="M2035" s="30">
        <v>1894.39</v>
      </c>
      <c r="N2035" s="27"/>
      <c r="O2035" s="27">
        <v>16.0</v>
      </c>
      <c r="P2035" s="31">
        <v>124891.58</v>
      </c>
      <c r="Q2035" s="29">
        <v>2.1</v>
      </c>
      <c r="R2035" s="31">
        <v>289000.0</v>
      </c>
      <c r="S2035" s="27">
        <v>869.0</v>
      </c>
      <c r="T2035" s="27">
        <v>10.09647</v>
      </c>
      <c r="U2035" s="34"/>
    </row>
    <row r="2036" hidden="1">
      <c r="A2036" s="27">
        <v>913.0</v>
      </c>
      <c r="B2036" s="27" t="s">
        <v>58</v>
      </c>
      <c r="C2036" s="27" t="s">
        <v>27</v>
      </c>
      <c r="D2036" s="27" t="s">
        <v>27</v>
      </c>
      <c r="E2036" s="27" t="s">
        <v>28</v>
      </c>
      <c r="F2036" s="27">
        <v>64.0</v>
      </c>
      <c r="G2036" s="27" t="s">
        <v>29</v>
      </c>
      <c r="H2036" s="27">
        <v>11.0</v>
      </c>
      <c r="I2036" s="27" t="s">
        <v>30</v>
      </c>
      <c r="J2036" s="27">
        <v>4.0</v>
      </c>
      <c r="K2036" s="28" t="s">
        <v>41</v>
      </c>
      <c r="L2036" s="31">
        <v>7761.07</v>
      </c>
      <c r="M2036" s="30">
        <v>2591.95</v>
      </c>
      <c r="N2036" s="27"/>
      <c r="O2036" s="27">
        <v>22.0</v>
      </c>
      <c r="P2036" s="31">
        <v>1437.24</v>
      </c>
      <c r="Q2036" s="82"/>
      <c r="R2036" s="31">
        <v>190000.0</v>
      </c>
      <c r="S2036" s="27">
        <v>640.0</v>
      </c>
      <c r="T2036" s="27">
        <v>11.16328</v>
      </c>
      <c r="U2036" s="34"/>
    </row>
    <row r="2037" hidden="1">
      <c r="A2037" s="27">
        <v>914.0</v>
      </c>
      <c r="B2037" s="27" t="s">
        <v>58</v>
      </c>
      <c r="C2037" s="27" t="s">
        <v>27</v>
      </c>
      <c r="D2037" s="27" t="s">
        <v>27</v>
      </c>
      <c r="E2037" s="27" t="s">
        <v>28</v>
      </c>
      <c r="F2037" s="27">
        <v>64.0</v>
      </c>
      <c r="G2037" s="27" t="s">
        <v>29</v>
      </c>
      <c r="H2037" s="27">
        <v>11.0</v>
      </c>
      <c r="I2037" s="27" t="s">
        <v>30</v>
      </c>
      <c r="J2037" s="27">
        <v>4.0</v>
      </c>
      <c r="K2037" s="28" t="s">
        <v>42</v>
      </c>
      <c r="L2037" s="31">
        <v>49796.58</v>
      </c>
      <c r="M2037" s="30">
        <v>101.727</v>
      </c>
      <c r="N2037" s="27"/>
      <c r="O2037" s="27">
        <v>139.0</v>
      </c>
      <c r="P2037" s="31">
        <v>3619.59</v>
      </c>
      <c r="Q2037" s="29">
        <v>0.1</v>
      </c>
      <c r="R2037" s="31">
        <v>59000.0</v>
      </c>
      <c r="S2037" s="27">
        <v>243.0</v>
      </c>
      <c r="T2037" s="27">
        <v>9.37719</v>
      </c>
      <c r="U2037" s="34"/>
    </row>
    <row r="2038" hidden="1">
      <c r="A2038" s="27">
        <v>915.0</v>
      </c>
      <c r="B2038" s="27" t="s">
        <v>58</v>
      </c>
      <c r="C2038" s="27" t="s">
        <v>27</v>
      </c>
      <c r="D2038" s="27" t="s">
        <v>27</v>
      </c>
      <c r="E2038" s="27" t="s">
        <v>28</v>
      </c>
      <c r="F2038" s="27">
        <v>64.0</v>
      </c>
      <c r="G2038" s="27" t="s">
        <v>29</v>
      </c>
      <c r="H2038" s="27">
        <v>11.0</v>
      </c>
      <c r="I2038" s="27" t="s">
        <v>30</v>
      </c>
      <c r="J2038" s="27">
        <v>4.0</v>
      </c>
      <c r="K2038" s="28" t="s">
        <v>43</v>
      </c>
      <c r="L2038" s="31">
        <v>7553.39</v>
      </c>
      <c r="M2038" s="30">
        <v>1826.17</v>
      </c>
      <c r="N2038" s="27"/>
      <c r="O2038" s="27">
        <v>139.0</v>
      </c>
      <c r="P2038" s="31">
        <v>2.543238E7</v>
      </c>
      <c r="Q2038" s="29">
        <v>77.3</v>
      </c>
      <c r="R2038" s="31">
        <v>2.7661E7</v>
      </c>
      <c r="S2038" s="27">
        <v>28246.0</v>
      </c>
      <c r="T2038" s="27">
        <v>10.40932</v>
      </c>
      <c r="U2038" s="34"/>
    </row>
    <row r="2039" hidden="1">
      <c r="A2039" s="27">
        <v>916.0</v>
      </c>
      <c r="B2039" s="27" t="s">
        <v>58</v>
      </c>
      <c r="C2039" s="27" t="s">
        <v>27</v>
      </c>
      <c r="D2039" s="27" t="s">
        <v>27</v>
      </c>
      <c r="E2039" s="27" t="s">
        <v>28</v>
      </c>
      <c r="F2039" s="27">
        <v>64.0</v>
      </c>
      <c r="G2039" s="27" t="s">
        <v>29</v>
      </c>
      <c r="H2039" s="27">
        <v>11.0</v>
      </c>
      <c r="I2039" s="27" t="s">
        <v>30</v>
      </c>
      <c r="J2039" s="27">
        <v>4.0</v>
      </c>
      <c r="K2039" s="28" t="s">
        <v>44</v>
      </c>
      <c r="L2039" s="31">
        <v>54207.270000000004</v>
      </c>
      <c r="M2039" s="30">
        <v>263.135</v>
      </c>
      <c r="N2039" s="27"/>
      <c r="O2039" s="27">
        <v>5.0</v>
      </c>
      <c r="P2039" s="31">
        <v>3767.88</v>
      </c>
      <c r="Q2039" s="29">
        <v>0.1</v>
      </c>
      <c r="R2039" s="31">
        <v>21000.0</v>
      </c>
      <c r="S2039" s="27">
        <v>209.0</v>
      </c>
      <c r="T2039" s="27">
        <v>9.627</v>
      </c>
      <c r="U2039" s="34"/>
    </row>
    <row r="2040" hidden="1">
      <c r="A2040" s="27">
        <v>917.0</v>
      </c>
      <c r="B2040" s="27" t="s">
        <v>58</v>
      </c>
      <c r="C2040" s="27" t="s">
        <v>27</v>
      </c>
      <c r="D2040" s="27" t="s">
        <v>27</v>
      </c>
      <c r="E2040" s="27" t="s">
        <v>28</v>
      </c>
      <c r="F2040" s="27">
        <v>64.0</v>
      </c>
      <c r="G2040" s="27" t="s">
        <v>29</v>
      </c>
      <c r="H2040" s="27">
        <v>11.0</v>
      </c>
      <c r="I2040" s="27" t="s">
        <v>30</v>
      </c>
      <c r="J2040" s="27">
        <v>4.0</v>
      </c>
      <c r="K2040" s="28" t="s">
        <v>45</v>
      </c>
      <c r="L2040" s="31">
        <v>54644.01</v>
      </c>
      <c r="M2040" s="30">
        <v>469.628</v>
      </c>
      <c r="N2040" s="27"/>
      <c r="O2040" s="27">
        <v>12.0</v>
      </c>
      <c r="P2040" s="31">
        <v>3201.42</v>
      </c>
      <c r="Q2040" s="29">
        <v>0.1</v>
      </c>
      <c r="R2040" s="31">
        <v>120000.0</v>
      </c>
      <c r="S2040" s="27">
        <v>557.0</v>
      </c>
      <c r="T2040" s="27">
        <v>11.37391</v>
      </c>
      <c r="U2040" s="34"/>
    </row>
    <row r="2041" hidden="1">
      <c r="A2041" s="27">
        <v>918.0</v>
      </c>
      <c r="B2041" s="27" t="s">
        <v>58</v>
      </c>
      <c r="C2041" s="27" t="s">
        <v>27</v>
      </c>
      <c r="D2041" s="27" t="s">
        <v>27</v>
      </c>
      <c r="E2041" s="27" t="s">
        <v>28</v>
      </c>
      <c r="F2041" s="27">
        <v>64.0</v>
      </c>
      <c r="G2041" s="27" t="s">
        <v>29</v>
      </c>
      <c r="H2041" s="27">
        <v>11.0</v>
      </c>
      <c r="I2041" s="27" t="s">
        <v>30</v>
      </c>
      <c r="J2041" s="27">
        <v>4.0</v>
      </c>
      <c r="K2041" s="28" t="s">
        <v>46</v>
      </c>
      <c r="L2041" s="31">
        <v>4737.9800000000005</v>
      </c>
      <c r="M2041" s="30">
        <v>129336.55</v>
      </c>
      <c r="N2041" s="27"/>
      <c r="O2041" s="27">
        <v>7.0</v>
      </c>
      <c r="P2041" s="31">
        <v>6119.7</v>
      </c>
      <c r="Q2041" s="29">
        <v>0.1</v>
      </c>
      <c r="R2041" s="31">
        <v>6336000.0</v>
      </c>
      <c r="S2041" s="27">
        <v>6682.0</v>
      </c>
      <c r="T2041" s="27">
        <v>10.14651</v>
      </c>
      <c r="U2041" s="34"/>
    </row>
    <row r="2042" hidden="1">
      <c r="A2042" s="27">
        <v>919.0</v>
      </c>
      <c r="B2042" s="27" t="s">
        <v>58</v>
      </c>
      <c r="C2042" s="27" t="s">
        <v>27</v>
      </c>
      <c r="D2042" s="27" t="s">
        <v>27</v>
      </c>
      <c r="E2042" s="27" t="s">
        <v>28</v>
      </c>
      <c r="F2042" s="27">
        <v>64.0</v>
      </c>
      <c r="G2042" s="27" t="s">
        <v>29</v>
      </c>
      <c r="H2042" s="27">
        <v>11.0</v>
      </c>
      <c r="I2042" s="27" t="s">
        <v>30</v>
      </c>
      <c r="J2042" s="27">
        <v>4.0</v>
      </c>
      <c r="K2042" s="28" t="s">
        <v>47</v>
      </c>
      <c r="L2042" s="31">
        <v>47429.14</v>
      </c>
      <c r="M2042" s="30">
        <v>5135.49</v>
      </c>
      <c r="N2042" s="27"/>
      <c r="O2042" s="27">
        <v>11.0</v>
      </c>
      <c r="P2042" s="31">
        <v>62336.66</v>
      </c>
      <c r="Q2042" s="29">
        <v>1.1</v>
      </c>
      <c r="R2042" s="31">
        <v>1215000.0</v>
      </c>
      <c r="S2042" s="27">
        <v>1587.0</v>
      </c>
      <c r="T2042" s="27">
        <v>10.76451</v>
      </c>
      <c r="U2042" s="34"/>
    </row>
    <row r="2043" hidden="1">
      <c r="A2043" s="27">
        <v>920.0</v>
      </c>
      <c r="B2043" s="27" t="s">
        <v>58</v>
      </c>
      <c r="C2043" s="27" t="s">
        <v>27</v>
      </c>
      <c r="D2043" s="27" t="s">
        <v>27</v>
      </c>
      <c r="E2043" s="27" t="s">
        <v>28</v>
      </c>
      <c r="F2043" s="27">
        <v>64.0</v>
      </c>
      <c r="G2043" s="27" t="s">
        <v>29</v>
      </c>
      <c r="H2043" s="27">
        <v>11.0</v>
      </c>
      <c r="I2043" s="27" t="s">
        <v>30</v>
      </c>
      <c r="J2043" s="27">
        <v>4.0</v>
      </c>
      <c r="K2043" s="28" t="s">
        <v>48</v>
      </c>
      <c r="L2043" s="31">
        <v>76302.81</v>
      </c>
      <c r="M2043" s="30">
        <v>53996.9</v>
      </c>
      <c r="N2043" s="27"/>
      <c r="O2043" s="27">
        <v>17.0</v>
      </c>
      <c r="P2043" s="31">
        <v>31781.780000000002</v>
      </c>
      <c r="Q2043" s="29">
        <v>0.4</v>
      </c>
      <c r="R2043" s="31">
        <v>4902000.0</v>
      </c>
      <c r="S2043" s="27">
        <v>5433.0</v>
      </c>
      <c r="T2043" s="27">
        <v>11.6058</v>
      </c>
      <c r="U2043" s="34"/>
    </row>
    <row r="2044" hidden="1">
      <c r="A2044" s="27">
        <v>921.0</v>
      </c>
      <c r="B2044" s="27" t="s">
        <v>58</v>
      </c>
      <c r="C2044" s="27" t="s">
        <v>27</v>
      </c>
      <c r="D2044" s="27" t="s">
        <v>27</v>
      </c>
      <c r="E2044" s="27" t="s">
        <v>28</v>
      </c>
      <c r="F2044" s="27">
        <v>64.0</v>
      </c>
      <c r="G2044" s="27" t="s">
        <v>29</v>
      </c>
      <c r="H2044" s="27">
        <v>11.0</v>
      </c>
      <c r="I2044" s="27" t="s">
        <v>30</v>
      </c>
      <c r="J2044" s="27">
        <v>4.0</v>
      </c>
      <c r="K2044" s="28" t="s">
        <v>49</v>
      </c>
      <c r="L2044" s="31">
        <v>81879.0</v>
      </c>
      <c r="M2044" s="30">
        <v>131.839</v>
      </c>
      <c r="N2044" s="27"/>
      <c r="O2044" s="27">
        <v>3.0</v>
      </c>
      <c r="P2044" s="31">
        <v>25228.58</v>
      </c>
      <c r="Q2044" s="29">
        <v>0.4</v>
      </c>
      <c r="R2044" s="31">
        <v>41000.0</v>
      </c>
      <c r="S2044" s="27">
        <v>225.0</v>
      </c>
      <c r="T2044" s="27">
        <v>9.74415</v>
      </c>
      <c r="U2044" s="34"/>
    </row>
    <row r="2045" hidden="1">
      <c r="A2045" s="27">
        <v>922.0</v>
      </c>
      <c r="B2045" s="27" t="s">
        <v>58</v>
      </c>
      <c r="C2045" s="27" t="s">
        <v>27</v>
      </c>
      <c r="D2045" s="27" t="s">
        <v>27</v>
      </c>
      <c r="E2045" s="27" t="s">
        <v>28</v>
      </c>
      <c r="F2045" s="27">
        <v>64.0</v>
      </c>
      <c r="G2045" s="27" t="s">
        <v>29</v>
      </c>
      <c r="H2045" s="27">
        <v>11.0</v>
      </c>
      <c r="I2045" s="27" t="s">
        <v>30</v>
      </c>
      <c r="J2045" s="27">
        <v>4.0</v>
      </c>
      <c r="K2045" s="28" t="s">
        <v>50</v>
      </c>
      <c r="L2045" s="31">
        <v>59433.89</v>
      </c>
      <c r="M2045" s="30">
        <v>16154.42</v>
      </c>
      <c r="N2045" s="27"/>
      <c r="O2045" s="27">
        <v>23.0</v>
      </c>
      <c r="P2045" s="31">
        <v>116670.81</v>
      </c>
      <c r="Q2045" s="29">
        <v>1.0</v>
      </c>
      <c r="R2045" s="31">
        <v>5983000.0</v>
      </c>
      <c r="S2045" s="27">
        <v>6947.0</v>
      </c>
      <c r="T2045" s="27">
        <v>12.3352</v>
      </c>
      <c r="U2045" s="34"/>
    </row>
    <row r="2046" hidden="1">
      <c r="A2046" s="27">
        <v>923.0</v>
      </c>
      <c r="B2046" s="27" t="s">
        <v>58</v>
      </c>
      <c r="C2046" s="27" t="s">
        <v>27</v>
      </c>
      <c r="D2046" s="27" t="s">
        <v>27</v>
      </c>
      <c r="E2046" s="27" t="s">
        <v>28</v>
      </c>
      <c r="F2046" s="27">
        <v>64.0</v>
      </c>
      <c r="G2046" s="27" t="s">
        <v>29</v>
      </c>
      <c r="H2046" s="27">
        <v>11.0</v>
      </c>
      <c r="I2046" s="27" t="s">
        <v>30</v>
      </c>
      <c r="J2046" s="27">
        <v>4.0</v>
      </c>
      <c r="K2046" s="28" t="s">
        <v>51</v>
      </c>
      <c r="L2046" s="31" t="s">
        <v>55</v>
      </c>
      <c r="M2046" s="30"/>
      <c r="N2046" s="27"/>
      <c r="O2046" s="27"/>
      <c r="P2046" s="31"/>
      <c r="Q2046" s="29"/>
      <c r="R2046" s="31"/>
      <c r="S2046" s="27" t="s">
        <v>30</v>
      </c>
      <c r="T2046" s="27" t="s">
        <v>30</v>
      </c>
      <c r="U2046" s="34"/>
    </row>
    <row r="2047" hidden="1">
      <c r="A2047" s="27">
        <v>924.0</v>
      </c>
      <c r="B2047" s="27" t="s">
        <v>58</v>
      </c>
      <c r="C2047" s="27" t="s">
        <v>27</v>
      </c>
      <c r="D2047" s="27" t="s">
        <v>27</v>
      </c>
      <c r="E2047" s="27" t="s">
        <v>28</v>
      </c>
      <c r="F2047" s="27">
        <v>64.0</v>
      </c>
      <c r="G2047" s="27" t="s">
        <v>29</v>
      </c>
      <c r="H2047" s="27">
        <v>11.0</v>
      </c>
      <c r="I2047" s="27" t="s">
        <v>30</v>
      </c>
      <c r="J2047" s="27">
        <v>4.0</v>
      </c>
      <c r="K2047" s="28" t="s">
        <v>52</v>
      </c>
      <c r="L2047" s="31" t="s">
        <v>55</v>
      </c>
      <c r="M2047" s="30"/>
      <c r="N2047" s="27"/>
      <c r="O2047" s="27"/>
      <c r="P2047" s="31"/>
      <c r="Q2047" s="29"/>
      <c r="R2047" s="31"/>
      <c r="S2047" s="27" t="s">
        <v>30</v>
      </c>
      <c r="T2047" s="27" t="s">
        <v>30</v>
      </c>
      <c r="U2047" s="34"/>
    </row>
    <row r="2048" hidden="1">
      <c r="A2048" s="27">
        <v>925.0</v>
      </c>
      <c r="B2048" s="27" t="s">
        <v>58</v>
      </c>
      <c r="C2048" s="27" t="s">
        <v>27</v>
      </c>
      <c r="D2048" s="27" t="s">
        <v>27</v>
      </c>
      <c r="E2048" s="27" t="s">
        <v>28</v>
      </c>
      <c r="F2048" s="27">
        <v>64.0</v>
      </c>
      <c r="G2048" s="27" t="s">
        <v>29</v>
      </c>
      <c r="H2048" s="27">
        <v>11.0</v>
      </c>
      <c r="I2048" s="27" t="s">
        <v>30</v>
      </c>
      <c r="J2048" s="27">
        <v>8.0</v>
      </c>
      <c r="K2048" s="28" t="s">
        <v>31</v>
      </c>
      <c r="L2048" s="31">
        <v>196389.13999999998</v>
      </c>
      <c r="M2048" s="30">
        <v>44.8</v>
      </c>
      <c r="N2048" s="27"/>
      <c r="O2048" s="27">
        <v>2.0</v>
      </c>
      <c r="P2048" s="31">
        <v>359142.27</v>
      </c>
      <c r="Q2048" s="29">
        <v>6.1</v>
      </c>
      <c r="R2048" s="31">
        <v>348000.0</v>
      </c>
      <c r="S2048" s="27">
        <v>2681.0</v>
      </c>
      <c r="T2048" s="27">
        <v>9.50859</v>
      </c>
      <c r="U2048" s="34"/>
    </row>
    <row r="2049" hidden="1">
      <c r="A2049" s="27">
        <v>926.0</v>
      </c>
      <c r="B2049" s="27" t="s">
        <v>58</v>
      </c>
      <c r="C2049" s="27" t="s">
        <v>27</v>
      </c>
      <c r="D2049" s="27" t="s">
        <v>27</v>
      </c>
      <c r="E2049" s="27" t="s">
        <v>28</v>
      </c>
      <c r="F2049" s="27">
        <v>64.0</v>
      </c>
      <c r="G2049" s="27" t="s">
        <v>29</v>
      </c>
      <c r="H2049" s="27">
        <v>11.0</v>
      </c>
      <c r="I2049" s="27" t="s">
        <v>30</v>
      </c>
      <c r="J2049" s="27">
        <v>8.0</v>
      </c>
      <c r="K2049" s="28" t="s">
        <v>32</v>
      </c>
      <c r="L2049" s="31">
        <v>15762.84</v>
      </c>
      <c r="M2049" s="30">
        <v>4731.74</v>
      </c>
      <c r="N2049" s="27"/>
      <c r="O2049" s="27">
        <v>39.0</v>
      </c>
      <c r="P2049" s="31">
        <v>7.851373E7</v>
      </c>
      <c r="Q2049" s="29">
        <v>93.6</v>
      </c>
      <c r="R2049" s="31">
        <v>8.2879E7</v>
      </c>
      <c r="S2049" s="27">
        <v>82312.0</v>
      </c>
      <c r="T2049" s="27">
        <v>11.86179</v>
      </c>
      <c r="U2049" s="34"/>
    </row>
    <row r="2050" hidden="1">
      <c r="A2050" s="27">
        <v>927.0</v>
      </c>
      <c r="B2050" s="27" t="s">
        <v>58</v>
      </c>
      <c r="C2050" s="27" t="s">
        <v>27</v>
      </c>
      <c r="D2050" s="27" t="s">
        <v>27</v>
      </c>
      <c r="E2050" s="27" t="s">
        <v>28</v>
      </c>
      <c r="F2050" s="27">
        <v>64.0</v>
      </c>
      <c r="G2050" s="27" t="s">
        <v>29</v>
      </c>
      <c r="H2050" s="27">
        <v>11.0</v>
      </c>
      <c r="I2050" s="27" t="s">
        <v>30</v>
      </c>
      <c r="J2050" s="27">
        <v>8.0</v>
      </c>
      <c r="K2050" s="28" t="s">
        <v>33</v>
      </c>
      <c r="L2050" s="31">
        <v>126702.32</v>
      </c>
      <c r="M2050" s="30">
        <v>716.41</v>
      </c>
      <c r="N2050" s="27"/>
      <c r="O2050" s="27">
        <v>12.0</v>
      </c>
      <c r="P2050" s="31">
        <v>85199.16</v>
      </c>
      <c r="Q2050" s="29">
        <v>1.5</v>
      </c>
      <c r="R2050" s="31">
        <v>879000.0</v>
      </c>
      <c r="S2050" s="27">
        <v>1646.0</v>
      </c>
      <c r="T2050" s="27">
        <v>9.84653</v>
      </c>
      <c r="U2050" s="34"/>
    </row>
    <row r="2051" hidden="1">
      <c r="A2051" s="27">
        <v>928.0</v>
      </c>
      <c r="B2051" s="27" t="s">
        <v>58</v>
      </c>
      <c r="C2051" s="27" t="s">
        <v>27</v>
      </c>
      <c r="D2051" s="27" t="s">
        <v>27</v>
      </c>
      <c r="E2051" s="27" t="s">
        <v>28</v>
      </c>
      <c r="F2051" s="27">
        <v>64.0</v>
      </c>
      <c r="G2051" s="27" t="s">
        <v>29</v>
      </c>
      <c r="H2051" s="27">
        <v>11.0</v>
      </c>
      <c r="I2051" s="27" t="s">
        <v>30</v>
      </c>
      <c r="J2051" s="27">
        <v>8.0</v>
      </c>
      <c r="K2051" s="28" t="s">
        <v>34</v>
      </c>
      <c r="L2051" s="31">
        <v>97965.97</v>
      </c>
      <c r="M2051" s="30">
        <v>110212.43</v>
      </c>
      <c r="N2051" s="27"/>
      <c r="O2051" s="27">
        <v>149.0</v>
      </c>
      <c r="P2051" s="31">
        <v>14788.3</v>
      </c>
      <c r="Q2051" s="29">
        <v>0.1</v>
      </c>
      <c r="R2051" s="31">
        <v>7594000.0</v>
      </c>
      <c r="S2051" s="27">
        <v>8366.0</v>
      </c>
      <c r="T2051" s="27">
        <v>11.09197</v>
      </c>
      <c r="U2051" s="34"/>
    </row>
    <row r="2052" hidden="1">
      <c r="A2052" s="27">
        <v>929.0</v>
      </c>
      <c r="B2052" s="27" t="s">
        <v>58</v>
      </c>
      <c r="C2052" s="27" t="s">
        <v>27</v>
      </c>
      <c r="D2052" s="27" t="s">
        <v>27</v>
      </c>
      <c r="E2052" s="27" t="s">
        <v>28</v>
      </c>
      <c r="F2052" s="27">
        <v>64.0</v>
      </c>
      <c r="G2052" s="27" t="s">
        <v>29</v>
      </c>
      <c r="H2052" s="27">
        <v>11.0</v>
      </c>
      <c r="I2052" s="27" t="s">
        <v>30</v>
      </c>
      <c r="J2052" s="27">
        <v>8.0</v>
      </c>
      <c r="K2052" s="28" t="s">
        <v>35</v>
      </c>
      <c r="L2052" s="31">
        <v>122539.03</v>
      </c>
      <c r="M2052" s="30">
        <v>183.487</v>
      </c>
      <c r="N2052" s="27"/>
      <c r="O2052" s="27">
        <v>147.0</v>
      </c>
      <c r="P2052" s="31">
        <v>19516.91</v>
      </c>
      <c r="Q2052" s="29">
        <v>0.3</v>
      </c>
      <c r="R2052" s="31">
        <v>83000.0</v>
      </c>
      <c r="S2052" s="27">
        <v>374.0</v>
      </c>
      <c r="T2052" s="27">
        <v>9.92817</v>
      </c>
      <c r="U2052" s="34"/>
    </row>
    <row r="2053" hidden="1">
      <c r="A2053" s="27">
        <v>930.0</v>
      </c>
      <c r="B2053" s="27" t="s">
        <v>58</v>
      </c>
      <c r="C2053" s="27" t="s">
        <v>27</v>
      </c>
      <c r="D2053" s="27" t="s">
        <v>27</v>
      </c>
      <c r="E2053" s="27" t="s">
        <v>28</v>
      </c>
      <c r="F2053" s="27">
        <v>64.0</v>
      </c>
      <c r="G2053" s="27" t="s">
        <v>29</v>
      </c>
      <c r="H2053" s="27">
        <v>11.0</v>
      </c>
      <c r="I2053" s="27" t="s">
        <v>30</v>
      </c>
      <c r="J2053" s="27">
        <v>8.0</v>
      </c>
      <c r="K2053" s="28" t="s">
        <v>36</v>
      </c>
      <c r="L2053" s="31">
        <v>125901.1</v>
      </c>
      <c r="M2053" s="30">
        <v>539.931</v>
      </c>
      <c r="N2053" s="27"/>
      <c r="O2053" s="27">
        <v>1.0</v>
      </c>
      <c r="P2053" s="31">
        <v>2702.6400000000003</v>
      </c>
      <c r="Q2053" s="82"/>
      <c r="R2053" s="31">
        <v>13000.0</v>
      </c>
      <c r="S2053" s="27">
        <v>87.0</v>
      </c>
      <c r="T2053" s="27">
        <v>3.7327</v>
      </c>
      <c r="U2053" s="34"/>
    </row>
    <row r="2054" hidden="1">
      <c r="A2054" s="27">
        <v>931.0</v>
      </c>
      <c r="B2054" s="27" t="s">
        <v>58</v>
      </c>
      <c r="C2054" s="27" t="s">
        <v>27</v>
      </c>
      <c r="D2054" s="27" t="s">
        <v>27</v>
      </c>
      <c r="E2054" s="27" t="s">
        <v>28</v>
      </c>
      <c r="F2054" s="27">
        <v>64.0</v>
      </c>
      <c r="G2054" s="27" t="s">
        <v>29</v>
      </c>
      <c r="H2054" s="27">
        <v>11.0</v>
      </c>
      <c r="I2054" s="27" t="s">
        <v>30</v>
      </c>
      <c r="J2054" s="27">
        <v>8.0</v>
      </c>
      <c r="K2054" s="28" t="s">
        <v>37</v>
      </c>
      <c r="L2054" s="31">
        <v>136293.65000000002</v>
      </c>
      <c r="M2054" s="30">
        <v>68.64</v>
      </c>
      <c r="N2054" s="27"/>
      <c r="O2054" s="27">
        <v>12.0</v>
      </c>
      <c r="P2054" s="31">
        <v>73934.93</v>
      </c>
      <c r="Q2054" s="29">
        <v>1.3</v>
      </c>
      <c r="R2054" s="31">
        <v>91000.0</v>
      </c>
      <c r="S2054" s="27">
        <v>228.0</v>
      </c>
      <c r="T2054" s="27">
        <v>9.9229</v>
      </c>
      <c r="U2054" s="34"/>
    </row>
    <row r="2055" hidden="1">
      <c r="A2055" s="27">
        <v>932.0</v>
      </c>
      <c r="B2055" s="27" t="s">
        <v>58</v>
      </c>
      <c r="C2055" s="27" t="s">
        <v>27</v>
      </c>
      <c r="D2055" s="27" t="s">
        <v>27</v>
      </c>
      <c r="E2055" s="27" t="s">
        <v>28</v>
      </c>
      <c r="F2055" s="27">
        <v>64.0</v>
      </c>
      <c r="G2055" s="27" t="s">
        <v>29</v>
      </c>
      <c r="H2055" s="27">
        <v>11.0</v>
      </c>
      <c r="I2055" s="27" t="s">
        <v>30</v>
      </c>
      <c r="J2055" s="27">
        <v>8.0</v>
      </c>
      <c r="K2055" s="28" t="s">
        <v>38</v>
      </c>
      <c r="L2055" s="31">
        <v>140031.03999999998</v>
      </c>
      <c r="M2055" s="30">
        <v>283.678</v>
      </c>
      <c r="N2055" s="27"/>
      <c r="O2055" s="27">
        <v>165.0</v>
      </c>
      <c r="P2055" s="31">
        <v>45248.64</v>
      </c>
      <c r="Q2055" s="29">
        <v>0.5</v>
      </c>
      <c r="R2055" s="31">
        <v>118000.0</v>
      </c>
      <c r="S2055" s="27">
        <v>511.0</v>
      </c>
      <c r="T2055" s="27">
        <v>10.36928</v>
      </c>
      <c r="U2055" s="34"/>
    </row>
    <row r="2056" hidden="1">
      <c r="A2056" s="27">
        <v>933.0</v>
      </c>
      <c r="B2056" s="27" t="s">
        <v>58</v>
      </c>
      <c r="C2056" s="27" t="s">
        <v>27</v>
      </c>
      <c r="D2056" s="27" t="s">
        <v>27</v>
      </c>
      <c r="E2056" s="27" t="s">
        <v>28</v>
      </c>
      <c r="F2056" s="27">
        <v>64.0</v>
      </c>
      <c r="G2056" s="27" t="s">
        <v>29</v>
      </c>
      <c r="H2056" s="27">
        <v>11.0</v>
      </c>
      <c r="I2056" s="27" t="s">
        <v>30</v>
      </c>
      <c r="J2056" s="27">
        <v>8.0</v>
      </c>
      <c r="K2056" s="28" t="s">
        <v>39</v>
      </c>
      <c r="L2056" s="31">
        <v>179946.27</v>
      </c>
      <c r="M2056" s="30">
        <v>51.135</v>
      </c>
      <c r="N2056" s="27"/>
      <c r="O2056" s="27">
        <v>12.0</v>
      </c>
      <c r="P2056" s="31">
        <v>154120.34</v>
      </c>
      <c r="Q2056" s="29">
        <v>2.6</v>
      </c>
      <c r="R2056" s="31">
        <v>168000.0</v>
      </c>
      <c r="S2056" s="27">
        <v>559.0</v>
      </c>
      <c r="T2056" s="27">
        <v>9.1684</v>
      </c>
      <c r="U2056" s="34"/>
    </row>
    <row r="2057" hidden="1">
      <c r="A2057" s="27">
        <v>934.0</v>
      </c>
      <c r="B2057" s="27" t="s">
        <v>58</v>
      </c>
      <c r="C2057" s="27" t="s">
        <v>27</v>
      </c>
      <c r="D2057" s="27" t="s">
        <v>27</v>
      </c>
      <c r="E2057" s="27" t="s">
        <v>28</v>
      </c>
      <c r="F2057" s="27">
        <v>64.0</v>
      </c>
      <c r="G2057" s="27" t="s">
        <v>29</v>
      </c>
      <c r="H2057" s="27">
        <v>11.0</v>
      </c>
      <c r="I2057" s="27" t="s">
        <v>30</v>
      </c>
      <c r="J2057" s="27">
        <v>8.0</v>
      </c>
      <c r="K2057" s="28" t="s">
        <v>40</v>
      </c>
      <c r="L2057" s="31">
        <v>123048.11</v>
      </c>
      <c r="M2057" s="30">
        <v>3755.65</v>
      </c>
      <c r="N2057" s="27"/>
      <c r="O2057" s="27">
        <v>16.0</v>
      </c>
      <c r="P2057" s="31">
        <v>248493.2</v>
      </c>
      <c r="Q2057" s="29">
        <v>2.8</v>
      </c>
      <c r="R2057" s="31">
        <v>574000.0</v>
      </c>
      <c r="S2057" s="27">
        <v>1340.0</v>
      </c>
      <c r="T2057" s="27">
        <v>9.83056</v>
      </c>
      <c r="U2057" s="34"/>
    </row>
    <row r="2058" hidden="1">
      <c r="A2058" s="27">
        <v>935.0</v>
      </c>
      <c r="B2058" s="27" t="s">
        <v>58</v>
      </c>
      <c r="C2058" s="27" t="s">
        <v>27</v>
      </c>
      <c r="D2058" s="27" t="s">
        <v>27</v>
      </c>
      <c r="E2058" s="27" t="s">
        <v>28</v>
      </c>
      <c r="F2058" s="27">
        <v>64.0</v>
      </c>
      <c r="G2058" s="27" t="s">
        <v>29</v>
      </c>
      <c r="H2058" s="27">
        <v>11.0</v>
      </c>
      <c r="I2058" s="27" t="s">
        <v>30</v>
      </c>
      <c r="J2058" s="27">
        <v>8.0</v>
      </c>
      <c r="K2058" s="28" t="s">
        <v>41</v>
      </c>
      <c r="L2058" s="31">
        <v>15388.310000000001</v>
      </c>
      <c r="M2058" s="30">
        <v>4165.67</v>
      </c>
      <c r="N2058" s="27"/>
      <c r="O2058" s="27">
        <v>22.0</v>
      </c>
      <c r="P2058" s="31">
        <v>1890.32</v>
      </c>
      <c r="Q2058" s="82"/>
      <c r="R2058" s="31">
        <v>335000.0</v>
      </c>
      <c r="S2058" s="27">
        <v>796.0</v>
      </c>
      <c r="T2058" s="27">
        <v>10.94969</v>
      </c>
      <c r="U2058" s="34"/>
    </row>
    <row r="2059" hidden="1">
      <c r="A2059" s="27">
        <v>936.0</v>
      </c>
      <c r="B2059" s="27" t="s">
        <v>58</v>
      </c>
      <c r="C2059" s="27" t="s">
        <v>27</v>
      </c>
      <c r="D2059" s="27" t="s">
        <v>27</v>
      </c>
      <c r="E2059" s="27" t="s">
        <v>28</v>
      </c>
      <c r="F2059" s="27">
        <v>64.0</v>
      </c>
      <c r="G2059" s="27" t="s">
        <v>29</v>
      </c>
      <c r="H2059" s="27">
        <v>11.0</v>
      </c>
      <c r="I2059" s="27" t="s">
        <v>30</v>
      </c>
      <c r="J2059" s="27">
        <v>8.0</v>
      </c>
      <c r="K2059" s="28" t="s">
        <v>42</v>
      </c>
      <c r="L2059" s="31">
        <v>98366.87999999999</v>
      </c>
      <c r="M2059" s="30">
        <v>100.48</v>
      </c>
      <c r="N2059" s="27"/>
      <c r="O2059" s="27">
        <v>139.0</v>
      </c>
      <c r="P2059" s="31">
        <v>6753.26</v>
      </c>
      <c r="Q2059" s="29">
        <v>0.1</v>
      </c>
      <c r="R2059" s="31">
        <v>63000.0</v>
      </c>
      <c r="S2059" s="27">
        <v>334.0</v>
      </c>
      <c r="T2059" s="27">
        <v>9.7904</v>
      </c>
      <c r="U2059" s="34"/>
    </row>
    <row r="2060" hidden="1">
      <c r="A2060" s="27">
        <v>937.0</v>
      </c>
      <c r="B2060" s="27" t="s">
        <v>58</v>
      </c>
      <c r="C2060" s="27" t="s">
        <v>27</v>
      </c>
      <c r="D2060" s="27" t="s">
        <v>27</v>
      </c>
      <c r="E2060" s="27" t="s">
        <v>28</v>
      </c>
      <c r="F2060" s="27">
        <v>64.0</v>
      </c>
      <c r="G2060" s="27" t="s">
        <v>29</v>
      </c>
      <c r="H2060" s="27">
        <v>11.0</v>
      </c>
      <c r="I2060" s="27" t="s">
        <v>30</v>
      </c>
      <c r="J2060" s="27">
        <v>8.0</v>
      </c>
      <c r="K2060" s="28" t="s">
        <v>43</v>
      </c>
      <c r="L2060" s="31">
        <v>14709.759999999998</v>
      </c>
      <c r="M2060" s="30">
        <v>2878.77</v>
      </c>
      <c r="N2060" s="27"/>
      <c r="O2060" s="27">
        <v>139.0</v>
      </c>
      <c r="P2060" s="31">
        <v>9.83282E7</v>
      </c>
      <c r="Q2060" s="29">
        <v>93.8</v>
      </c>
      <c r="R2060" s="31">
        <v>1.08178E8</v>
      </c>
      <c r="S2060" s="27">
        <v>108127.0</v>
      </c>
      <c r="T2060" s="27">
        <v>9.92989</v>
      </c>
      <c r="U2060" s="34"/>
    </row>
    <row r="2061" hidden="1">
      <c r="A2061" s="27">
        <v>938.0</v>
      </c>
      <c r="B2061" s="27" t="s">
        <v>58</v>
      </c>
      <c r="C2061" s="27" t="s">
        <v>27</v>
      </c>
      <c r="D2061" s="27" t="s">
        <v>27</v>
      </c>
      <c r="E2061" s="27" t="s">
        <v>28</v>
      </c>
      <c r="F2061" s="27">
        <v>64.0</v>
      </c>
      <c r="G2061" s="27" t="s">
        <v>29</v>
      </c>
      <c r="H2061" s="27">
        <v>11.0</v>
      </c>
      <c r="I2061" s="27" t="s">
        <v>30</v>
      </c>
      <c r="J2061" s="27">
        <v>8.0</v>
      </c>
      <c r="K2061" s="28" t="s">
        <v>44</v>
      </c>
      <c r="L2061" s="31">
        <v>107826.91</v>
      </c>
      <c r="M2061" s="30">
        <v>798.201</v>
      </c>
      <c r="N2061" s="27"/>
      <c r="O2061" s="27">
        <v>5.0</v>
      </c>
      <c r="P2061" s="31">
        <v>11521.869999999999</v>
      </c>
      <c r="Q2061" s="29">
        <v>0.2</v>
      </c>
      <c r="R2061" s="31">
        <v>29000.0</v>
      </c>
      <c r="S2061" s="27">
        <v>220.0</v>
      </c>
      <c r="T2061" s="27">
        <v>10.34373</v>
      </c>
      <c r="U2061" s="34"/>
    </row>
    <row r="2062" hidden="1">
      <c r="A2062" s="27">
        <v>939.0</v>
      </c>
      <c r="B2062" s="27" t="s">
        <v>58</v>
      </c>
      <c r="C2062" s="27" t="s">
        <v>27</v>
      </c>
      <c r="D2062" s="27" t="s">
        <v>27</v>
      </c>
      <c r="E2062" s="27" t="s">
        <v>28</v>
      </c>
      <c r="F2062" s="27">
        <v>64.0</v>
      </c>
      <c r="G2062" s="27" t="s">
        <v>29</v>
      </c>
      <c r="H2062" s="27">
        <v>11.0</v>
      </c>
      <c r="I2062" s="27" t="s">
        <v>30</v>
      </c>
      <c r="J2062" s="27">
        <v>8.0</v>
      </c>
      <c r="K2062" s="28" t="s">
        <v>45</v>
      </c>
      <c r="L2062" s="31">
        <v>107907.48999999999</v>
      </c>
      <c r="M2062" s="30">
        <v>543.324</v>
      </c>
      <c r="N2062" s="27"/>
      <c r="O2062" s="27">
        <v>12.0</v>
      </c>
      <c r="P2062" s="31">
        <v>6277.2</v>
      </c>
      <c r="Q2062" s="29">
        <v>0.1</v>
      </c>
      <c r="R2062" s="31">
        <v>166000.0</v>
      </c>
      <c r="S2062" s="27">
        <v>614.0</v>
      </c>
      <c r="T2062" s="27">
        <v>10.95336</v>
      </c>
      <c r="U2062" s="34"/>
    </row>
    <row r="2063" hidden="1">
      <c r="A2063" s="27">
        <v>940.0</v>
      </c>
      <c r="B2063" s="27" t="s">
        <v>58</v>
      </c>
      <c r="C2063" s="27" t="s">
        <v>27</v>
      </c>
      <c r="D2063" s="27" t="s">
        <v>27</v>
      </c>
      <c r="E2063" s="27" t="s">
        <v>28</v>
      </c>
      <c r="F2063" s="27">
        <v>64.0</v>
      </c>
      <c r="G2063" s="27" t="s">
        <v>29</v>
      </c>
      <c r="H2063" s="27">
        <v>11.0</v>
      </c>
      <c r="I2063" s="27" t="s">
        <v>30</v>
      </c>
      <c r="J2063" s="27">
        <v>8.0</v>
      </c>
      <c r="K2063" s="28" t="s">
        <v>46</v>
      </c>
      <c r="L2063" s="31">
        <v>8315.08</v>
      </c>
      <c r="M2063" s="30">
        <v>261414.24</v>
      </c>
      <c r="N2063" s="27"/>
      <c r="O2063" s="27">
        <v>7.0</v>
      </c>
      <c r="P2063" s="31">
        <v>11875.400000000001</v>
      </c>
      <c r="Q2063" s="29">
        <v>0.1</v>
      </c>
      <c r="R2063" s="31">
        <v>1.1592E7</v>
      </c>
      <c r="S2063" s="27">
        <v>11967.0</v>
      </c>
      <c r="T2063" s="27">
        <v>10.83127</v>
      </c>
      <c r="U2063" s="34"/>
    </row>
    <row r="2064" hidden="1">
      <c r="A2064" s="27">
        <v>941.0</v>
      </c>
      <c r="B2064" s="27" t="s">
        <v>58</v>
      </c>
      <c r="C2064" s="27" t="s">
        <v>27</v>
      </c>
      <c r="D2064" s="27" t="s">
        <v>27</v>
      </c>
      <c r="E2064" s="27" t="s">
        <v>28</v>
      </c>
      <c r="F2064" s="27">
        <v>64.0</v>
      </c>
      <c r="G2064" s="27" t="s">
        <v>29</v>
      </c>
      <c r="H2064" s="27">
        <v>11.0</v>
      </c>
      <c r="I2064" s="27" t="s">
        <v>30</v>
      </c>
      <c r="J2064" s="27">
        <v>8.0</v>
      </c>
      <c r="K2064" s="28" t="s">
        <v>47</v>
      </c>
      <c r="L2064" s="31">
        <v>96790.04999999999</v>
      </c>
      <c r="M2064" s="30">
        <v>10.01728</v>
      </c>
      <c r="N2064" s="27"/>
      <c r="O2064" s="27">
        <v>11.0</v>
      </c>
      <c r="P2064" s="31">
        <v>148734.93</v>
      </c>
      <c r="Q2064" s="29">
        <v>1.7</v>
      </c>
      <c r="R2064" s="31">
        <v>2402000.0</v>
      </c>
      <c r="S2064" s="27">
        <v>2795.0</v>
      </c>
      <c r="T2064" s="27">
        <v>10.65639</v>
      </c>
      <c r="U2064" s="34"/>
    </row>
    <row r="2065" hidden="1">
      <c r="A2065" s="27">
        <v>942.0</v>
      </c>
      <c r="B2065" s="27" t="s">
        <v>58</v>
      </c>
      <c r="C2065" s="27" t="s">
        <v>27</v>
      </c>
      <c r="D2065" s="27" t="s">
        <v>27</v>
      </c>
      <c r="E2065" s="27" t="s">
        <v>28</v>
      </c>
      <c r="F2065" s="27">
        <v>64.0</v>
      </c>
      <c r="G2065" s="27" t="s">
        <v>29</v>
      </c>
      <c r="H2065" s="27">
        <v>11.0</v>
      </c>
      <c r="I2065" s="27" t="s">
        <v>30</v>
      </c>
      <c r="J2065" s="27">
        <v>8.0</v>
      </c>
      <c r="K2065" s="28" t="s">
        <v>48</v>
      </c>
      <c r="L2065" s="31">
        <v>114097.69</v>
      </c>
      <c r="M2065" s="30">
        <v>55068.97</v>
      </c>
      <c r="N2065" s="27"/>
      <c r="O2065" s="27">
        <v>19.0</v>
      </c>
      <c r="P2065" s="31">
        <v>116464.81</v>
      </c>
      <c r="Q2065" s="29">
        <v>1.0</v>
      </c>
      <c r="R2065" s="31">
        <v>6309000.0</v>
      </c>
      <c r="S2065" s="27">
        <v>7116.0</v>
      </c>
      <c r="T2065" s="27">
        <v>10.84537</v>
      </c>
      <c r="U2065" s="34"/>
    </row>
    <row r="2066" hidden="1">
      <c r="A2066" s="27">
        <v>943.0</v>
      </c>
      <c r="B2066" s="27" t="s">
        <v>58</v>
      </c>
      <c r="C2066" s="27" t="s">
        <v>27</v>
      </c>
      <c r="D2066" s="27" t="s">
        <v>27</v>
      </c>
      <c r="E2066" s="27" t="s">
        <v>28</v>
      </c>
      <c r="F2066" s="27">
        <v>64.0</v>
      </c>
      <c r="G2066" s="27" t="s">
        <v>29</v>
      </c>
      <c r="H2066" s="27">
        <v>11.0</v>
      </c>
      <c r="I2066" s="27" t="s">
        <v>30</v>
      </c>
      <c r="J2066" s="27">
        <v>8.0</v>
      </c>
      <c r="K2066" s="28" t="s">
        <v>49</v>
      </c>
      <c r="L2066" s="31">
        <v>164301.57</v>
      </c>
      <c r="M2066" s="30">
        <v>356.573</v>
      </c>
      <c r="N2066" s="27"/>
      <c r="O2066" s="27">
        <v>3.0</v>
      </c>
      <c r="P2066" s="31">
        <v>60665.100000000006</v>
      </c>
      <c r="Q2066" s="29">
        <v>1.0</v>
      </c>
      <c r="R2066" s="31">
        <v>78000.0</v>
      </c>
      <c r="S2066" s="27">
        <v>339.0</v>
      </c>
      <c r="T2066" s="27">
        <v>9.74521</v>
      </c>
      <c r="U2066" s="34"/>
    </row>
    <row r="2067" hidden="1">
      <c r="A2067" s="27">
        <v>944.0</v>
      </c>
      <c r="B2067" s="27" t="s">
        <v>58</v>
      </c>
      <c r="C2067" s="27" t="s">
        <v>27</v>
      </c>
      <c r="D2067" s="27" t="s">
        <v>27</v>
      </c>
      <c r="E2067" s="27" t="s">
        <v>28</v>
      </c>
      <c r="F2067" s="27">
        <v>64.0</v>
      </c>
      <c r="G2067" s="27" t="s">
        <v>29</v>
      </c>
      <c r="H2067" s="27">
        <v>11.0</v>
      </c>
      <c r="I2067" s="27" t="s">
        <v>30</v>
      </c>
      <c r="J2067" s="27">
        <v>8.0</v>
      </c>
      <c r="K2067" s="28" t="s">
        <v>50</v>
      </c>
      <c r="L2067" s="31">
        <v>117820.67000000001</v>
      </c>
      <c r="M2067" s="30">
        <v>31422.22</v>
      </c>
      <c r="N2067" s="27"/>
      <c r="O2067" s="27">
        <v>23.0</v>
      </c>
      <c r="P2067" s="31">
        <v>227306.00999999998</v>
      </c>
      <c r="Q2067" s="29">
        <v>1.3</v>
      </c>
      <c r="R2067" s="31">
        <v>1.1617E7</v>
      </c>
      <c r="S2067" s="27">
        <v>12507.0</v>
      </c>
      <c r="T2067" s="27">
        <v>12.21453</v>
      </c>
      <c r="U2067" s="34"/>
    </row>
    <row r="2068" hidden="1">
      <c r="A2068" s="27">
        <v>945.0</v>
      </c>
      <c r="B2068" s="27" t="s">
        <v>58</v>
      </c>
      <c r="C2068" s="27" t="s">
        <v>27</v>
      </c>
      <c r="D2068" s="27" t="s">
        <v>27</v>
      </c>
      <c r="E2068" s="27" t="s">
        <v>28</v>
      </c>
      <c r="F2068" s="27">
        <v>64.0</v>
      </c>
      <c r="G2068" s="27" t="s">
        <v>29</v>
      </c>
      <c r="H2068" s="27">
        <v>11.0</v>
      </c>
      <c r="I2068" s="27" t="s">
        <v>30</v>
      </c>
      <c r="J2068" s="27">
        <v>8.0</v>
      </c>
      <c r="K2068" s="28" t="s">
        <v>51</v>
      </c>
      <c r="L2068" s="31" t="s">
        <v>55</v>
      </c>
      <c r="M2068" s="30"/>
      <c r="N2068" s="27"/>
      <c r="O2068" s="27"/>
      <c r="P2068" s="31"/>
      <c r="Q2068" s="31"/>
      <c r="R2068" s="31"/>
      <c r="S2068" s="27" t="s">
        <v>30</v>
      </c>
      <c r="T2068" s="27" t="s">
        <v>30</v>
      </c>
      <c r="U2068" s="34"/>
    </row>
    <row r="2069" hidden="1">
      <c r="A2069" s="27">
        <v>946.0</v>
      </c>
      <c r="B2069" s="27" t="s">
        <v>58</v>
      </c>
      <c r="C2069" s="27" t="s">
        <v>27</v>
      </c>
      <c r="D2069" s="27" t="s">
        <v>27</v>
      </c>
      <c r="E2069" s="27" t="s">
        <v>28</v>
      </c>
      <c r="F2069" s="27">
        <v>64.0</v>
      </c>
      <c r="G2069" s="27" t="s">
        <v>29</v>
      </c>
      <c r="H2069" s="27">
        <v>11.0</v>
      </c>
      <c r="I2069" s="27" t="s">
        <v>30</v>
      </c>
      <c r="J2069" s="27">
        <v>8.0</v>
      </c>
      <c r="K2069" s="28" t="s">
        <v>52</v>
      </c>
      <c r="L2069" s="31" t="s">
        <v>55</v>
      </c>
      <c r="M2069" s="30"/>
      <c r="N2069" s="27"/>
      <c r="O2069" s="27"/>
      <c r="P2069" s="31"/>
      <c r="Q2069" s="31"/>
      <c r="R2069" s="31"/>
      <c r="S2069" s="27" t="s">
        <v>30</v>
      </c>
      <c r="T2069" s="27" t="s">
        <v>30</v>
      </c>
      <c r="U2069" s="34"/>
    </row>
    <row r="2070" hidden="1">
      <c r="A2070" s="27">
        <v>771.0</v>
      </c>
      <c r="B2070" s="27" t="s">
        <v>58</v>
      </c>
      <c r="C2070" s="27" t="s">
        <v>27</v>
      </c>
      <c r="D2070" s="27" t="s">
        <v>27</v>
      </c>
      <c r="E2070" s="27" t="s">
        <v>28</v>
      </c>
      <c r="F2070" s="27">
        <v>32.0</v>
      </c>
      <c r="G2070" s="27" t="s">
        <v>29</v>
      </c>
      <c r="H2070" s="27">
        <v>11.0</v>
      </c>
      <c r="I2070" s="27" t="s">
        <v>30</v>
      </c>
      <c r="J2070" s="27">
        <v>1.0</v>
      </c>
      <c r="K2070" s="28" t="s">
        <v>31</v>
      </c>
      <c r="L2070" s="31">
        <v>45785.82</v>
      </c>
      <c r="M2070" s="30">
        <v>45.184</v>
      </c>
      <c r="N2070" s="27"/>
      <c r="O2070" s="27">
        <v>2.0</v>
      </c>
      <c r="P2070" s="31">
        <v>29801.4</v>
      </c>
      <c r="Q2070" s="29">
        <v>0.5</v>
      </c>
      <c r="R2070" s="31">
        <v>63000.0</v>
      </c>
      <c r="S2070" s="27">
        <v>1240.0</v>
      </c>
      <c r="T2070" s="27">
        <v>12.41745</v>
      </c>
      <c r="U2070" s="34"/>
    </row>
    <row r="2071" hidden="1">
      <c r="A2071" s="27">
        <v>772.0</v>
      </c>
      <c r="B2071" s="27" t="s">
        <v>58</v>
      </c>
      <c r="C2071" s="27" t="s">
        <v>27</v>
      </c>
      <c r="D2071" s="27" t="s">
        <v>27</v>
      </c>
      <c r="E2071" s="27" t="s">
        <v>28</v>
      </c>
      <c r="F2071" s="27">
        <v>32.0</v>
      </c>
      <c r="G2071" s="27" t="s">
        <v>29</v>
      </c>
      <c r="H2071" s="27">
        <v>11.0</v>
      </c>
      <c r="I2071" s="27" t="s">
        <v>30</v>
      </c>
      <c r="J2071" s="27">
        <v>1.0</v>
      </c>
      <c r="K2071" s="28" t="s">
        <v>32</v>
      </c>
      <c r="L2071" s="31">
        <v>3107.89</v>
      </c>
      <c r="M2071" s="30">
        <v>3728.75</v>
      </c>
      <c r="N2071" s="27"/>
      <c r="O2071" s="27">
        <v>39.0</v>
      </c>
      <c r="P2071" s="31">
        <v>1210520.0</v>
      </c>
      <c r="Q2071" s="29">
        <v>13.6</v>
      </c>
      <c r="R2071" s="31">
        <v>1381000.0</v>
      </c>
      <c r="S2071" s="27">
        <v>2914.0</v>
      </c>
      <c r="T2071" s="27">
        <v>11.84159</v>
      </c>
      <c r="U2071" s="34"/>
    </row>
    <row r="2072" hidden="1">
      <c r="A2072" s="27">
        <v>773.0</v>
      </c>
      <c r="B2072" s="27" t="s">
        <v>58</v>
      </c>
      <c r="C2072" s="27" t="s">
        <v>27</v>
      </c>
      <c r="D2072" s="27" t="s">
        <v>27</v>
      </c>
      <c r="E2072" s="27" t="s">
        <v>28</v>
      </c>
      <c r="F2072" s="27">
        <v>32.0</v>
      </c>
      <c r="G2072" s="27" t="s">
        <v>29</v>
      </c>
      <c r="H2072" s="27">
        <v>11.0</v>
      </c>
      <c r="I2072" s="27" t="s">
        <v>30</v>
      </c>
      <c r="J2072" s="27">
        <v>1.0</v>
      </c>
      <c r="K2072" s="28" t="s">
        <v>33</v>
      </c>
      <c r="L2072" s="31">
        <v>22357.379999999997</v>
      </c>
      <c r="M2072" s="30">
        <v>214.751</v>
      </c>
      <c r="N2072" s="27"/>
      <c r="O2072" s="27">
        <v>12.0</v>
      </c>
      <c r="P2072" s="31">
        <v>10999.710000000001</v>
      </c>
      <c r="Q2072" s="29">
        <v>0.2</v>
      </c>
      <c r="R2072" s="31">
        <v>119000.0</v>
      </c>
      <c r="S2072" s="27">
        <v>1179.0</v>
      </c>
      <c r="T2072" s="27">
        <v>11.21091</v>
      </c>
      <c r="U2072" s="34"/>
    </row>
    <row r="2073" hidden="1">
      <c r="A2073" s="27">
        <v>774.0</v>
      </c>
      <c r="B2073" s="27" t="s">
        <v>58</v>
      </c>
      <c r="C2073" s="27" t="s">
        <v>27</v>
      </c>
      <c r="D2073" s="27" t="s">
        <v>27</v>
      </c>
      <c r="E2073" s="27" t="s">
        <v>28</v>
      </c>
      <c r="F2073" s="27">
        <v>32.0</v>
      </c>
      <c r="G2073" s="27" t="s">
        <v>29</v>
      </c>
      <c r="H2073" s="27">
        <v>11.0</v>
      </c>
      <c r="I2073" s="27" t="s">
        <v>30</v>
      </c>
      <c r="J2073" s="27">
        <v>1.0</v>
      </c>
      <c r="K2073" s="28" t="s">
        <v>34</v>
      </c>
      <c r="L2073" s="31">
        <v>12332.599999999999</v>
      </c>
      <c r="M2073" s="30">
        <v>15111.12</v>
      </c>
      <c r="N2073" s="27"/>
      <c r="O2073" s="27">
        <v>149.0</v>
      </c>
      <c r="P2073" s="31">
        <v>2819.69</v>
      </c>
      <c r="Q2073" s="82"/>
      <c r="R2073" s="31">
        <v>1053000.0</v>
      </c>
      <c r="S2073" s="27">
        <v>2215.0</v>
      </c>
      <c r="T2073" s="27">
        <v>13.18868</v>
      </c>
      <c r="U2073" s="34"/>
    </row>
    <row r="2074" hidden="1">
      <c r="A2074" s="27">
        <v>775.0</v>
      </c>
      <c r="B2074" s="27" t="s">
        <v>58</v>
      </c>
      <c r="C2074" s="27" t="s">
        <v>27</v>
      </c>
      <c r="D2074" s="27" t="s">
        <v>27</v>
      </c>
      <c r="E2074" s="27" t="s">
        <v>28</v>
      </c>
      <c r="F2074" s="27">
        <v>32.0</v>
      </c>
      <c r="G2074" s="27" t="s">
        <v>29</v>
      </c>
      <c r="H2074" s="27">
        <v>11.0</v>
      </c>
      <c r="I2074" s="27" t="s">
        <v>30</v>
      </c>
      <c r="J2074" s="27">
        <v>1.0</v>
      </c>
      <c r="K2074" s="28" t="s">
        <v>35</v>
      </c>
      <c r="L2074" s="31">
        <v>30294.84</v>
      </c>
      <c r="M2074" s="30">
        <v>181.568</v>
      </c>
      <c r="N2074" s="27"/>
      <c r="O2074" s="27">
        <v>147.0</v>
      </c>
      <c r="P2074" s="31">
        <v>2864.62</v>
      </c>
      <c r="Q2074" s="82"/>
      <c r="R2074" s="31">
        <v>77000.0</v>
      </c>
      <c r="S2074" s="27">
        <v>1045.0</v>
      </c>
      <c r="T2074" s="27">
        <v>9.87502</v>
      </c>
      <c r="U2074" s="34"/>
    </row>
    <row r="2075" hidden="1">
      <c r="A2075" s="27">
        <v>776.0</v>
      </c>
      <c r="B2075" s="27" t="s">
        <v>58</v>
      </c>
      <c r="C2075" s="27" t="s">
        <v>27</v>
      </c>
      <c r="D2075" s="27" t="s">
        <v>27</v>
      </c>
      <c r="E2075" s="27" t="s">
        <v>28</v>
      </c>
      <c r="F2075" s="27">
        <v>32.0</v>
      </c>
      <c r="G2075" s="27" t="s">
        <v>29</v>
      </c>
      <c r="H2075" s="27">
        <v>11.0</v>
      </c>
      <c r="I2075" s="27" t="s">
        <v>30</v>
      </c>
      <c r="J2075" s="27">
        <v>1.0</v>
      </c>
      <c r="K2075" s="28" t="s">
        <v>36</v>
      </c>
      <c r="L2075" s="31">
        <v>15556.07</v>
      </c>
      <c r="M2075" s="30">
        <v>128.703</v>
      </c>
      <c r="N2075" s="27"/>
      <c r="O2075" s="27">
        <v>1.0</v>
      </c>
      <c r="P2075" s="31">
        <v>562.013</v>
      </c>
      <c r="Q2075" s="82"/>
      <c r="R2075" s="31">
        <v>14000.0</v>
      </c>
      <c r="S2075" s="27">
        <v>709.0</v>
      </c>
      <c r="T2075" s="27">
        <v>3.85141</v>
      </c>
      <c r="U2075" s="34"/>
    </row>
    <row r="2076" hidden="1">
      <c r="A2076" s="27">
        <v>777.0</v>
      </c>
      <c r="B2076" s="27" t="s">
        <v>58</v>
      </c>
      <c r="C2076" s="27" t="s">
        <v>27</v>
      </c>
      <c r="D2076" s="27" t="s">
        <v>27</v>
      </c>
      <c r="E2076" s="27" t="s">
        <v>28</v>
      </c>
      <c r="F2076" s="27">
        <v>32.0</v>
      </c>
      <c r="G2076" s="27" t="s">
        <v>29</v>
      </c>
      <c r="H2076" s="27">
        <v>11.0</v>
      </c>
      <c r="I2076" s="27" t="s">
        <v>30</v>
      </c>
      <c r="J2076" s="27">
        <v>1.0</v>
      </c>
      <c r="K2076" s="28" t="s">
        <v>37</v>
      </c>
      <c r="L2076" s="31">
        <v>17218.43</v>
      </c>
      <c r="M2076" s="30">
        <v>67.616</v>
      </c>
      <c r="N2076" s="27"/>
      <c r="O2076" s="27">
        <v>12.0</v>
      </c>
      <c r="P2076" s="31">
        <v>9899.050000000001</v>
      </c>
      <c r="Q2076" s="29">
        <v>0.2</v>
      </c>
      <c r="R2076" s="31">
        <v>34000.0</v>
      </c>
      <c r="S2076" s="27">
        <v>834.0</v>
      </c>
      <c r="T2076" s="27">
        <v>9.77226</v>
      </c>
      <c r="U2076" s="34"/>
    </row>
    <row r="2077" hidden="1">
      <c r="A2077" s="27">
        <v>778.0</v>
      </c>
      <c r="B2077" s="27" t="s">
        <v>58</v>
      </c>
      <c r="C2077" s="27" t="s">
        <v>27</v>
      </c>
      <c r="D2077" s="27" t="s">
        <v>27</v>
      </c>
      <c r="E2077" s="27" t="s">
        <v>28</v>
      </c>
      <c r="F2077" s="27">
        <v>32.0</v>
      </c>
      <c r="G2077" s="27" t="s">
        <v>29</v>
      </c>
      <c r="H2077" s="27">
        <v>11.0</v>
      </c>
      <c r="I2077" s="27" t="s">
        <v>30</v>
      </c>
      <c r="J2077" s="27">
        <v>1.0</v>
      </c>
      <c r="K2077" s="28" t="s">
        <v>38</v>
      </c>
      <c r="L2077" s="31">
        <v>17829.53</v>
      </c>
      <c r="M2077" s="30">
        <v>283.135</v>
      </c>
      <c r="N2077" s="27"/>
      <c r="O2077" s="27">
        <v>165.0</v>
      </c>
      <c r="P2077" s="31">
        <v>3885.26</v>
      </c>
      <c r="Q2077" s="29">
        <v>0.1</v>
      </c>
      <c r="R2077" s="31">
        <v>83000.0</v>
      </c>
      <c r="S2077" s="27">
        <v>1113.0</v>
      </c>
      <c r="T2077" s="27">
        <v>10.8589</v>
      </c>
      <c r="U2077" s="34"/>
    </row>
    <row r="2078" hidden="1">
      <c r="A2078" s="27">
        <v>779.0</v>
      </c>
      <c r="B2078" s="27" t="s">
        <v>58</v>
      </c>
      <c r="C2078" s="27" t="s">
        <v>27</v>
      </c>
      <c r="D2078" s="27" t="s">
        <v>27</v>
      </c>
      <c r="E2078" s="27" t="s">
        <v>28</v>
      </c>
      <c r="F2078" s="27">
        <v>32.0</v>
      </c>
      <c r="G2078" s="27" t="s">
        <v>29</v>
      </c>
      <c r="H2078" s="27">
        <v>11.0</v>
      </c>
      <c r="I2078" s="27" t="s">
        <v>30</v>
      </c>
      <c r="J2078" s="27">
        <v>1.0</v>
      </c>
      <c r="K2078" s="28" t="s">
        <v>39</v>
      </c>
      <c r="L2078" s="31">
        <v>22320.42</v>
      </c>
      <c r="M2078" s="30">
        <v>50.464</v>
      </c>
      <c r="N2078" s="27"/>
      <c r="O2078" s="27">
        <v>12.0</v>
      </c>
      <c r="P2078" s="31">
        <v>16405.42</v>
      </c>
      <c r="Q2078" s="29">
        <v>0.3</v>
      </c>
      <c r="R2078" s="31">
        <v>38000.0</v>
      </c>
      <c r="S2078" s="27">
        <v>951.0</v>
      </c>
      <c r="T2078" s="27">
        <v>10.07528</v>
      </c>
      <c r="U2078" s="34"/>
    </row>
    <row r="2079" hidden="1">
      <c r="A2079" s="27">
        <v>780.0</v>
      </c>
      <c r="B2079" s="27" t="s">
        <v>58</v>
      </c>
      <c r="C2079" s="27" t="s">
        <v>27</v>
      </c>
      <c r="D2079" s="27" t="s">
        <v>27</v>
      </c>
      <c r="E2079" s="27" t="s">
        <v>28</v>
      </c>
      <c r="F2079" s="27">
        <v>32.0</v>
      </c>
      <c r="G2079" s="27" t="s">
        <v>29</v>
      </c>
      <c r="H2079" s="27">
        <v>11.0</v>
      </c>
      <c r="I2079" s="27" t="s">
        <v>30</v>
      </c>
      <c r="J2079" s="27">
        <v>1.0</v>
      </c>
      <c r="K2079" s="28" t="s">
        <v>40</v>
      </c>
      <c r="L2079" s="31">
        <v>15813.96</v>
      </c>
      <c r="M2079" s="30">
        <v>710.013</v>
      </c>
      <c r="N2079" s="27"/>
      <c r="O2079" s="27">
        <v>16.0</v>
      </c>
      <c r="P2079" s="31">
        <v>32952.43</v>
      </c>
      <c r="Q2079" s="29">
        <v>0.6</v>
      </c>
      <c r="R2079" s="31">
        <v>99000.0</v>
      </c>
      <c r="S2079" s="27">
        <v>1136.0</v>
      </c>
      <c r="T2079" s="27">
        <v>9.95786</v>
      </c>
      <c r="U2079" s="34"/>
    </row>
    <row r="2080" hidden="1">
      <c r="A2080" s="27">
        <v>781.0</v>
      </c>
      <c r="B2080" s="27" t="s">
        <v>58</v>
      </c>
      <c r="C2080" s="27" t="s">
        <v>27</v>
      </c>
      <c r="D2080" s="27" t="s">
        <v>27</v>
      </c>
      <c r="E2080" s="27" t="s">
        <v>28</v>
      </c>
      <c r="F2080" s="27">
        <v>32.0</v>
      </c>
      <c r="G2080" s="27" t="s">
        <v>29</v>
      </c>
      <c r="H2080" s="27">
        <v>11.0</v>
      </c>
      <c r="I2080" s="27" t="s">
        <v>30</v>
      </c>
      <c r="J2080" s="27">
        <v>1.0</v>
      </c>
      <c r="K2080" s="28" t="s">
        <v>41</v>
      </c>
      <c r="L2080" s="31">
        <v>2210.0</v>
      </c>
      <c r="M2080" s="30">
        <v>899.898</v>
      </c>
      <c r="N2080" s="27"/>
      <c r="O2080" s="27">
        <v>68.0</v>
      </c>
      <c r="P2080" s="31">
        <v>1867.25</v>
      </c>
      <c r="Q2080" s="82"/>
      <c r="R2080" s="31">
        <v>89000.0</v>
      </c>
      <c r="S2080" s="27">
        <v>1166.0</v>
      </c>
      <c r="T2080" s="27">
        <v>11.25531</v>
      </c>
      <c r="U2080" s="34"/>
    </row>
    <row r="2081" hidden="1">
      <c r="A2081" s="27">
        <v>782.0</v>
      </c>
      <c r="B2081" s="27" t="s">
        <v>58</v>
      </c>
      <c r="C2081" s="27" t="s">
        <v>27</v>
      </c>
      <c r="D2081" s="27" t="s">
        <v>27</v>
      </c>
      <c r="E2081" s="27" t="s">
        <v>28</v>
      </c>
      <c r="F2081" s="27">
        <v>32.0</v>
      </c>
      <c r="G2081" s="27" t="s">
        <v>29</v>
      </c>
      <c r="H2081" s="27">
        <v>11.0</v>
      </c>
      <c r="I2081" s="27" t="s">
        <v>30</v>
      </c>
      <c r="J2081" s="27">
        <v>1.0</v>
      </c>
      <c r="K2081" s="28" t="s">
        <v>42</v>
      </c>
      <c r="L2081" s="31">
        <v>12145.279999999999</v>
      </c>
      <c r="M2081" s="30">
        <v>101.568</v>
      </c>
      <c r="N2081" s="27"/>
      <c r="O2081" s="27">
        <v>139.0</v>
      </c>
      <c r="P2081" s="31">
        <v>1485.31</v>
      </c>
      <c r="Q2081" s="82"/>
      <c r="R2081" s="31">
        <v>62000.0</v>
      </c>
      <c r="S2081" s="27">
        <v>879.0</v>
      </c>
      <c r="T2081" s="27">
        <v>10.30924</v>
      </c>
      <c r="U2081" s="34"/>
    </row>
    <row r="2082" hidden="1">
      <c r="A2082" s="27">
        <v>783.0</v>
      </c>
      <c r="B2082" s="27" t="s">
        <v>58</v>
      </c>
      <c r="C2082" s="27" t="s">
        <v>27</v>
      </c>
      <c r="D2082" s="27" t="s">
        <v>27</v>
      </c>
      <c r="E2082" s="27" t="s">
        <v>28</v>
      </c>
      <c r="F2082" s="27">
        <v>32.0</v>
      </c>
      <c r="G2082" s="27" t="s">
        <v>29</v>
      </c>
      <c r="H2082" s="27">
        <v>11.0</v>
      </c>
      <c r="I2082" s="27" t="s">
        <v>30</v>
      </c>
      <c r="J2082" s="27">
        <v>1.0</v>
      </c>
      <c r="K2082" s="28" t="s">
        <v>43</v>
      </c>
      <c r="L2082" s="31">
        <v>2043.86</v>
      </c>
      <c r="M2082" s="30">
        <v>575.612</v>
      </c>
      <c r="N2082" s="27"/>
      <c r="O2082" s="27">
        <v>139.0</v>
      </c>
      <c r="P2082" s="31">
        <v>1912890.0</v>
      </c>
      <c r="Q2082" s="29">
        <v>32.7</v>
      </c>
      <c r="R2082" s="31">
        <v>2003000.0</v>
      </c>
      <c r="S2082" s="27">
        <v>3062.0</v>
      </c>
      <c r="T2082" s="27">
        <v>9.72287</v>
      </c>
      <c r="U2082" s="34"/>
    </row>
    <row r="2083" hidden="1">
      <c r="A2083" s="27">
        <v>784.0</v>
      </c>
      <c r="B2083" s="27" t="s">
        <v>58</v>
      </c>
      <c r="C2083" s="27" t="s">
        <v>27</v>
      </c>
      <c r="D2083" s="27" t="s">
        <v>27</v>
      </c>
      <c r="E2083" s="27" t="s">
        <v>28</v>
      </c>
      <c r="F2083" s="27">
        <v>32.0</v>
      </c>
      <c r="G2083" s="27" t="s">
        <v>29</v>
      </c>
      <c r="H2083" s="27">
        <v>11.0</v>
      </c>
      <c r="I2083" s="27" t="s">
        <v>30</v>
      </c>
      <c r="J2083" s="27">
        <v>1.0</v>
      </c>
      <c r="K2083" s="28" t="s">
        <v>44</v>
      </c>
      <c r="L2083" s="31">
        <v>13540.31</v>
      </c>
      <c r="M2083" s="30">
        <v>262.846</v>
      </c>
      <c r="N2083" s="27"/>
      <c r="O2083" s="27">
        <v>5.0</v>
      </c>
      <c r="P2083" s="31">
        <v>927.9309999999999</v>
      </c>
      <c r="Q2083" s="82"/>
      <c r="R2083" s="31">
        <v>23000.0</v>
      </c>
      <c r="S2083" s="27">
        <v>860.0</v>
      </c>
      <c r="T2083" s="27">
        <v>10.39547</v>
      </c>
      <c r="U2083" s="34"/>
    </row>
    <row r="2084" hidden="1">
      <c r="A2084" s="27">
        <v>785.0</v>
      </c>
      <c r="B2084" s="27" t="s">
        <v>58</v>
      </c>
      <c r="C2084" s="27" t="s">
        <v>27</v>
      </c>
      <c r="D2084" s="27" t="s">
        <v>27</v>
      </c>
      <c r="E2084" s="27" t="s">
        <v>28</v>
      </c>
      <c r="F2084" s="27">
        <v>32.0</v>
      </c>
      <c r="G2084" s="27" t="s">
        <v>29</v>
      </c>
      <c r="H2084" s="27">
        <v>11.0</v>
      </c>
      <c r="I2084" s="27" t="s">
        <v>30</v>
      </c>
      <c r="J2084" s="27">
        <v>1.0</v>
      </c>
      <c r="K2084" s="28" t="s">
        <v>45</v>
      </c>
      <c r="L2084" s="31">
        <v>14118.710000000001</v>
      </c>
      <c r="M2084" s="30">
        <v>3967.53</v>
      </c>
      <c r="N2084" s="27"/>
      <c r="O2084" s="27">
        <v>282.0</v>
      </c>
      <c r="P2084" s="31">
        <v>2363.76</v>
      </c>
      <c r="Q2084" s="82"/>
      <c r="R2084" s="31">
        <v>298000.0</v>
      </c>
      <c r="S2084" s="27">
        <v>869.0</v>
      </c>
      <c r="T2084" s="27">
        <v>11.36036</v>
      </c>
      <c r="U2084" s="34"/>
    </row>
    <row r="2085" hidden="1">
      <c r="A2085" s="27">
        <v>786.0</v>
      </c>
      <c r="B2085" s="27" t="s">
        <v>58</v>
      </c>
      <c r="C2085" s="27" t="s">
        <v>27</v>
      </c>
      <c r="D2085" s="27" t="s">
        <v>27</v>
      </c>
      <c r="E2085" s="27" t="s">
        <v>28</v>
      </c>
      <c r="F2085" s="27">
        <v>32.0</v>
      </c>
      <c r="G2085" s="27" t="s">
        <v>29</v>
      </c>
      <c r="H2085" s="27">
        <v>11.0</v>
      </c>
      <c r="I2085" s="27" t="s">
        <v>30</v>
      </c>
      <c r="J2085" s="27">
        <v>1.0</v>
      </c>
      <c r="K2085" s="28" t="s">
        <v>46</v>
      </c>
      <c r="L2085" s="31">
        <v>2109.4300000000003</v>
      </c>
      <c r="M2085" s="30">
        <v>35915.46</v>
      </c>
      <c r="N2085" s="27"/>
      <c r="O2085" s="27">
        <v>7.0</v>
      </c>
      <c r="P2085" s="31">
        <v>1835.19</v>
      </c>
      <c r="Q2085" s="82"/>
      <c r="R2085" s="31">
        <v>1736000.0</v>
      </c>
      <c r="S2085" s="27">
        <v>2653.0</v>
      </c>
      <c r="T2085" s="27">
        <v>10.184</v>
      </c>
      <c r="U2085" s="34"/>
    </row>
    <row r="2086" hidden="1">
      <c r="A2086" s="27">
        <v>787.0</v>
      </c>
      <c r="B2086" s="27" t="s">
        <v>58</v>
      </c>
      <c r="C2086" s="27" t="s">
        <v>27</v>
      </c>
      <c r="D2086" s="27" t="s">
        <v>27</v>
      </c>
      <c r="E2086" s="27" t="s">
        <v>28</v>
      </c>
      <c r="F2086" s="27">
        <v>32.0</v>
      </c>
      <c r="G2086" s="27" t="s">
        <v>29</v>
      </c>
      <c r="H2086" s="27">
        <v>11.0</v>
      </c>
      <c r="I2086" s="27" t="s">
        <v>30</v>
      </c>
      <c r="J2086" s="27">
        <v>1.0</v>
      </c>
      <c r="K2086" s="28" t="s">
        <v>47</v>
      </c>
      <c r="L2086" s="31">
        <v>12764.03</v>
      </c>
      <c r="M2086" s="30">
        <v>1511.83</v>
      </c>
      <c r="N2086" s="27"/>
      <c r="O2086" s="27">
        <v>11.0</v>
      </c>
      <c r="P2086" s="31">
        <v>4440.070000000001</v>
      </c>
      <c r="Q2086" s="29">
        <v>0.1</v>
      </c>
      <c r="R2086" s="31">
        <v>330000.0</v>
      </c>
      <c r="S2086" s="27">
        <v>1312.0</v>
      </c>
      <c r="T2086" s="27">
        <v>10.59983</v>
      </c>
      <c r="U2086" s="34"/>
    </row>
    <row r="2087" hidden="1">
      <c r="A2087" s="27">
        <v>788.0</v>
      </c>
      <c r="B2087" s="27" t="s">
        <v>58</v>
      </c>
      <c r="C2087" s="27" t="s">
        <v>27</v>
      </c>
      <c r="D2087" s="27" t="s">
        <v>27</v>
      </c>
      <c r="E2087" s="27" t="s">
        <v>28</v>
      </c>
      <c r="F2087" s="27">
        <v>32.0</v>
      </c>
      <c r="G2087" s="27" t="s">
        <v>29</v>
      </c>
      <c r="H2087" s="27">
        <v>11.0</v>
      </c>
      <c r="I2087" s="27" t="s">
        <v>30</v>
      </c>
      <c r="J2087" s="27">
        <v>1.0</v>
      </c>
      <c r="K2087" s="28" t="s">
        <v>48</v>
      </c>
      <c r="L2087" s="31">
        <v>19197.24</v>
      </c>
      <c r="M2087" s="30">
        <v>14659.63</v>
      </c>
      <c r="N2087" s="27"/>
      <c r="O2087" s="27">
        <v>17.0</v>
      </c>
      <c r="P2087" s="31">
        <v>8476.4</v>
      </c>
      <c r="Q2087" s="29">
        <v>0.1</v>
      </c>
      <c r="R2087" s="31">
        <v>1298000.0</v>
      </c>
      <c r="S2087" s="27">
        <v>2379.0</v>
      </c>
      <c r="T2087" s="27">
        <v>10.54895</v>
      </c>
      <c r="U2087" s="34"/>
    </row>
    <row r="2088" hidden="1">
      <c r="A2088" s="27">
        <v>789.0</v>
      </c>
      <c r="B2088" s="27" t="s">
        <v>58</v>
      </c>
      <c r="C2088" s="27" t="s">
        <v>27</v>
      </c>
      <c r="D2088" s="27" t="s">
        <v>27</v>
      </c>
      <c r="E2088" s="27" t="s">
        <v>28</v>
      </c>
      <c r="F2088" s="27">
        <v>32.0</v>
      </c>
      <c r="G2088" s="27" t="s">
        <v>29</v>
      </c>
      <c r="H2088" s="27">
        <v>11.0</v>
      </c>
      <c r="I2088" s="27" t="s">
        <v>30</v>
      </c>
      <c r="J2088" s="27">
        <v>1.0</v>
      </c>
      <c r="K2088" s="28" t="s">
        <v>49</v>
      </c>
      <c r="L2088" s="31">
        <v>20354.26</v>
      </c>
      <c r="M2088" s="30">
        <v>131.488</v>
      </c>
      <c r="N2088" s="27"/>
      <c r="O2088" s="27">
        <v>3.0</v>
      </c>
      <c r="P2088" s="31">
        <v>3180.85</v>
      </c>
      <c r="Q2088" s="29">
        <v>0.1</v>
      </c>
      <c r="R2088" s="31">
        <v>24000.0</v>
      </c>
      <c r="S2088" s="27">
        <v>863.0</v>
      </c>
      <c r="T2088" s="27">
        <v>9.78122</v>
      </c>
      <c r="U2088" s="34"/>
    </row>
    <row r="2089" hidden="1">
      <c r="A2089" s="27">
        <v>790.0</v>
      </c>
      <c r="B2089" s="27" t="s">
        <v>58</v>
      </c>
      <c r="C2089" s="27" t="s">
        <v>27</v>
      </c>
      <c r="D2089" s="27" t="s">
        <v>27</v>
      </c>
      <c r="E2089" s="27" t="s">
        <v>28</v>
      </c>
      <c r="F2089" s="27">
        <v>32.0</v>
      </c>
      <c r="G2089" s="27" t="s">
        <v>29</v>
      </c>
      <c r="H2089" s="27">
        <v>11.0</v>
      </c>
      <c r="I2089" s="27" t="s">
        <v>30</v>
      </c>
      <c r="J2089" s="27">
        <v>1.0</v>
      </c>
      <c r="K2089" s="28" t="s">
        <v>50</v>
      </c>
      <c r="L2089" s="31">
        <v>15658.38</v>
      </c>
      <c r="M2089" s="30">
        <v>5144.84</v>
      </c>
      <c r="N2089" s="27"/>
      <c r="O2089" s="27">
        <v>23.0</v>
      </c>
      <c r="P2089" s="31">
        <v>29936.800000000003</v>
      </c>
      <c r="Q2089" s="29">
        <v>0.3</v>
      </c>
      <c r="R2089" s="31">
        <v>1671000.0</v>
      </c>
      <c r="S2089" s="27">
        <v>3214.0</v>
      </c>
      <c r="T2089" s="27">
        <v>12.7147</v>
      </c>
      <c r="U2089" s="34"/>
    </row>
    <row r="2090" hidden="1">
      <c r="A2090" s="27">
        <v>791.0</v>
      </c>
      <c r="B2090" s="27" t="s">
        <v>58</v>
      </c>
      <c r="C2090" s="27" t="s">
        <v>27</v>
      </c>
      <c r="D2090" s="27" t="s">
        <v>27</v>
      </c>
      <c r="E2090" s="27" t="s">
        <v>28</v>
      </c>
      <c r="F2090" s="27">
        <v>32.0</v>
      </c>
      <c r="G2090" s="27" t="s">
        <v>29</v>
      </c>
      <c r="H2090" s="27">
        <v>11.0</v>
      </c>
      <c r="I2090" s="27" t="s">
        <v>30</v>
      </c>
      <c r="J2090" s="27">
        <v>1.0</v>
      </c>
      <c r="K2090" s="28" t="s">
        <v>51</v>
      </c>
      <c r="L2090" s="31" t="s">
        <v>55</v>
      </c>
      <c r="M2090" s="30"/>
      <c r="N2090" s="27"/>
      <c r="O2090" s="27"/>
      <c r="P2090" s="31"/>
      <c r="Q2090" s="29"/>
      <c r="R2090" s="31"/>
      <c r="S2090" s="27" t="s">
        <v>30</v>
      </c>
      <c r="T2090" s="27" t="s">
        <v>30</v>
      </c>
      <c r="U2090" s="34"/>
    </row>
    <row r="2091" hidden="1">
      <c r="A2091" s="27">
        <v>792.0</v>
      </c>
      <c r="B2091" s="27" t="s">
        <v>58</v>
      </c>
      <c r="C2091" s="27" t="s">
        <v>27</v>
      </c>
      <c r="D2091" s="27" t="s">
        <v>27</v>
      </c>
      <c r="E2091" s="27" t="s">
        <v>28</v>
      </c>
      <c r="F2091" s="27">
        <v>32.0</v>
      </c>
      <c r="G2091" s="27" t="s">
        <v>29</v>
      </c>
      <c r="H2091" s="27">
        <v>11.0</v>
      </c>
      <c r="I2091" s="27" t="s">
        <v>30</v>
      </c>
      <c r="J2091" s="27">
        <v>1.0</v>
      </c>
      <c r="K2091" s="28" t="s">
        <v>52</v>
      </c>
      <c r="L2091" s="31" t="s">
        <v>55</v>
      </c>
      <c r="M2091" s="30"/>
      <c r="N2091" s="27"/>
      <c r="O2091" s="27"/>
      <c r="P2091" s="31"/>
      <c r="Q2091" s="29"/>
      <c r="R2091" s="31"/>
      <c r="S2091" s="27" t="s">
        <v>30</v>
      </c>
      <c r="T2091" s="27" t="s">
        <v>30</v>
      </c>
      <c r="U2091" s="34"/>
    </row>
    <row r="2092" hidden="1">
      <c r="A2092" s="27">
        <v>793.0</v>
      </c>
      <c r="B2092" s="27" t="s">
        <v>58</v>
      </c>
      <c r="C2092" s="27" t="s">
        <v>27</v>
      </c>
      <c r="D2092" s="27" t="s">
        <v>27</v>
      </c>
      <c r="E2092" s="27" t="s">
        <v>28</v>
      </c>
      <c r="F2092" s="27">
        <v>32.0</v>
      </c>
      <c r="G2092" s="27" t="s">
        <v>29</v>
      </c>
      <c r="H2092" s="27">
        <v>11.0</v>
      </c>
      <c r="I2092" s="27" t="s">
        <v>30</v>
      </c>
      <c r="J2092" s="27">
        <v>2.0</v>
      </c>
      <c r="K2092" s="28" t="s">
        <v>31</v>
      </c>
      <c r="L2092" s="31">
        <v>104397.06</v>
      </c>
      <c r="M2092" s="30">
        <v>45.824</v>
      </c>
      <c r="N2092" s="27"/>
      <c r="O2092" s="27">
        <v>2.0</v>
      </c>
      <c r="P2092" s="31">
        <v>59466.82</v>
      </c>
      <c r="Q2092" s="29">
        <v>0.7</v>
      </c>
      <c r="R2092" s="31">
        <v>71000.0</v>
      </c>
      <c r="S2092" s="27">
        <v>1329.0</v>
      </c>
      <c r="T2092" s="27">
        <v>11.56678</v>
      </c>
      <c r="U2092" s="34"/>
    </row>
    <row r="2093" hidden="1">
      <c r="A2093" s="27">
        <v>794.0</v>
      </c>
      <c r="B2093" s="27" t="s">
        <v>58</v>
      </c>
      <c r="C2093" s="27" t="s">
        <v>27</v>
      </c>
      <c r="D2093" s="27" t="s">
        <v>27</v>
      </c>
      <c r="E2093" s="27" t="s">
        <v>28</v>
      </c>
      <c r="F2093" s="27">
        <v>32.0</v>
      </c>
      <c r="G2093" s="27" t="s">
        <v>29</v>
      </c>
      <c r="H2093" s="27">
        <v>11.0</v>
      </c>
      <c r="I2093" s="27" t="s">
        <v>30</v>
      </c>
      <c r="J2093" s="27">
        <v>2.0</v>
      </c>
      <c r="K2093" s="28" t="s">
        <v>32</v>
      </c>
      <c r="L2093" s="31">
        <v>4640.59</v>
      </c>
      <c r="M2093" s="30">
        <v>1987.03</v>
      </c>
      <c r="N2093" s="27"/>
      <c r="O2093" s="27">
        <v>39.0</v>
      </c>
      <c r="P2093" s="31">
        <v>4576140.0</v>
      </c>
      <c r="Q2093" s="29">
        <v>51.7</v>
      </c>
      <c r="R2093" s="31">
        <v>4903000.0</v>
      </c>
      <c r="S2093" s="27">
        <v>6390.0</v>
      </c>
      <c r="T2093" s="27">
        <v>11.88442</v>
      </c>
      <c r="U2093" s="34"/>
    </row>
    <row r="2094" hidden="1">
      <c r="A2094" s="27">
        <v>795.0</v>
      </c>
      <c r="B2094" s="27" t="s">
        <v>58</v>
      </c>
      <c r="C2094" s="27" t="s">
        <v>27</v>
      </c>
      <c r="D2094" s="27" t="s">
        <v>27</v>
      </c>
      <c r="E2094" s="27" t="s">
        <v>28</v>
      </c>
      <c r="F2094" s="27">
        <v>32.0</v>
      </c>
      <c r="G2094" s="27" t="s">
        <v>29</v>
      </c>
      <c r="H2094" s="27">
        <v>11.0</v>
      </c>
      <c r="I2094" s="27" t="s">
        <v>30</v>
      </c>
      <c r="J2094" s="27">
        <v>2.0</v>
      </c>
      <c r="K2094" s="28" t="s">
        <v>33</v>
      </c>
      <c r="L2094" s="31">
        <v>34715.86</v>
      </c>
      <c r="M2094" s="30">
        <v>257.182</v>
      </c>
      <c r="N2094" s="27"/>
      <c r="O2094" s="27">
        <v>12.0</v>
      </c>
      <c r="P2094" s="31">
        <v>21283.31</v>
      </c>
      <c r="Q2094" s="29">
        <v>0.4</v>
      </c>
      <c r="R2094" s="31">
        <v>214000.0</v>
      </c>
      <c r="S2094" s="27">
        <v>1253.0</v>
      </c>
      <c r="T2094" s="27">
        <v>9.93794</v>
      </c>
      <c r="U2094" s="34"/>
    </row>
    <row r="2095" hidden="1">
      <c r="A2095" s="27">
        <v>796.0</v>
      </c>
      <c r="B2095" s="27" t="s">
        <v>58</v>
      </c>
      <c r="C2095" s="27" t="s">
        <v>27</v>
      </c>
      <c r="D2095" s="27" t="s">
        <v>27</v>
      </c>
      <c r="E2095" s="27" t="s">
        <v>28</v>
      </c>
      <c r="F2095" s="27">
        <v>32.0</v>
      </c>
      <c r="G2095" s="27" t="s">
        <v>29</v>
      </c>
      <c r="H2095" s="27">
        <v>11.0</v>
      </c>
      <c r="I2095" s="27" t="s">
        <v>30</v>
      </c>
      <c r="J2095" s="27">
        <v>2.0</v>
      </c>
      <c r="K2095" s="28" t="s">
        <v>34</v>
      </c>
      <c r="L2095" s="31">
        <v>25429.379999999997</v>
      </c>
      <c r="M2095" s="30">
        <v>27583.0</v>
      </c>
      <c r="N2095" s="27"/>
      <c r="O2095" s="27">
        <v>149.0</v>
      </c>
      <c r="P2095" s="31">
        <v>4524.49</v>
      </c>
      <c r="Q2095" s="29">
        <v>0.1</v>
      </c>
      <c r="R2095" s="31">
        <v>2001000.0</v>
      </c>
      <c r="S2095" s="27">
        <v>3202.0</v>
      </c>
      <c r="T2095" s="27">
        <v>13.91456</v>
      </c>
      <c r="U2095" s="34"/>
    </row>
    <row r="2096" hidden="1">
      <c r="A2096" s="27">
        <v>797.0</v>
      </c>
      <c r="B2096" s="27" t="s">
        <v>58</v>
      </c>
      <c r="C2096" s="27" t="s">
        <v>27</v>
      </c>
      <c r="D2096" s="27" t="s">
        <v>27</v>
      </c>
      <c r="E2096" s="27" t="s">
        <v>28</v>
      </c>
      <c r="F2096" s="27">
        <v>32.0</v>
      </c>
      <c r="G2096" s="27" t="s">
        <v>29</v>
      </c>
      <c r="H2096" s="27">
        <v>11.0</v>
      </c>
      <c r="I2096" s="27" t="s">
        <v>30</v>
      </c>
      <c r="J2096" s="27">
        <v>2.0</v>
      </c>
      <c r="K2096" s="28" t="s">
        <v>35</v>
      </c>
      <c r="L2096" s="31">
        <v>30934.629999999997</v>
      </c>
      <c r="M2096" s="30">
        <v>182.976</v>
      </c>
      <c r="N2096" s="27"/>
      <c r="O2096" s="27">
        <v>147.0</v>
      </c>
      <c r="P2096" s="31">
        <v>4855.34</v>
      </c>
      <c r="Q2096" s="29">
        <v>0.1</v>
      </c>
      <c r="R2096" s="31">
        <v>72000.0</v>
      </c>
      <c r="S2096" s="27">
        <v>957.0</v>
      </c>
      <c r="T2096" s="27">
        <v>10.19214</v>
      </c>
      <c r="U2096" s="34"/>
    </row>
    <row r="2097" hidden="1">
      <c r="A2097" s="27">
        <v>798.0</v>
      </c>
      <c r="B2097" s="27" t="s">
        <v>58</v>
      </c>
      <c r="C2097" s="27" t="s">
        <v>27</v>
      </c>
      <c r="D2097" s="27" t="s">
        <v>27</v>
      </c>
      <c r="E2097" s="27" t="s">
        <v>28</v>
      </c>
      <c r="F2097" s="27">
        <v>32.0</v>
      </c>
      <c r="G2097" s="27" t="s">
        <v>29</v>
      </c>
      <c r="H2097" s="27">
        <v>11.0</v>
      </c>
      <c r="I2097" s="27" t="s">
        <v>30</v>
      </c>
      <c r="J2097" s="27">
        <v>2.0</v>
      </c>
      <c r="K2097" s="28" t="s">
        <v>36</v>
      </c>
      <c r="L2097" s="31">
        <v>31992.77</v>
      </c>
      <c r="M2097" s="30">
        <v>130.847</v>
      </c>
      <c r="N2097" s="27"/>
      <c r="O2097" s="27">
        <v>1.0</v>
      </c>
      <c r="P2097" s="31">
        <v>812.2850000000001</v>
      </c>
      <c r="Q2097" s="82"/>
      <c r="R2097" s="31">
        <v>10000.0</v>
      </c>
      <c r="S2097" s="27">
        <v>729.0</v>
      </c>
      <c r="T2097" s="27">
        <v>3.80033</v>
      </c>
      <c r="U2097" s="34"/>
    </row>
    <row r="2098" hidden="1">
      <c r="A2098" s="27">
        <v>799.0</v>
      </c>
      <c r="B2098" s="27" t="s">
        <v>58</v>
      </c>
      <c r="C2098" s="27" t="s">
        <v>27</v>
      </c>
      <c r="D2098" s="27" t="s">
        <v>27</v>
      </c>
      <c r="E2098" s="27" t="s">
        <v>28</v>
      </c>
      <c r="F2098" s="27">
        <v>32.0</v>
      </c>
      <c r="G2098" s="27" t="s">
        <v>29</v>
      </c>
      <c r="H2098" s="27">
        <v>11.0</v>
      </c>
      <c r="I2098" s="27" t="s">
        <v>30</v>
      </c>
      <c r="J2098" s="27">
        <v>2.0</v>
      </c>
      <c r="K2098" s="28" t="s">
        <v>37</v>
      </c>
      <c r="L2098" s="31">
        <v>35279.96</v>
      </c>
      <c r="M2098" s="30">
        <v>69.472</v>
      </c>
      <c r="N2098" s="27"/>
      <c r="O2098" s="27">
        <v>12.0</v>
      </c>
      <c r="P2098" s="31">
        <v>19064.699999999997</v>
      </c>
      <c r="Q2098" s="29">
        <v>0.3</v>
      </c>
      <c r="R2098" s="31">
        <v>36000.0</v>
      </c>
      <c r="S2098" s="27">
        <v>878.0</v>
      </c>
      <c r="T2098" s="27">
        <v>10.45932</v>
      </c>
      <c r="U2098" s="34"/>
    </row>
    <row r="2099" hidden="1">
      <c r="A2099" s="27">
        <v>800.0</v>
      </c>
      <c r="B2099" s="27" t="s">
        <v>58</v>
      </c>
      <c r="C2099" s="27" t="s">
        <v>27</v>
      </c>
      <c r="D2099" s="27" t="s">
        <v>27</v>
      </c>
      <c r="E2099" s="27" t="s">
        <v>28</v>
      </c>
      <c r="F2099" s="27">
        <v>32.0</v>
      </c>
      <c r="G2099" s="27" t="s">
        <v>29</v>
      </c>
      <c r="H2099" s="27">
        <v>11.0</v>
      </c>
      <c r="I2099" s="27" t="s">
        <v>30</v>
      </c>
      <c r="J2099" s="27">
        <v>2.0</v>
      </c>
      <c r="K2099" s="28" t="s">
        <v>38</v>
      </c>
      <c r="L2099" s="31">
        <v>35856.630000000005</v>
      </c>
      <c r="M2099" s="30">
        <v>283.808</v>
      </c>
      <c r="N2099" s="27"/>
      <c r="O2099" s="27">
        <v>165.0</v>
      </c>
      <c r="P2099" s="31">
        <v>7867.04</v>
      </c>
      <c r="Q2099" s="29">
        <v>0.1</v>
      </c>
      <c r="R2099" s="31">
        <v>81000.0</v>
      </c>
      <c r="S2099" s="27">
        <v>1116.0</v>
      </c>
      <c r="T2099" s="27">
        <v>10.35372</v>
      </c>
      <c r="U2099" s="34"/>
    </row>
    <row r="2100" hidden="1">
      <c r="A2100" s="27">
        <v>801.0</v>
      </c>
      <c r="B2100" s="27" t="s">
        <v>58</v>
      </c>
      <c r="C2100" s="27" t="s">
        <v>27</v>
      </c>
      <c r="D2100" s="27" t="s">
        <v>27</v>
      </c>
      <c r="E2100" s="27" t="s">
        <v>28</v>
      </c>
      <c r="F2100" s="27">
        <v>32.0</v>
      </c>
      <c r="G2100" s="27" t="s">
        <v>29</v>
      </c>
      <c r="H2100" s="27">
        <v>11.0</v>
      </c>
      <c r="I2100" s="27" t="s">
        <v>30</v>
      </c>
      <c r="J2100" s="27">
        <v>2.0</v>
      </c>
      <c r="K2100" s="28" t="s">
        <v>39</v>
      </c>
      <c r="L2100" s="31">
        <v>46496.78999999999</v>
      </c>
      <c r="M2100" s="30">
        <v>50.816</v>
      </c>
      <c r="N2100" s="27"/>
      <c r="O2100" s="27">
        <v>12.0</v>
      </c>
      <c r="P2100" s="31">
        <v>33887.810000000005</v>
      </c>
      <c r="Q2100" s="29">
        <v>0.6</v>
      </c>
      <c r="R2100" s="31">
        <v>53000.0</v>
      </c>
      <c r="S2100" s="27">
        <v>1019.0</v>
      </c>
      <c r="T2100" s="27">
        <v>10.00999</v>
      </c>
      <c r="U2100" s="34"/>
    </row>
    <row r="2101" hidden="1">
      <c r="A2101" s="27">
        <v>802.0</v>
      </c>
      <c r="B2101" s="27" t="s">
        <v>58</v>
      </c>
      <c r="C2101" s="27" t="s">
        <v>27</v>
      </c>
      <c r="D2101" s="27" t="s">
        <v>27</v>
      </c>
      <c r="E2101" s="27" t="s">
        <v>28</v>
      </c>
      <c r="F2101" s="27">
        <v>32.0</v>
      </c>
      <c r="G2101" s="27" t="s">
        <v>29</v>
      </c>
      <c r="H2101" s="27">
        <v>11.0</v>
      </c>
      <c r="I2101" s="27" t="s">
        <v>30</v>
      </c>
      <c r="J2101" s="27">
        <v>2.0</v>
      </c>
      <c r="K2101" s="28" t="s">
        <v>40</v>
      </c>
      <c r="L2101" s="31">
        <v>31476.36</v>
      </c>
      <c r="M2101" s="30">
        <v>1114.52</v>
      </c>
      <c r="N2101" s="27"/>
      <c r="O2101" s="27">
        <v>16.0</v>
      </c>
      <c r="P2101" s="31">
        <v>65144.13999999999</v>
      </c>
      <c r="Q2101" s="29">
        <v>1.1</v>
      </c>
      <c r="R2101" s="31">
        <v>159000.0</v>
      </c>
      <c r="S2101" s="27">
        <v>1240.0</v>
      </c>
      <c r="T2101" s="27">
        <v>10.07879</v>
      </c>
      <c r="U2101" s="34"/>
    </row>
    <row r="2102" hidden="1">
      <c r="A2102" s="27">
        <v>803.0</v>
      </c>
      <c r="B2102" s="27" t="s">
        <v>58</v>
      </c>
      <c r="C2102" s="27" t="s">
        <v>27</v>
      </c>
      <c r="D2102" s="27" t="s">
        <v>27</v>
      </c>
      <c r="E2102" s="27" t="s">
        <v>28</v>
      </c>
      <c r="F2102" s="27">
        <v>32.0</v>
      </c>
      <c r="G2102" s="27" t="s">
        <v>29</v>
      </c>
      <c r="H2102" s="27">
        <v>11.0</v>
      </c>
      <c r="I2102" s="27" t="s">
        <v>30</v>
      </c>
      <c r="J2102" s="27">
        <v>2.0</v>
      </c>
      <c r="K2102" s="28" t="s">
        <v>41</v>
      </c>
      <c r="L2102" s="31">
        <v>3996.72</v>
      </c>
      <c r="M2102" s="30">
        <v>1542.52</v>
      </c>
      <c r="N2102" s="27"/>
      <c r="O2102" s="27">
        <v>30.0</v>
      </c>
      <c r="P2102" s="31">
        <v>1236.51</v>
      </c>
      <c r="Q2102" s="82"/>
      <c r="R2102" s="31">
        <v>117000.0</v>
      </c>
      <c r="S2102" s="27">
        <v>1168.0</v>
      </c>
      <c r="T2102" s="27">
        <v>11.4418</v>
      </c>
      <c r="U2102" s="34"/>
    </row>
    <row r="2103" hidden="1">
      <c r="A2103" s="27">
        <v>804.0</v>
      </c>
      <c r="B2103" s="27" t="s">
        <v>58</v>
      </c>
      <c r="C2103" s="27" t="s">
        <v>27</v>
      </c>
      <c r="D2103" s="27" t="s">
        <v>27</v>
      </c>
      <c r="E2103" s="27" t="s">
        <v>28</v>
      </c>
      <c r="F2103" s="27">
        <v>32.0</v>
      </c>
      <c r="G2103" s="27" t="s">
        <v>29</v>
      </c>
      <c r="H2103" s="27">
        <v>11.0</v>
      </c>
      <c r="I2103" s="27" t="s">
        <v>30</v>
      </c>
      <c r="J2103" s="27">
        <v>2.0</v>
      </c>
      <c r="K2103" s="28" t="s">
        <v>42</v>
      </c>
      <c r="L2103" s="31">
        <v>24942.21</v>
      </c>
      <c r="M2103" s="30">
        <v>101.63</v>
      </c>
      <c r="N2103" s="27"/>
      <c r="O2103" s="27">
        <v>139.0</v>
      </c>
      <c r="P2103" s="31">
        <v>2214.33</v>
      </c>
      <c r="Q2103" s="82"/>
      <c r="R2103" s="31">
        <v>59000.0</v>
      </c>
      <c r="S2103" s="27">
        <v>888.0</v>
      </c>
      <c r="T2103" s="27">
        <v>10.09394</v>
      </c>
      <c r="U2103" s="34"/>
    </row>
    <row r="2104" hidden="1">
      <c r="A2104" s="27">
        <v>805.0</v>
      </c>
      <c r="B2104" s="27" t="s">
        <v>58</v>
      </c>
      <c r="C2104" s="27" t="s">
        <v>27</v>
      </c>
      <c r="D2104" s="27" t="s">
        <v>27</v>
      </c>
      <c r="E2104" s="27" t="s">
        <v>28</v>
      </c>
      <c r="F2104" s="27">
        <v>32.0</v>
      </c>
      <c r="G2104" s="27" t="s">
        <v>29</v>
      </c>
      <c r="H2104" s="27">
        <v>11.0</v>
      </c>
      <c r="I2104" s="27" t="s">
        <v>30</v>
      </c>
      <c r="J2104" s="27">
        <v>2.0</v>
      </c>
      <c r="K2104" s="28" t="s">
        <v>43</v>
      </c>
      <c r="L2104" s="31">
        <v>3589.27</v>
      </c>
      <c r="M2104" s="30">
        <v>1142.2</v>
      </c>
      <c r="N2104" s="27"/>
      <c r="O2104" s="27">
        <v>139.0</v>
      </c>
      <c r="P2104" s="31">
        <v>6738460.0</v>
      </c>
      <c r="Q2104" s="29">
        <v>56.8</v>
      </c>
      <c r="R2104" s="31">
        <v>7757000.0</v>
      </c>
      <c r="S2104" s="27">
        <v>8263.0</v>
      </c>
      <c r="T2104" s="27">
        <v>10.69296</v>
      </c>
      <c r="U2104" s="34"/>
    </row>
    <row r="2105" hidden="1">
      <c r="A2105" s="27">
        <v>806.0</v>
      </c>
      <c r="B2105" s="27" t="s">
        <v>58</v>
      </c>
      <c r="C2105" s="27" t="s">
        <v>27</v>
      </c>
      <c r="D2105" s="27" t="s">
        <v>27</v>
      </c>
      <c r="E2105" s="27" t="s">
        <v>28</v>
      </c>
      <c r="F2105" s="27">
        <v>32.0</v>
      </c>
      <c r="G2105" s="27" t="s">
        <v>29</v>
      </c>
      <c r="H2105" s="27">
        <v>11.0</v>
      </c>
      <c r="I2105" s="27" t="s">
        <v>30</v>
      </c>
      <c r="J2105" s="27">
        <v>2.0</v>
      </c>
      <c r="K2105" s="28" t="s">
        <v>44</v>
      </c>
      <c r="L2105" s="31">
        <v>28157.18</v>
      </c>
      <c r="M2105" s="30">
        <v>272.704</v>
      </c>
      <c r="N2105" s="27"/>
      <c r="O2105" s="27">
        <v>5.0</v>
      </c>
      <c r="P2105" s="31">
        <v>1497.43</v>
      </c>
      <c r="Q2105" s="82"/>
      <c r="R2105" s="31">
        <v>19000.0</v>
      </c>
      <c r="S2105" s="27">
        <v>879.0</v>
      </c>
      <c r="T2105" s="27">
        <v>10.05923</v>
      </c>
      <c r="U2105" s="34"/>
    </row>
    <row r="2106" hidden="1">
      <c r="A2106" s="27">
        <v>807.0</v>
      </c>
      <c r="B2106" s="27" t="s">
        <v>58</v>
      </c>
      <c r="C2106" s="27" t="s">
        <v>27</v>
      </c>
      <c r="D2106" s="27" t="s">
        <v>27</v>
      </c>
      <c r="E2106" s="27" t="s">
        <v>28</v>
      </c>
      <c r="F2106" s="27">
        <v>32.0</v>
      </c>
      <c r="G2106" s="27" t="s">
        <v>29</v>
      </c>
      <c r="H2106" s="27">
        <v>11.0</v>
      </c>
      <c r="I2106" s="27" t="s">
        <v>30</v>
      </c>
      <c r="J2106" s="27">
        <v>2.0</v>
      </c>
      <c r="K2106" s="28" t="s">
        <v>45</v>
      </c>
      <c r="L2106" s="31">
        <v>27078.17</v>
      </c>
      <c r="M2106" s="30">
        <v>443.9</v>
      </c>
      <c r="N2106" s="27"/>
      <c r="O2106" s="27">
        <v>12.0</v>
      </c>
      <c r="P2106" s="31">
        <v>2031.7699999999998</v>
      </c>
      <c r="Q2106" s="82"/>
      <c r="R2106" s="31">
        <v>207000.0</v>
      </c>
      <c r="S2106" s="27">
        <v>809.0</v>
      </c>
      <c r="T2106" s="27">
        <v>11.49946</v>
      </c>
      <c r="U2106" s="34"/>
    </row>
    <row r="2107" hidden="1">
      <c r="A2107" s="27">
        <v>808.0</v>
      </c>
      <c r="B2107" s="27" t="s">
        <v>58</v>
      </c>
      <c r="C2107" s="27" t="s">
        <v>27</v>
      </c>
      <c r="D2107" s="27" t="s">
        <v>27</v>
      </c>
      <c r="E2107" s="27" t="s">
        <v>28</v>
      </c>
      <c r="F2107" s="27">
        <v>32.0</v>
      </c>
      <c r="G2107" s="27" t="s">
        <v>29</v>
      </c>
      <c r="H2107" s="27">
        <v>11.0</v>
      </c>
      <c r="I2107" s="27" t="s">
        <v>30</v>
      </c>
      <c r="J2107" s="27">
        <v>2.0</v>
      </c>
      <c r="K2107" s="28" t="s">
        <v>46</v>
      </c>
      <c r="L2107" s="31">
        <v>2985.17</v>
      </c>
      <c r="M2107" s="30">
        <v>70435.91</v>
      </c>
      <c r="N2107" s="27"/>
      <c r="O2107" s="27">
        <v>7.0</v>
      </c>
      <c r="P2107" s="31">
        <v>3227.73</v>
      </c>
      <c r="Q2107" s="82"/>
      <c r="R2107" s="31">
        <v>3433000.0</v>
      </c>
      <c r="S2107" s="27">
        <v>4384.0</v>
      </c>
      <c r="T2107" s="27">
        <v>9.57453</v>
      </c>
      <c r="U2107" s="34"/>
    </row>
    <row r="2108" hidden="1">
      <c r="A2108" s="27">
        <v>809.0</v>
      </c>
      <c r="B2108" s="27" t="s">
        <v>58</v>
      </c>
      <c r="C2108" s="27" t="s">
        <v>27</v>
      </c>
      <c r="D2108" s="27" t="s">
        <v>27</v>
      </c>
      <c r="E2108" s="27" t="s">
        <v>28</v>
      </c>
      <c r="F2108" s="27">
        <v>32.0</v>
      </c>
      <c r="G2108" s="27" t="s">
        <v>29</v>
      </c>
      <c r="H2108" s="27">
        <v>11.0</v>
      </c>
      <c r="I2108" s="27" t="s">
        <v>30</v>
      </c>
      <c r="J2108" s="27">
        <v>2.0</v>
      </c>
      <c r="K2108" s="28" t="s">
        <v>47</v>
      </c>
      <c r="L2108" s="31">
        <v>26540.26</v>
      </c>
      <c r="M2108" s="30">
        <v>2819.89</v>
      </c>
      <c r="N2108" s="27"/>
      <c r="O2108" s="27">
        <v>11.0</v>
      </c>
      <c r="P2108" s="31">
        <v>20456.25</v>
      </c>
      <c r="Q2108" s="29">
        <v>0.3</v>
      </c>
      <c r="R2108" s="31">
        <v>608000.0</v>
      </c>
      <c r="S2108" s="27">
        <v>1671.0</v>
      </c>
      <c r="T2108" s="27">
        <v>10.98855</v>
      </c>
      <c r="U2108" s="34"/>
    </row>
    <row r="2109" hidden="1">
      <c r="A2109" s="27">
        <v>810.0</v>
      </c>
      <c r="B2109" s="27" t="s">
        <v>58</v>
      </c>
      <c r="C2109" s="27" t="s">
        <v>27</v>
      </c>
      <c r="D2109" s="27" t="s">
        <v>27</v>
      </c>
      <c r="E2109" s="27" t="s">
        <v>28</v>
      </c>
      <c r="F2109" s="27">
        <v>32.0</v>
      </c>
      <c r="G2109" s="27" t="s">
        <v>29</v>
      </c>
      <c r="H2109" s="27">
        <v>11.0</v>
      </c>
      <c r="I2109" s="27" t="s">
        <v>30</v>
      </c>
      <c r="J2109" s="27">
        <v>2.0</v>
      </c>
      <c r="K2109" s="28" t="s">
        <v>48</v>
      </c>
      <c r="L2109" s="31">
        <v>38356.31</v>
      </c>
      <c r="M2109" s="30">
        <v>27983.77</v>
      </c>
      <c r="N2109" s="27"/>
      <c r="O2109" s="27">
        <v>17.0</v>
      </c>
      <c r="P2109" s="31">
        <v>16194.47</v>
      </c>
      <c r="Q2109" s="29">
        <v>0.2</v>
      </c>
      <c r="R2109" s="31">
        <v>2497000.0</v>
      </c>
      <c r="S2109" s="27">
        <v>3711.0</v>
      </c>
      <c r="T2109" s="27">
        <v>11.74909</v>
      </c>
      <c r="U2109" s="34"/>
    </row>
    <row r="2110" hidden="1">
      <c r="A2110" s="27">
        <v>811.0</v>
      </c>
      <c r="B2110" s="27" t="s">
        <v>58</v>
      </c>
      <c r="C2110" s="27" t="s">
        <v>27</v>
      </c>
      <c r="D2110" s="27" t="s">
        <v>27</v>
      </c>
      <c r="E2110" s="27" t="s">
        <v>28</v>
      </c>
      <c r="F2110" s="27">
        <v>32.0</v>
      </c>
      <c r="G2110" s="27" t="s">
        <v>29</v>
      </c>
      <c r="H2110" s="27">
        <v>11.0</v>
      </c>
      <c r="I2110" s="27" t="s">
        <v>30</v>
      </c>
      <c r="J2110" s="27">
        <v>2.0</v>
      </c>
      <c r="K2110" s="28" t="s">
        <v>49</v>
      </c>
      <c r="L2110" s="31">
        <v>41622.06</v>
      </c>
      <c r="M2110" s="30">
        <v>131.968</v>
      </c>
      <c r="N2110" s="27"/>
      <c r="O2110" s="27">
        <v>3.0</v>
      </c>
      <c r="P2110" s="31">
        <v>8915.13</v>
      </c>
      <c r="Q2110" s="29">
        <v>0.2</v>
      </c>
      <c r="R2110" s="31">
        <v>24000.0</v>
      </c>
      <c r="S2110" s="27">
        <v>888.0</v>
      </c>
      <c r="T2110" s="27">
        <v>9.6629</v>
      </c>
      <c r="U2110" s="34"/>
    </row>
    <row r="2111" hidden="1">
      <c r="A2111" s="27">
        <v>812.0</v>
      </c>
      <c r="B2111" s="27" t="s">
        <v>58</v>
      </c>
      <c r="C2111" s="27" t="s">
        <v>27</v>
      </c>
      <c r="D2111" s="27" t="s">
        <v>27</v>
      </c>
      <c r="E2111" s="27" t="s">
        <v>28</v>
      </c>
      <c r="F2111" s="27">
        <v>32.0</v>
      </c>
      <c r="G2111" s="27" t="s">
        <v>29</v>
      </c>
      <c r="H2111" s="27">
        <v>11.0</v>
      </c>
      <c r="I2111" s="27" t="s">
        <v>30</v>
      </c>
      <c r="J2111" s="27">
        <v>2.0</v>
      </c>
      <c r="K2111" s="28" t="s">
        <v>50</v>
      </c>
      <c r="L2111" s="31">
        <v>30926.570000000003</v>
      </c>
      <c r="M2111" s="30">
        <v>8424.83</v>
      </c>
      <c r="N2111" s="27"/>
      <c r="O2111" s="27">
        <v>23.0</v>
      </c>
      <c r="P2111" s="31">
        <v>59373.48</v>
      </c>
      <c r="Q2111" s="29">
        <v>0.5</v>
      </c>
      <c r="R2111" s="31">
        <v>3064000.0</v>
      </c>
      <c r="S2111" s="27">
        <v>4572.0</v>
      </c>
      <c r="T2111" s="27">
        <v>12.28545</v>
      </c>
      <c r="U2111" s="34"/>
    </row>
    <row r="2112" hidden="1">
      <c r="A2112" s="27">
        <v>813.0</v>
      </c>
      <c r="B2112" s="27" t="s">
        <v>58</v>
      </c>
      <c r="C2112" s="27" t="s">
        <v>27</v>
      </c>
      <c r="D2112" s="27" t="s">
        <v>27</v>
      </c>
      <c r="E2112" s="27" t="s">
        <v>28</v>
      </c>
      <c r="F2112" s="27">
        <v>32.0</v>
      </c>
      <c r="G2112" s="27" t="s">
        <v>29</v>
      </c>
      <c r="H2112" s="27">
        <v>11.0</v>
      </c>
      <c r="I2112" s="27" t="s">
        <v>30</v>
      </c>
      <c r="J2112" s="27">
        <v>2.0</v>
      </c>
      <c r="K2112" s="28" t="s">
        <v>51</v>
      </c>
      <c r="L2112" s="31" t="s">
        <v>55</v>
      </c>
      <c r="M2112" s="30"/>
      <c r="N2112" s="27"/>
      <c r="O2112" s="27"/>
      <c r="P2112" s="31"/>
      <c r="Q2112" s="29"/>
      <c r="R2112" s="31"/>
      <c r="S2112" s="27" t="s">
        <v>30</v>
      </c>
      <c r="T2112" s="27" t="s">
        <v>30</v>
      </c>
      <c r="U2112" s="34"/>
    </row>
    <row r="2113" hidden="1">
      <c r="A2113" s="27">
        <v>814.0</v>
      </c>
      <c r="B2113" s="27" t="s">
        <v>58</v>
      </c>
      <c r="C2113" s="27" t="s">
        <v>27</v>
      </c>
      <c r="D2113" s="27" t="s">
        <v>27</v>
      </c>
      <c r="E2113" s="27" t="s">
        <v>28</v>
      </c>
      <c r="F2113" s="27">
        <v>32.0</v>
      </c>
      <c r="G2113" s="27" t="s">
        <v>29</v>
      </c>
      <c r="H2113" s="27">
        <v>11.0</v>
      </c>
      <c r="I2113" s="27" t="s">
        <v>30</v>
      </c>
      <c r="J2113" s="27">
        <v>2.0</v>
      </c>
      <c r="K2113" s="28" t="s">
        <v>52</v>
      </c>
      <c r="L2113" s="31" t="s">
        <v>55</v>
      </c>
      <c r="M2113" s="30"/>
      <c r="N2113" s="27"/>
      <c r="O2113" s="27"/>
      <c r="P2113" s="31"/>
      <c r="Q2113" s="29"/>
      <c r="R2113" s="31"/>
      <c r="S2113" s="27" t="s">
        <v>30</v>
      </c>
      <c r="T2113" s="27" t="s">
        <v>30</v>
      </c>
      <c r="U2113" s="34"/>
    </row>
    <row r="2114" hidden="1">
      <c r="A2114" s="27">
        <v>815.0</v>
      </c>
      <c r="B2114" s="27" t="s">
        <v>58</v>
      </c>
      <c r="C2114" s="27" t="s">
        <v>27</v>
      </c>
      <c r="D2114" s="27" t="s">
        <v>27</v>
      </c>
      <c r="E2114" s="27" t="s">
        <v>28</v>
      </c>
      <c r="F2114" s="27">
        <v>32.0</v>
      </c>
      <c r="G2114" s="27" t="s">
        <v>29</v>
      </c>
      <c r="H2114" s="27">
        <v>11.0</v>
      </c>
      <c r="I2114" s="27" t="s">
        <v>30</v>
      </c>
      <c r="J2114" s="27">
        <v>4.0</v>
      </c>
      <c r="K2114" s="28" t="s">
        <v>31</v>
      </c>
      <c r="L2114" s="31">
        <v>173996.78</v>
      </c>
      <c r="M2114" s="30">
        <v>44.992</v>
      </c>
      <c r="N2114" s="27"/>
      <c r="O2114" s="27">
        <v>2.0</v>
      </c>
      <c r="P2114" s="31">
        <v>206856.36</v>
      </c>
      <c r="Q2114" s="29">
        <v>3.5</v>
      </c>
      <c r="R2114" s="31">
        <v>178000.0</v>
      </c>
      <c r="S2114" s="27">
        <v>1739.0</v>
      </c>
      <c r="T2114" s="27">
        <v>11.45861</v>
      </c>
      <c r="U2114" s="34"/>
    </row>
    <row r="2115" hidden="1">
      <c r="A2115" s="27">
        <v>816.0</v>
      </c>
      <c r="B2115" s="27" t="s">
        <v>58</v>
      </c>
      <c r="C2115" s="27" t="s">
        <v>27</v>
      </c>
      <c r="D2115" s="27" t="s">
        <v>27</v>
      </c>
      <c r="E2115" s="27" t="s">
        <v>28</v>
      </c>
      <c r="F2115" s="27">
        <v>32.0</v>
      </c>
      <c r="G2115" s="27" t="s">
        <v>29</v>
      </c>
      <c r="H2115" s="27">
        <v>11.0</v>
      </c>
      <c r="I2115" s="27" t="s">
        <v>30</v>
      </c>
      <c r="J2115" s="27">
        <v>4.0</v>
      </c>
      <c r="K2115" s="28" t="s">
        <v>32</v>
      </c>
      <c r="L2115" s="31">
        <v>8174.749999999999</v>
      </c>
      <c r="M2115" s="30">
        <v>3096.56</v>
      </c>
      <c r="N2115" s="27"/>
      <c r="O2115" s="27">
        <v>39.0</v>
      </c>
      <c r="P2115" s="31">
        <v>1.904961E7</v>
      </c>
      <c r="Q2115" s="29">
        <v>79.9</v>
      </c>
      <c r="R2115" s="31">
        <v>2.0201E7</v>
      </c>
      <c r="S2115" s="27">
        <v>21168.0</v>
      </c>
      <c r="T2115" s="27">
        <v>11.96122</v>
      </c>
      <c r="U2115" s="34"/>
    </row>
    <row r="2116" hidden="1">
      <c r="A2116" s="27">
        <v>817.0</v>
      </c>
      <c r="B2116" s="27" t="s">
        <v>58</v>
      </c>
      <c r="C2116" s="27" t="s">
        <v>27</v>
      </c>
      <c r="D2116" s="27" t="s">
        <v>27</v>
      </c>
      <c r="E2116" s="27" t="s">
        <v>28</v>
      </c>
      <c r="F2116" s="27">
        <v>32.0</v>
      </c>
      <c r="G2116" s="27" t="s">
        <v>29</v>
      </c>
      <c r="H2116" s="27">
        <v>11.0</v>
      </c>
      <c r="I2116" s="27" t="s">
        <v>30</v>
      </c>
      <c r="J2116" s="27">
        <v>4.0</v>
      </c>
      <c r="K2116" s="28" t="s">
        <v>33</v>
      </c>
      <c r="L2116" s="31">
        <v>67303.56999999999</v>
      </c>
      <c r="M2116" s="30">
        <v>379.486</v>
      </c>
      <c r="N2116" s="27"/>
      <c r="O2116" s="27">
        <v>12.0</v>
      </c>
      <c r="P2116" s="31">
        <v>42396.810000000005</v>
      </c>
      <c r="Q2116" s="29">
        <v>0.7</v>
      </c>
      <c r="R2116" s="31">
        <v>425000.0</v>
      </c>
      <c r="S2116" s="27">
        <v>1590.0</v>
      </c>
      <c r="T2116" s="27">
        <v>11.44258</v>
      </c>
      <c r="U2116" s="34"/>
    </row>
    <row r="2117" hidden="1">
      <c r="A2117" s="27">
        <v>818.0</v>
      </c>
      <c r="B2117" s="27" t="s">
        <v>58</v>
      </c>
      <c r="C2117" s="27" t="s">
        <v>27</v>
      </c>
      <c r="D2117" s="27" t="s">
        <v>27</v>
      </c>
      <c r="E2117" s="27" t="s">
        <v>28</v>
      </c>
      <c r="F2117" s="27">
        <v>32.0</v>
      </c>
      <c r="G2117" s="27" t="s">
        <v>29</v>
      </c>
      <c r="H2117" s="27">
        <v>11.0</v>
      </c>
      <c r="I2117" s="27" t="s">
        <v>30</v>
      </c>
      <c r="J2117" s="27">
        <v>4.0</v>
      </c>
      <c r="K2117" s="28" t="s">
        <v>34</v>
      </c>
      <c r="L2117" s="31">
        <v>59333.03</v>
      </c>
      <c r="M2117" s="30">
        <v>54369.69</v>
      </c>
      <c r="N2117" s="27"/>
      <c r="O2117" s="27">
        <v>149.0</v>
      </c>
      <c r="P2117" s="31">
        <v>7862.759999999999</v>
      </c>
      <c r="Q2117" s="29">
        <v>0.1</v>
      </c>
      <c r="R2117" s="31">
        <v>3884000.0</v>
      </c>
      <c r="S2117" s="27">
        <v>5208.0</v>
      </c>
      <c r="T2117" s="27">
        <v>13.89885</v>
      </c>
      <c r="U2117" s="34"/>
    </row>
    <row r="2118" hidden="1">
      <c r="A2118" s="27">
        <v>819.0</v>
      </c>
      <c r="B2118" s="27" t="s">
        <v>58</v>
      </c>
      <c r="C2118" s="27" t="s">
        <v>27</v>
      </c>
      <c r="D2118" s="27" t="s">
        <v>27</v>
      </c>
      <c r="E2118" s="27" t="s">
        <v>28</v>
      </c>
      <c r="F2118" s="27">
        <v>32.0</v>
      </c>
      <c r="G2118" s="27" t="s">
        <v>29</v>
      </c>
      <c r="H2118" s="27">
        <v>11.0</v>
      </c>
      <c r="I2118" s="27" t="s">
        <v>30</v>
      </c>
      <c r="J2118" s="27">
        <v>4.0</v>
      </c>
      <c r="K2118" s="28" t="s">
        <v>35</v>
      </c>
      <c r="L2118" s="31">
        <v>63049.149999999994</v>
      </c>
      <c r="M2118" s="30">
        <v>183.872</v>
      </c>
      <c r="N2118" s="27"/>
      <c r="O2118" s="27">
        <v>147.0</v>
      </c>
      <c r="P2118" s="31">
        <v>9491.33</v>
      </c>
      <c r="Q2118" s="29">
        <v>0.2</v>
      </c>
      <c r="R2118" s="31">
        <v>75000.0</v>
      </c>
      <c r="S2118" s="27">
        <v>1042.0</v>
      </c>
      <c r="T2118" s="27">
        <v>10.05156</v>
      </c>
      <c r="U2118" s="34"/>
    </row>
    <row r="2119" hidden="1">
      <c r="A2119" s="27">
        <v>820.0</v>
      </c>
      <c r="B2119" s="27" t="s">
        <v>58</v>
      </c>
      <c r="C2119" s="27" t="s">
        <v>27</v>
      </c>
      <c r="D2119" s="27" t="s">
        <v>27</v>
      </c>
      <c r="E2119" s="27" t="s">
        <v>28</v>
      </c>
      <c r="F2119" s="27">
        <v>32.0</v>
      </c>
      <c r="G2119" s="27" t="s">
        <v>29</v>
      </c>
      <c r="H2119" s="27">
        <v>11.0</v>
      </c>
      <c r="I2119" s="27" t="s">
        <v>30</v>
      </c>
      <c r="J2119" s="27">
        <v>4.0</v>
      </c>
      <c r="K2119" s="28" t="s">
        <v>36</v>
      </c>
      <c r="L2119" s="31">
        <v>63757.91</v>
      </c>
      <c r="M2119" s="30">
        <v>130.848</v>
      </c>
      <c r="N2119" s="27"/>
      <c r="O2119" s="27">
        <v>1.0</v>
      </c>
      <c r="P2119" s="31">
        <v>1330.81</v>
      </c>
      <c r="Q2119" s="82"/>
      <c r="R2119" s="31">
        <v>10000.0</v>
      </c>
      <c r="S2119" s="27">
        <v>802.0</v>
      </c>
      <c r="T2119" s="27">
        <v>3.72494</v>
      </c>
      <c r="U2119" s="34"/>
    </row>
    <row r="2120" hidden="1">
      <c r="A2120" s="27">
        <v>821.0</v>
      </c>
      <c r="B2120" s="27" t="s">
        <v>58</v>
      </c>
      <c r="C2120" s="27" t="s">
        <v>27</v>
      </c>
      <c r="D2120" s="27" t="s">
        <v>27</v>
      </c>
      <c r="E2120" s="27" t="s">
        <v>28</v>
      </c>
      <c r="F2120" s="27">
        <v>32.0</v>
      </c>
      <c r="G2120" s="27" t="s">
        <v>29</v>
      </c>
      <c r="H2120" s="27">
        <v>11.0</v>
      </c>
      <c r="I2120" s="27" t="s">
        <v>30</v>
      </c>
      <c r="J2120" s="27">
        <v>4.0</v>
      </c>
      <c r="K2120" s="28" t="s">
        <v>37</v>
      </c>
      <c r="L2120" s="31">
        <v>68974.81999999999</v>
      </c>
      <c r="M2120" s="30">
        <v>69.408</v>
      </c>
      <c r="N2120" s="27"/>
      <c r="O2120" s="27">
        <v>12.0</v>
      </c>
      <c r="P2120" s="31">
        <v>37883.99</v>
      </c>
      <c r="Q2120" s="29">
        <v>0.6</v>
      </c>
      <c r="R2120" s="31">
        <v>53000.0</v>
      </c>
      <c r="S2120" s="27">
        <v>994.0</v>
      </c>
      <c r="T2120" s="27">
        <v>10.04167</v>
      </c>
      <c r="U2120" s="34"/>
    </row>
    <row r="2121" hidden="1">
      <c r="A2121" s="27">
        <v>822.0</v>
      </c>
      <c r="B2121" s="27" t="s">
        <v>58</v>
      </c>
      <c r="C2121" s="27" t="s">
        <v>27</v>
      </c>
      <c r="D2121" s="27" t="s">
        <v>27</v>
      </c>
      <c r="E2121" s="27" t="s">
        <v>28</v>
      </c>
      <c r="F2121" s="27">
        <v>32.0</v>
      </c>
      <c r="G2121" s="27" t="s">
        <v>29</v>
      </c>
      <c r="H2121" s="27">
        <v>11.0</v>
      </c>
      <c r="I2121" s="27" t="s">
        <v>30</v>
      </c>
      <c r="J2121" s="27">
        <v>4.0</v>
      </c>
      <c r="K2121" s="28" t="s">
        <v>38</v>
      </c>
      <c r="L2121" s="31">
        <v>75429.81</v>
      </c>
      <c r="M2121" s="30">
        <v>283.645</v>
      </c>
      <c r="N2121" s="27"/>
      <c r="O2121" s="27">
        <v>165.0</v>
      </c>
      <c r="P2121" s="31">
        <v>18805.230000000003</v>
      </c>
      <c r="Q2121" s="29">
        <v>0.3</v>
      </c>
      <c r="R2121" s="31">
        <v>89000.0</v>
      </c>
      <c r="S2121" s="27">
        <v>1237.0</v>
      </c>
      <c r="T2121" s="27">
        <v>10.66637</v>
      </c>
      <c r="U2121" s="34"/>
    </row>
    <row r="2122" hidden="1">
      <c r="A2122" s="27">
        <v>823.0</v>
      </c>
      <c r="B2122" s="27" t="s">
        <v>58</v>
      </c>
      <c r="C2122" s="27" t="s">
        <v>27</v>
      </c>
      <c r="D2122" s="27" t="s">
        <v>27</v>
      </c>
      <c r="E2122" s="27" t="s">
        <v>28</v>
      </c>
      <c r="F2122" s="27">
        <v>32.0</v>
      </c>
      <c r="G2122" s="27" t="s">
        <v>29</v>
      </c>
      <c r="H2122" s="27">
        <v>11.0</v>
      </c>
      <c r="I2122" s="27" t="s">
        <v>30</v>
      </c>
      <c r="J2122" s="27">
        <v>4.0</v>
      </c>
      <c r="K2122" s="28" t="s">
        <v>39</v>
      </c>
      <c r="L2122" s="31">
        <v>91028.18000000001</v>
      </c>
      <c r="M2122" s="30">
        <v>51.327</v>
      </c>
      <c r="N2122" s="27"/>
      <c r="O2122" s="27">
        <v>12.0</v>
      </c>
      <c r="P2122" s="31">
        <v>72306.89</v>
      </c>
      <c r="Q2122" s="29">
        <v>1.2</v>
      </c>
      <c r="R2122" s="31">
        <v>88000.0</v>
      </c>
      <c r="S2122" s="27">
        <v>1215.0</v>
      </c>
      <c r="T2122" s="27">
        <v>9.75932</v>
      </c>
      <c r="U2122" s="34"/>
    </row>
    <row r="2123" hidden="1">
      <c r="A2123" s="27">
        <v>824.0</v>
      </c>
      <c r="B2123" s="27" t="s">
        <v>58</v>
      </c>
      <c r="C2123" s="27" t="s">
        <v>27</v>
      </c>
      <c r="D2123" s="27" t="s">
        <v>27</v>
      </c>
      <c r="E2123" s="27" t="s">
        <v>28</v>
      </c>
      <c r="F2123" s="27">
        <v>32.0</v>
      </c>
      <c r="G2123" s="27" t="s">
        <v>29</v>
      </c>
      <c r="H2123" s="27">
        <v>11.0</v>
      </c>
      <c r="I2123" s="27" t="s">
        <v>30</v>
      </c>
      <c r="J2123" s="27">
        <v>4.0</v>
      </c>
      <c r="K2123" s="28" t="s">
        <v>40</v>
      </c>
      <c r="L2123" s="31">
        <v>62808.0</v>
      </c>
      <c r="M2123" s="30">
        <v>1912.87</v>
      </c>
      <c r="N2123" s="27"/>
      <c r="O2123" s="27">
        <v>16.0</v>
      </c>
      <c r="P2123" s="31">
        <v>129024.31999999999</v>
      </c>
      <c r="Q2123" s="29">
        <v>2.2</v>
      </c>
      <c r="R2123" s="31">
        <v>300000.0</v>
      </c>
      <c r="S2123" s="27">
        <v>1638.0</v>
      </c>
      <c r="T2123" s="27">
        <v>10.07546</v>
      </c>
      <c r="U2123" s="34"/>
    </row>
    <row r="2124" hidden="1">
      <c r="A2124" s="27">
        <v>825.0</v>
      </c>
      <c r="B2124" s="27" t="s">
        <v>58</v>
      </c>
      <c r="C2124" s="27" t="s">
        <v>27</v>
      </c>
      <c r="D2124" s="27" t="s">
        <v>27</v>
      </c>
      <c r="E2124" s="27" t="s">
        <v>28</v>
      </c>
      <c r="F2124" s="27">
        <v>32.0</v>
      </c>
      <c r="G2124" s="27" t="s">
        <v>29</v>
      </c>
      <c r="H2124" s="27">
        <v>11.0</v>
      </c>
      <c r="I2124" s="27" t="s">
        <v>30</v>
      </c>
      <c r="J2124" s="27">
        <v>4.0</v>
      </c>
      <c r="K2124" s="28" t="s">
        <v>41</v>
      </c>
      <c r="L2124" s="31">
        <v>7665.14</v>
      </c>
      <c r="M2124" s="30">
        <v>2698.88</v>
      </c>
      <c r="N2124" s="27"/>
      <c r="O2124" s="27">
        <v>22.0</v>
      </c>
      <c r="P2124" s="31">
        <v>1449.23</v>
      </c>
      <c r="Q2124" s="82"/>
      <c r="R2124" s="31">
        <v>191000.0</v>
      </c>
      <c r="S2124" s="27">
        <v>1271.0</v>
      </c>
      <c r="T2124" s="27">
        <v>11.5634</v>
      </c>
      <c r="U2124" s="34"/>
    </row>
    <row r="2125" hidden="1">
      <c r="A2125" s="27">
        <v>826.0</v>
      </c>
      <c r="B2125" s="27" t="s">
        <v>58</v>
      </c>
      <c r="C2125" s="27" t="s">
        <v>27</v>
      </c>
      <c r="D2125" s="27" t="s">
        <v>27</v>
      </c>
      <c r="E2125" s="27" t="s">
        <v>28</v>
      </c>
      <c r="F2125" s="27">
        <v>32.0</v>
      </c>
      <c r="G2125" s="27" t="s">
        <v>29</v>
      </c>
      <c r="H2125" s="27">
        <v>11.0</v>
      </c>
      <c r="I2125" s="27" t="s">
        <v>30</v>
      </c>
      <c r="J2125" s="27">
        <v>4.0</v>
      </c>
      <c r="K2125" s="28" t="s">
        <v>42</v>
      </c>
      <c r="L2125" s="31">
        <v>51698.17</v>
      </c>
      <c r="M2125" s="30">
        <v>101.183</v>
      </c>
      <c r="N2125" s="27"/>
      <c r="O2125" s="27">
        <v>139.0</v>
      </c>
      <c r="P2125" s="31">
        <v>3618.6099999999997</v>
      </c>
      <c r="Q2125" s="29">
        <v>0.1</v>
      </c>
      <c r="R2125" s="31">
        <v>59000.0</v>
      </c>
      <c r="S2125" s="27">
        <v>970.0</v>
      </c>
      <c r="T2125" s="27">
        <v>9.29305</v>
      </c>
      <c r="U2125" s="34"/>
    </row>
    <row r="2126" hidden="1">
      <c r="A2126" s="27">
        <v>827.0</v>
      </c>
      <c r="B2126" s="27" t="s">
        <v>58</v>
      </c>
      <c r="C2126" s="27" t="s">
        <v>27</v>
      </c>
      <c r="D2126" s="27" t="s">
        <v>27</v>
      </c>
      <c r="E2126" s="27" t="s">
        <v>28</v>
      </c>
      <c r="F2126" s="27">
        <v>32.0</v>
      </c>
      <c r="G2126" s="27" t="s">
        <v>29</v>
      </c>
      <c r="H2126" s="27">
        <v>11.0</v>
      </c>
      <c r="I2126" s="27" t="s">
        <v>30</v>
      </c>
      <c r="J2126" s="27">
        <v>4.0</v>
      </c>
      <c r="K2126" s="28" t="s">
        <v>43</v>
      </c>
      <c r="L2126" s="31">
        <v>7565.47</v>
      </c>
      <c r="M2126" s="30">
        <v>1829.38</v>
      </c>
      <c r="N2126" s="27"/>
      <c r="O2126" s="27">
        <v>139.0</v>
      </c>
      <c r="P2126" s="31">
        <v>2.542263E7</v>
      </c>
      <c r="Q2126" s="29">
        <v>85.1</v>
      </c>
      <c r="R2126" s="31">
        <v>2.8974E7</v>
      </c>
      <c r="S2126" s="27">
        <v>27549.0</v>
      </c>
      <c r="T2126" s="27">
        <v>10.13695</v>
      </c>
      <c r="U2126" s="34"/>
    </row>
    <row r="2127" hidden="1">
      <c r="A2127" s="27">
        <v>828.0</v>
      </c>
      <c r="B2127" s="27" t="s">
        <v>58</v>
      </c>
      <c r="C2127" s="27" t="s">
        <v>27</v>
      </c>
      <c r="D2127" s="27" t="s">
        <v>27</v>
      </c>
      <c r="E2127" s="27" t="s">
        <v>28</v>
      </c>
      <c r="F2127" s="27">
        <v>32.0</v>
      </c>
      <c r="G2127" s="27" t="s">
        <v>29</v>
      </c>
      <c r="H2127" s="27">
        <v>11.0</v>
      </c>
      <c r="I2127" s="27" t="s">
        <v>30</v>
      </c>
      <c r="J2127" s="27">
        <v>4.0</v>
      </c>
      <c r="K2127" s="28" t="s">
        <v>44</v>
      </c>
      <c r="L2127" s="31">
        <v>55308.36</v>
      </c>
      <c r="M2127" s="30">
        <v>263.837</v>
      </c>
      <c r="N2127" s="27"/>
      <c r="O2127" s="27">
        <v>5.0</v>
      </c>
      <c r="P2127" s="31">
        <v>3819.95</v>
      </c>
      <c r="Q2127" s="29">
        <v>0.1</v>
      </c>
      <c r="R2127" s="31">
        <v>21000.0</v>
      </c>
      <c r="S2127" s="27">
        <v>927.0</v>
      </c>
      <c r="T2127" s="27">
        <v>10.21646</v>
      </c>
      <c r="U2127" s="34"/>
    </row>
    <row r="2128" hidden="1">
      <c r="A2128" s="27">
        <v>829.0</v>
      </c>
      <c r="B2128" s="27" t="s">
        <v>58</v>
      </c>
      <c r="C2128" s="27" t="s">
        <v>27</v>
      </c>
      <c r="D2128" s="27" t="s">
        <v>27</v>
      </c>
      <c r="E2128" s="27" t="s">
        <v>28</v>
      </c>
      <c r="F2128" s="27">
        <v>32.0</v>
      </c>
      <c r="G2128" s="27" t="s">
        <v>29</v>
      </c>
      <c r="H2128" s="27">
        <v>11.0</v>
      </c>
      <c r="I2128" s="27" t="s">
        <v>30</v>
      </c>
      <c r="J2128" s="27">
        <v>4.0</v>
      </c>
      <c r="K2128" s="28" t="s">
        <v>45</v>
      </c>
      <c r="L2128" s="31">
        <v>55065.67</v>
      </c>
      <c r="M2128" s="30">
        <v>487.962</v>
      </c>
      <c r="N2128" s="27"/>
      <c r="O2128" s="27">
        <v>12.0</v>
      </c>
      <c r="P2128" s="31">
        <v>3232.31</v>
      </c>
      <c r="Q2128" s="29">
        <v>0.1</v>
      </c>
      <c r="R2128" s="31">
        <v>113000.0</v>
      </c>
      <c r="S2128" s="27">
        <v>809.0</v>
      </c>
      <c r="T2128" s="27">
        <v>11.34212</v>
      </c>
      <c r="U2128" s="34"/>
    </row>
    <row r="2129" hidden="1">
      <c r="A2129" s="27">
        <v>830.0</v>
      </c>
      <c r="B2129" s="27" t="s">
        <v>58</v>
      </c>
      <c r="C2129" s="27" t="s">
        <v>27</v>
      </c>
      <c r="D2129" s="27" t="s">
        <v>27</v>
      </c>
      <c r="E2129" s="27" t="s">
        <v>28</v>
      </c>
      <c r="F2129" s="27">
        <v>32.0</v>
      </c>
      <c r="G2129" s="27" t="s">
        <v>29</v>
      </c>
      <c r="H2129" s="27">
        <v>11.0</v>
      </c>
      <c r="I2129" s="27" t="s">
        <v>30</v>
      </c>
      <c r="J2129" s="27">
        <v>4.0</v>
      </c>
      <c r="K2129" s="28" t="s">
        <v>46</v>
      </c>
      <c r="L2129" s="31">
        <v>4761.37</v>
      </c>
      <c r="M2129" s="30">
        <v>129766.26</v>
      </c>
      <c r="N2129" s="27"/>
      <c r="O2129" s="27">
        <v>7.0</v>
      </c>
      <c r="P2129" s="31">
        <v>6170.61</v>
      </c>
      <c r="Q2129" s="29">
        <v>0.1</v>
      </c>
      <c r="R2129" s="31">
        <v>6384000.0</v>
      </c>
      <c r="S2129" s="27">
        <v>7290.0</v>
      </c>
      <c r="T2129" s="27">
        <v>9.98265</v>
      </c>
      <c r="U2129" s="34"/>
    </row>
    <row r="2130" hidden="1">
      <c r="A2130" s="27">
        <v>831.0</v>
      </c>
      <c r="B2130" s="27" t="s">
        <v>58</v>
      </c>
      <c r="C2130" s="27" t="s">
        <v>27</v>
      </c>
      <c r="D2130" s="27" t="s">
        <v>27</v>
      </c>
      <c r="E2130" s="27" t="s">
        <v>28</v>
      </c>
      <c r="F2130" s="27">
        <v>32.0</v>
      </c>
      <c r="G2130" s="27" t="s">
        <v>29</v>
      </c>
      <c r="H2130" s="27">
        <v>11.0</v>
      </c>
      <c r="I2130" s="27" t="s">
        <v>30</v>
      </c>
      <c r="J2130" s="27">
        <v>4.0</v>
      </c>
      <c r="K2130" s="28" t="s">
        <v>47</v>
      </c>
      <c r="L2130" s="31">
        <v>48216.090000000004</v>
      </c>
      <c r="M2130" s="30">
        <v>5161.15</v>
      </c>
      <c r="N2130" s="27"/>
      <c r="O2130" s="27">
        <v>11.0</v>
      </c>
      <c r="P2130" s="31">
        <v>62281.32</v>
      </c>
      <c r="Q2130" s="29">
        <v>1.1</v>
      </c>
      <c r="R2130" s="31">
        <v>1205000.0</v>
      </c>
      <c r="S2130" s="27">
        <v>2287.0</v>
      </c>
      <c r="T2130" s="27">
        <v>10.36448</v>
      </c>
      <c r="U2130" s="34"/>
    </row>
    <row r="2131" hidden="1">
      <c r="A2131" s="27">
        <v>832.0</v>
      </c>
      <c r="B2131" s="27" t="s">
        <v>58</v>
      </c>
      <c r="C2131" s="27" t="s">
        <v>27</v>
      </c>
      <c r="D2131" s="27" t="s">
        <v>27</v>
      </c>
      <c r="E2131" s="27" t="s">
        <v>28</v>
      </c>
      <c r="F2131" s="27">
        <v>32.0</v>
      </c>
      <c r="G2131" s="27" t="s">
        <v>29</v>
      </c>
      <c r="H2131" s="27">
        <v>11.0</v>
      </c>
      <c r="I2131" s="27" t="s">
        <v>30</v>
      </c>
      <c r="J2131" s="27">
        <v>4.0</v>
      </c>
      <c r="K2131" s="28" t="s">
        <v>48</v>
      </c>
      <c r="L2131" s="31">
        <v>75274.95999999999</v>
      </c>
      <c r="M2131" s="30">
        <v>54399.63</v>
      </c>
      <c r="N2131" s="27"/>
      <c r="O2131" s="27">
        <v>17.0</v>
      </c>
      <c r="P2131" s="31">
        <v>31853.370000000003</v>
      </c>
      <c r="Q2131" s="29">
        <v>0.4</v>
      </c>
      <c r="R2131" s="31">
        <v>4915000.0</v>
      </c>
      <c r="S2131" s="27">
        <v>6157.0</v>
      </c>
      <c r="T2131" s="27">
        <v>10.7595</v>
      </c>
      <c r="U2131" s="34"/>
    </row>
    <row r="2132" hidden="1">
      <c r="A2132" s="27">
        <v>833.0</v>
      </c>
      <c r="B2132" s="27" t="s">
        <v>58</v>
      </c>
      <c r="C2132" s="27" t="s">
        <v>27</v>
      </c>
      <c r="D2132" s="27" t="s">
        <v>27</v>
      </c>
      <c r="E2132" s="27" t="s">
        <v>28</v>
      </c>
      <c r="F2132" s="27">
        <v>32.0</v>
      </c>
      <c r="G2132" s="27" t="s">
        <v>29</v>
      </c>
      <c r="H2132" s="27">
        <v>11.0</v>
      </c>
      <c r="I2132" s="27" t="s">
        <v>30</v>
      </c>
      <c r="J2132" s="27">
        <v>4.0</v>
      </c>
      <c r="K2132" s="28" t="s">
        <v>49</v>
      </c>
      <c r="L2132" s="31">
        <v>83480.87</v>
      </c>
      <c r="M2132" s="30">
        <v>131.903</v>
      </c>
      <c r="N2132" s="27"/>
      <c r="O2132" s="27">
        <v>3.0</v>
      </c>
      <c r="P2132" s="31">
        <v>25166.83</v>
      </c>
      <c r="Q2132" s="29">
        <v>0.4</v>
      </c>
      <c r="R2132" s="31">
        <v>41000.0</v>
      </c>
      <c r="S2132" s="27">
        <v>1004.0</v>
      </c>
      <c r="T2132" s="27">
        <v>10.01226</v>
      </c>
      <c r="U2132" s="34"/>
    </row>
    <row r="2133" hidden="1">
      <c r="A2133" s="27">
        <v>834.0</v>
      </c>
      <c r="B2133" s="27" t="s">
        <v>58</v>
      </c>
      <c r="C2133" s="27" t="s">
        <v>27</v>
      </c>
      <c r="D2133" s="27" t="s">
        <v>27</v>
      </c>
      <c r="E2133" s="27" t="s">
        <v>28</v>
      </c>
      <c r="F2133" s="27">
        <v>32.0</v>
      </c>
      <c r="G2133" s="27" t="s">
        <v>29</v>
      </c>
      <c r="H2133" s="27">
        <v>11.0</v>
      </c>
      <c r="I2133" s="27" t="s">
        <v>30</v>
      </c>
      <c r="J2133" s="27">
        <v>4.0</v>
      </c>
      <c r="K2133" s="28" t="s">
        <v>50</v>
      </c>
      <c r="L2133" s="31">
        <v>60439.61</v>
      </c>
      <c r="M2133" s="30">
        <v>16128.52</v>
      </c>
      <c r="N2133" s="27"/>
      <c r="O2133" s="27">
        <v>23.0</v>
      </c>
      <c r="P2133" s="31">
        <v>118570.57</v>
      </c>
      <c r="Q2133" s="29">
        <v>1.0</v>
      </c>
      <c r="R2133" s="31">
        <v>5970000.0</v>
      </c>
      <c r="S2133" s="27">
        <v>7594.0</v>
      </c>
      <c r="T2133" s="27">
        <v>12.50066</v>
      </c>
      <c r="U2133" s="34"/>
    </row>
    <row r="2134" hidden="1">
      <c r="A2134" s="27">
        <v>835.0</v>
      </c>
      <c r="B2134" s="27" t="s">
        <v>58</v>
      </c>
      <c r="C2134" s="27" t="s">
        <v>27</v>
      </c>
      <c r="D2134" s="27" t="s">
        <v>27</v>
      </c>
      <c r="E2134" s="27" t="s">
        <v>28</v>
      </c>
      <c r="F2134" s="27">
        <v>32.0</v>
      </c>
      <c r="G2134" s="27" t="s">
        <v>29</v>
      </c>
      <c r="H2134" s="27">
        <v>11.0</v>
      </c>
      <c r="I2134" s="27" t="s">
        <v>30</v>
      </c>
      <c r="J2134" s="27">
        <v>4.0</v>
      </c>
      <c r="K2134" s="28" t="s">
        <v>51</v>
      </c>
      <c r="L2134" s="31" t="s">
        <v>55</v>
      </c>
      <c r="M2134" s="30"/>
      <c r="N2134" s="27"/>
      <c r="O2134" s="27"/>
      <c r="P2134" s="31"/>
      <c r="Q2134" s="29"/>
      <c r="R2134" s="31"/>
      <c r="S2134" s="27" t="s">
        <v>30</v>
      </c>
      <c r="T2134" s="27" t="s">
        <v>30</v>
      </c>
      <c r="U2134" s="34"/>
    </row>
    <row r="2135" hidden="1">
      <c r="A2135" s="27">
        <v>836.0</v>
      </c>
      <c r="B2135" s="27" t="s">
        <v>58</v>
      </c>
      <c r="C2135" s="27" t="s">
        <v>27</v>
      </c>
      <c r="D2135" s="27" t="s">
        <v>27</v>
      </c>
      <c r="E2135" s="27" t="s">
        <v>28</v>
      </c>
      <c r="F2135" s="27">
        <v>32.0</v>
      </c>
      <c r="G2135" s="27" t="s">
        <v>29</v>
      </c>
      <c r="H2135" s="27">
        <v>11.0</v>
      </c>
      <c r="I2135" s="27" t="s">
        <v>30</v>
      </c>
      <c r="J2135" s="27">
        <v>4.0</v>
      </c>
      <c r="K2135" s="28" t="s">
        <v>52</v>
      </c>
      <c r="L2135" s="31" t="s">
        <v>55</v>
      </c>
      <c r="M2135" s="30"/>
      <c r="N2135" s="27"/>
      <c r="O2135" s="27"/>
      <c r="P2135" s="31"/>
      <c r="Q2135" s="29"/>
      <c r="R2135" s="31"/>
      <c r="S2135" s="27" t="s">
        <v>30</v>
      </c>
      <c r="T2135" s="27" t="s">
        <v>30</v>
      </c>
      <c r="U2135" s="34"/>
    </row>
    <row r="2136" hidden="1">
      <c r="A2136" s="27">
        <v>837.0</v>
      </c>
      <c r="B2136" s="27" t="s">
        <v>58</v>
      </c>
      <c r="C2136" s="27" t="s">
        <v>27</v>
      </c>
      <c r="D2136" s="27" t="s">
        <v>27</v>
      </c>
      <c r="E2136" s="27" t="s">
        <v>28</v>
      </c>
      <c r="F2136" s="27">
        <v>32.0</v>
      </c>
      <c r="G2136" s="27" t="s">
        <v>29</v>
      </c>
      <c r="H2136" s="27">
        <v>11.0</v>
      </c>
      <c r="I2136" s="27" t="s">
        <v>30</v>
      </c>
      <c r="J2136" s="27">
        <v>8.0</v>
      </c>
      <c r="K2136" s="28" t="s">
        <v>31</v>
      </c>
      <c r="L2136" s="31">
        <v>349045.74000000005</v>
      </c>
      <c r="M2136" s="30">
        <v>45.312</v>
      </c>
      <c r="N2136" s="27"/>
      <c r="O2136" s="27">
        <v>2.0</v>
      </c>
      <c r="P2136" s="31">
        <v>367068.84</v>
      </c>
      <c r="Q2136" s="29">
        <v>6.3</v>
      </c>
      <c r="R2136" s="31">
        <v>344000.0</v>
      </c>
      <c r="S2136" s="27">
        <v>2677.0</v>
      </c>
      <c r="T2136" s="27">
        <v>11.52555</v>
      </c>
      <c r="U2136" s="34"/>
    </row>
    <row r="2137" hidden="1">
      <c r="A2137" s="27">
        <v>838.0</v>
      </c>
      <c r="B2137" s="27" t="s">
        <v>58</v>
      </c>
      <c r="C2137" s="27" t="s">
        <v>27</v>
      </c>
      <c r="D2137" s="27" t="s">
        <v>27</v>
      </c>
      <c r="E2137" s="27" t="s">
        <v>28</v>
      </c>
      <c r="F2137" s="27">
        <v>32.0</v>
      </c>
      <c r="G2137" s="27" t="s">
        <v>29</v>
      </c>
      <c r="H2137" s="27">
        <v>11.0</v>
      </c>
      <c r="I2137" s="27" t="s">
        <v>30</v>
      </c>
      <c r="J2137" s="27">
        <v>8.0</v>
      </c>
      <c r="K2137" s="28" t="s">
        <v>32</v>
      </c>
      <c r="L2137" s="31">
        <v>21475.53</v>
      </c>
      <c r="M2137" s="30">
        <v>11973.41</v>
      </c>
      <c r="N2137" s="27"/>
      <c r="O2137" s="27">
        <v>39.0</v>
      </c>
      <c r="P2137" s="31">
        <v>7.956993E7</v>
      </c>
      <c r="Q2137" s="29">
        <v>91.6</v>
      </c>
      <c r="R2137" s="31">
        <v>8.4336E7</v>
      </c>
      <c r="S2137" s="27">
        <v>82246.0</v>
      </c>
      <c r="T2137" s="27">
        <v>11.80034</v>
      </c>
      <c r="U2137" s="34"/>
    </row>
    <row r="2138" hidden="1">
      <c r="A2138" s="27">
        <v>839.0</v>
      </c>
      <c r="B2138" s="27" t="s">
        <v>58</v>
      </c>
      <c r="C2138" s="27" t="s">
        <v>27</v>
      </c>
      <c r="D2138" s="27" t="s">
        <v>27</v>
      </c>
      <c r="E2138" s="27" t="s">
        <v>28</v>
      </c>
      <c r="F2138" s="27">
        <v>32.0</v>
      </c>
      <c r="G2138" s="27" t="s">
        <v>29</v>
      </c>
      <c r="H2138" s="27">
        <v>11.0</v>
      </c>
      <c r="I2138" s="27" t="s">
        <v>30</v>
      </c>
      <c r="J2138" s="27">
        <v>8.0</v>
      </c>
      <c r="K2138" s="28" t="s">
        <v>33</v>
      </c>
      <c r="L2138" s="31">
        <v>151807.56</v>
      </c>
      <c r="M2138" s="30">
        <v>811.804</v>
      </c>
      <c r="N2138" s="27"/>
      <c r="O2138" s="27">
        <v>12.0</v>
      </c>
      <c r="P2138" s="31">
        <v>84394.45999999999</v>
      </c>
      <c r="Q2138" s="29">
        <v>1.4</v>
      </c>
      <c r="R2138" s="31">
        <v>883000.0</v>
      </c>
      <c r="S2138" s="27">
        <v>2424.0</v>
      </c>
      <c r="T2138" s="27">
        <v>13.07808</v>
      </c>
      <c r="U2138" s="34"/>
    </row>
    <row r="2139" hidden="1">
      <c r="A2139" s="27">
        <v>840.0</v>
      </c>
      <c r="B2139" s="27" t="s">
        <v>58</v>
      </c>
      <c r="C2139" s="27" t="s">
        <v>27</v>
      </c>
      <c r="D2139" s="27" t="s">
        <v>27</v>
      </c>
      <c r="E2139" s="27" t="s">
        <v>28</v>
      </c>
      <c r="F2139" s="27">
        <v>32.0</v>
      </c>
      <c r="G2139" s="27" t="s">
        <v>29</v>
      </c>
      <c r="H2139" s="27">
        <v>11.0</v>
      </c>
      <c r="I2139" s="27" t="s">
        <v>30</v>
      </c>
      <c r="J2139" s="27">
        <v>8.0</v>
      </c>
      <c r="K2139" s="28" t="s">
        <v>34</v>
      </c>
      <c r="L2139" s="31">
        <v>114716.6</v>
      </c>
      <c r="M2139" s="30">
        <v>112249.92</v>
      </c>
      <c r="N2139" s="27"/>
      <c r="O2139" s="27">
        <v>149.0</v>
      </c>
      <c r="P2139" s="31">
        <v>14863.210000000001</v>
      </c>
      <c r="Q2139" s="29">
        <v>0.1</v>
      </c>
      <c r="R2139" s="31">
        <v>7638000.0</v>
      </c>
      <c r="S2139" s="27">
        <v>9198.0</v>
      </c>
      <c r="T2139" s="27">
        <v>13.88217</v>
      </c>
      <c r="U2139" s="34"/>
    </row>
    <row r="2140" hidden="1">
      <c r="A2140" s="27">
        <v>841.0</v>
      </c>
      <c r="B2140" s="27" t="s">
        <v>58</v>
      </c>
      <c r="C2140" s="27" t="s">
        <v>27</v>
      </c>
      <c r="D2140" s="27" t="s">
        <v>27</v>
      </c>
      <c r="E2140" s="27" t="s">
        <v>28</v>
      </c>
      <c r="F2140" s="27">
        <v>32.0</v>
      </c>
      <c r="G2140" s="27" t="s">
        <v>29</v>
      </c>
      <c r="H2140" s="27">
        <v>11.0</v>
      </c>
      <c r="I2140" s="27" t="s">
        <v>30</v>
      </c>
      <c r="J2140" s="27">
        <v>8.0</v>
      </c>
      <c r="K2140" s="28" t="s">
        <v>35</v>
      </c>
      <c r="L2140" s="31">
        <v>139902.94</v>
      </c>
      <c r="M2140" s="30">
        <v>183.776</v>
      </c>
      <c r="N2140" s="27"/>
      <c r="O2140" s="27">
        <v>147.0</v>
      </c>
      <c r="P2140" s="31">
        <v>19729.75</v>
      </c>
      <c r="Q2140" s="29">
        <v>0.3</v>
      </c>
      <c r="R2140" s="31">
        <v>85000.0</v>
      </c>
      <c r="S2140" s="27">
        <v>1281.0</v>
      </c>
      <c r="T2140" s="27">
        <v>9.94736</v>
      </c>
      <c r="U2140" s="34"/>
    </row>
    <row r="2141" hidden="1">
      <c r="A2141" s="27">
        <v>842.0</v>
      </c>
      <c r="B2141" s="27" t="s">
        <v>58</v>
      </c>
      <c r="C2141" s="27" t="s">
        <v>27</v>
      </c>
      <c r="D2141" s="27" t="s">
        <v>27</v>
      </c>
      <c r="E2141" s="27" t="s">
        <v>28</v>
      </c>
      <c r="F2141" s="27">
        <v>32.0</v>
      </c>
      <c r="G2141" s="27" t="s">
        <v>29</v>
      </c>
      <c r="H2141" s="27">
        <v>11.0</v>
      </c>
      <c r="I2141" s="27" t="s">
        <v>30</v>
      </c>
      <c r="J2141" s="27">
        <v>8.0</v>
      </c>
      <c r="K2141" s="28" t="s">
        <v>36</v>
      </c>
      <c r="L2141" s="31">
        <v>128062.12</v>
      </c>
      <c r="M2141" s="30">
        <v>455.55</v>
      </c>
      <c r="N2141" s="27"/>
      <c r="O2141" s="27">
        <v>1.0</v>
      </c>
      <c r="P2141" s="31">
        <v>2709.17</v>
      </c>
      <c r="Q2141" s="82"/>
      <c r="R2141" s="31">
        <v>12000.0</v>
      </c>
      <c r="S2141" s="27">
        <v>937.0</v>
      </c>
      <c r="T2141" s="27">
        <v>3.67732</v>
      </c>
      <c r="U2141" s="34"/>
    </row>
    <row r="2142" hidden="1">
      <c r="A2142" s="27">
        <v>843.0</v>
      </c>
      <c r="B2142" s="27" t="s">
        <v>58</v>
      </c>
      <c r="C2142" s="27" t="s">
        <v>27</v>
      </c>
      <c r="D2142" s="27" t="s">
        <v>27</v>
      </c>
      <c r="E2142" s="27" t="s">
        <v>28</v>
      </c>
      <c r="F2142" s="27">
        <v>32.0</v>
      </c>
      <c r="G2142" s="27" t="s">
        <v>29</v>
      </c>
      <c r="H2142" s="27">
        <v>11.0</v>
      </c>
      <c r="I2142" s="27" t="s">
        <v>30</v>
      </c>
      <c r="J2142" s="27">
        <v>8.0</v>
      </c>
      <c r="K2142" s="28" t="s">
        <v>37</v>
      </c>
      <c r="L2142" s="31">
        <v>137763.65999999997</v>
      </c>
      <c r="M2142" s="30">
        <v>67.552</v>
      </c>
      <c r="N2142" s="27"/>
      <c r="O2142" s="27">
        <v>12.0</v>
      </c>
      <c r="P2142" s="31">
        <v>76604.06</v>
      </c>
      <c r="Q2142" s="29">
        <v>1.3</v>
      </c>
      <c r="R2142" s="31">
        <v>91000.0</v>
      </c>
      <c r="S2142" s="27">
        <v>1156.0</v>
      </c>
      <c r="T2142" s="27">
        <v>10.08123</v>
      </c>
      <c r="U2142" s="34"/>
    </row>
    <row r="2143" hidden="1">
      <c r="A2143" s="27">
        <v>844.0</v>
      </c>
      <c r="B2143" s="27" t="s">
        <v>58</v>
      </c>
      <c r="C2143" s="27" t="s">
        <v>27</v>
      </c>
      <c r="D2143" s="27" t="s">
        <v>27</v>
      </c>
      <c r="E2143" s="27" t="s">
        <v>28</v>
      </c>
      <c r="F2143" s="27">
        <v>32.0</v>
      </c>
      <c r="G2143" s="27" t="s">
        <v>29</v>
      </c>
      <c r="H2143" s="27">
        <v>11.0</v>
      </c>
      <c r="I2143" s="27" t="s">
        <v>30</v>
      </c>
      <c r="J2143" s="27">
        <v>8.0</v>
      </c>
      <c r="K2143" s="28" t="s">
        <v>38</v>
      </c>
      <c r="L2143" s="31">
        <v>164285.86000000002</v>
      </c>
      <c r="M2143" s="30">
        <v>283.391</v>
      </c>
      <c r="N2143" s="27"/>
      <c r="O2143" s="27">
        <v>165.0</v>
      </c>
      <c r="P2143" s="31">
        <v>45108.62</v>
      </c>
      <c r="Q2143" s="29">
        <v>0.8</v>
      </c>
      <c r="R2143" s="31">
        <v>118000.0</v>
      </c>
      <c r="S2143" s="27">
        <v>1523.0</v>
      </c>
      <c r="T2143" s="27">
        <v>10.7692</v>
      </c>
      <c r="U2143" s="34"/>
    </row>
    <row r="2144" hidden="1">
      <c r="A2144" s="27">
        <v>845.0</v>
      </c>
      <c r="B2144" s="27" t="s">
        <v>58</v>
      </c>
      <c r="C2144" s="27" t="s">
        <v>27</v>
      </c>
      <c r="D2144" s="27" t="s">
        <v>27</v>
      </c>
      <c r="E2144" s="27" t="s">
        <v>28</v>
      </c>
      <c r="F2144" s="27">
        <v>32.0</v>
      </c>
      <c r="G2144" s="27" t="s">
        <v>29</v>
      </c>
      <c r="H2144" s="27">
        <v>11.0</v>
      </c>
      <c r="I2144" s="27" t="s">
        <v>30</v>
      </c>
      <c r="J2144" s="27">
        <v>8.0</v>
      </c>
      <c r="K2144" s="28" t="s">
        <v>39</v>
      </c>
      <c r="L2144" s="31">
        <v>183456.13</v>
      </c>
      <c r="M2144" s="30">
        <v>50.784</v>
      </c>
      <c r="N2144" s="27"/>
      <c r="O2144" s="27">
        <v>12.0</v>
      </c>
      <c r="P2144" s="31">
        <v>153724.16</v>
      </c>
      <c r="Q2144" s="29">
        <v>2.6</v>
      </c>
      <c r="R2144" s="31">
        <v>168000.0</v>
      </c>
      <c r="S2144" s="27">
        <v>1650.0</v>
      </c>
      <c r="T2144" s="27">
        <v>9.69078</v>
      </c>
      <c r="U2144" s="34"/>
    </row>
    <row r="2145" hidden="1">
      <c r="A2145" s="27">
        <v>846.0</v>
      </c>
      <c r="B2145" s="27" t="s">
        <v>58</v>
      </c>
      <c r="C2145" s="27" t="s">
        <v>27</v>
      </c>
      <c r="D2145" s="27" t="s">
        <v>27</v>
      </c>
      <c r="E2145" s="27" t="s">
        <v>28</v>
      </c>
      <c r="F2145" s="27">
        <v>32.0</v>
      </c>
      <c r="G2145" s="27" t="s">
        <v>29</v>
      </c>
      <c r="H2145" s="27">
        <v>11.0</v>
      </c>
      <c r="I2145" s="27" t="s">
        <v>30</v>
      </c>
      <c r="J2145" s="27">
        <v>8.0</v>
      </c>
      <c r="K2145" s="28" t="s">
        <v>40</v>
      </c>
      <c r="L2145" s="31">
        <v>126776.66</v>
      </c>
      <c r="M2145" s="30">
        <v>3353.32</v>
      </c>
      <c r="N2145" s="27"/>
      <c r="O2145" s="27">
        <v>16.0</v>
      </c>
      <c r="P2145" s="31">
        <v>252096.78</v>
      </c>
      <c r="Q2145" s="29">
        <v>4.3</v>
      </c>
      <c r="R2145" s="31">
        <v>567000.0</v>
      </c>
      <c r="S2145" s="27">
        <v>2238.0</v>
      </c>
      <c r="T2145" s="27">
        <v>9.85555</v>
      </c>
      <c r="U2145" s="34"/>
    </row>
    <row r="2146" hidden="1">
      <c r="A2146" s="27">
        <v>847.0</v>
      </c>
      <c r="B2146" s="27" t="s">
        <v>58</v>
      </c>
      <c r="C2146" s="27" t="s">
        <v>27</v>
      </c>
      <c r="D2146" s="27" t="s">
        <v>27</v>
      </c>
      <c r="E2146" s="27" t="s">
        <v>28</v>
      </c>
      <c r="F2146" s="27">
        <v>32.0</v>
      </c>
      <c r="G2146" s="27" t="s">
        <v>29</v>
      </c>
      <c r="H2146" s="27">
        <v>11.0</v>
      </c>
      <c r="I2146" s="27" t="s">
        <v>30</v>
      </c>
      <c r="J2146" s="27">
        <v>8.0</v>
      </c>
      <c r="K2146" s="28" t="s">
        <v>41</v>
      </c>
      <c r="L2146" s="31">
        <v>15344.5</v>
      </c>
      <c r="M2146" s="30">
        <v>4133.38</v>
      </c>
      <c r="N2146" s="27"/>
      <c r="O2146" s="27">
        <v>22.0</v>
      </c>
      <c r="P2146" s="31">
        <v>1894.8700000000001</v>
      </c>
      <c r="Q2146" s="82"/>
      <c r="R2146" s="31">
        <v>340000.0</v>
      </c>
      <c r="S2146" s="27">
        <v>1429.0</v>
      </c>
      <c r="T2146" s="27">
        <v>11.10032</v>
      </c>
      <c r="U2146" s="34"/>
    </row>
    <row r="2147" hidden="1">
      <c r="A2147" s="27">
        <v>848.0</v>
      </c>
      <c r="B2147" s="27" t="s">
        <v>58</v>
      </c>
      <c r="C2147" s="27" t="s">
        <v>27</v>
      </c>
      <c r="D2147" s="27" t="s">
        <v>27</v>
      </c>
      <c r="E2147" s="27" t="s">
        <v>28</v>
      </c>
      <c r="F2147" s="27">
        <v>32.0</v>
      </c>
      <c r="G2147" s="27" t="s">
        <v>29</v>
      </c>
      <c r="H2147" s="27">
        <v>11.0</v>
      </c>
      <c r="I2147" s="27" t="s">
        <v>30</v>
      </c>
      <c r="J2147" s="27">
        <v>8.0</v>
      </c>
      <c r="K2147" s="28" t="s">
        <v>42</v>
      </c>
      <c r="L2147" s="31">
        <v>107412.40999999999</v>
      </c>
      <c r="M2147" s="30">
        <v>101.631</v>
      </c>
      <c r="N2147" s="27"/>
      <c r="O2147" s="27">
        <v>139.0</v>
      </c>
      <c r="P2147" s="31">
        <v>6804.509999999999</v>
      </c>
      <c r="Q2147" s="29">
        <v>0.1</v>
      </c>
      <c r="R2147" s="31">
        <v>62000.0</v>
      </c>
      <c r="S2147" s="27">
        <v>1163.0</v>
      </c>
      <c r="T2147" s="27">
        <v>9.8742</v>
      </c>
      <c r="U2147" s="34"/>
    </row>
    <row r="2148" hidden="1">
      <c r="A2148" s="27">
        <v>849.0</v>
      </c>
      <c r="B2148" s="27" t="s">
        <v>58</v>
      </c>
      <c r="C2148" s="27" t="s">
        <v>27</v>
      </c>
      <c r="D2148" s="27" t="s">
        <v>27</v>
      </c>
      <c r="E2148" s="27" t="s">
        <v>28</v>
      </c>
      <c r="F2148" s="27">
        <v>32.0</v>
      </c>
      <c r="G2148" s="27" t="s">
        <v>29</v>
      </c>
      <c r="H2148" s="27">
        <v>11.0</v>
      </c>
      <c r="I2148" s="27" t="s">
        <v>30</v>
      </c>
      <c r="J2148" s="27">
        <v>8.0</v>
      </c>
      <c r="K2148" s="28" t="s">
        <v>43</v>
      </c>
      <c r="L2148" s="31">
        <v>15024.0</v>
      </c>
      <c r="M2148" s="30">
        <v>3093.68</v>
      </c>
      <c r="N2148" s="27"/>
      <c r="O2148" s="27">
        <v>139.0</v>
      </c>
      <c r="P2148" s="31">
        <v>1.0135953E8</v>
      </c>
      <c r="Q2148" s="29">
        <v>94.0</v>
      </c>
      <c r="R2148" s="31">
        <v>1.17341E8</v>
      </c>
      <c r="S2148" s="27">
        <v>104670.0</v>
      </c>
      <c r="T2148" s="27">
        <v>11.98331</v>
      </c>
      <c r="U2148" s="34"/>
    </row>
    <row r="2149" hidden="1">
      <c r="A2149" s="27">
        <v>850.0</v>
      </c>
      <c r="B2149" s="27" t="s">
        <v>58</v>
      </c>
      <c r="C2149" s="27" t="s">
        <v>27</v>
      </c>
      <c r="D2149" s="27" t="s">
        <v>27</v>
      </c>
      <c r="E2149" s="27" t="s">
        <v>28</v>
      </c>
      <c r="F2149" s="27">
        <v>32.0</v>
      </c>
      <c r="G2149" s="27" t="s">
        <v>29</v>
      </c>
      <c r="H2149" s="27">
        <v>11.0</v>
      </c>
      <c r="I2149" s="27" t="s">
        <v>30</v>
      </c>
      <c r="J2149" s="27">
        <v>8.0</v>
      </c>
      <c r="K2149" s="28" t="s">
        <v>44</v>
      </c>
      <c r="L2149" s="31">
        <v>110494.72</v>
      </c>
      <c r="M2149" s="30">
        <v>1056.38</v>
      </c>
      <c r="N2149" s="27"/>
      <c r="O2149" s="27">
        <v>5.0</v>
      </c>
      <c r="P2149" s="31">
        <v>11577.460000000001</v>
      </c>
      <c r="Q2149" s="29">
        <v>0.2</v>
      </c>
      <c r="R2149" s="31">
        <v>30000.0</v>
      </c>
      <c r="S2149" s="27">
        <v>1060.0</v>
      </c>
      <c r="T2149" s="27">
        <v>10.02588</v>
      </c>
      <c r="U2149" s="34"/>
    </row>
    <row r="2150" hidden="1">
      <c r="A2150" s="27">
        <v>851.0</v>
      </c>
      <c r="B2150" s="27" t="s">
        <v>58</v>
      </c>
      <c r="C2150" s="27" t="s">
        <v>27</v>
      </c>
      <c r="D2150" s="27" t="s">
        <v>27</v>
      </c>
      <c r="E2150" s="27" t="s">
        <v>28</v>
      </c>
      <c r="F2150" s="27">
        <v>32.0</v>
      </c>
      <c r="G2150" s="27" t="s">
        <v>29</v>
      </c>
      <c r="H2150" s="27">
        <v>11.0</v>
      </c>
      <c r="I2150" s="27" t="s">
        <v>30</v>
      </c>
      <c r="J2150" s="27">
        <v>8.0</v>
      </c>
      <c r="K2150" s="28" t="s">
        <v>45</v>
      </c>
      <c r="L2150" s="31">
        <v>109194.48</v>
      </c>
      <c r="M2150" s="30">
        <v>540.444</v>
      </c>
      <c r="N2150" s="27"/>
      <c r="O2150" s="27">
        <v>12.0</v>
      </c>
      <c r="P2150" s="31">
        <v>6159.74</v>
      </c>
      <c r="Q2150" s="29">
        <v>0.1</v>
      </c>
      <c r="R2150" s="31">
        <v>170000.0</v>
      </c>
      <c r="S2150" s="27">
        <v>968.0</v>
      </c>
      <c r="T2150" s="27">
        <v>11.07359</v>
      </c>
      <c r="U2150" s="34"/>
    </row>
    <row r="2151" hidden="1">
      <c r="A2151" s="27">
        <v>852.0</v>
      </c>
      <c r="B2151" s="27" t="s">
        <v>58</v>
      </c>
      <c r="C2151" s="27" t="s">
        <v>27</v>
      </c>
      <c r="D2151" s="27" t="s">
        <v>27</v>
      </c>
      <c r="E2151" s="27" t="s">
        <v>28</v>
      </c>
      <c r="F2151" s="27">
        <v>32.0</v>
      </c>
      <c r="G2151" s="27" t="s">
        <v>29</v>
      </c>
      <c r="H2151" s="27">
        <v>11.0</v>
      </c>
      <c r="I2151" s="27" t="s">
        <v>30</v>
      </c>
      <c r="J2151" s="27">
        <v>8.0</v>
      </c>
      <c r="K2151" s="28" t="s">
        <v>46</v>
      </c>
      <c r="L2151" s="31">
        <v>8387.119999999999</v>
      </c>
      <c r="M2151" s="30">
        <v>257650.23</v>
      </c>
      <c r="N2151" s="27"/>
      <c r="O2151" s="27">
        <v>7.0</v>
      </c>
      <c r="P2151" s="31">
        <v>11904.820000000002</v>
      </c>
      <c r="Q2151" s="29">
        <v>0.1</v>
      </c>
      <c r="R2151" s="31">
        <v>1.1605E7</v>
      </c>
      <c r="S2151" s="27">
        <v>12552.0</v>
      </c>
      <c r="T2151" s="27">
        <v>10.08456</v>
      </c>
      <c r="U2151" s="34"/>
    </row>
    <row r="2152" hidden="1">
      <c r="A2152" s="27">
        <v>853.0</v>
      </c>
      <c r="B2152" s="27" t="s">
        <v>58</v>
      </c>
      <c r="C2152" s="27" t="s">
        <v>27</v>
      </c>
      <c r="D2152" s="27" t="s">
        <v>27</v>
      </c>
      <c r="E2152" s="27" t="s">
        <v>28</v>
      </c>
      <c r="F2152" s="27">
        <v>32.0</v>
      </c>
      <c r="G2152" s="27" t="s">
        <v>29</v>
      </c>
      <c r="H2152" s="27">
        <v>11.0</v>
      </c>
      <c r="I2152" s="27" t="s">
        <v>30</v>
      </c>
      <c r="J2152" s="27">
        <v>8.0</v>
      </c>
      <c r="K2152" s="28" t="s">
        <v>47</v>
      </c>
      <c r="L2152" s="31">
        <v>96652.64</v>
      </c>
      <c r="M2152" s="30">
        <v>10159.55</v>
      </c>
      <c r="N2152" s="27"/>
      <c r="O2152" s="27">
        <v>11.0</v>
      </c>
      <c r="P2152" s="31">
        <v>150982.27</v>
      </c>
      <c r="Q2152" s="29">
        <v>1.7</v>
      </c>
      <c r="R2152" s="31">
        <v>2419000.0</v>
      </c>
      <c r="S2152" s="27">
        <v>3555.0</v>
      </c>
      <c r="T2152" s="27">
        <v>10.72022</v>
      </c>
      <c r="U2152" s="34"/>
    </row>
    <row r="2153" hidden="1">
      <c r="A2153" s="27">
        <v>854.0</v>
      </c>
      <c r="B2153" s="27" t="s">
        <v>58</v>
      </c>
      <c r="C2153" s="27" t="s">
        <v>27</v>
      </c>
      <c r="D2153" s="27" t="s">
        <v>27</v>
      </c>
      <c r="E2153" s="27" t="s">
        <v>28</v>
      </c>
      <c r="F2153" s="27">
        <v>32.0</v>
      </c>
      <c r="G2153" s="27" t="s">
        <v>29</v>
      </c>
      <c r="H2153" s="27">
        <v>11.0</v>
      </c>
      <c r="I2153" s="27" t="s">
        <v>30</v>
      </c>
      <c r="J2153" s="27">
        <v>8.0</v>
      </c>
      <c r="K2153" s="28" t="s">
        <v>48</v>
      </c>
      <c r="L2153" s="31">
        <v>134011.25</v>
      </c>
      <c r="M2153" s="30">
        <v>57292.43</v>
      </c>
      <c r="N2153" s="27"/>
      <c r="O2153" s="27">
        <v>19.0</v>
      </c>
      <c r="P2153" s="31">
        <v>116894.62000000001</v>
      </c>
      <c r="Q2153" s="29">
        <v>1.0</v>
      </c>
      <c r="R2153" s="31">
        <v>6305000.0</v>
      </c>
      <c r="S2153" s="27">
        <v>7821.0</v>
      </c>
      <c r="T2153" s="27">
        <v>11.11925</v>
      </c>
      <c r="U2153" s="34"/>
    </row>
    <row r="2154" hidden="1">
      <c r="A2154" s="27">
        <v>855.0</v>
      </c>
      <c r="B2154" s="27" t="s">
        <v>58</v>
      </c>
      <c r="C2154" s="27" t="s">
        <v>27</v>
      </c>
      <c r="D2154" s="27" t="s">
        <v>27</v>
      </c>
      <c r="E2154" s="27" t="s">
        <v>28</v>
      </c>
      <c r="F2154" s="27">
        <v>32.0</v>
      </c>
      <c r="G2154" s="27" t="s">
        <v>29</v>
      </c>
      <c r="H2154" s="27">
        <v>11.0</v>
      </c>
      <c r="I2154" s="27" t="s">
        <v>30</v>
      </c>
      <c r="J2154" s="27">
        <v>8.0</v>
      </c>
      <c r="K2154" s="28" t="s">
        <v>49</v>
      </c>
      <c r="L2154" s="31">
        <v>168628.16</v>
      </c>
      <c r="M2154" s="30">
        <v>446.078</v>
      </c>
      <c r="N2154" s="27"/>
      <c r="O2154" s="27">
        <v>3.0</v>
      </c>
      <c r="P2154" s="31">
        <v>61487.549999999996</v>
      </c>
      <c r="Q2154" s="29">
        <v>1.1</v>
      </c>
      <c r="R2154" s="31">
        <v>78000.0</v>
      </c>
      <c r="S2154" s="27">
        <v>1305.0</v>
      </c>
      <c r="T2154" s="27">
        <v>9.91934</v>
      </c>
      <c r="U2154" s="34"/>
    </row>
    <row r="2155" hidden="1">
      <c r="A2155" s="27">
        <v>856.0</v>
      </c>
      <c r="B2155" s="27" t="s">
        <v>58</v>
      </c>
      <c r="C2155" s="27" t="s">
        <v>27</v>
      </c>
      <c r="D2155" s="27" t="s">
        <v>27</v>
      </c>
      <c r="E2155" s="27" t="s">
        <v>28</v>
      </c>
      <c r="F2155" s="27">
        <v>32.0</v>
      </c>
      <c r="G2155" s="27" t="s">
        <v>29</v>
      </c>
      <c r="H2155" s="27">
        <v>11.0</v>
      </c>
      <c r="I2155" s="27" t="s">
        <v>30</v>
      </c>
      <c r="J2155" s="27">
        <v>8.0</v>
      </c>
      <c r="K2155" s="28" t="s">
        <v>50</v>
      </c>
      <c r="L2155" s="31">
        <v>122461.14</v>
      </c>
      <c r="M2155" s="30">
        <v>31692.76</v>
      </c>
      <c r="N2155" s="27"/>
      <c r="O2155" s="27">
        <v>23.0</v>
      </c>
      <c r="P2155" s="31">
        <v>229675.76</v>
      </c>
      <c r="Q2155" s="29">
        <v>1.3</v>
      </c>
      <c r="R2155" s="31">
        <v>1.151E7</v>
      </c>
      <c r="S2155" s="27">
        <v>13578.0</v>
      </c>
      <c r="T2155" s="27">
        <v>12.60562</v>
      </c>
      <c r="U2155" s="34"/>
    </row>
    <row r="2156" hidden="1">
      <c r="A2156" s="27">
        <v>857.0</v>
      </c>
      <c r="B2156" s="27" t="s">
        <v>58</v>
      </c>
      <c r="C2156" s="27" t="s">
        <v>27</v>
      </c>
      <c r="D2156" s="27" t="s">
        <v>27</v>
      </c>
      <c r="E2156" s="27" t="s">
        <v>28</v>
      </c>
      <c r="F2156" s="27">
        <v>32.0</v>
      </c>
      <c r="G2156" s="27" t="s">
        <v>29</v>
      </c>
      <c r="H2156" s="27">
        <v>11.0</v>
      </c>
      <c r="I2156" s="27" t="s">
        <v>30</v>
      </c>
      <c r="J2156" s="27">
        <v>8.0</v>
      </c>
      <c r="K2156" s="28" t="s">
        <v>51</v>
      </c>
      <c r="L2156" s="29"/>
      <c r="M2156" s="30"/>
      <c r="N2156" s="27"/>
      <c r="O2156" s="27"/>
      <c r="P2156" s="31"/>
      <c r="Q2156" s="31"/>
      <c r="R2156" s="29" t="s">
        <v>30</v>
      </c>
      <c r="S2156" s="27" t="s">
        <v>30</v>
      </c>
      <c r="T2156" s="27" t="s">
        <v>30</v>
      </c>
      <c r="U2156" s="34"/>
    </row>
    <row r="2157" hidden="1">
      <c r="A2157" s="27">
        <v>858.0</v>
      </c>
      <c r="B2157" s="27" t="s">
        <v>58</v>
      </c>
      <c r="C2157" s="27" t="s">
        <v>27</v>
      </c>
      <c r="D2157" s="27" t="s">
        <v>27</v>
      </c>
      <c r="E2157" s="27" t="s">
        <v>28</v>
      </c>
      <c r="F2157" s="27">
        <v>32.0</v>
      </c>
      <c r="G2157" s="27" t="s">
        <v>29</v>
      </c>
      <c r="H2157" s="27">
        <v>11.0</v>
      </c>
      <c r="I2157" s="27" t="s">
        <v>30</v>
      </c>
      <c r="J2157" s="27">
        <v>8.0</v>
      </c>
      <c r="K2157" s="28" t="s">
        <v>52</v>
      </c>
      <c r="L2157" s="29"/>
      <c r="M2157" s="30"/>
      <c r="N2157" s="27"/>
      <c r="O2157" s="27"/>
      <c r="P2157" s="31"/>
      <c r="Q2157" s="31"/>
      <c r="R2157" s="29" t="s">
        <v>30</v>
      </c>
      <c r="S2157" s="27" t="s">
        <v>30</v>
      </c>
      <c r="T2157" s="27" t="s">
        <v>30</v>
      </c>
      <c r="U2157" s="34"/>
    </row>
    <row r="2158" hidden="1">
      <c r="A2158" s="83">
        <v>1.0</v>
      </c>
      <c r="B2158" s="84" t="s">
        <v>58</v>
      </c>
      <c r="C2158" s="84" t="s">
        <v>27</v>
      </c>
      <c r="D2158" s="84" t="s">
        <v>27</v>
      </c>
      <c r="E2158" s="84" t="s">
        <v>27</v>
      </c>
      <c r="F2158" s="84">
        <v>48.0</v>
      </c>
      <c r="G2158" s="84" t="s">
        <v>29</v>
      </c>
      <c r="H2158" s="27">
        <v>11.0</v>
      </c>
      <c r="I2158" s="84" t="s">
        <v>59</v>
      </c>
      <c r="J2158" s="84">
        <v>1.0</v>
      </c>
      <c r="K2158" s="84" t="s">
        <v>31</v>
      </c>
      <c r="L2158" s="85">
        <v>28687.31</v>
      </c>
      <c r="M2158" s="85">
        <v>22.45</v>
      </c>
      <c r="N2158" s="84"/>
      <c r="O2158" s="86">
        <v>2.0</v>
      </c>
      <c r="P2158" s="85">
        <v>29776.86</v>
      </c>
      <c r="Q2158" s="87"/>
      <c r="R2158" s="88">
        <v>58000.0</v>
      </c>
      <c r="S2158" s="89">
        <v>1355.0</v>
      </c>
      <c r="T2158" s="89">
        <v>22.16941</v>
      </c>
      <c r="U2158" s="74"/>
    </row>
    <row r="2159" hidden="1">
      <c r="A2159" s="83">
        <v>2.0</v>
      </c>
      <c r="B2159" s="84" t="s">
        <v>58</v>
      </c>
      <c r="C2159" s="84" t="s">
        <v>27</v>
      </c>
      <c r="D2159" s="84" t="s">
        <v>27</v>
      </c>
      <c r="E2159" s="84" t="s">
        <v>27</v>
      </c>
      <c r="F2159" s="84">
        <v>48.0</v>
      </c>
      <c r="G2159" s="84" t="s">
        <v>29</v>
      </c>
      <c r="H2159" s="27">
        <v>11.0</v>
      </c>
      <c r="I2159" s="84" t="s">
        <v>59</v>
      </c>
      <c r="J2159" s="84">
        <v>1.0</v>
      </c>
      <c r="K2159" s="84" t="s">
        <v>32</v>
      </c>
      <c r="L2159" s="85">
        <v>1675.48</v>
      </c>
      <c r="M2159" s="85">
        <v>825.98</v>
      </c>
      <c r="N2159" s="84"/>
      <c r="O2159" s="86">
        <v>61.0</v>
      </c>
      <c r="P2159" s="85">
        <v>1197662.59</v>
      </c>
      <c r="Q2159" s="87"/>
      <c r="R2159" s="88">
        <v>1380000.0</v>
      </c>
      <c r="S2159" s="89">
        <v>3002.0</v>
      </c>
      <c r="T2159" s="89">
        <v>28.1321</v>
      </c>
      <c r="U2159" s="74"/>
    </row>
    <row r="2160" hidden="1">
      <c r="A2160" s="83">
        <v>3.0</v>
      </c>
      <c r="B2160" s="84" t="s">
        <v>58</v>
      </c>
      <c r="C2160" s="84" t="s">
        <v>27</v>
      </c>
      <c r="D2160" s="84" t="s">
        <v>27</v>
      </c>
      <c r="E2160" s="84" t="s">
        <v>27</v>
      </c>
      <c r="F2160" s="84">
        <v>48.0</v>
      </c>
      <c r="G2160" s="84" t="s">
        <v>29</v>
      </c>
      <c r="H2160" s="27">
        <v>11.0</v>
      </c>
      <c r="I2160" s="84" t="s">
        <v>59</v>
      </c>
      <c r="J2160" s="84">
        <v>1.0</v>
      </c>
      <c r="K2160" s="84" t="s">
        <v>33</v>
      </c>
      <c r="L2160" s="85">
        <v>14686.88</v>
      </c>
      <c r="M2160" s="85">
        <v>110.02</v>
      </c>
      <c r="N2160" s="84"/>
      <c r="O2160" s="86">
        <v>20.0</v>
      </c>
      <c r="P2160" s="85">
        <v>11870.61</v>
      </c>
      <c r="Q2160" s="87"/>
      <c r="R2160" s="88">
        <v>116000.0</v>
      </c>
      <c r="S2160" s="89">
        <v>1140.0</v>
      </c>
      <c r="T2160" s="89">
        <v>24.50768</v>
      </c>
      <c r="U2160" s="74"/>
    </row>
    <row r="2161" hidden="1">
      <c r="A2161" s="83">
        <v>4.0</v>
      </c>
      <c r="B2161" s="84" t="s">
        <v>58</v>
      </c>
      <c r="C2161" s="84" t="s">
        <v>27</v>
      </c>
      <c r="D2161" s="84" t="s">
        <v>27</v>
      </c>
      <c r="E2161" s="84" t="s">
        <v>27</v>
      </c>
      <c r="F2161" s="84">
        <v>48.0</v>
      </c>
      <c r="G2161" s="84" t="s">
        <v>29</v>
      </c>
      <c r="H2161" s="27">
        <v>11.0</v>
      </c>
      <c r="I2161" s="84" t="s">
        <v>59</v>
      </c>
      <c r="J2161" s="84">
        <v>1.0</v>
      </c>
      <c r="K2161" s="84" t="s">
        <v>34</v>
      </c>
      <c r="L2161" s="85">
        <v>9875.93</v>
      </c>
      <c r="M2161" s="85">
        <v>11684.63</v>
      </c>
      <c r="N2161" s="84"/>
      <c r="O2161" s="86">
        <v>153.0</v>
      </c>
      <c r="P2161" s="85">
        <v>3287.62</v>
      </c>
      <c r="Q2161" s="87"/>
      <c r="R2161" s="88">
        <v>1077000.0</v>
      </c>
      <c r="S2161" s="89">
        <v>2316.0</v>
      </c>
      <c r="T2161" s="89">
        <v>29.16502</v>
      </c>
      <c r="U2161" s="74"/>
    </row>
    <row r="2162" hidden="1">
      <c r="A2162" s="83">
        <v>5.0</v>
      </c>
      <c r="B2162" s="84" t="s">
        <v>58</v>
      </c>
      <c r="C2162" s="84" t="s">
        <v>27</v>
      </c>
      <c r="D2162" s="84" t="s">
        <v>27</v>
      </c>
      <c r="E2162" s="84" t="s">
        <v>27</v>
      </c>
      <c r="F2162" s="84">
        <v>48.0</v>
      </c>
      <c r="G2162" s="84" t="s">
        <v>29</v>
      </c>
      <c r="H2162" s="27">
        <v>11.0</v>
      </c>
      <c r="I2162" s="84" t="s">
        <v>59</v>
      </c>
      <c r="J2162" s="84">
        <v>1.0</v>
      </c>
      <c r="K2162" s="84" t="s">
        <v>35</v>
      </c>
      <c r="L2162" s="85">
        <v>13969.12</v>
      </c>
      <c r="M2162" s="85">
        <v>112.72</v>
      </c>
      <c r="N2162" s="84"/>
      <c r="O2162" s="86">
        <v>157.0</v>
      </c>
      <c r="P2162" s="85">
        <v>3631.27</v>
      </c>
      <c r="Q2162" s="87"/>
      <c r="R2162" s="88">
        <v>75000.0</v>
      </c>
      <c r="S2162" s="89">
        <v>974.0</v>
      </c>
      <c r="T2162" s="89">
        <v>24.32683</v>
      </c>
      <c r="U2162" s="74"/>
    </row>
    <row r="2163" hidden="1">
      <c r="A2163" s="83">
        <v>6.0</v>
      </c>
      <c r="B2163" s="84" t="s">
        <v>58</v>
      </c>
      <c r="C2163" s="84" t="s">
        <v>27</v>
      </c>
      <c r="D2163" s="84" t="s">
        <v>27</v>
      </c>
      <c r="E2163" s="84" t="s">
        <v>27</v>
      </c>
      <c r="F2163" s="84">
        <v>48.0</v>
      </c>
      <c r="G2163" s="84" t="s">
        <v>29</v>
      </c>
      <c r="H2163" s="27">
        <v>11.0</v>
      </c>
      <c r="I2163" s="84" t="s">
        <v>59</v>
      </c>
      <c r="J2163" s="84">
        <v>1.0</v>
      </c>
      <c r="K2163" s="84" t="s">
        <v>36</v>
      </c>
      <c r="L2163" s="85">
        <v>13807.42</v>
      </c>
      <c r="M2163" s="85">
        <v>65.36</v>
      </c>
      <c r="N2163" s="84"/>
      <c r="O2163" s="86">
        <v>1.0</v>
      </c>
      <c r="P2163" s="85">
        <v>570.72</v>
      </c>
      <c r="Q2163" s="87"/>
      <c r="R2163" s="88">
        <v>10000.0</v>
      </c>
      <c r="S2163" s="89">
        <v>744.0</v>
      </c>
      <c r="T2163" s="89">
        <v>10.54124</v>
      </c>
      <c r="U2163" s="74"/>
    </row>
    <row r="2164" hidden="1">
      <c r="A2164" s="83">
        <v>7.0</v>
      </c>
      <c r="B2164" s="84" t="s">
        <v>58</v>
      </c>
      <c r="C2164" s="84" t="s">
        <v>27</v>
      </c>
      <c r="D2164" s="84" t="s">
        <v>27</v>
      </c>
      <c r="E2164" s="84" t="s">
        <v>27</v>
      </c>
      <c r="F2164" s="84">
        <v>48.0</v>
      </c>
      <c r="G2164" s="84" t="s">
        <v>29</v>
      </c>
      <c r="H2164" s="27">
        <v>11.0</v>
      </c>
      <c r="I2164" s="84" t="s">
        <v>59</v>
      </c>
      <c r="J2164" s="84">
        <v>1.0</v>
      </c>
      <c r="K2164" s="84" t="s">
        <v>37</v>
      </c>
      <c r="L2164" s="85">
        <v>15796.24</v>
      </c>
      <c r="M2164" s="85">
        <v>37.71</v>
      </c>
      <c r="N2164" s="84"/>
      <c r="O2164" s="86">
        <v>22.0</v>
      </c>
      <c r="P2164" s="85">
        <v>10341.08</v>
      </c>
      <c r="Q2164" s="87"/>
      <c r="R2164" s="88">
        <v>27000.0</v>
      </c>
      <c r="S2164" s="89">
        <v>907.0</v>
      </c>
      <c r="T2164" s="89">
        <v>24.311</v>
      </c>
      <c r="U2164" s="74"/>
    </row>
    <row r="2165" hidden="1">
      <c r="A2165" s="83">
        <v>8.0</v>
      </c>
      <c r="B2165" s="84" t="s">
        <v>58</v>
      </c>
      <c r="C2165" s="84" t="s">
        <v>27</v>
      </c>
      <c r="D2165" s="84" t="s">
        <v>27</v>
      </c>
      <c r="E2165" s="84" t="s">
        <v>27</v>
      </c>
      <c r="F2165" s="84">
        <v>48.0</v>
      </c>
      <c r="G2165" s="84" t="s">
        <v>29</v>
      </c>
      <c r="H2165" s="27">
        <v>11.0</v>
      </c>
      <c r="I2165" s="84" t="s">
        <v>59</v>
      </c>
      <c r="J2165" s="84">
        <v>1.0</v>
      </c>
      <c r="K2165" s="84" t="s">
        <v>38</v>
      </c>
      <c r="L2165" s="85">
        <v>16186.88</v>
      </c>
      <c r="M2165" s="85">
        <v>155.98</v>
      </c>
      <c r="N2165" s="84"/>
      <c r="O2165" s="86">
        <v>179.0</v>
      </c>
      <c r="P2165" s="85">
        <v>4911.4</v>
      </c>
      <c r="Q2165" s="87"/>
      <c r="R2165" s="88">
        <v>80000.0</v>
      </c>
      <c r="S2165" s="89">
        <v>1169.0</v>
      </c>
      <c r="T2165" s="89">
        <v>25.35974</v>
      </c>
      <c r="U2165" s="74"/>
    </row>
    <row r="2166" hidden="1">
      <c r="A2166" s="83">
        <v>9.0</v>
      </c>
      <c r="B2166" s="84" t="s">
        <v>58</v>
      </c>
      <c r="C2166" s="84" t="s">
        <v>27</v>
      </c>
      <c r="D2166" s="84" t="s">
        <v>27</v>
      </c>
      <c r="E2166" s="84" t="s">
        <v>27</v>
      </c>
      <c r="F2166" s="84">
        <v>48.0</v>
      </c>
      <c r="G2166" s="84" t="s">
        <v>29</v>
      </c>
      <c r="H2166" s="27">
        <v>11.0</v>
      </c>
      <c r="I2166" s="84" t="s">
        <v>59</v>
      </c>
      <c r="J2166" s="84">
        <v>1.0</v>
      </c>
      <c r="K2166" s="84" t="s">
        <v>39</v>
      </c>
      <c r="L2166" s="85">
        <v>18024.38</v>
      </c>
      <c r="M2166" s="85">
        <v>28.78</v>
      </c>
      <c r="N2166" s="84"/>
      <c r="O2166" s="86">
        <v>22.0</v>
      </c>
      <c r="P2166" s="85">
        <v>18603.52</v>
      </c>
      <c r="Q2166" s="87"/>
      <c r="R2166" s="88">
        <v>36000.0</v>
      </c>
      <c r="S2166" s="89">
        <v>1011.0</v>
      </c>
      <c r="T2166" s="89">
        <v>23.98029</v>
      </c>
      <c r="U2166" s="74"/>
    </row>
    <row r="2167" hidden="1">
      <c r="A2167" s="83">
        <v>10.0</v>
      </c>
      <c r="B2167" s="84" t="s">
        <v>58</v>
      </c>
      <c r="C2167" s="84" t="s">
        <v>27</v>
      </c>
      <c r="D2167" s="84" t="s">
        <v>27</v>
      </c>
      <c r="E2167" s="84" t="s">
        <v>27</v>
      </c>
      <c r="F2167" s="84">
        <v>48.0</v>
      </c>
      <c r="G2167" s="84" t="s">
        <v>29</v>
      </c>
      <c r="H2167" s="27">
        <v>11.0</v>
      </c>
      <c r="I2167" s="84" t="s">
        <v>59</v>
      </c>
      <c r="J2167" s="84">
        <v>1.0</v>
      </c>
      <c r="K2167" s="84" t="s">
        <v>40</v>
      </c>
      <c r="L2167" s="85">
        <v>14540.83</v>
      </c>
      <c r="M2167" s="85">
        <v>279.57</v>
      </c>
      <c r="N2167" s="84"/>
      <c r="O2167" s="86">
        <v>110.0</v>
      </c>
      <c r="P2167" s="85">
        <v>35444.3</v>
      </c>
      <c r="Q2167" s="87"/>
      <c r="R2167" s="88">
        <v>104000.0</v>
      </c>
      <c r="S2167" s="89">
        <v>1164.0</v>
      </c>
      <c r="T2167" s="89">
        <v>24.62081</v>
      </c>
      <c r="U2167" s="74"/>
    </row>
    <row r="2168" hidden="1">
      <c r="A2168" s="83">
        <v>11.0</v>
      </c>
      <c r="B2168" s="84" t="s">
        <v>58</v>
      </c>
      <c r="C2168" s="84" t="s">
        <v>27</v>
      </c>
      <c r="D2168" s="84" t="s">
        <v>27</v>
      </c>
      <c r="E2168" s="84" t="s">
        <v>27</v>
      </c>
      <c r="F2168" s="84">
        <v>48.0</v>
      </c>
      <c r="G2168" s="84" t="s">
        <v>29</v>
      </c>
      <c r="H2168" s="27">
        <v>11.0</v>
      </c>
      <c r="I2168" s="84" t="s">
        <v>59</v>
      </c>
      <c r="J2168" s="84">
        <v>1.0</v>
      </c>
      <c r="K2168" s="84" t="s">
        <v>41</v>
      </c>
      <c r="L2168" s="85">
        <v>1295.34</v>
      </c>
      <c r="M2168" s="85">
        <v>575.53</v>
      </c>
      <c r="N2168" s="84"/>
      <c r="O2168" s="86">
        <v>76.0</v>
      </c>
      <c r="P2168" s="85">
        <v>2342.06</v>
      </c>
      <c r="Q2168" s="87"/>
      <c r="R2168" s="88">
        <v>91000.0</v>
      </c>
      <c r="S2168" s="89">
        <v>1199.0</v>
      </c>
      <c r="T2168" s="89">
        <v>25.99434</v>
      </c>
      <c r="U2168" s="74"/>
    </row>
    <row r="2169" hidden="1">
      <c r="A2169" s="83">
        <v>12.0</v>
      </c>
      <c r="B2169" s="84" t="s">
        <v>58</v>
      </c>
      <c r="C2169" s="84" t="s">
        <v>27</v>
      </c>
      <c r="D2169" s="84" t="s">
        <v>27</v>
      </c>
      <c r="E2169" s="84" t="s">
        <v>27</v>
      </c>
      <c r="F2169" s="84">
        <v>48.0</v>
      </c>
      <c r="G2169" s="84" t="s">
        <v>29</v>
      </c>
      <c r="H2169" s="27">
        <v>11.0</v>
      </c>
      <c r="I2169" s="84" t="s">
        <v>59</v>
      </c>
      <c r="J2169" s="84">
        <v>1.0</v>
      </c>
      <c r="K2169" s="84" t="s">
        <v>42</v>
      </c>
      <c r="L2169" s="85">
        <v>12332.74</v>
      </c>
      <c r="M2169" s="85">
        <v>51.62</v>
      </c>
      <c r="N2169" s="84"/>
      <c r="O2169" s="86">
        <v>141.0</v>
      </c>
      <c r="P2169" s="85">
        <v>1802.83</v>
      </c>
      <c r="Q2169" s="87"/>
      <c r="R2169" s="88">
        <v>62000.0</v>
      </c>
      <c r="S2169" s="89">
        <v>958.0</v>
      </c>
      <c r="T2169" s="89">
        <v>23.69486</v>
      </c>
      <c r="U2169" s="74"/>
    </row>
    <row r="2170" hidden="1">
      <c r="A2170" s="83">
        <v>13.0</v>
      </c>
      <c r="B2170" s="84" t="s">
        <v>58</v>
      </c>
      <c r="C2170" s="84" t="s">
        <v>27</v>
      </c>
      <c r="D2170" s="84" t="s">
        <v>27</v>
      </c>
      <c r="E2170" s="84" t="s">
        <v>27</v>
      </c>
      <c r="F2170" s="84">
        <v>48.0</v>
      </c>
      <c r="G2170" s="84" t="s">
        <v>29</v>
      </c>
      <c r="H2170" s="27">
        <v>11.0</v>
      </c>
      <c r="I2170" s="84" t="s">
        <v>59</v>
      </c>
      <c r="J2170" s="84">
        <v>1.0</v>
      </c>
      <c r="K2170" s="84" t="s">
        <v>43</v>
      </c>
      <c r="L2170" s="85">
        <v>1335.96</v>
      </c>
      <c r="M2170" s="85">
        <v>305.98</v>
      </c>
      <c r="N2170" s="84"/>
      <c r="O2170" s="86">
        <v>139.0</v>
      </c>
      <c r="P2170" s="85">
        <v>1923020.0</v>
      </c>
      <c r="Q2170" s="87"/>
      <c r="R2170" s="88">
        <v>2020000.0</v>
      </c>
      <c r="S2170" s="89">
        <v>3092.0</v>
      </c>
      <c r="T2170" s="89">
        <v>17.51384</v>
      </c>
      <c r="U2170" s="74"/>
    </row>
    <row r="2171" hidden="1">
      <c r="A2171" s="83">
        <v>14.0</v>
      </c>
      <c r="B2171" s="84" t="s">
        <v>58</v>
      </c>
      <c r="C2171" s="84" t="s">
        <v>27</v>
      </c>
      <c r="D2171" s="84" t="s">
        <v>27</v>
      </c>
      <c r="E2171" s="84" t="s">
        <v>27</v>
      </c>
      <c r="F2171" s="84">
        <v>48.0</v>
      </c>
      <c r="G2171" s="84" t="s">
        <v>29</v>
      </c>
      <c r="H2171" s="27">
        <v>11.0</v>
      </c>
      <c r="I2171" s="84" t="s">
        <v>59</v>
      </c>
      <c r="J2171" s="84">
        <v>1.0</v>
      </c>
      <c r="K2171" s="84" t="s">
        <v>44</v>
      </c>
      <c r="L2171" s="85">
        <v>11920.52</v>
      </c>
      <c r="M2171" s="85">
        <v>132.06</v>
      </c>
      <c r="N2171" s="84"/>
      <c r="O2171" s="86">
        <v>7.0</v>
      </c>
      <c r="P2171" s="85">
        <v>1036.38</v>
      </c>
      <c r="Q2171" s="87"/>
      <c r="R2171" s="88">
        <v>21000.0</v>
      </c>
      <c r="S2171" s="89">
        <v>936.0</v>
      </c>
      <c r="T2171" s="89">
        <v>24.87828</v>
      </c>
      <c r="U2171" s="74"/>
    </row>
    <row r="2172" hidden="1">
      <c r="A2172" s="83">
        <v>15.0</v>
      </c>
      <c r="B2172" s="84" t="s">
        <v>58</v>
      </c>
      <c r="C2172" s="84" t="s">
        <v>27</v>
      </c>
      <c r="D2172" s="84" t="s">
        <v>27</v>
      </c>
      <c r="E2172" s="84" t="s">
        <v>27</v>
      </c>
      <c r="F2172" s="84">
        <v>48.0</v>
      </c>
      <c r="G2172" s="84" t="s">
        <v>29</v>
      </c>
      <c r="H2172" s="27">
        <v>11.0</v>
      </c>
      <c r="I2172" s="84" t="s">
        <v>59</v>
      </c>
      <c r="J2172" s="84">
        <v>1.0</v>
      </c>
      <c r="K2172" s="84" t="s">
        <v>45</v>
      </c>
      <c r="L2172" s="85">
        <v>10032.17</v>
      </c>
      <c r="M2172" s="85">
        <v>3109.72</v>
      </c>
      <c r="N2172" s="84"/>
      <c r="O2172" s="86">
        <v>286.0</v>
      </c>
      <c r="P2172" s="85">
        <v>2577.81</v>
      </c>
      <c r="Q2172" s="87"/>
      <c r="R2172" s="88">
        <v>304000.0</v>
      </c>
      <c r="S2172" s="89">
        <v>918.0</v>
      </c>
      <c r="T2172" s="89">
        <v>26.91798</v>
      </c>
      <c r="U2172" s="74"/>
    </row>
    <row r="2173" hidden="1">
      <c r="A2173" s="83">
        <v>16.0</v>
      </c>
      <c r="B2173" s="84" t="s">
        <v>58</v>
      </c>
      <c r="C2173" s="84" t="s">
        <v>27</v>
      </c>
      <c r="D2173" s="84" t="s">
        <v>27</v>
      </c>
      <c r="E2173" s="84" t="s">
        <v>27</v>
      </c>
      <c r="F2173" s="84">
        <v>48.0</v>
      </c>
      <c r="G2173" s="84" t="s">
        <v>29</v>
      </c>
      <c r="H2173" s="27">
        <v>11.0</v>
      </c>
      <c r="I2173" s="84" t="s">
        <v>59</v>
      </c>
      <c r="J2173" s="84">
        <v>1.0</v>
      </c>
      <c r="K2173" s="84" t="s">
        <v>46</v>
      </c>
      <c r="L2173" s="85">
        <v>1690.79</v>
      </c>
      <c r="M2173" s="85">
        <v>28220.11</v>
      </c>
      <c r="N2173" s="84"/>
      <c r="O2173" s="86">
        <v>9.0</v>
      </c>
      <c r="P2173" s="85">
        <v>1935.19</v>
      </c>
      <c r="Q2173" s="87"/>
      <c r="R2173" s="88">
        <v>1766000.0</v>
      </c>
      <c r="S2173" s="89">
        <v>2721.0</v>
      </c>
      <c r="T2173" s="89">
        <v>24.36378</v>
      </c>
      <c r="U2173" s="74"/>
    </row>
    <row r="2174" hidden="1">
      <c r="A2174" s="83">
        <v>17.0</v>
      </c>
      <c r="B2174" s="84" t="s">
        <v>58</v>
      </c>
      <c r="C2174" s="84" t="s">
        <v>27</v>
      </c>
      <c r="D2174" s="84" t="s">
        <v>27</v>
      </c>
      <c r="E2174" s="84" t="s">
        <v>27</v>
      </c>
      <c r="F2174" s="84">
        <v>48.0</v>
      </c>
      <c r="G2174" s="84" t="s">
        <v>29</v>
      </c>
      <c r="H2174" s="27">
        <v>11.0</v>
      </c>
      <c r="I2174" s="84" t="s">
        <v>59</v>
      </c>
      <c r="J2174" s="84">
        <v>1.0</v>
      </c>
      <c r="K2174" s="84" t="s">
        <v>47</v>
      </c>
      <c r="L2174" s="85">
        <v>10631.41</v>
      </c>
      <c r="M2174" s="85">
        <v>967.67</v>
      </c>
      <c r="N2174" s="84"/>
      <c r="O2174" s="86">
        <v>15.0</v>
      </c>
      <c r="P2174" s="85">
        <v>4658.76</v>
      </c>
      <c r="Q2174" s="87"/>
      <c r="R2174" s="88">
        <v>330000.0</v>
      </c>
      <c r="S2174" s="89">
        <v>1376.0</v>
      </c>
      <c r="T2174" s="89">
        <v>25.63563</v>
      </c>
      <c r="U2174" s="74"/>
    </row>
    <row r="2175" hidden="1">
      <c r="A2175" s="83">
        <v>18.0</v>
      </c>
      <c r="B2175" s="84" t="s">
        <v>58</v>
      </c>
      <c r="C2175" s="84" t="s">
        <v>27</v>
      </c>
      <c r="D2175" s="84" t="s">
        <v>27</v>
      </c>
      <c r="E2175" s="84" t="s">
        <v>27</v>
      </c>
      <c r="F2175" s="84">
        <v>48.0</v>
      </c>
      <c r="G2175" s="84" t="s">
        <v>29</v>
      </c>
      <c r="H2175" s="27">
        <v>11.0</v>
      </c>
      <c r="I2175" s="84" t="s">
        <v>59</v>
      </c>
      <c r="J2175" s="84">
        <v>1.0</v>
      </c>
      <c r="K2175" s="84" t="s">
        <v>48</v>
      </c>
      <c r="L2175" s="85">
        <v>16335.37</v>
      </c>
      <c r="M2175" s="85">
        <v>11580.47</v>
      </c>
      <c r="N2175" s="84"/>
      <c r="O2175" s="86">
        <v>25.0</v>
      </c>
      <c r="P2175" s="85">
        <v>9366.98</v>
      </c>
      <c r="Q2175" s="87"/>
      <c r="R2175" s="88">
        <v>1303000.0</v>
      </c>
      <c r="S2175" s="89">
        <v>2512.0</v>
      </c>
      <c r="T2175" s="89">
        <v>27.37695</v>
      </c>
      <c r="U2175" s="74"/>
    </row>
    <row r="2176" hidden="1">
      <c r="A2176" s="83">
        <v>19.0</v>
      </c>
      <c r="B2176" s="84" t="s">
        <v>58</v>
      </c>
      <c r="C2176" s="84" t="s">
        <v>27</v>
      </c>
      <c r="D2176" s="84" t="s">
        <v>27</v>
      </c>
      <c r="E2176" s="84" t="s">
        <v>27</v>
      </c>
      <c r="F2176" s="84">
        <v>48.0</v>
      </c>
      <c r="G2176" s="84" t="s">
        <v>29</v>
      </c>
      <c r="H2176" s="27">
        <v>11.0</v>
      </c>
      <c r="I2176" s="84" t="s">
        <v>59</v>
      </c>
      <c r="J2176" s="84">
        <v>1.0</v>
      </c>
      <c r="K2176" s="84" t="s">
        <v>49</v>
      </c>
      <c r="L2176" s="85">
        <v>17611.07</v>
      </c>
      <c r="M2176" s="85">
        <v>66.82</v>
      </c>
      <c r="N2176" s="84"/>
      <c r="O2176" s="86">
        <v>5.0</v>
      </c>
      <c r="P2176" s="85">
        <v>3294.99</v>
      </c>
      <c r="Q2176" s="87"/>
      <c r="R2176" s="88">
        <v>23000.0</v>
      </c>
      <c r="S2176" s="89">
        <v>904.0</v>
      </c>
      <c r="T2176" s="89">
        <v>23.46715</v>
      </c>
      <c r="U2176" s="74"/>
    </row>
    <row r="2177" hidden="1">
      <c r="A2177" s="83">
        <v>20.0</v>
      </c>
      <c r="B2177" s="84" t="s">
        <v>58</v>
      </c>
      <c r="C2177" s="84" t="s">
        <v>27</v>
      </c>
      <c r="D2177" s="84" t="s">
        <v>27</v>
      </c>
      <c r="E2177" s="84" t="s">
        <v>27</v>
      </c>
      <c r="F2177" s="84">
        <v>48.0</v>
      </c>
      <c r="G2177" s="84" t="s">
        <v>29</v>
      </c>
      <c r="H2177" s="27">
        <v>11.0</v>
      </c>
      <c r="I2177" s="84" t="s">
        <v>59</v>
      </c>
      <c r="J2177" s="84">
        <v>1.0</v>
      </c>
      <c r="K2177" s="84" t="s">
        <v>50</v>
      </c>
      <c r="L2177" s="85">
        <v>14237.4</v>
      </c>
      <c r="M2177" s="85">
        <v>3511.43</v>
      </c>
      <c r="N2177" s="84"/>
      <c r="O2177" s="86">
        <v>31.0</v>
      </c>
      <c r="P2177" s="85">
        <v>32003.61</v>
      </c>
      <c r="Q2177" s="87"/>
      <c r="R2177" s="88">
        <v>2323000.0</v>
      </c>
      <c r="S2177" s="89">
        <v>3843.0</v>
      </c>
      <c r="T2177" s="89">
        <v>29.06121</v>
      </c>
      <c r="U2177" s="74"/>
    </row>
    <row r="2178" hidden="1">
      <c r="A2178" s="83">
        <v>21.0</v>
      </c>
      <c r="B2178" s="84" t="s">
        <v>58</v>
      </c>
      <c r="C2178" s="84" t="s">
        <v>27</v>
      </c>
      <c r="D2178" s="84" t="s">
        <v>27</v>
      </c>
      <c r="E2178" s="84" t="s">
        <v>27</v>
      </c>
      <c r="F2178" s="84">
        <v>48.0</v>
      </c>
      <c r="G2178" s="84" t="s">
        <v>29</v>
      </c>
      <c r="H2178" s="27">
        <v>11.0</v>
      </c>
      <c r="I2178" s="84" t="s">
        <v>59</v>
      </c>
      <c r="J2178" s="84">
        <v>1.0</v>
      </c>
      <c r="K2178" s="84" t="s">
        <v>51</v>
      </c>
      <c r="L2178" s="90"/>
      <c r="M2178" s="90"/>
      <c r="N2178" s="89"/>
      <c r="O2178" s="91"/>
      <c r="P2178" s="90"/>
      <c r="Q2178" s="88"/>
      <c r="R2178" s="88"/>
      <c r="S2178" s="89"/>
      <c r="T2178" s="89"/>
      <c r="U2178" s="74"/>
    </row>
    <row r="2179" hidden="1">
      <c r="A2179" s="83">
        <v>22.0</v>
      </c>
      <c r="B2179" s="84" t="s">
        <v>58</v>
      </c>
      <c r="C2179" s="84" t="s">
        <v>27</v>
      </c>
      <c r="D2179" s="84" t="s">
        <v>27</v>
      </c>
      <c r="E2179" s="84" t="s">
        <v>27</v>
      </c>
      <c r="F2179" s="84">
        <v>48.0</v>
      </c>
      <c r="G2179" s="84" t="s">
        <v>29</v>
      </c>
      <c r="H2179" s="27">
        <v>11.0</v>
      </c>
      <c r="I2179" s="84" t="s">
        <v>59</v>
      </c>
      <c r="J2179" s="84">
        <v>1.0</v>
      </c>
      <c r="K2179" s="84" t="s">
        <v>52</v>
      </c>
      <c r="L2179" s="90"/>
      <c r="M2179" s="90"/>
      <c r="N2179" s="89"/>
      <c r="O2179" s="91"/>
      <c r="P2179" s="90"/>
      <c r="Q2179" s="88"/>
      <c r="R2179" s="88"/>
      <c r="S2179" s="89"/>
      <c r="T2179" s="89"/>
      <c r="U2179" s="74"/>
    </row>
    <row r="2180" hidden="1">
      <c r="A2180" s="83">
        <v>45.0</v>
      </c>
      <c r="B2180" s="84" t="s">
        <v>58</v>
      </c>
      <c r="C2180" s="84" t="s">
        <v>27</v>
      </c>
      <c r="D2180" s="84" t="s">
        <v>27</v>
      </c>
      <c r="E2180" s="84" t="s">
        <v>27</v>
      </c>
      <c r="F2180" s="84">
        <v>48.0</v>
      </c>
      <c r="G2180" s="84" t="s">
        <v>53</v>
      </c>
      <c r="H2180" s="27">
        <v>11.0</v>
      </c>
      <c r="I2180" s="84" t="s">
        <v>59</v>
      </c>
      <c r="J2180" s="84">
        <v>1.0</v>
      </c>
      <c r="K2180" s="84" t="s">
        <v>31</v>
      </c>
      <c r="L2180" s="85">
        <v>29133.08</v>
      </c>
      <c r="M2180" s="85">
        <v>9.76</v>
      </c>
      <c r="N2180" s="84"/>
      <c r="O2180" s="86">
        <v>2.0</v>
      </c>
      <c r="P2180" s="85">
        <v>33266.89</v>
      </c>
      <c r="Q2180" s="87"/>
      <c r="R2180" s="88">
        <v>60000.0</v>
      </c>
      <c r="S2180" s="89">
        <v>1324.0</v>
      </c>
      <c r="T2180" s="89">
        <v>24.42905</v>
      </c>
      <c r="U2180" s="74"/>
    </row>
    <row r="2181" hidden="1">
      <c r="A2181" s="83">
        <v>46.0</v>
      </c>
      <c r="B2181" s="84" t="s">
        <v>58</v>
      </c>
      <c r="C2181" s="84" t="s">
        <v>27</v>
      </c>
      <c r="D2181" s="84" t="s">
        <v>27</v>
      </c>
      <c r="E2181" s="84" t="s">
        <v>27</v>
      </c>
      <c r="F2181" s="84">
        <v>48.0</v>
      </c>
      <c r="G2181" s="84" t="s">
        <v>53</v>
      </c>
      <c r="H2181" s="27">
        <v>11.0</v>
      </c>
      <c r="I2181" s="84" t="s">
        <v>59</v>
      </c>
      <c r="J2181" s="84">
        <v>1.0</v>
      </c>
      <c r="K2181" s="84" t="s">
        <v>32</v>
      </c>
      <c r="L2181" s="85">
        <v>1352.86</v>
      </c>
      <c r="M2181" s="85">
        <v>460.69</v>
      </c>
      <c r="N2181" s="84"/>
      <c r="O2181" s="86">
        <v>61.0</v>
      </c>
      <c r="P2181" s="85">
        <v>9067479.98</v>
      </c>
      <c r="Q2181" s="87"/>
      <c r="R2181" s="88">
        <v>9668000.0</v>
      </c>
      <c r="S2181" s="89">
        <v>10781.0</v>
      </c>
      <c r="T2181" s="89">
        <v>22.40207</v>
      </c>
      <c r="U2181" s="74"/>
    </row>
    <row r="2182" hidden="1">
      <c r="A2182" s="83">
        <v>47.0</v>
      </c>
      <c r="B2182" s="84" t="s">
        <v>58</v>
      </c>
      <c r="C2182" s="84" t="s">
        <v>27</v>
      </c>
      <c r="D2182" s="84" t="s">
        <v>27</v>
      </c>
      <c r="E2182" s="84" t="s">
        <v>27</v>
      </c>
      <c r="F2182" s="84">
        <v>48.0</v>
      </c>
      <c r="G2182" s="84" t="s">
        <v>53</v>
      </c>
      <c r="H2182" s="27">
        <v>11.0</v>
      </c>
      <c r="I2182" s="84" t="s">
        <v>59</v>
      </c>
      <c r="J2182" s="84">
        <v>1.0</v>
      </c>
      <c r="K2182" s="84" t="s">
        <v>33</v>
      </c>
      <c r="L2182" s="85">
        <v>14684.5</v>
      </c>
      <c r="M2182" s="85">
        <v>83.12</v>
      </c>
      <c r="N2182" s="84"/>
      <c r="O2182" s="86">
        <v>20.0</v>
      </c>
      <c r="P2182" s="85">
        <v>11970.42</v>
      </c>
      <c r="Q2182" s="87"/>
      <c r="R2182" s="88">
        <v>131000.0</v>
      </c>
      <c r="S2182" s="89">
        <v>1098.0</v>
      </c>
      <c r="T2182" s="89">
        <v>20.38173</v>
      </c>
      <c r="U2182" s="74"/>
    </row>
    <row r="2183" hidden="1">
      <c r="A2183" s="83">
        <v>48.0</v>
      </c>
      <c r="B2183" s="84" t="s">
        <v>58</v>
      </c>
      <c r="C2183" s="84" t="s">
        <v>27</v>
      </c>
      <c r="D2183" s="84" t="s">
        <v>27</v>
      </c>
      <c r="E2183" s="84" t="s">
        <v>27</v>
      </c>
      <c r="F2183" s="84">
        <v>48.0</v>
      </c>
      <c r="G2183" s="84" t="s">
        <v>53</v>
      </c>
      <c r="H2183" s="27">
        <v>11.0</v>
      </c>
      <c r="I2183" s="84" t="s">
        <v>59</v>
      </c>
      <c r="J2183" s="84">
        <v>1.0</v>
      </c>
      <c r="K2183" s="84" t="s">
        <v>34</v>
      </c>
      <c r="L2183" s="85">
        <v>9753.56</v>
      </c>
      <c r="M2183" s="85">
        <v>10914.82</v>
      </c>
      <c r="N2183" s="84"/>
      <c r="O2183" s="86">
        <v>73.0</v>
      </c>
      <c r="P2183" s="85">
        <v>3013.79</v>
      </c>
      <c r="Q2183" s="87"/>
      <c r="R2183" s="88">
        <v>1036000.0</v>
      </c>
      <c r="S2183" s="89">
        <v>2236.0</v>
      </c>
      <c r="T2183" s="89">
        <v>24.93868</v>
      </c>
      <c r="U2183" s="74"/>
    </row>
    <row r="2184" hidden="1">
      <c r="A2184" s="83">
        <v>49.0</v>
      </c>
      <c r="B2184" s="84" t="s">
        <v>58</v>
      </c>
      <c r="C2184" s="84" t="s">
        <v>27</v>
      </c>
      <c r="D2184" s="84" t="s">
        <v>27</v>
      </c>
      <c r="E2184" s="84" t="s">
        <v>27</v>
      </c>
      <c r="F2184" s="84">
        <v>48.0</v>
      </c>
      <c r="G2184" s="84" t="s">
        <v>53</v>
      </c>
      <c r="H2184" s="27">
        <v>11.0</v>
      </c>
      <c r="I2184" s="84" t="s">
        <v>59</v>
      </c>
      <c r="J2184" s="84">
        <v>1.0</v>
      </c>
      <c r="K2184" s="84" t="s">
        <v>35</v>
      </c>
      <c r="L2184" s="85">
        <v>12193.7</v>
      </c>
      <c r="M2184" s="85">
        <v>41.33</v>
      </c>
      <c r="N2184" s="84"/>
      <c r="O2184" s="86">
        <v>77.0</v>
      </c>
      <c r="P2184" s="85">
        <v>3293.07</v>
      </c>
      <c r="Q2184" s="87"/>
      <c r="R2184" s="88">
        <v>43000.0</v>
      </c>
      <c r="S2184" s="89">
        <v>953.0</v>
      </c>
      <c r="T2184" s="89">
        <v>19.4094</v>
      </c>
      <c r="U2184" s="74"/>
    </row>
    <row r="2185" hidden="1">
      <c r="A2185" s="83">
        <v>50.0</v>
      </c>
      <c r="B2185" s="84" t="s">
        <v>58</v>
      </c>
      <c r="C2185" s="84" t="s">
        <v>27</v>
      </c>
      <c r="D2185" s="84" t="s">
        <v>27</v>
      </c>
      <c r="E2185" s="84" t="s">
        <v>27</v>
      </c>
      <c r="F2185" s="84">
        <v>48.0</v>
      </c>
      <c r="G2185" s="84" t="s">
        <v>53</v>
      </c>
      <c r="H2185" s="27">
        <v>11.0</v>
      </c>
      <c r="I2185" s="84" t="s">
        <v>59</v>
      </c>
      <c r="J2185" s="84">
        <v>1.0</v>
      </c>
      <c r="K2185" s="84" t="s">
        <v>36</v>
      </c>
      <c r="L2185" s="85">
        <v>13586.62</v>
      </c>
      <c r="M2185" s="85">
        <v>26.96</v>
      </c>
      <c r="N2185" s="84"/>
      <c r="O2185" s="86">
        <v>1.0</v>
      </c>
      <c r="P2185" s="85">
        <v>585.06</v>
      </c>
      <c r="Q2185" s="87"/>
      <c r="R2185" s="88">
        <v>12000.0</v>
      </c>
      <c r="S2185" s="89">
        <v>764.0</v>
      </c>
      <c r="T2185" s="89">
        <v>9.87526</v>
      </c>
      <c r="U2185" s="74"/>
    </row>
    <row r="2186" hidden="1">
      <c r="A2186" s="83">
        <v>51.0</v>
      </c>
      <c r="B2186" s="84" t="s">
        <v>58</v>
      </c>
      <c r="C2186" s="84" t="s">
        <v>27</v>
      </c>
      <c r="D2186" s="84" t="s">
        <v>27</v>
      </c>
      <c r="E2186" s="84" t="s">
        <v>27</v>
      </c>
      <c r="F2186" s="84">
        <v>48.0</v>
      </c>
      <c r="G2186" s="84" t="s">
        <v>53</v>
      </c>
      <c r="H2186" s="27">
        <v>11.0</v>
      </c>
      <c r="I2186" s="84" t="s">
        <v>59</v>
      </c>
      <c r="J2186" s="84">
        <v>1.0</v>
      </c>
      <c r="K2186" s="84" t="s">
        <v>37</v>
      </c>
      <c r="L2186" s="85">
        <v>15309.86</v>
      </c>
      <c r="M2186" s="85">
        <v>23.7</v>
      </c>
      <c r="N2186" s="84"/>
      <c r="O2186" s="86">
        <v>22.0</v>
      </c>
      <c r="P2186" s="85">
        <v>10930.55</v>
      </c>
      <c r="Q2186" s="87"/>
      <c r="R2186" s="88">
        <v>33000.0</v>
      </c>
      <c r="S2186" s="89">
        <v>884.0</v>
      </c>
      <c r="T2186" s="89">
        <v>19.98346</v>
      </c>
      <c r="U2186" s="74"/>
    </row>
    <row r="2187" hidden="1">
      <c r="A2187" s="83">
        <v>52.0</v>
      </c>
      <c r="B2187" s="84" t="s">
        <v>58</v>
      </c>
      <c r="C2187" s="84" t="s">
        <v>27</v>
      </c>
      <c r="D2187" s="84" t="s">
        <v>27</v>
      </c>
      <c r="E2187" s="84" t="s">
        <v>27</v>
      </c>
      <c r="F2187" s="84">
        <v>48.0</v>
      </c>
      <c r="G2187" s="84" t="s">
        <v>53</v>
      </c>
      <c r="H2187" s="27">
        <v>11.0</v>
      </c>
      <c r="I2187" s="84" t="s">
        <v>59</v>
      </c>
      <c r="J2187" s="84">
        <v>1.0</v>
      </c>
      <c r="K2187" s="84" t="s">
        <v>38</v>
      </c>
      <c r="L2187" s="85">
        <v>15188.34</v>
      </c>
      <c r="M2187" s="85">
        <v>64.29</v>
      </c>
      <c r="N2187" s="84"/>
      <c r="O2187" s="86">
        <v>99.0</v>
      </c>
      <c r="P2187" s="85">
        <v>6308.1</v>
      </c>
      <c r="Q2187" s="87"/>
      <c r="R2187" s="88">
        <v>51000.0</v>
      </c>
      <c r="S2187" s="89">
        <v>1106.0</v>
      </c>
      <c r="T2187" s="89">
        <v>20.88275</v>
      </c>
      <c r="U2187" s="74"/>
    </row>
    <row r="2188" hidden="1">
      <c r="A2188" s="83">
        <v>53.0</v>
      </c>
      <c r="B2188" s="84" t="s">
        <v>58</v>
      </c>
      <c r="C2188" s="84" t="s">
        <v>27</v>
      </c>
      <c r="D2188" s="84" t="s">
        <v>27</v>
      </c>
      <c r="E2188" s="84" t="s">
        <v>27</v>
      </c>
      <c r="F2188" s="84">
        <v>48.0</v>
      </c>
      <c r="G2188" s="84" t="s">
        <v>53</v>
      </c>
      <c r="H2188" s="27">
        <v>11.0</v>
      </c>
      <c r="I2188" s="84" t="s">
        <v>59</v>
      </c>
      <c r="J2188" s="84">
        <v>1.0</v>
      </c>
      <c r="K2188" s="84" t="s">
        <v>39</v>
      </c>
      <c r="L2188" s="85">
        <v>21214.39</v>
      </c>
      <c r="M2188" s="85">
        <v>14.83</v>
      </c>
      <c r="N2188" s="84"/>
      <c r="O2188" s="86">
        <v>22.0</v>
      </c>
      <c r="P2188" s="85">
        <v>26582.66</v>
      </c>
      <c r="Q2188" s="87"/>
      <c r="R2188" s="88">
        <v>44000.0</v>
      </c>
      <c r="S2188" s="89">
        <v>991.0</v>
      </c>
      <c r="T2188" s="89">
        <v>23.23551</v>
      </c>
      <c r="U2188" s="74"/>
    </row>
    <row r="2189" hidden="1">
      <c r="A2189" s="83">
        <v>54.0</v>
      </c>
      <c r="B2189" s="84" t="s">
        <v>58</v>
      </c>
      <c r="C2189" s="84" t="s">
        <v>27</v>
      </c>
      <c r="D2189" s="84" t="s">
        <v>27</v>
      </c>
      <c r="E2189" s="84" t="s">
        <v>27</v>
      </c>
      <c r="F2189" s="84">
        <v>48.0</v>
      </c>
      <c r="G2189" s="84" t="s">
        <v>53</v>
      </c>
      <c r="H2189" s="27">
        <v>11.0</v>
      </c>
      <c r="I2189" s="84" t="s">
        <v>59</v>
      </c>
      <c r="J2189" s="84">
        <v>1.0</v>
      </c>
      <c r="K2189" s="84" t="s">
        <v>40</v>
      </c>
      <c r="L2189" s="85">
        <v>14412.89</v>
      </c>
      <c r="M2189" s="85">
        <v>237.08</v>
      </c>
      <c r="N2189" s="84"/>
      <c r="O2189" s="86">
        <v>110.0</v>
      </c>
      <c r="P2189" s="85">
        <v>37505.47</v>
      </c>
      <c r="Q2189" s="87"/>
      <c r="R2189" s="88">
        <v>103000.0</v>
      </c>
      <c r="S2189" s="89">
        <v>1153.0</v>
      </c>
      <c r="T2189" s="89">
        <v>23.90465</v>
      </c>
      <c r="U2189" s="74"/>
    </row>
    <row r="2190" hidden="1">
      <c r="A2190" s="83">
        <v>55.0</v>
      </c>
      <c r="B2190" s="84" t="s">
        <v>58</v>
      </c>
      <c r="C2190" s="84" t="s">
        <v>27</v>
      </c>
      <c r="D2190" s="84" t="s">
        <v>27</v>
      </c>
      <c r="E2190" s="84" t="s">
        <v>27</v>
      </c>
      <c r="F2190" s="84">
        <v>48.0</v>
      </c>
      <c r="G2190" s="84" t="s">
        <v>53</v>
      </c>
      <c r="H2190" s="27">
        <v>11.0</v>
      </c>
      <c r="I2190" s="84" t="s">
        <v>59</v>
      </c>
      <c r="J2190" s="84">
        <v>1.0</v>
      </c>
      <c r="K2190" s="84" t="s">
        <v>41</v>
      </c>
      <c r="L2190" s="85">
        <v>1331.55</v>
      </c>
      <c r="M2190" s="85">
        <v>320.15</v>
      </c>
      <c r="N2190" s="84"/>
      <c r="O2190" s="86">
        <v>76.0</v>
      </c>
      <c r="P2190" s="85">
        <v>1143.58</v>
      </c>
      <c r="Q2190" s="87"/>
      <c r="R2190" s="88">
        <v>80000.0</v>
      </c>
      <c r="S2190" s="89">
        <v>1165.0</v>
      </c>
      <c r="T2190" s="89">
        <v>25.54665</v>
      </c>
      <c r="U2190" s="74"/>
    </row>
    <row r="2191" hidden="1">
      <c r="A2191" s="83">
        <v>56.0</v>
      </c>
      <c r="B2191" s="84" t="s">
        <v>58</v>
      </c>
      <c r="C2191" s="84" t="s">
        <v>27</v>
      </c>
      <c r="D2191" s="84" t="s">
        <v>27</v>
      </c>
      <c r="E2191" s="84" t="s">
        <v>27</v>
      </c>
      <c r="F2191" s="84">
        <v>48.0</v>
      </c>
      <c r="G2191" s="84" t="s">
        <v>53</v>
      </c>
      <c r="H2191" s="27">
        <v>11.0</v>
      </c>
      <c r="I2191" s="84" t="s">
        <v>59</v>
      </c>
      <c r="J2191" s="84">
        <v>1.0</v>
      </c>
      <c r="K2191" s="84" t="s">
        <v>42</v>
      </c>
      <c r="L2191" s="85">
        <v>11110.74</v>
      </c>
      <c r="M2191" s="85">
        <v>22.19</v>
      </c>
      <c r="N2191" s="84"/>
      <c r="O2191" s="86">
        <v>61.0</v>
      </c>
      <c r="P2191" s="85">
        <v>1451.23</v>
      </c>
      <c r="Q2191" s="87"/>
      <c r="R2191" s="88">
        <v>30000.0</v>
      </c>
      <c r="S2191" s="89">
        <v>863.0</v>
      </c>
      <c r="T2191" s="89">
        <v>19.90583</v>
      </c>
      <c r="U2191" s="74"/>
    </row>
    <row r="2192" hidden="1">
      <c r="A2192" s="83">
        <v>57.0</v>
      </c>
      <c r="B2192" s="84" t="s">
        <v>58</v>
      </c>
      <c r="C2192" s="84" t="s">
        <v>27</v>
      </c>
      <c r="D2192" s="84" t="s">
        <v>27</v>
      </c>
      <c r="E2192" s="84" t="s">
        <v>27</v>
      </c>
      <c r="F2192" s="84">
        <v>48.0</v>
      </c>
      <c r="G2192" s="84" t="s">
        <v>53</v>
      </c>
      <c r="H2192" s="27">
        <v>11.0</v>
      </c>
      <c r="I2192" s="84" t="s">
        <v>59</v>
      </c>
      <c r="J2192" s="84">
        <v>1.0</v>
      </c>
      <c r="K2192" s="84" t="s">
        <v>43</v>
      </c>
      <c r="L2192" s="85">
        <v>1337.16</v>
      </c>
      <c r="M2192" s="85">
        <v>272.65</v>
      </c>
      <c r="N2192" s="84"/>
      <c r="O2192" s="86">
        <v>59.0</v>
      </c>
      <c r="P2192" s="85">
        <v>5382720.0</v>
      </c>
      <c r="Q2192" s="87"/>
      <c r="R2192" s="88">
        <v>5464000.0</v>
      </c>
      <c r="S2192" s="89">
        <v>6529.0</v>
      </c>
      <c r="T2192" s="89">
        <v>14.65137</v>
      </c>
      <c r="U2192" s="74"/>
    </row>
    <row r="2193" hidden="1">
      <c r="A2193" s="83">
        <v>58.0</v>
      </c>
      <c r="B2193" s="84" t="s">
        <v>58</v>
      </c>
      <c r="C2193" s="84" t="s">
        <v>27</v>
      </c>
      <c r="D2193" s="84" t="s">
        <v>27</v>
      </c>
      <c r="E2193" s="84" t="s">
        <v>27</v>
      </c>
      <c r="F2193" s="84">
        <v>48.0</v>
      </c>
      <c r="G2193" s="84" t="s">
        <v>53</v>
      </c>
      <c r="H2193" s="27">
        <v>11.0</v>
      </c>
      <c r="I2193" s="84" t="s">
        <v>59</v>
      </c>
      <c r="J2193" s="84">
        <v>1.0</v>
      </c>
      <c r="K2193" s="84" t="s">
        <v>44</v>
      </c>
      <c r="L2193" s="85">
        <v>11769.92</v>
      </c>
      <c r="M2193" s="85">
        <v>55.06</v>
      </c>
      <c r="N2193" s="84"/>
      <c r="O2193" s="86">
        <v>7.0</v>
      </c>
      <c r="P2193" s="85">
        <v>1026.36</v>
      </c>
      <c r="Q2193" s="87"/>
      <c r="R2193" s="88">
        <v>17000.0</v>
      </c>
      <c r="S2193" s="89">
        <v>890.0</v>
      </c>
      <c r="T2193" s="89">
        <v>20.36816</v>
      </c>
      <c r="U2193" s="74"/>
    </row>
    <row r="2194" hidden="1">
      <c r="A2194" s="83">
        <v>59.0</v>
      </c>
      <c r="B2194" s="84" t="s">
        <v>58</v>
      </c>
      <c r="C2194" s="84" t="s">
        <v>27</v>
      </c>
      <c r="D2194" s="84" t="s">
        <v>27</v>
      </c>
      <c r="E2194" s="84" t="s">
        <v>27</v>
      </c>
      <c r="F2194" s="84">
        <v>48.0</v>
      </c>
      <c r="G2194" s="84" t="s">
        <v>53</v>
      </c>
      <c r="H2194" s="27">
        <v>11.0</v>
      </c>
      <c r="I2194" s="84" t="s">
        <v>59</v>
      </c>
      <c r="J2194" s="84">
        <v>1.0</v>
      </c>
      <c r="K2194" s="84" t="s">
        <v>45</v>
      </c>
      <c r="L2194" s="85">
        <v>11647.0</v>
      </c>
      <c r="M2194" s="85">
        <v>1227.08</v>
      </c>
      <c r="N2194" s="84"/>
      <c r="O2194" s="86">
        <v>126.0</v>
      </c>
      <c r="P2194" s="85">
        <v>1693.85</v>
      </c>
      <c r="Q2194" s="87"/>
      <c r="R2194" s="88">
        <v>228000.0</v>
      </c>
      <c r="S2194" s="89">
        <v>826.0</v>
      </c>
      <c r="T2194" s="89">
        <v>21.61106</v>
      </c>
      <c r="U2194" s="74"/>
    </row>
    <row r="2195" hidden="1">
      <c r="A2195" s="83">
        <v>60.0</v>
      </c>
      <c r="B2195" s="84" t="s">
        <v>58</v>
      </c>
      <c r="C2195" s="84" t="s">
        <v>27</v>
      </c>
      <c r="D2195" s="84" t="s">
        <v>27</v>
      </c>
      <c r="E2195" s="84" t="s">
        <v>27</v>
      </c>
      <c r="F2195" s="84">
        <v>48.0</v>
      </c>
      <c r="G2195" s="84" t="s">
        <v>53</v>
      </c>
      <c r="H2195" s="27">
        <v>11.0</v>
      </c>
      <c r="I2195" s="84" t="s">
        <v>59</v>
      </c>
      <c r="J2195" s="84">
        <v>1.0</v>
      </c>
      <c r="K2195" s="84" t="s">
        <v>46</v>
      </c>
      <c r="L2195" s="85">
        <v>1566.77</v>
      </c>
      <c r="M2195" s="85">
        <v>28037.74</v>
      </c>
      <c r="N2195" s="84"/>
      <c r="O2195" s="86">
        <v>9.0</v>
      </c>
      <c r="P2195" s="85">
        <v>1937.61</v>
      </c>
      <c r="Q2195" s="87"/>
      <c r="R2195" s="88">
        <v>1797000.0</v>
      </c>
      <c r="S2195" s="89">
        <v>2687.0</v>
      </c>
      <c r="T2195" s="89">
        <v>20.53263</v>
      </c>
      <c r="U2195" s="74"/>
    </row>
    <row r="2196" hidden="1">
      <c r="A2196" s="83">
        <v>61.0</v>
      </c>
      <c r="B2196" s="84" t="s">
        <v>58</v>
      </c>
      <c r="C2196" s="84" t="s">
        <v>27</v>
      </c>
      <c r="D2196" s="84" t="s">
        <v>27</v>
      </c>
      <c r="E2196" s="84" t="s">
        <v>27</v>
      </c>
      <c r="F2196" s="84">
        <v>48.0</v>
      </c>
      <c r="G2196" s="84" t="s">
        <v>53</v>
      </c>
      <c r="H2196" s="27">
        <v>11.0</v>
      </c>
      <c r="I2196" s="84" t="s">
        <v>59</v>
      </c>
      <c r="J2196" s="84">
        <v>1.0</v>
      </c>
      <c r="K2196" s="84" t="s">
        <v>47</v>
      </c>
      <c r="L2196" s="85">
        <v>10488.7</v>
      </c>
      <c r="M2196" s="85">
        <v>977.86</v>
      </c>
      <c r="N2196" s="84"/>
      <c r="O2196" s="86">
        <v>15.0</v>
      </c>
      <c r="P2196" s="85">
        <v>12221.88</v>
      </c>
      <c r="Q2196" s="87"/>
      <c r="R2196" s="88">
        <v>331000.0</v>
      </c>
      <c r="S2196" s="89">
        <v>1314.0</v>
      </c>
      <c r="T2196" s="89">
        <v>21.26256</v>
      </c>
      <c r="U2196" s="74"/>
    </row>
    <row r="2197" hidden="1">
      <c r="A2197" s="83">
        <v>62.0</v>
      </c>
      <c r="B2197" s="84" t="s">
        <v>58</v>
      </c>
      <c r="C2197" s="84" t="s">
        <v>27</v>
      </c>
      <c r="D2197" s="84" t="s">
        <v>27</v>
      </c>
      <c r="E2197" s="84" t="s">
        <v>27</v>
      </c>
      <c r="F2197" s="84">
        <v>48.0</v>
      </c>
      <c r="G2197" s="84" t="s">
        <v>53</v>
      </c>
      <c r="H2197" s="27">
        <v>11.0</v>
      </c>
      <c r="I2197" s="84" t="s">
        <v>59</v>
      </c>
      <c r="J2197" s="84">
        <v>1.0</v>
      </c>
      <c r="K2197" s="84" t="s">
        <v>48</v>
      </c>
      <c r="L2197" s="85">
        <v>15920.79</v>
      </c>
      <c r="M2197" s="85">
        <v>11401.79</v>
      </c>
      <c r="N2197" s="84"/>
      <c r="O2197" s="86">
        <v>25.0</v>
      </c>
      <c r="P2197" s="85">
        <v>9213.19</v>
      </c>
      <c r="Q2197" s="87"/>
      <c r="R2197" s="88">
        <v>1302000.0</v>
      </c>
      <c r="S2197" s="89">
        <v>2480.0</v>
      </c>
      <c r="T2197" s="89">
        <v>22.68818</v>
      </c>
      <c r="U2197" s="74"/>
    </row>
    <row r="2198" hidden="1">
      <c r="A2198" s="83">
        <v>63.0</v>
      </c>
      <c r="B2198" s="84" t="s">
        <v>58</v>
      </c>
      <c r="C2198" s="84" t="s">
        <v>27</v>
      </c>
      <c r="D2198" s="84" t="s">
        <v>27</v>
      </c>
      <c r="E2198" s="84" t="s">
        <v>27</v>
      </c>
      <c r="F2198" s="84">
        <v>48.0</v>
      </c>
      <c r="G2198" s="84" t="s">
        <v>53</v>
      </c>
      <c r="H2198" s="27">
        <v>11.0</v>
      </c>
      <c r="I2198" s="84" t="s">
        <v>59</v>
      </c>
      <c r="J2198" s="84">
        <v>1.0</v>
      </c>
      <c r="K2198" s="84" t="s">
        <v>49</v>
      </c>
      <c r="L2198" s="85">
        <v>17698.75</v>
      </c>
      <c r="M2198" s="85">
        <v>28.16</v>
      </c>
      <c r="N2198" s="84"/>
      <c r="O2198" s="86">
        <v>5.0</v>
      </c>
      <c r="P2198" s="85">
        <v>7429.0</v>
      </c>
      <c r="Q2198" s="87"/>
      <c r="R2198" s="88">
        <v>27000.0</v>
      </c>
      <c r="S2198" s="89">
        <v>910.0</v>
      </c>
      <c r="T2198" s="89">
        <v>19.8918</v>
      </c>
      <c r="U2198" s="74"/>
    </row>
    <row r="2199" hidden="1">
      <c r="A2199" s="83">
        <v>64.0</v>
      </c>
      <c r="B2199" s="84" t="s">
        <v>58</v>
      </c>
      <c r="C2199" s="84" t="s">
        <v>27</v>
      </c>
      <c r="D2199" s="84" t="s">
        <v>27</v>
      </c>
      <c r="E2199" s="84" t="s">
        <v>27</v>
      </c>
      <c r="F2199" s="84">
        <v>48.0</v>
      </c>
      <c r="G2199" s="84" t="s">
        <v>53</v>
      </c>
      <c r="H2199" s="27">
        <v>11.0</v>
      </c>
      <c r="I2199" s="84" t="s">
        <v>59</v>
      </c>
      <c r="J2199" s="84">
        <v>1.0</v>
      </c>
      <c r="K2199" s="84" t="s">
        <v>50</v>
      </c>
      <c r="L2199" s="85">
        <v>13933.5</v>
      </c>
      <c r="M2199" s="85">
        <v>3423.02</v>
      </c>
      <c r="N2199" s="84"/>
      <c r="O2199" s="86">
        <v>31.0</v>
      </c>
      <c r="P2199" s="85">
        <v>37103.3</v>
      </c>
      <c r="Q2199" s="87"/>
      <c r="R2199" s="88">
        <v>2317000.0</v>
      </c>
      <c r="S2199" s="89">
        <v>3749.0</v>
      </c>
      <c r="T2199" s="89">
        <v>23.30231</v>
      </c>
      <c r="U2199" s="74"/>
    </row>
    <row r="2200" hidden="1">
      <c r="A2200" s="83">
        <v>65.0</v>
      </c>
      <c r="B2200" s="84" t="s">
        <v>58</v>
      </c>
      <c r="C2200" s="84" t="s">
        <v>27</v>
      </c>
      <c r="D2200" s="84" t="s">
        <v>27</v>
      </c>
      <c r="E2200" s="84" t="s">
        <v>27</v>
      </c>
      <c r="F2200" s="84">
        <v>48.0</v>
      </c>
      <c r="G2200" s="84" t="s">
        <v>53</v>
      </c>
      <c r="H2200" s="27">
        <v>11.0</v>
      </c>
      <c r="I2200" s="84" t="s">
        <v>59</v>
      </c>
      <c r="J2200" s="84">
        <v>1.0</v>
      </c>
      <c r="K2200" s="84" t="s">
        <v>51</v>
      </c>
      <c r="L2200" s="90"/>
      <c r="M2200" s="90"/>
      <c r="N2200" s="89"/>
      <c r="O2200" s="91"/>
      <c r="P2200" s="90"/>
      <c r="Q2200" s="88"/>
      <c r="R2200" s="88"/>
      <c r="S2200" s="89"/>
      <c r="T2200" s="89"/>
      <c r="U2200" s="74"/>
    </row>
    <row r="2201" hidden="1">
      <c r="A2201" s="83">
        <v>66.0</v>
      </c>
      <c r="B2201" s="84" t="s">
        <v>58</v>
      </c>
      <c r="C2201" s="84" t="s">
        <v>27</v>
      </c>
      <c r="D2201" s="84" t="s">
        <v>27</v>
      </c>
      <c r="E2201" s="84" t="s">
        <v>27</v>
      </c>
      <c r="F2201" s="84">
        <v>48.0</v>
      </c>
      <c r="G2201" s="84" t="s">
        <v>53</v>
      </c>
      <c r="H2201" s="27">
        <v>11.0</v>
      </c>
      <c r="I2201" s="84" t="s">
        <v>59</v>
      </c>
      <c r="J2201" s="84">
        <v>1.0</v>
      </c>
      <c r="K2201" s="84" t="s">
        <v>52</v>
      </c>
      <c r="L2201" s="90"/>
      <c r="M2201" s="90"/>
      <c r="N2201" s="89"/>
      <c r="O2201" s="91"/>
      <c r="P2201" s="90"/>
      <c r="Q2201" s="88"/>
      <c r="R2201" s="88"/>
      <c r="S2201" s="89"/>
      <c r="T2201" s="89"/>
      <c r="U2201" s="74"/>
    </row>
    <row r="2202" hidden="1">
      <c r="A2202" s="83">
        <v>89.0</v>
      </c>
      <c r="B2202" s="84" t="s">
        <v>58</v>
      </c>
      <c r="C2202" s="84" t="s">
        <v>27</v>
      </c>
      <c r="D2202" s="84" t="s">
        <v>27</v>
      </c>
      <c r="E2202" s="84" t="s">
        <v>27</v>
      </c>
      <c r="F2202" s="84">
        <v>48.0</v>
      </c>
      <c r="G2202" s="84" t="s">
        <v>29</v>
      </c>
      <c r="H2202" s="27">
        <v>11.0</v>
      </c>
      <c r="I2202" s="84" t="s">
        <v>59</v>
      </c>
      <c r="J2202" s="84">
        <v>2.0</v>
      </c>
      <c r="K2202" s="84" t="s">
        <v>31</v>
      </c>
      <c r="L2202" s="85">
        <v>55284.93</v>
      </c>
      <c r="M2202" s="85">
        <v>22.86</v>
      </c>
      <c r="N2202" s="84"/>
      <c r="O2202" s="86">
        <v>2.0</v>
      </c>
      <c r="P2202" s="85">
        <v>59499.56</v>
      </c>
      <c r="Q2202" s="87"/>
      <c r="R2202" s="92">
        <v>58000.0</v>
      </c>
      <c r="S2202" s="89">
        <v>1339.0</v>
      </c>
      <c r="T2202" s="89">
        <v>19.07529</v>
      </c>
      <c r="U2202" s="74"/>
    </row>
    <row r="2203" hidden="1">
      <c r="A2203" s="83">
        <v>90.0</v>
      </c>
      <c r="B2203" s="84" t="s">
        <v>58</v>
      </c>
      <c r="C2203" s="84" t="s">
        <v>27</v>
      </c>
      <c r="D2203" s="84" t="s">
        <v>27</v>
      </c>
      <c r="E2203" s="84" t="s">
        <v>27</v>
      </c>
      <c r="F2203" s="84">
        <v>48.0</v>
      </c>
      <c r="G2203" s="84" t="s">
        <v>29</v>
      </c>
      <c r="H2203" s="27">
        <v>11.0</v>
      </c>
      <c r="I2203" s="84" t="s">
        <v>59</v>
      </c>
      <c r="J2203" s="84">
        <v>2.0</v>
      </c>
      <c r="K2203" s="84" t="s">
        <v>32</v>
      </c>
      <c r="L2203" s="85">
        <v>2802.69</v>
      </c>
      <c r="M2203" s="85">
        <v>1238.04</v>
      </c>
      <c r="N2203" s="84"/>
      <c r="O2203" s="86">
        <v>61.0</v>
      </c>
      <c r="P2203" s="85">
        <v>4594432.59</v>
      </c>
      <c r="Q2203" s="87"/>
      <c r="R2203" s="88">
        <v>5068000.0</v>
      </c>
      <c r="S2203" s="89">
        <v>6458.0</v>
      </c>
      <c r="T2203" s="89">
        <v>27.77641</v>
      </c>
      <c r="U2203" s="74"/>
    </row>
    <row r="2204" hidden="1">
      <c r="A2204" s="83">
        <v>91.0</v>
      </c>
      <c r="B2204" s="84" t="s">
        <v>58</v>
      </c>
      <c r="C2204" s="84" t="s">
        <v>27</v>
      </c>
      <c r="D2204" s="84" t="s">
        <v>27</v>
      </c>
      <c r="E2204" s="84" t="s">
        <v>27</v>
      </c>
      <c r="F2204" s="84">
        <v>48.0</v>
      </c>
      <c r="G2204" s="84" t="s">
        <v>29</v>
      </c>
      <c r="H2204" s="27">
        <v>11.0</v>
      </c>
      <c r="I2204" s="84" t="s">
        <v>59</v>
      </c>
      <c r="J2204" s="84">
        <v>2.0</v>
      </c>
      <c r="K2204" s="84" t="s">
        <v>33</v>
      </c>
      <c r="L2204" s="85">
        <v>29976.38</v>
      </c>
      <c r="M2204" s="85">
        <v>132.1</v>
      </c>
      <c r="N2204" s="84"/>
      <c r="O2204" s="86">
        <v>20.0</v>
      </c>
      <c r="P2204" s="85">
        <v>22431.64</v>
      </c>
      <c r="Q2204" s="87"/>
      <c r="R2204" s="88">
        <v>212000.0</v>
      </c>
      <c r="S2204" s="89">
        <v>1282.0</v>
      </c>
      <c r="T2204" s="89">
        <v>24.78557</v>
      </c>
      <c r="U2204" s="74"/>
    </row>
    <row r="2205" hidden="1">
      <c r="A2205" s="83">
        <v>92.0</v>
      </c>
      <c r="B2205" s="84" t="s">
        <v>58</v>
      </c>
      <c r="C2205" s="84" t="s">
        <v>27</v>
      </c>
      <c r="D2205" s="84" t="s">
        <v>27</v>
      </c>
      <c r="E2205" s="84" t="s">
        <v>27</v>
      </c>
      <c r="F2205" s="84">
        <v>48.0</v>
      </c>
      <c r="G2205" s="84" t="s">
        <v>29</v>
      </c>
      <c r="H2205" s="27">
        <v>11.0</v>
      </c>
      <c r="I2205" s="84" t="s">
        <v>59</v>
      </c>
      <c r="J2205" s="84">
        <v>2.0</v>
      </c>
      <c r="K2205" s="84" t="s">
        <v>34</v>
      </c>
      <c r="L2205" s="85">
        <v>20381.64</v>
      </c>
      <c r="M2205" s="85">
        <v>20502.2</v>
      </c>
      <c r="N2205" s="84"/>
      <c r="O2205" s="86">
        <v>153.0</v>
      </c>
      <c r="P2205" s="85">
        <v>5168.29</v>
      </c>
      <c r="Q2205" s="87"/>
      <c r="R2205" s="88">
        <v>2002000.0</v>
      </c>
      <c r="S2205" s="89">
        <v>3267.0</v>
      </c>
      <c r="T2205" s="89">
        <v>28.51473</v>
      </c>
      <c r="U2205" s="74"/>
    </row>
    <row r="2206" hidden="1">
      <c r="A2206" s="83">
        <v>93.0</v>
      </c>
      <c r="B2206" s="84" t="s">
        <v>58</v>
      </c>
      <c r="C2206" s="84" t="s">
        <v>27</v>
      </c>
      <c r="D2206" s="84" t="s">
        <v>27</v>
      </c>
      <c r="E2206" s="84" t="s">
        <v>27</v>
      </c>
      <c r="F2206" s="84">
        <v>48.0</v>
      </c>
      <c r="G2206" s="84" t="s">
        <v>29</v>
      </c>
      <c r="H2206" s="27">
        <v>11.0</v>
      </c>
      <c r="I2206" s="84" t="s">
        <v>59</v>
      </c>
      <c r="J2206" s="84">
        <v>2.0</v>
      </c>
      <c r="K2206" s="84" t="s">
        <v>35</v>
      </c>
      <c r="L2206" s="85">
        <v>29560.11</v>
      </c>
      <c r="M2206" s="85">
        <v>113.74</v>
      </c>
      <c r="N2206" s="84"/>
      <c r="O2206" s="86">
        <v>157.0</v>
      </c>
      <c r="P2206" s="85">
        <v>5791.01</v>
      </c>
      <c r="Q2206" s="87"/>
      <c r="R2206" s="88">
        <v>72000.0</v>
      </c>
      <c r="S2206" s="89">
        <v>1052.0</v>
      </c>
      <c r="T2206" s="89">
        <v>24.03117</v>
      </c>
      <c r="U2206" s="74"/>
    </row>
    <row r="2207" hidden="1">
      <c r="A2207" s="83">
        <v>94.0</v>
      </c>
      <c r="B2207" s="84" t="s">
        <v>58</v>
      </c>
      <c r="C2207" s="84" t="s">
        <v>27</v>
      </c>
      <c r="D2207" s="84" t="s">
        <v>27</v>
      </c>
      <c r="E2207" s="84" t="s">
        <v>27</v>
      </c>
      <c r="F2207" s="84">
        <v>48.0</v>
      </c>
      <c r="G2207" s="84" t="s">
        <v>29</v>
      </c>
      <c r="H2207" s="27">
        <v>11.0</v>
      </c>
      <c r="I2207" s="84" t="s">
        <v>59</v>
      </c>
      <c r="J2207" s="84">
        <v>2.0</v>
      </c>
      <c r="K2207" s="84" t="s">
        <v>36</v>
      </c>
      <c r="L2207" s="85">
        <v>27565.58</v>
      </c>
      <c r="M2207" s="85">
        <v>64.48</v>
      </c>
      <c r="N2207" s="84"/>
      <c r="O2207" s="86">
        <v>1.0</v>
      </c>
      <c r="P2207" s="85">
        <v>820.38</v>
      </c>
      <c r="Q2207" s="87"/>
      <c r="R2207" s="88">
        <v>10000.0</v>
      </c>
      <c r="S2207" s="89">
        <v>777.0</v>
      </c>
      <c r="T2207" s="89">
        <v>10.55504</v>
      </c>
      <c r="U2207" s="74"/>
    </row>
    <row r="2208" hidden="1">
      <c r="A2208" s="83">
        <v>95.0</v>
      </c>
      <c r="B2208" s="84" t="s">
        <v>58</v>
      </c>
      <c r="C2208" s="84" t="s">
        <v>27</v>
      </c>
      <c r="D2208" s="84" t="s">
        <v>27</v>
      </c>
      <c r="E2208" s="84" t="s">
        <v>27</v>
      </c>
      <c r="F2208" s="84">
        <v>48.0</v>
      </c>
      <c r="G2208" s="84" t="s">
        <v>29</v>
      </c>
      <c r="H2208" s="27">
        <v>11.0</v>
      </c>
      <c r="I2208" s="84" t="s">
        <v>59</v>
      </c>
      <c r="J2208" s="84">
        <v>2.0</v>
      </c>
      <c r="K2208" s="84" t="s">
        <v>37</v>
      </c>
      <c r="L2208" s="85">
        <v>32303.24</v>
      </c>
      <c r="M2208" s="85">
        <v>38.22</v>
      </c>
      <c r="N2208" s="84"/>
      <c r="O2208" s="86">
        <v>22.0</v>
      </c>
      <c r="P2208" s="85">
        <v>19916.43</v>
      </c>
      <c r="Q2208" s="87"/>
      <c r="R2208" s="88">
        <v>36000.0</v>
      </c>
      <c r="S2208" s="89">
        <v>971.0</v>
      </c>
      <c r="T2208" s="89">
        <v>23.89536</v>
      </c>
      <c r="U2208" s="74"/>
    </row>
    <row r="2209" hidden="1">
      <c r="A2209" s="83">
        <v>96.0</v>
      </c>
      <c r="B2209" s="84" t="s">
        <v>58</v>
      </c>
      <c r="C2209" s="84" t="s">
        <v>27</v>
      </c>
      <c r="D2209" s="84" t="s">
        <v>27</v>
      </c>
      <c r="E2209" s="84" t="s">
        <v>27</v>
      </c>
      <c r="F2209" s="84">
        <v>48.0</v>
      </c>
      <c r="G2209" s="84" t="s">
        <v>29</v>
      </c>
      <c r="H2209" s="27">
        <v>11.0</v>
      </c>
      <c r="I2209" s="84" t="s">
        <v>59</v>
      </c>
      <c r="J2209" s="84">
        <v>2.0</v>
      </c>
      <c r="K2209" s="84" t="s">
        <v>38</v>
      </c>
      <c r="L2209" s="85">
        <v>32105.01</v>
      </c>
      <c r="M2209" s="85">
        <v>148.19</v>
      </c>
      <c r="N2209" s="84"/>
      <c r="O2209" s="86">
        <v>179.0</v>
      </c>
      <c r="P2209" s="85">
        <v>9027.69</v>
      </c>
      <c r="Q2209" s="87"/>
      <c r="R2209" s="88">
        <v>51000.0</v>
      </c>
      <c r="S2209" s="89">
        <v>1198.0</v>
      </c>
      <c r="T2209" s="89">
        <v>24.64158</v>
      </c>
      <c r="U2209" s="74"/>
    </row>
    <row r="2210" hidden="1">
      <c r="A2210" s="83">
        <v>97.0</v>
      </c>
      <c r="B2210" s="84" t="s">
        <v>58</v>
      </c>
      <c r="C2210" s="84" t="s">
        <v>27</v>
      </c>
      <c r="D2210" s="84" t="s">
        <v>27</v>
      </c>
      <c r="E2210" s="84" t="s">
        <v>27</v>
      </c>
      <c r="F2210" s="84">
        <v>48.0</v>
      </c>
      <c r="G2210" s="84" t="s">
        <v>29</v>
      </c>
      <c r="H2210" s="27">
        <v>11.0</v>
      </c>
      <c r="I2210" s="84" t="s">
        <v>59</v>
      </c>
      <c r="J2210" s="84">
        <v>2.0</v>
      </c>
      <c r="K2210" s="84" t="s">
        <v>39</v>
      </c>
      <c r="L2210" s="85">
        <v>44377.13</v>
      </c>
      <c r="M2210" s="85">
        <v>29.01</v>
      </c>
      <c r="N2210" s="84"/>
      <c r="O2210" s="86">
        <v>22.0</v>
      </c>
      <c r="P2210" s="85">
        <v>37880.31</v>
      </c>
      <c r="Q2210" s="87"/>
      <c r="R2210" s="88">
        <v>51000.0</v>
      </c>
      <c r="S2210" s="89">
        <v>1119.0</v>
      </c>
      <c r="T2210" s="89">
        <v>24.09239</v>
      </c>
      <c r="U2210" s="74"/>
    </row>
    <row r="2211" hidden="1">
      <c r="A2211" s="83">
        <v>98.0</v>
      </c>
      <c r="B2211" s="84" t="s">
        <v>58</v>
      </c>
      <c r="C2211" s="84" t="s">
        <v>27</v>
      </c>
      <c r="D2211" s="84" t="s">
        <v>27</v>
      </c>
      <c r="E2211" s="84" t="s">
        <v>27</v>
      </c>
      <c r="F2211" s="84">
        <v>48.0</v>
      </c>
      <c r="G2211" s="84" t="s">
        <v>29</v>
      </c>
      <c r="H2211" s="27">
        <v>11.0</v>
      </c>
      <c r="I2211" s="84" t="s">
        <v>59</v>
      </c>
      <c r="J2211" s="84">
        <v>2.0</v>
      </c>
      <c r="K2211" s="84" t="s">
        <v>40</v>
      </c>
      <c r="L2211" s="85">
        <v>29399.21</v>
      </c>
      <c r="M2211" s="85">
        <v>842.3</v>
      </c>
      <c r="N2211" s="84"/>
      <c r="O2211" s="86">
        <v>110.0</v>
      </c>
      <c r="P2211" s="85">
        <v>67532.98</v>
      </c>
      <c r="Q2211" s="87"/>
      <c r="R2211" s="88">
        <v>177000.0</v>
      </c>
      <c r="S2211" s="89">
        <v>1356.0</v>
      </c>
      <c r="T2211" s="89">
        <v>24.92919</v>
      </c>
      <c r="U2211" s="74"/>
    </row>
    <row r="2212" hidden="1">
      <c r="A2212" s="83">
        <v>99.0</v>
      </c>
      <c r="B2212" s="84" t="s">
        <v>58</v>
      </c>
      <c r="C2212" s="84" t="s">
        <v>27</v>
      </c>
      <c r="D2212" s="84" t="s">
        <v>27</v>
      </c>
      <c r="E2212" s="84" t="s">
        <v>27</v>
      </c>
      <c r="F2212" s="84">
        <v>48.0</v>
      </c>
      <c r="G2212" s="84" t="s">
        <v>29</v>
      </c>
      <c r="H2212" s="27">
        <v>11.0</v>
      </c>
      <c r="I2212" s="84" t="s">
        <v>59</v>
      </c>
      <c r="J2212" s="84">
        <v>2.0</v>
      </c>
      <c r="K2212" s="84" t="s">
        <v>41</v>
      </c>
      <c r="L2212" s="85">
        <v>2879.78</v>
      </c>
      <c r="M2212" s="85">
        <v>968.63</v>
      </c>
      <c r="N2212" s="84"/>
      <c r="O2212" s="86">
        <v>38.0</v>
      </c>
      <c r="P2212" s="85">
        <v>1683.71</v>
      </c>
      <c r="Q2212" s="87"/>
      <c r="R2212" s="88">
        <v>122000.0</v>
      </c>
      <c r="S2212" s="89">
        <v>1289.0</v>
      </c>
      <c r="T2212" s="89">
        <v>26.8315</v>
      </c>
      <c r="U2212" s="74"/>
    </row>
    <row r="2213" hidden="1">
      <c r="A2213" s="83">
        <v>100.0</v>
      </c>
      <c r="B2213" s="84" t="s">
        <v>58</v>
      </c>
      <c r="C2213" s="84" t="s">
        <v>27</v>
      </c>
      <c r="D2213" s="84" t="s">
        <v>27</v>
      </c>
      <c r="E2213" s="84" t="s">
        <v>27</v>
      </c>
      <c r="F2213" s="84">
        <v>48.0</v>
      </c>
      <c r="G2213" s="84" t="s">
        <v>29</v>
      </c>
      <c r="H2213" s="27">
        <v>11.0</v>
      </c>
      <c r="I2213" s="84" t="s">
        <v>59</v>
      </c>
      <c r="J2213" s="84">
        <v>2.0</v>
      </c>
      <c r="K2213" s="84" t="s">
        <v>42</v>
      </c>
      <c r="L2213" s="85">
        <v>23416.18</v>
      </c>
      <c r="M2213" s="85">
        <v>51.57</v>
      </c>
      <c r="N2213" s="84"/>
      <c r="O2213" s="86">
        <v>141.0</v>
      </c>
      <c r="P2213" s="85">
        <v>2688.15</v>
      </c>
      <c r="Q2213" s="87"/>
      <c r="R2213" s="88">
        <v>58000.0</v>
      </c>
      <c r="S2213" s="89">
        <v>957.0</v>
      </c>
      <c r="T2213" s="89">
        <v>24.00261</v>
      </c>
      <c r="U2213" s="74"/>
    </row>
    <row r="2214" hidden="1">
      <c r="A2214" s="83">
        <v>101.0</v>
      </c>
      <c r="B2214" s="84" t="s">
        <v>58</v>
      </c>
      <c r="C2214" s="84" t="s">
        <v>27</v>
      </c>
      <c r="D2214" s="84" t="s">
        <v>27</v>
      </c>
      <c r="E2214" s="84" t="s">
        <v>27</v>
      </c>
      <c r="F2214" s="84">
        <v>48.0</v>
      </c>
      <c r="G2214" s="84" t="s">
        <v>29</v>
      </c>
      <c r="H2214" s="27">
        <v>11.0</v>
      </c>
      <c r="I2214" s="84" t="s">
        <v>59</v>
      </c>
      <c r="J2214" s="84">
        <v>2.0</v>
      </c>
      <c r="K2214" s="84" t="s">
        <v>43</v>
      </c>
      <c r="L2214" s="85">
        <v>2904.58</v>
      </c>
      <c r="M2214" s="85">
        <v>647.57</v>
      </c>
      <c r="N2214" s="84"/>
      <c r="O2214" s="86">
        <v>139.0</v>
      </c>
      <c r="P2214" s="85">
        <v>6775930.0</v>
      </c>
      <c r="Q2214" s="87"/>
      <c r="R2214" s="88">
        <v>6793000.0</v>
      </c>
      <c r="S2214" s="89">
        <v>8333.0</v>
      </c>
      <c r="T2214" s="89">
        <v>17.2836</v>
      </c>
      <c r="U2214" s="74"/>
    </row>
    <row r="2215" hidden="1">
      <c r="A2215" s="83">
        <v>102.0</v>
      </c>
      <c r="B2215" s="84" t="s">
        <v>58</v>
      </c>
      <c r="C2215" s="84" t="s">
        <v>27</v>
      </c>
      <c r="D2215" s="84" t="s">
        <v>27</v>
      </c>
      <c r="E2215" s="84" t="s">
        <v>27</v>
      </c>
      <c r="F2215" s="84">
        <v>48.0</v>
      </c>
      <c r="G2215" s="84" t="s">
        <v>29</v>
      </c>
      <c r="H2215" s="27">
        <v>11.0</v>
      </c>
      <c r="I2215" s="84" t="s">
        <v>59</v>
      </c>
      <c r="J2215" s="84">
        <v>2.0</v>
      </c>
      <c r="K2215" s="84" t="s">
        <v>44</v>
      </c>
      <c r="L2215" s="85">
        <v>24052.35</v>
      </c>
      <c r="M2215" s="85">
        <v>133.6</v>
      </c>
      <c r="N2215" s="84"/>
      <c r="O2215" s="86">
        <v>7.0</v>
      </c>
      <c r="P2215" s="85">
        <v>1609.62</v>
      </c>
      <c r="Q2215" s="87"/>
      <c r="R2215" s="88">
        <v>32000.0</v>
      </c>
      <c r="S2215" s="89">
        <v>949.0</v>
      </c>
      <c r="T2215" s="89">
        <v>24.51249</v>
      </c>
      <c r="U2215" s="74"/>
    </row>
    <row r="2216" hidden="1">
      <c r="A2216" s="83">
        <v>103.0</v>
      </c>
      <c r="B2216" s="84" t="s">
        <v>58</v>
      </c>
      <c r="C2216" s="84" t="s">
        <v>27</v>
      </c>
      <c r="D2216" s="84" t="s">
        <v>27</v>
      </c>
      <c r="E2216" s="84" t="s">
        <v>27</v>
      </c>
      <c r="F2216" s="84">
        <v>48.0</v>
      </c>
      <c r="G2216" s="84" t="s">
        <v>29</v>
      </c>
      <c r="H2216" s="27">
        <v>11.0</v>
      </c>
      <c r="I2216" s="84" t="s">
        <v>59</v>
      </c>
      <c r="J2216" s="84">
        <v>2.0</v>
      </c>
      <c r="K2216" s="84" t="s">
        <v>45</v>
      </c>
      <c r="L2216" s="85">
        <v>22819.07</v>
      </c>
      <c r="M2216" s="85">
        <v>217.25</v>
      </c>
      <c r="N2216" s="84"/>
      <c r="O2216" s="86">
        <v>16.0</v>
      </c>
      <c r="P2216" s="85">
        <v>2256.4</v>
      </c>
      <c r="Q2216" s="87"/>
      <c r="R2216" s="88">
        <v>226000.0</v>
      </c>
      <c r="S2216" s="89">
        <v>882.0</v>
      </c>
      <c r="T2216" s="89">
        <v>26.13618</v>
      </c>
      <c r="U2216" s="74"/>
    </row>
    <row r="2217" hidden="1">
      <c r="A2217" s="83">
        <v>104.0</v>
      </c>
      <c r="B2217" s="84" t="s">
        <v>58</v>
      </c>
      <c r="C2217" s="84" t="s">
        <v>27</v>
      </c>
      <c r="D2217" s="84" t="s">
        <v>27</v>
      </c>
      <c r="E2217" s="84" t="s">
        <v>27</v>
      </c>
      <c r="F2217" s="84">
        <v>48.0</v>
      </c>
      <c r="G2217" s="84" t="s">
        <v>29</v>
      </c>
      <c r="H2217" s="27">
        <v>11.0</v>
      </c>
      <c r="I2217" s="84" t="s">
        <v>59</v>
      </c>
      <c r="J2217" s="84">
        <v>2.0</v>
      </c>
      <c r="K2217" s="84" t="s">
        <v>46</v>
      </c>
      <c r="L2217" s="85">
        <v>2393.81</v>
      </c>
      <c r="M2217" s="85">
        <v>48674.55</v>
      </c>
      <c r="N2217" s="84"/>
      <c r="O2217" s="86">
        <v>9.0</v>
      </c>
      <c r="P2217" s="85">
        <v>3322.7</v>
      </c>
      <c r="Q2217" s="87"/>
      <c r="R2217" s="88">
        <v>3505000.0</v>
      </c>
      <c r="S2217" s="89">
        <v>4486.0</v>
      </c>
      <c r="T2217" s="89">
        <v>24.81906</v>
      </c>
      <c r="U2217" s="74"/>
    </row>
    <row r="2218" hidden="1">
      <c r="A2218" s="83">
        <v>105.0</v>
      </c>
      <c r="B2218" s="84" t="s">
        <v>58</v>
      </c>
      <c r="C2218" s="84" t="s">
        <v>27</v>
      </c>
      <c r="D2218" s="84" t="s">
        <v>27</v>
      </c>
      <c r="E2218" s="84" t="s">
        <v>27</v>
      </c>
      <c r="F2218" s="84">
        <v>48.0</v>
      </c>
      <c r="G2218" s="84" t="s">
        <v>29</v>
      </c>
      <c r="H2218" s="27">
        <v>11.0</v>
      </c>
      <c r="I2218" s="84" t="s">
        <v>59</v>
      </c>
      <c r="J2218" s="84">
        <v>2.0</v>
      </c>
      <c r="K2218" s="84" t="s">
        <v>47</v>
      </c>
      <c r="L2218" s="85">
        <v>21265.6</v>
      </c>
      <c r="M2218" s="85">
        <v>2033.36</v>
      </c>
      <c r="N2218" s="84"/>
      <c r="O2218" s="86">
        <v>15.0</v>
      </c>
      <c r="P2218" s="85">
        <v>20684.24</v>
      </c>
      <c r="Q2218" s="87"/>
      <c r="R2218" s="88">
        <v>640000.0</v>
      </c>
      <c r="S2218" s="89">
        <v>1678.0</v>
      </c>
      <c r="T2218" s="89">
        <v>25.58751</v>
      </c>
      <c r="U2218" s="74"/>
    </row>
    <row r="2219" hidden="1">
      <c r="A2219" s="83">
        <v>106.0</v>
      </c>
      <c r="B2219" s="84" t="s">
        <v>58</v>
      </c>
      <c r="C2219" s="84" t="s">
        <v>27</v>
      </c>
      <c r="D2219" s="84" t="s">
        <v>27</v>
      </c>
      <c r="E2219" s="84" t="s">
        <v>27</v>
      </c>
      <c r="F2219" s="84">
        <v>48.0</v>
      </c>
      <c r="G2219" s="84" t="s">
        <v>29</v>
      </c>
      <c r="H2219" s="27">
        <v>11.0</v>
      </c>
      <c r="I2219" s="84" t="s">
        <v>59</v>
      </c>
      <c r="J2219" s="84">
        <v>2.0</v>
      </c>
      <c r="K2219" s="84" t="s">
        <v>48</v>
      </c>
      <c r="L2219" s="85">
        <v>33220.66</v>
      </c>
      <c r="M2219" s="85">
        <v>20547.75</v>
      </c>
      <c r="N2219" s="84"/>
      <c r="O2219" s="86">
        <v>25.0</v>
      </c>
      <c r="P2219" s="85">
        <v>17457.87</v>
      </c>
      <c r="Q2219" s="87"/>
      <c r="R2219" s="88">
        <v>2520000.0</v>
      </c>
      <c r="S2219" s="89">
        <v>3734.0</v>
      </c>
      <c r="T2219" s="89">
        <v>26.47942</v>
      </c>
      <c r="U2219" s="74"/>
    </row>
    <row r="2220" hidden="1">
      <c r="A2220" s="83">
        <v>107.0</v>
      </c>
      <c r="B2220" s="84" t="s">
        <v>58</v>
      </c>
      <c r="C2220" s="84" t="s">
        <v>27</v>
      </c>
      <c r="D2220" s="84" t="s">
        <v>27</v>
      </c>
      <c r="E2220" s="84" t="s">
        <v>27</v>
      </c>
      <c r="F2220" s="84">
        <v>48.0</v>
      </c>
      <c r="G2220" s="84" t="s">
        <v>29</v>
      </c>
      <c r="H2220" s="27">
        <v>11.0</v>
      </c>
      <c r="I2220" s="84" t="s">
        <v>59</v>
      </c>
      <c r="J2220" s="84">
        <v>2.0</v>
      </c>
      <c r="K2220" s="84" t="s">
        <v>49</v>
      </c>
      <c r="L2220" s="85">
        <v>32248.14</v>
      </c>
      <c r="M2220" s="85">
        <v>67.55</v>
      </c>
      <c r="N2220" s="84"/>
      <c r="O2220" s="86">
        <v>5.0</v>
      </c>
      <c r="P2220" s="85">
        <v>8994.93</v>
      </c>
      <c r="Q2220" s="87"/>
      <c r="R2220" s="88">
        <v>30000.0</v>
      </c>
      <c r="S2220" s="89">
        <v>991.0</v>
      </c>
      <c r="T2220" s="89">
        <v>23.67195</v>
      </c>
      <c r="U2220" s="74"/>
    </row>
    <row r="2221" hidden="1">
      <c r="A2221" s="83">
        <v>108.0</v>
      </c>
      <c r="B2221" s="84" t="s">
        <v>58</v>
      </c>
      <c r="C2221" s="84" t="s">
        <v>27</v>
      </c>
      <c r="D2221" s="84" t="s">
        <v>27</v>
      </c>
      <c r="E2221" s="84" t="s">
        <v>27</v>
      </c>
      <c r="F2221" s="84">
        <v>48.0</v>
      </c>
      <c r="G2221" s="84" t="s">
        <v>29</v>
      </c>
      <c r="H2221" s="27">
        <v>11.0</v>
      </c>
      <c r="I2221" s="84" t="s">
        <v>59</v>
      </c>
      <c r="J2221" s="84">
        <v>2.0</v>
      </c>
      <c r="K2221" s="84" t="s">
        <v>50</v>
      </c>
      <c r="L2221" s="85">
        <v>29343.22</v>
      </c>
      <c r="M2221" s="85">
        <v>5527.41</v>
      </c>
      <c r="N2221" s="84"/>
      <c r="O2221" s="86">
        <v>31.0</v>
      </c>
      <c r="P2221" s="85">
        <v>63791.22</v>
      </c>
      <c r="Q2221" s="87"/>
      <c r="R2221" s="88">
        <v>4332000.0</v>
      </c>
      <c r="S2221" s="89">
        <v>5979.0</v>
      </c>
      <c r="T2221" s="89">
        <v>28.92137</v>
      </c>
      <c r="U2221" s="74"/>
    </row>
    <row r="2222" hidden="1">
      <c r="A2222" s="83">
        <v>109.0</v>
      </c>
      <c r="B2222" s="84" t="s">
        <v>58</v>
      </c>
      <c r="C2222" s="84" t="s">
        <v>27</v>
      </c>
      <c r="D2222" s="84" t="s">
        <v>27</v>
      </c>
      <c r="E2222" s="84" t="s">
        <v>27</v>
      </c>
      <c r="F2222" s="84">
        <v>48.0</v>
      </c>
      <c r="G2222" s="84" t="s">
        <v>29</v>
      </c>
      <c r="H2222" s="27">
        <v>11.0</v>
      </c>
      <c r="I2222" s="84" t="s">
        <v>59</v>
      </c>
      <c r="J2222" s="84">
        <v>2.0</v>
      </c>
      <c r="K2222" s="84" t="s">
        <v>51</v>
      </c>
      <c r="L2222" s="85"/>
      <c r="M2222" s="85"/>
      <c r="N2222" s="84"/>
      <c r="O2222" s="86"/>
      <c r="P2222" s="85"/>
      <c r="Q2222" s="93"/>
      <c r="R2222" s="88"/>
      <c r="S2222" s="89"/>
      <c r="T2222" s="89"/>
      <c r="U2222" s="74"/>
    </row>
    <row r="2223" hidden="1">
      <c r="A2223" s="83">
        <v>110.0</v>
      </c>
      <c r="B2223" s="84" t="s">
        <v>58</v>
      </c>
      <c r="C2223" s="84" t="s">
        <v>27</v>
      </c>
      <c r="D2223" s="84" t="s">
        <v>27</v>
      </c>
      <c r="E2223" s="84" t="s">
        <v>27</v>
      </c>
      <c r="F2223" s="84">
        <v>48.0</v>
      </c>
      <c r="G2223" s="84" t="s">
        <v>29</v>
      </c>
      <c r="H2223" s="27">
        <v>11.0</v>
      </c>
      <c r="I2223" s="84" t="s">
        <v>59</v>
      </c>
      <c r="J2223" s="84">
        <v>2.0</v>
      </c>
      <c r="K2223" s="84" t="s">
        <v>52</v>
      </c>
      <c r="L2223" s="85"/>
      <c r="M2223" s="85"/>
      <c r="N2223" s="84"/>
      <c r="O2223" s="86"/>
      <c r="P2223" s="85"/>
      <c r="Q2223" s="93"/>
      <c r="R2223" s="88"/>
      <c r="S2223" s="89"/>
      <c r="T2223" s="89"/>
      <c r="U2223" s="74"/>
    </row>
    <row r="2224" hidden="1">
      <c r="A2224" s="83">
        <v>133.0</v>
      </c>
      <c r="B2224" s="84" t="s">
        <v>58</v>
      </c>
      <c r="C2224" s="84" t="s">
        <v>27</v>
      </c>
      <c r="D2224" s="84" t="s">
        <v>27</v>
      </c>
      <c r="E2224" s="84" t="s">
        <v>27</v>
      </c>
      <c r="F2224" s="84">
        <v>48.0</v>
      </c>
      <c r="G2224" s="84" t="s">
        <v>53</v>
      </c>
      <c r="H2224" s="27">
        <v>11.0</v>
      </c>
      <c r="I2224" s="84" t="s">
        <v>59</v>
      </c>
      <c r="J2224" s="84">
        <v>2.0</v>
      </c>
      <c r="K2224" s="84" t="s">
        <v>31</v>
      </c>
      <c r="L2224" s="85">
        <v>58866.77</v>
      </c>
      <c r="M2224" s="85">
        <v>9.78</v>
      </c>
      <c r="N2224" s="84"/>
      <c r="O2224" s="86">
        <v>2.0</v>
      </c>
      <c r="P2224" s="85">
        <v>61450.11</v>
      </c>
      <c r="Q2224" s="87"/>
      <c r="R2224" s="92">
        <v>119000.0</v>
      </c>
      <c r="S2224" s="89">
        <v>1329.0</v>
      </c>
      <c r="T2224" s="89">
        <v>16.99189</v>
      </c>
      <c r="U2224" s="74"/>
    </row>
    <row r="2225" hidden="1">
      <c r="A2225" s="83">
        <v>134.0</v>
      </c>
      <c r="B2225" s="84" t="s">
        <v>58</v>
      </c>
      <c r="C2225" s="84" t="s">
        <v>27</v>
      </c>
      <c r="D2225" s="84" t="s">
        <v>27</v>
      </c>
      <c r="E2225" s="84" t="s">
        <v>27</v>
      </c>
      <c r="F2225" s="84">
        <v>48.0</v>
      </c>
      <c r="G2225" s="84" t="s">
        <v>53</v>
      </c>
      <c r="H2225" s="27">
        <v>11.0</v>
      </c>
      <c r="I2225" s="84" t="s">
        <v>59</v>
      </c>
      <c r="J2225" s="84">
        <v>2.0</v>
      </c>
      <c r="K2225" s="84" t="s">
        <v>32</v>
      </c>
      <c r="L2225" s="85">
        <v>2754.31</v>
      </c>
      <c r="M2225" s="85">
        <v>931.54</v>
      </c>
      <c r="N2225" s="84"/>
      <c r="O2225" s="86">
        <v>61.0</v>
      </c>
      <c r="P2225" s="85">
        <v>3.474812931E7</v>
      </c>
      <c r="Q2225" s="87"/>
      <c r="R2225" s="88">
        <v>3.4881E7</v>
      </c>
      <c r="S2225" s="89">
        <v>36587.0</v>
      </c>
      <c r="T2225" s="89">
        <v>22.8218</v>
      </c>
      <c r="U2225" s="74"/>
    </row>
    <row r="2226" hidden="1">
      <c r="A2226" s="83">
        <v>135.0</v>
      </c>
      <c r="B2226" s="84" t="s">
        <v>58</v>
      </c>
      <c r="C2226" s="84" t="s">
        <v>27</v>
      </c>
      <c r="D2226" s="84" t="s">
        <v>27</v>
      </c>
      <c r="E2226" s="84" t="s">
        <v>27</v>
      </c>
      <c r="F2226" s="84">
        <v>48.0</v>
      </c>
      <c r="G2226" s="84" t="s">
        <v>53</v>
      </c>
      <c r="H2226" s="27">
        <v>11.0</v>
      </c>
      <c r="I2226" s="84" t="s">
        <v>59</v>
      </c>
      <c r="J2226" s="84">
        <v>2.0</v>
      </c>
      <c r="K2226" s="84" t="s">
        <v>33</v>
      </c>
      <c r="L2226" s="85">
        <v>30359.97</v>
      </c>
      <c r="M2226" s="85">
        <v>104.4</v>
      </c>
      <c r="N2226" s="84"/>
      <c r="O2226" s="86">
        <v>20.0</v>
      </c>
      <c r="P2226" s="85">
        <v>24005.65</v>
      </c>
      <c r="Q2226" s="87"/>
      <c r="R2226" s="88">
        <v>219000.0</v>
      </c>
      <c r="S2226" s="89">
        <v>1298.0</v>
      </c>
      <c r="T2226" s="89">
        <v>20.16376</v>
      </c>
      <c r="U2226" s="74"/>
    </row>
    <row r="2227" hidden="1">
      <c r="A2227" s="83">
        <v>136.0</v>
      </c>
      <c r="B2227" s="84" t="s">
        <v>58</v>
      </c>
      <c r="C2227" s="84" t="s">
        <v>27</v>
      </c>
      <c r="D2227" s="84" t="s">
        <v>27</v>
      </c>
      <c r="E2227" s="84" t="s">
        <v>27</v>
      </c>
      <c r="F2227" s="84">
        <v>48.0</v>
      </c>
      <c r="G2227" s="84" t="s">
        <v>53</v>
      </c>
      <c r="H2227" s="27">
        <v>11.0</v>
      </c>
      <c r="I2227" s="84" t="s">
        <v>59</v>
      </c>
      <c r="J2227" s="84">
        <v>2.0</v>
      </c>
      <c r="K2227" s="84" t="s">
        <v>34</v>
      </c>
      <c r="L2227" s="85">
        <v>19918.91</v>
      </c>
      <c r="M2227" s="85">
        <v>20537.38</v>
      </c>
      <c r="N2227" s="84"/>
      <c r="O2227" s="86">
        <v>73.0</v>
      </c>
      <c r="P2227" s="85">
        <v>5657.85</v>
      </c>
      <c r="Q2227" s="87"/>
      <c r="R2227" s="88">
        <v>1992000.0</v>
      </c>
      <c r="S2227" s="89">
        <v>3207.0</v>
      </c>
      <c r="T2227" s="89">
        <v>23.78779</v>
      </c>
      <c r="U2227" s="74"/>
    </row>
    <row r="2228" hidden="1">
      <c r="A2228" s="83">
        <v>137.0</v>
      </c>
      <c r="B2228" s="84" t="s">
        <v>58</v>
      </c>
      <c r="C2228" s="84" t="s">
        <v>27</v>
      </c>
      <c r="D2228" s="84" t="s">
        <v>27</v>
      </c>
      <c r="E2228" s="84" t="s">
        <v>27</v>
      </c>
      <c r="F2228" s="84">
        <v>48.0</v>
      </c>
      <c r="G2228" s="84" t="s">
        <v>53</v>
      </c>
      <c r="H2228" s="27">
        <v>11.0</v>
      </c>
      <c r="I2228" s="84" t="s">
        <v>59</v>
      </c>
      <c r="J2228" s="84">
        <v>2.0</v>
      </c>
      <c r="K2228" s="84" t="s">
        <v>35</v>
      </c>
      <c r="L2228" s="85">
        <v>29160.27</v>
      </c>
      <c r="M2228" s="85">
        <v>41.99</v>
      </c>
      <c r="N2228" s="84"/>
      <c r="O2228" s="86">
        <v>77.0</v>
      </c>
      <c r="P2228" s="85">
        <v>6726.03</v>
      </c>
      <c r="Q2228" s="87"/>
      <c r="R2228" s="88">
        <v>43000.0</v>
      </c>
      <c r="S2228" s="89">
        <v>981.0</v>
      </c>
      <c r="T2228" s="89">
        <v>20.24726</v>
      </c>
      <c r="U2228" s="74"/>
    </row>
    <row r="2229" hidden="1">
      <c r="A2229" s="83">
        <v>138.0</v>
      </c>
      <c r="B2229" s="84" t="s">
        <v>58</v>
      </c>
      <c r="C2229" s="84" t="s">
        <v>27</v>
      </c>
      <c r="D2229" s="84" t="s">
        <v>27</v>
      </c>
      <c r="E2229" s="84" t="s">
        <v>27</v>
      </c>
      <c r="F2229" s="84">
        <v>48.0</v>
      </c>
      <c r="G2229" s="84" t="s">
        <v>53</v>
      </c>
      <c r="H2229" s="27">
        <v>11.0</v>
      </c>
      <c r="I2229" s="84" t="s">
        <v>59</v>
      </c>
      <c r="J2229" s="84">
        <v>2.0</v>
      </c>
      <c r="K2229" s="84" t="s">
        <v>36</v>
      </c>
      <c r="L2229" s="85">
        <v>28235.15</v>
      </c>
      <c r="M2229" s="85">
        <v>27.17</v>
      </c>
      <c r="N2229" s="84"/>
      <c r="O2229" s="86">
        <v>1.0</v>
      </c>
      <c r="P2229" s="85">
        <v>1019.66</v>
      </c>
      <c r="Q2229" s="87"/>
      <c r="R2229" s="88">
        <v>12000.0</v>
      </c>
      <c r="S2229" s="89">
        <v>770.0</v>
      </c>
      <c r="T2229" s="89">
        <v>9.70126</v>
      </c>
      <c r="U2229" s="74"/>
    </row>
    <row r="2230" hidden="1">
      <c r="A2230" s="83">
        <v>139.0</v>
      </c>
      <c r="B2230" s="84" t="s">
        <v>58</v>
      </c>
      <c r="C2230" s="84" t="s">
        <v>27</v>
      </c>
      <c r="D2230" s="84" t="s">
        <v>27</v>
      </c>
      <c r="E2230" s="84" t="s">
        <v>27</v>
      </c>
      <c r="F2230" s="84">
        <v>48.0</v>
      </c>
      <c r="G2230" s="84" t="s">
        <v>53</v>
      </c>
      <c r="H2230" s="27">
        <v>11.0</v>
      </c>
      <c r="I2230" s="84" t="s">
        <v>59</v>
      </c>
      <c r="J2230" s="84">
        <v>2.0</v>
      </c>
      <c r="K2230" s="84" t="s">
        <v>37</v>
      </c>
      <c r="L2230" s="85">
        <v>30290.67</v>
      </c>
      <c r="M2230" s="85">
        <v>24.21</v>
      </c>
      <c r="N2230" s="84"/>
      <c r="O2230" s="86">
        <v>22.0</v>
      </c>
      <c r="P2230" s="85">
        <v>21591.1</v>
      </c>
      <c r="Q2230" s="87"/>
      <c r="R2230" s="88">
        <v>40000.0</v>
      </c>
      <c r="S2230" s="89">
        <v>947.0</v>
      </c>
      <c r="T2230" s="89">
        <v>19.79344</v>
      </c>
      <c r="U2230" s="74"/>
    </row>
    <row r="2231" hidden="1">
      <c r="A2231" s="83">
        <v>140.0</v>
      </c>
      <c r="B2231" s="84" t="s">
        <v>58</v>
      </c>
      <c r="C2231" s="84" t="s">
        <v>27</v>
      </c>
      <c r="D2231" s="84" t="s">
        <v>27</v>
      </c>
      <c r="E2231" s="84" t="s">
        <v>27</v>
      </c>
      <c r="F2231" s="84">
        <v>48.0</v>
      </c>
      <c r="G2231" s="84" t="s">
        <v>53</v>
      </c>
      <c r="H2231" s="27">
        <v>11.0</v>
      </c>
      <c r="I2231" s="84" t="s">
        <v>59</v>
      </c>
      <c r="J2231" s="84">
        <v>2.0</v>
      </c>
      <c r="K2231" s="84" t="s">
        <v>38</v>
      </c>
      <c r="L2231" s="85">
        <v>32716.13</v>
      </c>
      <c r="M2231" s="85">
        <v>64.87</v>
      </c>
      <c r="N2231" s="84"/>
      <c r="O2231" s="86">
        <v>99.0</v>
      </c>
      <c r="P2231" s="85">
        <v>14793.94</v>
      </c>
      <c r="Q2231" s="87"/>
      <c r="R2231" s="88">
        <v>59000.0</v>
      </c>
      <c r="S2231" s="89">
        <v>1171.0</v>
      </c>
      <c r="T2231" s="89">
        <v>21.20287</v>
      </c>
      <c r="U2231" s="74"/>
    </row>
    <row r="2232" hidden="1">
      <c r="A2232" s="83">
        <v>141.0</v>
      </c>
      <c r="B2232" s="84" t="s">
        <v>58</v>
      </c>
      <c r="C2232" s="84" t="s">
        <v>27</v>
      </c>
      <c r="D2232" s="84" t="s">
        <v>27</v>
      </c>
      <c r="E2232" s="84" t="s">
        <v>27</v>
      </c>
      <c r="F2232" s="84">
        <v>48.0</v>
      </c>
      <c r="G2232" s="84" t="s">
        <v>53</v>
      </c>
      <c r="H2232" s="27">
        <v>11.0</v>
      </c>
      <c r="I2232" s="84" t="s">
        <v>59</v>
      </c>
      <c r="J2232" s="84">
        <v>2.0</v>
      </c>
      <c r="K2232" s="84" t="s">
        <v>39</v>
      </c>
      <c r="L2232" s="85">
        <v>43371.54</v>
      </c>
      <c r="M2232" s="85">
        <v>15.15</v>
      </c>
      <c r="N2232" s="84"/>
      <c r="O2232" s="86">
        <v>22.0</v>
      </c>
      <c r="P2232" s="85">
        <v>56589.58</v>
      </c>
      <c r="Q2232" s="87"/>
      <c r="R2232" s="88">
        <v>70000.0</v>
      </c>
      <c r="S2232" s="89">
        <v>1108.0</v>
      </c>
      <c r="T2232" s="89">
        <v>20.20493</v>
      </c>
      <c r="U2232" s="74"/>
    </row>
    <row r="2233" hidden="1">
      <c r="A2233" s="83">
        <v>142.0</v>
      </c>
      <c r="B2233" s="84" t="s">
        <v>58</v>
      </c>
      <c r="C2233" s="84" t="s">
        <v>27</v>
      </c>
      <c r="D2233" s="84" t="s">
        <v>27</v>
      </c>
      <c r="E2233" s="84" t="s">
        <v>27</v>
      </c>
      <c r="F2233" s="84">
        <v>48.0</v>
      </c>
      <c r="G2233" s="84" t="s">
        <v>53</v>
      </c>
      <c r="H2233" s="27">
        <v>11.0</v>
      </c>
      <c r="I2233" s="84" t="s">
        <v>59</v>
      </c>
      <c r="J2233" s="84">
        <v>2.0</v>
      </c>
      <c r="K2233" s="84" t="s">
        <v>40</v>
      </c>
      <c r="L2233" s="85">
        <v>29163.42</v>
      </c>
      <c r="M2233" s="85">
        <v>755.4</v>
      </c>
      <c r="N2233" s="84"/>
      <c r="O2233" s="86">
        <v>110.0</v>
      </c>
      <c r="P2233" s="85">
        <v>73369.25</v>
      </c>
      <c r="Q2233" s="87"/>
      <c r="R2233" s="88">
        <v>186000.0</v>
      </c>
      <c r="S2233" s="89">
        <v>1335.0</v>
      </c>
      <c r="T2233" s="89">
        <v>20.46162</v>
      </c>
      <c r="U2233" s="74"/>
    </row>
    <row r="2234" hidden="1">
      <c r="A2234" s="83">
        <v>143.0</v>
      </c>
      <c r="B2234" s="84" t="s">
        <v>58</v>
      </c>
      <c r="C2234" s="84" t="s">
        <v>27</v>
      </c>
      <c r="D2234" s="84" t="s">
        <v>27</v>
      </c>
      <c r="E2234" s="84" t="s">
        <v>27</v>
      </c>
      <c r="F2234" s="84">
        <v>48.0</v>
      </c>
      <c r="G2234" s="84" t="s">
        <v>53</v>
      </c>
      <c r="H2234" s="27">
        <v>11.0</v>
      </c>
      <c r="I2234" s="84" t="s">
        <v>59</v>
      </c>
      <c r="J2234" s="84">
        <v>2.0</v>
      </c>
      <c r="K2234" s="84" t="s">
        <v>41</v>
      </c>
      <c r="L2234" s="85">
        <v>2717.74</v>
      </c>
      <c r="M2234" s="85">
        <v>952.91</v>
      </c>
      <c r="N2234" s="84"/>
      <c r="O2234" s="86">
        <v>38.0</v>
      </c>
      <c r="P2234" s="85">
        <v>1083.47</v>
      </c>
      <c r="Q2234" s="87"/>
      <c r="R2234" s="88">
        <v>139000.0</v>
      </c>
      <c r="S2234" s="89">
        <v>1184.0</v>
      </c>
      <c r="T2234" s="89">
        <v>21.58307</v>
      </c>
      <c r="U2234" s="74"/>
    </row>
    <row r="2235" hidden="1">
      <c r="A2235" s="83">
        <v>144.0</v>
      </c>
      <c r="B2235" s="84" t="s">
        <v>58</v>
      </c>
      <c r="C2235" s="84" t="s">
        <v>27</v>
      </c>
      <c r="D2235" s="84" t="s">
        <v>27</v>
      </c>
      <c r="E2235" s="84" t="s">
        <v>27</v>
      </c>
      <c r="F2235" s="84">
        <v>48.0</v>
      </c>
      <c r="G2235" s="84" t="s">
        <v>53</v>
      </c>
      <c r="H2235" s="27">
        <v>11.0</v>
      </c>
      <c r="I2235" s="84" t="s">
        <v>59</v>
      </c>
      <c r="J2235" s="84">
        <v>2.0</v>
      </c>
      <c r="K2235" s="84" t="s">
        <v>42</v>
      </c>
      <c r="L2235" s="85">
        <v>23538.17</v>
      </c>
      <c r="M2235" s="85">
        <v>22.19</v>
      </c>
      <c r="N2235" s="84"/>
      <c r="O2235" s="86">
        <v>61.0</v>
      </c>
      <c r="P2235" s="85">
        <v>2562.83</v>
      </c>
      <c r="Q2235" s="87"/>
      <c r="R2235" s="88">
        <v>30000.0</v>
      </c>
      <c r="S2235" s="89">
        <v>908.0</v>
      </c>
      <c r="T2235" s="89">
        <v>19.92928</v>
      </c>
      <c r="U2235" s="74"/>
    </row>
    <row r="2236" hidden="1">
      <c r="A2236" s="83">
        <v>145.0</v>
      </c>
      <c r="B2236" s="84" t="s">
        <v>58</v>
      </c>
      <c r="C2236" s="84" t="s">
        <v>27</v>
      </c>
      <c r="D2236" s="84" t="s">
        <v>27</v>
      </c>
      <c r="E2236" s="84" t="s">
        <v>27</v>
      </c>
      <c r="F2236" s="84">
        <v>48.0</v>
      </c>
      <c r="G2236" s="84" t="s">
        <v>53</v>
      </c>
      <c r="H2236" s="27">
        <v>11.0</v>
      </c>
      <c r="I2236" s="84" t="s">
        <v>59</v>
      </c>
      <c r="J2236" s="84">
        <v>2.0</v>
      </c>
      <c r="K2236" s="84" t="s">
        <v>43</v>
      </c>
      <c r="L2236" s="85">
        <v>2823.82</v>
      </c>
      <c r="M2236" s="85">
        <v>589.05</v>
      </c>
      <c r="N2236" s="84"/>
      <c r="O2236" s="86">
        <v>59.0</v>
      </c>
      <c r="P2236" s="85">
        <v>2.187862E7</v>
      </c>
      <c r="Q2236" s="87"/>
      <c r="R2236" s="88">
        <v>2.2121E7</v>
      </c>
      <c r="S2236" s="89">
        <v>23371.0</v>
      </c>
      <c r="T2236" s="89">
        <v>14.59322</v>
      </c>
      <c r="U2236" s="74"/>
    </row>
    <row r="2237" hidden="1">
      <c r="A2237" s="83">
        <v>146.0</v>
      </c>
      <c r="B2237" s="84" t="s">
        <v>58</v>
      </c>
      <c r="C2237" s="84" t="s">
        <v>27</v>
      </c>
      <c r="D2237" s="84" t="s">
        <v>27</v>
      </c>
      <c r="E2237" s="84" t="s">
        <v>27</v>
      </c>
      <c r="F2237" s="84">
        <v>48.0</v>
      </c>
      <c r="G2237" s="84" t="s">
        <v>53</v>
      </c>
      <c r="H2237" s="27">
        <v>11.0</v>
      </c>
      <c r="I2237" s="84" t="s">
        <v>59</v>
      </c>
      <c r="J2237" s="84">
        <v>2.0</v>
      </c>
      <c r="K2237" s="84" t="s">
        <v>44</v>
      </c>
      <c r="L2237" s="85">
        <v>24412.62</v>
      </c>
      <c r="M2237" s="85">
        <v>55.02</v>
      </c>
      <c r="N2237" s="84"/>
      <c r="O2237" s="86">
        <v>7.0</v>
      </c>
      <c r="P2237" s="85">
        <v>3084.37</v>
      </c>
      <c r="Q2237" s="87"/>
      <c r="R2237" s="88">
        <v>18000.0</v>
      </c>
      <c r="S2237" s="89">
        <v>928.0</v>
      </c>
      <c r="T2237" s="89">
        <v>20.21189</v>
      </c>
      <c r="U2237" s="74"/>
    </row>
    <row r="2238" hidden="1">
      <c r="A2238" s="83">
        <v>147.0</v>
      </c>
      <c r="B2238" s="84" t="s">
        <v>58</v>
      </c>
      <c r="C2238" s="84" t="s">
        <v>27</v>
      </c>
      <c r="D2238" s="84" t="s">
        <v>27</v>
      </c>
      <c r="E2238" s="84" t="s">
        <v>27</v>
      </c>
      <c r="F2238" s="84">
        <v>48.0</v>
      </c>
      <c r="G2238" s="84" t="s">
        <v>53</v>
      </c>
      <c r="H2238" s="27">
        <v>11.0</v>
      </c>
      <c r="I2238" s="84" t="s">
        <v>59</v>
      </c>
      <c r="J2238" s="84">
        <v>2.0</v>
      </c>
      <c r="K2238" s="84" t="s">
        <v>45</v>
      </c>
      <c r="L2238" s="85">
        <v>24298.58</v>
      </c>
      <c r="M2238" s="85">
        <v>111.66</v>
      </c>
      <c r="N2238" s="84"/>
      <c r="O2238" s="86">
        <v>16.0</v>
      </c>
      <c r="P2238" s="85">
        <v>2257.26</v>
      </c>
      <c r="Q2238" s="87"/>
      <c r="R2238" s="88">
        <v>202000.0</v>
      </c>
      <c r="S2238" s="89">
        <v>883.0</v>
      </c>
      <c r="T2238" s="89">
        <v>21.84453</v>
      </c>
      <c r="U2238" s="74"/>
    </row>
    <row r="2239" hidden="1">
      <c r="A2239" s="83">
        <v>148.0</v>
      </c>
      <c r="B2239" s="84" t="s">
        <v>58</v>
      </c>
      <c r="C2239" s="84" t="s">
        <v>27</v>
      </c>
      <c r="D2239" s="84" t="s">
        <v>27</v>
      </c>
      <c r="E2239" s="84" t="s">
        <v>27</v>
      </c>
      <c r="F2239" s="84">
        <v>48.0</v>
      </c>
      <c r="G2239" s="84" t="s">
        <v>53</v>
      </c>
      <c r="H2239" s="27">
        <v>11.0</v>
      </c>
      <c r="I2239" s="84" t="s">
        <v>59</v>
      </c>
      <c r="J2239" s="84">
        <v>2.0</v>
      </c>
      <c r="K2239" s="84" t="s">
        <v>46</v>
      </c>
      <c r="L2239" s="85">
        <v>2074.02</v>
      </c>
      <c r="M2239" s="85">
        <v>54975.4</v>
      </c>
      <c r="N2239" s="84"/>
      <c r="O2239" s="86">
        <v>9.0</v>
      </c>
      <c r="P2239" s="85">
        <v>3631.2</v>
      </c>
      <c r="Q2239" s="87"/>
      <c r="R2239" s="88">
        <v>3562000.0</v>
      </c>
      <c r="S2239" s="89">
        <v>4450.0</v>
      </c>
      <c r="T2239" s="89">
        <v>20.36142</v>
      </c>
      <c r="U2239" s="74"/>
    </row>
    <row r="2240" hidden="1">
      <c r="A2240" s="83">
        <v>149.0</v>
      </c>
      <c r="B2240" s="84" t="s">
        <v>58</v>
      </c>
      <c r="C2240" s="84" t="s">
        <v>27</v>
      </c>
      <c r="D2240" s="84" t="s">
        <v>27</v>
      </c>
      <c r="E2240" s="84" t="s">
        <v>27</v>
      </c>
      <c r="F2240" s="84">
        <v>48.0</v>
      </c>
      <c r="G2240" s="84" t="s">
        <v>53</v>
      </c>
      <c r="H2240" s="27">
        <v>11.0</v>
      </c>
      <c r="I2240" s="84" t="s">
        <v>59</v>
      </c>
      <c r="J2240" s="84">
        <v>2.0</v>
      </c>
      <c r="K2240" s="84" t="s">
        <v>47</v>
      </c>
      <c r="L2240" s="85">
        <v>21925.34</v>
      </c>
      <c r="M2240" s="85">
        <v>1785.44</v>
      </c>
      <c r="N2240" s="84"/>
      <c r="O2240" s="86">
        <v>15.0</v>
      </c>
      <c r="P2240" s="85">
        <v>40387.35</v>
      </c>
      <c r="Q2240" s="87"/>
      <c r="R2240" s="88">
        <v>642000.0</v>
      </c>
      <c r="S2240" s="89">
        <v>1673.0</v>
      </c>
      <c r="T2240" s="89">
        <v>21.42229</v>
      </c>
      <c r="U2240" s="74"/>
    </row>
    <row r="2241" hidden="1">
      <c r="A2241" s="83">
        <v>150.0</v>
      </c>
      <c r="B2241" s="84" t="s">
        <v>58</v>
      </c>
      <c r="C2241" s="84" t="s">
        <v>27</v>
      </c>
      <c r="D2241" s="84" t="s">
        <v>27</v>
      </c>
      <c r="E2241" s="84" t="s">
        <v>27</v>
      </c>
      <c r="F2241" s="84">
        <v>48.0</v>
      </c>
      <c r="G2241" s="84" t="s">
        <v>53</v>
      </c>
      <c r="H2241" s="27">
        <v>11.0</v>
      </c>
      <c r="I2241" s="84" t="s">
        <v>59</v>
      </c>
      <c r="J2241" s="84">
        <v>2.0</v>
      </c>
      <c r="K2241" s="84" t="s">
        <v>48</v>
      </c>
      <c r="L2241" s="85">
        <v>32748.22</v>
      </c>
      <c r="M2241" s="85">
        <v>20333.61</v>
      </c>
      <c r="N2241" s="84"/>
      <c r="O2241" s="86">
        <v>25.0</v>
      </c>
      <c r="P2241" s="85">
        <v>18449.22</v>
      </c>
      <c r="Q2241" s="87"/>
      <c r="R2241" s="88">
        <v>2553000.0</v>
      </c>
      <c r="S2241" s="89">
        <v>3760.0</v>
      </c>
      <c r="T2241" s="89">
        <v>21.28175</v>
      </c>
      <c r="U2241" s="74"/>
    </row>
    <row r="2242" hidden="1">
      <c r="A2242" s="83">
        <v>151.0</v>
      </c>
      <c r="B2242" s="84" t="s">
        <v>58</v>
      </c>
      <c r="C2242" s="84" t="s">
        <v>27</v>
      </c>
      <c r="D2242" s="84" t="s">
        <v>27</v>
      </c>
      <c r="E2242" s="84" t="s">
        <v>27</v>
      </c>
      <c r="F2242" s="84">
        <v>48.0</v>
      </c>
      <c r="G2242" s="84" t="s">
        <v>53</v>
      </c>
      <c r="H2242" s="27">
        <v>11.0</v>
      </c>
      <c r="I2242" s="84" t="s">
        <v>59</v>
      </c>
      <c r="J2242" s="84">
        <v>2.0</v>
      </c>
      <c r="K2242" s="84" t="s">
        <v>49</v>
      </c>
      <c r="L2242" s="85">
        <v>36001.34</v>
      </c>
      <c r="M2242" s="85">
        <v>27.95</v>
      </c>
      <c r="N2242" s="84"/>
      <c r="O2242" s="86">
        <v>5.0</v>
      </c>
      <c r="P2242" s="85">
        <v>21355.25</v>
      </c>
      <c r="Q2242" s="87"/>
      <c r="R2242" s="88">
        <v>39000.0</v>
      </c>
      <c r="S2242" s="89">
        <v>991.0</v>
      </c>
      <c r="T2242" s="89">
        <v>19.94131</v>
      </c>
      <c r="U2242" s="74"/>
    </row>
    <row r="2243" hidden="1">
      <c r="A2243" s="83">
        <v>152.0</v>
      </c>
      <c r="B2243" s="84" t="s">
        <v>58</v>
      </c>
      <c r="C2243" s="84" t="s">
        <v>27</v>
      </c>
      <c r="D2243" s="84" t="s">
        <v>27</v>
      </c>
      <c r="E2243" s="84" t="s">
        <v>27</v>
      </c>
      <c r="F2243" s="84">
        <v>48.0</v>
      </c>
      <c r="G2243" s="84" t="s">
        <v>53</v>
      </c>
      <c r="H2243" s="27">
        <v>11.0</v>
      </c>
      <c r="I2243" s="84" t="s">
        <v>59</v>
      </c>
      <c r="J2243" s="84">
        <v>2.0</v>
      </c>
      <c r="K2243" s="84" t="s">
        <v>50</v>
      </c>
      <c r="L2243" s="85">
        <v>29306.15</v>
      </c>
      <c r="M2243" s="85">
        <v>5841.48</v>
      </c>
      <c r="N2243" s="84"/>
      <c r="O2243" s="86">
        <v>31.0</v>
      </c>
      <c r="P2243" s="85">
        <v>74244.43</v>
      </c>
      <c r="Q2243" s="87"/>
      <c r="R2243" s="88">
        <v>4322000.0</v>
      </c>
      <c r="S2243" s="89">
        <v>5961.0</v>
      </c>
      <c r="T2243" s="89">
        <v>23.13474</v>
      </c>
      <c r="U2243" s="74"/>
    </row>
    <row r="2244" hidden="1">
      <c r="A2244" s="83">
        <v>153.0</v>
      </c>
      <c r="B2244" s="84" t="s">
        <v>58</v>
      </c>
      <c r="C2244" s="84" t="s">
        <v>27</v>
      </c>
      <c r="D2244" s="84" t="s">
        <v>27</v>
      </c>
      <c r="E2244" s="84" t="s">
        <v>27</v>
      </c>
      <c r="F2244" s="84">
        <v>48.0</v>
      </c>
      <c r="G2244" s="84" t="s">
        <v>53</v>
      </c>
      <c r="H2244" s="27">
        <v>11.0</v>
      </c>
      <c r="I2244" s="84" t="s">
        <v>59</v>
      </c>
      <c r="J2244" s="84">
        <v>2.0</v>
      </c>
      <c r="K2244" s="84" t="s">
        <v>51</v>
      </c>
      <c r="L2244" s="90"/>
      <c r="M2244" s="90"/>
      <c r="N2244" s="89"/>
      <c r="O2244" s="91"/>
      <c r="P2244" s="90"/>
      <c r="Q2244" s="88"/>
      <c r="R2244" s="88"/>
      <c r="S2244" s="89"/>
      <c r="T2244" s="94"/>
      <c r="U2244" s="95"/>
    </row>
    <row r="2245" hidden="1">
      <c r="A2245" s="83">
        <v>154.0</v>
      </c>
      <c r="B2245" s="84" t="s">
        <v>58</v>
      </c>
      <c r="C2245" s="84" t="s">
        <v>27</v>
      </c>
      <c r="D2245" s="84" t="s">
        <v>27</v>
      </c>
      <c r="E2245" s="84" t="s">
        <v>27</v>
      </c>
      <c r="F2245" s="84">
        <v>48.0</v>
      </c>
      <c r="G2245" s="84" t="s">
        <v>53</v>
      </c>
      <c r="H2245" s="27">
        <v>11.0</v>
      </c>
      <c r="I2245" s="84" t="s">
        <v>59</v>
      </c>
      <c r="J2245" s="84">
        <v>2.0</v>
      </c>
      <c r="K2245" s="84" t="s">
        <v>52</v>
      </c>
      <c r="L2245" s="90"/>
      <c r="M2245" s="90"/>
      <c r="N2245" s="89"/>
      <c r="O2245" s="91"/>
      <c r="P2245" s="90"/>
      <c r="Q2245" s="88"/>
      <c r="R2245" s="88"/>
      <c r="S2245" s="89"/>
      <c r="T2245" s="94"/>
      <c r="U2245" s="95"/>
    </row>
    <row r="2246" hidden="1">
      <c r="A2246" s="83">
        <v>177.0</v>
      </c>
      <c r="B2246" s="84" t="s">
        <v>58</v>
      </c>
      <c r="C2246" s="84" t="s">
        <v>27</v>
      </c>
      <c r="D2246" s="84" t="s">
        <v>27</v>
      </c>
      <c r="E2246" s="84" t="s">
        <v>27</v>
      </c>
      <c r="F2246" s="84">
        <v>48.0</v>
      </c>
      <c r="G2246" s="84" t="s">
        <v>29</v>
      </c>
      <c r="H2246" s="27">
        <v>11.0</v>
      </c>
      <c r="I2246" s="84" t="s">
        <v>59</v>
      </c>
      <c r="J2246" s="84">
        <v>4.0</v>
      </c>
      <c r="K2246" s="84" t="s">
        <v>31</v>
      </c>
      <c r="L2246" s="85">
        <v>106361.9</v>
      </c>
      <c r="M2246" s="85">
        <v>22.78</v>
      </c>
      <c r="N2246" s="84"/>
      <c r="O2246" s="86">
        <v>2.0</v>
      </c>
      <c r="P2246" s="85">
        <v>208143.16</v>
      </c>
      <c r="Q2246" s="87"/>
      <c r="R2246" s="88">
        <v>97000.0</v>
      </c>
      <c r="S2246" s="89">
        <v>1784.0</v>
      </c>
      <c r="T2246" s="89">
        <v>18.28333</v>
      </c>
      <c r="U2246" s="74"/>
    </row>
    <row r="2247" hidden="1">
      <c r="A2247" s="83">
        <v>178.0</v>
      </c>
      <c r="B2247" s="84" t="s">
        <v>58</v>
      </c>
      <c r="C2247" s="84" t="s">
        <v>27</v>
      </c>
      <c r="D2247" s="84" t="s">
        <v>27</v>
      </c>
      <c r="E2247" s="84" t="s">
        <v>27</v>
      </c>
      <c r="F2247" s="84">
        <v>48.0</v>
      </c>
      <c r="G2247" s="84" t="s">
        <v>29</v>
      </c>
      <c r="H2247" s="27">
        <v>11.0</v>
      </c>
      <c r="I2247" s="84" t="s">
        <v>59</v>
      </c>
      <c r="J2247" s="84">
        <v>4.0</v>
      </c>
      <c r="K2247" s="84" t="s">
        <v>32</v>
      </c>
      <c r="L2247" s="85">
        <v>6314.47</v>
      </c>
      <c r="M2247" s="85">
        <v>2397.03</v>
      </c>
      <c r="N2247" s="84"/>
      <c r="O2247" s="86">
        <v>61.0</v>
      </c>
      <c r="P2247" s="85">
        <v>1.915008729E7</v>
      </c>
      <c r="Q2247" s="87"/>
      <c r="R2247" s="88">
        <v>2.0474E7</v>
      </c>
      <c r="S2247" s="89">
        <v>21386.0</v>
      </c>
      <c r="T2247" s="89">
        <v>27.80954</v>
      </c>
      <c r="U2247" s="74"/>
    </row>
    <row r="2248" hidden="1">
      <c r="A2248" s="83">
        <v>179.0</v>
      </c>
      <c r="B2248" s="84" t="s">
        <v>58</v>
      </c>
      <c r="C2248" s="84" t="s">
        <v>27</v>
      </c>
      <c r="D2248" s="84" t="s">
        <v>27</v>
      </c>
      <c r="E2248" s="84" t="s">
        <v>27</v>
      </c>
      <c r="F2248" s="84">
        <v>48.0</v>
      </c>
      <c r="G2248" s="84" t="s">
        <v>29</v>
      </c>
      <c r="H2248" s="27">
        <v>11.0</v>
      </c>
      <c r="I2248" s="84" t="s">
        <v>59</v>
      </c>
      <c r="J2248" s="84">
        <v>4.0</v>
      </c>
      <c r="K2248" s="84" t="s">
        <v>33</v>
      </c>
      <c r="L2248" s="85">
        <v>60719.35</v>
      </c>
      <c r="M2248" s="85">
        <v>232.74</v>
      </c>
      <c r="N2248" s="84"/>
      <c r="O2248" s="86">
        <v>20.0</v>
      </c>
      <c r="P2248" s="85">
        <v>44258.16</v>
      </c>
      <c r="Q2248" s="87"/>
      <c r="R2248" s="88">
        <v>424000.0</v>
      </c>
      <c r="S2248" s="89">
        <v>1676.0</v>
      </c>
      <c r="T2248" s="89">
        <v>25.21539</v>
      </c>
      <c r="U2248" s="74"/>
    </row>
    <row r="2249" hidden="1">
      <c r="A2249" s="83">
        <v>180.0</v>
      </c>
      <c r="B2249" s="84" t="s">
        <v>58</v>
      </c>
      <c r="C2249" s="84" t="s">
        <v>27</v>
      </c>
      <c r="D2249" s="84" t="s">
        <v>27</v>
      </c>
      <c r="E2249" s="84" t="s">
        <v>27</v>
      </c>
      <c r="F2249" s="84">
        <v>48.0</v>
      </c>
      <c r="G2249" s="84" t="s">
        <v>29</v>
      </c>
      <c r="H2249" s="27">
        <v>11.0</v>
      </c>
      <c r="I2249" s="84" t="s">
        <v>59</v>
      </c>
      <c r="J2249" s="84">
        <v>4.0</v>
      </c>
      <c r="K2249" s="84" t="s">
        <v>34</v>
      </c>
      <c r="L2249" s="85">
        <v>42467.06</v>
      </c>
      <c r="M2249" s="85">
        <v>42443.41</v>
      </c>
      <c r="N2249" s="84"/>
      <c r="O2249" s="86">
        <v>153.0</v>
      </c>
      <c r="P2249" s="85">
        <v>9042.42</v>
      </c>
      <c r="Q2249" s="87"/>
      <c r="R2249" s="88">
        <v>3887000.0</v>
      </c>
      <c r="S2249" s="89">
        <v>5295.0</v>
      </c>
      <c r="T2249" s="89">
        <v>28.4564</v>
      </c>
      <c r="U2249" s="74"/>
    </row>
    <row r="2250" hidden="1">
      <c r="A2250" s="83">
        <v>181.0</v>
      </c>
      <c r="B2250" s="84" t="s">
        <v>58</v>
      </c>
      <c r="C2250" s="84" t="s">
        <v>27</v>
      </c>
      <c r="D2250" s="84" t="s">
        <v>27</v>
      </c>
      <c r="E2250" s="84" t="s">
        <v>27</v>
      </c>
      <c r="F2250" s="84">
        <v>48.0</v>
      </c>
      <c r="G2250" s="84" t="s">
        <v>29</v>
      </c>
      <c r="H2250" s="27">
        <v>11.0</v>
      </c>
      <c r="I2250" s="84" t="s">
        <v>59</v>
      </c>
      <c r="J2250" s="84">
        <v>4.0</v>
      </c>
      <c r="K2250" s="84" t="s">
        <v>35</v>
      </c>
      <c r="L2250" s="85">
        <v>54164.38</v>
      </c>
      <c r="M2250" s="85">
        <v>111.86</v>
      </c>
      <c r="N2250" s="84"/>
      <c r="O2250" s="86">
        <v>157.0</v>
      </c>
      <c r="P2250" s="85">
        <v>10758.73</v>
      </c>
      <c r="Q2250" s="87"/>
      <c r="R2250" s="88">
        <v>77000.0</v>
      </c>
      <c r="S2250" s="89">
        <v>1178.0</v>
      </c>
      <c r="T2250" s="89">
        <v>23.93161</v>
      </c>
      <c r="U2250" s="74"/>
    </row>
    <row r="2251" hidden="1">
      <c r="A2251" s="83">
        <v>182.0</v>
      </c>
      <c r="B2251" s="84" t="s">
        <v>58</v>
      </c>
      <c r="C2251" s="84" t="s">
        <v>27</v>
      </c>
      <c r="D2251" s="84" t="s">
        <v>27</v>
      </c>
      <c r="E2251" s="84" t="s">
        <v>27</v>
      </c>
      <c r="F2251" s="84">
        <v>48.0</v>
      </c>
      <c r="G2251" s="84" t="s">
        <v>29</v>
      </c>
      <c r="H2251" s="27">
        <v>11.0</v>
      </c>
      <c r="I2251" s="84" t="s">
        <v>59</v>
      </c>
      <c r="J2251" s="84">
        <v>4.0</v>
      </c>
      <c r="K2251" s="84" t="s">
        <v>36</v>
      </c>
      <c r="L2251" s="85">
        <v>56548.05</v>
      </c>
      <c r="M2251" s="85">
        <v>67.31</v>
      </c>
      <c r="N2251" s="84"/>
      <c r="O2251" s="86">
        <v>1.0</v>
      </c>
      <c r="P2251" s="85">
        <v>1330.94</v>
      </c>
      <c r="Q2251" s="87"/>
      <c r="R2251" s="88">
        <v>10000.0</v>
      </c>
      <c r="S2251" s="89">
        <v>898.0</v>
      </c>
      <c r="T2251" s="89">
        <v>10.4209</v>
      </c>
      <c r="U2251" s="74"/>
    </row>
    <row r="2252" hidden="1">
      <c r="A2252" s="83">
        <v>183.0</v>
      </c>
      <c r="B2252" s="84" t="s">
        <v>58</v>
      </c>
      <c r="C2252" s="84" t="s">
        <v>27</v>
      </c>
      <c r="D2252" s="84" t="s">
        <v>27</v>
      </c>
      <c r="E2252" s="84" t="s">
        <v>27</v>
      </c>
      <c r="F2252" s="84">
        <v>48.0</v>
      </c>
      <c r="G2252" s="84" t="s">
        <v>29</v>
      </c>
      <c r="H2252" s="27">
        <v>11.0</v>
      </c>
      <c r="I2252" s="84" t="s">
        <v>59</v>
      </c>
      <c r="J2252" s="84">
        <v>4.0</v>
      </c>
      <c r="K2252" s="84" t="s">
        <v>37</v>
      </c>
      <c r="L2252" s="85">
        <v>65272.55</v>
      </c>
      <c r="M2252" s="85">
        <v>38.29</v>
      </c>
      <c r="N2252" s="84"/>
      <c r="O2252" s="86">
        <v>22.0</v>
      </c>
      <c r="P2252" s="85">
        <v>39277.13</v>
      </c>
      <c r="Q2252" s="87"/>
      <c r="R2252" s="88">
        <v>53000.0</v>
      </c>
      <c r="S2252" s="89">
        <v>1113.0</v>
      </c>
      <c r="T2252" s="89">
        <v>24.21859</v>
      </c>
      <c r="U2252" s="74"/>
    </row>
    <row r="2253" hidden="1">
      <c r="A2253" s="83">
        <v>184.0</v>
      </c>
      <c r="B2253" s="84" t="s">
        <v>58</v>
      </c>
      <c r="C2253" s="84" t="s">
        <v>27</v>
      </c>
      <c r="D2253" s="84" t="s">
        <v>27</v>
      </c>
      <c r="E2253" s="84" t="s">
        <v>27</v>
      </c>
      <c r="F2253" s="84">
        <v>48.0</v>
      </c>
      <c r="G2253" s="84" t="s">
        <v>29</v>
      </c>
      <c r="H2253" s="27">
        <v>11.0</v>
      </c>
      <c r="I2253" s="84" t="s">
        <v>59</v>
      </c>
      <c r="J2253" s="84">
        <v>4.0</v>
      </c>
      <c r="K2253" s="84" t="s">
        <v>38</v>
      </c>
      <c r="L2253" s="85">
        <v>68695.92</v>
      </c>
      <c r="M2253" s="85">
        <v>163.94</v>
      </c>
      <c r="N2253" s="84"/>
      <c r="O2253" s="86">
        <v>179.0</v>
      </c>
      <c r="P2253" s="85">
        <v>20343.72</v>
      </c>
      <c r="Q2253" s="87"/>
      <c r="R2253" s="88">
        <v>91000.0</v>
      </c>
      <c r="S2253" s="89">
        <v>1395.0</v>
      </c>
      <c r="T2253" s="89">
        <v>25.86928</v>
      </c>
      <c r="U2253" s="74"/>
    </row>
    <row r="2254" hidden="1">
      <c r="A2254" s="83">
        <v>185.0</v>
      </c>
      <c r="B2254" s="84" t="s">
        <v>58</v>
      </c>
      <c r="C2254" s="84" t="s">
        <v>27</v>
      </c>
      <c r="D2254" s="84" t="s">
        <v>27</v>
      </c>
      <c r="E2254" s="84" t="s">
        <v>27</v>
      </c>
      <c r="F2254" s="84">
        <v>48.0</v>
      </c>
      <c r="G2254" s="84" t="s">
        <v>29</v>
      </c>
      <c r="H2254" s="27">
        <v>11.0</v>
      </c>
      <c r="I2254" s="84" t="s">
        <v>59</v>
      </c>
      <c r="J2254" s="84">
        <v>4.0</v>
      </c>
      <c r="K2254" s="84" t="s">
        <v>39</v>
      </c>
      <c r="L2254" s="85">
        <v>90368.31</v>
      </c>
      <c r="M2254" s="85">
        <v>28.78</v>
      </c>
      <c r="N2254" s="84"/>
      <c r="O2254" s="86">
        <v>22.0</v>
      </c>
      <c r="P2254" s="85">
        <v>80491.98</v>
      </c>
      <c r="Q2254" s="87"/>
      <c r="R2254" s="88">
        <v>91000.0</v>
      </c>
      <c r="S2254" s="89">
        <v>1387.0</v>
      </c>
      <c r="T2254" s="89">
        <v>24.75153</v>
      </c>
      <c r="U2254" s="74"/>
    </row>
    <row r="2255" hidden="1">
      <c r="A2255" s="83">
        <v>186.0</v>
      </c>
      <c r="B2255" s="84" t="s">
        <v>58</v>
      </c>
      <c r="C2255" s="84" t="s">
        <v>27</v>
      </c>
      <c r="D2255" s="84" t="s">
        <v>27</v>
      </c>
      <c r="E2255" s="84" t="s">
        <v>27</v>
      </c>
      <c r="F2255" s="84">
        <v>48.0</v>
      </c>
      <c r="G2255" s="84" t="s">
        <v>29</v>
      </c>
      <c r="H2255" s="27">
        <v>11.0</v>
      </c>
      <c r="I2255" s="84" t="s">
        <v>59</v>
      </c>
      <c r="J2255" s="84">
        <v>4.0</v>
      </c>
      <c r="K2255" s="84" t="s">
        <v>40</v>
      </c>
      <c r="L2255" s="85">
        <v>60134.66</v>
      </c>
      <c r="M2255" s="85">
        <v>1408.31</v>
      </c>
      <c r="N2255" s="84"/>
      <c r="O2255" s="86">
        <v>110.0</v>
      </c>
      <c r="P2255" s="85">
        <v>130260.13</v>
      </c>
      <c r="Q2255" s="87"/>
      <c r="R2255" s="88">
        <v>330000.0</v>
      </c>
      <c r="S2255" s="89">
        <v>1769.0</v>
      </c>
      <c r="T2255" s="89">
        <v>24.11878</v>
      </c>
      <c r="U2255" s="74"/>
    </row>
    <row r="2256" hidden="1">
      <c r="A2256" s="83">
        <v>187.0</v>
      </c>
      <c r="B2256" s="84" t="s">
        <v>58</v>
      </c>
      <c r="C2256" s="84" t="s">
        <v>27</v>
      </c>
      <c r="D2256" s="84" t="s">
        <v>27</v>
      </c>
      <c r="E2256" s="84" t="s">
        <v>27</v>
      </c>
      <c r="F2256" s="84">
        <v>48.0</v>
      </c>
      <c r="G2256" s="84" t="s">
        <v>29</v>
      </c>
      <c r="H2256" s="27">
        <v>11.0</v>
      </c>
      <c r="I2256" s="84" t="s">
        <v>59</v>
      </c>
      <c r="J2256" s="84">
        <v>4.0</v>
      </c>
      <c r="K2256" s="84" t="s">
        <v>41</v>
      </c>
      <c r="L2256" s="85">
        <v>5836.11</v>
      </c>
      <c r="M2256" s="85">
        <v>1965.94</v>
      </c>
      <c r="N2256" s="84"/>
      <c r="O2256" s="86">
        <v>30.0</v>
      </c>
      <c r="P2256" s="85">
        <v>1876.02</v>
      </c>
      <c r="Q2256" s="87"/>
      <c r="R2256" s="88">
        <v>198000.0</v>
      </c>
      <c r="S2256" s="89">
        <v>1317.0</v>
      </c>
      <c r="T2256" s="89">
        <v>26.83442</v>
      </c>
      <c r="U2256" s="74"/>
    </row>
    <row r="2257" hidden="1">
      <c r="A2257" s="83">
        <v>188.0</v>
      </c>
      <c r="B2257" s="84" t="s">
        <v>58</v>
      </c>
      <c r="C2257" s="84" t="s">
        <v>27</v>
      </c>
      <c r="D2257" s="84" t="s">
        <v>27</v>
      </c>
      <c r="E2257" s="84" t="s">
        <v>27</v>
      </c>
      <c r="F2257" s="84">
        <v>48.0</v>
      </c>
      <c r="G2257" s="84" t="s">
        <v>29</v>
      </c>
      <c r="H2257" s="27">
        <v>11.0</v>
      </c>
      <c r="I2257" s="84" t="s">
        <v>59</v>
      </c>
      <c r="J2257" s="84">
        <v>4.0</v>
      </c>
      <c r="K2257" s="84" t="s">
        <v>42</v>
      </c>
      <c r="L2257" s="85">
        <v>48426.35</v>
      </c>
      <c r="M2257" s="85">
        <v>51.86</v>
      </c>
      <c r="N2257" s="84"/>
      <c r="O2257" s="86">
        <v>141.0</v>
      </c>
      <c r="P2257" s="85">
        <v>4449.64</v>
      </c>
      <c r="Q2257" s="87"/>
      <c r="R2257" s="88">
        <v>61000.0</v>
      </c>
      <c r="S2257" s="89">
        <v>1072.0</v>
      </c>
      <c r="T2257" s="89">
        <v>24.45958</v>
      </c>
      <c r="U2257" s="74"/>
    </row>
    <row r="2258" hidden="1">
      <c r="A2258" s="83">
        <v>189.0</v>
      </c>
      <c r="B2258" s="84" t="s">
        <v>58</v>
      </c>
      <c r="C2258" s="84" t="s">
        <v>27</v>
      </c>
      <c r="D2258" s="84" t="s">
        <v>27</v>
      </c>
      <c r="E2258" s="84" t="s">
        <v>27</v>
      </c>
      <c r="F2258" s="84">
        <v>48.0</v>
      </c>
      <c r="G2258" s="84" t="s">
        <v>29</v>
      </c>
      <c r="H2258" s="27">
        <v>11.0</v>
      </c>
      <c r="I2258" s="84" t="s">
        <v>59</v>
      </c>
      <c r="J2258" s="84">
        <v>4.0</v>
      </c>
      <c r="K2258" s="84" t="s">
        <v>43</v>
      </c>
      <c r="L2258" s="85">
        <v>6239.89</v>
      </c>
      <c r="M2258" s="85">
        <v>1169.23</v>
      </c>
      <c r="N2258" s="84"/>
      <c r="O2258" s="86">
        <v>139.0</v>
      </c>
      <c r="P2258" s="85">
        <v>2.578915E7</v>
      </c>
      <c r="Q2258" s="87"/>
      <c r="R2258" s="88">
        <v>2.6909E7</v>
      </c>
      <c r="S2258" s="89">
        <v>27971.0</v>
      </c>
      <c r="T2258" s="89">
        <v>17.41841</v>
      </c>
      <c r="U2258" s="74"/>
    </row>
    <row r="2259" hidden="1">
      <c r="A2259" s="83">
        <v>190.0</v>
      </c>
      <c r="B2259" s="84" t="s">
        <v>58</v>
      </c>
      <c r="C2259" s="84" t="s">
        <v>27</v>
      </c>
      <c r="D2259" s="84" t="s">
        <v>27</v>
      </c>
      <c r="E2259" s="84" t="s">
        <v>27</v>
      </c>
      <c r="F2259" s="84">
        <v>48.0</v>
      </c>
      <c r="G2259" s="84" t="s">
        <v>29</v>
      </c>
      <c r="H2259" s="27">
        <v>11.0</v>
      </c>
      <c r="I2259" s="84" t="s">
        <v>59</v>
      </c>
      <c r="J2259" s="84">
        <v>4.0</v>
      </c>
      <c r="K2259" s="84" t="s">
        <v>44</v>
      </c>
      <c r="L2259" s="85">
        <v>46335.16</v>
      </c>
      <c r="M2259" s="85">
        <v>134.11</v>
      </c>
      <c r="N2259" s="84"/>
      <c r="O2259" s="86">
        <v>7.0</v>
      </c>
      <c r="P2259" s="85">
        <v>3991.69</v>
      </c>
      <c r="Q2259" s="87"/>
      <c r="R2259" s="88">
        <v>22000.0</v>
      </c>
      <c r="S2259" s="89">
        <v>1060.0</v>
      </c>
      <c r="T2259" s="89">
        <v>23.95894</v>
      </c>
      <c r="U2259" s="74"/>
    </row>
    <row r="2260" hidden="1">
      <c r="A2260" s="83">
        <v>191.0</v>
      </c>
      <c r="B2260" s="84" t="s">
        <v>58</v>
      </c>
      <c r="C2260" s="84" t="s">
        <v>27</v>
      </c>
      <c r="D2260" s="84" t="s">
        <v>27</v>
      </c>
      <c r="E2260" s="84" t="s">
        <v>27</v>
      </c>
      <c r="F2260" s="84">
        <v>48.0</v>
      </c>
      <c r="G2260" s="84" t="s">
        <v>29</v>
      </c>
      <c r="H2260" s="27">
        <v>11.0</v>
      </c>
      <c r="I2260" s="84" t="s">
        <v>59</v>
      </c>
      <c r="J2260" s="84">
        <v>4.0</v>
      </c>
      <c r="K2260" s="84" t="s">
        <v>45</v>
      </c>
      <c r="L2260" s="85">
        <v>48923.2</v>
      </c>
      <c r="M2260" s="85">
        <v>238.81</v>
      </c>
      <c r="N2260" s="84"/>
      <c r="O2260" s="86">
        <v>16.0</v>
      </c>
      <c r="P2260" s="85">
        <v>3458.28</v>
      </c>
      <c r="Q2260" s="87"/>
      <c r="R2260" s="88">
        <v>114000.0</v>
      </c>
      <c r="S2260" s="89">
        <v>918.0</v>
      </c>
      <c r="T2260" s="89">
        <v>26.83408</v>
      </c>
      <c r="U2260" s="74"/>
    </row>
    <row r="2261" hidden="1">
      <c r="A2261" s="83">
        <v>192.0</v>
      </c>
      <c r="B2261" s="84" t="s">
        <v>58</v>
      </c>
      <c r="C2261" s="84" t="s">
        <v>27</v>
      </c>
      <c r="D2261" s="84" t="s">
        <v>27</v>
      </c>
      <c r="E2261" s="84" t="s">
        <v>27</v>
      </c>
      <c r="F2261" s="84">
        <v>48.0</v>
      </c>
      <c r="G2261" s="84" t="s">
        <v>29</v>
      </c>
      <c r="H2261" s="27">
        <v>11.0</v>
      </c>
      <c r="I2261" s="84" t="s">
        <v>59</v>
      </c>
      <c r="J2261" s="84">
        <v>4.0</v>
      </c>
      <c r="K2261" s="84" t="s">
        <v>46</v>
      </c>
      <c r="L2261" s="85">
        <v>3582.45</v>
      </c>
      <c r="M2261" s="85">
        <v>97501.69</v>
      </c>
      <c r="N2261" s="84"/>
      <c r="O2261" s="86">
        <v>9.0</v>
      </c>
      <c r="P2261" s="85">
        <v>6265.24</v>
      </c>
      <c r="Q2261" s="87"/>
      <c r="R2261" s="88">
        <v>6434000.0</v>
      </c>
      <c r="S2261" s="89">
        <v>7423.0</v>
      </c>
      <c r="T2261" s="89">
        <v>24.88102</v>
      </c>
      <c r="U2261" s="74"/>
    </row>
    <row r="2262" hidden="1">
      <c r="A2262" s="83">
        <v>193.0</v>
      </c>
      <c r="B2262" s="84" t="s">
        <v>58</v>
      </c>
      <c r="C2262" s="84" t="s">
        <v>27</v>
      </c>
      <c r="D2262" s="84" t="s">
        <v>27</v>
      </c>
      <c r="E2262" s="84" t="s">
        <v>27</v>
      </c>
      <c r="F2262" s="84">
        <v>48.0</v>
      </c>
      <c r="G2262" s="84" t="s">
        <v>29</v>
      </c>
      <c r="H2262" s="27">
        <v>11.0</v>
      </c>
      <c r="I2262" s="84" t="s">
        <v>59</v>
      </c>
      <c r="J2262" s="84">
        <v>4.0</v>
      </c>
      <c r="K2262" s="84" t="s">
        <v>47</v>
      </c>
      <c r="L2262" s="85">
        <v>43270.57</v>
      </c>
      <c r="M2262" s="85">
        <v>3350.04</v>
      </c>
      <c r="N2262" s="84"/>
      <c r="O2262" s="86">
        <v>15.0</v>
      </c>
      <c r="P2262" s="85">
        <v>62529.78</v>
      </c>
      <c r="Q2262" s="87"/>
      <c r="R2262" s="88">
        <v>1210000.0</v>
      </c>
      <c r="S2262" s="89">
        <v>2386.0</v>
      </c>
      <c r="T2262" s="89">
        <v>25.8221</v>
      </c>
      <c r="U2262" s="74"/>
    </row>
    <row r="2263" hidden="1">
      <c r="A2263" s="83">
        <v>194.0</v>
      </c>
      <c r="B2263" s="84" t="s">
        <v>58</v>
      </c>
      <c r="C2263" s="84" t="s">
        <v>27</v>
      </c>
      <c r="D2263" s="84" t="s">
        <v>27</v>
      </c>
      <c r="E2263" s="84" t="s">
        <v>27</v>
      </c>
      <c r="F2263" s="84">
        <v>48.0</v>
      </c>
      <c r="G2263" s="84" t="s">
        <v>29</v>
      </c>
      <c r="H2263" s="27">
        <v>11.0</v>
      </c>
      <c r="I2263" s="84" t="s">
        <v>59</v>
      </c>
      <c r="J2263" s="84">
        <v>4.0</v>
      </c>
      <c r="K2263" s="84" t="s">
        <v>48</v>
      </c>
      <c r="L2263" s="85">
        <v>60349.91</v>
      </c>
      <c r="M2263" s="85">
        <v>41719.02</v>
      </c>
      <c r="N2263" s="84"/>
      <c r="O2263" s="86">
        <v>25.0</v>
      </c>
      <c r="P2263" s="85">
        <v>33628.1</v>
      </c>
      <c r="Q2263" s="87"/>
      <c r="R2263" s="88">
        <v>4951000.0</v>
      </c>
      <c r="S2263" s="89">
        <v>6361.0</v>
      </c>
      <c r="T2263" s="89">
        <v>26.612</v>
      </c>
      <c r="U2263" s="74"/>
    </row>
    <row r="2264" hidden="1">
      <c r="A2264" s="83">
        <v>195.0</v>
      </c>
      <c r="B2264" s="84" t="s">
        <v>58</v>
      </c>
      <c r="C2264" s="84" t="s">
        <v>27</v>
      </c>
      <c r="D2264" s="84" t="s">
        <v>27</v>
      </c>
      <c r="E2264" s="84" t="s">
        <v>27</v>
      </c>
      <c r="F2264" s="84">
        <v>48.0</v>
      </c>
      <c r="G2264" s="84" t="s">
        <v>29</v>
      </c>
      <c r="H2264" s="27">
        <v>11.0</v>
      </c>
      <c r="I2264" s="84" t="s">
        <v>59</v>
      </c>
      <c r="J2264" s="84">
        <v>4.0</v>
      </c>
      <c r="K2264" s="84" t="s">
        <v>49</v>
      </c>
      <c r="L2264" s="85">
        <v>70213.06</v>
      </c>
      <c r="M2264" s="85">
        <v>68.3</v>
      </c>
      <c r="N2264" s="84"/>
      <c r="O2264" s="86">
        <v>5.0</v>
      </c>
      <c r="P2264" s="85">
        <v>25311.95</v>
      </c>
      <c r="Q2264" s="87"/>
      <c r="R2264" s="88">
        <v>43000.0</v>
      </c>
      <c r="S2264" s="89">
        <v>1156.0</v>
      </c>
      <c r="T2264" s="89">
        <v>24.00928</v>
      </c>
      <c r="U2264" s="74"/>
    </row>
    <row r="2265" hidden="1">
      <c r="A2265" s="83">
        <v>196.0</v>
      </c>
      <c r="B2265" s="84" t="s">
        <v>58</v>
      </c>
      <c r="C2265" s="84" t="s">
        <v>27</v>
      </c>
      <c r="D2265" s="84" t="s">
        <v>27</v>
      </c>
      <c r="E2265" s="84" t="s">
        <v>27</v>
      </c>
      <c r="F2265" s="84">
        <v>48.0</v>
      </c>
      <c r="G2265" s="84" t="s">
        <v>29</v>
      </c>
      <c r="H2265" s="27">
        <v>11.0</v>
      </c>
      <c r="I2265" s="84" t="s">
        <v>59</v>
      </c>
      <c r="J2265" s="84">
        <v>4.0</v>
      </c>
      <c r="K2265" s="84" t="s">
        <v>50</v>
      </c>
      <c r="L2265" s="85">
        <v>58856.2</v>
      </c>
      <c r="M2265" s="85">
        <v>12305.05</v>
      </c>
      <c r="N2265" s="84"/>
      <c r="O2265" s="86">
        <v>31.0</v>
      </c>
      <c r="P2265" s="85">
        <v>127430.85</v>
      </c>
      <c r="Q2265" s="87"/>
      <c r="R2265" s="88">
        <v>8482000.0</v>
      </c>
      <c r="S2265" s="89">
        <v>10387.0</v>
      </c>
      <c r="T2265" s="89">
        <v>28.88189</v>
      </c>
      <c r="U2265" s="74"/>
    </row>
    <row r="2266" hidden="1">
      <c r="A2266" s="83">
        <v>197.0</v>
      </c>
      <c r="B2266" s="84" t="s">
        <v>58</v>
      </c>
      <c r="C2266" s="84" t="s">
        <v>27</v>
      </c>
      <c r="D2266" s="84" t="s">
        <v>27</v>
      </c>
      <c r="E2266" s="84" t="s">
        <v>27</v>
      </c>
      <c r="F2266" s="84">
        <v>48.0</v>
      </c>
      <c r="G2266" s="84" t="s">
        <v>29</v>
      </c>
      <c r="H2266" s="27">
        <v>11.0</v>
      </c>
      <c r="I2266" s="84" t="s">
        <v>59</v>
      </c>
      <c r="J2266" s="84">
        <v>4.0</v>
      </c>
      <c r="K2266" s="84" t="s">
        <v>51</v>
      </c>
      <c r="L2266" s="90"/>
      <c r="M2266" s="90"/>
      <c r="N2266" s="89"/>
      <c r="O2266" s="91"/>
      <c r="P2266" s="90"/>
      <c r="Q2266" s="88"/>
      <c r="R2266" s="88"/>
      <c r="S2266" s="89"/>
      <c r="T2266" s="89"/>
      <c r="U2266" s="74"/>
    </row>
    <row r="2267" hidden="1">
      <c r="A2267" s="83">
        <v>198.0</v>
      </c>
      <c r="B2267" s="84" t="s">
        <v>58</v>
      </c>
      <c r="C2267" s="84" t="s">
        <v>27</v>
      </c>
      <c r="D2267" s="84" t="s">
        <v>27</v>
      </c>
      <c r="E2267" s="84" t="s">
        <v>27</v>
      </c>
      <c r="F2267" s="84">
        <v>48.0</v>
      </c>
      <c r="G2267" s="84" t="s">
        <v>29</v>
      </c>
      <c r="H2267" s="27">
        <v>11.0</v>
      </c>
      <c r="I2267" s="84" t="s">
        <v>59</v>
      </c>
      <c r="J2267" s="84">
        <v>4.0</v>
      </c>
      <c r="K2267" s="84" t="s">
        <v>52</v>
      </c>
      <c r="L2267" s="90"/>
      <c r="M2267" s="90"/>
      <c r="N2267" s="89"/>
      <c r="O2267" s="91"/>
      <c r="P2267" s="90"/>
      <c r="Q2267" s="88"/>
      <c r="R2267" s="88"/>
      <c r="S2267" s="89"/>
      <c r="T2267" s="89"/>
      <c r="U2267" s="74"/>
    </row>
    <row r="2268" hidden="1">
      <c r="A2268" s="83">
        <v>221.0</v>
      </c>
      <c r="B2268" s="84" t="s">
        <v>58</v>
      </c>
      <c r="C2268" s="84" t="s">
        <v>27</v>
      </c>
      <c r="D2268" s="84" t="s">
        <v>27</v>
      </c>
      <c r="E2268" s="84" t="s">
        <v>27</v>
      </c>
      <c r="F2268" s="84">
        <v>48.0</v>
      </c>
      <c r="G2268" s="84" t="s">
        <v>53</v>
      </c>
      <c r="H2268" s="27">
        <v>11.0</v>
      </c>
      <c r="I2268" s="84" t="s">
        <v>59</v>
      </c>
      <c r="J2268" s="84">
        <v>4.0</v>
      </c>
      <c r="K2268" s="84" t="s">
        <v>31</v>
      </c>
      <c r="L2268" s="85">
        <v>100956.52</v>
      </c>
      <c r="M2268" s="85">
        <v>9.58</v>
      </c>
      <c r="N2268" s="84"/>
      <c r="O2268" s="86">
        <v>2.0</v>
      </c>
      <c r="P2268" s="85">
        <v>223117.49</v>
      </c>
      <c r="Q2268" s="87"/>
      <c r="R2268" s="88">
        <v>214000.0</v>
      </c>
      <c r="S2268" s="89">
        <v>1775.0</v>
      </c>
      <c r="T2268" s="89">
        <v>15.64833</v>
      </c>
      <c r="U2268" s="74"/>
    </row>
    <row r="2269" hidden="1">
      <c r="A2269" s="83">
        <v>222.0</v>
      </c>
      <c r="B2269" s="84" t="s">
        <v>58</v>
      </c>
      <c r="C2269" s="84" t="s">
        <v>27</v>
      </c>
      <c r="D2269" s="84" t="s">
        <v>27</v>
      </c>
      <c r="E2269" s="84" t="s">
        <v>27</v>
      </c>
      <c r="F2269" s="84">
        <v>48.0</v>
      </c>
      <c r="G2269" s="84" t="s">
        <v>53</v>
      </c>
      <c r="H2269" s="27">
        <v>11.0</v>
      </c>
      <c r="I2269" s="84" t="s">
        <v>59</v>
      </c>
      <c r="J2269" s="84">
        <v>4.0</v>
      </c>
      <c r="K2269" s="84" t="s">
        <v>32</v>
      </c>
      <c r="L2269" s="85">
        <v>5681.67</v>
      </c>
      <c r="M2269" s="85">
        <v>1756.2</v>
      </c>
      <c r="N2269" s="84"/>
      <c r="O2269" s="86">
        <v>61.0</v>
      </c>
      <c r="P2269" s="85">
        <v>1.4505724326E8</v>
      </c>
      <c r="Q2269" s="87"/>
      <c r="R2269" s="88">
        <v>1.47854E8</v>
      </c>
      <c r="S2269" s="89">
        <v>147215.0</v>
      </c>
      <c r="T2269" s="89">
        <v>22.96151</v>
      </c>
      <c r="U2269" s="74"/>
    </row>
    <row r="2270" hidden="1">
      <c r="A2270" s="83">
        <v>223.0</v>
      </c>
      <c r="B2270" s="84" t="s">
        <v>58</v>
      </c>
      <c r="C2270" s="84" t="s">
        <v>27</v>
      </c>
      <c r="D2270" s="84" t="s">
        <v>27</v>
      </c>
      <c r="E2270" s="84" t="s">
        <v>27</v>
      </c>
      <c r="F2270" s="84">
        <v>48.0</v>
      </c>
      <c r="G2270" s="84" t="s">
        <v>53</v>
      </c>
      <c r="H2270" s="27">
        <v>11.0</v>
      </c>
      <c r="I2270" s="84" t="s">
        <v>59</v>
      </c>
      <c r="J2270" s="84">
        <v>4.0</v>
      </c>
      <c r="K2270" s="84" t="s">
        <v>33</v>
      </c>
      <c r="L2270" s="85">
        <v>63215.23</v>
      </c>
      <c r="M2270" s="85">
        <v>205.89</v>
      </c>
      <c r="N2270" s="84"/>
      <c r="O2270" s="86">
        <v>20.0</v>
      </c>
      <c r="P2270" s="85">
        <v>48443.94</v>
      </c>
      <c r="Q2270" s="87"/>
      <c r="R2270" s="88">
        <v>432000.0</v>
      </c>
      <c r="S2270" s="89">
        <v>1735.0</v>
      </c>
      <c r="T2270" s="89">
        <v>21.39783</v>
      </c>
      <c r="U2270" s="74"/>
    </row>
    <row r="2271" hidden="1">
      <c r="A2271" s="83">
        <v>224.0</v>
      </c>
      <c r="B2271" s="84" t="s">
        <v>58</v>
      </c>
      <c r="C2271" s="84" t="s">
        <v>27</v>
      </c>
      <c r="D2271" s="84" t="s">
        <v>27</v>
      </c>
      <c r="E2271" s="84" t="s">
        <v>27</v>
      </c>
      <c r="F2271" s="84">
        <v>48.0</v>
      </c>
      <c r="G2271" s="84" t="s">
        <v>53</v>
      </c>
      <c r="H2271" s="27">
        <v>11.0</v>
      </c>
      <c r="I2271" s="84" t="s">
        <v>59</v>
      </c>
      <c r="J2271" s="84">
        <v>4.0</v>
      </c>
      <c r="K2271" s="84" t="s">
        <v>34</v>
      </c>
      <c r="L2271" s="85">
        <v>38004.46</v>
      </c>
      <c r="M2271" s="85">
        <v>41284.34</v>
      </c>
      <c r="N2271" s="84"/>
      <c r="O2271" s="86">
        <v>73.0</v>
      </c>
      <c r="P2271" s="85">
        <v>10897.33</v>
      </c>
      <c r="Q2271" s="87"/>
      <c r="R2271" s="88">
        <v>3946000.0</v>
      </c>
      <c r="S2271" s="89">
        <v>5152.0</v>
      </c>
      <c r="T2271" s="89">
        <v>23.35757</v>
      </c>
      <c r="U2271" s="74"/>
    </row>
    <row r="2272" hidden="1">
      <c r="A2272" s="83">
        <v>225.0</v>
      </c>
      <c r="B2272" s="84" t="s">
        <v>58</v>
      </c>
      <c r="C2272" s="84" t="s">
        <v>27</v>
      </c>
      <c r="D2272" s="84" t="s">
        <v>27</v>
      </c>
      <c r="E2272" s="84" t="s">
        <v>27</v>
      </c>
      <c r="F2272" s="84">
        <v>48.0</v>
      </c>
      <c r="G2272" s="84" t="s">
        <v>53</v>
      </c>
      <c r="H2272" s="27">
        <v>11.0</v>
      </c>
      <c r="I2272" s="84" t="s">
        <v>59</v>
      </c>
      <c r="J2272" s="84">
        <v>4.0</v>
      </c>
      <c r="K2272" s="84" t="s">
        <v>35</v>
      </c>
      <c r="L2272" s="85">
        <v>60036.99</v>
      </c>
      <c r="M2272" s="85">
        <v>41.97</v>
      </c>
      <c r="N2272" s="84"/>
      <c r="O2272" s="86">
        <v>77.0</v>
      </c>
      <c r="P2272" s="85">
        <v>13570.71</v>
      </c>
      <c r="Q2272" s="87"/>
      <c r="R2272" s="88">
        <v>48000.0</v>
      </c>
      <c r="S2272" s="89">
        <v>1127.0</v>
      </c>
      <c r="T2272" s="89">
        <v>19.71243</v>
      </c>
      <c r="U2272" s="74"/>
    </row>
    <row r="2273" hidden="1">
      <c r="A2273" s="83">
        <v>226.0</v>
      </c>
      <c r="B2273" s="84" t="s">
        <v>58</v>
      </c>
      <c r="C2273" s="84" t="s">
        <v>27</v>
      </c>
      <c r="D2273" s="84" t="s">
        <v>27</v>
      </c>
      <c r="E2273" s="84" t="s">
        <v>27</v>
      </c>
      <c r="F2273" s="84">
        <v>48.0</v>
      </c>
      <c r="G2273" s="84" t="s">
        <v>53</v>
      </c>
      <c r="H2273" s="27">
        <v>11.0</v>
      </c>
      <c r="I2273" s="84" t="s">
        <v>59</v>
      </c>
      <c r="J2273" s="84">
        <v>4.0</v>
      </c>
      <c r="K2273" s="84" t="s">
        <v>36</v>
      </c>
      <c r="L2273" s="85">
        <v>55906.61</v>
      </c>
      <c r="M2273" s="85">
        <v>27.1</v>
      </c>
      <c r="N2273" s="84"/>
      <c r="O2273" s="86">
        <v>1.0</v>
      </c>
      <c r="P2273" s="85">
        <v>1838.72</v>
      </c>
      <c r="Q2273" s="87"/>
      <c r="R2273" s="88">
        <v>12000.0</v>
      </c>
      <c r="S2273" s="89">
        <v>878.0</v>
      </c>
      <c r="T2273" s="89">
        <v>9.69933</v>
      </c>
      <c r="U2273" s="74"/>
    </row>
    <row r="2274" hidden="1">
      <c r="A2274" s="83">
        <v>227.0</v>
      </c>
      <c r="B2274" s="84" t="s">
        <v>58</v>
      </c>
      <c r="C2274" s="84" t="s">
        <v>27</v>
      </c>
      <c r="D2274" s="84" t="s">
        <v>27</v>
      </c>
      <c r="E2274" s="84" t="s">
        <v>27</v>
      </c>
      <c r="F2274" s="84">
        <v>48.0</v>
      </c>
      <c r="G2274" s="84" t="s">
        <v>53</v>
      </c>
      <c r="H2274" s="27">
        <v>11.0</v>
      </c>
      <c r="I2274" s="84" t="s">
        <v>59</v>
      </c>
      <c r="J2274" s="84">
        <v>4.0</v>
      </c>
      <c r="K2274" s="84" t="s">
        <v>37</v>
      </c>
      <c r="L2274" s="85">
        <v>65767.6</v>
      </c>
      <c r="M2274" s="85">
        <v>24.03</v>
      </c>
      <c r="N2274" s="84"/>
      <c r="O2274" s="86">
        <v>22.0</v>
      </c>
      <c r="P2274" s="85">
        <v>45179.81</v>
      </c>
      <c r="Q2274" s="87"/>
      <c r="R2274" s="88">
        <v>63000.0</v>
      </c>
      <c r="S2274" s="89">
        <v>1097.0</v>
      </c>
      <c r="T2274" s="89">
        <v>20.02096</v>
      </c>
      <c r="U2274" s="74"/>
    </row>
    <row r="2275" hidden="1">
      <c r="A2275" s="83">
        <v>228.0</v>
      </c>
      <c r="B2275" s="84" t="s">
        <v>58</v>
      </c>
      <c r="C2275" s="84" t="s">
        <v>27</v>
      </c>
      <c r="D2275" s="84" t="s">
        <v>27</v>
      </c>
      <c r="E2275" s="84" t="s">
        <v>27</v>
      </c>
      <c r="F2275" s="84">
        <v>48.0</v>
      </c>
      <c r="G2275" s="84" t="s">
        <v>53</v>
      </c>
      <c r="H2275" s="27">
        <v>11.0</v>
      </c>
      <c r="I2275" s="84" t="s">
        <v>59</v>
      </c>
      <c r="J2275" s="84">
        <v>4.0</v>
      </c>
      <c r="K2275" s="84" t="s">
        <v>38</v>
      </c>
      <c r="L2275" s="85">
        <v>68796.28</v>
      </c>
      <c r="M2275" s="85">
        <v>64.59</v>
      </c>
      <c r="N2275" s="84"/>
      <c r="O2275" s="86">
        <v>99.0</v>
      </c>
      <c r="P2275" s="85">
        <v>34466.81</v>
      </c>
      <c r="Q2275" s="87"/>
      <c r="R2275" s="88">
        <v>78000.0</v>
      </c>
      <c r="S2275" s="89">
        <v>1316.0</v>
      </c>
      <c r="T2275" s="89">
        <v>20.66755</v>
      </c>
      <c r="U2275" s="74"/>
    </row>
    <row r="2276" hidden="1">
      <c r="A2276" s="83">
        <v>229.0</v>
      </c>
      <c r="B2276" s="84" t="s">
        <v>58</v>
      </c>
      <c r="C2276" s="84" t="s">
        <v>27</v>
      </c>
      <c r="D2276" s="84" t="s">
        <v>27</v>
      </c>
      <c r="E2276" s="84" t="s">
        <v>27</v>
      </c>
      <c r="F2276" s="84">
        <v>48.0</v>
      </c>
      <c r="G2276" s="84" t="s">
        <v>53</v>
      </c>
      <c r="H2276" s="27">
        <v>11.0</v>
      </c>
      <c r="I2276" s="84" t="s">
        <v>59</v>
      </c>
      <c r="J2276" s="84">
        <v>4.0</v>
      </c>
      <c r="K2276" s="84" t="s">
        <v>39</v>
      </c>
      <c r="L2276" s="85">
        <v>90383.56</v>
      </c>
      <c r="M2276" s="85">
        <v>15.65</v>
      </c>
      <c r="N2276" s="84"/>
      <c r="O2276" s="86">
        <v>22.0</v>
      </c>
      <c r="P2276" s="85">
        <v>120119.02</v>
      </c>
      <c r="Q2276" s="87"/>
      <c r="R2276" s="88">
        <v>125000.0</v>
      </c>
      <c r="S2276" s="89">
        <v>1436.0</v>
      </c>
      <c r="T2276" s="89">
        <v>19.67836</v>
      </c>
      <c r="U2276" s="74"/>
    </row>
    <row r="2277" hidden="1">
      <c r="A2277" s="83">
        <v>230.0</v>
      </c>
      <c r="B2277" s="84" t="s">
        <v>58</v>
      </c>
      <c r="C2277" s="84" t="s">
        <v>27</v>
      </c>
      <c r="D2277" s="84" t="s">
        <v>27</v>
      </c>
      <c r="E2277" s="84" t="s">
        <v>27</v>
      </c>
      <c r="F2277" s="84">
        <v>48.0</v>
      </c>
      <c r="G2277" s="84" t="s">
        <v>53</v>
      </c>
      <c r="H2277" s="27">
        <v>11.0</v>
      </c>
      <c r="I2277" s="84" t="s">
        <v>59</v>
      </c>
      <c r="J2277" s="84">
        <v>4.0</v>
      </c>
      <c r="K2277" s="84" t="s">
        <v>40</v>
      </c>
      <c r="L2277" s="85">
        <v>60994.02</v>
      </c>
      <c r="M2277" s="85">
        <v>1238.85</v>
      </c>
      <c r="N2277" s="84"/>
      <c r="O2277" s="86">
        <v>110.0</v>
      </c>
      <c r="P2277" s="85">
        <v>145592.07</v>
      </c>
      <c r="Q2277" s="87"/>
      <c r="R2277" s="88">
        <v>342000.0</v>
      </c>
      <c r="S2277" s="89">
        <v>1771.0</v>
      </c>
      <c r="T2277" s="89">
        <v>20.67221</v>
      </c>
      <c r="U2277" s="74"/>
    </row>
    <row r="2278" hidden="1">
      <c r="A2278" s="83">
        <v>231.0</v>
      </c>
      <c r="B2278" s="84" t="s">
        <v>58</v>
      </c>
      <c r="C2278" s="84" t="s">
        <v>27</v>
      </c>
      <c r="D2278" s="84" t="s">
        <v>27</v>
      </c>
      <c r="E2278" s="84" t="s">
        <v>27</v>
      </c>
      <c r="F2278" s="84">
        <v>48.0</v>
      </c>
      <c r="G2278" s="84" t="s">
        <v>53</v>
      </c>
      <c r="H2278" s="27">
        <v>11.0</v>
      </c>
      <c r="I2278" s="84" t="s">
        <v>59</v>
      </c>
      <c r="J2278" s="84">
        <v>4.0</v>
      </c>
      <c r="K2278" s="84" t="s">
        <v>41</v>
      </c>
      <c r="L2278" s="85">
        <v>5849.98</v>
      </c>
      <c r="M2278" s="85">
        <v>1661.0</v>
      </c>
      <c r="N2278" s="84"/>
      <c r="O2278" s="86">
        <v>30.0</v>
      </c>
      <c r="P2278" s="85">
        <v>1374.52</v>
      </c>
      <c r="Q2278" s="87"/>
      <c r="R2278" s="88">
        <v>199000.0</v>
      </c>
      <c r="S2278" s="89">
        <v>1296.0</v>
      </c>
      <c r="T2278" s="89">
        <v>21.72375</v>
      </c>
      <c r="U2278" s="74"/>
    </row>
    <row r="2279" hidden="1">
      <c r="A2279" s="83">
        <v>232.0</v>
      </c>
      <c r="B2279" s="84" t="s">
        <v>58</v>
      </c>
      <c r="C2279" s="84" t="s">
        <v>27</v>
      </c>
      <c r="D2279" s="84" t="s">
        <v>27</v>
      </c>
      <c r="E2279" s="84" t="s">
        <v>27</v>
      </c>
      <c r="F2279" s="84">
        <v>48.0</v>
      </c>
      <c r="G2279" s="84" t="s">
        <v>53</v>
      </c>
      <c r="H2279" s="27">
        <v>11.0</v>
      </c>
      <c r="I2279" s="84" t="s">
        <v>59</v>
      </c>
      <c r="J2279" s="84">
        <v>4.0</v>
      </c>
      <c r="K2279" s="84" t="s">
        <v>42</v>
      </c>
      <c r="L2279" s="85">
        <v>48922.17</v>
      </c>
      <c r="M2279" s="85">
        <v>22.11</v>
      </c>
      <c r="N2279" s="84"/>
      <c r="O2279" s="86">
        <v>61.0</v>
      </c>
      <c r="P2279" s="85">
        <v>4794.61</v>
      </c>
      <c r="Q2279" s="87"/>
      <c r="R2279" s="88">
        <v>31000.0</v>
      </c>
      <c r="S2279" s="89">
        <v>1033.0</v>
      </c>
      <c r="T2279" s="89">
        <v>20.14531</v>
      </c>
      <c r="U2279" s="74"/>
    </row>
    <row r="2280" hidden="1">
      <c r="A2280" s="83">
        <v>233.0</v>
      </c>
      <c r="B2280" s="84" t="s">
        <v>58</v>
      </c>
      <c r="C2280" s="84" t="s">
        <v>27</v>
      </c>
      <c r="D2280" s="84" t="s">
        <v>27</v>
      </c>
      <c r="E2280" s="84" t="s">
        <v>27</v>
      </c>
      <c r="F2280" s="84">
        <v>48.0</v>
      </c>
      <c r="G2280" s="84" t="s">
        <v>53</v>
      </c>
      <c r="H2280" s="27">
        <v>11.0</v>
      </c>
      <c r="I2280" s="84" t="s">
        <v>59</v>
      </c>
      <c r="J2280" s="84">
        <v>4.0</v>
      </c>
      <c r="K2280" s="84" t="s">
        <v>43</v>
      </c>
      <c r="L2280" s="85">
        <v>6256.4</v>
      </c>
      <c r="M2280" s="85">
        <v>1105.4</v>
      </c>
      <c r="N2280" s="84"/>
      <c r="O2280" s="86">
        <v>59.0</v>
      </c>
      <c r="P2280" s="85">
        <v>8.881638E7</v>
      </c>
      <c r="Q2280" s="87"/>
      <c r="R2280" s="88">
        <v>8.6842E7</v>
      </c>
      <c r="S2280" s="89">
        <v>90931.0</v>
      </c>
      <c r="T2280" s="89">
        <v>14.92963</v>
      </c>
      <c r="U2280" s="74"/>
    </row>
    <row r="2281" hidden="1">
      <c r="A2281" s="83">
        <v>234.0</v>
      </c>
      <c r="B2281" s="84" t="s">
        <v>58</v>
      </c>
      <c r="C2281" s="84" t="s">
        <v>27</v>
      </c>
      <c r="D2281" s="84" t="s">
        <v>27</v>
      </c>
      <c r="E2281" s="84" t="s">
        <v>27</v>
      </c>
      <c r="F2281" s="84">
        <v>48.0</v>
      </c>
      <c r="G2281" s="84" t="s">
        <v>53</v>
      </c>
      <c r="H2281" s="27">
        <v>11.0</v>
      </c>
      <c r="I2281" s="84" t="s">
        <v>59</v>
      </c>
      <c r="J2281" s="84">
        <v>4.0</v>
      </c>
      <c r="K2281" s="84" t="s">
        <v>44</v>
      </c>
      <c r="L2281" s="85">
        <v>49477.55</v>
      </c>
      <c r="M2281" s="85">
        <v>55.46</v>
      </c>
      <c r="N2281" s="84"/>
      <c r="O2281" s="86">
        <v>7.0</v>
      </c>
      <c r="P2281" s="85">
        <v>8589.79</v>
      </c>
      <c r="Q2281" s="87"/>
      <c r="R2281" s="88">
        <v>24000.0</v>
      </c>
      <c r="S2281" s="89">
        <v>1039.0</v>
      </c>
      <c r="T2281" s="89">
        <v>20.39525</v>
      </c>
      <c r="U2281" s="74"/>
    </row>
    <row r="2282" hidden="1">
      <c r="A2282" s="83">
        <v>235.0</v>
      </c>
      <c r="B2282" s="84" t="s">
        <v>58</v>
      </c>
      <c r="C2282" s="84" t="s">
        <v>27</v>
      </c>
      <c r="D2282" s="84" t="s">
        <v>27</v>
      </c>
      <c r="E2282" s="84" t="s">
        <v>27</v>
      </c>
      <c r="F2282" s="84">
        <v>48.0</v>
      </c>
      <c r="G2282" s="84" t="s">
        <v>53</v>
      </c>
      <c r="H2282" s="27">
        <v>11.0</v>
      </c>
      <c r="I2282" s="84" t="s">
        <v>59</v>
      </c>
      <c r="J2282" s="84">
        <v>4.0</v>
      </c>
      <c r="K2282" s="84" t="s">
        <v>45</v>
      </c>
      <c r="L2282" s="85">
        <v>48093.84</v>
      </c>
      <c r="M2282" s="85">
        <v>121.52</v>
      </c>
      <c r="N2282" s="84"/>
      <c r="O2282" s="86">
        <v>16.0</v>
      </c>
      <c r="P2282" s="85">
        <v>4689.87</v>
      </c>
      <c r="Q2282" s="87"/>
      <c r="R2282" s="88">
        <v>112000.0</v>
      </c>
      <c r="S2282" s="89">
        <v>897.0</v>
      </c>
      <c r="T2282" s="89">
        <v>21.66976</v>
      </c>
      <c r="U2282" s="74"/>
    </row>
    <row r="2283" hidden="1">
      <c r="A2283" s="83">
        <v>236.0</v>
      </c>
      <c r="B2283" s="84" t="s">
        <v>58</v>
      </c>
      <c r="C2283" s="84" t="s">
        <v>27</v>
      </c>
      <c r="D2283" s="84" t="s">
        <v>27</v>
      </c>
      <c r="E2283" s="84" t="s">
        <v>27</v>
      </c>
      <c r="F2283" s="84">
        <v>48.0</v>
      </c>
      <c r="G2283" s="84" t="s">
        <v>53</v>
      </c>
      <c r="H2283" s="27">
        <v>11.0</v>
      </c>
      <c r="I2283" s="84" t="s">
        <v>59</v>
      </c>
      <c r="J2283" s="84">
        <v>4.0</v>
      </c>
      <c r="K2283" s="84" t="s">
        <v>46</v>
      </c>
      <c r="L2283" s="85">
        <v>3995.51</v>
      </c>
      <c r="M2283" s="85">
        <v>96852.17</v>
      </c>
      <c r="N2283" s="84"/>
      <c r="O2283" s="86">
        <v>9.0</v>
      </c>
      <c r="P2283" s="85">
        <v>7134.86</v>
      </c>
      <c r="Q2283" s="87"/>
      <c r="R2283" s="88">
        <v>6597000.0</v>
      </c>
      <c r="S2283" s="89">
        <v>7441.0</v>
      </c>
      <c r="T2283" s="89">
        <v>20.45051</v>
      </c>
      <c r="U2283" s="74"/>
    </row>
    <row r="2284" hidden="1">
      <c r="A2284" s="83">
        <v>237.0</v>
      </c>
      <c r="B2284" s="84" t="s">
        <v>58</v>
      </c>
      <c r="C2284" s="84" t="s">
        <v>27</v>
      </c>
      <c r="D2284" s="84" t="s">
        <v>27</v>
      </c>
      <c r="E2284" s="84" t="s">
        <v>27</v>
      </c>
      <c r="F2284" s="84">
        <v>48.0</v>
      </c>
      <c r="G2284" s="84" t="s">
        <v>53</v>
      </c>
      <c r="H2284" s="27">
        <v>11.0</v>
      </c>
      <c r="I2284" s="84" t="s">
        <v>59</v>
      </c>
      <c r="J2284" s="84">
        <v>4.0</v>
      </c>
      <c r="K2284" s="84" t="s">
        <v>47</v>
      </c>
      <c r="L2284" s="85">
        <v>43294.38</v>
      </c>
      <c r="M2284" s="85">
        <v>3728.18</v>
      </c>
      <c r="N2284" s="84"/>
      <c r="O2284" s="86">
        <v>15.0</v>
      </c>
      <c r="P2284" s="85">
        <v>99223.22</v>
      </c>
      <c r="Q2284" s="87"/>
      <c r="R2284" s="88">
        <v>1243000.0</v>
      </c>
      <c r="S2284" s="89">
        <v>2360.0</v>
      </c>
      <c r="T2284" s="89">
        <v>20.55545</v>
      </c>
      <c r="U2284" s="74"/>
    </row>
    <row r="2285" hidden="1">
      <c r="A2285" s="83">
        <v>238.0</v>
      </c>
      <c r="B2285" s="84" t="s">
        <v>58</v>
      </c>
      <c r="C2285" s="84" t="s">
        <v>27</v>
      </c>
      <c r="D2285" s="84" t="s">
        <v>27</v>
      </c>
      <c r="E2285" s="84" t="s">
        <v>27</v>
      </c>
      <c r="F2285" s="84">
        <v>48.0</v>
      </c>
      <c r="G2285" s="84" t="s">
        <v>53</v>
      </c>
      <c r="H2285" s="27">
        <v>11.0</v>
      </c>
      <c r="I2285" s="84" t="s">
        <v>59</v>
      </c>
      <c r="J2285" s="84">
        <v>4.0</v>
      </c>
      <c r="K2285" s="84" t="s">
        <v>48</v>
      </c>
      <c r="L2285" s="85">
        <v>70115.59</v>
      </c>
      <c r="M2285" s="85">
        <v>38664.03</v>
      </c>
      <c r="N2285" s="84"/>
      <c r="O2285" s="86">
        <v>25.0</v>
      </c>
      <c r="P2285" s="85">
        <v>37356.38</v>
      </c>
      <c r="Q2285" s="87"/>
      <c r="R2285" s="88">
        <v>4982000.0</v>
      </c>
      <c r="S2285" s="89">
        <v>6303.0</v>
      </c>
      <c r="T2285" s="89">
        <v>21.16302</v>
      </c>
      <c r="U2285" s="74"/>
    </row>
    <row r="2286" hidden="1">
      <c r="A2286" s="83">
        <v>239.0</v>
      </c>
      <c r="B2286" s="84" t="s">
        <v>58</v>
      </c>
      <c r="C2286" s="84" t="s">
        <v>27</v>
      </c>
      <c r="D2286" s="84" t="s">
        <v>27</v>
      </c>
      <c r="E2286" s="84" t="s">
        <v>27</v>
      </c>
      <c r="F2286" s="84">
        <v>48.0</v>
      </c>
      <c r="G2286" s="84" t="s">
        <v>53</v>
      </c>
      <c r="H2286" s="27">
        <v>11.0</v>
      </c>
      <c r="I2286" s="84" t="s">
        <v>59</v>
      </c>
      <c r="J2286" s="84">
        <v>4.0</v>
      </c>
      <c r="K2286" s="84" t="s">
        <v>49</v>
      </c>
      <c r="L2286" s="85">
        <v>73203.16</v>
      </c>
      <c r="M2286" s="85">
        <v>28.24</v>
      </c>
      <c r="N2286" s="84"/>
      <c r="O2286" s="86">
        <v>5.0</v>
      </c>
      <c r="P2286" s="85">
        <v>50763.17</v>
      </c>
      <c r="Q2286" s="87"/>
      <c r="R2286" s="88">
        <v>69000.0</v>
      </c>
      <c r="S2286" s="89">
        <v>1180.0</v>
      </c>
      <c r="T2286" s="89">
        <v>19.74633</v>
      </c>
      <c r="U2286" s="74"/>
    </row>
    <row r="2287" hidden="1">
      <c r="A2287" s="83">
        <v>240.0</v>
      </c>
      <c r="B2287" s="84" t="s">
        <v>58</v>
      </c>
      <c r="C2287" s="84" t="s">
        <v>27</v>
      </c>
      <c r="D2287" s="84" t="s">
        <v>27</v>
      </c>
      <c r="E2287" s="84" t="s">
        <v>27</v>
      </c>
      <c r="F2287" s="84">
        <v>48.0</v>
      </c>
      <c r="G2287" s="84" t="s">
        <v>53</v>
      </c>
      <c r="H2287" s="27">
        <v>11.0</v>
      </c>
      <c r="I2287" s="84" t="s">
        <v>59</v>
      </c>
      <c r="J2287" s="84">
        <v>4.0</v>
      </c>
      <c r="K2287" s="84" t="s">
        <v>50</v>
      </c>
      <c r="L2287" s="85">
        <v>59037.25</v>
      </c>
      <c r="M2287" s="85">
        <v>12061.56</v>
      </c>
      <c r="N2287" s="84"/>
      <c r="O2287" s="86">
        <v>31.0</v>
      </c>
      <c r="P2287" s="85">
        <v>149106.87</v>
      </c>
      <c r="Q2287" s="87"/>
      <c r="R2287" s="88">
        <v>8449000.0</v>
      </c>
      <c r="S2287" s="89">
        <v>10296.0</v>
      </c>
      <c r="T2287" s="89">
        <v>23.64686</v>
      </c>
      <c r="U2287" s="74"/>
    </row>
    <row r="2288" hidden="1">
      <c r="A2288" s="83">
        <v>241.0</v>
      </c>
      <c r="B2288" s="84" t="s">
        <v>58</v>
      </c>
      <c r="C2288" s="84" t="s">
        <v>27</v>
      </c>
      <c r="D2288" s="84" t="s">
        <v>27</v>
      </c>
      <c r="E2288" s="84" t="s">
        <v>27</v>
      </c>
      <c r="F2288" s="84">
        <v>48.0</v>
      </c>
      <c r="G2288" s="84" t="s">
        <v>53</v>
      </c>
      <c r="H2288" s="27">
        <v>11.0</v>
      </c>
      <c r="I2288" s="84" t="s">
        <v>59</v>
      </c>
      <c r="J2288" s="84">
        <v>4.0</v>
      </c>
      <c r="K2288" s="84" t="s">
        <v>51</v>
      </c>
      <c r="L2288" s="90"/>
      <c r="M2288" s="90"/>
      <c r="N2288" s="89"/>
      <c r="O2288" s="91"/>
      <c r="P2288" s="90"/>
      <c r="Q2288" s="88"/>
      <c r="R2288" s="88"/>
      <c r="S2288" s="89"/>
      <c r="T2288" s="89"/>
      <c r="U2288" s="74"/>
    </row>
    <row r="2289" hidden="1">
      <c r="A2289" s="83">
        <v>242.0</v>
      </c>
      <c r="B2289" s="84" t="s">
        <v>58</v>
      </c>
      <c r="C2289" s="84" t="s">
        <v>27</v>
      </c>
      <c r="D2289" s="84" t="s">
        <v>27</v>
      </c>
      <c r="E2289" s="84" t="s">
        <v>27</v>
      </c>
      <c r="F2289" s="84">
        <v>48.0</v>
      </c>
      <c r="G2289" s="84" t="s">
        <v>53</v>
      </c>
      <c r="H2289" s="27">
        <v>11.0</v>
      </c>
      <c r="I2289" s="84" t="s">
        <v>59</v>
      </c>
      <c r="J2289" s="84">
        <v>4.0</v>
      </c>
      <c r="K2289" s="84" t="s">
        <v>52</v>
      </c>
      <c r="L2289" s="90"/>
      <c r="M2289" s="90"/>
      <c r="N2289" s="89"/>
      <c r="O2289" s="91"/>
      <c r="P2289" s="90"/>
      <c r="Q2289" s="88"/>
      <c r="R2289" s="88"/>
      <c r="S2289" s="89"/>
      <c r="T2289" s="89"/>
      <c r="U2289" s="74"/>
    </row>
    <row r="2290" hidden="1">
      <c r="A2290" s="83">
        <v>265.0</v>
      </c>
      <c r="B2290" s="84" t="s">
        <v>58</v>
      </c>
      <c r="C2290" s="84" t="s">
        <v>27</v>
      </c>
      <c r="D2290" s="84" t="s">
        <v>27</v>
      </c>
      <c r="E2290" s="84" t="s">
        <v>27</v>
      </c>
      <c r="F2290" s="84">
        <v>48.0</v>
      </c>
      <c r="G2290" s="84" t="s">
        <v>29</v>
      </c>
      <c r="H2290" s="27">
        <v>11.0</v>
      </c>
      <c r="I2290" s="84" t="s">
        <v>59</v>
      </c>
      <c r="J2290" s="84">
        <v>8.0</v>
      </c>
      <c r="K2290" s="84" t="s">
        <v>31</v>
      </c>
      <c r="L2290" s="85">
        <v>351654.32</v>
      </c>
      <c r="M2290" s="85">
        <v>108.43</v>
      </c>
      <c r="N2290" s="84"/>
      <c r="O2290" s="86">
        <v>4.0</v>
      </c>
      <c r="P2290" s="85">
        <v>335787.19</v>
      </c>
      <c r="Q2290" s="87"/>
      <c r="R2290" s="88">
        <v>236000.0</v>
      </c>
      <c r="S2290" s="89">
        <v>2229.0</v>
      </c>
      <c r="T2290" s="89">
        <v>26.18104</v>
      </c>
      <c r="U2290" s="74"/>
    </row>
    <row r="2291" hidden="1">
      <c r="A2291" s="83">
        <v>266.0</v>
      </c>
      <c r="B2291" s="84" t="s">
        <v>58</v>
      </c>
      <c r="C2291" s="84" t="s">
        <v>27</v>
      </c>
      <c r="D2291" s="84" t="s">
        <v>27</v>
      </c>
      <c r="E2291" s="84" t="s">
        <v>27</v>
      </c>
      <c r="F2291" s="84">
        <v>48.0</v>
      </c>
      <c r="G2291" s="84" t="s">
        <v>29</v>
      </c>
      <c r="H2291" s="27">
        <v>11.0</v>
      </c>
      <c r="I2291" s="84" t="s">
        <v>59</v>
      </c>
      <c r="J2291" s="84">
        <v>8.0</v>
      </c>
      <c r="K2291" s="84" t="s">
        <v>32</v>
      </c>
      <c r="L2291" s="85">
        <v>14498.69</v>
      </c>
      <c r="M2291" s="85">
        <v>6131.5</v>
      </c>
      <c r="N2291" s="84"/>
      <c r="O2291" s="86">
        <v>61.0</v>
      </c>
      <c r="P2291" s="85">
        <v>8.021527699E7</v>
      </c>
      <c r="Q2291" s="87"/>
      <c r="R2291" s="88">
        <v>8.8664E7</v>
      </c>
      <c r="S2291" s="89">
        <v>83027.0</v>
      </c>
      <c r="T2291" s="89">
        <v>31.90653</v>
      </c>
      <c r="U2291" s="74"/>
    </row>
    <row r="2292" hidden="1">
      <c r="A2292" s="83">
        <v>267.0</v>
      </c>
      <c r="B2292" s="84" t="s">
        <v>58</v>
      </c>
      <c r="C2292" s="84" t="s">
        <v>27</v>
      </c>
      <c r="D2292" s="84" t="s">
        <v>27</v>
      </c>
      <c r="E2292" s="84" t="s">
        <v>27</v>
      </c>
      <c r="F2292" s="84">
        <v>48.0</v>
      </c>
      <c r="G2292" s="84" t="s">
        <v>29</v>
      </c>
      <c r="H2292" s="27">
        <v>11.0</v>
      </c>
      <c r="I2292" s="84" t="s">
        <v>59</v>
      </c>
      <c r="J2292" s="84">
        <v>8.0</v>
      </c>
      <c r="K2292" s="84" t="s">
        <v>33</v>
      </c>
      <c r="L2292" s="85">
        <v>265403.3</v>
      </c>
      <c r="M2292" s="85">
        <v>1636.97</v>
      </c>
      <c r="N2292" s="84"/>
      <c r="O2292" s="86">
        <v>24.0</v>
      </c>
      <c r="P2292" s="85">
        <v>87676.91</v>
      </c>
      <c r="Q2292" s="87"/>
      <c r="R2292" s="88">
        <v>890000.0</v>
      </c>
      <c r="S2292" s="89">
        <v>2480.0</v>
      </c>
      <c r="T2292" s="89">
        <v>30.30845</v>
      </c>
      <c r="U2292" s="74"/>
    </row>
    <row r="2293" hidden="1">
      <c r="A2293" s="83">
        <v>268.0</v>
      </c>
      <c r="B2293" s="84" t="s">
        <v>58</v>
      </c>
      <c r="C2293" s="84" t="s">
        <v>27</v>
      </c>
      <c r="D2293" s="84" t="s">
        <v>27</v>
      </c>
      <c r="E2293" s="84" t="s">
        <v>27</v>
      </c>
      <c r="F2293" s="84">
        <v>48.0</v>
      </c>
      <c r="G2293" s="84" t="s">
        <v>29</v>
      </c>
      <c r="H2293" s="27">
        <v>11.0</v>
      </c>
      <c r="I2293" s="84" t="s">
        <v>59</v>
      </c>
      <c r="J2293" s="84">
        <v>8.0</v>
      </c>
      <c r="K2293" s="84" t="s">
        <v>34</v>
      </c>
      <c r="L2293" s="85">
        <v>130569.88</v>
      </c>
      <c r="M2293" s="85">
        <v>300280.8</v>
      </c>
      <c r="N2293" s="84"/>
      <c r="O2293" s="86">
        <v>155.0</v>
      </c>
      <c r="P2293" s="85">
        <v>23548.21</v>
      </c>
      <c r="Q2293" s="87"/>
      <c r="R2293" s="88">
        <v>7822000.0</v>
      </c>
      <c r="S2293" s="89">
        <v>9391.0</v>
      </c>
      <c r="T2293" s="89">
        <v>30.63156</v>
      </c>
      <c r="U2293" s="74"/>
    </row>
    <row r="2294" hidden="1">
      <c r="A2294" s="83">
        <v>269.0</v>
      </c>
      <c r="B2294" s="84" t="s">
        <v>58</v>
      </c>
      <c r="C2294" s="84" t="s">
        <v>27</v>
      </c>
      <c r="D2294" s="84" t="s">
        <v>27</v>
      </c>
      <c r="E2294" s="84" t="s">
        <v>27</v>
      </c>
      <c r="F2294" s="84">
        <v>48.0</v>
      </c>
      <c r="G2294" s="84" t="s">
        <v>29</v>
      </c>
      <c r="H2294" s="27">
        <v>11.0</v>
      </c>
      <c r="I2294" s="84" t="s">
        <v>59</v>
      </c>
      <c r="J2294" s="84">
        <v>8.0</v>
      </c>
      <c r="K2294" s="84" t="s">
        <v>35</v>
      </c>
      <c r="L2294" s="85">
        <v>285068.42</v>
      </c>
      <c r="M2294" s="85">
        <v>470.24</v>
      </c>
      <c r="N2294" s="84"/>
      <c r="O2294" s="86">
        <v>294.0</v>
      </c>
      <c r="P2294" s="85">
        <v>21695.2</v>
      </c>
      <c r="Q2294" s="87"/>
      <c r="R2294" s="88">
        <v>81000.0</v>
      </c>
      <c r="S2294" s="89">
        <v>1455.0</v>
      </c>
      <c r="T2294" s="89">
        <v>24.92786</v>
      </c>
      <c r="U2294" s="74"/>
    </row>
    <row r="2295" hidden="1">
      <c r="A2295" s="83">
        <v>270.0</v>
      </c>
      <c r="B2295" s="84" t="s">
        <v>58</v>
      </c>
      <c r="C2295" s="84" t="s">
        <v>27</v>
      </c>
      <c r="D2295" s="84" t="s">
        <v>27</v>
      </c>
      <c r="E2295" s="84" t="s">
        <v>27</v>
      </c>
      <c r="F2295" s="84">
        <v>48.0</v>
      </c>
      <c r="G2295" s="84" t="s">
        <v>29</v>
      </c>
      <c r="H2295" s="27">
        <v>11.0</v>
      </c>
      <c r="I2295" s="84" t="s">
        <v>59</v>
      </c>
      <c r="J2295" s="84">
        <v>8.0</v>
      </c>
      <c r="K2295" s="84" t="s">
        <v>36</v>
      </c>
      <c r="L2295" s="85">
        <v>264543.09</v>
      </c>
      <c r="M2295" s="85">
        <v>334.69</v>
      </c>
      <c r="N2295" s="84"/>
      <c r="O2295" s="86">
        <v>2.0</v>
      </c>
      <c r="P2295" s="85">
        <v>2619.76</v>
      </c>
      <c r="Q2295" s="87"/>
      <c r="R2295" s="88">
        <v>11000.0</v>
      </c>
      <c r="S2295" s="89">
        <v>1164.0</v>
      </c>
      <c r="T2295" s="89">
        <v>10.11624</v>
      </c>
      <c r="U2295" s="74"/>
    </row>
    <row r="2296" hidden="1">
      <c r="A2296" s="83">
        <v>271.0</v>
      </c>
      <c r="B2296" s="84" t="s">
        <v>58</v>
      </c>
      <c r="C2296" s="84" t="s">
        <v>27</v>
      </c>
      <c r="D2296" s="84" t="s">
        <v>27</v>
      </c>
      <c r="E2296" s="84" t="s">
        <v>27</v>
      </c>
      <c r="F2296" s="84">
        <v>48.0</v>
      </c>
      <c r="G2296" s="84" t="s">
        <v>29</v>
      </c>
      <c r="H2296" s="27">
        <v>11.0</v>
      </c>
      <c r="I2296" s="84" t="s">
        <v>59</v>
      </c>
      <c r="J2296" s="84">
        <v>8.0</v>
      </c>
      <c r="K2296" s="84" t="s">
        <v>37</v>
      </c>
      <c r="L2296" s="85">
        <v>314031.62</v>
      </c>
      <c r="M2296" s="85">
        <v>159.84</v>
      </c>
      <c r="N2296" s="84"/>
      <c r="O2296" s="86">
        <v>24.0</v>
      </c>
      <c r="P2296" s="85">
        <v>78592.78</v>
      </c>
      <c r="Q2296" s="87"/>
      <c r="R2296" s="88">
        <v>66000.0</v>
      </c>
      <c r="S2296" s="89">
        <v>1404.0</v>
      </c>
      <c r="T2296" s="89">
        <v>23.86058</v>
      </c>
      <c r="U2296" s="74"/>
    </row>
    <row r="2297" hidden="1">
      <c r="A2297" s="83">
        <v>272.0</v>
      </c>
      <c r="B2297" s="84" t="s">
        <v>58</v>
      </c>
      <c r="C2297" s="84" t="s">
        <v>27</v>
      </c>
      <c r="D2297" s="84" t="s">
        <v>27</v>
      </c>
      <c r="E2297" s="84" t="s">
        <v>27</v>
      </c>
      <c r="F2297" s="84">
        <v>48.0</v>
      </c>
      <c r="G2297" s="84" t="s">
        <v>29</v>
      </c>
      <c r="H2297" s="27">
        <v>11.0</v>
      </c>
      <c r="I2297" s="84" t="s">
        <v>59</v>
      </c>
      <c r="J2297" s="84">
        <v>8.0</v>
      </c>
      <c r="K2297" s="84" t="s">
        <v>38</v>
      </c>
      <c r="L2297" s="85">
        <v>305899.11</v>
      </c>
      <c r="M2297" s="85">
        <v>200.65</v>
      </c>
      <c r="N2297" s="84"/>
      <c r="O2297" s="86">
        <v>316.0</v>
      </c>
      <c r="P2297" s="85">
        <v>47413.87</v>
      </c>
      <c r="Q2297" s="87"/>
      <c r="R2297" s="88">
        <v>125000.0</v>
      </c>
      <c r="S2297" s="89">
        <v>1657.0</v>
      </c>
      <c r="T2297" s="89">
        <v>25.19103</v>
      </c>
      <c r="U2297" s="74"/>
    </row>
    <row r="2298" hidden="1">
      <c r="A2298" s="83">
        <v>273.0</v>
      </c>
      <c r="B2298" s="84" t="s">
        <v>58</v>
      </c>
      <c r="C2298" s="84" t="s">
        <v>27</v>
      </c>
      <c r="D2298" s="84" t="s">
        <v>27</v>
      </c>
      <c r="E2298" s="84" t="s">
        <v>27</v>
      </c>
      <c r="F2298" s="84">
        <v>48.0</v>
      </c>
      <c r="G2298" s="84" t="s">
        <v>29</v>
      </c>
      <c r="H2298" s="27">
        <v>11.0</v>
      </c>
      <c r="I2298" s="84" t="s">
        <v>59</v>
      </c>
      <c r="J2298" s="84">
        <v>8.0</v>
      </c>
      <c r="K2298" s="84" t="s">
        <v>39</v>
      </c>
      <c r="L2298" s="85">
        <v>417968.08</v>
      </c>
      <c r="M2298" s="85">
        <v>114.88</v>
      </c>
      <c r="N2298" s="84"/>
      <c r="O2298" s="86">
        <v>24.0</v>
      </c>
      <c r="P2298" s="85">
        <v>170003.24</v>
      </c>
      <c r="Q2298" s="87"/>
      <c r="R2298" s="88">
        <v>125000.0</v>
      </c>
      <c r="S2298" s="89">
        <v>1941.0</v>
      </c>
      <c r="T2298" s="89">
        <v>23.86836</v>
      </c>
      <c r="U2298" s="74"/>
    </row>
    <row r="2299" hidden="1">
      <c r="A2299" s="83">
        <v>274.0</v>
      </c>
      <c r="B2299" s="84" t="s">
        <v>58</v>
      </c>
      <c r="C2299" s="84" t="s">
        <v>27</v>
      </c>
      <c r="D2299" s="84" t="s">
        <v>27</v>
      </c>
      <c r="E2299" s="84" t="s">
        <v>27</v>
      </c>
      <c r="F2299" s="84">
        <v>48.0</v>
      </c>
      <c r="G2299" s="84" t="s">
        <v>29</v>
      </c>
      <c r="H2299" s="27">
        <v>11.0</v>
      </c>
      <c r="I2299" s="84" t="s">
        <v>59</v>
      </c>
      <c r="J2299" s="84">
        <v>8.0</v>
      </c>
      <c r="K2299" s="84" t="s">
        <v>40</v>
      </c>
      <c r="L2299" s="85">
        <v>271112.51</v>
      </c>
      <c r="M2299" s="85">
        <v>6201.5</v>
      </c>
      <c r="N2299" s="84"/>
      <c r="O2299" s="86">
        <v>114.0</v>
      </c>
      <c r="P2299" s="85">
        <v>255536.61</v>
      </c>
      <c r="Q2299" s="87"/>
      <c r="R2299" s="88">
        <v>974000.0</v>
      </c>
      <c r="S2299" s="89">
        <v>2874.0</v>
      </c>
      <c r="T2299" s="89">
        <v>24.74794</v>
      </c>
      <c r="U2299" s="74"/>
    </row>
    <row r="2300" hidden="1">
      <c r="A2300" s="83">
        <v>275.0</v>
      </c>
      <c r="B2300" s="84" t="s">
        <v>58</v>
      </c>
      <c r="C2300" s="84" t="s">
        <v>27</v>
      </c>
      <c r="D2300" s="84" t="s">
        <v>27</v>
      </c>
      <c r="E2300" s="84" t="s">
        <v>27</v>
      </c>
      <c r="F2300" s="84">
        <v>48.0</v>
      </c>
      <c r="G2300" s="84" t="s">
        <v>29</v>
      </c>
      <c r="H2300" s="27">
        <v>11.0</v>
      </c>
      <c r="I2300" s="84" t="s">
        <v>59</v>
      </c>
      <c r="J2300" s="84">
        <v>8.0</v>
      </c>
      <c r="K2300" s="84" t="s">
        <v>41</v>
      </c>
      <c r="L2300" s="85">
        <v>12571.05</v>
      </c>
      <c r="M2300" s="85">
        <v>3143.23</v>
      </c>
      <c r="N2300" s="84"/>
      <c r="O2300" s="86">
        <v>30.0</v>
      </c>
      <c r="P2300" s="85">
        <v>2341.33</v>
      </c>
      <c r="Q2300" s="87"/>
      <c r="R2300" s="88">
        <v>337000.0</v>
      </c>
      <c r="S2300" s="89">
        <v>1515.0</v>
      </c>
      <c r="T2300" s="89">
        <v>26.70804</v>
      </c>
      <c r="U2300" s="74"/>
    </row>
    <row r="2301" hidden="1">
      <c r="A2301" s="83">
        <v>276.0</v>
      </c>
      <c r="B2301" s="84" t="s">
        <v>58</v>
      </c>
      <c r="C2301" s="84" t="s">
        <v>27</v>
      </c>
      <c r="D2301" s="84" t="s">
        <v>27</v>
      </c>
      <c r="E2301" s="84" t="s">
        <v>27</v>
      </c>
      <c r="F2301" s="84">
        <v>48.0</v>
      </c>
      <c r="G2301" s="84" t="s">
        <v>29</v>
      </c>
      <c r="H2301" s="27">
        <v>11.0</v>
      </c>
      <c r="I2301" s="84" t="s">
        <v>59</v>
      </c>
      <c r="J2301" s="84">
        <v>8.0</v>
      </c>
      <c r="K2301" s="84" t="s">
        <v>42</v>
      </c>
      <c r="L2301" s="85">
        <v>204248.28</v>
      </c>
      <c r="M2301" s="85">
        <v>247.01</v>
      </c>
      <c r="N2301" s="84"/>
      <c r="O2301" s="86">
        <v>278.0</v>
      </c>
      <c r="P2301" s="85">
        <v>8414.59</v>
      </c>
      <c r="Q2301" s="87"/>
      <c r="R2301" s="88">
        <v>62000.0</v>
      </c>
      <c r="S2301" s="89">
        <v>1271.0</v>
      </c>
      <c r="T2301" s="89">
        <v>23.94244</v>
      </c>
      <c r="U2301" s="74"/>
    </row>
    <row r="2302" hidden="1">
      <c r="A2302" s="83">
        <v>277.0</v>
      </c>
      <c r="B2302" s="84" t="s">
        <v>58</v>
      </c>
      <c r="C2302" s="84" t="s">
        <v>27</v>
      </c>
      <c r="D2302" s="84" t="s">
        <v>27</v>
      </c>
      <c r="E2302" s="84" t="s">
        <v>27</v>
      </c>
      <c r="F2302" s="84">
        <v>48.0</v>
      </c>
      <c r="G2302" s="84" t="s">
        <v>29</v>
      </c>
      <c r="H2302" s="27">
        <v>11.0</v>
      </c>
      <c r="I2302" s="84" t="s">
        <v>59</v>
      </c>
      <c r="J2302" s="84">
        <v>8.0</v>
      </c>
      <c r="K2302" s="84" t="s">
        <v>43</v>
      </c>
      <c r="L2302" s="85">
        <v>13069.02</v>
      </c>
      <c r="M2302" s="85">
        <v>2084.58</v>
      </c>
      <c r="N2302" s="84"/>
      <c r="O2302" s="86">
        <v>139.0</v>
      </c>
      <c r="P2302" s="85">
        <v>9.99279E7</v>
      </c>
      <c r="Q2302" s="87"/>
      <c r="R2302" s="88">
        <v>1.06732E8</v>
      </c>
      <c r="S2302" s="89">
        <v>103303.0</v>
      </c>
      <c r="T2302" s="89">
        <v>19.33138</v>
      </c>
      <c r="U2302" s="74"/>
    </row>
    <row r="2303" hidden="1">
      <c r="A2303" s="83">
        <v>278.0</v>
      </c>
      <c r="B2303" s="84" t="s">
        <v>58</v>
      </c>
      <c r="C2303" s="84" t="s">
        <v>27</v>
      </c>
      <c r="D2303" s="84" t="s">
        <v>27</v>
      </c>
      <c r="E2303" s="84" t="s">
        <v>27</v>
      </c>
      <c r="F2303" s="84">
        <v>48.0</v>
      </c>
      <c r="G2303" s="84" t="s">
        <v>29</v>
      </c>
      <c r="H2303" s="27">
        <v>11.0</v>
      </c>
      <c r="I2303" s="84" t="s">
        <v>59</v>
      </c>
      <c r="J2303" s="84">
        <v>8.0</v>
      </c>
      <c r="K2303" s="84" t="s">
        <v>44</v>
      </c>
      <c r="L2303" s="85">
        <v>233855.61</v>
      </c>
      <c r="M2303" s="85">
        <v>568.48</v>
      </c>
      <c r="N2303" s="84"/>
      <c r="O2303" s="86">
        <v>8.0</v>
      </c>
      <c r="P2303" s="85">
        <v>11619.14</v>
      </c>
      <c r="Q2303" s="87"/>
      <c r="R2303" s="88">
        <v>24000.0</v>
      </c>
      <c r="S2303" s="89">
        <v>1292.0</v>
      </c>
      <c r="T2303" s="89">
        <v>24.26117</v>
      </c>
      <c r="U2303" s="74"/>
    </row>
    <row r="2304" hidden="1">
      <c r="A2304" s="83">
        <v>279.0</v>
      </c>
      <c r="B2304" s="84" t="s">
        <v>58</v>
      </c>
      <c r="C2304" s="84" t="s">
        <v>27</v>
      </c>
      <c r="D2304" s="84" t="s">
        <v>27</v>
      </c>
      <c r="E2304" s="84" t="s">
        <v>27</v>
      </c>
      <c r="F2304" s="84">
        <v>48.0</v>
      </c>
      <c r="G2304" s="84" t="s">
        <v>29</v>
      </c>
      <c r="H2304" s="27">
        <v>11.0</v>
      </c>
      <c r="I2304" s="84" t="s">
        <v>59</v>
      </c>
      <c r="J2304" s="84">
        <v>8.0</v>
      </c>
      <c r="K2304" s="84" t="s">
        <v>45</v>
      </c>
      <c r="L2304" s="85">
        <v>227953.49</v>
      </c>
      <c r="M2304" s="85">
        <v>758.12</v>
      </c>
      <c r="N2304" s="84"/>
      <c r="O2304" s="86">
        <v>20.0</v>
      </c>
      <c r="P2304" s="85">
        <v>6473.76</v>
      </c>
      <c r="Q2304" s="87"/>
      <c r="R2304" s="88">
        <v>168000.0</v>
      </c>
      <c r="S2304" s="89">
        <v>1205.0</v>
      </c>
      <c r="T2304" s="89">
        <v>26.53621</v>
      </c>
      <c r="U2304" s="74"/>
    </row>
    <row r="2305" hidden="1">
      <c r="A2305" s="83">
        <v>280.0</v>
      </c>
      <c r="B2305" s="84" t="s">
        <v>58</v>
      </c>
      <c r="C2305" s="84" t="s">
        <v>27</v>
      </c>
      <c r="D2305" s="84" t="s">
        <v>27</v>
      </c>
      <c r="E2305" s="84" t="s">
        <v>27</v>
      </c>
      <c r="F2305" s="84">
        <v>48.0</v>
      </c>
      <c r="G2305" s="84" t="s">
        <v>29</v>
      </c>
      <c r="H2305" s="27">
        <v>11.0</v>
      </c>
      <c r="I2305" s="84" t="s">
        <v>59</v>
      </c>
      <c r="J2305" s="84">
        <v>8.0</v>
      </c>
      <c r="K2305" s="84" t="s">
        <v>46</v>
      </c>
      <c r="L2305" s="85">
        <v>7767.64</v>
      </c>
      <c r="M2305" s="85">
        <v>199295.22</v>
      </c>
      <c r="N2305" s="84"/>
      <c r="O2305" s="86">
        <v>9.0</v>
      </c>
      <c r="P2305" s="85">
        <v>12102.97</v>
      </c>
      <c r="Q2305" s="87"/>
      <c r="R2305" s="88">
        <v>1.1679E7</v>
      </c>
      <c r="S2305" s="89">
        <v>12753.0</v>
      </c>
      <c r="T2305" s="89">
        <v>34.28335</v>
      </c>
      <c r="U2305" s="74"/>
    </row>
    <row r="2306" hidden="1">
      <c r="A2306" s="83">
        <v>281.0</v>
      </c>
      <c r="B2306" s="84" t="s">
        <v>58</v>
      </c>
      <c r="C2306" s="84" t="s">
        <v>27</v>
      </c>
      <c r="D2306" s="84" t="s">
        <v>27</v>
      </c>
      <c r="E2306" s="84" t="s">
        <v>27</v>
      </c>
      <c r="F2306" s="84">
        <v>48.0</v>
      </c>
      <c r="G2306" s="84" t="s">
        <v>29</v>
      </c>
      <c r="H2306" s="27">
        <v>11.0</v>
      </c>
      <c r="I2306" s="84" t="s">
        <v>59</v>
      </c>
      <c r="J2306" s="84">
        <v>8.0</v>
      </c>
      <c r="K2306" s="84" t="s">
        <v>47</v>
      </c>
      <c r="L2306" s="85">
        <v>171321.71</v>
      </c>
      <c r="M2306" s="85">
        <v>13389.94</v>
      </c>
      <c r="N2306" s="84"/>
      <c r="O2306" s="86">
        <v>18.0</v>
      </c>
      <c r="P2306" s="85">
        <v>150580.35</v>
      </c>
      <c r="Q2306" s="87"/>
      <c r="R2306" s="88">
        <v>2379000.0</v>
      </c>
      <c r="S2306" s="89">
        <v>3680.0</v>
      </c>
      <c r="T2306" s="89">
        <v>27.7115</v>
      </c>
      <c r="U2306" s="74"/>
    </row>
    <row r="2307" hidden="1">
      <c r="A2307" s="83">
        <v>282.0</v>
      </c>
      <c r="B2307" s="84" t="s">
        <v>58</v>
      </c>
      <c r="C2307" s="84" t="s">
        <v>27</v>
      </c>
      <c r="D2307" s="84" t="s">
        <v>27</v>
      </c>
      <c r="E2307" s="84" t="s">
        <v>27</v>
      </c>
      <c r="F2307" s="84">
        <v>48.0</v>
      </c>
      <c r="G2307" s="84" t="s">
        <v>29</v>
      </c>
      <c r="H2307" s="27">
        <v>11.0</v>
      </c>
      <c r="I2307" s="84" t="s">
        <v>59</v>
      </c>
      <c r="J2307" s="84">
        <v>8.0</v>
      </c>
      <c r="K2307" s="84" t="s">
        <v>48</v>
      </c>
      <c r="L2307" s="85">
        <v>229680.09</v>
      </c>
      <c r="M2307" s="85">
        <v>78735.69</v>
      </c>
      <c r="N2307" s="84"/>
      <c r="O2307" s="86">
        <v>35.0</v>
      </c>
      <c r="P2307" s="85">
        <v>121961.72</v>
      </c>
      <c r="Q2307" s="87"/>
      <c r="R2307" s="88">
        <v>9905000.0</v>
      </c>
      <c r="S2307" s="89">
        <v>11570.0</v>
      </c>
      <c r="T2307" s="89">
        <v>26.70734</v>
      </c>
      <c r="U2307" s="74"/>
    </row>
    <row r="2308" hidden="1">
      <c r="A2308" s="83">
        <v>283.0</v>
      </c>
      <c r="B2308" s="84" t="s">
        <v>58</v>
      </c>
      <c r="C2308" s="84" t="s">
        <v>27</v>
      </c>
      <c r="D2308" s="84" t="s">
        <v>27</v>
      </c>
      <c r="E2308" s="84" t="s">
        <v>27</v>
      </c>
      <c r="F2308" s="84">
        <v>48.0</v>
      </c>
      <c r="G2308" s="84" t="s">
        <v>29</v>
      </c>
      <c r="H2308" s="27">
        <v>11.0</v>
      </c>
      <c r="I2308" s="84" t="s">
        <v>59</v>
      </c>
      <c r="J2308" s="84">
        <v>8.0</v>
      </c>
      <c r="K2308" s="84" t="s">
        <v>49</v>
      </c>
      <c r="L2308" s="85">
        <v>358660.87</v>
      </c>
      <c r="M2308" s="85">
        <v>321.46</v>
      </c>
      <c r="N2308" s="84"/>
      <c r="O2308" s="86">
        <v>6.0</v>
      </c>
      <c r="P2308" s="85">
        <v>61044.53</v>
      </c>
      <c r="Q2308" s="87"/>
      <c r="R2308" s="88">
        <v>67000.0</v>
      </c>
      <c r="S2308" s="89">
        <v>1510.0</v>
      </c>
      <c r="T2308" s="89">
        <v>24.2463</v>
      </c>
      <c r="U2308" s="74"/>
    </row>
    <row r="2309" hidden="1">
      <c r="A2309" s="83">
        <v>284.0</v>
      </c>
      <c r="B2309" s="84" t="s">
        <v>58</v>
      </c>
      <c r="C2309" s="84" t="s">
        <v>27</v>
      </c>
      <c r="D2309" s="84" t="s">
        <v>27</v>
      </c>
      <c r="E2309" s="84" t="s">
        <v>27</v>
      </c>
      <c r="F2309" s="84">
        <v>48.0</v>
      </c>
      <c r="G2309" s="84" t="s">
        <v>29</v>
      </c>
      <c r="H2309" s="27">
        <v>11.0</v>
      </c>
      <c r="I2309" s="84" t="s">
        <v>59</v>
      </c>
      <c r="J2309" s="84">
        <v>8.0</v>
      </c>
      <c r="K2309" s="84" t="s">
        <v>50</v>
      </c>
      <c r="L2309" s="85">
        <v>223038.16</v>
      </c>
      <c r="M2309" s="85">
        <v>70163.98</v>
      </c>
      <c r="N2309" s="84"/>
      <c r="O2309" s="86">
        <v>35.0</v>
      </c>
      <c r="P2309" s="85">
        <v>255538.78</v>
      </c>
      <c r="Q2309" s="87"/>
      <c r="R2309" s="88">
        <v>1.7614E7</v>
      </c>
      <c r="S2309" s="89">
        <v>19699.0</v>
      </c>
      <c r="T2309" s="89">
        <v>28.34918</v>
      </c>
      <c r="U2309" s="74"/>
    </row>
    <row r="2310" hidden="1">
      <c r="A2310" s="83">
        <v>285.0</v>
      </c>
      <c r="B2310" s="84" t="s">
        <v>58</v>
      </c>
      <c r="C2310" s="84" t="s">
        <v>27</v>
      </c>
      <c r="D2310" s="84" t="s">
        <v>27</v>
      </c>
      <c r="E2310" s="84" t="s">
        <v>27</v>
      </c>
      <c r="F2310" s="84">
        <v>48.0</v>
      </c>
      <c r="G2310" s="84" t="s">
        <v>29</v>
      </c>
      <c r="H2310" s="27">
        <v>11.0</v>
      </c>
      <c r="I2310" s="84" t="s">
        <v>59</v>
      </c>
      <c r="J2310" s="84">
        <v>8.0</v>
      </c>
      <c r="K2310" s="84" t="s">
        <v>51</v>
      </c>
      <c r="L2310" s="90"/>
      <c r="M2310" s="90"/>
      <c r="N2310" s="89"/>
      <c r="O2310" s="91"/>
      <c r="P2310" s="90"/>
      <c r="Q2310" s="88"/>
      <c r="R2310" s="88"/>
      <c r="S2310" s="89"/>
      <c r="T2310" s="89"/>
      <c r="U2310" s="74"/>
    </row>
    <row r="2311" hidden="1">
      <c r="A2311" s="83">
        <v>286.0</v>
      </c>
      <c r="B2311" s="84" t="s">
        <v>58</v>
      </c>
      <c r="C2311" s="84" t="s">
        <v>27</v>
      </c>
      <c r="D2311" s="84" t="s">
        <v>27</v>
      </c>
      <c r="E2311" s="84" t="s">
        <v>27</v>
      </c>
      <c r="F2311" s="84">
        <v>48.0</v>
      </c>
      <c r="G2311" s="84" t="s">
        <v>29</v>
      </c>
      <c r="H2311" s="27">
        <v>11.0</v>
      </c>
      <c r="I2311" s="84" t="s">
        <v>59</v>
      </c>
      <c r="J2311" s="84">
        <v>8.0</v>
      </c>
      <c r="K2311" s="84" t="s">
        <v>52</v>
      </c>
      <c r="L2311" s="90"/>
      <c r="M2311" s="90"/>
      <c r="N2311" s="89"/>
      <c r="O2311" s="91"/>
      <c r="P2311" s="90"/>
      <c r="Q2311" s="88"/>
      <c r="R2311" s="88"/>
      <c r="S2311" s="89"/>
      <c r="T2311" s="89"/>
      <c r="U2311" s="74"/>
    </row>
    <row r="2312" hidden="1">
      <c r="A2312" s="83">
        <v>309.0</v>
      </c>
      <c r="B2312" s="84" t="s">
        <v>58</v>
      </c>
      <c r="C2312" s="84" t="s">
        <v>27</v>
      </c>
      <c r="D2312" s="84" t="s">
        <v>27</v>
      </c>
      <c r="E2312" s="84" t="s">
        <v>27</v>
      </c>
      <c r="F2312" s="84">
        <v>48.0</v>
      </c>
      <c r="G2312" s="84" t="s">
        <v>53</v>
      </c>
      <c r="H2312" s="27">
        <v>11.0</v>
      </c>
      <c r="I2312" s="84" t="s">
        <v>59</v>
      </c>
      <c r="J2312" s="84">
        <v>8.0</v>
      </c>
      <c r="K2312" s="84" t="s">
        <v>31</v>
      </c>
      <c r="L2312" s="85">
        <v>357030.19</v>
      </c>
      <c r="M2312" s="85">
        <v>45.5</v>
      </c>
      <c r="N2312" s="84"/>
      <c r="O2312" s="86">
        <v>4.0</v>
      </c>
      <c r="P2312" s="85">
        <v>348600.13</v>
      </c>
      <c r="Q2312" s="87"/>
      <c r="R2312" s="88">
        <v>277000.0</v>
      </c>
      <c r="S2312" s="89">
        <v>2246.0</v>
      </c>
      <c r="T2312" s="89">
        <v>23.96506</v>
      </c>
      <c r="U2312" s="74"/>
    </row>
    <row r="2313" hidden="1">
      <c r="A2313" s="83">
        <v>310.0</v>
      </c>
      <c r="B2313" s="84" t="s">
        <v>58</v>
      </c>
      <c r="C2313" s="84" t="s">
        <v>27</v>
      </c>
      <c r="D2313" s="84" t="s">
        <v>27</v>
      </c>
      <c r="E2313" s="84" t="s">
        <v>27</v>
      </c>
      <c r="F2313" s="84">
        <v>48.0</v>
      </c>
      <c r="G2313" s="84" t="s">
        <v>53</v>
      </c>
      <c r="H2313" s="27">
        <v>11.0</v>
      </c>
      <c r="I2313" s="84" t="s">
        <v>59</v>
      </c>
      <c r="J2313" s="84">
        <v>8.0</v>
      </c>
      <c r="K2313" s="84" t="s">
        <v>32</v>
      </c>
      <c r="L2313" s="85">
        <v>14146.3</v>
      </c>
      <c r="M2313" s="85">
        <v>6330.49</v>
      </c>
      <c r="N2313" s="84"/>
      <c r="O2313" s="86">
        <v>61.0</v>
      </c>
      <c r="P2313" s="85">
        <v>5.8225090709E8</v>
      </c>
      <c r="Q2313" s="87"/>
      <c r="R2313" s="88">
        <v>5.89252E8</v>
      </c>
      <c r="S2313" s="89">
        <v>584940.0</v>
      </c>
      <c r="T2313" s="89">
        <v>96.15275</v>
      </c>
      <c r="U2313" s="74"/>
    </row>
    <row r="2314" hidden="1">
      <c r="A2314" s="83">
        <v>311.0</v>
      </c>
      <c r="B2314" s="84" t="s">
        <v>58</v>
      </c>
      <c r="C2314" s="84" t="s">
        <v>27</v>
      </c>
      <c r="D2314" s="84" t="s">
        <v>27</v>
      </c>
      <c r="E2314" s="84" t="s">
        <v>27</v>
      </c>
      <c r="F2314" s="84">
        <v>48.0</v>
      </c>
      <c r="G2314" s="84" t="s">
        <v>53</v>
      </c>
      <c r="H2314" s="27">
        <v>11.0</v>
      </c>
      <c r="I2314" s="84" t="s">
        <v>59</v>
      </c>
      <c r="J2314" s="84">
        <v>8.0</v>
      </c>
      <c r="K2314" s="84" t="s">
        <v>33</v>
      </c>
      <c r="L2314" s="85">
        <v>280059.02</v>
      </c>
      <c r="M2314" s="85">
        <v>1551.51</v>
      </c>
      <c r="N2314" s="84"/>
      <c r="O2314" s="86">
        <v>24.0</v>
      </c>
      <c r="P2314" s="85">
        <v>93961.67</v>
      </c>
      <c r="Q2314" s="87"/>
      <c r="R2314" s="88">
        <v>892000.0</v>
      </c>
      <c r="S2314" s="89">
        <v>2449.0</v>
      </c>
      <c r="T2314" s="89">
        <v>21.4831</v>
      </c>
      <c r="U2314" s="74"/>
    </row>
    <row r="2315" hidden="1">
      <c r="A2315" s="83">
        <v>312.0</v>
      </c>
      <c r="B2315" s="84" t="s">
        <v>58</v>
      </c>
      <c r="C2315" s="84" t="s">
        <v>27</v>
      </c>
      <c r="D2315" s="84" t="s">
        <v>27</v>
      </c>
      <c r="E2315" s="84" t="s">
        <v>27</v>
      </c>
      <c r="F2315" s="84">
        <v>48.0</v>
      </c>
      <c r="G2315" s="84" t="s">
        <v>53</v>
      </c>
      <c r="H2315" s="27">
        <v>11.0</v>
      </c>
      <c r="I2315" s="84" t="s">
        <v>59</v>
      </c>
      <c r="J2315" s="84">
        <v>8.0</v>
      </c>
      <c r="K2315" s="84" t="s">
        <v>34</v>
      </c>
      <c r="L2315" s="85">
        <v>132169.02</v>
      </c>
      <c r="M2315" s="85">
        <v>290438.01</v>
      </c>
      <c r="N2315" s="84"/>
      <c r="O2315" s="86">
        <v>75.0</v>
      </c>
      <c r="P2315" s="85">
        <v>31934.43</v>
      </c>
      <c r="Q2315" s="87"/>
      <c r="R2315" s="88">
        <v>7813000.0</v>
      </c>
      <c r="S2315" s="89">
        <v>9320.0</v>
      </c>
      <c r="T2315" s="89">
        <v>26.2491</v>
      </c>
      <c r="U2315" s="74"/>
    </row>
    <row r="2316" hidden="1">
      <c r="A2316" s="83">
        <v>313.0</v>
      </c>
      <c r="B2316" s="84" t="s">
        <v>58</v>
      </c>
      <c r="C2316" s="84" t="s">
        <v>27</v>
      </c>
      <c r="D2316" s="84" t="s">
        <v>27</v>
      </c>
      <c r="E2316" s="84" t="s">
        <v>27</v>
      </c>
      <c r="F2316" s="84">
        <v>48.0</v>
      </c>
      <c r="G2316" s="84" t="s">
        <v>53</v>
      </c>
      <c r="H2316" s="27">
        <v>11.0</v>
      </c>
      <c r="I2316" s="84" t="s">
        <v>59</v>
      </c>
      <c r="J2316" s="84">
        <v>8.0</v>
      </c>
      <c r="K2316" s="84" t="s">
        <v>35</v>
      </c>
      <c r="L2316" s="85">
        <v>272886.07</v>
      </c>
      <c r="M2316" s="85">
        <v>185.04</v>
      </c>
      <c r="N2316" s="84"/>
      <c r="O2316" s="86">
        <v>134.0</v>
      </c>
      <c r="P2316" s="85">
        <v>29096.01</v>
      </c>
      <c r="Q2316" s="87"/>
      <c r="R2316" s="88">
        <v>50000.0</v>
      </c>
      <c r="S2316" s="89">
        <v>1418.0</v>
      </c>
      <c r="T2316" s="89">
        <v>20.40191</v>
      </c>
      <c r="U2316" s="74"/>
    </row>
    <row r="2317" hidden="1">
      <c r="A2317" s="83">
        <v>314.0</v>
      </c>
      <c r="B2317" s="84" t="s">
        <v>58</v>
      </c>
      <c r="C2317" s="84" t="s">
        <v>27</v>
      </c>
      <c r="D2317" s="84" t="s">
        <v>27</v>
      </c>
      <c r="E2317" s="84" t="s">
        <v>27</v>
      </c>
      <c r="F2317" s="84">
        <v>48.0</v>
      </c>
      <c r="G2317" s="84" t="s">
        <v>53</v>
      </c>
      <c r="H2317" s="27">
        <v>11.0</v>
      </c>
      <c r="I2317" s="84" t="s">
        <v>59</v>
      </c>
      <c r="J2317" s="84">
        <v>8.0</v>
      </c>
      <c r="K2317" s="84" t="s">
        <v>36</v>
      </c>
      <c r="L2317" s="85">
        <v>252113.95</v>
      </c>
      <c r="M2317" s="85">
        <v>131.51</v>
      </c>
      <c r="N2317" s="84"/>
      <c r="O2317" s="86">
        <v>2.0</v>
      </c>
      <c r="P2317" s="85">
        <v>3421.92</v>
      </c>
      <c r="Q2317" s="87"/>
      <c r="R2317" s="88">
        <v>10000.0</v>
      </c>
      <c r="S2317" s="89">
        <v>1124.0</v>
      </c>
      <c r="T2317" s="89">
        <v>10.08496</v>
      </c>
      <c r="U2317" s="74"/>
    </row>
    <row r="2318" hidden="1">
      <c r="A2318" s="83">
        <v>315.0</v>
      </c>
      <c r="B2318" s="84" t="s">
        <v>58</v>
      </c>
      <c r="C2318" s="84" t="s">
        <v>27</v>
      </c>
      <c r="D2318" s="84" t="s">
        <v>27</v>
      </c>
      <c r="E2318" s="84" t="s">
        <v>27</v>
      </c>
      <c r="F2318" s="84">
        <v>48.0</v>
      </c>
      <c r="G2318" s="84" t="s">
        <v>53</v>
      </c>
      <c r="H2318" s="27">
        <v>11.0</v>
      </c>
      <c r="I2318" s="84" t="s">
        <v>59</v>
      </c>
      <c r="J2318" s="84">
        <v>8.0</v>
      </c>
      <c r="K2318" s="84" t="s">
        <v>37</v>
      </c>
      <c r="L2318" s="85">
        <v>290421.34</v>
      </c>
      <c r="M2318" s="85">
        <v>96.45</v>
      </c>
      <c r="N2318" s="84"/>
      <c r="O2318" s="86">
        <v>24.0</v>
      </c>
      <c r="P2318" s="85">
        <v>88358.7</v>
      </c>
      <c r="Q2318" s="87"/>
      <c r="R2318" s="88">
        <v>74000.0</v>
      </c>
      <c r="S2318" s="89">
        <v>1397.0</v>
      </c>
      <c r="T2318" s="89">
        <v>20.48438</v>
      </c>
      <c r="U2318" s="74"/>
    </row>
    <row r="2319" hidden="1">
      <c r="A2319" s="83">
        <v>316.0</v>
      </c>
      <c r="B2319" s="84" t="s">
        <v>58</v>
      </c>
      <c r="C2319" s="84" t="s">
        <v>27</v>
      </c>
      <c r="D2319" s="84" t="s">
        <v>27</v>
      </c>
      <c r="E2319" s="84" t="s">
        <v>27</v>
      </c>
      <c r="F2319" s="84">
        <v>48.0</v>
      </c>
      <c r="G2319" s="84" t="s">
        <v>53</v>
      </c>
      <c r="H2319" s="27">
        <v>11.0</v>
      </c>
      <c r="I2319" s="84" t="s">
        <v>59</v>
      </c>
      <c r="J2319" s="84">
        <v>8.0</v>
      </c>
      <c r="K2319" s="84" t="s">
        <v>38</v>
      </c>
      <c r="L2319" s="85">
        <v>323394.38</v>
      </c>
      <c r="M2319" s="85">
        <v>145.83</v>
      </c>
      <c r="N2319" s="84"/>
      <c r="O2319" s="86">
        <v>156.0</v>
      </c>
      <c r="P2319" s="85">
        <v>85150.54</v>
      </c>
      <c r="Q2319" s="87"/>
      <c r="R2319" s="88">
        <v>95000.0</v>
      </c>
      <c r="S2319" s="89">
        <v>1651.0</v>
      </c>
      <c r="T2319" s="89">
        <v>21.43907</v>
      </c>
      <c r="U2319" s="74"/>
    </row>
    <row r="2320" hidden="1">
      <c r="A2320" s="83">
        <v>317.0</v>
      </c>
      <c r="B2320" s="84" t="s">
        <v>58</v>
      </c>
      <c r="C2320" s="84" t="s">
        <v>27</v>
      </c>
      <c r="D2320" s="84" t="s">
        <v>27</v>
      </c>
      <c r="E2320" s="84" t="s">
        <v>27</v>
      </c>
      <c r="F2320" s="84">
        <v>48.0</v>
      </c>
      <c r="G2320" s="84" t="s">
        <v>53</v>
      </c>
      <c r="H2320" s="27">
        <v>11.0</v>
      </c>
      <c r="I2320" s="84" t="s">
        <v>59</v>
      </c>
      <c r="J2320" s="84">
        <v>8.0</v>
      </c>
      <c r="K2320" s="84" t="s">
        <v>39</v>
      </c>
      <c r="L2320" s="85">
        <v>397248.42</v>
      </c>
      <c r="M2320" s="85">
        <v>52.9</v>
      </c>
      <c r="N2320" s="84"/>
      <c r="O2320" s="86">
        <v>24.0</v>
      </c>
      <c r="P2320" s="85">
        <v>249446.7</v>
      </c>
      <c r="Q2320" s="87"/>
      <c r="R2320" s="88">
        <v>178000.0</v>
      </c>
      <c r="S2320" s="89">
        <v>1953.0</v>
      </c>
      <c r="T2320" s="89">
        <v>20.31726</v>
      </c>
      <c r="U2320" s="74"/>
    </row>
    <row r="2321" hidden="1">
      <c r="A2321" s="83">
        <v>318.0</v>
      </c>
      <c r="B2321" s="84" t="s">
        <v>58</v>
      </c>
      <c r="C2321" s="84" t="s">
        <v>27</v>
      </c>
      <c r="D2321" s="84" t="s">
        <v>27</v>
      </c>
      <c r="E2321" s="84" t="s">
        <v>27</v>
      </c>
      <c r="F2321" s="84">
        <v>48.0</v>
      </c>
      <c r="G2321" s="84" t="s">
        <v>53</v>
      </c>
      <c r="H2321" s="27">
        <v>11.0</v>
      </c>
      <c r="I2321" s="84" t="s">
        <v>59</v>
      </c>
      <c r="J2321" s="84">
        <v>8.0</v>
      </c>
      <c r="K2321" s="84" t="s">
        <v>40</v>
      </c>
      <c r="L2321" s="85">
        <v>250769.64</v>
      </c>
      <c r="M2321" s="85">
        <v>6457.55</v>
      </c>
      <c r="N2321" s="84"/>
      <c r="O2321" s="86">
        <v>114.0</v>
      </c>
      <c r="P2321" s="85">
        <v>275646.14</v>
      </c>
      <c r="Q2321" s="87"/>
      <c r="R2321" s="88">
        <v>1001000.0</v>
      </c>
      <c r="S2321" s="89">
        <v>2848.0</v>
      </c>
      <c r="T2321" s="89">
        <v>20.35063</v>
      </c>
      <c r="U2321" s="74"/>
    </row>
    <row r="2322" hidden="1">
      <c r="A2322" s="83">
        <v>319.0</v>
      </c>
      <c r="B2322" s="84" t="s">
        <v>58</v>
      </c>
      <c r="C2322" s="84" t="s">
        <v>27</v>
      </c>
      <c r="D2322" s="84" t="s">
        <v>27</v>
      </c>
      <c r="E2322" s="84" t="s">
        <v>27</v>
      </c>
      <c r="F2322" s="84">
        <v>48.0</v>
      </c>
      <c r="G2322" s="84" t="s">
        <v>53</v>
      </c>
      <c r="H2322" s="27">
        <v>11.0</v>
      </c>
      <c r="I2322" s="84" t="s">
        <v>59</v>
      </c>
      <c r="J2322" s="84">
        <v>8.0</v>
      </c>
      <c r="K2322" s="84" t="s">
        <v>41</v>
      </c>
      <c r="L2322" s="85">
        <v>12361.06</v>
      </c>
      <c r="M2322" s="85">
        <v>3101.36</v>
      </c>
      <c r="N2322" s="84"/>
      <c r="O2322" s="86">
        <v>30.0</v>
      </c>
      <c r="P2322" s="85">
        <v>2157.45</v>
      </c>
      <c r="Q2322" s="87"/>
      <c r="R2322" s="88">
        <v>337000.0</v>
      </c>
      <c r="S2322" s="89">
        <v>1478.0</v>
      </c>
      <c r="T2322" s="89">
        <v>25.17804</v>
      </c>
      <c r="U2322" s="74"/>
    </row>
    <row r="2323" hidden="1">
      <c r="A2323" s="83">
        <v>320.0</v>
      </c>
      <c r="B2323" s="84" t="s">
        <v>58</v>
      </c>
      <c r="C2323" s="84" t="s">
        <v>27</v>
      </c>
      <c r="D2323" s="84" t="s">
        <v>27</v>
      </c>
      <c r="E2323" s="84" t="s">
        <v>27</v>
      </c>
      <c r="F2323" s="84">
        <v>48.0</v>
      </c>
      <c r="G2323" s="84" t="s">
        <v>53</v>
      </c>
      <c r="H2323" s="27">
        <v>11.0</v>
      </c>
      <c r="I2323" s="84" t="s">
        <v>59</v>
      </c>
      <c r="J2323" s="84">
        <v>8.0</v>
      </c>
      <c r="K2323" s="84" t="s">
        <v>42</v>
      </c>
      <c r="L2323" s="85">
        <v>220567.83</v>
      </c>
      <c r="M2323" s="85">
        <v>102.67</v>
      </c>
      <c r="N2323" s="84"/>
      <c r="O2323" s="86">
        <v>118.0</v>
      </c>
      <c r="P2323" s="85">
        <v>9474.78</v>
      </c>
      <c r="Q2323" s="87"/>
      <c r="R2323" s="88">
        <v>32000.0</v>
      </c>
      <c r="S2323" s="89">
        <v>1240.0</v>
      </c>
      <c r="T2323" s="89">
        <v>19.89484</v>
      </c>
      <c r="U2323" s="74"/>
    </row>
    <row r="2324" hidden="1">
      <c r="A2324" s="83">
        <v>321.0</v>
      </c>
      <c r="B2324" s="84" t="s">
        <v>58</v>
      </c>
      <c r="C2324" s="84" t="s">
        <v>27</v>
      </c>
      <c r="D2324" s="84" t="s">
        <v>27</v>
      </c>
      <c r="E2324" s="84" t="s">
        <v>27</v>
      </c>
      <c r="F2324" s="84">
        <v>48.0</v>
      </c>
      <c r="G2324" s="84" t="s">
        <v>53</v>
      </c>
      <c r="H2324" s="27">
        <v>11.0</v>
      </c>
      <c r="I2324" s="84" t="s">
        <v>59</v>
      </c>
      <c r="J2324" s="84">
        <v>8.0</v>
      </c>
      <c r="K2324" s="84" t="s">
        <v>43</v>
      </c>
      <c r="L2324" s="85">
        <v>12807.29</v>
      </c>
      <c r="M2324" s="85">
        <v>2058.48</v>
      </c>
      <c r="N2324" s="84"/>
      <c r="O2324" s="86">
        <v>59.0</v>
      </c>
      <c r="P2324" s="85">
        <v>3.6948414E8</v>
      </c>
      <c r="Q2324" s="87"/>
      <c r="R2324" s="88">
        <v>3.5255E8</v>
      </c>
      <c r="S2324" s="89">
        <v>372802.0</v>
      </c>
      <c r="T2324" s="89">
        <v>16.02589</v>
      </c>
      <c r="U2324" s="74"/>
    </row>
    <row r="2325" hidden="1">
      <c r="A2325" s="83">
        <v>322.0</v>
      </c>
      <c r="B2325" s="84" t="s">
        <v>58</v>
      </c>
      <c r="C2325" s="84" t="s">
        <v>27</v>
      </c>
      <c r="D2325" s="84" t="s">
        <v>27</v>
      </c>
      <c r="E2325" s="84" t="s">
        <v>27</v>
      </c>
      <c r="F2325" s="84">
        <v>48.0</v>
      </c>
      <c r="G2325" s="84" t="s">
        <v>53</v>
      </c>
      <c r="H2325" s="27">
        <v>11.0</v>
      </c>
      <c r="I2325" s="84" t="s">
        <v>59</v>
      </c>
      <c r="J2325" s="84">
        <v>8.0</v>
      </c>
      <c r="K2325" s="84" t="s">
        <v>44</v>
      </c>
      <c r="L2325" s="85">
        <v>229623.83</v>
      </c>
      <c r="M2325" s="85">
        <v>232.15</v>
      </c>
      <c r="N2325" s="84"/>
      <c r="O2325" s="86">
        <v>8.0</v>
      </c>
      <c r="P2325" s="85">
        <v>22965.73</v>
      </c>
      <c r="Q2325" s="87"/>
      <c r="R2325" s="88">
        <v>29000.0</v>
      </c>
      <c r="S2325" s="89">
        <v>1265.0</v>
      </c>
      <c r="T2325" s="89">
        <v>20.28672</v>
      </c>
      <c r="U2325" s="74"/>
    </row>
    <row r="2326" hidden="1">
      <c r="A2326" s="83">
        <v>323.0</v>
      </c>
      <c r="B2326" s="84" t="s">
        <v>58</v>
      </c>
      <c r="C2326" s="84" t="s">
        <v>27</v>
      </c>
      <c r="D2326" s="84" t="s">
        <v>27</v>
      </c>
      <c r="E2326" s="84" t="s">
        <v>27</v>
      </c>
      <c r="F2326" s="84">
        <v>48.0</v>
      </c>
      <c r="G2326" s="84" t="s">
        <v>53</v>
      </c>
      <c r="H2326" s="27">
        <v>11.0</v>
      </c>
      <c r="I2326" s="84" t="s">
        <v>59</v>
      </c>
      <c r="J2326" s="84">
        <v>8.0</v>
      </c>
      <c r="K2326" s="84" t="s">
        <v>45</v>
      </c>
      <c r="L2326" s="85">
        <v>229208.97</v>
      </c>
      <c r="M2326" s="85">
        <v>535.4</v>
      </c>
      <c r="N2326" s="84"/>
      <c r="O2326" s="86">
        <v>20.0</v>
      </c>
      <c r="P2326" s="85">
        <v>7820.46</v>
      </c>
      <c r="Q2326" s="87"/>
      <c r="R2326" s="88">
        <v>163000.0</v>
      </c>
      <c r="S2326" s="89">
        <v>1186.0</v>
      </c>
      <c r="T2326" s="89">
        <v>22.10999</v>
      </c>
      <c r="U2326" s="74"/>
    </row>
    <row r="2327" hidden="1">
      <c r="A2327" s="83">
        <v>324.0</v>
      </c>
      <c r="B2327" s="84" t="s">
        <v>58</v>
      </c>
      <c r="C2327" s="84" t="s">
        <v>27</v>
      </c>
      <c r="D2327" s="84" t="s">
        <v>27</v>
      </c>
      <c r="E2327" s="84" t="s">
        <v>27</v>
      </c>
      <c r="F2327" s="84">
        <v>48.0</v>
      </c>
      <c r="G2327" s="84" t="s">
        <v>53</v>
      </c>
      <c r="H2327" s="27">
        <v>11.0</v>
      </c>
      <c r="I2327" s="84" t="s">
        <v>59</v>
      </c>
      <c r="J2327" s="84">
        <v>8.0</v>
      </c>
      <c r="K2327" s="84" t="s">
        <v>46</v>
      </c>
      <c r="L2327" s="85">
        <v>7591.66</v>
      </c>
      <c r="M2327" s="85">
        <v>173988.94</v>
      </c>
      <c r="N2327" s="84"/>
      <c r="O2327" s="86">
        <v>9.0</v>
      </c>
      <c r="P2327" s="85">
        <v>13197.0</v>
      </c>
      <c r="Q2327" s="87"/>
      <c r="R2327" s="88">
        <v>1.2045E7</v>
      </c>
      <c r="S2327" s="89">
        <v>12665.0</v>
      </c>
      <c r="T2327" s="89">
        <v>20.35478</v>
      </c>
      <c r="U2327" s="74"/>
    </row>
    <row r="2328" hidden="1">
      <c r="A2328" s="83">
        <v>325.0</v>
      </c>
      <c r="B2328" s="84" t="s">
        <v>58</v>
      </c>
      <c r="C2328" s="84" t="s">
        <v>27</v>
      </c>
      <c r="D2328" s="84" t="s">
        <v>27</v>
      </c>
      <c r="E2328" s="84" t="s">
        <v>27</v>
      </c>
      <c r="F2328" s="84">
        <v>48.0</v>
      </c>
      <c r="G2328" s="84" t="s">
        <v>53</v>
      </c>
      <c r="H2328" s="27">
        <v>11.0</v>
      </c>
      <c r="I2328" s="84" t="s">
        <v>59</v>
      </c>
      <c r="J2328" s="84">
        <v>8.0</v>
      </c>
      <c r="K2328" s="84" t="s">
        <v>47</v>
      </c>
      <c r="L2328" s="85">
        <v>186207.81</v>
      </c>
      <c r="M2328" s="85">
        <v>13987.96</v>
      </c>
      <c r="N2328" s="84"/>
      <c r="O2328" s="86">
        <v>18.0</v>
      </c>
      <c r="P2328" s="85">
        <v>223367.7</v>
      </c>
      <c r="Q2328" s="87"/>
      <c r="R2328" s="88">
        <v>2417000.0</v>
      </c>
      <c r="S2328" s="89">
        <v>3692.0</v>
      </c>
      <c r="T2328" s="89">
        <v>21.59119</v>
      </c>
      <c r="U2328" s="74"/>
    </row>
    <row r="2329" hidden="1">
      <c r="A2329" s="83">
        <v>326.0</v>
      </c>
      <c r="B2329" s="84" t="s">
        <v>58</v>
      </c>
      <c r="C2329" s="84" t="s">
        <v>27</v>
      </c>
      <c r="D2329" s="84" t="s">
        <v>27</v>
      </c>
      <c r="E2329" s="84" t="s">
        <v>27</v>
      </c>
      <c r="F2329" s="84">
        <v>48.0</v>
      </c>
      <c r="G2329" s="84" t="s">
        <v>53</v>
      </c>
      <c r="H2329" s="27">
        <v>11.0</v>
      </c>
      <c r="I2329" s="84" t="s">
        <v>59</v>
      </c>
      <c r="J2329" s="84">
        <v>8.0</v>
      </c>
      <c r="K2329" s="84" t="s">
        <v>48</v>
      </c>
      <c r="L2329" s="85">
        <v>229021.04</v>
      </c>
      <c r="M2329" s="85">
        <v>161395.53</v>
      </c>
      <c r="N2329" s="84"/>
      <c r="O2329" s="86">
        <v>35.0</v>
      </c>
      <c r="P2329" s="85">
        <v>124995.43</v>
      </c>
      <c r="Q2329" s="87"/>
      <c r="R2329" s="88">
        <v>1.0127E7</v>
      </c>
      <c r="S2329" s="89">
        <v>11548.0</v>
      </c>
      <c r="T2329" s="89">
        <v>25.73582</v>
      </c>
      <c r="U2329" s="74"/>
    </row>
    <row r="2330" hidden="1">
      <c r="A2330" s="83">
        <v>327.0</v>
      </c>
      <c r="B2330" s="84" t="s">
        <v>58</v>
      </c>
      <c r="C2330" s="84" t="s">
        <v>27</v>
      </c>
      <c r="D2330" s="84" t="s">
        <v>27</v>
      </c>
      <c r="E2330" s="84" t="s">
        <v>27</v>
      </c>
      <c r="F2330" s="84">
        <v>48.0</v>
      </c>
      <c r="G2330" s="84" t="s">
        <v>53</v>
      </c>
      <c r="H2330" s="27">
        <v>11.0</v>
      </c>
      <c r="I2330" s="84" t="s">
        <v>59</v>
      </c>
      <c r="J2330" s="84">
        <v>8.0</v>
      </c>
      <c r="K2330" s="84" t="s">
        <v>49</v>
      </c>
      <c r="L2330" s="85">
        <v>351398.39</v>
      </c>
      <c r="M2330" s="85">
        <v>132.47</v>
      </c>
      <c r="N2330" s="84"/>
      <c r="O2330" s="86">
        <v>6.0</v>
      </c>
      <c r="P2330" s="85">
        <v>111452.46</v>
      </c>
      <c r="Q2330" s="87"/>
      <c r="R2330" s="88">
        <v>89000.0</v>
      </c>
      <c r="S2330" s="89">
        <v>1517.0</v>
      </c>
      <c r="T2330" s="89">
        <v>19.59425</v>
      </c>
      <c r="U2330" s="74"/>
    </row>
    <row r="2331" hidden="1">
      <c r="A2331" s="83">
        <v>328.0</v>
      </c>
      <c r="B2331" s="84" t="s">
        <v>58</v>
      </c>
      <c r="C2331" s="84" t="s">
        <v>27</v>
      </c>
      <c r="D2331" s="84" t="s">
        <v>27</v>
      </c>
      <c r="E2331" s="84" t="s">
        <v>27</v>
      </c>
      <c r="F2331" s="84">
        <v>48.0</v>
      </c>
      <c r="G2331" s="84" t="s">
        <v>53</v>
      </c>
      <c r="H2331" s="27">
        <v>11.0</v>
      </c>
      <c r="I2331" s="84" t="s">
        <v>59</v>
      </c>
      <c r="J2331" s="84">
        <v>8.0</v>
      </c>
      <c r="K2331" s="84" t="s">
        <v>50</v>
      </c>
      <c r="L2331" s="85">
        <v>213377.68</v>
      </c>
      <c r="M2331" s="85">
        <v>67601.29</v>
      </c>
      <c r="N2331" s="84"/>
      <c r="O2331" s="86">
        <v>35.0</v>
      </c>
      <c r="P2331" s="85">
        <v>290749.07</v>
      </c>
      <c r="Q2331" s="87"/>
      <c r="R2331" s="88">
        <v>1.7576E7</v>
      </c>
      <c r="S2331" s="89">
        <v>19794.0</v>
      </c>
      <c r="T2331" s="89">
        <v>26.82559</v>
      </c>
      <c r="U2331" s="74"/>
    </row>
    <row r="2332" hidden="1">
      <c r="A2332" s="83">
        <v>329.0</v>
      </c>
      <c r="B2332" s="84" t="s">
        <v>58</v>
      </c>
      <c r="C2332" s="84" t="s">
        <v>27</v>
      </c>
      <c r="D2332" s="84" t="s">
        <v>27</v>
      </c>
      <c r="E2332" s="84" t="s">
        <v>27</v>
      </c>
      <c r="F2332" s="84">
        <v>48.0</v>
      </c>
      <c r="G2332" s="84" t="s">
        <v>53</v>
      </c>
      <c r="H2332" s="27">
        <v>11.0</v>
      </c>
      <c r="I2332" s="84" t="s">
        <v>59</v>
      </c>
      <c r="J2332" s="84">
        <v>8.0</v>
      </c>
      <c r="K2332" s="84" t="s">
        <v>51</v>
      </c>
      <c r="L2332" s="90"/>
      <c r="M2332" s="90"/>
      <c r="N2332" s="89"/>
      <c r="O2332" s="91"/>
      <c r="P2332" s="90"/>
      <c r="Q2332" s="88"/>
      <c r="R2332" s="88"/>
      <c r="S2332" s="89"/>
      <c r="T2332" s="94"/>
      <c r="U2332" s="95"/>
    </row>
    <row r="2333" hidden="1">
      <c r="A2333" s="83">
        <v>330.0</v>
      </c>
      <c r="B2333" s="84" t="s">
        <v>58</v>
      </c>
      <c r="C2333" s="84" t="s">
        <v>27</v>
      </c>
      <c r="D2333" s="84" t="s">
        <v>27</v>
      </c>
      <c r="E2333" s="84" t="s">
        <v>27</v>
      </c>
      <c r="F2333" s="84">
        <v>48.0</v>
      </c>
      <c r="G2333" s="84" t="s">
        <v>53</v>
      </c>
      <c r="H2333" s="27">
        <v>11.0</v>
      </c>
      <c r="I2333" s="84" t="s">
        <v>59</v>
      </c>
      <c r="J2333" s="84">
        <v>8.0</v>
      </c>
      <c r="K2333" s="84" t="s">
        <v>52</v>
      </c>
      <c r="L2333" s="90"/>
      <c r="M2333" s="90"/>
      <c r="N2333" s="89"/>
      <c r="O2333" s="91"/>
      <c r="P2333" s="90"/>
      <c r="Q2333" s="88"/>
      <c r="R2333" s="88"/>
      <c r="S2333" s="89"/>
      <c r="T2333" s="94"/>
      <c r="U2333" s="95"/>
    </row>
    <row r="2334" hidden="1">
      <c r="A2334" s="83">
        <v>705.0</v>
      </c>
      <c r="B2334" s="84" t="s">
        <v>58</v>
      </c>
      <c r="C2334" s="84" t="s">
        <v>27</v>
      </c>
      <c r="D2334" s="84" t="s">
        <v>27</v>
      </c>
      <c r="E2334" s="84" t="s">
        <v>27</v>
      </c>
      <c r="F2334" s="84">
        <v>64.0</v>
      </c>
      <c r="G2334" s="84" t="s">
        <v>29</v>
      </c>
      <c r="H2334" s="27">
        <v>11.0</v>
      </c>
      <c r="I2334" s="84" t="s">
        <v>59</v>
      </c>
      <c r="J2334" s="84">
        <v>1.0</v>
      </c>
      <c r="K2334" s="84" t="s">
        <v>31</v>
      </c>
      <c r="L2334" s="85">
        <v>12093.63</v>
      </c>
      <c r="M2334" s="85">
        <v>22.62</v>
      </c>
      <c r="N2334" s="84"/>
      <c r="O2334" s="86">
        <v>2.0</v>
      </c>
      <c r="P2334" s="85">
        <v>29742.51</v>
      </c>
      <c r="Q2334" s="87"/>
      <c r="R2334" s="88">
        <v>58000.0</v>
      </c>
      <c r="S2334" s="74">
        <v>1326.0</v>
      </c>
      <c r="T2334" s="74">
        <v>15.65968</v>
      </c>
      <c r="U2334" s="74"/>
    </row>
    <row r="2335" hidden="1">
      <c r="A2335" s="83">
        <v>706.0</v>
      </c>
      <c r="B2335" s="84" t="s">
        <v>58</v>
      </c>
      <c r="C2335" s="84" t="s">
        <v>27</v>
      </c>
      <c r="D2335" s="84" t="s">
        <v>27</v>
      </c>
      <c r="E2335" s="84" t="s">
        <v>27</v>
      </c>
      <c r="F2335" s="84">
        <v>64.0</v>
      </c>
      <c r="G2335" s="84" t="s">
        <v>29</v>
      </c>
      <c r="H2335" s="27">
        <v>11.0</v>
      </c>
      <c r="I2335" s="84" t="s">
        <v>59</v>
      </c>
      <c r="J2335" s="84">
        <v>1.0</v>
      </c>
      <c r="K2335" s="84" t="s">
        <v>32</v>
      </c>
      <c r="L2335" s="85">
        <v>1430.79</v>
      </c>
      <c r="M2335" s="85">
        <v>653.55</v>
      </c>
      <c r="N2335" s="84"/>
      <c r="O2335" s="86">
        <v>61.0</v>
      </c>
      <c r="P2335" s="85">
        <v>1223031.37</v>
      </c>
      <c r="Q2335" s="87"/>
      <c r="R2335" s="88">
        <v>1373000.0</v>
      </c>
      <c r="S2335" s="74">
        <v>2320.0</v>
      </c>
      <c r="T2335" s="74">
        <v>26.66586</v>
      </c>
      <c r="U2335" s="74"/>
    </row>
    <row r="2336" hidden="1">
      <c r="A2336" s="83">
        <v>707.0</v>
      </c>
      <c r="B2336" s="84" t="s">
        <v>58</v>
      </c>
      <c r="C2336" s="84" t="s">
        <v>27</v>
      </c>
      <c r="D2336" s="84" t="s">
        <v>27</v>
      </c>
      <c r="E2336" s="84" t="s">
        <v>27</v>
      </c>
      <c r="F2336" s="84">
        <v>64.0</v>
      </c>
      <c r="G2336" s="84" t="s">
        <v>29</v>
      </c>
      <c r="H2336" s="27">
        <v>11.0</v>
      </c>
      <c r="I2336" s="84" t="s">
        <v>59</v>
      </c>
      <c r="J2336" s="84">
        <v>1.0</v>
      </c>
      <c r="K2336" s="84" t="s">
        <v>33</v>
      </c>
      <c r="L2336" s="85">
        <v>8836.29</v>
      </c>
      <c r="M2336" s="85">
        <v>110.35</v>
      </c>
      <c r="N2336" s="84"/>
      <c r="O2336" s="86">
        <v>20.0</v>
      </c>
      <c r="P2336" s="85">
        <v>11878.46</v>
      </c>
      <c r="Q2336" s="87"/>
      <c r="R2336" s="88">
        <v>120000.0</v>
      </c>
      <c r="S2336" s="74">
        <v>367.0</v>
      </c>
      <c r="T2336" s="74">
        <v>22.83076</v>
      </c>
      <c r="U2336" s="74"/>
    </row>
    <row r="2337" hidden="1">
      <c r="A2337" s="83">
        <v>708.0</v>
      </c>
      <c r="B2337" s="84" t="s">
        <v>58</v>
      </c>
      <c r="C2337" s="84" t="s">
        <v>27</v>
      </c>
      <c r="D2337" s="84" t="s">
        <v>27</v>
      </c>
      <c r="E2337" s="84" t="s">
        <v>27</v>
      </c>
      <c r="F2337" s="84">
        <v>64.0</v>
      </c>
      <c r="G2337" s="84" t="s">
        <v>29</v>
      </c>
      <c r="H2337" s="27">
        <v>11.0</v>
      </c>
      <c r="I2337" s="84" t="s">
        <v>59</v>
      </c>
      <c r="J2337" s="84">
        <v>1.0</v>
      </c>
      <c r="K2337" s="84" t="s">
        <v>34</v>
      </c>
      <c r="L2337" s="85">
        <v>6243.79</v>
      </c>
      <c r="M2337" s="85">
        <v>7350.01</v>
      </c>
      <c r="N2337" s="84"/>
      <c r="O2337" s="86">
        <v>153.0</v>
      </c>
      <c r="P2337" s="85">
        <v>3250.89</v>
      </c>
      <c r="Q2337" s="87"/>
      <c r="R2337" s="88">
        <v>1055000.0</v>
      </c>
      <c r="S2337" s="74">
        <v>1543.0</v>
      </c>
      <c r="T2337" s="74">
        <v>25.38256</v>
      </c>
      <c r="U2337" s="74"/>
    </row>
    <row r="2338" hidden="1">
      <c r="A2338" s="83">
        <v>709.0</v>
      </c>
      <c r="B2338" s="84" t="s">
        <v>58</v>
      </c>
      <c r="C2338" s="84" t="s">
        <v>27</v>
      </c>
      <c r="D2338" s="84" t="s">
        <v>27</v>
      </c>
      <c r="E2338" s="84" t="s">
        <v>27</v>
      </c>
      <c r="F2338" s="84">
        <v>64.0</v>
      </c>
      <c r="G2338" s="84" t="s">
        <v>29</v>
      </c>
      <c r="H2338" s="27">
        <v>11.0</v>
      </c>
      <c r="I2338" s="84" t="s">
        <v>59</v>
      </c>
      <c r="J2338" s="84">
        <v>1.0</v>
      </c>
      <c r="K2338" s="84" t="s">
        <v>35</v>
      </c>
      <c r="L2338" s="85">
        <v>8615.33</v>
      </c>
      <c r="M2338" s="85">
        <v>94.96</v>
      </c>
      <c r="N2338" s="84"/>
      <c r="O2338" s="86">
        <v>157.0</v>
      </c>
      <c r="P2338" s="85">
        <v>3626.77</v>
      </c>
      <c r="Q2338" s="87"/>
      <c r="R2338" s="88">
        <v>76000.0</v>
      </c>
      <c r="S2338" s="74">
        <v>188.0</v>
      </c>
      <c r="T2338" s="74">
        <v>22.63627</v>
      </c>
      <c r="U2338" s="74"/>
    </row>
    <row r="2339" hidden="1">
      <c r="A2339" s="83">
        <v>710.0</v>
      </c>
      <c r="B2339" s="84" t="s">
        <v>58</v>
      </c>
      <c r="C2339" s="84" t="s">
        <v>27</v>
      </c>
      <c r="D2339" s="84" t="s">
        <v>27</v>
      </c>
      <c r="E2339" s="84" t="s">
        <v>27</v>
      </c>
      <c r="F2339" s="84">
        <v>64.0</v>
      </c>
      <c r="G2339" s="84" t="s">
        <v>29</v>
      </c>
      <c r="H2339" s="27">
        <v>11.0</v>
      </c>
      <c r="I2339" s="84" t="s">
        <v>59</v>
      </c>
      <c r="J2339" s="84">
        <v>1.0</v>
      </c>
      <c r="K2339" s="84" t="s">
        <v>36</v>
      </c>
      <c r="L2339" s="85">
        <v>7658.44</v>
      </c>
      <c r="M2339" s="85">
        <v>65.36</v>
      </c>
      <c r="N2339" s="84"/>
      <c r="O2339" s="86">
        <v>1.0</v>
      </c>
      <c r="P2339" s="85">
        <v>558.4</v>
      </c>
      <c r="Q2339" s="87"/>
      <c r="R2339" s="88">
        <v>14000.0</v>
      </c>
      <c r="S2339" s="74">
        <v>89.0</v>
      </c>
      <c r="T2339" s="74">
        <v>8.76652</v>
      </c>
      <c r="U2339" s="74"/>
    </row>
    <row r="2340" hidden="1">
      <c r="A2340" s="83">
        <v>711.0</v>
      </c>
      <c r="B2340" s="84" t="s">
        <v>58</v>
      </c>
      <c r="C2340" s="84" t="s">
        <v>27</v>
      </c>
      <c r="D2340" s="84" t="s">
        <v>27</v>
      </c>
      <c r="E2340" s="84" t="s">
        <v>27</v>
      </c>
      <c r="F2340" s="84">
        <v>64.0</v>
      </c>
      <c r="G2340" s="84" t="s">
        <v>29</v>
      </c>
      <c r="H2340" s="27">
        <v>11.0</v>
      </c>
      <c r="I2340" s="84" t="s">
        <v>59</v>
      </c>
      <c r="J2340" s="84">
        <v>1.0</v>
      </c>
      <c r="K2340" s="84" t="s">
        <v>37</v>
      </c>
      <c r="L2340" s="85">
        <v>9337.26</v>
      </c>
      <c r="M2340" s="85">
        <v>37.65</v>
      </c>
      <c r="N2340" s="84"/>
      <c r="O2340" s="86">
        <v>22.0</v>
      </c>
      <c r="P2340" s="85">
        <v>10344.17</v>
      </c>
      <c r="Q2340" s="87"/>
      <c r="R2340" s="88">
        <v>32000.0</v>
      </c>
      <c r="S2340" s="74">
        <v>122.0</v>
      </c>
      <c r="T2340" s="74">
        <v>22.33432</v>
      </c>
      <c r="U2340" s="74"/>
    </row>
    <row r="2341" hidden="1">
      <c r="A2341" s="83">
        <v>712.0</v>
      </c>
      <c r="B2341" s="84" t="s">
        <v>58</v>
      </c>
      <c r="C2341" s="84" t="s">
        <v>27</v>
      </c>
      <c r="D2341" s="84" t="s">
        <v>27</v>
      </c>
      <c r="E2341" s="84" t="s">
        <v>27</v>
      </c>
      <c r="F2341" s="84">
        <v>64.0</v>
      </c>
      <c r="G2341" s="84" t="s">
        <v>29</v>
      </c>
      <c r="H2341" s="27">
        <v>11.0</v>
      </c>
      <c r="I2341" s="84" t="s">
        <v>59</v>
      </c>
      <c r="J2341" s="84">
        <v>1.0</v>
      </c>
      <c r="K2341" s="84" t="s">
        <v>38</v>
      </c>
      <c r="L2341" s="85">
        <v>10326.21</v>
      </c>
      <c r="M2341" s="85">
        <v>150.78</v>
      </c>
      <c r="N2341" s="84"/>
      <c r="O2341" s="86">
        <v>179.0</v>
      </c>
      <c r="P2341" s="85">
        <v>4891.04</v>
      </c>
      <c r="Q2341" s="87"/>
      <c r="R2341" s="88">
        <v>83000.0</v>
      </c>
      <c r="S2341" s="74">
        <v>325.0</v>
      </c>
      <c r="T2341" s="74">
        <v>24.02422</v>
      </c>
      <c r="U2341" s="74"/>
    </row>
    <row r="2342" hidden="1">
      <c r="A2342" s="83">
        <v>713.0</v>
      </c>
      <c r="B2342" s="84" t="s">
        <v>58</v>
      </c>
      <c r="C2342" s="84" t="s">
        <v>27</v>
      </c>
      <c r="D2342" s="84" t="s">
        <v>27</v>
      </c>
      <c r="E2342" s="84" t="s">
        <v>27</v>
      </c>
      <c r="F2342" s="84">
        <v>64.0</v>
      </c>
      <c r="G2342" s="84" t="s">
        <v>29</v>
      </c>
      <c r="H2342" s="27">
        <v>11.0</v>
      </c>
      <c r="I2342" s="84" t="s">
        <v>59</v>
      </c>
      <c r="J2342" s="84">
        <v>1.0</v>
      </c>
      <c r="K2342" s="84" t="s">
        <v>39</v>
      </c>
      <c r="L2342" s="85">
        <v>13159.91</v>
      </c>
      <c r="M2342" s="85">
        <v>28.83</v>
      </c>
      <c r="N2342" s="84"/>
      <c r="O2342" s="86">
        <v>22.0</v>
      </c>
      <c r="P2342" s="85">
        <v>18306.38</v>
      </c>
      <c r="Q2342" s="87"/>
      <c r="R2342" s="88">
        <v>40000.0</v>
      </c>
      <c r="S2342" s="74">
        <v>169.0</v>
      </c>
      <c r="T2342" s="74">
        <v>23.0101</v>
      </c>
      <c r="U2342" s="74"/>
    </row>
    <row r="2343" hidden="1">
      <c r="A2343" s="83">
        <v>714.0</v>
      </c>
      <c r="B2343" s="84" t="s">
        <v>58</v>
      </c>
      <c r="C2343" s="84" t="s">
        <v>27</v>
      </c>
      <c r="D2343" s="84" t="s">
        <v>27</v>
      </c>
      <c r="E2343" s="84" t="s">
        <v>27</v>
      </c>
      <c r="F2343" s="84">
        <v>64.0</v>
      </c>
      <c r="G2343" s="84" t="s">
        <v>29</v>
      </c>
      <c r="H2343" s="27">
        <v>11.0</v>
      </c>
      <c r="I2343" s="84" t="s">
        <v>59</v>
      </c>
      <c r="J2343" s="84">
        <v>1.0</v>
      </c>
      <c r="K2343" s="84" t="s">
        <v>40</v>
      </c>
      <c r="L2343" s="85">
        <v>8914.98</v>
      </c>
      <c r="M2343" s="85">
        <v>350.01</v>
      </c>
      <c r="N2343" s="84"/>
      <c r="O2343" s="86">
        <v>110.0</v>
      </c>
      <c r="P2343" s="85">
        <v>34776.62</v>
      </c>
      <c r="Q2343" s="87"/>
      <c r="R2343" s="88">
        <v>104000.0</v>
      </c>
      <c r="S2343" s="74">
        <v>363.0</v>
      </c>
      <c r="T2343" s="74">
        <v>23.71602</v>
      </c>
      <c r="U2343" s="74"/>
    </row>
    <row r="2344" hidden="1">
      <c r="A2344" s="83">
        <v>715.0</v>
      </c>
      <c r="B2344" s="84" t="s">
        <v>58</v>
      </c>
      <c r="C2344" s="84" t="s">
        <v>27</v>
      </c>
      <c r="D2344" s="84" t="s">
        <v>27</v>
      </c>
      <c r="E2344" s="84" t="s">
        <v>27</v>
      </c>
      <c r="F2344" s="84">
        <v>64.0</v>
      </c>
      <c r="G2344" s="84" t="s">
        <v>29</v>
      </c>
      <c r="H2344" s="27">
        <v>11.0</v>
      </c>
      <c r="I2344" s="84" t="s">
        <v>59</v>
      </c>
      <c r="J2344" s="84">
        <v>1.0</v>
      </c>
      <c r="K2344" s="84" t="s">
        <v>41</v>
      </c>
      <c r="L2344" s="85">
        <v>1156.79</v>
      </c>
      <c r="M2344" s="85">
        <v>511.77</v>
      </c>
      <c r="N2344" s="84"/>
      <c r="O2344" s="86">
        <v>76.0</v>
      </c>
      <c r="P2344" s="85">
        <v>2317.78</v>
      </c>
      <c r="Q2344" s="87"/>
      <c r="R2344" s="88">
        <v>94000.0</v>
      </c>
      <c r="S2344" s="74">
        <v>466.0</v>
      </c>
      <c r="T2344" s="74">
        <v>25.37229</v>
      </c>
      <c r="U2344" s="74"/>
    </row>
    <row r="2345" hidden="1">
      <c r="A2345" s="83">
        <v>716.0</v>
      </c>
      <c r="B2345" s="84" t="s">
        <v>58</v>
      </c>
      <c r="C2345" s="84" t="s">
        <v>27</v>
      </c>
      <c r="D2345" s="84" t="s">
        <v>27</v>
      </c>
      <c r="E2345" s="84" t="s">
        <v>27</v>
      </c>
      <c r="F2345" s="84">
        <v>64.0</v>
      </c>
      <c r="G2345" s="84" t="s">
        <v>29</v>
      </c>
      <c r="H2345" s="27">
        <v>11.0</v>
      </c>
      <c r="I2345" s="84" t="s">
        <v>59</v>
      </c>
      <c r="J2345" s="84">
        <v>1.0</v>
      </c>
      <c r="K2345" s="84" t="s">
        <v>42</v>
      </c>
      <c r="L2345" s="85">
        <v>7001.12</v>
      </c>
      <c r="M2345" s="85">
        <v>51.66</v>
      </c>
      <c r="N2345" s="84"/>
      <c r="O2345" s="86">
        <v>141.0</v>
      </c>
      <c r="P2345" s="85">
        <v>1805.98</v>
      </c>
      <c r="Q2345" s="87"/>
      <c r="R2345" s="88">
        <v>62000.0</v>
      </c>
      <c r="S2345" s="74">
        <v>170.0</v>
      </c>
      <c r="T2345" s="74">
        <v>22.38654</v>
      </c>
      <c r="U2345" s="74"/>
    </row>
    <row r="2346" hidden="1">
      <c r="A2346" s="83">
        <v>717.0</v>
      </c>
      <c r="B2346" s="84" t="s">
        <v>58</v>
      </c>
      <c r="C2346" s="84" t="s">
        <v>27</v>
      </c>
      <c r="D2346" s="84" t="s">
        <v>27</v>
      </c>
      <c r="E2346" s="84" t="s">
        <v>27</v>
      </c>
      <c r="F2346" s="84">
        <v>64.0</v>
      </c>
      <c r="G2346" s="84" t="s">
        <v>29</v>
      </c>
      <c r="H2346" s="27">
        <v>11.0</v>
      </c>
      <c r="I2346" s="84" t="s">
        <v>59</v>
      </c>
      <c r="J2346" s="84">
        <v>1.0</v>
      </c>
      <c r="K2346" s="84" t="s">
        <v>43</v>
      </c>
      <c r="L2346" s="85">
        <v>1072.76</v>
      </c>
      <c r="M2346" s="85">
        <v>283.6</v>
      </c>
      <c r="N2346" s="84"/>
      <c r="O2346" s="86">
        <v>139.0</v>
      </c>
      <c r="P2346" s="85">
        <v>1908230.0</v>
      </c>
      <c r="Q2346" s="87"/>
      <c r="R2346" s="88">
        <v>2004000.0</v>
      </c>
      <c r="S2346" s="74">
        <v>2465.0</v>
      </c>
      <c r="T2346" s="74">
        <v>15.83345</v>
      </c>
      <c r="U2346" s="74"/>
    </row>
    <row r="2347" hidden="1">
      <c r="A2347" s="83">
        <v>718.0</v>
      </c>
      <c r="B2347" s="84" t="s">
        <v>58</v>
      </c>
      <c r="C2347" s="84" t="s">
        <v>27</v>
      </c>
      <c r="D2347" s="84" t="s">
        <v>27</v>
      </c>
      <c r="E2347" s="84" t="s">
        <v>27</v>
      </c>
      <c r="F2347" s="84">
        <v>64.0</v>
      </c>
      <c r="G2347" s="84" t="s">
        <v>29</v>
      </c>
      <c r="H2347" s="27">
        <v>11.0</v>
      </c>
      <c r="I2347" s="84" t="s">
        <v>59</v>
      </c>
      <c r="J2347" s="84">
        <v>1.0</v>
      </c>
      <c r="K2347" s="84" t="s">
        <v>44</v>
      </c>
      <c r="L2347" s="85">
        <v>7101.23</v>
      </c>
      <c r="M2347" s="85">
        <v>141.39</v>
      </c>
      <c r="N2347" s="84"/>
      <c r="O2347" s="86">
        <v>7.0</v>
      </c>
      <c r="P2347" s="85">
        <v>1036.38</v>
      </c>
      <c r="Q2347" s="87"/>
      <c r="R2347" s="88">
        <v>23000.0</v>
      </c>
      <c r="S2347" s="74">
        <v>174.0</v>
      </c>
      <c r="T2347" s="74">
        <v>22.97943</v>
      </c>
      <c r="U2347" s="74"/>
    </row>
    <row r="2348" hidden="1">
      <c r="A2348" s="83">
        <v>719.0</v>
      </c>
      <c r="B2348" s="84" t="s">
        <v>58</v>
      </c>
      <c r="C2348" s="84" t="s">
        <v>27</v>
      </c>
      <c r="D2348" s="84" t="s">
        <v>27</v>
      </c>
      <c r="E2348" s="84" t="s">
        <v>27</v>
      </c>
      <c r="F2348" s="84">
        <v>64.0</v>
      </c>
      <c r="G2348" s="84" t="s">
        <v>29</v>
      </c>
      <c r="H2348" s="27">
        <v>11.0</v>
      </c>
      <c r="I2348" s="84" t="s">
        <v>59</v>
      </c>
      <c r="J2348" s="84">
        <v>1.0</v>
      </c>
      <c r="K2348" s="84" t="s">
        <v>45</v>
      </c>
      <c r="L2348" s="85">
        <v>6894.22</v>
      </c>
      <c r="M2348" s="85">
        <v>1853.33</v>
      </c>
      <c r="N2348" s="84"/>
      <c r="O2348" s="86">
        <v>286.0</v>
      </c>
      <c r="P2348" s="85">
        <v>2575.22</v>
      </c>
      <c r="Q2348" s="87"/>
      <c r="R2348" s="88">
        <v>296000.0</v>
      </c>
      <c r="S2348" s="74">
        <v>692.0</v>
      </c>
      <c r="T2348" s="74">
        <v>25.45468</v>
      </c>
      <c r="U2348" s="74"/>
    </row>
    <row r="2349" hidden="1">
      <c r="A2349" s="83">
        <v>720.0</v>
      </c>
      <c r="B2349" s="84" t="s">
        <v>58</v>
      </c>
      <c r="C2349" s="84" t="s">
        <v>27</v>
      </c>
      <c r="D2349" s="84" t="s">
        <v>27</v>
      </c>
      <c r="E2349" s="84" t="s">
        <v>27</v>
      </c>
      <c r="F2349" s="84">
        <v>64.0</v>
      </c>
      <c r="G2349" s="84" t="s">
        <v>29</v>
      </c>
      <c r="H2349" s="27">
        <v>11.0</v>
      </c>
      <c r="I2349" s="84" t="s">
        <v>59</v>
      </c>
      <c r="J2349" s="84">
        <v>1.0</v>
      </c>
      <c r="K2349" s="84" t="s">
        <v>46</v>
      </c>
      <c r="L2349" s="85">
        <v>1244.12</v>
      </c>
      <c r="M2349" s="85">
        <v>17332.94</v>
      </c>
      <c r="N2349" s="84"/>
      <c r="O2349" s="86">
        <v>9.0</v>
      </c>
      <c r="P2349" s="85">
        <v>1944.63</v>
      </c>
      <c r="Q2349" s="87"/>
      <c r="R2349" s="88">
        <v>1745000.0</v>
      </c>
      <c r="S2349" s="74">
        <v>1971.0</v>
      </c>
      <c r="T2349" s="74">
        <v>23.46449</v>
      </c>
      <c r="U2349" s="74"/>
    </row>
    <row r="2350" hidden="1">
      <c r="A2350" s="83">
        <v>721.0</v>
      </c>
      <c r="B2350" s="84" t="s">
        <v>58</v>
      </c>
      <c r="C2350" s="84" t="s">
        <v>27</v>
      </c>
      <c r="D2350" s="84" t="s">
        <v>27</v>
      </c>
      <c r="E2350" s="84" t="s">
        <v>27</v>
      </c>
      <c r="F2350" s="84">
        <v>64.0</v>
      </c>
      <c r="G2350" s="84" t="s">
        <v>29</v>
      </c>
      <c r="H2350" s="27">
        <v>11.0</v>
      </c>
      <c r="I2350" s="84" t="s">
        <v>59</v>
      </c>
      <c r="J2350" s="84">
        <v>1.0</v>
      </c>
      <c r="K2350" s="84" t="s">
        <v>47</v>
      </c>
      <c r="L2350" s="85">
        <v>6339.89</v>
      </c>
      <c r="M2350" s="85">
        <v>781.02</v>
      </c>
      <c r="N2350" s="84"/>
      <c r="O2350" s="86">
        <v>15.0</v>
      </c>
      <c r="P2350" s="85">
        <v>4165.16</v>
      </c>
      <c r="Q2350" s="87"/>
      <c r="R2350" s="88">
        <v>337000.0</v>
      </c>
      <c r="S2350" s="74">
        <v>602.0</v>
      </c>
      <c r="T2350" s="74">
        <v>23.92023</v>
      </c>
      <c r="U2350" s="74"/>
    </row>
    <row r="2351" hidden="1">
      <c r="A2351" s="83">
        <v>722.0</v>
      </c>
      <c r="B2351" s="84" t="s">
        <v>58</v>
      </c>
      <c r="C2351" s="84" t="s">
        <v>27</v>
      </c>
      <c r="D2351" s="84" t="s">
        <v>27</v>
      </c>
      <c r="E2351" s="84" t="s">
        <v>27</v>
      </c>
      <c r="F2351" s="84">
        <v>64.0</v>
      </c>
      <c r="G2351" s="84" t="s">
        <v>29</v>
      </c>
      <c r="H2351" s="27">
        <v>11.0</v>
      </c>
      <c r="I2351" s="84" t="s">
        <v>59</v>
      </c>
      <c r="J2351" s="84">
        <v>1.0</v>
      </c>
      <c r="K2351" s="84" t="s">
        <v>48</v>
      </c>
      <c r="L2351" s="85">
        <v>10848.88</v>
      </c>
      <c r="M2351" s="85">
        <v>7273.15</v>
      </c>
      <c r="N2351" s="84"/>
      <c r="O2351" s="86">
        <v>25.0</v>
      </c>
      <c r="P2351" s="85">
        <v>9283.15</v>
      </c>
      <c r="Q2351" s="87"/>
      <c r="R2351" s="88">
        <v>1297000.0</v>
      </c>
      <c r="S2351" s="74">
        <v>1640.0</v>
      </c>
      <c r="T2351" s="74">
        <v>24.5044</v>
      </c>
      <c r="U2351" s="74"/>
    </row>
    <row r="2352" hidden="1">
      <c r="A2352" s="83">
        <v>723.0</v>
      </c>
      <c r="B2352" s="84" t="s">
        <v>58</v>
      </c>
      <c r="C2352" s="84" t="s">
        <v>27</v>
      </c>
      <c r="D2352" s="84" t="s">
        <v>27</v>
      </c>
      <c r="E2352" s="84" t="s">
        <v>27</v>
      </c>
      <c r="F2352" s="84">
        <v>64.0</v>
      </c>
      <c r="G2352" s="84" t="s">
        <v>29</v>
      </c>
      <c r="H2352" s="27">
        <v>11.0</v>
      </c>
      <c r="I2352" s="84" t="s">
        <v>59</v>
      </c>
      <c r="J2352" s="84">
        <v>1.0</v>
      </c>
      <c r="K2352" s="84" t="s">
        <v>49</v>
      </c>
      <c r="L2352" s="85">
        <v>10146.25</v>
      </c>
      <c r="M2352" s="85">
        <v>66.35</v>
      </c>
      <c r="N2352" s="84"/>
      <c r="O2352" s="86">
        <v>5.0</v>
      </c>
      <c r="P2352" s="85">
        <v>3189.78</v>
      </c>
      <c r="Q2352" s="87"/>
      <c r="R2352" s="88">
        <v>22000.0</v>
      </c>
      <c r="S2352" s="74">
        <v>140.0</v>
      </c>
      <c r="T2352" s="74">
        <v>21.97448</v>
      </c>
      <c r="U2352" s="74"/>
    </row>
    <row r="2353" hidden="1">
      <c r="A2353" s="83">
        <v>724.0</v>
      </c>
      <c r="B2353" s="84" t="s">
        <v>58</v>
      </c>
      <c r="C2353" s="84" t="s">
        <v>27</v>
      </c>
      <c r="D2353" s="84" t="s">
        <v>27</v>
      </c>
      <c r="E2353" s="84" t="s">
        <v>27</v>
      </c>
      <c r="F2353" s="84">
        <v>64.0</v>
      </c>
      <c r="G2353" s="84" t="s">
        <v>29</v>
      </c>
      <c r="H2353" s="27">
        <v>11.0</v>
      </c>
      <c r="I2353" s="84" t="s">
        <v>59</v>
      </c>
      <c r="J2353" s="84">
        <v>1.0</v>
      </c>
      <c r="K2353" s="84" t="s">
        <v>50</v>
      </c>
      <c r="L2353" s="85">
        <v>9132.96</v>
      </c>
      <c r="M2353" s="85">
        <v>2544.87</v>
      </c>
      <c r="N2353" s="84"/>
      <c r="O2353" s="86">
        <v>31.0</v>
      </c>
      <c r="P2353" s="85">
        <v>32227.66</v>
      </c>
      <c r="Q2353" s="87"/>
      <c r="R2353" s="88">
        <v>2300000.0</v>
      </c>
      <c r="S2353" s="74">
        <v>2989.0</v>
      </c>
      <c r="T2353" s="74">
        <v>29.06418</v>
      </c>
      <c r="U2353" s="74"/>
    </row>
    <row r="2354" hidden="1">
      <c r="A2354" s="83">
        <v>725.0</v>
      </c>
      <c r="B2354" s="84" t="s">
        <v>58</v>
      </c>
      <c r="C2354" s="84" t="s">
        <v>27</v>
      </c>
      <c r="D2354" s="84" t="s">
        <v>27</v>
      </c>
      <c r="E2354" s="84" t="s">
        <v>27</v>
      </c>
      <c r="F2354" s="84">
        <v>64.0</v>
      </c>
      <c r="G2354" s="84" t="s">
        <v>29</v>
      </c>
      <c r="H2354" s="27">
        <v>11.0</v>
      </c>
      <c r="I2354" s="84" t="s">
        <v>59</v>
      </c>
      <c r="J2354" s="84">
        <v>1.0</v>
      </c>
      <c r="K2354" s="84" t="s">
        <v>51</v>
      </c>
      <c r="L2354" s="85"/>
      <c r="M2354" s="85"/>
      <c r="N2354" s="84"/>
      <c r="O2354" s="86"/>
      <c r="P2354" s="85"/>
      <c r="Q2354" s="87"/>
      <c r="R2354" s="88"/>
      <c r="S2354" s="74"/>
      <c r="T2354" s="74"/>
      <c r="U2354" s="74"/>
    </row>
    <row r="2355" hidden="1">
      <c r="A2355" s="83">
        <v>726.0</v>
      </c>
      <c r="B2355" s="84" t="s">
        <v>58</v>
      </c>
      <c r="C2355" s="84" t="s">
        <v>27</v>
      </c>
      <c r="D2355" s="84" t="s">
        <v>27</v>
      </c>
      <c r="E2355" s="84" t="s">
        <v>27</v>
      </c>
      <c r="F2355" s="84">
        <v>64.0</v>
      </c>
      <c r="G2355" s="84" t="s">
        <v>29</v>
      </c>
      <c r="H2355" s="27">
        <v>11.0</v>
      </c>
      <c r="I2355" s="84" t="s">
        <v>59</v>
      </c>
      <c r="J2355" s="84">
        <v>1.0</v>
      </c>
      <c r="K2355" s="84" t="s">
        <v>52</v>
      </c>
      <c r="L2355" s="85"/>
      <c r="M2355" s="85"/>
      <c r="N2355" s="84"/>
      <c r="O2355" s="86"/>
      <c r="P2355" s="85"/>
      <c r="Q2355" s="87"/>
      <c r="R2355" s="88"/>
      <c r="S2355" s="74"/>
      <c r="T2355" s="74"/>
      <c r="U2355" s="74"/>
    </row>
    <row r="2356" hidden="1">
      <c r="A2356" s="83">
        <v>727.0</v>
      </c>
      <c r="B2356" s="84" t="s">
        <v>58</v>
      </c>
      <c r="C2356" s="84" t="s">
        <v>27</v>
      </c>
      <c r="D2356" s="84" t="s">
        <v>27</v>
      </c>
      <c r="E2356" s="84" t="s">
        <v>27</v>
      </c>
      <c r="F2356" s="84">
        <v>64.0</v>
      </c>
      <c r="G2356" s="84" t="s">
        <v>29</v>
      </c>
      <c r="H2356" s="27">
        <v>11.0</v>
      </c>
      <c r="I2356" s="84" t="s">
        <v>59</v>
      </c>
      <c r="J2356" s="84">
        <v>2.0</v>
      </c>
      <c r="K2356" s="84" t="s">
        <v>31</v>
      </c>
      <c r="L2356" s="85">
        <v>24842.81</v>
      </c>
      <c r="M2356" s="85">
        <v>22.66</v>
      </c>
      <c r="N2356" s="84"/>
      <c r="O2356" s="86">
        <v>2.0</v>
      </c>
      <c r="P2356" s="85">
        <v>59513.02</v>
      </c>
      <c r="Q2356" s="87"/>
      <c r="R2356" s="88">
        <v>71000.0</v>
      </c>
      <c r="S2356" s="74">
        <v>889.0</v>
      </c>
      <c r="T2356" s="74">
        <v>15.38437</v>
      </c>
      <c r="U2356" s="74"/>
    </row>
    <row r="2357" hidden="1">
      <c r="A2357" s="83">
        <v>728.0</v>
      </c>
      <c r="B2357" s="84" t="s">
        <v>58</v>
      </c>
      <c r="C2357" s="84" t="s">
        <v>27</v>
      </c>
      <c r="D2357" s="84" t="s">
        <v>27</v>
      </c>
      <c r="E2357" s="84" t="s">
        <v>27</v>
      </c>
      <c r="F2357" s="84">
        <v>64.0</v>
      </c>
      <c r="G2357" s="84" t="s">
        <v>29</v>
      </c>
      <c r="H2357" s="27">
        <v>11.0</v>
      </c>
      <c r="I2357" s="84" t="s">
        <v>59</v>
      </c>
      <c r="J2357" s="84">
        <v>2.0</v>
      </c>
      <c r="K2357" s="84" t="s">
        <v>32</v>
      </c>
      <c r="L2357" s="85">
        <v>2348.72</v>
      </c>
      <c r="M2357" s="85">
        <v>927.15</v>
      </c>
      <c r="N2357" s="84"/>
      <c r="O2357" s="86">
        <v>61.0</v>
      </c>
      <c r="P2357" s="85">
        <v>4580554.0</v>
      </c>
      <c r="Q2357" s="87"/>
      <c r="R2357" s="88">
        <v>4917000.0</v>
      </c>
      <c r="S2357" s="74">
        <v>5650.0</v>
      </c>
      <c r="T2357" s="74">
        <v>26.41526</v>
      </c>
      <c r="U2357" s="74"/>
    </row>
    <row r="2358" hidden="1">
      <c r="A2358" s="83">
        <v>729.0</v>
      </c>
      <c r="B2358" s="84" t="s">
        <v>58</v>
      </c>
      <c r="C2358" s="84" t="s">
        <v>27</v>
      </c>
      <c r="D2358" s="84" t="s">
        <v>27</v>
      </c>
      <c r="E2358" s="84" t="s">
        <v>27</v>
      </c>
      <c r="F2358" s="84">
        <v>64.0</v>
      </c>
      <c r="G2358" s="84" t="s">
        <v>29</v>
      </c>
      <c r="H2358" s="27">
        <v>11.0</v>
      </c>
      <c r="I2358" s="84" t="s">
        <v>59</v>
      </c>
      <c r="J2358" s="84">
        <v>2.0</v>
      </c>
      <c r="K2358" s="84" t="s">
        <v>33</v>
      </c>
      <c r="L2358" s="85">
        <v>17716.02</v>
      </c>
      <c r="M2358" s="85">
        <v>131.07</v>
      </c>
      <c r="N2358" s="84"/>
      <c r="O2358" s="86">
        <v>20.0</v>
      </c>
      <c r="P2358" s="85">
        <v>22851.01</v>
      </c>
      <c r="Q2358" s="87"/>
      <c r="R2358" s="88">
        <v>217000.0</v>
      </c>
      <c r="S2358" s="74">
        <v>433.0</v>
      </c>
      <c r="T2358" s="74">
        <v>23.33259</v>
      </c>
      <c r="U2358" s="74"/>
    </row>
    <row r="2359" hidden="1">
      <c r="A2359" s="83">
        <v>730.0</v>
      </c>
      <c r="B2359" s="84" t="s">
        <v>58</v>
      </c>
      <c r="C2359" s="84" t="s">
        <v>27</v>
      </c>
      <c r="D2359" s="84" t="s">
        <v>27</v>
      </c>
      <c r="E2359" s="84" t="s">
        <v>27</v>
      </c>
      <c r="F2359" s="84">
        <v>64.0</v>
      </c>
      <c r="G2359" s="84" t="s">
        <v>29</v>
      </c>
      <c r="H2359" s="27">
        <v>11.0</v>
      </c>
      <c r="I2359" s="84" t="s">
        <v>59</v>
      </c>
      <c r="J2359" s="84">
        <v>2.0</v>
      </c>
      <c r="K2359" s="84" t="s">
        <v>34</v>
      </c>
      <c r="L2359" s="85">
        <v>12449.71</v>
      </c>
      <c r="M2359" s="85">
        <v>13685.95</v>
      </c>
      <c r="N2359" s="84"/>
      <c r="O2359" s="86">
        <v>153.0</v>
      </c>
      <c r="P2359" s="85">
        <v>5143.23</v>
      </c>
      <c r="Q2359" s="87"/>
      <c r="R2359" s="88">
        <v>2024000.0</v>
      </c>
      <c r="S2359" s="74">
        <v>2461.0</v>
      </c>
      <c r="T2359" s="74">
        <v>25.70623</v>
      </c>
      <c r="U2359" s="74"/>
    </row>
    <row r="2360" hidden="1">
      <c r="A2360" s="83">
        <v>731.0</v>
      </c>
      <c r="B2360" s="84" t="s">
        <v>58</v>
      </c>
      <c r="C2360" s="84" t="s">
        <v>27</v>
      </c>
      <c r="D2360" s="84" t="s">
        <v>27</v>
      </c>
      <c r="E2360" s="84" t="s">
        <v>27</v>
      </c>
      <c r="F2360" s="84">
        <v>64.0</v>
      </c>
      <c r="G2360" s="84" t="s">
        <v>29</v>
      </c>
      <c r="H2360" s="27">
        <v>11.0</v>
      </c>
      <c r="I2360" s="84" t="s">
        <v>59</v>
      </c>
      <c r="J2360" s="84">
        <v>2.0</v>
      </c>
      <c r="K2360" s="84" t="s">
        <v>35</v>
      </c>
      <c r="L2360" s="85">
        <v>17619.85</v>
      </c>
      <c r="M2360" s="85">
        <v>95.49</v>
      </c>
      <c r="N2360" s="84"/>
      <c r="O2360" s="86">
        <v>157.0</v>
      </c>
      <c r="P2360" s="85">
        <v>5758.44</v>
      </c>
      <c r="Q2360" s="87"/>
      <c r="R2360" s="88">
        <v>72000.0</v>
      </c>
      <c r="S2360" s="74">
        <v>173.0</v>
      </c>
      <c r="T2360" s="74">
        <v>23.00718</v>
      </c>
      <c r="U2360" s="74"/>
    </row>
    <row r="2361" hidden="1">
      <c r="A2361" s="83">
        <v>732.0</v>
      </c>
      <c r="B2361" s="84" t="s">
        <v>58</v>
      </c>
      <c r="C2361" s="84" t="s">
        <v>27</v>
      </c>
      <c r="D2361" s="84" t="s">
        <v>27</v>
      </c>
      <c r="E2361" s="84" t="s">
        <v>27</v>
      </c>
      <c r="F2361" s="84">
        <v>64.0</v>
      </c>
      <c r="G2361" s="84" t="s">
        <v>29</v>
      </c>
      <c r="H2361" s="27">
        <v>11.0</v>
      </c>
      <c r="I2361" s="84" t="s">
        <v>59</v>
      </c>
      <c r="J2361" s="84">
        <v>2.0</v>
      </c>
      <c r="K2361" s="84" t="s">
        <v>36</v>
      </c>
      <c r="L2361" s="85">
        <v>15870.33</v>
      </c>
      <c r="M2361" s="85">
        <v>65.36</v>
      </c>
      <c r="N2361" s="84"/>
      <c r="O2361" s="86">
        <v>1.0</v>
      </c>
      <c r="P2361" s="85">
        <v>809.6</v>
      </c>
      <c r="Q2361" s="87"/>
      <c r="R2361" s="88">
        <v>11000.0</v>
      </c>
      <c r="S2361" s="74">
        <v>87.0</v>
      </c>
      <c r="T2361" s="74">
        <v>9.16442</v>
      </c>
      <c r="U2361" s="74"/>
    </row>
    <row r="2362" hidden="1">
      <c r="A2362" s="83">
        <v>733.0</v>
      </c>
      <c r="B2362" s="84" t="s">
        <v>58</v>
      </c>
      <c r="C2362" s="84" t="s">
        <v>27</v>
      </c>
      <c r="D2362" s="84" t="s">
        <v>27</v>
      </c>
      <c r="E2362" s="84" t="s">
        <v>27</v>
      </c>
      <c r="F2362" s="84">
        <v>64.0</v>
      </c>
      <c r="G2362" s="84" t="s">
        <v>29</v>
      </c>
      <c r="H2362" s="27">
        <v>11.0</v>
      </c>
      <c r="I2362" s="84" t="s">
        <v>59</v>
      </c>
      <c r="J2362" s="84">
        <v>2.0</v>
      </c>
      <c r="K2362" s="84" t="s">
        <v>37</v>
      </c>
      <c r="L2362" s="85">
        <v>19552.16</v>
      </c>
      <c r="M2362" s="85">
        <v>38.24</v>
      </c>
      <c r="N2362" s="84"/>
      <c r="O2362" s="86">
        <v>22.0</v>
      </c>
      <c r="P2362" s="85">
        <v>19197.95</v>
      </c>
      <c r="Q2362" s="87"/>
      <c r="R2362" s="88">
        <v>36000.0</v>
      </c>
      <c r="S2362" s="74">
        <v>133.0</v>
      </c>
      <c r="T2362" s="74">
        <v>22.82259</v>
      </c>
      <c r="U2362" s="74"/>
    </row>
    <row r="2363" hidden="1">
      <c r="A2363" s="83">
        <v>734.0</v>
      </c>
      <c r="B2363" s="84" t="s">
        <v>58</v>
      </c>
      <c r="C2363" s="84" t="s">
        <v>27</v>
      </c>
      <c r="D2363" s="84" t="s">
        <v>27</v>
      </c>
      <c r="E2363" s="84" t="s">
        <v>27</v>
      </c>
      <c r="F2363" s="84">
        <v>64.0</v>
      </c>
      <c r="G2363" s="84" t="s">
        <v>29</v>
      </c>
      <c r="H2363" s="27">
        <v>11.0</v>
      </c>
      <c r="I2363" s="84" t="s">
        <v>59</v>
      </c>
      <c r="J2363" s="84">
        <v>2.0</v>
      </c>
      <c r="K2363" s="84" t="s">
        <v>38</v>
      </c>
      <c r="L2363" s="85">
        <v>20224.42</v>
      </c>
      <c r="M2363" s="85">
        <v>151.95</v>
      </c>
      <c r="N2363" s="84"/>
      <c r="O2363" s="86">
        <v>179.0</v>
      </c>
      <c r="P2363" s="85">
        <v>9010.74</v>
      </c>
      <c r="Q2363" s="87"/>
      <c r="R2363" s="88">
        <v>81000.0</v>
      </c>
      <c r="S2363" s="74">
        <v>323.0</v>
      </c>
      <c r="T2363" s="74">
        <v>23.67537</v>
      </c>
      <c r="U2363" s="74"/>
    </row>
    <row r="2364" hidden="1">
      <c r="A2364" s="83">
        <v>735.0</v>
      </c>
      <c r="B2364" s="84" t="s">
        <v>58</v>
      </c>
      <c r="C2364" s="84" t="s">
        <v>27</v>
      </c>
      <c r="D2364" s="84" t="s">
        <v>27</v>
      </c>
      <c r="E2364" s="84" t="s">
        <v>27</v>
      </c>
      <c r="F2364" s="84">
        <v>64.0</v>
      </c>
      <c r="G2364" s="84" t="s">
        <v>29</v>
      </c>
      <c r="H2364" s="27">
        <v>11.0</v>
      </c>
      <c r="I2364" s="84" t="s">
        <v>59</v>
      </c>
      <c r="J2364" s="84">
        <v>2.0</v>
      </c>
      <c r="K2364" s="84" t="s">
        <v>39</v>
      </c>
      <c r="L2364" s="85">
        <v>27334.72</v>
      </c>
      <c r="M2364" s="85">
        <v>29.07</v>
      </c>
      <c r="N2364" s="84"/>
      <c r="O2364" s="86">
        <v>22.0</v>
      </c>
      <c r="P2364" s="85">
        <v>37717.89</v>
      </c>
      <c r="Q2364" s="87"/>
      <c r="R2364" s="88">
        <v>53000.0</v>
      </c>
      <c r="S2364" s="74">
        <v>204.0</v>
      </c>
      <c r="T2364" s="74">
        <v>22.44496</v>
      </c>
      <c r="U2364" s="74"/>
    </row>
    <row r="2365" hidden="1">
      <c r="A2365" s="83">
        <v>736.0</v>
      </c>
      <c r="B2365" s="84" t="s">
        <v>58</v>
      </c>
      <c r="C2365" s="84" t="s">
        <v>27</v>
      </c>
      <c r="D2365" s="84" t="s">
        <v>27</v>
      </c>
      <c r="E2365" s="84" t="s">
        <v>27</v>
      </c>
      <c r="F2365" s="84">
        <v>64.0</v>
      </c>
      <c r="G2365" s="84" t="s">
        <v>29</v>
      </c>
      <c r="H2365" s="27">
        <v>11.0</v>
      </c>
      <c r="I2365" s="84" t="s">
        <v>59</v>
      </c>
      <c r="J2365" s="84">
        <v>2.0</v>
      </c>
      <c r="K2365" s="84" t="s">
        <v>40</v>
      </c>
      <c r="L2365" s="85">
        <v>17825.16</v>
      </c>
      <c r="M2365" s="85">
        <v>448.81</v>
      </c>
      <c r="N2365" s="84"/>
      <c r="O2365" s="86">
        <v>110.0</v>
      </c>
      <c r="P2365" s="85">
        <v>66227.2</v>
      </c>
      <c r="Q2365" s="87"/>
      <c r="R2365" s="88">
        <v>176000.0</v>
      </c>
      <c r="S2365" s="74">
        <v>484.0</v>
      </c>
      <c r="T2365" s="74">
        <v>23.59392</v>
      </c>
      <c r="U2365" s="74"/>
    </row>
    <row r="2366" hidden="1">
      <c r="A2366" s="83">
        <v>737.0</v>
      </c>
      <c r="B2366" s="84" t="s">
        <v>58</v>
      </c>
      <c r="C2366" s="84" t="s">
        <v>27</v>
      </c>
      <c r="D2366" s="84" t="s">
        <v>27</v>
      </c>
      <c r="E2366" s="84" t="s">
        <v>27</v>
      </c>
      <c r="F2366" s="84">
        <v>64.0</v>
      </c>
      <c r="G2366" s="84" t="s">
        <v>29</v>
      </c>
      <c r="H2366" s="27">
        <v>11.0</v>
      </c>
      <c r="I2366" s="84" t="s">
        <v>59</v>
      </c>
      <c r="J2366" s="84">
        <v>2.0</v>
      </c>
      <c r="K2366" s="84" t="s">
        <v>41</v>
      </c>
      <c r="L2366" s="85">
        <v>2109.89</v>
      </c>
      <c r="M2366" s="85">
        <v>588.05</v>
      </c>
      <c r="N2366" s="84"/>
      <c r="O2366" s="86">
        <v>38.0</v>
      </c>
      <c r="P2366" s="85">
        <v>1689.75</v>
      </c>
      <c r="Q2366" s="87"/>
      <c r="R2366" s="88">
        <v>123000.0</v>
      </c>
      <c r="S2366" s="74">
        <v>492.0</v>
      </c>
      <c r="T2366" s="74">
        <v>25.08909</v>
      </c>
      <c r="U2366" s="74"/>
    </row>
    <row r="2367" hidden="1">
      <c r="A2367" s="83">
        <v>738.0</v>
      </c>
      <c r="B2367" s="84" t="s">
        <v>58</v>
      </c>
      <c r="C2367" s="84" t="s">
        <v>27</v>
      </c>
      <c r="D2367" s="84" t="s">
        <v>27</v>
      </c>
      <c r="E2367" s="84" t="s">
        <v>27</v>
      </c>
      <c r="F2367" s="84">
        <v>64.0</v>
      </c>
      <c r="G2367" s="84" t="s">
        <v>29</v>
      </c>
      <c r="H2367" s="27">
        <v>11.0</v>
      </c>
      <c r="I2367" s="84" t="s">
        <v>59</v>
      </c>
      <c r="J2367" s="84">
        <v>2.0</v>
      </c>
      <c r="K2367" s="84" t="s">
        <v>42</v>
      </c>
      <c r="L2367" s="85">
        <v>14604.39</v>
      </c>
      <c r="M2367" s="85">
        <v>51.46</v>
      </c>
      <c r="N2367" s="84"/>
      <c r="O2367" s="86">
        <v>141.0</v>
      </c>
      <c r="P2367" s="85">
        <v>2183867.42</v>
      </c>
      <c r="Q2367" s="87"/>
      <c r="R2367" s="88">
        <v>59000.0</v>
      </c>
      <c r="S2367" s="74">
        <v>155.0</v>
      </c>
      <c r="T2367" s="74">
        <v>22.90545</v>
      </c>
      <c r="U2367" s="74"/>
    </row>
    <row r="2368" hidden="1">
      <c r="A2368" s="83">
        <v>739.0</v>
      </c>
      <c r="B2368" s="84" t="s">
        <v>58</v>
      </c>
      <c r="C2368" s="84" t="s">
        <v>27</v>
      </c>
      <c r="D2368" s="84" t="s">
        <v>27</v>
      </c>
      <c r="E2368" s="84" t="s">
        <v>27</v>
      </c>
      <c r="F2368" s="84">
        <v>64.0</v>
      </c>
      <c r="G2368" s="84" t="s">
        <v>29</v>
      </c>
      <c r="H2368" s="27">
        <v>11.0</v>
      </c>
      <c r="I2368" s="84" t="s">
        <v>59</v>
      </c>
      <c r="J2368" s="84">
        <v>2.0</v>
      </c>
      <c r="K2368" s="84" t="s">
        <v>43</v>
      </c>
      <c r="L2368" s="85">
        <v>1925.0</v>
      </c>
      <c r="M2368" s="85">
        <v>553.36</v>
      </c>
      <c r="N2368" s="84"/>
      <c r="O2368" s="86">
        <v>139.0</v>
      </c>
      <c r="P2368" s="85">
        <v>7167790.0</v>
      </c>
      <c r="Q2368" s="87"/>
      <c r="R2368" s="88">
        <v>7071000.0</v>
      </c>
      <c r="S2368" s="74">
        <v>7703.0</v>
      </c>
      <c r="T2368" s="74">
        <v>16.23789</v>
      </c>
      <c r="U2368" s="74"/>
    </row>
    <row r="2369" hidden="1">
      <c r="A2369" s="83">
        <v>740.0</v>
      </c>
      <c r="B2369" s="84" t="s">
        <v>58</v>
      </c>
      <c r="C2369" s="84" t="s">
        <v>27</v>
      </c>
      <c r="D2369" s="84" t="s">
        <v>27</v>
      </c>
      <c r="E2369" s="84" t="s">
        <v>27</v>
      </c>
      <c r="F2369" s="84">
        <v>64.0</v>
      </c>
      <c r="G2369" s="84" t="s">
        <v>29</v>
      </c>
      <c r="H2369" s="27">
        <v>11.0</v>
      </c>
      <c r="I2369" s="84" t="s">
        <v>59</v>
      </c>
      <c r="J2369" s="84">
        <v>2.0</v>
      </c>
      <c r="K2369" s="84" t="s">
        <v>44</v>
      </c>
      <c r="L2369" s="85">
        <v>14018.89</v>
      </c>
      <c r="M2369" s="85">
        <v>132.54</v>
      </c>
      <c r="N2369" s="84"/>
      <c r="O2369" s="86">
        <v>7.0</v>
      </c>
      <c r="P2369" s="85">
        <v>1600.25</v>
      </c>
      <c r="Q2369" s="87"/>
      <c r="R2369" s="88">
        <v>19000.0</v>
      </c>
      <c r="S2369" s="74">
        <v>167.0</v>
      </c>
      <c r="T2369" s="74">
        <v>22.60809</v>
      </c>
      <c r="U2369" s="74"/>
    </row>
    <row r="2370" hidden="1">
      <c r="A2370" s="83">
        <v>741.0</v>
      </c>
      <c r="B2370" s="84" t="s">
        <v>58</v>
      </c>
      <c r="C2370" s="84" t="s">
        <v>27</v>
      </c>
      <c r="D2370" s="84" t="s">
        <v>27</v>
      </c>
      <c r="E2370" s="84" t="s">
        <v>27</v>
      </c>
      <c r="F2370" s="84">
        <v>64.0</v>
      </c>
      <c r="G2370" s="84" t="s">
        <v>29</v>
      </c>
      <c r="H2370" s="27">
        <v>11.0</v>
      </c>
      <c r="I2370" s="84" t="s">
        <v>59</v>
      </c>
      <c r="J2370" s="84">
        <v>2.0</v>
      </c>
      <c r="K2370" s="84" t="s">
        <v>45</v>
      </c>
      <c r="L2370" s="85">
        <v>13873.39</v>
      </c>
      <c r="M2370" s="85">
        <v>222.16</v>
      </c>
      <c r="N2370" s="84"/>
      <c r="O2370" s="86">
        <v>16.0</v>
      </c>
      <c r="P2370" s="85">
        <v>2256.28</v>
      </c>
      <c r="Q2370" s="87"/>
      <c r="R2370" s="88">
        <v>207000.0</v>
      </c>
      <c r="S2370" s="74">
        <v>594.0</v>
      </c>
      <c r="T2370" s="74">
        <v>24.94836</v>
      </c>
      <c r="U2370" s="74"/>
    </row>
    <row r="2371" hidden="1">
      <c r="A2371" s="83">
        <v>742.0</v>
      </c>
      <c r="B2371" s="84" t="s">
        <v>58</v>
      </c>
      <c r="C2371" s="84" t="s">
        <v>27</v>
      </c>
      <c r="D2371" s="84" t="s">
        <v>27</v>
      </c>
      <c r="E2371" s="84" t="s">
        <v>27</v>
      </c>
      <c r="F2371" s="84">
        <v>64.0</v>
      </c>
      <c r="G2371" s="84" t="s">
        <v>29</v>
      </c>
      <c r="H2371" s="27">
        <v>11.0</v>
      </c>
      <c r="I2371" s="84" t="s">
        <v>59</v>
      </c>
      <c r="J2371" s="84">
        <v>2.0</v>
      </c>
      <c r="K2371" s="84" t="s">
        <v>46</v>
      </c>
      <c r="L2371" s="85">
        <v>1751.21</v>
      </c>
      <c r="M2371" s="85">
        <v>34464.25</v>
      </c>
      <c r="N2371" s="84"/>
      <c r="O2371" s="86">
        <v>9.0</v>
      </c>
      <c r="P2371" s="85">
        <v>3364.56</v>
      </c>
      <c r="Q2371" s="87"/>
      <c r="R2371" s="88">
        <v>3454000.0</v>
      </c>
      <c r="S2371" s="74">
        <v>3682.0</v>
      </c>
      <c r="T2371" s="74">
        <v>23.2282</v>
      </c>
      <c r="U2371" s="74"/>
    </row>
    <row r="2372" hidden="1">
      <c r="A2372" s="83">
        <v>743.0</v>
      </c>
      <c r="B2372" s="84" t="s">
        <v>58</v>
      </c>
      <c r="C2372" s="84" t="s">
        <v>27</v>
      </c>
      <c r="D2372" s="84" t="s">
        <v>27</v>
      </c>
      <c r="E2372" s="84" t="s">
        <v>27</v>
      </c>
      <c r="F2372" s="84">
        <v>64.0</v>
      </c>
      <c r="G2372" s="84" t="s">
        <v>29</v>
      </c>
      <c r="H2372" s="27">
        <v>11.0</v>
      </c>
      <c r="I2372" s="84" t="s">
        <v>59</v>
      </c>
      <c r="J2372" s="84">
        <v>2.0</v>
      </c>
      <c r="K2372" s="84" t="s">
        <v>47</v>
      </c>
      <c r="L2372" s="85">
        <v>12769.43</v>
      </c>
      <c r="M2372" s="85">
        <v>1310.29</v>
      </c>
      <c r="N2372" s="84"/>
      <c r="O2372" s="86">
        <v>15.0</v>
      </c>
      <c r="P2372" s="85">
        <v>21770.91</v>
      </c>
      <c r="Q2372" s="87"/>
      <c r="R2372" s="88">
        <v>611000.0</v>
      </c>
      <c r="S2372" s="74">
        <v>900.0</v>
      </c>
      <c r="T2372" s="74">
        <v>24.21561</v>
      </c>
      <c r="U2372" s="74"/>
    </row>
    <row r="2373" hidden="1">
      <c r="A2373" s="83">
        <v>744.0</v>
      </c>
      <c r="B2373" s="84" t="s">
        <v>58</v>
      </c>
      <c r="C2373" s="84" t="s">
        <v>27</v>
      </c>
      <c r="D2373" s="84" t="s">
        <v>27</v>
      </c>
      <c r="E2373" s="84" t="s">
        <v>27</v>
      </c>
      <c r="F2373" s="84">
        <v>64.0</v>
      </c>
      <c r="G2373" s="84" t="s">
        <v>29</v>
      </c>
      <c r="H2373" s="27">
        <v>11.0</v>
      </c>
      <c r="I2373" s="84" t="s">
        <v>59</v>
      </c>
      <c r="J2373" s="84">
        <v>2.0</v>
      </c>
      <c r="K2373" s="84" t="s">
        <v>48</v>
      </c>
      <c r="L2373" s="85">
        <v>22113.27</v>
      </c>
      <c r="M2373" s="85">
        <v>13526.62</v>
      </c>
      <c r="N2373" s="84"/>
      <c r="O2373" s="86">
        <v>25.0</v>
      </c>
      <c r="P2373" s="85">
        <v>17214.08</v>
      </c>
      <c r="Q2373" s="87"/>
      <c r="R2373" s="88">
        <v>2488000.0</v>
      </c>
      <c r="S2373" s="74">
        <v>2863.0</v>
      </c>
      <c r="T2373" s="74">
        <v>24.21099</v>
      </c>
      <c r="U2373" s="74"/>
    </row>
    <row r="2374" hidden="1">
      <c r="A2374" s="83">
        <v>745.0</v>
      </c>
      <c r="B2374" s="84" t="s">
        <v>58</v>
      </c>
      <c r="C2374" s="84" t="s">
        <v>27</v>
      </c>
      <c r="D2374" s="84" t="s">
        <v>27</v>
      </c>
      <c r="E2374" s="84" t="s">
        <v>27</v>
      </c>
      <c r="F2374" s="84">
        <v>64.0</v>
      </c>
      <c r="G2374" s="84" t="s">
        <v>29</v>
      </c>
      <c r="H2374" s="27">
        <v>11.0</v>
      </c>
      <c r="I2374" s="84" t="s">
        <v>59</v>
      </c>
      <c r="J2374" s="84">
        <v>2.0</v>
      </c>
      <c r="K2374" s="84" t="s">
        <v>49</v>
      </c>
      <c r="L2374" s="85">
        <v>20297.9</v>
      </c>
      <c r="M2374" s="85">
        <v>66.78</v>
      </c>
      <c r="N2374" s="84"/>
      <c r="O2374" s="86">
        <v>5.0</v>
      </c>
      <c r="P2374" s="85">
        <v>9046.22</v>
      </c>
      <c r="Q2374" s="87"/>
      <c r="R2374" s="88">
        <v>26000.0</v>
      </c>
      <c r="S2374" s="74">
        <v>141.0</v>
      </c>
      <c r="T2374" s="74">
        <v>22.13789</v>
      </c>
      <c r="U2374" s="74"/>
    </row>
    <row r="2375" hidden="1">
      <c r="A2375" s="83">
        <v>746.0</v>
      </c>
      <c r="B2375" s="84" t="s">
        <v>58</v>
      </c>
      <c r="C2375" s="84" t="s">
        <v>27</v>
      </c>
      <c r="D2375" s="84" t="s">
        <v>27</v>
      </c>
      <c r="E2375" s="84" t="s">
        <v>27</v>
      </c>
      <c r="F2375" s="84">
        <v>64.0</v>
      </c>
      <c r="G2375" s="84" t="s">
        <v>29</v>
      </c>
      <c r="H2375" s="27">
        <v>11.0</v>
      </c>
      <c r="I2375" s="84" t="s">
        <v>59</v>
      </c>
      <c r="J2375" s="84">
        <v>2.0</v>
      </c>
      <c r="K2375" s="84" t="s">
        <v>50</v>
      </c>
      <c r="L2375" s="85">
        <v>18031.01</v>
      </c>
      <c r="M2375" s="85">
        <v>4102.3</v>
      </c>
      <c r="N2375" s="84"/>
      <c r="O2375" s="86">
        <v>31.0</v>
      </c>
      <c r="P2375" s="85">
        <v>64018.94</v>
      </c>
      <c r="Q2375" s="87"/>
      <c r="R2375" s="88">
        <v>4269000.0</v>
      </c>
      <c r="S2375" s="74">
        <v>4938.0</v>
      </c>
      <c r="T2375" s="74">
        <v>27.23612</v>
      </c>
      <c r="U2375" s="74"/>
    </row>
    <row r="2376" hidden="1">
      <c r="A2376" s="83">
        <v>747.0</v>
      </c>
      <c r="B2376" s="84" t="s">
        <v>58</v>
      </c>
      <c r="C2376" s="84" t="s">
        <v>27</v>
      </c>
      <c r="D2376" s="84" t="s">
        <v>27</v>
      </c>
      <c r="E2376" s="84" t="s">
        <v>27</v>
      </c>
      <c r="F2376" s="84">
        <v>64.0</v>
      </c>
      <c r="G2376" s="84" t="s">
        <v>29</v>
      </c>
      <c r="H2376" s="27">
        <v>11.0</v>
      </c>
      <c r="I2376" s="84" t="s">
        <v>59</v>
      </c>
      <c r="J2376" s="84">
        <v>2.0</v>
      </c>
      <c r="K2376" s="84" t="s">
        <v>51</v>
      </c>
      <c r="L2376" s="85"/>
      <c r="M2376" s="85"/>
      <c r="N2376" s="84"/>
      <c r="O2376" s="86"/>
      <c r="P2376" s="85"/>
      <c r="Q2376" s="87"/>
      <c r="R2376" s="88"/>
      <c r="S2376" s="74"/>
      <c r="T2376" s="74"/>
      <c r="U2376" s="74"/>
    </row>
    <row r="2377" hidden="1">
      <c r="A2377" s="83">
        <v>748.0</v>
      </c>
      <c r="B2377" s="84" t="s">
        <v>58</v>
      </c>
      <c r="C2377" s="84" t="s">
        <v>27</v>
      </c>
      <c r="D2377" s="84" t="s">
        <v>27</v>
      </c>
      <c r="E2377" s="84" t="s">
        <v>27</v>
      </c>
      <c r="F2377" s="84">
        <v>64.0</v>
      </c>
      <c r="G2377" s="84" t="s">
        <v>29</v>
      </c>
      <c r="H2377" s="27">
        <v>11.0</v>
      </c>
      <c r="I2377" s="84" t="s">
        <v>59</v>
      </c>
      <c r="J2377" s="84">
        <v>2.0</v>
      </c>
      <c r="K2377" s="84" t="s">
        <v>52</v>
      </c>
      <c r="L2377" s="85"/>
      <c r="M2377" s="85"/>
      <c r="N2377" s="84"/>
      <c r="O2377" s="86"/>
      <c r="P2377" s="85"/>
      <c r="Q2377" s="87"/>
      <c r="R2377" s="88"/>
      <c r="S2377" s="74"/>
      <c r="T2377" s="74"/>
      <c r="U2377" s="74"/>
    </row>
    <row r="2378" hidden="1">
      <c r="A2378" s="83">
        <v>749.0</v>
      </c>
      <c r="B2378" s="84" t="s">
        <v>58</v>
      </c>
      <c r="C2378" s="84" t="s">
        <v>27</v>
      </c>
      <c r="D2378" s="84" t="s">
        <v>27</v>
      </c>
      <c r="E2378" s="84" t="s">
        <v>27</v>
      </c>
      <c r="F2378" s="84">
        <v>64.0</v>
      </c>
      <c r="G2378" s="84" t="s">
        <v>29</v>
      </c>
      <c r="H2378" s="27">
        <v>11.0</v>
      </c>
      <c r="I2378" s="84" t="s">
        <v>59</v>
      </c>
      <c r="J2378" s="84">
        <v>4.0</v>
      </c>
      <c r="K2378" s="84" t="s">
        <v>31</v>
      </c>
      <c r="L2378" s="85">
        <v>49010.69</v>
      </c>
      <c r="M2378" s="85">
        <v>22.43</v>
      </c>
      <c r="N2378" s="84"/>
      <c r="O2378" s="86">
        <v>2.0</v>
      </c>
      <c r="P2378" s="85">
        <v>194172.06</v>
      </c>
      <c r="Q2378" s="87"/>
      <c r="R2378" s="88">
        <v>178000.0</v>
      </c>
      <c r="S2378" s="74">
        <v>1775.0</v>
      </c>
      <c r="T2378" s="74">
        <v>15.55969</v>
      </c>
      <c r="U2378" s="74"/>
    </row>
    <row r="2379" hidden="1">
      <c r="A2379" s="83">
        <v>750.0</v>
      </c>
      <c r="B2379" s="84" t="s">
        <v>58</v>
      </c>
      <c r="C2379" s="84" t="s">
        <v>27</v>
      </c>
      <c r="D2379" s="84" t="s">
        <v>27</v>
      </c>
      <c r="E2379" s="84" t="s">
        <v>27</v>
      </c>
      <c r="F2379" s="84">
        <v>64.0</v>
      </c>
      <c r="G2379" s="84" t="s">
        <v>29</v>
      </c>
      <c r="H2379" s="27">
        <v>11.0</v>
      </c>
      <c r="I2379" s="84" t="s">
        <v>59</v>
      </c>
      <c r="J2379" s="84">
        <v>4.0</v>
      </c>
      <c r="K2379" s="84" t="s">
        <v>32</v>
      </c>
      <c r="L2379" s="85">
        <v>4048.26</v>
      </c>
      <c r="M2379" s="85">
        <v>1622.3</v>
      </c>
      <c r="N2379" s="84"/>
      <c r="O2379" s="86">
        <v>61.0</v>
      </c>
      <c r="P2379" s="85">
        <v>1.890033803E7</v>
      </c>
      <c r="Q2379" s="87"/>
      <c r="R2379" s="88">
        <v>2.0175E7</v>
      </c>
      <c r="S2379" s="74">
        <v>20810.0</v>
      </c>
      <c r="T2379" s="74">
        <v>26.96551</v>
      </c>
      <c r="U2379" s="74"/>
    </row>
    <row r="2380" hidden="1">
      <c r="A2380" s="83">
        <v>751.0</v>
      </c>
      <c r="B2380" s="84" t="s">
        <v>58</v>
      </c>
      <c r="C2380" s="84" t="s">
        <v>27</v>
      </c>
      <c r="D2380" s="84" t="s">
        <v>27</v>
      </c>
      <c r="E2380" s="84" t="s">
        <v>27</v>
      </c>
      <c r="F2380" s="84">
        <v>64.0</v>
      </c>
      <c r="G2380" s="84" t="s">
        <v>29</v>
      </c>
      <c r="H2380" s="27">
        <v>11.0</v>
      </c>
      <c r="I2380" s="84" t="s">
        <v>59</v>
      </c>
      <c r="J2380" s="84">
        <v>4.0</v>
      </c>
      <c r="K2380" s="84" t="s">
        <v>33</v>
      </c>
      <c r="L2380" s="85">
        <v>35749.62</v>
      </c>
      <c r="M2380" s="85">
        <v>190.61</v>
      </c>
      <c r="N2380" s="84"/>
      <c r="O2380" s="86">
        <v>20.0</v>
      </c>
      <c r="P2380" s="85">
        <v>45010.17</v>
      </c>
      <c r="Q2380" s="87"/>
      <c r="R2380" s="88">
        <v>426000.0</v>
      </c>
      <c r="S2380" s="74">
        <v>892.0</v>
      </c>
      <c r="T2380" s="74">
        <v>22.95551</v>
      </c>
      <c r="U2380" s="74"/>
    </row>
    <row r="2381" hidden="1">
      <c r="A2381" s="83">
        <v>752.0</v>
      </c>
      <c r="B2381" s="84" t="s">
        <v>58</v>
      </c>
      <c r="C2381" s="84" t="s">
        <v>27</v>
      </c>
      <c r="D2381" s="84" t="s">
        <v>27</v>
      </c>
      <c r="E2381" s="84" t="s">
        <v>27</v>
      </c>
      <c r="F2381" s="84">
        <v>64.0</v>
      </c>
      <c r="G2381" s="84" t="s">
        <v>29</v>
      </c>
      <c r="H2381" s="27">
        <v>11.0</v>
      </c>
      <c r="I2381" s="84" t="s">
        <v>59</v>
      </c>
      <c r="J2381" s="84">
        <v>4.0</v>
      </c>
      <c r="K2381" s="84" t="s">
        <v>34</v>
      </c>
      <c r="L2381" s="85">
        <v>24810.57</v>
      </c>
      <c r="M2381" s="85">
        <v>27254.3</v>
      </c>
      <c r="N2381" s="84"/>
      <c r="O2381" s="86">
        <v>153.0</v>
      </c>
      <c r="P2381" s="85">
        <v>9047.79</v>
      </c>
      <c r="Q2381" s="87"/>
      <c r="R2381" s="88">
        <v>3882000.0</v>
      </c>
      <c r="S2381" s="74">
        <v>4469.0</v>
      </c>
      <c r="T2381" s="74">
        <v>25.75067</v>
      </c>
      <c r="U2381" s="74"/>
    </row>
    <row r="2382" hidden="1">
      <c r="A2382" s="83">
        <v>753.0</v>
      </c>
      <c r="B2382" s="84" t="s">
        <v>58</v>
      </c>
      <c r="C2382" s="84" t="s">
        <v>27</v>
      </c>
      <c r="D2382" s="84" t="s">
        <v>27</v>
      </c>
      <c r="E2382" s="84" t="s">
        <v>27</v>
      </c>
      <c r="F2382" s="84">
        <v>64.0</v>
      </c>
      <c r="G2382" s="84" t="s">
        <v>29</v>
      </c>
      <c r="H2382" s="27">
        <v>11.0</v>
      </c>
      <c r="I2382" s="84" t="s">
        <v>59</v>
      </c>
      <c r="J2382" s="84">
        <v>4.0</v>
      </c>
      <c r="K2382" s="84" t="s">
        <v>35</v>
      </c>
      <c r="L2382" s="85">
        <v>34924.13</v>
      </c>
      <c r="M2382" s="85">
        <v>95.58</v>
      </c>
      <c r="N2382" s="84"/>
      <c r="O2382" s="86">
        <v>157.0</v>
      </c>
      <c r="P2382" s="85">
        <v>10792.01</v>
      </c>
      <c r="Q2382" s="87"/>
      <c r="R2382" s="88">
        <v>76000.0</v>
      </c>
      <c r="S2382" s="74">
        <v>252.0</v>
      </c>
      <c r="T2382" s="74">
        <v>22.60751</v>
      </c>
      <c r="U2382" s="74"/>
    </row>
    <row r="2383" hidden="1">
      <c r="A2383" s="83">
        <v>754.0</v>
      </c>
      <c r="B2383" s="84" t="s">
        <v>58</v>
      </c>
      <c r="C2383" s="84" t="s">
        <v>27</v>
      </c>
      <c r="D2383" s="84" t="s">
        <v>27</v>
      </c>
      <c r="E2383" s="84" t="s">
        <v>27</v>
      </c>
      <c r="F2383" s="84">
        <v>64.0</v>
      </c>
      <c r="G2383" s="84" t="s">
        <v>29</v>
      </c>
      <c r="H2383" s="27">
        <v>11.0</v>
      </c>
      <c r="I2383" s="84" t="s">
        <v>59</v>
      </c>
      <c r="J2383" s="84">
        <v>4.0</v>
      </c>
      <c r="K2383" s="84" t="s">
        <v>36</v>
      </c>
      <c r="L2383" s="85">
        <v>31110.87</v>
      </c>
      <c r="M2383" s="85">
        <v>65.42</v>
      </c>
      <c r="N2383" s="84"/>
      <c r="O2383" s="86">
        <v>1.0</v>
      </c>
      <c r="P2383" s="85">
        <v>1335.51</v>
      </c>
      <c r="Q2383" s="87"/>
      <c r="R2383" s="88">
        <v>10000.0</v>
      </c>
      <c r="S2383" s="74">
        <v>91.0</v>
      </c>
      <c r="T2383" s="74">
        <v>9.12885</v>
      </c>
      <c r="U2383" s="74"/>
    </row>
    <row r="2384" hidden="1">
      <c r="A2384" s="83">
        <v>755.0</v>
      </c>
      <c r="B2384" s="84" t="s">
        <v>58</v>
      </c>
      <c r="C2384" s="84" t="s">
        <v>27</v>
      </c>
      <c r="D2384" s="84" t="s">
        <v>27</v>
      </c>
      <c r="E2384" s="84" t="s">
        <v>27</v>
      </c>
      <c r="F2384" s="84">
        <v>64.0</v>
      </c>
      <c r="G2384" s="84" t="s">
        <v>29</v>
      </c>
      <c r="H2384" s="27">
        <v>11.0</v>
      </c>
      <c r="I2384" s="84" t="s">
        <v>59</v>
      </c>
      <c r="J2384" s="84">
        <v>4.0</v>
      </c>
      <c r="K2384" s="84" t="s">
        <v>37</v>
      </c>
      <c r="L2384" s="85">
        <v>38284.35</v>
      </c>
      <c r="M2384" s="85">
        <v>37.78</v>
      </c>
      <c r="N2384" s="84"/>
      <c r="O2384" s="86">
        <v>22.0</v>
      </c>
      <c r="P2384" s="85">
        <v>37770.36</v>
      </c>
      <c r="Q2384" s="87"/>
      <c r="R2384" s="88">
        <v>54000.0</v>
      </c>
      <c r="S2384" s="74">
        <v>158.0</v>
      </c>
      <c r="T2384" s="74">
        <v>22.52311</v>
      </c>
      <c r="U2384" s="74"/>
    </row>
    <row r="2385" hidden="1">
      <c r="A2385" s="83">
        <v>756.0</v>
      </c>
      <c r="B2385" s="84" t="s">
        <v>58</v>
      </c>
      <c r="C2385" s="84" t="s">
        <v>27</v>
      </c>
      <c r="D2385" s="84" t="s">
        <v>27</v>
      </c>
      <c r="E2385" s="84" t="s">
        <v>27</v>
      </c>
      <c r="F2385" s="84">
        <v>64.0</v>
      </c>
      <c r="G2385" s="84" t="s">
        <v>29</v>
      </c>
      <c r="H2385" s="27">
        <v>11.0</v>
      </c>
      <c r="I2385" s="84" t="s">
        <v>59</v>
      </c>
      <c r="J2385" s="84">
        <v>4.0</v>
      </c>
      <c r="K2385" s="84" t="s">
        <v>38</v>
      </c>
      <c r="L2385" s="85">
        <v>39766.15</v>
      </c>
      <c r="M2385" s="85">
        <v>145.36</v>
      </c>
      <c r="N2385" s="84"/>
      <c r="O2385" s="86">
        <v>179.0</v>
      </c>
      <c r="P2385" s="85">
        <v>21266.95</v>
      </c>
      <c r="Q2385" s="87"/>
      <c r="R2385" s="88">
        <v>91000.0</v>
      </c>
      <c r="S2385" s="74">
        <v>393.0</v>
      </c>
      <c r="T2385" s="74">
        <v>24.14859</v>
      </c>
      <c r="U2385" s="74"/>
    </row>
    <row r="2386" hidden="1">
      <c r="A2386" s="83">
        <v>757.0</v>
      </c>
      <c r="B2386" s="84" t="s">
        <v>58</v>
      </c>
      <c r="C2386" s="84" t="s">
        <v>27</v>
      </c>
      <c r="D2386" s="84" t="s">
        <v>27</v>
      </c>
      <c r="E2386" s="84" t="s">
        <v>27</v>
      </c>
      <c r="F2386" s="84">
        <v>64.0</v>
      </c>
      <c r="G2386" s="84" t="s">
        <v>29</v>
      </c>
      <c r="H2386" s="27">
        <v>11.0</v>
      </c>
      <c r="I2386" s="84" t="s">
        <v>59</v>
      </c>
      <c r="J2386" s="84">
        <v>4.0</v>
      </c>
      <c r="K2386" s="84" t="s">
        <v>39</v>
      </c>
      <c r="L2386" s="85">
        <v>53645.3</v>
      </c>
      <c r="M2386" s="85">
        <v>29.18</v>
      </c>
      <c r="N2386" s="84"/>
      <c r="O2386" s="86">
        <v>22.0</v>
      </c>
      <c r="P2386" s="85">
        <v>79204.23</v>
      </c>
      <c r="Q2386" s="87"/>
      <c r="R2386" s="88">
        <v>89000.0</v>
      </c>
      <c r="S2386" s="74">
        <v>345.0</v>
      </c>
      <c r="T2386" s="74">
        <v>22.95853</v>
      </c>
      <c r="U2386" s="74"/>
    </row>
    <row r="2387" hidden="1">
      <c r="A2387" s="83">
        <v>758.0</v>
      </c>
      <c r="B2387" s="84" t="s">
        <v>58</v>
      </c>
      <c r="C2387" s="84" t="s">
        <v>27</v>
      </c>
      <c r="D2387" s="84" t="s">
        <v>27</v>
      </c>
      <c r="E2387" s="84" t="s">
        <v>27</v>
      </c>
      <c r="F2387" s="84">
        <v>64.0</v>
      </c>
      <c r="G2387" s="84" t="s">
        <v>29</v>
      </c>
      <c r="H2387" s="27">
        <v>11.0</v>
      </c>
      <c r="I2387" s="84" t="s">
        <v>59</v>
      </c>
      <c r="J2387" s="84">
        <v>4.0</v>
      </c>
      <c r="K2387" s="84" t="s">
        <v>40</v>
      </c>
      <c r="L2387" s="85">
        <v>35772.74</v>
      </c>
      <c r="M2387" s="85">
        <v>958.09</v>
      </c>
      <c r="N2387" s="84"/>
      <c r="O2387" s="86">
        <v>110.0</v>
      </c>
      <c r="P2387" s="85">
        <v>126416.2</v>
      </c>
      <c r="Q2387" s="87"/>
      <c r="R2387" s="88">
        <v>328000.0</v>
      </c>
      <c r="S2387" s="74">
        <v>836.0</v>
      </c>
      <c r="T2387" s="74">
        <v>23.25423</v>
      </c>
      <c r="U2387" s="74"/>
    </row>
    <row r="2388" hidden="1">
      <c r="A2388" s="83">
        <v>759.0</v>
      </c>
      <c r="B2388" s="84" t="s">
        <v>58</v>
      </c>
      <c r="C2388" s="84" t="s">
        <v>27</v>
      </c>
      <c r="D2388" s="84" t="s">
        <v>27</v>
      </c>
      <c r="E2388" s="84" t="s">
        <v>27</v>
      </c>
      <c r="F2388" s="84">
        <v>64.0</v>
      </c>
      <c r="G2388" s="84" t="s">
        <v>29</v>
      </c>
      <c r="H2388" s="27">
        <v>11.0</v>
      </c>
      <c r="I2388" s="84" t="s">
        <v>59</v>
      </c>
      <c r="J2388" s="84">
        <v>4.0</v>
      </c>
      <c r="K2388" s="84" t="s">
        <v>41</v>
      </c>
      <c r="L2388" s="85">
        <v>3874.69</v>
      </c>
      <c r="M2388" s="85">
        <v>1308.06</v>
      </c>
      <c r="N2388" s="84"/>
      <c r="O2388" s="86">
        <v>30.0</v>
      </c>
      <c r="P2388" s="85">
        <v>1874.74</v>
      </c>
      <c r="Q2388" s="87"/>
      <c r="R2388" s="88">
        <v>188000.0</v>
      </c>
      <c r="S2388" s="74">
        <v>586.0</v>
      </c>
      <c r="T2388" s="74">
        <v>25.67023</v>
      </c>
      <c r="U2388" s="74"/>
    </row>
    <row r="2389" hidden="1">
      <c r="A2389" s="83">
        <v>760.0</v>
      </c>
      <c r="B2389" s="84" t="s">
        <v>58</v>
      </c>
      <c r="C2389" s="84" t="s">
        <v>27</v>
      </c>
      <c r="D2389" s="84" t="s">
        <v>27</v>
      </c>
      <c r="E2389" s="84" t="s">
        <v>27</v>
      </c>
      <c r="F2389" s="84">
        <v>64.0</v>
      </c>
      <c r="G2389" s="84" t="s">
        <v>29</v>
      </c>
      <c r="H2389" s="27">
        <v>11.0</v>
      </c>
      <c r="I2389" s="84" t="s">
        <v>59</v>
      </c>
      <c r="J2389" s="84">
        <v>4.0</v>
      </c>
      <c r="K2389" s="84" t="s">
        <v>42</v>
      </c>
      <c r="L2389" s="85">
        <v>28673.46</v>
      </c>
      <c r="M2389" s="85">
        <v>50.99</v>
      </c>
      <c r="N2389" s="84"/>
      <c r="O2389" s="86">
        <v>141.0</v>
      </c>
      <c r="P2389" s="85">
        <v>4501.54</v>
      </c>
      <c r="Q2389" s="87"/>
      <c r="R2389" s="88">
        <v>60000.0</v>
      </c>
      <c r="S2389" s="74">
        <v>210.0</v>
      </c>
      <c r="T2389" s="74">
        <v>23.13394</v>
      </c>
      <c r="U2389" s="74"/>
    </row>
    <row r="2390" hidden="1">
      <c r="A2390" s="83">
        <v>761.0</v>
      </c>
      <c r="B2390" s="84" t="s">
        <v>58</v>
      </c>
      <c r="C2390" s="84" t="s">
        <v>27</v>
      </c>
      <c r="D2390" s="84" t="s">
        <v>27</v>
      </c>
      <c r="E2390" s="84" t="s">
        <v>27</v>
      </c>
      <c r="F2390" s="84">
        <v>64.0</v>
      </c>
      <c r="G2390" s="84" t="s">
        <v>29</v>
      </c>
      <c r="H2390" s="27">
        <v>11.0</v>
      </c>
      <c r="I2390" s="84" t="s">
        <v>59</v>
      </c>
      <c r="J2390" s="84">
        <v>4.0</v>
      </c>
      <c r="K2390" s="84" t="s">
        <v>43</v>
      </c>
      <c r="L2390" s="85">
        <v>3879.64</v>
      </c>
      <c r="M2390" s="85">
        <v>908.4</v>
      </c>
      <c r="N2390" s="84"/>
      <c r="O2390" s="86">
        <v>139.0</v>
      </c>
      <c r="P2390" s="85">
        <v>2.643994E7</v>
      </c>
      <c r="Q2390" s="87"/>
      <c r="R2390" s="88">
        <v>2.7237E7</v>
      </c>
      <c r="S2390" s="74">
        <v>27677.0</v>
      </c>
      <c r="T2390" s="74">
        <v>17.91232</v>
      </c>
      <c r="U2390" s="74"/>
    </row>
    <row r="2391" hidden="1">
      <c r="A2391" s="83">
        <v>762.0</v>
      </c>
      <c r="B2391" s="84" t="s">
        <v>58</v>
      </c>
      <c r="C2391" s="84" t="s">
        <v>27</v>
      </c>
      <c r="D2391" s="84" t="s">
        <v>27</v>
      </c>
      <c r="E2391" s="84" t="s">
        <v>27</v>
      </c>
      <c r="F2391" s="84">
        <v>64.0</v>
      </c>
      <c r="G2391" s="84" t="s">
        <v>29</v>
      </c>
      <c r="H2391" s="27">
        <v>11.0</v>
      </c>
      <c r="I2391" s="84" t="s">
        <v>59</v>
      </c>
      <c r="J2391" s="84">
        <v>4.0</v>
      </c>
      <c r="K2391" s="84" t="s">
        <v>44</v>
      </c>
      <c r="L2391" s="85">
        <v>27862.92</v>
      </c>
      <c r="M2391" s="85">
        <v>130.48</v>
      </c>
      <c r="N2391" s="84"/>
      <c r="O2391" s="86">
        <v>7.0</v>
      </c>
      <c r="P2391" s="85">
        <v>4182.44</v>
      </c>
      <c r="Q2391" s="87"/>
      <c r="R2391" s="88">
        <v>21000.0</v>
      </c>
      <c r="S2391" s="74">
        <v>174.0</v>
      </c>
      <c r="T2391" s="74">
        <v>22.54398</v>
      </c>
      <c r="U2391" s="74"/>
    </row>
    <row r="2392" hidden="1">
      <c r="A2392" s="83">
        <v>763.0</v>
      </c>
      <c r="B2392" s="84" t="s">
        <v>58</v>
      </c>
      <c r="C2392" s="84" t="s">
        <v>27</v>
      </c>
      <c r="D2392" s="84" t="s">
        <v>27</v>
      </c>
      <c r="E2392" s="84" t="s">
        <v>27</v>
      </c>
      <c r="F2392" s="84">
        <v>64.0</v>
      </c>
      <c r="G2392" s="84" t="s">
        <v>29</v>
      </c>
      <c r="H2392" s="27">
        <v>11.0</v>
      </c>
      <c r="I2392" s="84" t="s">
        <v>59</v>
      </c>
      <c r="J2392" s="84">
        <v>4.0</v>
      </c>
      <c r="K2392" s="84" t="s">
        <v>45</v>
      </c>
      <c r="L2392" s="85">
        <v>27157.8</v>
      </c>
      <c r="M2392" s="85">
        <v>234.21</v>
      </c>
      <c r="N2392" s="84"/>
      <c r="O2392" s="86">
        <v>16.0</v>
      </c>
      <c r="P2392" s="85">
        <v>3437.1</v>
      </c>
      <c r="Q2392" s="87"/>
      <c r="R2392" s="88">
        <v>115000.0</v>
      </c>
      <c r="S2392" s="74">
        <v>494.0</v>
      </c>
      <c r="T2392" s="74">
        <v>24.8737</v>
      </c>
      <c r="U2392" s="74"/>
    </row>
    <row r="2393" hidden="1">
      <c r="A2393" s="83">
        <v>764.0</v>
      </c>
      <c r="B2393" s="84" t="s">
        <v>58</v>
      </c>
      <c r="C2393" s="84" t="s">
        <v>27</v>
      </c>
      <c r="D2393" s="84" t="s">
        <v>27</v>
      </c>
      <c r="E2393" s="84" t="s">
        <v>27</v>
      </c>
      <c r="F2393" s="84">
        <v>64.0</v>
      </c>
      <c r="G2393" s="84" t="s">
        <v>29</v>
      </c>
      <c r="H2393" s="27">
        <v>11.0</v>
      </c>
      <c r="I2393" s="84" t="s">
        <v>59</v>
      </c>
      <c r="J2393" s="84">
        <v>4.0</v>
      </c>
      <c r="K2393" s="84" t="s">
        <v>46</v>
      </c>
      <c r="L2393" s="85">
        <v>2865.86</v>
      </c>
      <c r="M2393" s="85">
        <v>63426.1</v>
      </c>
      <c r="N2393" s="84"/>
      <c r="O2393" s="86">
        <v>9.0</v>
      </c>
      <c r="P2393" s="85">
        <v>6353.75</v>
      </c>
      <c r="Q2393" s="87"/>
      <c r="R2393" s="88">
        <v>6369000.0</v>
      </c>
      <c r="S2393" s="74">
        <v>6594.0</v>
      </c>
      <c r="T2393" s="74">
        <v>24.79668</v>
      </c>
      <c r="U2393" s="74"/>
    </row>
    <row r="2394" hidden="1">
      <c r="A2394" s="83">
        <v>765.0</v>
      </c>
      <c r="B2394" s="84" t="s">
        <v>58</v>
      </c>
      <c r="C2394" s="84" t="s">
        <v>27</v>
      </c>
      <c r="D2394" s="84" t="s">
        <v>27</v>
      </c>
      <c r="E2394" s="84" t="s">
        <v>27</v>
      </c>
      <c r="F2394" s="84">
        <v>64.0</v>
      </c>
      <c r="G2394" s="84" t="s">
        <v>29</v>
      </c>
      <c r="H2394" s="27">
        <v>11.0</v>
      </c>
      <c r="I2394" s="84" t="s">
        <v>59</v>
      </c>
      <c r="J2394" s="84">
        <v>4.0</v>
      </c>
      <c r="K2394" s="84" t="s">
        <v>47</v>
      </c>
      <c r="L2394" s="85">
        <v>24738.17</v>
      </c>
      <c r="M2394" s="85">
        <v>2703.94</v>
      </c>
      <c r="N2394" s="84"/>
      <c r="O2394" s="86">
        <v>15.0</v>
      </c>
      <c r="P2394" s="85">
        <v>64158.84</v>
      </c>
      <c r="Q2394" s="87"/>
      <c r="R2394" s="88">
        <v>1189000.0</v>
      </c>
      <c r="S2394" s="74">
        <v>1496.0</v>
      </c>
      <c r="T2394" s="74">
        <v>23.85232</v>
      </c>
      <c r="U2394" s="74"/>
    </row>
    <row r="2395" hidden="1">
      <c r="A2395" s="83">
        <v>766.0</v>
      </c>
      <c r="B2395" s="84" t="s">
        <v>58</v>
      </c>
      <c r="C2395" s="84" t="s">
        <v>27</v>
      </c>
      <c r="D2395" s="84" t="s">
        <v>27</v>
      </c>
      <c r="E2395" s="84" t="s">
        <v>27</v>
      </c>
      <c r="F2395" s="84">
        <v>64.0</v>
      </c>
      <c r="G2395" s="84" t="s">
        <v>29</v>
      </c>
      <c r="H2395" s="27">
        <v>11.0</v>
      </c>
      <c r="I2395" s="84" t="s">
        <v>59</v>
      </c>
      <c r="J2395" s="84">
        <v>4.0</v>
      </c>
      <c r="K2395" s="84" t="s">
        <v>48</v>
      </c>
      <c r="L2395" s="85">
        <v>43638.78</v>
      </c>
      <c r="M2395" s="85">
        <v>27002.68</v>
      </c>
      <c r="N2395" s="84"/>
      <c r="O2395" s="86">
        <v>25.0</v>
      </c>
      <c r="P2395" s="85">
        <v>33641.14</v>
      </c>
      <c r="Q2395" s="87"/>
      <c r="R2395" s="88">
        <v>4914000.0</v>
      </c>
      <c r="S2395" s="74">
        <v>5306.0</v>
      </c>
      <c r="T2395" s="74">
        <v>24.3943</v>
      </c>
      <c r="U2395" s="74"/>
    </row>
    <row r="2396" hidden="1">
      <c r="A2396" s="83">
        <v>767.0</v>
      </c>
      <c r="B2396" s="84" t="s">
        <v>58</v>
      </c>
      <c r="C2396" s="84" t="s">
        <v>27</v>
      </c>
      <c r="D2396" s="84" t="s">
        <v>27</v>
      </c>
      <c r="E2396" s="84" t="s">
        <v>27</v>
      </c>
      <c r="F2396" s="84">
        <v>64.0</v>
      </c>
      <c r="G2396" s="84" t="s">
        <v>29</v>
      </c>
      <c r="H2396" s="27">
        <v>11.0</v>
      </c>
      <c r="I2396" s="84" t="s">
        <v>59</v>
      </c>
      <c r="J2396" s="84">
        <v>4.0</v>
      </c>
      <c r="K2396" s="84" t="s">
        <v>49</v>
      </c>
      <c r="L2396" s="85">
        <v>41510.83</v>
      </c>
      <c r="M2396" s="85">
        <v>66.46</v>
      </c>
      <c r="N2396" s="84"/>
      <c r="O2396" s="86">
        <v>5.0</v>
      </c>
      <c r="P2396" s="85">
        <v>25547.26</v>
      </c>
      <c r="Q2396" s="87"/>
      <c r="R2396" s="88">
        <v>42000.0</v>
      </c>
      <c r="S2396" s="74">
        <v>191.0</v>
      </c>
      <c r="T2396" s="74">
        <v>22.17239</v>
      </c>
      <c r="U2396" s="74"/>
    </row>
    <row r="2397" hidden="1">
      <c r="A2397" s="83">
        <v>768.0</v>
      </c>
      <c r="B2397" s="84" t="s">
        <v>58</v>
      </c>
      <c r="C2397" s="84" t="s">
        <v>27</v>
      </c>
      <c r="D2397" s="84" t="s">
        <v>27</v>
      </c>
      <c r="E2397" s="84" t="s">
        <v>27</v>
      </c>
      <c r="F2397" s="84">
        <v>64.0</v>
      </c>
      <c r="G2397" s="84" t="s">
        <v>29</v>
      </c>
      <c r="H2397" s="27">
        <v>11.0</v>
      </c>
      <c r="I2397" s="84" t="s">
        <v>59</v>
      </c>
      <c r="J2397" s="84">
        <v>4.0</v>
      </c>
      <c r="K2397" s="84" t="s">
        <v>50</v>
      </c>
      <c r="L2397" s="85">
        <v>35728.58</v>
      </c>
      <c r="M2397" s="85">
        <v>7866.27</v>
      </c>
      <c r="N2397" s="84"/>
      <c r="O2397" s="86">
        <v>31.0</v>
      </c>
      <c r="P2397" s="85">
        <v>127864.66</v>
      </c>
      <c r="Q2397" s="87"/>
      <c r="R2397" s="88">
        <v>8414000.0</v>
      </c>
      <c r="S2397" s="74">
        <v>9161.0</v>
      </c>
      <c r="T2397" s="74">
        <v>27.54385</v>
      </c>
      <c r="U2397" s="74"/>
    </row>
    <row r="2398" hidden="1">
      <c r="A2398" s="83">
        <v>769.0</v>
      </c>
      <c r="B2398" s="84" t="s">
        <v>58</v>
      </c>
      <c r="C2398" s="84" t="s">
        <v>27</v>
      </c>
      <c r="D2398" s="84" t="s">
        <v>27</v>
      </c>
      <c r="E2398" s="84" t="s">
        <v>27</v>
      </c>
      <c r="F2398" s="84">
        <v>64.0</v>
      </c>
      <c r="G2398" s="84" t="s">
        <v>29</v>
      </c>
      <c r="H2398" s="27">
        <v>11.0</v>
      </c>
      <c r="I2398" s="84" t="s">
        <v>59</v>
      </c>
      <c r="J2398" s="84">
        <v>4.0</v>
      </c>
      <c r="K2398" s="84" t="s">
        <v>51</v>
      </c>
      <c r="L2398" s="85"/>
      <c r="M2398" s="85"/>
      <c r="N2398" s="84"/>
      <c r="O2398" s="86"/>
      <c r="P2398" s="85"/>
      <c r="Q2398" s="87"/>
      <c r="R2398" s="88"/>
      <c r="S2398" s="74"/>
      <c r="T2398" s="74"/>
      <c r="U2398" s="74"/>
    </row>
    <row r="2399" hidden="1">
      <c r="A2399" s="83">
        <v>770.0</v>
      </c>
      <c r="B2399" s="84" t="s">
        <v>58</v>
      </c>
      <c r="C2399" s="84" t="s">
        <v>27</v>
      </c>
      <c r="D2399" s="84" t="s">
        <v>27</v>
      </c>
      <c r="E2399" s="84" t="s">
        <v>27</v>
      </c>
      <c r="F2399" s="84">
        <v>64.0</v>
      </c>
      <c r="G2399" s="84" t="s">
        <v>29</v>
      </c>
      <c r="H2399" s="27">
        <v>11.0</v>
      </c>
      <c r="I2399" s="84" t="s">
        <v>59</v>
      </c>
      <c r="J2399" s="84">
        <v>4.0</v>
      </c>
      <c r="K2399" s="84" t="s">
        <v>52</v>
      </c>
      <c r="L2399" s="85"/>
      <c r="M2399" s="85"/>
      <c r="N2399" s="84"/>
      <c r="O2399" s="86"/>
      <c r="P2399" s="85"/>
      <c r="Q2399" s="87"/>
      <c r="R2399" s="88"/>
      <c r="S2399" s="74"/>
      <c r="T2399" s="74"/>
      <c r="U2399" s="74"/>
    </row>
    <row r="2400" hidden="1">
      <c r="A2400" s="83">
        <v>771.0</v>
      </c>
      <c r="B2400" s="84" t="s">
        <v>58</v>
      </c>
      <c r="C2400" s="84" t="s">
        <v>27</v>
      </c>
      <c r="D2400" s="84" t="s">
        <v>27</v>
      </c>
      <c r="E2400" s="84" t="s">
        <v>27</v>
      </c>
      <c r="F2400" s="84">
        <v>64.0</v>
      </c>
      <c r="G2400" s="84" t="s">
        <v>29</v>
      </c>
      <c r="H2400" s="27">
        <v>11.0</v>
      </c>
      <c r="I2400" s="84" t="s">
        <v>59</v>
      </c>
      <c r="J2400" s="84">
        <v>8.0</v>
      </c>
      <c r="K2400" s="84" t="s">
        <v>31</v>
      </c>
      <c r="L2400" s="85">
        <v>250667.19</v>
      </c>
      <c r="M2400" s="85">
        <v>106.42</v>
      </c>
      <c r="N2400" s="84"/>
      <c r="O2400" s="86">
        <v>4.0</v>
      </c>
      <c r="P2400" s="85">
        <v>337115.02</v>
      </c>
      <c r="Q2400" s="87"/>
      <c r="R2400" s="88">
        <v>125000.0</v>
      </c>
      <c r="S2400" s="74">
        <v>2235.0</v>
      </c>
      <c r="T2400" s="74">
        <v>26.96347</v>
      </c>
      <c r="U2400" s="74"/>
    </row>
    <row r="2401" hidden="1">
      <c r="A2401" s="83">
        <v>772.0</v>
      </c>
      <c r="B2401" s="84" t="s">
        <v>58</v>
      </c>
      <c r="C2401" s="84" t="s">
        <v>27</v>
      </c>
      <c r="D2401" s="84" t="s">
        <v>27</v>
      </c>
      <c r="E2401" s="84" t="s">
        <v>27</v>
      </c>
      <c r="F2401" s="84">
        <v>64.0</v>
      </c>
      <c r="G2401" s="84" t="s">
        <v>29</v>
      </c>
      <c r="H2401" s="27">
        <v>11.0</v>
      </c>
      <c r="I2401" s="84" t="s">
        <v>59</v>
      </c>
      <c r="J2401" s="84">
        <v>8.0</v>
      </c>
      <c r="K2401" s="84" t="s">
        <v>32</v>
      </c>
      <c r="L2401" s="85">
        <v>7795.36</v>
      </c>
      <c r="M2401" s="85">
        <v>2341.81</v>
      </c>
      <c r="N2401" s="84"/>
      <c r="O2401" s="86">
        <v>61.0</v>
      </c>
      <c r="P2401" s="85">
        <v>8.004174612E7</v>
      </c>
      <c r="Q2401" s="87"/>
      <c r="R2401" s="88">
        <v>8.8273E7</v>
      </c>
      <c r="S2401" s="74">
        <v>83630.0</v>
      </c>
      <c r="T2401" s="74">
        <v>27.03595</v>
      </c>
      <c r="U2401" s="74"/>
    </row>
    <row r="2402" hidden="1">
      <c r="A2402" s="83">
        <v>773.0</v>
      </c>
      <c r="B2402" s="84" t="s">
        <v>58</v>
      </c>
      <c r="C2402" s="84" t="s">
        <v>27</v>
      </c>
      <c r="D2402" s="84" t="s">
        <v>27</v>
      </c>
      <c r="E2402" s="84" t="s">
        <v>27</v>
      </c>
      <c r="F2402" s="84">
        <v>64.0</v>
      </c>
      <c r="G2402" s="84" t="s">
        <v>29</v>
      </c>
      <c r="H2402" s="27">
        <v>11.0</v>
      </c>
      <c r="I2402" s="84" t="s">
        <v>59</v>
      </c>
      <c r="J2402" s="84">
        <v>8.0</v>
      </c>
      <c r="K2402" s="84" t="s">
        <v>33</v>
      </c>
      <c r="L2402" s="85">
        <v>170323.09</v>
      </c>
      <c r="M2402" s="85">
        <v>1387.64</v>
      </c>
      <c r="N2402" s="84"/>
      <c r="O2402" s="86">
        <v>24.0</v>
      </c>
      <c r="P2402" s="85">
        <v>89319.18</v>
      </c>
      <c r="Q2402" s="87"/>
      <c r="R2402" s="88">
        <v>886000.0</v>
      </c>
      <c r="S2402" s="74">
        <v>1490.0</v>
      </c>
      <c r="T2402" s="74">
        <v>23.14771</v>
      </c>
      <c r="U2402" s="74"/>
    </row>
    <row r="2403" hidden="1">
      <c r="A2403" s="83">
        <v>774.0</v>
      </c>
      <c r="B2403" s="84" t="s">
        <v>58</v>
      </c>
      <c r="C2403" s="84" t="s">
        <v>27</v>
      </c>
      <c r="D2403" s="84" t="s">
        <v>27</v>
      </c>
      <c r="E2403" s="84" t="s">
        <v>27</v>
      </c>
      <c r="F2403" s="84">
        <v>64.0</v>
      </c>
      <c r="G2403" s="84" t="s">
        <v>29</v>
      </c>
      <c r="H2403" s="27">
        <v>11.0</v>
      </c>
      <c r="I2403" s="84" t="s">
        <v>59</v>
      </c>
      <c r="J2403" s="84">
        <v>8.0</v>
      </c>
      <c r="K2403" s="84" t="s">
        <v>34</v>
      </c>
      <c r="L2403" s="85">
        <v>89602.04</v>
      </c>
      <c r="M2403" s="85">
        <v>196155.33</v>
      </c>
      <c r="N2403" s="84"/>
      <c r="O2403" s="86">
        <v>155.0</v>
      </c>
      <c r="P2403" s="85">
        <v>23645.04</v>
      </c>
      <c r="Q2403" s="87"/>
      <c r="R2403" s="88">
        <v>7744000.0</v>
      </c>
      <c r="S2403" s="74">
        <v>8385.0</v>
      </c>
      <c r="T2403" s="74">
        <v>25.17088</v>
      </c>
      <c r="U2403" s="74"/>
    </row>
    <row r="2404" hidden="1">
      <c r="A2404" s="83">
        <v>775.0</v>
      </c>
      <c r="B2404" s="84" t="s">
        <v>58</v>
      </c>
      <c r="C2404" s="84" t="s">
        <v>27</v>
      </c>
      <c r="D2404" s="84" t="s">
        <v>27</v>
      </c>
      <c r="E2404" s="84" t="s">
        <v>27</v>
      </c>
      <c r="F2404" s="84">
        <v>64.0</v>
      </c>
      <c r="G2404" s="84" t="s">
        <v>29</v>
      </c>
      <c r="H2404" s="27">
        <v>11.0</v>
      </c>
      <c r="I2404" s="84" t="s">
        <v>59</v>
      </c>
      <c r="J2404" s="84">
        <v>8.0</v>
      </c>
      <c r="K2404" s="84" t="s">
        <v>35</v>
      </c>
      <c r="L2404" s="85">
        <v>173319.8</v>
      </c>
      <c r="M2404" s="85">
        <v>444.21</v>
      </c>
      <c r="N2404" s="84"/>
      <c r="O2404" s="86">
        <v>294.0</v>
      </c>
      <c r="P2404" s="85">
        <v>21937.7</v>
      </c>
      <c r="Q2404" s="87"/>
      <c r="R2404" s="88">
        <v>81000.0</v>
      </c>
      <c r="S2404" s="74">
        <v>313.0</v>
      </c>
      <c r="T2404" s="74">
        <v>23.01093</v>
      </c>
      <c r="U2404" s="74"/>
    </row>
    <row r="2405" hidden="1">
      <c r="A2405" s="83">
        <v>776.0</v>
      </c>
      <c r="B2405" s="84" t="s">
        <v>58</v>
      </c>
      <c r="C2405" s="84" t="s">
        <v>27</v>
      </c>
      <c r="D2405" s="84" t="s">
        <v>27</v>
      </c>
      <c r="E2405" s="84" t="s">
        <v>27</v>
      </c>
      <c r="F2405" s="84">
        <v>64.0</v>
      </c>
      <c r="G2405" s="84" t="s">
        <v>29</v>
      </c>
      <c r="H2405" s="27">
        <v>11.0</v>
      </c>
      <c r="I2405" s="84" t="s">
        <v>59</v>
      </c>
      <c r="J2405" s="84">
        <v>8.0</v>
      </c>
      <c r="K2405" s="84" t="s">
        <v>36</v>
      </c>
      <c r="L2405" s="85">
        <v>158248.0</v>
      </c>
      <c r="M2405" s="85">
        <v>320.17</v>
      </c>
      <c r="N2405" s="84"/>
      <c r="O2405" s="86">
        <v>2.0</v>
      </c>
      <c r="P2405" s="85">
        <v>2658.93</v>
      </c>
      <c r="Q2405" s="87"/>
      <c r="R2405" s="88">
        <v>11000.0</v>
      </c>
      <c r="S2405" s="74">
        <v>87.0</v>
      </c>
      <c r="T2405" s="74">
        <v>9.18772</v>
      </c>
      <c r="U2405" s="74"/>
    </row>
    <row r="2406" hidden="1">
      <c r="A2406" s="83">
        <v>777.0</v>
      </c>
      <c r="B2406" s="84" t="s">
        <v>58</v>
      </c>
      <c r="C2406" s="84" t="s">
        <v>27</v>
      </c>
      <c r="D2406" s="84" t="s">
        <v>27</v>
      </c>
      <c r="E2406" s="84" t="s">
        <v>27</v>
      </c>
      <c r="F2406" s="84">
        <v>64.0</v>
      </c>
      <c r="G2406" s="84" t="s">
        <v>29</v>
      </c>
      <c r="H2406" s="27">
        <v>11.0</v>
      </c>
      <c r="I2406" s="84" t="s">
        <v>59</v>
      </c>
      <c r="J2406" s="84">
        <v>8.0</v>
      </c>
      <c r="K2406" s="84" t="s">
        <v>37</v>
      </c>
      <c r="L2406" s="85">
        <v>183732.23</v>
      </c>
      <c r="M2406" s="85">
        <v>160.56</v>
      </c>
      <c r="N2406" s="84"/>
      <c r="O2406" s="86">
        <v>24.0</v>
      </c>
      <c r="P2406" s="85">
        <v>77036.27</v>
      </c>
      <c r="Q2406" s="87"/>
      <c r="R2406" s="88">
        <v>67000.0</v>
      </c>
      <c r="S2406" s="74">
        <v>159.0</v>
      </c>
      <c r="T2406" s="74">
        <v>22.68091</v>
      </c>
      <c r="U2406" s="74"/>
    </row>
    <row r="2407" hidden="1">
      <c r="A2407" s="83">
        <v>778.0</v>
      </c>
      <c r="B2407" s="84" t="s">
        <v>58</v>
      </c>
      <c r="C2407" s="84" t="s">
        <v>27</v>
      </c>
      <c r="D2407" s="84" t="s">
        <v>27</v>
      </c>
      <c r="E2407" s="84" t="s">
        <v>27</v>
      </c>
      <c r="F2407" s="84">
        <v>64.0</v>
      </c>
      <c r="G2407" s="84" t="s">
        <v>29</v>
      </c>
      <c r="H2407" s="27">
        <v>11.0</v>
      </c>
      <c r="I2407" s="84" t="s">
        <v>59</v>
      </c>
      <c r="J2407" s="84">
        <v>8.0</v>
      </c>
      <c r="K2407" s="84" t="s">
        <v>38</v>
      </c>
      <c r="L2407" s="85">
        <v>199879.91</v>
      </c>
      <c r="M2407" s="85">
        <v>341.65</v>
      </c>
      <c r="N2407" s="84"/>
      <c r="O2407" s="86">
        <v>316.0</v>
      </c>
      <c r="P2407" s="85">
        <v>48356.42</v>
      </c>
      <c r="Q2407" s="87"/>
      <c r="R2407" s="88">
        <v>104000.0</v>
      </c>
      <c r="S2407" s="74">
        <v>455.0</v>
      </c>
      <c r="T2407" s="74">
        <v>23.68411</v>
      </c>
      <c r="U2407" s="74"/>
    </row>
    <row r="2408" hidden="1">
      <c r="A2408" s="83">
        <v>779.0</v>
      </c>
      <c r="B2408" s="84" t="s">
        <v>58</v>
      </c>
      <c r="C2408" s="84" t="s">
        <v>27</v>
      </c>
      <c r="D2408" s="84" t="s">
        <v>27</v>
      </c>
      <c r="E2408" s="84" t="s">
        <v>27</v>
      </c>
      <c r="F2408" s="84">
        <v>64.0</v>
      </c>
      <c r="G2408" s="84" t="s">
        <v>29</v>
      </c>
      <c r="H2408" s="27">
        <v>11.0</v>
      </c>
      <c r="I2408" s="84" t="s">
        <v>59</v>
      </c>
      <c r="J2408" s="84">
        <v>8.0</v>
      </c>
      <c r="K2408" s="84" t="s">
        <v>39</v>
      </c>
      <c r="L2408" s="85">
        <v>253469.49</v>
      </c>
      <c r="M2408" s="85">
        <v>114.43</v>
      </c>
      <c r="N2408" s="84"/>
      <c r="O2408" s="86">
        <v>24.0</v>
      </c>
      <c r="P2408" s="85">
        <v>169718.81</v>
      </c>
      <c r="Q2408" s="87"/>
      <c r="R2408" s="88">
        <v>126000.0</v>
      </c>
      <c r="S2408" s="74">
        <v>487.0</v>
      </c>
      <c r="T2408" s="74">
        <v>22.91584</v>
      </c>
      <c r="U2408" s="74"/>
    </row>
    <row r="2409" hidden="1">
      <c r="A2409" s="83">
        <v>780.0</v>
      </c>
      <c r="B2409" s="84" t="s">
        <v>58</v>
      </c>
      <c r="C2409" s="84" t="s">
        <v>27</v>
      </c>
      <c r="D2409" s="84" t="s">
        <v>27</v>
      </c>
      <c r="E2409" s="84" t="s">
        <v>27</v>
      </c>
      <c r="F2409" s="84">
        <v>64.0</v>
      </c>
      <c r="G2409" s="84" t="s">
        <v>29</v>
      </c>
      <c r="H2409" s="27">
        <v>11.0</v>
      </c>
      <c r="I2409" s="84" t="s">
        <v>59</v>
      </c>
      <c r="J2409" s="84">
        <v>8.0</v>
      </c>
      <c r="K2409" s="84" t="s">
        <v>40</v>
      </c>
      <c r="L2409" s="85">
        <v>168589.51</v>
      </c>
      <c r="M2409" s="85">
        <v>5539.29</v>
      </c>
      <c r="N2409" s="84"/>
      <c r="O2409" s="86">
        <v>114.0</v>
      </c>
      <c r="P2409" s="85">
        <v>253461.14</v>
      </c>
      <c r="Q2409" s="87"/>
      <c r="R2409" s="88">
        <v>972000.0</v>
      </c>
      <c r="S2409" s="74">
        <v>1689.0</v>
      </c>
      <c r="T2409" s="74">
        <v>22.90196</v>
      </c>
      <c r="U2409" s="74"/>
    </row>
    <row r="2410" hidden="1">
      <c r="A2410" s="83">
        <v>781.0</v>
      </c>
      <c r="B2410" s="84" t="s">
        <v>58</v>
      </c>
      <c r="C2410" s="84" t="s">
        <v>27</v>
      </c>
      <c r="D2410" s="84" t="s">
        <v>27</v>
      </c>
      <c r="E2410" s="84" t="s">
        <v>27</v>
      </c>
      <c r="F2410" s="84">
        <v>64.0</v>
      </c>
      <c r="G2410" s="84" t="s">
        <v>29</v>
      </c>
      <c r="H2410" s="27">
        <v>11.0</v>
      </c>
      <c r="I2410" s="84" t="s">
        <v>59</v>
      </c>
      <c r="J2410" s="84">
        <v>8.0</v>
      </c>
      <c r="K2410" s="84" t="s">
        <v>41</v>
      </c>
      <c r="L2410" s="85">
        <v>7759.65</v>
      </c>
      <c r="M2410" s="85">
        <v>2116.8</v>
      </c>
      <c r="N2410" s="84"/>
      <c r="O2410" s="86">
        <v>30.0</v>
      </c>
      <c r="P2410" s="85">
        <v>2363.82</v>
      </c>
      <c r="Q2410" s="87"/>
      <c r="R2410" s="88">
        <v>342000.0</v>
      </c>
      <c r="S2410" s="74">
        <v>724.0</v>
      </c>
      <c r="T2410" s="74">
        <v>25.61667</v>
      </c>
      <c r="U2410" s="74"/>
    </row>
    <row r="2411" hidden="1">
      <c r="A2411" s="83">
        <v>782.0</v>
      </c>
      <c r="B2411" s="84" t="s">
        <v>58</v>
      </c>
      <c r="C2411" s="84" t="s">
        <v>27</v>
      </c>
      <c r="D2411" s="84" t="s">
        <v>27</v>
      </c>
      <c r="E2411" s="84" t="s">
        <v>27</v>
      </c>
      <c r="F2411" s="84">
        <v>64.0</v>
      </c>
      <c r="G2411" s="84" t="s">
        <v>29</v>
      </c>
      <c r="H2411" s="27">
        <v>11.0</v>
      </c>
      <c r="I2411" s="84" t="s">
        <v>59</v>
      </c>
      <c r="J2411" s="84">
        <v>8.0</v>
      </c>
      <c r="K2411" s="84" t="s">
        <v>42</v>
      </c>
      <c r="L2411" s="85">
        <v>139340.37</v>
      </c>
      <c r="M2411" s="85">
        <v>244.25</v>
      </c>
      <c r="N2411" s="84"/>
      <c r="O2411" s="86">
        <v>278.0</v>
      </c>
      <c r="P2411" s="85">
        <v>8386.58</v>
      </c>
      <c r="Q2411" s="87"/>
      <c r="R2411" s="88">
        <v>62000.0</v>
      </c>
      <c r="S2411" s="74">
        <v>269.0</v>
      </c>
      <c r="T2411" s="74">
        <v>22.29092</v>
      </c>
      <c r="U2411" s="74"/>
    </row>
    <row r="2412" hidden="1">
      <c r="A2412" s="83">
        <v>783.0</v>
      </c>
      <c r="B2412" s="84" t="s">
        <v>58</v>
      </c>
      <c r="C2412" s="84" t="s">
        <v>27</v>
      </c>
      <c r="D2412" s="84" t="s">
        <v>27</v>
      </c>
      <c r="E2412" s="84" t="s">
        <v>27</v>
      </c>
      <c r="F2412" s="84">
        <v>64.0</v>
      </c>
      <c r="G2412" s="84" t="s">
        <v>29</v>
      </c>
      <c r="H2412" s="27">
        <v>11.0</v>
      </c>
      <c r="I2412" s="84" t="s">
        <v>59</v>
      </c>
      <c r="J2412" s="84">
        <v>8.0</v>
      </c>
      <c r="K2412" s="84" t="s">
        <v>43</v>
      </c>
      <c r="L2412" s="85">
        <v>7555.96</v>
      </c>
      <c r="M2412" s="85">
        <v>1456.14</v>
      </c>
      <c r="N2412" s="84"/>
      <c r="O2412" s="86">
        <v>139.0</v>
      </c>
      <c r="P2412" s="85">
        <v>1.0270259E8</v>
      </c>
      <c r="Q2412" s="87"/>
      <c r="R2412" s="88">
        <v>1.16943E8</v>
      </c>
      <c r="S2412" s="74">
        <v>107794.0</v>
      </c>
      <c r="T2412" s="74">
        <v>16.5201</v>
      </c>
      <c r="U2412" s="74"/>
    </row>
    <row r="2413" hidden="1">
      <c r="A2413" s="83">
        <v>784.0</v>
      </c>
      <c r="B2413" s="84" t="s">
        <v>58</v>
      </c>
      <c r="C2413" s="84" t="s">
        <v>27</v>
      </c>
      <c r="D2413" s="84" t="s">
        <v>27</v>
      </c>
      <c r="E2413" s="84" t="s">
        <v>27</v>
      </c>
      <c r="F2413" s="84">
        <v>64.0</v>
      </c>
      <c r="G2413" s="84" t="s">
        <v>29</v>
      </c>
      <c r="H2413" s="27">
        <v>11.0</v>
      </c>
      <c r="I2413" s="84" t="s">
        <v>59</v>
      </c>
      <c r="J2413" s="84">
        <v>8.0</v>
      </c>
      <c r="K2413" s="84" t="s">
        <v>44</v>
      </c>
      <c r="L2413" s="85">
        <v>139629.35</v>
      </c>
      <c r="M2413" s="85">
        <v>555.47</v>
      </c>
      <c r="N2413" s="84"/>
      <c r="O2413" s="86">
        <v>8.0</v>
      </c>
      <c r="P2413" s="85">
        <v>11531.28</v>
      </c>
      <c r="Q2413" s="87"/>
      <c r="R2413" s="88">
        <v>25000.0</v>
      </c>
      <c r="S2413" s="74">
        <v>179.0</v>
      </c>
      <c r="T2413" s="74">
        <v>23.47243</v>
      </c>
      <c r="U2413" s="74"/>
    </row>
    <row r="2414" hidden="1">
      <c r="A2414" s="83">
        <v>785.0</v>
      </c>
      <c r="B2414" s="84" t="s">
        <v>58</v>
      </c>
      <c r="C2414" s="84" t="s">
        <v>27</v>
      </c>
      <c r="D2414" s="84" t="s">
        <v>27</v>
      </c>
      <c r="E2414" s="84" t="s">
        <v>27</v>
      </c>
      <c r="F2414" s="84">
        <v>64.0</v>
      </c>
      <c r="G2414" s="84" t="s">
        <v>29</v>
      </c>
      <c r="H2414" s="27">
        <v>11.0</v>
      </c>
      <c r="I2414" s="84" t="s">
        <v>59</v>
      </c>
      <c r="J2414" s="84">
        <v>8.0</v>
      </c>
      <c r="K2414" s="84" t="s">
        <v>45</v>
      </c>
      <c r="L2414" s="85">
        <v>135948.43</v>
      </c>
      <c r="M2414" s="85">
        <v>757.71</v>
      </c>
      <c r="N2414" s="84"/>
      <c r="O2414" s="86">
        <v>20.0</v>
      </c>
      <c r="P2414" s="85">
        <v>6624.37</v>
      </c>
      <c r="Q2414" s="87"/>
      <c r="R2414" s="88">
        <v>167000.0</v>
      </c>
      <c r="S2414" s="74">
        <v>559.0</v>
      </c>
      <c r="T2414" s="74">
        <v>25.88543</v>
      </c>
      <c r="U2414" s="74"/>
    </row>
    <row r="2415" hidden="1">
      <c r="A2415" s="83">
        <v>786.0</v>
      </c>
      <c r="B2415" s="84" t="s">
        <v>58</v>
      </c>
      <c r="C2415" s="84" t="s">
        <v>27</v>
      </c>
      <c r="D2415" s="84" t="s">
        <v>27</v>
      </c>
      <c r="E2415" s="84" t="s">
        <v>27</v>
      </c>
      <c r="F2415" s="84">
        <v>64.0</v>
      </c>
      <c r="G2415" s="84" t="s">
        <v>29</v>
      </c>
      <c r="H2415" s="27">
        <v>11.0</v>
      </c>
      <c r="I2415" s="84" t="s">
        <v>59</v>
      </c>
      <c r="J2415" s="84">
        <v>8.0</v>
      </c>
      <c r="K2415" s="84" t="s">
        <v>46</v>
      </c>
      <c r="L2415" s="85">
        <v>5239.64</v>
      </c>
      <c r="M2415" s="85">
        <v>127235.43</v>
      </c>
      <c r="N2415" s="84"/>
      <c r="O2415" s="86">
        <v>9.0</v>
      </c>
      <c r="P2415" s="85">
        <v>12091.77</v>
      </c>
      <c r="Q2415" s="87"/>
      <c r="R2415" s="88">
        <v>1.1618E7</v>
      </c>
      <c r="S2415" s="74">
        <v>11861.0</v>
      </c>
      <c r="T2415" s="74">
        <v>23.36557</v>
      </c>
      <c r="U2415" s="74"/>
    </row>
    <row r="2416" hidden="1">
      <c r="A2416" s="83">
        <v>787.0</v>
      </c>
      <c r="B2416" s="84" t="s">
        <v>58</v>
      </c>
      <c r="C2416" s="84" t="s">
        <v>27</v>
      </c>
      <c r="D2416" s="84" t="s">
        <v>27</v>
      </c>
      <c r="E2416" s="84" t="s">
        <v>27</v>
      </c>
      <c r="F2416" s="84">
        <v>64.0</v>
      </c>
      <c r="G2416" s="84" t="s">
        <v>29</v>
      </c>
      <c r="H2416" s="27">
        <v>11.0</v>
      </c>
      <c r="I2416" s="84" t="s">
        <v>59</v>
      </c>
      <c r="J2416" s="84">
        <v>8.0</v>
      </c>
      <c r="K2416" s="84" t="s">
        <v>47</v>
      </c>
      <c r="L2416" s="85">
        <v>116751.58</v>
      </c>
      <c r="M2416" s="85">
        <v>12149.27</v>
      </c>
      <c r="N2416" s="84"/>
      <c r="O2416" s="86">
        <v>18.0</v>
      </c>
      <c r="P2416" s="85">
        <v>150981.93</v>
      </c>
      <c r="Q2416" s="87"/>
      <c r="R2416" s="88">
        <v>2349000.0</v>
      </c>
      <c r="S2416" s="74">
        <v>2682.0</v>
      </c>
      <c r="T2416" s="74">
        <v>24.46433</v>
      </c>
      <c r="U2416" s="74"/>
    </row>
    <row r="2417" hidden="1">
      <c r="A2417" s="83">
        <v>788.0</v>
      </c>
      <c r="B2417" s="84" t="s">
        <v>58</v>
      </c>
      <c r="C2417" s="84" t="s">
        <v>27</v>
      </c>
      <c r="D2417" s="84" t="s">
        <v>27</v>
      </c>
      <c r="E2417" s="84" t="s">
        <v>27</v>
      </c>
      <c r="F2417" s="84">
        <v>64.0</v>
      </c>
      <c r="G2417" s="84" t="s">
        <v>29</v>
      </c>
      <c r="H2417" s="27">
        <v>11.0</v>
      </c>
      <c r="I2417" s="84" t="s">
        <v>59</v>
      </c>
      <c r="J2417" s="84">
        <v>8.0</v>
      </c>
      <c r="K2417" s="84" t="s">
        <v>48</v>
      </c>
      <c r="L2417" s="85">
        <v>161303.13</v>
      </c>
      <c r="M2417" s="85">
        <v>96184.04</v>
      </c>
      <c r="N2417" s="84"/>
      <c r="O2417" s="86">
        <v>35.0</v>
      </c>
      <c r="P2417" s="85">
        <v>121167.1</v>
      </c>
      <c r="Q2417" s="87"/>
      <c r="R2417" s="88">
        <v>9854000.0</v>
      </c>
      <c r="S2417" s="74">
        <v>10481.0</v>
      </c>
      <c r="T2417" s="74">
        <v>25.75349</v>
      </c>
      <c r="U2417" s="74"/>
    </row>
    <row r="2418" hidden="1">
      <c r="A2418" s="83">
        <v>789.0</v>
      </c>
      <c r="B2418" s="84" t="s">
        <v>58</v>
      </c>
      <c r="C2418" s="84" t="s">
        <v>27</v>
      </c>
      <c r="D2418" s="84" t="s">
        <v>27</v>
      </c>
      <c r="E2418" s="84" t="s">
        <v>27</v>
      </c>
      <c r="F2418" s="84">
        <v>64.0</v>
      </c>
      <c r="G2418" s="84" t="s">
        <v>29</v>
      </c>
      <c r="H2418" s="27">
        <v>11.0</v>
      </c>
      <c r="I2418" s="84" t="s">
        <v>59</v>
      </c>
      <c r="J2418" s="84">
        <v>8.0</v>
      </c>
      <c r="K2418" s="84" t="s">
        <v>49</v>
      </c>
      <c r="L2418" s="85">
        <v>213045.91</v>
      </c>
      <c r="M2418" s="85">
        <v>320.25</v>
      </c>
      <c r="N2418" s="84"/>
      <c r="O2418" s="86">
        <v>6.0</v>
      </c>
      <c r="P2418" s="85">
        <v>61190.8</v>
      </c>
      <c r="Q2418" s="87"/>
      <c r="R2418" s="88">
        <v>57000.0</v>
      </c>
      <c r="S2418" s="74">
        <v>254.0</v>
      </c>
      <c r="T2418" s="74">
        <v>22.5492</v>
      </c>
      <c r="U2418" s="74"/>
    </row>
    <row r="2419" hidden="1">
      <c r="A2419" s="83">
        <v>790.0</v>
      </c>
      <c r="B2419" s="84" t="s">
        <v>58</v>
      </c>
      <c r="C2419" s="84" t="s">
        <v>27</v>
      </c>
      <c r="D2419" s="84" t="s">
        <v>27</v>
      </c>
      <c r="E2419" s="84" t="s">
        <v>27</v>
      </c>
      <c r="F2419" s="84">
        <v>64.0</v>
      </c>
      <c r="G2419" s="84" t="s">
        <v>29</v>
      </c>
      <c r="H2419" s="27">
        <v>11.0</v>
      </c>
      <c r="I2419" s="84" t="s">
        <v>59</v>
      </c>
      <c r="J2419" s="84">
        <v>8.0</v>
      </c>
      <c r="K2419" s="84" t="s">
        <v>50</v>
      </c>
      <c r="L2419" s="85">
        <v>140687.26</v>
      </c>
      <c r="M2419" s="85">
        <v>39259.26</v>
      </c>
      <c r="N2419" s="84"/>
      <c r="O2419" s="86">
        <v>35.0</v>
      </c>
      <c r="P2419" s="85">
        <v>252986.22</v>
      </c>
      <c r="Q2419" s="87"/>
      <c r="R2419" s="88">
        <v>1.7461E7</v>
      </c>
      <c r="S2419" s="74">
        <v>18183.0</v>
      </c>
      <c r="T2419" s="74">
        <v>27.5742</v>
      </c>
      <c r="U2419" s="74"/>
    </row>
    <row r="2420" hidden="1">
      <c r="A2420" s="83">
        <v>791.0</v>
      </c>
      <c r="B2420" s="84" t="s">
        <v>58</v>
      </c>
      <c r="C2420" s="84" t="s">
        <v>27</v>
      </c>
      <c r="D2420" s="84" t="s">
        <v>27</v>
      </c>
      <c r="E2420" s="84" t="s">
        <v>27</v>
      </c>
      <c r="F2420" s="84">
        <v>64.0</v>
      </c>
      <c r="G2420" s="84" t="s">
        <v>29</v>
      </c>
      <c r="H2420" s="27">
        <v>11.0</v>
      </c>
      <c r="I2420" s="84" t="s">
        <v>59</v>
      </c>
      <c r="J2420" s="84">
        <v>8.0</v>
      </c>
      <c r="K2420" s="84" t="s">
        <v>51</v>
      </c>
      <c r="L2420" s="85"/>
      <c r="M2420" s="85"/>
      <c r="N2420" s="84"/>
      <c r="O2420" s="86"/>
      <c r="P2420" s="85"/>
      <c r="Q2420" s="96"/>
      <c r="R2420" s="88"/>
      <c r="S2420" s="74"/>
      <c r="T2420" s="74"/>
      <c r="U2420" s="74"/>
    </row>
    <row r="2421" hidden="1">
      <c r="A2421" s="83">
        <v>792.0</v>
      </c>
      <c r="B2421" s="84" t="s">
        <v>58</v>
      </c>
      <c r="C2421" s="84" t="s">
        <v>27</v>
      </c>
      <c r="D2421" s="84" t="s">
        <v>27</v>
      </c>
      <c r="E2421" s="84" t="s">
        <v>27</v>
      </c>
      <c r="F2421" s="84">
        <v>64.0</v>
      </c>
      <c r="G2421" s="84" t="s">
        <v>29</v>
      </c>
      <c r="H2421" s="27">
        <v>11.0</v>
      </c>
      <c r="I2421" s="84" t="s">
        <v>59</v>
      </c>
      <c r="J2421" s="84">
        <v>8.0</v>
      </c>
      <c r="K2421" s="84" t="s">
        <v>52</v>
      </c>
      <c r="L2421" s="85"/>
      <c r="M2421" s="85"/>
      <c r="N2421" s="84"/>
      <c r="O2421" s="86"/>
      <c r="P2421" s="85"/>
      <c r="Q2421" s="96"/>
      <c r="R2421" s="88"/>
      <c r="S2421" s="74"/>
      <c r="T2421" s="74"/>
      <c r="U2421" s="74"/>
    </row>
    <row r="2422" hidden="1">
      <c r="A2422" s="83">
        <v>793.0</v>
      </c>
      <c r="B2422" s="84" t="s">
        <v>58</v>
      </c>
      <c r="C2422" s="84" t="s">
        <v>27</v>
      </c>
      <c r="D2422" s="84" t="s">
        <v>27</v>
      </c>
      <c r="E2422" s="84" t="s">
        <v>27</v>
      </c>
      <c r="F2422" s="84">
        <v>32.0</v>
      </c>
      <c r="G2422" s="84" t="s">
        <v>29</v>
      </c>
      <c r="H2422" s="27">
        <v>11.0</v>
      </c>
      <c r="I2422" s="84" t="s">
        <v>59</v>
      </c>
      <c r="J2422" s="84">
        <v>1.0</v>
      </c>
      <c r="K2422" s="84" t="s">
        <v>31</v>
      </c>
      <c r="L2422" s="85">
        <v>24731.38</v>
      </c>
      <c r="M2422" s="85">
        <v>22.48</v>
      </c>
      <c r="N2422" s="84"/>
      <c r="O2422" s="86">
        <v>2.0</v>
      </c>
      <c r="P2422" s="85">
        <v>29864.44</v>
      </c>
      <c r="Q2422" s="87"/>
      <c r="R2422" s="88">
        <v>58000.0</v>
      </c>
      <c r="S2422" s="74">
        <v>1182.0</v>
      </c>
      <c r="T2422" s="74">
        <v>18.52829</v>
      </c>
      <c r="U2422" s="74"/>
    </row>
    <row r="2423" hidden="1">
      <c r="A2423" s="83">
        <v>794.0</v>
      </c>
      <c r="B2423" s="84" t="s">
        <v>58</v>
      </c>
      <c r="C2423" s="84" t="s">
        <v>27</v>
      </c>
      <c r="D2423" s="84" t="s">
        <v>27</v>
      </c>
      <c r="E2423" s="84" t="s">
        <v>27</v>
      </c>
      <c r="F2423" s="84">
        <v>32.0</v>
      </c>
      <c r="G2423" s="84" t="s">
        <v>29</v>
      </c>
      <c r="H2423" s="27">
        <v>11.0</v>
      </c>
      <c r="I2423" s="84" t="s">
        <v>59</v>
      </c>
      <c r="J2423" s="84">
        <v>1.0</v>
      </c>
      <c r="K2423" s="84" t="s">
        <v>32</v>
      </c>
      <c r="L2423" s="85">
        <v>1466.12</v>
      </c>
      <c r="M2423" s="85">
        <v>794.3</v>
      </c>
      <c r="N2423" s="84"/>
      <c r="O2423" s="86">
        <v>61.0</v>
      </c>
      <c r="P2423" s="85">
        <v>1235901.44</v>
      </c>
      <c r="Q2423" s="87"/>
      <c r="R2423" s="88">
        <v>1371000.0</v>
      </c>
      <c r="S2423" s="74">
        <v>2928.0</v>
      </c>
      <c r="T2423" s="74">
        <v>26.66813</v>
      </c>
      <c r="U2423" s="74"/>
    </row>
    <row r="2424" hidden="1">
      <c r="A2424" s="83">
        <v>795.0</v>
      </c>
      <c r="B2424" s="84" t="s">
        <v>58</v>
      </c>
      <c r="C2424" s="84" t="s">
        <v>27</v>
      </c>
      <c r="D2424" s="84" t="s">
        <v>27</v>
      </c>
      <c r="E2424" s="84" t="s">
        <v>27</v>
      </c>
      <c r="F2424" s="84">
        <v>32.0</v>
      </c>
      <c r="G2424" s="84" t="s">
        <v>29</v>
      </c>
      <c r="H2424" s="27">
        <v>11.0</v>
      </c>
      <c r="I2424" s="84" t="s">
        <v>59</v>
      </c>
      <c r="J2424" s="84">
        <v>1.0</v>
      </c>
      <c r="K2424" s="84" t="s">
        <v>33</v>
      </c>
      <c r="L2424" s="85">
        <v>8941.23</v>
      </c>
      <c r="M2424" s="85">
        <v>110.06</v>
      </c>
      <c r="N2424" s="84"/>
      <c r="O2424" s="86">
        <v>20.0</v>
      </c>
      <c r="P2424" s="85">
        <v>12214.93</v>
      </c>
      <c r="Q2424" s="87"/>
      <c r="R2424" s="88">
        <v>120000.0</v>
      </c>
      <c r="S2424" s="74">
        <v>1106.0</v>
      </c>
      <c r="T2424" s="74">
        <v>23.38847</v>
      </c>
      <c r="U2424" s="74"/>
    </row>
    <row r="2425" hidden="1">
      <c r="A2425" s="83">
        <v>796.0</v>
      </c>
      <c r="B2425" s="84" t="s">
        <v>58</v>
      </c>
      <c r="C2425" s="84" t="s">
        <v>27</v>
      </c>
      <c r="D2425" s="84" t="s">
        <v>27</v>
      </c>
      <c r="E2425" s="84" t="s">
        <v>27</v>
      </c>
      <c r="F2425" s="84">
        <v>32.0</v>
      </c>
      <c r="G2425" s="84" t="s">
        <v>29</v>
      </c>
      <c r="H2425" s="27">
        <v>11.0</v>
      </c>
      <c r="I2425" s="84" t="s">
        <v>59</v>
      </c>
      <c r="J2425" s="84">
        <v>1.0</v>
      </c>
      <c r="K2425" s="84" t="s">
        <v>34</v>
      </c>
      <c r="L2425" s="85">
        <v>6339.83</v>
      </c>
      <c r="M2425" s="85">
        <v>7553.52</v>
      </c>
      <c r="N2425" s="84"/>
      <c r="O2425" s="86">
        <v>153.0</v>
      </c>
      <c r="P2425" s="85">
        <v>3284.52</v>
      </c>
      <c r="Q2425" s="87"/>
      <c r="R2425" s="88">
        <v>1060000.0</v>
      </c>
      <c r="S2425" s="74">
        <v>2300.0</v>
      </c>
      <c r="T2425" s="74">
        <v>29.04364</v>
      </c>
      <c r="U2425" s="74"/>
    </row>
    <row r="2426" hidden="1">
      <c r="A2426" s="83">
        <v>797.0</v>
      </c>
      <c r="B2426" s="84" t="s">
        <v>58</v>
      </c>
      <c r="C2426" s="84" t="s">
        <v>27</v>
      </c>
      <c r="D2426" s="84" t="s">
        <v>27</v>
      </c>
      <c r="E2426" s="84" t="s">
        <v>27</v>
      </c>
      <c r="F2426" s="84">
        <v>32.0</v>
      </c>
      <c r="G2426" s="84" t="s">
        <v>29</v>
      </c>
      <c r="H2426" s="27">
        <v>11.0</v>
      </c>
      <c r="I2426" s="84" t="s">
        <v>59</v>
      </c>
      <c r="J2426" s="84">
        <v>1.0</v>
      </c>
      <c r="K2426" s="84" t="s">
        <v>35</v>
      </c>
      <c r="L2426" s="85">
        <v>8668.3</v>
      </c>
      <c r="M2426" s="85">
        <v>95.17</v>
      </c>
      <c r="N2426" s="84"/>
      <c r="O2426" s="86">
        <v>157.0</v>
      </c>
      <c r="P2426" s="85">
        <v>3643.84</v>
      </c>
      <c r="Q2426" s="87"/>
      <c r="R2426" s="88">
        <v>77000.0</v>
      </c>
      <c r="S2426" s="74">
        <v>950.0</v>
      </c>
      <c r="T2426" s="74">
        <v>22.75825</v>
      </c>
      <c r="U2426" s="74"/>
    </row>
    <row r="2427" hidden="1">
      <c r="A2427" s="83">
        <v>798.0</v>
      </c>
      <c r="B2427" s="84" t="s">
        <v>58</v>
      </c>
      <c r="C2427" s="84" t="s">
        <v>27</v>
      </c>
      <c r="D2427" s="84" t="s">
        <v>27</v>
      </c>
      <c r="E2427" s="84" t="s">
        <v>27</v>
      </c>
      <c r="F2427" s="84">
        <v>32.0</v>
      </c>
      <c r="G2427" s="84" t="s">
        <v>29</v>
      </c>
      <c r="H2427" s="27">
        <v>11.0</v>
      </c>
      <c r="I2427" s="84" t="s">
        <v>59</v>
      </c>
      <c r="J2427" s="84">
        <v>1.0</v>
      </c>
      <c r="K2427" s="84" t="s">
        <v>36</v>
      </c>
      <c r="L2427" s="85">
        <v>7783.24</v>
      </c>
      <c r="M2427" s="85">
        <v>65.44</v>
      </c>
      <c r="N2427" s="84"/>
      <c r="O2427" s="86">
        <v>1.0</v>
      </c>
      <c r="P2427" s="85">
        <v>562.46</v>
      </c>
      <c r="Q2427" s="87"/>
      <c r="R2427" s="88">
        <v>13000.0</v>
      </c>
      <c r="S2427" s="74">
        <v>727.0</v>
      </c>
      <c r="T2427" s="74">
        <v>9.41086</v>
      </c>
      <c r="U2427" s="74"/>
    </row>
    <row r="2428" hidden="1">
      <c r="A2428" s="83">
        <v>799.0</v>
      </c>
      <c r="B2428" s="84" t="s">
        <v>58</v>
      </c>
      <c r="C2428" s="84" t="s">
        <v>27</v>
      </c>
      <c r="D2428" s="84" t="s">
        <v>27</v>
      </c>
      <c r="E2428" s="84" t="s">
        <v>27</v>
      </c>
      <c r="F2428" s="84">
        <v>32.0</v>
      </c>
      <c r="G2428" s="84" t="s">
        <v>29</v>
      </c>
      <c r="H2428" s="27">
        <v>11.0</v>
      </c>
      <c r="I2428" s="84" t="s">
        <v>59</v>
      </c>
      <c r="J2428" s="84">
        <v>1.0</v>
      </c>
      <c r="K2428" s="84" t="s">
        <v>37</v>
      </c>
      <c r="L2428" s="85">
        <v>9430.93</v>
      </c>
      <c r="M2428" s="85">
        <v>37.81</v>
      </c>
      <c r="N2428" s="84"/>
      <c r="O2428" s="86">
        <v>22.0</v>
      </c>
      <c r="P2428" s="85">
        <v>10442.39</v>
      </c>
      <c r="Q2428" s="87"/>
      <c r="R2428" s="88">
        <v>32000.0</v>
      </c>
      <c r="S2428" s="74">
        <v>884.0</v>
      </c>
      <c r="T2428" s="74">
        <v>22.10704</v>
      </c>
      <c r="U2428" s="74"/>
    </row>
    <row r="2429" hidden="1">
      <c r="A2429" s="83">
        <v>800.0</v>
      </c>
      <c r="B2429" s="84" t="s">
        <v>58</v>
      </c>
      <c r="C2429" s="84" t="s">
        <v>27</v>
      </c>
      <c r="D2429" s="84" t="s">
        <v>27</v>
      </c>
      <c r="E2429" s="84" t="s">
        <v>27</v>
      </c>
      <c r="F2429" s="84">
        <v>32.0</v>
      </c>
      <c r="G2429" s="84" t="s">
        <v>29</v>
      </c>
      <c r="H2429" s="27">
        <v>11.0</v>
      </c>
      <c r="I2429" s="84" t="s">
        <v>59</v>
      </c>
      <c r="J2429" s="84">
        <v>1.0</v>
      </c>
      <c r="K2429" s="84" t="s">
        <v>38</v>
      </c>
      <c r="L2429" s="85">
        <v>10085.51</v>
      </c>
      <c r="M2429" s="85">
        <v>145.12</v>
      </c>
      <c r="N2429" s="84"/>
      <c r="O2429" s="86">
        <v>179.0</v>
      </c>
      <c r="P2429" s="85">
        <v>4909.93</v>
      </c>
      <c r="Q2429" s="87"/>
      <c r="R2429" s="88">
        <v>81000.0</v>
      </c>
      <c r="S2429" s="74">
        <v>1072.0</v>
      </c>
      <c r="T2429" s="74">
        <v>23.90371</v>
      </c>
      <c r="U2429" s="74"/>
    </row>
    <row r="2430" hidden="1">
      <c r="A2430" s="83">
        <v>801.0</v>
      </c>
      <c r="B2430" s="84" t="s">
        <v>58</v>
      </c>
      <c r="C2430" s="84" t="s">
        <v>27</v>
      </c>
      <c r="D2430" s="84" t="s">
        <v>27</v>
      </c>
      <c r="E2430" s="84" t="s">
        <v>27</v>
      </c>
      <c r="F2430" s="84">
        <v>32.0</v>
      </c>
      <c r="G2430" s="84" t="s">
        <v>29</v>
      </c>
      <c r="H2430" s="27">
        <v>11.0</v>
      </c>
      <c r="I2430" s="84" t="s">
        <v>59</v>
      </c>
      <c r="J2430" s="84">
        <v>1.0</v>
      </c>
      <c r="K2430" s="84" t="s">
        <v>39</v>
      </c>
      <c r="L2430" s="85">
        <v>13807.81</v>
      </c>
      <c r="M2430" s="85">
        <v>28.93</v>
      </c>
      <c r="N2430" s="84"/>
      <c r="O2430" s="86">
        <v>22.0</v>
      </c>
      <c r="P2430" s="85">
        <v>18456.72</v>
      </c>
      <c r="Q2430" s="87"/>
      <c r="R2430" s="88">
        <v>40000.0</v>
      </c>
      <c r="S2430" s="74">
        <v>980.0</v>
      </c>
      <c r="T2430" s="74">
        <v>22.8633</v>
      </c>
      <c r="U2430" s="74"/>
    </row>
    <row r="2431" hidden="1">
      <c r="A2431" s="83">
        <v>802.0</v>
      </c>
      <c r="B2431" s="84" t="s">
        <v>58</v>
      </c>
      <c r="C2431" s="84" t="s">
        <v>27</v>
      </c>
      <c r="D2431" s="84" t="s">
        <v>27</v>
      </c>
      <c r="E2431" s="84" t="s">
        <v>27</v>
      </c>
      <c r="F2431" s="84">
        <v>32.0</v>
      </c>
      <c r="G2431" s="84" t="s">
        <v>29</v>
      </c>
      <c r="H2431" s="27">
        <v>11.0</v>
      </c>
      <c r="I2431" s="84" t="s">
        <v>59</v>
      </c>
      <c r="J2431" s="84">
        <v>1.0</v>
      </c>
      <c r="K2431" s="84" t="s">
        <v>40</v>
      </c>
      <c r="L2431" s="85">
        <v>9069.07</v>
      </c>
      <c r="M2431" s="85">
        <v>220.99</v>
      </c>
      <c r="N2431" s="84"/>
      <c r="O2431" s="86">
        <v>110.0</v>
      </c>
      <c r="P2431" s="85">
        <v>34784.59</v>
      </c>
      <c r="Q2431" s="87"/>
      <c r="R2431" s="88">
        <v>104000.0</v>
      </c>
      <c r="S2431" s="74">
        <v>1093.0</v>
      </c>
      <c r="T2431" s="74">
        <v>22.9603</v>
      </c>
      <c r="U2431" s="74"/>
    </row>
    <row r="2432" hidden="1">
      <c r="A2432" s="83">
        <v>803.0</v>
      </c>
      <c r="B2432" s="84" t="s">
        <v>58</v>
      </c>
      <c r="C2432" s="84" t="s">
        <v>27</v>
      </c>
      <c r="D2432" s="84" t="s">
        <v>27</v>
      </c>
      <c r="E2432" s="84" t="s">
        <v>27</v>
      </c>
      <c r="F2432" s="84">
        <v>32.0</v>
      </c>
      <c r="G2432" s="84" t="s">
        <v>29</v>
      </c>
      <c r="H2432" s="27">
        <v>11.0</v>
      </c>
      <c r="I2432" s="84" t="s">
        <v>59</v>
      </c>
      <c r="J2432" s="84">
        <v>1.0</v>
      </c>
      <c r="K2432" s="84" t="s">
        <v>41</v>
      </c>
      <c r="L2432" s="85">
        <v>1075.9</v>
      </c>
      <c r="M2432" s="85">
        <v>388.46</v>
      </c>
      <c r="N2432" s="84"/>
      <c r="O2432" s="86">
        <v>76.0</v>
      </c>
      <c r="P2432" s="85">
        <v>2329.52</v>
      </c>
      <c r="Q2432" s="87"/>
      <c r="R2432" s="88">
        <v>93000.0</v>
      </c>
      <c r="S2432" s="74">
        <v>1145.0</v>
      </c>
      <c r="T2432" s="74">
        <v>25.35627</v>
      </c>
      <c r="U2432" s="74"/>
    </row>
    <row r="2433" hidden="1">
      <c r="A2433" s="83">
        <v>804.0</v>
      </c>
      <c r="B2433" s="84" t="s">
        <v>58</v>
      </c>
      <c r="C2433" s="84" t="s">
        <v>27</v>
      </c>
      <c r="D2433" s="84" t="s">
        <v>27</v>
      </c>
      <c r="E2433" s="84" t="s">
        <v>27</v>
      </c>
      <c r="F2433" s="84">
        <v>32.0</v>
      </c>
      <c r="G2433" s="84" t="s">
        <v>29</v>
      </c>
      <c r="H2433" s="27">
        <v>11.0</v>
      </c>
      <c r="I2433" s="84" t="s">
        <v>59</v>
      </c>
      <c r="J2433" s="84">
        <v>1.0</v>
      </c>
      <c r="K2433" s="84" t="s">
        <v>42</v>
      </c>
      <c r="L2433" s="85">
        <v>7231.56</v>
      </c>
      <c r="M2433" s="85">
        <v>51.57</v>
      </c>
      <c r="N2433" s="84"/>
      <c r="O2433" s="86">
        <v>141.0</v>
      </c>
      <c r="P2433" s="85">
        <v>1811.38</v>
      </c>
      <c r="Q2433" s="87"/>
      <c r="R2433" s="88">
        <v>61000.0</v>
      </c>
      <c r="S2433" s="74">
        <v>858.0</v>
      </c>
      <c r="T2433" s="74">
        <v>22.68839</v>
      </c>
      <c r="U2433" s="74"/>
    </row>
    <row r="2434" hidden="1">
      <c r="A2434" s="83">
        <v>805.0</v>
      </c>
      <c r="B2434" s="84" t="s">
        <v>58</v>
      </c>
      <c r="C2434" s="84" t="s">
        <v>27</v>
      </c>
      <c r="D2434" s="84" t="s">
        <v>27</v>
      </c>
      <c r="E2434" s="84" t="s">
        <v>27</v>
      </c>
      <c r="F2434" s="84">
        <v>32.0</v>
      </c>
      <c r="G2434" s="84" t="s">
        <v>29</v>
      </c>
      <c r="H2434" s="27">
        <v>11.0</v>
      </c>
      <c r="I2434" s="84" t="s">
        <v>59</v>
      </c>
      <c r="J2434" s="84">
        <v>1.0</v>
      </c>
      <c r="K2434" s="84" t="s">
        <v>43</v>
      </c>
      <c r="L2434" s="85">
        <v>1040.91</v>
      </c>
      <c r="M2434" s="85">
        <v>281.15</v>
      </c>
      <c r="N2434" s="84"/>
      <c r="O2434" s="86">
        <v>139.0</v>
      </c>
      <c r="P2434" s="85">
        <v>1933660.0</v>
      </c>
      <c r="Q2434" s="87"/>
      <c r="R2434" s="88">
        <v>2009000.0</v>
      </c>
      <c r="S2434" s="74">
        <v>3061.0</v>
      </c>
      <c r="T2434" s="74">
        <v>15.78738</v>
      </c>
      <c r="U2434" s="74"/>
    </row>
    <row r="2435" hidden="1">
      <c r="A2435" s="83">
        <v>806.0</v>
      </c>
      <c r="B2435" s="84" t="s">
        <v>58</v>
      </c>
      <c r="C2435" s="84" t="s">
        <v>27</v>
      </c>
      <c r="D2435" s="84" t="s">
        <v>27</v>
      </c>
      <c r="E2435" s="84" t="s">
        <v>27</v>
      </c>
      <c r="F2435" s="84">
        <v>32.0</v>
      </c>
      <c r="G2435" s="84" t="s">
        <v>29</v>
      </c>
      <c r="H2435" s="27">
        <v>11.0</v>
      </c>
      <c r="I2435" s="84" t="s">
        <v>59</v>
      </c>
      <c r="J2435" s="84">
        <v>1.0</v>
      </c>
      <c r="K2435" s="84" t="s">
        <v>44</v>
      </c>
      <c r="L2435" s="85">
        <v>7102.48</v>
      </c>
      <c r="M2435" s="85">
        <v>132.42</v>
      </c>
      <c r="N2435" s="84"/>
      <c r="O2435" s="86">
        <v>7.0</v>
      </c>
      <c r="P2435" s="85">
        <v>1048.99</v>
      </c>
      <c r="Q2435" s="87"/>
      <c r="R2435" s="88">
        <v>21000.0</v>
      </c>
      <c r="S2435" s="74">
        <v>883.0</v>
      </c>
      <c r="T2435" s="74">
        <v>23.02261</v>
      </c>
      <c r="U2435" s="74"/>
    </row>
    <row r="2436" hidden="1">
      <c r="A2436" s="83">
        <v>807.0</v>
      </c>
      <c r="B2436" s="84" t="s">
        <v>58</v>
      </c>
      <c r="C2436" s="84" t="s">
        <v>27</v>
      </c>
      <c r="D2436" s="84" t="s">
        <v>27</v>
      </c>
      <c r="E2436" s="84" t="s">
        <v>27</v>
      </c>
      <c r="F2436" s="84">
        <v>32.0</v>
      </c>
      <c r="G2436" s="84" t="s">
        <v>29</v>
      </c>
      <c r="H2436" s="27">
        <v>11.0</v>
      </c>
      <c r="I2436" s="84" t="s">
        <v>59</v>
      </c>
      <c r="J2436" s="84">
        <v>1.0</v>
      </c>
      <c r="K2436" s="84" t="s">
        <v>45</v>
      </c>
      <c r="L2436" s="85">
        <v>6922.66</v>
      </c>
      <c r="M2436" s="85">
        <v>1914.8</v>
      </c>
      <c r="N2436" s="84"/>
      <c r="O2436" s="86">
        <v>286.0</v>
      </c>
      <c r="P2436" s="85">
        <v>2601.84</v>
      </c>
      <c r="Q2436" s="87"/>
      <c r="R2436" s="88">
        <v>294000.0</v>
      </c>
      <c r="S2436" s="74">
        <v>869.0</v>
      </c>
      <c r="T2436" s="74">
        <v>25.523</v>
      </c>
      <c r="U2436" s="74"/>
    </row>
    <row r="2437" hidden="1">
      <c r="A2437" s="83">
        <v>808.0</v>
      </c>
      <c r="B2437" s="84" t="s">
        <v>58</v>
      </c>
      <c r="C2437" s="84" t="s">
        <v>27</v>
      </c>
      <c r="D2437" s="84" t="s">
        <v>27</v>
      </c>
      <c r="E2437" s="84" t="s">
        <v>27</v>
      </c>
      <c r="F2437" s="84">
        <v>32.0</v>
      </c>
      <c r="G2437" s="84" t="s">
        <v>29</v>
      </c>
      <c r="H2437" s="27">
        <v>11.0</v>
      </c>
      <c r="I2437" s="84" t="s">
        <v>59</v>
      </c>
      <c r="J2437" s="84">
        <v>1.0</v>
      </c>
      <c r="K2437" s="84" t="s">
        <v>46</v>
      </c>
      <c r="L2437" s="85">
        <v>1224.15</v>
      </c>
      <c r="M2437" s="85">
        <v>17907.44</v>
      </c>
      <c r="N2437" s="84"/>
      <c r="O2437" s="86">
        <v>9.0</v>
      </c>
      <c r="P2437" s="85">
        <v>1951.57</v>
      </c>
      <c r="Q2437" s="87"/>
      <c r="R2437" s="88">
        <v>1756000.0</v>
      </c>
      <c r="S2437" s="74">
        <v>2655.0</v>
      </c>
      <c r="T2437" s="74">
        <v>22.33203</v>
      </c>
      <c r="U2437" s="74"/>
    </row>
    <row r="2438" hidden="1">
      <c r="A2438" s="83">
        <v>809.0</v>
      </c>
      <c r="B2438" s="84" t="s">
        <v>58</v>
      </c>
      <c r="C2438" s="84" t="s">
        <v>27</v>
      </c>
      <c r="D2438" s="84" t="s">
        <v>27</v>
      </c>
      <c r="E2438" s="84" t="s">
        <v>27</v>
      </c>
      <c r="F2438" s="84">
        <v>32.0</v>
      </c>
      <c r="G2438" s="84" t="s">
        <v>29</v>
      </c>
      <c r="H2438" s="27">
        <v>11.0</v>
      </c>
      <c r="I2438" s="84" t="s">
        <v>59</v>
      </c>
      <c r="J2438" s="84">
        <v>1.0</v>
      </c>
      <c r="K2438" s="84" t="s">
        <v>47</v>
      </c>
      <c r="L2438" s="85">
        <v>6460.7</v>
      </c>
      <c r="M2438" s="85">
        <v>966.41</v>
      </c>
      <c r="N2438" s="84"/>
      <c r="O2438" s="86">
        <v>15.0</v>
      </c>
      <c r="P2438" s="85">
        <v>4641.73</v>
      </c>
      <c r="Q2438" s="87"/>
      <c r="R2438" s="88">
        <v>333000.0</v>
      </c>
      <c r="S2438" s="74">
        <v>1320.0</v>
      </c>
      <c r="T2438" s="74">
        <v>24.16884</v>
      </c>
      <c r="U2438" s="74"/>
    </row>
    <row r="2439" hidden="1">
      <c r="A2439" s="83">
        <v>810.0</v>
      </c>
      <c r="B2439" s="84" t="s">
        <v>58</v>
      </c>
      <c r="C2439" s="84" t="s">
        <v>27</v>
      </c>
      <c r="D2439" s="84" t="s">
        <v>27</v>
      </c>
      <c r="E2439" s="84" t="s">
        <v>27</v>
      </c>
      <c r="F2439" s="84">
        <v>32.0</v>
      </c>
      <c r="G2439" s="84" t="s">
        <v>29</v>
      </c>
      <c r="H2439" s="27">
        <v>11.0</v>
      </c>
      <c r="I2439" s="84" t="s">
        <v>59</v>
      </c>
      <c r="J2439" s="84">
        <v>1.0</v>
      </c>
      <c r="K2439" s="84" t="s">
        <v>48</v>
      </c>
      <c r="L2439" s="85">
        <v>10947.17</v>
      </c>
      <c r="M2439" s="85">
        <v>7608.35</v>
      </c>
      <c r="N2439" s="84"/>
      <c r="O2439" s="86">
        <v>25.0</v>
      </c>
      <c r="P2439" s="85">
        <v>9654.76</v>
      </c>
      <c r="Q2439" s="87"/>
      <c r="R2439" s="88">
        <v>1283000.0</v>
      </c>
      <c r="S2439" s="74">
        <v>2393.0</v>
      </c>
      <c r="T2439" s="74">
        <v>24.58211</v>
      </c>
      <c r="U2439" s="74"/>
    </row>
    <row r="2440" hidden="1">
      <c r="A2440" s="83">
        <v>811.0</v>
      </c>
      <c r="B2440" s="84" t="s">
        <v>58</v>
      </c>
      <c r="C2440" s="84" t="s">
        <v>27</v>
      </c>
      <c r="D2440" s="84" t="s">
        <v>27</v>
      </c>
      <c r="E2440" s="84" t="s">
        <v>27</v>
      </c>
      <c r="F2440" s="84">
        <v>32.0</v>
      </c>
      <c r="G2440" s="84" t="s">
        <v>29</v>
      </c>
      <c r="H2440" s="27">
        <v>11.0</v>
      </c>
      <c r="I2440" s="84" t="s">
        <v>59</v>
      </c>
      <c r="J2440" s="84">
        <v>1.0</v>
      </c>
      <c r="K2440" s="84" t="s">
        <v>49</v>
      </c>
      <c r="L2440" s="85">
        <v>10586.53</v>
      </c>
      <c r="M2440" s="85">
        <v>66.58</v>
      </c>
      <c r="N2440" s="84"/>
      <c r="O2440" s="86">
        <v>5.0</v>
      </c>
      <c r="P2440" s="85">
        <v>3318.7</v>
      </c>
      <c r="Q2440" s="87"/>
      <c r="R2440" s="88">
        <v>24000.0</v>
      </c>
      <c r="S2440" s="74">
        <v>844.0</v>
      </c>
      <c r="T2440" s="74">
        <v>22.33956</v>
      </c>
      <c r="U2440" s="74"/>
    </row>
    <row r="2441" hidden="1">
      <c r="A2441" s="83">
        <v>812.0</v>
      </c>
      <c r="B2441" s="84" t="s">
        <v>58</v>
      </c>
      <c r="C2441" s="84" t="s">
        <v>27</v>
      </c>
      <c r="D2441" s="84" t="s">
        <v>27</v>
      </c>
      <c r="E2441" s="84" t="s">
        <v>27</v>
      </c>
      <c r="F2441" s="84">
        <v>32.0</v>
      </c>
      <c r="G2441" s="84" t="s">
        <v>29</v>
      </c>
      <c r="H2441" s="27">
        <v>11.0</v>
      </c>
      <c r="I2441" s="84" t="s">
        <v>59</v>
      </c>
      <c r="J2441" s="84">
        <v>1.0</v>
      </c>
      <c r="K2441" s="84" t="s">
        <v>50</v>
      </c>
      <c r="L2441" s="85">
        <v>9513.34</v>
      </c>
      <c r="M2441" s="85">
        <v>2591.3</v>
      </c>
      <c r="N2441" s="84"/>
      <c r="O2441" s="86">
        <v>31.0</v>
      </c>
      <c r="P2441" s="85">
        <v>32574.67</v>
      </c>
      <c r="Q2441" s="87"/>
      <c r="R2441" s="88">
        <v>2301000.0</v>
      </c>
      <c r="S2441" s="74">
        <v>3844.0</v>
      </c>
      <c r="T2441" s="74">
        <v>28.97852</v>
      </c>
      <c r="U2441" s="74"/>
    </row>
    <row r="2442" hidden="1">
      <c r="A2442" s="83">
        <v>813.0</v>
      </c>
      <c r="B2442" s="84" t="s">
        <v>58</v>
      </c>
      <c r="C2442" s="84" t="s">
        <v>27</v>
      </c>
      <c r="D2442" s="84" t="s">
        <v>27</v>
      </c>
      <c r="E2442" s="84" t="s">
        <v>27</v>
      </c>
      <c r="F2442" s="84">
        <v>32.0</v>
      </c>
      <c r="G2442" s="84" t="s">
        <v>29</v>
      </c>
      <c r="H2442" s="27">
        <v>11.0</v>
      </c>
      <c r="I2442" s="84" t="s">
        <v>59</v>
      </c>
      <c r="J2442" s="84">
        <v>1.0</v>
      </c>
      <c r="K2442" s="84" t="s">
        <v>51</v>
      </c>
      <c r="L2442" s="85"/>
      <c r="M2442" s="85"/>
      <c r="N2442" s="84"/>
      <c r="O2442" s="86"/>
      <c r="P2442" s="85"/>
      <c r="Q2442" s="87"/>
      <c r="R2442" s="88"/>
      <c r="S2442" s="74"/>
      <c r="T2442" s="74"/>
      <c r="U2442" s="74"/>
    </row>
    <row r="2443" hidden="1">
      <c r="A2443" s="83">
        <v>814.0</v>
      </c>
      <c r="B2443" s="84" t="s">
        <v>58</v>
      </c>
      <c r="C2443" s="84" t="s">
        <v>27</v>
      </c>
      <c r="D2443" s="84" t="s">
        <v>27</v>
      </c>
      <c r="E2443" s="84" t="s">
        <v>27</v>
      </c>
      <c r="F2443" s="84">
        <v>32.0</v>
      </c>
      <c r="G2443" s="84" t="s">
        <v>29</v>
      </c>
      <c r="H2443" s="27">
        <v>11.0</v>
      </c>
      <c r="I2443" s="84" t="s">
        <v>59</v>
      </c>
      <c r="J2443" s="84">
        <v>1.0</v>
      </c>
      <c r="K2443" s="84" t="s">
        <v>52</v>
      </c>
      <c r="L2443" s="85"/>
      <c r="M2443" s="85"/>
      <c r="N2443" s="84"/>
      <c r="O2443" s="86"/>
      <c r="P2443" s="85"/>
      <c r="Q2443" s="87"/>
      <c r="R2443" s="88"/>
      <c r="S2443" s="74"/>
      <c r="T2443" s="74"/>
      <c r="U2443" s="74"/>
    </row>
    <row r="2444" hidden="1">
      <c r="A2444" s="83">
        <v>815.0</v>
      </c>
      <c r="B2444" s="84" t="s">
        <v>58</v>
      </c>
      <c r="C2444" s="84" t="s">
        <v>27</v>
      </c>
      <c r="D2444" s="84" t="s">
        <v>27</v>
      </c>
      <c r="E2444" s="84" t="s">
        <v>27</v>
      </c>
      <c r="F2444" s="84">
        <v>32.0</v>
      </c>
      <c r="G2444" s="84" t="s">
        <v>29</v>
      </c>
      <c r="H2444" s="27">
        <v>11.0</v>
      </c>
      <c r="I2444" s="84" t="s">
        <v>59</v>
      </c>
      <c r="J2444" s="84">
        <v>2.0</v>
      </c>
      <c r="K2444" s="84" t="s">
        <v>31</v>
      </c>
      <c r="L2444" s="85">
        <v>47051.41</v>
      </c>
      <c r="M2444" s="85">
        <v>23.06</v>
      </c>
      <c r="N2444" s="84"/>
      <c r="O2444" s="86">
        <v>2.0</v>
      </c>
      <c r="P2444" s="85">
        <v>59568.28</v>
      </c>
      <c r="Q2444" s="87"/>
      <c r="R2444" s="88">
        <v>71000.0</v>
      </c>
      <c r="S2444" s="74">
        <v>1309.0</v>
      </c>
      <c r="T2444" s="74">
        <v>16.97643</v>
      </c>
      <c r="U2444" s="74"/>
    </row>
    <row r="2445" hidden="1">
      <c r="A2445" s="83">
        <v>816.0</v>
      </c>
      <c r="B2445" s="84" t="s">
        <v>58</v>
      </c>
      <c r="C2445" s="84" t="s">
        <v>27</v>
      </c>
      <c r="D2445" s="84" t="s">
        <v>27</v>
      </c>
      <c r="E2445" s="84" t="s">
        <v>27</v>
      </c>
      <c r="F2445" s="84">
        <v>32.0</v>
      </c>
      <c r="G2445" s="84" t="s">
        <v>29</v>
      </c>
      <c r="H2445" s="27">
        <v>11.0</v>
      </c>
      <c r="I2445" s="84" t="s">
        <v>59</v>
      </c>
      <c r="J2445" s="84">
        <v>2.0</v>
      </c>
      <c r="K2445" s="84" t="s">
        <v>32</v>
      </c>
      <c r="L2445" s="85">
        <v>2229.42</v>
      </c>
      <c r="M2445" s="85">
        <v>1121.37</v>
      </c>
      <c r="N2445" s="84"/>
      <c r="O2445" s="86">
        <v>61.0</v>
      </c>
      <c r="P2445" s="85">
        <v>4628812.78</v>
      </c>
      <c r="Q2445" s="87"/>
      <c r="R2445" s="88">
        <v>4934000.0</v>
      </c>
      <c r="S2445" s="74">
        <v>6524.0</v>
      </c>
      <c r="T2445" s="74">
        <v>26.4692</v>
      </c>
      <c r="U2445" s="74"/>
    </row>
    <row r="2446" hidden="1">
      <c r="A2446" s="83">
        <v>817.0</v>
      </c>
      <c r="B2446" s="84" t="s">
        <v>58</v>
      </c>
      <c r="C2446" s="84" t="s">
        <v>27</v>
      </c>
      <c r="D2446" s="84" t="s">
        <v>27</v>
      </c>
      <c r="E2446" s="84" t="s">
        <v>27</v>
      </c>
      <c r="F2446" s="84">
        <v>32.0</v>
      </c>
      <c r="G2446" s="84" t="s">
        <v>29</v>
      </c>
      <c r="H2446" s="27">
        <v>11.0</v>
      </c>
      <c r="I2446" s="84" t="s">
        <v>59</v>
      </c>
      <c r="J2446" s="84">
        <v>2.0</v>
      </c>
      <c r="K2446" s="84" t="s">
        <v>33</v>
      </c>
      <c r="L2446" s="85">
        <v>19007.74</v>
      </c>
      <c r="M2446" s="85">
        <v>131.57</v>
      </c>
      <c r="N2446" s="84"/>
      <c r="O2446" s="86">
        <v>20.0</v>
      </c>
      <c r="P2446" s="85">
        <v>23433.5</v>
      </c>
      <c r="Q2446" s="87"/>
      <c r="R2446" s="88">
        <v>215000.0</v>
      </c>
      <c r="S2446" s="74">
        <v>1272.0</v>
      </c>
      <c r="T2446" s="74">
        <v>23.52739</v>
      </c>
      <c r="U2446" s="74"/>
    </row>
    <row r="2447" hidden="1">
      <c r="A2447" s="83">
        <v>818.0</v>
      </c>
      <c r="B2447" s="84" t="s">
        <v>58</v>
      </c>
      <c r="C2447" s="84" t="s">
        <v>27</v>
      </c>
      <c r="D2447" s="84" t="s">
        <v>27</v>
      </c>
      <c r="E2447" s="84" t="s">
        <v>27</v>
      </c>
      <c r="F2447" s="84">
        <v>32.0</v>
      </c>
      <c r="G2447" s="84" t="s">
        <v>29</v>
      </c>
      <c r="H2447" s="27">
        <v>11.0</v>
      </c>
      <c r="I2447" s="84" t="s">
        <v>59</v>
      </c>
      <c r="J2447" s="84">
        <v>2.0</v>
      </c>
      <c r="K2447" s="84" t="s">
        <v>34</v>
      </c>
      <c r="L2447" s="85">
        <v>13196.85</v>
      </c>
      <c r="M2447" s="85">
        <v>13901.35</v>
      </c>
      <c r="N2447" s="84"/>
      <c r="O2447" s="86">
        <v>153.0</v>
      </c>
      <c r="P2447" s="85">
        <v>5176.74</v>
      </c>
      <c r="Q2447" s="87"/>
      <c r="R2447" s="88">
        <v>1984000.0</v>
      </c>
      <c r="S2447" s="74">
        <v>3221.0</v>
      </c>
      <c r="T2447" s="74">
        <v>27.88026</v>
      </c>
      <c r="U2447" s="74"/>
    </row>
    <row r="2448" hidden="1">
      <c r="A2448" s="83">
        <v>819.0</v>
      </c>
      <c r="B2448" s="84" t="s">
        <v>58</v>
      </c>
      <c r="C2448" s="84" t="s">
        <v>27</v>
      </c>
      <c r="D2448" s="84" t="s">
        <v>27</v>
      </c>
      <c r="E2448" s="84" t="s">
        <v>27</v>
      </c>
      <c r="F2448" s="84">
        <v>32.0</v>
      </c>
      <c r="G2448" s="84" t="s">
        <v>29</v>
      </c>
      <c r="H2448" s="27">
        <v>11.0</v>
      </c>
      <c r="I2448" s="84" t="s">
        <v>59</v>
      </c>
      <c r="J2448" s="84">
        <v>2.0</v>
      </c>
      <c r="K2448" s="84" t="s">
        <v>35</v>
      </c>
      <c r="L2448" s="85">
        <v>18163.0</v>
      </c>
      <c r="M2448" s="85">
        <v>95.25</v>
      </c>
      <c r="N2448" s="84"/>
      <c r="O2448" s="86">
        <v>157.0</v>
      </c>
      <c r="P2448" s="85">
        <v>5829.31</v>
      </c>
      <c r="Q2448" s="87"/>
      <c r="R2448" s="88">
        <v>72000.0</v>
      </c>
      <c r="S2448" s="74">
        <v>1028.0</v>
      </c>
      <c r="T2448" s="74">
        <v>22.86562</v>
      </c>
      <c r="U2448" s="74"/>
    </row>
    <row r="2449" hidden="1">
      <c r="A2449" s="83">
        <v>820.0</v>
      </c>
      <c r="B2449" s="84" t="s">
        <v>58</v>
      </c>
      <c r="C2449" s="84" t="s">
        <v>27</v>
      </c>
      <c r="D2449" s="84" t="s">
        <v>27</v>
      </c>
      <c r="E2449" s="84" t="s">
        <v>27</v>
      </c>
      <c r="F2449" s="84">
        <v>32.0</v>
      </c>
      <c r="G2449" s="84" t="s">
        <v>29</v>
      </c>
      <c r="H2449" s="27">
        <v>11.0</v>
      </c>
      <c r="I2449" s="84" t="s">
        <v>59</v>
      </c>
      <c r="J2449" s="84">
        <v>2.0</v>
      </c>
      <c r="K2449" s="84" t="s">
        <v>36</v>
      </c>
      <c r="L2449" s="85">
        <v>16092.96</v>
      </c>
      <c r="M2449" s="85">
        <v>65.54</v>
      </c>
      <c r="N2449" s="84"/>
      <c r="O2449" s="86">
        <v>1.0</v>
      </c>
      <c r="P2449" s="85">
        <v>819.55</v>
      </c>
      <c r="Q2449" s="87"/>
      <c r="R2449" s="88">
        <v>11000.0</v>
      </c>
      <c r="S2449" s="74">
        <v>721.0</v>
      </c>
      <c r="T2449" s="74">
        <v>9.09218</v>
      </c>
      <c r="U2449" s="74"/>
    </row>
    <row r="2450" hidden="1">
      <c r="A2450" s="83">
        <v>821.0</v>
      </c>
      <c r="B2450" s="84" t="s">
        <v>58</v>
      </c>
      <c r="C2450" s="84" t="s">
        <v>27</v>
      </c>
      <c r="D2450" s="84" t="s">
        <v>27</v>
      </c>
      <c r="E2450" s="84" t="s">
        <v>27</v>
      </c>
      <c r="F2450" s="84">
        <v>32.0</v>
      </c>
      <c r="G2450" s="84" t="s">
        <v>29</v>
      </c>
      <c r="H2450" s="27">
        <v>11.0</v>
      </c>
      <c r="I2450" s="84" t="s">
        <v>59</v>
      </c>
      <c r="J2450" s="84">
        <v>2.0</v>
      </c>
      <c r="K2450" s="84" t="s">
        <v>37</v>
      </c>
      <c r="L2450" s="85">
        <v>19766.66</v>
      </c>
      <c r="M2450" s="85">
        <v>38.42</v>
      </c>
      <c r="N2450" s="84"/>
      <c r="O2450" s="86">
        <v>22.0</v>
      </c>
      <c r="P2450" s="85">
        <v>19459.54</v>
      </c>
      <c r="Q2450" s="87"/>
      <c r="R2450" s="88">
        <v>37000.0</v>
      </c>
      <c r="S2450" s="74">
        <v>905.0</v>
      </c>
      <c r="T2450" s="74">
        <v>22.46298</v>
      </c>
      <c r="U2450" s="74"/>
    </row>
    <row r="2451" hidden="1">
      <c r="A2451" s="83">
        <v>822.0</v>
      </c>
      <c r="B2451" s="84" t="s">
        <v>58</v>
      </c>
      <c r="C2451" s="84" t="s">
        <v>27</v>
      </c>
      <c r="D2451" s="84" t="s">
        <v>27</v>
      </c>
      <c r="E2451" s="84" t="s">
        <v>27</v>
      </c>
      <c r="F2451" s="84">
        <v>32.0</v>
      </c>
      <c r="G2451" s="84" t="s">
        <v>29</v>
      </c>
      <c r="H2451" s="27">
        <v>11.0</v>
      </c>
      <c r="I2451" s="84" t="s">
        <v>59</v>
      </c>
      <c r="J2451" s="84">
        <v>2.0</v>
      </c>
      <c r="K2451" s="84" t="s">
        <v>38</v>
      </c>
      <c r="L2451" s="85">
        <v>21644.97</v>
      </c>
      <c r="M2451" s="85">
        <v>146.3</v>
      </c>
      <c r="N2451" s="84"/>
      <c r="O2451" s="86">
        <v>179.0</v>
      </c>
      <c r="P2451" s="85">
        <v>9309.94</v>
      </c>
      <c r="Q2451" s="87"/>
      <c r="R2451" s="88">
        <v>81000.0</v>
      </c>
      <c r="S2451" s="74">
        <v>1188.0</v>
      </c>
      <c r="T2451" s="74">
        <v>24.27112</v>
      </c>
      <c r="U2451" s="74"/>
    </row>
    <row r="2452" hidden="1">
      <c r="A2452" s="83">
        <v>823.0</v>
      </c>
      <c r="B2452" s="84" t="s">
        <v>58</v>
      </c>
      <c r="C2452" s="84" t="s">
        <v>27</v>
      </c>
      <c r="D2452" s="84" t="s">
        <v>27</v>
      </c>
      <c r="E2452" s="84" t="s">
        <v>27</v>
      </c>
      <c r="F2452" s="84">
        <v>32.0</v>
      </c>
      <c r="G2452" s="84" t="s">
        <v>29</v>
      </c>
      <c r="H2452" s="27">
        <v>11.0</v>
      </c>
      <c r="I2452" s="84" t="s">
        <v>59</v>
      </c>
      <c r="J2452" s="84">
        <v>2.0</v>
      </c>
      <c r="K2452" s="84" t="s">
        <v>39</v>
      </c>
      <c r="L2452" s="85">
        <v>27400.28</v>
      </c>
      <c r="M2452" s="85">
        <v>29.06</v>
      </c>
      <c r="N2452" s="84"/>
      <c r="O2452" s="86">
        <v>22.0</v>
      </c>
      <c r="P2452" s="85">
        <v>37837.01</v>
      </c>
      <c r="Q2452" s="87"/>
      <c r="R2452" s="88">
        <v>52000.0</v>
      </c>
      <c r="S2452" s="74">
        <v>1049.0</v>
      </c>
      <c r="T2452" s="74">
        <v>23.29137</v>
      </c>
      <c r="U2452" s="74"/>
    </row>
    <row r="2453" hidden="1">
      <c r="A2453" s="83">
        <v>824.0</v>
      </c>
      <c r="B2453" s="84" t="s">
        <v>58</v>
      </c>
      <c r="C2453" s="84" t="s">
        <v>27</v>
      </c>
      <c r="D2453" s="84" t="s">
        <v>27</v>
      </c>
      <c r="E2453" s="84" t="s">
        <v>27</v>
      </c>
      <c r="F2453" s="84">
        <v>32.0</v>
      </c>
      <c r="G2453" s="84" t="s">
        <v>29</v>
      </c>
      <c r="H2453" s="27">
        <v>11.0</v>
      </c>
      <c r="I2453" s="84" t="s">
        <v>59</v>
      </c>
      <c r="J2453" s="84">
        <v>2.0</v>
      </c>
      <c r="K2453" s="84" t="s">
        <v>40</v>
      </c>
      <c r="L2453" s="85">
        <v>17982.66</v>
      </c>
      <c r="M2453" s="85">
        <v>610.54</v>
      </c>
      <c r="N2453" s="84"/>
      <c r="O2453" s="86">
        <v>110.0</v>
      </c>
      <c r="P2453" s="85">
        <v>66714.54</v>
      </c>
      <c r="Q2453" s="87"/>
      <c r="R2453" s="88">
        <v>176000.0</v>
      </c>
      <c r="S2453" s="74">
        <v>1275.0</v>
      </c>
      <c r="T2453" s="74">
        <v>22.70779</v>
      </c>
      <c r="U2453" s="74"/>
    </row>
    <row r="2454" hidden="1">
      <c r="A2454" s="83">
        <v>825.0</v>
      </c>
      <c r="B2454" s="84" t="s">
        <v>58</v>
      </c>
      <c r="C2454" s="84" t="s">
        <v>27</v>
      </c>
      <c r="D2454" s="84" t="s">
        <v>27</v>
      </c>
      <c r="E2454" s="84" t="s">
        <v>27</v>
      </c>
      <c r="F2454" s="84">
        <v>32.0</v>
      </c>
      <c r="G2454" s="84" t="s">
        <v>29</v>
      </c>
      <c r="H2454" s="27">
        <v>11.0</v>
      </c>
      <c r="I2454" s="84" t="s">
        <v>59</v>
      </c>
      <c r="J2454" s="84">
        <v>2.0</v>
      </c>
      <c r="K2454" s="84" t="s">
        <v>41</v>
      </c>
      <c r="L2454" s="85">
        <v>2070.95</v>
      </c>
      <c r="M2454" s="85">
        <v>594.96</v>
      </c>
      <c r="N2454" s="84"/>
      <c r="O2454" s="86">
        <v>38.0</v>
      </c>
      <c r="P2454" s="85">
        <v>1693.08</v>
      </c>
      <c r="Q2454" s="87"/>
      <c r="R2454" s="88">
        <v>118000.0</v>
      </c>
      <c r="S2454" s="74">
        <v>1216.0</v>
      </c>
      <c r="T2454" s="74">
        <v>25.42743</v>
      </c>
      <c r="U2454" s="74"/>
    </row>
    <row r="2455" hidden="1">
      <c r="A2455" s="83">
        <v>826.0</v>
      </c>
      <c r="B2455" s="84" t="s">
        <v>58</v>
      </c>
      <c r="C2455" s="84" t="s">
        <v>27</v>
      </c>
      <c r="D2455" s="84" t="s">
        <v>27</v>
      </c>
      <c r="E2455" s="84" t="s">
        <v>27</v>
      </c>
      <c r="F2455" s="84">
        <v>32.0</v>
      </c>
      <c r="G2455" s="84" t="s">
        <v>29</v>
      </c>
      <c r="H2455" s="27">
        <v>11.0</v>
      </c>
      <c r="I2455" s="84" t="s">
        <v>59</v>
      </c>
      <c r="J2455" s="84">
        <v>2.0</v>
      </c>
      <c r="K2455" s="84" t="s">
        <v>42</v>
      </c>
      <c r="L2455" s="85">
        <v>14616.21</v>
      </c>
      <c r="M2455" s="85">
        <v>50.82</v>
      </c>
      <c r="N2455" s="84"/>
      <c r="O2455" s="86">
        <v>141.0</v>
      </c>
      <c r="P2455" s="85">
        <v>2710.74</v>
      </c>
      <c r="Q2455" s="87"/>
      <c r="R2455" s="88">
        <v>59000.0</v>
      </c>
      <c r="S2455" s="74">
        <v>906.0</v>
      </c>
      <c r="T2455" s="74">
        <v>22.58584</v>
      </c>
      <c r="U2455" s="74"/>
    </row>
    <row r="2456" hidden="1">
      <c r="A2456" s="83">
        <v>827.0</v>
      </c>
      <c r="B2456" s="84" t="s">
        <v>58</v>
      </c>
      <c r="C2456" s="84" t="s">
        <v>27</v>
      </c>
      <c r="D2456" s="84" t="s">
        <v>27</v>
      </c>
      <c r="E2456" s="84" t="s">
        <v>27</v>
      </c>
      <c r="F2456" s="84">
        <v>32.0</v>
      </c>
      <c r="G2456" s="84" t="s">
        <v>29</v>
      </c>
      <c r="H2456" s="27">
        <v>11.0</v>
      </c>
      <c r="I2456" s="84" t="s">
        <v>59</v>
      </c>
      <c r="J2456" s="84">
        <v>2.0</v>
      </c>
      <c r="K2456" s="84" t="s">
        <v>43</v>
      </c>
      <c r="L2456" s="85">
        <v>1941.97</v>
      </c>
      <c r="M2456" s="85">
        <v>545.41</v>
      </c>
      <c r="N2456" s="84"/>
      <c r="O2456" s="86">
        <v>139.0</v>
      </c>
      <c r="P2456" s="85">
        <v>6579660.0</v>
      </c>
      <c r="Q2456" s="87"/>
      <c r="R2456" s="88">
        <v>6986000.0</v>
      </c>
      <c r="S2456" s="74">
        <v>8078.0</v>
      </c>
      <c r="T2456" s="74">
        <v>15.83356</v>
      </c>
      <c r="U2456" s="74"/>
    </row>
    <row r="2457" hidden="1">
      <c r="A2457" s="83">
        <v>828.0</v>
      </c>
      <c r="B2457" s="84" t="s">
        <v>58</v>
      </c>
      <c r="C2457" s="84" t="s">
        <v>27</v>
      </c>
      <c r="D2457" s="84" t="s">
        <v>27</v>
      </c>
      <c r="E2457" s="84" t="s">
        <v>27</v>
      </c>
      <c r="F2457" s="84">
        <v>32.0</v>
      </c>
      <c r="G2457" s="84" t="s">
        <v>29</v>
      </c>
      <c r="H2457" s="27">
        <v>11.0</v>
      </c>
      <c r="I2457" s="84" t="s">
        <v>59</v>
      </c>
      <c r="J2457" s="84">
        <v>2.0</v>
      </c>
      <c r="K2457" s="84" t="s">
        <v>44</v>
      </c>
      <c r="L2457" s="85">
        <v>14132.36</v>
      </c>
      <c r="M2457" s="85">
        <v>132.4</v>
      </c>
      <c r="N2457" s="84"/>
      <c r="O2457" s="86">
        <v>7.0</v>
      </c>
      <c r="P2457" s="85">
        <v>1642.33</v>
      </c>
      <c r="Q2457" s="87"/>
      <c r="R2457" s="88">
        <v>20000.0</v>
      </c>
      <c r="S2457" s="74">
        <v>897.0</v>
      </c>
      <c r="T2457" s="74">
        <v>22.90815</v>
      </c>
      <c r="U2457" s="74"/>
    </row>
    <row r="2458" hidden="1">
      <c r="A2458" s="83">
        <v>829.0</v>
      </c>
      <c r="B2458" s="84" t="s">
        <v>58</v>
      </c>
      <c r="C2458" s="84" t="s">
        <v>27</v>
      </c>
      <c r="D2458" s="84" t="s">
        <v>27</v>
      </c>
      <c r="E2458" s="84" t="s">
        <v>27</v>
      </c>
      <c r="F2458" s="84">
        <v>32.0</v>
      </c>
      <c r="G2458" s="84" t="s">
        <v>29</v>
      </c>
      <c r="H2458" s="27">
        <v>11.0</v>
      </c>
      <c r="I2458" s="84" t="s">
        <v>59</v>
      </c>
      <c r="J2458" s="84">
        <v>2.0</v>
      </c>
      <c r="K2458" s="84" t="s">
        <v>45</v>
      </c>
      <c r="L2458" s="85">
        <v>14243.62</v>
      </c>
      <c r="M2458" s="85">
        <v>217.73</v>
      </c>
      <c r="N2458" s="84"/>
      <c r="O2458" s="86">
        <v>16.0</v>
      </c>
      <c r="P2458" s="85">
        <v>2293.14</v>
      </c>
      <c r="Q2458" s="87"/>
      <c r="R2458" s="88">
        <v>209000.0</v>
      </c>
      <c r="S2458" s="74">
        <v>857.0</v>
      </c>
      <c r="T2458" s="74">
        <v>25.2487</v>
      </c>
      <c r="U2458" s="74"/>
    </row>
    <row r="2459" hidden="1">
      <c r="A2459" s="83">
        <v>830.0</v>
      </c>
      <c r="B2459" s="84" t="s">
        <v>58</v>
      </c>
      <c r="C2459" s="84" t="s">
        <v>27</v>
      </c>
      <c r="D2459" s="84" t="s">
        <v>27</v>
      </c>
      <c r="E2459" s="84" t="s">
        <v>27</v>
      </c>
      <c r="F2459" s="84">
        <v>32.0</v>
      </c>
      <c r="G2459" s="84" t="s">
        <v>29</v>
      </c>
      <c r="H2459" s="27">
        <v>11.0</v>
      </c>
      <c r="I2459" s="84" t="s">
        <v>59</v>
      </c>
      <c r="J2459" s="84">
        <v>2.0</v>
      </c>
      <c r="K2459" s="84" t="s">
        <v>46</v>
      </c>
      <c r="L2459" s="85">
        <v>1790.26</v>
      </c>
      <c r="M2459" s="85">
        <v>35051.95</v>
      </c>
      <c r="N2459" s="84"/>
      <c r="O2459" s="86">
        <v>9.0</v>
      </c>
      <c r="P2459" s="85">
        <v>3429.52</v>
      </c>
      <c r="Q2459" s="87"/>
      <c r="R2459" s="88">
        <v>3463000.0</v>
      </c>
      <c r="S2459" s="74">
        <v>4376.0</v>
      </c>
      <c r="T2459" s="74">
        <v>23.45101</v>
      </c>
      <c r="U2459" s="74"/>
    </row>
    <row r="2460" hidden="1">
      <c r="A2460" s="83">
        <v>831.0</v>
      </c>
      <c r="B2460" s="84" t="s">
        <v>58</v>
      </c>
      <c r="C2460" s="84" t="s">
        <v>27</v>
      </c>
      <c r="D2460" s="84" t="s">
        <v>27</v>
      </c>
      <c r="E2460" s="84" t="s">
        <v>27</v>
      </c>
      <c r="F2460" s="84">
        <v>32.0</v>
      </c>
      <c r="G2460" s="84" t="s">
        <v>29</v>
      </c>
      <c r="H2460" s="27">
        <v>11.0</v>
      </c>
      <c r="I2460" s="84" t="s">
        <v>59</v>
      </c>
      <c r="J2460" s="84">
        <v>2.0</v>
      </c>
      <c r="K2460" s="84" t="s">
        <v>47</v>
      </c>
      <c r="L2460" s="85">
        <v>12743.93</v>
      </c>
      <c r="M2460" s="85">
        <v>1397.67</v>
      </c>
      <c r="N2460" s="84"/>
      <c r="O2460" s="86">
        <v>15.0</v>
      </c>
      <c r="P2460" s="85">
        <v>20239.32</v>
      </c>
      <c r="Q2460" s="87"/>
      <c r="R2460" s="88">
        <v>604000.0</v>
      </c>
      <c r="S2460" s="74">
        <v>1634.0</v>
      </c>
      <c r="T2460" s="74">
        <v>24.34698</v>
      </c>
      <c r="U2460" s="74"/>
    </row>
    <row r="2461" hidden="1">
      <c r="A2461" s="83">
        <v>832.0</v>
      </c>
      <c r="B2461" s="84" t="s">
        <v>58</v>
      </c>
      <c r="C2461" s="84" t="s">
        <v>27</v>
      </c>
      <c r="D2461" s="84" t="s">
        <v>27</v>
      </c>
      <c r="E2461" s="84" t="s">
        <v>27</v>
      </c>
      <c r="F2461" s="84">
        <v>32.0</v>
      </c>
      <c r="G2461" s="84" t="s">
        <v>29</v>
      </c>
      <c r="H2461" s="27">
        <v>11.0</v>
      </c>
      <c r="I2461" s="84" t="s">
        <v>59</v>
      </c>
      <c r="J2461" s="84">
        <v>2.0</v>
      </c>
      <c r="K2461" s="84" t="s">
        <v>48</v>
      </c>
      <c r="L2461" s="85">
        <v>21742.18</v>
      </c>
      <c r="M2461" s="85">
        <v>13844.74</v>
      </c>
      <c r="N2461" s="84"/>
      <c r="O2461" s="86">
        <v>25.0</v>
      </c>
      <c r="P2461" s="85">
        <v>17996.96</v>
      </c>
      <c r="Q2461" s="87"/>
      <c r="R2461" s="88">
        <v>2477000.0</v>
      </c>
      <c r="S2461" s="74">
        <v>3697.0</v>
      </c>
      <c r="T2461" s="74">
        <v>24.41317</v>
      </c>
      <c r="U2461" s="74"/>
    </row>
    <row r="2462" hidden="1">
      <c r="A2462" s="83">
        <v>833.0</v>
      </c>
      <c r="B2462" s="84" t="s">
        <v>58</v>
      </c>
      <c r="C2462" s="84" t="s">
        <v>27</v>
      </c>
      <c r="D2462" s="84" t="s">
        <v>27</v>
      </c>
      <c r="E2462" s="84" t="s">
        <v>27</v>
      </c>
      <c r="F2462" s="84">
        <v>32.0</v>
      </c>
      <c r="G2462" s="84" t="s">
        <v>29</v>
      </c>
      <c r="H2462" s="27">
        <v>11.0</v>
      </c>
      <c r="I2462" s="84" t="s">
        <v>59</v>
      </c>
      <c r="J2462" s="84">
        <v>2.0</v>
      </c>
      <c r="K2462" s="84" t="s">
        <v>49</v>
      </c>
      <c r="L2462" s="85">
        <v>21210.46</v>
      </c>
      <c r="M2462" s="85">
        <v>66.75</v>
      </c>
      <c r="N2462" s="84"/>
      <c r="O2462" s="86">
        <v>5.0</v>
      </c>
      <c r="P2462" s="85">
        <v>9144.72</v>
      </c>
      <c r="Q2462" s="87"/>
      <c r="R2462" s="88">
        <v>26000.0</v>
      </c>
      <c r="S2462" s="74">
        <v>921.0</v>
      </c>
      <c r="T2462" s="74">
        <v>22.60425</v>
      </c>
      <c r="U2462" s="74"/>
    </row>
    <row r="2463" hidden="1">
      <c r="A2463" s="83">
        <v>834.0</v>
      </c>
      <c r="B2463" s="84" t="s">
        <v>58</v>
      </c>
      <c r="C2463" s="84" t="s">
        <v>27</v>
      </c>
      <c r="D2463" s="84" t="s">
        <v>27</v>
      </c>
      <c r="E2463" s="84" t="s">
        <v>27</v>
      </c>
      <c r="F2463" s="84">
        <v>32.0</v>
      </c>
      <c r="G2463" s="84" t="s">
        <v>29</v>
      </c>
      <c r="H2463" s="27">
        <v>11.0</v>
      </c>
      <c r="I2463" s="84" t="s">
        <v>59</v>
      </c>
      <c r="J2463" s="84">
        <v>2.0</v>
      </c>
      <c r="K2463" s="84" t="s">
        <v>50</v>
      </c>
      <c r="L2463" s="85">
        <v>18517.77</v>
      </c>
      <c r="M2463" s="85">
        <v>4196.12</v>
      </c>
      <c r="N2463" s="84"/>
      <c r="O2463" s="86">
        <v>31.0</v>
      </c>
      <c r="P2463" s="85">
        <v>64838.0</v>
      </c>
      <c r="Q2463" s="87"/>
      <c r="R2463" s="88">
        <v>4260000.0</v>
      </c>
      <c r="S2463" s="74">
        <v>5978.0</v>
      </c>
      <c r="T2463" s="74">
        <v>28.62854</v>
      </c>
      <c r="U2463" s="74"/>
    </row>
    <row r="2464" hidden="1">
      <c r="A2464" s="83">
        <v>835.0</v>
      </c>
      <c r="B2464" s="84" t="s">
        <v>58</v>
      </c>
      <c r="C2464" s="84" t="s">
        <v>27</v>
      </c>
      <c r="D2464" s="84" t="s">
        <v>27</v>
      </c>
      <c r="E2464" s="84" t="s">
        <v>27</v>
      </c>
      <c r="F2464" s="84">
        <v>32.0</v>
      </c>
      <c r="G2464" s="84" t="s">
        <v>29</v>
      </c>
      <c r="H2464" s="27">
        <v>11.0</v>
      </c>
      <c r="I2464" s="84" t="s">
        <v>59</v>
      </c>
      <c r="J2464" s="84">
        <v>2.0</v>
      </c>
      <c r="K2464" s="84" t="s">
        <v>51</v>
      </c>
      <c r="L2464" s="85"/>
      <c r="M2464" s="85"/>
      <c r="N2464" s="84"/>
      <c r="O2464" s="86"/>
      <c r="P2464" s="85"/>
      <c r="Q2464" s="87"/>
      <c r="R2464" s="88"/>
      <c r="S2464" s="74"/>
      <c r="T2464" s="74"/>
      <c r="U2464" s="74"/>
    </row>
    <row r="2465" hidden="1">
      <c r="A2465" s="83">
        <v>836.0</v>
      </c>
      <c r="B2465" s="84" t="s">
        <v>58</v>
      </c>
      <c r="C2465" s="84" t="s">
        <v>27</v>
      </c>
      <c r="D2465" s="84" t="s">
        <v>27</v>
      </c>
      <c r="E2465" s="84" t="s">
        <v>27</v>
      </c>
      <c r="F2465" s="84">
        <v>32.0</v>
      </c>
      <c r="G2465" s="84" t="s">
        <v>29</v>
      </c>
      <c r="H2465" s="27">
        <v>11.0</v>
      </c>
      <c r="I2465" s="84" t="s">
        <v>59</v>
      </c>
      <c r="J2465" s="84">
        <v>2.0</v>
      </c>
      <c r="K2465" s="84" t="s">
        <v>52</v>
      </c>
      <c r="L2465" s="85"/>
      <c r="M2465" s="85"/>
      <c r="N2465" s="84"/>
      <c r="O2465" s="86"/>
      <c r="P2465" s="85"/>
      <c r="Q2465" s="87"/>
      <c r="R2465" s="88"/>
      <c r="S2465" s="74"/>
      <c r="T2465" s="74"/>
      <c r="U2465" s="74"/>
    </row>
    <row r="2466" hidden="1">
      <c r="A2466" s="83">
        <v>837.0</v>
      </c>
      <c r="B2466" s="84" t="s">
        <v>58</v>
      </c>
      <c r="C2466" s="84" t="s">
        <v>27</v>
      </c>
      <c r="D2466" s="84" t="s">
        <v>27</v>
      </c>
      <c r="E2466" s="84" t="s">
        <v>27</v>
      </c>
      <c r="F2466" s="84">
        <v>32.0</v>
      </c>
      <c r="G2466" s="84" t="s">
        <v>29</v>
      </c>
      <c r="H2466" s="27">
        <v>11.0</v>
      </c>
      <c r="I2466" s="84" t="s">
        <v>59</v>
      </c>
      <c r="J2466" s="84">
        <v>4.0</v>
      </c>
      <c r="K2466" s="84" t="s">
        <v>31</v>
      </c>
      <c r="L2466" s="85">
        <v>76126.99</v>
      </c>
      <c r="M2466" s="85">
        <v>22.4</v>
      </c>
      <c r="N2466" s="84"/>
      <c r="O2466" s="86">
        <v>2.0</v>
      </c>
      <c r="P2466" s="85">
        <v>214518.88</v>
      </c>
      <c r="Q2466" s="87"/>
      <c r="R2466" s="88">
        <v>180000.0</v>
      </c>
      <c r="S2466" s="74">
        <v>1732.0</v>
      </c>
      <c r="T2466" s="74">
        <v>16.32807</v>
      </c>
      <c r="U2466" s="74"/>
    </row>
    <row r="2467" hidden="1">
      <c r="A2467" s="83">
        <v>838.0</v>
      </c>
      <c r="B2467" s="84" t="s">
        <v>58</v>
      </c>
      <c r="C2467" s="84" t="s">
        <v>27</v>
      </c>
      <c r="D2467" s="84" t="s">
        <v>27</v>
      </c>
      <c r="E2467" s="84" t="s">
        <v>27</v>
      </c>
      <c r="F2467" s="84">
        <v>32.0</v>
      </c>
      <c r="G2467" s="84" t="s">
        <v>29</v>
      </c>
      <c r="H2467" s="27">
        <v>11.0</v>
      </c>
      <c r="I2467" s="84" t="s">
        <v>59</v>
      </c>
      <c r="J2467" s="84">
        <v>4.0</v>
      </c>
      <c r="K2467" s="84" t="s">
        <v>32</v>
      </c>
      <c r="L2467" s="85">
        <v>4266.43</v>
      </c>
      <c r="M2467" s="85">
        <v>2292.88</v>
      </c>
      <c r="N2467" s="84"/>
      <c r="O2467" s="86">
        <v>61.0</v>
      </c>
      <c r="P2467" s="85">
        <v>1.918755797E7</v>
      </c>
      <c r="Q2467" s="87"/>
      <c r="R2467" s="88">
        <v>2.0519E7</v>
      </c>
      <c r="S2467" s="74">
        <v>21329.0</v>
      </c>
      <c r="T2467" s="74">
        <v>26.78651</v>
      </c>
      <c r="U2467" s="74"/>
    </row>
    <row r="2468" hidden="1">
      <c r="A2468" s="83">
        <v>839.0</v>
      </c>
      <c r="B2468" s="84" t="s">
        <v>58</v>
      </c>
      <c r="C2468" s="84" t="s">
        <v>27</v>
      </c>
      <c r="D2468" s="84" t="s">
        <v>27</v>
      </c>
      <c r="E2468" s="84" t="s">
        <v>27</v>
      </c>
      <c r="F2468" s="84">
        <v>32.0</v>
      </c>
      <c r="G2468" s="84" t="s">
        <v>29</v>
      </c>
      <c r="H2468" s="27">
        <v>11.0</v>
      </c>
      <c r="I2468" s="84" t="s">
        <v>59</v>
      </c>
      <c r="J2468" s="84">
        <v>4.0</v>
      </c>
      <c r="K2468" s="84" t="s">
        <v>33</v>
      </c>
      <c r="L2468" s="85">
        <v>37716.09</v>
      </c>
      <c r="M2468" s="85">
        <v>192.17</v>
      </c>
      <c r="N2468" s="84"/>
      <c r="O2468" s="86">
        <v>20.0</v>
      </c>
      <c r="P2468" s="85">
        <v>46455.56</v>
      </c>
      <c r="Q2468" s="87"/>
      <c r="R2468" s="88">
        <v>430000.0</v>
      </c>
      <c r="S2468" s="74">
        <v>1624.0</v>
      </c>
      <c r="T2468" s="74">
        <v>24.13829</v>
      </c>
      <c r="U2468" s="74"/>
    </row>
    <row r="2469" hidden="1">
      <c r="A2469" s="83">
        <v>840.0</v>
      </c>
      <c r="B2469" s="84" t="s">
        <v>58</v>
      </c>
      <c r="C2469" s="84" t="s">
        <v>27</v>
      </c>
      <c r="D2469" s="84" t="s">
        <v>27</v>
      </c>
      <c r="E2469" s="84" t="s">
        <v>27</v>
      </c>
      <c r="F2469" s="84">
        <v>32.0</v>
      </c>
      <c r="G2469" s="84" t="s">
        <v>29</v>
      </c>
      <c r="H2469" s="27">
        <v>11.0</v>
      </c>
      <c r="I2469" s="84" t="s">
        <v>59</v>
      </c>
      <c r="J2469" s="84">
        <v>4.0</v>
      </c>
      <c r="K2469" s="84" t="s">
        <v>34</v>
      </c>
      <c r="L2469" s="85">
        <v>28426.56</v>
      </c>
      <c r="M2469" s="85">
        <v>27081.5</v>
      </c>
      <c r="N2469" s="84"/>
      <c r="O2469" s="86">
        <v>153.0</v>
      </c>
      <c r="P2469" s="85">
        <v>9054.8</v>
      </c>
      <c r="Q2469" s="87"/>
      <c r="R2469" s="88">
        <v>3888000.0</v>
      </c>
      <c r="S2469" s="74">
        <v>5150.0</v>
      </c>
      <c r="T2469" s="74">
        <v>26.86043</v>
      </c>
      <c r="U2469" s="74"/>
    </row>
    <row r="2470" hidden="1">
      <c r="A2470" s="83">
        <v>841.0</v>
      </c>
      <c r="B2470" s="84" t="s">
        <v>58</v>
      </c>
      <c r="C2470" s="84" t="s">
        <v>27</v>
      </c>
      <c r="D2470" s="84" t="s">
        <v>27</v>
      </c>
      <c r="E2470" s="84" t="s">
        <v>27</v>
      </c>
      <c r="F2470" s="84">
        <v>32.0</v>
      </c>
      <c r="G2470" s="84" t="s">
        <v>29</v>
      </c>
      <c r="H2470" s="27">
        <v>11.0</v>
      </c>
      <c r="I2470" s="84" t="s">
        <v>59</v>
      </c>
      <c r="J2470" s="84">
        <v>4.0</v>
      </c>
      <c r="K2470" s="84" t="s">
        <v>35</v>
      </c>
      <c r="L2470" s="85">
        <v>38144.64</v>
      </c>
      <c r="M2470" s="85">
        <v>95.42</v>
      </c>
      <c r="N2470" s="84"/>
      <c r="O2470" s="86">
        <v>157.0</v>
      </c>
      <c r="P2470" s="85">
        <v>10692.42</v>
      </c>
      <c r="Q2470" s="87"/>
      <c r="R2470" s="88">
        <v>76000.0</v>
      </c>
      <c r="S2470" s="74">
        <v>1092.0</v>
      </c>
      <c r="T2470" s="74">
        <v>22.58936</v>
      </c>
      <c r="U2470" s="74"/>
    </row>
    <row r="2471" hidden="1">
      <c r="A2471" s="83">
        <v>842.0</v>
      </c>
      <c r="B2471" s="84" t="s">
        <v>58</v>
      </c>
      <c r="C2471" s="84" t="s">
        <v>27</v>
      </c>
      <c r="D2471" s="84" t="s">
        <v>27</v>
      </c>
      <c r="E2471" s="84" t="s">
        <v>27</v>
      </c>
      <c r="F2471" s="84">
        <v>32.0</v>
      </c>
      <c r="G2471" s="84" t="s">
        <v>29</v>
      </c>
      <c r="H2471" s="27">
        <v>11.0</v>
      </c>
      <c r="I2471" s="84" t="s">
        <v>59</v>
      </c>
      <c r="J2471" s="84">
        <v>4.0</v>
      </c>
      <c r="K2471" s="84" t="s">
        <v>36</v>
      </c>
      <c r="L2471" s="85">
        <v>31804.26</v>
      </c>
      <c r="M2471" s="85">
        <v>65.79</v>
      </c>
      <c r="N2471" s="84"/>
      <c r="O2471" s="86">
        <v>1.0</v>
      </c>
      <c r="P2471" s="85">
        <v>1341.3</v>
      </c>
      <c r="Q2471" s="87"/>
      <c r="R2471" s="88">
        <v>10000.0</v>
      </c>
      <c r="S2471" s="74">
        <v>790.0</v>
      </c>
      <c r="T2471" s="74">
        <v>9.29177</v>
      </c>
      <c r="U2471" s="74"/>
    </row>
    <row r="2472" hidden="1">
      <c r="A2472" s="83">
        <v>843.0</v>
      </c>
      <c r="B2472" s="84" t="s">
        <v>58</v>
      </c>
      <c r="C2472" s="84" t="s">
        <v>27</v>
      </c>
      <c r="D2472" s="84" t="s">
        <v>27</v>
      </c>
      <c r="E2472" s="84" t="s">
        <v>27</v>
      </c>
      <c r="F2472" s="84">
        <v>32.0</v>
      </c>
      <c r="G2472" s="84" t="s">
        <v>29</v>
      </c>
      <c r="H2472" s="27">
        <v>11.0</v>
      </c>
      <c r="I2472" s="84" t="s">
        <v>59</v>
      </c>
      <c r="J2472" s="84">
        <v>4.0</v>
      </c>
      <c r="K2472" s="84" t="s">
        <v>37</v>
      </c>
      <c r="L2472" s="85">
        <v>38834.51</v>
      </c>
      <c r="M2472" s="85">
        <v>38.3</v>
      </c>
      <c r="N2472" s="84"/>
      <c r="O2472" s="86">
        <v>22.0</v>
      </c>
      <c r="P2472" s="85">
        <v>38295.71</v>
      </c>
      <c r="Q2472" s="87"/>
      <c r="R2472" s="88">
        <v>52000.0</v>
      </c>
      <c r="S2472" s="74">
        <v>1012.0</v>
      </c>
      <c r="T2472" s="74">
        <v>23.01279</v>
      </c>
      <c r="U2472" s="74"/>
    </row>
    <row r="2473" hidden="1">
      <c r="A2473" s="83">
        <v>844.0</v>
      </c>
      <c r="B2473" s="84" t="s">
        <v>58</v>
      </c>
      <c r="C2473" s="84" t="s">
        <v>27</v>
      </c>
      <c r="D2473" s="84" t="s">
        <v>27</v>
      </c>
      <c r="E2473" s="84" t="s">
        <v>27</v>
      </c>
      <c r="F2473" s="84">
        <v>32.0</v>
      </c>
      <c r="G2473" s="84" t="s">
        <v>29</v>
      </c>
      <c r="H2473" s="27">
        <v>11.0</v>
      </c>
      <c r="I2473" s="84" t="s">
        <v>59</v>
      </c>
      <c r="J2473" s="84">
        <v>4.0</v>
      </c>
      <c r="K2473" s="84" t="s">
        <v>38</v>
      </c>
      <c r="L2473" s="85">
        <v>42309.76</v>
      </c>
      <c r="M2473" s="85">
        <v>146.37</v>
      </c>
      <c r="N2473" s="84"/>
      <c r="O2473" s="86">
        <v>179.0</v>
      </c>
      <c r="P2473" s="85">
        <v>20100.76</v>
      </c>
      <c r="Q2473" s="87"/>
      <c r="R2473" s="88">
        <v>90000.0</v>
      </c>
      <c r="S2473" s="74">
        <v>1260.0</v>
      </c>
      <c r="T2473" s="74">
        <v>24.125</v>
      </c>
      <c r="U2473" s="74"/>
    </row>
    <row r="2474" hidden="1">
      <c r="A2474" s="83">
        <v>845.0</v>
      </c>
      <c r="B2474" s="84" t="s">
        <v>58</v>
      </c>
      <c r="C2474" s="84" t="s">
        <v>27</v>
      </c>
      <c r="D2474" s="84" t="s">
        <v>27</v>
      </c>
      <c r="E2474" s="84" t="s">
        <v>27</v>
      </c>
      <c r="F2474" s="84">
        <v>32.0</v>
      </c>
      <c r="G2474" s="84" t="s">
        <v>29</v>
      </c>
      <c r="H2474" s="27">
        <v>11.0</v>
      </c>
      <c r="I2474" s="84" t="s">
        <v>59</v>
      </c>
      <c r="J2474" s="84">
        <v>4.0</v>
      </c>
      <c r="K2474" s="84" t="s">
        <v>39</v>
      </c>
      <c r="L2474" s="85">
        <v>54715.03</v>
      </c>
      <c r="M2474" s="85">
        <v>29.57</v>
      </c>
      <c r="N2474" s="84"/>
      <c r="O2474" s="86">
        <v>22.0</v>
      </c>
      <c r="P2474" s="85">
        <v>80073.59</v>
      </c>
      <c r="Q2474" s="87"/>
      <c r="R2474" s="88">
        <v>89000.0</v>
      </c>
      <c r="S2474" s="74">
        <v>1257.0</v>
      </c>
      <c r="T2474" s="74">
        <v>22.4585</v>
      </c>
      <c r="U2474" s="74"/>
    </row>
    <row r="2475" hidden="1">
      <c r="A2475" s="83">
        <v>846.0</v>
      </c>
      <c r="B2475" s="84" t="s">
        <v>58</v>
      </c>
      <c r="C2475" s="84" t="s">
        <v>27</v>
      </c>
      <c r="D2475" s="84" t="s">
        <v>27</v>
      </c>
      <c r="E2475" s="84" t="s">
        <v>27</v>
      </c>
      <c r="F2475" s="84">
        <v>32.0</v>
      </c>
      <c r="G2475" s="84" t="s">
        <v>29</v>
      </c>
      <c r="H2475" s="27">
        <v>11.0</v>
      </c>
      <c r="I2475" s="84" t="s">
        <v>59</v>
      </c>
      <c r="J2475" s="84">
        <v>4.0</v>
      </c>
      <c r="K2475" s="84" t="s">
        <v>40</v>
      </c>
      <c r="L2475" s="85">
        <v>36250.02</v>
      </c>
      <c r="M2475" s="85">
        <v>973.15</v>
      </c>
      <c r="N2475" s="84"/>
      <c r="O2475" s="86">
        <v>110.0</v>
      </c>
      <c r="P2475" s="85">
        <v>129864.72</v>
      </c>
      <c r="Q2475" s="87"/>
      <c r="R2475" s="88">
        <v>328000.0</v>
      </c>
      <c r="S2475" s="74">
        <v>1682.0</v>
      </c>
      <c r="T2475" s="74">
        <v>23.04297</v>
      </c>
      <c r="U2475" s="74"/>
    </row>
    <row r="2476" hidden="1">
      <c r="A2476" s="83">
        <v>847.0</v>
      </c>
      <c r="B2476" s="84" t="s">
        <v>58</v>
      </c>
      <c r="C2476" s="84" t="s">
        <v>27</v>
      </c>
      <c r="D2476" s="84" t="s">
        <v>27</v>
      </c>
      <c r="E2476" s="84" t="s">
        <v>27</v>
      </c>
      <c r="F2476" s="84">
        <v>32.0</v>
      </c>
      <c r="G2476" s="84" t="s">
        <v>29</v>
      </c>
      <c r="H2476" s="27">
        <v>11.0</v>
      </c>
      <c r="I2476" s="84" t="s">
        <v>59</v>
      </c>
      <c r="J2476" s="84">
        <v>4.0</v>
      </c>
      <c r="K2476" s="84" t="s">
        <v>41</v>
      </c>
      <c r="L2476" s="85">
        <v>3927.13</v>
      </c>
      <c r="M2476" s="85">
        <v>1572.79</v>
      </c>
      <c r="N2476" s="84"/>
      <c r="O2476" s="86">
        <v>30.0</v>
      </c>
      <c r="P2476" s="85">
        <v>1897.02</v>
      </c>
      <c r="Q2476" s="87"/>
      <c r="R2476" s="88">
        <v>193000.0</v>
      </c>
      <c r="S2476" s="74">
        <v>1319.0</v>
      </c>
      <c r="T2476" s="74">
        <v>25.09875</v>
      </c>
      <c r="U2476" s="74"/>
    </row>
    <row r="2477" hidden="1">
      <c r="A2477" s="83">
        <v>848.0</v>
      </c>
      <c r="B2477" s="84" t="s">
        <v>58</v>
      </c>
      <c r="C2477" s="84" t="s">
        <v>27</v>
      </c>
      <c r="D2477" s="84" t="s">
        <v>27</v>
      </c>
      <c r="E2477" s="84" t="s">
        <v>27</v>
      </c>
      <c r="F2477" s="84">
        <v>32.0</v>
      </c>
      <c r="G2477" s="84" t="s">
        <v>29</v>
      </c>
      <c r="H2477" s="27">
        <v>11.0</v>
      </c>
      <c r="I2477" s="84" t="s">
        <v>59</v>
      </c>
      <c r="J2477" s="84">
        <v>4.0</v>
      </c>
      <c r="K2477" s="84" t="s">
        <v>42</v>
      </c>
      <c r="L2477" s="85">
        <v>29384.46</v>
      </c>
      <c r="M2477" s="85">
        <v>51.6</v>
      </c>
      <c r="N2477" s="84"/>
      <c r="O2477" s="86">
        <v>141.0</v>
      </c>
      <c r="P2477" s="85">
        <v>4515.43</v>
      </c>
      <c r="Q2477" s="87"/>
      <c r="R2477" s="88">
        <v>59000.0</v>
      </c>
      <c r="S2477" s="74">
        <v>1021.0</v>
      </c>
      <c r="T2477" s="74">
        <v>22.57351</v>
      </c>
      <c r="U2477" s="74"/>
    </row>
    <row r="2478" hidden="1">
      <c r="A2478" s="83">
        <v>849.0</v>
      </c>
      <c r="B2478" s="84" t="s">
        <v>58</v>
      </c>
      <c r="C2478" s="84" t="s">
        <v>27</v>
      </c>
      <c r="D2478" s="84" t="s">
        <v>27</v>
      </c>
      <c r="E2478" s="84" t="s">
        <v>27</v>
      </c>
      <c r="F2478" s="84">
        <v>32.0</v>
      </c>
      <c r="G2478" s="84" t="s">
        <v>29</v>
      </c>
      <c r="H2478" s="27">
        <v>11.0</v>
      </c>
      <c r="I2478" s="84" t="s">
        <v>59</v>
      </c>
      <c r="J2478" s="84">
        <v>4.0</v>
      </c>
      <c r="K2478" s="84" t="s">
        <v>43</v>
      </c>
      <c r="L2478" s="85">
        <v>3886.81</v>
      </c>
      <c r="M2478" s="85">
        <v>917.77</v>
      </c>
      <c r="N2478" s="84"/>
      <c r="O2478" s="86">
        <v>139.0</v>
      </c>
      <c r="P2478" s="85">
        <v>2.562298E7</v>
      </c>
      <c r="Q2478" s="87"/>
      <c r="R2478" s="88">
        <v>2.6639E7</v>
      </c>
      <c r="S2478" s="74">
        <v>27712.0</v>
      </c>
      <c r="T2478" s="74">
        <v>15.97795</v>
      </c>
      <c r="U2478" s="74"/>
    </row>
    <row r="2479" hidden="1">
      <c r="A2479" s="83">
        <v>850.0</v>
      </c>
      <c r="B2479" s="84" t="s">
        <v>58</v>
      </c>
      <c r="C2479" s="84" t="s">
        <v>27</v>
      </c>
      <c r="D2479" s="84" t="s">
        <v>27</v>
      </c>
      <c r="E2479" s="84" t="s">
        <v>27</v>
      </c>
      <c r="F2479" s="84">
        <v>32.0</v>
      </c>
      <c r="G2479" s="84" t="s">
        <v>29</v>
      </c>
      <c r="H2479" s="27">
        <v>11.0</v>
      </c>
      <c r="I2479" s="84" t="s">
        <v>59</v>
      </c>
      <c r="J2479" s="84">
        <v>4.0</v>
      </c>
      <c r="K2479" s="84" t="s">
        <v>44</v>
      </c>
      <c r="L2479" s="85">
        <v>28308.44</v>
      </c>
      <c r="M2479" s="85">
        <v>132.38</v>
      </c>
      <c r="N2479" s="84"/>
      <c r="O2479" s="86">
        <v>7.0</v>
      </c>
      <c r="P2479" s="85">
        <v>3940.59</v>
      </c>
      <c r="Q2479" s="87"/>
      <c r="R2479" s="88">
        <v>21000.0</v>
      </c>
      <c r="S2479" s="74">
        <v>957.0</v>
      </c>
      <c r="T2479" s="74">
        <v>23.71057</v>
      </c>
      <c r="U2479" s="74"/>
    </row>
    <row r="2480" hidden="1">
      <c r="A2480" s="83">
        <v>851.0</v>
      </c>
      <c r="B2480" s="84" t="s">
        <v>58</v>
      </c>
      <c r="C2480" s="84" t="s">
        <v>27</v>
      </c>
      <c r="D2480" s="84" t="s">
        <v>27</v>
      </c>
      <c r="E2480" s="84" t="s">
        <v>27</v>
      </c>
      <c r="F2480" s="84">
        <v>32.0</v>
      </c>
      <c r="G2480" s="84" t="s">
        <v>29</v>
      </c>
      <c r="H2480" s="27">
        <v>11.0</v>
      </c>
      <c r="I2480" s="84" t="s">
        <v>59</v>
      </c>
      <c r="J2480" s="84">
        <v>4.0</v>
      </c>
      <c r="K2480" s="84" t="s">
        <v>45</v>
      </c>
      <c r="L2480" s="85">
        <v>27606.55</v>
      </c>
      <c r="M2480" s="85">
        <v>236.67</v>
      </c>
      <c r="N2480" s="84"/>
      <c r="O2480" s="86">
        <v>16.0</v>
      </c>
      <c r="P2480" s="85">
        <v>3472.84</v>
      </c>
      <c r="Q2480" s="87"/>
      <c r="R2480" s="88">
        <v>120000.0</v>
      </c>
      <c r="S2480" s="74">
        <v>809.0</v>
      </c>
      <c r="T2480" s="74">
        <v>25.01938</v>
      </c>
      <c r="U2480" s="74"/>
    </row>
    <row r="2481" hidden="1">
      <c r="A2481" s="83">
        <v>852.0</v>
      </c>
      <c r="B2481" s="84" t="s">
        <v>58</v>
      </c>
      <c r="C2481" s="84" t="s">
        <v>27</v>
      </c>
      <c r="D2481" s="84" t="s">
        <v>27</v>
      </c>
      <c r="E2481" s="84" t="s">
        <v>27</v>
      </c>
      <c r="F2481" s="84">
        <v>32.0</v>
      </c>
      <c r="G2481" s="84" t="s">
        <v>29</v>
      </c>
      <c r="H2481" s="27">
        <v>11.0</v>
      </c>
      <c r="I2481" s="84" t="s">
        <v>59</v>
      </c>
      <c r="J2481" s="84">
        <v>4.0</v>
      </c>
      <c r="K2481" s="84" t="s">
        <v>46</v>
      </c>
      <c r="L2481" s="85">
        <v>2950.52</v>
      </c>
      <c r="M2481" s="85">
        <v>64013.44</v>
      </c>
      <c r="N2481" s="84"/>
      <c r="O2481" s="86">
        <v>9.0</v>
      </c>
      <c r="P2481" s="85">
        <v>6420.61</v>
      </c>
      <c r="Q2481" s="87"/>
      <c r="R2481" s="88">
        <v>6389000.0</v>
      </c>
      <c r="S2481" s="74">
        <v>7365.0</v>
      </c>
      <c r="T2481" s="74">
        <v>23.18364</v>
      </c>
      <c r="U2481" s="74"/>
    </row>
    <row r="2482" hidden="1">
      <c r="A2482" s="83">
        <v>853.0</v>
      </c>
      <c r="B2482" s="84" t="s">
        <v>58</v>
      </c>
      <c r="C2482" s="84" t="s">
        <v>27</v>
      </c>
      <c r="D2482" s="84" t="s">
        <v>27</v>
      </c>
      <c r="E2482" s="84" t="s">
        <v>27</v>
      </c>
      <c r="F2482" s="84">
        <v>32.0</v>
      </c>
      <c r="G2482" s="84" t="s">
        <v>29</v>
      </c>
      <c r="H2482" s="27">
        <v>11.0</v>
      </c>
      <c r="I2482" s="84" t="s">
        <v>59</v>
      </c>
      <c r="J2482" s="84">
        <v>4.0</v>
      </c>
      <c r="K2482" s="84" t="s">
        <v>47</v>
      </c>
      <c r="L2482" s="85">
        <v>25277.19</v>
      </c>
      <c r="M2482" s="85">
        <v>2562.13</v>
      </c>
      <c r="N2482" s="84"/>
      <c r="O2482" s="86">
        <v>15.0</v>
      </c>
      <c r="P2482" s="85">
        <v>62898.91</v>
      </c>
      <c r="Q2482" s="87"/>
      <c r="R2482" s="88">
        <v>1212000.0</v>
      </c>
      <c r="S2482" s="74">
        <v>2308.0</v>
      </c>
      <c r="T2482" s="74">
        <v>24.29354</v>
      </c>
      <c r="U2482" s="74"/>
    </row>
    <row r="2483" hidden="1">
      <c r="A2483" s="83">
        <v>854.0</v>
      </c>
      <c r="B2483" s="84" t="s">
        <v>58</v>
      </c>
      <c r="C2483" s="84" t="s">
        <v>27</v>
      </c>
      <c r="D2483" s="84" t="s">
        <v>27</v>
      </c>
      <c r="E2483" s="84" t="s">
        <v>27</v>
      </c>
      <c r="F2483" s="84">
        <v>32.0</v>
      </c>
      <c r="G2483" s="84" t="s">
        <v>29</v>
      </c>
      <c r="H2483" s="27">
        <v>11.0</v>
      </c>
      <c r="I2483" s="84" t="s">
        <v>59</v>
      </c>
      <c r="J2483" s="84">
        <v>4.0</v>
      </c>
      <c r="K2483" s="84" t="s">
        <v>48</v>
      </c>
      <c r="L2483" s="85">
        <v>43515.53</v>
      </c>
      <c r="M2483" s="85">
        <v>27209.24</v>
      </c>
      <c r="N2483" s="84"/>
      <c r="O2483" s="86">
        <v>25.0</v>
      </c>
      <c r="P2483" s="85">
        <v>35185.47</v>
      </c>
      <c r="Q2483" s="87"/>
      <c r="R2483" s="88">
        <v>4901000.0</v>
      </c>
      <c r="S2483" s="74">
        <v>6180.0</v>
      </c>
      <c r="T2483" s="74">
        <v>24.80883</v>
      </c>
      <c r="U2483" s="74"/>
    </row>
    <row r="2484" hidden="1">
      <c r="A2484" s="83">
        <v>855.0</v>
      </c>
      <c r="B2484" s="84" t="s">
        <v>58</v>
      </c>
      <c r="C2484" s="84" t="s">
        <v>27</v>
      </c>
      <c r="D2484" s="84" t="s">
        <v>27</v>
      </c>
      <c r="E2484" s="84" t="s">
        <v>27</v>
      </c>
      <c r="F2484" s="84">
        <v>32.0</v>
      </c>
      <c r="G2484" s="84" t="s">
        <v>29</v>
      </c>
      <c r="H2484" s="27">
        <v>11.0</v>
      </c>
      <c r="I2484" s="84" t="s">
        <v>59</v>
      </c>
      <c r="J2484" s="84">
        <v>4.0</v>
      </c>
      <c r="K2484" s="84" t="s">
        <v>49</v>
      </c>
      <c r="L2484" s="85">
        <v>41933.59</v>
      </c>
      <c r="M2484" s="85">
        <v>66.42</v>
      </c>
      <c r="N2484" s="84"/>
      <c r="O2484" s="86">
        <v>5.0</v>
      </c>
      <c r="P2484" s="85">
        <v>25650.16</v>
      </c>
      <c r="Q2484" s="87"/>
      <c r="R2484" s="88">
        <v>41000.0</v>
      </c>
      <c r="S2484" s="74">
        <v>1039.0</v>
      </c>
      <c r="T2484" s="74">
        <v>22.6601</v>
      </c>
      <c r="U2484" s="74"/>
    </row>
    <row r="2485" hidden="1">
      <c r="A2485" s="83">
        <v>856.0</v>
      </c>
      <c r="B2485" s="84" t="s">
        <v>58</v>
      </c>
      <c r="C2485" s="84" t="s">
        <v>27</v>
      </c>
      <c r="D2485" s="84" t="s">
        <v>27</v>
      </c>
      <c r="E2485" s="84" t="s">
        <v>27</v>
      </c>
      <c r="F2485" s="84">
        <v>32.0</v>
      </c>
      <c r="G2485" s="84" t="s">
        <v>29</v>
      </c>
      <c r="H2485" s="27">
        <v>11.0</v>
      </c>
      <c r="I2485" s="84" t="s">
        <v>59</v>
      </c>
      <c r="J2485" s="84">
        <v>4.0</v>
      </c>
      <c r="K2485" s="84" t="s">
        <v>50</v>
      </c>
      <c r="L2485" s="85">
        <v>36308.06</v>
      </c>
      <c r="M2485" s="85">
        <v>7974.0</v>
      </c>
      <c r="N2485" s="84"/>
      <c r="O2485" s="86">
        <v>31.0</v>
      </c>
      <c r="P2485" s="85">
        <v>129487.71</v>
      </c>
      <c r="Q2485" s="87"/>
      <c r="R2485" s="88">
        <v>8442000.0</v>
      </c>
      <c r="S2485" s="74">
        <v>10322.0</v>
      </c>
      <c r="T2485" s="74">
        <v>27.89489</v>
      </c>
      <c r="U2485" s="74"/>
    </row>
    <row r="2486" hidden="1">
      <c r="A2486" s="83">
        <v>857.0</v>
      </c>
      <c r="B2486" s="84" t="s">
        <v>58</v>
      </c>
      <c r="C2486" s="84" t="s">
        <v>27</v>
      </c>
      <c r="D2486" s="84" t="s">
        <v>27</v>
      </c>
      <c r="E2486" s="84" t="s">
        <v>27</v>
      </c>
      <c r="F2486" s="84">
        <v>32.0</v>
      </c>
      <c r="G2486" s="84" t="s">
        <v>29</v>
      </c>
      <c r="H2486" s="27">
        <v>11.0</v>
      </c>
      <c r="I2486" s="84" t="s">
        <v>59</v>
      </c>
      <c r="J2486" s="84">
        <v>4.0</v>
      </c>
      <c r="K2486" s="84" t="s">
        <v>51</v>
      </c>
      <c r="L2486" s="85"/>
      <c r="M2486" s="85"/>
      <c r="N2486" s="84"/>
      <c r="O2486" s="86"/>
      <c r="P2486" s="85"/>
      <c r="Q2486" s="87"/>
      <c r="R2486" s="88"/>
      <c r="S2486" s="74"/>
      <c r="T2486" s="74"/>
      <c r="U2486" s="74"/>
    </row>
    <row r="2487" hidden="1">
      <c r="A2487" s="83">
        <v>858.0</v>
      </c>
      <c r="B2487" s="84" t="s">
        <v>58</v>
      </c>
      <c r="C2487" s="84" t="s">
        <v>27</v>
      </c>
      <c r="D2487" s="84" t="s">
        <v>27</v>
      </c>
      <c r="E2487" s="84" t="s">
        <v>27</v>
      </c>
      <c r="F2487" s="84">
        <v>32.0</v>
      </c>
      <c r="G2487" s="84" t="s">
        <v>29</v>
      </c>
      <c r="H2487" s="27">
        <v>11.0</v>
      </c>
      <c r="I2487" s="84" t="s">
        <v>59</v>
      </c>
      <c r="J2487" s="84">
        <v>4.0</v>
      </c>
      <c r="K2487" s="84" t="s">
        <v>52</v>
      </c>
      <c r="L2487" s="85"/>
      <c r="M2487" s="85"/>
      <c r="N2487" s="84"/>
      <c r="O2487" s="86"/>
      <c r="P2487" s="85"/>
      <c r="Q2487" s="87"/>
      <c r="R2487" s="88"/>
      <c r="S2487" s="74"/>
      <c r="T2487" s="74"/>
      <c r="U2487" s="74"/>
    </row>
    <row r="2488" hidden="1">
      <c r="A2488" s="83">
        <v>859.0</v>
      </c>
      <c r="B2488" s="84" t="s">
        <v>58</v>
      </c>
      <c r="C2488" s="84" t="s">
        <v>27</v>
      </c>
      <c r="D2488" s="84" t="s">
        <v>27</v>
      </c>
      <c r="E2488" s="84" t="s">
        <v>27</v>
      </c>
      <c r="F2488" s="84">
        <v>32.0</v>
      </c>
      <c r="G2488" s="84" t="s">
        <v>29</v>
      </c>
      <c r="H2488" s="27">
        <v>11.0</v>
      </c>
      <c r="I2488" s="84" t="s">
        <v>59</v>
      </c>
      <c r="J2488" s="84">
        <v>8.0</v>
      </c>
      <c r="K2488" s="84" t="s">
        <v>31</v>
      </c>
      <c r="L2488" s="85">
        <v>232275.95</v>
      </c>
      <c r="M2488" s="85">
        <v>108.35</v>
      </c>
      <c r="N2488" s="84"/>
      <c r="O2488" s="86">
        <v>4.0</v>
      </c>
      <c r="P2488" s="85">
        <v>365154.76</v>
      </c>
      <c r="Q2488" s="87"/>
      <c r="R2488" s="88">
        <v>127000.0</v>
      </c>
      <c r="S2488" s="74">
        <v>2199.0</v>
      </c>
      <c r="T2488" s="74">
        <v>23.71039</v>
      </c>
      <c r="U2488" s="74"/>
    </row>
    <row r="2489" hidden="1">
      <c r="A2489" s="83">
        <v>860.0</v>
      </c>
      <c r="B2489" s="84" t="s">
        <v>58</v>
      </c>
      <c r="C2489" s="84" t="s">
        <v>27</v>
      </c>
      <c r="D2489" s="84" t="s">
        <v>27</v>
      </c>
      <c r="E2489" s="84" t="s">
        <v>27</v>
      </c>
      <c r="F2489" s="84">
        <v>32.0</v>
      </c>
      <c r="G2489" s="84" t="s">
        <v>29</v>
      </c>
      <c r="H2489" s="27">
        <v>11.0</v>
      </c>
      <c r="I2489" s="84" t="s">
        <v>59</v>
      </c>
      <c r="J2489" s="84">
        <v>8.0</v>
      </c>
      <c r="K2489" s="84" t="s">
        <v>32</v>
      </c>
      <c r="L2489" s="85">
        <v>11038.28</v>
      </c>
      <c r="M2489" s="85">
        <v>5416.35</v>
      </c>
      <c r="N2489" s="84"/>
      <c r="O2489" s="86">
        <v>61.0</v>
      </c>
      <c r="P2489" s="85">
        <v>8.179171612E7</v>
      </c>
      <c r="Q2489" s="87"/>
      <c r="R2489" s="88">
        <v>8.6084E7</v>
      </c>
      <c r="S2489" s="74">
        <v>84512.0</v>
      </c>
      <c r="T2489" s="74">
        <v>26.81739</v>
      </c>
      <c r="U2489" s="74"/>
    </row>
    <row r="2490" hidden="1">
      <c r="A2490" s="83">
        <v>861.0</v>
      </c>
      <c r="B2490" s="84" t="s">
        <v>58</v>
      </c>
      <c r="C2490" s="84" t="s">
        <v>27</v>
      </c>
      <c r="D2490" s="84" t="s">
        <v>27</v>
      </c>
      <c r="E2490" s="84" t="s">
        <v>27</v>
      </c>
      <c r="F2490" s="84">
        <v>32.0</v>
      </c>
      <c r="G2490" s="84" t="s">
        <v>29</v>
      </c>
      <c r="H2490" s="27">
        <v>11.0</v>
      </c>
      <c r="I2490" s="84" t="s">
        <v>59</v>
      </c>
      <c r="J2490" s="84">
        <v>8.0</v>
      </c>
      <c r="K2490" s="84" t="s">
        <v>33</v>
      </c>
      <c r="L2490" s="85">
        <v>174026.62</v>
      </c>
      <c r="M2490" s="85">
        <v>1537.08</v>
      </c>
      <c r="N2490" s="84"/>
      <c r="O2490" s="86">
        <v>24.0</v>
      </c>
      <c r="P2490" s="85">
        <v>91506.96</v>
      </c>
      <c r="Q2490" s="87"/>
      <c r="R2490" s="88">
        <v>888000.0</v>
      </c>
      <c r="S2490" s="74">
        <v>2350.0</v>
      </c>
      <c r="T2490" s="74">
        <v>23.25564</v>
      </c>
      <c r="U2490" s="74"/>
    </row>
    <row r="2491" hidden="1">
      <c r="A2491" s="83">
        <v>862.0</v>
      </c>
      <c r="B2491" s="84" t="s">
        <v>58</v>
      </c>
      <c r="C2491" s="84" t="s">
        <v>27</v>
      </c>
      <c r="D2491" s="84" t="s">
        <v>27</v>
      </c>
      <c r="E2491" s="84" t="s">
        <v>27</v>
      </c>
      <c r="F2491" s="84">
        <v>32.0</v>
      </c>
      <c r="G2491" s="84" t="s">
        <v>29</v>
      </c>
      <c r="H2491" s="27">
        <v>11.0</v>
      </c>
      <c r="I2491" s="84" t="s">
        <v>59</v>
      </c>
      <c r="J2491" s="84">
        <v>8.0</v>
      </c>
      <c r="K2491" s="84" t="s">
        <v>34</v>
      </c>
      <c r="L2491" s="85">
        <v>82138.19</v>
      </c>
      <c r="M2491" s="85">
        <v>191549.24</v>
      </c>
      <c r="N2491" s="84"/>
      <c r="O2491" s="86">
        <v>155.0</v>
      </c>
      <c r="P2491" s="85">
        <v>23566.82</v>
      </c>
      <c r="Q2491" s="87"/>
      <c r="R2491" s="88">
        <v>7754000.0</v>
      </c>
      <c r="S2491" s="74">
        <v>9220.0</v>
      </c>
      <c r="T2491" s="74">
        <v>26.52651</v>
      </c>
      <c r="U2491" s="74"/>
    </row>
    <row r="2492" hidden="1">
      <c r="A2492" s="83">
        <v>863.0</v>
      </c>
      <c r="B2492" s="84" t="s">
        <v>58</v>
      </c>
      <c r="C2492" s="84" t="s">
        <v>27</v>
      </c>
      <c r="D2492" s="84" t="s">
        <v>27</v>
      </c>
      <c r="E2492" s="84" t="s">
        <v>27</v>
      </c>
      <c r="F2492" s="84">
        <v>32.0</v>
      </c>
      <c r="G2492" s="84" t="s">
        <v>29</v>
      </c>
      <c r="H2492" s="27">
        <v>11.0</v>
      </c>
      <c r="I2492" s="84" t="s">
        <v>59</v>
      </c>
      <c r="J2492" s="84">
        <v>8.0</v>
      </c>
      <c r="K2492" s="84" t="s">
        <v>35</v>
      </c>
      <c r="L2492" s="85">
        <v>170296.66</v>
      </c>
      <c r="M2492" s="85">
        <v>444.34</v>
      </c>
      <c r="N2492" s="84"/>
      <c r="O2492" s="86">
        <v>294.0</v>
      </c>
      <c r="P2492" s="85">
        <v>21605.54</v>
      </c>
      <c r="Q2492" s="87"/>
      <c r="R2492" s="88">
        <v>81000.0</v>
      </c>
      <c r="S2492" s="74">
        <v>1281.0</v>
      </c>
      <c r="T2492" s="74">
        <v>22.35477</v>
      </c>
      <c r="U2492" s="74"/>
    </row>
    <row r="2493" hidden="1">
      <c r="A2493" s="83">
        <v>864.0</v>
      </c>
      <c r="B2493" s="84" t="s">
        <v>58</v>
      </c>
      <c r="C2493" s="84" t="s">
        <v>27</v>
      </c>
      <c r="D2493" s="84" t="s">
        <v>27</v>
      </c>
      <c r="E2493" s="84" t="s">
        <v>27</v>
      </c>
      <c r="F2493" s="84">
        <v>32.0</v>
      </c>
      <c r="G2493" s="84" t="s">
        <v>29</v>
      </c>
      <c r="H2493" s="27">
        <v>11.0</v>
      </c>
      <c r="I2493" s="84" t="s">
        <v>59</v>
      </c>
      <c r="J2493" s="84">
        <v>8.0</v>
      </c>
      <c r="K2493" s="84" t="s">
        <v>36</v>
      </c>
      <c r="L2493" s="85">
        <v>161172.45</v>
      </c>
      <c r="M2493" s="85">
        <v>316.75</v>
      </c>
      <c r="N2493" s="84"/>
      <c r="O2493" s="86">
        <v>2.0</v>
      </c>
      <c r="P2493" s="85">
        <v>2677.62</v>
      </c>
      <c r="Q2493" s="87"/>
      <c r="R2493" s="88">
        <v>11000.0</v>
      </c>
      <c r="S2493" s="74">
        <v>946.0</v>
      </c>
      <c r="T2493" s="74">
        <v>9.48752</v>
      </c>
      <c r="U2493" s="74"/>
    </row>
    <row r="2494" hidden="1">
      <c r="A2494" s="83">
        <v>865.0</v>
      </c>
      <c r="B2494" s="84" t="s">
        <v>58</v>
      </c>
      <c r="C2494" s="84" t="s">
        <v>27</v>
      </c>
      <c r="D2494" s="84" t="s">
        <v>27</v>
      </c>
      <c r="E2494" s="84" t="s">
        <v>27</v>
      </c>
      <c r="F2494" s="84">
        <v>32.0</v>
      </c>
      <c r="G2494" s="84" t="s">
        <v>29</v>
      </c>
      <c r="H2494" s="27">
        <v>11.0</v>
      </c>
      <c r="I2494" s="84" t="s">
        <v>59</v>
      </c>
      <c r="J2494" s="84">
        <v>8.0</v>
      </c>
      <c r="K2494" s="84" t="s">
        <v>37</v>
      </c>
      <c r="L2494" s="85">
        <v>189970.73</v>
      </c>
      <c r="M2494" s="85">
        <v>165.53</v>
      </c>
      <c r="N2494" s="84"/>
      <c r="O2494" s="86">
        <v>24.0</v>
      </c>
      <c r="P2494" s="85">
        <v>77659.91</v>
      </c>
      <c r="Q2494" s="87"/>
      <c r="R2494" s="88">
        <v>69000.0</v>
      </c>
      <c r="S2494" s="74">
        <v>1173.0</v>
      </c>
      <c r="T2494" s="74">
        <v>22.08455</v>
      </c>
      <c r="U2494" s="74"/>
    </row>
    <row r="2495" hidden="1">
      <c r="A2495" s="83">
        <v>866.0</v>
      </c>
      <c r="B2495" s="84" t="s">
        <v>58</v>
      </c>
      <c r="C2495" s="84" t="s">
        <v>27</v>
      </c>
      <c r="D2495" s="84" t="s">
        <v>27</v>
      </c>
      <c r="E2495" s="84" t="s">
        <v>27</v>
      </c>
      <c r="F2495" s="84">
        <v>32.0</v>
      </c>
      <c r="G2495" s="84" t="s">
        <v>29</v>
      </c>
      <c r="H2495" s="27">
        <v>11.0</v>
      </c>
      <c r="I2495" s="84" t="s">
        <v>59</v>
      </c>
      <c r="J2495" s="84">
        <v>8.0</v>
      </c>
      <c r="K2495" s="84" t="s">
        <v>38</v>
      </c>
      <c r="L2495" s="85">
        <v>199952.18</v>
      </c>
      <c r="M2495" s="85">
        <v>341.79</v>
      </c>
      <c r="N2495" s="84"/>
      <c r="O2495" s="86">
        <v>316.0</v>
      </c>
      <c r="P2495" s="85">
        <v>47865.93</v>
      </c>
      <c r="Q2495" s="87"/>
      <c r="R2495" s="88">
        <v>104000.0</v>
      </c>
      <c r="S2495" s="74">
        <v>1451.0</v>
      </c>
      <c r="T2495" s="74">
        <v>23.84812</v>
      </c>
      <c r="U2495" s="74"/>
    </row>
    <row r="2496" hidden="1">
      <c r="A2496" s="83">
        <v>867.0</v>
      </c>
      <c r="B2496" s="84" t="s">
        <v>58</v>
      </c>
      <c r="C2496" s="84" t="s">
        <v>27</v>
      </c>
      <c r="D2496" s="84" t="s">
        <v>27</v>
      </c>
      <c r="E2496" s="84" t="s">
        <v>27</v>
      </c>
      <c r="F2496" s="84">
        <v>32.0</v>
      </c>
      <c r="G2496" s="84" t="s">
        <v>29</v>
      </c>
      <c r="H2496" s="27">
        <v>11.0</v>
      </c>
      <c r="I2496" s="84" t="s">
        <v>59</v>
      </c>
      <c r="J2496" s="84">
        <v>8.0</v>
      </c>
      <c r="K2496" s="84" t="s">
        <v>39</v>
      </c>
      <c r="L2496" s="85">
        <v>257600.54</v>
      </c>
      <c r="M2496" s="85">
        <v>115.04</v>
      </c>
      <c r="N2496" s="84"/>
      <c r="O2496" s="86">
        <v>24.0</v>
      </c>
      <c r="P2496" s="85">
        <v>170155.94</v>
      </c>
      <c r="Q2496" s="87"/>
      <c r="R2496" s="88">
        <v>125000.0</v>
      </c>
      <c r="S2496" s="74">
        <v>1628.0</v>
      </c>
      <c r="T2496" s="74">
        <v>22.21287</v>
      </c>
      <c r="U2496" s="74"/>
    </row>
    <row r="2497" hidden="1">
      <c r="A2497" s="83">
        <v>868.0</v>
      </c>
      <c r="B2497" s="84" t="s">
        <v>58</v>
      </c>
      <c r="C2497" s="84" t="s">
        <v>27</v>
      </c>
      <c r="D2497" s="84" t="s">
        <v>27</v>
      </c>
      <c r="E2497" s="84" t="s">
        <v>27</v>
      </c>
      <c r="F2497" s="84">
        <v>32.0</v>
      </c>
      <c r="G2497" s="84" t="s">
        <v>29</v>
      </c>
      <c r="H2497" s="27">
        <v>11.0</v>
      </c>
      <c r="I2497" s="84" t="s">
        <v>59</v>
      </c>
      <c r="J2497" s="84">
        <v>8.0</v>
      </c>
      <c r="K2497" s="84" t="s">
        <v>40</v>
      </c>
      <c r="L2497" s="85">
        <v>173076.86</v>
      </c>
      <c r="M2497" s="85">
        <v>5616.51</v>
      </c>
      <c r="N2497" s="84"/>
      <c r="O2497" s="86">
        <v>114.0</v>
      </c>
      <c r="P2497" s="85">
        <v>252866.67</v>
      </c>
      <c r="Q2497" s="87"/>
      <c r="R2497" s="88">
        <v>972000.0</v>
      </c>
      <c r="S2497" s="74">
        <v>2671.0</v>
      </c>
      <c r="T2497" s="74">
        <v>22.43797</v>
      </c>
      <c r="U2497" s="74"/>
    </row>
    <row r="2498" hidden="1">
      <c r="A2498" s="83">
        <v>869.0</v>
      </c>
      <c r="B2498" s="84" t="s">
        <v>58</v>
      </c>
      <c r="C2498" s="84" t="s">
        <v>27</v>
      </c>
      <c r="D2498" s="84" t="s">
        <v>27</v>
      </c>
      <c r="E2498" s="84" t="s">
        <v>27</v>
      </c>
      <c r="F2498" s="84">
        <v>32.0</v>
      </c>
      <c r="G2498" s="84" t="s">
        <v>29</v>
      </c>
      <c r="H2498" s="27">
        <v>11.0</v>
      </c>
      <c r="I2498" s="84" t="s">
        <v>59</v>
      </c>
      <c r="J2498" s="84">
        <v>8.0</v>
      </c>
      <c r="K2498" s="84" t="s">
        <v>41</v>
      </c>
      <c r="L2498" s="85">
        <v>7876.66</v>
      </c>
      <c r="M2498" s="85">
        <v>2237.36</v>
      </c>
      <c r="N2498" s="84"/>
      <c r="O2498" s="86">
        <v>30.0</v>
      </c>
      <c r="P2498" s="85">
        <v>2356.72</v>
      </c>
      <c r="Q2498" s="87"/>
      <c r="R2498" s="88">
        <v>338000.0</v>
      </c>
      <c r="S2498" s="74">
        <v>1474.0</v>
      </c>
      <c r="T2498" s="74">
        <v>25.11301</v>
      </c>
      <c r="U2498" s="74"/>
    </row>
    <row r="2499" hidden="1">
      <c r="A2499" s="83">
        <v>870.0</v>
      </c>
      <c r="B2499" s="84" t="s">
        <v>58</v>
      </c>
      <c r="C2499" s="84" t="s">
        <v>27</v>
      </c>
      <c r="D2499" s="84" t="s">
        <v>27</v>
      </c>
      <c r="E2499" s="84" t="s">
        <v>27</v>
      </c>
      <c r="F2499" s="84">
        <v>32.0</v>
      </c>
      <c r="G2499" s="84" t="s">
        <v>29</v>
      </c>
      <c r="H2499" s="27">
        <v>11.0</v>
      </c>
      <c r="I2499" s="84" t="s">
        <v>59</v>
      </c>
      <c r="J2499" s="84">
        <v>8.0</v>
      </c>
      <c r="K2499" s="84" t="s">
        <v>42</v>
      </c>
      <c r="L2499" s="85">
        <v>137631.79</v>
      </c>
      <c r="M2499" s="85">
        <v>246.38</v>
      </c>
      <c r="N2499" s="84"/>
      <c r="O2499" s="86">
        <v>278.0</v>
      </c>
      <c r="P2499" s="85">
        <v>8521.02</v>
      </c>
      <c r="Q2499" s="87"/>
      <c r="R2499" s="88">
        <v>62000.0</v>
      </c>
      <c r="S2499" s="74">
        <v>1150.0</v>
      </c>
      <c r="T2499" s="74">
        <v>22.48978</v>
      </c>
      <c r="U2499" s="74"/>
    </row>
    <row r="2500" hidden="1">
      <c r="A2500" s="83">
        <v>871.0</v>
      </c>
      <c r="B2500" s="84" t="s">
        <v>58</v>
      </c>
      <c r="C2500" s="84" t="s">
        <v>27</v>
      </c>
      <c r="D2500" s="84" t="s">
        <v>27</v>
      </c>
      <c r="E2500" s="84" t="s">
        <v>27</v>
      </c>
      <c r="F2500" s="84">
        <v>32.0</v>
      </c>
      <c r="G2500" s="84" t="s">
        <v>29</v>
      </c>
      <c r="H2500" s="27">
        <v>11.0</v>
      </c>
      <c r="I2500" s="84" t="s">
        <v>59</v>
      </c>
      <c r="J2500" s="84">
        <v>8.0</v>
      </c>
      <c r="K2500" s="84" t="s">
        <v>43</v>
      </c>
      <c r="L2500" s="85">
        <v>7863.08</v>
      </c>
      <c r="M2500" s="85">
        <v>1455.46</v>
      </c>
      <c r="N2500" s="84"/>
      <c r="O2500" s="86">
        <v>139.0</v>
      </c>
      <c r="P2500" s="85">
        <v>1.0388036E8</v>
      </c>
      <c r="Q2500" s="87"/>
      <c r="R2500" s="88">
        <v>1.08873E8</v>
      </c>
      <c r="S2500" s="74">
        <v>107253.0</v>
      </c>
      <c r="T2500" s="74">
        <v>18.43641</v>
      </c>
      <c r="U2500" s="74"/>
    </row>
    <row r="2501" hidden="1">
      <c r="A2501" s="83">
        <v>872.0</v>
      </c>
      <c r="B2501" s="84" t="s">
        <v>58</v>
      </c>
      <c r="C2501" s="84" t="s">
        <v>27</v>
      </c>
      <c r="D2501" s="84" t="s">
        <v>27</v>
      </c>
      <c r="E2501" s="84" t="s">
        <v>27</v>
      </c>
      <c r="F2501" s="84">
        <v>32.0</v>
      </c>
      <c r="G2501" s="84" t="s">
        <v>29</v>
      </c>
      <c r="H2501" s="27">
        <v>11.0</v>
      </c>
      <c r="I2501" s="84" t="s">
        <v>59</v>
      </c>
      <c r="J2501" s="84">
        <v>8.0</v>
      </c>
      <c r="K2501" s="84" t="s">
        <v>44</v>
      </c>
      <c r="L2501" s="85">
        <v>141231.45</v>
      </c>
      <c r="M2501" s="85">
        <v>556.2</v>
      </c>
      <c r="N2501" s="84"/>
      <c r="O2501" s="86">
        <v>8.0</v>
      </c>
      <c r="P2501" s="85">
        <v>11640.5</v>
      </c>
      <c r="Q2501" s="87"/>
      <c r="R2501" s="88">
        <v>24000.0</v>
      </c>
      <c r="S2501" s="74">
        <v>1086.0</v>
      </c>
      <c r="T2501" s="74">
        <v>23.345</v>
      </c>
      <c r="U2501" s="74"/>
    </row>
    <row r="2502" hidden="1">
      <c r="A2502" s="83">
        <v>873.0</v>
      </c>
      <c r="B2502" s="84" t="s">
        <v>58</v>
      </c>
      <c r="C2502" s="84" t="s">
        <v>27</v>
      </c>
      <c r="D2502" s="84" t="s">
        <v>27</v>
      </c>
      <c r="E2502" s="84" t="s">
        <v>27</v>
      </c>
      <c r="F2502" s="84">
        <v>32.0</v>
      </c>
      <c r="G2502" s="84" t="s">
        <v>29</v>
      </c>
      <c r="H2502" s="27">
        <v>11.0</v>
      </c>
      <c r="I2502" s="84" t="s">
        <v>59</v>
      </c>
      <c r="J2502" s="84">
        <v>8.0</v>
      </c>
      <c r="K2502" s="84" t="s">
        <v>45</v>
      </c>
      <c r="L2502" s="85">
        <v>137766.86</v>
      </c>
      <c r="M2502" s="85">
        <v>736.84</v>
      </c>
      <c r="N2502" s="84"/>
      <c r="O2502" s="86">
        <v>20.0</v>
      </c>
      <c r="P2502" s="85">
        <v>6634.52</v>
      </c>
      <c r="Q2502" s="87"/>
      <c r="R2502" s="88">
        <v>166000.0</v>
      </c>
      <c r="S2502" s="74">
        <v>1036.0</v>
      </c>
      <c r="T2502" s="74">
        <v>25.33705</v>
      </c>
      <c r="U2502" s="74"/>
    </row>
    <row r="2503" hidden="1">
      <c r="A2503" s="83">
        <v>874.0</v>
      </c>
      <c r="B2503" s="84" t="s">
        <v>58</v>
      </c>
      <c r="C2503" s="84" t="s">
        <v>27</v>
      </c>
      <c r="D2503" s="84" t="s">
        <v>27</v>
      </c>
      <c r="E2503" s="84" t="s">
        <v>27</v>
      </c>
      <c r="F2503" s="84">
        <v>32.0</v>
      </c>
      <c r="G2503" s="84" t="s">
        <v>29</v>
      </c>
      <c r="H2503" s="27">
        <v>11.0</v>
      </c>
      <c r="I2503" s="84" t="s">
        <v>59</v>
      </c>
      <c r="J2503" s="84">
        <v>8.0</v>
      </c>
      <c r="K2503" s="84" t="s">
        <v>46</v>
      </c>
      <c r="L2503" s="85">
        <v>5300.46</v>
      </c>
      <c r="M2503" s="85">
        <v>129599.16</v>
      </c>
      <c r="N2503" s="84"/>
      <c r="O2503" s="86">
        <v>9.0</v>
      </c>
      <c r="P2503" s="85">
        <v>12271.26</v>
      </c>
      <c r="Q2503" s="87"/>
      <c r="R2503" s="88">
        <v>1.1637E7</v>
      </c>
      <c r="S2503" s="74">
        <v>12593.0</v>
      </c>
      <c r="T2503" s="74">
        <v>23.16951</v>
      </c>
      <c r="U2503" s="74"/>
    </row>
    <row r="2504" hidden="1">
      <c r="A2504" s="83">
        <v>875.0</v>
      </c>
      <c r="B2504" s="84" t="s">
        <v>58</v>
      </c>
      <c r="C2504" s="84" t="s">
        <v>27</v>
      </c>
      <c r="D2504" s="84" t="s">
        <v>27</v>
      </c>
      <c r="E2504" s="84" t="s">
        <v>27</v>
      </c>
      <c r="F2504" s="84">
        <v>32.0</v>
      </c>
      <c r="G2504" s="84" t="s">
        <v>29</v>
      </c>
      <c r="H2504" s="27">
        <v>11.0</v>
      </c>
      <c r="I2504" s="84" t="s">
        <v>59</v>
      </c>
      <c r="J2504" s="84">
        <v>8.0</v>
      </c>
      <c r="K2504" s="84" t="s">
        <v>47</v>
      </c>
      <c r="L2504" s="85">
        <v>117384.75</v>
      </c>
      <c r="M2504" s="85">
        <v>12210.9</v>
      </c>
      <c r="N2504" s="84"/>
      <c r="O2504" s="86">
        <v>18.0</v>
      </c>
      <c r="P2504" s="85">
        <v>150677.56</v>
      </c>
      <c r="Q2504" s="87"/>
      <c r="R2504" s="88">
        <v>2338000.0</v>
      </c>
      <c r="S2504" s="74">
        <v>3561.0</v>
      </c>
      <c r="T2504" s="74">
        <v>24.18234</v>
      </c>
      <c r="U2504" s="74"/>
    </row>
    <row r="2505" hidden="1">
      <c r="A2505" s="83">
        <v>876.0</v>
      </c>
      <c r="B2505" s="84" t="s">
        <v>58</v>
      </c>
      <c r="C2505" s="84" t="s">
        <v>27</v>
      </c>
      <c r="D2505" s="84" t="s">
        <v>27</v>
      </c>
      <c r="E2505" s="84" t="s">
        <v>27</v>
      </c>
      <c r="F2505" s="84">
        <v>32.0</v>
      </c>
      <c r="G2505" s="84" t="s">
        <v>29</v>
      </c>
      <c r="H2505" s="27">
        <v>11.0</v>
      </c>
      <c r="I2505" s="84" t="s">
        <v>59</v>
      </c>
      <c r="J2505" s="84">
        <v>8.0</v>
      </c>
      <c r="K2505" s="84" t="s">
        <v>48</v>
      </c>
      <c r="L2505" s="85">
        <v>167401.85</v>
      </c>
      <c r="M2505" s="85">
        <v>98229.39</v>
      </c>
      <c r="N2505" s="84"/>
      <c r="O2505" s="86">
        <v>35.0</v>
      </c>
      <c r="P2505" s="85">
        <v>124378.13</v>
      </c>
      <c r="Q2505" s="87"/>
      <c r="R2505" s="88">
        <v>9806000.0</v>
      </c>
      <c r="S2505" s="74">
        <v>11514.0</v>
      </c>
      <c r="T2505" s="74">
        <v>25.55929</v>
      </c>
      <c r="U2505" s="74"/>
    </row>
    <row r="2506" hidden="1">
      <c r="A2506" s="83">
        <v>877.0</v>
      </c>
      <c r="B2506" s="84" t="s">
        <v>58</v>
      </c>
      <c r="C2506" s="84" t="s">
        <v>27</v>
      </c>
      <c r="D2506" s="84" t="s">
        <v>27</v>
      </c>
      <c r="E2506" s="84" t="s">
        <v>27</v>
      </c>
      <c r="F2506" s="84">
        <v>32.0</v>
      </c>
      <c r="G2506" s="84" t="s">
        <v>29</v>
      </c>
      <c r="H2506" s="27">
        <v>11.0</v>
      </c>
      <c r="I2506" s="84" t="s">
        <v>59</v>
      </c>
      <c r="J2506" s="84">
        <v>8.0</v>
      </c>
      <c r="K2506" s="84" t="s">
        <v>49</v>
      </c>
      <c r="L2506" s="85">
        <v>213883.83</v>
      </c>
      <c r="M2506" s="85">
        <v>320.38</v>
      </c>
      <c r="N2506" s="84"/>
      <c r="O2506" s="86">
        <v>6.0</v>
      </c>
      <c r="P2506" s="85">
        <v>61261.99</v>
      </c>
      <c r="Q2506" s="87"/>
      <c r="R2506" s="88">
        <v>57000.0</v>
      </c>
      <c r="S2506" s="74">
        <v>1246.0</v>
      </c>
      <c r="T2506" s="74">
        <v>23.05567</v>
      </c>
      <c r="U2506" s="74"/>
    </row>
    <row r="2507" hidden="1">
      <c r="A2507" s="83">
        <v>878.0</v>
      </c>
      <c r="B2507" s="84" t="s">
        <v>58</v>
      </c>
      <c r="C2507" s="84" t="s">
        <v>27</v>
      </c>
      <c r="D2507" s="84" t="s">
        <v>27</v>
      </c>
      <c r="E2507" s="84" t="s">
        <v>27</v>
      </c>
      <c r="F2507" s="84">
        <v>32.0</v>
      </c>
      <c r="G2507" s="84" t="s">
        <v>29</v>
      </c>
      <c r="H2507" s="27">
        <v>11.0</v>
      </c>
      <c r="I2507" s="84" t="s">
        <v>59</v>
      </c>
      <c r="J2507" s="84">
        <v>8.0</v>
      </c>
      <c r="K2507" s="84" t="s">
        <v>50</v>
      </c>
      <c r="L2507" s="85">
        <v>139381.88</v>
      </c>
      <c r="M2507" s="85">
        <v>41148.25</v>
      </c>
      <c r="N2507" s="84"/>
      <c r="O2507" s="86">
        <v>35.0</v>
      </c>
      <c r="P2507" s="85">
        <v>259352.05</v>
      </c>
      <c r="Q2507" s="87"/>
      <c r="R2507" s="88">
        <v>1.7434E7</v>
      </c>
      <c r="S2507" s="74">
        <v>19496.0</v>
      </c>
      <c r="T2507" s="74">
        <v>27.09302</v>
      </c>
      <c r="U2507" s="74"/>
    </row>
    <row r="2508" hidden="1">
      <c r="A2508" s="83">
        <v>879.0</v>
      </c>
      <c r="B2508" s="84" t="s">
        <v>58</v>
      </c>
      <c r="C2508" s="84" t="s">
        <v>27</v>
      </c>
      <c r="D2508" s="84" t="s">
        <v>27</v>
      </c>
      <c r="E2508" s="84" t="s">
        <v>27</v>
      </c>
      <c r="F2508" s="84">
        <v>32.0</v>
      </c>
      <c r="G2508" s="84" t="s">
        <v>29</v>
      </c>
      <c r="H2508" s="27">
        <v>11.0</v>
      </c>
      <c r="I2508" s="84" t="s">
        <v>59</v>
      </c>
      <c r="J2508" s="84">
        <v>8.0</v>
      </c>
      <c r="K2508" s="84" t="s">
        <v>51</v>
      </c>
      <c r="L2508" s="85"/>
      <c r="M2508" s="85"/>
      <c r="N2508" s="84"/>
      <c r="O2508" s="86"/>
      <c r="P2508" s="85"/>
      <c r="Q2508" s="96"/>
      <c r="R2508" s="88"/>
      <c r="S2508" s="74"/>
      <c r="T2508" s="74"/>
      <c r="U2508" s="74"/>
    </row>
    <row r="2509" hidden="1">
      <c r="A2509" s="83">
        <v>880.0</v>
      </c>
      <c r="B2509" s="84" t="s">
        <v>58</v>
      </c>
      <c r="C2509" s="84" t="s">
        <v>27</v>
      </c>
      <c r="D2509" s="84" t="s">
        <v>27</v>
      </c>
      <c r="E2509" s="84" t="s">
        <v>27</v>
      </c>
      <c r="F2509" s="84">
        <v>32.0</v>
      </c>
      <c r="G2509" s="84" t="s">
        <v>29</v>
      </c>
      <c r="H2509" s="27">
        <v>11.0</v>
      </c>
      <c r="I2509" s="84" t="s">
        <v>59</v>
      </c>
      <c r="J2509" s="84">
        <v>8.0</v>
      </c>
      <c r="K2509" s="84" t="s">
        <v>52</v>
      </c>
      <c r="L2509" s="85"/>
      <c r="M2509" s="85"/>
      <c r="N2509" s="84"/>
      <c r="O2509" s="86"/>
      <c r="P2509" s="85"/>
      <c r="Q2509" s="96"/>
      <c r="R2509" s="88"/>
      <c r="S2509" s="74"/>
      <c r="T2509" s="74"/>
      <c r="U2509" s="74"/>
    </row>
    <row r="2510" hidden="1">
      <c r="A2510" s="83">
        <v>881.0</v>
      </c>
      <c r="B2510" s="84" t="s">
        <v>58</v>
      </c>
      <c r="C2510" s="84" t="s">
        <v>27</v>
      </c>
      <c r="D2510" s="84" t="s">
        <v>27</v>
      </c>
      <c r="E2510" s="84" t="s">
        <v>27</v>
      </c>
      <c r="F2510" s="84">
        <v>64.0</v>
      </c>
      <c r="G2510" s="84" t="s">
        <v>53</v>
      </c>
      <c r="H2510" s="27">
        <v>11.0</v>
      </c>
      <c r="I2510" s="84" t="s">
        <v>59</v>
      </c>
      <c r="J2510" s="84">
        <v>1.0</v>
      </c>
      <c r="K2510" s="84" t="s">
        <v>31</v>
      </c>
      <c r="L2510" s="85">
        <v>25131.61</v>
      </c>
      <c r="M2510" s="85">
        <v>9.71</v>
      </c>
      <c r="N2510" s="84"/>
      <c r="O2510" s="86">
        <v>2.0</v>
      </c>
      <c r="P2510" s="85">
        <v>33074.96</v>
      </c>
      <c r="Q2510" s="87"/>
      <c r="R2510" s="88">
        <v>44000.0</v>
      </c>
      <c r="S2510" s="89">
        <v>1245.0</v>
      </c>
      <c r="T2510" s="89">
        <v>15.3335</v>
      </c>
      <c r="U2510" s="74"/>
    </row>
    <row r="2511" hidden="1">
      <c r="A2511" s="83">
        <v>882.0</v>
      </c>
      <c r="B2511" s="84" t="s">
        <v>58</v>
      </c>
      <c r="C2511" s="84" t="s">
        <v>27</v>
      </c>
      <c r="D2511" s="84" t="s">
        <v>27</v>
      </c>
      <c r="E2511" s="84" t="s">
        <v>27</v>
      </c>
      <c r="F2511" s="84">
        <v>64.0</v>
      </c>
      <c r="G2511" s="84" t="s">
        <v>53</v>
      </c>
      <c r="H2511" s="27">
        <v>11.0</v>
      </c>
      <c r="I2511" s="84" t="s">
        <v>59</v>
      </c>
      <c r="J2511" s="84">
        <v>1.0</v>
      </c>
      <c r="K2511" s="84" t="s">
        <v>32</v>
      </c>
      <c r="L2511" s="85">
        <v>1093.77</v>
      </c>
      <c r="M2511" s="85">
        <v>396.49</v>
      </c>
      <c r="N2511" s="84"/>
      <c r="O2511" s="86">
        <v>61.0</v>
      </c>
      <c r="P2511" s="85">
        <v>8927929.08</v>
      </c>
      <c r="Q2511" s="87"/>
      <c r="R2511" s="88">
        <v>9204000.0</v>
      </c>
      <c r="S2511" s="89">
        <v>10643.0</v>
      </c>
      <c r="T2511" s="89">
        <v>21.71464</v>
      </c>
      <c r="U2511" s="74"/>
    </row>
    <row r="2512" hidden="1">
      <c r="A2512" s="83">
        <v>883.0</v>
      </c>
      <c r="B2512" s="84" t="s">
        <v>58</v>
      </c>
      <c r="C2512" s="84" t="s">
        <v>27</v>
      </c>
      <c r="D2512" s="84" t="s">
        <v>27</v>
      </c>
      <c r="E2512" s="84" t="s">
        <v>27</v>
      </c>
      <c r="F2512" s="84">
        <v>64.0</v>
      </c>
      <c r="G2512" s="84" t="s">
        <v>53</v>
      </c>
      <c r="H2512" s="27">
        <v>11.0</v>
      </c>
      <c r="I2512" s="84" t="s">
        <v>59</v>
      </c>
      <c r="J2512" s="84">
        <v>1.0</v>
      </c>
      <c r="K2512" s="84" t="s">
        <v>33</v>
      </c>
      <c r="L2512" s="85">
        <v>8873.44</v>
      </c>
      <c r="M2512" s="85">
        <v>84.24</v>
      </c>
      <c r="N2512" s="84"/>
      <c r="O2512" s="86">
        <v>20.0</v>
      </c>
      <c r="P2512" s="85">
        <v>11994.55</v>
      </c>
      <c r="Q2512" s="87"/>
      <c r="R2512" s="88">
        <v>109000.0</v>
      </c>
      <c r="S2512" s="89">
        <v>1087.0</v>
      </c>
      <c r="T2512" s="89">
        <v>19.55341</v>
      </c>
      <c r="U2512" s="74"/>
    </row>
    <row r="2513" hidden="1">
      <c r="A2513" s="83">
        <v>884.0</v>
      </c>
      <c r="B2513" s="84" t="s">
        <v>58</v>
      </c>
      <c r="C2513" s="84" t="s">
        <v>27</v>
      </c>
      <c r="D2513" s="84" t="s">
        <v>27</v>
      </c>
      <c r="E2513" s="84" t="s">
        <v>27</v>
      </c>
      <c r="F2513" s="84">
        <v>64.0</v>
      </c>
      <c r="G2513" s="84" t="s">
        <v>53</v>
      </c>
      <c r="H2513" s="27">
        <v>11.0</v>
      </c>
      <c r="I2513" s="84" t="s">
        <v>59</v>
      </c>
      <c r="J2513" s="84">
        <v>1.0</v>
      </c>
      <c r="K2513" s="84" t="s">
        <v>34</v>
      </c>
      <c r="L2513" s="85">
        <v>6190.78</v>
      </c>
      <c r="M2513" s="85">
        <v>7262.35</v>
      </c>
      <c r="N2513" s="84"/>
      <c r="O2513" s="86">
        <v>73.0</v>
      </c>
      <c r="P2513" s="85">
        <v>3090.89</v>
      </c>
      <c r="Q2513" s="87"/>
      <c r="R2513" s="88">
        <v>1020000.0</v>
      </c>
      <c r="S2513" s="89">
        <v>2165.0</v>
      </c>
      <c r="T2513" s="89">
        <v>22.94193</v>
      </c>
      <c r="U2513" s="74"/>
    </row>
    <row r="2514" hidden="1">
      <c r="A2514" s="83">
        <v>885.0</v>
      </c>
      <c r="B2514" s="84" t="s">
        <v>58</v>
      </c>
      <c r="C2514" s="84" t="s">
        <v>27</v>
      </c>
      <c r="D2514" s="84" t="s">
        <v>27</v>
      </c>
      <c r="E2514" s="84" t="s">
        <v>27</v>
      </c>
      <c r="F2514" s="84">
        <v>64.0</v>
      </c>
      <c r="G2514" s="84" t="s">
        <v>53</v>
      </c>
      <c r="H2514" s="27">
        <v>11.0</v>
      </c>
      <c r="I2514" s="84" t="s">
        <v>59</v>
      </c>
      <c r="J2514" s="84">
        <v>1.0</v>
      </c>
      <c r="K2514" s="84" t="s">
        <v>35</v>
      </c>
      <c r="L2514" s="85">
        <v>8587.42</v>
      </c>
      <c r="M2514" s="85">
        <v>41.99</v>
      </c>
      <c r="N2514" s="84"/>
      <c r="O2514" s="86">
        <v>77.0</v>
      </c>
      <c r="P2514" s="85">
        <v>3384.24</v>
      </c>
      <c r="Q2514" s="87"/>
      <c r="R2514" s="88">
        <v>34000.0</v>
      </c>
      <c r="S2514" s="89">
        <v>911.0</v>
      </c>
      <c r="T2514" s="89">
        <v>18.86835</v>
      </c>
      <c r="U2514" s="74"/>
    </row>
    <row r="2515" hidden="1">
      <c r="A2515" s="83">
        <v>886.0</v>
      </c>
      <c r="B2515" s="84" t="s">
        <v>58</v>
      </c>
      <c r="C2515" s="84" t="s">
        <v>27</v>
      </c>
      <c r="D2515" s="84" t="s">
        <v>27</v>
      </c>
      <c r="E2515" s="84" t="s">
        <v>27</v>
      </c>
      <c r="F2515" s="84">
        <v>64.0</v>
      </c>
      <c r="G2515" s="84" t="s">
        <v>53</v>
      </c>
      <c r="H2515" s="27">
        <v>11.0</v>
      </c>
      <c r="I2515" s="84" t="s">
        <v>59</v>
      </c>
      <c r="J2515" s="84">
        <v>1.0</v>
      </c>
      <c r="K2515" s="84" t="s">
        <v>36</v>
      </c>
      <c r="L2515" s="85">
        <v>7564.11</v>
      </c>
      <c r="M2515" s="85">
        <v>27.14</v>
      </c>
      <c r="N2515" s="84"/>
      <c r="O2515" s="86">
        <v>0.0</v>
      </c>
      <c r="P2515" s="85">
        <v>583.95</v>
      </c>
      <c r="Q2515" s="87"/>
      <c r="R2515" s="88">
        <v>8000.0</v>
      </c>
      <c r="S2515" s="89">
        <v>721.0</v>
      </c>
      <c r="T2515" s="89">
        <v>8.64913</v>
      </c>
      <c r="U2515" s="74"/>
    </row>
    <row r="2516" hidden="1">
      <c r="A2516" s="83">
        <v>887.0</v>
      </c>
      <c r="B2516" s="84" t="s">
        <v>58</v>
      </c>
      <c r="C2516" s="84" t="s">
        <v>27</v>
      </c>
      <c r="D2516" s="84" t="s">
        <v>27</v>
      </c>
      <c r="E2516" s="84" t="s">
        <v>27</v>
      </c>
      <c r="F2516" s="84">
        <v>64.0</v>
      </c>
      <c r="G2516" s="84" t="s">
        <v>53</v>
      </c>
      <c r="H2516" s="27">
        <v>11.0</v>
      </c>
      <c r="I2516" s="84" t="s">
        <v>59</v>
      </c>
      <c r="J2516" s="84">
        <v>1.0</v>
      </c>
      <c r="K2516" s="84" t="s">
        <v>37</v>
      </c>
      <c r="L2516" s="85">
        <v>9421.77</v>
      </c>
      <c r="M2516" s="85">
        <v>24.19</v>
      </c>
      <c r="N2516" s="84"/>
      <c r="O2516" s="86">
        <v>22.0</v>
      </c>
      <c r="P2516" s="85">
        <v>11043.06</v>
      </c>
      <c r="Q2516" s="87"/>
      <c r="R2516" s="88">
        <v>26000.0</v>
      </c>
      <c r="S2516" s="89">
        <v>871.0</v>
      </c>
      <c r="T2516" s="89">
        <v>18.94352</v>
      </c>
      <c r="U2516" s="74"/>
    </row>
    <row r="2517" hidden="1">
      <c r="A2517" s="83">
        <v>888.0</v>
      </c>
      <c r="B2517" s="84" t="s">
        <v>58</v>
      </c>
      <c r="C2517" s="84" t="s">
        <v>27</v>
      </c>
      <c r="D2517" s="84" t="s">
        <v>27</v>
      </c>
      <c r="E2517" s="84" t="s">
        <v>27</v>
      </c>
      <c r="F2517" s="84">
        <v>64.0</v>
      </c>
      <c r="G2517" s="84" t="s">
        <v>53</v>
      </c>
      <c r="H2517" s="27">
        <v>11.0</v>
      </c>
      <c r="I2517" s="84" t="s">
        <v>59</v>
      </c>
      <c r="J2517" s="84">
        <v>1.0</v>
      </c>
      <c r="K2517" s="84" t="s">
        <v>38</v>
      </c>
      <c r="L2517" s="85">
        <v>9874.84</v>
      </c>
      <c r="M2517" s="85">
        <v>64.63</v>
      </c>
      <c r="N2517" s="84"/>
      <c r="O2517" s="86">
        <v>99.0</v>
      </c>
      <c r="P2517" s="85">
        <v>6365.26</v>
      </c>
      <c r="Q2517" s="87"/>
      <c r="R2517" s="88">
        <v>45000.0</v>
      </c>
      <c r="S2517" s="89">
        <v>1078.0</v>
      </c>
      <c r="T2517" s="89">
        <v>19.83473</v>
      </c>
      <c r="U2517" s="74"/>
    </row>
    <row r="2518" hidden="1">
      <c r="A2518" s="83">
        <v>889.0</v>
      </c>
      <c r="B2518" s="84" t="s">
        <v>58</v>
      </c>
      <c r="C2518" s="84" t="s">
        <v>27</v>
      </c>
      <c r="D2518" s="84" t="s">
        <v>27</v>
      </c>
      <c r="E2518" s="84" t="s">
        <v>27</v>
      </c>
      <c r="F2518" s="84">
        <v>64.0</v>
      </c>
      <c r="G2518" s="84" t="s">
        <v>53</v>
      </c>
      <c r="H2518" s="27">
        <v>11.0</v>
      </c>
      <c r="I2518" s="84" t="s">
        <v>59</v>
      </c>
      <c r="J2518" s="84">
        <v>1.0</v>
      </c>
      <c r="K2518" s="84" t="s">
        <v>39</v>
      </c>
      <c r="L2518" s="85">
        <v>13378.4</v>
      </c>
      <c r="M2518" s="85">
        <v>15.1</v>
      </c>
      <c r="N2518" s="84"/>
      <c r="O2518" s="86">
        <v>22.0</v>
      </c>
      <c r="P2518" s="85">
        <v>26558.57</v>
      </c>
      <c r="Q2518" s="87"/>
      <c r="R2518" s="88">
        <v>40000.0</v>
      </c>
      <c r="S2518" s="89">
        <v>952.0</v>
      </c>
      <c r="T2518" s="89">
        <v>18.85772</v>
      </c>
      <c r="U2518" s="74"/>
    </row>
    <row r="2519" hidden="1">
      <c r="A2519" s="83">
        <v>890.0</v>
      </c>
      <c r="B2519" s="84" t="s">
        <v>58</v>
      </c>
      <c r="C2519" s="84" t="s">
        <v>27</v>
      </c>
      <c r="D2519" s="84" t="s">
        <v>27</v>
      </c>
      <c r="E2519" s="84" t="s">
        <v>27</v>
      </c>
      <c r="F2519" s="84">
        <v>64.0</v>
      </c>
      <c r="G2519" s="84" t="s">
        <v>53</v>
      </c>
      <c r="H2519" s="27">
        <v>11.0</v>
      </c>
      <c r="I2519" s="84" t="s">
        <v>59</v>
      </c>
      <c r="J2519" s="84">
        <v>1.0</v>
      </c>
      <c r="K2519" s="84" t="s">
        <v>40</v>
      </c>
      <c r="L2519" s="85">
        <v>8844.38</v>
      </c>
      <c r="M2519" s="85">
        <v>204.02</v>
      </c>
      <c r="N2519" s="84"/>
      <c r="O2519" s="86">
        <v>110.0</v>
      </c>
      <c r="P2519" s="85">
        <v>37423.16</v>
      </c>
      <c r="Q2519" s="87"/>
      <c r="R2519" s="88">
        <v>99000.0</v>
      </c>
      <c r="S2519" s="89">
        <v>1118.0</v>
      </c>
      <c r="T2519" s="89">
        <v>19.2285</v>
      </c>
      <c r="U2519" s="74"/>
    </row>
    <row r="2520" hidden="1">
      <c r="A2520" s="83">
        <v>891.0</v>
      </c>
      <c r="B2520" s="84" t="s">
        <v>58</v>
      </c>
      <c r="C2520" s="84" t="s">
        <v>27</v>
      </c>
      <c r="D2520" s="84" t="s">
        <v>27</v>
      </c>
      <c r="E2520" s="84" t="s">
        <v>27</v>
      </c>
      <c r="F2520" s="84">
        <v>64.0</v>
      </c>
      <c r="G2520" s="84" t="s">
        <v>53</v>
      </c>
      <c r="H2520" s="27">
        <v>11.0</v>
      </c>
      <c r="I2520" s="84" t="s">
        <v>59</v>
      </c>
      <c r="J2520" s="84">
        <v>1.0</v>
      </c>
      <c r="K2520" s="84" t="s">
        <v>41</v>
      </c>
      <c r="L2520" s="85">
        <v>928.25</v>
      </c>
      <c r="M2520" s="85">
        <v>391.84</v>
      </c>
      <c r="N2520" s="84"/>
      <c r="O2520" s="86">
        <v>76.0</v>
      </c>
      <c r="P2520" s="85">
        <v>1171.08</v>
      </c>
      <c r="Q2520" s="87"/>
      <c r="R2520" s="88">
        <v>76000.0</v>
      </c>
      <c r="S2520" s="89">
        <v>1167.0</v>
      </c>
      <c r="T2520" s="89">
        <v>20.37294</v>
      </c>
      <c r="U2520" s="74"/>
    </row>
    <row r="2521" hidden="1">
      <c r="A2521" s="83">
        <v>892.0</v>
      </c>
      <c r="B2521" s="84" t="s">
        <v>58</v>
      </c>
      <c r="C2521" s="84" t="s">
        <v>27</v>
      </c>
      <c r="D2521" s="84" t="s">
        <v>27</v>
      </c>
      <c r="E2521" s="84" t="s">
        <v>27</v>
      </c>
      <c r="F2521" s="84">
        <v>64.0</v>
      </c>
      <c r="G2521" s="84" t="s">
        <v>53</v>
      </c>
      <c r="H2521" s="27">
        <v>11.0</v>
      </c>
      <c r="I2521" s="84" t="s">
        <v>59</v>
      </c>
      <c r="J2521" s="84">
        <v>1.0</v>
      </c>
      <c r="K2521" s="84" t="s">
        <v>42</v>
      </c>
      <c r="L2521" s="85">
        <v>6978.42</v>
      </c>
      <c r="M2521" s="85">
        <v>22.3</v>
      </c>
      <c r="N2521" s="84"/>
      <c r="O2521" s="86">
        <v>61.0</v>
      </c>
      <c r="P2521" s="85">
        <v>1445.16</v>
      </c>
      <c r="Q2521" s="87"/>
      <c r="R2521" s="88">
        <v>27000.0</v>
      </c>
      <c r="S2521" s="89">
        <v>846.0</v>
      </c>
      <c r="T2521" s="89">
        <v>18.82176</v>
      </c>
      <c r="U2521" s="74"/>
    </row>
    <row r="2522" hidden="1">
      <c r="A2522" s="83">
        <v>893.0</v>
      </c>
      <c r="B2522" s="84" t="s">
        <v>58</v>
      </c>
      <c r="C2522" s="84" t="s">
        <v>27</v>
      </c>
      <c r="D2522" s="84" t="s">
        <v>27</v>
      </c>
      <c r="E2522" s="84" t="s">
        <v>27</v>
      </c>
      <c r="F2522" s="84">
        <v>64.0</v>
      </c>
      <c r="G2522" s="84" t="s">
        <v>53</v>
      </c>
      <c r="H2522" s="27">
        <v>11.0</v>
      </c>
      <c r="I2522" s="84" t="s">
        <v>59</v>
      </c>
      <c r="J2522" s="84">
        <v>1.0</v>
      </c>
      <c r="K2522" s="84" t="s">
        <v>43</v>
      </c>
      <c r="L2522" s="85">
        <v>937.43</v>
      </c>
      <c r="M2522" s="85">
        <v>260.98</v>
      </c>
      <c r="N2522" s="84"/>
      <c r="O2522" s="86">
        <v>59.0</v>
      </c>
      <c r="P2522" s="85">
        <v>5384660.0</v>
      </c>
      <c r="Q2522" s="87"/>
      <c r="R2522" s="88">
        <v>5462000.0</v>
      </c>
      <c r="S2522" s="89">
        <v>6526.0</v>
      </c>
      <c r="T2522" s="89">
        <v>13.63317</v>
      </c>
      <c r="U2522" s="74"/>
    </row>
    <row r="2523" hidden="1">
      <c r="A2523" s="83">
        <v>894.0</v>
      </c>
      <c r="B2523" s="84" t="s">
        <v>58</v>
      </c>
      <c r="C2523" s="84" t="s">
        <v>27</v>
      </c>
      <c r="D2523" s="84" t="s">
        <v>27</v>
      </c>
      <c r="E2523" s="84" t="s">
        <v>27</v>
      </c>
      <c r="F2523" s="84">
        <v>64.0</v>
      </c>
      <c r="G2523" s="84" t="s">
        <v>53</v>
      </c>
      <c r="H2523" s="27">
        <v>11.0</v>
      </c>
      <c r="I2523" s="84" t="s">
        <v>59</v>
      </c>
      <c r="J2523" s="84">
        <v>1.0</v>
      </c>
      <c r="K2523" s="84" t="s">
        <v>44</v>
      </c>
      <c r="L2523" s="85">
        <v>6861.34</v>
      </c>
      <c r="M2523" s="85">
        <v>55.38</v>
      </c>
      <c r="N2523" s="84"/>
      <c r="O2523" s="86">
        <v>7.0</v>
      </c>
      <c r="P2523" s="85">
        <v>1036.43</v>
      </c>
      <c r="Q2523" s="87"/>
      <c r="R2523" s="88">
        <v>15000.0</v>
      </c>
      <c r="S2523" s="89">
        <v>858.0</v>
      </c>
      <c r="T2523" s="89">
        <v>19.01187</v>
      </c>
      <c r="U2523" s="74"/>
    </row>
    <row r="2524" hidden="1">
      <c r="A2524" s="83">
        <v>895.0</v>
      </c>
      <c r="B2524" s="84" t="s">
        <v>58</v>
      </c>
      <c r="C2524" s="84" t="s">
        <v>27</v>
      </c>
      <c r="D2524" s="84" t="s">
        <v>27</v>
      </c>
      <c r="E2524" s="84" t="s">
        <v>27</v>
      </c>
      <c r="F2524" s="84">
        <v>64.0</v>
      </c>
      <c r="G2524" s="84" t="s">
        <v>53</v>
      </c>
      <c r="H2524" s="27">
        <v>11.0</v>
      </c>
      <c r="I2524" s="84" t="s">
        <v>59</v>
      </c>
      <c r="J2524" s="84">
        <v>1.0</v>
      </c>
      <c r="K2524" s="84" t="s">
        <v>45</v>
      </c>
      <c r="L2524" s="85">
        <v>6673.18</v>
      </c>
      <c r="M2524" s="85">
        <v>769.99</v>
      </c>
      <c r="N2524" s="84"/>
      <c r="O2524" s="86">
        <v>126.0</v>
      </c>
      <c r="P2524" s="85">
        <v>1693.46</v>
      </c>
      <c r="Q2524" s="87"/>
      <c r="R2524" s="88">
        <v>231000.0</v>
      </c>
      <c r="S2524" s="89">
        <v>792.0</v>
      </c>
      <c r="T2524" s="89">
        <v>20.57728</v>
      </c>
      <c r="U2524" s="74"/>
    </row>
    <row r="2525" hidden="1">
      <c r="A2525" s="83">
        <v>896.0</v>
      </c>
      <c r="B2525" s="84" t="s">
        <v>58</v>
      </c>
      <c r="C2525" s="84" t="s">
        <v>27</v>
      </c>
      <c r="D2525" s="84" t="s">
        <v>27</v>
      </c>
      <c r="E2525" s="84" t="s">
        <v>27</v>
      </c>
      <c r="F2525" s="84">
        <v>64.0</v>
      </c>
      <c r="G2525" s="84" t="s">
        <v>53</v>
      </c>
      <c r="H2525" s="27">
        <v>11.0</v>
      </c>
      <c r="I2525" s="84" t="s">
        <v>59</v>
      </c>
      <c r="J2525" s="84">
        <v>1.0</v>
      </c>
      <c r="K2525" s="84" t="s">
        <v>46</v>
      </c>
      <c r="L2525" s="85">
        <v>1120.01</v>
      </c>
      <c r="M2525" s="85">
        <v>17185.53</v>
      </c>
      <c r="N2525" s="84"/>
      <c r="O2525" s="86">
        <v>9.0</v>
      </c>
      <c r="P2525" s="85">
        <v>1917.62</v>
      </c>
      <c r="Q2525" s="87"/>
      <c r="R2525" s="88">
        <v>1744000.0</v>
      </c>
      <c r="S2525" s="89">
        <v>2654.0</v>
      </c>
      <c r="T2525" s="89">
        <v>19.32888</v>
      </c>
      <c r="U2525" s="74"/>
    </row>
    <row r="2526" hidden="1">
      <c r="A2526" s="83">
        <v>897.0</v>
      </c>
      <c r="B2526" s="84" t="s">
        <v>58</v>
      </c>
      <c r="C2526" s="84" t="s">
        <v>27</v>
      </c>
      <c r="D2526" s="84" t="s">
        <v>27</v>
      </c>
      <c r="E2526" s="84" t="s">
        <v>27</v>
      </c>
      <c r="F2526" s="84">
        <v>64.0</v>
      </c>
      <c r="G2526" s="84" t="s">
        <v>53</v>
      </c>
      <c r="H2526" s="27">
        <v>11.0</v>
      </c>
      <c r="I2526" s="84" t="s">
        <v>59</v>
      </c>
      <c r="J2526" s="84">
        <v>1.0</v>
      </c>
      <c r="K2526" s="84" t="s">
        <v>47</v>
      </c>
      <c r="L2526" s="85">
        <v>6236.15</v>
      </c>
      <c r="M2526" s="85">
        <v>819.16</v>
      </c>
      <c r="N2526" s="84"/>
      <c r="O2526" s="86">
        <v>15.0</v>
      </c>
      <c r="P2526" s="85">
        <v>12216.0</v>
      </c>
      <c r="Q2526" s="87"/>
      <c r="R2526" s="88">
        <v>324000.0</v>
      </c>
      <c r="S2526" s="89">
        <v>1293.0</v>
      </c>
      <c r="T2526" s="89">
        <v>19.98774</v>
      </c>
      <c r="U2526" s="74"/>
    </row>
    <row r="2527" hidden="1">
      <c r="A2527" s="83">
        <v>898.0</v>
      </c>
      <c r="B2527" s="84" t="s">
        <v>58</v>
      </c>
      <c r="C2527" s="84" t="s">
        <v>27</v>
      </c>
      <c r="D2527" s="84" t="s">
        <v>27</v>
      </c>
      <c r="E2527" s="84" t="s">
        <v>27</v>
      </c>
      <c r="F2527" s="84">
        <v>64.0</v>
      </c>
      <c r="G2527" s="84" t="s">
        <v>53</v>
      </c>
      <c r="H2527" s="27">
        <v>11.0</v>
      </c>
      <c r="I2527" s="84" t="s">
        <v>59</v>
      </c>
      <c r="J2527" s="84">
        <v>1.0</v>
      </c>
      <c r="K2527" s="84" t="s">
        <v>48</v>
      </c>
      <c r="L2527" s="85">
        <v>10867.54</v>
      </c>
      <c r="M2527" s="85">
        <v>7091.64</v>
      </c>
      <c r="N2527" s="84"/>
      <c r="O2527" s="86">
        <v>25.0</v>
      </c>
      <c r="P2527" s="85">
        <v>9215.5</v>
      </c>
      <c r="Q2527" s="87"/>
      <c r="R2527" s="88">
        <v>1280000.0</v>
      </c>
      <c r="S2527" s="89">
        <v>2427.0</v>
      </c>
      <c r="T2527" s="89">
        <v>20.49867</v>
      </c>
      <c r="U2527" s="74"/>
    </row>
    <row r="2528" hidden="1">
      <c r="A2528" s="83">
        <v>899.0</v>
      </c>
      <c r="B2528" s="84" t="s">
        <v>58</v>
      </c>
      <c r="C2528" s="84" t="s">
        <v>27</v>
      </c>
      <c r="D2528" s="84" t="s">
        <v>27</v>
      </c>
      <c r="E2528" s="84" t="s">
        <v>27</v>
      </c>
      <c r="F2528" s="84">
        <v>64.0</v>
      </c>
      <c r="G2528" s="84" t="s">
        <v>53</v>
      </c>
      <c r="H2528" s="27">
        <v>11.0</v>
      </c>
      <c r="I2528" s="84" t="s">
        <v>59</v>
      </c>
      <c r="J2528" s="84">
        <v>1.0</v>
      </c>
      <c r="K2528" s="84" t="s">
        <v>49</v>
      </c>
      <c r="L2528" s="85">
        <v>10390.51</v>
      </c>
      <c r="M2528" s="85">
        <v>28.13</v>
      </c>
      <c r="N2528" s="84"/>
      <c r="O2528" s="86">
        <v>5.0</v>
      </c>
      <c r="P2528" s="85">
        <v>7651.09</v>
      </c>
      <c r="Q2528" s="87"/>
      <c r="R2528" s="88">
        <v>24000.0</v>
      </c>
      <c r="S2528" s="89">
        <v>903.0</v>
      </c>
      <c r="T2528" s="89">
        <v>18.44222</v>
      </c>
      <c r="U2528" s="74"/>
    </row>
    <row r="2529" hidden="1">
      <c r="A2529" s="83">
        <v>900.0</v>
      </c>
      <c r="B2529" s="84" t="s">
        <v>58</v>
      </c>
      <c r="C2529" s="84" t="s">
        <v>27</v>
      </c>
      <c r="D2529" s="84" t="s">
        <v>27</v>
      </c>
      <c r="E2529" s="84" t="s">
        <v>27</v>
      </c>
      <c r="F2529" s="84">
        <v>64.0</v>
      </c>
      <c r="G2529" s="84" t="s">
        <v>53</v>
      </c>
      <c r="H2529" s="27">
        <v>11.0</v>
      </c>
      <c r="I2529" s="84" t="s">
        <v>59</v>
      </c>
      <c r="J2529" s="84">
        <v>1.0</v>
      </c>
      <c r="K2529" s="84" t="s">
        <v>50</v>
      </c>
      <c r="L2529" s="85">
        <v>8904.6</v>
      </c>
      <c r="M2529" s="85">
        <v>2349.64</v>
      </c>
      <c r="N2529" s="84"/>
      <c r="O2529" s="86">
        <v>31.0</v>
      </c>
      <c r="P2529" s="85">
        <v>37332.22</v>
      </c>
      <c r="Q2529" s="87"/>
      <c r="R2529" s="88">
        <v>2263000.0</v>
      </c>
      <c r="S2529" s="89">
        <v>3744.0</v>
      </c>
      <c r="T2529" s="89">
        <v>22.4053</v>
      </c>
      <c r="U2529" s="74"/>
    </row>
    <row r="2530" hidden="1">
      <c r="A2530" s="83">
        <v>901.0</v>
      </c>
      <c r="B2530" s="84" t="s">
        <v>58</v>
      </c>
      <c r="C2530" s="84" t="s">
        <v>27</v>
      </c>
      <c r="D2530" s="84" t="s">
        <v>27</v>
      </c>
      <c r="E2530" s="84" t="s">
        <v>27</v>
      </c>
      <c r="F2530" s="84">
        <v>64.0</v>
      </c>
      <c r="G2530" s="84" t="s">
        <v>53</v>
      </c>
      <c r="H2530" s="27">
        <v>11.0</v>
      </c>
      <c r="I2530" s="84" t="s">
        <v>59</v>
      </c>
      <c r="J2530" s="84">
        <v>1.0</v>
      </c>
      <c r="K2530" s="84" t="s">
        <v>51</v>
      </c>
      <c r="L2530" s="90"/>
      <c r="M2530" s="90"/>
      <c r="N2530" s="89"/>
      <c r="O2530" s="91"/>
      <c r="P2530" s="90"/>
      <c r="Q2530" s="88"/>
      <c r="R2530" s="88"/>
      <c r="S2530" s="89"/>
      <c r="T2530" s="89"/>
      <c r="U2530" s="74"/>
    </row>
    <row r="2531" hidden="1">
      <c r="A2531" s="83">
        <v>902.0</v>
      </c>
      <c r="B2531" s="84" t="s">
        <v>58</v>
      </c>
      <c r="C2531" s="84" t="s">
        <v>27</v>
      </c>
      <c r="D2531" s="84" t="s">
        <v>27</v>
      </c>
      <c r="E2531" s="84" t="s">
        <v>27</v>
      </c>
      <c r="F2531" s="84">
        <v>64.0</v>
      </c>
      <c r="G2531" s="84" t="s">
        <v>53</v>
      </c>
      <c r="H2531" s="27">
        <v>11.0</v>
      </c>
      <c r="I2531" s="84" t="s">
        <v>59</v>
      </c>
      <c r="J2531" s="84">
        <v>1.0</v>
      </c>
      <c r="K2531" s="84" t="s">
        <v>52</v>
      </c>
      <c r="L2531" s="90"/>
      <c r="M2531" s="90"/>
      <c r="N2531" s="89"/>
      <c r="O2531" s="91"/>
      <c r="P2531" s="90"/>
      <c r="Q2531" s="88"/>
      <c r="R2531" s="88"/>
      <c r="S2531" s="89"/>
      <c r="T2531" s="89"/>
      <c r="U2531" s="74"/>
    </row>
    <row r="2532" hidden="1">
      <c r="A2532" s="83">
        <v>903.0</v>
      </c>
      <c r="B2532" s="84" t="s">
        <v>58</v>
      </c>
      <c r="C2532" s="84" t="s">
        <v>27</v>
      </c>
      <c r="D2532" s="84" t="s">
        <v>27</v>
      </c>
      <c r="E2532" s="84" t="s">
        <v>27</v>
      </c>
      <c r="F2532" s="84">
        <v>64.0</v>
      </c>
      <c r="G2532" s="84" t="s">
        <v>53</v>
      </c>
      <c r="H2532" s="27">
        <v>11.0</v>
      </c>
      <c r="I2532" s="84" t="s">
        <v>59</v>
      </c>
      <c r="J2532" s="84">
        <v>2.0</v>
      </c>
      <c r="K2532" s="84" t="s">
        <v>31</v>
      </c>
      <c r="L2532" s="85">
        <v>48792.23</v>
      </c>
      <c r="M2532" s="85">
        <v>10.19</v>
      </c>
      <c r="N2532" s="84"/>
      <c r="O2532" s="86">
        <v>2.0</v>
      </c>
      <c r="P2532" s="85">
        <v>65830.24</v>
      </c>
      <c r="Q2532" s="87"/>
      <c r="R2532" s="88">
        <v>76000.0</v>
      </c>
      <c r="S2532" s="89">
        <v>1321.0</v>
      </c>
      <c r="T2532" s="89">
        <v>15.81192</v>
      </c>
      <c r="U2532" s="74"/>
    </row>
    <row r="2533" hidden="1">
      <c r="A2533" s="83">
        <v>904.0</v>
      </c>
      <c r="B2533" s="84" t="s">
        <v>58</v>
      </c>
      <c r="C2533" s="84" t="s">
        <v>27</v>
      </c>
      <c r="D2533" s="84" t="s">
        <v>27</v>
      </c>
      <c r="E2533" s="84" t="s">
        <v>27</v>
      </c>
      <c r="F2533" s="84">
        <v>64.0</v>
      </c>
      <c r="G2533" s="84" t="s">
        <v>53</v>
      </c>
      <c r="H2533" s="27">
        <v>11.0</v>
      </c>
      <c r="I2533" s="84" t="s">
        <v>59</v>
      </c>
      <c r="J2533" s="84">
        <v>2.0</v>
      </c>
      <c r="K2533" s="84" t="s">
        <v>32</v>
      </c>
      <c r="L2533" s="85">
        <v>2040.66</v>
      </c>
      <c r="M2533" s="85">
        <v>703.94</v>
      </c>
      <c r="N2533" s="84"/>
      <c r="O2533" s="86">
        <v>61.0</v>
      </c>
      <c r="P2533" s="85">
        <v>3.55219234E7</v>
      </c>
      <c r="Q2533" s="87"/>
      <c r="R2533" s="88">
        <v>3.6756E7</v>
      </c>
      <c r="S2533" s="89">
        <v>37321.0</v>
      </c>
      <c r="T2533" s="89">
        <v>25.70239</v>
      </c>
      <c r="U2533" s="74"/>
    </row>
    <row r="2534" hidden="1">
      <c r="A2534" s="83">
        <v>905.0</v>
      </c>
      <c r="B2534" s="84" t="s">
        <v>58</v>
      </c>
      <c r="C2534" s="84" t="s">
        <v>27</v>
      </c>
      <c r="D2534" s="84" t="s">
        <v>27</v>
      </c>
      <c r="E2534" s="84" t="s">
        <v>27</v>
      </c>
      <c r="F2534" s="84">
        <v>64.0</v>
      </c>
      <c r="G2534" s="84" t="s">
        <v>53</v>
      </c>
      <c r="H2534" s="27">
        <v>11.0</v>
      </c>
      <c r="I2534" s="84" t="s">
        <v>59</v>
      </c>
      <c r="J2534" s="84">
        <v>2.0</v>
      </c>
      <c r="K2534" s="84" t="s">
        <v>33</v>
      </c>
      <c r="L2534" s="85">
        <v>18542.72</v>
      </c>
      <c r="M2534" s="85">
        <v>105.54</v>
      </c>
      <c r="N2534" s="84"/>
      <c r="O2534" s="86">
        <v>20.0</v>
      </c>
      <c r="P2534" s="85">
        <v>24066.32</v>
      </c>
      <c r="Q2534" s="87"/>
      <c r="R2534" s="88">
        <v>207000.0</v>
      </c>
      <c r="S2534" s="89">
        <v>1258.0</v>
      </c>
      <c r="T2534" s="89">
        <v>19.97089</v>
      </c>
      <c r="U2534" s="74"/>
    </row>
    <row r="2535" hidden="1">
      <c r="A2535" s="83">
        <v>906.0</v>
      </c>
      <c r="B2535" s="84" t="s">
        <v>58</v>
      </c>
      <c r="C2535" s="84" t="s">
        <v>27</v>
      </c>
      <c r="D2535" s="84" t="s">
        <v>27</v>
      </c>
      <c r="E2535" s="84" t="s">
        <v>27</v>
      </c>
      <c r="F2535" s="84">
        <v>64.0</v>
      </c>
      <c r="G2535" s="84" t="s">
        <v>53</v>
      </c>
      <c r="H2535" s="27">
        <v>11.0</v>
      </c>
      <c r="I2535" s="84" t="s">
        <v>59</v>
      </c>
      <c r="J2535" s="84">
        <v>2.0</v>
      </c>
      <c r="K2535" s="84" t="s">
        <v>34</v>
      </c>
      <c r="L2535" s="85">
        <v>12347.29</v>
      </c>
      <c r="M2535" s="85">
        <v>13657.42</v>
      </c>
      <c r="N2535" s="84"/>
      <c r="O2535" s="86">
        <v>73.0</v>
      </c>
      <c r="P2535" s="85">
        <v>5625.07</v>
      </c>
      <c r="Q2535" s="87"/>
      <c r="R2535" s="88">
        <v>1952000.0</v>
      </c>
      <c r="S2535" s="89">
        <v>3179.0</v>
      </c>
      <c r="T2535" s="89">
        <v>21.94633</v>
      </c>
      <c r="U2535" s="74"/>
    </row>
    <row r="2536" hidden="1">
      <c r="A2536" s="83">
        <v>907.0</v>
      </c>
      <c r="B2536" s="84" t="s">
        <v>58</v>
      </c>
      <c r="C2536" s="84" t="s">
        <v>27</v>
      </c>
      <c r="D2536" s="84" t="s">
        <v>27</v>
      </c>
      <c r="E2536" s="84" t="s">
        <v>27</v>
      </c>
      <c r="F2536" s="84">
        <v>64.0</v>
      </c>
      <c r="G2536" s="84" t="s">
        <v>53</v>
      </c>
      <c r="H2536" s="27">
        <v>11.0</v>
      </c>
      <c r="I2536" s="84" t="s">
        <v>59</v>
      </c>
      <c r="J2536" s="84">
        <v>2.0</v>
      </c>
      <c r="K2536" s="84" t="s">
        <v>35</v>
      </c>
      <c r="L2536" s="85">
        <v>18233.97</v>
      </c>
      <c r="M2536" s="85">
        <v>41.75</v>
      </c>
      <c r="N2536" s="84"/>
      <c r="O2536" s="86">
        <v>77.0</v>
      </c>
      <c r="P2536" s="85">
        <v>6683.54</v>
      </c>
      <c r="Q2536" s="87"/>
      <c r="R2536" s="88">
        <v>36000.0</v>
      </c>
      <c r="S2536" s="89">
        <v>957.0</v>
      </c>
      <c r="T2536" s="89">
        <v>19.11913</v>
      </c>
      <c r="U2536" s="74"/>
    </row>
    <row r="2537" hidden="1">
      <c r="A2537" s="83">
        <v>908.0</v>
      </c>
      <c r="B2537" s="84" t="s">
        <v>58</v>
      </c>
      <c r="C2537" s="84" t="s">
        <v>27</v>
      </c>
      <c r="D2537" s="84" t="s">
        <v>27</v>
      </c>
      <c r="E2537" s="84" t="s">
        <v>27</v>
      </c>
      <c r="F2537" s="84">
        <v>64.0</v>
      </c>
      <c r="G2537" s="84" t="s">
        <v>53</v>
      </c>
      <c r="H2537" s="27">
        <v>11.0</v>
      </c>
      <c r="I2537" s="84" t="s">
        <v>59</v>
      </c>
      <c r="J2537" s="84">
        <v>2.0</v>
      </c>
      <c r="K2537" s="84" t="s">
        <v>36</v>
      </c>
      <c r="L2537" s="85">
        <v>15777.64</v>
      </c>
      <c r="M2537" s="85">
        <v>26.7</v>
      </c>
      <c r="N2537" s="84"/>
      <c r="O2537" s="86">
        <v>1.0</v>
      </c>
      <c r="P2537" s="85">
        <v>999.91</v>
      </c>
      <c r="Q2537" s="87"/>
      <c r="R2537" s="88">
        <v>7000.0</v>
      </c>
      <c r="S2537" s="89">
        <v>719.0</v>
      </c>
      <c r="T2537" s="89">
        <v>8.17576</v>
      </c>
      <c r="U2537" s="74"/>
    </row>
    <row r="2538" hidden="1">
      <c r="A2538" s="83">
        <v>909.0</v>
      </c>
      <c r="B2538" s="84" t="s">
        <v>58</v>
      </c>
      <c r="C2538" s="84" t="s">
        <v>27</v>
      </c>
      <c r="D2538" s="84" t="s">
        <v>27</v>
      </c>
      <c r="E2538" s="84" t="s">
        <v>27</v>
      </c>
      <c r="F2538" s="84">
        <v>64.0</v>
      </c>
      <c r="G2538" s="84" t="s">
        <v>53</v>
      </c>
      <c r="H2538" s="27">
        <v>11.0</v>
      </c>
      <c r="I2538" s="84" t="s">
        <v>59</v>
      </c>
      <c r="J2538" s="84">
        <v>2.0</v>
      </c>
      <c r="K2538" s="84" t="s">
        <v>37</v>
      </c>
      <c r="L2538" s="85">
        <v>18941.53</v>
      </c>
      <c r="M2538" s="85">
        <v>24.02</v>
      </c>
      <c r="N2538" s="84"/>
      <c r="O2538" s="86">
        <v>22.0</v>
      </c>
      <c r="P2538" s="85">
        <v>21674.72</v>
      </c>
      <c r="Q2538" s="87"/>
      <c r="R2538" s="88">
        <v>34000.0</v>
      </c>
      <c r="S2538" s="89">
        <v>893.0</v>
      </c>
      <c r="T2538" s="89">
        <v>18.57343</v>
      </c>
      <c r="U2538" s="74"/>
    </row>
    <row r="2539" hidden="1">
      <c r="A2539" s="83">
        <v>910.0</v>
      </c>
      <c r="B2539" s="84" t="s">
        <v>58</v>
      </c>
      <c r="C2539" s="84" t="s">
        <v>27</v>
      </c>
      <c r="D2539" s="84" t="s">
        <v>27</v>
      </c>
      <c r="E2539" s="84" t="s">
        <v>27</v>
      </c>
      <c r="F2539" s="84">
        <v>64.0</v>
      </c>
      <c r="G2539" s="84" t="s">
        <v>53</v>
      </c>
      <c r="H2539" s="27">
        <v>11.0</v>
      </c>
      <c r="I2539" s="84" t="s">
        <v>59</v>
      </c>
      <c r="J2539" s="84">
        <v>2.0</v>
      </c>
      <c r="K2539" s="84" t="s">
        <v>38</v>
      </c>
      <c r="L2539" s="85">
        <v>20110.06</v>
      </c>
      <c r="M2539" s="85">
        <v>64.79</v>
      </c>
      <c r="N2539" s="84"/>
      <c r="O2539" s="86">
        <v>99.0</v>
      </c>
      <c r="P2539" s="85">
        <v>14622.3</v>
      </c>
      <c r="Q2539" s="87"/>
      <c r="R2539" s="88">
        <v>52000.0</v>
      </c>
      <c r="S2539" s="89">
        <v>1100.0</v>
      </c>
      <c r="T2539" s="89">
        <v>19.44219</v>
      </c>
      <c r="U2539" s="74"/>
    </row>
    <row r="2540" hidden="1">
      <c r="A2540" s="83">
        <v>911.0</v>
      </c>
      <c r="B2540" s="84" t="s">
        <v>58</v>
      </c>
      <c r="C2540" s="84" t="s">
        <v>27</v>
      </c>
      <c r="D2540" s="84" t="s">
        <v>27</v>
      </c>
      <c r="E2540" s="84" t="s">
        <v>27</v>
      </c>
      <c r="F2540" s="84">
        <v>64.0</v>
      </c>
      <c r="G2540" s="84" t="s">
        <v>53</v>
      </c>
      <c r="H2540" s="27">
        <v>11.0</v>
      </c>
      <c r="I2540" s="84" t="s">
        <v>59</v>
      </c>
      <c r="J2540" s="84">
        <v>2.0</v>
      </c>
      <c r="K2540" s="84" t="s">
        <v>39</v>
      </c>
      <c r="L2540" s="85">
        <v>26589.04</v>
      </c>
      <c r="M2540" s="85">
        <v>15.58</v>
      </c>
      <c r="N2540" s="84"/>
      <c r="O2540" s="86">
        <v>22.0</v>
      </c>
      <c r="P2540" s="85">
        <v>56425.44</v>
      </c>
      <c r="Q2540" s="87"/>
      <c r="R2540" s="88">
        <v>65000.0</v>
      </c>
      <c r="S2540" s="89">
        <v>1055.0</v>
      </c>
      <c r="T2540" s="89">
        <v>19.06161</v>
      </c>
      <c r="U2540" s="74"/>
    </row>
    <row r="2541" hidden="1">
      <c r="A2541" s="83">
        <v>912.0</v>
      </c>
      <c r="B2541" s="84" t="s">
        <v>58</v>
      </c>
      <c r="C2541" s="84" t="s">
        <v>27</v>
      </c>
      <c r="D2541" s="84" t="s">
        <v>27</v>
      </c>
      <c r="E2541" s="84" t="s">
        <v>27</v>
      </c>
      <c r="F2541" s="84">
        <v>64.0</v>
      </c>
      <c r="G2541" s="84" t="s">
        <v>53</v>
      </c>
      <c r="H2541" s="27">
        <v>11.0</v>
      </c>
      <c r="I2541" s="84" t="s">
        <v>59</v>
      </c>
      <c r="J2541" s="84">
        <v>2.0</v>
      </c>
      <c r="K2541" s="84" t="s">
        <v>40</v>
      </c>
      <c r="L2541" s="85">
        <v>17825.71</v>
      </c>
      <c r="M2541" s="85">
        <v>402.27</v>
      </c>
      <c r="N2541" s="84"/>
      <c r="O2541" s="86">
        <v>110.0</v>
      </c>
      <c r="P2541" s="85">
        <v>74443.18</v>
      </c>
      <c r="Q2541" s="87"/>
      <c r="R2541" s="88">
        <v>179000.0</v>
      </c>
      <c r="S2541" s="89">
        <v>1271.0</v>
      </c>
      <c r="T2541" s="89">
        <v>19.45302</v>
      </c>
      <c r="U2541" s="74"/>
    </row>
    <row r="2542" hidden="1">
      <c r="A2542" s="83">
        <v>913.0</v>
      </c>
      <c r="B2542" s="84" t="s">
        <v>58</v>
      </c>
      <c r="C2542" s="84" t="s">
        <v>27</v>
      </c>
      <c r="D2542" s="84" t="s">
        <v>27</v>
      </c>
      <c r="E2542" s="84" t="s">
        <v>27</v>
      </c>
      <c r="F2542" s="84">
        <v>64.0</v>
      </c>
      <c r="G2542" s="84" t="s">
        <v>53</v>
      </c>
      <c r="H2542" s="27">
        <v>11.0</v>
      </c>
      <c r="I2542" s="84" t="s">
        <v>59</v>
      </c>
      <c r="J2542" s="84">
        <v>2.0</v>
      </c>
      <c r="K2542" s="84" t="s">
        <v>41</v>
      </c>
      <c r="L2542" s="85">
        <v>2020.11</v>
      </c>
      <c r="M2542" s="85">
        <v>798.24</v>
      </c>
      <c r="N2542" s="84"/>
      <c r="O2542" s="86">
        <v>38.0</v>
      </c>
      <c r="P2542" s="85">
        <v>998.28</v>
      </c>
      <c r="Q2542" s="87"/>
      <c r="R2542" s="88">
        <v>107000.0</v>
      </c>
      <c r="S2542" s="89">
        <v>1187.0</v>
      </c>
      <c r="T2542" s="89">
        <v>20.10348</v>
      </c>
      <c r="U2542" s="74"/>
    </row>
    <row r="2543" hidden="1">
      <c r="A2543" s="83">
        <v>914.0</v>
      </c>
      <c r="B2543" s="84" t="s">
        <v>58</v>
      </c>
      <c r="C2543" s="84" t="s">
        <v>27</v>
      </c>
      <c r="D2543" s="84" t="s">
        <v>27</v>
      </c>
      <c r="E2543" s="84" t="s">
        <v>27</v>
      </c>
      <c r="F2543" s="84">
        <v>64.0</v>
      </c>
      <c r="G2543" s="84" t="s">
        <v>53</v>
      </c>
      <c r="H2543" s="27">
        <v>11.0</v>
      </c>
      <c r="I2543" s="84" t="s">
        <v>59</v>
      </c>
      <c r="J2543" s="84">
        <v>2.0</v>
      </c>
      <c r="K2543" s="84" t="s">
        <v>42</v>
      </c>
      <c r="L2543" s="85">
        <v>14422.91</v>
      </c>
      <c r="M2543" s="85">
        <v>22.03</v>
      </c>
      <c r="N2543" s="84"/>
      <c r="O2543" s="86">
        <v>61.0</v>
      </c>
      <c r="P2543" s="85">
        <v>2504.38</v>
      </c>
      <c r="Q2543" s="87"/>
      <c r="R2543" s="88">
        <v>27000.0</v>
      </c>
      <c r="S2543" s="89">
        <v>873.0</v>
      </c>
      <c r="T2543" s="89">
        <v>22.34888</v>
      </c>
      <c r="U2543" s="74"/>
    </row>
    <row r="2544" hidden="1">
      <c r="A2544" s="83">
        <v>915.0</v>
      </c>
      <c r="B2544" s="84" t="s">
        <v>58</v>
      </c>
      <c r="C2544" s="84" t="s">
        <v>27</v>
      </c>
      <c r="D2544" s="84" t="s">
        <v>27</v>
      </c>
      <c r="E2544" s="84" t="s">
        <v>27</v>
      </c>
      <c r="F2544" s="84">
        <v>64.0</v>
      </c>
      <c r="G2544" s="84" t="s">
        <v>53</v>
      </c>
      <c r="H2544" s="27">
        <v>11.0</v>
      </c>
      <c r="I2544" s="84" t="s">
        <v>59</v>
      </c>
      <c r="J2544" s="84">
        <v>2.0</v>
      </c>
      <c r="K2544" s="84" t="s">
        <v>43</v>
      </c>
      <c r="L2544" s="85">
        <v>1828.52</v>
      </c>
      <c r="M2544" s="85">
        <v>523.99</v>
      </c>
      <c r="N2544" s="84"/>
      <c r="O2544" s="86">
        <v>59.0</v>
      </c>
      <c r="P2544" s="85">
        <v>2.177707E7</v>
      </c>
      <c r="Q2544" s="87"/>
      <c r="R2544" s="88">
        <v>2.237E7</v>
      </c>
      <c r="S2544" s="89">
        <v>23251.0</v>
      </c>
      <c r="T2544" s="89">
        <v>12.89123</v>
      </c>
      <c r="U2544" s="74"/>
    </row>
    <row r="2545" hidden="1">
      <c r="A2545" s="83">
        <v>916.0</v>
      </c>
      <c r="B2545" s="84" t="s">
        <v>58</v>
      </c>
      <c r="C2545" s="84" t="s">
        <v>27</v>
      </c>
      <c r="D2545" s="84" t="s">
        <v>27</v>
      </c>
      <c r="E2545" s="84" t="s">
        <v>27</v>
      </c>
      <c r="F2545" s="84">
        <v>64.0</v>
      </c>
      <c r="G2545" s="84" t="s">
        <v>53</v>
      </c>
      <c r="H2545" s="27">
        <v>11.0</v>
      </c>
      <c r="I2545" s="84" t="s">
        <v>59</v>
      </c>
      <c r="J2545" s="84">
        <v>2.0</v>
      </c>
      <c r="K2545" s="84" t="s">
        <v>44</v>
      </c>
      <c r="L2545" s="85">
        <v>13994.05</v>
      </c>
      <c r="M2545" s="85">
        <v>55.47</v>
      </c>
      <c r="N2545" s="84"/>
      <c r="O2545" s="86">
        <v>7.0</v>
      </c>
      <c r="P2545" s="85">
        <v>3088.4</v>
      </c>
      <c r="Q2545" s="87"/>
      <c r="R2545" s="88">
        <v>16000.0</v>
      </c>
      <c r="S2545" s="89">
        <v>886.0</v>
      </c>
      <c r="T2545" s="89">
        <v>18.95709</v>
      </c>
      <c r="U2545" s="74"/>
    </row>
    <row r="2546" hidden="1">
      <c r="A2546" s="83">
        <v>917.0</v>
      </c>
      <c r="B2546" s="84" t="s">
        <v>58</v>
      </c>
      <c r="C2546" s="84" t="s">
        <v>27</v>
      </c>
      <c r="D2546" s="84" t="s">
        <v>27</v>
      </c>
      <c r="E2546" s="84" t="s">
        <v>27</v>
      </c>
      <c r="F2546" s="84">
        <v>64.0</v>
      </c>
      <c r="G2546" s="84" t="s">
        <v>53</v>
      </c>
      <c r="H2546" s="27">
        <v>11.0</v>
      </c>
      <c r="I2546" s="84" t="s">
        <v>59</v>
      </c>
      <c r="J2546" s="84">
        <v>2.0</v>
      </c>
      <c r="K2546" s="84" t="s">
        <v>45</v>
      </c>
      <c r="L2546" s="85">
        <v>13843.39</v>
      </c>
      <c r="M2546" s="85">
        <v>101.3</v>
      </c>
      <c r="N2546" s="84"/>
      <c r="O2546" s="86">
        <v>16.0</v>
      </c>
      <c r="P2546" s="85">
        <v>2161.79</v>
      </c>
      <c r="Q2546" s="87"/>
      <c r="R2546" s="88">
        <v>193000.0</v>
      </c>
      <c r="S2546" s="89">
        <v>788.0</v>
      </c>
      <c r="T2546" s="89">
        <v>20.67096</v>
      </c>
      <c r="U2546" s="74"/>
    </row>
    <row r="2547" hidden="1">
      <c r="A2547" s="83">
        <v>918.0</v>
      </c>
      <c r="B2547" s="84" t="s">
        <v>58</v>
      </c>
      <c r="C2547" s="84" t="s">
        <v>27</v>
      </c>
      <c r="D2547" s="84" t="s">
        <v>27</v>
      </c>
      <c r="E2547" s="84" t="s">
        <v>27</v>
      </c>
      <c r="F2547" s="84">
        <v>64.0</v>
      </c>
      <c r="G2547" s="84" t="s">
        <v>53</v>
      </c>
      <c r="H2547" s="27">
        <v>11.0</v>
      </c>
      <c r="I2547" s="84" t="s">
        <v>59</v>
      </c>
      <c r="J2547" s="84">
        <v>2.0</v>
      </c>
      <c r="K2547" s="84" t="s">
        <v>46</v>
      </c>
      <c r="L2547" s="85">
        <v>1712.14</v>
      </c>
      <c r="M2547" s="85">
        <v>34004.26</v>
      </c>
      <c r="N2547" s="84"/>
      <c r="O2547" s="86">
        <v>9.0</v>
      </c>
      <c r="P2547" s="85">
        <v>3643.99</v>
      </c>
      <c r="Q2547" s="87"/>
      <c r="R2547" s="88">
        <v>3451000.0</v>
      </c>
      <c r="S2547" s="89">
        <v>4388.0</v>
      </c>
      <c r="T2547" s="89">
        <v>19.10043</v>
      </c>
      <c r="U2547" s="74"/>
    </row>
    <row r="2548" hidden="1">
      <c r="A2548" s="83">
        <v>919.0</v>
      </c>
      <c r="B2548" s="84" t="s">
        <v>58</v>
      </c>
      <c r="C2548" s="84" t="s">
        <v>27</v>
      </c>
      <c r="D2548" s="84" t="s">
        <v>27</v>
      </c>
      <c r="E2548" s="84" t="s">
        <v>27</v>
      </c>
      <c r="F2548" s="84">
        <v>64.0</v>
      </c>
      <c r="G2548" s="84" t="s">
        <v>53</v>
      </c>
      <c r="H2548" s="27">
        <v>11.0</v>
      </c>
      <c r="I2548" s="84" t="s">
        <v>59</v>
      </c>
      <c r="J2548" s="84">
        <v>2.0</v>
      </c>
      <c r="K2548" s="84" t="s">
        <v>47</v>
      </c>
      <c r="L2548" s="85">
        <v>12409.48</v>
      </c>
      <c r="M2548" s="85">
        <v>1304.61</v>
      </c>
      <c r="N2548" s="84"/>
      <c r="O2548" s="86">
        <v>15.0</v>
      </c>
      <c r="P2548" s="85">
        <v>40679.25</v>
      </c>
      <c r="Q2548" s="87"/>
      <c r="R2548" s="88">
        <v>622000.0</v>
      </c>
      <c r="S2548" s="89">
        <v>1627.0</v>
      </c>
      <c r="T2548" s="89">
        <v>19.56349</v>
      </c>
      <c r="U2548" s="74"/>
    </row>
    <row r="2549" hidden="1">
      <c r="A2549" s="83">
        <v>920.0</v>
      </c>
      <c r="B2549" s="84" t="s">
        <v>58</v>
      </c>
      <c r="C2549" s="84" t="s">
        <v>27</v>
      </c>
      <c r="D2549" s="84" t="s">
        <v>27</v>
      </c>
      <c r="E2549" s="84" t="s">
        <v>27</v>
      </c>
      <c r="F2549" s="84">
        <v>64.0</v>
      </c>
      <c r="G2549" s="84" t="s">
        <v>53</v>
      </c>
      <c r="H2549" s="27">
        <v>11.0</v>
      </c>
      <c r="I2549" s="84" t="s">
        <v>59</v>
      </c>
      <c r="J2549" s="84">
        <v>2.0</v>
      </c>
      <c r="K2549" s="84" t="s">
        <v>48</v>
      </c>
      <c r="L2549" s="85">
        <v>21965.44</v>
      </c>
      <c r="M2549" s="85">
        <v>13290.41</v>
      </c>
      <c r="N2549" s="84"/>
      <c r="O2549" s="86">
        <v>25.0</v>
      </c>
      <c r="P2549" s="85">
        <v>18167.56</v>
      </c>
      <c r="Q2549" s="87"/>
      <c r="R2549" s="88">
        <v>2503000.0</v>
      </c>
      <c r="S2549" s="89">
        <v>3755.0</v>
      </c>
      <c r="T2549" s="89">
        <v>21.48211</v>
      </c>
      <c r="U2549" s="74"/>
    </row>
    <row r="2550" hidden="1">
      <c r="A2550" s="83">
        <v>921.0</v>
      </c>
      <c r="B2550" s="84" t="s">
        <v>58</v>
      </c>
      <c r="C2550" s="84" t="s">
        <v>27</v>
      </c>
      <c r="D2550" s="84" t="s">
        <v>27</v>
      </c>
      <c r="E2550" s="84" t="s">
        <v>27</v>
      </c>
      <c r="F2550" s="84">
        <v>64.0</v>
      </c>
      <c r="G2550" s="84" t="s">
        <v>53</v>
      </c>
      <c r="H2550" s="27">
        <v>11.0</v>
      </c>
      <c r="I2550" s="84" t="s">
        <v>59</v>
      </c>
      <c r="J2550" s="84">
        <v>2.0</v>
      </c>
      <c r="K2550" s="84" t="s">
        <v>49</v>
      </c>
      <c r="L2550" s="85">
        <v>20624.51</v>
      </c>
      <c r="M2550" s="85">
        <v>28.16</v>
      </c>
      <c r="N2550" s="84"/>
      <c r="O2550" s="86">
        <v>5.0</v>
      </c>
      <c r="P2550" s="85">
        <v>21088.51</v>
      </c>
      <c r="Q2550" s="87"/>
      <c r="R2550" s="88">
        <v>37000.0</v>
      </c>
      <c r="S2550" s="89">
        <v>914.0</v>
      </c>
      <c r="T2550" s="89">
        <v>18.66224</v>
      </c>
      <c r="U2550" s="74"/>
    </row>
    <row r="2551" hidden="1">
      <c r="A2551" s="83">
        <v>922.0</v>
      </c>
      <c r="B2551" s="84" t="s">
        <v>58</v>
      </c>
      <c r="C2551" s="84" t="s">
        <v>27</v>
      </c>
      <c r="D2551" s="84" t="s">
        <v>27</v>
      </c>
      <c r="E2551" s="84" t="s">
        <v>27</v>
      </c>
      <c r="F2551" s="84">
        <v>64.0</v>
      </c>
      <c r="G2551" s="84" t="s">
        <v>53</v>
      </c>
      <c r="H2551" s="27">
        <v>11.0</v>
      </c>
      <c r="I2551" s="84" t="s">
        <v>59</v>
      </c>
      <c r="J2551" s="84">
        <v>2.0</v>
      </c>
      <c r="K2551" s="84" t="s">
        <v>50</v>
      </c>
      <c r="L2551" s="85">
        <v>17959.61</v>
      </c>
      <c r="M2551" s="85">
        <v>3860.21</v>
      </c>
      <c r="N2551" s="84"/>
      <c r="O2551" s="86">
        <v>31.0</v>
      </c>
      <c r="P2551" s="85">
        <v>75144.85</v>
      </c>
      <c r="Q2551" s="87"/>
      <c r="R2551" s="88">
        <v>4276000.0</v>
      </c>
      <c r="S2551" s="89">
        <v>5921.0</v>
      </c>
      <c r="T2551" s="89">
        <v>23.12656</v>
      </c>
      <c r="U2551" s="74"/>
    </row>
    <row r="2552" hidden="1">
      <c r="A2552" s="83">
        <v>923.0</v>
      </c>
      <c r="B2552" s="84" t="s">
        <v>58</v>
      </c>
      <c r="C2552" s="84" t="s">
        <v>27</v>
      </c>
      <c r="D2552" s="84" t="s">
        <v>27</v>
      </c>
      <c r="E2552" s="84" t="s">
        <v>27</v>
      </c>
      <c r="F2552" s="84">
        <v>64.0</v>
      </c>
      <c r="G2552" s="84" t="s">
        <v>53</v>
      </c>
      <c r="H2552" s="27">
        <v>11.0</v>
      </c>
      <c r="I2552" s="84" t="s">
        <v>59</v>
      </c>
      <c r="J2552" s="84">
        <v>2.0</v>
      </c>
      <c r="K2552" s="84" t="s">
        <v>51</v>
      </c>
      <c r="L2552" s="90"/>
      <c r="M2552" s="90"/>
      <c r="N2552" s="89"/>
      <c r="O2552" s="91"/>
      <c r="P2552" s="90"/>
      <c r="Q2552" s="88"/>
      <c r="R2552" s="88"/>
      <c r="S2552" s="89"/>
      <c r="T2552" s="89"/>
      <c r="U2552" s="74"/>
    </row>
    <row r="2553" hidden="1">
      <c r="A2553" s="83">
        <v>924.0</v>
      </c>
      <c r="B2553" s="84" t="s">
        <v>58</v>
      </c>
      <c r="C2553" s="84" t="s">
        <v>27</v>
      </c>
      <c r="D2553" s="84" t="s">
        <v>27</v>
      </c>
      <c r="E2553" s="84" t="s">
        <v>27</v>
      </c>
      <c r="F2553" s="84">
        <v>64.0</v>
      </c>
      <c r="G2553" s="84" t="s">
        <v>53</v>
      </c>
      <c r="H2553" s="27">
        <v>11.0</v>
      </c>
      <c r="I2553" s="84" t="s">
        <v>59</v>
      </c>
      <c r="J2553" s="84">
        <v>2.0</v>
      </c>
      <c r="K2553" s="84" t="s">
        <v>52</v>
      </c>
      <c r="L2553" s="90"/>
      <c r="M2553" s="90"/>
      <c r="N2553" s="89"/>
      <c r="O2553" s="91"/>
      <c r="P2553" s="90"/>
      <c r="Q2553" s="88"/>
      <c r="R2553" s="88"/>
      <c r="S2553" s="89"/>
      <c r="T2553" s="89"/>
      <c r="U2553" s="74"/>
    </row>
    <row r="2554" hidden="1">
      <c r="A2554" s="83">
        <v>925.0</v>
      </c>
      <c r="B2554" s="84" t="s">
        <v>58</v>
      </c>
      <c r="C2554" s="84" t="s">
        <v>27</v>
      </c>
      <c r="D2554" s="84" t="s">
        <v>27</v>
      </c>
      <c r="E2554" s="84" t="s">
        <v>27</v>
      </c>
      <c r="F2554" s="84">
        <v>64.0</v>
      </c>
      <c r="G2554" s="84" t="s">
        <v>53</v>
      </c>
      <c r="H2554" s="27">
        <v>11.0</v>
      </c>
      <c r="I2554" s="84" t="s">
        <v>59</v>
      </c>
      <c r="J2554" s="84">
        <v>4.0</v>
      </c>
      <c r="K2554" s="84" t="s">
        <v>31</v>
      </c>
      <c r="L2554" s="85">
        <v>86056.53</v>
      </c>
      <c r="M2554" s="85">
        <v>9.95</v>
      </c>
      <c r="N2554" s="84"/>
      <c r="O2554" s="86">
        <v>2.0</v>
      </c>
      <c r="P2554" s="85">
        <v>235808.49</v>
      </c>
      <c r="Q2554" s="87"/>
      <c r="R2554" s="88">
        <v>208000.0</v>
      </c>
      <c r="S2554" s="89">
        <v>1774.0</v>
      </c>
      <c r="T2554" s="89">
        <v>23.05435</v>
      </c>
      <c r="U2554" s="74"/>
    </row>
    <row r="2555" hidden="1">
      <c r="A2555" s="83">
        <v>926.0</v>
      </c>
      <c r="B2555" s="84" t="s">
        <v>58</v>
      </c>
      <c r="C2555" s="84" t="s">
        <v>27</v>
      </c>
      <c r="D2555" s="84" t="s">
        <v>27</v>
      </c>
      <c r="E2555" s="84" t="s">
        <v>27</v>
      </c>
      <c r="F2555" s="84">
        <v>64.0</v>
      </c>
      <c r="G2555" s="84" t="s">
        <v>53</v>
      </c>
      <c r="H2555" s="27">
        <v>11.0</v>
      </c>
      <c r="I2555" s="84" t="s">
        <v>59</v>
      </c>
      <c r="J2555" s="84">
        <v>4.0</v>
      </c>
      <c r="K2555" s="84" t="s">
        <v>32</v>
      </c>
      <c r="L2555" s="85">
        <v>3812.11</v>
      </c>
      <c r="M2555" s="85">
        <v>1464.92</v>
      </c>
      <c r="N2555" s="84"/>
      <c r="O2555" s="86">
        <v>61.0</v>
      </c>
      <c r="P2555" s="85">
        <v>1.4041632901E8</v>
      </c>
      <c r="Q2555" s="87"/>
      <c r="R2555" s="88">
        <v>1.49657E8</v>
      </c>
      <c r="S2555" s="89">
        <v>142529.0</v>
      </c>
      <c r="T2555" s="89">
        <v>21.61622</v>
      </c>
      <c r="U2555" s="74"/>
    </row>
    <row r="2556" hidden="1">
      <c r="A2556" s="83">
        <v>927.0</v>
      </c>
      <c r="B2556" s="84" t="s">
        <v>58</v>
      </c>
      <c r="C2556" s="84" t="s">
        <v>27</v>
      </c>
      <c r="D2556" s="84" t="s">
        <v>27</v>
      </c>
      <c r="E2556" s="84" t="s">
        <v>27</v>
      </c>
      <c r="F2556" s="84">
        <v>64.0</v>
      </c>
      <c r="G2556" s="84" t="s">
        <v>53</v>
      </c>
      <c r="H2556" s="27">
        <v>11.0</v>
      </c>
      <c r="I2556" s="84" t="s">
        <v>59</v>
      </c>
      <c r="J2556" s="84">
        <v>4.0</v>
      </c>
      <c r="K2556" s="84" t="s">
        <v>33</v>
      </c>
      <c r="L2556" s="85">
        <v>37785.99</v>
      </c>
      <c r="M2556" s="85">
        <v>220.64</v>
      </c>
      <c r="N2556" s="84"/>
      <c r="O2556" s="86">
        <v>20.0</v>
      </c>
      <c r="P2556" s="85">
        <v>49286.37</v>
      </c>
      <c r="Q2556" s="87"/>
      <c r="R2556" s="88">
        <v>428000.0</v>
      </c>
      <c r="S2556" s="89">
        <v>1602.0</v>
      </c>
      <c r="T2556" s="89">
        <v>20.00882</v>
      </c>
      <c r="U2556" s="74"/>
    </row>
    <row r="2557" hidden="1">
      <c r="A2557" s="83">
        <v>928.0</v>
      </c>
      <c r="B2557" s="84" t="s">
        <v>58</v>
      </c>
      <c r="C2557" s="84" t="s">
        <v>27</v>
      </c>
      <c r="D2557" s="84" t="s">
        <v>27</v>
      </c>
      <c r="E2557" s="84" t="s">
        <v>27</v>
      </c>
      <c r="F2557" s="84">
        <v>64.0</v>
      </c>
      <c r="G2557" s="84" t="s">
        <v>53</v>
      </c>
      <c r="H2557" s="27">
        <v>11.0</v>
      </c>
      <c r="I2557" s="84" t="s">
        <v>59</v>
      </c>
      <c r="J2557" s="84">
        <v>4.0</v>
      </c>
      <c r="K2557" s="84" t="s">
        <v>34</v>
      </c>
      <c r="L2557" s="85">
        <v>29024.09</v>
      </c>
      <c r="M2557" s="85">
        <v>26629.31</v>
      </c>
      <c r="N2557" s="84"/>
      <c r="O2557" s="86">
        <v>73.0</v>
      </c>
      <c r="P2557" s="85">
        <v>10857.3</v>
      </c>
      <c r="Q2557" s="87"/>
      <c r="R2557" s="88">
        <v>3855000.0</v>
      </c>
      <c r="S2557" s="89">
        <v>5139.0</v>
      </c>
      <c r="T2557" s="89">
        <v>21.85674</v>
      </c>
      <c r="U2557" s="74"/>
    </row>
    <row r="2558" hidden="1">
      <c r="A2558" s="83">
        <v>929.0</v>
      </c>
      <c r="B2558" s="84" t="s">
        <v>58</v>
      </c>
      <c r="C2558" s="84" t="s">
        <v>27</v>
      </c>
      <c r="D2558" s="84" t="s">
        <v>27</v>
      </c>
      <c r="E2558" s="84" t="s">
        <v>27</v>
      </c>
      <c r="F2558" s="84">
        <v>64.0</v>
      </c>
      <c r="G2558" s="84" t="s">
        <v>53</v>
      </c>
      <c r="H2558" s="27">
        <v>11.0</v>
      </c>
      <c r="I2558" s="84" t="s">
        <v>59</v>
      </c>
      <c r="J2558" s="84">
        <v>4.0</v>
      </c>
      <c r="K2558" s="84" t="s">
        <v>35</v>
      </c>
      <c r="L2558" s="85">
        <v>38024.37</v>
      </c>
      <c r="M2558" s="85">
        <v>42.05</v>
      </c>
      <c r="N2558" s="84"/>
      <c r="O2558" s="86">
        <v>77.0</v>
      </c>
      <c r="P2558" s="85">
        <v>13561.88</v>
      </c>
      <c r="Q2558" s="87"/>
      <c r="R2558" s="88">
        <v>43000.0</v>
      </c>
      <c r="S2558" s="89">
        <v>1049.0</v>
      </c>
      <c r="T2558" s="89">
        <v>18.55401</v>
      </c>
      <c r="U2558" s="74"/>
    </row>
    <row r="2559" hidden="1">
      <c r="A2559" s="83">
        <v>930.0</v>
      </c>
      <c r="B2559" s="84" t="s">
        <v>58</v>
      </c>
      <c r="C2559" s="84" t="s">
        <v>27</v>
      </c>
      <c r="D2559" s="84" t="s">
        <v>27</v>
      </c>
      <c r="E2559" s="84" t="s">
        <v>27</v>
      </c>
      <c r="F2559" s="84">
        <v>64.0</v>
      </c>
      <c r="G2559" s="84" t="s">
        <v>53</v>
      </c>
      <c r="H2559" s="27">
        <v>11.0</v>
      </c>
      <c r="I2559" s="84" t="s">
        <v>59</v>
      </c>
      <c r="J2559" s="84">
        <v>4.0</v>
      </c>
      <c r="K2559" s="84" t="s">
        <v>36</v>
      </c>
      <c r="L2559" s="85">
        <v>31491.32</v>
      </c>
      <c r="M2559" s="85">
        <v>26.94</v>
      </c>
      <c r="N2559" s="84"/>
      <c r="O2559" s="86">
        <v>1.0</v>
      </c>
      <c r="P2559" s="85">
        <v>1.8184E7</v>
      </c>
      <c r="Q2559" s="87"/>
      <c r="R2559" s="88">
        <v>8000.0</v>
      </c>
      <c r="S2559" s="89">
        <v>788.0</v>
      </c>
      <c r="T2559" s="89">
        <v>8.66641</v>
      </c>
      <c r="U2559" s="74"/>
    </row>
    <row r="2560" hidden="1">
      <c r="A2560" s="83">
        <v>931.0</v>
      </c>
      <c r="B2560" s="84" t="s">
        <v>58</v>
      </c>
      <c r="C2560" s="84" t="s">
        <v>27</v>
      </c>
      <c r="D2560" s="84" t="s">
        <v>27</v>
      </c>
      <c r="E2560" s="84" t="s">
        <v>27</v>
      </c>
      <c r="F2560" s="84">
        <v>64.0</v>
      </c>
      <c r="G2560" s="84" t="s">
        <v>53</v>
      </c>
      <c r="H2560" s="27">
        <v>11.0</v>
      </c>
      <c r="I2560" s="84" t="s">
        <v>59</v>
      </c>
      <c r="J2560" s="84">
        <v>4.0</v>
      </c>
      <c r="K2560" s="84" t="s">
        <v>37</v>
      </c>
      <c r="L2560" s="85">
        <v>38411.76</v>
      </c>
      <c r="M2560" s="85">
        <v>24.13</v>
      </c>
      <c r="N2560" s="84"/>
      <c r="O2560" s="86">
        <v>22.0</v>
      </c>
      <c r="P2560" s="85">
        <v>44711.68</v>
      </c>
      <c r="Q2560" s="87"/>
      <c r="R2560" s="88">
        <v>55000.0</v>
      </c>
      <c r="S2560" s="89">
        <v>991.0</v>
      </c>
      <c r="T2560" s="89">
        <v>19.14554</v>
      </c>
      <c r="U2560" s="74"/>
    </row>
    <row r="2561" hidden="1">
      <c r="A2561" s="83">
        <v>932.0</v>
      </c>
      <c r="B2561" s="84" t="s">
        <v>58</v>
      </c>
      <c r="C2561" s="84" t="s">
        <v>27</v>
      </c>
      <c r="D2561" s="84" t="s">
        <v>27</v>
      </c>
      <c r="E2561" s="84" t="s">
        <v>27</v>
      </c>
      <c r="F2561" s="84">
        <v>64.0</v>
      </c>
      <c r="G2561" s="84" t="s">
        <v>53</v>
      </c>
      <c r="H2561" s="27">
        <v>11.0</v>
      </c>
      <c r="I2561" s="84" t="s">
        <v>59</v>
      </c>
      <c r="J2561" s="84">
        <v>4.0</v>
      </c>
      <c r="K2561" s="84" t="s">
        <v>38</v>
      </c>
      <c r="L2561" s="85">
        <v>40929.69</v>
      </c>
      <c r="M2561" s="85">
        <v>64.23</v>
      </c>
      <c r="N2561" s="84"/>
      <c r="O2561" s="86">
        <v>99.0</v>
      </c>
      <c r="P2561" s="85">
        <v>34415.27</v>
      </c>
      <c r="Q2561" s="87"/>
      <c r="R2561" s="88">
        <v>72000.0</v>
      </c>
      <c r="S2561" s="89">
        <v>1198.0</v>
      </c>
      <c r="T2561" s="89">
        <v>19.80036</v>
      </c>
      <c r="U2561" s="74"/>
    </row>
    <row r="2562" hidden="1">
      <c r="A2562" s="83">
        <v>933.0</v>
      </c>
      <c r="B2562" s="84" t="s">
        <v>58</v>
      </c>
      <c r="C2562" s="84" t="s">
        <v>27</v>
      </c>
      <c r="D2562" s="84" t="s">
        <v>27</v>
      </c>
      <c r="E2562" s="84" t="s">
        <v>27</v>
      </c>
      <c r="F2562" s="84">
        <v>64.0</v>
      </c>
      <c r="G2562" s="84" t="s">
        <v>53</v>
      </c>
      <c r="H2562" s="27">
        <v>11.0</v>
      </c>
      <c r="I2562" s="84" t="s">
        <v>59</v>
      </c>
      <c r="J2562" s="84">
        <v>4.0</v>
      </c>
      <c r="K2562" s="84" t="s">
        <v>39</v>
      </c>
      <c r="L2562" s="85">
        <v>53928.11</v>
      </c>
      <c r="M2562" s="85">
        <v>15.54</v>
      </c>
      <c r="N2562" s="84"/>
      <c r="O2562" s="86">
        <v>22.0</v>
      </c>
      <c r="P2562" s="85">
        <v>119932.38</v>
      </c>
      <c r="Q2562" s="87"/>
      <c r="R2562" s="88">
        <v>121000.0</v>
      </c>
      <c r="S2562" s="89">
        <v>1271.0</v>
      </c>
      <c r="T2562" s="89">
        <v>18.91266</v>
      </c>
      <c r="U2562" s="74"/>
    </row>
    <row r="2563" hidden="1">
      <c r="A2563" s="83">
        <v>934.0</v>
      </c>
      <c r="B2563" s="84" t="s">
        <v>58</v>
      </c>
      <c r="C2563" s="84" t="s">
        <v>27</v>
      </c>
      <c r="D2563" s="84" t="s">
        <v>27</v>
      </c>
      <c r="E2563" s="84" t="s">
        <v>27</v>
      </c>
      <c r="F2563" s="84">
        <v>64.0</v>
      </c>
      <c r="G2563" s="84" t="s">
        <v>53</v>
      </c>
      <c r="H2563" s="27">
        <v>11.0</v>
      </c>
      <c r="I2563" s="84" t="s">
        <v>59</v>
      </c>
      <c r="J2563" s="84">
        <v>4.0</v>
      </c>
      <c r="K2563" s="84" t="s">
        <v>40</v>
      </c>
      <c r="L2563" s="85">
        <v>35763.11</v>
      </c>
      <c r="M2563" s="85">
        <v>762.4</v>
      </c>
      <c r="N2563" s="84"/>
      <c r="O2563" s="86">
        <v>110.0</v>
      </c>
      <c r="P2563" s="85">
        <v>147864.49</v>
      </c>
      <c r="Q2563" s="87"/>
      <c r="R2563" s="88">
        <v>340000.0</v>
      </c>
      <c r="S2563" s="89">
        <v>1671.0</v>
      </c>
      <c r="T2563" s="89">
        <v>23.02209</v>
      </c>
      <c r="U2563" s="74"/>
    </row>
    <row r="2564" hidden="1">
      <c r="A2564" s="83">
        <v>935.0</v>
      </c>
      <c r="B2564" s="84" t="s">
        <v>58</v>
      </c>
      <c r="C2564" s="84" t="s">
        <v>27</v>
      </c>
      <c r="D2564" s="84" t="s">
        <v>27</v>
      </c>
      <c r="E2564" s="84" t="s">
        <v>27</v>
      </c>
      <c r="F2564" s="84">
        <v>64.0</v>
      </c>
      <c r="G2564" s="84" t="s">
        <v>53</v>
      </c>
      <c r="H2564" s="27">
        <v>11.0</v>
      </c>
      <c r="I2564" s="84" t="s">
        <v>59</v>
      </c>
      <c r="J2564" s="84">
        <v>4.0</v>
      </c>
      <c r="K2564" s="84" t="s">
        <v>41</v>
      </c>
      <c r="L2564" s="85">
        <v>3704.1</v>
      </c>
      <c r="M2564" s="85">
        <v>1288.64</v>
      </c>
      <c r="N2564" s="84"/>
      <c r="O2564" s="86">
        <v>30.0</v>
      </c>
      <c r="P2564" s="85">
        <v>1385.31</v>
      </c>
      <c r="Q2564" s="87"/>
      <c r="R2564" s="88">
        <v>181000.0</v>
      </c>
      <c r="S2564" s="89">
        <v>1251.0</v>
      </c>
      <c r="T2564" s="89">
        <v>20.02494</v>
      </c>
      <c r="U2564" s="74"/>
    </row>
    <row r="2565" hidden="1">
      <c r="A2565" s="83">
        <v>936.0</v>
      </c>
      <c r="B2565" s="84" t="s">
        <v>58</v>
      </c>
      <c r="C2565" s="84" t="s">
        <v>27</v>
      </c>
      <c r="D2565" s="84" t="s">
        <v>27</v>
      </c>
      <c r="E2565" s="84" t="s">
        <v>27</v>
      </c>
      <c r="F2565" s="84">
        <v>64.0</v>
      </c>
      <c r="G2565" s="84" t="s">
        <v>53</v>
      </c>
      <c r="H2565" s="27">
        <v>11.0</v>
      </c>
      <c r="I2565" s="84" t="s">
        <v>59</v>
      </c>
      <c r="J2565" s="84">
        <v>4.0</v>
      </c>
      <c r="K2565" s="84" t="s">
        <v>42</v>
      </c>
      <c r="L2565" s="85">
        <v>28696.05</v>
      </c>
      <c r="M2565" s="85">
        <v>22.19</v>
      </c>
      <c r="N2565" s="84"/>
      <c r="O2565" s="86">
        <v>61.0</v>
      </c>
      <c r="P2565" s="85">
        <v>4820.91</v>
      </c>
      <c r="Q2565" s="87"/>
      <c r="R2565" s="88">
        <v>29000.0</v>
      </c>
      <c r="S2565" s="89">
        <v>941.0</v>
      </c>
      <c r="T2565" s="89">
        <v>18.59932</v>
      </c>
      <c r="U2565" s="74"/>
    </row>
    <row r="2566" hidden="1">
      <c r="A2566" s="83">
        <v>937.0</v>
      </c>
      <c r="B2566" s="84" t="s">
        <v>58</v>
      </c>
      <c r="C2566" s="84" t="s">
        <v>27</v>
      </c>
      <c r="D2566" s="84" t="s">
        <v>27</v>
      </c>
      <c r="E2566" s="84" t="s">
        <v>27</v>
      </c>
      <c r="F2566" s="84">
        <v>64.0</v>
      </c>
      <c r="G2566" s="84" t="s">
        <v>53</v>
      </c>
      <c r="H2566" s="27">
        <v>11.0</v>
      </c>
      <c r="I2566" s="84" t="s">
        <v>59</v>
      </c>
      <c r="J2566" s="84">
        <v>4.0</v>
      </c>
      <c r="K2566" s="84" t="s">
        <v>43</v>
      </c>
      <c r="L2566" s="85">
        <v>3770.97</v>
      </c>
      <c r="M2566" s="85">
        <v>871.94</v>
      </c>
      <c r="N2566" s="84"/>
      <c r="O2566" s="86">
        <v>59.0</v>
      </c>
      <c r="P2566" s="85">
        <v>8.805702E7</v>
      </c>
      <c r="Q2566" s="87"/>
      <c r="R2566" s="88">
        <v>9.0915E7</v>
      </c>
      <c r="S2566" s="89">
        <v>90167.0</v>
      </c>
      <c r="T2566" s="89">
        <v>13.41934</v>
      </c>
      <c r="U2566" s="74"/>
    </row>
    <row r="2567" hidden="1">
      <c r="A2567" s="83">
        <v>938.0</v>
      </c>
      <c r="B2567" s="84" t="s">
        <v>58</v>
      </c>
      <c r="C2567" s="84" t="s">
        <v>27</v>
      </c>
      <c r="D2567" s="84" t="s">
        <v>27</v>
      </c>
      <c r="E2567" s="84" t="s">
        <v>27</v>
      </c>
      <c r="F2567" s="84">
        <v>64.0</v>
      </c>
      <c r="G2567" s="84" t="s">
        <v>53</v>
      </c>
      <c r="H2567" s="27">
        <v>11.0</v>
      </c>
      <c r="I2567" s="84" t="s">
        <v>59</v>
      </c>
      <c r="J2567" s="84">
        <v>4.0</v>
      </c>
      <c r="K2567" s="84" t="s">
        <v>44</v>
      </c>
      <c r="L2567" s="85">
        <v>27711.99</v>
      </c>
      <c r="M2567" s="85">
        <v>55.89</v>
      </c>
      <c r="N2567" s="84"/>
      <c r="O2567" s="86">
        <v>7.0</v>
      </c>
      <c r="P2567" s="85">
        <v>8454.27</v>
      </c>
      <c r="Q2567" s="87"/>
      <c r="R2567" s="88">
        <v>24000.0</v>
      </c>
      <c r="S2567" s="89">
        <v>939.0</v>
      </c>
      <c r="T2567" s="89">
        <v>22.61855</v>
      </c>
      <c r="U2567" s="74"/>
    </row>
    <row r="2568" hidden="1">
      <c r="A2568" s="83">
        <v>939.0</v>
      </c>
      <c r="B2568" s="84" t="s">
        <v>58</v>
      </c>
      <c r="C2568" s="84" t="s">
        <v>27</v>
      </c>
      <c r="D2568" s="84" t="s">
        <v>27</v>
      </c>
      <c r="E2568" s="84" t="s">
        <v>27</v>
      </c>
      <c r="F2568" s="84">
        <v>64.0</v>
      </c>
      <c r="G2568" s="84" t="s">
        <v>53</v>
      </c>
      <c r="H2568" s="27">
        <v>11.0</v>
      </c>
      <c r="I2568" s="84" t="s">
        <v>59</v>
      </c>
      <c r="J2568" s="84">
        <v>4.0</v>
      </c>
      <c r="K2568" s="84" t="s">
        <v>45</v>
      </c>
      <c r="L2568" s="85">
        <v>27198.08</v>
      </c>
      <c r="M2568" s="85">
        <v>121.47</v>
      </c>
      <c r="N2568" s="84"/>
      <c r="O2568" s="86">
        <v>16.0</v>
      </c>
      <c r="P2568" s="85">
        <v>4119.11</v>
      </c>
      <c r="Q2568" s="87"/>
      <c r="R2568" s="88">
        <v>127000.0</v>
      </c>
      <c r="S2568" s="89">
        <v>826.0</v>
      </c>
      <c r="T2568" s="89">
        <v>20.40003</v>
      </c>
      <c r="U2568" s="74"/>
    </row>
    <row r="2569" hidden="1">
      <c r="A2569" s="83">
        <v>940.0</v>
      </c>
      <c r="B2569" s="84" t="s">
        <v>58</v>
      </c>
      <c r="C2569" s="84" t="s">
        <v>27</v>
      </c>
      <c r="D2569" s="84" t="s">
        <v>27</v>
      </c>
      <c r="E2569" s="84" t="s">
        <v>27</v>
      </c>
      <c r="F2569" s="84">
        <v>64.0</v>
      </c>
      <c r="G2569" s="84" t="s">
        <v>53</v>
      </c>
      <c r="H2569" s="27">
        <v>11.0</v>
      </c>
      <c r="I2569" s="84" t="s">
        <v>59</v>
      </c>
      <c r="J2569" s="84">
        <v>4.0</v>
      </c>
      <c r="K2569" s="84" t="s">
        <v>46</v>
      </c>
      <c r="L2569" s="85">
        <v>2829.91</v>
      </c>
      <c r="M2569" s="85">
        <v>64122.75</v>
      </c>
      <c r="N2569" s="84"/>
      <c r="O2569" s="86">
        <v>9.0</v>
      </c>
      <c r="P2569" s="85">
        <v>7114.79</v>
      </c>
      <c r="Q2569" s="87"/>
      <c r="R2569" s="88">
        <v>6339000.0</v>
      </c>
      <c r="S2569" s="89">
        <v>7277.0</v>
      </c>
      <c r="T2569" s="89">
        <v>19.14029</v>
      </c>
      <c r="U2569" s="74"/>
    </row>
    <row r="2570" hidden="1">
      <c r="A2570" s="83">
        <v>941.0</v>
      </c>
      <c r="B2570" s="84" t="s">
        <v>58</v>
      </c>
      <c r="C2570" s="84" t="s">
        <v>27</v>
      </c>
      <c r="D2570" s="84" t="s">
        <v>27</v>
      </c>
      <c r="E2570" s="84" t="s">
        <v>27</v>
      </c>
      <c r="F2570" s="84">
        <v>64.0</v>
      </c>
      <c r="G2570" s="84" t="s">
        <v>53</v>
      </c>
      <c r="H2570" s="27">
        <v>11.0</v>
      </c>
      <c r="I2570" s="84" t="s">
        <v>59</v>
      </c>
      <c r="J2570" s="84">
        <v>4.0</v>
      </c>
      <c r="K2570" s="84" t="s">
        <v>47</v>
      </c>
      <c r="L2570" s="85">
        <v>24586.42</v>
      </c>
      <c r="M2570" s="85">
        <v>2535.32</v>
      </c>
      <c r="N2570" s="84"/>
      <c r="O2570" s="86">
        <v>15.0</v>
      </c>
      <c r="P2570" s="85">
        <v>98683.25</v>
      </c>
      <c r="Q2570" s="87"/>
      <c r="R2570" s="88">
        <v>1238000.0</v>
      </c>
      <c r="S2570" s="89">
        <v>2322.0</v>
      </c>
      <c r="T2570" s="89">
        <v>19.69248</v>
      </c>
      <c r="U2570" s="74"/>
    </row>
    <row r="2571" hidden="1">
      <c r="A2571" s="83">
        <v>942.0</v>
      </c>
      <c r="B2571" s="84" t="s">
        <v>58</v>
      </c>
      <c r="C2571" s="84" t="s">
        <v>27</v>
      </c>
      <c r="D2571" s="84" t="s">
        <v>27</v>
      </c>
      <c r="E2571" s="84" t="s">
        <v>27</v>
      </c>
      <c r="F2571" s="84">
        <v>64.0</v>
      </c>
      <c r="G2571" s="84" t="s">
        <v>53</v>
      </c>
      <c r="H2571" s="27">
        <v>11.0</v>
      </c>
      <c r="I2571" s="84" t="s">
        <v>59</v>
      </c>
      <c r="J2571" s="84">
        <v>4.0</v>
      </c>
      <c r="K2571" s="84" t="s">
        <v>48</v>
      </c>
      <c r="L2571" s="85">
        <v>48334.12</v>
      </c>
      <c r="M2571" s="85">
        <v>26461.17</v>
      </c>
      <c r="N2571" s="84"/>
      <c r="O2571" s="86">
        <v>25.0</v>
      </c>
      <c r="P2571" s="85">
        <v>36773.77</v>
      </c>
      <c r="Q2571" s="87"/>
      <c r="R2571" s="88">
        <v>4921000.0</v>
      </c>
      <c r="S2571" s="89">
        <v>6276.0</v>
      </c>
      <c r="T2571" s="89">
        <v>20.65988</v>
      </c>
      <c r="U2571" s="74"/>
    </row>
    <row r="2572" hidden="1">
      <c r="A2572" s="83">
        <v>943.0</v>
      </c>
      <c r="B2572" s="84" t="s">
        <v>58</v>
      </c>
      <c r="C2572" s="84" t="s">
        <v>27</v>
      </c>
      <c r="D2572" s="84" t="s">
        <v>27</v>
      </c>
      <c r="E2572" s="84" t="s">
        <v>27</v>
      </c>
      <c r="F2572" s="84">
        <v>64.0</v>
      </c>
      <c r="G2572" s="84" t="s">
        <v>53</v>
      </c>
      <c r="H2572" s="27">
        <v>11.0</v>
      </c>
      <c r="I2572" s="84" t="s">
        <v>59</v>
      </c>
      <c r="J2572" s="84">
        <v>4.0</v>
      </c>
      <c r="K2572" s="84" t="s">
        <v>49</v>
      </c>
      <c r="L2572" s="85">
        <v>41571.72</v>
      </c>
      <c r="M2572" s="85">
        <v>28.46</v>
      </c>
      <c r="N2572" s="84"/>
      <c r="O2572" s="86">
        <v>5.0</v>
      </c>
      <c r="P2572" s="85">
        <v>50659.71</v>
      </c>
      <c r="Q2572" s="87"/>
      <c r="R2572" s="88">
        <v>67000.0</v>
      </c>
      <c r="S2572" s="89">
        <v>1075.0</v>
      </c>
      <c r="T2572" s="89">
        <v>18.47937</v>
      </c>
      <c r="U2572" s="74"/>
    </row>
    <row r="2573" hidden="1">
      <c r="A2573" s="83">
        <v>944.0</v>
      </c>
      <c r="B2573" s="84" t="s">
        <v>58</v>
      </c>
      <c r="C2573" s="84" t="s">
        <v>27</v>
      </c>
      <c r="D2573" s="84" t="s">
        <v>27</v>
      </c>
      <c r="E2573" s="84" t="s">
        <v>27</v>
      </c>
      <c r="F2573" s="84">
        <v>64.0</v>
      </c>
      <c r="G2573" s="84" t="s">
        <v>53</v>
      </c>
      <c r="H2573" s="27">
        <v>11.0</v>
      </c>
      <c r="I2573" s="84" t="s">
        <v>59</v>
      </c>
      <c r="J2573" s="84">
        <v>4.0</v>
      </c>
      <c r="K2573" s="84" t="s">
        <v>50</v>
      </c>
      <c r="L2573" s="85">
        <v>35809.55</v>
      </c>
      <c r="M2573" s="85">
        <v>7752.56</v>
      </c>
      <c r="N2573" s="84"/>
      <c r="O2573" s="86">
        <v>31.0</v>
      </c>
      <c r="P2573" s="85">
        <v>149910.44</v>
      </c>
      <c r="Q2573" s="87"/>
      <c r="R2573" s="88">
        <v>8420000.0</v>
      </c>
      <c r="S2573" s="89">
        <v>10219.0</v>
      </c>
      <c r="T2573" s="89">
        <v>22.49468</v>
      </c>
      <c r="U2573" s="74"/>
    </row>
    <row r="2574" hidden="1">
      <c r="A2574" s="83">
        <v>945.0</v>
      </c>
      <c r="B2574" s="84" t="s">
        <v>58</v>
      </c>
      <c r="C2574" s="84" t="s">
        <v>27</v>
      </c>
      <c r="D2574" s="84" t="s">
        <v>27</v>
      </c>
      <c r="E2574" s="84" t="s">
        <v>27</v>
      </c>
      <c r="F2574" s="84">
        <v>64.0</v>
      </c>
      <c r="G2574" s="84" t="s">
        <v>53</v>
      </c>
      <c r="H2574" s="27">
        <v>11.0</v>
      </c>
      <c r="I2574" s="84" t="s">
        <v>59</v>
      </c>
      <c r="J2574" s="84">
        <v>4.0</v>
      </c>
      <c r="K2574" s="84" t="s">
        <v>51</v>
      </c>
      <c r="L2574" s="90"/>
      <c r="M2574" s="90"/>
      <c r="N2574" s="89"/>
      <c r="O2574" s="91"/>
      <c r="P2574" s="90"/>
      <c r="Q2574" s="88"/>
      <c r="R2574" s="88"/>
      <c r="S2574" s="89"/>
      <c r="T2574" s="89"/>
      <c r="U2574" s="74"/>
    </row>
    <row r="2575" hidden="1">
      <c r="A2575" s="83">
        <v>946.0</v>
      </c>
      <c r="B2575" s="84" t="s">
        <v>58</v>
      </c>
      <c r="C2575" s="84" t="s">
        <v>27</v>
      </c>
      <c r="D2575" s="84" t="s">
        <v>27</v>
      </c>
      <c r="E2575" s="84" t="s">
        <v>27</v>
      </c>
      <c r="F2575" s="84">
        <v>64.0</v>
      </c>
      <c r="G2575" s="84" t="s">
        <v>53</v>
      </c>
      <c r="H2575" s="27">
        <v>11.0</v>
      </c>
      <c r="I2575" s="84" t="s">
        <v>59</v>
      </c>
      <c r="J2575" s="84">
        <v>4.0</v>
      </c>
      <c r="K2575" s="84" t="s">
        <v>52</v>
      </c>
      <c r="L2575" s="90"/>
      <c r="M2575" s="90"/>
      <c r="N2575" s="89"/>
      <c r="O2575" s="91"/>
      <c r="P2575" s="90"/>
      <c r="Q2575" s="88"/>
      <c r="R2575" s="88"/>
      <c r="S2575" s="89"/>
      <c r="T2575" s="89"/>
      <c r="U2575" s="74"/>
    </row>
    <row r="2576" hidden="1">
      <c r="A2576" s="83">
        <v>947.0</v>
      </c>
      <c r="B2576" s="84" t="s">
        <v>58</v>
      </c>
      <c r="C2576" s="84" t="s">
        <v>27</v>
      </c>
      <c r="D2576" s="84" t="s">
        <v>27</v>
      </c>
      <c r="E2576" s="84" t="s">
        <v>27</v>
      </c>
      <c r="F2576" s="84">
        <v>64.0</v>
      </c>
      <c r="G2576" s="84" t="s">
        <v>53</v>
      </c>
      <c r="H2576" s="27">
        <v>11.0</v>
      </c>
      <c r="I2576" s="84" t="s">
        <v>59</v>
      </c>
      <c r="J2576" s="84">
        <v>8.0</v>
      </c>
      <c r="K2576" s="84" t="s">
        <v>31</v>
      </c>
      <c r="L2576" s="85">
        <v>230574.88</v>
      </c>
      <c r="M2576" s="85">
        <v>45.83</v>
      </c>
      <c r="N2576" s="84"/>
      <c r="O2576" s="86">
        <v>4.0</v>
      </c>
      <c r="P2576" s="85">
        <v>393598.38</v>
      </c>
      <c r="Q2576" s="87"/>
      <c r="R2576" s="88">
        <v>153000.0</v>
      </c>
      <c r="S2576" s="89">
        <v>2237.0</v>
      </c>
      <c r="T2576" s="89">
        <v>22.78574</v>
      </c>
      <c r="U2576" s="74"/>
    </row>
    <row r="2577" hidden="1">
      <c r="A2577" s="83">
        <v>948.0</v>
      </c>
      <c r="B2577" s="84" t="s">
        <v>58</v>
      </c>
      <c r="C2577" s="84" t="s">
        <v>27</v>
      </c>
      <c r="D2577" s="84" t="s">
        <v>27</v>
      </c>
      <c r="E2577" s="84" t="s">
        <v>27</v>
      </c>
      <c r="F2577" s="84">
        <v>64.0</v>
      </c>
      <c r="G2577" s="84" t="s">
        <v>53</v>
      </c>
      <c r="H2577" s="27">
        <v>11.0</v>
      </c>
      <c r="I2577" s="84" t="s">
        <v>59</v>
      </c>
      <c r="J2577" s="84">
        <v>8.0</v>
      </c>
      <c r="K2577" s="84" t="s">
        <v>32</v>
      </c>
      <c r="L2577" s="85">
        <v>10577.25</v>
      </c>
      <c r="M2577" s="85">
        <v>6611.12</v>
      </c>
      <c r="N2577" s="84"/>
      <c r="O2577" s="86">
        <v>61.0</v>
      </c>
      <c r="P2577" s="85">
        <v>5.9574850368E8</v>
      </c>
      <c r="Q2577" s="87"/>
      <c r="R2577" s="88">
        <v>5.92157E8</v>
      </c>
      <c r="S2577" s="89">
        <v>598380.0</v>
      </c>
      <c r="T2577" s="89">
        <v>25.08624</v>
      </c>
      <c r="U2577" s="74"/>
    </row>
    <row r="2578" hidden="1">
      <c r="A2578" s="83">
        <v>949.0</v>
      </c>
      <c r="B2578" s="84" t="s">
        <v>58</v>
      </c>
      <c r="C2578" s="84" t="s">
        <v>27</v>
      </c>
      <c r="D2578" s="84" t="s">
        <v>27</v>
      </c>
      <c r="E2578" s="84" t="s">
        <v>27</v>
      </c>
      <c r="F2578" s="84">
        <v>64.0</v>
      </c>
      <c r="G2578" s="84" t="s">
        <v>53</v>
      </c>
      <c r="H2578" s="27">
        <v>11.0</v>
      </c>
      <c r="I2578" s="84" t="s">
        <v>59</v>
      </c>
      <c r="J2578" s="84">
        <v>8.0</v>
      </c>
      <c r="K2578" s="84" t="s">
        <v>33</v>
      </c>
      <c r="L2578" s="85">
        <v>170606.1</v>
      </c>
      <c r="M2578" s="85">
        <v>1229.13</v>
      </c>
      <c r="N2578" s="84"/>
      <c r="O2578" s="86">
        <v>24.0</v>
      </c>
      <c r="P2578" s="85">
        <v>98925.92</v>
      </c>
      <c r="Q2578" s="87"/>
      <c r="R2578" s="88">
        <v>891000.0</v>
      </c>
      <c r="S2578" s="89">
        <v>2307.0</v>
      </c>
      <c r="T2578" s="89">
        <v>21.45977</v>
      </c>
      <c r="U2578" s="74"/>
    </row>
    <row r="2579" hidden="1">
      <c r="A2579" s="83">
        <v>950.0</v>
      </c>
      <c r="B2579" s="84" t="s">
        <v>58</v>
      </c>
      <c r="C2579" s="84" t="s">
        <v>27</v>
      </c>
      <c r="D2579" s="84" t="s">
        <v>27</v>
      </c>
      <c r="E2579" s="84" t="s">
        <v>27</v>
      </c>
      <c r="F2579" s="84">
        <v>64.0</v>
      </c>
      <c r="G2579" s="84" t="s">
        <v>53</v>
      </c>
      <c r="H2579" s="27">
        <v>11.0</v>
      </c>
      <c r="I2579" s="84" t="s">
        <v>59</v>
      </c>
      <c r="J2579" s="84">
        <v>8.0</v>
      </c>
      <c r="K2579" s="84" t="s">
        <v>34</v>
      </c>
      <c r="L2579" s="85">
        <v>82062.58</v>
      </c>
      <c r="M2579" s="85">
        <v>188294.81</v>
      </c>
      <c r="N2579" s="84"/>
      <c r="O2579" s="86">
        <v>75.0</v>
      </c>
      <c r="P2579" s="85">
        <v>32210.35</v>
      </c>
      <c r="Q2579" s="87"/>
      <c r="R2579" s="88">
        <v>7718000.0</v>
      </c>
      <c r="S2579" s="89">
        <v>9127.0</v>
      </c>
      <c r="T2579" s="89">
        <v>21.83005</v>
      </c>
      <c r="U2579" s="74"/>
    </row>
    <row r="2580" hidden="1">
      <c r="A2580" s="83">
        <v>951.0</v>
      </c>
      <c r="B2580" s="84" t="s">
        <v>58</v>
      </c>
      <c r="C2580" s="84" t="s">
        <v>27</v>
      </c>
      <c r="D2580" s="84" t="s">
        <v>27</v>
      </c>
      <c r="E2580" s="84" t="s">
        <v>27</v>
      </c>
      <c r="F2580" s="84">
        <v>64.0</v>
      </c>
      <c r="G2580" s="84" t="s">
        <v>53</v>
      </c>
      <c r="H2580" s="27">
        <v>11.0</v>
      </c>
      <c r="I2580" s="84" t="s">
        <v>59</v>
      </c>
      <c r="J2580" s="84">
        <v>8.0</v>
      </c>
      <c r="K2580" s="84" t="s">
        <v>35</v>
      </c>
      <c r="L2580" s="85">
        <v>170784.02</v>
      </c>
      <c r="M2580" s="85">
        <v>185.32</v>
      </c>
      <c r="N2580" s="84"/>
      <c r="O2580" s="86">
        <v>134.0</v>
      </c>
      <c r="P2580" s="85">
        <v>29182.41</v>
      </c>
      <c r="Q2580" s="87"/>
      <c r="R2580" s="88">
        <v>49000.0</v>
      </c>
      <c r="S2580" s="89">
        <v>1213.0</v>
      </c>
      <c r="T2580" s="89">
        <v>18.65157</v>
      </c>
      <c r="U2580" s="74"/>
    </row>
    <row r="2581" hidden="1">
      <c r="A2581" s="83">
        <v>952.0</v>
      </c>
      <c r="B2581" s="84" t="s">
        <v>58</v>
      </c>
      <c r="C2581" s="84" t="s">
        <v>27</v>
      </c>
      <c r="D2581" s="84" t="s">
        <v>27</v>
      </c>
      <c r="E2581" s="84" t="s">
        <v>27</v>
      </c>
      <c r="F2581" s="84">
        <v>64.0</v>
      </c>
      <c r="G2581" s="84" t="s">
        <v>53</v>
      </c>
      <c r="H2581" s="27">
        <v>11.0</v>
      </c>
      <c r="I2581" s="84" t="s">
        <v>59</v>
      </c>
      <c r="J2581" s="84">
        <v>8.0</v>
      </c>
      <c r="K2581" s="84" t="s">
        <v>36</v>
      </c>
      <c r="L2581" s="85">
        <v>157574.81</v>
      </c>
      <c r="M2581" s="85">
        <v>131.17</v>
      </c>
      <c r="N2581" s="84"/>
      <c r="O2581" s="86">
        <v>2.0</v>
      </c>
      <c r="P2581" s="85">
        <v>3549.43</v>
      </c>
      <c r="Q2581" s="87"/>
      <c r="R2581" s="88">
        <v>9000.0</v>
      </c>
      <c r="S2581" s="89">
        <v>949.0</v>
      </c>
      <c r="T2581" s="89">
        <v>8.72531</v>
      </c>
      <c r="U2581" s="74"/>
    </row>
    <row r="2582" hidden="1">
      <c r="A2582" s="83">
        <v>953.0</v>
      </c>
      <c r="B2582" s="84" t="s">
        <v>58</v>
      </c>
      <c r="C2582" s="84" t="s">
        <v>27</v>
      </c>
      <c r="D2582" s="84" t="s">
        <v>27</v>
      </c>
      <c r="E2582" s="84" t="s">
        <v>27</v>
      </c>
      <c r="F2582" s="84">
        <v>64.0</v>
      </c>
      <c r="G2582" s="84" t="s">
        <v>53</v>
      </c>
      <c r="H2582" s="27">
        <v>11.0</v>
      </c>
      <c r="I2582" s="84" t="s">
        <v>59</v>
      </c>
      <c r="J2582" s="84">
        <v>8.0</v>
      </c>
      <c r="K2582" s="84" t="s">
        <v>37</v>
      </c>
      <c r="L2582" s="85">
        <v>187917.37</v>
      </c>
      <c r="M2582" s="85">
        <v>95.91</v>
      </c>
      <c r="N2582" s="84"/>
      <c r="O2582" s="86">
        <v>24.0</v>
      </c>
      <c r="P2582" s="85">
        <v>94272.74</v>
      </c>
      <c r="Q2582" s="87"/>
      <c r="R2582" s="88">
        <v>72000.0</v>
      </c>
      <c r="S2582" s="89">
        <v>1161.0</v>
      </c>
      <c r="T2582" s="89">
        <v>18.61363</v>
      </c>
      <c r="U2582" s="74"/>
    </row>
    <row r="2583" hidden="1">
      <c r="A2583" s="83">
        <v>954.0</v>
      </c>
      <c r="B2583" s="84" t="s">
        <v>58</v>
      </c>
      <c r="C2583" s="84" t="s">
        <v>27</v>
      </c>
      <c r="D2583" s="84" t="s">
        <v>27</v>
      </c>
      <c r="E2583" s="84" t="s">
        <v>27</v>
      </c>
      <c r="F2583" s="84">
        <v>64.0</v>
      </c>
      <c r="G2583" s="84" t="s">
        <v>53</v>
      </c>
      <c r="H2583" s="27">
        <v>11.0</v>
      </c>
      <c r="I2583" s="84" t="s">
        <v>59</v>
      </c>
      <c r="J2583" s="84">
        <v>8.0</v>
      </c>
      <c r="K2583" s="84" t="s">
        <v>38</v>
      </c>
      <c r="L2583" s="85">
        <v>196892.3</v>
      </c>
      <c r="M2583" s="85">
        <v>161.14</v>
      </c>
      <c r="N2583" s="84"/>
      <c r="O2583" s="86">
        <v>156.0</v>
      </c>
      <c r="P2583" s="85">
        <v>82126.53</v>
      </c>
      <c r="Q2583" s="87"/>
      <c r="R2583" s="88">
        <v>94000.0</v>
      </c>
      <c r="S2583" s="89">
        <v>1426.0</v>
      </c>
      <c r="T2583" s="89">
        <v>19.38044</v>
      </c>
      <c r="U2583" s="74"/>
    </row>
    <row r="2584" hidden="1">
      <c r="A2584" s="83">
        <v>955.0</v>
      </c>
      <c r="B2584" s="84" t="s">
        <v>58</v>
      </c>
      <c r="C2584" s="84" t="s">
        <v>27</v>
      </c>
      <c r="D2584" s="84" t="s">
        <v>27</v>
      </c>
      <c r="E2584" s="84" t="s">
        <v>27</v>
      </c>
      <c r="F2584" s="84">
        <v>64.0</v>
      </c>
      <c r="G2584" s="84" t="s">
        <v>53</v>
      </c>
      <c r="H2584" s="27">
        <v>11.0</v>
      </c>
      <c r="I2584" s="84" t="s">
        <v>59</v>
      </c>
      <c r="J2584" s="84">
        <v>8.0</v>
      </c>
      <c r="K2584" s="84" t="s">
        <v>39</v>
      </c>
      <c r="L2584" s="85">
        <v>254380.94</v>
      </c>
      <c r="M2584" s="85">
        <v>59.09</v>
      </c>
      <c r="N2584" s="84"/>
      <c r="O2584" s="86">
        <v>24.0</v>
      </c>
      <c r="P2584" s="85">
        <v>253688.12</v>
      </c>
      <c r="Q2584" s="87"/>
      <c r="R2584" s="88">
        <v>176000.0</v>
      </c>
      <c r="S2584" s="89">
        <v>1694.0</v>
      </c>
      <c r="T2584" s="89">
        <v>18.17559</v>
      </c>
      <c r="U2584" s="74"/>
    </row>
    <row r="2585" hidden="1">
      <c r="A2585" s="83">
        <v>956.0</v>
      </c>
      <c r="B2585" s="84" t="s">
        <v>58</v>
      </c>
      <c r="C2585" s="84" t="s">
        <v>27</v>
      </c>
      <c r="D2585" s="84" t="s">
        <v>27</v>
      </c>
      <c r="E2585" s="84" t="s">
        <v>27</v>
      </c>
      <c r="F2585" s="84">
        <v>64.0</v>
      </c>
      <c r="G2585" s="84" t="s">
        <v>53</v>
      </c>
      <c r="H2585" s="27">
        <v>11.0</v>
      </c>
      <c r="I2585" s="84" t="s">
        <v>59</v>
      </c>
      <c r="J2585" s="84">
        <v>8.0</v>
      </c>
      <c r="K2585" s="84" t="s">
        <v>40</v>
      </c>
      <c r="L2585" s="85">
        <v>167242.35</v>
      </c>
      <c r="M2585" s="85">
        <v>5592.77</v>
      </c>
      <c r="N2585" s="84"/>
      <c r="O2585" s="86">
        <v>114.0</v>
      </c>
      <c r="P2585" s="85">
        <v>294420.81</v>
      </c>
      <c r="Q2585" s="87"/>
      <c r="R2585" s="88">
        <v>991000.0</v>
      </c>
      <c r="S2585" s="89">
        <v>2675.0</v>
      </c>
      <c r="T2585" s="89">
        <v>19.06781</v>
      </c>
      <c r="U2585" s="74"/>
    </row>
    <row r="2586" hidden="1">
      <c r="A2586" s="83">
        <v>957.0</v>
      </c>
      <c r="B2586" s="84" t="s">
        <v>58</v>
      </c>
      <c r="C2586" s="84" t="s">
        <v>27</v>
      </c>
      <c r="D2586" s="84" t="s">
        <v>27</v>
      </c>
      <c r="E2586" s="84" t="s">
        <v>27</v>
      </c>
      <c r="F2586" s="84">
        <v>64.0</v>
      </c>
      <c r="G2586" s="84" t="s">
        <v>53</v>
      </c>
      <c r="H2586" s="27">
        <v>11.0</v>
      </c>
      <c r="I2586" s="84" t="s">
        <v>59</v>
      </c>
      <c r="J2586" s="84">
        <v>8.0</v>
      </c>
      <c r="K2586" s="84" t="s">
        <v>41</v>
      </c>
      <c r="L2586" s="85">
        <v>7337.02</v>
      </c>
      <c r="M2586" s="85">
        <v>2061.35</v>
      </c>
      <c r="N2586" s="84"/>
      <c r="O2586" s="86">
        <v>30.0</v>
      </c>
      <c r="P2586" s="85">
        <v>2207.22</v>
      </c>
      <c r="Q2586" s="87"/>
      <c r="R2586" s="88">
        <v>327000.0</v>
      </c>
      <c r="S2586" s="89">
        <v>1483.0</v>
      </c>
      <c r="T2586" s="89">
        <v>21.10256</v>
      </c>
      <c r="U2586" s="74"/>
    </row>
    <row r="2587" hidden="1">
      <c r="A2587" s="83">
        <v>958.0</v>
      </c>
      <c r="B2587" s="84" t="s">
        <v>58</v>
      </c>
      <c r="C2587" s="84" t="s">
        <v>27</v>
      </c>
      <c r="D2587" s="84" t="s">
        <v>27</v>
      </c>
      <c r="E2587" s="84" t="s">
        <v>27</v>
      </c>
      <c r="F2587" s="84">
        <v>64.0</v>
      </c>
      <c r="G2587" s="84" t="s">
        <v>53</v>
      </c>
      <c r="H2587" s="27">
        <v>11.0</v>
      </c>
      <c r="I2587" s="84" t="s">
        <v>59</v>
      </c>
      <c r="J2587" s="84">
        <v>8.0</v>
      </c>
      <c r="K2587" s="84" t="s">
        <v>42</v>
      </c>
      <c r="L2587" s="85">
        <v>133378.0</v>
      </c>
      <c r="M2587" s="85">
        <v>102.64</v>
      </c>
      <c r="N2587" s="84"/>
      <c r="O2587" s="86">
        <v>118.0</v>
      </c>
      <c r="P2587" s="85">
        <v>9517.37</v>
      </c>
      <c r="Q2587" s="87"/>
      <c r="R2587" s="88">
        <v>31000.0</v>
      </c>
      <c r="S2587" s="89">
        <v>1092.0</v>
      </c>
      <c r="T2587" s="89">
        <v>18.64625</v>
      </c>
      <c r="U2587" s="74"/>
    </row>
    <row r="2588" hidden="1">
      <c r="A2588" s="83">
        <v>959.0</v>
      </c>
      <c r="B2588" s="84" t="s">
        <v>58</v>
      </c>
      <c r="C2588" s="84" t="s">
        <v>27</v>
      </c>
      <c r="D2588" s="84" t="s">
        <v>27</v>
      </c>
      <c r="E2588" s="84" t="s">
        <v>27</v>
      </c>
      <c r="F2588" s="84">
        <v>64.0</v>
      </c>
      <c r="G2588" s="84" t="s">
        <v>53</v>
      </c>
      <c r="H2588" s="27">
        <v>11.0</v>
      </c>
      <c r="I2588" s="84" t="s">
        <v>59</v>
      </c>
      <c r="J2588" s="84">
        <v>8.0</v>
      </c>
      <c r="K2588" s="84" t="s">
        <v>43</v>
      </c>
      <c r="L2588" s="85">
        <v>7509.74</v>
      </c>
      <c r="M2588" s="85">
        <v>1.36</v>
      </c>
      <c r="N2588" s="84"/>
      <c r="O2588" s="86">
        <v>59.0</v>
      </c>
      <c r="P2588" s="85">
        <v>3.5948271E8</v>
      </c>
      <c r="Q2588" s="87"/>
      <c r="R2588" s="88">
        <v>3.68096E8</v>
      </c>
      <c r="S2588" s="89">
        <v>362746.0</v>
      </c>
      <c r="T2588" s="89">
        <v>15.1277</v>
      </c>
      <c r="U2588" s="74"/>
    </row>
    <row r="2589" hidden="1">
      <c r="A2589" s="83">
        <v>960.0</v>
      </c>
      <c r="B2589" s="84" t="s">
        <v>58</v>
      </c>
      <c r="C2589" s="84" t="s">
        <v>27</v>
      </c>
      <c r="D2589" s="84" t="s">
        <v>27</v>
      </c>
      <c r="E2589" s="84" t="s">
        <v>27</v>
      </c>
      <c r="F2589" s="84">
        <v>64.0</v>
      </c>
      <c r="G2589" s="84" t="s">
        <v>53</v>
      </c>
      <c r="H2589" s="27">
        <v>11.0</v>
      </c>
      <c r="I2589" s="84" t="s">
        <v>59</v>
      </c>
      <c r="J2589" s="84">
        <v>8.0</v>
      </c>
      <c r="K2589" s="84" t="s">
        <v>44</v>
      </c>
      <c r="L2589" s="85">
        <v>136513.97</v>
      </c>
      <c r="M2589" s="85">
        <v>229.78</v>
      </c>
      <c r="N2589" s="84"/>
      <c r="O2589" s="86">
        <v>8.0</v>
      </c>
      <c r="P2589" s="85">
        <v>22373.57</v>
      </c>
      <c r="Q2589" s="87"/>
      <c r="R2589" s="88">
        <v>28000.0</v>
      </c>
      <c r="S2589" s="89">
        <v>1073.0</v>
      </c>
      <c r="T2589" s="89">
        <v>19.08215</v>
      </c>
      <c r="U2589" s="74"/>
    </row>
    <row r="2590" hidden="1">
      <c r="A2590" s="83">
        <v>961.0</v>
      </c>
      <c r="B2590" s="84" t="s">
        <v>58</v>
      </c>
      <c r="C2590" s="84" t="s">
        <v>27</v>
      </c>
      <c r="D2590" s="84" t="s">
        <v>27</v>
      </c>
      <c r="E2590" s="84" t="s">
        <v>27</v>
      </c>
      <c r="F2590" s="84">
        <v>64.0</v>
      </c>
      <c r="G2590" s="84" t="s">
        <v>53</v>
      </c>
      <c r="H2590" s="27">
        <v>11.0</v>
      </c>
      <c r="I2590" s="84" t="s">
        <v>59</v>
      </c>
      <c r="J2590" s="84">
        <v>8.0</v>
      </c>
      <c r="K2590" s="84" t="s">
        <v>45</v>
      </c>
      <c r="L2590" s="85">
        <v>134782.13</v>
      </c>
      <c r="M2590" s="85">
        <v>524.2</v>
      </c>
      <c r="N2590" s="84"/>
      <c r="O2590" s="86">
        <v>20.0</v>
      </c>
      <c r="P2590" s="85">
        <v>8287.66</v>
      </c>
      <c r="Q2590" s="87"/>
      <c r="R2590" s="88">
        <v>160000.0</v>
      </c>
      <c r="S2590" s="89">
        <v>1004.0</v>
      </c>
      <c r="T2590" s="89">
        <v>20.98089</v>
      </c>
      <c r="U2590" s="74"/>
    </row>
    <row r="2591" hidden="1">
      <c r="A2591" s="83">
        <v>962.0</v>
      </c>
      <c r="B2591" s="84" t="s">
        <v>58</v>
      </c>
      <c r="C2591" s="84" t="s">
        <v>27</v>
      </c>
      <c r="D2591" s="84" t="s">
        <v>27</v>
      </c>
      <c r="E2591" s="84" t="s">
        <v>27</v>
      </c>
      <c r="F2591" s="84">
        <v>64.0</v>
      </c>
      <c r="G2591" s="84" t="s">
        <v>53</v>
      </c>
      <c r="H2591" s="27">
        <v>11.0</v>
      </c>
      <c r="I2591" s="84" t="s">
        <v>59</v>
      </c>
      <c r="J2591" s="84">
        <v>8.0</v>
      </c>
      <c r="K2591" s="84" t="s">
        <v>46</v>
      </c>
      <c r="L2591" s="85">
        <v>5062.73</v>
      </c>
      <c r="M2591" s="85">
        <v>127846.37</v>
      </c>
      <c r="N2591" s="84"/>
      <c r="O2591" s="86">
        <v>9.0</v>
      </c>
      <c r="P2591" s="85">
        <v>13955.85</v>
      </c>
      <c r="Q2591" s="87"/>
      <c r="R2591" s="88">
        <v>1.1624E7</v>
      </c>
      <c r="S2591" s="89">
        <v>12567.0</v>
      </c>
      <c r="T2591" s="89">
        <v>19.29273</v>
      </c>
      <c r="U2591" s="74"/>
    </row>
    <row r="2592" hidden="1">
      <c r="A2592" s="83">
        <v>963.0</v>
      </c>
      <c r="B2592" s="84" t="s">
        <v>58</v>
      </c>
      <c r="C2592" s="84" t="s">
        <v>27</v>
      </c>
      <c r="D2592" s="84" t="s">
        <v>27</v>
      </c>
      <c r="E2592" s="84" t="s">
        <v>27</v>
      </c>
      <c r="F2592" s="84">
        <v>64.0</v>
      </c>
      <c r="G2592" s="84" t="s">
        <v>53</v>
      </c>
      <c r="H2592" s="27">
        <v>11.0</v>
      </c>
      <c r="I2592" s="84" t="s">
        <v>59</v>
      </c>
      <c r="J2592" s="84">
        <v>8.0</v>
      </c>
      <c r="K2592" s="84" t="s">
        <v>47</v>
      </c>
      <c r="L2592" s="85">
        <v>113474.54</v>
      </c>
      <c r="M2592" s="85">
        <v>10756.38</v>
      </c>
      <c r="N2592" s="84"/>
      <c r="O2592" s="86">
        <v>18.0</v>
      </c>
      <c r="P2592" s="85">
        <v>219397.9</v>
      </c>
      <c r="Q2592" s="87"/>
      <c r="R2592" s="88">
        <v>2376000.0</v>
      </c>
      <c r="S2592" s="89">
        <v>3554.0</v>
      </c>
      <c r="T2592" s="89">
        <v>20.21143</v>
      </c>
      <c r="U2592" s="74"/>
    </row>
    <row r="2593" hidden="1">
      <c r="A2593" s="83">
        <v>964.0</v>
      </c>
      <c r="B2593" s="84" t="s">
        <v>58</v>
      </c>
      <c r="C2593" s="84" t="s">
        <v>27</v>
      </c>
      <c r="D2593" s="84" t="s">
        <v>27</v>
      </c>
      <c r="E2593" s="84" t="s">
        <v>27</v>
      </c>
      <c r="F2593" s="84">
        <v>64.0</v>
      </c>
      <c r="G2593" s="84" t="s">
        <v>53</v>
      </c>
      <c r="H2593" s="27">
        <v>11.0</v>
      </c>
      <c r="I2593" s="84" t="s">
        <v>59</v>
      </c>
      <c r="J2593" s="84">
        <v>8.0</v>
      </c>
      <c r="K2593" s="84" t="s">
        <v>48</v>
      </c>
      <c r="L2593" s="85">
        <v>167100.99</v>
      </c>
      <c r="M2593" s="85">
        <v>96968.31</v>
      </c>
      <c r="N2593" s="84"/>
      <c r="O2593" s="86">
        <v>35.0</v>
      </c>
      <c r="P2593" s="85">
        <v>126438.16</v>
      </c>
      <c r="Q2593" s="87"/>
      <c r="R2593" s="88">
        <v>9816000.0</v>
      </c>
      <c r="S2593" s="89">
        <v>11487.0</v>
      </c>
      <c r="T2593" s="89">
        <v>20.53724</v>
      </c>
      <c r="U2593" s="74"/>
    </row>
    <row r="2594" hidden="1">
      <c r="A2594" s="83">
        <v>965.0</v>
      </c>
      <c r="B2594" s="84" t="s">
        <v>58</v>
      </c>
      <c r="C2594" s="84" t="s">
        <v>27</v>
      </c>
      <c r="D2594" s="84" t="s">
        <v>27</v>
      </c>
      <c r="E2594" s="84" t="s">
        <v>27</v>
      </c>
      <c r="F2594" s="84">
        <v>64.0</v>
      </c>
      <c r="G2594" s="84" t="s">
        <v>53</v>
      </c>
      <c r="H2594" s="27">
        <v>11.0</v>
      </c>
      <c r="I2594" s="84" t="s">
        <v>59</v>
      </c>
      <c r="J2594" s="84">
        <v>8.0</v>
      </c>
      <c r="K2594" s="84" t="s">
        <v>49</v>
      </c>
      <c r="L2594" s="85">
        <v>208671.98</v>
      </c>
      <c r="M2594" s="85">
        <v>132.53</v>
      </c>
      <c r="N2594" s="84"/>
      <c r="O2594" s="86">
        <v>6.0</v>
      </c>
      <c r="P2594" s="85">
        <v>110636.42</v>
      </c>
      <c r="Q2594" s="87"/>
      <c r="R2594" s="88">
        <v>90000.0</v>
      </c>
      <c r="S2594" s="89">
        <v>1267.0</v>
      </c>
      <c r="T2594" s="89">
        <v>18.96976</v>
      </c>
      <c r="U2594" s="74"/>
    </row>
    <row r="2595" hidden="1">
      <c r="A2595" s="83">
        <v>966.0</v>
      </c>
      <c r="B2595" s="84" t="s">
        <v>58</v>
      </c>
      <c r="C2595" s="84" t="s">
        <v>27</v>
      </c>
      <c r="D2595" s="84" t="s">
        <v>27</v>
      </c>
      <c r="E2595" s="84" t="s">
        <v>27</v>
      </c>
      <c r="F2595" s="84">
        <v>64.0</v>
      </c>
      <c r="G2595" s="84" t="s">
        <v>53</v>
      </c>
      <c r="H2595" s="27">
        <v>11.0</v>
      </c>
      <c r="I2595" s="84" t="s">
        <v>59</v>
      </c>
      <c r="J2595" s="84">
        <v>8.0</v>
      </c>
      <c r="K2595" s="84" t="s">
        <v>50</v>
      </c>
      <c r="L2595" s="85">
        <v>138251.78</v>
      </c>
      <c r="M2595" s="85">
        <v>40554.03</v>
      </c>
      <c r="N2595" s="84"/>
      <c r="O2595" s="86">
        <v>35.0</v>
      </c>
      <c r="P2595" s="85">
        <v>298123.15</v>
      </c>
      <c r="Q2595" s="87"/>
      <c r="R2595" s="88">
        <v>1.7365E7</v>
      </c>
      <c r="S2595" s="89">
        <v>19633.0</v>
      </c>
      <c r="T2595" s="89">
        <v>23.13996</v>
      </c>
      <c r="U2595" s="74"/>
    </row>
    <row r="2596" hidden="1">
      <c r="A2596" s="83">
        <v>967.0</v>
      </c>
      <c r="B2596" s="84" t="s">
        <v>58</v>
      </c>
      <c r="C2596" s="84" t="s">
        <v>27</v>
      </c>
      <c r="D2596" s="84" t="s">
        <v>27</v>
      </c>
      <c r="E2596" s="84" t="s">
        <v>27</v>
      </c>
      <c r="F2596" s="84">
        <v>64.0</v>
      </c>
      <c r="G2596" s="84" t="s">
        <v>53</v>
      </c>
      <c r="H2596" s="27">
        <v>11.0</v>
      </c>
      <c r="I2596" s="84" t="s">
        <v>59</v>
      </c>
      <c r="J2596" s="84">
        <v>8.0</v>
      </c>
      <c r="K2596" s="84" t="s">
        <v>51</v>
      </c>
      <c r="L2596" s="85"/>
      <c r="M2596" s="85"/>
      <c r="N2596" s="84"/>
      <c r="O2596" s="86"/>
      <c r="P2596" s="85"/>
      <c r="Q2596" s="96"/>
      <c r="R2596" s="88"/>
      <c r="S2596" s="89"/>
      <c r="T2596" s="94"/>
      <c r="U2596" s="95"/>
    </row>
    <row r="2597" hidden="1">
      <c r="A2597" s="83">
        <v>968.0</v>
      </c>
      <c r="B2597" s="84" t="s">
        <v>58</v>
      </c>
      <c r="C2597" s="84" t="s">
        <v>27</v>
      </c>
      <c r="D2597" s="84" t="s">
        <v>27</v>
      </c>
      <c r="E2597" s="84" t="s">
        <v>27</v>
      </c>
      <c r="F2597" s="84">
        <v>64.0</v>
      </c>
      <c r="G2597" s="84" t="s">
        <v>53</v>
      </c>
      <c r="H2597" s="27">
        <v>11.0</v>
      </c>
      <c r="I2597" s="84" t="s">
        <v>59</v>
      </c>
      <c r="J2597" s="84">
        <v>8.0</v>
      </c>
      <c r="K2597" s="84" t="s">
        <v>52</v>
      </c>
      <c r="L2597" s="85"/>
      <c r="M2597" s="85"/>
      <c r="N2597" s="84"/>
      <c r="O2597" s="86"/>
      <c r="P2597" s="85"/>
      <c r="Q2597" s="96"/>
      <c r="R2597" s="88"/>
      <c r="S2597" s="89"/>
      <c r="T2597" s="94"/>
      <c r="U2597" s="95"/>
    </row>
    <row r="2598" hidden="1">
      <c r="A2598" s="83">
        <v>969.0</v>
      </c>
      <c r="B2598" s="84" t="s">
        <v>58</v>
      </c>
      <c r="C2598" s="84" t="s">
        <v>27</v>
      </c>
      <c r="D2598" s="84" t="s">
        <v>27</v>
      </c>
      <c r="E2598" s="84" t="s">
        <v>27</v>
      </c>
      <c r="F2598" s="84">
        <v>32.0</v>
      </c>
      <c r="G2598" s="84" t="s">
        <v>53</v>
      </c>
      <c r="H2598" s="27">
        <v>11.0</v>
      </c>
      <c r="I2598" s="84" t="s">
        <v>59</v>
      </c>
      <c r="J2598" s="84">
        <v>1.0</v>
      </c>
      <c r="K2598" s="84" t="s">
        <v>31</v>
      </c>
      <c r="L2598" s="85">
        <v>12158.92</v>
      </c>
      <c r="M2598" s="85">
        <v>9.86</v>
      </c>
      <c r="N2598" s="84"/>
      <c r="O2598" s="86">
        <v>2.0</v>
      </c>
      <c r="P2598" s="85">
        <v>33172.7</v>
      </c>
      <c r="Q2598" s="87"/>
      <c r="R2598" s="88">
        <v>54000.0</v>
      </c>
      <c r="S2598" s="89">
        <v>831.0</v>
      </c>
      <c r="T2598" s="89">
        <v>14.65112</v>
      </c>
      <c r="U2598" s="74"/>
    </row>
    <row r="2599" hidden="1">
      <c r="A2599" s="83">
        <v>970.0</v>
      </c>
      <c r="B2599" s="84" t="s">
        <v>58</v>
      </c>
      <c r="C2599" s="84" t="s">
        <v>27</v>
      </c>
      <c r="D2599" s="84" t="s">
        <v>27</v>
      </c>
      <c r="E2599" s="84" t="s">
        <v>27</v>
      </c>
      <c r="F2599" s="84">
        <v>32.0</v>
      </c>
      <c r="G2599" s="84" t="s">
        <v>53</v>
      </c>
      <c r="H2599" s="27">
        <v>11.0</v>
      </c>
      <c r="I2599" s="84" t="s">
        <v>59</v>
      </c>
      <c r="J2599" s="84">
        <v>1.0</v>
      </c>
      <c r="K2599" s="84" t="s">
        <v>32</v>
      </c>
      <c r="L2599" s="85">
        <v>1103.65</v>
      </c>
      <c r="M2599" s="85">
        <v>388.59</v>
      </c>
      <c r="N2599" s="84"/>
      <c r="O2599" s="86">
        <v>61.0</v>
      </c>
      <c r="P2599" s="85">
        <v>9004248.92</v>
      </c>
      <c r="Q2599" s="87"/>
      <c r="R2599" s="88">
        <v>8852000.0</v>
      </c>
      <c r="S2599" s="89">
        <v>10599.0</v>
      </c>
      <c r="T2599" s="89">
        <v>22.58024</v>
      </c>
      <c r="U2599" s="74"/>
    </row>
    <row r="2600" hidden="1">
      <c r="A2600" s="83">
        <v>971.0</v>
      </c>
      <c r="B2600" s="84" t="s">
        <v>58</v>
      </c>
      <c r="C2600" s="84" t="s">
        <v>27</v>
      </c>
      <c r="D2600" s="84" t="s">
        <v>27</v>
      </c>
      <c r="E2600" s="84" t="s">
        <v>27</v>
      </c>
      <c r="F2600" s="84">
        <v>32.0</v>
      </c>
      <c r="G2600" s="84" t="s">
        <v>53</v>
      </c>
      <c r="H2600" s="27">
        <v>11.0</v>
      </c>
      <c r="I2600" s="84" t="s">
        <v>59</v>
      </c>
      <c r="J2600" s="84">
        <v>1.0</v>
      </c>
      <c r="K2600" s="84" t="s">
        <v>33</v>
      </c>
      <c r="L2600" s="85">
        <v>8981.76</v>
      </c>
      <c r="M2600" s="85">
        <v>83.39</v>
      </c>
      <c r="N2600" s="84"/>
      <c r="O2600" s="86">
        <v>20.0</v>
      </c>
      <c r="P2600" s="85">
        <v>12120.3</v>
      </c>
      <c r="Q2600" s="87"/>
      <c r="R2600" s="88">
        <v>119000.0</v>
      </c>
      <c r="S2600" s="89">
        <v>981.0</v>
      </c>
      <c r="T2600" s="89">
        <v>19.11039</v>
      </c>
      <c r="U2600" s="74"/>
    </row>
    <row r="2601" hidden="1">
      <c r="A2601" s="83">
        <v>972.0</v>
      </c>
      <c r="B2601" s="84" t="s">
        <v>58</v>
      </c>
      <c r="C2601" s="84" t="s">
        <v>27</v>
      </c>
      <c r="D2601" s="84" t="s">
        <v>27</v>
      </c>
      <c r="E2601" s="84" t="s">
        <v>27</v>
      </c>
      <c r="F2601" s="84">
        <v>32.0</v>
      </c>
      <c r="G2601" s="84" t="s">
        <v>53</v>
      </c>
      <c r="H2601" s="27">
        <v>11.0</v>
      </c>
      <c r="I2601" s="84" t="s">
        <v>59</v>
      </c>
      <c r="J2601" s="84">
        <v>1.0</v>
      </c>
      <c r="K2601" s="84" t="s">
        <v>34</v>
      </c>
      <c r="L2601" s="85">
        <v>7122.79</v>
      </c>
      <c r="M2601" s="85">
        <v>7345.24</v>
      </c>
      <c r="N2601" s="84"/>
      <c r="O2601" s="86">
        <v>73.0</v>
      </c>
      <c r="P2601" s="85">
        <v>2986.15</v>
      </c>
      <c r="Q2601" s="87"/>
      <c r="R2601" s="88">
        <v>1039000.0</v>
      </c>
      <c r="S2601" s="89">
        <v>2206.0</v>
      </c>
      <c r="T2601" s="89">
        <v>23.04035</v>
      </c>
      <c r="U2601" s="74"/>
    </row>
    <row r="2602" hidden="1">
      <c r="A2602" s="83">
        <v>973.0</v>
      </c>
      <c r="B2602" s="84" t="s">
        <v>58</v>
      </c>
      <c r="C2602" s="84" t="s">
        <v>27</v>
      </c>
      <c r="D2602" s="84" t="s">
        <v>27</v>
      </c>
      <c r="E2602" s="84" t="s">
        <v>27</v>
      </c>
      <c r="F2602" s="84">
        <v>32.0</v>
      </c>
      <c r="G2602" s="84" t="s">
        <v>53</v>
      </c>
      <c r="H2602" s="27">
        <v>11.0</v>
      </c>
      <c r="I2602" s="84" t="s">
        <v>59</v>
      </c>
      <c r="J2602" s="84">
        <v>1.0</v>
      </c>
      <c r="K2602" s="84" t="s">
        <v>35</v>
      </c>
      <c r="L2602" s="85">
        <v>8669.96</v>
      </c>
      <c r="M2602" s="85">
        <v>41.46</v>
      </c>
      <c r="N2602" s="84"/>
      <c r="O2602" s="86">
        <v>77.0</v>
      </c>
      <c r="P2602" s="85">
        <v>3282.96</v>
      </c>
      <c r="Q2602" s="87"/>
      <c r="R2602" s="88">
        <v>39000.0</v>
      </c>
      <c r="S2602" s="89">
        <v>871.0</v>
      </c>
      <c r="T2602" s="89">
        <v>18.50061</v>
      </c>
      <c r="U2602" s="74"/>
    </row>
    <row r="2603" hidden="1">
      <c r="A2603" s="83">
        <v>974.0</v>
      </c>
      <c r="B2603" s="84" t="s">
        <v>58</v>
      </c>
      <c r="C2603" s="84" t="s">
        <v>27</v>
      </c>
      <c r="D2603" s="84" t="s">
        <v>27</v>
      </c>
      <c r="E2603" s="84" t="s">
        <v>27</v>
      </c>
      <c r="F2603" s="84">
        <v>32.0</v>
      </c>
      <c r="G2603" s="84" t="s">
        <v>53</v>
      </c>
      <c r="H2603" s="27">
        <v>11.0</v>
      </c>
      <c r="I2603" s="84" t="s">
        <v>59</v>
      </c>
      <c r="J2603" s="84">
        <v>1.0</v>
      </c>
      <c r="K2603" s="84" t="s">
        <v>36</v>
      </c>
      <c r="L2603" s="85">
        <v>7745.84</v>
      </c>
      <c r="M2603" s="85">
        <v>27.01</v>
      </c>
      <c r="N2603" s="84"/>
      <c r="O2603" s="86">
        <v>1.0</v>
      </c>
      <c r="P2603" s="85">
        <v>567.63</v>
      </c>
      <c r="Q2603" s="87"/>
      <c r="R2603" s="88">
        <v>11000.0</v>
      </c>
      <c r="S2603" s="89">
        <v>718.0</v>
      </c>
      <c r="T2603" s="89">
        <v>8.86856</v>
      </c>
      <c r="U2603" s="74"/>
    </row>
    <row r="2604" hidden="1">
      <c r="A2604" s="83">
        <v>975.0</v>
      </c>
      <c r="B2604" s="84" t="s">
        <v>58</v>
      </c>
      <c r="C2604" s="84" t="s">
        <v>27</v>
      </c>
      <c r="D2604" s="84" t="s">
        <v>27</v>
      </c>
      <c r="E2604" s="84" t="s">
        <v>27</v>
      </c>
      <c r="F2604" s="84">
        <v>32.0</v>
      </c>
      <c r="G2604" s="84" t="s">
        <v>53</v>
      </c>
      <c r="H2604" s="27">
        <v>11.0</v>
      </c>
      <c r="I2604" s="84" t="s">
        <v>59</v>
      </c>
      <c r="J2604" s="84">
        <v>1.0</v>
      </c>
      <c r="K2604" s="84" t="s">
        <v>37</v>
      </c>
      <c r="L2604" s="85">
        <v>9526.08</v>
      </c>
      <c r="M2604" s="85">
        <v>23.42</v>
      </c>
      <c r="N2604" s="84"/>
      <c r="O2604" s="86">
        <v>22.0</v>
      </c>
      <c r="P2604" s="85">
        <v>11054.93</v>
      </c>
      <c r="Q2604" s="87"/>
      <c r="R2604" s="88">
        <v>30000.0</v>
      </c>
      <c r="S2604" s="89">
        <v>848.0</v>
      </c>
      <c r="T2604" s="89">
        <v>18.53866</v>
      </c>
      <c r="U2604" s="74"/>
    </row>
    <row r="2605" hidden="1">
      <c r="A2605" s="83">
        <v>976.0</v>
      </c>
      <c r="B2605" s="84" t="s">
        <v>58</v>
      </c>
      <c r="C2605" s="84" t="s">
        <v>27</v>
      </c>
      <c r="D2605" s="84" t="s">
        <v>27</v>
      </c>
      <c r="E2605" s="84" t="s">
        <v>27</v>
      </c>
      <c r="F2605" s="84">
        <v>32.0</v>
      </c>
      <c r="G2605" s="84" t="s">
        <v>53</v>
      </c>
      <c r="H2605" s="27">
        <v>11.0</v>
      </c>
      <c r="I2605" s="84" t="s">
        <v>59</v>
      </c>
      <c r="J2605" s="84">
        <v>1.0</v>
      </c>
      <c r="K2605" s="84" t="s">
        <v>38</v>
      </c>
      <c r="L2605" s="85">
        <v>10149.37</v>
      </c>
      <c r="M2605" s="85">
        <v>64.62</v>
      </c>
      <c r="N2605" s="84"/>
      <c r="O2605" s="86">
        <v>99.0</v>
      </c>
      <c r="P2605" s="85">
        <v>6367.5</v>
      </c>
      <c r="Q2605" s="87"/>
      <c r="R2605" s="88">
        <v>48000.0</v>
      </c>
      <c r="S2605" s="89">
        <v>1049.0</v>
      </c>
      <c r="T2605" s="89">
        <v>19.48323</v>
      </c>
      <c r="U2605" s="74"/>
    </row>
    <row r="2606" hidden="1">
      <c r="A2606" s="83">
        <v>977.0</v>
      </c>
      <c r="B2606" s="84" t="s">
        <v>58</v>
      </c>
      <c r="C2606" s="84" t="s">
        <v>27</v>
      </c>
      <c r="D2606" s="84" t="s">
        <v>27</v>
      </c>
      <c r="E2606" s="84" t="s">
        <v>27</v>
      </c>
      <c r="F2606" s="84">
        <v>32.0</v>
      </c>
      <c r="G2606" s="84" t="s">
        <v>53</v>
      </c>
      <c r="H2606" s="27">
        <v>11.0</v>
      </c>
      <c r="I2606" s="84" t="s">
        <v>59</v>
      </c>
      <c r="J2606" s="84">
        <v>1.0</v>
      </c>
      <c r="K2606" s="84" t="s">
        <v>39</v>
      </c>
      <c r="L2606" s="85">
        <v>13610.96</v>
      </c>
      <c r="M2606" s="85">
        <v>15.09</v>
      </c>
      <c r="N2606" s="84"/>
      <c r="O2606" s="86">
        <v>22.0</v>
      </c>
      <c r="P2606" s="85">
        <v>26601.05</v>
      </c>
      <c r="Q2606" s="87"/>
      <c r="R2606" s="88">
        <v>44000.0</v>
      </c>
      <c r="S2606" s="89">
        <v>929.0</v>
      </c>
      <c r="T2606" s="89">
        <v>18.95188</v>
      </c>
      <c r="U2606" s="74"/>
    </row>
    <row r="2607" hidden="1">
      <c r="A2607" s="83">
        <v>978.0</v>
      </c>
      <c r="B2607" s="84" t="s">
        <v>58</v>
      </c>
      <c r="C2607" s="84" t="s">
        <v>27</v>
      </c>
      <c r="D2607" s="84" t="s">
        <v>27</v>
      </c>
      <c r="E2607" s="84" t="s">
        <v>27</v>
      </c>
      <c r="F2607" s="84">
        <v>32.0</v>
      </c>
      <c r="G2607" s="84" t="s">
        <v>53</v>
      </c>
      <c r="H2607" s="27">
        <v>11.0</v>
      </c>
      <c r="I2607" s="84" t="s">
        <v>59</v>
      </c>
      <c r="J2607" s="84">
        <v>1.0</v>
      </c>
      <c r="K2607" s="84" t="s">
        <v>40</v>
      </c>
      <c r="L2607" s="85">
        <v>9011.49</v>
      </c>
      <c r="M2607" s="85">
        <v>192.0</v>
      </c>
      <c r="N2607" s="84"/>
      <c r="O2607" s="86">
        <v>110.0</v>
      </c>
      <c r="P2607" s="85">
        <v>37598.56</v>
      </c>
      <c r="Q2607" s="87"/>
      <c r="R2607" s="88">
        <v>102000.0</v>
      </c>
      <c r="S2607" s="89">
        <v>1128.0</v>
      </c>
      <c r="T2607" s="89">
        <v>19.03202</v>
      </c>
      <c r="U2607" s="74"/>
    </row>
    <row r="2608" hidden="1">
      <c r="A2608" s="83">
        <v>979.0</v>
      </c>
      <c r="B2608" s="84" t="s">
        <v>58</v>
      </c>
      <c r="C2608" s="84" t="s">
        <v>27</v>
      </c>
      <c r="D2608" s="84" t="s">
        <v>27</v>
      </c>
      <c r="E2608" s="84" t="s">
        <v>27</v>
      </c>
      <c r="F2608" s="84">
        <v>32.0</v>
      </c>
      <c r="G2608" s="84" t="s">
        <v>53</v>
      </c>
      <c r="H2608" s="27">
        <v>11.0</v>
      </c>
      <c r="I2608" s="84" t="s">
        <v>59</v>
      </c>
      <c r="J2608" s="84">
        <v>1.0</v>
      </c>
      <c r="K2608" s="84" t="s">
        <v>41</v>
      </c>
      <c r="L2608" s="85">
        <v>939.15</v>
      </c>
      <c r="M2608" s="85">
        <v>275.87</v>
      </c>
      <c r="N2608" s="84"/>
      <c r="O2608" s="86">
        <v>76.0</v>
      </c>
      <c r="P2608" s="85">
        <v>1149.32</v>
      </c>
      <c r="Q2608" s="87"/>
      <c r="R2608" s="88">
        <v>79000.0</v>
      </c>
      <c r="S2608" s="89">
        <v>1135.0</v>
      </c>
      <c r="T2608" s="89">
        <v>24.27307</v>
      </c>
      <c r="U2608" s="74"/>
    </row>
    <row r="2609" hidden="1">
      <c r="A2609" s="83">
        <v>980.0</v>
      </c>
      <c r="B2609" s="84" t="s">
        <v>58</v>
      </c>
      <c r="C2609" s="84" t="s">
        <v>27</v>
      </c>
      <c r="D2609" s="84" t="s">
        <v>27</v>
      </c>
      <c r="E2609" s="84" t="s">
        <v>27</v>
      </c>
      <c r="F2609" s="84">
        <v>32.0</v>
      </c>
      <c r="G2609" s="84" t="s">
        <v>53</v>
      </c>
      <c r="H2609" s="27">
        <v>11.0</v>
      </c>
      <c r="I2609" s="84" t="s">
        <v>59</v>
      </c>
      <c r="J2609" s="84">
        <v>1.0</v>
      </c>
      <c r="K2609" s="84" t="s">
        <v>42</v>
      </c>
      <c r="L2609" s="85">
        <v>6932.82</v>
      </c>
      <c r="M2609" s="85">
        <v>22.16</v>
      </c>
      <c r="N2609" s="84"/>
      <c r="O2609" s="86">
        <v>61.0</v>
      </c>
      <c r="P2609" s="85">
        <v>1441.17</v>
      </c>
      <c r="Q2609" s="87"/>
      <c r="R2609" s="88">
        <v>29000.0</v>
      </c>
      <c r="S2609" s="89">
        <v>808.0</v>
      </c>
      <c r="T2609" s="89">
        <v>18.46168</v>
      </c>
      <c r="U2609" s="74"/>
    </row>
    <row r="2610" hidden="1">
      <c r="A2610" s="83">
        <v>981.0</v>
      </c>
      <c r="B2610" s="84" t="s">
        <v>58</v>
      </c>
      <c r="C2610" s="84" t="s">
        <v>27</v>
      </c>
      <c r="D2610" s="84" t="s">
        <v>27</v>
      </c>
      <c r="E2610" s="84" t="s">
        <v>27</v>
      </c>
      <c r="F2610" s="84">
        <v>32.0</v>
      </c>
      <c r="G2610" s="84" t="s">
        <v>53</v>
      </c>
      <c r="H2610" s="27">
        <v>11.0</v>
      </c>
      <c r="I2610" s="84" t="s">
        <v>59</v>
      </c>
      <c r="J2610" s="84">
        <v>1.0</v>
      </c>
      <c r="K2610" s="84" t="s">
        <v>43</v>
      </c>
      <c r="L2610" s="85">
        <v>947.0</v>
      </c>
      <c r="M2610" s="85">
        <v>256.28</v>
      </c>
      <c r="N2610" s="84"/>
      <c r="O2610" s="86">
        <v>59.0</v>
      </c>
      <c r="P2610" s="85">
        <v>5377890.0</v>
      </c>
      <c r="Q2610" s="87"/>
      <c r="R2610" s="88">
        <v>5464000.0</v>
      </c>
      <c r="S2610" s="89">
        <v>6521.0</v>
      </c>
      <c r="T2610" s="89">
        <v>13.18841</v>
      </c>
      <c r="U2610" s="74"/>
    </row>
    <row r="2611" hidden="1">
      <c r="A2611" s="83">
        <v>982.0</v>
      </c>
      <c r="B2611" s="84" t="s">
        <v>58</v>
      </c>
      <c r="C2611" s="84" t="s">
        <v>27</v>
      </c>
      <c r="D2611" s="84" t="s">
        <v>27</v>
      </c>
      <c r="E2611" s="84" t="s">
        <v>27</v>
      </c>
      <c r="F2611" s="84">
        <v>32.0</v>
      </c>
      <c r="G2611" s="84" t="s">
        <v>53</v>
      </c>
      <c r="H2611" s="27">
        <v>11.0</v>
      </c>
      <c r="I2611" s="84" t="s">
        <v>59</v>
      </c>
      <c r="J2611" s="84">
        <v>1.0</v>
      </c>
      <c r="K2611" s="84" t="s">
        <v>44</v>
      </c>
      <c r="L2611" s="85">
        <v>7029.81</v>
      </c>
      <c r="M2611" s="85">
        <v>55.52</v>
      </c>
      <c r="N2611" s="84"/>
      <c r="O2611" s="86">
        <v>7.0</v>
      </c>
      <c r="P2611" s="85">
        <v>1084.25</v>
      </c>
      <c r="Q2611" s="87"/>
      <c r="R2611" s="88">
        <v>17000.0</v>
      </c>
      <c r="S2611" s="89">
        <v>869.0</v>
      </c>
      <c r="T2611" s="89">
        <v>19.11911</v>
      </c>
      <c r="U2611" s="74"/>
    </row>
    <row r="2612" hidden="1">
      <c r="A2612" s="83">
        <v>983.0</v>
      </c>
      <c r="B2612" s="84" t="s">
        <v>58</v>
      </c>
      <c r="C2612" s="84" t="s">
        <v>27</v>
      </c>
      <c r="D2612" s="84" t="s">
        <v>27</v>
      </c>
      <c r="E2612" s="84" t="s">
        <v>27</v>
      </c>
      <c r="F2612" s="84">
        <v>32.0</v>
      </c>
      <c r="G2612" s="84" t="s">
        <v>53</v>
      </c>
      <c r="H2612" s="27">
        <v>11.0</v>
      </c>
      <c r="I2612" s="84" t="s">
        <v>59</v>
      </c>
      <c r="J2612" s="84">
        <v>1.0</v>
      </c>
      <c r="K2612" s="84" t="s">
        <v>45</v>
      </c>
      <c r="L2612" s="85">
        <v>6873.33</v>
      </c>
      <c r="M2612" s="85">
        <v>803.34</v>
      </c>
      <c r="N2612" s="84"/>
      <c r="O2612" s="86">
        <v>126.0</v>
      </c>
      <c r="P2612" s="85">
        <v>1832.57</v>
      </c>
      <c r="Q2612" s="87"/>
      <c r="R2612" s="88">
        <v>228000.0</v>
      </c>
      <c r="S2612" s="89">
        <v>828.0</v>
      </c>
      <c r="T2612" s="89">
        <v>20.64663</v>
      </c>
      <c r="U2612" s="74"/>
    </row>
    <row r="2613" hidden="1">
      <c r="A2613" s="83">
        <v>984.0</v>
      </c>
      <c r="B2613" s="84" t="s">
        <v>58</v>
      </c>
      <c r="C2613" s="84" t="s">
        <v>27</v>
      </c>
      <c r="D2613" s="84" t="s">
        <v>27</v>
      </c>
      <c r="E2613" s="84" t="s">
        <v>27</v>
      </c>
      <c r="F2613" s="84">
        <v>32.0</v>
      </c>
      <c r="G2613" s="84" t="s">
        <v>53</v>
      </c>
      <c r="H2613" s="27">
        <v>11.0</v>
      </c>
      <c r="I2613" s="84" t="s">
        <v>59</v>
      </c>
      <c r="J2613" s="84">
        <v>1.0</v>
      </c>
      <c r="K2613" s="84" t="s">
        <v>46</v>
      </c>
      <c r="L2613" s="85">
        <v>1109.58</v>
      </c>
      <c r="M2613" s="85">
        <v>17792.23</v>
      </c>
      <c r="N2613" s="84"/>
      <c r="O2613" s="86">
        <v>9.0</v>
      </c>
      <c r="P2613" s="85">
        <v>1921.05</v>
      </c>
      <c r="Q2613" s="87"/>
      <c r="R2613" s="88">
        <v>1725000.0</v>
      </c>
      <c r="S2613" s="89">
        <v>2628.0</v>
      </c>
      <c r="T2613" s="89">
        <v>19.45416</v>
      </c>
      <c r="U2613" s="74"/>
    </row>
    <row r="2614" hidden="1">
      <c r="A2614" s="83">
        <v>985.0</v>
      </c>
      <c r="B2614" s="84" t="s">
        <v>58</v>
      </c>
      <c r="C2614" s="84" t="s">
        <v>27</v>
      </c>
      <c r="D2614" s="84" t="s">
        <v>27</v>
      </c>
      <c r="E2614" s="84" t="s">
        <v>27</v>
      </c>
      <c r="F2614" s="84">
        <v>32.0</v>
      </c>
      <c r="G2614" s="84" t="s">
        <v>53</v>
      </c>
      <c r="H2614" s="27">
        <v>11.0</v>
      </c>
      <c r="I2614" s="84" t="s">
        <v>59</v>
      </c>
      <c r="J2614" s="84">
        <v>1.0</v>
      </c>
      <c r="K2614" s="84" t="s">
        <v>47</v>
      </c>
      <c r="L2614" s="85">
        <v>6336.26</v>
      </c>
      <c r="M2614" s="85">
        <v>727.8</v>
      </c>
      <c r="N2614" s="84"/>
      <c r="O2614" s="86">
        <v>15.0</v>
      </c>
      <c r="P2614" s="85">
        <v>12219.51</v>
      </c>
      <c r="Q2614" s="87"/>
      <c r="R2614" s="88">
        <v>336000.0</v>
      </c>
      <c r="S2614" s="89">
        <v>1302.0</v>
      </c>
      <c r="T2614" s="89">
        <v>20.01141</v>
      </c>
      <c r="U2614" s="74"/>
    </row>
    <row r="2615" hidden="1">
      <c r="A2615" s="83">
        <v>986.0</v>
      </c>
      <c r="B2615" s="84" t="s">
        <v>58</v>
      </c>
      <c r="C2615" s="84" t="s">
        <v>27</v>
      </c>
      <c r="D2615" s="84" t="s">
        <v>27</v>
      </c>
      <c r="E2615" s="84" t="s">
        <v>27</v>
      </c>
      <c r="F2615" s="84">
        <v>32.0</v>
      </c>
      <c r="G2615" s="84" t="s">
        <v>53</v>
      </c>
      <c r="H2615" s="27">
        <v>11.0</v>
      </c>
      <c r="I2615" s="84" t="s">
        <v>59</v>
      </c>
      <c r="J2615" s="84">
        <v>1.0</v>
      </c>
      <c r="K2615" s="84" t="s">
        <v>48</v>
      </c>
      <c r="L2615" s="85">
        <v>10555.72</v>
      </c>
      <c r="M2615" s="85">
        <v>7454.73</v>
      </c>
      <c r="N2615" s="84"/>
      <c r="O2615" s="86">
        <v>25.0</v>
      </c>
      <c r="P2615" s="85">
        <v>9214.65</v>
      </c>
      <c r="Q2615" s="87"/>
      <c r="R2615" s="88">
        <v>1289000.0</v>
      </c>
      <c r="S2615" s="89">
        <v>2374.0</v>
      </c>
      <c r="T2615" s="89">
        <v>20.15197</v>
      </c>
      <c r="U2615" s="74"/>
    </row>
    <row r="2616" hidden="1">
      <c r="A2616" s="83">
        <v>987.0</v>
      </c>
      <c r="B2616" s="84" t="s">
        <v>58</v>
      </c>
      <c r="C2616" s="84" t="s">
        <v>27</v>
      </c>
      <c r="D2616" s="84" t="s">
        <v>27</v>
      </c>
      <c r="E2616" s="84" t="s">
        <v>27</v>
      </c>
      <c r="F2616" s="84">
        <v>32.0</v>
      </c>
      <c r="G2616" s="84" t="s">
        <v>53</v>
      </c>
      <c r="H2616" s="27">
        <v>11.0</v>
      </c>
      <c r="I2616" s="84" t="s">
        <v>59</v>
      </c>
      <c r="J2616" s="84">
        <v>1.0</v>
      </c>
      <c r="K2616" s="84" t="s">
        <v>49</v>
      </c>
      <c r="L2616" s="85">
        <v>10383.41</v>
      </c>
      <c r="M2616" s="85">
        <v>28.08</v>
      </c>
      <c r="N2616" s="84"/>
      <c r="O2616" s="86">
        <v>5.0</v>
      </c>
      <c r="P2616" s="85">
        <v>7619.23</v>
      </c>
      <c r="Q2616" s="87"/>
      <c r="R2616" s="88">
        <v>26000.0</v>
      </c>
      <c r="S2616" s="89">
        <v>845.0</v>
      </c>
      <c r="T2616" s="89">
        <v>18.50245</v>
      </c>
      <c r="U2616" s="74"/>
    </row>
    <row r="2617" hidden="1">
      <c r="A2617" s="83">
        <v>988.0</v>
      </c>
      <c r="B2617" s="84" t="s">
        <v>58</v>
      </c>
      <c r="C2617" s="84" t="s">
        <v>27</v>
      </c>
      <c r="D2617" s="84" t="s">
        <v>27</v>
      </c>
      <c r="E2617" s="84" t="s">
        <v>27</v>
      </c>
      <c r="F2617" s="84">
        <v>32.0</v>
      </c>
      <c r="G2617" s="84" t="s">
        <v>53</v>
      </c>
      <c r="H2617" s="27">
        <v>11.0</v>
      </c>
      <c r="I2617" s="84" t="s">
        <v>59</v>
      </c>
      <c r="J2617" s="84">
        <v>1.0</v>
      </c>
      <c r="K2617" s="84" t="s">
        <v>50</v>
      </c>
      <c r="L2617" s="85">
        <v>8994.94</v>
      </c>
      <c r="M2617" s="85">
        <v>2262.17</v>
      </c>
      <c r="N2617" s="84"/>
      <c r="O2617" s="86">
        <v>31.0</v>
      </c>
      <c r="P2617" s="85">
        <v>37335.27</v>
      </c>
      <c r="Q2617" s="87"/>
      <c r="R2617" s="88">
        <v>2285000.0</v>
      </c>
      <c r="S2617" s="89">
        <v>3798.0</v>
      </c>
      <c r="T2617" s="89">
        <v>22.69288</v>
      </c>
      <c r="U2617" s="74"/>
    </row>
    <row r="2618" hidden="1">
      <c r="A2618" s="83">
        <v>989.0</v>
      </c>
      <c r="B2618" s="84" t="s">
        <v>58</v>
      </c>
      <c r="C2618" s="84" t="s">
        <v>27</v>
      </c>
      <c r="D2618" s="84" t="s">
        <v>27</v>
      </c>
      <c r="E2618" s="84" t="s">
        <v>27</v>
      </c>
      <c r="F2618" s="84">
        <v>32.0</v>
      </c>
      <c r="G2618" s="84" t="s">
        <v>53</v>
      </c>
      <c r="H2618" s="27">
        <v>11.0</v>
      </c>
      <c r="I2618" s="84" t="s">
        <v>59</v>
      </c>
      <c r="J2618" s="84">
        <v>1.0</v>
      </c>
      <c r="K2618" s="84" t="s">
        <v>51</v>
      </c>
      <c r="L2618" s="90"/>
      <c r="M2618" s="90"/>
      <c r="N2618" s="89"/>
      <c r="O2618" s="91"/>
      <c r="P2618" s="90"/>
      <c r="Q2618" s="88"/>
      <c r="R2618" s="88"/>
      <c r="S2618" s="89"/>
      <c r="T2618" s="89"/>
      <c r="U2618" s="74"/>
    </row>
    <row r="2619" hidden="1">
      <c r="A2619" s="83">
        <v>990.0</v>
      </c>
      <c r="B2619" s="84" t="s">
        <v>58</v>
      </c>
      <c r="C2619" s="84" t="s">
        <v>27</v>
      </c>
      <c r="D2619" s="84" t="s">
        <v>27</v>
      </c>
      <c r="E2619" s="84" t="s">
        <v>27</v>
      </c>
      <c r="F2619" s="84">
        <v>32.0</v>
      </c>
      <c r="G2619" s="84" t="s">
        <v>53</v>
      </c>
      <c r="H2619" s="27">
        <v>11.0</v>
      </c>
      <c r="I2619" s="84" t="s">
        <v>59</v>
      </c>
      <c r="J2619" s="84">
        <v>1.0</v>
      </c>
      <c r="K2619" s="84" t="s">
        <v>52</v>
      </c>
      <c r="L2619" s="90"/>
      <c r="M2619" s="90"/>
      <c r="N2619" s="89"/>
      <c r="O2619" s="91"/>
      <c r="P2619" s="90"/>
      <c r="Q2619" s="88"/>
      <c r="R2619" s="88"/>
      <c r="S2619" s="89"/>
      <c r="T2619" s="89"/>
      <c r="U2619" s="74"/>
    </row>
    <row r="2620" hidden="1">
      <c r="A2620" s="83">
        <v>991.0</v>
      </c>
      <c r="B2620" s="84" t="s">
        <v>58</v>
      </c>
      <c r="C2620" s="84" t="s">
        <v>27</v>
      </c>
      <c r="D2620" s="84" t="s">
        <v>27</v>
      </c>
      <c r="E2620" s="84" t="s">
        <v>27</v>
      </c>
      <c r="F2620" s="84">
        <v>32.0</v>
      </c>
      <c r="G2620" s="84" t="s">
        <v>53</v>
      </c>
      <c r="H2620" s="27">
        <v>11.0</v>
      </c>
      <c r="I2620" s="84" t="s">
        <v>59</v>
      </c>
      <c r="J2620" s="84">
        <v>2.0</v>
      </c>
      <c r="K2620" s="84" t="s">
        <v>31</v>
      </c>
      <c r="L2620" s="85">
        <v>36959.9</v>
      </c>
      <c r="M2620" s="85">
        <v>9.6</v>
      </c>
      <c r="N2620" s="84"/>
      <c r="O2620" s="86">
        <v>2.0</v>
      </c>
      <c r="P2620" s="85">
        <v>61485.12</v>
      </c>
      <c r="Q2620" s="87"/>
      <c r="R2620" s="88">
        <v>89000.0</v>
      </c>
      <c r="S2620" s="89">
        <v>1094.0</v>
      </c>
      <c r="T2620" s="89">
        <v>13.70754</v>
      </c>
      <c r="U2620" s="74"/>
    </row>
    <row r="2621" hidden="1">
      <c r="A2621" s="83">
        <v>992.0</v>
      </c>
      <c r="B2621" s="84" t="s">
        <v>58</v>
      </c>
      <c r="C2621" s="84" t="s">
        <v>27</v>
      </c>
      <c r="D2621" s="84" t="s">
        <v>27</v>
      </c>
      <c r="E2621" s="84" t="s">
        <v>27</v>
      </c>
      <c r="F2621" s="84">
        <v>32.0</v>
      </c>
      <c r="G2621" s="84" t="s">
        <v>53</v>
      </c>
      <c r="H2621" s="27">
        <v>11.0</v>
      </c>
      <c r="I2621" s="84" t="s">
        <v>59</v>
      </c>
      <c r="J2621" s="84">
        <v>2.0</v>
      </c>
      <c r="K2621" s="84" t="s">
        <v>32</v>
      </c>
      <c r="L2621" s="85">
        <v>2086.89</v>
      </c>
      <c r="M2621" s="85">
        <v>771.45</v>
      </c>
      <c r="N2621" s="84"/>
      <c r="O2621" s="86">
        <v>61.0</v>
      </c>
      <c r="P2621" s="85">
        <v>3.592721289E7</v>
      </c>
      <c r="Q2621" s="87"/>
      <c r="R2621" s="88">
        <v>3.7593E7</v>
      </c>
      <c r="S2621" s="89">
        <v>37679.0</v>
      </c>
      <c r="T2621" s="89">
        <v>21.27786</v>
      </c>
      <c r="U2621" s="74"/>
    </row>
    <row r="2622" hidden="1">
      <c r="A2622" s="83">
        <v>993.0</v>
      </c>
      <c r="B2622" s="84" t="s">
        <v>58</v>
      </c>
      <c r="C2622" s="84" t="s">
        <v>27</v>
      </c>
      <c r="D2622" s="84" t="s">
        <v>27</v>
      </c>
      <c r="E2622" s="84" t="s">
        <v>27</v>
      </c>
      <c r="F2622" s="84">
        <v>32.0</v>
      </c>
      <c r="G2622" s="84" t="s">
        <v>53</v>
      </c>
      <c r="H2622" s="27">
        <v>11.0</v>
      </c>
      <c r="I2622" s="84" t="s">
        <v>59</v>
      </c>
      <c r="J2622" s="84">
        <v>2.0</v>
      </c>
      <c r="K2622" s="84" t="s">
        <v>33</v>
      </c>
      <c r="L2622" s="85">
        <v>17802.49</v>
      </c>
      <c r="M2622" s="85">
        <v>102.05</v>
      </c>
      <c r="N2622" s="84"/>
      <c r="O2622" s="86">
        <v>20.0</v>
      </c>
      <c r="P2622" s="85">
        <v>24266.11</v>
      </c>
      <c r="Q2622" s="87"/>
      <c r="R2622" s="88">
        <v>222000.0</v>
      </c>
      <c r="S2622" s="89">
        <v>1136.0</v>
      </c>
      <c r="T2622" s="89">
        <v>19.28197</v>
      </c>
      <c r="U2622" s="74"/>
    </row>
    <row r="2623" hidden="1">
      <c r="A2623" s="83">
        <v>994.0</v>
      </c>
      <c r="B2623" s="84" t="s">
        <v>58</v>
      </c>
      <c r="C2623" s="84" t="s">
        <v>27</v>
      </c>
      <c r="D2623" s="84" t="s">
        <v>27</v>
      </c>
      <c r="E2623" s="84" t="s">
        <v>27</v>
      </c>
      <c r="F2623" s="84">
        <v>32.0</v>
      </c>
      <c r="G2623" s="84" t="s">
        <v>53</v>
      </c>
      <c r="H2623" s="27">
        <v>11.0</v>
      </c>
      <c r="I2623" s="84" t="s">
        <v>59</v>
      </c>
      <c r="J2623" s="84">
        <v>2.0</v>
      </c>
      <c r="K2623" s="84" t="s">
        <v>34</v>
      </c>
      <c r="L2623" s="85">
        <v>12307.3</v>
      </c>
      <c r="M2623" s="85">
        <v>17.99</v>
      </c>
      <c r="N2623" s="84"/>
      <c r="O2623" s="86">
        <v>73.0</v>
      </c>
      <c r="P2623" s="85">
        <v>5614.94</v>
      </c>
      <c r="Q2623" s="87"/>
      <c r="R2623" s="88">
        <v>1974000.0</v>
      </c>
      <c r="S2623" s="89">
        <v>3083.0</v>
      </c>
      <c r="T2623" s="89">
        <v>21.25125</v>
      </c>
      <c r="U2623" s="74"/>
    </row>
    <row r="2624" hidden="1">
      <c r="A2624" s="83">
        <v>995.0</v>
      </c>
      <c r="B2624" s="84" t="s">
        <v>58</v>
      </c>
      <c r="C2624" s="84" t="s">
        <v>27</v>
      </c>
      <c r="D2624" s="84" t="s">
        <v>27</v>
      </c>
      <c r="E2624" s="84" t="s">
        <v>27</v>
      </c>
      <c r="F2624" s="84">
        <v>32.0</v>
      </c>
      <c r="G2624" s="84" t="s">
        <v>53</v>
      </c>
      <c r="H2624" s="27">
        <v>11.0</v>
      </c>
      <c r="I2624" s="84" t="s">
        <v>59</v>
      </c>
      <c r="J2624" s="84">
        <v>2.0</v>
      </c>
      <c r="K2624" s="84" t="s">
        <v>35</v>
      </c>
      <c r="L2624" s="85">
        <v>17496.42</v>
      </c>
      <c r="M2624" s="85">
        <v>41.98</v>
      </c>
      <c r="N2624" s="84"/>
      <c r="O2624" s="86">
        <v>77.0</v>
      </c>
      <c r="P2624" s="85">
        <v>6676.87</v>
      </c>
      <c r="Q2624" s="87"/>
      <c r="R2624" s="88">
        <v>46000.0</v>
      </c>
      <c r="S2624" s="89">
        <v>909.0</v>
      </c>
      <c r="T2624" s="89">
        <v>18.59968</v>
      </c>
      <c r="U2624" s="74"/>
    </row>
    <row r="2625" hidden="1">
      <c r="A2625" s="83">
        <v>996.0</v>
      </c>
      <c r="B2625" s="84" t="s">
        <v>58</v>
      </c>
      <c r="C2625" s="84" t="s">
        <v>27</v>
      </c>
      <c r="D2625" s="84" t="s">
        <v>27</v>
      </c>
      <c r="E2625" s="84" t="s">
        <v>27</v>
      </c>
      <c r="F2625" s="84">
        <v>32.0</v>
      </c>
      <c r="G2625" s="84" t="s">
        <v>53</v>
      </c>
      <c r="H2625" s="27">
        <v>11.0</v>
      </c>
      <c r="I2625" s="84" t="s">
        <v>59</v>
      </c>
      <c r="J2625" s="84">
        <v>2.0</v>
      </c>
      <c r="K2625" s="84" t="s">
        <v>36</v>
      </c>
      <c r="L2625" s="85">
        <v>15835.22</v>
      </c>
      <c r="M2625" s="85">
        <v>27.31</v>
      </c>
      <c r="N2625" s="84"/>
      <c r="O2625" s="86">
        <v>1.0</v>
      </c>
      <c r="P2625" s="85">
        <v>998.51</v>
      </c>
      <c r="Q2625" s="87"/>
      <c r="R2625" s="88">
        <v>13000.0</v>
      </c>
      <c r="S2625" s="89">
        <v>730.0</v>
      </c>
      <c r="T2625" s="89">
        <v>8.16967</v>
      </c>
      <c r="U2625" s="74"/>
    </row>
    <row r="2626" hidden="1">
      <c r="A2626" s="83">
        <v>997.0</v>
      </c>
      <c r="B2626" s="84" t="s">
        <v>58</v>
      </c>
      <c r="C2626" s="84" t="s">
        <v>27</v>
      </c>
      <c r="D2626" s="84" t="s">
        <v>27</v>
      </c>
      <c r="E2626" s="84" t="s">
        <v>27</v>
      </c>
      <c r="F2626" s="84">
        <v>32.0</v>
      </c>
      <c r="G2626" s="84" t="s">
        <v>53</v>
      </c>
      <c r="H2626" s="27">
        <v>11.0</v>
      </c>
      <c r="I2626" s="84" t="s">
        <v>59</v>
      </c>
      <c r="J2626" s="84">
        <v>2.0</v>
      </c>
      <c r="K2626" s="84" t="s">
        <v>37</v>
      </c>
      <c r="L2626" s="85">
        <v>19135.87</v>
      </c>
      <c r="M2626" s="85">
        <v>23.91</v>
      </c>
      <c r="N2626" s="84"/>
      <c r="O2626" s="86">
        <v>22.0</v>
      </c>
      <c r="P2626" s="85">
        <v>21753.01</v>
      </c>
      <c r="Q2626" s="87"/>
      <c r="R2626" s="88">
        <v>40000.0</v>
      </c>
      <c r="S2626" s="89">
        <v>911.0</v>
      </c>
      <c r="T2626" s="89">
        <v>18.89106</v>
      </c>
      <c r="U2626" s="74"/>
    </row>
    <row r="2627" hidden="1">
      <c r="A2627" s="83">
        <v>998.0</v>
      </c>
      <c r="B2627" s="84" t="s">
        <v>58</v>
      </c>
      <c r="C2627" s="84" t="s">
        <v>27</v>
      </c>
      <c r="D2627" s="84" t="s">
        <v>27</v>
      </c>
      <c r="E2627" s="84" t="s">
        <v>27</v>
      </c>
      <c r="F2627" s="84">
        <v>32.0</v>
      </c>
      <c r="G2627" s="84" t="s">
        <v>53</v>
      </c>
      <c r="H2627" s="27">
        <v>11.0</v>
      </c>
      <c r="I2627" s="84" t="s">
        <v>59</v>
      </c>
      <c r="J2627" s="84">
        <v>2.0</v>
      </c>
      <c r="K2627" s="84" t="s">
        <v>38</v>
      </c>
      <c r="L2627" s="85">
        <v>20021.06</v>
      </c>
      <c r="M2627" s="85">
        <v>64.67</v>
      </c>
      <c r="N2627" s="84"/>
      <c r="O2627" s="86">
        <v>99.0</v>
      </c>
      <c r="P2627" s="85">
        <v>14682.8</v>
      </c>
      <c r="Q2627" s="87"/>
      <c r="R2627" s="88">
        <v>61000.0</v>
      </c>
      <c r="S2627" s="89">
        <v>1090.0</v>
      </c>
      <c r="T2627" s="89">
        <v>19.69106</v>
      </c>
      <c r="U2627" s="74"/>
    </row>
    <row r="2628" hidden="1">
      <c r="A2628" s="83">
        <v>999.0</v>
      </c>
      <c r="B2628" s="84" t="s">
        <v>58</v>
      </c>
      <c r="C2628" s="84" t="s">
        <v>27</v>
      </c>
      <c r="D2628" s="84" t="s">
        <v>27</v>
      </c>
      <c r="E2628" s="84" t="s">
        <v>27</v>
      </c>
      <c r="F2628" s="84">
        <v>32.0</v>
      </c>
      <c r="G2628" s="84" t="s">
        <v>53</v>
      </c>
      <c r="H2628" s="27">
        <v>11.0</v>
      </c>
      <c r="I2628" s="84" t="s">
        <v>59</v>
      </c>
      <c r="J2628" s="84">
        <v>2.0</v>
      </c>
      <c r="K2628" s="84" t="s">
        <v>39</v>
      </c>
      <c r="L2628" s="85">
        <v>26983.86</v>
      </c>
      <c r="M2628" s="85">
        <v>15.15</v>
      </c>
      <c r="N2628" s="84"/>
      <c r="O2628" s="86">
        <v>22.0</v>
      </c>
      <c r="P2628" s="85">
        <v>56581.43</v>
      </c>
      <c r="Q2628" s="87"/>
      <c r="R2628" s="88">
        <v>72000.0</v>
      </c>
      <c r="S2628" s="89">
        <v>1045.0</v>
      </c>
      <c r="T2628" s="89">
        <v>19.05841</v>
      </c>
      <c r="U2628" s="74"/>
    </row>
    <row r="2629" hidden="1">
      <c r="A2629" s="83">
        <v>1000.0</v>
      </c>
      <c r="B2629" s="84" t="s">
        <v>58</v>
      </c>
      <c r="C2629" s="84" t="s">
        <v>27</v>
      </c>
      <c r="D2629" s="84" t="s">
        <v>27</v>
      </c>
      <c r="E2629" s="84" t="s">
        <v>27</v>
      </c>
      <c r="F2629" s="84">
        <v>32.0</v>
      </c>
      <c r="G2629" s="84" t="s">
        <v>53</v>
      </c>
      <c r="H2629" s="27">
        <v>11.0</v>
      </c>
      <c r="I2629" s="84" t="s">
        <v>59</v>
      </c>
      <c r="J2629" s="84">
        <v>2.0</v>
      </c>
      <c r="K2629" s="84" t="s">
        <v>40</v>
      </c>
      <c r="L2629" s="85">
        <v>18301.07</v>
      </c>
      <c r="M2629" s="85">
        <v>409.77</v>
      </c>
      <c r="N2629" s="84"/>
      <c r="O2629" s="86">
        <v>110.0</v>
      </c>
      <c r="P2629" s="85">
        <v>74098.59</v>
      </c>
      <c r="Q2629" s="87"/>
      <c r="R2629" s="88">
        <v>183000.0</v>
      </c>
      <c r="S2629" s="89">
        <v>1235.0</v>
      </c>
      <c r="T2629" s="89">
        <v>19.35096</v>
      </c>
      <c r="U2629" s="74"/>
    </row>
    <row r="2630" hidden="1">
      <c r="A2630" s="83">
        <v>1001.0</v>
      </c>
      <c r="B2630" s="84" t="s">
        <v>58</v>
      </c>
      <c r="C2630" s="84" t="s">
        <v>27</v>
      </c>
      <c r="D2630" s="84" t="s">
        <v>27</v>
      </c>
      <c r="E2630" s="84" t="s">
        <v>27</v>
      </c>
      <c r="F2630" s="84">
        <v>32.0</v>
      </c>
      <c r="G2630" s="84" t="s">
        <v>53</v>
      </c>
      <c r="H2630" s="27">
        <v>11.0</v>
      </c>
      <c r="I2630" s="84" t="s">
        <v>59</v>
      </c>
      <c r="J2630" s="84">
        <v>2.0</v>
      </c>
      <c r="K2630" s="84" t="s">
        <v>41</v>
      </c>
      <c r="L2630" s="85">
        <v>2050.92</v>
      </c>
      <c r="M2630" s="85">
        <v>985.95</v>
      </c>
      <c r="N2630" s="84"/>
      <c r="O2630" s="86">
        <v>38.0</v>
      </c>
      <c r="P2630" s="85">
        <v>1083.32</v>
      </c>
      <c r="Q2630" s="87"/>
      <c r="R2630" s="88">
        <v>116000.0</v>
      </c>
      <c r="S2630" s="89">
        <v>1183.0</v>
      </c>
      <c r="T2630" s="89">
        <v>20.74126</v>
      </c>
      <c r="U2630" s="74"/>
    </row>
    <row r="2631" hidden="1">
      <c r="A2631" s="83">
        <v>1002.0</v>
      </c>
      <c r="B2631" s="84" t="s">
        <v>58</v>
      </c>
      <c r="C2631" s="84" t="s">
        <v>27</v>
      </c>
      <c r="D2631" s="84" t="s">
        <v>27</v>
      </c>
      <c r="E2631" s="84" t="s">
        <v>27</v>
      </c>
      <c r="F2631" s="84">
        <v>32.0</v>
      </c>
      <c r="G2631" s="84" t="s">
        <v>53</v>
      </c>
      <c r="H2631" s="27">
        <v>11.0</v>
      </c>
      <c r="I2631" s="84" t="s">
        <v>59</v>
      </c>
      <c r="J2631" s="84">
        <v>2.0</v>
      </c>
      <c r="K2631" s="84" t="s">
        <v>42</v>
      </c>
      <c r="L2631" s="85">
        <v>14575.69</v>
      </c>
      <c r="M2631" s="85">
        <v>22.08</v>
      </c>
      <c r="N2631" s="84"/>
      <c r="O2631" s="86">
        <v>61.0</v>
      </c>
      <c r="P2631" s="85">
        <v>2540.84</v>
      </c>
      <c r="Q2631" s="87"/>
      <c r="R2631" s="88">
        <v>31000.0</v>
      </c>
      <c r="S2631" s="89">
        <v>826.0</v>
      </c>
      <c r="T2631" s="89">
        <v>18.16844</v>
      </c>
      <c r="U2631" s="74"/>
    </row>
    <row r="2632" hidden="1">
      <c r="A2632" s="83">
        <v>1003.0</v>
      </c>
      <c r="B2632" s="84" t="s">
        <v>58</v>
      </c>
      <c r="C2632" s="84" t="s">
        <v>27</v>
      </c>
      <c r="D2632" s="84" t="s">
        <v>27</v>
      </c>
      <c r="E2632" s="84" t="s">
        <v>27</v>
      </c>
      <c r="F2632" s="84">
        <v>32.0</v>
      </c>
      <c r="G2632" s="84" t="s">
        <v>53</v>
      </c>
      <c r="H2632" s="27">
        <v>11.0</v>
      </c>
      <c r="I2632" s="84" t="s">
        <v>59</v>
      </c>
      <c r="J2632" s="84">
        <v>2.0</v>
      </c>
      <c r="K2632" s="84" t="s">
        <v>43</v>
      </c>
      <c r="L2632" s="85">
        <v>1913.34</v>
      </c>
      <c r="M2632" s="85">
        <v>517.37</v>
      </c>
      <c r="N2632" s="84"/>
      <c r="O2632" s="86">
        <v>59.0</v>
      </c>
      <c r="P2632" s="85">
        <v>2.21586E7</v>
      </c>
      <c r="Q2632" s="87"/>
      <c r="R2632" s="88">
        <v>2.3033E7</v>
      </c>
      <c r="S2632" s="89">
        <v>23641.0</v>
      </c>
      <c r="T2632" s="89">
        <v>13.71045</v>
      </c>
      <c r="U2632" s="74"/>
    </row>
    <row r="2633" hidden="1">
      <c r="A2633" s="83">
        <v>1004.0</v>
      </c>
      <c r="B2633" s="84" t="s">
        <v>58</v>
      </c>
      <c r="C2633" s="84" t="s">
        <v>27</v>
      </c>
      <c r="D2633" s="84" t="s">
        <v>27</v>
      </c>
      <c r="E2633" s="84" t="s">
        <v>27</v>
      </c>
      <c r="F2633" s="84">
        <v>32.0</v>
      </c>
      <c r="G2633" s="84" t="s">
        <v>53</v>
      </c>
      <c r="H2633" s="27">
        <v>11.0</v>
      </c>
      <c r="I2633" s="84" t="s">
        <v>59</v>
      </c>
      <c r="J2633" s="84">
        <v>2.0</v>
      </c>
      <c r="K2633" s="84" t="s">
        <v>44</v>
      </c>
      <c r="L2633" s="85">
        <v>14160.19</v>
      </c>
      <c r="M2633" s="85">
        <v>55.31</v>
      </c>
      <c r="N2633" s="84"/>
      <c r="O2633" s="86">
        <v>7.0</v>
      </c>
      <c r="P2633" s="85">
        <v>3101.84</v>
      </c>
      <c r="Q2633" s="87"/>
      <c r="R2633" s="88">
        <v>20000.0</v>
      </c>
      <c r="S2633" s="89">
        <v>883.0</v>
      </c>
      <c r="T2633" s="89">
        <v>19.02542</v>
      </c>
      <c r="U2633" s="74"/>
    </row>
    <row r="2634" hidden="1">
      <c r="A2634" s="83">
        <v>1005.0</v>
      </c>
      <c r="B2634" s="84" t="s">
        <v>58</v>
      </c>
      <c r="C2634" s="84" t="s">
        <v>27</v>
      </c>
      <c r="D2634" s="84" t="s">
        <v>27</v>
      </c>
      <c r="E2634" s="84" t="s">
        <v>27</v>
      </c>
      <c r="F2634" s="84">
        <v>32.0</v>
      </c>
      <c r="G2634" s="84" t="s">
        <v>53</v>
      </c>
      <c r="H2634" s="27">
        <v>11.0</v>
      </c>
      <c r="I2634" s="84" t="s">
        <v>59</v>
      </c>
      <c r="J2634" s="84">
        <v>2.0</v>
      </c>
      <c r="K2634" s="84" t="s">
        <v>45</v>
      </c>
      <c r="L2634" s="85">
        <v>14101.38</v>
      </c>
      <c r="M2634" s="85">
        <v>102.11</v>
      </c>
      <c r="N2634" s="84"/>
      <c r="O2634" s="86">
        <v>16.0</v>
      </c>
      <c r="P2634" s="85">
        <v>2157.66</v>
      </c>
      <c r="Q2634" s="87"/>
      <c r="R2634" s="88">
        <v>202000.0</v>
      </c>
      <c r="S2634" s="89">
        <v>829.0</v>
      </c>
      <c r="T2634" s="89">
        <v>20.02973</v>
      </c>
      <c r="U2634" s="74"/>
    </row>
    <row r="2635" hidden="1">
      <c r="A2635" s="83">
        <v>1006.0</v>
      </c>
      <c r="B2635" s="84" t="s">
        <v>58</v>
      </c>
      <c r="C2635" s="84" t="s">
        <v>27</v>
      </c>
      <c r="D2635" s="84" t="s">
        <v>27</v>
      </c>
      <c r="E2635" s="84" t="s">
        <v>27</v>
      </c>
      <c r="F2635" s="84">
        <v>32.0</v>
      </c>
      <c r="G2635" s="84" t="s">
        <v>53</v>
      </c>
      <c r="H2635" s="27">
        <v>11.0</v>
      </c>
      <c r="I2635" s="84" t="s">
        <v>59</v>
      </c>
      <c r="J2635" s="84">
        <v>2.0</v>
      </c>
      <c r="K2635" s="84" t="s">
        <v>46</v>
      </c>
      <c r="L2635" s="85">
        <v>1690.72</v>
      </c>
      <c r="M2635" s="85">
        <v>35757.3</v>
      </c>
      <c r="N2635" s="84"/>
      <c r="O2635" s="86">
        <v>9.0</v>
      </c>
      <c r="P2635" s="85">
        <v>3649.09</v>
      </c>
      <c r="Q2635" s="87"/>
      <c r="R2635" s="88">
        <v>3456000.0</v>
      </c>
      <c r="S2635" s="89">
        <v>4361.0</v>
      </c>
      <c r="T2635" s="89">
        <v>19.13833</v>
      </c>
      <c r="U2635" s="74"/>
    </row>
    <row r="2636" hidden="1">
      <c r="A2636" s="83">
        <v>1007.0</v>
      </c>
      <c r="B2636" s="84" t="s">
        <v>58</v>
      </c>
      <c r="C2636" s="84" t="s">
        <v>27</v>
      </c>
      <c r="D2636" s="84" t="s">
        <v>27</v>
      </c>
      <c r="E2636" s="84" t="s">
        <v>27</v>
      </c>
      <c r="F2636" s="84">
        <v>32.0</v>
      </c>
      <c r="G2636" s="84" t="s">
        <v>53</v>
      </c>
      <c r="H2636" s="27">
        <v>11.0</v>
      </c>
      <c r="I2636" s="84" t="s">
        <v>59</v>
      </c>
      <c r="J2636" s="84">
        <v>2.0</v>
      </c>
      <c r="K2636" s="84" t="s">
        <v>47</v>
      </c>
      <c r="L2636" s="85">
        <v>12801.5</v>
      </c>
      <c r="M2636" s="85">
        <v>1424.34</v>
      </c>
      <c r="N2636" s="84"/>
      <c r="O2636" s="86">
        <v>15.0</v>
      </c>
      <c r="P2636" s="85">
        <v>40639.02</v>
      </c>
      <c r="Q2636" s="87"/>
      <c r="R2636" s="88">
        <v>643000.0</v>
      </c>
      <c r="S2636" s="89">
        <v>1646.0</v>
      </c>
      <c r="T2636" s="89">
        <v>20.06512</v>
      </c>
      <c r="U2636" s="74"/>
    </row>
    <row r="2637" hidden="1">
      <c r="A2637" s="83">
        <v>1008.0</v>
      </c>
      <c r="B2637" s="84" t="s">
        <v>58</v>
      </c>
      <c r="C2637" s="84" t="s">
        <v>27</v>
      </c>
      <c r="D2637" s="84" t="s">
        <v>27</v>
      </c>
      <c r="E2637" s="84" t="s">
        <v>27</v>
      </c>
      <c r="F2637" s="84">
        <v>32.0</v>
      </c>
      <c r="G2637" s="84" t="s">
        <v>53</v>
      </c>
      <c r="H2637" s="27">
        <v>11.0</v>
      </c>
      <c r="I2637" s="84" t="s">
        <v>59</v>
      </c>
      <c r="J2637" s="84">
        <v>2.0</v>
      </c>
      <c r="K2637" s="84" t="s">
        <v>48</v>
      </c>
      <c r="L2637" s="85">
        <v>21850.9</v>
      </c>
      <c r="M2637" s="85">
        <v>13456.51</v>
      </c>
      <c r="N2637" s="84"/>
      <c r="O2637" s="86">
        <v>25.0</v>
      </c>
      <c r="P2637" s="85">
        <v>18204.26</v>
      </c>
      <c r="Q2637" s="87"/>
      <c r="R2637" s="88">
        <v>2484000.0</v>
      </c>
      <c r="S2637" s="89">
        <v>3610.0</v>
      </c>
      <c r="T2637" s="89">
        <v>20.03018</v>
      </c>
      <c r="U2637" s="74"/>
    </row>
    <row r="2638" hidden="1">
      <c r="A2638" s="83">
        <v>1009.0</v>
      </c>
      <c r="B2638" s="84" t="s">
        <v>58</v>
      </c>
      <c r="C2638" s="84" t="s">
        <v>27</v>
      </c>
      <c r="D2638" s="84" t="s">
        <v>27</v>
      </c>
      <c r="E2638" s="84" t="s">
        <v>27</v>
      </c>
      <c r="F2638" s="84">
        <v>32.0</v>
      </c>
      <c r="G2638" s="84" t="s">
        <v>53</v>
      </c>
      <c r="H2638" s="27">
        <v>11.0</v>
      </c>
      <c r="I2638" s="84" t="s">
        <v>59</v>
      </c>
      <c r="J2638" s="84">
        <v>2.0</v>
      </c>
      <c r="K2638" s="84" t="s">
        <v>49</v>
      </c>
      <c r="L2638" s="85">
        <v>21234.02</v>
      </c>
      <c r="M2638" s="85">
        <v>27.98</v>
      </c>
      <c r="N2638" s="84"/>
      <c r="O2638" s="86">
        <v>5.0</v>
      </c>
      <c r="P2638" s="85">
        <v>21164.64</v>
      </c>
      <c r="Q2638" s="87"/>
      <c r="R2638" s="88">
        <v>40000.0</v>
      </c>
      <c r="S2638" s="89">
        <v>890.0</v>
      </c>
      <c r="T2638" s="89">
        <v>18.59465</v>
      </c>
      <c r="U2638" s="74"/>
    </row>
    <row r="2639" hidden="1">
      <c r="A2639" s="83">
        <v>1010.0</v>
      </c>
      <c r="B2639" s="84" t="s">
        <v>58</v>
      </c>
      <c r="C2639" s="84" t="s">
        <v>27</v>
      </c>
      <c r="D2639" s="84" t="s">
        <v>27</v>
      </c>
      <c r="E2639" s="84" t="s">
        <v>27</v>
      </c>
      <c r="F2639" s="84">
        <v>32.0</v>
      </c>
      <c r="G2639" s="84" t="s">
        <v>53</v>
      </c>
      <c r="H2639" s="27">
        <v>11.0</v>
      </c>
      <c r="I2639" s="84" t="s">
        <v>59</v>
      </c>
      <c r="J2639" s="84">
        <v>2.0</v>
      </c>
      <c r="K2639" s="84" t="s">
        <v>50</v>
      </c>
      <c r="L2639" s="85">
        <v>18193.19</v>
      </c>
      <c r="M2639" s="85">
        <v>4139.3</v>
      </c>
      <c r="N2639" s="84"/>
      <c r="O2639" s="86">
        <v>31.0</v>
      </c>
      <c r="P2639" s="85">
        <v>74700.83</v>
      </c>
      <c r="Q2639" s="87"/>
      <c r="R2639" s="88">
        <v>4271000.0</v>
      </c>
      <c r="S2639" s="89">
        <v>5915.0</v>
      </c>
      <c r="T2639" s="89">
        <v>22.64232</v>
      </c>
      <c r="U2639" s="74"/>
    </row>
    <row r="2640" hidden="1">
      <c r="A2640" s="83">
        <v>1011.0</v>
      </c>
      <c r="B2640" s="84" t="s">
        <v>58</v>
      </c>
      <c r="C2640" s="84" t="s">
        <v>27</v>
      </c>
      <c r="D2640" s="84" t="s">
        <v>27</v>
      </c>
      <c r="E2640" s="84" t="s">
        <v>27</v>
      </c>
      <c r="F2640" s="84">
        <v>32.0</v>
      </c>
      <c r="G2640" s="84" t="s">
        <v>53</v>
      </c>
      <c r="H2640" s="27">
        <v>11.0</v>
      </c>
      <c r="I2640" s="84" t="s">
        <v>59</v>
      </c>
      <c r="J2640" s="84">
        <v>2.0</v>
      </c>
      <c r="K2640" s="84" t="s">
        <v>51</v>
      </c>
      <c r="L2640" s="90"/>
      <c r="M2640" s="90"/>
      <c r="N2640" s="89"/>
      <c r="O2640" s="91"/>
      <c r="P2640" s="90"/>
      <c r="Q2640" s="88"/>
      <c r="R2640" s="88"/>
      <c r="S2640" s="89"/>
      <c r="T2640" s="89"/>
      <c r="U2640" s="74"/>
    </row>
    <row r="2641" hidden="1">
      <c r="A2641" s="83">
        <v>1012.0</v>
      </c>
      <c r="B2641" s="84" t="s">
        <v>58</v>
      </c>
      <c r="C2641" s="84" t="s">
        <v>27</v>
      </c>
      <c r="D2641" s="84" t="s">
        <v>27</v>
      </c>
      <c r="E2641" s="84" t="s">
        <v>27</v>
      </c>
      <c r="F2641" s="84">
        <v>32.0</v>
      </c>
      <c r="G2641" s="84" t="s">
        <v>53</v>
      </c>
      <c r="H2641" s="27">
        <v>11.0</v>
      </c>
      <c r="I2641" s="84" t="s">
        <v>59</v>
      </c>
      <c r="J2641" s="84">
        <v>2.0</v>
      </c>
      <c r="K2641" s="84" t="s">
        <v>52</v>
      </c>
      <c r="L2641" s="90"/>
      <c r="M2641" s="90"/>
      <c r="N2641" s="89"/>
      <c r="O2641" s="91"/>
      <c r="P2641" s="90"/>
      <c r="Q2641" s="88"/>
      <c r="R2641" s="88"/>
      <c r="S2641" s="89"/>
      <c r="T2641" s="89"/>
      <c r="U2641" s="74"/>
    </row>
    <row r="2642" hidden="1">
      <c r="A2642" s="83">
        <v>1013.0</v>
      </c>
      <c r="B2642" s="84" t="s">
        <v>58</v>
      </c>
      <c r="C2642" s="84" t="s">
        <v>27</v>
      </c>
      <c r="D2642" s="84" t="s">
        <v>27</v>
      </c>
      <c r="E2642" s="84" t="s">
        <v>27</v>
      </c>
      <c r="F2642" s="84">
        <v>32.0</v>
      </c>
      <c r="G2642" s="84" t="s">
        <v>53</v>
      </c>
      <c r="H2642" s="27">
        <v>11.0</v>
      </c>
      <c r="I2642" s="84" t="s">
        <v>59</v>
      </c>
      <c r="J2642" s="84">
        <v>4.0</v>
      </c>
      <c r="K2642" s="84" t="s">
        <v>31</v>
      </c>
      <c r="L2642" s="85">
        <v>49884.87</v>
      </c>
      <c r="M2642" s="85">
        <v>9.9</v>
      </c>
      <c r="N2642" s="84"/>
      <c r="O2642" s="86">
        <v>2.0</v>
      </c>
      <c r="P2642" s="85">
        <v>208153.6</v>
      </c>
      <c r="Q2642" s="87"/>
      <c r="R2642" s="88">
        <v>118000.0</v>
      </c>
      <c r="S2642" s="89">
        <v>1127.0</v>
      </c>
      <c r="T2642" s="89">
        <v>15.80251</v>
      </c>
      <c r="U2642" s="74"/>
    </row>
    <row r="2643" hidden="1">
      <c r="A2643" s="83">
        <v>1014.0</v>
      </c>
      <c r="B2643" s="84" t="s">
        <v>58</v>
      </c>
      <c r="C2643" s="84" t="s">
        <v>27</v>
      </c>
      <c r="D2643" s="84" t="s">
        <v>27</v>
      </c>
      <c r="E2643" s="84" t="s">
        <v>27</v>
      </c>
      <c r="F2643" s="84">
        <v>32.0</v>
      </c>
      <c r="G2643" s="84" t="s">
        <v>53</v>
      </c>
      <c r="H2643" s="27">
        <v>11.0</v>
      </c>
      <c r="I2643" s="84" t="s">
        <v>59</v>
      </c>
      <c r="J2643" s="84">
        <v>4.0</v>
      </c>
      <c r="K2643" s="84" t="s">
        <v>32</v>
      </c>
      <c r="L2643" s="85">
        <v>3877.98</v>
      </c>
      <c r="M2643" s="85">
        <v>1241.43</v>
      </c>
      <c r="N2643" s="84"/>
      <c r="O2643" s="86">
        <v>61.0</v>
      </c>
      <c r="P2643" s="85">
        <v>1.4095546393E8</v>
      </c>
      <c r="Q2643" s="87"/>
      <c r="R2643" s="88">
        <v>1.46621E8</v>
      </c>
      <c r="S2643" s="89">
        <v>142947.0</v>
      </c>
      <c r="T2643" s="89">
        <v>21.59677</v>
      </c>
      <c r="U2643" s="74"/>
    </row>
    <row r="2644" hidden="1">
      <c r="A2644" s="83">
        <v>1015.0</v>
      </c>
      <c r="B2644" s="84" t="s">
        <v>58</v>
      </c>
      <c r="C2644" s="84" t="s">
        <v>27</v>
      </c>
      <c r="D2644" s="84" t="s">
        <v>27</v>
      </c>
      <c r="E2644" s="84" t="s">
        <v>27</v>
      </c>
      <c r="F2644" s="84">
        <v>32.0</v>
      </c>
      <c r="G2644" s="84" t="s">
        <v>53</v>
      </c>
      <c r="H2644" s="27">
        <v>11.0</v>
      </c>
      <c r="I2644" s="84" t="s">
        <v>59</v>
      </c>
      <c r="J2644" s="84">
        <v>4.0</v>
      </c>
      <c r="K2644" s="84" t="s">
        <v>33</v>
      </c>
      <c r="L2644" s="85">
        <v>36359.73</v>
      </c>
      <c r="M2644" s="85">
        <v>162.85</v>
      </c>
      <c r="N2644" s="84"/>
      <c r="O2644" s="86">
        <v>20.0</v>
      </c>
      <c r="P2644" s="85">
        <v>49251.87</v>
      </c>
      <c r="Q2644" s="87"/>
      <c r="R2644" s="88">
        <v>429000.0</v>
      </c>
      <c r="S2644" s="89">
        <v>1429.0</v>
      </c>
      <c r="T2644" s="89">
        <v>19.46715</v>
      </c>
      <c r="U2644" s="74"/>
    </row>
    <row r="2645" hidden="1">
      <c r="A2645" s="83">
        <v>1016.0</v>
      </c>
      <c r="B2645" s="84" t="s">
        <v>58</v>
      </c>
      <c r="C2645" s="84" t="s">
        <v>27</v>
      </c>
      <c r="D2645" s="84" t="s">
        <v>27</v>
      </c>
      <c r="E2645" s="84" t="s">
        <v>27</v>
      </c>
      <c r="F2645" s="84">
        <v>32.0</v>
      </c>
      <c r="G2645" s="84" t="s">
        <v>53</v>
      </c>
      <c r="H2645" s="27">
        <v>11.0</v>
      </c>
      <c r="I2645" s="84" t="s">
        <v>59</v>
      </c>
      <c r="J2645" s="84">
        <v>4.0</v>
      </c>
      <c r="K2645" s="84" t="s">
        <v>34</v>
      </c>
      <c r="L2645" s="85">
        <v>24400.07</v>
      </c>
      <c r="M2645" s="85">
        <v>27587.32</v>
      </c>
      <c r="N2645" s="84"/>
      <c r="O2645" s="86">
        <v>73.0</v>
      </c>
      <c r="P2645" s="85">
        <v>10896.64</v>
      </c>
      <c r="Q2645" s="87"/>
      <c r="R2645" s="88">
        <v>3873000.0</v>
      </c>
      <c r="S2645" s="89">
        <v>5014.0</v>
      </c>
      <c r="T2645" s="89">
        <v>20.98568</v>
      </c>
      <c r="U2645" s="74"/>
    </row>
    <row r="2646" hidden="1">
      <c r="A2646" s="83">
        <v>1017.0</v>
      </c>
      <c r="B2646" s="84" t="s">
        <v>58</v>
      </c>
      <c r="C2646" s="84" t="s">
        <v>27</v>
      </c>
      <c r="D2646" s="84" t="s">
        <v>27</v>
      </c>
      <c r="E2646" s="84" t="s">
        <v>27</v>
      </c>
      <c r="F2646" s="84">
        <v>32.0</v>
      </c>
      <c r="G2646" s="84" t="s">
        <v>53</v>
      </c>
      <c r="H2646" s="27">
        <v>11.0</v>
      </c>
      <c r="I2646" s="84" t="s">
        <v>59</v>
      </c>
      <c r="J2646" s="84">
        <v>4.0</v>
      </c>
      <c r="K2646" s="84" t="s">
        <v>35</v>
      </c>
      <c r="L2646" s="85">
        <v>35056.02</v>
      </c>
      <c r="M2646" s="85">
        <v>42.5</v>
      </c>
      <c r="N2646" s="84"/>
      <c r="O2646" s="86">
        <v>67.0</v>
      </c>
      <c r="P2646" s="85">
        <v>13686.11</v>
      </c>
      <c r="Q2646" s="87"/>
      <c r="R2646" s="88">
        <v>44000.0</v>
      </c>
      <c r="S2646" s="89">
        <v>980.0</v>
      </c>
      <c r="T2646" s="89">
        <v>19.04435</v>
      </c>
      <c r="U2646" s="74"/>
    </row>
    <row r="2647" hidden="1">
      <c r="A2647" s="83">
        <v>1018.0</v>
      </c>
      <c r="B2647" s="84" t="s">
        <v>58</v>
      </c>
      <c r="C2647" s="84" t="s">
        <v>27</v>
      </c>
      <c r="D2647" s="84" t="s">
        <v>27</v>
      </c>
      <c r="E2647" s="84" t="s">
        <v>27</v>
      </c>
      <c r="F2647" s="84">
        <v>32.0</v>
      </c>
      <c r="G2647" s="84" t="s">
        <v>53</v>
      </c>
      <c r="H2647" s="27">
        <v>11.0</v>
      </c>
      <c r="I2647" s="84" t="s">
        <v>59</v>
      </c>
      <c r="J2647" s="84">
        <v>4.0</v>
      </c>
      <c r="K2647" s="84" t="s">
        <v>36</v>
      </c>
      <c r="L2647" s="85">
        <v>31858.26</v>
      </c>
      <c r="M2647" s="85">
        <v>27.17</v>
      </c>
      <c r="N2647" s="84"/>
      <c r="O2647" s="86">
        <v>1.0</v>
      </c>
      <c r="P2647" s="85">
        <v>1835.91</v>
      </c>
      <c r="Q2647" s="87"/>
      <c r="R2647" s="88">
        <v>9000.0</v>
      </c>
      <c r="S2647" s="89">
        <v>787.0</v>
      </c>
      <c r="T2647" s="89">
        <v>8.73513</v>
      </c>
      <c r="U2647" s="74"/>
    </row>
    <row r="2648" hidden="1">
      <c r="A2648" s="83">
        <v>1019.0</v>
      </c>
      <c r="B2648" s="84" t="s">
        <v>58</v>
      </c>
      <c r="C2648" s="84" t="s">
        <v>27</v>
      </c>
      <c r="D2648" s="84" t="s">
        <v>27</v>
      </c>
      <c r="E2648" s="84" t="s">
        <v>27</v>
      </c>
      <c r="F2648" s="84">
        <v>32.0</v>
      </c>
      <c r="G2648" s="84" t="s">
        <v>53</v>
      </c>
      <c r="H2648" s="27">
        <v>11.0</v>
      </c>
      <c r="I2648" s="84" t="s">
        <v>59</v>
      </c>
      <c r="J2648" s="84">
        <v>4.0</v>
      </c>
      <c r="K2648" s="84" t="s">
        <v>37</v>
      </c>
      <c r="L2648" s="85">
        <v>38797.97</v>
      </c>
      <c r="M2648" s="85">
        <v>27.54</v>
      </c>
      <c r="N2648" s="84"/>
      <c r="O2648" s="86">
        <v>22.0</v>
      </c>
      <c r="P2648" s="85">
        <v>44593.48</v>
      </c>
      <c r="Q2648" s="87"/>
      <c r="R2648" s="88">
        <v>56000.0</v>
      </c>
      <c r="S2648" s="89">
        <v>995.0</v>
      </c>
      <c r="T2648" s="89">
        <v>18.94759</v>
      </c>
      <c r="U2648" s="74"/>
    </row>
    <row r="2649" hidden="1">
      <c r="A2649" s="83">
        <v>1020.0</v>
      </c>
      <c r="B2649" s="84" t="s">
        <v>58</v>
      </c>
      <c r="C2649" s="84" t="s">
        <v>27</v>
      </c>
      <c r="D2649" s="84" t="s">
        <v>27</v>
      </c>
      <c r="E2649" s="84" t="s">
        <v>27</v>
      </c>
      <c r="F2649" s="84">
        <v>32.0</v>
      </c>
      <c r="G2649" s="84" t="s">
        <v>53</v>
      </c>
      <c r="H2649" s="27">
        <v>11.0</v>
      </c>
      <c r="I2649" s="84" t="s">
        <v>59</v>
      </c>
      <c r="J2649" s="84">
        <v>4.0</v>
      </c>
      <c r="K2649" s="84" t="s">
        <v>38</v>
      </c>
      <c r="L2649" s="85">
        <v>40796.54</v>
      </c>
      <c r="M2649" s="85">
        <v>65.73</v>
      </c>
      <c r="N2649" s="84"/>
      <c r="O2649" s="86">
        <v>99.0</v>
      </c>
      <c r="P2649" s="85">
        <v>34694.55</v>
      </c>
      <c r="Q2649" s="87"/>
      <c r="R2649" s="88">
        <v>74000.0</v>
      </c>
      <c r="S2649" s="89">
        <v>1166.0</v>
      </c>
      <c r="T2649" s="89">
        <v>19.8504</v>
      </c>
      <c r="U2649" s="74"/>
    </row>
    <row r="2650" hidden="1">
      <c r="A2650" s="83">
        <v>1021.0</v>
      </c>
      <c r="B2650" s="84" t="s">
        <v>58</v>
      </c>
      <c r="C2650" s="84" t="s">
        <v>27</v>
      </c>
      <c r="D2650" s="84" t="s">
        <v>27</v>
      </c>
      <c r="E2650" s="84" t="s">
        <v>27</v>
      </c>
      <c r="F2650" s="84">
        <v>32.0</v>
      </c>
      <c r="G2650" s="84" t="s">
        <v>53</v>
      </c>
      <c r="H2650" s="27">
        <v>11.0</v>
      </c>
      <c r="I2650" s="84" t="s">
        <v>59</v>
      </c>
      <c r="J2650" s="84">
        <v>4.0</v>
      </c>
      <c r="K2650" s="84" t="s">
        <v>39</v>
      </c>
      <c r="L2650" s="85">
        <v>54463.29</v>
      </c>
      <c r="M2650" s="85">
        <v>15.65</v>
      </c>
      <c r="N2650" s="84"/>
      <c r="O2650" s="86">
        <v>22.0</v>
      </c>
      <c r="P2650" s="85">
        <v>119848.52</v>
      </c>
      <c r="Q2650" s="87"/>
      <c r="R2650" s="88">
        <v>123000.0</v>
      </c>
      <c r="S2650" s="89">
        <v>1254.0</v>
      </c>
      <c r="T2650" s="89">
        <v>18.77116</v>
      </c>
      <c r="U2650" s="74"/>
    </row>
    <row r="2651" hidden="1">
      <c r="A2651" s="83">
        <v>1022.0</v>
      </c>
      <c r="B2651" s="84" t="s">
        <v>58</v>
      </c>
      <c r="C2651" s="84" t="s">
        <v>27</v>
      </c>
      <c r="D2651" s="84" t="s">
        <v>27</v>
      </c>
      <c r="E2651" s="84" t="s">
        <v>27</v>
      </c>
      <c r="F2651" s="84">
        <v>32.0</v>
      </c>
      <c r="G2651" s="84" t="s">
        <v>53</v>
      </c>
      <c r="H2651" s="27">
        <v>11.0</v>
      </c>
      <c r="I2651" s="84" t="s">
        <v>59</v>
      </c>
      <c r="J2651" s="84">
        <v>4.0</v>
      </c>
      <c r="K2651" s="84" t="s">
        <v>40</v>
      </c>
      <c r="L2651" s="85">
        <v>36480.71</v>
      </c>
      <c r="M2651" s="85">
        <v>853.75</v>
      </c>
      <c r="N2651" s="84"/>
      <c r="O2651" s="86">
        <v>110.0</v>
      </c>
      <c r="P2651" s="85">
        <v>147164.34</v>
      </c>
      <c r="Q2651" s="87"/>
      <c r="R2651" s="88">
        <v>339000.0</v>
      </c>
      <c r="S2651" s="89">
        <v>1622.0</v>
      </c>
      <c r="T2651" s="89">
        <v>18.69899</v>
      </c>
      <c r="U2651" s="74"/>
    </row>
    <row r="2652" hidden="1">
      <c r="A2652" s="83">
        <v>1023.0</v>
      </c>
      <c r="B2652" s="84" t="s">
        <v>58</v>
      </c>
      <c r="C2652" s="84" t="s">
        <v>27</v>
      </c>
      <c r="D2652" s="84" t="s">
        <v>27</v>
      </c>
      <c r="E2652" s="84" t="s">
        <v>27</v>
      </c>
      <c r="F2652" s="84">
        <v>32.0</v>
      </c>
      <c r="G2652" s="84" t="s">
        <v>53</v>
      </c>
      <c r="H2652" s="27">
        <v>11.0</v>
      </c>
      <c r="I2652" s="84" t="s">
        <v>59</v>
      </c>
      <c r="J2652" s="84">
        <v>4.0</v>
      </c>
      <c r="K2652" s="84" t="s">
        <v>41</v>
      </c>
      <c r="L2652" s="85">
        <v>3878.28</v>
      </c>
      <c r="M2652" s="85">
        <v>1515.19</v>
      </c>
      <c r="N2652" s="84"/>
      <c r="O2652" s="86">
        <v>30.0</v>
      </c>
      <c r="P2652" s="85">
        <v>1380.42</v>
      </c>
      <c r="Q2652" s="87"/>
      <c r="R2652" s="88">
        <v>186000.0</v>
      </c>
      <c r="S2652" s="89">
        <v>1255.0</v>
      </c>
      <c r="T2652" s="89">
        <v>20.93027</v>
      </c>
      <c r="U2652" s="74"/>
    </row>
    <row r="2653" hidden="1">
      <c r="A2653" s="83">
        <v>1024.0</v>
      </c>
      <c r="B2653" s="84" t="s">
        <v>58</v>
      </c>
      <c r="C2653" s="84" t="s">
        <v>27</v>
      </c>
      <c r="D2653" s="84" t="s">
        <v>27</v>
      </c>
      <c r="E2653" s="84" t="s">
        <v>27</v>
      </c>
      <c r="F2653" s="84">
        <v>32.0</v>
      </c>
      <c r="G2653" s="84" t="s">
        <v>53</v>
      </c>
      <c r="H2653" s="27">
        <v>11.0</v>
      </c>
      <c r="I2653" s="84" t="s">
        <v>59</v>
      </c>
      <c r="J2653" s="84">
        <v>4.0</v>
      </c>
      <c r="K2653" s="84" t="s">
        <v>42</v>
      </c>
      <c r="L2653" s="85">
        <v>29065.83</v>
      </c>
      <c r="M2653" s="85">
        <v>22.13</v>
      </c>
      <c r="N2653" s="84"/>
      <c r="O2653" s="86">
        <v>61.0</v>
      </c>
      <c r="P2653" s="85">
        <v>4824.27</v>
      </c>
      <c r="Q2653" s="87"/>
      <c r="R2653" s="88">
        <v>30000.0</v>
      </c>
      <c r="S2653" s="89">
        <v>898.0</v>
      </c>
      <c r="T2653" s="89">
        <v>18.69144</v>
      </c>
      <c r="U2653" s="74"/>
    </row>
    <row r="2654" hidden="1">
      <c r="A2654" s="83">
        <v>1025.0</v>
      </c>
      <c r="B2654" s="84" t="s">
        <v>58</v>
      </c>
      <c r="C2654" s="84" t="s">
        <v>27</v>
      </c>
      <c r="D2654" s="84" t="s">
        <v>27</v>
      </c>
      <c r="E2654" s="84" t="s">
        <v>27</v>
      </c>
      <c r="F2654" s="84">
        <v>32.0</v>
      </c>
      <c r="G2654" s="84" t="s">
        <v>53</v>
      </c>
      <c r="H2654" s="27">
        <v>11.0</v>
      </c>
      <c r="I2654" s="84" t="s">
        <v>59</v>
      </c>
      <c r="J2654" s="84">
        <v>4.0</v>
      </c>
      <c r="K2654" s="84" t="s">
        <v>43</v>
      </c>
      <c r="L2654" s="85">
        <v>3827.44</v>
      </c>
      <c r="M2654" s="85">
        <v>878.42</v>
      </c>
      <c r="N2654" s="84"/>
      <c r="O2654" s="86">
        <v>59.0</v>
      </c>
      <c r="P2654" s="85">
        <v>8.750598E7</v>
      </c>
      <c r="Q2654" s="87"/>
      <c r="R2654" s="88">
        <v>9.1801E7</v>
      </c>
      <c r="S2654" s="89">
        <v>89604.0</v>
      </c>
      <c r="T2654" s="89">
        <v>13.77552</v>
      </c>
      <c r="U2654" s="74"/>
    </row>
    <row r="2655" hidden="1">
      <c r="A2655" s="83">
        <v>1026.0</v>
      </c>
      <c r="B2655" s="84" t="s">
        <v>58</v>
      </c>
      <c r="C2655" s="84" t="s">
        <v>27</v>
      </c>
      <c r="D2655" s="84" t="s">
        <v>27</v>
      </c>
      <c r="E2655" s="84" t="s">
        <v>27</v>
      </c>
      <c r="F2655" s="84">
        <v>32.0</v>
      </c>
      <c r="G2655" s="84" t="s">
        <v>53</v>
      </c>
      <c r="H2655" s="27">
        <v>11.0</v>
      </c>
      <c r="I2655" s="84" t="s">
        <v>59</v>
      </c>
      <c r="J2655" s="84">
        <v>4.0</v>
      </c>
      <c r="K2655" s="84" t="s">
        <v>44</v>
      </c>
      <c r="L2655" s="85">
        <v>28189.23</v>
      </c>
      <c r="M2655" s="85">
        <v>55.83</v>
      </c>
      <c r="N2655" s="84"/>
      <c r="O2655" s="86">
        <v>7.0</v>
      </c>
      <c r="P2655" s="85">
        <v>8434.56</v>
      </c>
      <c r="Q2655" s="87"/>
      <c r="R2655" s="88">
        <v>22000.0</v>
      </c>
      <c r="S2655" s="89">
        <v>947.0</v>
      </c>
      <c r="T2655" s="89">
        <v>18.93048</v>
      </c>
      <c r="U2655" s="74"/>
    </row>
    <row r="2656" hidden="1">
      <c r="A2656" s="83">
        <v>1027.0</v>
      </c>
      <c r="B2656" s="84" t="s">
        <v>58</v>
      </c>
      <c r="C2656" s="84" t="s">
        <v>27</v>
      </c>
      <c r="D2656" s="84" t="s">
        <v>27</v>
      </c>
      <c r="E2656" s="84" t="s">
        <v>27</v>
      </c>
      <c r="F2656" s="84">
        <v>32.0</v>
      </c>
      <c r="G2656" s="84" t="s">
        <v>53</v>
      </c>
      <c r="H2656" s="27">
        <v>11.0</v>
      </c>
      <c r="I2656" s="84" t="s">
        <v>59</v>
      </c>
      <c r="J2656" s="84">
        <v>4.0</v>
      </c>
      <c r="K2656" s="84" t="s">
        <v>45</v>
      </c>
      <c r="L2656" s="85">
        <v>27664.12</v>
      </c>
      <c r="M2656" s="85">
        <v>118.71</v>
      </c>
      <c r="N2656" s="84"/>
      <c r="O2656" s="86">
        <v>16.0</v>
      </c>
      <c r="P2656" s="85">
        <v>3959.0</v>
      </c>
      <c r="Q2656" s="87"/>
      <c r="R2656" s="88">
        <v>108000.0</v>
      </c>
      <c r="S2656" s="89">
        <v>810.0</v>
      </c>
      <c r="T2656" s="89">
        <v>20.29514</v>
      </c>
      <c r="U2656" s="74"/>
    </row>
    <row r="2657" hidden="1">
      <c r="A2657" s="83">
        <v>1028.0</v>
      </c>
      <c r="B2657" s="84" t="s">
        <v>58</v>
      </c>
      <c r="C2657" s="84" t="s">
        <v>27</v>
      </c>
      <c r="D2657" s="84" t="s">
        <v>27</v>
      </c>
      <c r="E2657" s="84" t="s">
        <v>27</v>
      </c>
      <c r="F2657" s="84">
        <v>32.0</v>
      </c>
      <c r="G2657" s="84" t="s">
        <v>53</v>
      </c>
      <c r="H2657" s="27">
        <v>11.0</v>
      </c>
      <c r="I2657" s="84" t="s">
        <v>59</v>
      </c>
      <c r="J2657" s="84">
        <v>4.0</v>
      </c>
      <c r="K2657" s="84" t="s">
        <v>46</v>
      </c>
      <c r="L2657" s="85">
        <v>2763.31</v>
      </c>
      <c r="M2657" s="85">
        <v>65976.02</v>
      </c>
      <c r="N2657" s="84"/>
      <c r="O2657" s="86">
        <v>9.0</v>
      </c>
      <c r="P2657" s="85">
        <v>7124.69</v>
      </c>
      <c r="Q2657" s="87"/>
      <c r="R2657" s="88">
        <v>6388000.0</v>
      </c>
      <c r="S2657" s="89">
        <v>7341.0</v>
      </c>
      <c r="T2657" s="89">
        <v>19.13317</v>
      </c>
      <c r="U2657" s="74"/>
    </row>
    <row r="2658" hidden="1">
      <c r="A2658" s="83">
        <v>1029.0</v>
      </c>
      <c r="B2658" s="84" t="s">
        <v>58</v>
      </c>
      <c r="C2658" s="84" t="s">
        <v>27</v>
      </c>
      <c r="D2658" s="84" t="s">
        <v>27</v>
      </c>
      <c r="E2658" s="84" t="s">
        <v>27</v>
      </c>
      <c r="F2658" s="84">
        <v>32.0</v>
      </c>
      <c r="G2658" s="84" t="s">
        <v>53</v>
      </c>
      <c r="H2658" s="27">
        <v>11.0</v>
      </c>
      <c r="I2658" s="84" t="s">
        <v>59</v>
      </c>
      <c r="J2658" s="84">
        <v>4.0</v>
      </c>
      <c r="K2658" s="84" t="s">
        <v>47</v>
      </c>
      <c r="L2658" s="85">
        <v>25035.67</v>
      </c>
      <c r="M2658" s="85">
        <v>2657.91</v>
      </c>
      <c r="N2658" s="84"/>
      <c r="O2658" s="86">
        <v>15.0</v>
      </c>
      <c r="P2658" s="85">
        <v>98922.19</v>
      </c>
      <c r="Q2658" s="87"/>
      <c r="R2658" s="88">
        <v>1239000.0</v>
      </c>
      <c r="S2658" s="89">
        <v>2300.0</v>
      </c>
      <c r="T2658" s="89">
        <v>19.86761</v>
      </c>
      <c r="U2658" s="74"/>
    </row>
    <row r="2659" hidden="1">
      <c r="A2659" s="83">
        <v>1030.0</v>
      </c>
      <c r="B2659" s="84" t="s">
        <v>58</v>
      </c>
      <c r="C2659" s="84" t="s">
        <v>27</v>
      </c>
      <c r="D2659" s="84" t="s">
        <v>27</v>
      </c>
      <c r="E2659" s="84" t="s">
        <v>27</v>
      </c>
      <c r="F2659" s="84">
        <v>32.0</v>
      </c>
      <c r="G2659" s="84" t="s">
        <v>53</v>
      </c>
      <c r="H2659" s="27">
        <v>11.0</v>
      </c>
      <c r="I2659" s="84" t="s">
        <v>59</v>
      </c>
      <c r="J2659" s="84">
        <v>4.0</v>
      </c>
      <c r="K2659" s="84" t="s">
        <v>48</v>
      </c>
      <c r="L2659" s="85">
        <v>43553.45</v>
      </c>
      <c r="M2659" s="85">
        <v>27609.15</v>
      </c>
      <c r="N2659" s="84"/>
      <c r="O2659" s="86">
        <v>25.0</v>
      </c>
      <c r="P2659" s="85">
        <v>36826.59</v>
      </c>
      <c r="Q2659" s="87"/>
      <c r="R2659" s="88">
        <v>4902000.0</v>
      </c>
      <c r="S2659" s="89">
        <v>6126.0</v>
      </c>
      <c r="T2659" s="89">
        <v>20.18837</v>
      </c>
      <c r="U2659" s="74"/>
    </row>
    <row r="2660" hidden="1">
      <c r="A2660" s="83">
        <v>1031.0</v>
      </c>
      <c r="B2660" s="84" t="s">
        <v>58</v>
      </c>
      <c r="C2660" s="84" t="s">
        <v>27</v>
      </c>
      <c r="D2660" s="84" t="s">
        <v>27</v>
      </c>
      <c r="E2660" s="84" t="s">
        <v>27</v>
      </c>
      <c r="F2660" s="84">
        <v>32.0</v>
      </c>
      <c r="G2660" s="84" t="s">
        <v>53</v>
      </c>
      <c r="H2660" s="27">
        <v>11.0</v>
      </c>
      <c r="I2660" s="84" t="s">
        <v>59</v>
      </c>
      <c r="J2660" s="84">
        <v>4.0</v>
      </c>
      <c r="K2660" s="84" t="s">
        <v>49</v>
      </c>
      <c r="L2660" s="85">
        <v>42377.39</v>
      </c>
      <c r="M2660" s="85">
        <v>28.0</v>
      </c>
      <c r="N2660" s="84"/>
      <c r="O2660" s="86">
        <v>5.0</v>
      </c>
      <c r="P2660" s="85">
        <v>50647.41</v>
      </c>
      <c r="Q2660" s="87"/>
      <c r="R2660" s="88">
        <v>68000.0</v>
      </c>
      <c r="S2660" s="89">
        <v>1044.0</v>
      </c>
      <c r="T2660" s="89">
        <v>18.52358</v>
      </c>
      <c r="U2660" s="74"/>
    </row>
    <row r="2661" hidden="1">
      <c r="A2661" s="83">
        <v>1032.0</v>
      </c>
      <c r="B2661" s="84" t="s">
        <v>58</v>
      </c>
      <c r="C2661" s="84" t="s">
        <v>27</v>
      </c>
      <c r="D2661" s="84" t="s">
        <v>27</v>
      </c>
      <c r="E2661" s="84" t="s">
        <v>27</v>
      </c>
      <c r="F2661" s="84">
        <v>32.0</v>
      </c>
      <c r="G2661" s="84" t="s">
        <v>53</v>
      </c>
      <c r="H2661" s="27">
        <v>11.0</v>
      </c>
      <c r="I2661" s="84" t="s">
        <v>59</v>
      </c>
      <c r="J2661" s="84">
        <v>4.0</v>
      </c>
      <c r="K2661" s="84" t="s">
        <v>50</v>
      </c>
      <c r="L2661" s="85">
        <v>35932.89</v>
      </c>
      <c r="M2661" s="85">
        <v>7766.12</v>
      </c>
      <c r="N2661" s="84"/>
      <c r="O2661" s="86">
        <v>31.0</v>
      </c>
      <c r="P2661" s="85">
        <v>150749.89</v>
      </c>
      <c r="Q2661" s="87"/>
      <c r="R2661" s="88">
        <v>8405000.0</v>
      </c>
      <c r="S2661" s="89">
        <v>10200.0</v>
      </c>
      <c r="T2661" s="89">
        <v>22.52758</v>
      </c>
      <c r="U2661" s="74"/>
    </row>
    <row r="2662" hidden="1">
      <c r="A2662" s="83">
        <v>1033.0</v>
      </c>
      <c r="B2662" s="84" t="s">
        <v>58</v>
      </c>
      <c r="C2662" s="84" t="s">
        <v>27</v>
      </c>
      <c r="D2662" s="84" t="s">
        <v>27</v>
      </c>
      <c r="E2662" s="84" t="s">
        <v>27</v>
      </c>
      <c r="F2662" s="84">
        <v>32.0</v>
      </c>
      <c r="G2662" s="84" t="s">
        <v>53</v>
      </c>
      <c r="H2662" s="27">
        <v>11.0</v>
      </c>
      <c r="I2662" s="84" t="s">
        <v>59</v>
      </c>
      <c r="J2662" s="84">
        <v>4.0</v>
      </c>
      <c r="K2662" s="84" t="s">
        <v>51</v>
      </c>
      <c r="L2662" s="90"/>
      <c r="M2662" s="90"/>
      <c r="N2662" s="89"/>
      <c r="O2662" s="91"/>
      <c r="P2662" s="90"/>
      <c r="Q2662" s="88"/>
      <c r="R2662" s="88"/>
      <c r="S2662" s="89"/>
      <c r="T2662" s="89"/>
      <c r="U2662" s="74"/>
    </row>
    <row r="2663" hidden="1">
      <c r="A2663" s="83">
        <v>1034.0</v>
      </c>
      <c r="B2663" s="84" t="s">
        <v>58</v>
      </c>
      <c r="C2663" s="84" t="s">
        <v>27</v>
      </c>
      <c r="D2663" s="84" t="s">
        <v>27</v>
      </c>
      <c r="E2663" s="84" t="s">
        <v>27</v>
      </c>
      <c r="F2663" s="84">
        <v>32.0</v>
      </c>
      <c r="G2663" s="84" t="s">
        <v>53</v>
      </c>
      <c r="H2663" s="27">
        <v>11.0</v>
      </c>
      <c r="I2663" s="84" t="s">
        <v>59</v>
      </c>
      <c r="J2663" s="84">
        <v>4.0</v>
      </c>
      <c r="K2663" s="84" t="s">
        <v>52</v>
      </c>
      <c r="L2663" s="90"/>
      <c r="M2663" s="90"/>
      <c r="N2663" s="89"/>
      <c r="O2663" s="91"/>
      <c r="P2663" s="90"/>
      <c r="Q2663" s="88"/>
      <c r="R2663" s="88"/>
      <c r="S2663" s="89"/>
      <c r="T2663" s="89"/>
      <c r="U2663" s="74"/>
    </row>
    <row r="2664" hidden="1">
      <c r="A2664" s="83">
        <v>1035.0</v>
      </c>
      <c r="B2664" s="84" t="s">
        <v>58</v>
      </c>
      <c r="C2664" s="84" t="s">
        <v>27</v>
      </c>
      <c r="D2664" s="84" t="s">
        <v>27</v>
      </c>
      <c r="E2664" s="84" t="s">
        <v>27</v>
      </c>
      <c r="F2664" s="84">
        <v>32.0</v>
      </c>
      <c r="G2664" s="84" t="s">
        <v>53</v>
      </c>
      <c r="H2664" s="27">
        <v>11.0</v>
      </c>
      <c r="I2664" s="84" t="s">
        <v>59</v>
      </c>
      <c r="J2664" s="84">
        <v>8.0</v>
      </c>
      <c r="K2664" s="84" t="s">
        <v>31</v>
      </c>
      <c r="L2664" s="85">
        <v>254982.42</v>
      </c>
      <c r="M2664" s="85">
        <v>45.47</v>
      </c>
      <c r="N2664" s="84"/>
      <c r="O2664" s="86">
        <v>4.0</v>
      </c>
      <c r="P2664" s="85">
        <v>339380.62</v>
      </c>
      <c r="Q2664" s="87"/>
      <c r="R2664" s="88">
        <v>270000.0</v>
      </c>
      <c r="S2664" s="89">
        <v>1394.0</v>
      </c>
      <c r="T2664" s="89">
        <v>19.68523</v>
      </c>
      <c r="U2664" s="74"/>
    </row>
    <row r="2665" hidden="1">
      <c r="A2665" s="83">
        <v>1036.0</v>
      </c>
      <c r="B2665" s="84" t="s">
        <v>58</v>
      </c>
      <c r="C2665" s="84" t="s">
        <v>27</v>
      </c>
      <c r="D2665" s="84" t="s">
        <v>27</v>
      </c>
      <c r="E2665" s="84" t="s">
        <v>27</v>
      </c>
      <c r="F2665" s="84">
        <v>32.0</v>
      </c>
      <c r="G2665" s="84" t="s">
        <v>53</v>
      </c>
      <c r="H2665" s="27">
        <v>11.0</v>
      </c>
      <c r="I2665" s="84" t="s">
        <v>59</v>
      </c>
      <c r="J2665" s="84">
        <v>8.0</v>
      </c>
      <c r="K2665" s="84" t="s">
        <v>32</v>
      </c>
      <c r="L2665" s="85">
        <v>7730.26</v>
      </c>
      <c r="M2665" s="85">
        <v>2146.42</v>
      </c>
      <c r="N2665" s="84"/>
      <c r="O2665" s="86">
        <v>61.0</v>
      </c>
      <c r="P2665" s="85">
        <v>5.9719949824E8</v>
      </c>
      <c r="Q2665" s="87"/>
      <c r="R2665" s="88">
        <v>5.97355E8</v>
      </c>
      <c r="S2665" s="89">
        <v>599668.0</v>
      </c>
      <c r="T2665" s="89">
        <v>21.58304</v>
      </c>
      <c r="U2665" s="74"/>
    </row>
    <row r="2666" hidden="1">
      <c r="A2666" s="83">
        <v>1037.0</v>
      </c>
      <c r="B2666" s="84" t="s">
        <v>58</v>
      </c>
      <c r="C2666" s="84" t="s">
        <v>27</v>
      </c>
      <c r="D2666" s="84" t="s">
        <v>27</v>
      </c>
      <c r="E2666" s="84" t="s">
        <v>27</v>
      </c>
      <c r="F2666" s="84">
        <v>32.0</v>
      </c>
      <c r="G2666" s="84" t="s">
        <v>53</v>
      </c>
      <c r="H2666" s="27">
        <v>11.0</v>
      </c>
      <c r="I2666" s="84" t="s">
        <v>59</v>
      </c>
      <c r="J2666" s="84">
        <v>8.0</v>
      </c>
      <c r="K2666" s="84" t="s">
        <v>33</v>
      </c>
      <c r="L2666" s="85">
        <v>177205.58</v>
      </c>
      <c r="M2666" s="85">
        <v>1156.94</v>
      </c>
      <c r="N2666" s="84"/>
      <c r="O2666" s="86">
        <v>24.0</v>
      </c>
      <c r="P2666" s="85">
        <v>95885.14</v>
      </c>
      <c r="Q2666" s="87"/>
      <c r="R2666" s="88">
        <v>891000.0</v>
      </c>
      <c r="S2666" s="89">
        <v>2009.0</v>
      </c>
      <c r="T2666" s="89">
        <v>19.07342</v>
      </c>
      <c r="U2666" s="74"/>
    </row>
    <row r="2667" hidden="1">
      <c r="A2667" s="83">
        <v>1038.0</v>
      </c>
      <c r="B2667" s="84" t="s">
        <v>58</v>
      </c>
      <c r="C2667" s="84" t="s">
        <v>27</v>
      </c>
      <c r="D2667" s="84" t="s">
        <v>27</v>
      </c>
      <c r="E2667" s="84" t="s">
        <v>27</v>
      </c>
      <c r="F2667" s="84">
        <v>32.0</v>
      </c>
      <c r="G2667" s="84" t="s">
        <v>53</v>
      </c>
      <c r="H2667" s="27">
        <v>11.0</v>
      </c>
      <c r="I2667" s="84" t="s">
        <v>59</v>
      </c>
      <c r="J2667" s="84">
        <v>8.0</v>
      </c>
      <c r="K2667" s="84" t="s">
        <v>34</v>
      </c>
      <c r="L2667" s="85">
        <v>91215.92</v>
      </c>
      <c r="M2667" s="85">
        <v>193229.3</v>
      </c>
      <c r="N2667" s="84"/>
      <c r="O2667" s="86">
        <v>75.0</v>
      </c>
      <c r="P2667" s="85">
        <v>31931.58</v>
      </c>
      <c r="Q2667" s="87"/>
      <c r="R2667" s="88">
        <v>7724000.0</v>
      </c>
      <c r="S2667" s="89">
        <v>9061.0</v>
      </c>
      <c r="T2667" s="89">
        <v>21.00912</v>
      </c>
      <c r="U2667" s="74"/>
    </row>
    <row r="2668" hidden="1">
      <c r="A2668" s="83">
        <v>1039.0</v>
      </c>
      <c r="B2668" s="84" t="s">
        <v>58</v>
      </c>
      <c r="C2668" s="84" t="s">
        <v>27</v>
      </c>
      <c r="D2668" s="84" t="s">
        <v>27</v>
      </c>
      <c r="E2668" s="84" t="s">
        <v>27</v>
      </c>
      <c r="F2668" s="84">
        <v>32.0</v>
      </c>
      <c r="G2668" s="84" t="s">
        <v>53</v>
      </c>
      <c r="H2668" s="27">
        <v>11.0</v>
      </c>
      <c r="I2668" s="84" t="s">
        <v>59</v>
      </c>
      <c r="J2668" s="84">
        <v>8.0</v>
      </c>
      <c r="K2668" s="84" t="s">
        <v>35</v>
      </c>
      <c r="L2668" s="85">
        <v>175346.51</v>
      </c>
      <c r="M2668" s="85">
        <v>184.4</v>
      </c>
      <c r="N2668" s="84"/>
      <c r="O2668" s="86">
        <v>134.0</v>
      </c>
      <c r="P2668" s="85">
        <v>28990.18</v>
      </c>
      <c r="Q2668" s="87"/>
      <c r="R2668" s="88">
        <v>50000.0</v>
      </c>
      <c r="S2668" s="89">
        <v>1127.0</v>
      </c>
      <c r="T2668" s="89">
        <v>18.83552</v>
      </c>
      <c r="U2668" s="74"/>
    </row>
    <row r="2669" hidden="1">
      <c r="A2669" s="83">
        <v>1040.0</v>
      </c>
      <c r="B2669" s="84" t="s">
        <v>58</v>
      </c>
      <c r="C2669" s="84" t="s">
        <v>27</v>
      </c>
      <c r="D2669" s="84" t="s">
        <v>27</v>
      </c>
      <c r="E2669" s="84" t="s">
        <v>27</v>
      </c>
      <c r="F2669" s="84">
        <v>32.0</v>
      </c>
      <c r="G2669" s="84" t="s">
        <v>53</v>
      </c>
      <c r="H2669" s="27">
        <v>11.0</v>
      </c>
      <c r="I2669" s="84" t="s">
        <v>59</v>
      </c>
      <c r="J2669" s="84">
        <v>8.0</v>
      </c>
      <c r="K2669" s="84" t="s">
        <v>36</v>
      </c>
      <c r="L2669" s="85">
        <v>159491.55</v>
      </c>
      <c r="M2669" s="85">
        <v>137.36</v>
      </c>
      <c r="N2669" s="84"/>
      <c r="O2669" s="86">
        <v>2.0</v>
      </c>
      <c r="P2669" s="85">
        <v>3658.99</v>
      </c>
      <c r="Q2669" s="87"/>
      <c r="R2669" s="88">
        <v>10000.0</v>
      </c>
      <c r="S2669" s="89">
        <v>938.0</v>
      </c>
      <c r="T2669" s="89">
        <v>8.82892</v>
      </c>
      <c r="U2669" s="74"/>
    </row>
    <row r="2670" hidden="1">
      <c r="A2670" s="83">
        <v>1041.0</v>
      </c>
      <c r="B2670" s="84" t="s">
        <v>58</v>
      </c>
      <c r="C2670" s="84" t="s">
        <v>27</v>
      </c>
      <c r="D2670" s="84" t="s">
        <v>27</v>
      </c>
      <c r="E2670" s="84" t="s">
        <v>27</v>
      </c>
      <c r="F2670" s="84">
        <v>32.0</v>
      </c>
      <c r="G2670" s="84" t="s">
        <v>53</v>
      </c>
      <c r="H2670" s="27">
        <v>11.0</v>
      </c>
      <c r="I2670" s="84" t="s">
        <v>59</v>
      </c>
      <c r="J2670" s="84">
        <v>8.0</v>
      </c>
      <c r="K2670" s="84" t="s">
        <v>37</v>
      </c>
      <c r="L2670" s="85">
        <v>188874.99</v>
      </c>
      <c r="M2670" s="85">
        <v>96.43</v>
      </c>
      <c r="N2670" s="84"/>
      <c r="O2670" s="86">
        <v>24.0</v>
      </c>
      <c r="P2670" s="85">
        <v>93376.17</v>
      </c>
      <c r="Q2670" s="87"/>
      <c r="R2670" s="88">
        <v>73000.0</v>
      </c>
      <c r="S2670" s="89">
        <v>1197.0</v>
      </c>
      <c r="T2670" s="89">
        <v>19.06532</v>
      </c>
      <c r="U2670" s="74"/>
    </row>
    <row r="2671" hidden="1">
      <c r="A2671" s="83">
        <v>1042.0</v>
      </c>
      <c r="B2671" s="84" t="s">
        <v>58</v>
      </c>
      <c r="C2671" s="84" t="s">
        <v>27</v>
      </c>
      <c r="D2671" s="84" t="s">
        <v>27</v>
      </c>
      <c r="E2671" s="84" t="s">
        <v>27</v>
      </c>
      <c r="F2671" s="84">
        <v>32.0</v>
      </c>
      <c r="G2671" s="84" t="s">
        <v>53</v>
      </c>
      <c r="H2671" s="27">
        <v>11.0</v>
      </c>
      <c r="I2671" s="84" t="s">
        <v>59</v>
      </c>
      <c r="J2671" s="84">
        <v>8.0</v>
      </c>
      <c r="K2671" s="84" t="s">
        <v>38</v>
      </c>
      <c r="L2671" s="85">
        <v>201749.71</v>
      </c>
      <c r="M2671" s="85">
        <v>146.32</v>
      </c>
      <c r="N2671" s="84"/>
      <c r="O2671" s="86">
        <v>156.0</v>
      </c>
      <c r="P2671" s="85">
        <v>82095.32</v>
      </c>
      <c r="Q2671" s="87"/>
      <c r="R2671" s="88">
        <v>94000.0</v>
      </c>
      <c r="S2671" s="89">
        <v>1343.0</v>
      </c>
      <c r="T2671" s="89">
        <v>19.75215</v>
      </c>
      <c r="U2671" s="74"/>
    </row>
    <row r="2672" hidden="1">
      <c r="A2672" s="83">
        <v>1043.0</v>
      </c>
      <c r="B2672" s="84" t="s">
        <v>58</v>
      </c>
      <c r="C2672" s="84" t="s">
        <v>27</v>
      </c>
      <c r="D2672" s="84" t="s">
        <v>27</v>
      </c>
      <c r="E2672" s="84" t="s">
        <v>27</v>
      </c>
      <c r="F2672" s="84">
        <v>32.0</v>
      </c>
      <c r="G2672" s="84" t="s">
        <v>53</v>
      </c>
      <c r="H2672" s="27">
        <v>11.0</v>
      </c>
      <c r="I2672" s="84" t="s">
        <v>59</v>
      </c>
      <c r="J2672" s="84">
        <v>8.0</v>
      </c>
      <c r="K2672" s="84" t="s">
        <v>39</v>
      </c>
      <c r="L2672" s="85">
        <v>255990.79</v>
      </c>
      <c r="M2672" s="85">
        <v>50.8</v>
      </c>
      <c r="N2672" s="84"/>
      <c r="O2672" s="86">
        <v>24.0</v>
      </c>
      <c r="P2672" s="85">
        <v>253888.89</v>
      </c>
      <c r="Q2672" s="87"/>
      <c r="R2672" s="88">
        <v>176000.0</v>
      </c>
      <c r="S2672" s="89">
        <v>1638.0</v>
      </c>
      <c r="T2672" s="89">
        <v>18.38809</v>
      </c>
      <c r="U2672" s="74"/>
    </row>
    <row r="2673" hidden="1">
      <c r="A2673" s="83">
        <v>1044.0</v>
      </c>
      <c r="B2673" s="84" t="s">
        <v>58</v>
      </c>
      <c r="C2673" s="84" t="s">
        <v>27</v>
      </c>
      <c r="D2673" s="84" t="s">
        <v>27</v>
      </c>
      <c r="E2673" s="84" t="s">
        <v>27</v>
      </c>
      <c r="F2673" s="84">
        <v>32.0</v>
      </c>
      <c r="G2673" s="84" t="s">
        <v>53</v>
      </c>
      <c r="H2673" s="27">
        <v>11.0</v>
      </c>
      <c r="I2673" s="84" t="s">
        <v>59</v>
      </c>
      <c r="J2673" s="84">
        <v>8.0</v>
      </c>
      <c r="K2673" s="84" t="s">
        <v>40</v>
      </c>
      <c r="L2673" s="85">
        <v>169472.59</v>
      </c>
      <c r="M2673" s="85">
        <v>5697.69</v>
      </c>
      <c r="N2673" s="84"/>
      <c r="O2673" s="86">
        <v>114.0</v>
      </c>
      <c r="P2673" s="85">
        <v>293216.02</v>
      </c>
      <c r="Q2673" s="87"/>
      <c r="R2673" s="88">
        <v>990000.0</v>
      </c>
      <c r="S2673" s="89">
        <v>2634.0</v>
      </c>
      <c r="T2673" s="89">
        <v>18.59689</v>
      </c>
      <c r="U2673" s="74"/>
    </row>
    <row r="2674" hidden="1">
      <c r="A2674" s="83">
        <v>1045.0</v>
      </c>
      <c r="B2674" s="84" t="s">
        <v>58</v>
      </c>
      <c r="C2674" s="84" t="s">
        <v>27</v>
      </c>
      <c r="D2674" s="84" t="s">
        <v>27</v>
      </c>
      <c r="E2674" s="84" t="s">
        <v>27</v>
      </c>
      <c r="F2674" s="84">
        <v>32.0</v>
      </c>
      <c r="G2674" s="84" t="s">
        <v>53</v>
      </c>
      <c r="H2674" s="27">
        <v>11.0</v>
      </c>
      <c r="I2674" s="84" t="s">
        <v>59</v>
      </c>
      <c r="J2674" s="84">
        <v>8.0</v>
      </c>
      <c r="K2674" s="84" t="s">
        <v>41</v>
      </c>
      <c r="L2674" s="85">
        <v>7622.42</v>
      </c>
      <c r="M2674" s="85">
        <v>2115.55</v>
      </c>
      <c r="N2674" s="84"/>
      <c r="O2674" s="86">
        <v>30.0</v>
      </c>
      <c r="P2674" s="85">
        <v>2531.69</v>
      </c>
      <c r="Q2674" s="87"/>
      <c r="R2674" s="88">
        <v>335000.0</v>
      </c>
      <c r="S2674" s="89">
        <v>1418.0</v>
      </c>
      <c r="T2674" s="89">
        <v>20.66149</v>
      </c>
      <c r="U2674" s="74"/>
    </row>
    <row r="2675" hidden="1">
      <c r="A2675" s="83">
        <v>1046.0</v>
      </c>
      <c r="B2675" s="84" t="s">
        <v>58</v>
      </c>
      <c r="C2675" s="84" t="s">
        <v>27</v>
      </c>
      <c r="D2675" s="84" t="s">
        <v>27</v>
      </c>
      <c r="E2675" s="84" t="s">
        <v>27</v>
      </c>
      <c r="F2675" s="84">
        <v>32.0</v>
      </c>
      <c r="G2675" s="84" t="s">
        <v>53</v>
      </c>
      <c r="H2675" s="27">
        <v>11.0</v>
      </c>
      <c r="I2675" s="84" t="s">
        <v>59</v>
      </c>
      <c r="J2675" s="84">
        <v>8.0</v>
      </c>
      <c r="K2675" s="84" t="s">
        <v>42</v>
      </c>
      <c r="L2675" s="85">
        <v>140097.58</v>
      </c>
      <c r="M2675" s="85">
        <v>103.09</v>
      </c>
      <c r="N2675" s="84"/>
      <c r="O2675" s="86">
        <v>118.0</v>
      </c>
      <c r="P2675" s="85">
        <v>9671.79</v>
      </c>
      <c r="Q2675" s="87"/>
      <c r="R2675" s="88">
        <v>31000.0</v>
      </c>
      <c r="S2675" s="89">
        <v>1017.0</v>
      </c>
      <c r="T2675" s="89">
        <v>19.31131</v>
      </c>
      <c r="U2675" s="74"/>
    </row>
    <row r="2676" hidden="1">
      <c r="A2676" s="83">
        <v>1047.0</v>
      </c>
      <c r="B2676" s="84" t="s">
        <v>58</v>
      </c>
      <c r="C2676" s="84" t="s">
        <v>27</v>
      </c>
      <c r="D2676" s="84" t="s">
        <v>27</v>
      </c>
      <c r="E2676" s="84" t="s">
        <v>27</v>
      </c>
      <c r="F2676" s="84">
        <v>32.0</v>
      </c>
      <c r="G2676" s="84" t="s">
        <v>53</v>
      </c>
      <c r="H2676" s="27">
        <v>11.0</v>
      </c>
      <c r="I2676" s="84" t="s">
        <v>59</v>
      </c>
      <c r="J2676" s="84">
        <v>8.0</v>
      </c>
      <c r="K2676" s="84" t="s">
        <v>43</v>
      </c>
      <c r="L2676" s="85">
        <v>10801.4</v>
      </c>
      <c r="M2676" s="85">
        <v>1515.51</v>
      </c>
      <c r="N2676" s="84"/>
      <c r="O2676" s="86">
        <v>59.0</v>
      </c>
      <c r="P2676" s="85">
        <v>3.6195882E8</v>
      </c>
      <c r="Q2676" s="87"/>
      <c r="R2676" s="88">
        <v>3.68323E8</v>
      </c>
      <c r="S2676" s="89">
        <v>365252.0</v>
      </c>
      <c r="T2676" s="89">
        <v>15.65933</v>
      </c>
      <c r="U2676" s="74"/>
    </row>
    <row r="2677" hidden="1">
      <c r="A2677" s="83">
        <v>1048.0</v>
      </c>
      <c r="B2677" s="84" t="s">
        <v>58</v>
      </c>
      <c r="C2677" s="84" t="s">
        <v>27</v>
      </c>
      <c r="D2677" s="84" t="s">
        <v>27</v>
      </c>
      <c r="E2677" s="84" t="s">
        <v>27</v>
      </c>
      <c r="F2677" s="84">
        <v>32.0</v>
      </c>
      <c r="G2677" s="84" t="s">
        <v>53</v>
      </c>
      <c r="H2677" s="27">
        <v>11.0</v>
      </c>
      <c r="I2677" s="84" t="s">
        <v>59</v>
      </c>
      <c r="J2677" s="84">
        <v>8.0</v>
      </c>
      <c r="K2677" s="84" t="s">
        <v>44</v>
      </c>
      <c r="L2677" s="85">
        <v>140124.15</v>
      </c>
      <c r="M2677" s="85">
        <v>229.72</v>
      </c>
      <c r="N2677" s="84"/>
      <c r="O2677" s="86">
        <v>8.0</v>
      </c>
      <c r="P2677" s="85">
        <v>22016.2</v>
      </c>
      <c r="Q2677" s="87"/>
      <c r="R2677" s="88">
        <v>29000.0</v>
      </c>
      <c r="S2677" s="89">
        <v>1084.0</v>
      </c>
      <c r="T2677" s="89">
        <v>19.12176</v>
      </c>
      <c r="U2677" s="74"/>
    </row>
    <row r="2678" hidden="1">
      <c r="A2678" s="83">
        <v>1049.0</v>
      </c>
      <c r="B2678" s="84" t="s">
        <v>58</v>
      </c>
      <c r="C2678" s="84" t="s">
        <v>27</v>
      </c>
      <c r="D2678" s="84" t="s">
        <v>27</v>
      </c>
      <c r="E2678" s="84" t="s">
        <v>27</v>
      </c>
      <c r="F2678" s="84">
        <v>32.0</v>
      </c>
      <c r="G2678" s="84" t="s">
        <v>53</v>
      </c>
      <c r="H2678" s="27">
        <v>11.0</v>
      </c>
      <c r="I2678" s="84" t="s">
        <v>59</v>
      </c>
      <c r="J2678" s="84">
        <v>8.0</v>
      </c>
      <c r="K2678" s="84" t="s">
        <v>45</v>
      </c>
      <c r="L2678" s="85">
        <v>137683.88</v>
      </c>
      <c r="M2678" s="85">
        <v>539.49</v>
      </c>
      <c r="N2678" s="84"/>
      <c r="O2678" s="86">
        <v>20.0</v>
      </c>
      <c r="P2678" s="85">
        <v>8432.42</v>
      </c>
      <c r="Q2678" s="87"/>
      <c r="R2678" s="88">
        <v>165000.0</v>
      </c>
      <c r="S2678" s="89">
        <v>1006.0</v>
      </c>
      <c r="T2678" s="89">
        <v>20.72722</v>
      </c>
      <c r="U2678" s="74"/>
    </row>
    <row r="2679" hidden="1">
      <c r="A2679" s="83">
        <v>1050.0</v>
      </c>
      <c r="B2679" s="84" t="s">
        <v>58</v>
      </c>
      <c r="C2679" s="84" t="s">
        <v>27</v>
      </c>
      <c r="D2679" s="84" t="s">
        <v>27</v>
      </c>
      <c r="E2679" s="84" t="s">
        <v>27</v>
      </c>
      <c r="F2679" s="84">
        <v>32.0</v>
      </c>
      <c r="G2679" s="84" t="s">
        <v>53</v>
      </c>
      <c r="H2679" s="27">
        <v>11.0</v>
      </c>
      <c r="I2679" s="84" t="s">
        <v>59</v>
      </c>
      <c r="J2679" s="84">
        <v>8.0</v>
      </c>
      <c r="K2679" s="84" t="s">
        <v>46</v>
      </c>
      <c r="L2679" s="85">
        <v>5249.83</v>
      </c>
      <c r="M2679" s="85">
        <v>129567.37</v>
      </c>
      <c r="N2679" s="84"/>
      <c r="O2679" s="86">
        <v>9.0</v>
      </c>
      <c r="P2679" s="85">
        <v>13922.6</v>
      </c>
      <c r="Q2679" s="87"/>
      <c r="R2679" s="88">
        <v>1.1775E7</v>
      </c>
      <c r="S2679" s="89">
        <v>12649.0</v>
      </c>
      <c r="T2679" s="89">
        <v>27.62954</v>
      </c>
      <c r="U2679" s="74"/>
    </row>
    <row r="2680" hidden="1">
      <c r="A2680" s="83">
        <v>1051.0</v>
      </c>
      <c r="B2680" s="84" t="s">
        <v>58</v>
      </c>
      <c r="C2680" s="84" t="s">
        <v>27</v>
      </c>
      <c r="D2680" s="84" t="s">
        <v>27</v>
      </c>
      <c r="E2680" s="84" t="s">
        <v>27</v>
      </c>
      <c r="F2680" s="84">
        <v>32.0</v>
      </c>
      <c r="G2680" s="84" t="s">
        <v>53</v>
      </c>
      <c r="H2680" s="27">
        <v>11.0</v>
      </c>
      <c r="I2680" s="84" t="s">
        <v>59</v>
      </c>
      <c r="J2680" s="84">
        <v>8.0</v>
      </c>
      <c r="K2680" s="84" t="s">
        <v>47</v>
      </c>
      <c r="L2680" s="85">
        <v>118437.41</v>
      </c>
      <c r="M2680" s="85">
        <v>11334.59</v>
      </c>
      <c r="N2680" s="84"/>
      <c r="O2680" s="86">
        <v>18.0</v>
      </c>
      <c r="P2680" s="85">
        <v>216874.69</v>
      </c>
      <c r="Q2680" s="87"/>
      <c r="R2680" s="88">
        <v>2367000.0</v>
      </c>
      <c r="S2680" s="89">
        <v>3605.0</v>
      </c>
      <c r="T2680" s="89">
        <v>20.30675</v>
      </c>
      <c r="U2680" s="74"/>
    </row>
    <row r="2681" hidden="1">
      <c r="A2681" s="83">
        <v>1052.0</v>
      </c>
      <c r="B2681" s="84" t="s">
        <v>58</v>
      </c>
      <c r="C2681" s="84" t="s">
        <v>27</v>
      </c>
      <c r="D2681" s="84" t="s">
        <v>27</v>
      </c>
      <c r="E2681" s="84" t="s">
        <v>27</v>
      </c>
      <c r="F2681" s="84">
        <v>32.0</v>
      </c>
      <c r="G2681" s="84" t="s">
        <v>53</v>
      </c>
      <c r="H2681" s="27">
        <v>11.0</v>
      </c>
      <c r="I2681" s="84" t="s">
        <v>59</v>
      </c>
      <c r="J2681" s="84">
        <v>8.0</v>
      </c>
      <c r="K2681" s="84" t="s">
        <v>48</v>
      </c>
      <c r="L2681" s="85">
        <v>160517.25</v>
      </c>
      <c r="M2681" s="85">
        <v>98122.49</v>
      </c>
      <c r="N2681" s="84"/>
      <c r="O2681" s="86">
        <v>35.0</v>
      </c>
      <c r="P2681" s="85">
        <v>128007.11</v>
      </c>
      <c r="Q2681" s="87"/>
      <c r="R2681" s="88">
        <v>9946000.0</v>
      </c>
      <c r="S2681" s="89">
        <v>11338.0</v>
      </c>
      <c r="T2681" s="89">
        <v>21.44062</v>
      </c>
      <c r="U2681" s="74"/>
    </row>
    <row r="2682" hidden="1">
      <c r="A2682" s="83">
        <v>1053.0</v>
      </c>
      <c r="B2682" s="84" t="s">
        <v>58</v>
      </c>
      <c r="C2682" s="84" t="s">
        <v>27</v>
      </c>
      <c r="D2682" s="84" t="s">
        <v>27</v>
      </c>
      <c r="E2682" s="84" t="s">
        <v>27</v>
      </c>
      <c r="F2682" s="84">
        <v>32.0</v>
      </c>
      <c r="G2682" s="84" t="s">
        <v>53</v>
      </c>
      <c r="H2682" s="27">
        <v>11.0</v>
      </c>
      <c r="I2682" s="84" t="s">
        <v>59</v>
      </c>
      <c r="J2682" s="84">
        <v>8.0</v>
      </c>
      <c r="K2682" s="84" t="s">
        <v>49</v>
      </c>
      <c r="L2682" s="85">
        <v>211545.83</v>
      </c>
      <c r="M2682" s="85">
        <v>131.7</v>
      </c>
      <c r="N2682" s="84"/>
      <c r="O2682" s="86">
        <v>6.0</v>
      </c>
      <c r="P2682" s="85">
        <v>110216.1</v>
      </c>
      <c r="Q2682" s="87"/>
      <c r="R2682" s="88">
        <v>89000.0</v>
      </c>
      <c r="S2682" s="89">
        <v>1229.0</v>
      </c>
      <c r="T2682" s="89">
        <v>18.56507</v>
      </c>
      <c r="U2682" s="74"/>
    </row>
    <row r="2683" hidden="1">
      <c r="A2683" s="83">
        <v>1054.0</v>
      </c>
      <c r="B2683" s="84" t="s">
        <v>58</v>
      </c>
      <c r="C2683" s="84" t="s">
        <v>27</v>
      </c>
      <c r="D2683" s="84" t="s">
        <v>27</v>
      </c>
      <c r="E2683" s="84" t="s">
        <v>27</v>
      </c>
      <c r="F2683" s="84">
        <v>32.0</v>
      </c>
      <c r="G2683" s="84" t="s">
        <v>53</v>
      </c>
      <c r="H2683" s="27">
        <v>11.0</v>
      </c>
      <c r="I2683" s="84" t="s">
        <v>59</v>
      </c>
      <c r="J2683" s="84">
        <v>8.0</v>
      </c>
      <c r="K2683" s="84" t="s">
        <v>50</v>
      </c>
      <c r="L2683" s="85">
        <v>137310.8</v>
      </c>
      <c r="M2683" s="85">
        <v>42204.61</v>
      </c>
      <c r="N2683" s="84"/>
      <c r="O2683" s="86">
        <v>35.0</v>
      </c>
      <c r="P2683" s="85">
        <v>301366.87</v>
      </c>
      <c r="Q2683" s="87"/>
      <c r="R2683" s="88">
        <v>1.7345E7</v>
      </c>
      <c r="S2683" s="89">
        <v>19670.0</v>
      </c>
      <c r="T2683" s="89">
        <v>23.34904</v>
      </c>
      <c r="U2683" s="74"/>
    </row>
    <row r="2684" hidden="1">
      <c r="A2684" s="83">
        <v>1055.0</v>
      </c>
      <c r="B2684" s="84" t="s">
        <v>58</v>
      </c>
      <c r="C2684" s="84" t="s">
        <v>27</v>
      </c>
      <c r="D2684" s="84" t="s">
        <v>27</v>
      </c>
      <c r="E2684" s="84" t="s">
        <v>27</v>
      </c>
      <c r="F2684" s="84">
        <v>32.0</v>
      </c>
      <c r="G2684" s="84" t="s">
        <v>53</v>
      </c>
      <c r="H2684" s="27">
        <v>11.0</v>
      </c>
      <c r="I2684" s="84" t="s">
        <v>59</v>
      </c>
      <c r="J2684" s="84">
        <v>8.0</v>
      </c>
      <c r="K2684" s="84" t="s">
        <v>51</v>
      </c>
      <c r="L2684" s="85"/>
      <c r="M2684" s="85"/>
      <c r="N2684" s="84"/>
      <c r="O2684" s="86"/>
      <c r="P2684" s="85"/>
      <c r="Q2684" s="96"/>
      <c r="R2684" s="88"/>
      <c r="S2684" s="89"/>
      <c r="T2684" s="89"/>
      <c r="U2684" s="74"/>
    </row>
    <row r="2685" hidden="1">
      <c r="A2685" s="83">
        <v>1056.0</v>
      </c>
      <c r="B2685" s="84" t="s">
        <v>58</v>
      </c>
      <c r="C2685" s="84" t="s">
        <v>27</v>
      </c>
      <c r="D2685" s="84" t="s">
        <v>27</v>
      </c>
      <c r="E2685" s="84" t="s">
        <v>27</v>
      </c>
      <c r="F2685" s="84">
        <v>32.0</v>
      </c>
      <c r="G2685" s="84" t="s">
        <v>53</v>
      </c>
      <c r="H2685" s="27">
        <v>11.0</v>
      </c>
      <c r="I2685" s="84" t="s">
        <v>59</v>
      </c>
      <c r="J2685" s="84">
        <v>8.0</v>
      </c>
      <c r="K2685" s="84" t="s">
        <v>52</v>
      </c>
      <c r="L2685" s="85"/>
      <c r="M2685" s="85"/>
      <c r="N2685" s="84"/>
      <c r="O2685" s="86"/>
      <c r="P2685" s="85"/>
      <c r="Q2685" s="96"/>
      <c r="R2685" s="88"/>
      <c r="S2685" s="89"/>
      <c r="T2685" s="89"/>
      <c r="U2685" s="74"/>
    </row>
    <row r="2686">
      <c r="A2686" s="97">
        <v>969.0</v>
      </c>
      <c r="B2686" s="97" t="s">
        <v>58</v>
      </c>
      <c r="C2686" s="97" t="s">
        <v>27</v>
      </c>
      <c r="D2686" s="97" t="s">
        <v>27</v>
      </c>
      <c r="E2686" s="98" t="s">
        <v>28</v>
      </c>
      <c r="F2686" s="98">
        <v>64.0</v>
      </c>
      <c r="G2686" s="98">
        <v>3090.0</v>
      </c>
      <c r="H2686" s="34">
        <v>24.0</v>
      </c>
      <c r="I2686" s="97"/>
      <c r="J2686" s="97">
        <v>1.0</v>
      </c>
      <c r="K2686" s="97" t="s">
        <v>31</v>
      </c>
      <c r="L2686" s="99">
        <v>170.913</v>
      </c>
      <c r="M2686" s="99">
        <v>52.737</v>
      </c>
      <c r="N2686" s="97"/>
      <c r="O2686" s="98">
        <v>2.0</v>
      </c>
      <c r="P2686" s="99">
        <v>2512.52799999999</v>
      </c>
      <c r="Q2686" s="100"/>
      <c r="R2686" s="101">
        <v>12000.0</v>
      </c>
      <c r="S2686" s="74"/>
      <c r="T2686" s="74"/>
      <c r="U2686" s="74"/>
    </row>
    <row r="2687">
      <c r="A2687" s="97">
        <v>970.0</v>
      </c>
      <c r="B2687" s="97" t="s">
        <v>58</v>
      </c>
      <c r="C2687" s="97" t="s">
        <v>27</v>
      </c>
      <c r="D2687" s="97" t="s">
        <v>27</v>
      </c>
      <c r="E2687" s="98" t="s">
        <v>28</v>
      </c>
      <c r="F2687" s="98">
        <v>64.0</v>
      </c>
      <c r="G2687" s="98">
        <v>3090.0</v>
      </c>
      <c r="H2687" s="34">
        <v>24.0</v>
      </c>
      <c r="I2687" s="97"/>
      <c r="J2687" s="97">
        <v>1.0</v>
      </c>
      <c r="K2687" s="97" t="s">
        <v>32</v>
      </c>
      <c r="L2687" s="99">
        <v>1736.933</v>
      </c>
      <c r="M2687" s="99">
        <v>989.492</v>
      </c>
      <c r="N2687" s="97"/>
      <c r="O2687" s="98">
        <v>57.0</v>
      </c>
      <c r="P2687" s="99">
        <v>1912.96</v>
      </c>
      <c r="Q2687" s="100"/>
      <c r="R2687" s="101">
        <v>70000.0</v>
      </c>
      <c r="S2687" s="74"/>
      <c r="T2687" s="74"/>
      <c r="U2687" s="74"/>
    </row>
    <row r="2688">
      <c r="A2688" s="97">
        <v>971.0</v>
      </c>
      <c r="B2688" s="97" t="s">
        <v>58</v>
      </c>
      <c r="C2688" s="97" t="s">
        <v>27</v>
      </c>
      <c r="D2688" s="97" t="s">
        <v>27</v>
      </c>
      <c r="E2688" s="98" t="s">
        <v>28</v>
      </c>
      <c r="F2688" s="98">
        <v>64.0</v>
      </c>
      <c r="G2688" s="98">
        <v>3090.0</v>
      </c>
      <c r="H2688" s="34">
        <v>24.0</v>
      </c>
      <c r="I2688" s="97"/>
      <c r="J2688" s="97">
        <v>1.0</v>
      </c>
      <c r="K2688" s="97" t="s">
        <v>33</v>
      </c>
      <c r="L2688" s="99">
        <v>174.917</v>
      </c>
      <c r="M2688" s="99">
        <v>96.609</v>
      </c>
      <c r="N2688" s="97"/>
      <c r="O2688" s="98">
        <v>6.0</v>
      </c>
      <c r="P2688" s="99">
        <v>676.620999999999</v>
      </c>
      <c r="Q2688" s="100"/>
      <c r="R2688" s="101">
        <v>17000.0</v>
      </c>
      <c r="S2688" s="74"/>
      <c r="T2688" s="74"/>
      <c r="U2688" s="74"/>
    </row>
    <row r="2689">
      <c r="A2689" s="97">
        <v>972.0</v>
      </c>
      <c r="B2689" s="97" t="s">
        <v>58</v>
      </c>
      <c r="C2689" s="97" t="s">
        <v>27</v>
      </c>
      <c r="D2689" s="97" t="s">
        <v>27</v>
      </c>
      <c r="E2689" s="98" t="s">
        <v>28</v>
      </c>
      <c r="F2689" s="98">
        <v>64.0</v>
      </c>
      <c r="G2689" s="98">
        <v>3090.0</v>
      </c>
      <c r="H2689" s="34">
        <v>24.0</v>
      </c>
      <c r="I2689" s="97"/>
      <c r="J2689" s="97">
        <v>1.0</v>
      </c>
      <c r="K2689" s="97" t="s">
        <v>34</v>
      </c>
      <c r="L2689" s="99">
        <v>5591.886</v>
      </c>
      <c r="M2689" s="99">
        <v>13813.419</v>
      </c>
      <c r="N2689" s="97"/>
      <c r="O2689" s="98">
        <v>177.0</v>
      </c>
      <c r="P2689" s="99">
        <v>1517.11999999999</v>
      </c>
      <c r="Q2689" s="100"/>
      <c r="R2689" s="102">
        <v>134000.0</v>
      </c>
      <c r="S2689" s="74"/>
      <c r="T2689" s="74"/>
      <c r="U2689" s="74"/>
    </row>
    <row r="2690">
      <c r="A2690" s="97">
        <v>973.0</v>
      </c>
      <c r="B2690" s="97" t="s">
        <v>58</v>
      </c>
      <c r="C2690" s="97" t="s">
        <v>27</v>
      </c>
      <c r="D2690" s="97" t="s">
        <v>27</v>
      </c>
      <c r="E2690" s="98" t="s">
        <v>28</v>
      </c>
      <c r="F2690" s="98">
        <v>64.0</v>
      </c>
      <c r="G2690" s="98">
        <v>3090.0</v>
      </c>
      <c r="H2690" s="34">
        <v>24.0</v>
      </c>
      <c r="I2690" s="97"/>
      <c r="J2690" s="97">
        <v>1.0</v>
      </c>
      <c r="K2690" s="97" t="s">
        <v>35</v>
      </c>
      <c r="L2690" s="99">
        <v>180.226</v>
      </c>
      <c r="M2690" s="99">
        <v>65.537</v>
      </c>
      <c r="N2690" s="97"/>
      <c r="O2690" s="98">
        <v>175.0</v>
      </c>
      <c r="P2690" s="99">
        <v>1608.643</v>
      </c>
      <c r="Q2690" s="100"/>
      <c r="R2690" s="101">
        <v>13000.0</v>
      </c>
      <c r="S2690" s="74"/>
      <c r="T2690" s="74"/>
      <c r="U2690" s="74"/>
    </row>
    <row r="2691">
      <c r="A2691" s="97">
        <v>974.0</v>
      </c>
      <c r="B2691" s="97" t="s">
        <v>58</v>
      </c>
      <c r="C2691" s="97" t="s">
        <v>27</v>
      </c>
      <c r="D2691" s="97" t="s">
        <v>27</v>
      </c>
      <c r="E2691" s="98" t="s">
        <v>28</v>
      </c>
      <c r="F2691" s="98">
        <v>64.0</v>
      </c>
      <c r="G2691" s="98">
        <v>3090.0</v>
      </c>
      <c r="H2691" s="34">
        <v>24.0</v>
      </c>
      <c r="I2691" s="97"/>
      <c r="J2691" s="97">
        <v>1.0</v>
      </c>
      <c r="K2691" s="97" t="s">
        <v>36</v>
      </c>
      <c r="L2691" s="99">
        <v>62.113</v>
      </c>
      <c r="M2691" s="99">
        <v>155.844</v>
      </c>
      <c r="N2691" s="97"/>
      <c r="O2691" s="98">
        <v>1.0</v>
      </c>
      <c r="P2691" s="99">
        <v>230.692</v>
      </c>
      <c r="Q2691" s="100"/>
      <c r="R2691" s="101">
        <v>6000.0</v>
      </c>
      <c r="S2691" s="74"/>
      <c r="T2691" s="74"/>
      <c r="U2691" s="74"/>
    </row>
    <row r="2692">
      <c r="A2692" s="97">
        <v>975.0</v>
      </c>
      <c r="B2692" s="97" t="s">
        <v>58</v>
      </c>
      <c r="C2692" s="97" t="s">
        <v>27</v>
      </c>
      <c r="D2692" s="97" t="s">
        <v>27</v>
      </c>
      <c r="E2692" s="98" t="s">
        <v>28</v>
      </c>
      <c r="F2692" s="98">
        <v>64.0</v>
      </c>
      <c r="G2692" s="98">
        <v>3090.0</v>
      </c>
      <c r="H2692" s="34">
        <v>24.0</v>
      </c>
      <c r="I2692" s="97"/>
      <c r="J2692" s="97">
        <v>1.0</v>
      </c>
      <c r="K2692" s="97" t="s">
        <v>37</v>
      </c>
      <c r="L2692" s="99">
        <v>179.653</v>
      </c>
      <c r="M2692" s="99">
        <v>68.642</v>
      </c>
      <c r="N2692" s="97"/>
      <c r="O2692" s="98">
        <v>12.0</v>
      </c>
      <c r="P2692" s="99">
        <v>1470.26999999999</v>
      </c>
      <c r="Q2692" s="100"/>
      <c r="R2692" s="102">
        <v>13000.0</v>
      </c>
      <c r="S2692" s="74"/>
      <c r="T2692" s="74"/>
      <c r="U2692" s="74"/>
    </row>
    <row r="2693">
      <c r="A2693" s="97">
        <v>976.0</v>
      </c>
      <c r="B2693" s="97" t="s">
        <v>58</v>
      </c>
      <c r="C2693" s="97" t="s">
        <v>27</v>
      </c>
      <c r="D2693" s="97" t="s">
        <v>27</v>
      </c>
      <c r="E2693" s="98" t="s">
        <v>28</v>
      </c>
      <c r="F2693" s="98">
        <v>64.0</v>
      </c>
      <c r="G2693" s="98">
        <v>3090.0</v>
      </c>
      <c r="H2693" s="34">
        <v>24.0</v>
      </c>
      <c r="I2693" s="97"/>
      <c r="J2693" s="97">
        <v>1.0</v>
      </c>
      <c r="K2693" s="97" t="s">
        <v>38</v>
      </c>
      <c r="L2693" s="99">
        <v>426.538</v>
      </c>
      <c r="M2693" s="99">
        <v>169.155</v>
      </c>
      <c r="N2693" s="97"/>
      <c r="O2693" s="98">
        <v>191.0</v>
      </c>
      <c r="P2693" s="99">
        <v>2365.74099999999</v>
      </c>
      <c r="Q2693" s="100"/>
      <c r="R2693" s="101">
        <v>22000.0</v>
      </c>
      <c r="S2693" s="74"/>
      <c r="T2693" s="74"/>
      <c r="U2693" s="74"/>
    </row>
    <row r="2694">
      <c r="A2694" s="97">
        <v>977.0</v>
      </c>
      <c r="B2694" s="97" t="s">
        <v>58</v>
      </c>
      <c r="C2694" s="97" t="s">
        <v>27</v>
      </c>
      <c r="D2694" s="97" t="s">
        <v>27</v>
      </c>
      <c r="E2694" s="98" t="s">
        <v>28</v>
      </c>
      <c r="F2694" s="98">
        <v>64.0</v>
      </c>
      <c r="G2694" s="98">
        <v>3090.0</v>
      </c>
      <c r="H2694" s="34">
        <v>24.0</v>
      </c>
      <c r="I2694" s="97"/>
      <c r="J2694" s="97">
        <v>1.0</v>
      </c>
      <c r="K2694" s="97" t="s">
        <v>39</v>
      </c>
      <c r="L2694" s="99">
        <v>183.682</v>
      </c>
      <c r="M2694" s="99">
        <v>58.015</v>
      </c>
      <c r="N2694" s="97"/>
      <c r="O2694" s="98">
        <v>12.0</v>
      </c>
      <c r="P2694" s="99">
        <v>5519.082</v>
      </c>
      <c r="Q2694" s="100"/>
      <c r="R2694" s="101">
        <v>15000.0</v>
      </c>
      <c r="S2694" s="74"/>
      <c r="T2694" s="74"/>
      <c r="U2694" s="74"/>
    </row>
    <row r="2695">
      <c r="A2695" s="97">
        <v>978.0</v>
      </c>
      <c r="B2695" s="97" t="s">
        <v>58</v>
      </c>
      <c r="C2695" s="97" t="s">
        <v>27</v>
      </c>
      <c r="D2695" s="97" t="s">
        <v>27</v>
      </c>
      <c r="E2695" s="98" t="s">
        <v>28</v>
      </c>
      <c r="F2695" s="98">
        <v>64.0</v>
      </c>
      <c r="G2695" s="98">
        <v>3090.0</v>
      </c>
      <c r="H2695" s="34">
        <v>24.0</v>
      </c>
      <c r="I2695" s="97"/>
      <c r="J2695" s="97">
        <v>1.0</v>
      </c>
      <c r="K2695" s="97" t="s">
        <v>40</v>
      </c>
      <c r="L2695" s="99">
        <v>176.577</v>
      </c>
      <c r="M2695" s="99">
        <v>390.022</v>
      </c>
      <c r="N2695" s="97"/>
      <c r="O2695" s="98">
        <v>8.0</v>
      </c>
      <c r="P2695" s="99">
        <v>1241.65499999999</v>
      </c>
      <c r="Q2695" s="100"/>
      <c r="R2695" s="102">
        <v>24000.0</v>
      </c>
      <c r="S2695" s="74"/>
      <c r="T2695" s="74"/>
      <c r="U2695" s="74"/>
    </row>
    <row r="2696">
      <c r="A2696" s="97">
        <v>979.0</v>
      </c>
      <c r="B2696" s="97" t="s">
        <v>58</v>
      </c>
      <c r="C2696" s="97" t="s">
        <v>27</v>
      </c>
      <c r="D2696" s="97" t="s">
        <v>27</v>
      </c>
      <c r="E2696" s="98" t="s">
        <v>28</v>
      </c>
      <c r="F2696" s="98">
        <v>64.0</v>
      </c>
      <c r="G2696" s="98">
        <v>3090.0</v>
      </c>
      <c r="H2696" s="34">
        <v>24.0</v>
      </c>
      <c r="I2696" s="97"/>
      <c r="J2696" s="97">
        <v>1.0</v>
      </c>
      <c r="K2696" s="97" t="s">
        <v>41</v>
      </c>
      <c r="L2696" s="99">
        <v>923.6</v>
      </c>
      <c r="M2696" s="99">
        <v>784.529</v>
      </c>
      <c r="N2696" s="97"/>
      <c r="O2696" s="98">
        <v>28.0</v>
      </c>
      <c r="P2696" s="99">
        <v>727.566</v>
      </c>
      <c r="Q2696" s="100"/>
      <c r="R2696" s="101">
        <v>29000.0</v>
      </c>
      <c r="S2696" s="74"/>
      <c r="T2696" s="74"/>
      <c r="U2696" s="74"/>
    </row>
    <row r="2697">
      <c r="A2697" s="97">
        <v>980.0</v>
      </c>
      <c r="B2697" s="97" t="s">
        <v>58</v>
      </c>
      <c r="C2697" s="97" t="s">
        <v>27</v>
      </c>
      <c r="D2697" s="97" t="s">
        <v>27</v>
      </c>
      <c r="E2697" s="98" t="s">
        <v>28</v>
      </c>
      <c r="F2697" s="98">
        <v>64.0</v>
      </c>
      <c r="G2697" s="98">
        <v>3090.0</v>
      </c>
      <c r="H2697" s="34">
        <v>24.0</v>
      </c>
      <c r="I2697" s="97"/>
      <c r="J2697" s="97">
        <v>1.0</v>
      </c>
      <c r="K2697" s="97" t="s">
        <v>42</v>
      </c>
      <c r="L2697" s="99">
        <v>172.611</v>
      </c>
      <c r="M2697" s="99">
        <v>56.545</v>
      </c>
      <c r="N2697" s="97"/>
      <c r="O2697" s="98">
        <v>167.0</v>
      </c>
      <c r="P2697" s="99">
        <v>818.349</v>
      </c>
      <c r="Q2697" s="100"/>
      <c r="R2697" s="101">
        <v>12000.0</v>
      </c>
      <c r="S2697" s="74"/>
      <c r="T2697" s="74"/>
      <c r="U2697" s="74"/>
    </row>
    <row r="2698">
      <c r="A2698" s="97">
        <v>981.0</v>
      </c>
      <c r="B2698" s="97" t="s">
        <v>58</v>
      </c>
      <c r="C2698" s="97" t="s">
        <v>27</v>
      </c>
      <c r="D2698" s="97" t="s">
        <v>27</v>
      </c>
      <c r="E2698" s="98" t="s">
        <v>28</v>
      </c>
      <c r="F2698" s="98">
        <v>64.0</v>
      </c>
      <c r="G2698" s="98">
        <v>3090.0</v>
      </c>
      <c r="H2698" s="34">
        <v>24.0</v>
      </c>
      <c r="I2698" s="97"/>
      <c r="J2698" s="97">
        <v>1.0</v>
      </c>
      <c r="K2698" s="97" t="s">
        <v>43</v>
      </c>
      <c r="L2698" s="99">
        <v>404.105</v>
      </c>
      <c r="M2698" s="99">
        <v>395.656</v>
      </c>
      <c r="N2698" s="97"/>
      <c r="O2698" s="98">
        <v>167.0</v>
      </c>
      <c r="P2698" s="99">
        <v>3604088.819</v>
      </c>
      <c r="Q2698" s="100"/>
      <c r="R2698" s="101">
        <v>3656000.0</v>
      </c>
      <c r="S2698" s="74"/>
      <c r="T2698" s="74"/>
      <c r="U2698" s="74"/>
    </row>
    <row r="2699">
      <c r="A2699" s="97">
        <v>982.0</v>
      </c>
      <c r="B2699" s="97" t="s">
        <v>58</v>
      </c>
      <c r="C2699" s="97" t="s">
        <v>27</v>
      </c>
      <c r="D2699" s="97" t="s">
        <v>27</v>
      </c>
      <c r="E2699" s="98" t="s">
        <v>28</v>
      </c>
      <c r="F2699" s="98">
        <v>64.0</v>
      </c>
      <c r="G2699" s="98">
        <v>3090.0</v>
      </c>
      <c r="H2699" s="34">
        <v>24.0</v>
      </c>
      <c r="I2699" s="97"/>
      <c r="J2699" s="97">
        <v>1.0</v>
      </c>
      <c r="K2699" s="97" t="s">
        <v>44</v>
      </c>
      <c r="L2699" s="99">
        <v>246.95</v>
      </c>
      <c r="M2699" s="99">
        <v>314.534</v>
      </c>
      <c r="N2699" s="97"/>
      <c r="O2699" s="98">
        <v>5.0</v>
      </c>
      <c r="P2699" s="99">
        <v>395.752</v>
      </c>
      <c r="Q2699" s="100"/>
      <c r="R2699" s="101">
        <v>11000.0</v>
      </c>
      <c r="S2699" s="74"/>
      <c r="T2699" s="74"/>
      <c r="U2699" s="74"/>
    </row>
    <row r="2700">
      <c r="A2700" s="97">
        <v>983.0</v>
      </c>
      <c r="B2700" s="97" t="s">
        <v>58</v>
      </c>
      <c r="C2700" s="97" t="s">
        <v>27</v>
      </c>
      <c r="D2700" s="97" t="s">
        <v>27</v>
      </c>
      <c r="E2700" s="98" t="s">
        <v>28</v>
      </c>
      <c r="F2700" s="98">
        <v>64.0</v>
      </c>
      <c r="G2700" s="98">
        <v>3090.0</v>
      </c>
      <c r="H2700" s="34">
        <v>24.0</v>
      </c>
      <c r="I2700" s="97"/>
      <c r="J2700" s="97">
        <v>1.0</v>
      </c>
      <c r="K2700" s="97" t="s">
        <v>45</v>
      </c>
      <c r="L2700" s="99">
        <v>668.234</v>
      </c>
      <c r="M2700" s="99">
        <v>4242.289</v>
      </c>
      <c r="N2700" s="97"/>
      <c r="O2700" s="98">
        <v>338.0</v>
      </c>
      <c r="P2700" s="99">
        <v>1389.342</v>
      </c>
      <c r="Q2700" s="100"/>
      <c r="R2700" s="102">
        <v>79000.0</v>
      </c>
      <c r="S2700" s="74"/>
      <c r="T2700" s="74"/>
      <c r="U2700" s="74"/>
    </row>
    <row r="2701">
      <c r="A2701" s="97">
        <v>984.0</v>
      </c>
      <c r="B2701" s="97" t="s">
        <v>58</v>
      </c>
      <c r="C2701" s="97" t="s">
        <v>27</v>
      </c>
      <c r="D2701" s="97" t="s">
        <v>27</v>
      </c>
      <c r="E2701" s="98" t="s">
        <v>28</v>
      </c>
      <c r="F2701" s="98">
        <v>64.0</v>
      </c>
      <c r="G2701" s="98">
        <v>3090.0</v>
      </c>
      <c r="H2701" s="34">
        <v>24.0</v>
      </c>
      <c r="I2701" s="97"/>
      <c r="J2701" s="97">
        <v>1.0</v>
      </c>
      <c r="K2701" s="97" t="s">
        <v>46</v>
      </c>
      <c r="L2701" s="99">
        <v>1405.405</v>
      </c>
      <c r="M2701" s="99">
        <v>33294.983</v>
      </c>
      <c r="N2701" s="97"/>
      <c r="O2701" s="98">
        <v>6.0</v>
      </c>
      <c r="P2701" s="99">
        <v>364.581999999999</v>
      </c>
      <c r="Q2701" s="100"/>
      <c r="R2701" s="101">
        <v>231000.0</v>
      </c>
      <c r="S2701" s="74"/>
      <c r="T2701" s="74"/>
      <c r="U2701" s="74"/>
    </row>
    <row r="2702">
      <c r="A2702" s="97">
        <v>985.0</v>
      </c>
      <c r="B2702" s="97" t="s">
        <v>58</v>
      </c>
      <c r="C2702" s="97" t="s">
        <v>27</v>
      </c>
      <c r="D2702" s="97" t="s">
        <v>27</v>
      </c>
      <c r="E2702" s="98" t="s">
        <v>28</v>
      </c>
      <c r="F2702" s="98">
        <v>64.0</v>
      </c>
      <c r="G2702" s="98">
        <v>3090.0</v>
      </c>
      <c r="H2702" s="34">
        <v>24.0</v>
      </c>
      <c r="I2702" s="97"/>
      <c r="J2702" s="97">
        <v>1.0</v>
      </c>
      <c r="K2702" s="97" t="s">
        <v>47</v>
      </c>
      <c r="L2702" s="99">
        <v>934.93</v>
      </c>
      <c r="M2702" s="99">
        <v>1400.347</v>
      </c>
      <c r="N2702" s="97"/>
      <c r="O2702" s="98">
        <v>11.0</v>
      </c>
      <c r="P2702" s="99">
        <v>1925.85999999999</v>
      </c>
      <c r="Q2702" s="100"/>
      <c r="R2702" s="101">
        <v>57000.0</v>
      </c>
      <c r="S2702" s="74"/>
      <c r="T2702" s="74"/>
      <c r="U2702" s="74"/>
    </row>
    <row r="2703">
      <c r="A2703" s="97">
        <v>986.0</v>
      </c>
      <c r="B2703" s="97" t="s">
        <v>58</v>
      </c>
      <c r="C2703" s="97" t="s">
        <v>27</v>
      </c>
      <c r="D2703" s="97" t="s">
        <v>27</v>
      </c>
      <c r="E2703" s="98" t="s">
        <v>28</v>
      </c>
      <c r="F2703" s="98">
        <v>64.0</v>
      </c>
      <c r="G2703" s="98">
        <v>3090.0</v>
      </c>
      <c r="H2703" s="34">
        <v>24.0</v>
      </c>
      <c r="I2703" s="97"/>
      <c r="J2703" s="97">
        <v>1.0</v>
      </c>
      <c r="K2703" s="97" t="s">
        <v>48</v>
      </c>
      <c r="L2703" s="99">
        <v>10066.981</v>
      </c>
      <c r="M2703" s="99">
        <v>13699.241</v>
      </c>
      <c r="N2703" s="97"/>
      <c r="O2703" s="98">
        <v>16.0</v>
      </c>
      <c r="P2703" s="99">
        <v>1466.68699999999</v>
      </c>
      <c r="Q2703" s="100"/>
      <c r="R2703" s="101">
        <v>197000.0</v>
      </c>
      <c r="S2703" s="74"/>
      <c r="T2703" s="74"/>
      <c r="U2703" s="74"/>
    </row>
    <row r="2704">
      <c r="A2704" s="97">
        <v>987.0</v>
      </c>
      <c r="B2704" s="97" t="s">
        <v>58</v>
      </c>
      <c r="C2704" s="97" t="s">
        <v>27</v>
      </c>
      <c r="D2704" s="97" t="s">
        <v>27</v>
      </c>
      <c r="E2704" s="98" t="s">
        <v>28</v>
      </c>
      <c r="F2704" s="98">
        <v>64.0</v>
      </c>
      <c r="G2704" s="98">
        <v>3090.0</v>
      </c>
      <c r="H2704" s="34">
        <v>24.0</v>
      </c>
      <c r="I2704" s="97"/>
      <c r="J2704" s="97">
        <v>1.0</v>
      </c>
      <c r="K2704" s="97" t="s">
        <v>49</v>
      </c>
      <c r="L2704" s="99">
        <v>63.428</v>
      </c>
      <c r="M2704" s="99">
        <v>157.956</v>
      </c>
      <c r="N2704" s="97"/>
      <c r="O2704" s="98">
        <v>3.0</v>
      </c>
      <c r="P2704" s="99">
        <v>1420.923</v>
      </c>
      <c r="Q2704" s="100"/>
      <c r="R2704" s="101">
        <v>10000.0</v>
      </c>
      <c r="S2704" s="74"/>
      <c r="T2704" s="74"/>
      <c r="U2704" s="74"/>
    </row>
    <row r="2705">
      <c r="A2705" s="97">
        <v>988.0</v>
      </c>
      <c r="B2705" s="97" t="s">
        <v>58</v>
      </c>
      <c r="C2705" s="97" t="s">
        <v>27</v>
      </c>
      <c r="D2705" s="97" t="s">
        <v>27</v>
      </c>
      <c r="E2705" s="98" t="s">
        <v>28</v>
      </c>
      <c r="F2705" s="98">
        <v>64.0</v>
      </c>
      <c r="G2705" s="98">
        <v>3090.0</v>
      </c>
      <c r="H2705" s="34">
        <v>24.0</v>
      </c>
      <c r="I2705" s="97"/>
      <c r="J2705" s="97">
        <v>1.0</v>
      </c>
      <c r="K2705" s="97" t="s">
        <v>50</v>
      </c>
      <c r="L2705" s="99">
        <v>3507.46</v>
      </c>
      <c r="M2705" s="99">
        <v>4239.092</v>
      </c>
      <c r="N2705" s="97"/>
      <c r="O2705" s="98">
        <v>21.0</v>
      </c>
      <c r="P2705" s="99">
        <v>4764.827</v>
      </c>
      <c r="Q2705" s="100"/>
      <c r="R2705" s="101">
        <v>258000.0</v>
      </c>
      <c r="S2705" s="74"/>
      <c r="T2705" s="74"/>
      <c r="U2705" s="74"/>
    </row>
    <row r="2706">
      <c r="A2706" s="97">
        <v>989.0</v>
      </c>
      <c r="B2706" s="97" t="s">
        <v>58</v>
      </c>
      <c r="C2706" s="97" t="s">
        <v>27</v>
      </c>
      <c r="D2706" s="97" t="s">
        <v>27</v>
      </c>
      <c r="E2706" s="98" t="s">
        <v>28</v>
      </c>
      <c r="F2706" s="98">
        <v>64.0</v>
      </c>
      <c r="G2706" s="98">
        <v>3090.0</v>
      </c>
      <c r="H2706" s="34">
        <v>24.0</v>
      </c>
      <c r="I2706" s="97"/>
      <c r="J2706" s="97">
        <v>1.0</v>
      </c>
      <c r="K2706" s="97" t="s">
        <v>51</v>
      </c>
      <c r="L2706" s="99"/>
      <c r="M2706" s="99"/>
      <c r="N2706" s="97"/>
      <c r="O2706" s="98"/>
      <c r="P2706" s="99"/>
      <c r="Q2706" s="100"/>
      <c r="R2706" s="101"/>
      <c r="S2706" s="74"/>
      <c r="T2706" s="74"/>
      <c r="U2706" s="74"/>
    </row>
    <row r="2707">
      <c r="A2707" s="97">
        <v>990.0</v>
      </c>
      <c r="B2707" s="97" t="s">
        <v>58</v>
      </c>
      <c r="C2707" s="97" t="s">
        <v>27</v>
      </c>
      <c r="D2707" s="97" t="s">
        <v>27</v>
      </c>
      <c r="E2707" s="98" t="s">
        <v>28</v>
      </c>
      <c r="F2707" s="98">
        <v>64.0</v>
      </c>
      <c r="G2707" s="98">
        <v>3090.0</v>
      </c>
      <c r="H2707" s="34">
        <v>24.0</v>
      </c>
      <c r="I2707" s="97"/>
      <c r="J2707" s="97">
        <v>1.0</v>
      </c>
      <c r="K2707" s="97" t="s">
        <v>52</v>
      </c>
      <c r="L2707" s="99"/>
      <c r="M2707" s="99"/>
      <c r="N2707" s="97"/>
      <c r="O2707" s="98"/>
      <c r="P2707" s="99"/>
      <c r="Q2707" s="100"/>
      <c r="R2707" s="101"/>
      <c r="S2707" s="74"/>
      <c r="T2707" s="74"/>
      <c r="U2707" s="74"/>
    </row>
    <row r="2708">
      <c r="A2708" s="97">
        <v>991.0</v>
      </c>
      <c r="B2708" s="97" t="s">
        <v>58</v>
      </c>
      <c r="C2708" s="97" t="s">
        <v>27</v>
      </c>
      <c r="D2708" s="97" t="s">
        <v>27</v>
      </c>
      <c r="E2708" s="98" t="s">
        <v>28</v>
      </c>
      <c r="F2708" s="98">
        <v>64.0</v>
      </c>
      <c r="G2708" s="98">
        <v>3090.0</v>
      </c>
      <c r="H2708" s="34">
        <v>24.0</v>
      </c>
      <c r="I2708" s="97"/>
      <c r="J2708" s="97">
        <v>2.0</v>
      </c>
      <c r="K2708" s="97" t="s">
        <v>31</v>
      </c>
      <c r="L2708" s="99">
        <v>171.588</v>
      </c>
      <c r="M2708" s="99">
        <v>53.185</v>
      </c>
      <c r="N2708" s="97"/>
      <c r="O2708" s="98">
        <v>2.0</v>
      </c>
      <c r="P2708" s="99">
        <v>4835.45399999999</v>
      </c>
      <c r="Q2708" s="100"/>
      <c r="R2708" s="101">
        <v>14000.0</v>
      </c>
      <c r="S2708" s="74"/>
      <c r="T2708" s="74"/>
      <c r="U2708" s="74"/>
    </row>
    <row r="2709">
      <c r="A2709" s="97">
        <v>992.0</v>
      </c>
      <c r="B2709" s="97" t="s">
        <v>58</v>
      </c>
      <c r="C2709" s="97" t="s">
        <v>27</v>
      </c>
      <c r="D2709" s="97" t="s">
        <v>27</v>
      </c>
      <c r="E2709" s="98" t="s">
        <v>28</v>
      </c>
      <c r="F2709" s="98">
        <v>64.0</v>
      </c>
      <c r="G2709" s="98">
        <v>3090.0</v>
      </c>
      <c r="H2709" s="34">
        <v>24.0</v>
      </c>
      <c r="I2709" s="97"/>
      <c r="J2709" s="97">
        <v>2.0</v>
      </c>
      <c r="K2709" s="97" t="s">
        <v>32</v>
      </c>
      <c r="L2709" s="99">
        <v>2272.946</v>
      </c>
      <c r="M2709" s="99">
        <v>1488.894</v>
      </c>
      <c r="N2709" s="97"/>
      <c r="O2709" s="98">
        <v>57.0</v>
      </c>
      <c r="P2709" s="99">
        <v>2621.16899999999</v>
      </c>
      <c r="Q2709" s="100"/>
      <c r="R2709" s="101">
        <v>86000.0</v>
      </c>
      <c r="S2709" s="74"/>
      <c r="T2709" s="74"/>
      <c r="U2709" s="74"/>
    </row>
    <row r="2710">
      <c r="A2710" s="97">
        <v>993.0</v>
      </c>
      <c r="B2710" s="97" t="s">
        <v>58</v>
      </c>
      <c r="C2710" s="97" t="s">
        <v>27</v>
      </c>
      <c r="D2710" s="97" t="s">
        <v>27</v>
      </c>
      <c r="E2710" s="98" t="s">
        <v>28</v>
      </c>
      <c r="F2710" s="98">
        <v>64.0</v>
      </c>
      <c r="G2710" s="98">
        <v>3090.0</v>
      </c>
      <c r="H2710" s="34">
        <v>24.0</v>
      </c>
      <c r="I2710" s="97"/>
      <c r="J2710" s="97">
        <v>2.0</v>
      </c>
      <c r="K2710" s="97" t="s">
        <v>33</v>
      </c>
      <c r="L2710" s="99">
        <v>174.784</v>
      </c>
      <c r="M2710" s="99">
        <v>97.505</v>
      </c>
      <c r="N2710" s="97"/>
      <c r="O2710" s="98">
        <v>6.0</v>
      </c>
      <c r="P2710" s="99">
        <v>15608.5619999999</v>
      </c>
      <c r="Q2710" s="100"/>
      <c r="R2710" s="101">
        <v>41000.0</v>
      </c>
      <c r="S2710" s="74"/>
      <c r="T2710" s="74"/>
      <c r="U2710" s="74"/>
    </row>
    <row r="2711">
      <c r="A2711" s="97">
        <v>994.0</v>
      </c>
      <c r="B2711" s="97" t="s">
        <v>58</v>
      </c>
      <c r="C2711" s="97" t="s">
        <v>27</v>
      </c>
      <c r="D2711" s="97" t="s">
        <v>27</v>
      </c>
      <c r="E2711" s="98" t="s">
        <v>28</v>
      </c>
      <c r="F2711" s="98">
        <v>64.0</v>
      </c>
      <c r="G2711" s="98">
        <v>3090.0</v>
      </c>
      <c r="H2711" s="34">
        <v>24.0</v>
      </c>
      <c r="I2711" s="97"/>
      <c r="J2711" s="97">
        <v>2.0</v>
      </c>
      <c r="K2711" s="97" t="s">
        <v>34</v>
      </c>
      <c r="L2711" s="99">
        <v>10579.857</v>
      </c>
      <c r="M2711" s="99">
        <v>26848.173</v>
      </c>
      <c r="N2711" s="97"/>
      <c r="O2711" s="98">
        <v>177.0</v>
      </c>
      <c r="P2711" s="99">
        <v>2281.358</v>
      </c>
      <c r="Q2711" s="100"/>
      <c r="R2711" s="102">
        <v>229000.0</v>
      </c>
      <c r="S2711" s="74"/>
      <c r="T2711" s="74"/>
      <c r="U2711" s="74"/>
    </row>
    <row r="2712">
      <c r="A2712" s="97">
        <v>995.0</v>
      </c>
      <c r="B2712" s="97" t="s">
        <v>58</v>
      </c>
      <c r="C2712" s="97" t="s">
        <v>27</v>
      </c>
      <c r="D2712" s="97" t="s">
        <v>27</v>
      </c>
      <c r="E2712" s="98" t="s">
        <v>28</v>
      </c>
      <c r="F2712" s="98">
        <v>64.0</v>
      </c>
      <c r="G2712" s="98">
        <v>3090.0</v>
      </c>
      <c r="H2712" s="34">
        <v>24.0</v>
      </c>
      <c r="I2712" s="97"/>
      <c r="J2712" s="97">
        <v>2.0</v>
      </c>
      <c r="K2712" s="97" t="s">
        <v>35</v>
      </c>
      <c r="L2712" s="99">
        <v>180.42</v>
      </c>
      <c r="M2712" s="99">
        <v>64.289</v>
      </c>
      <c r="N2712" s="97"/>
      <c r="O2712" s="98">
        <v>175.0</v>
      </c>
      <c r="P2712" s="99">
        <v>2549.93699999999</v>
      </c>
      <c r="Q2712" s="100"/>
      <c r="R2712" s="101">
        <v>15000.0</v>
      </c>
      <c r="S2712" s="74"/>
      <c r="T2712" s="74"/>
      <c r="U2712" s="74"/>
    </row>
    <row r="2713">
      <c r="A2713" s="97">
        <v>996.0</v>
      </c>
      <c r="B2713" s="97" t="s">
        <v>58</v>
      </c>
      <c r="C2713" s="97" t="s">
        <v>27</v>
      </c>
      <c r="D2713" s="97" t="s">
        <v>27</v>
      </c>
      <c r="E2713" s="98" t="s">
        <v>28</v>
      </c>
      <c r="F2713" s="98">
        <v>64.0</v>
      </c>
      <c r="G2713" s="98">
        <v>3090.0</v>
      </c>
      <c r="H2713" s="34">
        <v>24.0</v>
      </c>
      <c r="I2713" s="97"/>
      <c r="J2713" s="97">
        <v>2.0</v>
      </c>
      <c r="K2713" s="97" t="s">
        <v>36</v>
      </c>
      <c r="L2713" s="99">
        <v>61.697</v>
      </c>
      <c r="M2713" s="99">
        <v>156.035</v>
      </c>
      <c r="N2713" s="97"/>
      <c r="O2713" s="98">
        <v>1.0</v>
      </c>
      <c r="P2713" s="99">
        <v>377.863999999999</v>
      </c>
      <c r="Q2713" s="100"/>
      <c r="R2713" s="101">
        <v>6000.0</v>
      </c>
      <c r="S2713" s="74"/>
      <c r="T2713" s="74"/>
      <c r="U2713" s="74"/>
    </row>
    <row r="2714">
      <c r="A2714" s="97">
        <v>997.0</v>
      </c>
      <c r="B2714" s="97" t="s">
        <v>58</v>
      </c>
      <c r="C2714" s="97" t="s">
        <v>27</v>
      </c>
      <c r="D2714" s="97" t="s">
        <v>27</v>
      </c>
      <c r="E2714" s="98" t="s">
        <v>28</v>
      </c>
      <c r="F2714" s="98">
        <v>64.0</v>
      </c>
      <c r="G2714" s="98">
        <v>3090.0</v>
      </c>
      <c r="H2714" s="34">
        <v>24.0</v>
      </c>
      <c r="I2714" s="97"/>
      <c r="J2714" s="97">
        <v>2.0</v>
      </c>
      <c r="K2714" s="97" t="s">
        <v>37</v>
      </c>
      <c r="L2714" s="99">
        <v>180.004</v>
      </c>
      <c r="M2714" s="99">
        <v>69.473</v>
      </c>
      <c r="N2714" s="97"/>
      <c r="O2714" s="98">
        <v>12.0</v>
      </c>
      <c r="P2714" s="99">
        <v>2508.114</v>
      </c>
      <c r="Q2714" s="100"/>
      <c r="R2714" s="101">
        <v>11000.0</v>
      </c>
      <c r="S2714" s="74"/>
      <c r="T2714" s="74"/>
      <c r="U2714" s="74"/>
    </row>
    <row r="2715">
      <c r="A2715" s="97">
        <v>998.0</v>
      </c>
      <c r="B2715" s="97" t="s">
        <v>58</v>
      </c>
      <c r="C2715" s="97" t="s">
        <v>27</v>
      </c>
      <c r="D2715" s="97" t="s">
        <v>27</v>
      </c>
      <c r="E2715" s="98" t="s">
        <v>28</v>
      </c>
      <c r="F2715" s="98">
        <v>64.0</v>
      </c>
      <c r="G2715" s="98">
        <v>3090.0</v>
      </c>
      <c r="H2715" s="34">
        <v>24.0</v>
      </c>
      <c r="I2715" s="97"/>
      <c r="J2715" s="97">
        <v>2.0</v>
      </c>
      <c r="K2715" s="97" t="s">
        <v>38</v>
      </c>
      <c r="L2715" s="99">
        <v>415.817</v>
      </c>
      <c r="M2715" s="99">
        <v>169.573</v>
      </c>
      <c r="N2715" s="97"/>
      <c r="O2715" s="98">
        <v>191.0</v>
      </c>
      <c r="P2715" s="99">
        <v>4141.33299999999</v>
      </c>
      <c r="Q2715" s="100"/>
      <c r="R2715" s="101">
        <v>22000.0</v>
      </c>
      <c r="S2715" s="74"/>
      <c r="T2715" s="74"/>
      <c r="U2715" s="74"/>
    </row>
    <row r="2716">
      <c r="A2716" s="97">
        <v>999.0</v>
      </c>
      <c r="B2716" s="97" t="s">
        <v>58</v>
      </c>
      <c r="C2716" s="97" t="s">
        <v>27</v>
      </c>
      <c r="D2716" s="97" t="s">
        <v>27</v>
      </c>
      <c r="E2716" s="98" t="s">
        <v>28</v>
      </c>
      <c r="F2716" s="98">
        <v>64.0</v>
      </c>
      <c r="G2716" s="98">
        <v>3090.0</v>
      </c>
      <c r="H2716" s="34">
        <v>24.0</v>
      </c>
      <c r="I2716" s="97"/>
      <c r="J2716" s="97">
        <v>2.0</v>
      </c>
      <c r="K2716" s="97" t="s">
        <v>39</v>
      </c>
      <c r="L2716" s="99">
        <v>186.563</v>
      </c>
      <c r="M2716" s="99">
        <v>58.146</v>
      </c>
      <c r="N2716" s="97"/>
      <c r="O2716" s="98">
        <v>12.0</v>
      </c>
      <c r="P2716" s="99">
        <v>12699.3819999999</v>
      </c>
      <c r="Q2716" s="100"/>
      <c r="R2716" s="101">
        <v>21000.0</v>
      </c>
      <c r="S2716" s="74"/>
      <c r="T2716" s="74"/>
      <c r="U2716" s="74"/>
    </row>
    <row r="2717">
      <c r="A2717" s="97">
        <v>1000.0</v>
      </c>
      <c r="B2717" s="97" t="s">
        <v>58</v>
      </c>
      <c r="C2717" s="97" t="s">
        <v>27</v>
      </c>
      <c r="D2717" s="97" t="s">
        <v>27</v>
      </c>
      <c r="E2717" s="98" t="s">
        <v>28</v>
      </c>
      <c r="F2717" s="98">
        <v>64.0</v>
      </c>
      <c r="G2717" s="98">
        <v>3090.0</v>
      </c>
      <c r="H2717" s="34">
        <v>24.0</v>
      </c>
      <c r="I2717" s="97"/>
      <c r="J2717" s="97">
        <v>2.0</v>
      </c>
      <c r="K2717" s="97" t="s">
        <v>40</v>
      </c>
      <c r="L2717" s="99">
        <v>176.543</v>
      </c>
      <c r="M2717" s="99">
        <v>375.015</v>
      </c>
      <c r="N2717" s="97"/>
      <c r="O2717" s="98">
        <v>8.0</v>
      </c>
      <c r="P2717" s="99">
        <v>41997.461</v>
      </c>
      <c r="Q2717" s="100"/>
      <c r="R2717" s="102">
        <v>31000.0</v>
      </c>
      <c r="S2717" s="74"/>
      <c r="T2717" s="74"/>
      <c r="U2717" s="74"/>
    </row>
    <row r="2718">
      <c r="A2718" s="97">
        <v>1001.0</v>
      </c>
      <c r="B2718" s="97" t="s">
        <v>58</v>
      </c>
      <c r="C2718" s="97" t="s">
        <v>27</v>
      </c>
      <c r="D2718" s="97" t="s">
        <v>27</v>
      </c>
      <c r="E2718" s="98" t="s">
        <v>28</v>
      </c>
      <c r="F2718" s="98">
        <v>64.0</v>
      </c>
      <c r="G2718" s="98">
        <v>3090.0</v>
      </c>
      <c r="H2718" s="34">
        <v>24.0</v>
      </c>
      <c r="I2718" s="97"/>
      <c r="J2718" s="97">
        <v>2.0</v>
      </c>
      <c r="K2718" s="97" t="s">
        <v>41</v>
      </c>
      <c r="L2718" s="99">
        <v>1236.286</v>
      </c>
      <c r="M2718" s="99">
        <v>1241.562</v>
      </c>
      <c r="N2718" s="97"/>
      <c r="O2718" s="98">
        <v>28.0</v>
      </c>
      <c r="P2718" s="99">
        <v>775.375</v>
      </c>
      <c r="Q2718" s="100"/>
      <c r="R2718" s="101">
        <v>43000.0</v>
      </c>
      <c r="S2718" s="74"/>
      <c r="T2718" s="74"/>
      <c r="U2718" s="74"/>
    </row>
    <row r="2719">
      <c r="A2719" s="97">
        <v>1002.0</v>
      </c>
      <c r="B2719" s="97" t="s">
        <v>58</v>
      </c>
      <c r="C2719" s="97" t="s">
        <v>27</v>
      </c>
      <c r="D2719" s="97" t="s">
        <v>27</v>
      </c>
      <c r="E2719" s="98" t="s">
        <v>28</v>
      </c>
      <c r="F2719" s="98">
        <v>64.0</v>
      </c>
      <c r="G2719" s="98">
        <v>3090.0</v>
      </c>
      <c r="H2719" s="34">
        <v>24.0</v>
      </c>
      <c r="I2719" s="97"/>
      <c r="J2719" s="97">
        <v>2.0</v>
      </c>
      <c r="K2719" s="97" t="s">
        <v>42</v>
      </c>
      <c r="L2719" s="99">
        <v>174.819</v>
      </c>
      <c r="M2719" s="99">
        <v>56.674</v>
      </c>
      <c r="N2719" s="97"/>
      <c r="O2719" s="98">
        <v>167.0</v>
      </c>
      <c r="P2719" s="99">
        <v>1126.355</v>
      </c>
      <c r="Q2719" s="100"/>
      <c r="R2719" s="101">
        <v>11000.0</v>
      </c>
      <c r="S2719" s="74"/>
      <c r="T2719" s="74"/>
      <c r="U2719" s="74"/>
    </row>
    <row r="2720">
      <c r="A2720" s="97">
        <v>1003.0</v>
      </c>
      <c r="B2720" s="97" t="s">
        <v>58</v>
      </c>
      <c r="C2720" s="97" t="s">
        <v>27</v>
      </c>
      <c r="D2720" s="97" t="s">
        <v>27</v>
      </c>
      <c r="E2720" s="98" t="s">
        <v>28</v>
      </c>
      <c r="F2720" s="98">
        <v>64.0</v>
      </c>
      <c r="G2720" s="98">
        <v>3090.0</v>
      </c>
      <c r="H2720" s="34">
        <v>24.0</v>
      </c>
      <c r="I2720" s="97"/>
      <c r="J2720" s="97">
        <v>2.0</v>
      </c>
      <c r="K2720" s="97" t="s">
        <v>43</v>
      </c>
      <c r="L2720" s="99">
        <v>475.048</v>
      </c>
      <c r="M2720" s="99">
        <v>700.044</v>
      </c>
      <c r="N2720" s="97"/>
      <c r="O2720" s="98">
        <v>167.0</v>
      </c>
      <c r="P2720" s="99">
        <v>1.81992002049999E7</v>
      </c>
      <c r="Q2720" s="100"/>
      <c r="R2720" s="101">
        <v>1.8766E7</v>
      </c>
      <c r="S2720" s="74"/>
      <c r="T2720" s="74"/>
      <c r="U2720" s="74"/>
    </row>
    <row r="2721">
      <c r="A2721" s="97">
        <v>1004.0</v>
      </c>
      <c r="B2721" s="97" t="s">
        <v>58</v>
      </c>
      <c r="C2721" s="97" t="s">
        <v>27</v>
      </c>
      <c r="D2721" s="97" t="s">
        <v>27</v>
      </c>
      <c r="E2721" s="98" t="s">
        <v>28</v>
      </c>
      <c r="F2721" s="98">
        <v>64.0</v>
      </c>
      <c r="G2721" s="98">
        <v>3090.0</v>
      </c>
      <c r="H2721" s="34">
        <v>24.0</v>
      </c>
      <c r="I2721" s="97"/>
      <c r="J2721" s="97">
        <v>2.0</v>
      </c>
      <c r="K2721" s="97" t="s">
        <v>44</v>
      </c>
      <c r="L2721" s="99">
        <v>236.069</v>
      </c>
      <c r="M2721" s="99">
        <v>314.727</v>
      </c>
      <c r="N2721" s="97"/>
      <c r="O2721" s="98">
        <v>5.0</v>
      </c>
      <c r="P2721" s="99">
        <v>550.219</v>
      </c>
      <c r="Q2721" s="100"/>
      <c r="R2721" s="101">
        <v>11000.0</v>
      </c>
      <c r="S2721" s="74"/>
      <c r="T2721" s="74"/>
      <c r="U2721" s="74"/>
    </row>
    <row r="2722">
      <c r="A2722" s="97">
        <v>1005.0</v>
      </c>
      <c r="B2722" s="97" t="s">
        <v>58</v>
      </c>
      <c r="C2722" s="97" t="s">
        <v>27</v>
      </c>
      <c r="D2722" s="97" t="s">
        <v>27</v>
      </c>
      <c r="E2722" s="98" t="s">
        <v>28</v>
      </c>
      <c r="F2722" s="98">
        <v>64.0</v>
      </c>
      <c r="G2722" s="98">
        <v>3090.0</v>
      </c>
      <c r="H2722" s="34">
        <v>24.0</v>
      </c>
      <c r="I2722" s="97"/>
      <c r="J2722" s="97">
        <v>2.0</v>
      </c>
      <c r="K2722" s="97" t="s">
        <v>45</v>
      </c>
      <c r="L2722" s="99">
        <v>701.226</v>
      </c>
      <c r="M2722" s="99">
        <v>413.064</v>
      </c>
      <c r="N2722" s="97"/>
      <c r="O2722" s="98">
        <v>12.0</v>
      </c>
      <c r="P2722" s="99">
        <v>958.769999999999</v>
      </c>
      <c r="Q2722" s="100"/>
      <c r="R2722" s="102">
        <v>55000.0</v>
      </c>
      <c r="S2722" s="74"/>
      <c r="T2722" s="74"/>
      <c r="U2722" s="74"/>
    </row>
    <row r="2723">
      <c r="A2723" s="97">
        <v>1006.0</v>
      </c>
      <c r="B2723" s="97" t="s">
        <v>58</v>
      </c>
      <c r="C2723" s="97" t="s">
        <v>27</v>
      </c>
      <c r="D2723" s="97" t="s">
        <v>27</v>
      </c>
      <c r="E2723" s="98" t="s">
        <v>28</v>
      </c>
      <c r="F2723" s="98">
        <v>64.0</v>
      </c>
      <c r="G2723" s="98">
        <v>3090.0</v>
      </c>
      <c r="H2723" s="34">
        <v>24.0</v>
      </c>
      <c r="I2723" s="97"/>
      <c r="J2723" s="97">
        <v>2.0</v>
      </c>
      <c r="K2723" s="97" t="s">
        <v>46</v>
      </c>
      <c r="L2723" s="99">
        <v>1367.962</v>
      </c>
      <c r="M2723" s="99">
        <v>63879.633</v>
      </c>
      <c r="N2723" s="97"/>
      <c r="O2723" s="98">
        <v>6.0</v>
      </c>
      <c r="P2723" s="99">
        <v>470.983</v>
      </c>
      <c r="Q2723" s="100"/>
      <c r="R2723" s="101">
        <v>355000.0</v>
      </c>
      <c r="S2723" s="74"/>
      <c r="T2723" s="74"/>
      <c r="U2723" s="74"/>
    </row>
    <row r="2724">
      <c r="A2724" s="97">
        <v>1007.0</v>
      </c>
      <c r="B2724" s="97" t="s">
        <v>58</v>
      </c>
      <c r="C2724" s="97" t="s">
        <v>27</v>
      </c>
      <c r="D2724" s="97" t="s">
        <v>27</v>
      </c>
      <c r="E2724" s="98" t="s">
        <v>28</v>
      </c>
      <c r="F2724" s="98">
        <v>64.0</v>
      </c>
      <c r="G2724" s="98">
        <v>3090.0</v>
      </c>
      <c r="H2724" s="34">
        <v>24.0</v>
      </c>
      <c r="I2724" s="97"/>
      <c r="J2724" s="97">
        <v>2.0</v>
      </c>
      <c r="K2724" s="97" t="s">
        <v>47</v>
      </c>
      <c r="L2724" s="99">
        <v>1360.76</v>
      </c>
      <c r="M2724" s="99">
        <v>2523.922</v>
      </c>
      <c r="N2724" s="97"/>
      <c r="O2724" s="98">
        <v>11.0</v>
      </c>
      <c r="P2724" s="99">
        <v>7284.93999999999</v>
      </c>
      <c r="Q2724" s="100"/>
      <c r="R2724" s="101">
        <v>96000.0</v>
      </c>
      <c r="S2724" s="74"/>
      <c r="T2724" s="74"/>
      <c r="U2724" s="74"/>
    </row>
    <row r="2725">
      <c r="A2725" s="97">
        <v>1008.0</v>
      </c>
      <c r="B2725" s="97" t="s">
        <v>58</v>
      </c>
      <c r="C2725" s="97" t="s">
        <v>27</v>
      </c>
      <c r="D2725" s="97" t="s">
        <v>27</v>
      </c>
      <c r="E2725" s="98" t="s">
        <v>28</v>
      </c>
      <c r="F2725" s="98">
        <v>64.0</v>
      </c>
      <c r="G2725" s="98">
        <v>3090.0</v>
      </c>
      <c r="H2725" s="34">
        <v>24.0</v>
      </c>
      <c r="I2725" s="97"/>
      <c r="J2725" s="97">
        <v>2.0</v>
      </c>
      <c r="K2725" s="97" t="s">
        <v>48</v>
      </c>
      <c r="L2725" s="99">
        <v>19933.407</v>
      </c>
      <c r="M2725" s="99">
        <v>26124.345</v>
      </c>
      <c r="N2725" s="97"/>
      <c r="O2725" s="98">
        <v>16.0</v>
      </c>
      <c r="P2725" s="99">
        <v>2277.45299999999</v>
      </c>
      <c r="Q2725" s="100"/>
      <c r="R2725" s="101">
        <v>377000.0</v>
      </c>
      <c r="S2725" s="74"/>
      <c r="T2725" s="74"/>
      <c r="U2725" s="74"/>
    </row>
    <row r="2726">
      <c r="A2726" s="97">
        <v>1009.0</v>
      </c>
      <c r="B2726" s="97" t="s">
        <v>58</v>
      </c>
      <c r="C2726" s="97" t="s">
        <v>27</v>
      </c>
      <c r="D2726" s="97" t="s">
        <v>27</v>
      </c>
      <c r="E2726" s="98" t="s">
        <v>28</v>
      </c>
      <c r="F2726" s="98">
        <v>64.0</v>
      </c>
      <c r="G2726" s="98">
        <v>3090.0</v>
      </c>
      <c r="H2726" s="34">
        <v>24.0</v>
      </c>
      <c r="I2726" s="97"/>
      <c r="J2726" s="97">
        <v>2.0</v>
      </c>
      <c r="K2726" s="97" t="s">
        <v>49</v>
      </c>
      <c r="L2726" s="99">
        <v>62.945</v>
      </c>
      <c r="M2726" s="99">
        <v>157.282</v>
      </c>
      <c r="N2726" s="97"/>
      <c r="O2726" s="98">
        <v>3.0</v>
      </c>
      <c r="P2726" s="99">
        <v>4196.112</v>
      </c>
      <c r="Q2726" s="100"/>
      <c r="R2726" s="101">
        <v>12000.0</v>
      </c>
      <c r="S2726" s="74"/>
      <c r="T2726" s="74"/>
      <c r="U2726" s="74"/>
    </row>
    <row r="2727">
      <c r="A2727" s="97">
        <v>1010.0</v>
      </c>
      <c r="B2727" s="97" t="s">
        <v>58</v>
      </c>
      <c r="C2727" s="97" t="s">
        <v>27</v>
      </c>
      <c r="D2727" s="97" t="s">
        <v>27</v>
      </c>
      <c r="E2727" s="98" t="s">
        <v>28</v>
      </c>
      <c r="F2727" s="98">
        <v>64.0</v>
      </c>
      <c r="G2727" s="98">
        <v>3090.0</v>
      </c>
      <c r="H2727" s="34">
        <v>24.0</v>
      </c>
      <c r="I2727" s="97"/>
      <c r="J2727" s="97">
        <v>2.0</v>
      </c>
      <c r="K2727" s="97" t="s">
        <v>50</v>
      </c>
      <c r="L2727" s="99">
        <v>6068.05</v>
      </c>
      <c r="M2727" s="99">
        <v>8144.414</v>
      </c>
      <c r="N2727" s="97"/>
      <c r="O2727" s="98">
        <v>21.0</v>
      </c>
      <c r="P2727" s="99">
        <v>8875.502</v>
      </c>
      <c r="Q2727" s="100"/>
      <c r="R2727" s="101">
        <v>654000.0</v>
      </c>
      <c r="S2727" s="74"/>
      <c r="T2727" s="74"/>
      <c r="U2727" s="74"/>
    </row>
    <row r="2728">
      <c r="A2728" s="97">
        <v>1011.0</v>
      </c>
      <c r="B2728" s="97" t="s">
        <v>58</v>
      </c>
      <c r="C2728" s="97" t="s">
        <v>27</v>
      </c>
      <c r="D2728" s="97" t="s">
        <v>27</v>
      </c>
      <c r="E2728" s="98" t="s">
        <v>28</v>
      </c>
      <c r="F2728" s="98">
        <v>64.0</v>
      </c>
      <c r="G2728" s="98">
        <v>3090.0</v>
      </c>
      <c r="H2728" s="34">
        <v>24.0</v>
      </c>
      <c r="I2728" s="97"/>
      <c r="J2728" s="97">
        <v>2.0</v>
      </c>
      <c r="K2728" s="97" t="s">
        <v>51</v>
      </c>
      <c r="L2728" s="99"/>
      <c r="M2728" s="99"/>
      <c r="N2728" s="97"/>
      <c r="O2728" s="98"/>
      <c r="P2728" s="99"/>
      <c r="Q2728" s="100"/>
      <c r="R2728" s="101"/>
      <c r="S2728" s="74"/>
      <c r="T2728" s="74"/>
      <c r="U2728" s="74"/>
    </row>
    <row r="2729">
      <c r="A2729" s="97">
        <v>1012.0</v>
      </c>
      <c r="B2729" s="97" t="s">
        <v>58</v>
      </c>
      <c r="C2729" s="97" t="s">
        <v>27</v>
      </c>
      <c r="D2729" s="97" t="s">
        <v>27</v>
      </c>
      <c r="E2729" s="98" t="s">
        <v>28</v>
      </c>
      <c r="F2729" s="98">
        <v>64.0</v>
      </c>
      <c r="G2729" s="98">
        <v>3090.0</v>
      </c>
      <c r="H2729" s="34">
        <v>24.0</v>
      </c>
      <c r="I2729" s="97"/>
      <c r="J2729" s="97">
        <v>2.0</v>
      </c>
      <c r="K2729" s="97" t="s">
        <v>52</v>
      </c>
      <c r="L2729" s="99"/>
      <c r="M2729" s="99"/>
      <c r="N2729" s="97"/>
      <c r="O2729" s="98"/>
      <c r="P2729" s="99"/>
      <c r="Q2729" s="100"/>
      <c r="R2729" s="101"/>
      <c r="S2729" s="74"/>
      <c r="T2729" s="74"/>
      <c r="U2729" s="74"/>
    </row>
    <row r="2730">
      <c r="A2730" s="97">
        <v>1013.0</v>
      </c>
      <c r="B2730" s="97" t="s">
        <v>58</v>
      </c>
      <c r="C2730" s="97" t="s">
        <v>27</v>
      </c>
      <c r="D2730" s="97" t="s">
        <v>27</v>
      </c>
      <c r="E2730" s="98" t="s">
        <v>28</v>
      </c>
      <c r="F2730" s="98">
        <v>64.0</v>
      </c>
      <c r="G2730" s="98">
        <v>3090.0</v>
      </c>
      <c r="H2730" s="34">
        <v>24.0</v>
      </c>
      <c r="I2730" s="97"/>
      <c r="J2730" s="97">
        <v>4.0</v>
      </c>
      <c r="K2730" s="97" t="s">
        <v>31</v>
      </c>
      <c r="L2730" s="99">
        <v>170.947</v>
      </c>
      <c r="M2730" s="99">
        <v>52.929</v>
      </c>
      <c r="N2730" s="97"/>
      <c r="O2730" s="98">
        <v>2.0</v>
      </c>
      <c r="P2730" s="99">
        <v>8661.447</v>
      </c>
      <c r="Q2730" s="100"/>
      <c r="R2730" s="101">
        <v>17000.0</v>
      </c>
      <c r="S2730" s="74"/>
      <c r="T2730" s="74"/>
      <c r="U2730" s="74"/>
    </row>
    <row r="2731">
      <c r="A2731" s="97">
        <v>1014.0</v>
      </c>
      <c r="B2731" s="97" t="s">
        <v>58</v>
      </c>
      <c r="C2731" s="97" t="s">
        <v>27</v>
      </c>
      <c r="D2731" s="97" t="s">
        <v>27</v>
      </c>
      <c r="E2731" s="98" t="s">
        <v>28</v>
      </c>
      <c r="F2731" s="98">
        <v>64.0</v>
      </c>
      <c r="G2731" s="98">
        <v>3090.0</v>
      </c>
      <c r="H2731" s="34">
        <v>24.0</v>
      </c>
      <c r="I2731" s="97"/>
      <c r="J2731" s="97">
        <v>4.0</v>
      </c>
      <c r="K2731" s="97" t="s">
        <v>32</v>
      </c>
      <c r="L2731" s="99">
        <v>3125.316</v>
      </c>
      <c r="M2731" s="99">
        <v>2355.565</v>
      </c>
      <c r="N2731" s="97"/>
      <c r="O2731" s="98">
        <v>57.0</v>
      </c>
      <c r="P2731" s="99">
        <v>6257.90899999999</v>
      </c>
      <c r="Q2731" s="100"/>
      <c r="R2731" s="101">
        <v>129000.0</v>
      </c>
      <c r="S2731" s="74"/>
      <c r="T2731" s="74"/>
      <c r="U2731" s="74"/>
    </row>
    <row r="2732">
      <c r="A2732" s="97">
        <v>1015.0</v>
      </c>
      <c r="B2732" s="97" t="s">
        <v>58</v>
      </c>
      <c r="C2732" s="97" t="s">
        <v>27</v>
      </c>
      <c r="D2732" s="97" t="s">
        <v>27</v>
      </c>
      <c r="E2732" s="98" t="s">
        <v>28</v>
      </c>
      <c r="F2732" s="98">
        <v>64.0</v>
      </c>
      <c r="G2732" s="98">
        <v>3090.0</v>
      </c>
      <c r="H2732" s="34">
        <v>24.0</v>
      </c>
      <c r="I2732" s="97"/>
      <c r="J2732" s="97">
        <v>4.0</v>
      </c>
      <c r="K2732" s="97" t="s">
        <v>33</v>
      </c>
      <c r="L2732" s="99">
        <v>173.635</v>
      </c>
      <c r="M2732" s="99">
        <v>322.279</v>
      </c>
      <c r="N2732" s="97"/>
      <c r="O2732" s="98">
        <v>6.0</v>
      </c>
      <c r="P2732" s="99">
        <v>2579.699</v>
      </c>
      <c r="Q2732" s="100"/>
      <c r="R2732" s="101">
        <v>62000.0</v>
      </c>
      <c r="S2732" s="74"/>
      <c r="T2732" s="74"/>
      <c r="U2732" s="74"/>
    </row>
    <row r="2733">
      <c r="A2733" s="97">
        <v>1016.0</v>
      </c>
      <c r="B2733" s="97" t="s">
        <v>58</v>
      </c>
      <c r="C2733" s="97" t="s">
        <v>27</v>
      </c>
      <c r="D2733" s="97" t="s">
        <v>27</v>
      </c>
      <c r="E2733" s="98" t="s">
        <v>28</v>
      </c>
      <c r="F2733" s="98">
        <v>64.0</v>
      </c>
      <c r="G2733" s="98">
        <v>3090.0</v>
      </c>
      <c r="H2733" s="34">
        <v>24.0</v>
      </c>
      <c r="I2733" s="97"/>
      <c r="J2733" s="97">
        <v>4.0</v>
      </c>
      <c r="K2733" s="97" t="s">
        <v>34</v>
      </c>
      <c r="L2733" s="99">
        <v>20124.259</v>
      </c>
      <c r="M2733" s="99">
        <v>52757.565</v>
      </c>
      <c r="N2733" s="97"/>
      <c r="O2733" s="98">
        <v>177.0</v>
      </c>
      <c r="P2733" s="99">
        <v>3825.193</v>
      </c>
      <c r="Q2733" s="100"/>
      <c r="R2733" s="102">
        <v>420000.0</v>
      </c>
      <c r="S2733" s="74"/>
      <c r="T2733" s="74"/>
      <c r="U2733" s="74"/>
    </row>
    <row r="2734">
      <c r="A2734" s="97">
        <v>1017.0</v>
      </c>
      <c r="B2734" s="97" t="s">
        <v>58</v>
      </c>
      <c r="C2734" s="97" t="s">
        <v>27</v>
      </c>
      <c r="D2734" s="97" t="s">
        <v>27</v>
      </c>
      <c r="E2734" s="98" t="s">
        <v>28</v>
      </c>
      <c r="F2734" s="98">
        <v>64.0</v>
      </c>
      <c r="G2734" s="98">
        <v>3090.0</v>
      </c>
      <c r="H2734" s="34">
        <v>24.0</v>
      </c>
      <c r="I2734" s="97"/>
      <c r="J2734" s="97">
        <v>4.0</v>
      </c>
      <c r="K2734" s="97" t="s">
        <v>35</v>
      </c>
      <c r="L2734" s="99">
        <v>180.545</v>
      </c>
      <c r="M2734" s="99">
        <v>64.129</v>
      </c>
      <c r="N2734" s="97"/>
      <c r="O2734" s="98">
        <v>175.0</v>
      </c>
      <c r="P2734" s="99">
        <v>4525.65599999999</v>
      </c>
      <c r="Q2734" s="100"/>
      <c r="R2734" s="101">
        <v>15000.0</v>
      </c>
      <c r="S2734" s="74"/>
      <c r="T2734" s="74"/>
      <c r="U2734" s="74"/>
    </row>
    <row r="2735">
      <c r="A2735" s="97">
        <v>1018.0</v>
      </c>
      <c r="B2735" s="97" t="s">
        <v>58</v>
      </c>
      <c r="C2735" s="97" t="s">
        <v>27</v>
      </c>
      <c r="D2735" s="97" t="s">
        <v>27</v>
      </c>
      <c r="E2735" s="98" t="s">
        <v>28</v>
      </c>
      <c r="F2735" s="98">
        <v>64.0</v>
      </c>
      <c r="G2735" s="98">
        <v>3090.0</v>
      </c>
      <c r="H2735" s="34">
        <v>24.0</v>
      </c>
      <c r="I2735" s="97"/>
      <c r="J2735" s="97">
        <v>4.0</v>
      </c>
      <c r="K2735" s="97" t="s">
        <v>36</v>
      </c>
      <c r="L2735" s="99">
        <v>62.177</v>
      </c>
      <c r="M2735" s="99">
        <v>156.259</v>
      </c>
      <c r="N2735" s="97"/>
      <c r="O2735" s="98">
        <v>1.0</v>
      </c>
      <c r="P2735" s="99">
        <v>652.365</v>
      </c>
      <c r="Q2735" s="100"/>
      <c r="R2735" s="101">
        <v>5000.0</v>
      </c>
      <c r="S2735" s="74"/>
      <c r="T2735" s="74"/>
      <c r="U2735" s="74"/>
    </row>
    <row r="2736">
      <c r="A2736" s="97">
        <v>1019.0</v>
      </c>
      <c r="B2736" s="97" t="s">
        <v>58</v>
      </c>
      <c r="C2736" s="97" t="s">
        <v>27</v>
      </c>
      <c r="D2736" s="97" t="s">
        <v>27</v>
      </c>
      <c r="E2736" s="98" t="s">
        <v>28</v>
      </c>
      <c r="F2736" s="98">
        <v>64.0</v>
      </c>
      <c r="G2736" s="98">
        <v>3090.0</v>
      </c>
      <c r="H2736" s="34">
        <v>24.0</v>
      </c>
      <c r="I2736" s="97"/>
      <c r="J2736" s="97">
        <v>4.0</v>
      </c>
      <c r="K2736" s="97" t="s">
        <v>37</v>
      </c>
      <c r="L2736" s="99">
        <v>180.357</v>
      </c>
      <c r="M2736" s="99">
        <v>69.41</v>
      </c>
      <c r="N2736" s="97"/>
      <c r="O2736" s="98">
        <v>12.0</v>
      </c>
      <c r="P2736" s="99">
        <v>4671.28899999999</v>
      </c>
      <c r="Q2736" s="100"/>
      <c r="R2736" s="101">
        <v>13000.0</v>
      </c>
      <c r="S2736" s="74"/>
      <c r="T2736" s="74"/>
      <c r="U2736" s="74"/>
    </row>
    <row r="2737">
      <c r="A2737" s="97">
        <v>1020.0</v>
      </c>
      <c r="B2737" s="97" t="s">
        <v>58</v>
      </c>
      <c r="C2737" s="97" t="s">
        <v>27</v>
      </c>
      <c r="D2737" s="97" t="s">
        <v>27</v>
      </c>
      <c r="E2737" s="98" t="s">
        <v>28</v>
      </c>
      <c r="F2737" s="98">
        <v>64.0</v>
      </c>
      <c r="G2737" s="98">
        <v>3090.0</v>
      </c>
      <c r="H2737" s="34">
        <v>24.0</v>
      </c>
      <c r="I2737" s="97"/>
      <c r="J2737" s="97">
        <v>4.0</v>
      </c>
      <c r="K2737" s="97" t="s">
        <v>38</v>
      </c>
      <c r="L2737" s="99">
        <v>417.997</v>
      </c>
      <c r="M2737" s="99">
        <v>169.667</v>
      </c>
      <c r="N2737" s="97"/>
      <c r="O2737" s="98">
        <v>191.0</v>
      </c>
      <c r="P2737" s="99">
        <v>9058.40899999999</v>
      </c>
      <c r="Q2737" s="100"/>
      <c r="R2737" s="101">
        <v>25000.0</v>
      </c>
      <c r="S2737" s="74"/>
      <c r="T2737" s="74"/>
      <c r="U2737" s="74"/>
    </row>
    <row r="2738">
      <c r="A2738" s="97">
        <v>1021.0</v>
      </c>
      <c r="B2738" s="97" t="s">
        <v>58</v>
      </c>
      <c r="C2738" s="97" t="s">
        <v>27</v>
      </c>
      <c r="D2738" s="97" t="s">
        <v>27</v>
      </c>
      <c r="E2738" s="98" t="s">
        <v>28</v>
      </c>
      <c r="F2738" s="98">
        <v>64.0</v>
      </c>
      <c r="G2738" s="98">
        <v>3090.0</v>
      </c>
      <c r="H2738" s="34">
        <v>24.0</v>
      </c>
      <c r="I2738" s="97"/>
      <c r="J2738" s="97">
        <v>4.0</v>
      </c>
      <c r="K2738" s="97" t="s">
        <v>39</v>
      </c>
      <c r="L2738" s="99">
        <v>192.196</v>
      </c>
      <c r="M2738" s="99">
        <v>58.177</v>
      </c>
      <c r="N2738" s="97"/>
      <c r="O2738" s="98">
        <v>12.0</v>
      </c>
      <c r="P2738" s="99">
        <v>28654.9239999999</v>
      </c>
      <c r="Q2738" s="100"/>
      <c r="R2738" s="101">
        <v>37000.0</v>
      </c>
      <c r="S2738" s="74"/>
      <c r="T2738" s="74"/>
      <c r="U2738" s="74"/>
    </row>
    <row r="2739">
      <c r="A2739" s="97">
        <v>1022.0</v>
      </c>
      <c r="B2739" s="97" t="s">
        <v>58</v>
      </c>
      <c r="C2739" s="97" t="s">
        <v>27</v>
      </c>
      <c r="D2739" s="97" t="s">
        <v>27</v>
      </c>
      <c r="E2739" s="98" t="s">
        <v>28</v>
      </c>
      <c r="F2739" s="98">
        <v>64.0</v>
      </c>
      <c r="G2739" s="98">
        <v>3090.0</v>
      </c>
      <c r="H2739" s="34">
        <v>24.0</v>
      </c>
      <c r="I2739" s="97"/>
      <c r="J2739" s="97">
        <v>4.0</v>
      </c>
      <c r="K2739" s="97" t="s">
        <v>40</v>
      </c>
      <c r="L2739" s="99">
        <v>176.099</v>
      </c>
      <c r="M2739" s="99">
        <v>1621.088</v>
      </c>
      <c r="N2739" s="97"/>
      <c r="O2739" s="98">
        <v>8.0</v>
      </c>
      <c r="P2739" s="99">
        <v>4390.261</v>
      </c>
      <c r="Q2739" s="100"/>
      <c r="R2739" s="101">
        <v>31000.0</v>
      </c>
      <c r="S2739" s="74"/>
      <c r="T2739" s="74"/>
      <c r="U2739" s="74"/>
    </row>
    <row r="2740">
      <c r="A2740" s="97">
        <v>1023.0</v>
      </c>
      <c r="B2740" s="97" t="s">
        <v>58</v>
      </c>
      <c r="C2740" s="97" t="s">
        <v>27</v>
      </c>
      <c r="D2740" s="97" t="s">
        <v>27</v>
      </c>
      <c r="E2740" s="98" t="s">
        <v>28</v>
      </c>
      <c r="F2740" s="98">
        <v>64.0</v>
      </c>
      <c r="G2740" s="98">
        <v>3090.0</v>
      </c>
      <c r="H2740" s="34">
        <v>24.0</v>
      </c>
      <c r="I2740" s="97"/>
      <c r="J2740" s="97">
        <v>4.0</v>
      </c>
      <c r="K2740" s="97" t="s">
        <v>41</v>
      </c>
      <c r="L2740" s="99">
        <v>1961.795</v>
      </c>
      <c r="M2740" s="99">
        <v>2101.129</v>
      </c>
      <c r="N2740" s="97"/>
      <c r="O2740" s="98">
        <v>20.0</v>
      </c>
      <c r="P2740" s="99">
        <v>838.638</v>
      </c>
      <c r="Q2740" s="100"/>
      <c r="R2740" s="101">
        <v>52000.0</v>
      </c>
      <c r="S2740" s="74"/>
      <c r="T2740" s="74"/>
      <c r="U2740" s="74"/>
    </row>
    <row r="2741">
      <c r="A2741" s="97">
        <v>1024.0</v>
      </c>
      <c r="B2741" s="97" t="s">
        <v>58</v>
      </c>
      <c r="C2741" s="97" t="s">
        <v>27</v>
      </c>
      <c r="D2741" s="97" t="s">
        <v>27</v>
      </c>
      <c r="E2741" s="98" t="s">
        <v>28</v>
      </c>
      <c r="F2741" s="98">
        <v>64.0</v>
      </c>
      <c r="G2741" s="98">
        <v>3090.0</v>
      </c>
      <c r="H2741" s="34">
        <v>24.0</v>
      </c>
      <c r="I2741" s="97"/>
      <c r="J2741" s="97">
        <v>4.0</v>
      </c>
      <c r="K2741" s="97" t="s">
        <v>42</v>
      </c>
      <c r="L2741" s="99">
        <v>173.221</v>
      </c>
      <c r="M2741" s="99">
        <v>56.609</v>
      </c>
      <c r="N2741" s="97"/>
      <c r="O2741" s="98">
        <v>167.0</v>
      </c>
      <c r="P2741" s="99">
        <v>1814.053</v>
      </c>
      <c r="Q2741" s="100"/>
      <c r="R2741" s="101">
        <v>12000.0</v>
      </c>
      <c r="S2741" s="74"/>
      <c r="T2741" s="74"/>
      <c r="U2741" s="74"/>
    </row>
    <row r="2742">
      <c r="A2742" s="97">
        <v>1025.0</v>
      </c>
      <c r="B2742" s="97" t="s">
        <v>58</v>
      </c>
      <c r="C2742" s="97" t="s">
        <v>27</v>
      </c>
      <c r="D2742" s="97" t="s">
        <v>27</v>
      </c>
      <c r="E2742" s="98" t="s">
        <v>28</v>
      </c>
      <c r="F2742" s="98">
        <v>64.0</v>
      </c>
      <c r="G2742" s="98">
        <v>3090.0</v>
      </c>
      <c r="H2742" s="34">
        <v>24.0</v>
      </c>
      <c r="I2742" s="97"/>
      <c r="J2742" s="97">
        <v>4.0</v>
      </c>
      <c r="K2742" s="97" t="s">
        <v>43</v>
      </c>
      <c r="L2742" s="99">
        <v>592.265</v>
      </c>
      <c r="M2742" s="99">
        <v>1371.892</v>
      </c>
      <c r="N2742" s="97"/>
      <c r="O2742" s="98">
        <v>167.0</v>
      </c>
      <c r="P2742" s="99">
        <v>2.60810607831999E8</v>
      </c>
      <c r="Q2742" s="100"/>
      <c r="R2742" s="101">
        <v>2.56861E8</v>
      </c>
      <c r="S2742" s="74"/>
      <c r="T2742" s="74"/>
      <c r="U2742" s="74"/>
    </row>
    <row r="2743">
      <c r="A2743" s="97">
        <v>1026.0</v>
      </c>
      <c r="B2743" s="97" t="s">
        <v>58</v>
      </c>
      <c r="C2743" s="97" t="s">
        <v>27</v>
      </c>
      <c r="D2743" s="97" t="s">
        <v>27</v>
      </c>
      <c r="E2743" s="98" t="s">
        <v>28</v>
      </c>
      <c r="F2743" s="98">
        <v>64.0</v>
      </c>
      <c r="G2743" s="98">
        <v>3090.0</v>
      </c>
      <c r="H2743" s="34">
        <v>24.0</v>
      </c>
      <c r="I2743" s="97"/>
      <c r="J2743" s="97">
        <v>4.0</v>
      </c>
      <c r="K2743" s="97" t="s">
        <v>44</v>
      </c>
      <c r="L2743" s="99">
        <v>247.077</v>
      </c>
      <c r="M2743" s="99">
        <v>314.405</v>
      </c>
      <c r="N2743" s="97"/>
      <c r="O2743" s="98">
        <v>5.0</v>
      </c>
      <c r="P2743" s="99">
        <v>920.046</v>
      </c>
      <c r="Q2743" s="100"/>
      <c r="R2743" s="101">
        <v>9000.0</v>
      </c>
      <c r="S2743" s="74"/>
      <c r="T2743" s="74"/>
      <c r="U2743" s="74"/>
    </row>
    <row r="2744">
      <c r="A2744" s="97">
        <v>1027.0</v>
      </c>
      <c r="B2744" s="97" t="s">
        <v>58</v>
      </c>
      <c r="C2744" s="97" t="s">
        <v>27</v>
      </c>
      <c r="D2744" s="97" t="s">
        <v>27</v>
      </c>
      <c r="E2744" s="98" t="s">
        <v>28</v>
      </c>
      <c r="F2744" s="98">
        <v>64.0</v>
      </c>
      <c r="G2744" s="98">
        <v>3090.0</v>
      </c>
      <c r="H2744" s="34">
        <v>24.0</v>
      </c>
      <c r="I2744" s="97"/>
      <c r="J2744" s="97">
        <v>4.0</v>
      </c>
      <c r="K2744" s="97" t="s">
        <v>45</v>
      </c>
      <c r="L2744" s="99">
        <v>751.077</v>
      </c>
      <c r="M2744" s="99">
        <v>450.568</v>
      </c>
      <c r="N2744" s="97"/>
      <c r="O2744" s="98">
        <v>12.0</v>
      </c>
      <c r="P2744" s="99">
        <v>1471.767</v>
      </c>
      <c r="Q2744" s="100"/>
      <c r="R2744" s="102">
        <v>48000.0</v>
      </c>
      <c r="S2744" s="74"/>
      <c r="T2744" s="74"/>
      <c r="U2744" s="74"/>
    </row>
    <row r="2745">
      <c r="A2745" s="97">
        <v>1028.0</v>
      </c>
      <c r="B2745" s="97" t="s">
        <v>58</v>
      </c>
      <c r="C2745" s="97" t="s">
        <v>27</v>
      </c>
      <c r="D2745" s="97" t="s">
        <v>27</v>
      </c>
      <c r="E2745" s="98" t="s">
        <v>28</v>
      </c>
      <c r="F2745" s="98">
        <v>64.0</v>
      </c>
      <c r="G2745" s="98">
        <v>3090.0</v>
      </c>
      <c r="H2745" s="34">
        <v>24.0</v>
      </c>
      <c r="I2745" s="97"/>
      <c r="J2745" s="97">
        <v>4.0</v>
      </c>
      <c r="K2745" s="97" t="s">
        <v>46</v>
      </c>
      <c r="L2745" s="99">
        <v>1378.711</v>
      </c>
      <c r="M2745" s="99">
        <v>128451.211</v>
      </c>
      <c r="N2745" s="97"/>
      <c r="O2745" s="98">
        <v>6.0</v>
      </c>
      <c r="P2745" s="99">
        <v>719.884</v>
      </c>
      <c r="Q2745" s="100"/>
      <c r="R2745" s="101">
        <v>551000.0</v>
      </c>
      <c r="S2745" s="74"/>
      <c r="T2745" s="74"/>
      <c r="U2745" s="74"/>
    </row>
    <row r="2746">
      <c r="A2746" s="97">
        <v>1029.0</v>
      </c>
      <c r="B2746" s="97" t="s">
        <v>58</v>
      </c>
      <c r="C2746" s="97" t="s">
        <v>27</v>
      </c>
      <c r="D2746" s="97" t="s">
        <v>27</v>
      </c>
      <c r="E2746" s="98" t="s">
        <v>28</v>
      </c>
      <c r="F2746" s="98">
        <v>64.0</v>
      </c>
      <c r="G2746" s="98">
        <v>3090.0</v>
      </c>
      <c r="H2746" s="34">
        <v>24.0</v>
      </c>
      <c r="I2746" s="97"/>
      <c r="J2746" s="97">
        <v>4.0</v>
      </c>
      <c r="K2746" s="97" t="s">
        <v>47</v>
      </c>
      <c r="L2746" s="99">
        <v>2037.277</v>
      </c>
      <c r="M2746" s="99">
        <v>4780.94</v>
      </c>
      <c r="N2746" s="97"/>
      <c r="O2746" s="98">
        <v>11.0</v>
      </c>
      <c r="P2746" s="99">
        <v>23219.111</v>
      </c>
      <c r="Q2746" s="100"/>
      <c r="R2746" s="101">
        <v>176000.0</v>
      </c>
      <c r="S2746" s="74"/>
      <c r="T2746" s="74"/>
      <c r="U2746" s="74"/>
    </row>
    <row r="2747">
      <c r="A2747" s="97">
        <v>1030.0</v>
      </c>
      <c r="B2747" s="97" t="s">
        <v>58</v>
      </c>
      <c r="C2747" s="97" t="s">
        <v>27</v>
      </c>
      <c r="D2747" s="97" t="s">
        <v>27</v>
      </c>
      <c r="E2747" s="98" t="s">
        <v>28</v>
      </c>
      <c r="F2747" s="98">
        <v>64.0</v>
      </c>
      <c r="G2747" s="98">
        <v>3090.0</v>
      </c>
      <c r="H2747" s="34">
        <v>24.0</v>
      </c>
      <c r="I2747" s="97"/>
      <c r="J2747" s="97">
        <v>4.0</v>
      </c>
      <c r="K2747" s="97" t="s">
        <v>48</v>
      </c>
      <c r="L2747" s="99">
        <v>38628.152</v>
      </c>
      <c r="M2747" s="99">
        <v>51774.95</v>
      </c>
      <c r="N2747" s="97"/>
      <c r="O2747" s="98">
        <v>16.0</v>
      </c>
      <c r="P2747" s="99">
        <v>4048.51099999999</v>
      </c>
      <c r="Q2747" s="100"/>
      <c r="R2747" s="101">
        <v>716000.0</v>
      </c>
      <c r="S2747" s="74"/>
      <c r="T2747" s="74"/>
      <c r="U2747" s="74"/>
    </row>
    <row r="2748">
      <c r="A2748" s="97">
        <v>1031.0</v>
      </c>
      <c r="B2748" s="97" t="s">
        <v>58</v>
      </c>
      <c r="C2748" s="97" t="s">
        <v>27</v>
      </c>
      <c r="D2748" s="97" t="s">
        <v>27</v>
      </c>
      <c r="E2748" s="98" t="s">
        <v>28</v>
      </c>
      <c r="F2748" s="98">
        <v>64.0</v>
      </c>
      <c r="G2748" s="98">
        <v>3090.0</v>
      </c>
      <c r="H2748" s="34">
        <v>24.0</v>
      </c>
      <c r="I2748" s="97"/>
      <c r="J2748" s="97">
        <v>4.0</v>
      </c>
      <c r="K2748" s="97" t="s">
        <v>49</v>
      </c>
      <c r="L2748" s="99">
        <v>62.497</v>
      </c>
      <c r="M2748" s="99">
        <v>156.866</v>
      </c>
      <c r="N2748" s="97"/>
      <c r="O2748" s="98">
        <v>3.0</v>
      </c>
      <c r="P2748" s="99">
        <v>11044.9069999999</v>
      </c>
      <c r="Q2748" s="100"/>
      <c r="R2748" s="101">
        <v>19000.0</v>
      </c>
      <c r="S2748" s="74"/>
      <c r="T2748" s="74"/>
      <c r="U2748" s="74"/>
    </row>
    <row r="2749">
      <c r="A2749" s="97">
        <v>1032.0</v>
      </c>
      <c r="B2749" s="97" t="s">
        <v>58</v>
      </c>
      <c r="C2749" s="97" t="s">
        <v>27</v>
      </c>
      <c r="D2749" s="97" t="s">
        <v>27</v>
      </c>
      <c r="E2749" s="98" t="s">
        <v>28</v>
      </c>
      <c r="F2749" s="98">
        <v>64.0</v>
      </c>
      <c r="G2749" s="98">
        <v>3090.0</v>
      </c>
      <c r="H2749" s="34">
        <v>24.0</v>
      </c>
      <c r="I2749" s="97"/>
      <c r="J2749" s="97">
        <v>4.0</v>
      </c>
      <c r="K2749" s="97" t="s">
        <v>50</v>
      </c>
      <c r="L2749" s="99">
        <v>11186.3</v>
      </c>
      <c r="M2749" s="99">
        <v>16019.321</v>
      </c>
      <c r="N2749" s="97"/>
      <c r="O2749" s="98">
        <v>21.0</v>
      </c>
      <c r="P2749" s="99">
        <v>17900.7639999999</v>
      </c>
      <c r="Q2749" s="100"/>
      <c r="R2749" s="101">
        <v>993000.0</v>
      </c>
      <c r="S2749" s="74"/>
      <c r="T2749" s="74"/>
      <c r="U2749" s="74"/>
    </row>
    <row r="2750">
      <c r="A2750" s="97">
        <v>1033.0</v>
      </c>
      <c r="B2750" s="97" t="s">
        <v>58</v>
      </c>
      <c r="C2750" s="97" t="s">
        <v>27</v>
      </c>
      <c r="D2750" s="97" t="s">
        <v>27</v>
      </c>
      <c r="E2750" s="98" t="s">
        <v>28</v>
      </c>
      <c r="F2750" s="98">
        <v>64.0</v>
      </c>
      <c r="G2750" s="98">
        <v>3090.0</v>
      </c>
      <c r="H2750" s="34">
        <v>24.0</v>
      </c>
      <c r="I2750" s="97"/>
      <c r="J2750" s="97">
        <v>4.0</v>
      </c>
      <c r="K2750" s="97" t="s">
        <v>51</v>
      </c>
      <c r="L2750" s="99"/>
      <c r="M2750" s="99"/>
      <c r="N2750" s="97"/>
      <c r="O2750" s="98"/>
      <c r="P2750" s="99"/>
      <c r="Q2750" s="100"/>
      <c r="R2750" s="101"/>
      <c r="S2750" s="74"/>
      <c r="T2750" s="74"/>
      <c r="U2750" s="74"/>
    </row>
    <row r="2751">
      <c r="A2751" s="97">
        <v>1034.0</v>
      </c>
      <c r="B2751" s="97" t="s">
        <v>58</v>
      </c>
      <c r="C2751" s="97" t="s">
        <v>27</v>
      </c>
      <c r="D2751" s="97" t="s">
        <v>27</v>
      </c>
      <c r="E2751" s="98" t="s">
        <v>28</v>
      </c>
      <c r="F2751" s="98">
        <v>64.0</v>
      </c>
      <c r="G2751" s="98">
        <v>3090.0</v>
      </c>
      <c r="H2751" s="34">
        <v>24.0</v>
      </c>
      <c r="I2751" s="97"/>
      <c r="J2751" s="97">
        <v>4.0</v>
      </c>
      <c r="K2751" s="97" t="s">
        <v>52</v>
      </c>
      <c r="L2751" s="99"/>
      <c r="M2751" s="99"/>
      <c r="N2751" s="97"/>
      <c r="O2751" s="98"/>
      <c r="P2751" s="99"/>
      <c r="Q2751" s="100"/>
      <c r="R2751" s="101"/>
      <c r="S2751" s="74"/>
      <c r="T2751" s="74"/>
      <c r="U2751" s="74"/>
    </row>
    <row r="2752">
      <c r="A2752" s="97">
        <v>1035.0</v>
      </c>
      <c r="B2752" s="97" t="s">
        <v>58</v>
      </c>
      <c r="C2752" s="97" t="s">
        <v>27</v>
      </c>
      <c r="D2752" s="97" t="s">
        <v>27</v>
      </c>
      <c r="E2752" s="98" t="s">
        <v>28</v>
      </c>
      <c r="F2752" s="98">
        <v>64.0</v>
      </c>
      <c r="G2752" s="98">
        <v>3090.0</v>
      </c>
      <c r="H2752" s="34">
        <v>24.0</v>
      </c>
      <c r="I2752" s="97"/>
      <c r="J2752" s="97">
        <v>8.0</v>
      </c>
      <c r="K2752" s="97" t="s">
        <v>31</v>
      </c>
      <c r="L2752" s="99">
        <v>172.003</v>
      </c>
      <c r="M2752" s="99">
        <v>53.698</v>
      </c>
      <c r="N2752" s="97"/>
      <c r="O2752" s="98">
        <v>2.0</v>
      </c>
      <c r="P2752" s="99">
        <v>18914.4409999999</v>
      </c>
      <c r="Q2752" s="100"/>
      <c r="R2752" s="101">
        <v>43000.0</v>
      </c>
      <c r="S2752" s="74"/>
      <c r="T2752" s="74"/>
      <c r="U2752" s="74"/>
    </row>
    <row r="2753">
      <c r="A2753" s="97">
        <v>1036.0</v>
      </c>
      <c r="B2753" s="97" t="s">
        <v>58</v>
      </c>
      <c r="C2753" s="97" t="s">
        <v>27</v>
      </c>
      <c r="D2753" s="97" t="s">
        <v>27</v>
      </c>
      <c r="E2753" s="98" t="s">
        <v>28</v>
      </c>
      <c r="F2753" s="98">
        <v>64.0</v>
      </c>
      <c r="G2753" s="98">
        <v>3090.0</v>
      </c>
      <c r="H2753" s="34">
        <v>24.0</v>
      </c>
      <c r="I2753" s="97"/>
      <c r="J2753" s="97">
        <v>8.0</v>
      </c>
      <c r="K2753" s="97" t="s">
        <v>32</v>
      </c>
      <c r="L2753" s="99">
        <v>4929.069</v>
      </c>
      <c r="M2753" s="99">
        <v>4234.785</v>
      </c>
      <c r="N2753" s="97"/>
      <c r="O2753" s="98">
        <v>57.0</v>
      </c>
      <c r="P2753" s="99">
        <v>33280.203</v>
      </c>
      <c r="Q2753" s="100"/>
      <c r="R2753" s="101">
        <v>258000.0</v>
      </c>
      <c r="S2753" s="74"/>
      <c r="T2753" s="74"/>
      <c r="U2753" s="74"/>
    </row>
    <row r="2754">
      <c r="A2754" s="97">
        <v>1037.0</v>
      </c>
      <c r="B2754" s="97" t="s">
        <v>58</v>
      </c>
      <c r="C2754" s="97" t="s">
        <v>27</v>
      </c>
      <c r="D2754" s="97" t="s">
        <v>27</v>
      </c>
      <c r="E2754" s="98" t="s">
        <v>28</v>
      </c>
      <c r="F2754" s="98">
        <v>64.0</v>
      </c>
      <c r="G2754" s="98">
        <v>3090.0</v>
      </c>
      <c r="H2754" s="34">
        <v>24.0</v>
      </c>
      <c r="I2754" s="97"/>
      <c r="J2754" s="97">
        <v>8.0</v>
      </c>
      <c r="K2754" s="97" t="s">
        <v>33</v>
      </c>
      <c r="L2754" s="99">
        <v>174.724</v>
      </c>
      <c r="M2754" s="99">
        <v>624.557</v>
      </c>
      <c r="N2754" s="97"/>
      <c r="O2754" s="98">
        <v>6.0</v>
      </c>
      <c r="P2754" s="99">
        <v>5943.961</v>
      </c>
      <c r="Q2754" s="100"/>
      <c r="R2754" s="101">
        <v>101000.0</v>
      </c>
      <c r="S2754" s="74"/>
      <c r="T2754" s="74"/>
      <c r="U2754" s="74"/>
    </row>
    <row r="2755">
      <c r="A2755" s="97">
        <v>1038.0</v>
      </c>
      <c r="B2755" s="97" t="s">
        <v>58</v>
      </c>
      <c r="C2755" s="97" t="s">
        <v>27</v>
      </c>
      <c r="D2755" s="97" t="s">
        <v>27</v>
      </c>
      <c r="E2755" s="98" t="s">
        <v>28</v>
      </c>
      <c r="F2755" s="98">
        <v>64.0</v>
      </c>
      <c r="G2755" s="98">
        <v>3090.0</v>
      </c>
      <c r="H2755" s="34">
        <v>24.0</v>
      </c>
      <c r="I2755" s="97"/>
      <c r="J2755" s="97">
        <v>8.0</v>
      </c>
      <c r="K2755" s="97" t="s">
        <v>34</v>
      </c>
      <c r="L2755" s="99">
        <v>39072.639</v>
      </c>
      <c r="M2755" s="99">
        <v>105035.477</v>
      </c>
      <c r="N2755" s="97"/>
      <c r="O2755" s="98">
        <v>177.0</v>
      </c>
      <c r="P2755" s="99">
        <v>6879.787</v>
      </c>
      <c r="Q2755" s="100"/>
      <c r="R2755" s="102">
        <v>807000.0</v>
      </c>
      <c r="S2755" s="74"/>
      <c r="T2755" s="74"/>
      <c r="U2755" s="74"/>
    </row>
    <row r="2756">
      <c r="A2756" s="97">
        <v>1039.0</v>
      </c>
      <c r="B2756" s="97" t="s">
        <v>58</v>
      </c>
      <c r="C2756" s="97" t="s">
        <v>27</v>
      </c>
      <c r="D2756" s="97" t="s">
        <v>27</v>
      </c>
      <c r="E2756" s="98" t="s">
        <v>28</v>
      </c>
      <c r="F2756" s="98">
        <v>64.0</v>
      </c>
      <c r="G2756" s="98">
        <v>3090.0</v>
      </c>
      <c r="H2756" s="34">
        <v>24.0</v>
      </c>
      <c r="I2756" s="97"/>
      <c r="J2756" s="97">
        <v>8.0</v>
      </c>
      <c r="K2756" s="97" t="s">
        <v>35</v>
      </c>
      <c r="L2756" s="99">
        <v>181.249</v>
      </c>
      <c r="M2756" s="99">
        <v>64.449</v>
      </c>
      <c r="N2756" s="97"/>
      <c r="O2756" s="98">
        <v>175.0</v>
      </c>
      <c r="P2756" s="99">
        <v>8724.71099999999</v>
      </c>
      <c r="Q2756" s="100"/>
      <c r="R2756" s="101">
        <v>25000.0</v>
      </c>
      <c r="S2756" s="74"/>
      <c r="T2756" s="74"/>
      <c r="U2756" s="74"/>
    </row>
    <row r="2757">
      <c r="A2757" s="97">
        <v>1040.0</v>
      </c>
      <c r="B2757" s="97" t="s">
        <v>58</v>
      </c>
      <c r="C2757" s="97" t="s">
        <v>27</v>
      </c>
      <c r="D2757" s="97" t="s">
        <v>27</v>
      </c>
      <c r="E2757" s="98" t="s">
        <v>28</v>
      </c>
      <c r="F2757" s="98">
        <v>64.0</v>
      </c>
      <c r="G2757" s="98">
        <v>3090.0</v>
      </c>
      <c r="H2757" s="34">
        <v>24.0</v>
      </c>
      <c r="I2757" s="97"/>
      <c r="J2757" s="97">
        <v>8.0</v>
      </c>
      <c r="K2757" s="97" t="s">
        <v>36</v>
      </c>
      <c r="L2757" s="99">
        <v>62.85</v>
      </c>
      <c r="M2757" s="99">
        <v>335.237</v>
      </c>
      <c r="N2757" s="97"/>
      <c r="O2757" s="98">
        <v>1.0</v>
      </c>
      <c r="P2757" s="99">
        <v>1290.86799999999</v>
      </c>
      <c r="Q2757" s="100"/>
      <c r="R2757" s="101">
        <v>10000.0</v>
      </c>
      <c r="S2757" s="74"/>
      <c r="T2757" s="74"/>
      <c r="U2757" s="74"/>
    </row>
    <row r="2758">
      <c r="A2758" s="97">
        <v>1041.0</v>
      </c>
      <c r="B2758" s="97" t="s">
        <v>58</v>
      </c>
      <c r="C2758" s="97" t="s">
        <v>27</v>
      </c>
      <c r="D2758" s="97" t="s">
        <v>27</v>
      </c>
      <c r="E2758" s="98" t="s">
        <v>28</v>
      </c>
      <c r="F2758" s="98">
        <v>64.0</v>
      </c>
      <c r="G2758" s="98">
        <v>3090.0</v>
      </c>
      <c r="H2758" s="34">
        <v>24.0</v>
      </c>
      <c r="I2758" s="97"/>
      <c r="J2758" s="97">
        <v>8.0</v>
      </c>
      <c r="K2758" s="97" t="s">
        <v>37</v>
      </c>
      <c r="L2758" s="99">
        <v>180.453</v>
      </c>
      <c r="M2758" s="99">
        <v>78.883</v>
      </c>
      <c r="N2758" s="97"/>
      <c r="O2758" s="98">
        <v>12.0</v>
      </c>
      <c r="P2758" s="99">
        <v>9212.367</v>
      </c>
      <c r="Q2758" s="100"/>
      <c r="R2758" s="102">
        <v>18000.0</v>
      </c>
      <c r="S2758" s="74"/>
      <c r="T2758" s="74"/>
      <c r="U2758" s="74"/>
    </row>
    <row r="2759">
      <c r="A2759" s="97">
        <v>1042.0</v>
      </c>
      <c r="B2759" s="97" t="s">
        <v>58</v>
      </c>
      <c r="C2759" s="97" t="s">
        <v>27</v>
      </c>
      <c r="D2759" s="97" t="s">
        <v>27</v>
      </c>
      <c r="E2759" s="98" t="s">
        <v>28</v>
      </c>
      <c r="F2759" s="98">
        <v>64.0</v>
      </c>
      <c r="G2759" s="98">
        <v>3090.0</v>
      </c>
      <c r="H2759" s="34">
        <v>24.0</v>
      </c>
      <c r="I2759" s="97"/>
      <c r="J2759" s="97">
        <v>8.0</v>
      </c>
      <c r="K2759" s="97" t="s">
        <v>38</v>
      </c>
      <c r="L2759" s="99">
        <v>417.831</v>
      </c>
      <c r="M2759" s="99">
        <v>169.989</v>
      </c>
      <c r="N2759" s="97"/>
      <c r="O2759" s="98">
        <v>191.0</v>
      </c>
      <c r="P2759" s="99">
        <v>20716.936</v>
      </c>
      <c r="Q2759" s="100"/>
      <c r="R2759" s="101">
        <v>43000.0</v>
      </c>
      <c r="S2759" s="74"/>
      <c r="T2759" s="74"/>
      <c r="U2759" s="74"/>
    </row>
    <row r="2760">
      <c r="A2760" s="97">
        <v>1043.0</v>
      </c>
      <c r="B2760" s="97" t="s">
        <v>58</v>
      </c>
      <c r="C2760" s="97" t="s">
        <v>27</v>
      </c>
      <c r="D2760" s="97" t="s">
        <v>27</v>
      </c>
      <c r="E2760" s="98" t="s">
        <v>28</v>
      </c>
      <c r="F2760" s="98">
        <v>64.0</v>
      </c>
      <c r="G2760" s="98">
        <v>3090.0</v>
      </c>
      <c r="H2760" s="34">
        <v>24.0</v>
      </c>
      <c r="I2760" s="97"/>
      <c r="J2760" s="97">
        <v>8.0</v>
      </c>
      <c r="K2760" s="97" t="s">
        <v>39</v>
      </c>
      <c r="L2760" s="99">
        <v>200.359</v>
      </c>
      <c r="M2760" s="99">
        <v>61.216</v>
      </c>
      <c r="N2760" s="97"/>
      <c r="O2760" s="98">
        <v>12.0</v>
      </c>
      <c r="P2760" s="99">
        <v>62246.137</v>
      </c>
      <c r="Q2760" s="100"/>
      <c r="R2760" s="101">
        <v>76000.0</v>
      </c>
      <c r="S2760" s="74"/>
      <c r="T2760" s="74"/>
      <c r="U2760" s="74"/>
    </row>
    <row r="2761">
      <c r="A2761" s="97">
        <v>1044.0</v>
      </c>
      <c r="B2761" s="97" t="s">
        <v>58</v>
      </c>
      <c r="C2761" s="97" t="s">
        <v>27</v>
      </c>
      <c r="D2761" s="97" t="s">
        <v>27</v>
      </c>
      <c r="E2761" s="98" t="s">
        <v>28</v>
      </c>
      <c r="F2761" s="98">
        <v>64.0</v>
      </c>
      <c r="G2761" s="98">
        <v>3090.0</v>
      </c>
      <c r="H2761" s="34">
        <v>24.0</v>
      </c>
      <c r="I2761" s="97"/>
      <c r="J2761" s="97">
        <v>8.0</v>
      </c>
      <c r="K2761" s="97" t="s">
        <v>40</v>
      </c>
      <c r="L2761" s="99">
        <v>207.586</v>
      </c>
      <c r="M2761" s="99">
        <v>3131.999</v>
      </c>
      <c r="N2761" s="97"/>
      <c r="O2761" s="98">
        <v>8.0</v>
      </c>
      <c r="P2761" s="99">
        <v>8959.924</v>
      </c>
      <c r="Q2761" s="100"/>
      <c r="R2761" s="102">
        <v>38000.0</v>
      </c>
      <c r="S2761" s="74"/>
      <c r="T2761" s="74"/>
      <c r="U2761" s="74"/>
    </row>
    <row r="2762">
      <c r="A2762" s="97">
        <v>1045.0</v>
      </c>
      <c r="B2762" s="97" t="s">
        <v>58</v>
      </c>
      <c r="C2762" s="97" t="s">
        <v>27</v>
      </c>
      <c r="D2762" s="97" t="s">
        <v>27</v>
      </c>
      <c r="E2762" s="98" t="s">
        <v>28</v>
      </c>
      <c r="F2762" s="98">
        <v>64.0</v>
      </c>
      <c r="G2762" s="98">
        <v>3090.0</v>
      </c>
      <c r="H2762" s="34">
        <v>24.0</v>
      </c>
      <c r="I2762" s="97"/>
      <c r="J2762" s="97">
        <v>8.0</v>
      </c>
      <c r="K2762" s="97" t="s">
        <v>41</v>
      </c>
      <c r="L2762" s="99">
        <v>3097.394</v>
      </c>
      <c r="M2762" s="99">
        <v>3884.349</v>
      </c>
      <c r="N2762" s="97"/>
      <c r="O2762" s="98">
        <v>20.0</v>
      </c>
      <c r="P2762" s="99">
        <v>1030.226</v>
      </c>
      <c r="Q2762" s="100"/>
      <c r="R2762" s="101">
        <v>81000.0</v>
      </c>
      <c r="S2762" s="74"/>
      <c r="T2762" s="74"/>
      <c r="U2762" s="74"/>
    </row>
    <row r="2763">
      <c r="A2763" s="97">
        <v>1046.0</v>
      </c>
      <c r="B2763" s="97" t="s">
        <v>58</v>
      </c>
      <c r="C2763" s="97" t="s">
        <v>27</v>
      </c>
      <c r="D2763" s="97" t="s">
        <v>27</v>
      </c>
      <c r="E2763" s="98" t="s">
        <v>28</v>
      </c>
      <c r="F2763" s="98">
        <v>64.0</v>
      </c>
      <c r="G2763" s="98">
        <v>3090.0</v>
      </c>
      <c r="H2763" s="34">
        <v>24.0</v>
      </c>
      <c r="I2763" s="97"/>
      <c r="J2763" s="97">
        <v>8.0</v>
      </c>
      <c r="K2763" s="97" t="s">
        <v>42</v>
      </c>
      <c r="L2763" s="99">
        <v>174.306</v>
      </c>
      <c r="M2763" s="99">
        <v>57.025</v>
      </c>
      <c r="N2763" s="97"/>
      <c r="O2763" s="98">
        <v>167.0</v>
      </c>
      <c r="P2763" s="99">
        <v>3062.09999999999</v>
      </c>
      <c r="Q2763" s="100"/>
      <c r="R2763" s="102">
        <v>14000.0</v>
      </c>
      <c r="S2763" s="74"/>
      <c r="T2763" s="74"/>
      <c r="U2763" s="74"/>
    </row>
    <row r="2764">
      <c r="A2764" s="97">
        <v>1047.0</v>
      </c>
      <c r="B2764" s="97" t="s">
        <v>58</v>
      </c>
      <c r="C2764" s="97" t="s">
        <v>27</v>
      </c>
      <c r="D2764" s="97" t="s">
        <v>27</v>
      </c>
      <c r="E2764" s="98" t="s">
        <v>28</v>
      </c>
      <c r="F2764" s="98">
        <v>64.0</v>
      </c>
      <c r="G2764" s="98">
        <v>3090.0</v>
      </c>
      <c r="H2764" s="34">
        <v>24.0</v>
      </c>
      <c r="I2764" s="97"/>
      <c r="J2764" s="97">
        <v>8.0</v>
      </c>
      <c r="K2764" s="97" t="s">
        <v>43</v>
      </c>
      <c r="L2764" s="99">
        <v>961.264</v>
      </c>
      <c r="M2764" s="99">
        <v>2625.958</v>
      </c>
      <c r="N2764" s="97"/>
      <c r="O2764" s="98">
        <v>167.0</v>
      </c>
      <c r="P2764" s="99">
        <v>1.72855634749499E9</v>
      </c>
      <c r="Q2764" s="100"/>
      <c r="R2764" s="101">
        <v>1.722406E9</v>
      </c>
      <c r="S2764" s="74"/>
      <c r="T2764" s="74"/>
      <c r="U2764" s="74"/>
    </row>
    <row r="2765">
      <c r="A2765" s="97">
        <v>1048.0</v>
      </c>
      <c r="B2765" s="97" t="s">
        <v>58</v>
      </c>
      <c r="C2765" s="97" t="s">
        <v>27</v>
      </c>
      <c r="D2765" s="97" t="s">
        <v>27</v>
      </c>
      <c r="E2765" s="98" t="s">
        <v>28</v>
      </c>
      <c r="F2765" s="98">
        <v>64.0</v>
      </c>
      <c r="G2765" s="98">
        <v>3090.0</v>
      </c>
      <c r="H2765" s="34">
        <v>24.0</v>
      </c>
      <c r="I2765" s="97"/>
      <c r="J2765" s="97">
        <v>8.0</v>
      </c>
      <c r="K2765" s="97" t="s">
        <v>44</v>
      </c>
      <c r="L2765" s="99">
        <v>236.737</v>
      </c>
      <c r="M2765" s="99">
        <v>911.308</v>
      </c>
      <c r="N2765" s="97"/>
      <c r="O2765" s="98">
        <v>5.0</v>
      </c>
      <c r="P2765" s="99">
        <v>3729.01299999999</v>
      </c>
      <c r="Q2765" s="100"/>
      <c r="R2765" s="101">
        <v>16000.0</v>
      </c>
      <c r="S2765" s="74"/>
      <c r="T2765" s="74"/>
      <c r="U2765" s="74"/>
    </row>
    <row r="2766">
      <c r="A2766" s="97">
        <v>1049.0</v>
      </c>
      <c r="B2766" s="97" t="s">
        <v>58</v>
      </c>
      <c r="C2766" s="97" t="s">
        <v>27</v>
      </c>
      <c r="D2766" s="97" t="s">
        <v>27</v>
      </c>
      <c r="E2766" s="98" t="s">
        <v>28</v>
      </c>
      <c r="F2766" s="98">
        <v>64.0</v>
      </c>
      <c r="G2766" s="98">
        <v>3090.0</v>
      </c>
      <c r="H2766" s="34">
        <v>24.0</v>
      </c>
      <c r="I2766" s="97"/>
      <c r="J2766" s="97">
        <v>8.0</v>
      </c>
      <c r="K2766" s="97" t="s">
        <v>45</v>
      </c>
      <c r="L2766" s="99">
        <v>850.534</v>
      </c>
      <c r="M2766" s="99">
        <v>518.983</v>
      </c>
      <c r="N2766" s="97"/>
      <c r="O2766" s="98">
        <v>12.0</v>
      </c>
      <c r="P2766" s="99">
        <v>2665.126</v>
      </c>
      <c r="Q2766" s="100"/>
      <c r="R2766" s="102">
        <v>53000.0</v>
      </c>
      <c r="S2766" s="74"/>
      <c r="T2766" s="74"/>
      <c r="U2766" s="74"/>
    </row>
    <row r="2767">
      <c r="A2767" s="97">
        <v>1050.0</v>
      </c>
      <c r="B2767" s="97" t="s">
        <v>58</v>
      </c>
      <c r="C2767" s="97" t="s">
        <v>27</v>
      </c>
      <c r="D2767" s="97" t="s">
        <v>27</v>
      </c>
      <c r="E2767" s="98" t="s">
        <v>28</v>
      </c>
      <c r="F2767" s="98">
        <v>64.0</v>
      </c>
      <c r="G2767" s="98">
        <v>3090.0</v>
      </c>
      <c r="H2767" s="34">
        <v>24.0</v>
      </c>
      <c r="I2767" s="97"/>
      <c r="J2767" s="97">
        <v>8.0</v>
      </c>
      <c r="K2767" s="97" t="s">
        <v>46</v>
      </c>
      <c r="L2767" s="99">
        <v>1371.761</v>
      </c>
      <c r="M2767" s="99">
        <v>253857.211</v>
      </c>
      <c r="N2767" s="97"/>
      <c r="O2767" s="98">
        <v>6.0</v>
      </c>
      <c r="P2767" s="99">
        <v>1230.0</v>
      </c>
      <c r="Q2767" s="100"/>
      <c r="R2767" s="101">
        <v>788000.0</v>
      </c>
      <c r="S2767" s="74"/>
      <c r="T2767" s="74"/>
      <c r="U2767" s="74"/>
    </row>
    <row r="2768">
      <c r="A2768" s="97">
        <v>1051.0</v>
      </c>
      <c r="B2768" s="97" t="s">
        <v>58</v>
      </c>
      <c r="C2768" s="97" t="s">
        <v>27</v>
      </c>
      <c r="D2768" s="97" t="s">
        <v>27</v>
      </c>
      <c r="E2768" s="98" t="s">
        <v>28</v>
      </c>
      <c r="F2768" s="98">
        <v>64.0</v>
      </c>
      <c r="G2768" s="98">
        <v>3090.0</v>
      </c>
      <c r="H2768" s="34">
        <v>24.0</v>
      </c>
      <c r="I2768" s="97"/>
      <c r="J2768" s="97">
        <v>8.0</v>
      </c>
      <c r="K2768" s="97" t="s">
        <v>47</v>
      </c>
      <c r="L2768" s="99">
        <v>5040.29</v>
      </c>
      <c r="M2768" s="99">
        <v>9046.24</v>
      </c>
      <c r="N2768" s="97"/>
      <c r="O2768" s="98">
        <v>11.0</v>
      </c>
      <c r="P2768" s="99">
        <v>57979.7699999999</v>
      </c>
      <c r="Q2768" s="100"/>
      <c r="R2768" s="101">
        <v>312000.0</v>
      </c>
      <c r="S2768" s="74"/>
      <c r="T2768" s="74"/>
      <c r="U2768" s="74"/>
    </row>
    <row r="2769">
      <c r="A2769" s="97">
        <v>1052.0</v>
      </c>
      <c r="B2769" s="97" t="s">
        <v>58</v>
      </c>
      <c r="C2769" s="97" t="s">
        <v>27</v>
      </c>
      <c r="D2769" s="97" t="s">
        <v>27</v>
      </c>
      <c r="E2769" s="98" t="s">
        <v>28</v>
      </c>
      <c r="F2769" s="98">
        <v>64.0</v>
      </c>
      <c r="G2769" s="98">
        <v>3090.0</v>
      </c>
      <c r="H2769" s="34">
        <v>24.0</v>
      </c>
      <c r="I2769" s="97"/>
      <c r="J2769" s="97">
        <v>8.0</v>
      </c>
      <c r="K2769" s="97" t="s">
        <v>48</v>
      </c>
      <c r="L2769" s="99">
        <v>39512.428</v>
      </c>
      <c r="M2769" s="99">
        <v>51730.112</v>
      </c>
      <c r="N2769" s="97"/>
      <c r="O2769" s="98">
        <v>16.0</v>
      </c>
      <c r="P2769" s="99">
        <v>17597.594</v>
      </c>
      <c r="Q2769" s="100"/>
      <c r="R2769" s="101">
        <v>667000.0</v>
      </c>
      <c r="S2769" s="74"/>
      <c r="T2769" s="74"/>
      <c r="U2769" s="74"/>
    </row>
    <row r="2770">
      <c r="A2770" s="97">
        <v>1053.0</v>
      </c>
      <c r="B2770" s="97" t="s">
        <v>58</v>
      </c>
      <c r="C2770" s="97" t="s">
        <v>27</v>
      </c>
      <c r="D2770" s="97" t="s">
        <v>27</v>
      </c>
      <c r="E2770" s="98" t="s">
        <v>28</v>
      </c>
      <c r="F2770" s="98">
        <v>64.0</v>
      </c>
      <c r="G2770" s="98">
        <v>3090.0</v>
      </c>
      <c r="H2770" s="34">
        <v>24.0</v>
      </c>
      <c r="I2770" s="97"/>
      <c r="J2770" s="97">
        <v>8.0</v>
      </c>
      <c r="K2770" s="97" t="s">
        <v>49</v>
      </c>
      <c r="L2770" s="99">
        <v>64.61</v>
      </c>
      <c r="M2770" s="99">
        <v>294.021</v>
      </c>
      <c r="N2770" s="97"/>
      <c r="O2770" s="98">
        <v>3.0</v>
      </c>
      <c r="P2770" s="99">
        <v>27027.4239999999</v>
      </c>
      <c r="Q2770" s="100"/>
      <c r="R2770" s="101">
        <v>38000.0</v>
      </c>
      <c r="S2770" s="74"/>
      <c r="T2770" s="74"/>
      <c r="U2770" s="74"/>
    </row>
    <row r="2771">
      <c r="A2771" s="97">
        <v>1054.0</v>
      </c>
      <c r="B2771" s="97" t="s">
        <v>58</v>
      </c>
      <c r="C2771" s="97" t="s">
        <v>27</v>
      </c>
      <c r="D2771" s="97" t="s">
        <v>27</v>
      </c>
      <c r="E2771" s="98" t="s">
        <v>28</v>
      </c>
      <c r="F2771" s="98">
        <v>64.0</v>
      </c>
      <c r="G2771" s="98">
        <v>3090.0</v>
      </c>
      <c r="H2771" s="34">
        <v>24.0</v>
      </c>
      <c r="I2771" s="97"/>
      <c r="J2771" s="97">
        <v>8.0</v>
      </c>
      <c r="K2771" s="97" t="s">
        <v>50</v>
      </c>
      <c r="L2771" s="99"/>
      <c r="M2771" s="99"/>
      <c r="N2771" s="97"/>
      <c r="O2771" s="98"/>
      <c r="P2771" s="99"/>
      <c r="Q2771" s="100"/>
      <c r="R2771" s="101">
        <v>1572000.0</v>
      </c>
      <c r="S2771" s="74"/>
      <c r="T2771" s="74"/>
      <c r="U2771" s="74"/>
    </row>
    <row r="2772">
      <c r="A2772" s="97">
        <v>1055.0</v>
      </c>
      <c r="B2772" s="97" t="s">
        <v>58</v>
      </c>
      <c r="C2772" s="97" t="s">
        <v>27</v>
      </c>
      <c r="D2772" s="97" t="s">
        <v>27</v>
      </c>
      <c r="E2772" s="98" t="s">
        <v>28</v>
      </c>
      <c r="F2772" s="98">
        <v>64.0</v>
      </c>
      <c r="G2772" s="98">
        <v>3090.0</v>
      </c>
      <c r="H2772" s="34">
        <v>24.0</v>
      </c>
      <c r="I2772" s="97"/>
      <c r="J2772" s="97">
        <v>8.0</v>
      </c>
      <c r="K2772" s="97" t="s">
        <v>51</v>
      </c>
      <c r="L2772" s="99"/>
      <c r="M2772" s="99"/>
      <c r="N2772" s="97"/>
      <c r="O2772" s="98"/>
      <c r="P2772" s="99"/>
      <c r="Q2772" s="100"/>
      <c r="R2772" s="101"/>
      <c r="S2772" s="74"/>
      <c r="T2772" s="74"/>
      <c r="U2772" s="74"/>
    </row>
    <row r="2773">
      <c r="A2773" s="97">
        <v>1056.0</v>
      </c>
      <c r="B2773" s="97" t="s">
        <v>58</v>
      </c>
      <c r="C2773" s="97" t="s">
        <v>27</v>
      </c>
      <c r="D2773" s="97" t="s">
        <v>27</v>
      </c>
      <c r="E2773" s="98" t="s">
        <v>28</v>
      </c>
      <c r="F2773" s="98">
        <v>64.0</v>
      </c>
      <c r="G2773" s="98">
        <v>3090.0</v>
      </c>
      <c r="H2773" s="34">
        <v>24.0</v>
      </c>
      <c r="I2773" s="97"/>
      <c r="J2773" s="97">
        <v>8.0</v>
      </c>
      <c r="K2773" s="97" t="s">
        <v>52</v>
      </c>
      <c r="L2773" s="99"/>
      <c r="M2773" s="99"/>
      <c r="N2773" s="97"/>
      <c r="O2773" s="98"/>
      <c r="P2773" s="99"/>
      <c r="Q2773" s="100"/>
      <c r="R2773" s="101"/>
      <c r="S2773" s="74"/>
      <c r="T2773" s="74"/>
      <c r="U2773" s="74"/>
    </row>
    <row r="2774">
      <c r="A2774" s="97">
        <v>969.0</v>
      </c>
      <c r="B2774" s="97" t="s">
        <v>58</v>
      </c>
      <c r="C2774" s="97" t="s">
        <v>27</v>
      </c>
      <c r="D2774" s="97" t="s">
        <v>27</v>
      </c>
      <c r="E2774" s="98" t="s">
        <v>28</v>
      </c>
      <c r="F2774" s="98">
        <v>64.0</v>
      </c>
      <c r="G2774" s="98">
        <v>3090.0</v>
      </c>
      <c r="H2774" s="34">
        <v>24.0</v>
      </c>
      <c r="I2774" s="97"/>
      <c r="J2774" s="98">
        <v>16.0</v>
      </c>
      <c r="K2774" s="97" t="s">
        <v>31</v>
      </c>
      <c r="L2774" s="99">
        <v>171.875</v>
      </c>
      <c r="M2774" s="99">
        <v>53.633</v>
      </c>
      <c r="N2774" s="97"/>
      <c r="O2774" s="98">
        <v>2.0</v>
      </c>
      <c r="P2774" s="99">
        <v>37588.6659999999</v>
      </c>
      <c r="Q2774" s="100"/>
      <c r="R2774" s="101">
        <v>47000.0</v>
      </c>
      <c r="S2774" s="74"/>
      <c r="T2774" s="74"/>
      <c r="U2774" s="74"/>
    </row>
    <row r="2775">
      <c r="A2775" s="97">
        <v>970.0</v>
      </c>
      <c r="B2775" s="97" t="s">
        <v>58</v>
      </c>
      <c r="C2775" s="97" t="s">
        <v>27</v>
      </c>
      <c r="D2775" s="97" t="s">
        <v>27</v>
      </c>
      <c r="E2775" s="98" t="s">
        <v>28</v>
      </c>
      <c r="F2775" s="98">
        <v>64.0</v>
      </c>
      <c r="G2775" s="98">
        <v>3090.0</v>
      </c>
      <c r="H2775" s="34">
        <v>24.0</v>
      </c>
      <c r="I2775" s="97"/>
      <c r="J2775" s="98">
        <v>16.0</v>
      </c>
      <c r="K2775" s="97" t="s">
        <v>32</v>
      </c>
      <c r="L2775" s="99">
        <v>8684.502</v>
      </c>
      <c r="M2775" s="99">
        <v>7696.938</v>
      </c>
      <c r="N2775" s="97"/>
      <c r="O2775" s="98">
        <v>57.0</v>
      </c>
      <c r="P2775" s="99">
        <v>165342.049999999</v>
      </c>
      <c r="Q2775" s="100"/>
      <c r="R2775" s="101">
        <v>506000.0</v>
      </c>
      <c r="S2775" s="74"/>
      <c r="T2775" s="74"/>
      <c r="U2775" s="74"/>
    </row>
    <row r="2776">
      <c r="A2776" s="97">
        <v>971.0</v>
      </c>
      <c r="B2776" s="97" t="s">
        <v>58</v>
      </c>
      <c r="C2776" s="97" t="s">
        <v>27</v>
      </c>
      <c r="D2776" s="97" t="s">
        <v>27</v>
      </c>
      <c r="E2776" s="98" t="s">
        <v>28</v>
      </c>
      <c r="F2776" s="98">
        <v>64.0</v>
      </c>
      <c r="G2776" s="98">
        <v>3090.0</v>
      </c>
      <c r="H2776" s="34">
        <v>24.0</v>
      </c>
      <c r="I2776" s="97"/>
      <c r="J2776" s="98">
        <v>16.0</v>
      </c>
      <c r="K2776" s="97" t="s">
        <v>33</v>
      </c>
      <c r="L2776" s="99">
        <v>174.98</v>
      </c>
      <c r="M2776" s="99">
        <v>608.3</v>
      </c>
      <c r="N2776" s="97"/>
      <c r="O2776" s="98">
        <v>6.0</v>
      </c>
      <c r="P2776" s="99">
        <v>425820.847999999</v>
      </c>
      <c r="Q2776" s="100"/>
      <c r="R2776" s="101">
        <v>636000.0</v>
      </c>
      <c r="S2776" s="74"/>
      <c r="T2776" s="74"/>
      <c r="U2776" s="74"/>
    </row>
    <row r="2777">
      <c r="A2777" s="97">
        <v>972.0</v>
      </c>
      <c r="B2777" s="97" t="s">
        <v>58</v>
      </c>
      <c r="C2777" s="97" t="s">
        <v>27</v>
      </c>
      <c r="D2777" s="97" t="s">
        <v>27</v>
      </c>
      <c r="E2777" s="98" t="s">
        <v>28</v>
      </c>
      <c r="F2777" s="98">
        <v>64.0</v>
      </c>
      <c r="G2777" s="98">
        <v>3090.0</v>
      </c>
      <c r="H2777" s="34">
        <v>24.0</v>
      </c>
      <c r="I2777" s="97"/>
      <c r="J2777" s="98">
        <v>16.0</v>
      </c>
      <c r="K2777" s="97" t="s">
        <v>34</v>
      </c>
      <c r="L2777" s="99">
        <v>36817.552</v>
      </c>
      <c r="M2777" s="99">
        <v>51559.939</v>
      </c>
      <c r="N2777" s="97"/>
      <c r="O2777" s="98">
        <v>177.0</v>
      </c>
      <c r="P2777" s="99">
        <v>24810.651</v>
      </c>
      <c r="Q2777" s="100"/>
      <c r="R2777" s="102">
        <v>952000.0</v>
      </c>
      <c r="S2777" s="74"/>
      <c r="T2777" s="74"/>
      <c r="U2777" s="74"/>
    </row>
    <row r="2778">
      <c r="A2778" s="97">
        <v>973.0</v>
      </c>
      <c r="B2778" s="97" t="s">
        <v>58</v>
      </c>
      <c r="C2778" s="97" t="s">
        <v>27</v>
      </c>
      <c r="D2778" s="97" t="s">
        <v>27</v>
      </c>
      <c r="E2778" s="98" t="s">
        <v>28</v>
      </c>
      <c r="F2778" s="98">
        <v>64.0</v>
      </c>
      <c r="G2778" s="98">
        <v>3090.0</v>
      </c>
      <c r="H2778" s="34">
        <v>24.0</v>
      </c>
      <c r="I2778" s="97"/>
      <c r="J2778" s="98">
        <v>16.0</v>
      </c>
      <c r="K2778" s="97" t="s">
        <v>35</v>
      </c>
      <c r="L2778" s="99">
        <v>182.246</v>
      </c>
      <c r="M2778" s="99">
        <v>63.97</v>
      </c>
      <c r="N2778" s="97"/>
      <c r="O2778" s="98">
        <v>175.0</v>
      </c>
      <c r="P2778" s="99">
        <v>18257.0289999999</v>
      </c>
      <c r="Q2778" s="100"/>
      <c r="R2778" s="101">
        <v>30000.0</v>
      </c>
      <c r="S2778" s="74"/>
      <c r="T2778" s="74"/>
      <c r="U2778" s="74"/>
    </row>
    <row r="2779">
      <c r="A2779" s="97">
        <v>974.0</v>
      </c>
      <c r="B2779" s="97" t="s">
        <v>58</v>
      </c>
      <c r="C2779" s="97" t="s">
        <v>27</v>
      </c>
      <c r="D2779" s="97" t="s">
        <v>27</v>
      </c>
      <c r="E2779" s="98" t="s">
        <v>28</v>
      </c>
      <c r="F2779" s="98">
        <v>64.0</v>
      </c>
      <c r="G2779" s="98">
        <v>3090.0</v>
      </c>
      <c r="H2779" s="34">
        <v>24.0</v>
      </c>
      <c r="I2779" s="97"/>
      <c r="J2779" s="98">
        <v>16.0</v>
      </c>
      <c r="K2779" s="97" t="s">
        <v>36</v>
      </c>
      <c r="L2779" s="99">
        <v>63.202</v>
      </c>
      <c r="M2779" s="99">
        <v>913.836</v>
      </c>
      <c r="N2779" s="97"/>
      <c r="O2779" s="98">
        <v>1.0</v>
      </c>
      <c r="P2779" s="99">
        <v>2509.12399999999</v>
      </c>
      <c r="Q2779" s="100"/>
      <c r="R2779" s="101">
        <v>9000.0</v>
      </c>
      <c r="S2779" s="74"/>
      <c r="T2779" s="74"/>
      <c r="U2779" s="74"/>
    </row>
    <row r="2780">
      <c r="A2780" s="97">
        <v>975.0</v>
      </c>
      <c r="B2780" s="97" t="s">
        <v>58</v>
      </c>
      <c r="C2780" s="97" t="s">
        <v>27</v>
      </c>
      <c r="D2780" s="97" t="s">
        <v>27</v>
      </c>
      <c r="E2780" s="98" t="s">
        <v>28</v>
      </c>
      <c r="F2780" s="98">
        <v>64.0</v>
      </c>
      <c r="G2780" s="98">
        <v>3090.0</v>
      </c>
      <c r="H2780" s="34">
        <v>24.0</v>
      </c>
      <c r="I2780" s="97"/>
      <c r="J2780" s="98">
        <v>16.0</v>
      </c>
      <c r="K2780" s="97" t="s">
        <v>37</v>
      </c>
      <c r="L2780" s="99">
        <v>182.118</v>
      </c>
      <c r="M2780" s="99">
        <v>69.505</v>
      </c>
      <c r="N2780" s="97"/>
      <c r="O2780" s="98">
        <v>12.0</v>
      </c>
      <c r="P2780" s="99">
        <v>19420.2779999999</v>
      </c>
      <c r="Q2780" s="100"/>
      <c r="R2780" s="101">
        <v>29000.0</v>
      </c>
      <c r="S2780" s="74"/>
      <c r="T2780" s="74"/>
      <c r="U2780" s="74"/>
    </row>
    <row r="2781">
      <c r="A2781" s="97">
        <v>976.0</v>
      </c>
      <c r="B2781" s="97" t="s">
        <v>58</v>
      </c>
      <c r="C2781" s="97" t="s">
        <v>27</v>
      </c>
      <c r="D2781" s="97" t="s">
        <v>27</v>
      </c>
      <c r="E2781" s="98" t="s">
        <v>28</v>
      </c>
      <c r="F2781" s="98">
        <v>64.0</v>
      </c>
      <c r="G2781" s="98">
        <v>3090.0</v>
      </c>
      <c r="H2781" s="34">
        <v>24.0</v>
      </c>
      <c r="I2781" s="97"/>
      <c r="J2781" s="98">
        <v>16.0</v>
      </c>
      <c r="K2781" s="97" t="s">
        <v>38</v>
      </c>
      <c r="L2781" s="99">
        <v>447.819</v>
      </c>
      <c r="M2781" s="99">
        <v>184.642</v>
      </c>
      <c r="N2781" s="97"/>
      <c r="O2781" s="98">
        <v>191.0</v>
      </c>
      <c r="P2781" s="99">
        <v>47873.487</v>
      </c>
      <c r="Q2781" s="100"/>
      <c r="R2781" s="101">
        <v>67000.0</v>
      </c>
      <c r="S2781" s="74"/>
      <c r="T2781" s="74"/>
      <c r="U2781" s="74"/>
    </row>
    <row r="2782">
      <c r="A2782" s="97">
        <v>977.0</v>
      </c>
      <c r="B2782" s="97" t="s">
        <v>58</v>
      </c>
      <c r="C2782" s="97" t="s">
        <v>27</v>
      </c>
      <c r="D2782" s="97" t="s">
        <v>27</v>
      </c>
      <c r="E2782" s="98" t="s">
        <v>28</v>
      </c>
      <c r="F2782" s="98">
        <v>64.0</v>
      </c>
      <c r="G2782" s="98">
        <v>3090.0</v>
      </c>
      <c r="H2782" s="34">
        <v>24.0</v>
      </c>
      <c r="I2782" s="97"/>
      <c r="J2782" s="98">
        <v>16.0</v>
      </c>
      <c r="K2782" s="97" t="s">
        <v>39</v>
      </c>
      <c r="L2782" s="99">
        <v>214.787</v>
      </c>
      <c r="M2782" s="99">
        <v>58.016</v>
      </c>
      <c r="N2782" s="97"/>
      <c r="O2782" s="98">
        <v>12.0</v>
      </c>
      <c r="P2782" s="99">
        <v>136332.899999999</v>
      </c>
      <c r="Q2782" s="100"/>
      <c r="R2782" s="101">
        <v>147000.0</v>
      </c>
      <c r="S2782" s="74"/>
      <c r="T2782" s="74"/>
      <c r="U2782" s="74"/>
    </row>
    <row r="2783">
      <c r="A2783" s="97">
        <v>978.0</v>
      </c>
      <c r="B2783" s="97" t="s">
        <v>58</v>
      </c>
      <c r="C2783" s="97" t="s">
        <v>27</v>
      </c>
      <c r="D2783" s="97" t="s">
        <v>27</v>
      </c>
      <c r="E2783" s="98" t="s">
        <v>28</v>
      </c>
      <c r="F2783" s="98">
        <v>64.0</v>
      </c>
      <c r="G2783" s="98">
        <v>3090.0</v>
      </c>
      <c r="H2783" s="34">
        <v>24.0</v>
      </c>
      <c r="I2783" s="97"/>
      <c r="J2783" s="98">
        <v>16.0</v>
      </c>
      <c r="K2783" s="97" t="s">
        <v>40</v>
      </c>
      <c r="L2783" s="99">
        <v>177.188</v>
      </c>
      <c r="M2783" s="99">
        <v>6250.109</v>
      </c>
      <c r="N2783" s="97"/>
      <c r="O2783" s="98">
        <v>8.0</v>
      </c>
      <c r="P2783" s="99">
        <v>18218.736</v>
      </c>
      <c r="Q2783" s="100"/>
      <c r="R2783" s="102">
        <v>49000.0</v>
      </c>
      <c r="S2783" s="74"/>
      <c r="T2783" s="74"/>
      <c r="U2783" s="74"/>
    </row>
    <row r="2784">
      <c r="A2784" s="97">
        <v>979.0</v>
      </c>
      <c r="B2784" s="97" t="s">
        <v>58</v>
      </c>
      <c r="C2784" s="97" t="s">
        <v>27</v>
      </c>
      <c r="D2784" s="97" t="s">
        <v>27</v>
      </c>
      <c r="E2784" s="98" t="s">
        <v>28</v>
      </c>
      <c r="F2784" s="98">
        <v>64.0</v>
      </c>
      <c r="G2784" s="98">
        <v>3090.0</v>
      </c>
      <c r="H2784" s="34">
        <v>24.0</v>
      </c>
      <c r="I2784" s="97"/>
      <c r="J2784" s="98">
        <v>16.0</v>
      </c>
      <c r="K2784" s="97" t="s">
        <v>41</v>
      </c>
      <c r="L2784" s="99">
        <v>5664.496</v>
      </c>
      <c r="M2784" s="99">
        <v>7395.757</v>
      </c>
      <c r="N2784" s="97"/>
      <c r="O2784" s="98">
        <v>20.0</v>
      </c>
      <c r="P2784" s="99">
        <v>1470.902</v>
      </c>
      <c r="Q2784" s="100"/>
      <c r="R2784" s="101">
        <v>116000.0</v>
      </c>
      <c r="S2784" s="74"/>
      <c r="T2784" s="74"/>
      <c r="U2784" s="74"/>
    </row>
    <row r="2785">
      <c r="A2785" s="97">
        <v>980.0</v>
      </c>
      <c r="B2785" s="97" t="s">
        <v>58</v>
      </c>
      <c r="C2785" s="97" t="s">
        <v>27</v>
      </c>
      <c r="D2785" s="97" t="s">
        <v>27</v>
      </c>
      <c r="E2785" s="98" t="s">
        <v>28</v>
      </c>
      <c r="F2785" s="98">
        <v>64.0</v>
      </c>
      <c r="G2785" s="98">
        <v>3090.0</v>
      </c>
      <c r="H2785" s="34">
        <v>24.0</v>
      </c>
      <c r="I2785" s="97"/>
      <c r="J2785" s="98">
        <v>16.0</v>
      </c>
      <c r="K2785" s="97" t="s">
        <v>42</v>
      </c>
      <c r="L2785" s="99">
        <v>175.938</v>
      </c>
      <c r="M2785" s="99">
        <v>57.057</v>
      </c>
      <c r="N2785" s="97"/>
      <c r="O2785" s="98">
        <v>167.0</v>
      </c>
      <c r="P2785" s="99">
        <v>5440.719</v>
      </c>
      <c r="Q2785" s="100"/>
      <c r="R2785" s="101">
        <v>16000.0</v>
      </c>
      <c r="S2785" s="74"/>
      <c r="T2785" s="74"/>
      <c r="U2785" s="74"/>
    </row>
    <row r="2786">
      <c r="A2786" s="97">
        <v>981.0</v>
      </c>
      <c r="B2786" s="97" t="s">
        <v>58</v>
      </c>
      <c r="C2786" s="97" t="s">
        <v>27</v>
      </c>
      <c r="D2786" s="97" t="s">
        <v>27</v>
      </c>
      <c r="E2786" s="98" t="s">
        <v>28</v>
      </c>
      <c r="F2786" s="98">
        <v>64.0</v>
      </c>
      <c r="G2786" s="98">
        <v>3090.0</v>
      </c>
      <c r="H2786" s="34">
        <v>24.0</v>
      </c>
      <c r="I2786" s="97"/>
      <c r="J2786" s="98">
        <v>16.0</v>
      </c>
      <c r="K2786" s="97" t="s">
        <v>43</v>
      </c>
      <c r="L2786" s="103">
        <v>1446.834</v>
      </c>
      <c r="M2786" s="103">
        <v>5266.766</v>
      </c>
      <c r="N2786" s="97"/>
      <c r="O2786" s="104">
        <v>167.0</v>
      </c>
      <c r="P2786" s="103">
        <v>9.114833850398E9</v>
      </c>
      <c r="Q2786" s="100"/>
      <c r="R2786" s="101">
        <v>9.161995E9</v>
      </c>
      <c r="S2786" s="74"/>
      <c r="T2786" s="74"/>
      <c r="U2786" s="74"/>
    </row>
    <row r="2787">
      <c r="A2787" s="97">
        <v>982.0</v>
      </c>
      <c r="B2787" s="97" t="s">
        <v>58</v>
      </c>
      <c r="C2787" s="97" t="s">
        <v>27</v>
      </c>
      <c r="D2787" s="97" t="s">
        <v>27</v>
      </c>
      <c r="E2787" s="98" t="s">
        <v>28</v>
      </c>
      <c r="F2787" s="98">
        <v>64.0</v>
      </c>
      <c r="G2787" s="98">
        <v>3090.0</v>
      </c>
      <c r="H2787" s="34">
        <v>24.0</v>
      </c>
      <c r="I2787" s="97"/>
      <c r="J2787" s="98">
        <v>16.0</v>
      </c>
      <c r="K2787" s="97" t="s">
        <v>44</v>
      </c>
      <c r="L2787" s="99">
        <v>251.943</v>
      </c>
      <c r="M2787" s="99">
        <v>1247.896</v>
      </c>
      <c r="N2787" s="97"/>
      <c r="O2787" s="98">
        <v>5.0</v>
      </c>
      <c r="P2787" s="99">
        <v>10667.4079999999</v>
      </c>
      <c r="Q2787" s="100"/>
      <c r="R2787" s="101">
        <v>23000.0</v>
      </c>
      <c r="S2787" s="74"/>
      <c r="T2787" s="74"/>
      <c r="U2787" s="74"/>
    </row>
    <row r="2788">
      <c r="A2788" s="97">
        <v>983.0</v>
      </c>
      <c r="B2788" s="97" t="s">
        <v>58</v>
      </c>
      <c r="C2788" s="97" t="s">
        <v>27</v>
      </c>
      <c r="D2788" s="97" t="s">
        <v>27</v>
      </c>
      <c r="E2788" s="98" t="s">
        <v>28</v>
      </c>
      <c r="F2788" s="98">
        <v>64.0</v>
      </c>
      <c r="G2788" s="98">
        <v>3090.0</v>
      </c>
      <c r="H2788" s="34">
        <v>24.0</v>
      </c>
      <c r="I2788" s="97"/>
      <c r="J2788" s="98">
        <v>16.0</v>
      </c>
      <c r="K2788" s="97" t="s">
        <v>45</v>
      </c>
      <c r="L2788" s="99">
        <v>1064.14</v>
      </c>
      <c r="M2788" s="99">
        <v>737.967</v>
      </c>
      <c r="N2788" s="97"/>
      <c r="O2788" s="98">
        <v>12.0</v>
      </c>
      <c r="P2788" s="99">
        <v>5066.243</v>
      </c>
      <c r="Q2788" s="100"/>
      <c r="R2788" s="101">
        <v>64000.0</v>
      </c>
      <c r="S2788" s="74"/>
      <c r="T2788" s="74"/>
      <c r="U2788" s="74"/>
    </row>
    <row r="2789">
      <c r="A2789" s="97">
        <v>984.0</v>
      </c>
      <c r="B2789" s="97" t="s">
        <v>58</v>
      </c>
      <c r="C2789" s="97" t="s">
        <v>27</v>
      </c>
      <c r="D2789" s="97" t="s">
        <v>27</v>
      </c>
      <c r="E2789" s="98" t="s">
        <v>28</v>
      </c>
      <c r="F2789" s="98">
        <v>64.0</v>
      </c>
      <c r="G2789" s="98">
        <v>3090.0</v>
      </c>
      <c r="H2789" s="34">
        <v>24.0</v>
      </c>
      <c r="I2789" s="97"/>
      <c r="J2789" s="98">
        <v>16.0</v>
      </c>
      <c r="K2789" s="97" t="s">
        <v>46</v>
      </c>
      <c r="L2789" s="99">
        <v>1443.771</v>
      </c>
      <c r="M2789" s="99">
        <v>542131.69</v>
      </c>
      <c r="N2789" s="97"/>
      <c r="O2789" s="98">
        <v>6.0</v>
      </c>
      <c r="P2789" s="99">
        <v>2229.00199999999</v>
      </c>
      <c r="Q2789" s="100"/>
      <c r="R2789" s="101">
        <v>1536000.0</v>
      </c>
      <c r="S2789" s="74"/>
      <c r="T2789" s="74"/>
      <c r="U2789" s="74"/>
    </row>
    <row r="2790">
      <c r="A2790" s="97">
        <v>985.0</v>
      </c>
      <c r="B2790" s="97" t="s">
        <v>58</v>
      </c>
      <c r="C2790" s="97" t="s">
        <v>27</v>
      </c>
      <c r="D2790" s="97" t="s">
        <v>27</v>
      </c>
      <c r="E2790" s="98" t="s">
        <v>28</v>
      </c>
      <c r="F2790" s="98">
        <v>64.0</v>
      </c>
      <c r="G2790" s="98">
        <v>3090.0</v>
      </c>
      <c r="H2790" s="34">
        <v>24.0</v>
      </c>
      <c r="I2790" s="97"/>
      <c r="J2790" s="98">
        <v>16.0</v>
      </c>
      <c r="K2790" s="97" t="s">
        <v>47</v>
      </c>
      <c r="L2790" s="99">
        <v>11673.699</v>
      </c>
      <c r="M2790" s="99">
        <v>18327.27</v>
      </c>
      <c r="N2790" s="97"/>
      <c r="O2790" s="98">
        <v>11.0</v>
      </c>
      <c r="P2790" s="99">
        <v>129555.002999999</v>
      </c>
      <c r="Q2790" s="100"/>
      <c r="R2790" s="101">
        <v>642000.0</v>
      </c>
      <c r="S2790" s="74"/>
      <c r="T2790" s="74"/>
      <c r="U2790" s="74"/>
    </row>
    <row r="2791">
      <c r="A2791" s="97">
        <v>986.0</v>
      </c>
      <c r="B2791" s="97" t="s">
        <v>58</v>
      </c>
      <c r="C2791" s="97" t="s">
        <v>27</v>
      </c>
      <c r="D2791" s="97" t="s">
        <v>27</v>
      </c>
      <c r="E2791" s="98" t="s">
        <v>28</v>
      </c>
      <c r="F2791" s="98">
        <v>64.0</v>
      </c>
      <c r="G2791" s="98">
        <v>3090.0</v>
      </c>
      <c r="H2791" s="34">
        <v>24.0</v>
      </c>
      <c r="I2791" s="97"/>
      <c r="J2791" s="98">
        <v>16.0</v>
      </c>
      <c r="K2791" s="97" t="s">
        <v>48</v>
      </c>
      <c r="L2791" s="99">
        <v>76499.252</v>
      </c>
      <c r="M2791" s="99">
        <v>105639.722</v>
      </c>
      <c r="N2791" s="97"/>
      <c r="O2791" s="98">
        <v>16.0</v>
      </c>
      <c r="P2791" s="99">
        <v>35249.6779999999</v>
      </c>
      <c r="Q2791" s="100"/>
      <c r="R2791" s="101">
        <v>2271000.0</v>
      </c>
      <c r="S2791" s="74"/>
      <c r="T2791" s="74"/>
      <c r="U2791" s="74"/>
    </row>
    <row r="2792">
      <c r="A2792" s="97">
        <v>987.0</v>
      </c>
      <c r="B2792" s="97" t="s">
        <v>58</v>
      </c>
      <c r="C2792" s="97" t="s">
        <v>27</v>
      </c>
      <c r="D2792" s="97" t="s">
        <v>27</v>
      </c>
      <c r="E2792" s="98" t="s">
        <v>28</v>
      </c>
      <c r="F2792" s="98">
        <v>64.0</v>
      </c>
      <c r="G2792" s="98">
        <v>3090.0</v>
      </c>
      <c r="H2792" s="34">
        <v>24.0</v>
      </c>
      <c r="I2792" s="97"/>
      <c r="J2792" s="98">
        <v>16.0</v>
      </c>
      <c r="K2792" s="97" t="s">
        <v>49</v>
      </c>
      <c r="L2792" s="99">
        <v>64.131</v>
      </c>
      <c r="M2792" s="99">
        <v>420.457</v>
      </c>
      <c r="N2792" s="97"/>
      <c r="O2792" s="98">
        <v>3.0</v>
      </c>
      <c r="P2792" s="99">
        <v>59794.6039999999</v>
      </c>
      <c r="Q2792" s="100"/>
      <c r="R2792" s="101">
        <v>70000.0</v>
      </c>
      <c r="S2792" s="74"/>
      <c r="T2792" s="74"/>
      <c r="U2792" s="74"/>
    </row>
    <row r="2793">
      <c r="A2793" s="97">
        <v>988.0</v>
      </c>
      <c r="B2793" s="97" t="s">
        <v>58</v>
      </c>
      <c r="C2793" s="97" t="s">
        <v>27</v>
      </c>
      <c r="D2793" s="97" t="s">
        <v>27</v>
      </c>
      <c r="E2793" s="98" t="s">
        <v>28</v>
      </c>
      <c r="F2793" s="98">
        <v>64.0</v>
      </c>
      <c r="G2793" s="98">
        <v>3090.0</v>
      </c>
      <c r="H2793" s="34">
        <v>24.0</v>
      </c>
      <c r="I2793" s="97"/>
      <c r="J2793" s="98">
        <v>16.0</v>
      </c>
      <c r="K2793" s="97" t="s">
        <v>50</v>
      </c>
      <c r="L2793" s="99">
        <v>41581.897</v>
      </c>
      <c r="M2793" s="99">
        <v>61320.617</v>
      </c>
      <c r="N2793" s="97"/>
      <c r="O2793" s="98">
        <v>21.0</v>
      </c>
      <c r="P2793" s="99">
        <v>72377.9499999999</v>
      </c>
      <c r="Q2793" s="100"/>
      <c r="R2793" s="101">
        <v>2939000.0</v>
      </c>
      <c r="S2793" s="74"/>
      <c r="T2793" s="74"/>
      <c r="U2793" s="74"/>
    </row>
    <row r="2794">
      <c r="A2794" s="97">
        <v>989.0</v>
      </c>
      <c r="B2794" s="97" t="s">
        <v>58</v>
      </c>
      <c r="C2794" s="97" t="s">
        <v>27</v>
      </c>
      <c r="D2794" s="97" t="s">
        <v>27</v>
      </c>
      <c r="E2794" s="98" t="s">
        <v>28</v>
      </c>
      <c r="F2794" s="98">
        <v>64.0</v>
      </c>
      <c r="G2794" s="98">
        <v>3090.0</v>
      </c>
      <c r="H2794" s="34">
        <v>24.0</v>
      </c>
      <c r="I2794" s="97"/>
      <c r="J2794" s="98">
        <v>16.0</v>
      </c>
      <c r="K2794" s="97" t="s">
        <v>51</v>
      </c>
      <c r="L2794" s="99"/>
      <c r="M2794" s="99"/>
      <c r="N2794" s="97"/>
      <c r="O2794" s="98"/>
      <c r="P2794" s="99"/>
      <c r="Q2794" s="100"/>
      <c r="R2794" s="101"/>
      <c r="S2794" s="74"/>
      <c r="T2794" s="74"/>
      <c r="U2794" s="74"/>
    </row>
    <row r="2795">
      <c r="A2795" s="97">
        <v>990.0</v>
      </c>
      <c r="B2795" s="97" t="s">
        <v>58</v>
      </c>
      <c r="C2795" s="97" t="s">
        <v>27</v>
      </c>
      <c r="D2795" s="97" t="s">
        <v>27</v>
      </c>
      <c r="E2795" s="98" t="s">
        <v>28</v>
      </c>
      <c r="F2795" s="98">
        <v>64.0</v>
      </c>
      <c r="G2795" s="98">
        <v>3090.0</v>
      </c>
      <c r="H2795" s="34">
        <v>24.0</v>
      </c>
      <c r="I2795" s="97"/>
      <c r="J2795" s="98">
        <v>16.0</v>
      </c>
      <c r="K2795" s="97" t="s">
        <v>52</v>
      </c>
      <c r="L2795" s="99"/>
      <c r="M2795" s="99"/>
      <c r="N2795" s="97"/>
      <c r="O2795" s="98"/>
      <c r="P2795" s="99"/>
      <c r="Q2795" s="100"/>
      <c r="R2795" s="101"/>
      <c r="S2795" s="74"/>
      <c r="T2795" s="74"/>
      <c r="U2795" s="74"/>
    </row>
    <row r="2796">
      <c r="A2796" s="97">
        <v>991.0</v>
      </c>
      <c r="B2796" s="97" t="s">
        <v>58</v>
      </c>
      <c r="C2796" s="97" t="s">
        <v>27</v>
      </c>
      <c r="D2796" s="97" t="s">
        <v>27</v>
      </c>
      <c r="E2796" s="98" t="s">
        <v>28</v>
      </c>
      <c r="F2796" s="98">
        <v>64.0</v>
      </c>
      <c r="G2796" s="98">
        <v>3090.0</v>
      </c>
      <c r="H2796" s="34">
        <v>24.0</v>
      </c>
      <c r="I2796" s="97"/>
      <c r="J2796" s="98">
        <v>32.0</v>
      </c>
      <c r="K2796" s="97" t="s">
        <v>31</v>
      </c>
      <c r="L2796" s="99">
        <v>175.396</v>
      </c>
      <c r="M2796" s="99">
        <v>53.185</v>
      </c>
      <c r="N2796" s="97"/>
      <c r="O2796" s="98">
        <v>2.0</v>
      </c>
      <c r="P2796" s="99">
        <v>72089.085</v>
      </c>
      <c r="Q2796" s="100"/>
      <c r="R2796" s="101">
        <v>82000.0</v>
      </c>
      <c r="S2796" s="74"/>
      <c r="T2796" s="74"/>
      <c r="U2796" s="74"/>
    </row>
    <row r="2797">
      <c r="A2797" s="97">
        <v>992.0</v>
      </c>
      <c r="B2797" s="97" t="s">
        <v>58</v>
      </c>
      <c r="C2797" s="97" t="s">
        <v>27</v>
      </c>
      <c r="D2797" s="97" t="s">
        <v>27</v>
      </c>
      <c r="E2797" s="98" t="s">
        <v>28</v>
      </c>
      <c r="F2797" s="98">
        <v>64.0</v>
      </c>
      <c r="G2797" s="98">
        <v>3090.0</v>
      </c>
      <c r="H2797" s="34">
        <v>24.0</v>
      </c>
      <c r="I2797" s="97"/>
      <c r="J2797" s="98">
        <v>32.0</v>
      </c>
      <c r="K2797" s="97" t="s">
        <v>32</v>
      </c>
      <c r="L2797" s="99">
        <v>16860.87</v>
      </c>
      <c r="M2797" s="99">
        <v>15165.668</v>
      </c>
      <c r="N2797" s="97"/>
      <c r="O2797" s="98">
        <v>57.0</v>
      </c>
      <c r="P2797" s="99">
        <v>751482.162999999</v>
      </c>
      <c r="Q2797" s="100"/>
      <c r="R2797" s="101">
        <v>1357000.0</v>
      </c>
      <c r="S2797" s="74"/>
      <c r="T2797" s="74"/>
      <c r="U2797" s="74"/>
    </row>
    <row r="2798">
      <c r="A2798" s="97">
        <v>993.0</v>
      </c>
      <c r="B2798" s="97" t="s">
        <v>58</v>
      </c>
      <c r="C2798" s="97" t="s">
        <v>27</v>
      </c>
      <c r="D2798" s="97" t="s">
        <v>27</v>
      </c>
      <c r="E2798" s="98" t="s">
        <v>28</v>
      </c>
      <c r="F2798" s="98">
        <v>64.0</v>
      </c>
      <c r="G2798" s="98">
        <v>3090.0</v>
      </c>
      <c r="H2798" s="34">
        <v>24.0</v>
      </c>
      <c r="I2798" s="97"/>
      <c r="J2798" s="98">
        <v>32.0</v>
      </c>
      <c r="K2798" s="97" t="s">
        <v>33</v>
      </c>
      <c r="L2798" s="99">
        <v>376375.88</v>
      </c>
      <c r="M2798" s="99">
        <v>2314.542</v>
      </c>
      <c r="N2798" s="97"/>
      <c r="O2798" s="98">
        <v>6.0</v>
      </c>
      <c r="P2798" s="99">
        <v>26036.507</v>
      </c>
      <c r="Q2798" s="100"/>
      <c r="R2798" s="101">
        <v>1465000.0</v>
      </c>
      <c r="S2798" s="74"/>
      <c r="T2798" s="74"/>
      <c r="U2798" s="74"/>
    </row>
    <row r="2799">
      <c r="A2799" s="97">
        <v>994.0</v>
      </c>
      <c r="B2799" s="97" t="s">
        <v>58</v>
      </c>
      <c r="C2799" s="97" t="s">
        <v>27</v>
      </c>
      <c r="D2799" s="97" t="s">
        <v>27</v>
      </c>
      <c r="E2799" s="98" t="s">
        <v>28</v>
      </c>
      <c r="F2799" s="98">
        <v>64.0</v>
      </c>
      <c r="G2799" s="98">
        <v>3090.0</v>
      </c>
      <c r="H2799" s="34">
        <v>24.0</v>
      </c>
      <c r="I2799" s="97"/>
      <c r="J2799" s="98">
        <v>32.0</v>
      </c>
      <c r="K2799" s="97" t="s">
        <v>34</v>
      </c>
      <c r="L2799" s="99">
        <v>70811.557</v>
      </c>
      <c r="M2799" s="99">
        <v>105369.126</v>
      </c>
      <c r="N2799" s="97"/>
      <c r="O2799" s="98">
        <v>179.0</v>
      </c>
      <c r="P2799" s="99">
        <v>49049.2479999999</v>
      </c>
      <c r="Q2799" s="100"/>
      <c r="R2799" s="102">
        <v>1973000.0</v>
      </c>
      <c r="S2799" s="74"/>
      <c r="T2799" s="74"/>
      <c r="U2799" s="74"/>
    </row>
    <row r="2800">
      <c r="A2800" s="97">
        <v>995.0</v>
      </c>
      <c r="B2800" s="97" t="s">
        <v>58</v>
      </c>
      <c r="C2800" s="97" t="s">
        <v>27</v>
      </c>
      <c r="D2800" s="97" t="s">
        <v>27</v>
      </c>
      <c r="E2800" s="98" t="s">
        <v>28</v>
      </c>
      <c r="F2800" s="98">
        <v>64.0</v>
      </c>
      <c r="G2800" s="98">
        <v>3090.0</v>
      </c>
      <c r="H2800" s="34">
        <v>24.0</v>
      </c>
      <c r="I2800" s="97"/>
      <c r="J2800" s="98">
        <v>32.0</v>
      </c>
      <c r="K2800" s="97" t="s">
        <v>35</v>
      </c>
      <c r="L2800" s="99">
        <v>250946.523</v>
      </c>
      <c r="M2800" s="99">
        <v>62.945</v>
      </c>
      <c r="N2800" s="97"/>
      <c r="O2800" s="98">
        <v>175.0</v>
      </c>
      <c r="P2800" s="99">
        <v>43886.0729999999</v>
      </c>
      <c r="Q2800" s="100"/>
      <c r="R2800" s="101">
        <v>707000.0</v>
      </c>
      <c r="S2800" s="74"/>
      <c r="T2800" s="74"/>
      <c r="U2800" s="74"/>
    </row>
    <row r="2801">
      <c r="A2801" s="97">
        <v>996.0</v>
      </c>
      <c r="B2801" s="97" t="s">
        <v>58</v>
      </c>
      <c r="C2801" s="97" t="s">
        <v>27</v>
      </c>
      <c r="D2801" s="97" t="s">
        <v>27</v>
      </c>
      <c r="E2801" s="98" t="s">
        <v>28</v>
      </c>
      <c r="F2801" s="98">
        <v>64.0</v>
      </c>
      <c r="G2801" s="98">
        <v>3090.0</v>
      </c>
      <c r="H2801" s="34">
        <v>24.0</v>
      </c>
      <c r="I2801" s="97"/>
      <c r="J2801" s="98">
        <v>32.0</v>
      </c>
      <c r="K2801" s="97" t="s">
        <v>36</v>
      </c>
      <c r="L2801" s="99">
        <v>66.529</v>
      </c>
      <c r="M2801" s="99">
        <v>1674.049</v>
      </c>
      <c r="N2801" s="97"/>
      <c r="O2801" s="98">
        <v>1.0</v>
      </c>
      <c r="P2801" s="99">
        <v>5046.595</v>
      </c>
      <c r="Q2801" s="100"/>
      <c r="R2801" s="101">
        <v>16000.0</v>
      </c>
      <c r="S2801" s="74"/>
      <c r="T2801" s="74"/>
      <c r="U2801" s="74"/>
    </row>
    <row r="2802">
      <c r="A2802" s="97">
        <v>997.0</v>
      </c>
      <c r="B2802" s="97" t="s">
        <v>58</v>
      </c>
      <c r="C2802" s="97" t="s">
        <v>27</v>
      </c>
      <c r="D2802" s="97" t="s">
        <v>27</v>
      </c>
      <c r="E2802" s="98" t="s">
        <v>28</v>
      </c>
      <c r="F2802" s="98">
        <v>64.0</v>
      </c>
      <c r="G2802" s="98">
        <v>3090.0</v>
      </c>
      <c r="H2802" s="34">
        <v>24.0</v>
      </c>
      <c r="I2802" s="97"/>
      <c r="J2802" s="98">
        <v>32.0</v>
      </c>
      <c r="K2802" s="97" t="s">
        <v>37</v>
      </c>
      <c r="L2802" s="99">
        <v>125481.839</v>
      </c>
      <c r="M2802" s="99">
        <v>68.353</v>
      </c>
      <c r="N2802" s="97"/>
      <c r="O2802" s="98">
        <v>12.0</v>
      </c>
      <c r="P2802" s="99">
        <v>46713.4239999999</v>
      </c>
      <c r="Q2802" s="100"/>
      <c r="R2802" s="102">
        <v>293000.0</v>
      </c>
      <c r="S2802" s="74"/>
      <c r="T2802" s="74"/>
      <c r="U2802" s="74"/>
    </row>
    <row r="2803">
      <c r="A2803" s="97">
        <v>998.0</v>
      </c>
      <c r="B2803" s="97" t="s">
        <v>58</v>
      </c>
      <c r="C2803" s="97" t="s">
        <v>27</v>
      </c>
      <c r="D2803" s="97" t="s">
        <v>27</v>
      </c>
      <c r="E2803" s="98" t="s">
        <v>28</v>
      </c>
      <c r="F2803" s="98">
        <v>64.0</v>
      </c>
      <c r="G2803" s="98">
        <v>3090.0</v>
      </c>
      <c r="H2803" s="34">
        <v>24.0</v>
      </c>
      <c r="I2803" s="97"/>
      <c r="J2803" s="98">
        <v>32.0</v>
      </c>
      <c r="K2803" s="97" t="s">
        <v>38</v>
      </c>
      <c r="L2803" s="99">
        <v>252553.534</v>
      </c>
      <c r="M2803" s="99">
        <v>196.93</v>
      </c>
      <c r="N2803" s="97"/>
      <c r="O2803" s="98">
        <v>191.0</v>
      </c>
      <c r="P2803" s="99">
        <v>110972.275999999</v>
      </c>
      <c r="Q2803" s="100"/>
      <c r="R2803" s="101">
        <v>775000.0</v>
      </c>
      <c r="S2803" s="74"/>
      <c r="T2803" s="74"/>
      <c r="U2803" s="74"/>
    </row>
    <row r="2804">
      <c r="A2804" s="97">
        <v>999.0</v>
      </c>
      <c r="B2804" s="97" t="s">
        <v>58</v>
      </c>
      <c r="C2804" s="97" t="s">
        <v>27</v>
      </c>
      <c r="D2804" s="97" t="s">
        <v>27</v>
      </c>
      <c r="E2804" s="98" t="s">
        <v>28</v>
      </c>
      <c r="F2804" s="98">
        <v>64.0</v>
      </c>
      <c r="G2804" s="98">
        <v>3090.0</v>
      </c>
      <c r="H2804" s="34">
        <v>24.0</v>
      </c>
      <c r="I2804" s="97"/>
      <c r="J2804" s="98">
        <v>32.0</v>
      </c>
      <c r="K2804" s="97" t="s">
        <v>39</v>
      </c>
      <c r="L2804" s="99">
        <v>125711.315</v>
      </c>
      <c r="M2804" s="99">
        <v>57.954</v>
      </c>
      <c r="N2804" s="97"/>
      <c r="O2804" s="98">
        <v>12.0</v>
      </c>
      <c r="P2804" s="99">
        <v>299000.808</v>
      </c>
      <c r="Q2804" s="100"/>
      <c r="R2804" s="101">
        <v>699000.0</v>
      </c>
      <c r="S2804" s="74"/>
      <c r="T2804" s="74"/>
      <c r="U2804" s="74"/>
    </row>
    <row r="2805">
      <c r="A2805" s="97">
        <v>1000.0</v>
      </c>
      <c r="B2805" s="97" t="s">
        <v>58</v>
      </c>
      <c r="C2805" s="97" t="s">
        <v>27</v>
      </c>
      <c r="D2805" s="97" t="s">
        <v>27</v>
      </c>
      <c r="E2805" s="98" t="s">
        <v>28</v>
      </c>
      <c r="F2805" s="98">
        <v>64.0</v>
      </c>
      <c r="G2805" s="98">
        <v>3090.0</v>
      </c>
      <c r="H2805" s="34">
        <v>24.0</v>
      </c>
      <c r="I2805" s="97"/>
      <c r="J2805" s="98">
        <v>32.0</v>
      </c>
      <c r="K2805" s="97" t="s">
        <v>40</v>
      </c>
      <c r="L2805" s="99"/>
      <c r="M2805" s="99"/>
      <c r="N2805" s="97"/>
      <c r="O2805" s="98"/>
      <c r="P2805" s="99"/>
      <c r="Q2805" s="100"/>
      <c r="R2805" s="102">
        <v>512000.0</v>
      </c>
      <c r="S2805" s="74"/>
      <c r="T2805" s="74"/>
      <c r="U2805" s="74"/>
    </row>
    <row r="2806">
      <c r="A2806" s="97">
        <v>1001.0</v>
      </c>
      <c r="B2806" s="97" t="s">
        <v>58</v>
      </c>
      <c r="C2806" s="97" t="s">
        <v>27</v>
      </c>
      <c r="D2806" s="97" t="s">
        <v>27</v>
      </c>
      <c r="E2806" s="98" t="s">
        <v>28</v>
      </c>
      <c r="F2806" s="98">
        <v>64.0</v>
      </c>
      <c r="G2806" s="98">
        <v>3090.0</v>
      </c>
      <c r="H2806" s="34">
        <v>24.0</v>
      </c>
      <c r="I2806" s="97"/>
      <c r="J2806" s="98">
        <v>32.0</v>
      </c>
      <c r="K2806" s="97" t="s">
        <v>41</v>
      </c>
      <c r="L2806" s="99">
        <v>10585.834</v>
      </c>
      <c r="M2806" s="99">
        <v>14361.721</v>
      </c>
      <c r="N2806" s="97"/>
      <c r="O2806" s="98">
        <v>20.0</v>
      </c>
      <c r="P2806" s="99">
        <v>2373.007</v>
      </c>
      <c r="Q2806" s="100"/>
      <c r="R2806" s="101">
        <v>199000.0</v>
      </c>
      <c r="S2806" s="74"/>
      <c r="T2806" s="74"/>
      <c r="U2806" s="74"/>
    </row>
    <row r="2807">
      <c r="A2807" s="97">
        <v>1002.0</v>
      </c>
      <c r="B2807" s="97" t="s">
        <v>58</v>
      </c>
      <c r="C2807" s="97" t="s">
        <v>27</v>
      </c>
      <c r="D2807" s="97" t="s">
        <v>27</v>
      </c>
      <c r="E2807" s="98" t="s">
        <v>28</v>
      </c>
      <c r="F2807" s="98">
        <v>64.0</v>
      </c>
      <c r="G2807" s="98">
        <v>3090.0</v>
      </c>
      <c r="H2807" s="34">
        <v>24.0</v>
      </c>
      <c r="I2807" s="97"/>
      <c r="J2807" s="98">
        <v>32.0</v>
      </c>
      <c r="K2807" s="97" t="s">
        <v>42</v>
      </c>
      <c r="L2807" s="99">
        <v>126916.299</v>
      </c>
      <c r="M2807" s="99">
        <v>56.705</v>
      </c>
      <c r="N2807" s="97"/>
      <c r="O2807" s="98">
        <v>167.0</v>
      </c>
      <c r="P2807" s="99">
        <v>10227.8119999999</v>
      </c>
      <c r="Q2807" s="100"/>
      <c r="R2807" s="102">
        <v>250000.0</v>
      </c>
      <c r="S2807" s="74"/>
      <c r="T2807" s="74"/>
      <c r="U2807" s="74"/>
    </row>
    <row r="2808">
      <c r="A2808" s="97">
        <v>1003.0</v>
      </c>
      <c r="B2808" s="97" t="s">
        <v>58</v>
      </c>
      <c r="C2808" s="97" t="s">
        <v>27</v>
      </c>
      <c r="D2808" s="97" t="s">
        <v>27</v>
      </c>
      <c r="E2808" s="98" t="s">
        <v>28</v>
      </c>
      <c r="F2808" s="98">
        <v>64.0</v>
      </c>
      <c r="G2808" s="98">
        <v>3090.0</v>
      </c>
      <c r="H2808" s="34">
        <v>24.0</v>
      </c>
      <c r="I2808" s="97"/>
      <c r="J2808" s="98">
        <v>32.0</v>
      </c>
      <c r="K2808" s="97" t="s">
        <v>43</v>
      </c>
      <c r="L2808" s="103">
        <v>58204.195</v>
      </c>
      <c r="M2808" s="103">
        <v>10988.824</v>
      </c>
      <c r="N2808" s="97"/>
      <c r="O2808" s="104">
        <v>167.0</v>
      </c>
      <c r="P2808" s="103">
        <v>4.3014004248304E10</v>
      </c>
      <c r="Q2808" s="100"/>
      <c r="R2808" s="101">
        <v>4.3163585E10</v>
      </c>
      <c r="S2808" s="74"/>
      <c r="T2808" s="74"/>
      <c r="U2808" s="74"/>
    </row>
    <row r="2809">
      <c r="A2809" s="97">
        <v>1004.0</v>
      </c>
      <c r="B2809" s="97" t="s">
        <v>58</v>
      </c>
      <c r="C2809" s="97" t="s">
        <v>27</v>
      </c>
      <c r="D2809" s="97" t="s">
        <v>27</v>
      </c>
      <c r="E2809" s="98" t="s">
        <v>28</v>
      </c>
      <c r="F2809" s="98">
        <v>64.0</v>
      </c>
      <c r="G2809" s="98">
        <v>3090.0</v>
      </c>
      <c r="H2809" s="34">
        <v>24.0</v>
      </c>
      <c r="I2809" s="97"/>
      <c r="J2809" s="98">
        <v>32.0</v>
      </c>
      <c r="K2809" s="97" t="s">
        <v>44</v>
      </c>
      <c r="L2809" s="99">
        <v>238.661</v>
      </c>
      <c r="M2809" s="99">
        <v>3345.409</v>
      </c>
      <c r="N2809" s="97"/>
      <c r="O2809" s="98">
        <v>5.0</v>
      </c>
      <c r="P2809" s="99">
        <v>26179.0699999999</v>
      </c>
      <c r="Q2809" s="100"/>
      <c r="R2809" s="101">
        <v>60000.0</v>
      </c>
      <c r="S2809" s="74"/>
      <c r="T2809" s="74"/>
      <c r="U2809" s="74"/>
    </row>
    <row r="2810">
      <c r="A2810" s="97">
        <v>1005.0</v>
      </c>
      <c r="B2810" s="97" t="s">
        <v>58</v>
      </c>
      <c r="C2810" s="97" t="s">
        <v>27</v>
      </c>
      <c r="D2810" s="97" t="s">
        <v>27</v>
      </c>
      <c r="E2810" s="98" t="s">
        <v>28</v>
      </c>
      <c r="F2810" s="98">
        <v>64.0</v>
      </c>
      <c r="G2810" s="98">
        <v>3090.0</v>
      </c>
      <c r="H2810" s="34">
        <v>24.0</v>
      </c>
      <c r="I2810" s="97"/>
      <c r="J2810" s="98">
        <v>32.0</v>
      </c>
      <c r="K2810" s="97" t="s">
        <v>45</v>
      </c>
      <c r="L2810" s="99">
        <v>1542.881</v>
      </c>
      <c r="M2810" s="99">
        <v>1252.602</v>
      </c>
      <c r="N2810" s="97"/>
      <c r="O2810" s="98">
        <v>12.0</v>
      </c>
      <c r="P2810" s="99">
        <v>10126.404</v>
      </c>
      <c r="Q2810" s="100"/>
      <c r="R2810" s="102">
        <v>122000.0</v>
      </c>
      <c r="S2810" s="74"/>
      <c r="T2810" s="74"/>
      <c r="U2810" s="74"/>
    </row>
    <row r="2811">
      <c r="A2811" s="97">
        <v>1006.0</v>
      </c>
      <c r="B2811" s="97" t="s">
        <v>58</v>
      </c>
      <c r="C2811" s="97" t="s">
        <v>27</v>
      </c>
      <c r="D2811" s="97" t="s">
        <v>27</v>
      </c>
      <c r="E2811" s="98" t="s">
        <v>28</v>
      </c>
      <c r="F2811" s="98">
        <v>64.0</v>
      </c>
      <c r="G2811" s="98">
        <v>3090.0</v>
      </c>
      <c r="H2811" s="34">
        <v>24.0</v>
      </c>
      <c r="I2811" s="97"/>
      <c r="J2811" s="98">
        <v>32.0</v>
      </c>
      <c r="K2811" s="97" t="s">
        <v>46</v>
      </c>
      <c r="L2811" s="99"/>
      <c r="M2811" s="99"/>
      <c r="N2811" s="97"/>
      <c r="O2811" s="98"/>
      <c r="P2811" s="99"/>
      <c r="Q2811" s="100"/>
      <c r="R2811" s="101"/>
      <c r="S2811" s="74"/>
      <c r="T2811" s="74"/>
      <c r="U2811" s="74"/>
    </row>
    <row r="2812">
      <c r="A2812" s="97">
        <v>1007.0</v>
      </c>
      <c r="B2812" s="97" t="s">
        <v>58</v>
      </c>
      <c r="C2812" s="97" t="s">
        <v>27</v>
      </c>
      <c r="D2812" s="97" t="s">
        <v>27</v>
      </c>
      <c r="E2812" s="98" t="s">
        <v>28</v>
      </c>
      <c r="F2812" s="98">
        <v>64.0</v>
      </c>
      <c r="G2812" s="98">
        <v>3090.0</v>
      </c>
      <c r="H2812" s="34">
        <v>24.0</v>
      </c>
      <c r="I2812" s="97"/>
      <c r="J2812" s="98">
        <v>32.0</v>
      </c>
      <c r="K2812" s="97" t="s">
        <v>47</v>
      </c>
      <c r="L2812" s="99">
        <v>41663.663</v>
      </c>
      <c r="M2812" s="99">
        <v>36499.531</v>
      </c>
      <c r="N2812" s="97"/>
      <c r="O2812" s="98">
        <v>11.0</v>
      </c>
      <c r="P2812" s="99">
        <v>275817.384</v>
      </c>
      <c r="Q2812" s="100"/>
      <c r="R2812" s="101">
        <v>1340000.0</v>
      </c>
      <c r="S2812" s="74"/>
      <c r="T2812" s="74"/>
      <c r="U2812" s="74"/>
    </row>
    <row r="2813">
      <c r="A2813" s="97">
        <v>1008.0</v>
      </c>
      <c r="B2813" s="97" t="s">
        <v>58</v>
      </c>
      <c r="C2813" s="97" t="s">
        <v>27</v>
      </c>
      <c r="D2813" s="97" t="s">
        <v>27</v>
      </c>
      <c r="E2813" s="98" t="s">
        <v>28</v>
      </c>
      <c r="F2813" s="98">
        <v>64.0</v>
      </c>
      <c r="G2813" s="98">
        <v>3090.0</v>
      </c>
      <c r="H2813" s="34">
        <v>24.0</v>
      </c>
      <c r="I2813" s="97"/>
      <c r="J2813" s="98">
        <v>32.0</v>
      </c>
      <c r="K2813" s="97" t="s">
        <v>48</v>
      </c>
      <c r="L2813" s="99">
        <v>1398481.764</v>
      </c>
      <c r="M2813" s="99">
        <v>213925.878</v>
      </c>
      <c r="N2813" s="97"/>
      <c r="O2813" s="98">
        <v>16.0</v>
      </c>
      <c r="P2813" s="99">
        <v>70937.1209999999</v>
      </c>
      <c r="Q2813" s="100"/>
      <c r="R2813" s="101">
        <v>5245000.0</v>
      </c>
      <c r="S2813" s="74"/>
      <c r="T2813" s="74"/>
      <c r="U2813" s="74"/>
    </row>
    <row r="2814">
      <c r="A2814" s="97">
        <v>1009.0</v>
      </c>
      <c r="B2814" s="97" t="s">
        <v>58</v>
      </c>
      <c r="C2814" s="97" t="s">
        <v>27</v>
      </c>
      <c r="D2814" s="97" t="s">
        <v>27</v>
      </c>
      <c r="E2814" s="98" t="s">
        <v>28</v>
      </c>
      <c r="F2814" s="98">
        <v>64.0</v>
      </c>
      <c r="G2814" s="98">
        <v>3090.0</v>
      </c>
      <c r="H2814" s="34">
        <v>24.0</v>
      </c>
      <c r="I2814" s="97"/>
      <c r="J2814" s="98">
        <v>32.0</v>
      </c>
      <c r="K2814" s="97" t="s">
        <v>49</v>
      </c>
      <c r="L2814" s="99">
        <v>66.435</v>
      </c>
      <c r="M2814" s="99">
        <v>1712.994</v>
      </c>
      <c r="N2814" s="97"/>
      <c r="O2814" s="98">
        <v>3.0</v>
      </c>
      <c r="P2814" s="99">
        <v>125943.726999999</v>
      </c>
      <c r="Q2814" s="100"/>
      <c r="R2814" s="101">
        <v>146000.0</v>
      </c>
      <c r="S2814" s="74"/>
      <c r="T2814" s="74"/>
      <c r="U2814" s="74"/>
    </row>
    <row r="2815">
      <c r="A2815" s="97">
        <v>1010.0</v>
      </c>
      <c r="B2815" s="97" t="s">
        <v>58</v>
      </c>
      <c r="C2815" s="97" t="s">
        <v>27</v>
      </c>
      <c r="D2815" s="97" t="s">
        <v>27</v>
      </c>
      <c r="E2815" s="98" t="s">
        <v>28</v>
      </c>
      <c r="F2815" s="98">
        <v>64.0</v>
      </c>
      <c r="G2815" s="98">
        <v>3090.0</v>
      </c>
      <c r="H2815" s="34">
        <v>24.0</v>
      </c>
      <c r="I2815" s="97"/>
      <c r="J2815" s="98">
        <v>32.0</v>
      </c>
      <c r="K2815" s="97" t="s">
        <v>50</v>
      </c>
      <c r="L2815" s="99"/>
      <c r="M2815" s="99"/>
      <c r="N2815" s="97"/>
      <c r="O2815" s="98"/>
      <c r="P2815" s="99"/>
      <c r="Q2815" s="100"/>
      <c r="R2815" s="101"/>
      <c r="S2815" s="74"/>
      <c r="T2815" s="74"/>
      <c r="U2815" s="74"/>
    </row>
    <row r="2816">
      <c r="A2816" s="97">
        <v>1011.0</v>
      </c>
      <c r="B2816" s="97" t="s">
        <v>58</v>
      </c>
      <c r="C2816" s="97" t="s">
        <v>27</v>
      </c>
      <c r="D2816" s="97" t="s">
        <v>27</v>
      </c>
      <c r="E2816" s="98" t="s">
        <v>28</v>
      </c>
      <c r="F2816" s="98">
        <v>64.0</v>
      </c>
      <c r="G2816" s="98">
        <v>3090.0</v>
      </c>
      <c r="H2816" s="34">
        <v>24.0</v>
      </c>
      <c r="I2816" s="97"/>
      <c r="J2816" s="98">
        <v>32.0</v>
      </c>
      <c r="K2816" s="97" t="s">
        <v>51</v>
      </c>
      <c r="L2816" s="99"/>
      <c r="M2816" s="99"/>
      <c r="N2816" s="97"/>
      <c r="O2816" s="98"/>
      <c r="P2816" s="99"/>
      <c r="Q2816" s="100"/>
      <c r="R2816" s="101"/>
      <c r="S2816" s="74"/>
      <c r="T2816" s="74"/>
      <c r="U2816" s="74"/>
    </row>
    <row r="2817">
      <c r="A2817" s="97">
        <v>1012.0</v>
      </c>
      <c r="B2817" s="97" t="s">
        <v>58</v>
      </c>
      <c r="C2817" s="97" t="s">
        <v>27</v>
      </c>
      <c r="D2817" s="97" t="s">
        <v>27</v>
      </c>
      <c r="E2817" s="98" t="s">
        <v>28</v>
      </c>
      <c r="F2817" s="98">
        <v>64.0</v>
      </c>
      <c r="G2817" s="98">
        <v>3090.0</v>
      </c>
      <c r="H2817" s="34">
        <v>24.0</v>
      </c>
      <c r="I2817" s="97"/>
      <c r="J2817" s="98">
        <v>32.0</v>
      </c>
      <c r="K2817" s="97" t="s">
        <v>52</v>
      </c>
      <c r="L2817" s="99"/>
      <c r="M2817" s="99"/>
      <c r="N2817" s="97"/>
      <c r="O2817" s="98"/>
      <c r="P2817" s="99"/>
      <c r="Q2817" s="100"/>
      <c r="R2817" s="101"/>
      <c r="S2817" s="74"/>
      <c r="T2817" s="74"/>
      <c r="U2817" s="74"/>
    </row>
    <row r="2818">
      <c r="A2818" s="97">
        <v>1013.0</v>
      </c>
      <c r="B2818" s="97" t="s">
        <v>58</v>
      </c>
      <c r="C2818" s="97" t="s">
        <v>27</v>
      </c>
      <c r="D2818" s="97" t="s">
        <v>27</v>
      </c>
      <c r="E2818" s="98" t="s">
        <v>28</v>
      </c>
      <c r="F2818" s="98">
        <v>64.0</v>
      </c>
      <c r="G2818" s="98">
        <v>3090.0</v>
      </c>
      <c r="H2818" s="34">
        <v>24.0</v>
      </c>
      <c r="I2818" s="97"/>
      <c r="J2818" s="98">
        <v>64.0</v>
      </c>
      <c r="K2818" s="97" t="s">
        <v>31</v>
      </c>
      <c r="L2818" s="99">
        <v>178.054</v>
      </c>
      <c r="M2818" s="99">
        <v>53.09</v>
      </c>
      <c r="N2818" s="97"/>
      <c r="O2818" s="98">
        <v>2.0</v>
      </c>
      <c r="P2818" s="99">
        <v>146281.825</v>
      </c>
      <c r="Q2818" s="100"/>
      <c r="R2818" s="101">
        <v>175000.0</v>
      </c>
      <c r="S2818" s="74"/>
      <c r="T2818" s="74"/>
      <c r="U2818" s="74"/>
    </row>
    <row r="2819">
      <c r="A2819" s="97">
        <v>1014.0</v>
      </c>
      <c r="B2819" s="97" t="s">
        <v>58</v>
      </c>
      <c r="C2819" s="97" t="s">
        <v>27</v>
      </c>
      <c r="D2819" s="97" t="s">
        <v>27</v>
      </c>
      <c r="E2819" s="98" t="s">
        <v>28</v>
      </c>
      <c r="F2819" s="98">
        <v>64.0</v>
      </c>
      <c r="G2819" s="98">
        <v>3090.0</v>
      </c>
      <c r="H2819" s="34">
        <v>24.0</v>
      </c>
      <c r="I2819" s="97"/>
      <c r="J2819" s="98">
        <v>64.0</v>
      </c>
      <c r="K2819" s="97" t="s">
        <v>32</v>
      </c>
      <c r="L2819" s="99">
        <v>41468.055</v>
      </c>
      <c r="M2819" s="99">
        <v>40885.637</v>
      </c>
      <c r="N2819" s="97"/>
      <c r="O2819" s="98">
        <v>59.0</v>
      </c>
      <c r="P2819" s="99">
        <v>3145343.958</v>
      </c>
      <c r="Q2819" s="100"/>
      <c r="R2819" s="101">
        <v>4334000.0</v>
      </c>
      <c r="S2819" s="74"/>
      <c r="T2819" s="74"/>
      <c r="U2819" s="74"/>
    </row>
    <row r="2820">
      <c r="A2820" s="97">
        <v>1015.0</v>
      </c>
      <c r="B2820" s="97" t="s">
        <v>58</v>
      </c>
      <c r="C2820" s="97" t="s">
        <v>27</v>
      </c>
      <c r="D2820" s="97" t="s">
        <v>27</v>
      </c>
      <c r="E2820" s="98" t="s">
        <v>28</v>
      </c>
      <c r="F2820" s="98">
        <v>64.0</v>
      </c>
      <c r="G2820" s="98">
        <v>3090.0</v>
      </c>
      <c r="H2820" s="34">
        <v>24.0</v>
      </c>
      <c r="I2820" s="97"/>
      <c r="J2820" s="98">
        <v>64.0</v>
      </c>
      <c r="K2820" s="97" t="s">
        <v>33</v>
      </c>
      <c r="L2820" s="99"/>
      <c r="M2820" s="99"/>
      <c r="N2820" s="97"/>
      <c r="O2820" s="98"/>
      <c r="P2820" s="99"/>
      <c r="Q2820" s="100"/>
      <c r="R2820" s="101"/>
      <c r="S2820" s="74"/>
      <c r="T2820" s="74"/>
      <c r="U2820" s="74"/>
    </row>
    <row r="2821">
      <c r="A2821" s="97">
        <v>1016.0</v>
      </c>
      <c r="B2821" s="97" t="s">
        <v>58</v>
      </c>
      <c r="C2821" s="97" t="s">
        <v>27</v>
      </c>
      <c r="D2821" s="97" t="s">
        <v>27</v>
      </c>
      <c r="E2821" s="98" t="s">
        <v>28</v>
      </c>
      <c r="F2821" s="98">
        <v>64.0</v>
      </c>
      <c r="G2821" s="98">
        <v>3090.0</v>
      </c>
      <c r="H2821" s="34">
        <v>24.0</v>
      </c>
      <c r="I2821" s="97"/>
      <c r="J2821" s="98">
        <v>64.0</v>
      </c>
      <c r="K2821" s="97" t="s">
        <v>34</v>
      </c>
      <c r="L2821" s="99"/>
      <c r="M2821" s="99"/>
      <c r="N2821" s="97"/>
      <c r="O2821" s="98"/>
      <c r="P2821" s="99"/>
      <c r="Q2821" s="100"/>
      <c r="R2821" s="102">
        <v>4213000.0</v>
      </c>
      <c r="S2821" s="74"/>
      <c r="T2821" s="74"/>
      <c r="U2821" s="74"/>
    </row>
    <row r="2822">
      <c r="A2822" s="97">
        <v>1017.0</v>
      </c>
      <c r="B2822" s="97" t="s">
        <v>58</v>
      </c>
      <c r="C2822" s="97" t="s">
        <v>27</v>
      </c>
      <c r="D2822" s="97" t="s">
        <v>27</v>
      </c>
      <c r="E2822" s="98" t="s">
        <v>28</v>
      </c>
      <c r="F2822" s="98">
        <v>64.0</v>
      </c>
      <c r="G2822" s="98">
        <v>3090.0</v>
      </c>
      <c r="H2822" s="34">
        <v>24.0</v>
      </c>
      <c r="I2822" s="97"/>
      <c r="J2822" s="98">
        <v>64.0</v>
      </c>
      <c r="K2822" s="97" t="s">
        <v>35</v>
      </c>
      <c r="L2822" s="99">
        <v>926940.653</v>
      </c>
      <c r="M2822" s="99">
        <v>63.105</v>
      </c>
      <c r="N2822" s="97"/>
      <c r="O2822" s="98">
        <v>175.0</v>
      </c>
      <c r="P2822" s="99">
        <v>111061.226999999</v>
      </c>
      <c r="Q2822" s="100"/>
      <c r="R2822" s="101">
        <v>1889000.0</v>
      </c>
      <c r="S2822" s="74"/>
      <c r="T2822" s="74"/>
      <c r="U2822" s="74"/>
    </row>
    <row r="2823">
      <c r="A2823" s="97">
        <v>1018.0</v>
      </c>
      <c r="B2823" s="97" t="s">
        <v>58</v>
      </c>
      <c r="C2823" s="97" t="s">
        <v>27</v>
      </c>
      <c r="D2823" s="97" t="s">
        <v>27</v>
      </c>
      <c r="E2823" s="98" t="s">
        <v>28</v>
      </c>
      <c r="F2823" s="98">
        <v>64.0</v>
      </c>
      <c r="G2823" s="98">
        <v>3090.0</v>
      </c>
      <c r="H2823" s="34">
        <v>24.0</v>
      </c>
      <c r="I2823" s="97"/>
      <c r="J2823" s="98">
        <v>64.0</v>
      </c>
      <c r="K2823" s="97" t="s">
        <v>36</v>
      </c>
      <c r="L2823" s="99">
        <v>70.081</v>
      </c>
      <c r="M2823" s="99">
        <v>5906.708</v>
      </c>
      <c r="N2823" s="97"/>
      <c r="O2823" s="98">
        <v>1.0</v>
      </c>
      <c r="P2823" s="99">
        <v>10050.1499999999</v>
      </c>
      <c r="Q2823" s="100"/>
      <c r="R2823" s="101">
        <v>29000.0</v>
      </c>
      <c r="S2823" s="74"/>
      <c r="T2823" s="74"/>
      <c r="U2823" s="74"/>
    </row>
    <row r="2824">
      <c r="A2824" s="97">
        <v>1019.0</v>
      </c>
      <c r="B2824" s="97" t="s">
        <v>58</v>
      </c>
      <c r="C2824" s="97" t="s">
        <v>27</v>
      </c>
      <c r="D2824" s="97" t="s">
        <v>27</v>
      </c>
      <c r="E2824" s="98" t="s">
        <v>28</v>
      </c>
      <c r="F2824" s="98">
        <v>64.0</v>
      </c>
      <c r="G2824" s="98">
        <v>3090.0</v>
      </c>
      <c r="H2824" s="34">
        <v>24.0</v>
      </c>
      <c r="I2824" s="97"/>
      <c r="J2824" s="98">
        <v>64.0</v>
      </c>
      <c r="K2824" s="97" t="s">
        <v>37</v>
      </c>
      <c r="L2824" s="99">
        <v>464120.162</v>
      </c>
      <c r="M2824" s="99">
        <v>68.705</v>
      </c>
      <c r="N2824" s="97"/>
      <c r="O2824" s="98">
        <v>12.0</v>
      </c>
      <c r="P2824" s="99">
        <v>116153.202999999</v>
      </c>
      <c r="Q2824" s="100"/>
      <c r="R2824" s="102">
        <v>789000.0</v>
      </c>
      <c r="S2824" s="74"/>
      <c r="T2824" s="74"/>
      <c r="U2824" s="74"/>
    </row>
    <row r="2825">
      <c r="A2825" s="97">
        <v>1020.0</v>
      </c>
      <c r="B2825" s="97" t="s">
        <v>58</v>
      </c>
      <c r="C2825" s="97" t="s">
        <v>27</v>
      </c>
      <c r="D2825" s="97" t="s">
        <v>27</v>
      </c>
      <c r="E2825" s="98" t="s">
        <v>28</v>
      </c>
      <c r="F2825" s="98">
        <v>64.0</v>
      </c>
      <c r="G2825" s="98">
        <v>3090.0</v>
      </c>
      <c r="H2825" s="34">
        <v>24.0</v>
      </c>
      <c r="I2825" s="97"/>
      <c r="J2825" s="98">
        <v>64.0</v>
      </c>
      <c r="K2825" s="97" t="s">
        <v>38</v>
      </c>
      <c r="L2825" s="99"/>
      <c r="M2825" s="99"/>
      <c r="N2825" s="97"/>
      <c r="O2825" s="98"/>
      <c r="P2825" s="99"/>
      <c r="Q2825" s="100"/>
      <c r="R2825" s="101"/>
      <c r="S2825" s="74"/>
      <c r="T2825" s="74"/>
      <c r="U2825" s="74"/>
    </row>
    <row r="2826">
      <c r="A2826" s="97">
        <v>1021.0</v>
      </c>
      <c r="B2826" s="97" t="s">
        <v>58</v>
      </c>
      <c r="C2826" s="97" t="s">
        <v>27</v>
      </c>
      <c r="D2826" s="97" t="s">
        <v>27</v>
      </c>
      <c r="E2826" s="98" t="s">
        <v>28</v>
      </c>
      <c r="F2826" s="98">
        <v>64.0</v>
      </c>
      <c r="G2826" s="98">
        <v>3090.0</v>
      </c>
      <c r="H2826" s="34">
        <v>24.0</v>
      </c>
      <c r="I2826" s="97"/>
      <c r="J2826" s="98">
        <v>64.0</v>
      </c>
      <c r="K2826" s="97" t="s">
        <v>39</v>
      </c>
      <c r="L2826" s="99"/>
      <c r="M2826" s="99"/>
      <c r="N2826" s="97"/>
      <c r="O2826" s="98"/>
      <c r="P2826" s="99"/>
      <c r="Q2826" s="100"/>
      <c r="R2826" s="101"/>
      <c r="S2826" s="74"/>
      <c r="T2826" s="74"/>
      <c r="U2826" s="74"/>
    </row>
    <row r="2827">
      <c r="A2827" s="97">
        <v>1022.0</v>
      </c>
      <c r="B2827" s="97" t="s">
        <v>58</v>
      </c>
      <c r="C2827" s="97" t="s">
        <v>27</v>
      </c>
      <c r="D2827" s="97" t="s">
        <v>27</v>
      </c>
      <c r="E2827" s="98" t="s">
        <v>28</v>
      </c>
      <c r="F2827" s="98">
        <v>64.0</v>
      </c>
      <c r="G2827" s="98">
        <v>3090.0</v>
      </c>
      <c r="H2827" s="34">
        <v>24.0</v>
      </c>
      <c r="I2827" s="97"/>
      <c r="J2827" s="98">
        <v>64.0</v>
      </c>
      <c r="K2827" s="97" t="s">
        <v>40</v>
      </c>
      <c r="L2827" s="99"/>
      <c r="M2827" s="99"/>
      <c r="N2827" s="97"/>
      <c r="O2827" s="98"/>
      <c r="P2827" s="99"/>
      <c r="Q2827" s="100"/>
      <c r="R2827" s="102">
        <v>1424000.0</v>
      </c>
      <c r="S2827" s="74"/>
      <c r="T2827" s="74"/>
      <c r="U2827" s="74"/>
    </row>
    <row r="2828">
      <c r="A2828" s="97">
        <v>1023.0</v>
      </c>
      <c r="B2828" s="97" t="s">
        <v>58</v>
      </c>
      <c r="C2828" s="97" t="s">
        <v>27</v>
      </c>
      <c r="D2828" s="97" t="s">
        <v>27</v>
      </c>
      <c r="E2828" s="98" t="s">
        <v>28</v>
      </c>
      <c r="F2828" s="98">
        <v>64.0</v>
      </c>
      <c r="G2828" s="98">
        <v>3090.0</v>
      </c>
      <c r="H2828" s="34">
        <v>24.0</v>
      </c>
      <c r="I2828" s="97"/>
      <c r="J2828" s="98">
        <v>64.0</v>
      </c>
      <c r="K2828" s="97" t="s">
        <v>41</v>
      </c>
      <c r="L2828" s="99">
        <v>20851.517</v>
      </c>
      <c r="M2828" s="99">
        <v>72663.225</v>
      </c>
      <c r="N2828" s="97"/>
      <c r="O2828" s="98">
        <v>20.0</v>
      </c>
      <c r="P2828" s="99">
        <v>4578.426</v>
      </c>
      <c r="Q2828" s="100"/>
      <c r="R2828" s="101">
        <v>384000.0</v>
      </c>
      <c r="S2828" s="74"/>
      <c r="T2828" s="74"/>
      <c r="U2828" s="74"/>
    </row>
    <row r="2829">
      <c r="A2829" s="97">
        <v>1024.0</v>
      </c>
      <c r="B2829" s="97" t="s">
        <v>58</v>
      </c>
      <c r="C2829" s="97" t="s">
        <v>27</v>
      </c>
      <c r="D2829" s="97" t="s">
        <v>27</v>
      </c>
      <c r="E2829" s="98" t="s">
        <v>28</v>
      </c>
      <c r="F2829" s="98">
        <v>64.0</v>
      </c>
      <c r="G2829" s="98">
        <v>3090.0</v>
      </c>
      <c r="H2829" s="34">
        <v>24.0</v>
      </c>
      <c r="I2829" s="97"/>
      <c r="J2829" s="98">
        <v>64.0</v>
      </c>
      <c r="K2829" s="97" t="s">
        <v>42</v>
      </c>
      <c r="L2829" s="99">
        <v>462544.041</v>
      </c>
      <c r="M2829" s="99">
        <v>56.353</v>
      </c>
      <c r="N2829" s="97"/>
      <c r="O2829" s="98">
        <v>167.0</v>
      </c>
      <c r="P2829" s="99">
        <v>19853.1919999999</v>
      </c>
      <c r="Q2829" s="100"/>
      <c r="R2829" s="102">
        <v>707000.0</v>
      </c>
      <c r="S2829" s="74"/>
      <c r="T2829" s="74"/>
      <c r="U2829" s="74"/>
    </row>
    <row r="2830">
      <c r="A2830" s="97">
        <v>1025.0</v>
      </c>
      <c r="B2830" s="97" t="s">
        <v>58</v>
      </c>
      <c r="C2830" s="97" t="s">
        <v>27</v>
      </c>
      <c r="D2830" s="97" t="s">
        <v>27</v>
      </c>
      <c r="E2830" s="98" t="s">
        <v>28</v>
      </c>
      <c r="F2830" s="98">
        <v>64.0</v>
      </c>
      <c r="G2830" s="98">
        <v>3090.0</v>
      </c>
      <c r="H2830" s="34">
        <v>24.0</v>
      </c>
      <c r="I2830" s="97"/>
      <c r="J2830" s="98">
        <v>64.0</v>
      </c>
      <c r="K2830" s="97" t="s">
        <v>43</v>
      </c>
      <c r="L2830" s="99"/>
      <c r="M2830" s="99"/>
      <c r="N2830" s="97"/>
      <c r="O2830" s="98"/>
      <c r="P2830" s="99"/>
      <c r="Q2830" s="100"/>
      <c r="R2830" s="101"/>
      <c r="S2830" s="74"/>
      <c r="T2830" s="74"/>
      <c r="U2830" s="74"/>
    </row>
    <row r="2831">
      <c r="A2831" s="97">
        <v>1026.0</v>
      </c>
      <c r="B2831" s="97" t="s">
        <v>58</v>
      </c>
      <c r="C2831" s="97" t="s">
        <v>27</v>
      </c>
      <c r="D2831" s="97" t="s">
        <v>27</v>
      </c>
      <c r="E2831" s="98" t="s">
        <v>28</v>
      </c>
      <c r="F2831" s="98">
        <v>64.0</v>
      </c>
      <c r="G2831" s="98">
        <v>3090.0</v>
      </c>
      <c r="H2831" s="34">
        <v>24.0</v>
      </c>
      <c r="I2831" s="97"/>
      <c r="J2831" s="98">
        <v>64.0</v>
      </c>
      <c r="K2831" s="97" t="s">
        <v>44</v>
      </c>
      <c r="L2831" s="99">
        <v>250.822</v>
      </c>
      <c r="M2831" s="99">
        <v>11653.095</v>
      </c>
      <c r="N2831" s="97"/>
      <c r="O2831" s="98">
        <v>5.0</v>
      </c>
      <c r="P2831" s="99">
        <v>57846.0049999999</v>
      </c>
      <c r="Q2831" s="100"/>
      <c r="R2831" s="101">
        <v>94000.0</v>
      </c>
      <c r="S2831" s="74"/>
      <c r="T2831" s="74"/>
      <c r="U2831" s="74"/>
    </row>
    <row r="2832">
      <c r="A2832" s="97">
        <v>1027.0</v>
      </c>
      <c r="B2832" s="97" t="s">
        <v>58</v>
      </c>
      <c r="C2832" s="97" t="s">
        <v>27</v>
      </c>
      <c r="D2832" s="97" t="s">
        <v>27</v>
      </c>
      <c r="E2832" s="98" t="s">
        <v>28</v>
      </c>
      <c r="F2832" s="98">
        <v>64.0</v>
      </c>
      <c r="G2832" s="98">
        <v>3090.0</v>
      </c>
      <c r="H2832" s="34">
        <v>24.0</v>
      </c>
      <c r="I2832" s="97"/>
      <c r="J2832" s="98">
        <v>64.0</v>
      </c>
      <c r="K2832" s="97" t="s">
        <v>45</v>
      </c>
      <c r="L2832" s="99">
        <v>2498.799</v>
      </c>
      <c r="M2832" s="99">
        <v>5265.162</v>
      </c>
      <c r="N2832" s="97"/>
      <c r="O2832" s="98">
        <v>12.0</v>
      </c>
      <c r="P2832" s="99">
        <v>19930.954</v>
      </c>
      <c r="Q2832" s="100"/>
      <c r="R2832" s="102">
        <v>178000.0</v>
      </c>
      <c r="S2832" s="74"/>
      <c r="T2832" s="74"/>
      <c r="U2832" s="74"/>
    </row>
    <row r="2833">
      <c r="A2833" s="97">
        <v>1028.0</v>
      </c>
      <c r="B2833" s="97" t="s">
        <v>58</v>
      </c>
      <c r="C2833" s="97" t="s">
        <v>27</v>
      </c>
      <c r="D2833" s="97" t="s">
        <v>27</v>
      </c>
      <c r="E2833" s="98" t="s">
        <v>28</v>
      </c>
      <c r="F2833" s="98">
        <v>64.0</v>
      </c>
      <c r="G2833" s="98">
        <v>3090.0</v>
      </c>
      <c r="H2833" s="34">
        <v>24.0</v>
      </c>
      <c r="I2833" s="97"/>
      <c r="J2833" s="98">
        <v>64.0</v>
      </c>
      <c r="K2833" s="97" t="s">
        <v>46</v>
      </c>
      <c r="L2833" s="99"/>
      <c r="M2833" s="99"/>
      <c r="N2833" s="97"/>
      <c r="O2833" s="98"/>
      <c r="P2833" s="99"/>
      <c r="Q2833" s="100"/>
      <c r="R2833" s="101"/>
      <c r="S2833" s="74"/>
      <c r="T2833" s="74"/>
      <c r="U2833" s="74"/>
    </row>
    <row r="2834">
      <c r="A2834" s="97">
        <v>1029.0</v>
      </c>
      <c r="B2834" s="97" t="s">
        <v>58</v>
      </c>
      <c r="C2834" s="97" t="s">
        <v>27</v>
      </c>
      <c r="D2834" s="97" t="s">
        <v>27</v>
      </c>
      <c r="E2834" s="98" t="s">
        <v>28</v>
      </c>
      <c r="F2834" s="98">
        <v>64.0</v>
      </c>
      <c r="G2834" s="98">
        <v>3090.0</v>
      </c>
      <c r="H2834" s="34">
        <v>24.0</v>
      </c>
      <c r="I2834" s="97"/>
      <c r="J2834" s="98">
        <v>64.0</v>
      </c>
      <c r="K2834" s="97" t="s">
        <v>47</v>
      </c>
      <c r="L2834" s="99">
        <v>137513.817</v>
      </c>
      <c r="M2834" s="99">
        <v>184848.544</v>
      </c>
      <c r="N2834" s="97"/>
      <c r="O2834" s="98">
        <v>11.0</v>
      </c>
      <c r="P2834" s="99">
        <v>567741.633999999</v>
      </c>
      <c r="Q2834" s="100"/>
      <c r="R2834" s="101">
        <v>2693000.0</v>
      </c>
      <c r="S2834" s="74"/>
      <c r="T2834" s="74"/>
      <c r="U2834" s="74"/>
    </row>
    <row r="2835">
      <c r="A2835" s="97">
        <v>1030.0</v>
      </c>
      <c r="B2835" s="97" t="s">
        <v>58</v>
      </c>
      <c r="C2835" s="97" t="s">
        <v>27</v>
      </c>
      <c r="D2835" s="97" t="s">
        <v>27</v>
      </c>
      <c r="E2835" s="98" t="s">
        <v>28</v>
      </c>
      <c r="F2835" s="98">
        <v>64.0</v>
      </c>
      <c r="G2835" s="98">
        <v>3090.0</v>
      </c>
      <c r="H2835" s="34">
        <v>24.0</v>
      </c>
      <c r="I2835" s="97"/>
      <c r="J2835" s="98">
        <v>64.0</v>
      </c>
      <c r="K2835" s="97" t="s">
        <v>48</v>
      </c>
      <c r="L2835" s="99"/>
      <c r="M2835" s="99"/>
      <c r="N2835" s="97"/>
      <c r="O2835" s="98"/>
      <c r="P2835" s="99"/>
      <c r="Q2835" s="100"/>
      <c r="R2835" s="101"/>
      <c r="S2835" s="74"/>
      <c r="T2835" s="74"/>
      <c r="U2835" s="74"/>
    </row>
    <row r="2836">
      <c r="A2836" s="97">
        <v>1031.0</v>
      </c>
      <c r="B2836" s="97" t="s">
        <v>58</v>
      </c>
      <c r="C2836" s="97" t="s">
        <v>27</v>
      </c>
      <c r="D2836" s="97" t="s">
        <v>27</v>
      </c>
      <c r="E2836" s="98" t="s">
        <v>28</v>
      </c>
      <c r="F2836" s="98">
        <v>64.0</v>
      </c>
      <c r="G2836" s="98">
        <v>3090.0</v>
      </c>
      <c r="H2836" s="34">
        <v>24.0</v>
      </c>
      <c r="I2836" s="97"/>
      <c r="J2836" s="98">
        <v>64.0</v>
      </c>
      <c r="K2836" s="97" t="s">
        <v>49</v>
      </c>
      <c r="L2836" s="99">
        <v>71.49</v>
      </c>
      <c r="M2836" s="99">
        <v>2612.211</v>
      </c>
      <c r="N2836" s="97"/>
      <c r="O2836" s="98">
        <v>3.0</v>
      </c>
      <c r="P2836" s="99">
        <v>257846.731999999</v>
      </c>
      <c r="Q2836" s="100"/>
      <c r="R2836" s="101">
        <v>282000.0</v>
      </c>
      <c r="S2836" s="74"/>
      <c r="T2836" s="74"/>
      <c r="U2836" s="74"/>
    </row>
    <row r="2837">
      <c r="A2837" s="97">
        <v>1032.0</v>
      </c>
      <c r="B2837" s="97" t="s">
        <v>58</v>
      </c>
      <c r="C2837" s="97" t="s">
        <v>27</v>
      </c>
      <c r="D2837" s="97" t="s">
        <v>27</v>
      </c>
      <c r="E2837" s="98" t="s">
        <v>28</v>
      </c>
      <c r="F2837" s="98">
        <v>64.0</v>
      </c>
      <c r="G2837" s="98">
        <v>3090.0</v>
      </c>
      <c r="H2837" s="34">
        <v>24.0</v>
      </c>
      <c r="I2837" s="97"/>
      <c r="J2837" s="98">
        <v>64.0</v>
      </c>
      <c r="K2837" s="97" t="s">
        <v>50</v>
      </c>
      <c r="L2837" s="99"/>
      <c r="M2837" s="99"/>
      <c r="N2837" s="97"/>
      <c r="O2837" s="98"/>
      <c r="P2837" s="99"/>
      <c r="Q2837" s="100"/>
      <c r="R2837" s="101"/>
      <c r="S2837" s="74"/>
      <c r="T2837" s="74"/>
      <c r="U2837" s="74"/>
    </row>
    <row r="2838">
      <c r="A2838" s="97">
        <v>1033.0</v>
      </c>
      <c r="B2838" s="97" t="s">
        <v>58</v>
      </c>
      <c r="C2838" s="97" t="s">
        <v>27</v>
      </c>
      <c r="D2838" s="97" t="s">
        <v>27</v>
      </c>
      <c r="E2838" s="98" t="s">
        <v>28</v>
      </c>
      <c r="F2838" s="98">
        <v>64.0</v>
      </c>
      <c r="G2838" s="98">
        <v>3090.0</v>
      </c>
      <c r="H2838" s="34">
        <v>24.0</v>
      </c>
      <c r="I2838" s="97"/>
      <c r="J2838" s="98">
        <v>64.0</v>
      </c>
      <c r="K2838" s="97" t="s">
        <v>51</v>
      </c>
      <c r="L2838" s="99"/>
      <c r="M2838" s="99"/>
      <c r="N2838" s="97"/>
      <c r="O2838" s="98"/>
      <c r="P2838" s="99"/>
      <c r="Q2838" s="100"/>
      <c r="R2838" s="101"/>
      <c r="S2838" s="74"/>
      <c r="T2838" s="74"/>
      <c r="U2838" s="74"/>
    </row>
    <row r="2839">
      <c r="A2839" s="97">
        <v>1034.0</v>
      </c>
      <c r="B2839" s="97" t="s">
        <v>58</v>
      </c>
      <c r="C2839" s="97" t="s">
        <v>27</v>
      </c>
      <c r="D2839" s="97" t="s">
        <v>27</v>
      </c>
      <c r="E2839" s="98" t="s">
        <v>28</v>
      </c>
      <c r="F2839" s="98">
        <v>64.0</v>
      </c>
      <c r="G2839" s="98">
        <v>3090.0</v>
      </c>
      <c r="H2839" s="34">
        <v>24.0</v>
      </c>
      <c r="I2839" s="97"/>
      <c r="J2839" s="98">
        <v>64.0</v>
      </c>
      <c r="K2839" s="97" t="s">
        <v>52</v>
      </c>
      <c r="L2839" s="99"/>
      <c r="M2839" s="99"/>
      <c r="N2839" s="97"/>
      <c r="O2839" s="98"/>
      <c r="P2839" s="99"/>
      <c r="Q2839" s="100"/>
      <c r="R2839" s="101"/>
      <c r="S2839" s="74"/>
      <c r="T2839" s="74"/>
      <c r="U2839" s="74"/>
    </row>
    <row r="2840">
      <c r="A2840" s="97">
        <v>1013.0</v>
      </c>
      <c r="B2840" s="97" t="s">
        <v>58</v>
      </c>
      <c r="C2840" s="97" t="s">
        <v>27</v>
      </c>
      <c r="D2840" s="97" t="s">
        <v>27</v>
      </c>
      <c r="E2840" s="98" t="s">
        <v>28</v>
      </c>
      <c r="F2840" s="98">
        <v>64.0</v>
      </c>
      <c r="G2840" s="98">
        <v>3090.0</v>
      </c>
      <c r="H2840" s="34">
        <v>24.0</v>
      </c>
      <c r="I2840" s="97"/>
      <c r="J2840" s="98">
        <v>128.0</v>
      </c>
      <c r="K2840" s="97" t="s">
        <v>31</v>
      </c>
      <c r="L2840" s="99"/>
      <c r="M2840" s="99"/>
      <c r="N2840" s="97"/>
      <c r="O2840" s="98"/>
      <c r="P2840" s="99"/>
      <c r="Q2840" s="100"/>
      <c r="R2840" s="101"/>
      <c r="S2840" s="74"/>
      <c r="T2840" s="74"/>
      <c r="U2840" s="74"/>
    </row>
    <row r="2841">
      <c r="A2841" s="97">
        <v>1014.0</v>
      </c>
      <c r="B2841" s="97" t="s">
        <v>58</v>
      </c>
      <c r="C2841" s="97" t="s">
        <v>27</v>
      </c>
      <c r="D2841" s="97" t="s">
        <v>27</v>
      </c>
      <c r="E2841" s="98" t="s">
        <v>28</v>
      </c>
      <c r="F2841" s="98">
        <v>64.0</v>
      </c>
      <c r="G2841" s="98">
        <v>3090.0</v>
      </c>
      <c r="H2841" s="34">
        <v>24.0</v>
      </c>
      <c r="I2841" s="97"/>
      <c r="J2841" s="98">
        <v>128.0</v>
      </c>
      <c r="K2841" s="97" t="s">
        <v>32</v>
      </c>
      <c r="L2841" s="99">
        <v>119339.046</v>
      </c>
      <c r="M2841" s="99">
        <v>60851.113</v>
      </c>
      <c r="N2841" s="97"/>
      <c r="O2841" s="98">
        <v>63.0</v>
      </c>
      <c r="P2841" s="99">
        <v>1.2854198603E7</v>
      </c>
      <c r="Q2841" s="100"/>
      <c r="R2841" s="101">
        <v>1.5232E7</v>
      </c>
      <c r="S2841" s="74"/>
      <c r="T2841" s="74"/>
      <c r="U2841" s="74"/>
    </row>
    <row r="2842">
      <c r="A2842" s="97">
        <v>1015.0</v>
      </c>
      <c r="B2842" s="97" t="s">
        <v>58</v>
      </c>
      <c r="C2842" s="97" t="s">
        <v>27</v>
      </c>
      <c r="D2842" s="97" t="s">
        <v>27</v>
      </c>
      <c r="E2842" s="98" t="s">
        <v>28</v>
      </c>
      <c r="F2842" s="98">
        <v>64.0</v>
      </c>
      <c r="G2842" s="98">
        <v>3090.0</v>
      </c>
      <c r="H2842" s="34">
        <v>24.0</v>
      </c>
      <c r="I2842" s="97"/>
      <c r="J2842" s="98">
        <v>128.0</v>
      </c>
      <c r="K2842" s="97" t="s">
        <v>33</v>
      </c>
      <c r="L2842" s="99"/>
      <c r="M2842" s="99"/>
      <c r="N2842" s="97"/>
      <c r="O2842" s="98"/>
      <c r="P2842" s="99"/>
      <c r="Q2842" s="100"/>
      <c r="R2842" s="101"/>
      <c r="S2842" s="74"/>
      <c r="T2842" s="74"/>
      <c r="U2842" s="74"/>
    </row>
    <row r="2843">
      <c r="A2843" s="97">
        <v>1016.0</v>
      </c>
      <c r="B2843" s="97" t="s">
        <v>58</v>
      </c>
      <c r="C2843" s="97" t="s">
        <v>27</v>
      </c>
      <c r="D2843" s="97" t="s">
        <v>27</v>
      </c>
      <c r="E2843" s="98" t="s">
        <v>28</v>
      </c>
      <c r="F2843" s="98">
        <v>64.0</v>
      </c>
      <c r="G2843" s="98">
        <v>3090.0</v>
      </c>
      <c r="H2843" s="34">
        <v>24.0</v>
      </c>
      <c r="I2843" s="97"/>
      <c r="J2843" s="98">
        <v>128.0</v>
      </c>
      <c r="K2843" s="97" t="s">
        <v>34</v>
      </c>
      <c r="L2843" s="99"/>
      <c r="M2843" s="99"/>
      <c r="N2843" s="97"/>
      <c r="O2843" s="98"/>
      <c r="P2843" s="99"/>
      <c r="Q2843" s="100"/>
      <c r="R2843" s="101"/>
      <c r="S2843" s="74"/>
      <c r="T2843" s="74"/>
      <c r="U2843" s="74"/>
    </row>
    <row r="2844">
      <c r="A2844" s="97">
        <v>1017.0</v>
      </c>
      <c r="B2844" s="97" t="s">
        <v>58</v>
      </c>
      <c r="C2844" s="97" t="s">
        <v>27</v>
      </c>
      <c r="D2844" s="97" t="s">
        <v>27</v>
      </c>
      <c r="E2844" s="98" t="s">
        <v>28</v>
      </c>
      <c r="F2844" s="98">
        <v>64.0</v>
      </c>
      <c r="G2844" s="98">
        <v>3090.0</v>
      </c>
      <c r="H2844" s="34">
        <v>24.0</v>
      </c>
      <c r="I2844" s="97"/>
      <c r="J2844" s="98">
        <v>128.0</v>
      </c>
      <c r="K2844" s="97" t="s">
        <v>35</v>
      </c>
      <c r="L2844" s="99"/>
      <c r="M2844" s="99"/>
      <c r="N2844" s="97"/>
      <c r="O2844" s="98"/>
      <c r="P2844" s="99"/>
      <c r="Q2844" s="100"/>
      <c r="R2844" s="101"/>
      <c r="S2844" s="74"/>
      <c r="T2844" s="74"/>
      <c r="U2844" s="74"/>
    </row>
    <row r="2845">
      <c r="A2845" s="97">
        <v>1018.0</v>
      </c>
      <c r="B2845" s="97" t="s">
        <v>58</v>
      </c>
      <c r="C2845" s="97" t="s">
        <v>27</v>
      </c>
      <c r="D2845" s="97" t="s">
        <v>27</v>
      </c>
      <c r="E2845" s="98" t="s">
        <v>28</v>
      </c>
      <c r="F2845" s="98">
        <v>64.0</v>
      </c>
      <c r="G2845" s="98">
        <v>3090.0</v>
      </c>
      <c r="H2845" s="34">
        <v>24.0</v>
      </c>
      <c r="I2845" s="97"/>
      <c r="J2845" s="98">
        <v>128.0</v>
      </c>
      <c r="K2845" s="97" t="s">
        <v>36</v>
      </c>
      <c r="L2845" s="99"/>
      <c r="M2845" s="99"/>
      <c r="N2845" s="97"/>
      <c r="O2845" s="98"/>
      <c r="P2845" s="99"/>
      <c r="Q2845" s="100"/>
      <c r="R2845" s="101"/>
      <c r="S2845" s="74"/>
      <c r="T2845" s="74"/>
      <c r="U2845" s="74"/>
    </row>
    <row r="2846">
      <c r="A2846" s="97">
        <v>1019.0</v>
      </c>
      <c r="B2846" s="97" t="s">
        <v>58</v>
      </c>
      <c r="C2846" s="97" t="s">
        <v>27</v>
      </c>
      <c r="D2846" s="97" t="s">
        <v>27</v>
      </c>
      <c r="E2846" s="98" t="s">
        <v>28</v>
      </c>
      <c r="F2846" s="98">
        <v>64.0</v>
      </c>
      <c r="G2846" s="98">
        <v>3090.0</v>
      </c>
      <c r="H2846" s="34">
        <v>24.0</v>
      </c>
      <c r="I2846" s="97"/>
      <c r="J2846" s="98">
        <v>128.0</v>
      </c>
      <c r="K2846" s="97" t="s">
        <v>37</v>
      </c>
      <c r="L2846" s="99"/>
      <c r="M2846" s="99"/>
      <c r="N2846" s="97"/>
      <c r="O2846" s="98"/>
      <c r="P2846" s="99"/>
      <c r="Q2846" s="100"/>
      <c r="R2846" s="101"/>
      <c r="S2846" s="74"/>
      <c r="T2846" s="74"/>
      <c r="U2846" s="74"/>
    </row>
    <row r="2847">
      <c r="A2847" s="97">
        <v>1020.0</v>
      </c>
      <c r="B2847" s="97" t="s">
        <v>58</v>
      </c>
      <c r="C2847" s="97" t="s">
        <v>27</v>
      </c>
      <c r="D2847" s="97" t="s">
        <v>27</v>
      </c>
      <c r="E2847" s="98" t="s">
        <v>28</v>
      </c>
      <c r="F2847" s="98">
        <v>64.0</v>
      </c>
      <c r="G2847" s="98">
        <v>3090.0</v>
      </c>
      <c r="H2847" s="34">
        <v>24.0</v>
      </c>
      <c r="I2847" s="97"/>
      <c r="J2847" s="98">
        <v>128.0</v>
      </c>
      <c r="K2847" s="97" t="s">
        <v>38</v>
      </c>
      <c r="L2847" s="99"/>
      <c r="M2847" s="99"/>
      <c r="N2847" s="97"/>
      <c r="O2847" s="98"/>
      <c r="P2847" s="99"/>
      <c r="Q2847" s="100"/>
      <c r="R2847" s="101"/>
      <c r="S2847" s="74"/>
      <c r="T2847" s="74"/>
      <c r="U2847" s="74"/>
    </row>
    <row r="2848">
      <c r="A2848" s="97">
        <v>1021.0</v>
      </c>
      <c r="B2848" s="97" t="s">
        <v>58</v>
      </c>
      <c r="C2848" s="97" t="s">
        <v>27</v>
      </c>
      <c r="D2848" s="97" t="s">
        <v>27</v>
      </c>
      <c r="E2848" s="98" t="s">
        <v>28</v>
      </c>
      <c r="F2848" s="98">
        <v>64.0</v>
      </c>
      <c r="G2848" s="98">
        <v>3090.0</v>
      </c>
      <c r="H2848" s="34">
        <v>24.0</v>
      </c>
      <c r="I2848" s="97"/>
      <c r="J2848" s="98">
        <v>128.0</v>
      </c>
      <c r="K2848" s="97" t="s">
        <v>39</v>
      </c>
      <c r="L2848" s="99"/>
      <c r="M2848" s="99"/>
      <c r="N2848" s="97"/>
      <c r="O2848" s="98"/>
      <c r="P2848" s="99"/>
      <c r="Q2848" s="100"/>
      <c r="R2848" s="101"/>
      <c r="S2848" s="74"/>
      <c r="T2848" s="74"/>
      <c r="U2848" s="74"/>
    </row>
    <row r="2849">
      <c r="A2849" s="97">
        <v>1022.0</v>
      </c>
      <c r="B2849" s="97" t="s">
        <v>58</v>
      </c>
      <c r="C2849" s="97" t="s">
        <v>27</v>
      </c>
      <c r="D2849" s="97" t="s">
        <v>27</v>
      </c>
      <c r="E2849" s="98" t="s">
        <v>28</v>
      </c>
      <c r="F2849" s="98">
        <v>64.0</v>
      </c>
      <c r="G2849" s="98">
        <v>3090.0</v>
      </c>
      <c r="H2849" s="34">
        <v>24.0</v>
      </c>
      <c r="I2849" s="97"/>
      <c r="J2849" s="98">
        <v>128.0</v>
      </c>
      <c r="K2849" s="97" t="s">
        <v>40</v>
      </c>
      <c r="L2849" s="99"/>
      <c r="M2849" s="99"/>
      <c r="N2849" s="97"/>
      <c r="O2849" s="98"/>
      <c r="P2849" s="99"/>
      <c r="Q2849" s="100"/>
      <c r="R2849" s="101"/>
      <c r="S2849" s="74"/>
      <c r="T2849" s="74"/>
      <c r="U2849" s="74"/>
    </row>
    <row r="2850">
      <c r="A2850" s="97">
        <v>1023.0</v>
      </c>
      <c r="B2850" s="97" t="s">
        <v>58</v>
      </c>
      <c r="C2850" s="97" t="s">
        <v>27</v>
      </c>
      <c r="D2850" s="97" t="s">
        <v>27</v>
      </c>
      <c r="E2850" s="98" t="s">
        <v>28</v>
      </c>
      <c r="F2850" s="98">
        <v>64.0</v>
      </c>
      <c r="G2850" s="98">
        <v>3090.0</v>
      </c>
      <c r="H2850" s="34">
        <v>24.0</v>
      </c>
      <c r="I2850" s="97"/>
      <c r="J2850" s="98">
        <v>128.0</v>
      </c>
      <c r="K2850" s="97" t="s">
        <v>41</v>
      </c>
      <c r="L2850" s="99">
        <v>41081.732</v>
      </c>
      <c r="M2850" s="99">
        <v>58282.133</v>
      </c>
      <c r="N2850" s="97"/>
      <c r="O2850" s="98">
        <v>20.0</v>
      </c>
      <c r="P2850" s="99">
        <v>10194.12</v>
      </c>
      <c r="Q2850" s="100"/>
      <c r="R2850" s="101">
        <v>738000.0</v>
      </c>
      <c r="S2850" s="74"/>
      <c r="T2850" s="74"/>
      <c r="U2850" s="74"/>
    </row>
    <row r="2851">
      <c r="A2851" s="97">
        <v>1024.0</v>
      </c>
      <c r="B2851" s="97" t="s">
        <v>58</v>
      </c>
      <c r="C2851" s="97" t="s">
        <v>27</v>
      </c>
      <c r="D2851" s="97" t="s">
        <v>27</v>
      </c>
      <c r="E2851" s="98" t="s">
        <v>28</v>
      </c>
      <c r="F2851" s="98">
        <v>64.0</v>
      </c>
      <c r="G2851" s="98">
        <v>3090.0</v>
      </c>
      <c r="H2851" s="34">
        <v>24.0</v>
      </c>
      <c r="I2851" s="97"/>
      <c r="J2851" s="98">
        <v>128.0</v>
      </c>
      <c r="K2851" s="97" t="s">
        <v>42</v>
      </c>
      <c r="L2851" s="99"/>
      <c r="M2851" s="99"/>
      <c r="N2851" s="97"/>
      <c r="O2851" s="98"/>
      <c r="P2851" s="99"/>
      <c r="Q2851" s="100"/>
      <c r="R2851" s="101"/>
      <c r="S2851" s="74"/>
      <c r="T2851" s="74"/>
      <c r="U2851" s="74"/>
    </row>
    <row r="2852">
      <c r="A2852" s="97">
        <v>1025.0</v>
      </c>
      <c r="B2852" s="97" t="s">
        <v>58</v>
      </c>
      <c r="C2852" s="97" t="s">
        <v>27</v>
      </c>
      <c r="D2852" s="97" t="s">
        <v>27</v>
      </c>
      <c r="E2852" s="98" t="s">
        <v>28</v>
      </c>
      <c r="F2852" s="98">
        <v>64.0</v>
      </c>
      <c r="G2852" s="98">
        <v>3090.0</v>
      </c>
      <c r="H2852" s="34">
        <v>24.0</v>
      </c>
      <c r="I2852" s="97"/>
      <c r="J2852" s="98">
        <v>128.0</v>
      </c>
      <c r="K2852" s="97" t="s">
        <v>43</v>
      </c>
      <c r="L2852" s="99"/>
      <c r="M2852" s="99"/>
      <c r="N2852" s="97"/>
      <c r="O2852" s="98"/>
      <c r="P2852" s="99"/>
      <c r="Q2852" s="100"/>
      <c r="R2852" s="101"/>
      <c r="S2852" s="74"/>
      <c r="T2852" s="74"/>
      <c r="U2852" s="74"/>
    </row>
    <row r="2853">
      <c r="A2853" s="97">
        <v>1026.0</v>
      </c>
      <c r="B2853" s="97" t="s">
        <v>58</v>
      </c>
      <c r="C2853" s="97" t="s">
        <v>27</v>
      </c>
      <c r="D2853" s="97" t="s">
        <v>27</v>
      </c>
      <c r="E2853" s="98" t="s">
        <v>28</v>
      </c>
      <c r="F2853" s="98">
        <v>64.0</v>
      </c>
      <c r="G2853" s="98">
        <v>3090.0</v>
      </c>
      <c r="H2853" s="34">
        <v>24.0</v>
      </c>
      <c r="I2853" s="97"/>
      <c r="J2853" s="98">
        <v>128.0</v>
      </c>
      <c r="K2853" s="97" t="s">
        <v>44</v>
      </c>
      <c r="L2853" s="99">
        <v>251.684</v>
      </c>
      <c r="M2853" s="99">
        <v>24464.447</v>
      </c>
      <c r="N2853" s="97"/>
      <c r="O2853" s="98">
        <v>5.0</v>
      </c>
      <c r="P2853" s="99">
        <v>121839.755999999</v>
      </c>
      <c r="Q2853" s="100"/>
      <c r="R2853" s="101">
        <v>94000.0</v>
      </c>
      <c r="S2853" s="74"/>
      <c r="T2853" s="74"/>
      <c r="U2853" s="74"/>
    </row>
    <row r="2854">
      <c r="A2854" s="97">
        <v>1027.0</v>
      </c>
      <c r="B2854" s="97" t="s">
        <v>58</v>
      </c>
      <c r="C2854" s="97" t="s">
        <v>27</v>
      </c>
      <c r="D2854" s="97" t="s">
        <v>27</v>
      </c>
      <c r="E2854" s="98" t="s">
        <v>28</v>
      </c>
      <c r="F2854" s="98">
        <v>64.0</v>
      </c>
      <c r="G2854" s="98">
        <v>3090.0</v>
      </c>
      <c r="H2854" s="34">
        <v>24.0</v>
      </c>
      <c r="I2854" s="97"/>
      <c r="J2854" s="98">
        <v>128.0</v>
      </c>
      <c r="K2854" s="97" t="s">
        <v>45</v>
      </c>
      <c r="L2854" s="99">
        <v>4428.917</v>
      </c>
      <c r="M2854" s="99">
        <v>11340.158</v>
      </c>
      <c r="N2854" s="97"/>
      <c r="O2854" s="98">
        <v>12.0</v>
      </c>
      <c r="P2854" s="99">
        <v>42135.896</v>
      </c>
      <c r="Q2854" s="100"/>
      <c r="R2854" s="101">
        <v>155000.0</v>
      </c>
      <c r="S2854" s="74"/>
      <c r="T2854" s="74"/>
      <c r="U2854" s="74"/>
    </row>
    <row r="2855">
      <c r="A2855" s="97">
        <v>1028.0</v>
      </c>
      <c r="B2855" s="97" t="s">
        <v>58</v>
      </c>
      <c r="C2855" s="97" t="s">
        <v>27</v>
      </c>
      <c r="D2855" s="97" t="s">
        <v>27</v>
      </c>
      <c r="E2855" s="98" t="s">
        <v>28</v>
      </c>
      <c r="F2855" s="98">
        <v>64.0</v>
      </c>
      <c r="G2855" s="98">
        <v>3090.0</v>
      </c>
      <c r="H2855" s="34">
        <v>24.0</v>
      </c>
      <c r="I2855" s="97"/>
      <c r="J2855" s="98">
        <v>128.0</v>
      </c>
      <c r="K2855" s="97" t="s">
        <v>46</v>
      </c>
      <c r="L2855" s="99"/>
      <c r="M2855" s="99"/>
      <c r="N2855" s="97"/>
      <c r="O2855" s="98"/>
      <c r="P2855" s="99"/>
      <c r="Q2855" s="100"/>
      <c r="R2855" s="101"/>
      <c r="S2855" s="74"/>
      <c r="T2855" s="74"/>
      <c r="U2855" s="74"/>
    </row>
    <row r="2856">
      <c r="A2856" s="97">
        <v>1029.0</v>
      </c>
      <c r="B2856" s="97" t="s">
        <v>58</v>
      </c>
      <c r="C2856" s="97" t="s">
        <v>27</v>
      </c>
      <c r="D2856" s="97" t="s">
        <v>27</v>
      </c>
      <c r="E2856" s="98" t="s">
        <v>28</v>
      </c>
      <c r="F2856" s="98">
        <v>64.0</v>
      </c>
      <c r="G2856" s="98">
        <v>3090.0</v>
      </c>
      <c r="H2856" s="34">
        <v>24.0</v>
      </c>
      <c r="I2856" s="97"/>
      <c r="J2856" s="98">
        <v>128.0</v>
      </c>
      <c r="K2856" s="97" t="s">
        <v>47</v>
      </c>
      <c r="L2856" s="99"/>
      <c r="M2856" s="99"/>
      <c r="N2856" s="97"/>
      <c r="O2856" s="98"/>
      <c r="P2856" s="99"/>
      <c r="Q2856" s="100"/>
      <c r="R2856" s="101">
        <v>2693000.0</v>
      </c>
      <c r="S2856" s="74"/>
      <c r="T2856" s="74"/>
      <c r="U2856" s="74"/>
    </row>
    <row r="2857">
      <c r="A2857" s="97">
        <v>1030.0</v>
      </c>
      <c r="B2857" s="97" t="s">
        <v>58</v>
      </c>
      <c r="C2857" s="97" t="s">
        <v>27</v>
      </c>
      <c r="D2857" s="97" t="s">
        <v>27</v>
      </c>
      <c r="E2857" s="98" t="s">
        <v>28</v>
      </c>
      <c r="F2857" s="98">
        <v>64.0</v>
      </c>
      <c r="G2857" s="98">
        <v>3090.0</v>
      </c>
      <c r="H2857" s="34">
        <v>24.0</v>
      </c>
      <c r="I2857" s="97"/>
      <c r="J2857" s="98">
        <v>128.0</v>
      </c>
      <c r="K2857" s="97" t="s">
        <v>48</v>
      </c>
      <c r="L2857" s="99"/>
      <c r="M2857" s="99"/>
      <c r="N2857" s="97"/>
      <c r="O2857" s="98"/>
      <c r="P2857" s="99"/>
      <c r="Q2857" s="100"/>
      <c r="R2857" s="101"/>
      <c r="S2857" s="74"/>
      <c r="T2857" s="74"/>
      <c r="U2857" s="74"/>
    </row>
    <row r="2858">
      <c r="A2858" s="97">
        <v>1031.0</v>
      </c>
      <c r="B2858" s="97" t="s">
        <v>58</v>
      </c>
      <c r="C2858" s="97" t="s">
        <v>27</v>
      </c>
      <c r="D2858" s="97" t="s">
        <v>27</v>
      </c>
      <c r="E2858" s="98" t="s">
        <v>28</v>
      </c>
      <c r="F2858" s="98">
        <v>64.0</v>
      </c>
      <c r="G2858" s="98">
        <v>3090.0</v>
      </c>
      <c r="H2858" s="34">
        <v>24.0</v>
      </c>
      <c r="I2858" s="97"/>
      <c r="J2858" s="98">
        <v>128.0</v>
      </c>
      <c r="K2858" s="97" t="s">
        <v>49</v>
      </c>
      <c r="L2858" s="99"/>
      <c r="M2858" s="99"/>
      <c r="N2858" s="97"/>
      <c r="O2858" s="98"/>
      <c r="P2858" s="99"/>
      <c r="Q2858" s="100"/>
      <c r="R2858" s="101">
        <v>282000.0</v>
      </c>
      <c r="S2858" s="74"/>
      <c r="T2858" s="74"/>
      <c r="U2858" s="74"/>
    </row>
    <row r="2859">
      <c r="A2859" s="97">
        <v>1032.0</v>
      </c>
      <c r="B2859" s="97" t="s">
        <v>58</v>
      </c>
      <c r="C2859" s="97" t="s">
        <v>27</v>
      </c>
      <c r="D2859" s="97" t="s">
        <v>27</v>
      </c>
      <c r="E2859" s="98" t="s">
        <v>28</v>
      </c>
      <c r="F2859" s="98">
        <v>64.0</v>
      </c>
      <c r="G2859" s="98">
        <v>3090.0</v>
      </c>
      <c r="H2859" s="34">
        <v>24.0</v>
      </c>
      <c r="I2859" s="97"/>
      <c r="J2859" s="98">
        <v>128.0</v>
      </c>
      <c r="K2859" s="97" t="s">
        <v>50</v>
      </c>
      <c r="L2859" s="99"/>
      <c r="M2859" s="99"/>
      <c r="N2859" s="97"/>
      <c r="O2859" s="98"/>
      <c r="P2859" s="99"/>
      <c r="Q2859" s="100"/>
      <c r="R2859" s="101"/>
      <c r="S2859" s="74"/>
      <c r="T2859" s="74"/>
      <c r="U2859" s="74"/>
    </row>
    <row r="2860">
      <c r="A2860" s="97">
        <v>1033.0</v>
      </c>
      <c r="B2860" s="97" t="s">
        <v>58</v>
      </c>
      <c r="C2860" s="97" t="s">
        <v>27</v>
      </c>
      <c r="D2860" s="97" t="s">
        <v>27</v>
      </c>
      <c r="E2860" s="98" t="s">
        <v>28</v>
      </c>
      <c r="F2860" s="98">
        <v>64.0</v>
      </c>
      <c r="G2860" s="98">
        <v>3090.0</v>
      </c>
      <c r="H2860" s="34">
        <v>24.0</v>
      </c>
      <c r="I2860" s="97"/>
      <c r="J2860" s="98">
        <v>128.0</v>
      </c>
      <c r="K2860" s="97" t="s">
        <v>51</v>
      </c>
      <c r="L2860" s="99"/>
      <c r="M2860" s="99"/>
      <c r="N2860" s="97"/>
      <c r="O2860" s="98"/>
      <c r="P2860" s="99"/>
      <c r="Q2860" s="100"/>
      <c r="R2860" s="101"/>
      <c r="S2860" s="74"/>
      <c r="T2860" s="74"/>
      <c r="U2860" s="74"/>
    </row>
    <row r="2861">
      <c r="A2861" s="97">
        <v>1034.0</v>
      </c>
      <c r="B2861" s="97" t="s">
        <v>58</v>
      </c>
      <c r="C2861" s="97" t="s">
        <v>27</v>
      </c>
      <c r="D2861" s="97" t="s">
        <v>27</v>
      </c>
      <c r="E2861" s="98" t="s">
        <v>28</v>
      </c>
      <c r="F2861" s="98">
        <v>64.0</v>
      </c>
      <c r="G2861" s="98">
        <v>3090.0</v>
      </c>
      <c r="H2861" s="34">
        <v>24.0</v>
      </c>
      <c r="I2861" s="97"/>
      <c r="J2861" s="98">
        <v>128.0</v>
      </c>
      <c r="K2861" s="97" t="s">
        <v>52</v>
      </c>
      <c r="L2861" s="99"/>
      <c r="M2861" s="99"/>
      <c r="N2861" s="97"/>
      <c r="O2861" s="98"/>
      <c r="P2861" s="99"/>
      <c r="Q2861" s="100"/>
      <c r="R2861" s="101"/>
      <c r="S2861" s="74"/>
      <c r="T2861" s="74"/>
      <c r="U2861" s="74"/>
    </row>
    <row r="2862">
      <c r="A2862" s="97">
        <v>969.0</v>
      </c>
      <c r="B2862" s="97" t="s">
        <v>58</v>
      </c>
      <c r="C2862" s="97" t="s">
        <v>27</v>
      </c>
      <c r="D2862" s="97" t="s">
        <v>27</v>
      </c>
      <c r="E2862" s="98" t="s">
        <v>27</v>
      </c>
      <c r="F2862" s="98">
        <v>64.0</v>
      </c>
      <c r="G2862" s="98">
        <v>3090.0</v>
      </c>
      <c r="H2862" s="34">
        <v>24.0</v>
      </c>
      <c r="I2862" s="98" t="s">
        <v>59</v>
      </c>
      <c r="J2862" s="97">
        <v>1.0</v>
      </c>
      <c r="K2862" s="97" t="s">
        <v>31</v>
      </c>
      <c r="L2862" s="103">
        <v>166.756</v>
      </c>
      <c r="M2862" s="103">
        <v>52.577</v>
      </c>
      <c r="N2862" s="97"/>
      <c r="O2862" s="104">
        <v>2.0</v>
      </c>
      <c r="P2862" s="103">
        <v>2511.91899999999</v>
      </c>
      <c r="Q2862" s="100"/>
      <c r="R2862" s="101">
        <v>28000.0</v>
      </c>
      <c r="S2862" s="74"/>
      <c r="T2862" s="74"/>
      <c r="U2862" s="74"/>
    </row>
    <row r="2863">
      <c r="A2863" s="97">
        <v>970.0</v>
      </c>
      <c r="B2863" s="97" t="s">
        <v>58</v>
      </c>
      <c r="C2863" s="97" t="s">
        <v>27</v>
      </c>
      <c r="D2863" s="97" t="s">
        <v>27</v>
      </c>
      <c r="E2863" s="98" t="s">
        <v>27</v>
      </c>
      <c r="F2863" s="98">
        <v>64.0</v>
      </c>
      <c r="G2863" s="98">
        <v>3090.0</v>
      </c>
      <c r="H2863" s="34">
        <v>24.0</v>
      </c>
      <c r="I2863" s="98" t="s">
        <v>59</v>
      </c>
      <c r="J2863" s="97">
        <v>1.0</v>
      </c>
      <c r="K2863" s="97" t="s">
        <v>32</v>
      </c>
      <c r="L2863" s="103">
        <v>5072.794</v>
      </c>
      <c r="M2863" s="103">
        <v>2375.69</v>
      </c>
      <c r="N2863" s="97"/>
      <c r="O2863" s="104">
        <v>97.0</v>
      </c>
      <c r="P2863" s="103">
        <v>3002.52799999999</v>
      </c>
      <c r="Q2863" s="100"/>
      <c r="R2863" s="101">
        <v>86000.0</v>
      </c>
      <c r="S2863" s="74"/>
      <c r="T2863" s="74"/>
      <c r="U2863" s="74"/>
    </row>
    <row r="2864">
      <c r="A2864" s="97">
        <v>971.0</v>
      </c>
      <c r="B2864" s="97" t="s">
        <v>58</v>
      </c>
      <c r="C2864" s="97" t="s">
        <v>27</v>
      </c>
      <c r="D2864" s="97" t="s">
        <v>27</v>
      </c>
      <c r="E2864" s="98" t="s">
        <v>27</v>
      </c>
      <c r="F2864" s="98">
        <v>64.0</v>
      </c>
      <c r="G2864" s="98">
        <v>3090.0</v>
      </c>
      <c r="H2864" s="34">
        <v>24.0</v>
      </c>
      <c r="I2864" s="98" t="s">
        <v>59</v>
      </c>
      <c r="J2864" s="97">
        <v>1.0</v>
      </c>
      <c r="K2864" s="97" t="s">
        <v>33</v>
      </c>
      <c r="L2864" s="103">
        <v>179.235</v>
      </c>
      <c r="M2864" s="103">
        <v>100.258</v>
      </c>
      <c r="N2864" s="97"/>
      <c r="O2864" s="104">
        <v>10.0</v>
      </c>
      <c r="P2864" s="103">
        <v>966.354</v>
      </c>
      <c r="Q2864" s="100"/>
      <c r="R2864" s="101">
        <v>22000.0</v>
      </c>
      <c r="S2864" s="74"/>
      <c r="T2864" s="74"/>
      <c r="U2864" s="74"/>
    </row>
    <row r="2865">
      <c r="A2865" s="97">
        <v>972.0</v>
      </c>
      <c r="B2865" s="97" t="s">
        <v>58</v>
      </c>
      <c r="C2865" s="97" t="s">
        <v>27</v>
      </c>
      <c r="D2865" s="97" t="s">
        <v>27</v>
      </c>
      <c r="E2865" s="98" t="s">
        <v>27</v>
      </c>
      <c r="F2865" s="98">
        <v>64.0</v>
      </c>
      <c r="G2865" s="98">
        <v>3090.0</v>
      </c>
      <c r="H2865" s="34">
        <v>24.0</v>
      </c>
      <c r="I2865" s="98" t="s">
        <v>59</v>
      </c>
      <c r="J2865" s="97">
        <v>1.0</v>
      </c>
      <c r="K2865" s="97" t="s">
        <v>34</v>
      </c>
      <c r="L2865" s="103">
        <v>6310.709</v>
      </c>
      <c r="M2865" s="103">
        <v>14250.027</v>
      </c>
      <c r="N2865" s="97"/>
      <c r="O2865" s="104">
        <v>181.0</v>
      </c>
      <c r="P2865" s="103">
        <v>1839.04099999999</v>
      </c>
      <c r="Q2865" s="100"/>
      <c r="R2865" s="101">
        <v>169000.0</v>
      </c>
      <c r="S2865" s="74"/>
      <c r="T2865" s="74"/>
      <c r="U2865" s="74"/>
    </row>
    <row r="2866">
      <c r="A2866" s="97">
        <v>973.0</v>
      </c>
      <c r="B2866" s="97" t="s">
        <v>58</v>
      </c>
      <c r="C2866" s="97" t="s">
        <v>27</v>
      </c>
      <c r="D2866" s="97" t="s">
        <v>27</v>
      </c>
      <c r="E2866" s="98" t="s">
        <v>27</v>
      </c>
      <c r="F2866" s="98">
        <v>64.0</v>
      </c>
      <c r="G2866" s="98">
        <v>3090.0</v>
      </c>
      <c r="H2866" s="34">
        <v>24.0</v>
      </c>
      <c r="I2866" s="98" t="s">
        <v>59</v>
      </c>
      <c r="J2866" s="97">
        <v>1.0</v>
      </c>
      <c r="K2866" s="97" t="s">
        <v>35</v>
      </c>
      <c r="L2866" s="103">
        <v>187.844</v>
      </c>
      <c r="M2866" s="103">
        <v>70.273</v>
      </c>
      <c r="N2866" s="97"/>
      <c r="O2866" s="104">
        <v>185.0</v>
      </c>
      <c r="P2866" s="103">
        <v>2143.17599999999</v>
      </c>
      <c r="Q2866" s="100"/>
      <c r="R2866" s="101">
        <v>19000.0</v>
      </c>
      <c r="S2866" s="74"/>
      <c r="T2866" s="74"/>
      <c r="U2866" s="74"/>
    </row>
    <row r="2867">
      <c r="A2867" s="97">
        <v>974.0</v>
      </c>
      <c r="B2867" s="97" t="s">
        <v>58</v>
      </c>
      <c r="C2867" s="97" t="s">
        <v>27</v>
      </c>
      <c r="D2867" s="97" t="s">
        <v>27</v>
      </c>
      <c r="E2867" s="98" t="s">
        <v>27</v>
      </c>
      <c r="F2867" s="98">
        <v>64.0</v>
      </c>
      <c r="G2867" s="98">
        <v>3090.0</v>
      </c>
      <c r="H2867" s="34">
        <v>24.0</v>
      </c>
      <c r="I2867" s="98" t="s">
        <v>59</v>
      </c>
      <c r="J2867" s="97">
        <v>1.0</v>
      </c>
      <c r="K2867" s="97" t="s">
        <v>36</v>
      </c>
      <c r="L2867" s="103">
        <v>61.569</v>
      </c>
      <c r="M2867" s="103">
        <v>156.162</v>
      </c>
      <c r="N2867" s="97"/>
      <c r="O2867" s="104">
        <v>1.0</v>
      </c>
      <c r="P2867" s="103">
        <v>228.389</v>
      </c>
      <c r="Q2867" s="100"/>
      <c r="R2867" s="101">
        <v>10000.0</v>
      </c>
      <c r="S2867" s="74"/>
      <c r="T2867" s="74"/>
      <c r="U2867" s="74"/>
    </row>
    <row r="2868">
      <c r="A2868" s="97">
        <v>975.0</v>
      </c>
      <c r="B2868" s="97" t="s">
        <v>58</v>
      </c>
      <c r="C2868" s="97" t="s">
        <v>27</v>
      </c>
      <c r="D2868" s="97" t="s">
        <v>27</v>
      </c>
      <c r="E2868" s="98" t="s">
        <v>27</v>
      </c>
      <c r="F2868" s="98">
        <v>64.0</v>
      </c>
      <c r="G2868" s="98">
        <v>3090.0</v>
      </c>
      <c r="H2868" s="34">
        <v>24.0</v>
      </c>
      <c r="I2868" s="98" t="s">
        <v>59</v>
      </c>
      <c r="J2868" s="97">
        <v>1.0</v>
      </c>
      <c r="K2868" s="97" t="s">
        <v>37</v>
      </c>
      <c r="L2868" s="103">
        <v>184.131</v>
      </c>
      <c r="M2868" s="103">
        <v>73.57</v>
      </c>
      <c r="N2868" s="97"/>
      <c r="O2868" s="104">
        <v>22.0</v>
      </c>
      <c r="P2868" s="103">
        <v>2010.34099999999</v>
      </c>
      <c r="Q2868" s="100"/>
      <c r="R2868" s="101">
        <v>17000.0</v>
      </c>
      <c r="S2868" s="74"/>
      <c r="T2868" s="74"/>
      <c r="U2868" s="74"/>
    </row>
    <row r="2869">
      <c r="A2869" s="97">
        <v>976.0</v>
      </c>
      <c r="B2869" s="97" t="s">
        <v>58</v>
      </c>
      <c r="C2869" s="97" t="s">
        <v>27</v>
      </c>
      <c r="D2869" s="97" t="s">
        <v>27</v>
      </c>
      <c r="E2869" s="98" t="s">
        <v>27</v>
      </c>
      <c r="F2869" s="98">
        <v>64.0</v>
      </c>
      <c r="G2869" s="98">
        <v>3090.0</v>
      </c>
      <c r="H2869" s="34">
        <v>24.0</v>
      </c>
      <c r="I2869" s="98" t="s">
        <v>59</v>
      </c>
      <c r="J2869" s="97">
        <v>1.0</v>
      </c>
      <c r="K2869" s="97" t="s">
        <v>38</v>
      </c>
      <c r="L2869" s="103">
        <v>423.398</v>
      </c>
      <c r="M2869" s="103">
        <v>178.915</v>
      </c>
      <c r="N2869" s="97"/>
      <c r="O2869" s="104">
        <v>205.0</v>
      </c>
      <c r="P2869" s="103">
        <v>3023.35399999999</v>
      </c>
      <c r="Q2869" s="100"/>
      <c r="R2869" s="101">
        <v>27000.0</v>
      </c>
      <c r="S2869" s="74"/>
      <c r="T2869" s="74"/>
      <c r="U2869" s="74"/>
    </row>
    <row r="2870">
      <c r="A2870" s="97">
        <v>977.0</v>
      </c>
      <c r="B2870" s="97" t="s">
        <v>58</v>
      </c>
      <c r="C2870" s="97" t="s">
        <v>27</v>
      </c>
      <c r="D2870" s="97" t="s">
        <v>27</v>
      </c>
      <c r="E2870" s="98" t="s">
        <v>27</v>
      </c>
      <c r="F2870" s="98">
        <v>64.0</v>
      </c>
      <c r="G2870" s="98">
        <v>3090.0</v>
      </c>
      <c r="H2870" s="34">
        <v>24.0</v>
      </c>
      <c r="I2870" s="98" t="s">
        <v>59</v>
      </c>
      <c r="J2870" s="97">
        <v>1.0</v>
      </c>
      <c r="K2870" s="97" t="s">
        <v>39</v>
      </c>
      <c r="L2870" s="103">
        <v>200.101</v>
      </c>
      <c r="M2870" s="103">
        <v>76.993</v>
      </c>
      <c r="N2870" s="97"/>
      <c r="O2870" s="104">
        <v>22.0</v>
      </c>
      <c r="P2870" s="103">
        <v>7704.14199999999</v>
      </c>
      <c r="Q2870" s="100"/>
      <c r="R2870" s="101">
        <v>19000.0</v>
      </c>
      <c r="S2870" s="74"/>
      <c r="T2870" s="74"/>
      <c r="U2870" s="74"/>
    </row>
    <row r="2871">
      <c r="A2871" s="97">
        <v>978.0</v>
      </c>
      <c r="B2871" s="97" t="s">
        <v>58</v>
      </c>
      <c r="C2871" s="97" t="s">
        <v>27</v>
      </c>
      <c r="D2871" s="97" t="s">
        <v>27</v>
      </c>
      <c r="E2871" s="98" t="s">
        <v>27</v>
      </c>
      <c r="F2871" s="98">
        <v>64.0</v>
      </c>
      <c r="G2871" s="98">
        <v>3090.0</v>
      </c>
      <c r="H2871" s="34">
        <v>24.0</v>
      </c>
      <c r="I2871" s="98" t="s">
        <v>59</v>
      </c>
      <c r="J2871" s="97">
        <v>1.0</v>
      </c>
      <c r="K2871" s="97" t="s">
        <v>40</v>
      </c>
      <c r="L2871" s="103">
        <v>364.519</v>
      </c>
      <c r="M2871" s="103">
        <v>390.535</v>
      </c>
      <c r="N2871" s="97"/>
      <c r="O2871" s="104">
        <v>74.0</v>
      </c>
      <c r="P2871" s="103">
        <v>2209.512</v>
      </c>
      <c r="Q2871" s="100"/>
      <c r="R2871" s="101">
        <v>16000.0</v>
      </c>
      <c r="S2871" s="74"/>
      <c r="T2871" s="74"/>
      <c r="U2871" s="74"/>
    </row>
    <row r="2872">
      <c r="A2872" s="97">
        <v>979.0</v>
      </c>
      <c r="B2872" s="97" t="s">
        <v>58</v>
      </c>
      <c r="C2872" s="97" t="s">
        <v>27</v>
      </c>
      <c r="D2872" s="97" t="s">
        <v>27</v>
      </c>
      <c r="E2872" s="98" t="s">
        <v>27</v>
      </c>
      <c r="F2872" s="98">
        <v>64.0</v>
      </c>
      <c r="G2872" s="98">
        <v>3090.0</v>
      </c>
      <c r="H2872" s="34">
        <v>24.0</v>
      </c>
      <c r="I2872" s="98" t="s">
        <v>59</v>
      </c>
      <c r="J2872" s="97">
        <v>1.0</v>
      </c>
      <c r="K2872" s="97" t="s">
        <v>41</v>
      </c>
      <c r="L2872" s="103">
        <v>1593.917</v>
      </c>
      <c r="M2872" s="103">
        <v>1983.298</v>
      </c>
      <c r="N2872" s="97"/>
      <c r="O2872" s="104">
        <v>36.0</v>
      </c>
      <c r="P2872" s="103">
        <v>1046.38499999999</v>
      </c>
      <c r="Q2872" s="100"/>
      <c r="R2872" s="101">
        <v>36000.0</v>
      </c>
      <c r="S2872" s="74"/>
      <c r="T2872" s="74"/>
      <c r="U2872" s="74"/>
    </row>
    <row r="2873">
      <c r="A2873" s="97">
        <v>980.0</v>
      </c>
      <c r="B2873" s="97" t="s">
        <v>58</v>
      </c>
      <c r="C2873" s="97" t="s">
        <v>27</v>
      </c>
      <c r="D2873" s="97" t="s">
        <v>27</v>
      </c>
      <c r="E2873" s="98" t="s">
        <v>27</v>
      </c>
      <c r="F2873" s="98">
        <v>64.0</v>
      </c>
      <c r="G2873" s="98">
        <v>3090.0</v>
      </c>
      <c r="H2873" s="34">
        <v>24.0</v>
      </c>
      <c r="I2873" s="98" t="s">
        <v>59</v>
      </c>
      <c r="J2873" s="97">
        <v>1.0</v>
      </c>
      <c r="K2873" s="97" t="s">
        <v>42</v>
      </c>
      <c r="L2873" s="103">
        <v>171.652</v>
      </c>
      <c r="M2873" s="103">
        <v>57.505</v>
      </c>
      <c r="N2873" s="97"/>
      <c r="O2873" s="104">
        <v>169.0</v>
      </c>
      <c r="P2873" s="103">
        <v>1024.08899999999</v>
      </c>
      <c r="Q2873" s="100"/>
      <c r="R2873" s="101">
        <v>14000.0</v>
      </c>
      <c r="S2873" s="74"/>
      <c r="T2873" s="74"/>
      <c r="U2873" s="74"/>
    </row>
    <row r="2874">
      <c r="A2874" s="97">
        <v>981.0</v>
      </c>
      <c r="B2874" s="97" t="s">
        <v>58</v>
      </c>
      <c r="C2874" s="97" t="s">
        <v>27</v>
      </c>
      <c r="D2874" s="97" t="s">
        <v>27</v>
      </c>
      <c r="E2874" s="98" t="s">
        <v>27</v>
      </c>
      <c r="F2874" s="98">
        <v>64.0</v>
      </c>
      <c r="G2874" s="98">
        <v>3090.0</v>
      </c>
      <c r="H2874" s="34">
        <v>24.0</v>
      </c>
      <c r="I2874" s="98" t="s">
        <v>59</v>
      </c>
      <c r="J2874" s="97">
        <v>1.0</v>
      </c>
      <c r="K2874" s="97" t="s">
        <v>43</v>
      </c>
      <c r="L2874" s="103">
        <v>460.585</v>
      </c>
      <c r="M2874" s="103">
        <v>414.248</v>
      </c>
      <c r="N2874" s="97"/>
      <c r="O2874" s="104">
        <v>167.0</v>
      </c>
      <c r="P2874" s="103">
        <v>3815540.714</v>
      </c>
      <c r="Q2874" s="100"/>
      <c r="R2874" s="101">
        <v>3773000.0</v>
      </c>
      <c r="S2874" s="74"/>
      <c r="T2874" s="74"/>
      <c r="U2874" s="74"/>
    </row>
    <row r="2875">
      <c r="A2875" s="97">
        <v>982.0</v>
      </c>
      <c r="B2875" s="97" t="s">
        <v>58</v>
      </c>
      <c r="C2875" s="97" t="s">
        <v>27</v>
      </c>
      <c r="D2875" s="97" t="s">
        <v>27</v>
      </c>
      <c r="E2875" s="98" t="s">
        <v>27</v>
      </c>
      <c r="F2875" s="98">
        <v>64.0</v>
      </c>
      <c r="G2875" s="98">
        <v>3090.0</v>
      </c>
      <c r="H2875" s="34">
        <v>24.0</v>
      </c>
      <c r="I2875" s="98" t="s">
        <v>59</v>
      </c>
      <c r="J2875" s="97">
        <v>1.0</v>
      </c>
      <c r="K2875" s="97" t="s">
        <v>44</v>
      </c>
      <c r="L2875" s="103">
        <v>234.183</v>
      </c>
      <c r="M2875" s="103">
        <v>343.238</v>
      </c>
      <c r="N2875" s="97"/>
      <c r="O2875" s="104">
        <v>7.0</v>
      </c>
      <c r="P2875" s="103">
        <v>478.795</v>
      </c>
      <c r="Q2875" s="100"/>
      <c r="R2875" s="101">
        <v>14000.0</v>
      </c>
      <c r="S2875" s="74"/>
      <c r="T2875" s="74"/>
      <c r="U2875" s="74"/>
    </row>
    <row r="2876">
      <c r="A2876" s="97">
        <v>983.0</v>
      </c>
      <c r="B2876" s="97" t="s">
        <v>58</v>
      </c>
      <c r="C2876" s="97" t="s">
        <v>27</v>
      </c>
      <c r="D2876" s="97" t="s">
        <v>27</v>
      </c>
      <c r="E2876" s="98" t="s">
        <v>27</v>
      </c>
      <c r="F2876" s="98">
        <v>64.0</v>
      </c>
      <c r="G2876" s="98">
        <v>3090.0</v>
      </c>
      <c r="H2876" s="34">
        <v>24.0</v>
      </c>
      <c r="I2876" s="98" t="s">
        <v>59</v>
      </c>
      <c r="J2876" s="97">
        <v>1.0</v>
      </c>
      <c r="K2876" s="97" t="s">
        <v>45</v>
      </c>
      <c r="L2876" s="103">
        <v>678.154</v>
      </c>
      <c r="M2876" s="103">
        <v>4469.361</v>
      </c>
      <c r="N2876" s="97"/>
      <c r="O2876" s="104">
        <v>342.0</v>
      </c>
      <c r="P2876" s="103">
        <v>1583.35599999999</v>
      </c>
      <c r="Q2876" s="100"/>
      <c r="R2876" s="101">
        <v>93000.0</v>
      </c>
      <c r="S2876" s="74"/>
      <c r="T2876" s="74"/>
      <c r="U2876" s="74"/>
    </row>
    <row r="2877">
      <c r="A2877" s="97">
        <v>984.0</v>
      </c>
      <c r="B2877" s="97" t="s">
        <v>58</v>
      </c>
      <c r="C2877" s="97" t="s">
        <v>27</v>
      </c>
      <c r="D2877" s="97" t="s">
        <v>27</v>
      </c>
      <c r="E2877" s="98" t="s">
        <v>27</v>
      </c>
      <c r="F2877" s="98">
        <v>64.0</v>
      </c>
      <c r="G2877" s="98">
        <v>3090.0</v>
      </c>
      <c r="H2877" s="34">
        <v>24.0</v>
      </c>
      <c r="I2877" s="98" t="s">
        <v>59</v>
      </c>
      <c r="J2877" s="97">
        <v>1.0</v>
      </c>
      <c r="K2877" s="97" t="s">
        <v>46</v>
      </c>
      <c r="L2877" s="103">
        <v>4367.92</v>
      </c>
      <c r="M2877" s="103">
        <v>75683.12</v>
      </c>
      <c r="N2877" s="97"/>
      <c r="O2877" s="104">
        <v>8.0</v>
      </c>
      <c r="P2877" s="103">
        <v>440.711999999999</v>
      </c>
      <c r="Q2877" s="100"/>
      <c r="R2877" s="101">
        <v>222000.0</v>
      </c>
      <c r="S2877" s="74"/>
      <c r="T2877" s="74"/>
      <c r="U2877" s="74"/>
    </row>
    <row r="2878">
      <c r="A2878" s="97">
        <v>985.0</v>
      </c>
      <c r="B2878" s="97" t="s">
        <v>58</v>
      </c>
      <c r="C2878" s="97" t="s">
        <v>27</v>
      </c>
      <c r="D2878" s="97" t="s">
        <v>27</v>
      </c>
      <c r="E2878" s="98" t="s">
        <v>27</v>
      </c>
      <c r="F2878" s="98">
        <v>64.0</v>
      </c>
      <c r="G2878" s="98">
        <v>3090.0</v>
      </c>
      <c r="H2878" s="34">
        <v>24.0</v>
      </c>
      <c r="I2878" s="98" t="s">
        <v>59</v>
      </c>
      <c r="J2878" s="97">
        <v>1.0</v>
      </c>
      <c r="K2878" s="97" t="s">
        <v>47</v>
      </c>
      <c r="L2878" s="103">
        <v>1205.337</v>
      </c>
      <c r="M2878" s="103">
        <v>1359.769</v>
      </c>
      <c r="N2878" s="97"/>
      <c r="O2878" s="104">
        <v>15.0</v>
      </c>
      <c r="P2878" s="103">
        <v>2118.91899999999</v>
      </c>
      <c r="Q2878" s="100"/>
      <c r="R2878" s="101">
        <v>56000.0</v>
      </c>
      <c r="S2878" s="74"/>
      <c r="T2878" s="74"/>
      <c r="U2878" s="74"/>
    </row>
    <row r="2879">
      <c r="A2879" s="97">
        <v>986.0</v>
      </c>
      <c r="B2879" s="97" t="s">
        <v>58</v>
      </c>
      <c r="C2879" s="97" t="s">
        <v>27</v>
      </c>
      <c r="D2879" s="97" t="s">
        <v>27</v>
      </c>
      <c r="E2879" s="98" t="s">
        <v>27</v>
      </c>
      <c r="F2879" s="98">
        <v>64.0</v>
      </c>
      <c r="G2879" s="98">
        <v>3090.0</v>
      </c>
      <c r="H2879" s="34">
        <v>24.0</v>
      </c>
      <c r="I2879" s="98" t="s">
        <v>59</v>
      </c>
      <c r="J2879" s="97">
        <v>1.0</v>
      </c>
      <c r="K2879" s="97" t="s">
        <v>48</v>
      </c>
      <c r="L2879" s="103">
        <v>10590.714</v>
      </c>
      <c r="M2879" s="103">
        <v>13417.551</v>
      </c>
      <c r="N2879" s="97"/>
      <c r="O2879" s="104">
        <v>24.0</v>
      </c>
      <c r="P2879" s="103">
        <v>2049.66699999999</v>
      </c>
      <c r="Q2879" s="100"/>
      <c r="R2879" s="101">
        <v>189000.0</v>
      </c>
      <c r="S2879" s="74"/>
      <c r="T2879" s="74"/>
      <c r="U2879" s="74"/>
    </row>
    <row r="2880">
      <c r="A2880" s="97">
        <v>987.0</v>
      </c>
      <c r="B2880" s="97" t="s">
        <v>58</v>
      </c>
      <c r="C2880" s="97" t="s">
        <v>27</v>
      </c>
      <c r="D2880" s="97" t="s">
        <v>27</v>
      </c>
      <c r="E2880" s="98" t="s">
        <v>27</v>
      </c>
      <c r="F2880" s="98">
        <v>64.0</v>
      </c>
      <c r="G2880" s="98">
        <v>3090.0</v>
      </c>
      <c r="H2880" s="34">
        <v>24.0</v>
      </c>
      <c r="I2880" s="98" t="s">
        <v>59</v>
      </c>
      <c r="J2880" s="97">
        <v>1.0</v>
      </c>
      <c r="K2880" s="97" t="s">
        <v>49</v>
      </c>
      <c r="L2880" s="103">
        <v>62.847</v>
      </c>
      <c r="M2880" s="103">
        <v>158.051</v>
      </c>
      <c r="N2880" s="97"/>
      <c r="O2880" s="104">
        <v>5.0</v>
      </c>
      <c r="P2880" s="103">
        <v>1491.67499999999</v>
      </c>
      <c r="Q2880" s="100"/>
      <c r="R2880" s="101">
        <v>11000.0</v>
      </c>
      <c r="S2880" s="74"/>
      <c r="T2880" s="74"/>
      <c r="U2880" s="74"/>
    </row>
    <row r="2881">
      <c r="A2881" s="97">
        <v>988.0</v>
      </c>
      <c r="B2881" s="97" t="s">
        <v>58</v>
      </c>
      <c r="C2881" s="97" t="s">
        <v>27</v>
      </c>
      <c r="D2881" s="97" t="s">
        <v>27</v>
      </c>
      <c r="E2881" s="98" t="s">
        <v>27</v>
      </c>
      <c r="F2881" s="98">
        <v>64.0</v>
      </c>
      <c r="G2881" s="98">
        <v>3090.0</v>
      </c>
      <c r="H2881" s="34">
        <v>24.0</v>
      </c>
      <c r="I2881" s="98" t="s">
        <v>59</v>
      </c>
      <c r="J2881" s="97">
        <v>1.0</v>
      </c>
      <c r="K2881" s="97" t="s">
        <v>50</v>
      </c>
      <c r="L2881" s="103">
        <v>10018.033</v>
      </c>
      <c r="M2881" s="103">
        <v>5227.869</v>
      </c>
      <c r="N2881" s="97"/>
      <c r="O2881" s="104">
        <v>29.0</v>
      </c>
      <c r="P2881" s="103">
        <v>7450.56599999999</v>
      </c>
      <c r="Q2881" s="100"/>
      <c r="R2881" s="101">
        <v>318000.0</v>
      </c>
      <c r="S2881" s="74"/>
      <c r="T2881" s="74"/>
      <c r="U2881" s="74"/>
    </row>
    <row r="2882">
      <c r="A2882" s="97">
        <v>989.0</v>
      </c>
      <c r="B2882" s="97" t="s">
        <v>58</v>
      </c>
      <c r="C2882" s="97" t="s">
        <v>27</v>
      </c>
      <c r="D2882" s="97" t="s">
        <v>27</v>
      </c>
      <c r="E2882" s="98" t="s">
        <v>27</v>
      </c>
      <c r="F2882" s="98">
        <v>64.0</v>
      </c>
      <c r="G2882" s="98">
        <v>3090.0</v>
      </c>
      <c r="H2882" s="34">
        <v>24.0</v>
      </c>
      <c r="I2882" s="98" t="s">
        <v>59</v>
      </c>
      <c r="J2882" s="97">
        <v>1.0</v>
      </c>
      <c r="K2882" s="97" t="s">
        <v>51</v>
      </c>
      <c r="L2882" s="99"/>
      <c r="M2882" s="99"/>
      <c r="N2882" s="97"/>
      <c r="O2882" s="98"/>
      <c r="P2882" s="99"/>
      <c r="Q2882" s="100"/>
      <c r="R2882" s="105"/>
      <c r="S2882" s="74"/>
      <c r="T2882" s="74"/>
      <c r="U2882" s="74"/>
    </row>
    <row r="2883">
      <c r="A2883" s="97">
        <v>990.0</v>
      </c>
      <c r="B2883" s="97" t="s">
        <v>58</v>
      </c>
      <c r="C2883" s="97" t="s">
        <v>27</v>
      </c>
      <c r="D2883" s="97" t="s">
        <v>27</v>
      </c>
      <c r="E2883" s="98" t="s">
        <v>27</v>
      </c>
      <c r="F2883" s="98">
        <v>64.0</v>
      </c>
      <c r="G2883" s="98">
        <v>3090.0</v>
      </c>
      <c r="H2883" s="34">
        <v>24.0</v>
      </c>
      <c r="I2883" s="98" t="s">
        <v>59</v>
      </c>
      <c r="J2883" s="97">
        <v>1.0</v>
      </c>
      <c r="K2883" s="97" t="s">
        <v>52</v>
      </c>
      <c r="L2883" s="99"/>
      <c r="M2883" s="99"/>
      <c r="N2883" s="97"/>
      <c r="O2883" s="98"/>
      <c r="P2883" s="99"/>
      <c r="Q2883" s="100"/>
      <c r="R2883" s="105"/>
      <c r="S2883" s="74"/>
      <c r="T2883" s="74"/>
      <c r="U2883" s="74"/>
    </row>
    <row r="2884">
      <c r="A2884" s="97">
        <v>991.0</v>
      </c>
      <c r="B2884" s="97" t="s">
        <v>58</v>
      </c>
      <c r="C2884" s="97" t="s">
        <v>27</v>
      </c>
      <c r="D2884" s="97" t="s">
        <v>27</v>
      </c>
      <c r="E2884" s="98" t="s">
        <v>27</v>
      </c>
      <c r="F2884" s="98">
        <v>64.0</v>
      </c>
      <c r="G2884" s="98">
        <v>3090.0</v>
      </c>
      <c r="H2884" s="34">
        <v>24.0</v>
      </c>
      <c r="I2884" s="98" t="s">
        <v>59</v>
      </c>
      <c r="J2884" s="97">
        <v>2.0</v>
      </c>
      <c r="K2884" s="97" t="s">
        <v>31</v>
      </c>
      <c r="L2884" s="103">
        <v>168.066</v>
      </c>
      <c r="M2884" s="103">
        <v>52.769</v>
      </c>
      <c r="N2884" s="97"/>
      <c r="O2884" s="104">
        <v>2.0</v>
      </c>
      <c r="P2884" s="103">
        <v>4840.081</v>
      </c>
      <c r="Q2884" s="100"/>
      <c r="R2884" s="101">
        <v>15000.0</v>
      </c>
      <c r="S2884" s="74"/>
      <c r="T2884" s="74"/>
      <c r="U2884" s="74"/>
    </row>
    <row r="2885">
      <c r="A2885" s="97">
        <v>992.0</v>
      </c>
      <c r="B2885" s="97" t="s">
        <v>58</v>
      </c>
      <c r="C2885" s="97" t="s">
        <v>27</v>
      </c>
      <c r="D2885" s="97" t="s">
        <v>27</v>
      </c>
      <c r="E2885" s="98" t="s">
        <v>27</v>
      </c>
      <c r="F2885" s="98">
        <v>64.0</v>
      </c>
      <c r="G2885" s="98">
        <v>3090.0</v>
      </c>
      <c r="H2885" s="34">
        <v>24.0</v>
      </c>
      <c r="I2885" s="98" t="s">
        <v>59</v>
      </c>
      <c r="J2885" s="97">
        <v>2.0</v>
      </c>
      <c r="K2885" s="97" t="s">
        <v>32</v>
      </c>
      <c r="L2885" s="103">
        <v>7155.358</v>
      </c>
      <c r="M2885" s="103">
        <v>3363.705</v>
      </c>
      <c r="N2885" s="97"/>
      <c r="O2885" s="104">
        <v>97.0</v>
      </c>
      <c r="P2885" s="103">
        <v>3695.458</v>
      </c>
      <c r="Q2885" s="100"/>
      <c r="R2885" s="101">
        <v>100000.0</v>
      </c>
      <c r="S2885" s="74"/>
      <c r="T2885" s="74"/>
      <c r="U2885" s="74"/>
    </row>
    <row r="2886">
      <c r="A2886" s="97">
        <v>993.0</v>
      </c>
      <c r="B2886" s="97" t="s">
        <v>58</v>
      </c>
      <c r="C2886" s="97" t="s">
        <v>27</v>
      </c>
      <c r="D2886" s="97" t="s">
        <v>27</v>
      </c>
      <c r="E2886" s="98" t="s">
        <v>27</v>
      </c>
      <c r="F2886" s="98">
        <v>64.0</v>
      </c>
      <c r="G2886" s="98">
        <v>3090.0</v>
      </c>
      <c r="H2886" s="34">
        <v>24.0</v>
      </c>
      <c r="I2886" s="98" t="s">
        <v>59</v>
      </c>
      <c r="J2886" s="97">
        <v>2.0</v>
      </c>
      <c r="K2886" s="97" t="s">
        <v>33</v>
      </c>
      <c r="L2886" s="103">
        <v>179.264</v>
      </c>
      <c r="M2886" s="103">
        <v>143.299</v>
      </c>
      <c r="N2886" s="97"/>
      <c r="O2886" s="104">
        <v>10.0</v>
      </c>
      <c r="P2886" s="103">
        <v>1623.38899999999</v>
      </c>
      <c r="Q2886" s="100"/>
      <c r="R2886" s="101">
        <v>41000.0</v>
      </c>
      <c r="S2886" s="74"/>
      <c r="T2886" s="74"/>
      <c r="U2886" s="74"/>
    </row>
    <row r="2887">
      <c r="A2887" s="97">
        <v>994.0</v>
      </c>
      <c r="B2887" s="97" t="s">
        <v>58</v>
      </c>
      <c r="C2887" s="97" t="s">
        <v>27</v>
      </c>
      <c r="D2887" s="97" t="s">
        <v>27</v>
      </c>
      <c r="E2887" s="98" t="s">
        <v>27</v>
      </c>
      <c r="F2887" s="98">
        <v>64.0</v>
      </c>
      <c r="G2887" s="98">
        <v>3090.0</v>
      </c>
      <c r="H2887" s="34">
        <v>24.0</v>
      </c>
      <c r="I2887" s="98" t="s">
        <v>59</v>
      </c>
      <c r="J2887" s="97">
        <v>2.0</v>
      </c>
      <c r="K2887" s="97" t="s">
        <v>34</v>
      </c>
      <c r="L2887" s="103">
        <v>11358.172</v>
      </c>
      <c r="M2887" s="103">
        <v>27386.57</v>
      </c>
      <c r="N2887" s="97"/>
      <c r="O2887" s="104">
        <v>181.0</v>
      </c>
      <c r="P2887" s="103">
        <v>2701.07299999999</v>
      </c>
      <c r="Q2887" s="100"/>
      <c r="R2887" s="101">
        <v>300000.0</v>
      </c>
      <c r="S2887" s="74"/>
      <c r="T2887" s="74"/>
      <c r="U2887" s="74"/>
    </row>
    <row r="2888">
      <c r="A2888" s="97">
        <v>995.0</v>
      </c>
      <c r="B2888" s="97" t="s">
        <v>58</v>
      </c>
      <c r="C2888" s="97" t="s">
        <v>27</v>
      </c>
      <c r="D2888" s="97" t="s">
        <v>27</v>
      </c>
      <c r="E2888" s="98" t="s">
        <v>27</v>
      </c>
      <c r="F2888" s="98">
        <v>64.0</v>
      </c>
      <c r="G2888" s="98">
        <v>3090.0</v>
      </c>
      <c r="H2888" s="34">
        <v>24.0</v>
      </c>
      <c r="I2888" s="98" t="s">
        <v>59</v>
      </c>
      <c r="J2888" s="97">
        <v>2.0</v>
      </c>
      <c r="K2888" s="97" t="s">
        <v>35</v>
      </c>
      <c r="L2888" s="103">
        <v>191.171</v>
      </c>
      <c r="M2888" s="103">
        <v>72.225</v>
      </c>
      <c r="N2888" s="97"/>
      <c r="O2888" s="104">
        <v>185.0</v>
      </c>
      <c r="P2888" s="103">
        <v>3201.05299999999</v>
      </c>
      <c r="Q2888" s="100"/>
      <c r="R2888" s="101">
        <v>15000.0</v>
      </c>
      <c r="S2888" s="74"/>
      <c r="T2888" s="74"/>
      <c r="U2888" s="74"/>
    </row>
    <row r="2889">
      <c r="A2889" s="97">
        <v>996.0</v>
      </c>
      <c r="B2889" s="97" t="s">
        <v>58</v>
      </c>
      <c r="C2889" s="97" t="s">
        <v>27</v>
      </c>
      <c r="D2889" s="97" t="s">
        <v>27</v>
      </c>
      <c r="E2889" s="98" t="s">
        <v>27</v>
      </c>
      <c r="F2889" s="98">
        <v>64.0</v>
      </c>
      <c r="G2889" s="98">
        <v>3090.0</v>
      </c>
      <c r="H2889" s="34">
        <v>24.0</v>
      </c>
      <c r="I2889" s="98" t="s">
        <v>59</v>
      </c>
      <c r="J2889" s="97">
        <v>2.0</v>
      </c>
      <c r="K2889" s="97" t="s">
        <v>36</v>
      </c>
      <c r="L2889" s="103">
        <v>58.945</v>
      </c>
      <c r="M2889" s="103">
        <v>156.419</v>
      </c>
      <c r="N2889" s="97"/>
      <c r="O2889" s="104">
        <v>1.0</v>
      </c>
      <c r="P2889" s="103">
        <v>371.557999999999</v>
      </c>
      <c r="Q2889" s="100"/>
      <c r="R2889" s="101">
        <v>6000.0</v>
      </c>
      <c r="S2889" s="74"/>
      <c r="T2889" s="74"/>
      <c r="U2889" s="74"/>
    </row>
    <row r="2890">
      <c r="A2890" s="97">
        <v>997.0</v>
      </c>
      <c r="B2890" s="97" t="s">
        <v>58</v>
      </c>
      <c r="C2890" s="97" t="s">
        <v>27</v>
      </c>
      <c r="D2890" s="97" t="s">
        <v>27</v>
      </c>
      <c r="E2890" s="98" t="s">
        <v>27</v>
      </c>
      <c r="F2890" s="98">
        <v>64.0</v>
      </c>
      <c r="G2890" s="98">
        <v>3090.0</v>
      </c>
      <c r="H2890" s="34">
        <v>24.0</v>
      </c>
      <c r="I2890" s="98" t="s">
        <v>59</v>
      </c>
      <c r="J2890" s="97">
        <v>2.0</v>
      </c>
      <c r="K2890" s="97" t="s">
        <v>37</v>
      </c>
      <c r="L2890" s="103">
        <v>186.693</v>
      </c>
      <c r="M2890" s="103">
        <v>77.921</v>
      </c>
      <c r="N2890" s="97"/>
      <c r="O2890" s="104">
        <v>22.0</v>
      </c>
      <c r="P2890" s="103">
        <v>3201.27199999999</v>
      </c>
      <c r="Q2890" s="100"/>
      <c r="R2890" s="101">
        <v>13000.0</v>
      </c>
      <c r="S2890" s="74"/>
      <c r="T2890" s="74"/>
      <c r="U2890" s="74"/>
    </row>
    <row r="2891">
      <c r="A2891" s="97">
        <v>998.0</v>
      </c>
      <c r="B2891" s="97" t="s">
        <v>58</v>
      </c>
      <c r="C2891" s="97" t="s">
        <v>27</v>
      </c>
      <c r="D2891" s="97" t="s">
        <v>27</v>
      </c>
      <c r="E2891" s="98" t="s">
        <v>27</v>
      </c>
      <c r="F2891" s="98">
        <v>64.0</v>
      </c>
      <c r="G2891" s="98">
        <v>3090.0</v>
      </c>
      <c r="H2891" s="34">
        <v>24.0</v>
      </c>
      <c r="I2891" s="98" t="s">
        <v>59</v>
      </c>
      <c r="J2891" s="97">
        <v>2.0</v>
      </c>
      <c r="K2891" s="97" t="s">
        <v>38</v>
      </c>
      <c r="L2891" s="103">
        <v>424.072</v>
      </c>
      <c r="M2891" s="103">
        <v>183.907</v>
      </c>
      <c r="N2891" s="97"/>
      <c r="O2891" s="104">
        <v>205.0</v>
      </c>
      <c r="P2891" s="103">
        <v>4886.002</v>
      </c>
      <c r="Q2891" s="100"/>
      <c r="R2891" s="101">
        <v>23000.0</v>
      </c>
      <c r="S2891" s="74"/>
      <c r="T2891" s="74"/>
      <c r="U2891" s="74"/>
    </row>
    <row r="2892">
      <c r="A2892" s="97">
        <v>999.0</v>
      </c>
      <c r="B2892" s="97" t="s">
        <v>58</v>
      </c>
      <c r="C2892" s="97" t="s">
        <v>27</v>
      </c>
      <c r="D2892" s="97" t="s">
        <v>27</v>
      </c>
      <c r="E2892" s="98" t="s">
        <v>27</v>
      </c>
      <c r="F2892" s="98">
        <v>64.0</v>
      </c>
      <c r="G2892" s="98">
        <v>3090.0</v>
      </c>
      <c r="H2892" s="34">
        <v>24.0</v>
      </c>
      <c r="I2892" s="98" t="s">
        <v>59</v>
      </c>
      <c r="J2892" s="97">
        <v>2.0</v>
      </c>
      <c r="K2892" s="97" t="s">
        <v>39</v>
      </c>
      <c r="L2892" s="103">
        <v>233.285</v>
      </c>
      <c r="M2892" s="103">
        <v>77.953</v>
      </c>
      <c r="N2892" s="97"/>
      <c r="O2892" s="104">
        <v>22.0</v>
      </c>
      <c r="P2892" s="103">
        <v>16662.2949999999</v>
      </c>
      <c r="Q2892" s="100"/>
      <c r="R2892" s="101">
        <v>23000.0</v>
      </c>
      <c r="S2892" s="74"/>
      <c r="T2892" s="74"/>
      <c r="U2892" s="74"/>
    </row>
    <row r="2893">
      <c r="A2893" s="97">
        <v>1000.0</v>
      </c>
      <c r="B2893" s="97" t="s">
        <v>58</v>
      </c>
      <c r="C2893" s="97" t="s">
        <v>27</v>
      </c>
      <c r="D2893" s="97" t="s">
        <v>27</v>
      </c>
      <c r="E2893" s="98" t="s">
        <v>27</v>
      </c>
      <c r="F2893" s="98">
        <v>64.0</v>
      </c>
      <c r="G2893" s="98">
        <v>3090.0</v>
      </c>
      <c r="H2893" s="34">
        <v>24.0</v>
      </c>
      <c r="I2893" s="98" t="s">
        <v>59</v>
      </c>
      <c r="J2893" s="97">
        <v>2.0</v>
      </c>
      <c r="K2893" s="97" t="s">
        <v>40</v>
      </c>
      <c r="L2893" s="103">
        <v>555.787</v>
      </c>
      <c r="M2893" s="103">
        <v>794.67</v>
      </c>
      <c r="N2893" s="97"/>
      <c r="O2893" s="104">
        <v>74.0</v>
      </c>
      <c r="P2893" s="103">
        <v>3343.57499999999</v>
      </c>
      <c r="Q2893" s="100"/>
      <c r="R2893" s="101">
        <v>27000.0</v>
      </c>
      <c r="S2893" s="74"/>
      <c r="T2893" s="74"/>
      <c r="U2893" s="74"/>
    </row>
    <row r="2894">
      <c r="A2894" s="97">
        <v>1001.0</v>
      </c>
      <c r="B2894" s="97" t="s">
        <v>58</v>
      </c>
      <c r="C2894" s="97" t="s">
        <v>27</v>
      </c>
      <c r="D2894" s="97" t="s">
        <v>27</v>
      </c>
      <c r="E2894" s="98" t="s">
        <v>27</v>
      </c>
      <c r="F2894" s="98">
        <v>64.0</v>
      </c>
      <c r="G2894" s="98">
        <v>3090.0</v>
      </c>
      <c r="H2894" s="34">
        <v>24.0</v>
      </c>
      <c r="I2894" s="98" t="s">
        <v>59</v>
      </c>
      <c r="J2894" s="97">
        <v>2.0</v>
      </c>
      <c r="K2894" s="97" t="s">
        <v>41</v>
      </c>
      <c r="L2894" s="103">
        <v>1871.579</v>
      </c>
      <c r="M2894" s="103">
        <v>2938.513</v>
      </c>
      <c r="N2894" s="97"/>
      <c r="O2894" s="104">
        <v>36.0</v>
      </c>
      <c r="P2894" s="103">
        <v>1088.692</v>
      </c>
      <c r="Q2894" s="100"/>
      <c r="R2894" s="101">
        <v>37000.0</v>
      </c>
      <c r="S2894" s="74"/>
      <c r="T2894" s="74"/>
      <c r="U2894" s="74"/>
    </row>
    <row r="2895">
      <c r="A2895" s="97">
        <v>1002.0</v>
      </c>
      <c r="B2895" s="97" t="s">
        <v>58</v>
      </c>
      <c r="C2895" s="97" t="s">
        <v>27</v>
      </c>
      <c r="D2895" s="97" t="s">
        <v>27</v>
      </c>
      <c r="E2895" s="98" t="s">
        <v>27</v>
      </c>
      <c r="F2895" s="98">
        <v>64.0</v>
      </c>
      <c r="G2895" s="98">
        <v>3090.0</v>
      </c>
      <c r="H2895" s="34">
        <v>24.0</v>
      </c>
      <c r="I2895" s="98" t="s">
        <v>59</v>
      </c>
      <c r="J2895" s="97">
        <v>2.0</v>
      </c>
      <c r="K2895" s="97" t="s">
        <v>42</v>
      </c>
      <c r="L2895" s="103">
        <v>174.083</v>
      </c>
      <c r="M2895" s="103">
        <v>58.08</v>
      </c>
      <c r="N2895" s="97"/>
      <c r="O2895" s="104">
        <v>169.0</v>
      </c>
      <c r="P2895" s="103">
        <v>1478.458</v>
      </c>
      <c r="Q2895" s="100"/>
      <c r="R2895" s="101">
        <v>12000.0</v>
      </c>
      <c r="S2895" s="74"/>
      <c r="T2895" s="74"/>
      <c r="U2895" s="74"/>
    </row>
    <row r="2896">
      <c r="A2896" s="97">
        <v>1003.0</v>
      </c>
      <c r="B2896" s="97" t="s">
        <v>58</v>
      </c>
      <c r="C2896" s="97" t="s">
        <v>27</v>
      </c>
      <c r="D2896" s="97" t="s">
        <v>27</v>
      </c>
      <c r="E2896" s="98" t="s">
        <v>27</v>
      </c>
      <c r="F2896" s="98">
        <v>64.0</v>
      </c>
      <c r="G2896" s="98">
        <v>3090.0</v>
      </c>
      <c r="H2896" s="34">
        <v>24.0</v>
      </c>
      <c r="I2896" s="98" t="s">
        <v>59</v>
      </c>
      <c r="J2896" s="97">
        <v>2.0</v>
      </c>
      <c r="K2896" s="97" t="s">
        <v>43</v>
      </c>
      <c r="L2896" s="103">
        <v>606.953</v>
      </c>
      <c r="M2896" s="103">
        <v>712.011</v>
      </c>
      <c r="N2896" s="97"/>
      <c r="O2896" s="104">
        <v>167.0</v>
      </c>
      <c r="P2896" s="103">
        <v>1.85840637919999E7</v>
      </c>
      <c r="Q2896" s="100"/>
      <c r="R2896" s="101">
        <v>1.9578E7</v>
      </c>
      <c r="S2896" s="74"/>
      <c r="T2896" s="74"/>
      <c r="U2896" s="74"/>
    </row>
    <row r="2897">
      <c r="A2897" s="97">
        <v>1004.0</v>
      </c>
      <c r="B2897" s="97" t="s">
        <v>58</v>
      </c>
      <c r="C2897" s="97" t="s">
        <v>27</v>
      </c>
      <c r="D2897" s="97" t="s">
        <v>27</v>
      </c>
      <c r="E2897" s="98" t="s">
        <v>27</v>
      </c>
      <c r="F2897" s="98">
        <v>64.0</v>
      </c>
      <c r="G2897" s="98">
        <v>3090.0</v>
      </c>
      <c r="H2897" s="34">
        <v>24.0</v>
      </c>
      <c r="I2897" s="98" t="s">
        <v>59</v>
      </c>
      <c r="J2897" s="97">
        <v>2.0</v>
      </c>
      <c r="K2897" s="97" t="s">
        <v>44</v>
      </c>
      <c r="L2897" s="103">
        <v>231.618</v>
      </c>
      <c r="M2897" s="103">
        <v>318.02</v>
      </c>
      <c r="N2897" s="97"/>
      <c r="O2897" s="104">
        <v>7.0</v>
      </c>
      <c r="P2897" s="103">
        <v>632.327999999999</v>
      </c>
      <c r="Q2897" s="100"/>
      <c r="R2897" s="101">
        <v>12000.0</v>
      </c>
      <c r="S2897" s="74"/>
      <c r="T2897" s="74"/>
      <c r="U2897" s="74"/>
    </row>
    <row r="2898">
      <c r="A2898" s="97">
        <v>1005.0</v>
      </c>
      <c r="B2898" s="97" t="s">
        <v>58</v>
      </c>
      <c r="C2898" s="97" t="s">
        <v>27</v>
      </c>
      <c r="D2898" s="97" t="s">
        <v>27</v>
      </c>
      <c r="E2898" s="98" t="s">
        <v>27</v>
      </c>
      <c r="F2898" s="98">
        <v>64.0</v>
      </c>
      <c r="G2898" s="98">
        <v>3090.0</v>
      </c>
      <c r="H2898" s="34">
        <v>24.0</v>
      </c>
      <c r="I2898" s="98" t="s">
        <v>59</v>
      </c>
      <c r="J2898" s="97">
        <v>2.0</v>
      </c>
      <c r="K2898" s="97" t="s">
        <v>45</v>
      </c>
      <c r="L2898" s="103">
        <v>755.278</v>
      </c>
      <c r="M2898" s="103">
        <v>411.43</v>
      </c>
      <c r="N2898" s="97"/>
      <c r="O2898" s="104">
        <v>16.0</v>
      </c>
      <c r="P2898" s="103">
        <v>1128.33699999999</v>
      </c>
      <c r="Q2898" s="100"/>
      <c r="R2898" s="101">
        <v>55000.0</v>
      </c>
      <c r="S2898" s="74"/>
      <c r="T2898" s="74"/>
      <c r="U2898" s="74"/>
    </row>
    <row r="2899">
      <c r="A2899" s="97">
        <v>1006.0</v>
      </c>
      <c r="B2899" s="97" t="s">
        <v>58</v>
      </c>
      <c r="C2899" s="97" t="s">
        <v>27</v>
      </c>
      <c r="D2899" s="97" t="s">
        <v>27</v>
      </c>
      <c r="E2899" s="98" t="s">
        <v>27</v>
      </c>
      <c r="F2899" s="98">
        <v>64.0</v>
      </c>
      <c r="G2899" s="98">
        <v>3090.0</v>
      </c>
      <c r="H2899" s="34">
        <v>24.0</v>
      </c>
      <c r="I2899" s="98" t="s">
        <v>59</v>
      </c>
      <c r="J2899" s="97">
        <v>2.0</v>
      </c>
      <c r="K2899" s="97" t="s">
        <v>46</v>
      </c>
      <c r="L2899" s="103">
        <v>4358.735</v>
      </c>
      <c r="M2899" s="103">
        <v>147638.412</v>
      </c>
      <c r="N2899" s="97"/>
      <c r="O2899" s="104">
        <v>8.0</v>
      </c>
      <c r="P2899" s="103">
        <v>549.765999999999</v>
      </c>
      <c r="Q2899" s="100"/>
      <c r="R2899" s="101">
        <v>344000.0</v>
      </c>
      <c r="S2899" s="74"/>
      <c r="T2899" s="74"/>
      <c r="U2899" s="74"/>
    </row>
    <row r="2900">
      <c r="A2900" s="97">
        <v>1007.0</v>
      </c>
      <c r="B2900" s="97" t="s">
        <v>58</v>
      </c>
      <c r="C2900" s="97" t="s">
        <v>27</v>
      </c>
      <c r="D2900" s="97" t="s">
        <v>27</v>
      </c>
      <c r="E2900" s="98" t="s">
        <v>27</v>
      </c>
      <c r="F2900" s="98">
        <v>64.0</v>
      </c>
      <c r="G2900" s="98">
        <v>3090.0</v>
      </c>
      <c r="H2900" s="34">
        <v>24.0</v>
      </c>
      <c r="I2900" s="98" t="s">
        <v>59</v>
      </c>
      <c r="J2900" s="97">
        <v>2.0</v>
      </c>
      <c r="K2900" s="97" t="s">
        <v>47</v>
      </c>
      <c r="L2900" s="103">
        <v>1855.771</v>
      </c>
      <c r="M2900" s="103">
        <v>2615.523</v>
      </c>
      <c r="N2900" s="97"/>
      <c r="O2900" s="104">
        <v>15.0</v>
      </c>
      <c r="P2900" s="103">
        <v>7240.77499999999</v>
      </c>
      <c r="Q2900" s="100"/>
      <c r="R2900" s="101">
        <v>90000.0</v>
      </c>
      <c r="S2900" s="74"/>
      <c r="T2900" s="74"/>
      <c r="U2900" s="74"/>
    </row>
    <row r="2901">
      <c r="A2901" s="97">
        <v>1008.0</v>
      </c>
      <c r="B2901" s="97" t="s">
        <v>58</v>
      </c>
      <c r="C2901" s="97" t="s">
        <v>27</v>
      </c>
      <c r="D2901" s="97" t="s">
        <v>27</v>
      </c>
      <c r="E2901" s="98" t="s">
        <v>27</v>
      </c>
      <c r="F2901" s="98">
        <v>64.0</v>
      </c>
      <c r="G2901" s="98">
        <v>3090.0</v>
      </c>
      <c r="H2901" s="34">
        <v>24.0</v>
      </c>
      <c r="I2901" s="98" t="s">
        <v>59</v>
      </c>
      <c r="J2901" s="97">
        <v>2.0</v>
      </c>
      <c r="K2901" s="97" t="s">
        <v>48</v>
      </c>
      <c r="L2901" s="103">
        <v>21207.845</v>
      </c>
      <c r="M2901" s="103">
        <v>26348.878</v>
      </c>
      <c r="N2901" s="97"/>
      <c r="O2901" s="104">
        <v>24.0</v>
      </c>
      <c r="P2901" s="103">
        <v>3135.02199999999</v>
      </c>
      <c r="Q2901" s="100"/>
      <c r="R2901" s="101">
        <v>352000.0</v>
      </c>
      <c r="S2901" s="74"/>
      <c r="T2901" s="74"/>
      <c r="U2901" s="74"/>
    </row>
    <row r="2902">
      <c r="A2902" s="97">
        <v>1009.0</v>
      </c>
      <c r="B2902" s="97" t="s">
        <v>58</v>
      </c>
      <c r="C2902" s="97" t="s">
        <v>27</v>
      </c>
      <c r="D2902" s="97" t="s">
        <v>27</v>
      </c>
      <c r="E2902" s="98" t="s">
        <v>27</v>
      </c>
      <c r="F2902" s="98">
        <v>64.0</v>
      </c>
      <c r="G2902" s="98">
        <v>3090.0</v>
      </c>
      <c r="H2902" s="34">
        <v>24.0</v>
      </c>
      <c r="I2902" s="98" t="s">
        <v>59</v>
      </c>
      <c r="J2902" s="97">
        <v>2.0</v>
      </c>
      <c r="K2902" s="97" t="s">
        <v>49</v>
      </c>
      <c r="L2902" s="103">
        <v>61.699</v>
      </c>
      <c r="M2902" s="103">
        <v>192.355</v>
      </c>
      <c r="N2902" s="97"/>
      <c r="O2902" s="104">
        <v>5.0</v>
      </c>
      <c r="P2902" s="103">
        <v>4023.159</v>
      </c>
      <c r="Q2902" s="100"/>
      <c r="R2902" s="101">
        <v>14000.0</v>
      </c>
      <c r="S2902" s="74"/>
      <c r="T2902" s="74"/>
      <c r="U2902" s="74"/>
    </row>
    <row r="2903">
      <c r="A2903" s="97">
        <v>1010.0</v>
      </c>
      <c r="B2903" s="97" t="s">
        <v>58</v>
      </c>
      <c r="C2903" s="97" t="s">
        <v>27</v>
      </c>
      <c r="D2903" s="97" t="s">
        <v>27</v>
      </c>
      <c r="E2903" s="98" t="s">
        <v>27</v>
      </c>
      <c r="F2903" s="98">
        <v>64.0</v>
      </c>
      <c r="G2903" s="98">
        <v>3090.0</v>
      </c>
      <c r="H2903" s="34">
        <v>24.0</v>
      </c>
      <c r="I2903" s="98" t="s">
        <v>59</v>
      </c>
      <c r="J2903" s="97">
        <v>2.0</v>
      </c>
      <c r="K2903" s="97" t="s">
        <v>50</v>
      </c>
      <c r="L2903" s="103">
        <v>17762.079</v>
      </c>
      <c r="M2903" s="103">
        <v>8722.907</v>
      </c>
      <c r="N2903" s="97"/>
      <c r="O2903" s="104">
        <v>29.0</v>
      </c>
      <c r="P2903" s="103">
        <v>13402.28</v>
      </c>
      <c r="Q2903" s="100"/>
      <c r="R2903" s="101">
        <v>488000.0</v>
      </c>
      <c r="S2903" s="74"/>
      <c r="T2903" s="74"/>
      <c r="U2903" s="74"/>
    </row>
    <row r="2904">
      <c r="A2904" s="97">
        <v>1011.0</v>
      </c>
      <c r="B2904" s="97" t="s">
        <v>58</v>
      </c>
      <c r="C2904" s="97" t="s">
        <v>27</v>
      </c>
      <c r="D2904" s="97" t="s">
        <v>27</v>
      </c>
      <c r="E2904" s="98" t="s">
        <v>27</v>
      </c>
      <c r="F2904" s="98">
        <v>64.0</v>
      </c>
      <c r="G2904" s="98">
        <v>3090.0</v>
      </c>
      <c r="H2904" s="34">
        <v>24.0</v>
      </c>
      <c r="I2904" s="98" t="s">
        <v>59</v>
      </c>
      <c r="J2904" s="97">
        <v>2.0</v>
      </c>
      <c r="K2904" s="97" t="s">
        <v>51</v>
      </c>
      <c r="L2904" s="99"/>
      <c r="M2904" s="99"/>
      <c r="N2904" s="97"/>
      <c r="O2904" s="98"/>
      <c r="P2904" s="99"/>
      <c r="Q2904" s="100"/>
      <c r="R2904" s="105"/>
      <c r="S2904" s="74"/>
      <c r="T2904" s="74"/>
      <c r="U2904" s="74"/>
    </row>
    <row r="2905">
      <c r="A2905" s="97">
        <v>1012.0</v>
      </c>
      <c r="B2905" s="97" t="s">
        <v>58</v>
      </c>
      <c r="C2905" s="97" t="s">
        <v>27</v>
      </c>
      <c r="D2905" s="97" t="s">
        <v>27</v>
      </c>
      <c r="E2905" s="98" t="s">
        <v>27</v>
      </c>
      <c r="F2905" s="98">
        <v>64.0</v>
      </c>
      <c r="G2905" s="98">
        <v>3090.0</v>
      </c>
      <c r="H2905" s="34">
        <v>24.0</v>
      </c>
      <c r="I2905" s="98" t="s">
        <v>59</v>
      </c>
      <c r="J2905" s="97">
        <v>2.0</v>
      </c>
      <c r="K2905" s="97" t="s">
        <v>52</v>
      </c>
      <c r="L2905" s="99"/>
      <c r="M2905" s="99"/>
      <c r="N2905" s="97"/>
      <c r="O2905" s="98"/>
      <c r="P2905" s="99"/>
      <c r="Q2905" s="100"/>
      <c r="R2905" s="105"/>
      <c r="S2905" s="74"/>
      <c r="T2905" s="74"/>
      <c r="U2905" s="74"/>
    </row>
    <row r="2906">
      <c r="A2906" s="97">
        <v>1013.0</v>
      </c>
      <c r="B2906" s="97" t="s">
        <v>58</v>
      </c>
      <c r="C2906" s="97" t="s">
        <v>27</v>
      </c>
      <c r="D2906" s="97" t="s">
        <v>27</v>
      </c>
      <c r="E2906" s="98" t="s">
        <v>27</v>
      </c>
      <c r="F2906" s="98">
        <v>64.0</v>
      </c>
      <c r="G2906" s="98">
        <v>3090.0</v>
      </c>
      <c r="H2906" s="34">
        <v>24.0</v>
      </c>
      <c r="I2906" s="98" t="s">
        <v>59</v>
      </c>
      <c r="J2906" s="97">
        <v>4.0</v>
      </c>
      <c r="K2906" s="97" t="s">
        <v>31</v>
      </c>
      <c r="L2906" s="103">
        <v>169.187</v>
      </c>
      <c r="M2906" s="103">
        <v>52.705</v>
      </c>
      <c r="N2906" s="97"/>
      <c r="O2906" s="104">
        <v>2.0</v>
      </c>
      <c r="P2906" s="103">
        <v>9517.78199999999</v>
      </c>
      <c r="Q2906" s="100"/>
      <c r="R2906" s="101">
        <v>18000.0</v>
      </c>
      <c r="S2906" s="74"/>
      <c r="T2906" s="74"/>
      <c r="U2906" s="74"/>
    </row>
    <row r="2907">
      <c r="A2907" s="97">
        <v>1014.0</v>
      </c>
      <c r="B2907" s="97" t="s">
        <v>58</v>
      </c>
      <c r="C2907" s="97" t="s">
        <v>27</v>
      </c>
      <c r="D2907" s="97" t="s">
        <v>27</v>
      </c>
      <c r="E2907" s="98" t="s">
        <v>27</v>
      </c>
      <c r="F2907" s="98">
        <v>64.0</v>
      </c>
      <c r="G2907" s="98">
        <v>3090.0</v>
      </c>
      <c r="H2907" s="34">
        <v>24.0</v>
      </c>
      <c r="I2907" s="98" t="s">
        <v>59</v>
      </c>
      <c r="J2907" s="97">
        <v>4.0</v>
      </c>
      <c r="K2907" s="97" t="s">
        <v>32</v>
      </c>
      <c r="L2907" s="103">
        <v>11008.807</v>
      </c>
      <c r="M2907" s="103">
        <v>5348.449</v>
      </c>
      <c r="N2907" s="97"/>
      <c r="O2907" s="104">
        <v>97.0</v>
      </c>
      <c r="P2907" s="103">
        <v>7400.394</v>
      </c>
      <c r="Q2907" s="100"/>
      <c r="R2907" s="101">
        <v>135000.0</v>
      </c>
      <c r="S2907" s="74"/>
      <c r="T2907" s="74"/>
      <c r="U2907" s="74"/>
    </row>
    <row r="2908">
      <c r="A2908" s="97">
        <v>1015.0</v>
      </c>
      <c r="B2908" s="97" t="s">
        <v>58</v>
      </c>
      <c r="C2908" s="97" t="s">
        <v>27</v>
      </c>
      <c r="D2908" s="97" t="s">
        <v>27</v>
      </c>
      <c r="E2908" s="98" t="s">
        <v>27</v>
      </c>
      <c r="F2908" s="98">
        <v>64.0</v>
      </c>
      <c r="G2908" s="98">
        <v>3090.0</v>
      </c>
      <c r="H2908" s="34">
        <v>24.0</v>
      </c>
      <c r="I2908" s="98" t="s">
        <v>59</v>
      </c>
      <c r="J2908" s="97">
        <v>4.0</v>
      </c>
      <c r="K2908" s="97" t="s">
        <v>33</v>
      </c>
      <c r="L2908" s="103">
        <v>175.844</v>
      </c>
      <c r="M2908" s="103">
        <v>340.422</v>
      </c>
      <c r="N2908" s="97"/>
      <c r="O2908" s="104">
        <v>10.0</v>
      </c>
      <c r="P2908" s="103">
        <v>3238.01499999999</v>
      </c>
      <c r="Q2908" s="100"/>
      <c r="R2908" s="101">
        <v>70000.0</v>
      </c>
      <c r="S2908" s="74"/>
      <c r="T2908" s="74"/>
      <c r="U2908" s="74"/>
    </row>
    <row r="2909">
      <c r="A2909" s="97">
        <v>1016.0</v>
      </c>
      <c r="B2909" s="97" t="s">
        <v>58</v>
      </c>
      <c r="C2909" s="97" t="s">
        <v>27</v>
      </c>
      <c r="D2909" s="97" t="s">
        <v>27</v>
      </c>
      <c r="E2909" s="98" t="s">
        <v>27</v>
      </c>
      <c r="F2909" s="98">
        <v>64.0</v>
      </c>
      <c r="G2909" s="98">
        <v>3090.0</v>
      </c>
      <c r="H2909" s="34">
        <v>24.0</v>
      </c>
      <c r="I2909" s="98" t="s">
        <v>59</v>
      </c>
      <c r="J2909" s="97">
        <v>4.0</v>
      </c>
      <c r="K2909" s="97" t="s">
        <v>34</v>
      </c>
      <c r="L2909" s="103">
        <v>21002.1</v>
      </c>
      <c r="M2909" s="103">
        <v>54773.821</v>
      </c>
      <c r="N2909" s="97"/>
      <c r="O2909" s="104">
        <v>181.0</v>
      </c>
      <c r="P2909" s="103">
        <v>4467.76299999999</v>
      </c>
      <c r="Q2909" s="100"/>
      <c r="R2909" s="101">
        <v>550000.0</v>
      </c>
      <c r="S2909" s="74"/>
      <c r="T2909" s="74"/>
      <c r="U2909" s="74"/>
    </row>
    <row r="2910">
      <c r="A2910" s="97">
        <v>1017.0</v>
      </c>
      <c r="B2910" s="97" t="s">
        <v>58</v>
      </c>
      <c r="C2910" s="97" t="s">
        <v>27</v>
      </c>
      <c r="D2910" s="97" t="s">
        <v>27</v>
      </c>
      <c r="E2910" s="98" t="s">
        <v>27</v>
      </c>
      <c r="F2910" s="98">
        <v>64.0</v>
      </c>
      <c r="G2910" s="98">
        <v>3090.0</v>
      </c>
      <c r="H2910" s="34">
        <v>24.0</v>
      </c>
      <c r="I2910" s="98" t="s">
        <v>59</v>
      </c>
      <c r="J2910" s="97">
        <v>4.0</v>
      </c>
      <c r="K2910" s="97" t="s">
        <v>35</v>
      </c>
      <c r="L2910" s="103">
        <v>188.067</v>
      </c>
      <c r="M2910" s="103">
        <v>74.657</v>
      </c>
      <c r="N2910" s="97"/>
      <c r="O2910" s="104">
        <v>185.0</v>
      </c>
      <c r="P2910" s="103">
        <v>5232.93999999999</v>
      </c>
      <c r="Q2910" s="100"/>
      <c r="R2910" s="101">
        <v>16000.0</v>
      </c>
      <c r="S2910" s="74"/>
      <c r="T2910" s="74"/>
      <c r="U2910" s="74"/>
    </row>
    <row r="2911">
      <c r="A2911" s="97">
        <v>1018.0</v>
      </c>
      <c r="B2911" s="97" t="s">
        <v>58</v>
      </c>
      <c r="C2911" s="97" t="s">
        <v>27</v>
      </c>
      <c r="D2911" s="97" t="s">
        <v>27</v>
      </c>
      <c r="E2911" s="98" t="s">
        <v>27</v>
      </c>
      <c r="F2911" s="98">
        <v>64.0</v>
      </c>
      <c r="G2911" s="98">
        <v>3090.0</v>
      </c>
      <c r="H2911" s="34">
        <v>24.0</v>
      </c>
      <c r="I2911" s="98" t="s">
        <v>59</v>
      </c>
      <c r="J2911" s="97">
        <v>4.0</v>
      </c>
      <c r="K2911" s="97" t="s">
        <v>36</v>
      </c>
      <c r="L2911" s="103">
        <v>59.713</v>
      </c>
      <c r="M2911" s="103">
        <v>155.619</v>
      </c>
      <c r="N2911" s="97"/>
      <c r="O2911" s="104">
        <v>1.0</v>
      </c>
      <c r="P2911" s="103">
        <v>656.683999999999</v>
      </c>
      <c r="Q2911" s="100"/>
      <c r="R2911" s="101">
        <v>6000.0</v>
      </c>
      <c r="S2911" s="74"/>
      <c r="T2911" s="74"/>
      <c r="U2911" s="74"/>
    </row>
    <row r="2912">
      <c r="A2912" s="97">
        <v>1019.0</v>
      </c>
      <c r="B2912" s="97" t="s">
        <v>58</v>
      </c>
      <c r="C2912" s="97" t="s">
        <v>27</v>
      </c>
      <c r="D2912" s="97" t="s">
        <v>27</v>
      </c>
      <c r="E2912" s="98" t="s">
        <v>27</v>
      </c>
      <c r="F2912" s="98">
        <v>64.0</v>
      </c>
      <c r="G2912" s="98">
        <v>3090.0</v>
      </c>
      <c r="H2912" s="34">
        <v>24.0</v>
      </c>
      <c r="I2912" s="98" t="s">
        <v>59</v>
      </c>
      <c r="J2912" s="97">
        <v>4.0</v>
      </c>
      <c r="K2912" s="97" t="s">
        <v>37</v>
      </c>
      <c r="L2912" s="103">
        <v>187.587</v>
      </c>
      <c r="M2912" s="103">
        <v>80.609</v>
      </c>
      <c r="N2912" s="97"/>
      <c r="O2912" s="104">
        <v>22.0</v>
      </c>
      <c r="P2912" s="103">
        <v>5435.269</v>
      </c>
      <c r="Q2912" s="100"/>
      <c r="R2912" s="101">
        <v>15000.0</v>
      </c>
      <c r="S2912" s="74"/>
      <c r="T2912" s="74"/>
      <c r="U2912" s="74"/>
    </row>
    <row r="2913">
      <c r="A2913" s="97">
        <v>1020.0</v>
      </c>
      <c r="B2913" s="97" t="s">
        <v>58</v>
      </c>
      <c r="C2913" s="97" t="s">
        <v>27</v>
      </c>
      <c r="D2913" s="97" t="s">
        <v>27</v>
      </c>
      <c r="E2913" s="98" t="s">
        <v>27</v>
      </c>
      <c r="F2913" s="98">
        <v>64.0</v>
      </c>
      <c r="G2913" s="98">
        <v>3090.0</v>
      </c>
      <c r="H2913" s="34">
        <v>24.0</v>
      </c>
      <c r="I2913" s="98" t="s">
        <v>59</v>
      </c>
      <c r="J2913" s="97">
        <v>4.0</v>
      </c>
      <c r="K2913" s="97" t="s">
        <v>38</v>
      </c>
      <c r="L2913" s="103">
        <v>423.976</v>
      </c>
      <c r="M2913" s="103">
        <v>188.452</v>
      </c>
      <c r="N2913" s="97"/>
      <c r="O2913" s="104">
        <v>205.0</v>
      </c>
      <c r="P2913" s="103">
        <v>9648.698</v>
      </c>
      <c r="Q2913" s="100"/>
      <c r="R2913" s="101">
        <v>27000.0</v>
      </c>
      <c r="S2913" s="74"/>
      <c r="T2913" s="74"/>
      <c r="U2913" s="74"/>
    </row>
    <row r="2914">
      <c r="A2914" s="97">
        <v>1021.0</v>
      </c>
      <c r="B2914" s="97" t="s">
        <v>58</v>
      </c>
      <c r="C2914" s="97" t="s">
        <v>27</v>
      </c>
      <c r="D2914" s="97" t="s">
        <v>27</v>
      </c>
      <c r="E2914" s="98" t="s">
        <v>27</v>
      </c>
      <c r="F2914" s="98">
        <v>64.0</v>
      </c>
      <c r="G2914" s="98">
        <v>3090.0</v>
      </c>
      <c r="H2914" s="34">
        <v>24.0</v>
      </c>
      <c r="I2914" s="98" t="s">
        <v>59</v>
      </c>
      <c r="J2914" s="97">
        <v>4.0</v>
      </c>
      <c r="K2914" s="97" t="s">
        <v>39</v>
      </c>
      <c r="L2914" s="103">
        <v>237.956</v>
      </c>
      <c r="M2914" s="103">
        <v>64.001</v>
      </c>
      <c r="N2914" s="97"/>
      <c r="O2914" s="104">
        <v>22.0</v>
      </c>
      <c r="P2914" s="103">
        <v>34680.305</v>
      </c>
      <c r="Q2914" s="100"/>
      <c r="R2914" s="101">
        <v>38000.0</v>
      </c>
      <c r="S2914" s="74"/>
      <c r="T2914" s="74"/>
      <c r="U2914" s="74"/>
    </row>
    <row r="2915">
      <c r="A2915" s="97">
        <v>1022.0</v>
      </c>
      <c r="B2915" s="97" t="s">
        <v>58</v>
      </c>
      <c r="C2915" s="97" t="s">
        <v>27</v>
      </c>
      <c r="D2915" s="97" t="s">
        <v>27</v>
      </c>
      <c r="E2915" s="98" t="s">
        <v>27</v>
      </c>
      <c r="F2915" s="98">
        <v>64.0</v>
      </c>
      <c r="G2915" s="98">
        <v>3090.0</v>
      </c>
      <c r="H2915" s="34">
        <v>24.0</v>
      </c>
      <c r="I2915" s="98" t="s">
        <v>59</v>
      </c>
      <c r="J2915" s="97">
        <v>4.0</v>
      </c>
      <c r="K2915" s="97" t="s">
        <v>40</v>
      </c>
      <c r="L2915" s="103">
        <v>881.391</v>
      </c>
      <c r="M2915" s="103">
        <v>1579.613</v>
      </c>
      <c r="N2915" s="97"/>
      <c r="O2915" s="104">
        <v>74.0</v>
      </c>
      <c r="P2915" s="103">
        <v>5578.37799999999</v>
      </c>
      <c r="Q2915" s="100"/>
      <c r="R2915" s="101">
        <v>27000.0</v>
      </c>
      <c r="S2915" s="74"/>
      <c r="T2915" s="74"/>
      <c r="U2915" s="74"/>
    </row>
    <row r="2916">
      <c r="A2916" s="97">
        <v>1023.0</v>
      </c>
      <c r="B2916" s="97" t="s">
        <v>58</v>
      </c>
      <c r="C2916" s="97" t="s">
        <v>27</v>
      </c>
      <c r="D2916" s="97" t="s">
        <v>27</v>
      </c>
      <c r="E2916" s="98" t="s">
        <v>27</v>
      </c>
      <c r="F2916" s="98">
        <v>64.0</v>
      </c>
      <c r="G2916" s="98">
        <v>3090.0</v>
      </c>
      <c r="H2916" s="34">
        <v>24.0</v>
      </c>
      <c r="I2916" s="98" t="s">
        <v>59</v>
      </c>
      <c r="J2916" s="97">
        <v>4.0</v>
      </c>
      <c r="K2916" s="97" t="s">
        <v>41</v>
      </c>
      <c r="L2916" s="103">
        <v>2567.602</v>
      </c>
      <c r="M2916" s="103">
        <v>5024.315</v>
      </c>
      <c r="N2916" s="97"/>
      <c r="O2916" s="104">
        <v>28.0</v>
      </c>
      <c r="P2916" s="103">
        <v>1156.663</v>
      </c>
      <c r="Q2916" s="100"/>
      <c r="R2916" s="101">
        <v>48000.0</v>
      </c>
      <c r="S2916" s="74"/>
      <c r="T2916" s="74"/>
      <c r="U2916" s="74"/>
    </row>
    <row r="2917">
      <c r="A2917" s="97">
        <v>1024.0</v>
      </c>
      <c r="B2917" s="97" t="s">
        <v>58</v>
      </c>
      <c r="C2917" s="97" t="s">
        <v>27</v>
      </c>
      <c r="D2917" s="97" t="s">
        <v>27</v>
      </c>
      <c r="E2917" s="98" t="s">
        <v>27</v>
      </c>
      <c r="F2917" s="98">
        <v>64.0</v>
      </c>
      <c r="G2917" s="98">
        <v>3090.0</v>
      </c>
      <c r="H2917" s="34">
        <v>24.0</v>
      </c>
      <c r="I2917" s="98" t="s">
        <v>59</v>
      </c>
      <c r="J2917" s="97">
        <v>4.0</v>
      </c>
      <c r="K2917" s="97" t="s">
        <v>42</v>
      </c>
      <c r="L2917" s="103">
        <v>172.322</v>
      </c>
      <c r="M2917" s="103">
        <v>57.856</v>
      </c>
      <c r="N2917" s="97"/>
      <c r="O2917" s="104">
        <v>169.0</v>
      </c>
      <c r="P2917" s="103">
        <v>2208.87399999999</v>
      </c>
      <c r="Q2917" s="100"/>
      <c r="R2917" s="101">
        <v>12000.0</v>
      </c>
      <c r="S2917" s="74"/>
      <c r="T2917" s="74"/>
      <c r="U2917" s="74"/>
    </row>
    <row r="2918">
      <c r="A2918" s="97">
        <v>1025.0</v>
      </c>
      <c r="B2918" s="97" t="s">
        <v>58</v>
      </c>
      <c r="C2918" s="97" t="s">
        <v>27</v>
      </c>
      <c r="D2918" s="97" t="s">
        <v>27</v>
      </c>
      <c r="E2918" s="98" t="s">
        <v>27</v>
      </c>
      <c r="F2918" s="98">
        <v>64.0</v>
      </c>
      <c r="G2918" s="98">
        <v>3090.0</v>
      </c>
      <c r="H2918" s="34">
        <v>24.0</v>
      </c>
      <c r="I2918" s="98" t="s">
        <v>59</v>
      </c>
      <c r="J2918" s="97">
        <v>4.0</v>
      </c>
      <c r="K2918" s="97" t="s">
        <v>43</v>
      </c>
      <c r="L2918" s="103">
        <v>847.501</v>
      </c>
      <c r="M2918" s="103">
        <v>1361.616</v>
      </c>
      <c r="N2918" s="97"/>
      <c r="O2918" s="104">
        <v>167.0</v>
      </c>
      <c r="P2918" s="103">
        <v>3.86483019505999E8</v>
      </c>
      <c r="Q2918" s="100"/>
      <c r="R2918" s="101">
        <v>3.37635E8</v>
      </c>
      <c r="S2918" s="74"/>
      <c r="T2918" s="74"/>
      <c r="U2918" s="74"/>
    </row>
    <row r="2919">
      <c r="A2919" s="97">
        <v>1026.0</v>
      </c>
      <c r="B2919" s="97" t="s">
        <v>58</v>
      </c>
      <c r="C2919" s="97" t="s">
        <v>27</v>
      </c>
      <c r="D2919" s="97" t="s">
        <v>27</v>
      </c>
      <c r="E2919" s="98" t="s">
        <v>27</v>
      </c>
      <c r="F2919" s="98">
        <v>64.0</v>
      </c>
      <c r="G2919" s="98">
        <v>3090.0</v>
      </c>
      <c r="H2919" s="34">
        <v>24.0</v>
      </c>
      <c r="I2919" s="98" t="s">
        <v>59</v>
      </c>
      <c r="J2919" s="97">
        <v>4.0</v>
      </c>
      <c r="K2919" s="97" t="s">
        <v>44</v>
      </c>
      <c r="L2919" s="103">
        <v>243.299</v>
      </c>
      <c r="M2919" s="103">
        <v>315.843</v>
      </c>
      <c r="N2919" s="97"/>
      <c r="O2919" s="104">
        <v>7.0</v>
      </c>
      <c r="P2919" s="103">
        <v>990.701</v>
      </c>
      <c r="Q2919" s="100"/>
      <c r="R2919" s="101">
        <v>11000.0</v>
      </c>
      <c r="S2919" s="74"/>
      <c r="T2919" s="74"/>
      <c r="U2919" s="74"/>
    </row>
    <row r="2920">
      <c r="A2920" s="97">
        <v>1027.0</v>
      </c>
      <c r="B2920" s="97" t="s">
        <v>58</v>
      </c>
      <c r="C2920" s="97" t="s">
        <v>27</v>
      </c>
      <c r="D2920" s="97" t="s">
        <v>27</v>
      </c>
      <c r="E2920" s="98" t="s">
        <v>27</v>
      </c>
      <c r="F2920" s="98">
        <v>64.0</v>
      </c>
      <c r="G2920" s="98">
        <v>3090.0</v>
      </c>
      <c r="H2920" s="34">
        <v>24.0</v>
      </c>
      <c r="I2920" s="98" t="s">
        <v>59</v>
      </c>
      <c r="J2920" s="97">
        <v>4.0</v>
      </c>
      <c r="K2920" s="97" t="s">
        <v>45</v>
      </c>
      <c r="L2920" s="103">
        <v>838.344</v>
      </c>
      <c r="M2920" s="103">
        <v>450.343</v>
      </c>
      <c r="N2920" s="97"/>
      <c r="O2920" s="104">
        <v>16.0</v>
      </c>
      <c r="P2920" s="103">
        <v>1630.06799999999</v>
      </c>
      <c r="Q2920" s="100"/>
      <c r="R2920" s="101">
        <v>44000.0</v>
      </c>
      <c r="S2920" s="74"/>
      <c r="T2920" s="74"/>
      <c r="U2920" s="74"/>
    </row>
    <row r="2921">
      <c r="A2921" s="97">
        <v>1028.0</v>
      </c>
      <c r="B2921" s="97" t="s">
        <v>58</v>
      </c>
      <c r="C2921" s="97" t="s">
        <v>27</v>
      </c>
      <c r="D2921" s="97" t="s">
        <v>27</v>
      </c>
      <c r="E2921" s="98" t="s">
        <v>27</v>
      </c>
      <c r="F2921" s="98">
        <v>64.0</v>
      </c>
      <c r="G2921" s="98">
        <v>3090.0</v>
      </c>
      <c r="H2921" s="34">
        <v>24.0</v>
      </c>
      <c r="I2921" s="98" t="s">
        <v>59</v>
      </c>
      <c r="J2921" s="97">
        <v>4.0</v>
      </c>
      <c r="K2921" s="97" t="s">
        <v>46</v>
      </c>
      <c r="L2921" s="103">
        <v>4369.071</v>
      </c>
      <c r="M2921" s="103">
        <v>289819.979</v>
      </c>
      <c r="N2921" s="97"/>
      <c r="O2921" s="104">
        <v>8.0</v>
      </c>
      <c r="P2921" s="103">
        <v>796.621999999999</v>
      </c>
      <c r="Q2921" s="100"/>
      <c r="R2921" s="101">
        <v>519000.0</v>
      </c>
      <c r="S2921" s="74"/>
      <c r="T2921" s="74"/>
      <c r="U2921" s="74"/>
    </row>
    <row r="2922">
      <c r="A2922" s="97">
        <v>1029.0</v>
      </c>
      <c r="B2922" s="97" t="s">
        <v>58</v>
      </c>
      <c r="C2922" s="97" t="s">
        <v>27</v>
      </c>
      <c r="D2922" s="97" t="s">
        <v>27</v>
      </c>
      <c r="E2922" s="98" t="s">
        <v>27</v>
      </c>
      <c r="F2922" s="98">
        <v>64.0</v>
      </c>
      <c r="G2922" s="98">
        <v>3090.0</v>
      </c>
      <c r="H2922" s="34">
        <v>24.0</v>
      </c>
      <c r="I2922" s="98" t="s">
        <v>59</v>
      </c>
      <c r="J2922" s="97">
        <v>4.0</v>
      </c>
      <c r="K2922" s="97" t="s">
        <v>47</v>
      </c>
      <c r="L2922" s="103">
        <v>3119.505</v>
      </c>
      <c r="M2922" s="103">
        <v>4790.587</v>
      </c>
      <c r="N2922" s="97"/>
      <c r="O2922" s="104">
        <v>15.0</v>
      </c>
      <c r="P2922" s="103">
        <v>23356.5809999999</v>
      </c>
      <c r="Q2922" s="100"/>
      <c r="R2922" s="101">
        <v>168000.0</v>
      </c>
      <c r="S2922" s="74"/>
      <c r="T2922" s="74"/>
      <c r="U2922" s="74"/>
    </row>
    <row r="2923">
      <c r="A2923" s="97">
        <v>1030.0</v>
      </c>
      <c r="B2923" s="97" t="s">
        <v>58</v>
      </c>
      <c r="C2923" s="97" t="s">
        <v>27</v>
      </c>
      <c r="D2923" s="97" t="s">
        <v>27</v>
      </c>
      <c r="E2923" s="98" t="s">
        <v>27</v>
      </c>
      <c r="F2923" s="98">
        <v>64.0</v>
      </c>
      <c r="G2923" s="98">
        <v>3090.0</v>
      </c>
      <c r="H2923" s="34">
        <v>24.0</v>
      </c>
      <c r="I2923" s="98" t="s">
        <v>59</v>
      </c>
      <c r="J2923" s="97">
        <v>4.0</v>
      </c>
      <c r="K2923" s="97" t="s">
        <v>48</v>
      </c>
      <c r="L2923" s="103">
        <v>40264.035</v>
      </c>
      <c r="M2923" s="103">
        <v>52517.012</v>
      </c>
      <c r="N2923" s="97"/>
      <c r="O2923" s="104">
        <v>24.0</v>
      </c>
      <c r="P2923" s="103">
        <v>5028.394</v>
      </c>
      <c r="Q2923" s="100"/>
      <c r="R2923" s="101">
        <v>681000.0</v>
      </c>
      <c r="S2923" s="74"/>
      <c r="T2923" s="74"/>
      <c r="U2923" s="74"/>
    </row>
    <row r="2924">
      <c r="A2924" s="97">
        <v>1031.0</v>
      </c>
      <c r="B2924" s="97" t="s">
        <v>58</v>
      </c>
      <c r="C2924" s="97" t="s">
        <v>27</v>
      </c>
      <c r="D2924" s="97" t="s">
        <v>27</v>
      </c>
      <c r="E2924" s="98" t="s">
        <v>27</v>
      </c>
      <c r="F2924" s="98">
        <v>64.0</v>
      </c>
      <c r="G2924" s="98">
        <v>3090.0</v>
      </c>
      <c r="H2924" s="34">
        <v>24.0</v>
      </c>
      <c r="I2924" s="98" t="s">
        <v>59</v>
      </c>
      <c r="J2924" s="97">
        <v>4.0</v>
      </c>
      <c r="K2924" s="97" t="s">
        <v>49</v>
      </c>
      <c r="L2924" s="103">
        <v>61.472</v>
      </c>
      <c r="M2924" s="103">
        <v>158.85</v>
      </c>
      <c r="N2924" s="97"/>
      <c r="O2924" s="104">
        <v>5.0</v>
      </c>
      <c r="P2924" s="103">
        <v>11129.1329999999</v>
      </c>
      <c r="Q2924" s="100"/>
      <c r="R2924" s="101">
        <v>19000.0</v>
      </c>
      <c r="S2924" s="74"/>
      <c r="T2924" s="74"/>
      <c r="U2924" s="74"/>
    </row>
    <row r="2925">
      <c r="A2925" s="97">
        <v>1032.0</v>
      </c>
      <c r="B2925" s="97" t="s">
        <v>58</v>
      </c>
      <c r="C2925" s="97" t="s">
        <v>27</v>
      </c>
      <c r="D2925" s="97" t="s">
        <v>27</v>
      </c>
      <c r="E2925" s="98" t="s">
        <v>27</v>
      </c>
      <c r="F2925" s="98">
        <v>64.0</v>
      </c>
      <c r="G2925" s="98">
        <v>3090.0</v>
      </c>
      <c r="H2925" s="34">
        <v>24.0</v>
      </c>
      <c r="I2925" s="98" t="s">
        <v>59</v>
      </c>
      <c r="J2925" s="97">
        <v>4.0</v>
      </c>
      <c r="K2925" s="97" t="s">
        <v>50</v>
      </c>
      <c r="L2925" s="103">
        <v>32796.629</v>
      </c>
      <c r="M2925" s="103">
        <v>16524.567</v>
      </c>
      <c r="N2925" s="97"/>
      <c r="O2925" s="104">
        <v>29.0</v>
      </c>
      <c r="P2925" s="103">
        <v>26402.2589999999</v>
      </c>
      <c r="Q2925" s="100"/>
      <c r="R2925" s="101">
        <v>849000.0</v>
      </c>
      <c r="S2925" s="74"/>
      <c r="T2925" s="74"/>
      <c r="U2925" s="74"/>
    </row>
    <row r="2926">
      <c r="A2926" s="97">
        <v>1033.0</v>
      </c>
      <c r="B2926" s="97" t="s">
        <v>58</v>
      </c>
      <c r="C2926" s="97" t="s">
        <v>27</v>
      </c>
      <c r="D2926" s="97" t="s">
        <v>27</v>
      </c>
      <c r="E2926" s="98" t="s">
        <v>27</v>
      </c>
      <c r="F2926" s="98">
        <v>64.0</v>
      </c>
      <c r="G2926" s="98">
        <v>3090.0</v>
      </c>
      <c r="H2926" s="34">
        <v>24.0</v>
      </c>
      <c r="I2926" s="98" t="s">
        <v>59</v>
      </c>
      <c r="J2926" s="97">
        <v>4.0</v>
      </c>
      <c r="K2926" s="97" t="s">
        <v>51</v>
      </c>
      <c r="L2926" s="99"/>
      <c r="M2926" s="99"/>
      <c r="N2926" s="97"/>
      <c r="O2926" s="98"/>
      <c r="P2926" s="99"/>
      <c r="Q2926" s="100"/>
      <c r="R2926" s="105"/>
      <c r="S2926" s="74"/>
      <c r="T2926" s="74"/>
      <c r="U2926" s="74"/>
    </row>
    <row r="2927">
      <c r="A2927" s="97">
        <v>1034.0</v>
      </c>
      <c r="B2927" s="97" t="s">
        <v>58</v>
      </c>
      <c r="C2927" s="97" t="s">
        <v>27</v>
      </c>
      <c r="D2927" s="97" t="s">
        <v>27</v>
      </c>
      <c r="E2927" s="98" t="s">
        <v>27</v>
      </c>
      <c r="F2927" s="98">
        <v>64.0</v>
      </c>
      <c r="G2927" s="98">
        <v>3090.0</v>
      </c>
      <c r="H2927" s="34">
        <v>24.0</v>
      </c>
      <c r="I2927" s="98" t="s">
        <v>59</v>
      </c>
      <c r="J2927" s="97">
        <v>4.0</v>
      </c>
      <c r="K2927" s="97" t="s">
        <v>52</v>
      </c>
      <c r="L2927" s="99"/>
      <c r="M2927" s="99"/>
      <c r="N2927" s="97"/>
      <c r="O2927" s="98"/>
      <c r="P2927" s="99"/>
      <c r="Q2927" s="100"/>
      <c r="R2927" s="105"/>
      <c r="S2927" s="74"/>
      <c r="T2927" s="74"/>
      <c r="U2927" s="74"/>
    </row>
    <row r="2928">
      <c r="A2928" s="97">
        <v>1035.0</v>
      </c>
      <c r="B2928" s="97" t="s">
        <v>58</v>
      </c>
      <c r="C2928" s="97" t="s">
        <v>27</v>
      </c>
      <c r="D2928" s="97" t="s">
        <v>27</v>
      </c>
      <c r="E2928" s="98" t="s">
        <v>27</v>
      </c>
      <c r="F2928" s="98">
        <v>64.0</v>
      </c>
      <c r="G2928" s="98">
        <v>3090.0</v>
      </c>
      <c r="H2928" s="34">
        <v>24.0</v>
      </c>
      <c r="I2928" s="98" t="s">
        <v>59</v>
      </c>
      <c r="J2928" s="97">
        <v>8.0</v>
      </c>
      <c r="K2928" s="97" t="s">
        <v>31</v>
      </c>
      <c r="L2928" s="103">
        <v>848.015</v>
      </c>
      <c r="M2928" s="103">
        <v>269.253</v>
      </c>
      <c r="N2928" s="97"/>
      <c r="O2928" s="104">
        <v>4.0</v>
      </c>
      <c r="P2928" s="103">
        <v>18627.0529999999</v>
      </c>
      <c r="Q2928" s="100"/>
      <c r="R2928" s="101">
        <v>21000.0</v>
      </c>
      <c r="S2928" s="74"/>
      <c r="T2928" s="74"/>
      <c r="U2928" s="74"/>
    </row>
    <row r="2929">
      <c r="A2929" s="97">
        <v>1036.0</v>
      </c>
      <c r="B2929" s="97" t="s">
        <v>58</v>
      </c>
      <c r="C2929" s="97" t="s">
        <v>27</v>
      </c>
      <c r="D2929" s="97" t="s">
        <v>27</v>
      </c>
      <c r="E2929" s="98" t="s">
        <v>27</v>
      </c>
      <c r="F2929" s="98">
        <v>64.0</v>
      </c>
      <c r="G2929" s="98">
        <v>3090.0</v>
      </c>
      <c r="H2929" s="34">
        <v>24.0</v>
      </c>
      <c r="I2929" s="98" t="s">
        <v>59</v>
      </c>
      <c r="J2929" s="97">
        <v>8.0</v>
      </c>
      <c r="K2929" s="97" t="s">
        <v>32</v>
      </c>
      <c r="L2929" s="103">
        <v>18589.516</v>
      </c>
      <c r="M2929" s="103">
        <v>9396.332</v>
      </c>
      <c r="N2929" s="97"/>
      <c r="O2929" s="104">
        <v>97.0</v>
      </c>
      <c r="P2929" s="103">
        <v>34165.0409999999</v>
      </c>
      <c r="Q2929" s="100"/>
      <c r="R2929" s="101">
        <v>244000.0</v>
      </c>
      <c r="S2929" s="74"/>
      <c r="T2929" s="74"/>
      <c r="U2929" s="74"/>
    </row>
    <row r="2930">
      <c r="A2930" s="97">
        <v>1037.0</v>
      </c>
      <c r="B2930" s="97" t="s">
        <v>58</v>
      </c>
      <c r="C2930" s="97" t="s">
        <v>27</v>
      </c>
      <c r="D2930" s="97" t="s">
        <v>27</v>
      </c>
      <c r="E2930" s="98" t="s">
        <v>27</v>
      </c>
      <c r="F2930" s="98">
        <v>64.0</v>
      </c>
      <c r="G2930" s="98">
        <v>3090.0</v>
      </c>
      <c r="H2930" s="34">
        <v>24.0</v>
      </c>
      <c r="I2930" s="98" t="s">
        <v>59</v>
      </c>
      <c r="J2930" s="97">
        <v>8.0</v>
      </c>
      <c r="K2930" s="97" t="s">
        <v>33</v>
      </c>
      <c r="L2930" s="103">
        <v>868.403</v>
      </c>
      <c r="M2930" s="103">
        <v>1242.58</v>
      </c>
      <c r="N2930" s="97"/>
      <c r="O2930" s="104">
        <v>12.0</v>
      </c>
      <c r="P2930" s="103">
        <v>6764.068</v>
      </c>
      <c r="Q2930" s="100"/>
      <c r="R2930" s="101">
        <v>300000.0</v>
      </c>
      <c r="S2930" s="74"/>
      <c r="T2930" s="74"/>
      <c r="U2930" s="74"/>
    </row>
    <row r="2931">
      <c r="A2931" s="97">
        <v>1038.0</v>
      </c>
      <c r="B2931" s="97" t="s">
        <v>58</v>
      </c>
      <c r="C2931" s="97" t="s">
        <v>27</v>
      </c>
      <c r="D2931" s="97" t="s">
        <v>27</v>
      </c>
      <c r="E2931" s="98" t="s">
        <v>27</v>
      </c>
      <c r="F2931" s="98">
        <v>64.0</v>
      </c>
      <c r="G2931" s="98">
        <v>3090.0</v>
      </c>
      <c r="H2931" s="34">
        <v>24.0</v>
      </c>
      <c r="I2931" s="98" t="s">
        <v>59</v>
      </c>
      <c r="J2931" s="97">
        <v>8.0</v>
      </c>
      <c r="K2931" s="97" t="s">
        <v>34</v>
      </c>
      <c r="L2931" s="103">
        <v>41073.051</v>
      </c>
      <c r="M2931" s="103">
        <v>382441.447</v>
      </c>
      <c r="N2931" s="97"/>
      <c r="O2931" s="104">
        <v>183.0</v>
      </c>
      <c r="P2931" s="103">
        <v>10161.661</v>
      </c>
      <c r="Q2931" s="100"/>
      <c r="R2931" s="101">
        <v>1131000.0</v>
      </c>
      <c r="S2931" s="74"/>
      <c r="T2931" s="74"/>
      <c r="U2931" s="74"/>
    </row>
    <row r="2932">
      <c r="A2932" s="97">
        <v>1039.0</v>
      </c>
      <c r="B2932" s="97" t="s">
        <v>58</v>
      </c>
      <c r="C2932" s="97" t="s">
        <v>27</v>
      </c>
      <c r="D2932" s="97" t="s">
        <v>27</v>
      </c>
      <c r="E2932" s="98" t="s">
        <v>27</v>
      </c>
      <c r="F2932" s="98">
        <v>64.0</v>
      </c>
      <c r="G2932" s="98">
        <v>3090.0</v>
      </c>
      <c r="H2932" s="34">
        <v>24.0</v>
      </c>
      <c r="I2932" s="98" t="s">
        <v>59</v>
      </c>
      <c r="J2932" s="97">
        <v>8.0</v>
      </c>
      <c r="K2932" s="97" t="s">
        <v>35</v>
      </c>
      <c r="L2932" s="103">
        <v>893.778</v>
      </c>
      <c r="M2932" s="103">
        <v>308.07</v>
      </c>
      <c r="N2932" s="97"/>
      <c r="O2932" s="104">
        <v>350.0</v>
      </c>
      <c r="P2932" s="103">
        <v>10141.8119999999</v>
      </c>
      <c r="Q2932" s="100"/>
      <c r="R2932" s="101">
        <v>18000.0</v>
      </c>
      <c r="S2932" s="74"/>
      <c r="T2932" s="74"/>
      <c r="U2932" s="74"/>
    </row>
    <row r="2933">
      <c r="A2933" s="97">
        <v>1040.0</v>
      </c>
      <c r="B2933" s="97" t="s">
        <v>58</v>
      </c>
      <c r="C2933" s="97" t="s">
        <v>27</v>
      </c>
      <c r="D2933" s="97" t="s">
        <v>27</v>
      </c>
      <c r="E2933" s="98" t="s">
        <v>27</v>
      </c>
      <c r="F2933" s="98">
        <v>64.0</v>
      </c>
      <c r="G2933" s="98">
        <v>3090.0</v>
      </c>
      <c r="H2933" s="34">
        <v>24.0</v>
      </c>
      <c r="I2933" s="98" t="s">
        <v>59</v>
      </c>
      <c r="J2933" s="97">
        <v>8.0</v>
      </c>
      <c r="K2933" s="97" t="s">
        <v>36</v>
      </c>
      <c r="L2933" s="103">
        <v>294.82</v>
      </c>
      <c r="M2933" s="103">
        <v>768.332</v>
      </c>
      <c r="N2933" s="97"/>
      <c r="O2933" s="104">
        <v>2.0</v>
      </c>
      <c r="P2933" s="103">
        <v>1314.739</v>
      </c>
      <c r="Q2933" s="100"/>
      <c r="R2933" s="101">
        <v>6000.0</v>
      </c>
      <c r="S2933" s="74"/>
      <c r="T2933" s="74"/>
      <c r="U2933" s="74"/>
    </row>
    <row r="2934">
      <c r="A2934" s="97">
        <v>1041.0</v>
      </c>
      <c r="B2934" s="97" t="s">
        <v>58</v>
      </c>
      <c r="C2934" s="97" t="s">
        <v>27</v>
      </c>
      <c r="D2934" s="97" t="s">
        <v>27</v>
      </c>
      <c r="E2934" s="98" t="s">
        <v>27</v>
      </c>
      <c r="F2934" s="98">
        <v>64.0</v>
      </c>
      <c r="G2934" s="98">
        <v>3090.0</v>
      </c>
      <c r="H2934" s="34">
        <v>24.0</v>
      </c>
      <c r="I2934" s="98" t="s">
        <v>59</v>
      </c>
      <c r="J2934" s="97">
        <v>8.0</v>
      </c>
      <c r="K2934" s="97" t="s">
        <v>37</v>
      </c>
      <c r="L2934" s="103">
        <v>881.293</v>
      </c>
      <c r="M2934" s="103">
        <v>328.678</v>
      </c>
      <c r="N2934" s="97"/>
      <c r="O2934" s="104">
        <v>24.0</v>
      </c>
      <c r="P2934" s="103">
        <v>10308.8559999999</v>
      </c>
      <c r="Q2934" s="100"/>
      <c r="R2934" s="101">
        <v>16000.0</v>
      </c>
      <c r="S2934" s="74"/>
      <c r="T2934" s="74"/>
      <c r="U2934" s="74"/>
    </row>
    <row r="2935">
      <c r="A2935" s="97">
        <v>1042.0</v>
      </c>
      <c r="B2935" s="97" t="s">
        <v>58</v>
      </c>
      <c r="C2935" s="97" t="s">
        <v>27</v>
      </c>
      <c r="D2935" s="97" t="s">
        <v>27</v>
      </c>
      <c r="E2935" s="98" t="s">
        <v>27</v>
      </c>
      <c r="F2935" s="98">
        <v>64.0</v>
      </c>
      <c r="G2935" s="98">
        <v>3090.0</v>
      </c>
      <c r="H2935" s="34">
        <v>24.0</v>
      </c>
      <c r="I2935" s="98" t="s">
        <v>59</v>
      </c>
      <c r="J2935" s="97">
        <v>8.0</v>
      </c>
      <c r="K2935" s="97" t="s">
        <v>38</v>
      </c>
      <c r="L2935" s="103">
        <v>1154.42</v>
      </c>
      <c r="M2935" s="103">
        <v>430.087</v>
      </c>
      <c r="N2935" s="97"/>
      <c r="O2935" s="104">
        <v>370.0</v>
      </c>
      <c r="P2935" s="103">
        <v>22209.1349999999</v>
      </c>
      <c r="Q2935" s="100"/>
      <c r="R2935" s="101">
        <v>33000.0</v>
      </c>
      <c r="S2935" s="74"/>
      <c r="T2935" s="74"/>
      <c r="U2935" s="74"/>
    </row>
    <row r="2936">
      <c r="A2936" s="97">
        <v>1043.0</v>
      </c>
      <c r="B2936" s="97" t="s">
        <v>58</v>
      </c>
      <c r="C2936" s="97" t="s">
        <v>27</v>
      </c>
      <c r="D2936" s="97" t="s">
        <v>27</v>
      </c>
      <c r="E2936" s="98" t="s">
        <v>27</v>
      </c>
      <c r="F2936" s="98">
        <v>64.0</v>
      </c>
      <c r="G2936" s="98">
        <v>3090.0</v>
      </c>
      <c r="H2936" s="34">
        <v>24.0</v>
      </c>
      <c r="I2936" s="98" t="s">
        <v>59</v>
      </c>
      <c r="J2936" s="97">
        <v>8.0</v>
      </c>
      <c r="K2936" s="97" t="s">
        <v>39</v>
      </c>
      <c r="L2936" s="103">
        <v>1051.795</v>
      </c>
      <c r="M2936" s="103">
        <v>288.772</v>
      </c>
      <c r="N2936" s="97"/>
      <c r="O2936" s="104">
        <v>24.0</v>
      </c>
      <c r="P2936" s="103">
        <v>77855.7189999999</v>
      </c>
      <c r="Q2936" s="100"/>
      <c r="R2936" s="101">
        <v>57000.0</v>
      </c>
      <c r="S2936" s="74"/>
      <c r="T2936" s="74"/>
      <c r="U2936" s="74"/>
    </row>
    <row r="2937">
      <c r="A2937" s="97">
        <v>1044.0</v>
      </c>
      <c r="B2937" s="97" t="s">
        <v>58</v>
      </c>
      <c r="C2937" s="97" t="s">
        <v>27</v>
      </c>
      <c r="D2937" s="97" t="s">
        <v>27</v>
      </c>
      <c r="E2937" s="98" t="s">
        <v>27</v>
      </c>
      <c r="F2937" s="98">
        <v>64.0</v>
      </c>
      <c r="G2937" s="98">
        <v>3090.0</v>
      </c>
      <c r="H2937" s="34">
        <v>24.0</v>
      </c>
      <c r="I2937" s="98" t="s">
        <v>59</v>
      </c>
      <c r="J2937" s="97">
        <v>8.0</v>
      </c>
      <c r="K2937" s="97" t="s">
        <v>40</v>
      </c>
      <c r="L2937" s="103">
        <v>2326.918</v>
      </c>
      <c r="M2937" s="103">
        <v>5623.422</v>
      </c>
      <c r="N2937" s="97"/>
      <c r="O2937" s="104">
        <v>76.0</v>
      </c>
      <c r="P2937" s="103">
        <v>10841.9519999999</v>
      </c>
      <c r="Q2937" s="100"/>
      <c r="R2937" s="101">
        <v>49000.0</v>
      </c>
      <c r="S2937" s="74"/>
      <c r="T2937" s="74"/>
      <c r="U2937" s="74"/>
    </row>
    <row r="2938">
      <c r="A2938" s="97">
        <v>1045.0</v>
      </c>
      <c r="B2938" s="97" t="s">
        <v>58</v>
      </c>
      <c r="C2938" s="97" t="s">
        <v>27</v>
      </c>
      <c r="D2938" s="97" t="s">
        <v>27</v>
      </c>
      <c r="E2938" s="98" t="s">
        <v>27</v>
      </c>
      <c r="F2938" s="98">
        <v>64.0</v>
      </c>
      <c r="G2938" s="98">
        <v>3090.0</v>
      </c>
      <c r="H2938" s="34">
        <v>24.0</v>
      </c>
      <c r="I2938" s="98" t="s">
        <v>59</v>
      </c>
      <c r="J2938" s="97">
        <v>8.0</v>
      </c>
      <c r="K2938" s="97" t="s">
        <v>41</v>
      </c>
      <c r="L2938" s="103">
        <v>3795.443</v>
      </c>
      <c r="M2938" s="103">
        <v>8812.67</v>
      </c>
      <c r="N2938" s="97"/>
      <c r="O2938" s="104">
        <v>28.0</v>
      </c>
      <c r="P2938" s="103">
        <v>1347.574</v>
      </c>
      <c r="Q2938" s="100"/>
      <c r="R2938" s="101">
        <v>66000.0</v>
      </c>
      <c r="S2938" s="74"/>
      <c r="T2938" s="74"/>
      <c r="U2938" s="74"/>
    </row>
    <row r="2939">
      <c r="A2939" s="97">
        <v>1046.0</v>
      </c>
      <c r="B2939" s="97" t="s">
        <v>58</v>
      </c>
      <c r="C2939" s="97" t="s">
        <v>27</v>
      </c>
      <c r="D2939" s="97" t="s">
        <v>27</v>
      </c>
      <c r="E2939" s="98" t="s">
        <v>27</v>
      </c>
      <c r="F2939" s="98">
        <v>64.0</v>
      </c>
      <c r="G2939" s="98">
        <v>3090.0</v>
      </c>
      <c r="H2939" s="34">
        <v>24.0</v>
      </c>
      <c r="I2939" s="98" t="s">
        <v>59</v>
      </c>
      <c r="J2939" s="97">
        <v>8.0</v>
      </c>
      <c r="K2939" s="97" t="s">
        <v>42</v>
      </c>
      <c r="L2939" s="103">
        <v>886.0</v>
      </c>
      <c r="M2939" s="103">
        <v>275.332</v>
      </c>
      <c r="N2939" s="97"/>
      <c r="O2939" s="104">
        <v>334.0</v>
      </c>
      <c r="P2939" s="103">
        <v>4172.171</v>
      </c>
      <c r="Q2939" s="100"/>
      <c r="R2939" s="101">
        <v>13000.0</v>
      </c>
      <c r="S2939" s="74"/>
      <c r="T2939" s="74"/>
      <c r="U2939" s="74"/>
    </row>
    <row r="2940">
      <c r="A2940" s="97">
        <v>1047.0</v>
      </c>
      <c r="B2940" s="97" t="s">
        <v>58</v>
      </c>
      <c r="C2940" s="97" t="s">
        <v>27</v>
      </c>
      <c r="D2940" s="97" t="s">
        <v>27</v>
      </c>
      <c r="E2940" s="98" t="s">
        <v>27</v>
      </c>
      <c r="F2940" s="98">
        <v>64.0</v>
      </c>
      <c r="G2940" s="98">
        <v>3090.0</v>
      </c>
      <c r="H2940" s="34">
        <v>24.0</v>
      </c>
      <c r="I2940" s="98" t="s">
        <v>59</v>
      </c>
      <c r="J2940" s="97">
        <v>8.0</v>
      </c>
      <c r="K2940" s="97" t="s">
        <v>43</v>
      </c>
      <c r="L2940" s="103">
        <v>1379.091</v>
      </c>
      <c r="M2940" s="103">
        <v>2737.504</v>
      </c>
      <c r="N2940" s="97"/>
      <c r="O2940" s="104">
        <v>167.0</v>
      </c>
      <c r="P2940" s="103">
        <v>2.022122599338E9</v>
      </c>
      <c r="Q2940" s="100"/>
      <c r="R2940" s="101">
        <v>1.949767E9</v>
      </c>
      <c r="S2940" s="74"/>
      <c r="T2940" s="74"/>
      <c r="U2940" s="74"/>
    </row>
    <row r="2941">
      <c r="A2941" s="97">
        <v>1048.0</v>
      </c>
      <c r="B2941" s="97" t="s">
        <v>58</v>
      </c>
      <c r="C2941" s="97" t="s">
        <v>27</v>
      </c>
      <c r="D2941" s="97" t="s">
        <v>27</v>
      </c>
      <c r="E2941" s="98" t="s">
        <v>27</v>
      </c>
      <c r="F2941" s="98">
        <v>64.0</v>
      </c>
      <c r="G2941" s="98">
        <v>3090.0</v>
      </c>
      <c r="H2941" s="34">
        <v>24.0</v>
      </c>
      <c r="I2941" s="98" t="s">
        <v>59</v>
      </c>
      <c r="J2941" s="97">
        <v>8.0</v>
      </c>
      <c r="K2941" s="97" t="s">
        <v>44</v>
      </c>
      <c r="L2941" s="103">
        <v>477.862</v>
      </c>
      <c r="M2941" s="103">
        <v>1370.871</v>
      </c>
      <c r="N2941" s="97"/>
      <c r="O2941" s="104">
        <v>8.0</v>
      </c>
      <c r="P2941" s="103">
        <v>3773.10899999999</v>
      </c>
      <c r="Q2941" s="100"/>
      <c r="R2941" s="101">
        <v>13000.0</v>
      </c>
      <c r="S2941" s="74"/>
      <c r="T2941" s="74"/>
      <c r="U2941" s="74"/>
    </row>
    <row r="2942">
      <c r="A2942" s="97">
        <v>1049.0</v>
      </c>
      <c r="B2942" s="97" t="s">
        <v>58</v>
      </c>
      <c r="C2942" s="97" t="s">
        <v>27</v>
      </c>
      <c r="D2942" s="97" t="s">
        <v>27</v>
      </c>
      <c r="E2942" s="98" t="s">
        <v>27</v>
      </c>
      <c r="F2942" s="98">
        <v>64.0</v>
      </c>
      <c r="G2942" s="98">
        <v>3090.0</v>
      </c>
      <c r="H2942" s="34">
        <v>24.0</v>
      </c>
      <c r="I2942" s="98" t="s">
        <v>59</v>
      </c>
      <c r="J2942" s="97">
        <v>8.0</v>
      </c>
      <c r="K2942" s="97" t="s">
        <v>45</v>
      </c>
      <c r="L2942" s="103">
        <v>2470.664</v>
      </c>
      <c r="M2942" s="103">
        <v>1556.984</v>
      </c>
      <c r="N2942" s="97"/>
      <c r="O2942" s="104">
        <v>20.0</v>
      </c>
      <c r="P2942" s="103">
        <v>2924.00799999999</v>
      </c>
      <c r="Q2942" s="100"/>
      <c r="R2942" s="101">
        <v>55000.0</v>
      </c>
      <c r="S2942" s="74"/>
      <c r="T2942" s="74"/>
      <c r="U2942" s="74"/>
    </row>
    <row r="2943">
      <c r="A2943" s="97">
        <v>1050.0</v>
      </c>
      <c r="B2943" s="97" t="s">
        <v>58</v>
      </c>
      <c r="C2943" s="97" t="s">
        <v>27</v>
      </c>
      <c r="D2943" s="97" t="s">
        <v>27</v>
      </c>
      <c r="E2943" s="98" t="s">
        <v>27</v>
      </c>
      <c r="F2943" s="98">
        <v>64.0</v>
      </c>
      <c r="G2943" s="98">
        <v>3090.0</v>
      </c>
      <c r="H2943" s="34">
        <v>24.0</v>
      </c>
      <c r="I2943" s="98" t="s">
        <v>59</v>
      </c>
      <c r="J2943" s="97">
        <v>8.0</v>
      </c>
      <c r="K2943" s="97" t="s">
        <v>46</v>
      </c>
      <c r="L2943" s="103">
        <v>4387.724</v>
      </c>
      <c r="M2943" s="103">
        <v>579340.004</v>
      </c>
      <c r="N2943" s="97"/>
      <c r="O2943" s="104">
        <v>8.0</v>
      </c>
      <c r="P2943" s="103">
        <v>1361.718</v>
      </c>
      <c r="Q2943" s="100"/>
      <c r="R2943" s="101">
        <v>845000.0</v>
      </c>
      <c r="S2943" s="74"/>
      <c r="T2943" s="74"/>
      <c r="U2943" s="74"/>
    </row>
    <row r="2944">
      <c r="A2944" s="97">
        <v>1051.0</v>
      </c>
      <c r="B2944" s="97" t="s">
        <v>58</v>
      </c>
      <c r="C2944" s="97" t="s">
        <v>27</v>
      </c>
      <c r="D2944" s="97" t="s">
        <v>27</v>
      </c>
      <c r="E2944" s="98" t="s">
        <v>27</v>
      </c>
      <c r="F2944" s="98">
        <v>64.0</v>
      </c>
      <c r="G2944" s="98">
        <v>3090.0</v>
      </c>
      <c r="H2944" s="34">
        <v>24.0</v>
      </c>
      <c r="I2944" s="98" t="s">
        <v>59</v>
      </c>
      <c r="J2944" s="97">
        <v>8.0</v>
      </c>
      <c r="K2944" s="97" t="s">
        <v>47</v>
      </c>
      <c r="L2944" s="103">
        <v>11783.902</v>
      </c>
      <c r="M2944" s="103">
        <v>22293.084</v>
      </c>
      <c r="N2944" s="97"/>
      <c r="O2944" s="104">
        <v>18.0</v>
      </c>
      <c r="P2944" s="103">
        <v>58523.4049999999</v>
      </c>
      <c r="Q2944" s="100"/>
      <c r="R2944" s="101">
        <v>318000.0</v>
      </c>
      <c r="S2944" s="74"/>
      <c r="T2944" s="74"/>
      <c r="U2944" s="74"/>
    </row>
    <row r="2945">
      <c r="A2945" s="97">
        <v>1052.0</v>
      </c>
      <c r="B2945" s="97" t="s">
        <v>58</v>
      </c>
      <c r="C2945" s="97" t="s">
        <v>27</v>
      </c>
      <c r="D2945" s="97" t="s">
        <v>27</v>
      </c>
      <c r="E2945" s="98" t="s">
        <v>27</v>
      </c>
      <c r="F2945" s="98">
        <v>64.0</v>
      </c>
      <c r="G2945" s="98">
        <v>3090.0</v>
      </c>
      <c r="H2945" s="34">
        <v>24.0</v>
      </c>
      <c r="I2945" s="98" t="s">
        <v>59</v>
      </c>
      <c r="J2945" s="97">
        <v>8.0</v>
      </c>
      <c r="K2945" s="97" t="s">
        <v>48</v>
      </c>
      <c r="L2945" s="103">
        <v>81858.429</v>
      </c>
      <c r="M2945" s="103">
        <v>193676.024</v>
      </c>
      <c r="N2945" s="97"/>
      <c r="O2945" s="104">
        <v>29.0</v>
      </c>
      <c r="P2945" s="103">
        <v>19160.883</v>
      </c>
      <c r="Q2945" s="100"/>
      <c r="R2945" s="101">
        <v>1411000.0</v>
      </c>
      <c r="S2945" s="74"/>
      <c r="T2945" s="74"/>
      <c r="U2945" s="74"/>
    </row>
    <row r="2946">
      <c r="A2946" s="97">
        <v>1053.0</v>
      </c>
      <c r="B2946" s="97" t="s">
        <v>58</v>
      </c>
      <c r="C2946" s="97" t="s">
        <v>27</v>
      </c>
      <c r="D2946" s="97" t="s">
        <v>27</v>
      </c>
      <c r="E2946" s="98" t="s">
        <v>27</v>
      </c>
      <c r="F2946" s="98">
        <v>64.0</v>
      </c>
      <c r="G2946" s="98">
        <v>3090.0</v>
      </c>
      <c r="H2946" s="34">
        <v>24.0</v>
      </c>
      <c r="I2946" s="98" t="s">
        <v>59</v>
      </c>
      <c r="J2946" s="97">
        <v>8.0</v>
      </c>
      <c r="K2946" s="97" t="s">
        <v>49</v>
      </c>
      <c r="L2946" s="103">
        <v>293.955</v>
      </c>
      <c r="M2946" s="103">
        <v>791.693</v>
      </c>
      <c r="N2946" s="97"/>
      <c r="O2946" s="104">
        <v>6.0</v>
      </c>
      <c r="P2946" s="103">
        <v>27044.2819999999</v>
      </c>
      <c r="Q2946" s="100"/>
      <c r="R2946" s="101">
        <v>26000.0</v>
      </c>
      <c r="S2946" s="74"/>
      <c r="T2946" s="74"/>
      <c r="U2946" s="74"/>
    </row>
    <row r="2947">
      <c r="A2947" s="97">
        <v>1054.0</v>
      </c>
      <c r="B2947" s="97" t="s">
        <v>58</v>
      </c>
      <c r="C2947" s="97" t="s">
        <v>27</v>
      </c>
      <c r="D2947" s="97" t="s">
        <v>27</v>
      </c>
      <c r="E2947" s="98" t="s">
        <v>27</v>
      </c>
      <c r="F2947" s="98">
        <v>64.0</v>
      </c>
      <c r="G2947" s="98">
        <v>3090.0</v>
      </c>
      <c r="H2947" s="34">
        <v>24.0</v>
      </c>
      <c r="I2947" s="98" t="s">
        <v>59</v>
      </c>
      <c r="J2947" s="97">
        <v>8.0</v>
      </c>
      <c r="K2947" s="97" t="s">
        <v>50</v>
      </c>
      <c r="L2947" s="103">
        <v>64049.897</v>
      </c>
      <c r="M2947" s="103">
        <v>42220.746</v>
      </c>
      <c r="N2947" s="97"/>
      <c r="O2947" s="104">
        <v>31.0</v>
      </c>
      <c r="P2947" s="103">
        <v>54669.817</v>
      </c>
      <c r="Q2947" s="100"/>
      <c r="R2947" s="101">
        <v>1452000.0</v>
      </c>
      <c r="S2947" s="74"/>
      <c r="T2947" s="74"/>
      <c r="U2947" s="74"/>
    </row>
    <row r="2948">
      <c r="A2948" s="97">
        <v>1055.0</v>
      </c>
      <c r="B2948" s="97" t="s">
        <v>58</v>
      </c>
      <c r="C2948" s="97" t="s">
        <v>27</v>
      </c>
      <c r="D2948" s="97" t="s">
        <v>27</v>
      </c>
      <c r="E2948" s="98" t="s">
        <v>27</v>
      </c>
      <c r="F2948" s="98">
        <v>64.0</v>
      </c>
      <c r="G2948" s="98">
        <v>3090.0</v>
      </c>
      <c r="H2948" s="34">
        <v>24.0</v>
      </c>
      <c r="I2948" s="98" t="s">
        <v>59</v>
      </c>
      <c r="J2948" s="97">
        <v>8.0</v>
      </c>
      <c r="K2948" s="97" t="s">
        <v>51</v>
      </c>
      <c r="L2948" s="99"/>
      <c r="M2948" s="99"/>
      <c r="N2948" s="97"/>
      <c r="O2948" s="98"/>
      <c r="P2948" s="99"/>
      <c r="Q2948" s="100"/>
      <c r="R2948" s="105"/>
      <c r="S2948" s="74"/>
      <c r="T2948" s="74"/>
      <c r="U2948" s="74"/>
    </row>
    <row r="2949">
      <c r="A2949" s="97">
        <v>1056.0</v>
      </c>
      <c r="B2949" s="97" t="s">
        <v>58</v>
      </c>
      <c r="C2949" s="97" t="s">
        <v>27</v>
      </c>
      <c r="D2949" s="97" t="s">
        <v>27</v>
      </c>
      <c r="E2949" s="98" t="s">
        <v>27</v>
      </c>
      <c r="F2949" s="98">
        <v>64.0</v>
      </c>
      <c r="G2949" s="98">
        <v>3090.0</v>
      </c>
      <c r="H2949" s="34">
        <v>24.0</v>
      </c>
      <c r="I2949" s="98" t="s">
        <v>59</v>
      </c>
      <c r="J2949" s="97">
        <v>8.0</v>
      </c>
      <c r="K2949" s="97" t="s">
        <v>52</v>
      </c>
      <c r="L2949" s="99"/>
      <c r="M2949" s="99"/>
      <c r="N2949" s="97"/>
      <c r="O2949" s="98"/>
      <c r="P2949" s="99"/>
      <c r="Q2949" s="100"/>
      <c r="R2949" s="105"/>
      <c r="S2949" s="74"/>
      <c r="T2949" s="74"/>
      <c r="U2949" s="74"/>
    </row>
    <row r="2950">
      <c r="A2950" s="97">
        <v>969.0</v>
      </c>
      <c r="B2950" s="97" t="s">
        <v>58</v>
      </c>
      <c r="C2950" s="97" t="s">
        <v>27</v>
      </c>
      <c r="D2950" s="97" t="s">
        <v>27</v>
      </c>
      <c r="E2950" s="98" t="s">
        <v>27</v>
      </c>
      <c r="F2950" s="98">
        <v>64.0</v>
      </c>
      <c r="G2950" s="98">
        <v>3090.0</v>
      </c>
      <c r="H2950" s="34">
        <v>24.0</v>
      </c>
      <c r="I2950" s="98" t="s">
        <v>59</v>
      </c>
      <c r="J2950" s="98">
        <v>16.0</v>
      </c>
      <c r="K2950" s="97" t="s">
        <v>31</v>
      </c>
      <c r="L2950" s="103">
        <v>899.085</v>
      </c>
      <c r="M2950" s="103">
        <v>260.261</v>
      </c>
      <c r="N2950" s="97"/>
      <c r="O2950" s="104">
        <v>4.0</v>
      </c>
      <c r="P2950" s="103">
        <v>36530.5599999999</v>
      </c>
      <c r="Q2950" s="100"/>
      <c r="R2950" s="101">
        <v>40000.0</v>
      </c>
      <c r="S2950" s="74"/>
      <c r="T2950" s="74"/>
      <c r="U2950" s="74"/>
    </row>
    <row r="2951">
      <c r="A2951" s="97">
        <v>970.0</v>
      </c>
      <c r="B2951" s="97" t="s">
        <v>58</v>
      </c>
      <c r="C2951" s="97" t="s">
        <v>27</v>
      </c>
      <c r="D2951" s="97" t="s">
        <v>27</v>
      </c>
      <c r="E2951" s="98" t="s">
        <v>27</v>
      </c>
      <c r="F2951" s="98">
        <v>64.0</v>
      </c>
      <c r="G2951" s="98">
        <v>3090.0</v>
      </c>
      <c r="H2951" s="34">
        <v>24.0</v>
      </c>
      <c r="I2951" s="98" t="s">
        <v>59</v>
      </c>
      <c r="J2951" s="98">
        <v>16.0</v>
      </c>
      <c r="K2951" s="97" t="s">
        <v>32</v>
      </c>
      <c r="L2951" s="103">
        <v>34330.849</v>
      </c>
      <c r="M2951" s="103">
        <v>17219.361</v>
      </c>
      <c r="N2951" s="97"/>
      <c r="O2951" s="104">
        <v>97.0</v>
      </c>
      <c r="P2951" s="103">
        <v>166334.856999999</v>
      </c>
      <c r="Q2951" s="100"/>
      <c r="R2951" s="101">
        <v>542000.0</v>
      </c>
      <c r="S2951" s="74"/>
      <c r="T2951" s="74"/>
      <c r="U2951" s="74"/>
    </row>
    <row r="2952">
      <c r="A2952" s="97">
        <v>971.0</v>
      </c>
      <c r="B2952" s="97" t="s">
        <v>58</v>
      </c>
      <c r="C2952" s="97" t="s">
        <v>27</v>
      </c>
      <c r="D2952" s="97" t="s">
        <v>27</v>
      </c>
      <c r="E2952" s="98" t="s">
        <v>27</v>
      </c>
      <c r="F2952" s="98">
        <v>64.0</v>
      </c>
      <c r="G2952" s="98">
        <v>3090.0</v>
      </c>
      <c r="H2952" s="34">
        <v>24.0</v>
      </c>
      <c r="I2952" s="98" t="s">
        <v>59</v>
      </c>
      <c r="J2952" s="98">
        <v>16.0</v>
      </c>
      <c r="K2952" s="97" t="s">
        <v>33</v>
      </c>
      <c r="L2952" s="103">
        <v>857.139</v>
      </c>
      <c r="M2952" s="103">
        <v>4259.152</v>
      </c>
      <c r="N2952" s="97"/>
      <c r="O2952" s="104">
        <v>12.0</v>
      </c>
      <c r="P2952" s="103">
        <v>13932.333</v>
      </c>
      <c r="Q2952" s="100"/>
      <c r="R2952" s="101">
        <v>231000.0</v>
      </c>
      <c r="S2952" s="74"/>
      <c r="T2952" s="74"/>
      <c r="U2952" s="74"/>
    </row>
    <row r="2953">
      <c r="A2953" s="97">
        <v>972.0</v>
      </c>
      <c r="B2953" s="97" t="s">
        <v>58</v>
      </c>
      <c r="C2953" s="97" t="s">
        <v>27</v>
      </c>
      <c r="D2953" s="97" t="s">
        <v>27</v>
      </c>
      <c r="E2953" s="98" t="s">
        <v>27</v>
      </c>
      <c r="F2953" s="98">
        <v>64.0</v>
      </c>
      <c r="G2953" s="98">
        <v>3090.0</v>
      </c>
      <c r="H2953" s="34">
        <v>24.0</v>
      </c>
      <c r="I2953" s="98" t="s">
        <v>59</v>
      </c>
      <c r="J2953" s="98">
        <v>16.0</v>
      </c>
      <c r="K2953" s="97" t="s">
        <v>34</v>
      </c>
      <c r="L2953" s="103">
        <v>74683.586</v>
      </c>
      <c r="M2953" s="103">
        <v>178719.513</v>
      </c>
      <c r="N2953" s="97"/>
      <c r="O2953" s="104">
        <v>183.0</v>
      </c>
      <c r="P2953" s="103">
        <v>26643.1719999999</v>
      </c>
      <c r="Q2953" s="100"/>
      <c r="R2953" s="101">
        <v>2094000.0</v>
      </c>
      <c r="S2953" s="74"/>
      <c r="T2953" s="74"/>
      <c r="U2953" s="74"/>
    </row>
    <row r="2954">
      <c r="A2954" s="97">
        <v>973.0</v>
      </c>
      <c r="B2954" s="97" t="s">
        <v>58</v>
      </c>
      <c r="C2954" s="97" t="s">
        <v>27</v>
      </c>
      <c r="D2954" s="97" t="s">
        <v>27</v>
      </c>
      <c r="E2954" s="98" t="s">
        <v>27</v>
      </c>
      <c r="F2954" s="98">
        <v>64.0</v>
      </c>
      <c r="G2954" s="98">
        <v>3090.0</v>
      </c>
      <c r="H2954" s="34">
        <v>24.0</v>
      </c>
      <c r="I2954" s="98" t="s">
        <v>59</v>
      </c>
      <c r="J2954" s="98">
        <v>16.0</v>
      </c>
      <c r="K2954" s="97" t="s">
        <v>35</v>
      </c>
      <c r="L2954" s="103">
        <v>867.278</v>
      </c>
      <c r="M2954" s="103">
        <v>295.717</v>
      </c>
      <c r="N2954" s="97"/>
      <c r="O2954" s="104">
        <v>350.0</v>
      </c>
      <c r="P2954" s="103">
        <v>20332.5289999999</v>
      </c>
      <c r="Q2954" s="100"/>
      <c r="R2954" s="101">
        <v>24000.0</v>
      </c>
      <c r="S2954" s="74"/>
      <c r="T2954" s="74"/>
      <c r="U2954" s="74"/>
    </row>
    <row r="2955">
      <c r="A2955" s="97">
        <v>974.0</v>
      </c>
      <c r="B2955" s="97" t="s">
        <v>58</v>
      </c>
      <c r="C2955" s="97" t="s">
        <v>27</v>
      </c>
      <c r="D2955" s="97" t="s">
        <v>27</v>
      </c>
      <c r="E2955" s="98" t="s">
        <v>27</v>
      </c>
      <c r="F2955" s="98">
        <v>64.0</v>
      </c>
      <c r="G2955" s="98">
        <v>3090.0</v>
      </c>
      <c r="H2955" s="34">
        <v>24.0</v>
      </c>
      <c r="I2955" s="98" t="s">
        <v>59</v>
      </c>
      <c r="J2955" s="98">
        <v>16.0</v>
      </c>
      <c r="K2955" s="97" t="s">
        <v>36</v>
      </c>
      <c r="L2955" s="103">
        <v>290.95</v>
      </c>
      <c r="M2955" s="103">
        <v>944.883</v>
      </c>
      <c r="N2955" s="97"/>
      <c r="O2955" s="104">
        <v>2.0</v>
      </c>
      <c r="P2955" s="103">
        <v>2506.51299999999</v>
      </c>
      <c r="Q2955" s="100"/>
      <c r="R2955" s="101">
        <v>7000.0</v>
      </c>
      <c r="S2955" s="74"/>
      <c r="T2955" s="74"/>
      <c r="U2955" s="74"/>
    </row>
    <row r="2956">
      <c r="A2956" s="97">
        <v>975.0</v>
      </c>
      <c r="B2956" s="97" t="s">
        <v>58</v>
      </c>
      <c r="C2956" s="97" t="s">
        <v>27</v>
      </c>
      <c r="D2956" s="97" t="s">
        <v>27</v>
      </c>
      <c r="E2956" s="98" t="s">
        <v>27</v>
      </c>
      <c r="F2956" s="98">
        <v>64.0</v>
      </c>
      <c r="G2956" s="98">
        <v>3090.0</v>
      </c>
      <c r="H2956" s="34">
        <v>24.0</v>
      </c>
      <c r="I2956" s="98" t="s">
        <v>59</v>
      </c>
      <c r="J2956" s="98">
        <v>16.0</v>
      </c>
      <c r="K2956" s="97" t="s">
        <v>37</v>
      </c>
      <c r="L2956" s="103">
        <v>882.165</v>
      </c>
      <c r="M2956" s="103">
        <v>327.558</v>
      </c>
      <c r="N2956" s="97"/>
      <c r="O2956" s="104">
        <v>24.0</v>
      </c>
      <c r="P2956" s="103">
        <v>21298.271</v>
      </c>
      <c r="Q2956" s="100"/>
      <c r="R2956" s="101">
        <v>22000.0</v>
      </c>
      <c r="S2956" s="74"/>
      <c r="T2956" s="74"/>
      <c r="U2956" s="74"/>
    </row>
    <row r="2957">
      <c r="A2957" s="97">
        <v>976.0</v>
      </c>
      <c r="B2957" s="97" t="s">
        <v>58</v>
      </c>
      <c r="C2957" s="97" t="s">
        <v>27</v>
      </c>
      <c r="D2957" s="97" t="s">
        <v>27</v>
      </c>
      <c r="E2957" s="98" t="s">
        <v>27</v>
      </c>
      <c r="F2957" s="98">
        <v>64.0</v>
      </c>
      <c r="G2957" s="98">
        <v>3090.0</v>
      </c>
      <c r="H2957" s="34">
        <v>24.0</v>
      </c>
      <c r="I2957" s="98" t="s">
        <v>59</v>
      </c>
      <c r="J2957" s="98">
        <v>16.0</v>
      </c>
      <c r="K2957" s="97" t="s">
        <v>38</v>
      </c>
      <c r="L2957" s="103">
        <v>1103.029</v>
      </c>
      <c r="M2957" s="103">
        <v>398.056</v>
      </c>
      <c r="N2957" s="97"/>
      <c r="O2957" s="104">
        <v>370.0</v>
      </c>
      <c r="P2957" s="103">
        <v>50372.982</v>
      </c>
      <c r="Q2957" s="100"/>
      <c r="R2957" s="101">
        <v>51000.0</v>
      </c>
      <c r="S2957" s="74"/>
      <c r="T2957" s="74"/>
      <c r="U2957" s="74"/>
    </row>
    <row r="2958">
      <c r="A2958" s="97">
        <v>977.0</v>
      </c>
      <c r="B2958" s="97" t="s">
        <v>58</v>
      </c>
      <c r="C2958" s="97" t="s">
        <v>27</v>
      </c>
      <c r="D2958" s="97" t="s">
        <v>27</v>
      </c>
      <c r="E2958" s="98" t="s">
        <v>27</v>
      </c>
      <c r="F2958" s="98">
        <v>64.0</v>
      </c>
      <c r="G2958" s="98">
        <v>3090.0</v>
      </c>
      <c r="H2958" s="34">
        <v>24.0</v>
      </c>
      <c r="I2958" s="98" t="s">
        <v>59</v>
      </c>
      <c r="J2958" s="98">
        <v>16.0</v>
      </c>
      <c r="K2958" s="97" t="s">
        <v>39</v>
      </c>
      <c r="L2958" s="103">
        <v>1046.932</v>
      </c>
      <c r="M2958" s="103">
        <v>274.308</v>
      </c>
      <c r="N2958" s="97"/>
      <c r="O2958" s="104">
        <v>24.0</v>
      </c>
      <c r="P2958" s="103">
        <v>158201.655999999</v>
      </c>
      <c r="Q2958" s="100"/>
      <c r="R2958" s="101">
        <v>111000.0</v>
      </c>
      <c r="S2958" s="74"/>
      <c r="T2958" s="74"/>
      <c r="U2958" s="74"/>
    </row>
    <row r="2959">
      <c r="A2959" s="97">
        <v>978.0</v>
      </c>
      <c r="B2959" s="97" t="s">
        <v>58</v>
      </c>
      <c r="C2959" s="97" t="s">
        <v>27</v>
      </c>
      <c r="D2959" s="97" t="s">
        <v>27</v>
      </c>
      <c r="E2959" s="98" t="s">
        <v>27</v>
      </c>
      <c r="F2959" s="98">
        <v>64.0</v>
      </c>
      <c r="G2959" s="98">
        <v>3090.0</v>
      </c>
      <c r="H2959" s="34">
        <v>24.0</v>
      </c>
      <c r="I2959" s="98" t="s">
        <v>59</v>
      </c>
      <c r="J2959" s="98">
        <v>16.0</v>
      </c>
      <c r="K2959" s="97" t="s">
        <v>40</v>
      </c>
      <c r="L2959" s="103">
        <v>6766.594</v>
      </c>
      <c r="M2959" s="103">
        <v>23458.819</v>
      </c>
      <c r="N2959" s="97"/>
      <c r="O2959" s="104">
        <v>76.0</v>
      </c>
      <c r="P2959" s="103">
        <v>22065.9039999999</v>
      </c>
      <c r="Q2959" s="100"/>
      <c r="R2959" s="101">
        <v>63000.0</v>
      </c>
      <c r="S2959" s="74"/>
      <c r="T2959" s="74"/>
      <c r="U2959" s="74"/>
    </row>
    <row r="2960">
      <c r="A2960" s="97">
        <v>979.0</v>
      </c>
      <c r="B2960" s="97" t="s">
        <v>58</v>
      </c>
      <c r="C2960" s="97" t="s">
        <v>27</v>
      </c>
      <c r="D2960" s="97" t="s">
        <v>27</v>
      </c>
      <c r="E2960" s="98" t="s">
        <v>27</v>
      </c>
      <c r="F2960" s="98">
        <v>64.0</v>
      </c>
      <c r="G2960" s="98">
        <v>3090.0</v>
      </c>
      <c r="H2960" s="34">
        <v>24.0</v>
      </c>
      <c r="I2960" s="98" t="s">
        <v>59</v>
      </c>
      <c r="J2960" s="98">
        <v>16.0</v>
      </c>
      <c r="K2960" s="97" t="s">
        <v>41</v>
      </c>
      <c r="L2960" s="103">
        <v>6345.666</v>
      </c>
      <c r="M2960" s="103">
        <v>16579.191</v>
      </c>
      <c r="N2960" s="97"/>
      <c r="O2960" s="104">
        <v>28.0</v>
      </c>
      <c r="P2960" s="103">
        <v>1800.41799999999</v>
      </c>
      <c r="Q2960" s="100"/>
      <c r="R2960" s="101">
        <v>108000.0</v>
      </c>
      <c r="S2960" s="74"/>
      <c r="T2960" s="74"/>
      <c r="U2960" s="74"/>
    </row>
    <row r="2961">
      <c r="A2961" s="97">
        <v>980.0</v>
      </c>
      <c r="B2961" s="97" t="s">
        <v>58</v>
      </c>
      <c r="C2961" s="97" t="s">
        <v>27</v>
      </c>
      <c r="D2961" s="97" t="s">
        <v>27</v>
      </c>
      <c r="E2961" s="98" t="s">
        <v>27</v>
      </c>
      <c r="F2961" s="98">
        <v>64.0</v>
      </c>
      <c r="G2961" s="98">
        <v>3090.0</v>
      </c>
      <c r="H2961" s="34">
        <v>24.0</v>
      </c>
      <c r="I2961" s="98" t="s">
        <v>59</v>
      </c>
      <c r="J2961" s="98">
        <v>16.0</v>
      </c>
      <c r="K2961" s="97" t="s">
        <v>42</v>
      </c>
      <c r="L2961" s="103">
        <v>878.862</v>
      </c>
      <c r="M2961" s="103">
        <v>271.014</v>
      </c>
      <c r="N2961" s="97"/>
      <c r="O2961" s="104">
        <v>334.0</v>
      </c>
      <c r="P2961" s="103">
        <v>7276.076</v>
      </c>
      <c r="Q2961" s="100"/>
      <c r="R2961" s="101">
        <v>15000.0</v>
      </c>
      <c r="S2961" s="74"/>
      <c r="T2961" s="74"/>
      <c r="U2961" s="74"/>
    </row>
    <row r="2962">
      <c r="A2962" s="97">
        <v>981.0</v>
      </c>
      <c r="B2962" s="97" t="s">
        <v>58</v>
      </c>
      <c r="C2962" s="97" t="s">
        <v>27</v>
      </c>
      <c r="D2962" s="97" t="s">
        <v>27</v>
      </c>
      <c r="E2962" s="98" t="s">
        <v>27</v>
      </c>
      <c r="F2962" s="98">
        <v>64.0</v>
      </c>
      <c r="G2962" s="98">
        <v>3090.0</v>
      </c>
      <c r="H2962" s="34">
        <v>24.0</v>
      </c>
      <c r="I2962" s="98" t="s">
        <v>59</v>
      </c>
      <c r="J2962" s="98">
        <v>16.0</v>
      </c>
      <c r="K2962" s="97" t="s">
        <v>43</v>
      </c>
      <c r="L2962" s="99"/>
      <c r="M2962" s="99"/>
      <c r="N2962" s="97"/>
      <c r="O2962" s="98"/>
      <c r="P2962" s="99"/>
      <c r="Q2962" s="100"/>
      <c r="R2962" s="101">
        <v>8.751715E9</v>
      </c>
      <c r="S2962" s="74"/>
      <c r="T2962" s="74"/>
      <c r="U2962" s="74"/>
    </row>
    <row r="2963">
      <c r="A2963" s="97">
        <v>982.0</v>
      </c>
      <c r="B2963" s="97" t="s">
        <v>58</v>
      </c>
      <c r="C2963" s="97" t="s">
        <v>27</v>
      </c>
      <c r="D2963" s="97" t="s">
        <v>27</v>
      </c>
      <c r="E2963" s="98" t="s">
        <v>27</v>
      </c>
      <c r="F2963" s="98">
        <v>64.0</v>
      </c>
      <c r="G2963" s="98">
        <v>3090.0</v>
      </c>
      <c r="H2963" s="34">
        <v>24.0</v>
      </c>
      <c r="I2963" s="98" t="s">
        <v>59</v>
      </c>
      <c r="J2963" s="98">
        <v>16.0</v>
      </c>
      <c r="K2963" s="97" t="s">
        <v>44</v>
      </c>
      <c r="L2963" s="103">
        <v>472.265</v>
      </c>
      <c r="M2963" s="103">
        <v>1635.292</v>
      </c>
      <c r="N2963" s="97"/>
      <c r="O2963" s="104">
        <v>8.0</v>
      </c>
      <c r="P2963" s="103">
        <v>10756.7839999999</v>
      </c>
      <c r="Q2963" s="100"/>
      <c r="R2963" s="101">
        <v>21000.0</v>
      </c>
      <c r="S2963" s="74"/>
      <c r="T2963" s="74"/>
      <c r="U2963" s="74"/>
    </row>
    <row r="2964">
      <c r="A2964" s="97">
        <v>983.0</v>
      </c>
      <c r="B2964" s="97" t="s">
        <v>58</v>
      </c>
      <c r="C2964" s="97" t="s">
        <v>27</v>
      </c>
      <c r="D2964" s="97" t="s">
        <v>27</v>
      </c>
      <c r="E2964" s="98" t="s">
        <v>27</v>
      </c>
      <c r="F2964" s="98">
        <v>64.0</v>
      </c>
      <c r="G2964" s="98">
        <v>3090.0</v>
      </c>
      <c r="H2964" s="34">
        <v>24.0</v>
      </c>
      <c r="I2964" s="98" t="s">
        <v>59</v>
      </c>
      <c r="J2964" s="98">
        <v>16.0</v>
      </c>
      <c r="K2964" s="97" t="s">
        <v>45</v>
      </c>
      <c r="L2964" s="103">
        <v>2885.334</v>
      </c>
      <c r="M2964" s="103">
        <v>2507.691</v>
      </c>
      <c r="N2964" s="97"/>
      <c r="O2964" s="104">
        <v>20.0</v>
      </c>
      <c r="P2964" s="103">
        <v>5353.36899999999</v>
      </c>
      <c r="Q2964" s="100"/>
      <c r="R2964" s="101">
        <v>84000.0</v>
      </c>
      <c r="S2964" s="74"/>
      <c r="T2964" s="74"/>
      <c r="U2964" s="74"/>
    </row>
    <row r="2965">
      <c r="A2965" s="97">
        <v>984.0</v>
      </c>
      <c r="B2965" s="97" t="s">
        <v>58</v>
      </c>
      <c r="C2965" s="97" t="s">
        <v>27</v>
      </c>
      <c r="D2965" s="97" t="s">
        <v>27</v>
      </c>
      <c r="E2965" s="98" t="s">
        <v>27</v>
      </c>
      <c r="F2965" s="98">
        <v>64.0</v>
      </c>
      <c r="G2965" s="98">
        <v>3090.0</v>
      </c>
      <c r="H2965" s="34">
        <v>24.0</v>
      </c>
      <c r="I2965" s="98" t="s">
        <v>59</v>
      </c>
      <c r="J2965" s="98">
        <v>16.0</v>
      </c>
      <c r="K2965" s="97" t="s">
        <v>46</v>
      </c>
      <c r="L2965" s="103">
        <v>4375.091</v>
      </c>
      <c r="M2965" s="103">
        <v>1149369.252</v>
      </c>
      <c r="N2965" s="97"/>
      <c r="O2965" s="104">
        <v>8.0</v>
      </c>
      <c r="P2965" s="103">
        <v>2384.17099999999</v>
      </c>
      <c r="Q2965" s="100"/>
      <c r="R2965" s="101">
        <v>1611000.0</v>
      </c>
      <c r="S2965" s="74"/>
      <c r="T2965" s="74"/>
      <c r="U2965" s="74"/>
    </row>
    <row r="2966">
      <c r="A2966" s="97">
        <v>985.0</v>
      </c>
      <c r="B2966" s="97" t="s">
        <v>58</v>
      </c>
      <c r="C2966" s="97" t="s">
        <v>27</v>
      </c>
      <c r="D2966" s="97" t="s">
        <v>27</v>
      </c>
      <c r="E2966" s="98" t="s">
        <v>27</v>
      </c>
      <c r="F2966" s="98">
        <v>64.0</v>
      </c>
      <c r="G2966" s="98">
        <v>3090.0</v>
      </c>
      <c r="H2966" s="34">
        <v>24.0</v>
      </c>
      <c r="I2966" s="98" t="s">
        <v>59</v>
      </c>
      <c r="J2966" s="98">
        <v>16.0</v>
      </c>
      <c r="K2966" s="97" t="s">
        <v>47</v>
      </c>
      <c r="L2966" s="103">
        <v>25007.534</v>
      </c>
      <c r="M2966" s="103">
        <v>44900.132</v>
      </c>
      <c r="N2966" s="97"/>
      <c r="O2966" s="104">
        <v>18.0</v>
      </c>
      <c r="P2966" s="103">
        <v>130307.099</v>
      </c>
      <c r="Q2966" s="100"/>
      <c r="R2966" s="101">
        <v>628000.0</v>
      </c>
      <c r="S2966" s="74"/>
      <c r="T2966" s="74"/>
      <c r="U2966" s="74"/>
    </row>
    <row r="2967">
      <c r="A2967" s="97">
        <v>986.0</v>
      </c>
      <c r="B2967" s="97" t="s">
        <v>58</v>
      </c>
      <c r="C2967" s="97" t="s">
        <v>27</v>
      </c>
      <c r="D2967" s="97" t="s">
        <v>27</v>
      </c>
      <c r="E2967" s="98" t="s">
        <v>27</v>
      </c>
      <c r="F2967" s="98">
        <v>64.0</v>
      </c>
      <c r="G2967" s="98">
        <v>3090.0</v>
      </c>
      <c r="H2967" s="34">
        <v>24.0</v>
      </c>
      <c r="I2967" s="98" t="s">
        <v>59</v>
      </c>
      <c r="J2967" s="98">
        <v>16.0</v>
      </c>
      <c r="K2967" s="97" t="s">
        <v>48</v>
      </c>
      <c r="L2967" s="103">
        <v>165257.39</v>
      </c>
      <c r="M2967" s="103">
        <v>378523.798</v>
      </c>
      <c r="N2967" s="97"/>
      <c r="O2967" s="104">
        <v>29.0</v>
      </c>
      <c r="P2967" s="103">
        <v>38280.0729999999</v>
      </c>
      <c r="Q2967" s="100"/>
      <c r="R2967" s="101">
        <v>2824000.0</v>
      </c>
      <c r="S2967" s="74"/>
      <c r="T2967" s="74"/>
      <c r="U2967" s="74"/>
    </row>
    <row r="2968">
      <c r="A2968" s="97">
        <v>987.0</v>
      </c>
      <c r="B2968" s="97" t="s">
        <v>58</v>
      </c>
      <c r="C2968" s="97" t="s">
        <v>27</v>
      </c>
      <c r="D2968" s="97" t="s">
        <v>27</v>
      </c>
      <c r="E2968" s="98" t="s">
        <v>27</v>
      </c>
      <c r="F2968" s="98">
        <v>64.0</v>
      </c>
      <c r="G2968" s="98">
        <v>3090.0</v>
      </c>
      <c r="H2968" s="34">
        <v>24.0</v>
      </c>
      <c r="I2968" s="98" t="s">
        <v>59</v>
      </c>
      <c r="J2968" s="98">
        <v>16.0</v>
      </c>
      <c r="K2968" s="97" t="s">
        <v>49</v>
      </c>
      <c r="L2968" s="103">
        <v>294.406</v>
      </c>
      <c r="M2968" s="103">
        <v>920.433</v>
      </c>
      <c r="N2968" s="97"/>
      <c r="O2968" s="104">
        <v>6.0</v>
      </c>
      <c r="P2968" s="103">
        <v>59392.008</v>
      </c>
      <c r="Q2968" s="100"/>
      <c r="R2968" s="101">
        <v>53000.0</v>
      </c>
      <c r="S2968" s="74"/>
      <c r="T2968" s="74"/>
      <c r="U2968" s="74"/>
    </row>
    <row r="2969">
      <c r="A2969" s="97">
        <v>988.0</v>
      </c>
      <c r="B2969" s="97" t="s">
        <v>58</v>
      </c>
      <c r="C2969" s="97" t="s">
        <v>27</v>
      </c>
      <c r="D2969" s="97" t="s">
        <v>27</v>
      </c>
      <c r="E2969" s="98" t="s">
        <v>27</v>
      </c>
      <c r="F2969" s="98">
        <v>64.0</v>
      </c>
      <c r="G2969" s="98">
        <v>3090.0</v>
      </c>
      <c r="H2969" s="34">
        <v>24.0</v>
      </c>
      <c r="I2969" s="98" t="s">
        <v>59</v>
      </c>
      <c r="J2969" s="98">
        <v>16.0</v>
      </c>
      <c r="K2969" s="97" t="s">
        <v>50</v>
      </c>
      <c r="L2969" s="103">
        <v>137759.836</v>
      </c>
      <c r="M2969" s="103">
        <v>163159.974</v>
      </c>
      <c r="N2969" s="97"/>
      <c r="O2969" s="104">
        <v>31.0</v>
      </c>
      <c r="P2969" s="103">
        <v>106710.320999999</v>
      </c>
      <c r="Q2969" s="100"/>
      <c r="R2969" s="101">
        <v>4426000.0</v>
      </c>
      <c r="S2969" s="74"/>
      <c r="T2969" s="74"/>
      <c r="U2969" s="74"/>
    </row>
    <row r="2970">
      <c r="A2970" s="97">
        <v>989.0</v>
      </c>
      <c r="B2970" s="97" t="s">
        <v>58</v>
      </c>
      <c r="C2970" s="97" t="s">
        <v>27</v>
      </c>
      <c r="D2970" s="97" t="s">
        <v>27</v>
      </c>
      <c r="E2970" s="98" t="s">
        <v>27</v>
      </c>
      <c r="F2970" s="98">
        <v>64.0</v>
      </c>
      <c r="G2970" s="98">
        <v>3090.0</v>
      </c>
      <c r="H2970" s="34">
        <v>24.0</v>
      </c>
      <c r="I2970" s="98" t="s">
        <v>59</v>
      </c>
      <c r="J2970" s="98">
        <v>16.0</v>
      </c>
      <c r="K2970" s="97" t="s">
        <v>51</v>
      </c>
      <c r="L2970" s="99"/>
      <c r="M2970" s="99"/>
      <c r="N2970" s="97"/>
      <c r="O2970" s="98"/>
      <c r="P2970" s="99"/>
      <c r="Q2970" s="100"/>
      <c r="R2970" s="105"/>
      <c r="S2970" s="74"/>
      <c r="T2970" s="74"/>
      <c r="U2970" s="74"/>
    </row>
    <row r="2971">
      <c r="A2971" s="97">
        <v>990.0</v>
      </c>
      <c r="B2971" s="97" t="s">
        <v>58</v>
      </c>
      <c r="C2971" s="97" t="s">
        <v>27</v>
      </c>
      <c r="D2971" s="97" t="s">
        <v>27</v>
      </c>
      <c r="E2971" s="98" t="s">
        <v>27</v>
      </c>
      <c r="F2971" s="98">
        <v>64.0</v>
      </c>
      <c r="G2971" s="98">
        <v>3090.0</v>
      </c>
      <c r="H2971" s="34">
        <v>24.0</v>
      </c>
      <c r="I2971" s="98" t="s">
        <v>59</v>
      </c>
      <c r="J2971" s="98">
        <v>16.0</v>
      </c>
      <c r="K2971" s="97" t="s">
        <v>52</v>
      </c>
      <c r="L2971" s="99"/>
      <c r="M2971" s="99"/>
      <c r="N2971" s="97"/>
      <c r="O2971" s="98"/>
      <c r="P2971" s="99"/>
      <c r="Q2971" s="100"/>
      <c r="R2971" s="105"/>
      <c r="S2971" s="74"/>
      <c r="T2971" s="74"/>
      <c r="U2971" s="74"/>
    </row>
    <row r="2972">
      <c r="A2972" s="97">
        <v>991.0</v>
      </c>
      <c r="B2972" s="97" t="s">
        <v>58</v>
      </c>
      <c r="C2972" s="97" t="s">
        <v>27</v>
      </c>
      <c r="D2972" s="97" t="s">
        <v>27</v>
      </c>
      <c r="E2972" s="98" t="s">
        <v>27</v>
      </c>
      <c r="F2972" s="98">
        <v>64.0</v>
      </c>
      <c r="G2972" s="98">
        <v>3090.0</v>
      </c>
      <c r="H2972" s="34">
        <v>24.0</v>
      </c>
      <c r="I2972" s="98" t="s">
        <v>59</v>
      </c>
      <c r="J2972" s="98">
        <v>32.0</v>
      </c>
      <c r="K2972" s="97" t="s">
        <v>31</v>
      </c>
      <c r="L2972" s="103">
        <v>868.623</v>
      </c>
      <c r="M2972" s="103">
        <v>257.829</v>
      </c>
      <c r="N2972" s="97"/>
      <c r="O2972" s="104">
        <v>4.0</v>
      </c>
      <c r="P2972" s="103">
        <v>72895.576</v>
      </c>
      <c r="Q2972" s="100"/>
      <c r="R2972" s="101">
        <v>104000.0</v>
      </c>
      <c r="S2972" s="74"/>
      <c r="T2972" s="74"/>
      <c r="U2972" s="74"/>
    </row>
    <row r="2973">
      <c r="A2973" s="97">
        <v>992.0</v>
      </c>
      <c r="B2973" s="97" t="s">
        <v>58</v>
      </c>
      <c r="C2973" s="97" t="s">
        <v>27</v>
      </c>
      <c r="D2973" s="97" t="s">
        <v>27</v>
      </c>
      <c r="E2973" s="98" t="s">
        <v>27</v>
      </c>
      <c r="F2973" s="98">
        <v>64.0</v>
      </c>
      <c r="G2973" s="98">
        <v>3090.0</v>
      </c>
      <c r="H2973" s="34">
        <v>24.0</v>
      </c>
      <c r="I2973" s="98" t="s">
        <v>59</v>
      </c>
      <c r="J2973" s="98">
        <v>32.0</v>
      </c>
      <c r="K2973" s="97" t="s">
        <v>32</v>
      </c>
      <c r="L2973" s="103">
        <v>66057.908</v>
      </c>
      <c r="M2973" s="103">
        <v>33091.255</v>
      </c>
      <c r="N2973" s="97"/>
      <c r="O2973" s="104">
        <v>97.0</v>
      </c>
      <c r="P2973" s="103">
        <v>747850.393999999</v>
      </c>
      <c r="Q2973" s="100"/>
      <c r="R2973" s="101">
        <v>1394000.0</v>
      </c>
      <c r="S2973" s="74"/>
      <c r="T2973" s="74"/>
      <c r="U2973" s="74"/>
    </row>
    <row r="2974">
      <c r="A2974" s="97">
        <v>993.0</v>
      </c>
      <c r="B2974" s="97" t="s">
        <v>58</v>
      </c>
      <c r="C2974" s="97" t="s">
        <v>27</v>
      </c>
      <c r="D2974" s="97" t="s">
        <v>27</v>
      </c>
      <c r="E2974" s="98" t="s">
        <v>27</v>
      </c>
      <c r="F2974" s="98">
        <v>64.0</v>
      </c>
      <c r="G2974" s="98">
        <v>3090.0</v>
      </c>
      <c r="H2974" s="34">
        <v>24.0</v>
      </c>
      <c r="I2974" s="98" t="s">
        <v>59</v>
      </c>
      <c r="J2974" s="98">
        <v>32.0</v>
      </c>
      <c r="K2974" s="97" t="s">
        <v>33</v>
      </c>
      <c r="L2974" s="103">
        <v>894035.617</v>
      </c>
      <c r="M2974" s="103">
        <v>8408.024</v>
      </c>
      <c r="N2974" s="97"/>
      <c r="O2974" s="104">
        <v>12.0</v>
      </c>
      <c r="P2974" s="103">
        <v>29318.8319999999</v>
      </c>
      <c r="Q2974" s="100"/>
      <c r="R2974" s="101">
        <v>1365000.0</v>
      </c>
      <c r="S2974" s="74"/>
      <c r="T2974" s="74"/>
      <c r="U2974" s="74"/>
    </row>
    <row r="2975">
      <c r="A2975" s="97">
        <v>994.0</v>
      </c>
      <c r="B2975" s="97" t="s">
        <v>58</v>
      </c>
      <c r="C2975" s="97" t="s">
        <v>27</v>
      </c>
      <c r="D2975" s="97" t="s">
        <v>27</v>
      </c>
      <c r="E2975" s="98" t="s">
        <v>27</v>
      </c>
      <c r="F2975" s="98">
        <v>64.0</v>
      </c>
      <c r="G2975" s="98">
        <v>3090.0</v>
      </c>
      <c r="H2975" s="34">
        <v>24.0</v>
      </c>
      <c r="I2975" s="98" t="s">
        <v>59</v>
      </c>
      <c r="J2975" s="98">
        <v>32.0</v>
      </c>
      <c r="K2975" s="97" t="s">
        <v>34</v>
      </c>
      <c r="L2975" s="103">
        <v>146058.684</v>
      </c>
      <c r="M2975" s="103">
        <v>369828.567</v>
      </c>
      <c r="N2975" s="97"/>
      <c r="O2975" s="104">
        <v>186.0</v>
      </c>
      <c r="P2975" s="103">
        <v>52437.319</v>
      </c>
      <c r="Q2975" s="100"/>
      <c r="R2975" s="101">
        <v>2206000.0</v>
      </c>
      <c r="S2975" s="74"/>
      <c r="T2975" s="74"/>
      <c r="U2975" s="74"/>
    </row>
    <row r="2976">
      <c r="A2976" s="97">
        <v>995.0</v>
      </c>
      <c r="B2976" s="97" t="s">
        <v>58</v>
      </c>
      <c r="C2976" s="97" t="s">
        <v>27</v>
      </c>
      <c r="D2976" s="97" t="s">
        <v>27</v>
      </c>
      <c r="E2976" s="98" t="s">
        <v>27</v>
      </c>
      <c r="F2976" s="98">
        <v>64.0</v>
      </c>
      <c r="G2976" s="98">
        <v>3090.0</v>
      </c>
      <c r="H2976" s="34">
        <v>24.0</v>
      </c>
      <c r="I2976" s="98" t="s">
        <v>59</v>
      </c>
      <c r="J2976" s="98">
        <v>32.0</v>
      </c>
      <c r="K2976" s="97" t="s">
        <v>35</v>
      </c>
      <c r="L2976" s="103">
        <v>595816.734</v>
      </c>
      <c r="M2976" s="103">
        <v>299.75</v>
      </c>
      <c r="N2976" s="97"/>
      <c r="O2976" s="104">
        <v>350.0</v>
      </c>
      <c r="P2976" s="103">
        <v>47189.6209999999</v>
      </c>
      <c r="Q2976" s="100"/>
      <c r="R2976" s="101">
        <v>719000.0</v>
      </c>
      <c r="S2976" s="74"/>
      <c r="T2976" s="74"/>
      <c r="U2976" s="74"/>
    </row>
    <row r="2977">
      <c r="A2977" s="97">
        <v>996.0</v>
      </c>
      <c r="B2977" s="97" t="s">
        <v>58</v>
      </c>
      <c r="C2977" s="97" t="s">
        <v>27</v>
      </c>
      <c r="D2977" s="97" t="s">
        <v>27</v>
      </c>
      <c r="E2977" s="98" t="s">
        <v>27</v>
      </c>
      <c r="F2977" s="98">
        <v>64.0</v>
      </c>
      <c r="G2977" s="98">
        <v>3090.0</v>
      </c>
      <c r="H2977" s="34">
        <v>24.0</v>
      </c>
      <c r="I2977" s="98" t="s">
        <v>59</v>
      </c>
      <c r="J2977" s="98">
        <v>32.0</v>
      </c>
      <c r="K2977" s="97" t="s">
        <v>36</v>
      </c>
      <c r="L2977" s="103">
        <v>292.707</v>
      </c>
      <c r="M2977" s="103">
        <v>2534.797</v>
      </c>
      <c r="N2977" s="97"/>
      <c r="O2977" s="104">
        <v>2.0</v>
      </c>
      <c r="P2977" s="103">
        <v>5035.962</v>
      </c>
      <c r="Q2977" s="100"/>
      <c r="R2977" s="101">
        <v>19000.0</v>
      </c>
      <c r="S2977" s="74"/>
      <c r="T2977" s="74"/>
      <c r="U2977" s="74"/>
    </row>
    <row r="2978">
      <c r="A2978" s="97">
        <v>997.0</v>
      </c>
      <c r="B2978" s="97" t="s">
        <v>58</v>
      </c>
      <c r="C2978" s="97" t="s">
        <v>27</v>
      </c>
      <c r="D2978" s="97" t="s">
        <v>27</v>
      </c>
      <c r="E2978" s="98" t="s">
        <v>27</v>
      </c>
      <c r="F2978" s="98">
        <v>64.0</v>
      </c>
      <c r="G2978" s="98">
        <v>3090.0</v>
      </c>
      <c r="H2978" s="34">
        <v>24.0</v>
      </c>
      <c r="I2978" s="98" t="s">
        <v>59</v>
      </c>
      <c r="J2978" s="98">
        <v>32.0</v>
      </c>
      <c r="K2978" s="97" t="s">
        <v>37</v>
      </c>
      <c r="L2978" s="103">
        <v>297350.242</v>
      </c>
      <c r="M2978" s="103">
        <v>328.39</v>
      </c>
      <c r="N2978" s="97"/>
      <c r="O2978" s="104">
        <v>24.0</v>
      </c>
      <c r="P2978" s="103">
        <v>49536.239</v>
      </c>
      <c r="Q2978" s="100"/>
      <c r="R2978" s="101">
        <v>464000.0</v>
      </c>
      <c r="S2978" s="74"/>
      <c r="T2978" s="74"/>
      <c r="U2978" s="74"/>
    </row>
    <row r="2979">
      <c r="A2979" s="97">
        <v>998.0</v>
      </c>
      <c r="B2979" s="97" t="s">
        <v>58</v>
      </c>
      <c r="C2979" s="97" t="s">
        <v>27</v>
      </c>
      <c r="D2979" s="97" t="s">
        <v>27</v>
      </c>
      <c r="E2979" s="98" t="s">
        <v>27</v>
      </c>
      <c r="F2979" s="98">
        <v>64.0</v>
      </c>
      <c r="G2979" s="98">
        <v>3090.0</v>
      </c>
      <c r="H2979" s="34">
        <v>24.0</v>
      </c>
      <c r="I2979" s="98" t="s">
        <v>59</v>
      </c>
      <c r="J2979" s="98">
        <v>32.0</v>
      </c>
      <c r="K2979" s="97" t="s">
        <v>38</v>
      </c>
      <c r="L2979" s="103">
        <v>596924.717</v>
      </c>
      <c r="M2979" s="103">
        <v>410.791</v>
      </c>
      <c r="N2979" s="97"/>
      <c r="O2979" s="104">
        <v>370.0</v>
      </c>
      <c r="P2979" s="103">
        <v>114179.013999999</v>
      </c>
      <c r="Q2979" s="100"/>
      <c r="R2979" s="101">
        <v>798000.0</v>
      </c>
      <c r="S2979" s="74"/>
      <c r="T2979" s="74"/>
      <c r="U2979" s="74"/>
    </row>
    <row r="2980">
      <c r="A2980" s="97">
        <v>999.0</v>
      </c>
      <c r="B2980" s="97" t="s">
        <v>58</v>
      </c>
      <c r="C2980" s="97" t="s">
        <v>27</v>
      </c>
      <c r="D2980" s="97" t="s">
        <v>27</v>
      </c>
      <c r="E2980" s="98" t="s">
        <v>27</v>
      </c>
      <c r="F2980" s="98">
        <v>64.0</v>
      </c>
      <c r="G2980" s="98">
        <v>3090.0</v>
      </c>
      <c r="H2980" s="34">
        <v>24.0</v>
      </c>
      <c r="I2980" s="98" t="s">
        <v>59</v>
      </c>
      <c r="J2980" s="98">
        <v>32.0</v>
      </c>
      <c r="K2980" s="97" t="s">
        <v>39</v>
      </c>
      <c r="L2980" s="103">
        <v>298451.605</v>
      </c>
      <c r="M2980" s="103">
        <v>295.3</v>
      </c>
      <c r="N2980" s="97"/>
      <c r="O2980" s="104">
        <v>24.0</v>
      </c>
      <c r="P2980" s="103">
        <v>347172.946999999</v>
      </c>
      <c r="Q2980" s="100"/>
      <c r="R2980" s="101">
        <v>713000.0</v>
      </c>
      <c r="S2980" s="74"/>
      <c r="T2980" s="74"/>
      <c r="U2980" s="74"/>
    </row>
    <row r="2981">
      <c r="A2981" s="97">
        <v>1000.0</v>
      </c>
      <c r="B2981" s="97" t="s">
        <v>58</v>
      </c>
      <c r="C2981" s="97" t="s">
        <v>27</v>
      </c>
      <c r="D2981" s="97" t="s">
        <v>27</v>
      </c>
      <c r="E2981" s="98" t="s">
        <v>27</v>
      </c>
      <c r="F2981" s="98">
        <v>64.0</v>
      </c>
      <c r="G2981" s="98">
        <v>3090.0</v>
      </c>
      <c r="H2981" s="34">
        <v>24.0</v>
      </c>
      <c r="I2981" s="98" t="s">
        <v>59</v>
      </c>
      <c r="J2981" s="98">
        <v>32.0</v>
      </c>
      <c r="K2981" s="97" t="s">
        <v>40</v>
      </c>
      <c r="L2981" s="103">
        <v>607736.11</v>
      </c>
      <c r="M2981" s="103">
        <v>44146.441</v>
      </c>
      <c r="N2981" s="97"/>
      <c r="O2981" s="104">
        <v>76.0</v>
      </c>
      <c r="P2981" s="103">
        <v>43136.0849999999</v>
      </c>
      <c r="Q2981" s="100"/>
      <c r="R2981" s="101">
        <v>782000.0</v>
      </c>
      <c r="S2981" s="74"/>
      <c r="T2981" s="74"/>
      <c r="U2981" s="74"/>
    </row>
    <row r="2982">
      <c r="A2982" s="97">
        <v>1001.0</v>
      </c>
      <c r="B2982" s="97" t="s">
        <v>58</v>
      </c>
      <c r="C2982" s="97" t="s">
        <v>27</v>
      </c>
      <c r="D2982" s="97" t="s">
        <v>27</v>
      </c>
      <c r="E2982" s="98" t="s">
        <v>27</v>
      </c>
      <c r="F2982" s="98">
        <v>64.0</v>
      </c>
      <c r="G2982" s="98">
        <v>3090.0</v>
      </c>
      <c r="H2982" s="34">
        <v>24.0</v>
      </c>
      <c r="I2982" s="98" t="s">
        <v>59</v>
      </c>
      <c r="J2982" s="98">
        <v>32.0</v>
      </c>
      <c r="K2982" s="97" t="s">
        <v>41</v>
      </c>
      <c r="L2982" s="103">
        <v>11432.394</v>
      </c>
      <c r="M2982" s="103">
        <v>32344.633</v>
      </c>
      <c r="N2982" s="97"/>
      <c r="O2982" s="104">
        <v>28.0</v>
      </c>
      <c r="P2982" s="103">
        <v>2698.286</v>
      </c>
      <c r="Q2982" s="100"/>
      <c r="R2982" s="101">
        <v>198000.0</v>
      </c>
      <c r="S2982" s="74"/>
      <c r="T2982" s="74"/>
      <c r="U2982" s="74"/>
    </row>
    <row r="2983">
      <c r="A2983" s="97">
        <v>1002.0</v>
      </c>
      <c r="B2983" s="97" t="s">
        <v>58</v>
      </c>
      <c r="C2983" s="97" t="s">
        <v>27</v>
      </c>
      <c r="D2983" s="97" t="s">
        <v>27</v>
      </c>
      <c r="E2983" s="98" t="s">
        <v>27</v>
      </c>
      <c r="F2983" s="98">
        <v>64.0</v>
      </c>
      <c r="G2983" s="98">
        <v>3090.0</v>
      </c>
      <c r="H2983" s="34">
        <v>24.0</v>
      </c>
      <c r="I2983" s="98" t="s">
        <v>59</v>
      </c>
      <c r="J2983" s="98">
        <v>32.0</v>
      </c>
      <c r="K2983" s="97" t="s">
        <v>42</v>
      </c>
      <c r="L2983" s="103">
        <v>297288.922</v>
      </c>
      <c r="M2983" s="103">
        <v>272.165</v>
      </c>
      <c r="N2983" s="97"/>
      <c r="O2983" s="104">
        <v>334.0</v>
      </c>
      <c r="P2983" s="103">
        <v>13084.386</v>
      </c>
      <c r="Q2983" s="100"/>
      <c r="R2983" s="101">
        <v>418000.0</v>
      </c>
      <c r="S2983" s="74"/>
      <c r="T2983" s="74"/>
      <c r="U2983" s="74"/>
    </row>
    <row r="2984">
      <c r="A2984" s="97">
        <v>1003.0</v>
      </c>
      <c r="B2984" s="97" t="s">
        <v>58</v>
      </c>
      <c r="C2984" s="97" t="s">
        <v>27</v>
      </c>
      <c r="D2984" s="97" t="s">
        <v>27</v>
      </c>
      <c r="E2984" s="98" t="s">
        <v>27</v>
      </c>
      <c r="F2984" s="98">
        <v>64.0</v>
      </c>
      <c r="G2984" s="98">
        <v>3090.0</v>
      </c>
      <c r="H2984" s="34">
        <v>24.0</v>
      </c>
      <c r="I2984" s="98" t="s">
        <v>59</v>
      </c>
      <c r="J2984" s="98">
        <v>32.0</v>
      </c>
      <c r="K2984" s="97" t="s">
        <v>43</v>
      </c>
      <c r="L2984" s="99"/>
      <c r="M2984" s="99"/>
      <c r="N2984" s="97"/>
      <c r="O2984" s="98"/>
      <c r="P2984" s="99"/>
      <c r="Q2984" s="100"/>
      <c r="R2984" s="105"/>
      <c r="S2984" s="74"/>
      <c r="T2984" s="74"/>
      <c r="U2984" s="74"/>
    </row>
    <row r="2985">
      <c r="A2985" s="97">
        <v>1004.0</v>
      </c>
      <c r="B2985" s="97" t="s">
        <v>58</v>
      </c>
      <c r="C2985" s="97" t="s">
        <v>27</v>
      </c>
      <c r="D2985" s="97" t="s">
        <v>27</v>
      </c>
      <c r="E2985" s="98" t="s">
        <v>27</v>
      </c>
      <c r="F2985" s="98">
        <v>64.0</v>
      </c>
      <c r="G2985" s="98">
        <v>3090.0</v>
      </c>
      <c r="H2985" s="34">
        <v>24.0</v>
      </c>
      <c r="I2985" s="98" t="s">
        <v>59</v>
      </c>
      <c r="J2985" s="98">
        <v>32.0</v>
      </c>
      <c r="K2985" s="97" t="s">
        <v>44</v>
      </c>
      <c r="L2985" s="103">
        <v>469.64</v>
      </c>
      <c r="M2985" s="103">
        <v>4920.984</v>
      </c>
      <c r="N2985" s="97"/>
      <c r="O2985" s="104">
        <v>8.0</v>
      </c>
      <c r="P2985" s="103">
        <v>26191.881</v>
      </c>
      <c r="Q2985" s="100"/>
      <c r="R2985" s="101">
        <v>50000.0</v>
      </c>
      <c r="S2985" s="74"/>
      <c r="T2985" s="74"/>
      <c r="U2985" s="74"/>
    </row>
    <row r="2986">
      <c r="A2986" s="97">
        <v>1005.0</v>
      </c>
      <c r="B2986" s="97" t="s">
        <v>58</v>
      </c>
      <c r="C2986" s="97" t="s">
        <v>27</v>
      </c>
      <c r="D2986" s="97" t="s">
        <v>27</v>
      </c>
      <c r="E2986" s="98" t="s">
        <v>27</v>
      </c>
      <c r="F2986" s="98">
        <v>64.0</v>
      </c>
      <c r="G2986" s="98">
        <v>3090.0</v>
      </c>
      <c r="H2986" s="34">
        <v>24.0</v>
      </c>
      <c r="I2986" s="98" t="s">
        <v>59</v>
      </c>
      <c r="J2986" s="98">
        <v>32.0</v>
      </c>
      <c r="K2986" s="97" t="s">
        <v>45</v>
      </c>
      <c r="L2986" s="103">
        <v>3796.098</v>
      </c>
      <c r="M2986" s="103">
        <v>4141.607</v>
      </c>
      <c r="N2986" s="97"/>
      <c r="O2986" s="104">
        <v>20.0</v>
      </c>
      <c r="P2986" s="103">
        <v>10525.3979999999</v>
      </c>
      <c r="Q2986" s="100"/>
      <c r="R2986" s="101">
        <v>109000.0</v>
      </c>
      <c r="S2986" s="74"/>
      <c r="T2986" s="74"/>
      <c r="U2986" s="74"/>
    </row>
    <row r="2987">
      <c r="A2987" s="97">
        <v>1006.0</v>
      </c>
      <c r="B2987" s="97" t="s">
        <v>58</v>
      </c>
      <c r="C2987" s="97" t="s">
        <v>27</v>
      </c>
      <c r="D2987" s="97" t="s">
        <v>27</v>
      </c>
      <c r="E2987" s="98" t="s">
        <v>27</v>
      </c>
      <c r="F2987" s="98">
        <v>64.0</v>
      </c>
      <c r="G2987" s="98">
        <v>3090.0</v>
      </c>
      <c r="H2987" s="34">
        <v>24.0</v>
      </c>
      <c r="I2987" s="98" t="s">
        <v>59</v>
      </c>
      <c r="J2987" s="98">
        <v>32.0</v>
      </c>
      <c r="K2987" s="97" t="s">
        <v>46</v>
      </c>
      <c r="L2987" s="103"/>
      <c r="M2987" s="103"/>
      <c r="N2987" s="97"/>
      <c r="O2987" s="104"/>
      <c r="P2987" s="103"/>
      <c r="Q2987" s="100"/>
      <c r="R2987" s="105"/>
      <c r="S2987" s="74"/>
      <c r="T2987" s="74"/>
      <c r="U2987" s="74"/>
    </row>
    <row r="2988">
      <c r="A2988" s="97">
        <v>1007.0</v>
      </c>
      <c r="B2988" s="97" t="s">
        <v>58</v>
      </c>
      <c r="C2988" s="97" t="s">
        <v>27</v>
      </c>
      <c r="D2988" s="97" t="s">
        <v>27</v>
      </c>
      <c r="E2988" s="98" t="s">
        <v>27</v>
      </c>
      <c r="F2988" s="98">
        <v>64.0</v>
      </c>
      <c r="G2988" s="98">
        <v>3090.0</v>
      </c>
      <c r="H2988" s="34">
        <v>24.0</v>
      </c>
      <c r="I2988" s="98" t="s">
        <v>59</v>
      </c>
      <c r="J2988" s="98">
        <v>32.0</v>
      </c>
      <c r="K2988" s="97" t="s">
        <v>47</v>
      </c>
      <c r="L2988" s="103">
        <v>96768.592</v>
      </c>
      <c r="M2988" s="103">
        <v>89651.986</v>
      </c>
      <c r="N2988" s="97"/>
      <c r="O2988" s="104">
        <v>18.0</v>
      </c>
      <c r="P2988" s="103">
        <v>276673.304999999</v>
      </c>
      <c r="Q2988" s="100"/>
      <c r="R2988" s="101">
        <v>1316000.0</v>
      </c>
      <c r="S2988" s="74"/>
      <c r="T2988" s="74"/>
      <c r="U2988" s="74"/>
    </row>
    <row r="2989">
      <c r="A2989" s="97">
        <v>1008.0</v>
      </c>
      <c r="B2989" s="97" t="s">
        <v>58</v>
      </c>
      <c r="C2989" s="97" t="s">
        <v>27</v>
      </c>
      <c r="D2989" s="97" t="s">
        <v>27</v>
      </c>
      <c r="E2989" s="98" t="s">
        <v>27</v>
      </c>
      <c r="F2989" s="98">
        <v>64.0</v>
      </c>
      <c r="G2989" s="98">
        <v>3090.0</v>
      </c>
      <c r="H2989" s="34">
        <v>24.0</v>
      </c>
      <c r="I2989" s="98" t="s">
        <v>59</v>
      </c>
      <c r="J2989" s="98">
        <v>32.0</v>
      </c>
      <c r="K2989" s="97" t="s">
        <v>48</v>
      </c>
      <c r="L2989" s="103">
        <v>3300321.792</v>
      </c>
      <c r="M2989" s="103">
        <v>783883.845</v>
      </c>
      <c r="N2989" s="97"/>
      <c r="O2989" s="104">
        <v>29.0</v>
      </c>
      <c r="P2989" s="103">
        <v>77108.71</v>
      </c>
      <c r="Q2989" s="100"/>
      <c r="R2989" s="101">
        <v>5339000.0</v>
      </c>
      <c r="S2989" s="74"/>
      <c r="T2989" s="74"/>
      <c r="U2989" s="74"/>
    </row>
    <row r="2990">
      <c r="A2990" s="97">
        <v>1009.0</v>
      </c>
      <c r="B2990" s="97" t="s">
        <v>58</v>
      </c>
      <c r="C2990" s="97" t="s">
        <v>27</v>
      </c>
      <c r="D2990" s="97" t="s">
        <v>27</v>
      </c>
      <c r="E2990" s="98" t="s">
        <v>27</v>
      </c>
      <c r="F2990" s="98">
        <v>64.0</v>
      </c>
      <c r="G2990" s="98">
        <v>3090.0</v>
      </c>
      <c r="H2990" s="34">
        <v>24.0</v>
      </c>
      <c r="I2990" s="98" t="s">
        <v>59</v>
      </c>
      <c r="J2990" s="98">
        <v>32.0</v>
      </c>
      <c r="K2990" s="97" t="s">
        <v>49</v>
      </c>
      <c r="L2990" s="103">
        <v>321.801</v>
      </c>
      <c r="M2990" s="103">
        <v>2666.381</v>
      </c>
      <c r="N2990" s="97"/>
      <c r="O2990" s="104">
        <v>6.0</v>
      </c>
      <c r="P2990" s="103">
        <v>124959.447</v>
      </c>
      <c r="Q2990" s="100"/>
      <c r="R2990" s="101">
        <v>143000.0</v>
      </c>
      <c r="S2990" s="74"/>
      <c r="T2990" s="74"/>
      <c r="U2990" s="74"/>
    </row>
    <row r="2991">
      <c r="A2991" s="97">
        <v>1010.0</v>
      </c>
      <c r="B2991" s="97" t="s">
        <v>58</v>
      </c>
      <c r="C2991" s="97" t="s">
        <v>27</v>
      </c>
      <c r="D2991" s="97" t="s">
        <v>27</v>
      </c>
      <c r="E2991" s="98" t="s">
        <v>27</v>
      </c>
      <c r="F2991" s="98">
        <v>64.0</v>
      </c>
      <c r="G2991" s="98">
        <v>3090.0</v>
      </c>
      <c r="H2991" s="34">
        <v>24.0</v>
      </c>
      <c r="I2991" s="98" t="s">
        <v>59</v>
      </c>
      <c r="J2991" s="98">
        <v>32.0</v>
      </c>
      <c r="K2991" s="97" t="s">
        <v>50</v>
      </c>
      <c r="L2991" s="103">
        <v>270553.172</v>
      </c>
      <c r="M2991" s="103">
        <v>322402.595</v>
      </c>
      <c r="N2991" s="97"/>
      <c r="O2991" s="104">
        <v>31.0</v>
      </c>
      <c r="P2991" s="103">
        <v>217939.741999999</v>
      </c>
      <c r="Q2991" s="100"/>
      <c r="R2991" s="101">
        <v>5585000.0</v>
      </c>
      <c r="S2991" s="74"/>
      <c r="T2991" s="74"/>
      <c r="U2991" s="74"/>
    </row>
    <row r="2992">
      <c r="A2992" s="97">
        <v>1011.0</v>
      </c>
      <c r="B2992" s="97" t="s">
        <v>58</v>
      </c>
      <c r="C2992" s="97" t="s">
        <v>27</v>
      </c>
      <c r="D2992" s="97" t="s">
        <v>27</v>
      </c>
      <c r="E2992" s="98" t="s">
        <v>27</v>
      </c>
      <c r="F2992" s="98">
        <v>64.0</v>
      </c>
      <c r="G2992" s="98">
        <v>3090.0</v>
      </c>
      <c r="H2992" s="34">
        <v>24.0</v>
      </c>
      <c r="I2992" s="98" t="s">
        <v>59</v>
      </c>
      <c r="J2992" s="98">
        <v>32.0</v>
      </c>
      <c r="K2992" s="97" t="s">
        <v>51</v>
      </c>
      <c r="L2992" s="99"/>
      <c r="M2992" s="99"/>
      <c r="N2992" s="97"/>
      <c r="O2992" s="98"/>
      <c r="P2992" s="99"/>
      <c r="Q2992" s="100"/>
      <c r="R2992" s="105"/>
      <c r="S2992" s="74"/>
      <c r="T2992" s="74"/>
      <c r="U2992" s="74"/>
    </row>
    <row r="2993">
      <c r="A2993" s="97">
        <v>1012.0</v>
      </c>
      <c r="B2993" s="97" t="s">
        <v>58</v>
      </c>
      <c r="C2993" s="97" t="s">
        <v>27</v>
      </c>
      <c r="D2993" s="97" t="s">
        <v>27</v>
      </c>
      <c r="E2993" s="98" t="s">
        <v>27</v>
      </c>
      <c r="F2993" s="98">
        <v>64.0</v>
      </c>
      <c r="G2993" s="98">
        <v>3090.0</v>
      </c>
      <c r="H2993" s="34">
        <v>24.0</v>
      </c>
      <c r="I2993" s="98" t="s">
        <v>59</v>
      </c>
      <c r="J2993" s="98">
        <v>32.0</v>
      </c>
      <c r="K2993" s="97" t="s">
        <v>52</v>
      </c>
      <c r="L2993" s="99"/>
      <c r="M2993" s="99"/>
      <c r="N2993" s="97"/>
      <c r="O2993" s="98"/>
      <c r="P2993" s="99"/>
      <c r="Q2993" s="100"/>
      <c r="R2993" s="105"/>
      <c r="S2993" s="74"/>
      <c r="T2993" s="74"/>
      <c r="U2993" s="74"/>
    </row>
    <row r="2994">
      <c r="A2994" s="97">
        <v>1013.0</v>
      </c>
      <c r="B2994" s="97" t="s">
        <v>58</v>
      </c>
      <c r="C2994" s="97" t="s">
        <v>27</v>
      </c>
      <c r="D2994" s="97" t="s">
        <v>27</v>
      </c>
      <c r="E2994" s="98" t="s">
        <v>27</v>
      </c>
      <c r="F2994" s="98">
        <v>64.0</v>
      </c>
      <c r="G2994" s="98">
        <v>3090.0</v>
      </c>
      <c r="H2994" s="34">
        <v>24.0</v>
      </c>
      <c r="I2994" s="98" t="s">
        <v>59</v>
      </c>
      <c r="J2994" s="98">
        <v>64.0</v>
      </c>
      <c r="K2994" s="97" t="s">
        <v>31</v>
      </c>
      <c r="L2994" s="103">
        <v>873.268</v>
      </c>
      <c r="M2994" s="103">
        <v>256.836</v>
      </c>
      <c r="N2994" s="97"/>
      <c r="O2994" s="104">
        <v>4.0</v>
      </c>
      <c r="P2994" s="103">
        <v>150040.997999999</v>
      </c>
      <c r="Q2994" s="100"/>
      <c r="R2994" s="101">
        <v>162000.0</v>
      </c>
      <c r="S2994" s="74"/>
      <c r="T2994" s="74"/>
      <c r="U2994" s="74"/>
    </row>
    <row r="2995">
      <c r="A2995" s="97">
        <v>1014.0</v>
      </c>
      <c r="B2995" s="97" t="s">
        <v>58</v>
      </c>
      <c r="C2995" s="97" t="s">
        <v>27</v>
      </c>
      <c r="D2995" s="97" t="s">
        <v>27</v>
      </c>
      <c r="E2995" s="98" t="s">
        <v>27</v>
      </c>
      <c r="F2995" s="98">
        <v>64.0</v>
      </c>
      <c r="G2995" s="98">
        <v>3090.0</v>
      </c>
      <c r="H2995" s="34">
        <v>24.0</v>
      </c>
      <c r="I2995" s="98" t="s">
        <v>59</v>
      </c>
      <c r="J2995" s="98">
        <v>64.0</v>
      </c>
      <c r="K2995" s="97" t="s">
        <v>32</v>
      </c>
      <c r="L2995" s="103">
        <v>141804.902</v>
      </c>
      <c r="M2995" s="103">
        <v>159413.401</v>
      </c>
      <c r="N2995" s="97"/>
      <c r="O2995" s="104">
        <v>102.0</v>
      </c>
      <c r="P2995" s="103">
        <v>3141911.74099999</v>
      </c>
      <c r="Q2995" s="100"/>
      <c r="R2995" s="101">
        <v>4318000.0</v>
      </c>
      <c r="S2995" s="74"/>
      <c r="T2995" s="74"/>
      <c r="U2995" s="74"/>
    </row>
    <row r="2996">
      <c r="A2996" s="97">
        <v>1015.0</v>
      </c>
      <c r="B2996" s="97" t="s">
        <v>58</v>
      </c>
      <c r="C2996" s="97" t="s">
        <v>27</v>
      </c>
      <c r="D2996" s="97" t="s">
        <v>27</v>
      </c>
      <c r="E2996" s="98" t="s">
        <v>27</v>
      </c>
      <c r="F2996" s="98">
        <v>64.0</v>
      </c>
      <c r="G2996" s="98">
        <v>3090.0</v>
      </c>
      <c r="H2996" s="34">
        <v>24.0</v>
      </c>
      <c r="I2996" s="98" t="s">
        <v>59</v>
      </c>
      <c r="J2996" s="98">
        <v>64.0</v>
      </c>
      <c r="K2996" s="97" t="s">
        <v>33</v>
      </c>
      <c r="L2996" s="103">
        <v>3414469.81</v>
      </c>
      <c r="M2996" s="103">
        <v>24868.017</v>
      </c>
      <c r="N2996" s="97"/>
      <c r="O2996" s="104">
        <v>12.0</v>
      </c>
      <c r="P2996" s="103">
        <v>59480.908</v>
      </c>
      <c r="Q2996" s="100"/>
      <c r="R2996" s="106">
        <v>3680000.0</v>
      </c>
      <c r="S2996" s="74"/>
      <c r="T2996" s="74"/>
      <c r="U2996" s="74"/>
    </row>
    <row r="2997">
      <c r="A2997" s="97">
        <v>1016.0</v>
      </c>
      <c r="B2997" s="97" t="s">
        <v>58</v>
      </c>
      <c r="C2997" s="97" t="s">
        <v>27</v>
      </c>
      <c r="D2997" s="97" t="s">
        <v>27</v>
      </c>
      <c r="E2997" s="98" t="s">
        <v>27</v>
      </c>
      <c r="F2997" s="98">
        <v>64.0</v>
      </c>
      <c r="G2997" s="98">
        <v>3090.0</v>
      </c>
      <c r="H2997" s="34">
        <v>24.0</v>
      </c>
      <c r="I2997" s="98" t="s">
        <v>59</v>
      </c>
      <c r="J2997" s="98">
        <v>64.0</v>
      </c>
      <c r="K2997" s="97" t="s">
        <v>34</v>
      </c>
      <c r="L2997" s="103">
        <v>288511.846</v>
      </c>
      <c r="M2997" s="103">
        <v>767965.267</v>
      </c>
      <c r="N2997" s="97"/>
      <c r="O2997" s="104">
        <v>188.0</v>
      </c>
      <c r="P2997" s="103">
        <v>102200.964</v>
      </c>
      <c r="Q2997" s="100"/>
      <c r="R2997" s="106">
        <v>7619000.0</v>
      </c>
      <c r="S2997" s="74"/>
      <c r="T2997" s="74"/>
      <c r="U2997" s="74"/>
    </row>
    <row r="2998">
      <c r="A2998" s="97">
        <v>1017.0</v>
      </c>
      <c r="B2998" s="97" t="s">
        <v>58</v>
      </c>
      <c r="C2998" s="97" t="s">
        <v>27</v>
      </c>
      <c r="D2998" s="97" t="s">
        <v>27</v>
      </c>
      <c r="E2998" s="98" t="s">
        <v>27</v>
      </c>
      <c r="F2998" s="98">
        <v>64.0</v>
      </c>
      <c r="G2998" s="98">
        <v>3090.0</v>
      </c>
      <c r="H2998" s="34">
        <v>24.0</v>
      </c>
      <c r="I2998" s="98" t="s">
        <v>59</v>
      </c>
      <c r="J2998" s="98">
        <v>64.0</v>
      </c>
      <c r="K2998" s="97" t="s">
        <v>35</v>
      </c>
      <c r="L2998" s="103">
        <v>2279300.663</v>
      </c>
      <c r="M2998" s="103">
        <v>297.028</v>
      </c>
      <c r="N2998" s="97"/>
      <c r="O2998" s="104">
        <v>350.0</v>
      </c>
      <c r="P2998" s="103">
        <v>116204.532</v>
      </c>
      <c r="Q2998" s="100"/>
      <c r="R2998" s="101">
        <v>1891000.0</v>
      </c>
      <c r="S2998" s="74"/>
      <c r="T2998" s="74"/>
      <c r="U2998" s="74"/>
    </row>
    <row r="2999">
      <c r="A2999" s="97">
        <v>1018.0</v>
      </c>
      <c r="B2999" s="97" t="s">
        <v>58</v>
      </c>
      <c r="C2999" s="97" t="s">
        <v>27</v>
      </c>
      <c r="D2999" s="97" t="s">
        <v>27</v>
      </c>
      <c r="E2999" s="98" t="s">
        <v>27</v>
      </c>
      <c r="F2999" s="98">
        <v>64.0</v>
      </c>
      <c r="G2999" s="98">
        <v>3090.0</v>
      </c>
      <c r="H2999" s="34">
        <v>24.0</v>
      </c>
      <c r="I2999" s="98" t="s">
        <v>59</v>
      </c>
      <c r="J2999" s="98">
        <v>64.0</v>
      </c>
      <c r="K2999" s="97" t="s">
        <v>36</v>
      </c>
      <c r="L2999" s="103">
        <v>297.507</v>
      </c>
      <c r="M2999" s="103">
        <v>4828.753</v>
      </c>
      <c r="N2999" s="97"/>
      <c r="O2999" s="104">
        <v>2.0</v>
      </c>
      <c r="P2999" s="103">
        <v>10011.466</v>
      </c>
      <c r="Q2999" s="100"/>
      <c r="R2999" s="101">
        <v>31000.0</v>
      </c>
      <c r="S2999" s="74"/>
      <c r="T2999" s="74"/>
      <c r="U2999" s="74"/>
    </row>
    <row r="3000">
      <c r="A3000" s="97">
        <v>1019.0</v>
      </c>
      <c r="B3000" s="97" t="s">
        <v>58</v>
      </c>
      <c r="C3000" s="97" t="s">
        <v>27</v>
      </c>
      <c r="D3000" s="97" t="s">
        <v>27</v>
      </c>
      <c r="E3000" s="98" t="s">
        <v>27</v>
      </c>
      <c r="F3000" s="98">
        <v>64.0</v>
      </c>
      <c r="G3000" s="98">
        <v>3090.0</v>
      </c>
      <c r="H3000" s="34">
        <v>24.0</v>
      </c>
      <c r="I3000" s="98" t="s">
        <v>59</v>
      </c>
      <c r="J3000" s="98">
        <v>64.0</v>
      </c>
      <c r="K3000" s="97" t="s">
        <v>37</v>
      </c>
      <c r="L3000" s="103">
        <v>1139180.901</v>
      </c>
      <c r="M3000" s="103">
        <v>326.855</v>
      </c>
      <c r="N3000" s="97"/>
      <c r="O3000" s="104">
        <v>24.0</v>
      </c>
      <c r="P3000" s="103">
        <v>121595.615</v>
      </c>
      <c r="Q3000" s="100"/>
      <c r="R3000" s="101">
        <v>1154000.0</v>
      </c>
      <c r="S3000" s="74"/>
      <c r="T3000" s="74"/>
      <c r="U3000" s="74"/>
    </row>
    <row r="3001">
      <c r="A3001" s="97">
        <v>1020.0</v>
      </c>
      <c r="B3001" s="97" t="s">
        <v>58</v>
      </c>
      <c r="C3001" s="97" t="s">
        <v>27</v>
      </c>
      <c r="D3001" s="97" t="s">
        <v>27</v>
      </c>
      <c r="E3001" s="98" t="s">
        <v>27</v>
      </c>
      <c r="F3001" s="98">
        <v>64.0</v>
      </c>
      <c r="G3001" s="98">
        <v>3090.0</v>
      </c>
      <c r="H3001" s="34">
        <v>24.0</v>
      </c>
      <c r="I3001" s="98" t="s">
        <v>59</v>
      </c>
      <c r="J3001" s="98">
        <v>64.0</v>
      </c>
      <c r="K3001" s="97" t="s">
        <v>38</v>
      </c>
      <c r="L3001" s="103">
        <v>2277003.597</v>
      </c>
      <c r="M3001" s="103">
        <v>397.99</v>
      </c>
      <c r="N3001" s="97"/>
      <c r="O3001" s="104">
        <v>370.0</v>
      </c>
      <c r="P3001" s="103">
        <v>252279.682</v>
      </c>
      <c r="Q3001" s="100"/>
      <c r="R3001" s="101">
        <v>2030000.0</v>
      </c>
      <c r="S3001" s="74"/>
      <c r="T3001" s="74"/>
      <c r="U3001" s="74"/>
    </row>
    <row r="3002">
      <c r="A3002" s="97">
        <v>1021.0</v>
      </c>
      <c r="B3002" s="97" t="s">
        <v>58</v>
      </c>
      <c r="C3002" s="97" t="s">
        <v>27</v>
      </c>
      <c r="D3002" s="97" t="s">
        <v>27</v>
      </c>
      <c r="E3002" s="98" t="s">
        <v>27</v>
      </c>
      <c r="F3002" s="98">
        <v>64.0</v>
      </c>
      <c r="G3002" s="98">
        <v>3090.0</v>
      </c>
      <c r="H3002" s="34">
        <v>24.0</v>
      </c>
      <c r="I3002" s="98" t="s">
        <v>59</v>
      </c>
      <c r="J3002" s="98">
        <v>64.0</v>
      </c>
      <c r="K3002" s="97" t="s">
        <v>39</v>
      </c>
      <c r="L3002" s="103">
        <v>2351466.378</v>
      </c>
      <c r="M3002" s="103">
        <v>293.027</v>
      </c>
      <c r="N3002" s="97"/>
      <c r="O3002" s="104">
        <v>24.0</v>
      </c>
      <c r="P3002" s="103">
        <v>726610.898999999</v>
      </c>
      <c r="Q3002" s="100"/>
      <c r="R3002" s="106">
        <v>2371000.0</v>
      </c>
      <c r="S3002" s="74"/>
      <c r="T3002" s="74"/>
      <c r="U3002" s="74"/>
    </row>
    <row r="3003">
      <c r="A3003" s="97">
        <v>1022.0</v>
      </c>
      <c r="B3003" s="97" t="s">
        <v>58</v>
      </c>
      <c r="C3003" s="97" t="s">
        <v>27</v>
      </c>
      <c r="D3003" s="97" t="s">
        <v>27</v>
      </c>
      <c r="E3003" s="98" t="s">
        <v>27</v>
      </c>
      <c r="F3003" s="98">
        <v>64.0</v>
      </c>
      <c r="G3003" s="98">
        <v>3090.0</v>
      </c>
      <c r="H3003" s="34">
        <v>24.0</v>
      </c>
      <c r="I3003" s="98" t="s">
        <v>59</v>
      </c>
      <c r="J3003" s="98">
        <v>64.0</v>
      </c>
      <c r="K3003" s="97" t="s">
        <v>40</v>
      </c>
      <c r="L3003" s="103">
        <v>2296129.006</v>
      </c>
      <c r="M3003" s="103">
        <v>135253.459</v>
      </c>
      <c r="N3003" s="97"/>
      <c r="O3003" s="104">
        <v>76.0</v>
      </c>
      <c r="P3003" s="103">
        <v>86605.043</v>
      </c>
      <c r="Q3003" s="100"/>
      <c r="R3003" s="106">
        <v>2173000.0</v>
      </c>
      <c r="S3003" s="74"/>
      <c r="T3003" s="74"/>
      <c r="U3003" s="74"/>
    </row>
    <row r="3004">
      <c r="A3004" s="97">
        <v>1023.0</v>
      </c>
      <c r="B3004" s="97" t="s">
        <v>58</v>
      </c>
      <c r="C3004" s="97" t="s">
        <v>27</v>
      </c>
      <c r="D3004" s="97" t="s">
        <v>27</v>
      </c>
      <c r="E3004" s="98" t="s">
        <v>27</v>
      </c>
      <c r="F3004" s="98">
        <v>64.0</v>
      </c>
      <c r="G3004" s="98">
        <v>3090.0</v>
      </c>
      <c r="H3004" s="34">
        <v>24.0</v>
      </c>
      <c r="I3004" s="98" t="s">
        <v>59</v>
      </c>
      <c r="J3004" s="98">
        <v>64.0</v>
      </c>
      <c r="K3004" s="97" t="s">
        <v>41</v>
      </c>
      <c r="L3004" s="103">
        <v>21481.913</v>
      </c>
      <c r="M3004" s="103">
        <v>104294.14</v>
      </c>
      <c r="N3004" s="97"/>
      <c r="O3004" s="104">
        <v>31.0</v>
      </c>
      <c r="P3004" s="103">
        <v>5153.42399999999</v>
      </c>
      <c r="Q3004" s="100"/>
      <c r="R3004" s="101">
        <v>388000.0</v>
      </c>
      <c r="S3004" s="74"/>
      <c r="T3004" s="74"/>
      <c r="U3004" s="74"/>
    </row>
    <row r="3005">
      <c r="A3005" s="97">
        <v>1024.0</v>
      </c>
      <c r="B3005" s="97" t="s">
        <v>58</v>
      </c>
      <c r="C3005" s="97" t="s">
        <v>27</v>
      </c>
      <c r="D3005" s="97" t="s">
        <v>27</v>
      </c>
      <c r="E3005" s="98" t="s">
        <v>27</v>
      </c>
      <c r="F3005" s="98">
        <v>64.0</v>
      </c>
      <c r="G3005" s="98">
        <v>3090.0</v>
      </c>
      <c r="H3005" s="34">
        <v>24.0</v>
      </c>
      <c r="I3005" s="98" t="s">
        <v>59</v>
      </c>
      <c r="J3005" s="98">
        <v>64.0</v>
      </c>
      <c r="K3005" s="97" t="s">
        <v>42</v>
      </c>
      <c r="L3005" s="103">
        <v>1135000.83</v>
      </c>
      <c r="M3005" s="103">
        <v>274.695</v>
      </c>
      <c r="N3005" s="97"/>
      <c r="O3005" s="104">
        <v>334.0</v>
      </c>
      <c r="P3005" s="103">
        <v>25234.4259999999</v>
      </c>
      <c r="Q3005" s="100"/>
      <c r="R3005" s="101">
        <v>1041000.0</v>
      </c>
      <c r="S3005" s="74"/>
      <c r="T3005" s="74"/>
      <c r="U3005" s="74"/>
    </row>
    <row r="3006">
      <c r="A3006" s="97">
        <v>1025.0</v>
      </c>
      <c r="B3006" s="97" t="s">
        <v>58</v>
      </c>
      <c r="C3006" s="97" t="s">
        <v>27</v>
      </c>
      <c r="D3006" s="97" t="s">
        <v>27</v>
      </c>
      <c r="E3006" s="98" t="s">
        <v>27</v>
      </c>
      <c r="F3006" s="98">
        <v>64.0</v>
      </c>
      <c r="G3006" s="98">
        <v>3090.0</v>
      </c>
      <c r="H3006" s="34">
        <v>24.0</v>
      </c>
      <c r="I3006" s="98" t="s">
        <v>59</v>
      </c>
      <c r="J3006" s="98">
        <v>64.0</v>
      </c>
      <c r="K3006" s="97" t="s">
        <v>43</v>
      </c>
      <c r="L3006" s="99"/>
      <c r="M3006" s="99"/>
      <c r="N3006" s="97"/>
      <c r="O3006" s="98"/>
      <c r="P3006" s="99"/>
      <c r="Q3006" s="100"/>
      <c r="R3006" s="105"/>
      <c r="S3006" s="74"/>
      <c r="T3006" s="74"/>
      <c r="U3006" s="74"/>
    </row>
    <row r="3007">
      <c r="A3007" s="97">
        <v>1026.0</v>
      </c>
      <c r="B3007" s="97" t="s">
        <v>58</v>
      </c>
      <c r="C3007" s="97" t="s">
        <v>27</v>
      </c>
      <c r="D3007" s="97" t="s">
        <v>27</v>
      </c>
      <c r="E3007" s="98" t="s">
        <v>27</v>
      </c>
      <c r="F3007" s="98">
        <v>64.0</v>
      </c>
      <c r="G3007" s="98">
        <v>3090.0</v>
      </c>
      <c r="H3007" s="34">
        <v>24.0</v>
      </c>
      <c r="I3007" s="98" t="s">
        <v>59</v>
      </c>
      <c r="J3007" s="98">
        <v>64.0</v>
      </c>
      <c r="K3007" s="97" t="s">
        <v>44</v>
      </c>
      <c r="L3007" s="103">
        <v>477.674</v>
      </c>
      <c r="M3007" s="103">
        <v>9997.921</v>
      </c>
      <c r="N3007" s="97"/>
      <c r="O3007" s="104">
        <v>8.0</v>
      </c>
      <c r="P3007" s="103">
        <v>58216.5339999999</v>
      </c>
      <c r="Q3007" s="100"/>
      <c r="R3007" s="101">
        <v>93000.0</v>
      </c>
      <c r="S3007" s="74"/>
      <c r="T3007" s="74"/>
      <c r="U3007" s="74"/>
    </row>
    <row r="3008">
      <c r="A3008" s="97">
        <v>1027.0</v>
      </c>
      <c r="B3008" s="97" t="s">
        <v>58</v>
      </c>
      <c r="C3008" s="97" t="s">
        <v>27</v>
      </c>
      <c r="D3008" s="97" t="s">
        <v>27</v>
      </c>
      <c r="E3008" s="98" t="s">
        <v>27</v>
      </c>
      <c r="F3008" s="98">
        <v>64.0</v>
      </c>
      <c r="G3008" s="98">
        <v>3090.0</v>
      </c>
      <c r="H3008" s="34">
        <v>24.0</v>
      </c>
      <c r="I3008" s="98" t="s">
        <v>59</v>
      </c>
      <c r="J3008" s="98">
        <v>64.0</v>
      </c>
      <c r="K3008" s="97" t="s">
        <v>45</v>
      </c>
      <c r="L3008" s="103">
        <v>5421.782</v>
      </c>
      <c r="M3008" s="103">
        <v>11559.388</v>
      </c>
      <c r="N3008" s="97"/>
      <c r="O3008" s="104">
        <v>20.0</v>
      </c>
      <c r="P3008" s="103">
        <v>20912.116</v>
      </c>
      <c r="Q3008" s="100"/>
      <c r="R3008" s="101">
        <v>168000.0</v>
      </c>
      <c r="S3008" s="74"/>
      <c r="T3008" s="74"/>
      <c r="U3008" s="74"/>
    </row>
    <row r="3009">
      <c r="A3009" s="97">
        <v>1028.0</v>
      </c>
      <c r="B3009" s="97" t="s">
        <v>58</v>
      </c>
      <c r="C3009" s="97" t="s">
        <v>27</v>
      </c>
      <c r="D3009" s="97" t="s">
        <v>27</v>
      </c>
      <c r="E3009" s="98" t="s">
        <v>27</v>
      </c>
      <c r="F3009" s="98">
        <v>64.0</v>
      </c>
      <c r="G3009" s="98">
        <v>3090.0</v>
      </c>
      <c r="H3009" s="34">
        <v>24.0</v>
      </c>
      <c r="I3009" s="98" t="s">
        <v>59</v>
      </c>
      <c r="J3009" s="98">
        <v>64.0</v>
      </c>
      <c r="K3009" s="97" t="s">
        <v>46</v>
      </c>
      <c r="L3009" s="103"/>
      <c r="M3009" s="103"/>
      <c r="N3009" s="97"/>
      <c r="O3009" s="104"/>
      <c r="P3009" s="103"/>
      <c r="Q3009" s="100"/>
      <c r="R3009" s="105"/>
      <c r="S3009" s="74"/>
      <c r="T3009" s="74"/>
      <c r="U3009" s="74"/>
    </row>
    <row r="3010">
      <c r="A3010" s="97">
        <v>1029.0</v>
      </c>
      <c r="B3010" s="97" t="s">
        <v>58</v>
      </c>
      <c r="C3010" s="97" t="s">
        <v>27</v>
      </c>
      <c r="D3010" s="97" t="s">
        <v>27</v>
      </c>
      <c r="E3010" s="98" t="s">
        <v>27</v>
      </c>
      <c r="F3010" s="98">
        <v>64.0</v>
      </c>
      <c r="G3010" s="98">
        <v>3090.0</v>
      </c>
      <c r="H3010" s="34">
        <v>24.0</v>
      </c>
      <c r="I3010" s="98" t="s">
        <v>59</v>
      </c>
      <c r="J3010" s="98">
        <v>64.0</v>
      </c>
      <c r="K3010" s="97" t="s">
        <v>47</v>
      </c>
      <c r="L3010" s="103">
        <v>335126.641</v>
      </c>
      <c r="M3010" s="103">
        <v>320027.66</v>
      </c>
      <c r="N3010" s="97"/>
      <c r="O3010" s="104">
        <v>18.0</v>
      </c>
      <c r="P3010" s="103">
        <v>569860.756999999</v>
      </c>
      <c r="Q3010" s="100"/>
      <c r="R3010" s="101">
        <v>2686000.0</v>
      </c>
      <c r="S3010" s="74"/>
      <c r="T3010" s="74"/>
      <c r="U3010" s="74"/>
    </row>
    <row r="3011">
      <c r="A3011" s="97">
        <v>1030.0</v>
      </c>
      <c r="B3011" s="97" t="s">
        <v>58</v>
      </c>
      <c r="C3011" s="97" t="s">
        <v>27</v>
      </c>
      <c r="D3011" s="97" t="s">
        <v>27</v>
      </c>
      <c r="E3011" s="98" t="s">
        <v>27</v>
      </c>
      <c r="F3011" s="98">
        <v>64.0</v>
      </c>
      <c r="G3011" s="98">
        <v>3090.0</v>
      </c>
      <c r="H3011" s="34">
        <v>24.0</v>
      </c>
      <c r="I3011" s="98" t="s">
        <v>59</v>
      </c>
      <c r="J3011" s="98">
        <v>64.0</v>
      </c>
      <c r="K3011" s="97" t="s">
        <v>48</v>
      </c>
      <c r="L3011" s="103">
        <v>1.2018631937E7</v>
      </c>
      <c r="M3011" s="103">
        <v>1521872.06</v>
      </c>
      <c r="N3011" s="97"/>
      <c r="O3011" s="104">
        <v>29.0</v>
      </c>
      <c r="P3011" s="103">
        <v>159484.98</v>
      </c>
      <c r="Q3011" s="100"/>
      <c r="R3011" s="106">
        <v>1.8273E7</v>
      </c>
      <c r="S3011" s="74"/>
      <c r="T3011" s="74"/>
      <c r="U3011" s="74"/>
    </row>
    <row r="3012">
      <c r="A3012" s="97">
        <v>1031.0</v>
      </c>
      <c r="B3012" s="97" t="s">
        <v>58</v>
      </c>
      <c r="C3012" s="97" t="s">
        <v>27</v>
      </c>
      <c r="D3012" s="97" t="s">
        <v>27</v>
      </c>
      <c r="E3012" s="98" t="s">
        <v>27</v>
      </c>
      <c r="F3012" s="98">
        <v>64.0</v>
      </c>
      <c r="G3012" s="98">
        <v>3090.0</v>
      </c>
      <c r="H3012" s="34">
        <v>24.0</v>
      </c>
      <c r="I3012" s="98" t="s">
        <v>59</v>
      </c>
      <c r="J3012" s="98">
        <v>64.0</v>
      </c>
      <c r="K3012" s="97" t="s">
        <v>49</v>
      </c>
      <c r="L3012" s="103">
        <v>298.406</v>
      </c>
      <c r="M3012" s="103">
        <v>4914.86</v>
      </c>
      <c r="N3012" s="97"/>
      <c r="O3012" s="104">
        <v>6.0</v>
      </c>
      <c r="P3012" s="103">
        <v>258112.391999999</v>
      </c>
      <c r="Q3012" s="100"/>
      <c r="R3012" s="101">
        <v>283000.0</v>
      </c>
      <c r="S3012" s="74"/>
      <c r="T3012" s="74"/>
      <c r="U3012" s="74"/>
    </row>
    <row r="3013">
      <c r="A3013" s="97">
        <v>1032.0</v>
      </c>
      <c r="B3013" s="97" t="s">
        <v>58</v>
      </c>
      <c r="C3013" s="97" t="s">
        <v>27</v>
      </c>
      <c r="D3013" s="97" t="s">
        <v>27</v>
      </c>
      <c r="E3013" s="98" t="s">
        <v>27</v>
      </c>
      <c r="F3013" s="98">
        <v>64.0</v>
      </c>
      <c r="G3013" s="98">
        <v>3090.0</v>
      </c>
      <c r="H3013" s="34">
        <v>24.0</v>
      </c>
      <c r="I3013" s="98" t="s">
        <v>59</v>
      </c>
      <c r="J3013" s="98">
        <v>64.0</v>
      </c>
      <c r="K3013" s="97" t="s">
        <v>50</v>
      </c>
      <c r="L3013" s="103">
        <v>613837.108</v>
      </c>
      <c r="M3013" s="103">
        <v>768517.764</v>
      </c>
      <c r="N3013" s="97"/>
      <c r="O3013" s="104">
        <v>34.0</v>
      </c>
      <c r="P3013" s="103">
        <v>434951.342</v>
      </c>
      <c r="Q3013" s="100"/>
      <c r="R3013" s="106">
        <v>1.722E7</v>
      </c>
      <c r="S3013" s="74"/>
      <c r="T3013" s="74"/>
      <c r="U3013" s="74"/>
    </row>
    <row r="3014">
      <c r="A3014" s="97">
        <v>1033.0</v>
      </c>
      <c r="B3014" s="97" t="s">
        <v>58</v>
      </c>
      <c r="C3014" s="97" t="s">
        <v>27</v>
      </c>
      <c r="D3014" s="97" t="s">
        <v>27</v>
      </c>
      <c r="E3014" s="98" t="s">
        <v>27</v>
      </c>
      <c r="F3014" s="98">
        <v>64.0</v>
      </c>
      <c r="G3014" s="98">
        <v>3090.0</v>
      </c>
      <c r="H3014" s="34">
        <v>24.0</v>
      </c>
      <c r="I3014" s="98" t="s">
        <v>59</v>
      </c>
      <c r="J3014" s="98">
        <v>64.0</v>
      </c>
      <c r="K3014" s="97" t="s">
        <v>51</v>
      </c>
      <c r="L3014" s="99"/>
      <c r="M3014" s="99"/>
      <c r="N3014" s="97"/>
      <c r="O3014" s="98"/>
      <c r="P3014" s="99"/>
      <c r="Q3014" s="100"/>
      <c r="R3014" s="105"/>
      <c r="S3014" s="74"/>
      <c r="T3014" s="74"/>
      <c r="U3014" s="74"/>
    </row>
    <row r="3015">
      <c r="A3015" s="97">
        <v>1034.0</v>
      </c>
      <c r="B3015" s="97" t="s">
        <v>58</v>
      </c>
      <c r="C3015" s="97" t="s">
        <v>27</v>
      </c>
      <c r="D3015" s="97" t="s">
        <v>27</v>
      </c>
      <c r="E3015" s="98" t="s">
        <v>27</v>
      </c>
      <c r="F3015" s="98">
        <v>64.0</v>
      </c>
      <c r="G3015" s="98">
        <v>3090.0</v>
      </c>
      <c r="H3015" s="34">
        <v>24.0</v>
      </c>
      <c r="I3015" s="98" t="s">
        <v>59</v>
      </c>
      <c r="J3015" s="98">
        <v>64.0</v>
      </c>
      <c r="K3015" s="97" t="s">
        <v>52</v>
      </c>
      <c r="L3015" s="99"/>
      <c r="M3015" s="99"/>
      <c r="N3015" s="97"/>
      <c r="O3015" s="98"/>
      <c r="P3015" s="99"/>
      <c r="Q3015" s="100"/>
      <c r="R3015" s="105"/>
      <c r="S3015" s="74"/>
      <c r="T3015" s="74"/>
      <c r="U3015" s="74"/>
    </row>
    <row r="3016">
      <c r="A3016" s="97">
        <v>1013.0</v>
      </c>
      <c r="B3016" s="97" t="s">
        <v>58</v>
      </c>
      <c r="C3016" s="97" t="s">
        <v>27</v>
      </c>
      <c r="D3016" s="97" t="s">
        <v>27</v>
      </c>
      <c r="E3016" s="98" t="s">
        <v>27</v>
      </c>
      <c r="F3016" s="98">
        <v>64.0</v>
      </c>
      <c r="G3016" s="98">
        <v>3090.0</v>
      </c>
      <c r="H3016" s="34">
        <v>24.0</v>
      </c>
      <c r="I3016" s="98" t="s">
        <v>59</v>
      </c>
      <c r="J3016" s="98">
        <v>128.0</v>
      </c>
      <c r="K3016" s="97" t="s">
        <v>31</v>
      </c>
      <c r="L3016" s="99"/>
      <c r="M3016" s="99"/>
      <c r="N3016" s="97"/>
      <c r="O3016" s="98"/>
      <c r="P3016" s="99"/>
      <c r="Q3016" s="100"/>
      <c r="R3016" s="105"/>
      <c r="S3016" s="74"/>
      <c r="T3016" s="74"/>
      <c r="U3016" s="74"/>
    </row>
    <row r="3017">
      <c r="A3017" s="97">
        <v>1014.0</v>
      </c>
      <c r="B3017" s="97" t="s">
        <v>58</v>
      </c>
      <c r="C3017" s="97" t="s">
        <v>27</v>
      </c>
      <c r="D3017" s="97" t="s">
        <v>27</v>
      </c>
      <c r="E3017" s="98" t="s">
        <v>27</v>
      </c>
      <c r="F3017" s="98">
        <v>64.0</v>
      </c>
      <c r="G3017" s="98">
        <v>3090.0</v>
      </c>
      <c r="H3017" s="34">
        <v>24.0</v>
      </c>
      <c r="I3017" s="98" t="s">
        <v>59</v>
      </c>
      <c r="J3017" s="98">
        <v>128.0</v>
      </c>
      <c r="K3017" s="97" t="s">
        <v>32</v>
      </c>
      <c r="L3017" s="103">
        <v>371845.046</v>
      </c>
      <c r="M3017" s="103">
        <v>213871.019</v>
      </c>
      <c r="N3017" s="97"/>
      <c r="O3017" s="104">
        <v>106.0</v>
      </c>
      <c r="P3017" s="103">
        <v>1.28686666929999E7</v>
      </c>
      <c r="Q3017" s="100"/>
      <c r="R3017" s="101">
        <v>1.5224E7</v>
      </c>
      <c r="S3017" s="74"/>
      <c r="T3017" s="74"/>
      <c r="U3017" s="74"/>
    </row>
    <row r="3018">
      <c r="A3018" s="97">
        <v>1015.0</v>
      </c>
      <c r="B3018" s="97" t="s">
        <v>58</v>
      </c>
      <c r="C3018" s="97" t="s">
        <v>27</v>
      </c>
      <c r="D3018" s="97" t="s">
        <v>27</v>
      </c>
      <c r="E3018" s="98" t="s">
        <v>27</v>
      </c>
      <c r="F3018" s="98">
        <v>64.0</v>
      </c>
      <c r="G3018" s="98">
        <v>3090.0</v>
      </c>
      <c r="H3018" s="34">
        <v>24.0</v>
      </c>
      <c r="I3018" s="98" t="s">
        <v>59</v>
      </c>
      <c r="J3018" s="98">
        <v>128.0</v>
      </c>
      <c r="K3018" s="97" t="s">
        <v>33</v>
      </c>
      <c r="L3018" s="99"/>
      <c r="M3018" s="99"/>
      <c r="N3018" s="97"/>
      <c r="O3018" s="98"/>
      <c r="P3018" s="99"/>
      <c r="Q3018" s="100"/>
      <c r="R3018" s="105"/>
      <c r="S3018" s="74"/>
      <c r="T3018" s="74"/>
      <c r="U3018" s="74"/>
    </row>
    <row r="3019">
      <c r="A3019" s="97">
        <v>1016.0</v>
      </c>
      <c r="B3019" s="97" t="s">
        <v>58</v>
      </c>
      <c r="C3019" s="97" t="s">
        <v>27</v>
      </c>
      <c r="D3019" s="97" t="s">
        <v>27</v>
      </c>
      <c r="E3019" s="98" t="s">
        <v>27</v>
      </c>
      <c r="F3019" s="98">
        <v>64.0</v>
      </c>
      <c r="G3019" s="98">
        <v>3090.0</v>
      </c>
      <c r="H3019" s="34">
        <v>24.0</v>
      </c>
      <c r="I3019" s="98" t="s">
        <v>59</v>
      </c>
      <c r="J3019" s="98">
        <v>128.0</v>
      </c>
      <c r="K3019" s="97" t="s">
        <v>34</v>
      </c>
      <c r="L3019" s="99"/>
      <c r="M3019" s="99"/>
      <c r="N3019" s="97"/>
      <c r="O3019" s="98"/>
      <c r="P3019" s="99"/>
      <c r="Q3019" s="100"/>
      <c r="R3019" s="105"/>
      <c r="S3019" s="74"/>
      <c r="T3019" s="74"/>
      <c r="U3019" s="74"/>
    </row>
    <row r="3020">
      <c r="A3020" s="97">
        <v>1017.0</v>
      </c>
      <c r="B3020" s="97" t="s">
        <v>58</v>
      </c>
      <c r="C3020" s="97" t="s">
        <v>27</v>
      </c>
      <c r="D3020" s="97" t="s">
        <v>27</v>
      </c>
      <c r="E3020" s="98" t="s">
        <v>27</v>
      </c>
      <c r="F3020" s="98">
        <v>64.0</v>
      </c>
      <c r="G3020" s="98">
        <v>3090.0</v>
      </c>
      <c r="H3020" s="34">
        <v>24.0</v>
      </c>
      <c r="I3020" s="98" t="s">
        <v>59</v>
      </c>
      <c r="J3020" s="98">
        <v>128.0</v>
      </c>
      <c r="K3020" s="97" t="s">
        <v>35</v>
      </c>
      <c r="L3020" s="103"/>
      <c r="M3020" s="103"/>
      <c r="N3020" s="97"/>
      <c r="O3020" s="104"/>
      <c r="P3020" s="103"/>
      <c r="Q3020" s="100"/>
      <c r="R3020" s="105"/>
      <c r="S3020" s="74"/>
      <c r="T3020" s="74"/>
      <c r="U3020" s="74"/>
    </row>
    <row r="3021">
      <c r="A3021" s="97">
        <v>1018.0</v>
      </c>
      <c r="B3021" s="97" t="s">
        <v>58</v>
      </c>
      <c r="C3021" s="97" t="s">
        <v>27</v>
      </c>
      <c r="D3021" s="97" t="s">
        <v>27</v>
      </c>
      <c r="E3021" s="98" t="s">
        <v>27</v>
      </c>
      <c r="F3021" s="98">
        <v>64.0</v>
      </c>
      <c r="G3021" s="98">
        <v>3090.0</v>
      </c>
      <c r="H3021" s="34">
        <v>24.0</v>
      </c>
      <c r="I3021" s="98" t="s">
        <v>59</v>
      </c>
      <c r="J3021" s="98">
        <v>128.0</v>
      </c>
      <c r="K3021" s="97" t="s">
        <v>36</v>
      </c>
      <c r="L3021" s="103">
        <v>315.21</v>
      </c>
      <c r="M3021" s="103">
        <v>8800.203</v>
      </c>
      <c r="N3021" s="97"/>
      <c r="O3021" s="104">
        <v>2.0</v>
      </c>
      <c r="P3021" s="103">
        <v>20078.8889999999</v>
      </c>
      <c r="Q3021" s="100"/>
      <c r="R3021" s="101">
        <v>48000.0</v>
      </c>
      <c r="S3021" s="74"/>
      <c r="T3021" s="74"/>
      <c r="U3021" s="74"/>
    </row>
    <row r="3022">
      <c r="A3022" s="97">
        <v>1019.0</v>
      </c>
      <c r="B3022" s="97" t="s">
        <v>58</v>
      </c>
      <c r="C3022" s="97" t="s">
        <v>27</v>
      </c>
      <c r="D3022" s="97" t="s">
        <v>27</v>
      </c>
      <c r="E3022" s="98" t="s">
        <v>27</v>
      </c>
      <c r="F3022" s="98">
        <v>64.0</v>
      </c>
      <c r="G3022" s="98">
        <v>3090.0</v>
      </c>
      <c r="H3022" s="34">
        <v>24.0</v>
      </c>
      <c r="I3022" s="98" t="s">
        <v>59</v>
      </c>
      <c r="J3022" s="98">
        <v>128.0</v>
      </c>
      <c r="K3022" s="97" t="s">
        <v>37</v>
      </c>
      <c r="L3022" s="99"/>
      <c r="M3022" s="99"/>
      <c r="N3022" s="97"/>
      <c r="O3022" s="98"/>
      <c r="P3022" s="99"/>
      <c r="Q3022" s="100"/>
      <c r="R3022" s="105"/>
      <c r="S3022" s="74"/>
      <c r="T3022" s="74"/>
      <c r="U3022" s="74"/>
    </row>
    <row r="3023">
      <c r="A3023" s="97">
        <v>1020.0</v>
      </c>
      <c r="B3023" s="97" t="s">
        <v>58</v>
      </c>
      <c r="C3023" s="97" t="s">
        <v>27</v>
      </c>
      <c r="D3023" s="97" t="s">
        <v>27</v>
      </c>
      <c r="E3023" s="98" t="s">
        <v>27</v>
      </c>
      <c r="F3023" s="98">
        <v>64.0</v>
      </c>
      <c r="G3023" s="98">
        <v>3090.0</v>
      </c>
      <c r="H3023" s="34">
        <v>24.0</v>
      </c>
      <c r="I3023" s="98" t="s">
        <v>59</v>
      </c>
      <c r="J3023" s="98">
        <v>128.0</v>
      </c>
      <c r="K3023" s="97" t="s">
        <v>38</v>
      </c>
      <c r="L3023" s="99"/>
      <c r="M3023" s="99"/>
      <c r="N3023" s="97"/>
      <c r="O3023" s="98"/>
      <c r="P3023" s="99"/>
      <c r="Q3023" s="100"/>
      <c r="R3023" s="105"/>
      <c r="S3023" s="74"/>
      <c r="T3023" s="74"/>
      <c r="U3023" s="74"/>
    </row>
    <row r="3024">
      <c r="A3024" s="97">
        <v>1021.0</v>
      </c>
      <c r="B3024" s="97" t="s">
        <v>58</v>
      </c>
      <c r="C3024" s="97" t="s">
        <v>27</v>
      </c>
      <c r="D3024" s="97" t="s">
        <v>27</v>
      </c>
      <c r="E3024" s="98" t="s">
        <v>27</v>
      </c>
      <c r="F3024" s="98">
        <v>64.0</v>
      </c>
      <c r="G3024" s="98">
        <v>3090.0</v>
      </c>
      <c r="H3024" s="34">
        <v>24.0</v>
      </c>
      <c r="I3024" s="98" t="s">
        <v>59</v>
      </c>
      <c r="J3024" s="98">
        <v>128.0</v>
      </c>
      <c r="K3024" s="97" t="s">
        <v>39</v>
      </c>
      <c r="L3024" s="99"/>
      <c r="M3024" s="99"/>
      <c r="N3024" s="97"/>
      <c r="O3024" s="98"/>
      <c r="P3024" s="99"/>
      <c r="Q3024" s="100"/>
      <c r="R3024" s="105"/>
      <c r="S3024" s="74"/>
      <c r="T3024" s="74"/>
      <c r="U3024" s="74"/>
    </row>
    <row r="3025">
      <c r="A3025" s="97">
        <v>1022.0</v>
      </c>
      <c r="B3025" s="97" t="s">
        <v>58</v>
      </c>
      <c r="C3025" s="97" t="s">
        <v>27</v>
      </c>
      <c r="D3025" s="97" t="s">
        <v>27</v>
      </c>
      <c r="E3025" s="98" t="s">
        <v>27</v>
      </c>
      <c r="F3025" s="98">
        <v>64.0</v>
      </c>
      <c r="G3025" s="98">
        <v>3090.0</v>
      </c>
      <c r="H3025" s="34">
        <v>24.0</v>
      </c>
      <c r="I3025" s="98" t="s">
        <v>59</v>
      </c>
      <c r="J3025" s="98">
        <v>128.0</v>
      </c>
      <c r="K3025" s="97" t="s">
        <v>40</v>
      </c>
      <c r="L3025" s="99"/>
      <c r="M3025" s="99"/>
      <c r="N3025" s="97"/>
      <c r="O3025" s="98"/>
      <c r="P3025" s="99"/>
      <c r="Q3025" s="100"/>
      <c r="R3025" s="105"/>
      <c r="S3025" s="74"/>
      <c r="T3025" s="74"/>
      <c r="U3025" s="74"/>
    </row>
    <row r="3026">
      <c r="A3026" s="97">
        <v>1023.0</v>
      </c>
      <c r="B3026" s="97" t="s">
        <v>58</v>
      </c>
      <c r="C3026" s="97" t="s">
        <v>27</v>
      </c>
      <c r="D3026" s="97" t="s">
        <v>27</v>
      </c>
      <c r="E3026" s="98" t="s">
        <v>27</v>
      </c>
      <c r="F3026" s="98">
        <v>64.0</v>
      </c>
      <c r="G3026" s="98">
        <v>3090.0</v>
      </c>
      <c r="H3026" s="34">
        <v>24.0</v>
      </c>
      <c r="I3026" s="98" t="s">
        <v>59</v>
      </c>
      <c r="J3026" s="98">
        <v>128.0</v>
      </c>
      <c r="K3026" s="97" t="s">
        <v>41</v>
      </c>
      <c r="L3026" s="103">
        <v>41767.682</v>
      </c>
      <c r="M3026" s="103">
        <v>209092.19</v>
      </c>
      <c r="N3026" s="97"/>
      <c r="O3026" s="104">
        <v>31.0</v>
      </c>
      <c r="P3026" s="103">
        <v>10725.6479999999</v>
      </c>
      <c r="Q3026" s="100"/>
      <c r="R3026" s="101">
        <v>701000.0</v>
      </c>
      <c r="S3026" s="74"/>
      <c r="T3026" s="74"/>
      <c r="U3026" s="74"/>
    </row>
    <row r="3027">
      <c r="A3027" s="97">
        <v>1024.0</v>
      </c>
      <c r="B3027" s="97" t="s">
        <v>58</v>
      </c>
      <c r="C3027" s="97" t="s">
        <v>27</v>
      </c>
      <c r="D3027" s="97" t="s">
        <v>27</v>
      </c>
      <c r="E3027" s="98" t="s">
        <v>27</v>
      </c>
      <c r="F3027" s="98">
        <v>64.0</v>
      </c>
      <c r="G3027" s="98">
        <v>3090.0</v>
      </c>
      <c r="H3027" s="34">
        <v>24.0</v>
      </c>
      <c r="I3027" s="98" t="s">
        <v>59</v>
      </c>
      <c r="J3027" s="98">
        <v>128.0</v>
      </c>
      <c r="K3027" s="97" t="s">
        <v>42</v>
      </c>
      <c r="L3027" s="99"/>
      <c r="M3027" s="99"/>
      <c r="N3027" s="97"/>
      <c r="O3027" s="98"/>
      <c r="P3027" s="99"/>
      <c r="Q3027" s="100"/>
      <c r="R3027" s="105"/>
      <c r="S3027" s="74"/>
      <c r="T3027" s="74"/>
      <c r="U3027" s="74"/>
    </row>
    <row r="3028">
      <c r="A3028" s="97">
        <v>1025.0</v>
      </c>
      <c r="B3028" s="97" t="s">
        <v>58</v>
      </c>
      <c r="C3028" s="97" t="s">
        <v>27</v>
      </c>
      <c r="D3028" s="97" t="s">
        <v>27</v>
      </c>
      <c r="E3028" s="98" t="s">
        <v>27</v>
      </c>
      <c r="F3028" s="98">
        <v>64.0</v>
      </c>
      <c r="G3028" s="98">
        <v>3090.0</v>
      </c>
      <c r="H3028" s="34">
        <v>24.0</v>
      </c>
      <c r="I3028" s="98" t="s">
        <v>59</v>
      </c>
      <c r="J3028" s="98">
        <v>128.0</v>
      </c>
      <c r="K3028" s="97" t="s">
        <v>43</v>
      </c>
      <c r="L3028" s="99"/>
      <c r="M3028" s="99"/>
      <c r="N3028" s="97"/>
      <c r="O3028" s="98"/>
      <c r="P3028" s="99"/>
      <c r="Q3028" s="100"/>
      <c r="R3028" s="105"/>
      <c r="S3028" s="74"/>
      <c r="T3028" s="74"/>
      <c r="U3028" s="74"/>
    </row>
    <row r="3029">
      <c r="A3029" s="97">
        <v>1026.0</v>
      </c>
      <c r="B3029" s="97" t="s">
        <v>58</v>
      </c>
      <c r="C3029" s="97" t="s">
        <v>27</v>
      </c>
      <c r="D3029" s="97" t="s">
        <v>27</v>
      </c>
      <c r="E3029" s="98" t="s">
        <v>27</v>
      </c>
      <c r="F3029" s="98">
        <v>64.0</v>
      </c>
      <c r="G3029" s="98">
        <v>3090.0</v>
      </c>
      <c r="H3029" s="34">
        <v>24.0</v>
      </c>
      <c r="I3029" s="98" t="s">
        <v>59</v>
      </c>
      <c r="J3029" s="98">
        <v>128.0</v>
      </c>
      <c r="K3029" s="97" t="s">
        <v>44</v>
      </c>
      <c r="L3029" s="103">
        <v>480.909</v>
      </c>
      <c r="M3029" s="103">
        <v>17629.368</v>
      </c>
      <c r="N3029" s="97"/>
      <c r="O3029" s="104">
        <v>8.0</v>
      </c>
      <c r="P3029" s="103">
        <v>121937.455</v>
      </c>
      <c r="Q3029" s="100"/>
      <c r="R3029" s="101">
        <v>175000.0</v>
      </c>
      <c r="S3029" s="74"/>
      <c r="T3029" s="74"/>
      <c r="U3029" s="74"/>
    </row>
    <row r="3030">
      <c r="A3030" s="97">
        <v>1027.0</v>
      </c>
      <c r="B3030" s="97" t="s">
        <v>58</v>
      </c>
      <c r="C3030" s="97" t="s">
        <v>27</v>
      </c>
      <c r="D3030" s="97" t="s">
        <v>27</v>
      </c>
      <c r="E3030" s="98" t="s">
        <v>27</v>
      </c>
      <c r="F3030" s="98">
        <v>64.0</v>
      </c>
      <c r="G3030" s="98">
        <v>3090.0</v>
      </c>
      <c r="H3030" s="34">
        <v>24.0</v>
      </c>
      <c r="I3030" s="98" t="s">
        <v>59</v>
      </c>
      <c r="J3030" s="98">
        <v>128.0</v>
      </c>
      <c r="K3030" s="97" t="s">
        <v>45</v>
      </c>
      <c r="L3030" s="103">
        <v>9486.939</v>
      </c>
      <c r="M3030" s="103">
        <v>15302.473</v>
      </c>
      <c r="N3030" s="97"/>
      <c r="O3030" s="104">
        <v>20.0</v>
      </c>
      <c r="P3030" s="103">
        <v>42717.061</v>
      </c>
      <c r="Q3030" s="100"/>
      <c r="R3030" s="101">
        <v>275000.0</v>
      </c>
      <c r="S3030" s="74"/>
      <c r="T3030" s="74"/>
      <c r="U3030" s="74"/>
    </row>
    <row r="3031">
      <c r="A3031" s="97">
        <v>1028.0</v>
      </c>
      <c r="B3031" s="97" t="s">
        <v>58</v>
      </c>
      <c r="C3031" s="97" t="s">
        <v>27</v>
      </c>
      <c r="D3031" s="97" t="s">
        <v>27</v>
      </c>
      <c r="E3031" s="98" t="s">
        <v>27</v>
      </c>
      <c r="F3031" s="98">
        <v>64.0</v>
      </c>
      <c r="G3031" s="98">
        <v>3090.0</v>
      </c>
      <c r="H3031" s="34">
        <v>24.0</v>
      </c>
      <c r="I3031" s="98" t="s">
        <v>59</v>
      </c>
      <c r="J3031" s="98">
        <v>128.0</v>
      </c>
      <c r="K3031" s="97" t="s">
        <v>46</v>
      </c>
      <c r="L3031" s="99"/>
      <c r="M3031" s="99"/>
      <c r="N3031" s="97"/>
      <c r="O3031" s="98"/>
      <c r="P3031" s="99"/>
      <c r="Q3031" s="100"/>
      <c r="R3031" s="105"/>
      <c r="S3031" s="74"/>
      <c r="T3031" s="74"/>
      <c r="U3031" s="74"/>
    </row>
    <row r="3032">
      <c r="A3032" s="97">
        <v>1029.0</v>
      </c>
      <c r="B3032" s="97" t="s">
        <v>58</v>
      </c>
      <c r="C3032" s="97" t="s">
        <v>27</v>
      </c>
      <c r="D3032" s="97" t="s">
        <v>27</v>
      </c>
      <c r="E3032" s="98" t="s">
        <v>27</v>
      </c>
      <c r="F3032" s="98">
        <v>64.0</v>
      </c>
      <c r="G3032" s="98">
        <v>3090.0</v>
      </c>
      <c r="H3032" s="34">
        <v>24.0</v>
      </c>
      <c r="I3032" s="98" t="s">
        <v>59</v>
      </c>
      <c r="J3032" s="98">
        <v>128.0</v>
      </c>
      <c r="K3032" s="97" t="s">
        <v>47</v>
      </c>
      <c r="L3032" s="103">
        <v>1250122.08</v>
      </c>
      <c r="M3032" s="103">
        <v>452731.61</v>
      </c>
      <c r="N3032" s="97"/>
      <c r="O3032" s="104">
        <v>18.0</v>
      </c>
      <c r="P3032" s="103">
        <v>1162818.083</v>
      </c>
      <c r="Q3032" s="100"/>
      <c r="R3032" s="101">
        <v>5609000.0</v>
      </c>
      <c r="S3032" s="74"/>
      <c r="T3032" s="74"/>
      <c r="U3032" s="74"/>
    </row>
    <row r="3033">
      <c r="A3033" s="97">
        <v>1030.0</v>
      </c>
      <c r="B3033" s="97" t="s">
        <v>58</v>
      </c>
      <c r="C3033" s="97" t="s">
        <v>27</v>
      </c>
      <c r="D3033" s="97" t="s">
        <v>27</v>
      </c>
      <c r="E3033" s="98" t="s">
        <v>27</v>
      </c>
      <c r="F3033" s="98">
        <v>64.0</v>
      </c>
      <c r="G3033" s="98">
        <v>3090.0</v>
      </c>
      <c r="H3033" s="34">
        <v>24.0</v>
      </c>
      <c r="I3033" s="98" t="s">
        <v>59</v>
      </c>
      <c r="J3033" s="98">
        <v>128.0</v>
      </c>
      <c r="K3033" s="97" t="s">
        <v>48</v>
      </c>
      <c r="L3033" s="99"/>
      <c r="M3033" s="99"/>
      <c r="N3033" s="97"/>
      <c r="O3033" s="98"/>
      <c r="P3033" s="99"/>
      <c r="Q3033" s="100"/>
      <c r="R3033" s="105"/>
      <c r="S3033" s="74"/>
      <c r="T3033" s="74"/>
      <c r="U3033" s="74"/>
    </row>
    <row r="3034">
      <c r="A3034" s="97">
        <v>1031.0</v>
      </c>
      <c r="B3034" s="97" t="s">
        <v>58</v>
      </c>
      <c r="C3034" s="97" t="s">
        <v>27</v>
      </c>
      <c r="D3034" s="97" t="s">
        <v>27</v>
      </c>
      <c r="E3034" s="98" t="s">
        <v>27</v>
      </c>
      <c r="F3034" s="98">
        <v>64.0</v>
      </c>
      <c r="G3034" s="98">
        <v>3090.0</v>
      </c>
      <c r="H3034" s="34">
        <v>24.0</v>
      </c>
      <c r="I3034" s="98" t="s">
        <v>59</v>
      </c>
      <c r="J3034" s="98">
        <v>128.0</v>
      </c>
      <c r="K3034" s="97" t="s">
        <v>49</v>
      </c>
      <c r="L3034" s="103">
        <v>310.214</v>
      </c>
      <c r="M3034" s="103">
        <v>13053.82</v>
      </c>
      <c r="N3034" s="97"/>
      <c r="O3034" s="104">
        <v>6.0</v>
      </c>
      <c r="P3034" s="103">
        <v>524255.416</v>
      </c>
      <c r="Q3034" s="100"/>
      <c r="R3034" s="106">
        <v>302000.0</v>
      </c>
      <c r="S3034" s="74"/>
      <c r="T3034" s="74"/>
      <c r="U3034" s="74"/>
    </row>
    <row r="3035">
      <c r="A3035" s="97">
        <v>1032.0</v>
      </c>
      <c r="B3035" s="97" t="s">
        <v>58</v>
      </c>
      <c r="C3035" s="97" t="s">
        <v>27</v>
      </c>
      <c r="D3035" s="97" t="s">
        <v>27</v>
      </c>
      <c r="E3035" s="98" t="s">
        <v>27</v>
      </c>
      <c r="F3035" s="98">
        <v>64.0</v>
      </c>
      <c r="G3035" s="98">
        <v>3090.0</v>
      </c>
      <c r="H3035" s="34">
        <v>24.0</v>
      </c>
      <c r="I3035" s="98" t="s">
        <v>59</v>
      </c>
      <c r="J3035" s="98">
        <v>128.0</v>
      </c>
      <c r="K3035" s="97" t="s">
        <v>50</v>
      </c>
      <c r="L3035" s="99"/>
      <c r="M3035" s="99"/>
      <c r="N3035" s="97"/>
      <c r="O3035" s="98"/>
      <c r="P3035" s="99"/>
      <c r="Q3035" s="100"/>
      <c r="R3035" s="105"/>
      <c r="S3035" s="74"/>
      <c r="T3035" s="74"/>
      <c r="U3035" s="74"/>
    </row>
    <row r="3036">
      <c r="A3036" s="97">
        <v>1033.0</v>
      </c>
      <c r="B3036" s="97" t="s">
        <v>58</v>
      </c>
      <c r="C3036" s="97" t="s">
        <v>27</v>
      </c>
      <c r="D3036" s="97" t="s">
        <v>27</v>
      </c>
      <c r="E3036" s="98" t="s">
        <v>27</v>
      </c>
      <c r="F3036" s="98">
        <v>64.0</v>
      </c>
      <c r="G3036" s="98">
        <v>3090.0</v>
      </c>
      <c r="H3036" s="34">
        <v>24.0</v>
      </c>
      <c r="I3036" s="98" t="s">
        <v>59</v>
      </c>
      <c r="J3036" s="98">
        <v>128.0</v>
      </c>
      <c r="K3036" s="97" t="s">
        <v>51</v>
      </c>
      <c r="L3036" s="99"/>
      <c r="M3036" s="99"/>
      <c r="N3036" s="97"/>
      <c r="O3036" s="98"/>
      <c r="P3036" s="99"/>
      <c r="Q3036" s="100"/>
      <c r="R3036" s="105"/>
      <c r="S3036" s="74"/>
      <c r="T3036" s="74"/>
      <c r="U3036" s="74"/>
    </row>
    <row r="3037">
      <c r="A3037" s="97">
        <v>1034.0</v>
      </c>
      <c r="B3037" s="97" t="s">
        <v>58</v>
      </c>
      <c r="C3037" s="97" t="s">
        <v>27</v>
      </c>
      <c r="D3037" s="97" t="s">
        <v>27</v>
      </c>
      <c r="E3037" s="98" t="s">
        <v>27</v>
      </c>
      <c r="F3037" s="98">
        <v>64.0</v>
      </c>
      <c r="G3037" s="98">
        <v>3090.0</v>
      </c>
      <c r="H3037" s="34">
        <v>24.0</v>
      </c>
      <c r="I3037" s="98" t="s">
        <v>59</v>
      </c>
      <c r="J3037" s="98">
        <v>128.0</v>
      </c>
      <c r="K3037" s="97" t="s">
        <v>52</v>
      </c>
      <c r="L3037" s="99"/>
      <c r="M3037" s="99"/>
      <c r="N3037" s="97"/>
      <c r="O3037" s="98"/>
      <c r="P3037" s="99"/>
      <c r="Q3037" s="100"/>
      <c r="R3037" s="105"/>
      <c r="S3037" s="74"/>
      <c r="T3037" s="74"/>
      <c r="U3037" s="74"/>
    </row>
    <row r="3038" hidden="1">
      <c r="A3038" s="27">
        <v>528.0</v>
      </c>
      <c r="B3038" s="107" t="s">
        <v>26</v>
      </c>
      <c r="C3038" s="108" t="s">
        <v>27</v>
      </c>
      <c r="D3038" s="108" t="s">
        <v>27</v>
      </c>
      <c r="E3038" s="108" t="s">
        <v>28</v>
      </c>
      <c r="F3038" s="108">
        <v>64.0</v>
      </c>
      <c r="G3038" s="109">
        <v>3090.0</v>
      </c>
      <c r="H3038" s="109">
        <v>24.0</v>
      </c>
      <c r="I3038" s="108" t="s">
        <v>30</v>
      </c>
      <c r="J3038" s="37">
        <v>1.0</v>
      </c>
      <c r="K3038" s="42" t="s">
        <v>31</v>
      </c>
      <c r="L3038" s="110">
        <v>125.093</v>
      </c>
      <c r="M3038" s="110">
        <v>88.766</v>
      </c>
      <c r="N3038" s="111"/>
      <c r="O3038" s="112">
        <v>246.0</v>
      </c>
      <c r="P3038" s="110">
        <v>15392.162</v>
      </c>
      <c r="Q3038" s="55"/>
      <c r="R3038" s="113">
        <v>274680.0</v>
      </c>
      <c r="S3038" s="108"/>
      <c r="T3038" s="108"/>
      <c r="U3038" s="74"/>
    </row>
    <row r="3039" hidden="1">
      <c r="A3039" s="27">
        <v>528.0</v>
      </c>
      <c r="B3039" s="107" t="s">
        <v>26</v>
      </c>
      <c r="C3039" s="108" t="s">
        <v>27</v>
      </c>
      <c r="D3039" s="108" t="s">
        <v>27</v>
      </c>
      <c r="E3039" s="108" t="s">
        <v>28</v>
      </c>
      <c r="F3039" s="108">
        <v>64.0</v>
      </c>
      <c r="G3039" s="109">
        <v>3090.0</v>
      </c>
      <c r="H3039" s="109">
        <v>24.0</v>
      </c>
      <c r="I3039" s="108" t="s">
        <v>30</v>
      </c>
      <c r="J3039" s="37">
        <v>1.0</v>
      </c>
      <c r="K3039" s="42" t="s">
        <v>32</v>
      </c>
      <c r="L3039" s="110">
        <v>117.027</v>
      </c>
      <c r="M3039" s="110">
        <v>119.905</v>
      </c>
      <c r="N3039" s="111"/>
      <c r="O3039" s="112">
        <v>246.0</v>
      </c>
      <c r="P3039" s="110">
        <v>3984.367</v>
      </c>
      <c r="Q3039" s="55"/>
      <c r="R3039" s="113">
        <v>134810.0</v>
      </c>
      <c r="S3039" s="108"/>
      <c r="T3039" s="108"/>
      <c r="U3039" s="74"/>
    </row>
    <row r="3040" hidden="1">
      <c r="A3040" s="27">
        <v>528.0</v>
      </c>
      <c r="B3040" s="107" t="s">
        <v>26</v>
      </c>
      <c r="C3040" s="108" t="s">
        <v>27</v>
      </c>
      <c r="D3040" s="108" t="s">
        <v>27</v>
      </c>
      <c r="E3040" s="108" t="s">
        <v>28</v>
      </c>
      <c r="F3040" s="108">
        <v>64.0</v>
      </c>
      <c r="G3040" s="109">
        <v>3090.0</v>
      </c>
      <c r="H3040" s="109">
        <v>24.0</v>
      </c>
      <c r="I3040" s="108" t="s">
        <v>30</v>
      </c>
      <c r="J3040" s="37">
        <v>1.0</v>
      </c>
      <c r="K3040" s="42" t="s">
        <v>33</v>
      </c>
      <c r="L3040" s="110">
        <v>105.22</v>
      </c>
      <c r="M3040" s="110">
        <v>57.986</v>
      </c>
      <c r="N3040" s="111"/>
      <c r="O3040" s="112">
        <v>183.0</v>
      </c>
      <c r="P3040" s="110">
        <v>5978.192</v>
      </c>
      <c r="Q3040" s="55"/>
      <c r="R3040" s="114">
        <v>104670.0</v>
      </c>
      <c r="S3040" s="108"/>
      <c r="T3040" s="108"/>
      <c r="U3040" s="74"/>
    </row>
    <row r="3041" hidden="1">
      <c r="A3041" s="27">
        <v>528.0</v>
      </c>
      <c r="B3041" s="107" t="s">
        <v>26</v>
      </c>
      <c r="C3041" s="108" t="s">
        <v>27</v>
      </c>
      <c r="D3041" s="108" t="s">
        <v>27</v>
      </c>
      <c r="E3041" s="108" t="s">
        <v>28</v>
      </c>
      <c r="F3041" s="108">
        <v>64.0</v>
      </c>
      <c r="G3041" s="109">
        <v>3090.0</v>
      </c>
      <c r="H3041" s="109">
        <v>24.0</v>
      </c>
      <c r="I3041" s="108" t="s">
        <v>30</v>
      </c>
      <c r="J3041" s="37">
        <v>1.0</v>
      </c>
      <c r="K3041" s="42" t="s">
        <v>34</v>
      </c>
      <c r="L3041" s="110">
        <v>82.18</v>
      </c>
      <c r="M3041" s="110">
        <v>58.309</v>
      </c>
      <c r="N3041" s="111"/>
      <c r="O3041" s="112">
        <v>154.0</v>
      </c>
      <c r="P3041" s="110">
        <v>8622.513</v>
      </c>
      <c r="Q3041" s="55"/>
      <c r="R3041" s="113">
        <v>157050.0</v>
      </c>
      <c r="S3041" s="108"/>
      <c r="T3041" s="108"/>
      <c r="U3041" s="74"/>
    </row>
    <row r="3042" hidden="1">
      <c r="A3042" s="27">
        <v>528.0</v>
      </c>
      <c r="B3042" s="107" t="s">
        <v>26</v>
      </c>
      <c r="C3042" s="108" t="s">
        <v>27</v>
      </c>
      <c r="D3042" s="108" t="s">
        <v>27</v>
      </c>
      <c r="E3042" s="108" t="s">
        <v>28</v>
      </c>
      <c r="F3042" s="108">
        <v>64.0</v>
      </c>
      <c r="G3042" s="109">
        <v>3090.0</v>
      </c>
      <c r="H3042" s="109">
        <v>24.0</v>
      </c>
      <c r="I3042" s="108" t="s">
        <v>30</v>
      </c>
      <c r="J3042" s="37">
        <v>1.0</v>
      </c>
      <c r="K3042" s="42" t="s">
        <v>35</v>
      </c>
      <c r="L3042" s="110">
        <v>107.524</v>
      </c>
      <c r="M3042" s="110">
        <v>58.594</v>
      </c>
      <c r="N3042" s="111"/>
      <c r="O3042" s="112">
        <v>181.0</v>
      </c>
      <c r="P3042" s="110">
        <v>4658.27</v>
      </c>
      <c r="Q3042" s="55"/>
      <c r="R3042" s="113">
        <v>167920.0</v>
      </c>
      <c r="S3042" s="108"/>
      <c r="T3042" s="108"/>
      <c r="U3042" s="74"/>
    </row>
    <row r="3043" hidden="1">
      <c r="A3043" s="27">
        <v>528.0</v>
      </c>
      <c r="B3043" s="107" t="s">
        <v>26</v>
      </c>
      <c r="C3043" s="108" t="s">
        <v>27</v>
      </c>
      <c r="D3043" s="108" t="s">
        <v>27</v>
      </c>
      <c r="E3043" s="108" t="s">
        <v>28</v>
      </c>
      <c r="F3043" s="108">
        <v>64.0</v>
      </c>
      <c r="G3043" s="109">
        <v>3090.0</v>
      </c>
      <c r="H3043" s="109">
        <v>24.0</v>
      </c>
      <c r="I3043" s="108" t="s">
        <v>30</v>
      </c>
      <c r="J3043" s="37">
        <v>1.0</v>
      </c>
      <c r="K3043" s="42" t="s">
        <v>36</v>
      </c>
      <c r="L3043" s="110">
        <v>48.992</v>
      </c>
      <c r="M3043" s="110">
        <v>21.695</v>
      </c>
      <c r="N3043" s="111"/>
      <c r="O3043" s="112">
        <v>37.0</v>
      </c>
      <c r="P3043" s="110">
        <v>3920.438</v>
      </c>
      <c r="Q3043" s="55"/>
      <c r="R3043" s="113">
        <v>44320.0</v>
      </c>
      <c r="S3043" s="108"/>
      <c r="T3043" s="108"/>
      <c r="U3043" s="74"/>
    </row>
    <row r="3044" hidden="1">
      <c r="A3044" s="27">
        <v>528.0</v>
      </c>
      <c r="B3044" s="107" t="s">
        <v>26</v>
      </c>
      <c r="C3044" s="108" t="s">
        <v>27</v>
      </c>
      <c r="D3044" s="108" t="s">
        <v>27</v>
      </c>
      <c r="E3044" s="108" t="s">
        <v>28</v>
      </c>
      <c r="F3044" s="108">
        <v>64.0</v>
      </c>
      <c r="G3044" s="109">
        <v>3090.0</v>
      </c>
      <c r="H3044" s="109">
        <v>24.0</v>
      </c>
      <c r="I3044" s="108" t="s">
        <v>30</v>
      </c>
      <c r="J3044" s="37">
        <v>1.0</v>
      </c>
      <c r="K3044" s="42" t="s">
        <v>37</v>
      </c>
      <c r="L3044" s="110">
        <v>157.956</v>
      </c>
      <c r="M3044" s="110">
        <v>103.553</v>
      </c>
      <c r="N3044" s="111"/>
      <c r="O3044" s="112">
        <v>277.0</v>
      </c>
      <c r="P3044" s="110">
        <v>9550.148</v>
      </c>
      <c r="Q3044" s="55"/>
      <c r="R3044" s="113">
        <v>264870.0</v>
      </c>
      <c r="S3044" s="108"/>
      <c r="T3044" s="108"/>
      <c r="U3044" s="74"/>
    </row>
    <row r="3045" hidden="1">
      <c r="A3045" s="27">
        <v>528.0</v>
      </c>
      <c r="B3045" s="107" t="s">
        <v>26</v>
      </c>
      <c r="C3045" s="108" t="s">
        <v>27</v>
      </c>
      <c r="D3045" s="108" t="s">
        <v>27</v>
      </c>
      <c r="E3045" s="108" t="s">
        <v>28</v>
      </c>
      <c r="F3045" s="108">
        <v>64.0</v>
      </c>
      <c r="G3045" s="109">
        <v>3090.0</v>
      </c>
      <c r="H3045" s="109">
        <v>24.0</v>
      </c>
      <c r="I3045" s="108" t="s">
        <v>30</v>
      </c>
      <c r="J3045" s="37">
        <v>1.0</v>
      </c>
      <c r="K3045" s="42" t="s">
        <v>38</v>
      </c>
      <c r="L3045" s="110">
        <v>182.336</v>
      </c>
      <c r="M3045" s="110">
        <v>65.537</v>
      </c>
      <c r="N3045" s="111"/>
      <c r="O3045" s="112">
        <v>256.0</v>
      </c>
      <c r="P3045" s="110">
        <v>6847.274</v>
      </c>
      <c r="Q3045" s="55"/>
      <c r="R3045" s="113">
        <v>185510.0</v>
      </c>
      <c r="S3045" s="108"/>
      <c r="T3045" s="108"/>
      <c r="U3045" s="74"/>
    </row>
    <row r="3046" hidden="1">
      <c r="A3046" s="27">
        <v>528.0</v>
      </c>
      <c r="B3046" s="107" t="s">
        <v>26</v>
      </c>
      <c r="C3046" s="108" t="s">
        <v>27</v>
      </c>
      <c r="D3046" s="108" t="s">
        <v>27</v>
      </c>
      <c r="E3046" s="108" t="s">
        <v>28</v>
      </c>
      <c r="F3046" s="108">
        <v>64.0</v>
      </c>
      <c r="G3046" s="109">
        <v>3090.0</v>
      </c>
      <c r="H3046" s="109">
        <v>24.0</v>
      </c>
      <c r="I3046" s="108" t="s">
        <v>30</v>
      </c>
      <c r="J3046" s="37">
        <v>1.0</v>
      </c>
      <c r="K3046" s="42" t="s">
        <v>39</v>
      </c>
      <c r="L3046" s="110"/>
      <c r="M3046" s="110"/>
      <c r="N3046" s="111"/>
      <c r="O3046" s="112"/>
      <c r="P3046" s="110"/>
      <c r="Q3046" s="55"/>
      <c r="R3046" s="113">
        <v>428810.0</v>
      </c>
      <c r="S3046" s="108"/>
      <c r="T3046" s="108"/>
      <c r="U3046" s="74"/>
    </row>
    <row r="3047" hidden="1">
      <c r="A3047" s="27">
        <v>528.0</v>
      </c>
      <c r="B3047" s="107" t="s">
        <v>26</v>
      </c>
      <c r="C3047" s="108" t="s">
        <v>27</v>
      </c>
      <c r="D3047" s="108" t="s">
        <v>27</v>
      </c>
      <c r="E3047" s="108" t="s">
        <v>28</v>
      </c>
      <c r="F3047" s="108">
        <v>64.0</v>
      </c>
      <c r="G3047" s="109">
        <v>3090.0</v>
      </c>
      <c r="H3047" s="109">
        <v>24.0</v>
      </c>
      <c r="I3047" s="108" t="s">
        <v>30</v>
      </c>
      <c r="J3047" s="37">
        <v>1.0</v>
      </c>
      <c r="K3047" s="42" t="s">
        <v>40</v>
      </c>
      <c r="L3047" s="110">
        <v>130.437</v>
      </c>
      <c r="M3047" s="110">
        <v>126.526</v>
      </c>
      <c r="N3047" s="111"/>
      <c r="O3047" s="112">
        <v>277.0</v>
      </c>
      <c r="P3047" s="110">
        <v>6227.832</v>
      </c>
      <c r="Q3047" s="55"/>
      <c r="R3047" s="113">
        <v>203410.0</v>
      </c>
      <c r="S3047" s="108"/>
      <c r="T3047" s="108"/>
      <c r="U3047" s="74"/>
    </row>
    <row r="3048" hidden="1">
      <c r="A3048" s="27">
        <v>528.0</v>
      </c>
      <c r="B3048" s="107" t="s">
        <v>26</v>
      </c>
      <c r="C3048" s="108" t="s">
        <v>27</v>
      </c>
      <c r="D3048" s="108" t="s">
        <v>27</v>
      </c>
      <c r="E3048" s="108" t="s">
        <v>28</v>
      </c>
      <c r="F3048" s="108">
        <v>64.0</v>
      </c>
      <c r="G3048" s="109">
        <v>3090.0</v>
      </c>
      <c r="H3048" s="109">
        <v>24.0</v>
      </c>
      <c r="I3048" s="108" t="s">
        <v>30</v>
      </c>
      <c r="J3048" s="37">
        <v>1.0</v>
      </c>
      <c r="K3048" s="42" t="s">
        <v>41</v>
      </c>
      <c r="L3048" s="55"/>
      <c r="M3048" s="55"/>
      <c r="N3048" s="111"/>
      <c r="O3048" s="111"/>
      <c r="P3048" s="55"/>
      <c r="Q3048" s="55"/>
      <c r="R3048" s="115"/>
      <c r="S3048" s="108"/>
      <c r="T3048" s="108"/>
      <c r="U3048" s="74"/>
    </row>
    <row r="3049" hidden="1">
      <c r="A3049" s="27">
        <v>528.0</v>
      </c>
      <c r="B3049" s="107" t="s">
        <v>26</v>
      </c>
      <c r="C3049" s="108" t="s">
        <v>27</v>
      </c>
      <c r="D3049" s="108" t="s">
        <v>27</v>
      </c>
      <c r="E3049" s="108" t="s">
        <v>28</v>
      </c>
      <c r="F3049" s="108">
        <v>64.0</v>
      </c>
      <c r="G3049" s="109">
        <v>3090.0</v>
      </c>
      <c r="H3049" s="109">
        <v>24.0</v>
      </c>
      <c r="I3049" s="108" t="s">
        <v>30</v>
      </c>
      <c r="J3049" s="37">
        <v>1.0</v>
      </c>
      <c r="K3049" s="42" t="s">
        <v>42</v>
      </c>
      <c r="L3049" s="110">
        <v>93.376</v>
      </c>
      <c r="M3049" s="110">
        <v>50.656</v>
      </c>
      <c r="N3049" s="111"/>
      <c r="O3049" s="112">
        <v>136.0</v>
      </c>
      <c r="P3049" s="110">
        <v>11575.968</v>
      </c>
      <c r="Q3049" s="55"/>
      <c r="R3049" s="113">
        <v>125350.0</v>
      </c>
      <c r="S3049" s="108"/>
      <c r="T3049" s="108"/>
      <c r="U3049" s="74"/>
    </row>
    <row r="3050" hidden="1">
      <c r="A3050" s="27">
        <v>528.0</v>
      </c>
      <c r="B3050" s="107" t="s">
        <v>26</v>
      </c>
      <c r="C3050" s="108" t="s">
        <v>27</v>
      </c>
      <c r="D3050" s="108" t="s">
        <v>27</v>
      </c>
      <c r="E3050" s="108" t="s">
        <v>28</v>
      </c>
      <c r="F3050" s="108">
        <v>64.0</v>
      </c>
      <c r="G3050" s="109">
        <v>3090.0</v>
      </c>
      <c r="H3050" s="109">
        <v>24.0</v>
      </c>
      <c r="I3050" s="108" t="s">
        <v>30</v>
      </c>
      <c r="J3050" s="37">
        <v>1.0</v>
      </c>
      <c r="K3050" s="42" t="s">
        <v>43</v>
      </c>
      <c r="L3050" s="110">
        <v>55.043</v>
      </c>
      <c r="M3050" s="110">
        <v>24.641</v>
      </c>
      <c r="N3050" s="111"/>
      <c r="O3050" s="112">
        <v>104.0</v>
      </c>
      <c r="P3050" s="110">
        <v>36453.466</v>
      </c>
      <c r="Q3050" s="55"/>
      <c r="R3050" s="113">
        <v>384890.0</v>
      </c>
      <c r="S3050" s="108"/>
      <c r="T3050" s="108"/>
      <c r="U3050" s="74"/>
    </row>
    <row r="3051" hidden="1">
      <c r="A3051" s="27">
        <v>528.0</v>
      </c>
      <c r="B3051" s="107" t="s">
        <v>26</v>
      </c>
      <c r="C3051" s="108" t="s">
        <v>27</v>
      </c>
      <c r="D3051" s="108" t="s">
        <v>27</v>
      </c>
      <c r="E3051" s="108" t="s">
        <v>28</v>
      </c>
      <c r="F3051" s="108">
        <v>64.0</v>
      </c>
      <c r="G3051" s="109">
        <v>3090.0</v>
      </c>
      <c r="H3051" s="109">
        <v>24.0</v>
      </c>
      <c r="I3051" s="108" t="s">
        <v>30</v>
      </c>
      <c r="J3051" s="37">
        <v>1.0</v>
      </c>
      <c r="K3051" s="42" t="s">
        <v>44</v>
      </c>
      <c r="L3051" s="110">
        <v>77.664</v>
      </c>
      <c r="M3051" s="110">
        <v>45.246</v>
      </c>
      <c r="N3051" s="111"/>
      <c r="O3051" s="112">
        <v>71.0</v>
      </c>
      <c r="P3051" s="110">
        <v>3895.829</v>
      </c>
      <c r="Q3051" s="55"/>
      <c r="R3051" s="113">
        <v>48760.0</v>
      </c>
      <c r="S3051" s="108"/>
      <c r="T3051" s="108"/>
      <c r="U3051" s="74"/>
    </row>
    <row r="3052" hidden="1">
      <c r="A3052" s="27">
        <v>528.0</v>
      </c>
      <c r="B3052" s="107" t="s">
        <v>26</v>
      </c>
      <c r="C3052" s="108" t="s">
        <v>27</v>
      </c>
      <c r="D3052" s="108" t="s">
        <v>27</v>
      </c>
      <c r="E3052" s="108" t="s">
        <v>28</v>
      </c>
      <c r="F3052" s="108">
        <v>64.0</v>
      </c>
      <c r="G3052" s="109">
        <v>3090.0</v>
      </c>
      <c r="H3052" s="109">
        <v>24.0</v>
      </c>
      <c r="I3052" s="108" t="s">
        <v>30</v>
      </c>
      <c r="J3052" s="37">
        <v>1.0</v>
      </c>
      <c r="K3052" s="42" t="s">
        <v>45</v>
      </c>
      <c r="L3052" s="110">
        <v>82.847</v>
      </c>
      <c r="M3052" s="110">
        <v>43.585</v>
      </c>
      <c r="N3052" s="111"/>
      <c r="O3052" s="112">
        <v>115.0</v>
      </c>
      <c r="P3052" s="110">
        <v>3537.547</v>
      </c>
      <c r="Q3052" s="55"/>
      <c r="R3052" s="113">
        <v>53790.0</v>
      </c>
      <c r="S3052" s="108"/>
      <c r="T3052" s="108"/>
      <c r="U3052" s="74"/>
    </row>
    <row r="3053" hidden="1">
      <c r="A3053" s="27">
        <v>528.0</v>
      </c>
      <c r="B3053" s="107" t="s">
        <v>26</v>
      </c>
      <c r="C3053" s="108" t="s">
        <v>27</v>
      </c>
      <c r="D3053" s="108" t="s">
        <v>27</v>
      </c>
      <c r="E3053" s="108" t="s">
        <v>28</v>
      </c>
      <c r="F3053" s="108">
        <v>64.0</v>
      </c>
      <c r="G3053" s="109">
        <v>3090.0</v>
      </c>
      <c r="H3053" s="109">
        <v>24.0</v>
      </c>
      <c r="I3053" s="108" t="s">
        <v>30</v>
      </c>
      <c r="J3053" s="37">
        <v>1.0</v>
      </c>
      <c r="K3053" s="42" t="s">
        <v>46</v>
      </c>
      <c r="L3053" s="110">
        <v>156.547</v>
      </c>
      <c r="M3053" s="110">
        <v>132.741</v>
      </c>
      <c r="N3053" s="111"/>
      <c r="O3053" s="112">
        <v>380.0</v>
      </c>
      <c r="P3053" s="110">
        <v>23738.057</v>
      </c>
      <c r="Q3053" s="55"/>
      <c r="R3053" s="113">
        <v>253180.0</v>
      </c>
      <c r="S3053" s="108"/>
      <c r="T3053" s="108"/>
      <c r="U3053" s="74"/>
    </row>
    <row r="3054" hidden="1">
      <c r="A3054" s="27">
        <v>528.0</v>
      </c>
      <c r="B3054" s="107" t="s">
        <v>26</v>
      </c>
      <c r="C3054" s="108" t="s">
        <v>27</v>
      </c>
      <c r="D3054" s="108" t="s">
        <v>27</v>
      </c>
      <c r="E3054" s="108" t="s">
        <v>28</v>
      </c>
      <c r="F3054" s="108">
        <v>64.0</v>
      </c>
      <c r="G3054" s="109">
        <v>3090.0</v>
      </c>
      <c r="H3054" s="109">
        <v>24.0</v>
      </c>
      <c r="I3054" s="108" t="s">
        <v>30</v>
      </c>
      <c r="J3054" s="37">
        <v>1.0</v>
      </c>
      <c r="K3054" s="42" t="s">
        <v>47</v>
      </c>
      <c r="L3054" s="110">
        <v>77.571</v>
      </c>
      <c r="M3054" s="110">
        <v>28.576</v>
      </c>
      <c r="N3054" s="111"/>
      <c r="O3054" s="112">
        <v>70.0</v>
      </c>
      <c r="P3054" s="110">
        <v>8361.747</v>
      </c>
      <c r="Q3054" s="55"/>
      <c r="R3054" s="113">
        <v>144680.0</v>
      </c>
      <c r="S3054" s="108"/>
      <c r="T3054" s="108"/>
      <c r="U3054" s="74"/>
    </row>
    <row r="3055" hidden="1">
      <c r="A3055" s="27">
        <v>528.0</v>
      </c>
      <c r="B3055" s="107" t="s">
        <v>26</v>
      </c>
      <c r="C3055" s="108" t="s">
        <v>27</v>
      </c>
      <c r="D3055" s="108" t="s">
        <v>27</v>
      </c>
      <c r="E3055" s="108" t="s">
        <v>28</v>
      </c>
      <c r="F3055" s="108">
        <v>64.0</v>
      </c>
      <c r="G3055" s="109">
        <v>3090.0</v>
      </c>
      <c r="H3055" s="109">
        <v>24.0</v>
      </c>
      <c r="I3055" s="108" t="s">
        <v>30</v>
      </c>
      <c r="J3055" s="37">
        <v>1.0</v>
      </c>
      <c r="K3055" s="42" t="s">
        <v>48</v>
      </c>
      <c r="L3055" s="110">
        <v>116.517</v>
      </c>
      <c r="M3055" s="110">
        <v>97.183</v>
      </c>
      <c r="N3055" s="111"/>
      <c r="O3055" s="112">
        <v>256.0</v>
      </c>
      <c r="P3055" s="110">
        <v>11014.777</v>
      </c>
      <c r="Q3055" s="55"/>
      <c r="R3055" s="113">
        <v>321180.0</v>
      </c>
      <c r="S3055" s="108"/>
      <c r="T3055" s="108"/>
      <c r="U3055" s="74"/>
    </row>
    <row r="3056" hidden="1">
      <c r="A3056" s="27">
        <v>528.0</v>
      </c>
      <c r="B3056" s="107" t="s">
        <v>26</v>
      </c>
      <c r="C3056" s="108" t="s">
        <v>27</v>
      </c>
      <c r="D3056" s="108" t="s">
        <v>27</v>
      </c>
      <c r="E3056" s="108" t="s">
        <v>28</v>
      </c>
      <c r="F3056" s="108">
        <v>64.0</v>
      </c>
      <c r="G3056" s="109">
        <v>3090.0</v>
      </c>
      <c r="H3056" s="109">
        <v>24.0</v>
      </c>
      <c r="I3056" s="108" t="s">
        <v>30</v>
      </c>
      <c r="J3056" s="37">
        <v>1.0</v>
      </c>
      <c r="K3056" s="42" t="s">
        <v>49</v>
      </c>
      <c r="L3056" s="110">
        <v>116.195</v>
      </c>
      <c r="M3056" s="110">
        <v>70.081</v>
      </c>
      <c r="N3056" s="111"/>
      <c r="O3056" s="112">
        <v>97.0</v>
      </c>
      <c r="P3056" s="110">
        <v>24164.711</v>
      </c>
      <c r="Q3056" s="55"/>
      <c r="R3056" s="113">
        <v>351010.0</v>
      </c>
      <c r="S3056" s="108"/>
      <c r="T3056" s="108"/>
      <c r="U3056" s="74"/>
    </row>
    <row r="3057" hidden="1">
      <c r="A3057" s="27">
        <v>528.0</v>
      </c>
      <c r="B3057" s="107" t="s">
        <v>26</v>
      </c>
      <c r="C3057" s="108" t="s">
        <v>27</v>
      </c>
      <c r="D3057" s="108" t="s">
        <v>27</v>
      </c>
      <c r="E3057" s="108" t="s">
        <v>28</v>
      </c>
      <c r="F3057" s="108">
        <v>64.0</v>
      </c>
      <c r="G3057" s="109">
        <v>3090.0</v>
      </c>
      <c r="H3057" s="109">
        <v>24.0</v>
      </c>
      <c r="I3057" s="108" t="s">
        <v>30</v>
      </c>
      <c r="J3057" s="37">
        <v>1.0</v>
      </c>
      <c r="K3057" s="42" t="s">
        <v>50</v>
      </c>
      <c r="L3057" s="110">
        <v>148.608</v>
      </c>
      <c r="M3057" s="110">
        <v>79.613</v>
      </c>
      <c r="N3057" s="111"/>
      <c r="O3057" s="112">
        <v>247.0</v>
      </c>
      <c r="P3057" s="110">
        <v>8373.697</v>
      </c>
      <c r="Q3057" s="55"/>
      <c r="R3057" s="113">
        <v>168500.0</v>
      </c>
      <c r="S3057" s="108"/>
      <c r="T3057" s="108"/>
      <c r="U3057" s="74"/>
    </row>
    <row r="3058" hidden="1">
      <c r="A3058" s="27">
        <v>528.0</v>
      </c>
      <c r="B3058" s="107" t="s">
        <v>26</v>
      </c>
      <c r="C3058" s="108" t="s">
        <v>27</v>
      </c>
      <c r="D3058" s="108" t="s">
        <v>27</v>
      </c>
      <c r="E3058" s="108" t="s">
        <v>28</v>
      </c>
      <c r="F3058" s="108">
        <v>64.0</v>
      </c>
      <c r="G3058" s="109">
        <v>3090.0</v>
      </c>
      <c r="H3058" s="109">
        <v>24.0</v>
      </c>
      <c r="I3058" s="108" t="s">
        <v>30</v>
      </c>
      <c r="J3058" s="37">
        <v>1.0</v>
      </c>
      <c r="K3058" s="42" t="s">
        <v>51</v>
      </c>
      <c r="L3058" s="55"/>
      <c r="M3058" s="55"/>
      <c r="N3058" s="111"/>
      <c r="O3058" s="111"/>
      <c r="P3058" s="55"/>
      <c r="Q3058" s="55"/>
      <c r="R3058" s="55"/>
      <c r="S3058" s="108"/>
      <c r="T3058" s="108"/>
      <c r="U3058" s="74"/>
    </row>
    <row r="3059" hidden="1">
      <c r="A3059" s="27">
        <v>528.0</v>
      </c>
      <c r="B3059" s="107" t="s">
        <v>26</v>
      </c>
      <c r="C3059" s="108" t="s">
        <v>27</v>
      </c>
      <c r="D3059" s="108" t="s">
        <v>27</v>
      </c>
      <c r="E3059" s="108" t="s">
        <v>28</v>
      </c>
      <c r="F3059" s="108">
        <v>64.0</v>
      </c>
      <c r="G3059" s="109">
        <v>3090.0</v>
      </c>
      <c r="H3059" s="109">
        <v>24.0</v>
      </c>
      <c r="I3059" s="108" t="s">
        <v>30</v>
      </c>
      <c r="J3059" s="37">
        <v>1.0</v>
      </c>
      <c r="K3059" s="42" t="s">
        <v>52</v>
      </c>
      <c r="L3059" s="55"/>
      <c r="M3059" s="55"/>
      <c r="N3059" s="111"/>
      <c r="O3059" s="111"/>
      <c r="P3059" s="55"/>
      <c r="Q3059" s="55"/>
      <c r="R3059" s="55"/>
      <c r="S3059" s="108"/>
      <c r="T3059" s="108"/>
      <c r="U3059" s="74"/>
    </row>
    <row r="3060" hidden="1">
      <c r="A3060" s="27">
        <v>528.0</v>
      </c>
      <c r="B3060" s="107" t="s">
        <v>26</v>
      </c>
      <c r="C3060" s="108" t="s">
        <v>27</v>
      </c>
      <c r="D3060" s="108" t="s">
        <v>27</v>
      </c>
      <c r="E3060" s="108" t="s">
        <v>28</v>
      </c>
      <c r="F3060" s="108">
        <v>64.0</v>
      </c>
      <c r="G3060" s="109">
        <v>3090.0</v>
      </c>
      <c r="H3060" s="109">
        <v>24.0</v>
      </c>
      <c r="I3060" s="108" t="s">
        <v>30</v>
      </c>
      <c r="J3060" s="37">
        <v>2.0</v>
      </c>
      <c r="K3060" s="42" t="s">
        <v>31</v>
      </c>
      <c r="L3060" s="110">
        <v>124.865</v>
      </c>
      <c r="M3060" s="110">
        <v>88.483</v>
      </c>
      <c r="N3060" s="111"/>
      <c r="O3060" s="112">
        <v>246.0</v>
      </c>
      <c r="P3060" s="110">
        <v>30950.652</v>
      </c>
      <c r="Q3060" s="55"/>
      <c r="R3060" s="116">
        <v>101150.0</v>
      </c>
      <c r="S3060" s="108"/>
      <c r="T3060" s="108"/>
      <c r="U3060" s="74"/>
    </row>
    <row r="3061" hidden="1">
      <c r="A3061" s="27">
        <v>528.0</v>
      </c>
      <c r="B3061" s="107" t="s">
        <v>26</v>
      </c>
      <c r="C3061" s="108" t="s">
        <v>27</v>
      </c>
      <c r="D3061" s="108" t="s">
        <v>27</v>
      </c>
      <c r="E3061" s="108" t="s">
        <v>28</v>
      </c>
      <c r="F3061" s="108">
        <v>64.0</v>
      </c>
      <c r="G3061" s="109">
        <v>3090.0</v>
      </c>
      <c r="H3061" s="109">
        <v>24.0</v>
      </c>
      <c r="I3061" s="108" t="s">
        <v>30</v>
      </c>
      <c r="J3061" s="37">
        <v>2.0</v>
      </c>
      <c r="K3061" s="42" t="s">
        <v>32</v>
      </c>
      <c r="L3061" s="110">
        <v>118.817</v>
      </c>
      <c r="M3061" s="110">
        <v>119.939</v>
      </c>
      <c r="N3061" s="111"/>
      <c r="O3061" s="112">
        <v>248.0</v>
      </c>
      <c r="P3061" s="110">
        <v>5582.313</v>
      </c>
      <c r="Q3061" s="55"/>
      <c r="R3061" s="116">
        <v>93600.0</v>
      </c>
      <c r="S3061" s="108"/>
      <c r="T3061" s="108"/>
      <c r="U3061" s="74"/>
    </row>
    <row r="3062" hidden="1">
      <c r="A3062" s="27">
        <v>528.0</v>
      </c>
      <c r="B3062" s="107" t="s">
        <v>26</v>
      </c>
      <c r="C3062" s="108" t="s">
        <v>27</v>
      </c>
      <c r="D3062" s="108" t="s">
        <v>27</v>
      </c>
      <c r="E3062" s="108" t="s">
        <v>28</v>
      </c>
      <c r="F3062" s="108">
        <v>64.0</v>
      </c>
      <c r="G3062" s="109">
        <v>3090.0</v>
      </c>
      <c r="H3062" s="109">
        <v>24.0</v>
      </c>
      <c r="I3062" s="108" t="s">
        <v>30</v>
      </c>
      <c r="J3062" s="37">
        <v>2.0</v>
      </c>
      <c r="K3062" s="42" t="s">
        <v>33</v>
      </c>
      <c r="L3062" s="110">
        <v>105.022</v>
      </c>
      <c r="M3062" s="110">
        <v>57.665</v>
      </c>
      <c r="N3062" s="111"/>
      <c r="O3062" s="112">
        <v>185.0</v>
      </c>
      <c r="P3062" s="110">
        <v>8179.332</v>
      </c>
      <c r="Q3062" s="55"/>
      <c r="R3062" s="117">
        <v>37720.0</v>
      </c>
      <c r="S3062" s="108"/>
      <c r="T3062" s="108"/>
      <c r="U3062" s="74"/>
    </row>
    <row r="3063" hidden="1">
      <c r="A3063" s="27">
        <v>528.0</v>
      </c>
      <c r="B3063" s="107" t="s">
        <v>26</v>
      </c>
      <c r="C3063" s="108" t="s">
        <v>27</v>
      </c>
      <c r="D3063" s="108" t="s">
        <v>27</v>
      </c>
      <c r="E3063" s="108" t="s">
        <v>28</v>
      </c>
      <c r="F3063" s="108">
        <v>64.0</v>
      </c>
      <c r="G3063" s="109">
        <v>3090.0</v>
      </c>
      <c r="H3063" s="109">
        <v>24.0</v>
      </c>
      <c r="I3063" s="108" t="s">
        <v>30</v>
      </c>
      <c r="J3063" s="37">
        <v>2.0</v>
      </c>
      <c r="K3063" s="42" t="s">
        <v>34</v>
      </c>
      <c r="L3063" s="110">
        <v>81.472</v>
      </c>
      <c r="M3063" s="110">
        <v>58.944</v>
      </c>
      <c r="N3063" s="111"/>
      <c r="O3063" s="112">
        <v>154.0</v>
      </c>
      <c r="P3063" s="110">
        <v>16977.22</v>
      </c>
      <c r="Q3063" s="55"/>
      <c r="R3063" s="116">
        <v>53690.0</v>
      </c>
      <c r="S3063" s="108"/>
      <c r="T3063" s="108"/>
      <c r="U3063" s="74"/>
    </row>
    <row r="3064" hidden="1">
      <c r="A3064" s="27">
        <v>528.0</v>
      </c>
      <c r="B3064" s="107" t="s">
        <v>26</v>
      </c>
      <c r="C3064" s="108" t="s">
        <v>27</v>
      </c>
      <c r="D3064" s="108" t="s">
        <v>27</v>
      </c>
      <c r="E3064" s="108" t="s">
        <v>28</v>
      </c>
      <c r="F3064" s="108">
        <v>64.0</v>
      </c>
      <c r="G3064" s="109">
        <v>3090.0</v>
      </c>
      <c r="H3064" s="109">
        <v>24.0</v>
      </c>
      <c r="I3064" s="108" t="s">
        <v>30</v>
      </c>
      <c r="J3064" s="37">
        <v>2.0</v>
      </c>
      <c r="K3064" s="42" t="s">
        <v>35</v>
      </c>
      <c r="L3064" s="110">
        <v>108.736</v>
      </c>
      <c r="M3064" s="110">
        <v>79747.0</v>
      </c>
      <c r="N3064" s="111"/>
      <c r="O3064" s="112">
        <v>200.0</v>
      </c>
      <c r="P3064" s="110">
        <v>7398.759</v>
      </c>
      <c r="Q3064" s="55"/>
      <c r="R3064" s="116">
        <v>78730.0</v>
      </c>
      <c r="S3064" s="108"/>
      <c r="T3064" s="108"/>
      <c r="U3064" s="74"/>
    </row>
    <row r="3065" hidden="1">
      <c r="A3065" s="27">
        <v>528.0</v>
      </c>
      <c r="B3065" s="107" t="s">
        <v>26</v>
      </c>
      <c r="C3065" s="108" t="s">
        <v>27</v>
      </c>
      <c r="D3065" s="108" t="s">
        <v>27</v>
      </c>
      <c r="E3065" s="108" t="s">
        <v>28</v>
      </c>
      <c r="F3065" s="108">
        <v>64.0</v>
      </c>
      <c r="G3065" s="109">
        <v>3090.0</v>
      </c>
      <c r="H3065" s="109">
        <v>24.0</v>
      </c>
      <c r="I3065" s="108" t="s">
        <v>30</v>
      </c>
      <c r="J3065" s="37">
        <v>2.0</v>
      </c>
      <c r="K3065" s="42" t="s">
        <v>36</v>
      </c>
      <c r="L3065" s="110">
        <v>47.84</v>
      </c>
      <c r="M3065" s="110">
        <v>22.207</v>
      </c>
      <c r="N3065" s="111"/>
      <c r="O3065" s="112">
        <v>37.0</v>
      </c>
      <c r="P3065" s="110">
        <v>6317.9099</v>
      </c>
      <c r="Q3065" s="55"/>
      <c r="R3065" s="116">
        <v>21740.0</v>
      </c>
      <c r="S3065" s="108"/>
      <c r="T3065" s="108"/>
      <c r="U3065" s="74"/>
    </row>
    <row r="3066" hidden="1">
      <c r="A3066" s="27">
        <v>528.0</v>
      </c>
      <c r="B3066" s="107" t="s">
        <v>26</v>
      </c>
      <c r="C3066" s="108" t="s">
        <v>27</v>
      </c>
      <c r="D3066" s="108" t="s">
        <v>27</v>
      </c>
      <c r="E3066" s="108" t="s">
        <v>28</v>
      </c>
      <c r="F3066" s="108">
        <v>64.0</v>
      </c>
      <c r="G3066" s="109">
        <v>3090.0</v>
      </c>
      <c r="H3066" s="109">
        <v>24.0</v>
      </c>
      <c r="I3066" s="108" t="s">
        <v>30</v>
      </c>
      <c r="J3066" s="37">
        <v>2.0</v>
      </c>
      <c r="K3066" s="42" t="s">
        <v>37</v>
      </c>
      <c r="L3066" s="110">
        <v>147.209</v>
      </c>
      <c r="M3066" s="110">
        <v>100.866</v>
      </c>
      <c r="N3066" s="111"/>
      <c r="O3066" s="112">
        <v>277.0</v>
      </c>
      <c r="P3066" s="110">
        <v>15647.899</v>
      </c>
      <c r="Q3066" s="55"/>
      <c r="R3066" s="116">
        <v>104280.0</v>
      </c>
      <c r="S3066" s="108"/>
      <c r="T3066" s="108"/>
      <c r="U3066" s="74"/>
    </row>
    <row r="3067" hidden="1">
      <c r="A3067" s="27">
        <v>528.0</v>
      </c>
      <c r="B3067" s="107" t="s">
        <v>26</v>
      </c>
      <c r="C3067" s="108" t="s">
        <v>27</v>
      </c>
      <c r="D3067" s="108" t="s">
        <v>27</v>
      </c>
      <c r="E3067" s="108" t="s">
        <v>28</v>
      </c>
      <c r="F3067" s="108">
        <v>64.0</v>
      </c>
      <c r="G3067" s="109">
        <v>3090.0</v>
      </c>
      <c r="H3067" s="109">
        <v>24.0</v>
      </c>
      <c r="I3067" s="108" t="s">
        <v>30</v>
      </c>
      <c r="J3067" s="37">
        <v>2.0</v>
      </c>
      <c r="K3067" s="42" t="s">
        <v>38</v>
      </c>
      <c r="L3067" s="110">
        <v>172.286</v>
      </c>
      <c r="M3067" s="110">
        <v>66.115</v>
      </c>
      <c r="N3067" s="111"/>
      <c r="O3067" s="112">
        <v>261.0</v>
      </c>
      <c r="P3067" s="110">
        <v>9519.268</v>
      </c>
      <c r="Q3067" s="55"/>
      <c r="R3067" s="116">
        <v>96250.0</v>
      </c>
      <c r="S3067" s="108"/>
      <c r="T3067" s="108"/>
      <c r="U3067" s="74"/>
    </row>
    <row r="3068" hidden="1">
      <c r="A3068" s="27">
        <v>528.0</v>
      </c>
      <c r="B3068" s="107" t="s">
        <v>26</v>
      </c>
      <c r="C3068" s="108" t="s">
        <v>27</v>
      </c>
      <c r="D3068" s="108" t="s">
        <v>27</v>
      </c>
      <c r="E3068" s="108" t="s">
        <v>28</v>
      </c>
      <c r="F3068" s="108">
        <v>64.0</v>
      </c>
      <c r="G3068" s="109">
        <v>3090.0</v>
      </c>
      <c r="H3068" s="109">
        <v>24.0</v>
      </c>
      <c r="I3068" s="108" t="s">
        <v>30</v>
      </c>
      <c r="J3068" s="37">
        <v>2.0</v>
      </c>
      <c r="K3068" s="42" t="s">
        <v>39</v>
      </c>
      <c r="L3068" s="110">
        <v>101.89</v>
      </c>
      <c r="M3068" s="110">
        <v>62.116</v>
      </c>
      <c r="N3068" s="111"/>
      <c r="O3068" s="112">
        <v>198.0</v>
      </c>
      <c r="P3068" s="110">
        <v>34501.178</v>
      </c>
      <c r="Q3068" s="55"/>
      <c r="R3068" s="116">
        <v>113520.0</v>
      </c>
      <c r="S3068" s="108"/>
      <c r="T3068" s="108"/>
      <c r="U3068" s="74"/>
    </row>
    <row r="3069" hidden="1">
      <c r="A3069" s="27">
        <v>528.0</v>
      </c>
      <c r="B3069" s="107" t="s">
        <v>26</v>
      </c>
      <c r="C3069" s="108" t="s">
        <v>27</v>
      </c>
      <c r="D3069" s="108" t="s">
        <v>27</v>
      </c>
      <c r="E3069" s="108" t="s">
        <v>28</v>
      </c>
      <c r="F3069" s="108">
        <v>64.0</v>
      </c>
      <c r="G3069" s="109">
        <v>3090.0</v>
      </c>
      <c r="H3069" s="109">
        <v>24.0</v>
      </c>
      <c r="I3069" s="108" t="s">
        <v>30</v>
      </c>
      <c r="J3069" s="37">
        <v>2.0</v>
      </c>
      <c r="K3069" s="42" t="s">
        <v>40</v>
      </c>
      <c r="L3069" s="110">
        <v>122.69</v>
      </c>
      <c r="M3069" s="110">
        <v>126.147</v>
      </c>
      <c r="N3069" s="111"/>
      <c r="O3069" s="112">
        <v>275.0</v>
      </c>
      <c r="P3069" s="110">
        <v>10297.867</v>
      </c>
      <c r="Q3069" s="55"/>
      <c r="R3069" s="116">
        <v>100770.0</v>
      </c>
      <c r="S3069" s="108"/>
      <c r="T3069" s="108"/>
      <c r="U3069" s="74"/>
    </row>
    <row r="3070" hidden="1">
      <c r="A3070" s="27">
        <v>528.0</v>
      </c>
      <c r="B3070" s="107" t="s">
        <v>26</v>
      </c>
      <c r="C3070" s="108" t="s">
        <v>27</v>
      </c>
      <c r="D3070" s="108" t="s">
        <v>27</v>
      </c>
      <c r="E3070" s="108" t="s">
        <v>28</v>
      </c>
      <c r="F3070" s="108">
        <v>64.0</v>
      </c>
      <c r="G3070" s="109">
        <v>3090.0</v>
      </c>
      <c r="H3070" s="109">
        <v>24.0</v>
      </c>
      <c r="I3070" s="108" t="s">
        <v>30</v>
      </c>
      <c r="J3070" s="37">
        <v>2.0</v>
      </c>
      <c r="K3070" s="42" t="s">
        <v>41</v>
      </c>
      <c r="L3070" s="55"/>
      <c r="M3070" s="55"/>
      <c r="N3070" s="111"/>
      <c r="O3070" s="111"/>
      <c r="P3070" s="55"/>
      <c r="Q3070" s="55"/>
      <c r="R3070" s="116"/>
      <c r="S3070" s="108"/>
      <c r="T3070" s="108"/>
      <c r="U3070" s="74"/>
    </row>
    <row r="3071" hidden="1">
      <c r="A3071" s="27">
        <v>528.0</v>
      </c>
      <c r="B3071" s="107" t="s">
        <v>26</v>
      </c>
      <c r="C3071" s="108" t="s">
        <v>27</v>
      </c>
      <c r="D3071" s="108" t="s">
        <v>27</v>
      </c>
      <c r="E3071" s="108" t="s">
        <v>28</v>
      </c>
      <c r="F3071" s="108">
        <v>64.0</v>
      </c>
      <c r="G3071" s="109">
        <v>3090.0</v>
      </c>
      <c r="H3071" s="109">
        <v>24.0</v>
      </c>
      <c r="I3071" s="108" t="s">
        <v>30</v>
      </c>
      <c r="J3071" s="37">
        <v>2.0</v>
      </c>
      <c r="K3071" s="42" t="s">
        <v>42</v>
      </c>
      <c r="L3071" s="110">
        <v>93.597</v>
      </c>
      <c r="M3071" s="110">
        <v>50.083</v>
      </c>
      <c r="N3071" s="111"/>
      <c r="O3071" s="112">
        <v>136.0</v>
      </c>
      <c r="P3071" s="110">
        <v>21093.244</v>
      </c>
      <c r="Q3071" s="55"/>
      <c r="R3071" s="116">
        <v>59770.0</v>
      </c>
      <c r="S3071" s="108"/>
      <c r="T3071" s="108"/>
      <c r="U3071" s="74"/>
    </row>
    <row r="3072" hidden="1">
      <c r="A3072" s="27">
        <v>528.0</v>
      </c>
      <c r="B3072" s="107" t="s">
        <v>26</v>
      </c>
      <c r="C3072" s="108" t="s">
        <v>27</v>
      </c>
      <c r="D3072" s="108" t="s">
        <v>27</v>
      </c>
      <c r="E3072" s="108" t="s">
        <v>28</v>
      </c>
      <c r="F3072" s="108">
        <v>64.0</v>
      </c>
      <c r="G3072" s="109">
        <v>3090.0</v>
      </c>
      <c r="H3072" s="109">
        <v>24.0</v>
      </c>
      <c r="I3072" s="108" t="s">
        <v>30</v>
      </c>
      <c r="J3072" s="37">
        <v>2.0</v>
      </c>
      <c r="K3072" s="42" t="s">
        <v>43</v>
      </c>
      <c r="L3072" s="110">
        <v>55.551</v>
      </c>
      <c r="M3072" s="110">
        <v>25.122</v>
      </c>
      <c r="N3072" s="111"/>
      <c r="O3072" s="112">
        <v>104.0</v>
      </c>
      <c r="P3072" s="110">
        <v>74635.781</v>
      </c>
      <c r="Q3072" s="55"/>
      <c r="R3072" s="116">
        <v>174410.0</v>
      </c>
      <c r="S3072" s="108"/>
      <c r="T3072" s="108"/>
      <c r="U3072" s="74"/>
    </row>
    <row r="3073" hidden="1">
      <c r="A3073" s="27">
        <v>528.0</v>
      </c>
      <c r="B3073" s="107" t="s">
        <v>26</v>
      </c>
      <c r="C3073" s="108" t="s">
        <v>27</v>
      </c>
      <c r="D3073" s="108" t="s">
        <v>27</v>
      </c>
      <c r="E3073" s="108" t="s">
        <v>28</v>
      </c>
      <c r="F3073" s="108">
        <v>64.0</v>
      </c>
      <c r="G3073" s="109">
        <v>3090.0</v>
      </c>
      <c r="H3073" s="109">
        <v>24.0</v>
      </c>
      <c r="I3073" s="108" t="s">
        <v>30</v>
      </c>
      <c r="J3073" s="37">
        <v>2.0</v>
      </c>
      <c r="K3073" s="42" t="s">
        <v>44</v>
      </c>
      <c r="L3073" s="110">
        <v>77.635</v>
      </c>
      <c r="M3073" s="110">
        <v>44.706</v>
      </c>
      <c r="N3073" s="111"/>
      <c r="O3073" s="112">
        <v>71.0</v>
      </c>
      <c r="P3073" s="110">
        <v>5152.903</v>
      </c>
      <c r="Q3073" s="55"/>
      <c r="R3073" s="116">
        <v>24330.0</v>
      </c>
      <c r="S3073" s="108"/>
      <c r="T3073" s="108"/>
      <c r="U3073" s="74"/>
    </row>
    <row r="3074" hidden="1">
      <c r="A3074" s="27">
        <v>528.0</v>
      </c>
      <c r="B3074" s="107" t="s">
        <v>26</v>
      </c>
      <c r="C3074" s="108" t="s">
        <v>27</v>
      </c>
      <c r="D3074" s="108" t="s">
        <v>27</v>
      </c>
      <c r="E3074" s="108" t="s">
        <v>28</v>
      </c>
      <c r="F3074" s="108">
        <v>64.0</v>
      </c>
      <c r="G3074" s="109">
        <v>3090.0</v>
      </c>
      <c r="H3074" s="109">
        <v>24.0</v>
      </c>
      <c r="I3074" s="108" t="s">
        <v>30</v>
      </c>
      <c r="J3074" s="37">
        <v>2.0</v>
      </c>
      <c r="K3074" s="42" t="s">
        <v>45</v>
      </c>
      <c r="L3074" s="110">
        <v>73.984</v>
      </c>
      <c r="M3074" s="110">
        <v>35.616</v>
      </c>
      <c r="N3074" s="111"/>
      <c r="O3074" s="112">
        <v>117.0</v>
      </c>
      <c r="P3074" s="110">
        <v>4845.609</v>
      </c>
      <c r="Q3074" s="55"/>
      <c r="R3074" s="116">
        <v>25780.0</v>
      </c>
      <c r="S3074" s="108"/>
      <c r="T3074" s="108"/>
      <c r="U3074" s="74"/>
    </row>
    <row r="3075" hidden="1">
      <c r="A3075" s="27">
        <v>528.0</v>
      </c>
      <c r="B3075" s="107" t="s">
        <v>26</v>
      </c>
      <c r="C3075" s="108" t="s">
        <v>27</v>
      </c>
      <c r="D3075" s="108" t="s">
        <v>27</v>
      </c>
      <c r="E3075" s="108" t="s">
        <v>28</v>
      </c>
      <c r="F3075" s="108">
        <v>64.0</v>
      </c>
      <c r="G3075" s="109">
        <v>3090.0</v>
      </c>
      <c r="H3075" s="109">
        <v>24.0</v>
      </c>
      <c r="I3075" s="108" t="s">
        <v>30</v>
      </c>
      <c r="J3075" s="37">
        <v>2.0</v>
      </c>
      <c r="K3075" s="42" t="s">
        <v>46</v>
      </c>
      <c r="L3075" s="110">
        <v>147.779</v>
      </c>
      <c r="M3075" s="110">
        <v>134.055</v>
      </c>
      <c r="N3075" s="111"/>
      <c r="O3075" s="112">
        <v>383.0</v>
      </c>
      <c r="P3075" s="110">
        <v>34995.745</v>
      </c>
      <c r="Q3075" s="55"/>
      <c r="R3075" s="116">
        <v>91090.0</v>
      </c>
      <c r="S3075" s="108"/>
      <c r="T3075" s="108"/>
      <c r="U3075" s="74"/>
    </row>
    <row r="3076" hidden="1">
      <c r="A3076" s="27">
        <v>528.0</v>
      </c>
      <c r="B3076" s="107" t="s">
        <v>26</v>
      </c>
      <c r="C3076" s="108" t="s">
        <v>27</v>
      </c>
      <c r="D3076" s="108" t="s">
        <v>27</v>
      </c>
      <c r="E3076" s="108" t="s">
        <v>28</v>
      </c>
      <c r="F3076" s="108">
        <v>64.0</v>
      </c>
      <c r="G3076" s="109">
        <v>3090.0</v>
      </c>
      <c r="H3076" s="109">
        <v>24.0</v>
      </c>
      <c r="I3076" s="108" t="s">
        <v>30</v>
      </c>
      <c r="J3076" s="37">
        <v>2.0</v>
      </c>
      <c r="K3076" s="42" t="s">
        <v>47</v>
      </c>
      <c r="L3076" s="110">
        <v>77.663</v>
      </c>
      <c r="M3076" s="110">
        <v>29.665</v>
      </c>
      <c r="N3076" s="111"/>
      <c r="O3076" s="112">
        <v>70.0</v>
      </c>
      <c r="P3076" s="110">
        <v>15480.467</v>
      </c>
      <c r="Q3076" s="55"/>
      <c r="R3076" s="116">
        <v>49580.0</v>
      </c>
      <c r="S3076" s="108"/>
      <c r="T3076" s="108"/>
      <c r="U3076" s="74"/>
    </row>
    <row r="3077" hidden="1">
      <c r="A3077" s="27">
        <v>528.0</v>
      </c>
      <c r="B3077" s="107" t="s">
        <v>26</v>
      </c>
      <c r="C3077" s="108" t="s">
        <v>27</v>
      </c>
      <c r="D3077" s="108" t="s">
        <v>27</v>
      </c>
      <c r="E3077" s="108" t="s">
        <v>28</v>
      </c>
      <c r="F3077" s="108">
        <v>64.0</v>
      </c>
      <c r="G3077" s="109">
        <v>3090.0</v>
      </c>
      <c r="H3077" s="109">
        <v>24.0</v>
      </c>
      <c r="I3077" s="108" t="s">
        <v>30</v>
      </c>
      <c r="J3077" s="37">
        <v>2.0</v>
      </c>
      <c r="K3077" s="42" t="s">
        <v>48</v>
      </c>
      <c r="L3077" s="110">
        <v>106.083</v>
      </c>
      <c r="M3077" s="110">
        <v>98.084</v>
      </c>
      <c r="N3077" s="111"/>
      <c r="O3077" s="112">
        <v>255.0</v>
      </c>
      <c r="P3077" s="110">
        <v>20655.605</v>
      </c>
      <c r="Q3077" s="55"/>
      <c r="R3077" s="116">
        <v>76770.0</v>
      </c>
      <c r="S3077" s="108"/>
      <c r="T3077" s="108"/>
      <c r="U3077" s="74"/>
    </row>
    <row r="3078" hidden="1">
      <c r="A3078" s="27">
        <v>528.0</v>
      </c>
      <c r="B3078" s="107" t="s">
        <v>26</v>
      </c>
      <c r="C3078" s="108" t="s">
        <v>27</v>
      </c>
      <c r="D3078" s="108" t="s">
        <v>27</v>
      </c>
      <c r="E3078" s="108" t="s">
        <v>28</v>
      </c>
      <c r="F3078" s="108">
        <v>64.0</v>
      </c>
      <c r="G3078" s="109">
        <v>3090.0</v>
      </c>
      <c r="H3078" s="109">
        <v>24.0</v>
      </c>
      <c r="I3078" s="108" t="s">
        <v>30</v>
      </c>
      <c r="J3078" s="37">
        <v>2.0</v>
      </c>
      <c r="K3078" s="42" t="s">
        <v>49</v>
      </c>
      <c r="L3078" s="110">
        <v>106.465</v>
      </c>
      <c r="M3078" s="110">
        <v>60.865</v>
      </c>
      <c r="N3078" s="111"/>
      <c r="O3078" s="112">
        <v>97.0</v>
      </c>
      <c r="P3078" s="110">
        <v>46615.207</v>
      </c>
      <c r="Q3078" s="55"/>
      <c r="R3078" s="116">
        <v>121580.0</v>
      </c>
      <c r="S3078" s="108"/>
      <c r="T3078" s="108"/>
      <c r="U3078" s="74"/>
    </row>
    <row r="3079" hidden="1">
      <c r="A3079" s="27">
        <v>528.0</v>
      </c>
      <c r="B3079" s="107" t="s">
        <v>26</v>
      </c>
      <c r="C3079" s="108" t="s">
        <v>27</v>
      </c>
      <c r="D3079" s="108" t="s">
        <v>27</v>
      </c>
      <c r="E3079" s="108" t="s">
        <v>28</v>
      </c>
      <c r="F3079" s="108">
        <v>64.0</v>
      </c>
      <c r="G3079" s="109">
        <v>3090.0</v>
      </c>
      <c r="H3079" s="109">
        <v>24.0</v>
      </c>
      <c r="I3079" s="108" t="s">
        <v>30</v>
      </c>
      <c r="J3079" s="37">
        <v>2.0</v>
      </c>
      <c r="K3079" s="42" t="s">
        <v>50</v>
      </c>
      <c r="L3079" s="110">
        <v>136.578</v>
      </c>
      <c r="M3079" s="110">
        <v>78.886</v>
      </c>
      <c r="N3079" s="111"/>
      <c r="O3079" s="112">
        <v>246.0</v>
      </c>
      <c r="P3079" s="110">
        <v>13287.128</v>
      </c>
      <c r="Q3079" s="55"/>
      <c r="R3079" s="116">
        <v>87310.0</v>
      </c>
      <c r="S3079" s="108"/>
      <c r="T3079" s="108"/>
      <c r="U3079" s="74"/>
    </row>
    <row r="3080" hidden="1">
      <c r="A3080" s="27">
        <v>528.0</v>
      </c>
      <c r="B3080" s="107" t="s">
        <v>26</v>
      </c>
      <c r="C3080" s="108" t="s">
        <v>27</v>
      </c>
      <c r="D3080" s="108" t="s">
        <v>27</v>
      </c>
      <c r="E3080" s="108" t="s">
        <v>28</v>
      </c>
      <c r="F3080" s="108">
        <v>64.0</v>
      </c>
      <c r="G3080" s="109">
        <v>3090.0</v>
      </c>
      <c r="H3080" s="109">
        <v>24.0</v>
      </c>
      <c r="I3080" s="108" t="s">
        <v>30</v>
      </c>
      <c r="J3080" s="37">
        <v>2.0</v>
      </c>
      <c r="K3080" s="42" t="s">
        <v>51</v>
      </c>
      <c r="L3080" s="55"/>
      <c r="M3080" s="55"/>
      <c r="N3080" s="111"/>
      <c r="O3080" s="111"/>
      <c r="P3080" s="55"/>
      <c r="Q3080" s="55"/>
      <c r="R3080" s="116"/>
      <c r="S3080" s="108"/>
      <c r="T3080" s="108"/>
      <c r="U3080" s="74"/>
    </row>
    <row r="3081" hidden="1">
      <c r="A3081" s="27">
        <v>528.0</v>
      </c>
      <c r="B3081" s="107" t="s">
        <v>26</v>
      </c>
      <c r="C3081" s="108" t="s">
        <v>27</v>
      </c>
      <c r="D3081" s="108" t="s">
        <v>27</v>
      </c>
      <c r="E3081" s="108" t="s">
        <v>28</v>
      </c>
      <c r="F3081" s="108">
        <v>64.0</v>
      </c>
      <c r="G3081" s="109">
        <v>3090.0</v>
      </c>
      <c r="H3081" s="109">
        <v>24.0</v>
      </c>
      <c r="I3081" s="108" t="s">
        <v>30</v>
      </c>
      <c r="J3081" s="37">
        <v>2.0</v>
      </c>
      <c r="K3081" s="42" t="s">
        <v>52</v>
      </c>
      <c r="L3081" s="55"/>
      <c r="M3081" s="55"/>
      <c r="N3081" s="111"/>
      <c r="O3081" s="111"/>
      <c r="P3081" s="55"/>
      <c r="Q3081" s="55"/>
      <c r="R3081" s="116"/>
      <c r="S3081" s="108"/>
      <c r="T3081" s="108"/>
      <c r="U3081" s="74"/>
    </row>
    <row r="3082" hidden="1">
      <c r="A3082" s="27">
        <v>528.0</v>
      </c>
      <c r="B3082" s="107" t="s">
        <v>26</v>
      </c>
      <c r="C3082" s="108" t="s">
        <v>27</v>
      </c>
      <c r="D3082" s="108" t="s">
        <v>27</v>
      </c>
      <c r="E3082" s="108" t="s">
        <v>28</v>
      </c>
      <c r="F3082" s="108">
        <v>64.0</v>
      </c>
      <c r="G3082" s="109">
        <v>3090.0</v>
      </c>
      <c r="H3082" s="109">
        <v>24.0</v>
      </c>
      <c r="I3082" s="108" t="s">
        <v>30</v>
      </c>
      <c r="J3082" s="37">
        <v>4.0</v>
      </c>
      <c r="K3082" s="42" t="s">
        <v>31</v>
      </c>
      <c r="L3082" s="110">
        <v>124.513</v>
      </c>
      <c r="M3082" s="110">
        <v>86.368</v>
      </c>
      <c r="N3082" s="112"/>
      <c r="O3082" s="112">
        <v>246.0</v>
      </c>
      <c r="P3082" s="110">
        <v>55155.209</v>
      </c>
      <c r="Q3082" s="55"/>
      <c r="R3082" s="116">
        <v>109030.0</v>
      </c>
      <c r="S3082" s="108"/>
      <c r="T3082" s="108"/>
      <c r="U3082" s="74"/>
    </row>
    <row r="3083" hidden="1">
      <c r="A3083" s="27">
        <v>528.0</v>
      </c>
      <c r="B3083" s="107" t="s">
        <v>26</v>
      </c>
      <c r="C3083" s="108" t="s">
        <v>27</v>
      </c>
      <c r="D3083" s="108" t="s">
        <v>27</v>
      </c>
      <c r="E3083" s="108" t="s">
        <v>28</v>
      </c>
      <c r="F3083" s="108">
        <v>64.0</v>
      </c>
      <c r="G3083" s="109">
        <v>3090.0</v>
      </c>
      <c r="H3083" s="109">
        <v>24.0</v>
      </c>
      <c r="I3083" s="108" t="s">
        <v>30</v>
      </c>
      <c r="J3083" s="37">
        <v>4.0</v>
      </c>
      <c r="K3083" s="42" t="s">
        <v>32</v>
      </c>
      <c r="L3083" s="110">
        <v>107.941</v>
      </c>
      <c r="M3083" s="110">
        <v>122.018</v>
      </c>
      <c r="N3083" s="112"/>
      <c r="O3083" s="112">
        <v>262.0</v>
      </c>
      <c r="P3083" s="110">
        <v>8885.295</v>
      </c>
      <c r="Q3083" s="55"/>
      <c r="R3083" s="116">
        <v>101730.0</v>
      </c>
      <c r="S3083" s="108"/>
      <c r="T3083" s="108"/>
      <c r="U3083" s="74"/>
    </row>
    <row r="3084" hidden="1">
      <c r="A3084" s="27">
        <v>528.0</v>
      </c>
      <c r="B3084" s="107" t="s">
        <v>26</v>
      </c>
      <c r="C3084" s="108" t="s">
        <v>27</v>
      </c>
      <c r="D3084" s="108" t="s">
        <v>27</v>
      </c>
      <c r="E3084" s="108" t="s">
        <v>28</v>
      </c>
      <c r="F3084" s="108">
        <v>64.0</v>
      </c>
      <c r="G3084" s="109">
        <v>3090.0</v>
      </c>
      <c r="H3084" s="109">
        <v>24.0</v>
      </c>
      <c r="I3084" s="108" t="s">
        <v>30</v>
      </c>
      <c r="J3084" s="37">
        <v>4.0</v>
      </c>
      <c r="K3084" s="42" t="s">
        <v>33</v>
      </c>
      <c r="L3084" s="110">
        <v>105.729</v>
      </c>
      <c r="M3084" s="110">
        <v>57.919</v>
      </c>
      <c r="N3084" s="112"/>
      <c r="O3084" s="112">
        <v>188.0</v>
      </c>
      <c r="P3084" s="110">
        <v>12821.6389999999</v>
      </c>
      <c r="Q3084" s="55"/>
      <c r="R3084" s="117">
        <v>42870.0</v>
      </c>
      <c r="S3084" s="108"/>
      <c r="T3084" s="108"/>
      <c r="U3084" s="74"/>
    </row>
    <row r="3085" hidden="1">
      <c r="A3085" s="27">
        <v>528.0</v>
      </c>
      <c r="B3085" s="107" t="s">
        <v>26</v>
      </c>
      <c r="C3085" s="108" t="s">
        <v>27</v>
      </c>
      <c r="D3085" s="108" t="s">
        <v>27</v>
      </c>
      <c r="E3085" s="108" t="s">
        <v>28</v>
      </c>
      <c r="F3085" s="108">
        <v>64.0</v>
      </c>
      <c r="G3085" s="109">
        <v>3090.0</v>
      </c>
      <c r="H3085" s="109">
        <v>24.0</v>
      </c>
      <c r="I3085" s="108" t="s">
        <v>30</v>
      </c>
      <c r="J3085" s="37">
        <v>4.0</v>
      </c>
      <c r="K3085" s="42" t="s">
        <v>34</v>
      </c>
      <c r="L3085" s="110">
        <v>81.793</v>
      </c>
      <c r="M3085" s="110">
        <v>59.713</v>
      </c>
      <c r="N3085" s="111"/>
      <c r="O3085" s="112">
        <v>154.0</v>
      </c>
      <c r="P3085" s="110">
        <v>32712.1889999999</v>
      </c>
      <c r="Q3085" s="55"/>
      <c r="R3085" s="116">
        <v>67460.0</v>
      </c>
      <c r="S3085" s="108"/>
      <c r="T3085" s="108"/>
      <c r="U3085" s="74"/>
    </row>
    <row r="3086" hidden="1">
      <c r="A3086" s="27">
        <v>528.0</v>
      </c>
      <c r="B3086" s="107" t="s">
        <v>26</v>
      </c>
      <c r="C3086" s="108" t="s">
        <v>27</v>
      </c>
      <c r="D3086" s="108" t="s">
        <v>27</v>
      </c>
      <c r="E3086" s="108" t="s">
        <v>28</v>
      </c>
      <c r="F3086" s="108">
        <v>64.0</v>
      </c>
      <c r="G3086" s="109">
        <v>3090.0</v>
      </c>
      <c r="H3086" s="109">
        <v>24.0</v>
      </c>
      <c r="I3086" s="108" t="s">
        <v>30</v>
      </c>
      <c r="J3086" s="37">
        <v>4.0</v>
      </c>
      <c r="K3086" s="42" t="s">
        <v>35</v>
      </c>
      <c r="L3086" s="110">
        <v>107.647</v>
      </c>
      <c r="M3086" s="110">
        <v>61.632</v>
      </c>
      <c r="N3086" s="111"/>
      <c r="O3086" s="112">
        <v>188.0</v>
      </c>
      <c r="P3086" s="110">
        <v>12719.432</v>
      </c>
      <c r="Q3086" s="55"/>
      <c r="R3086" s="116">
        <v>86750.0</v>
      </c>
      <c r="S3086" s="108"/>
      <c r="T3086" s="108"/>
      <c r="U3086" s="74"/>
    </row>
    <row r="3087" hidden="1">
      <c r="A3087" s="27">
        <v>528.0</v>
      </c>
      <c r="B3087" s="107" t="s">
        <v>26</v>
      </c>
      <c r="C3087" s="108" t="s">
        <v>27</v>
      </c>
      <c r="D3087" s="108" t="s">
        <v>27</v>
      </c>
      <c r="E3087" s="108" t="s">
        <v>28</v>
      </c>
      <c r="F3087" s="108">
        <v>64.0</v>
      </c>
      <c r="G3087" s="109">
        <v>3090.0</v>
      </c>
      <c r="H3087" s="109">
        <v>24.0</v>
      </c>
      <c r="I3087" s="108" t="s">
        <v>30</v>
      </c>
      <c r="J3087" s="37">
        <v>4.0</v>
      </c>
      <c r="K3087" s="42" t="s">
        <v>36</v>
      </c>
      <c r="L3087" s="110">
        <v>48.226</v>
      </c>
      <c r="M3087" s="110">
        <v>22.399</v>
      </c>
      <c r="N3087" s="111"/>
      <c r="O3087" s="112">
        <v>37.0</v>
      </c>
      <c r="P3087" s="110">
        <v>11167.2579999999</v>
      </c>
      <c r="Q3087" s="55"/>
      <c r="R3087" s="116">
        <v>25150.0</v>
      </c>
      <c r="S3087" s="108"/>
      <c r="T3087" s="108"/>
      <c r="U3087" s="74"/>
    </row>
    <row r="3088" hidden="1">
      <c r="A3088" s="27">
        <v>528.0</v>
      </c>
      <c r="B3088" s="107" t="s">
        <v>26</v>
      </c>
      <c r="C3088" s="108" t="s">
        <v>27</v>
      </c>
      <c r="D3088" s="108" t="s">
        <v>27</v>
      </c>
      <c r="E3088" s="108" t="s">
        <v>28</v>
      </c>
      <c r="F3088" s="108">
        <v>64.0</v>
      </c>
      <c r="G3088" s="109">
        <v>3090.0</v>
      </c>
      <c r="H3088" s="109">
        <v>24.0</v>
      </c>
      <c r="I3088" s="108" t="s">
        <v>30</v>
      </c>
      <c r="J3088" s="37">
        <v>4.0</v>
      </c>
      <c r="K3088" s="42" t="s">
        <v>37</v>
      </c>
      <c r="L3088" s="55"/>
      <c r="M3088" s="55"/>
      <c r="N3088" s="111"/>
      <c r="O3088" s="111"/>
      <c r="P3088" s="55"/>
      <c r="Q3088" s="55"/>
      <c r="R3088" s="116">
        <v>121500.0</v>
      </c>
      <c r="S3088" s="108"/>
      <c r="T3088" s="108"/>
      <c r="U3088" s="74"/>
    </row>
    <row r="3089" hidden="1">
      <c r="A3089" s="27">
        <v>528.0</v>
      </c>
      <c r="B3089" s="107" t="s">
        <v>26</v>
      </c>
      <c r="C3089" s="108" t="s">
        <v>27</v>
      </c>
      <c r="D3089" s="108" t="s">
        <v>27</v>
      </c>
      <c r="E3089" s="108" t="s">
        <v>28</v>
      </c>
      <c r="F3089" s="108">
        <v>64.0</v>
      </c>
      <c r="G3089" s="109">
        <v>3090.0</v>
      </c>
      <c r="H3089" s="109">
        <v>24.0</v>
      </c>
      <c r="I3089" s="108" t="s">
        <v>30</v>
      </c>
      <c r="J3089" s="37">
        <v>4.0</v>
      </c>
      <c r="K3089" s="42" t="s">
        <v>38</v>
      </c>
      <c r="L3089" s="110">
        <v>192.289</v>
      </c>
      <c r="M3089" s="110">
        <v>67.582</v>
      </c>
      <c r="N3089" s="111"/>
      <c r="O3089" s="112">
        <v>261.0</v>
      </c>
      <c r="P3089" s="110">
        <v>14703.5669999999</v>
      </c>
      <c r="Q3089" s="55"/>
      <c r="R3089" s="116">
        <v>102530.0</v>
      </c>
      <c r="S3089" s="108"/>
      <c r="T3089" s="108"/>
      <c r="U3089" s="74"/>
    </row>
    <row r="3090" hidden="1">
      <c r="A3090" s="27">
        <v>528.0</v>
      </c>
      <c r="B3090" s="107" t="s">
        <v>26</v>
      </c>
      <c r="C3090" s="108" t="s">
        <v>27</v>
      </c>
      <c r="D3090" s="108" t="s">
        <v>27</v>
      </c>
      <c r="E3090" s="108" t="s">
        <v>28</v>
      </c>
      <c r="F3090" s="108">
        <v>64.0</v>
      </c>
      <c r="G3090" s="109">
        <v>3090.0</v>
      </c>
      <c r="H3090" s="109">
        <v>24.0</v>
      </c>
      <c r="I3090" s="108" t="s">
        <v>30</v>
      </c>
      <c r="J3090" s="37">
        <v>4.0</v>
      </c>
      <c r="K3090" s="42" t="s">
        <v>39</v>
      </c>
      <c r="L3090" s="110">
        <v>102.107</v>
      </c>
      <c r="M3090" s="110">
        <v>61.506</v>
      </c>
      <c r="N3090" s="111"/>
      <c r="O3090" s="112">
        <v>198.0</v>
      </c>
      <c r="P3090" s="110">
        <v>73004.1389999999</v>
      </c>
      <c r="Q3090" s="55"/>
      <c r="R3090" s="116">
        <v>154360.0</v>
      </c>
      <c r="S3090" s="108"/>
      <c r="T3090" s="108"/>
      <c r="U3090" s="74"/>
    </row>
    <row r="3091" hidden="1">
      <c r="A3091" s="27">
        <v>528.0</v>
      </c>
      <c r="B3091" s="107" t="s">
        <v>26</v>
      </c>
      <c r="C3091" s="108" t="s">
        <v>27</v>
      </c>
      <c r="D3091" s="108" t="s">
        <v>27</v>
      </c>
      <c r="E3091" s="108" t="s">
        <v>28</v>
      </c>
      <c r="F3091" s="108">
        <v>64.0</v>
      </c>
      <c r="G3091" s="109">
        <v>3090.0</v>
      </c>
      <c r="H3091" s="109">
        <v>24.0</v>
      </c>
      <c r="I3091" s="108" t="s">
        <v>30</v>
      </c>
      <c r="J3091" s="37">
        <v>4.0</v>
      </c>
      <c r="K3091" s="42" t="s">
        <v>40</v>
      </c>
      <c r="L3091" s="110">
        <v>121.249</v>
      </c>
      <c r="M3091" s="110">
        <v>125.824</v>
      </c>
      <c r="N3091" s="111"/>
      <c r="O3091" s="112">
        <v>279.0</v>
      </c>
      <c r="P3091" s="110">
        <v>21669.5149999999</v>
      </c>
      <c r="Q3091" s="55"/>
      <c r="R3091" s="116">
        <v>117020.0</v>
      </c>
      <c r="S3091" s="108"/>
      <c r="T3091" s="108"/>
      <c r="U3091" s="74"/>
    </row>
    <row r="3092" hidden="1">
      <c r="A3092" s="27">
        <v>528.0</v>
      </c>
      <c r="B3092" s="107" t="s">
        <v>26</v>
      </c>
      <c r="C3092" s="108" t="s">
        <v>27</v>
      </c>
      <c r="D3092" s="108" t="s">
        <v>27</v>
      </c>
      <c r="E3092" s="108" t="s">
        <v>28</v>
      </c>
      <c r="F3092" s="108">
        <v>64.0</v>
      </c>
      <c r="G3092" s="109">
        <v>3090.0</v>
      </c>
      <c r="H3092" s="109">
        <v>24.0</v>
      </c>
      <c r="I3092" s="108" t="s">
        <v>30</v>
      </c>
      <c r="J3092" s="37">
        <v>4.0</v>
      </c>
      <c r="K3092" s="42" t="s">
        <v>41</v>
      </c>
      <c r="L3092" s="55"/>
      <c r="M3092" s="55"/>
      <c r="N3092" s="111"/>
      <c r="O3092" s="111"/>
      <c r="P3092" s="55"/>
      <c r="Q3092" s="55"/>
      <c r="R3092" s="116"/>
      <c r="S3092" s="108"/>
      <c r="T3092" s="108"/>
      <c r="U3092" s="74"/>
    </row>
    <row r="3093" hidden="1">
      <c r="A3093" s="27">
        <v>528.0</v>
      </c>
      <c r="B3093" s="107" t="s">
        <v>26</v>
      </c>
      <c r="C3093" s="108" t="s">
        <v>27</v>
      </c>
      <c r="D3093" s="108" t="s">
        <v>27</v>
      </c>
      <c r="E3093" s="108" t="s">
        <v>28</v>
      </c>
      <c r="F3093" s="108">
        <v>64.0</v>
      </c>
      <c r="G3093" s="109">
        <v>3090.0</v>
      </c>
      <c r="H3093" s="109">
        <v>24.0</v>
      </c>
      <c r="I3093" s="108" t="s">
        <v>30</v>
      </c>
      <c r="J3093" s="37">
        <v>4.0</v>
      </c>
      <c r="K3093" s="42" t="s">
        <v>42</v>
      </c>
      <c r="L3093" s="110">
        <v>92.355</v>
      </c>
      <c r="M3093" s="110">
        <v>51.423</v>
      </c>
      <c r="N3093" s="111"/>
      <c r="O3093" s="112">
        <v>136.0</v>
      </c>
      <c r="P3093" s="110">
        <v>44767.252</v>
      </c>
      <c r="Q3093" s="55"/>
      <c r="R3093" s="116">
        <v>79500.0</v>
      </c>
      <c r="S3093" s="108"/>
      <c r="T3093" s="108"/>
      <c r="U3093" s="74"/>
    </row>
    <row r="3094" hidden="1">
      <c r="A3094" s="27">
        <v>528.0</v>
      </c>
      <c r="B3094" s="107" t="s">
        <v>26</v>
      </c>
      <c r="C3094" s="108" t="s">
        <v>27</v>
      </c>
      <c r="D3094" s="108" t="s">
        <v>27</v>
      </c>
      <c r="E3094" s="108" t="s">
        <v>28</v>
      </c>
      <c r="F3094" s="108">
        <v>64.0</v>
      </c>
      <c r="G3094" s="109">
        <v>3090.0</v>
      </c>
      <c r="H3094" s="109">
        <v>24.0</v>
      </c>
      <c r="I3094" s="108" t="s">
        <v>30</v>
      </c>
      <c r="J3094" s="37">
        <v>4.0</v>
      </c>
      <c r="K3094" s="42" t="s">
        <v>43</v>
      </c>
      <c r="L3094" s="110">
        <v>64.608</v>
      </c>
      <c r="M3094" s="110">
        <v>24.321</v>
      </c>
      <c r="N3094" s="111"/>
      <c r="O3094" s="112">
        <v>104.0</v>
      </c>
      <c r="P3094" s="110">
        <v>151070.171999999</v>
      </c>
      <c r="Q3094" s="55"/>
      <c r="R3094" s="116">
        <v>320980.0</v>
      </c>
      <c r="S3094" s="108"/>
      <c r="T3094" s="108"/>
      <c r="U3094" s="74"/>
    </row>
    <row r="3095" hidden="1">
      <c r="A3095" s="27">
        <v>528.0</v>
      </c>
      <c r="B3095" s="107" t="s">
        <v>26</v>
      </c>
      <c r="C3095" s="108" t="s">
        <v>27</v>
      </c>
      <c r="D3095" s="108" t="s">
        <v>27</v>
      </c>
      <c r="E3095" s="108" t="s">
        <v>28</v>
      </c>
      <c r="F3095" s="108">
        <v>64.0</v>
      </c>
      <c r="G3095" s="109">
        <v>3090.0</v>
      </c>
      <c r="H3095" s="109">
        <v>24.0</v>
      </c>
      <c r="I3095" s="108" t="s">
        <v>30</v>
      </c>
      <c r="J3095" s="37">
        <v>4.0</v>
      </c>
      <c r="K3095" s="42" t="s">
        <v>44</v>
      </c>
      <c r="L3095" s="110">
        <v>78.21</v>
      </c>
      <c r="M3095" s="110">
        <v>46.432</v>
      </c>
      <c r="N3095" s="111"/>
      <c r="O3095" s="112">
        <v>71.0</v>
      </c>
      <c r="P3095" s="110">
        <v>8014.764</v>
      </c>
      <c r="Q3095" s="55"/>
      <c r="R3095" s="116">
        <v>26920.0</v>
      </c>
      <c r="S3095" s="108"/>
      <c r="T3095" s="108"/>
      <c r="U3095" s="74"/>
    </row>
    <row r="3096" hidden="1">
      <c r="A3096" s="27">
        <v>528.0</v>
      </c>
      <c r="B3096" s="107" t="s">
        <v>26</v>
      </c>
      <c r="C3096" s="108" t="s">
        <v>27</v>
      </c>
      <c r="D3096" s="108" t="s">
        <v>27</v>
      </c>
      <c r="E3096" s="108" t="s">
        <v>28</v>
      </c>
      <c r="F3096" s="108">
        <v>64.0</v>
      </c>
      <c r="G3096" s="109">
        <v>3090.0</v>
      </c>
      <c r="H3096" s="109">
        <v>24.0</v>
      </c>
      <c r="I3096" s="108" t="s">
        <v>30</v>
      </c>
      <c r="J3096" s="37">
        <v>4.0</v>
      </c>
      <c r="K3096" s="42" t="s">
        <v>45</v>
      </c>
      <c r="L3096" s="110">
        <v>73.956</v>
      </c>
      <c r="M3096" s="110">
        <v>36.416</v>
      </c>
      <c r="N3096" s="111"/>
      <c r="O3096" s="112">
        <v>119.0</v>
      </c>
      <c r="P3096" s="110">
        <v>7586.60599999999</v>
      </c>
      <c r="Q3096" s="55"/>
      <c r="R3096" s="116">
        <v>28180.0</v>
      </c>
      <c r="S3096" s="108"/>
      <c r="T3096" s="108"/>
      <c r="U3096" s="74"/>
    </row>
    <row r="3097" hidden="1">
      <c r="A3097" s="27">
        <v>528.0</v>
      </c>
      <c r="B3097" s="107" t="s">
        <v>26</v>
      </c>
      <c r="C3097" s="108" t="s">
        <v>27</v>
      </c>
      <c r="D3097" s="108" t="s">
        <v>27</v>
      </c>
      <c r="E3097" s="108" t="s">
        <v>28</v>
      </c>
      <c r="F3097" s="108">
        <v>64.0</v>
      </c>
      <c r="G3097" s="109">
        <v>3090.0</v>
      </c>
      <c r="H3097" s="109">
        <v>24.0</v>
      </c>
      <c r="I3097" s="108" t="s">
        <v>30</v>
      </c>
      <c r="J3097" s="37">
        <v>4.0</v>
      </c>
      <c r="K3097" s="42" t="s">
        <v>46</v>
      </c>
      <c r="L3097" s="110">
        <v>159.713</v>
      </c>
      <c r="M3097" s="110">
        <v>144.934</v>
      </c>
      <c r="N3097" s="111"/>
      <c r="O3097" s="112">
        <v>382.0</v>
      </c>
      <c r="P3097" s="110">
        <v>66323.801</v>
      </c>
      <c r="Q3097" s="55"/>
      <c r="R3097" s="116">
        <v>193050.0</v>
      </c>
      <c r="S3097" s="108"/>
      <c r="T3097" s="108"/>
      <c r="U3097" s="74"/>
    </row>
    <row r="3098" hidden="1">
      <c r="A3098" s="27">
        <v>528.0</v>
      </c>
      <c r="B3098" s="107" t="s">
        <v>26</v>
      </c>
      <c r="C3098" s="108" t="s">
        <v>27</v>
      </c>
      <c r="D3098" s="108" t="s">
        <v>27</v>
      </c>
      <c r="E3098" s="108" t="s">
        <v>28</v>
      </c>
      <c r="F3098" s="108">
        <v>64.0</v>
      </c>
      <c r="G3098" s="109">
        <v>3090.0</v>
      </c>
      <c r="H3098" s="109">
        <v>24.0</v>
      </c>
      <c r="I3098" s="108" t="s">
        <v>30</v>
      </c>
      <c r="J3098" s="37">
        <v>4.0</v>
      </c>
      <c r="K3098" s="42" t="s">
        <v>47</v>
      </c>
      <c r="L3098" s="110">
        <v>78.626</v>
      </c>
      <c r="M3098" s="110">
        <v>30.208</v>
      </c>
      <c r="N3098" s="111"/>
      <c r="O3098" s="112">
        <v>70.0</v>
      </c>
      <c r="P3098" s="110">
        <v>30791.5339999999</v>
      </c>
      <c r="Q3098" s="55"/>
      <c r="R3098" s="116">
        <v>65290.00000000001</v>
      </c>
      <c r="S3098" s="108"/>
      <c r="T3098" s="108"/>
      <c r="U3098" s="74"/>
    </row>
    <row r="3099" hidden="1">
      <c r="A3099" s="27">
        <v>528.0</v>
      </c>
      <c r="B3099" s="107" t="s">
        <v>26</v>
      </c>
      <c r="C3099" s="108" t="s">
        <v>27</v>
      </c>
      <c r="D3099" s="108" t="s">
        <v>27</v>
      </c>
      <c r="E3099" s="108" t="s">
        <v>28</v>
      </c>
      <c r="F3099" s="108">
        <v>64.0</v>
      </c>
      <c r="G3099" s="109">
        <v>3090.0</v>
      </c>
      <c r="H3099" s="109">
        <v>24.0</v>
      </c>
      <c r="I3099" s="108" t="s">
        <v>30</v>
      </c>
      <c r="J3099" s="37">
        <v>4.0</v>
      </c>
      <c r="K3099" s="42" t="s">
        <v>48</v>
      </c>
      <c r="L3099" s="110">
        <v>116.516</v>
      </c>
      <c r="M3099" s="110">
        <v>99.622</v>
      </c>
      <c r="N3099" s="111"/>
      <c r="O3099" s="112">
        <v>259.0</v>
      </c>
      <c r="P3099" s="110">
        <v>45249.9309999999</v>
      </c>
      <c r="Q3099" s="55"/>
      <c r="R3099" s="116">
        <v>116730.0</v>
      </c>
      <c r="S3099" s="108"/>
      <c r="T3099" s="108"/>
      <c r="U3099" s="74"/>
    </row>
    <row r="3100" hidden="1">
      <c r="A3100" s="27">
        <v>528.0</v>
      </c>
      <c r="B3100" s="107" t="s">
        <v>26</v>
      </c>
      <c r="C3100" s="108" t="s">
        <v>27</v>
      </c>
      <c r="D3100" s="108" t="s">
        <v>27</v>
      </c>
      <c r="E3100" s="108" t="s">
        <v>28</v>
      </c>
      <c r="F3100" s="108">
        <v>64.0</v>
      </c>
      <c r="G3100" s="109">
        <v>3090.0</v>
      </c>
      <c r="H3100" s="109">
        <v>24.0</v>
      </c>
      <c r="I3100" s="108" t="s">
        <v>30</v>
      </c>
      <c r="J3100" s="37">
        <v>4.0</v>
      </c>
      <c r="K3100" s="42" t="s">
        <v>49</v>
      </c>
      <c r="L3100" s="110">
        <v>107.808</v>
      </c>
      <c r="M3100" s="110">
        <v>61.947</v>
      </c>
      <c r="N3100" s="111"/>
      <c r="O3100" s="112">
        <v>97.0</v>
      </c>
      <c r="P3100" s="110">
        <v>95566.1729999999</v>
      </c>
      <c r="Q3100" s="55"/>
      <c r="R3100" s="116">
        <v>166570.0</v>
      </c>
      <c r="S3100" s="108"/>
      <c r="T3100" s="108"/>
      <c r="U3100" s="74"/>
    </row>
    <row r="3101" hidden="1">
      <c r="A3101" s="27">
        <v>528.0</v>
      </c>
      <c r="B3101" s="107" t="s">
        <v>26</v>
      </c>
      <c r="C3101" s="108" t="s">
        <v>27</v>
      </c>
      <c r="D3101" s="108" t="s">
        <v>27</v>
      </c>
      <c r="E3101" s="108" t="s">
        <v>28</v>
      </c>
      <c r="F3101" s="108">
        <v>64.0</v>
      </c>
      <c r="G3101" s="109">
        <v>3090.0</v>
      </c>
      <c r="H3101" s="109">
        <v>24.0</v>
      </c>
      <c r="I3101" s="108" t="s">
        <v>30</v>
      </c>
      <c r="J3101" s="37">
        <v>4.0</v>
      </c>
      <c r="K3101" s="42" t="s">
        <v>50</v>
      </c>
      <c r="L3101" s="110">
        <v>128.358</v>
      </c>
      <c r="M3101" s="110">
        <v>80.061</v>
      </c>
      <c r="N3101" s="111"/>
      <c r="O3101" s="112">
        <v>249.0</v>
      </c>
      <c r="P3101" s="110">
        <v>23457.756</v>
      </c>
      <c r="Q3101" s="55"/>
      <c r="R3101" s="116">
        <v>95920.0</v>
      </c>
      <c r="S3101" s="108"/>
      <c r="T3101" s="108"/>
      <c r="U3101" s="74"/>
    </row>
    <row r="3102" hidden="1">
      <c r="A3102" s="27">
        <v>528.0</v>
      </c>
      <c r="B3102" s="107" t="s">
        <v>26</v>
      </c>
      <c r="C3102" s="108" t="s">
        <v>27</v>
      </c>
      <c r="D3102" s="108" t="s">
        <v>27</v>
      </c>
      <c r="E3102" s="108" t="s">
        <v>28</v>
      </c>
      <c r="F3102" s="108">
        <v>64.0</v>
      </c>
      <c r="G3102" s="109">
        <v>3090.0</v>
      </c>
      <c r="H3102" s="109">
        <v>24.0</v>
      </c>
      <c r="I3102" s="108" t="s">
        <v>30</v>
      </c>
      <c r="J3102" s="37">
        <v>4.0</v>
      </c>
      <c r="K3102" s="42" t="s">
        <v>51</v>
      </c>
      <c r="L3102" s="55"/>
      <c r="M3102" s="55"/>
      <c r="N3102" s="111"/>
      <c r="O3102" s="111"/>
      <c r="P3102" s="55"/>
      <c r="Q3102" s="55"/>
      <c r="R3102" s="116"/>
      <c r="S3102" s="108"/>
      <c r="T3102" s="108"/>
      <c r="U3102" s="74"/>
    </row>
    <row r="3103" hidden="1">
      <c r="A3103" s="27">
        <v>528.0</v>
      </c>
      <c r="B3103" s="107" t="s">
        <v>26</v>
      </c>
      <c r="C3103" s="108" t="s">
        <v>27</v>
      </c>
      <c r="D3103" s="108" t="s">
        <v>27</v>
      </c>
      <c r="E3103" s="108" t="s">
        <v>28</v>
      </c>
      <c r="F3103" s="108">
        <v>64.0</v>
      </c>
      <c r="G3103" s="109">
        <v>3090.0</v>
      </c>
      <c r="H3103" s="109">
        <v>24.0</v>
      </c>
      <c r="I3103" s="108" t="s">
        <v>30</v>
      </c>
      <c r="J3103" s="37">
        <v>4.0</v>
      </c>
      <c r="K3103" s="42" t="s">
        <v>52</v>
      </c>
      <c r="L3103" s="55"/>
      <c r="M3103" s="55"/>
      <c r="N3103" s="111"/>
      <c r="O3103" s="111"/>
      <c r="P3103" s="55"/>
      <c r="Q3103" s="55"/>
      <c r="R3103" s="116"/>
      <c r="S3103" s="108"/>
      <c r="T3103" s="108"/>
      <c r="U3103" s="74"/>
    </row>
    <row r="3104" hidden="1">
      <c r="A3104" s="27">
        <v>528.0</v>
      </c>
      <c r="B3104" s="107" t="s">
        <v>26</v>
      </c>
      <c r="C3104" s="108" t="s">
        <v>27</v>
      </c>
      <c r="D3104" s="108" t="s">
        <v>27</v>
      </c>
      <c r="E3104" s="108" t="s">
        <v>28</v>
      </c>
      <c r="F3104" s="108">
        <v>64.0</v>
      </c>
      <c r="G3104" s="109">
        <v>3090.0</v>
      </c>
      <c r="H3104" s="109">
        <v>24.0</v>
      </c>
      <c r="I3104" s="108" t="s">
        <v>30</v>
      </c>
      <c r="J3104" s="37">
        <v>8.0</v>
      </c>
      <c r="K3104" s="42" t="s">
        <v>31</v>
      </c>
      <c r="L3104" s="110">
        <v>127.587</v>
      </c>
      <c r="M3104" s="110">
        <v>87.874</v>
      </c>
      <c r="N3104" s="111"/>
      <c r="O3104" s="112">
        <v>242.0</v>
      </c>
      <c r="P3104" s="110">
        <v>114195.661999999</v>
      </c>
      <c r="Q3104" s="55"/>
      <c r="R3104" s="116">
        <v>111110.0</v>
      </c>
      <c r="S3104" s="108"/>
      <c r="T3104" s="108"/>
      <c r="U3104" s="74"/>
    </row>
    <row r="3105" hidden="1">
      <c r="A3105" s="27">
        <v>528.0</v>
      </c>
      <c r="B3105" s="107" t="s">
        <v>26</v>
      </c>
      <c r="C3105" s="108" t="s">
        <v>27</v>
      </c>
      <c r="D3105" s="108" t="s">
        <v>27</v>
      </c>
      <c r="E3105" s="108" t="s">
        <v>28</v>
      </c>
      <c r="F3105" s="108">
        <v>64.0</v>
      </c>
      <c r="G3105" s="109">
        <v>3090.0</v>
      </c>
      <c r="H3105" s="109">
        <v>24.0</v>
      </c>
      <c r="I3105" s="108" t="s">
        <v>30</v>
      </c>
      <c r="J3105" s="37">
        <v>8.0</v>
      </c>
      <c r="K3105" s="42" t="s">
        <v>32</v>
      </c>
      <c r="L3105" s="110">
        <v>118.404</v>
      </c>
      <c r="M3105" s="110">
        <v>133.157</v>
      </c>
      <c r="N3105" s="111"/>
      <c r="O3105" s="112">
        <v>245.0</v>
      </c>
      <c r="P3105" s="110">
        <v>13186.477</v>
      </c>
      <c r="Q3105" s="55"/>
      <c r="R3105" s="116">
        <v>131740.0</v>
      </c>
      <c r="S3105" s="108"/>
      <c r="T3105" s="108"/>
      <c r="U3105" s="74"/>
    </row>
    <row r="3106" hidden="1">
      <c r="A3106" s="27">
        <v>528.0</v>
      </c>
      <c r="B3106" s="107" t="s">
        <v>26</v>
      </c>
      <c r="C3106" s="108" t="s">
        <v>27</v>
      </c>
      <c r="D3106" s="108" t="s">
        <v>27</v>
      </c>
      <c r="E3106" s="108" t="s">
        <v>28</v>
      </c>
      <c r="F3106" s="108">
        <v>64.0</v>
      </c>
      <c r="G3106" s="109">
        <v>3090.0</v>
      </c>
      <c r="H3106" s="109">
        <v>24.0</v>
      </c>
      <c r="I3106" s="108" t="s">
        <v>30</v>
      </c>
      <c r="J3106" s="37">
        <v>8.0</v>
      </c>
      <c r="K3106" s="42" t="s">
        <v>33</v>
      </c>
      <c r="L3106" s="110">
        <v>107.362</v>
      </c>
      <c r="M3106" s="110">
        <v>61.663</v>
      </c>
      <c r="N3106" s="111"/>
      <c r="O3106" s="112">
        <v>187.0</v>
      </c>
      <c r="P3106" s="110">
        <v>20271.788</v>
      </c>
      <c r="Q3106" s="55"/>
      <c r="R3106" s="117">
        <v>63780.0</v>
      </c>
      <c r="S3106" s="108"/>
      <c r="T3106" s="108"/>
      <c r="U3106" s="74"/>
    </row>
    <row r="3107" hidden="1">
      <c r="A3107" s="27">
        <v>528.0</v>
      </c>
      <c r="B3107" s="107" t="s">
        <v>26</v>
      </c>
      <c r="C3107" s="108" t="s">
        <v>27</v>
      </c>
      <c r="D3107" s="108" t="s">
        <v>27</v>
      </c>
      <c r="E3107" s="108" t="s">
        <v>28</v>
      </c>
      <c r="F3107" s="108">
        <v>64.0</v>
      </c>
      <c r="G3107" s="109">
        <v>3090.0</v>
      </c>
      <c r="H3107" s="109">
        <v>24.0</v>
      </c>
      <c r="I3107" s="108" t="s">
        <v>30</v>
      </c>
      <c r="J3107" s="37">
        <v>8.0</v>
      </c>
      <c r="K3107" s="42" t="s">
        <v>34</v>
      </c>
      <c r="L3107" s="110">
        <v>82.625</v>
      </c>
      <c r="M3107" s="110">
        <v>60.799</v>
      </c>
      <c r="N3107" s="111"/>
      <c r="O3107" s="112">
        <v>157.0</v>
      </c>
      <c r="P3107" s="110">
        <v>66898.5369999999</v>
      </c>
      <c r="Q3107" s="55"/>
      <c r="R3107" s="116">
        <v>74280.0</v>
      </c>
      <c r="S3107" s="108"/>
      <c r="T3107" s="108"/>
      <c r="U3107" s="74"/>
    </row>
    <row r="3108" hidden="1">
      <c r="A3108" s="27">
        <v>528.0</v>
      </c>
      <c r="B3108" s="107" t="s">
        <v>26</v>
      </c>
      <c r="C3108" s="108" t="s">
        <v>27</v>
      </c>
      <c r="D3108" s="108" t="s">
        <v>27</v>
      </c>
      <c r="E3108" s="108" t="s">
        <v>28</v>
      </c>
      <c r="F3108" s="108">
        <v>64.0</v>
      </c>
      <c r="G3108" s="109">
        <v>3090.0</v>
      </c>
      <c r="H3108" s="109">
        <v>24.0</v>
      </c>
      <c r="I3108" s="108" t="s">
        <v>30</v>
      </c>
      <c r="J3108" s="37">
        <v>8.0</v>
      </c>
      <c r="K3108" s="42" t="s">
        <v>35</v>
      </c>
      <c r="L3108" s="110">
        <v>108.161</v>
      </c>
      <c r="M3108" s="110">
        <v>68.16</v>
      </c>
      <c r="N3108" s="111"/>
      <c r="O3108" s="112">
        <v>182.0</v>
      </c>
      <c r="P3108" s="110">
        <v>23206.0699999999</v>
      </c>
      <c r="Q3108" s="55"/>
      <c r="R3108" s="116">
        <v>106800.0</v>
      </c>
      <c r="S3108" s="108"/>
      <c r="T3108" s="108"/>
      <c r="U3108" s="74"/>
    </row>
    <row r="3109" hidden="1">
      <c r="A3109" s="27">
        <v>528.0</v>
      </c>
      <c r="B3109" s="107" t="s">
        <v>26</v>
      </c>
      <c r="C3109" s="108" t="s">
        <v>27</v>
      </c>
      <c r="D3109" s="108" t="s">
        <v>27</v>
      </c>
      <c r="E3109" s="108" t="s">
        <v>28</v>
      </c>
      <c r="F3109" s="108">
        <v>64.0</v>
      </c>
      <c r="G3109" s="109">
        <v>3090.0</v>
      </c>
      <c r="H3109" s="109">
        <v>24.0</v>
      </c>
      <c r="I3109" s="108" t="s">
        <v>30</v>
      </c>
      <c r="J3109" s="37">
        <v>8.0</v>
      </c>
      <c r="K3109" s="42" t="s">
        <v>36</v>
      </c>
      <c r="L3109" s="110">
        <v>48.706</v>
      </c>
      <c r="M3109" s="110">
        <v>23.359</v>
      </c>
      <c r="N3109" s="111"/>
      <c r="O3109" s="112">
        <v>34.0</v>
      </c>
      <c r="P3109" s="110">
        <v>20101.2989999999</v>
      </c>
      <c r="Q3109" s="55"/>
      <c r="R3109" s="116">
        <v>37140.0</v>
      </c>
      <c r="S3109" s="108"/>
      <c r="T3109" s="108"/>
      <c r="U3109" s="74"/>
    </row>
    <row r="3110" hidden="1">
      <c r="A3110" s="27">
        <v>528.0</v>
      </c>
      <c r="B3110" s="107" t="s">
        <v>26</v>
      </c>
      <c r="C3110" s="108" t="s">
        <v>27</v>
      </c>
      <c r="D3110" s="108" t="s">
        <v>27</v>
      </c>
      <c r="E3110" s="108" t="s">
        <v>28</v>
      </c>
      <c r="F3110" s="108">
        <v>64.0</v>
      </c>
      <c r="G3110" s="109">
        <v>3090.0</v>
      </c>
      <c r="H3110" s="109">
        <v>24.0</v>
      </c>
      <c r="I3110" s="108" t="s">
        <v>30</v>
      </c>
      <c r="J3110" s="37">
        <v>8.0</v>
      </c>
      <c r="K3110" s="42" t="s">
        <v>37</v>
      </c>
      <c r="L3110" s="110">
        <v>147.91</v>
      </c>
      <c r="M3110" s="110">
        <v>103.139</v>
      </c>
      <c r="N3110" s="111"/>
      <c r="O3110" s="112">
        <v>271.0</v>
      </c>
      <c r="P3110" s="110">
        <v>49359.6469999999</v>
      </c>
      <c r="Q3110" s="55"/>
      <c r="R3110" s="116">
        <v>146750.0</v>
      </c>
      <c r="S3110" s="108"/>
      <c r="T3110" s="108"/>
      <c r="U3110" s="74"/>
    </row>
    <row r="3111" hidden="1">
      <c r="A3111" s="27">
        <v>528.0</v>
      </c>
      <c r="B3111" s="107" t="s">
        <v>26</v>
      </c>
      <c r="C3111" s="108" t="s">
        <v>27</v>
      </c>
      <c r="D3111" s="108" t="s">
        <v>27</v>
      </c>
      <c r="E3111" s="108" t="s">
        <v>28</v>
      </c>
      <c r="F3111" s="108">
        <v>64.0</v>
      </c>
      <c r="G3111" s="109">
        <v>3090.0</v>
      </c>
      <c r="H3111" s="109">
        <v>24.0</v>
      </c>
      <c r="I3111" s="108" t="s">
        <v>30</v>
      </c>
      <c r="J3111" s="37">
        <v>8.0</v>
      </c>
      <c r="K3111" s="42" t="s">
        <v>38</v>
      </c>
      <c r="L3111" s="55"/>
      <c r="M3111" s="55"/>
      <c r="N3111" s="111"/>
      <c r="O3111" s="111"/>
      <c r="P3111" s="55"/>
      <c r="Q3111" s="55"/>
      <c r="R3111" s="116">
        <v>143060.0</v>
      </c>
      <c r="S3111" s="108"/>
      <c r="T3111" s="108"/>
      <c r="U3111" s="74"/>
    </row>
    <row r="3112" hidden="1">
      <c r="A3112" s="27">
        <v>528.0</v>
      </c>
      <c r="B3112" s="107" t="s">
        <v>26</v>
      </c>
      <c r="C3112" s="108" t="s">
        <v>27</v>
      </c>
      <c r="D3112" s="108" t="s">
        <v>27</v>
      </c>
      <c r="E3112" s="108" t="s">
        <v>28</v>
      </c>
      <c r="F3112" s="108">
        <v>64.0</v>
      </c>
      <c r="G3112" s="109">
        <v>3090.0</v>
      </c>
      <c r="H3112" s="109">
        <v>24.0</v>
      </c>
      <c r="I3112" s="108" t="s">
        <v>30</v>
      </c>
      <c r="J3112" s="37">
        <v>8.0</v>
      </c>
      <c r="K3112" s="42" t="s">
        <v>39</v>
      </c>
      <c r="L3112" s="110">
        <v>105.57</v>
      </c>
      <c r="M3112" s="110">
        <v>65.376</v>
      </c>
      <c r="N3112" s="111"/>
      <c r="O3112" s="112">
        <v>194.0</v>
      </c>
      <c r="P3112" s="110">
        <v>149909.806</v>
      </c>
      <c r="Q3112" s="55"/>
      <c r="R3112" s="116">
        <v>225450.0</v>
      </c>
      <c r="S3112" s="108"/>
      <c r="T3112" s="108"/>
      <c r="U3112" s="74"/>
    </row>
    <row r="3113" hidden="1">
      <c r="A3113" s="27">
        <v>528.0</v>
      </c>
      <c r="B3113" s="107" t="s">
        <v>26</v>
      </c>
      <c r="C3113" s="108" t="s">
        <v>27</v>
      </c>
      <c r="D3113" s="108" t="s">
        <v>27</v>
      </c>
      <c r="E3113" s="108" t="s">
        <v>28</v>
      </c>
      <c r="F3113" s="108">
        <v>64.0</v>
      </c>
      <c r="G3113" s="109">
        <v>3090.0</v>
      </c>
      <c r="H3113" s="109">
        <v>24.0</v>
      </c>
      <c r="I3113" s="108" t="s">
        <v>30</v>
      </c>
      <c r="J3113" s="37">
        <v>8.0</v>
      </c>
      <c r="K3113" s="42" t="s">
        <v>40</v>
      </c>
      <c r="L3113" s="110">
        <v>133.729</v>
      </c>
      <c r="M3113" s="110">
        <v>133.799</v>
      </c>
      <c r="N3113" s="111"/>
      <c r="O3113" s="112">
        <v>279.0</v>
      </c>
      <c r="P3113" s="110">
        <v>48183.0509999999</v>
      </c>
      <c r="Q3113" s="55"/>
      <c r="R3113" s="116">
        <v>149520.0</v>
      </c>
      <c r="S3113" s="108"/>
      <c r="T3113" s="108"/>
      <c r="U3113" s="74"/>
    </row>
    <row r="3114" hidden="1">
      <c r="A3114" s="27">
        <v>528.0</v>
      </c>
      <c r="B3114" s="107" t="s">
        <v>26</v>
      </c>
      <c r="C3114" s="108" t="s">
        <v>27</v>
      </c>
      <c r="D3114" s="108" t="s">
        <v>27</v>
      </c>
      <c r="E3114" s="108" t="s">
        <v>28</v>
      </c>
      <c r="F3114" s="108">
        <v>64.0</v>
      </c>
      <c r="G3114" s="109">
        <v>3090.0</v>
      </c>
      <c r="H3114" s="109">
        <v>24.0</v>
      </c>
      <c r="I3114" s="108" t="s">
        <v>30</v>
      </c>
      <c r="J3114" s="37">
        <v>8.0</v>
      </c>
      <c r="K3114" s="42" t="s">
        <v>41</v>
      </c>
      <c r="L3114" s="55"/>
      <c r="M3114" s="55"/>
      <c r="N3114" s="111"/>
      <c r="O3114" s="111"/>
      <c r="P3114" s="55"/>
      <c r="Q3114" s="55"/>
      <c r="R3114" s="116"/>
      <c r="S3114" s="108"/>
      <c r="T3114" s="108"/>
      <c r="U3114" s="74"/>
    </row>
    <row r="3115" hidden="1">
      <c r="A3115" s="27">
        <v>528.0</v>
      </c>
      <c r="B3115" s="107" t="s">
        <v>26</v>
      </c>
      <c r="C3115" s="108" t="s">
        <v>27</v>
      </c>
      <c r="D3115" s="108" t="s">
        <v>27</v>
      </c>
      <c r="E3115" s="108" t="s">
        <v>28</v>
      </c>
      <c r="F3115" s="108">
        <v>64.0</v>
      </c>
      <c r="G3115" s="109">
        <v>3090.0</v>
      </c>
      <c r="H3115" s="109">
        <v>24.0</v>
      </c>
      <c r="I3115" s="108" t="s">
        <v>30</v>
      </c>
      <c r="J3115" s="37">
        <v>8.0</v>
      </c>
      <c r="K3115" s="42" t="s">
        <v>42</v>
      </c>
      <c r="L3115" s="110">
        <v>93.86</v>
      </c>
      <c r="M3115" s="110">
        <v>52.706</v>
      </c>
      <c r="N3115" s="111"/>
      <c r="O3115" s="112">
        <v>134.0</v>
      </c>
      <c r="P3115" s="110">
        <v>87425.012</v>
      </c>
      <c r="Q3115" s="55"/>
      <c r="R3115" s="116">
        <v>84430.0</v>
      </c>
      <c r="S3115" s="108"/>
      <c r="T3115" s="108"/>
      <c r="U3115" s="74"/>
    </row>
    <row r="3116" hidden="1">
      <c r="A3116" s="27">
        <v>528.0</v>
      </c>
      <c r="B3116" s="107" t="s">
        <v>26</v>
      </c>
      <c r="C3116" s="108" t="s">
        <v>27</v>
      </c>
      <c r="D3116" s="108" t="s">
        <v>27</v>
      </c>
      <c r="E3116" s="108" t="s">
        <v>28</v>
      </c>
      <c r="F3116" s="108">
        <v>64.0</v>
      </c>
      <c r="G3116" s="109">
        <v>3090.0</v>
      </c>
      <c r="H3116" s="109">
        <v>24.0</v>
      </c>
      <c r="I3116" s="108" t="s">
        <v>30</v>
      </c>
      <c r="J3116" s="37">
        <v>8.0</v>
      </c>
      <c r="K3116" s="42" t="s">
        <v>43</v>
      </c>
      <c r="L3116" s="110">
        <v>53.985</v>
      </c>
      <c r="M3116" s="110">
        <v>25.953</v>
      </c>
      <c r="N3116" s="111"/>
      <c r="O3116" s="112">
        <v>103.0</v>
      </c>
      <c r="P3116" s="110">
        <v>322595.139</v>
      </c>
      <c r="Q3116" s="55"/>
      <c r="R3116" s="116">
        <v>756050.0</v>
      </c>
      <c r="S3116" s="108"/>
      <c r="T3116" s="108"/>
      <c r="U3116" s="74"/>
    </row>
    <row r="3117" hidden="1">
      <c r="A3117" s="27">
        <v>528.0</v>
      </c>
      <c r="B3117" s="107" t="s">
        <v>26</v>
      </c>
      <c r="C3117" s="108" t="s">
        <v>27</v>
      </c>
      <c r="D3117" s="108" t="s">
        <v>27</v>
      </c>
      <c r="E3117" s="108" t="s">
        <v>28</v>
      </c>
      <c r="F3117" s="108">
        <v>64.0</v>
      </c>
      <c r="G3117" s="109">
        <v>3090.0</v>
      </c>
      <c r="H3117" s="109">
        <v>24.0</v>
      </c>
      <c r="I3117" s="108" t="s">
        <v>30</v>
      </c>
      <c r="J3117" s="37">
        <v>8.0</v>
      </c>
      <c r="K3117" s="42" t="s">
        <v>44</v>
      </c>
      <c r="L3117" s="110">
        <v>78.886</v>
      </c>
      <c r="M3117" s="110">
        <v>46.017</v>
      </c>
      <c r="N3117" s="111"/>
      <c r="O3117" s="112">
        <v>66.0</v>
      </c>
      <c r="P3117" s="110">
        <v>11485.564</v>
      </c>
      <c r="Q3117" s="55"/>
      <c r="R3117" s="116">
        <v>60740.0</v>
      </c>
      <c r="S3117" s="108"/>
      <c r="T3117" s="108"/>
      <c r="U3117" s="74"/>
    </row>
    <row r="3118" hidden="1">
      <c r="A3118" s="27">
        <v>528.0</v>
      </c>
      <c r="B3118" s="107" t="s">
        <v>26</v>
      </c>
      <c r="C3118" s="108" t="s">
        <v>27</v>
      </c>
      <c r="D3118" s="108" t="s">
        <v>27</v>
      </c>
      <c r="E3118" s="108" t="s">
        <v>28</v>
      </c>
      <c r="F3118" s="108">
        <v>64.0</v>
      </c>
      <c r="G3118" s="109">
        <v>3090.0</v>
      </c>
      <c r="H3118" s="109">
        <v>24.0</v>
      </c>
      <c r="I3118" s="108" t="s">
        <v>30</v>
      </c>
      <c r="J3118" s="37">
        <v>8.0</v>
      </c>
      <c r="K3118" s="42" t="s">
        <v>45</v>
      </c>
      <c r="L3118" s="110">
        <v>74.69</v>
      </c>
      <c r="M3118" s="110">
        <v>37.088</v>
      </c>
      <c r="N3118" s="111"/>
      <c r="O3118" s="112">
        <v>120.0</v>
      </c>
      <c r="P3118" s="110">
        <v>12224.4809999999</v>
      </c>
      <c r="Q3118" s="55"/>
      <c r="R3118" s="116">
        <v>81620.0</v>
      </c>
      <c r="S3118" s="108"/>
      <c r="T3118" s="108"/>
      <c r="U3118" s="74"/>
    </row>
    <row r="3119" hidden="1">
      <c r="A3119" s="27">
        <v>528.0</v>
      </c>
      <c r="B3119" s="107" t="s">
        <v>26</v>
      </c>
      <c r="C3119" s="108" t="s">
        <v>27</v>
      </c>
      <c r="D3119" s="108" t="s">
        <v>27</v>
      </c>
      <c r="E3119" s="108" t="s">
        <v>28</v>
      </c>
      <c r="F3119" s="108">
        <v>64.0</v>
      </c>
      <c r="G3119" s="109">
        <v>3090.0</v>
      </c>
      <c r="H3119" s="109">
        <v>24.0</v>
      </c>
      <c r="I3119" s="108" t="s">
        <v>30</v>
      </c>
      <c r="J3119" s="37">
        <v>8.0</v>
      </c>
      <c r="K3119" s="42" t="s">
        <v>46</v>
      </c>
      <c r="L3119" s="110">
        <v>148.611</v>
      </c>
      <c r="M3119" s="110">
        <v>136.798</v>
      </c>
      <c r="N3119" s="111"/>
      <c r="O3119" s="112">
        <v>383.0</v>
      </c>
      <c r="P3119" s="110">
        <v>164641.549999999</v>
      </c>
      <c r="Q3119" s="55"/>
      <c r="R3119" s="116">
        <v>343900.0</v>
      </c>
      <c r="S3119" s="108"/>
      <c r="T3119" s="108"/>
      <c r="U3119" s="74"/>
    </row>
    <row r="3120" hidden="1">
      <c r="A3120" s="27">
        <v>528.0</v>
      </c>
      <c r="B3120" s="107" t="s">
        <v>26</v>
      </c>
      <c r="C3120" s="108" t="s">
        <v>27</v>
      </c>
      <c r="D3120" s="108" t="s">
        <v>27</v>
      </c>
      <c r="E3120" s="108" t="s">
        <v>28</v>
      </c>
      <c r="F3120" s="108">
        <v>64.0</v>
      </c>
      <c r="G3120" s="109">
        <v>3090.0</v>
      </c>
      <c r="H3120" s="109">
        <v>24.0</v>
      </c>
      <c r="I3120" s="108" t="s">
        <v>30</v>
      </c>
      <c r="J3120" s="37">
        <v>8.0</v>
      </c>
      <c r="K3120" s="42" t="s">
        <v>47</v>
      </c>
      <c r="L3120" s="110">
        <v>78.749</v>
      </c>
      <c r="M3120" s="110">
        <v>29.601</v>
      </c>
      <c r="N3120" s="111"/>
      <c r="O3120" s="112">
        <v>64.0</v>
      </c>
      <c r="P3120" s="110">
        <v>60062.9559999999</v>
      </c>
      <c r="Q3120" s="55"/>
      <c r="R3120" s="116">
        <v>107630.0</v>
      </c>
      <c r="S3120" s="108"/>
      <c r="T3120" s="108"/>
      <c r="U3120" s="74"/>
    </row>
    <row r="3121" hidden="1">
      <c r="A3121" s="27">
        <v>528.0</v>
      </c>
      <c r="B3121" s="107" t="s">
        <v>26</v>
      </c>
      <c r="C3121" s="108" t="s">
        <v>27</v>
      </c>
      <c r="D3121" s="108" t="s">
        <v>27</v>
      </c>
      <c r="E3121" s="108" t="s">
        <v>28</v>
      </c>
      <c r="F3121" s="108">
        <v>64.0</v>
      </c>
      <c r="G3121" s="109">
        <v>3090.0</v>
      </c>
      <c r="H3121" s="109">
        <v>24.0</v>
      </c>
      <c r="I3121" s="108" t="s">
        <v>30</v>
      </c>
      <c r="J3121" s="37">
        <v>8.0</v>
      </c>
      <c r="K3121" s="42" t="s">
        <v>48</v>
      </c>
      <c r="L3121" s="110">
        <v>117.57</v>
      </c>
      <c r="M3121" s="110">
        <v>99.425</v>
      </c>
      <c r="N3121" s="111"/>
      <c r="O3121" s="112">
        <v>255.0</v>
      </c>
      <c r="P3121" s="110">
        <v>100346.706</v>
      </c>
      <c r="Q3121" s="55"/>
      <c r="R3121" s="116">
        <v>159590.0</v>
      </c>
      <c r="S3121" s="108"/>
      <c r="T3121" s="108"/>
      <c r="U3121" s="74"/>
    </row>
    <row r="3122" hidden="1">
      <c r="A3122" s="27">
        <v>528.0</v>
      </c>
      <c r="B3122" s="107" t="s">
        <v>26</v>
      </c>
      <c r="C3122" s="108" t="s">
        <v>27</v>
      </c>
      <c r="D3122" s="108" t="s">
        <v>27</v>
      </c>
      <c r="E3122" s="108" t="s">
        <v>28</v>
      </c>
      <c r="F3122" s="108">
        <v>64.0</v>
      </c>
      <c r="G3122" s="109">
        <v>3090.0</v>
      </c>
      <c r="H3122" s="109">
        <v>24.0</v>
      </c>
      <c r="I3122" s="108" t="s">
        <v>30</v>
      </c>
      <c r="J3122" s="37">
        <v>8.0</v>
      </c>
      <c r="K3122" s="42" t="s">
        <v>49</v>
      </c>
      <c r="L3122" s="110">
        <v>108.545</v>
      </c>
      <c r="M3122" s="110">
        <v>70.79</v>
      </c>
      <c r="N3122" s="111"/>
      <c r="O3122" s="112">
        <v>93.0</v>
      </c>
      <c r="P3122" s="110">
        <v>197484.461</v>
      </c>
      <c r="Q3122" s="55"/>
      <c r="R3122" s="116">
        <v>174990.0</v>
      </c>
      <c r="S3122" s="108"/>
      <c r="T3122" s="108"/>
      <c r="U3122" s="74"/>
    </row>
    <row r="3123" hidden="1">
      <c r="A3123" s="27">
        <v>528.0</v>
      </c>
      <c r="B3123" s="107" t="s">
        <v>26</v>
      </c>
      <c r="C3123" s="108" t="s">
        <v>27</v>
      </c>
      <c r="D3123" s="108" t="s">
        <v>27</v>
      </c>
      <c r="E3123" s="108" t="s">
        <v>28</v>
      </c>
      <c r="F3123" s="108">
        <v>64.0</v>
      </c>
      <c r="G3123" s="109">
        <v>3090.0</v>
      </c>
      <c r="H3123" s="109">
        <v>24.0</v>
      </c>
      <c r="I3123" s="108" t="s">
        <v>30</v>
      </c>
      <c r="J3123" s="37">
        <v>8.0</v>
      </c>
      <c r="K3123" s="42" t="s">
        <v>50</v>
      </c>
      <c r="L3123" s="110">
        <v>137.154</v>
      </c>
      <c r="M3123" s="110">
        <v>78.431</v>
      </c>
      <c r="N3123" s="111"/>
      <c r="O3123" s="112">
        <v>256.0</v>
      </c>
      <c r="P3123" s="110">
        <v>41859.408</v>
      </c>
      <c r="Q3123" s="55"/>
      <c r="R3123" s="116">
        <v>131220.0</v>
      </c>
      <c r="S3123" s="108"/>
      <c r="T3123" s="108"/>
      <c r="U3123" s="74"/>
    </row>
    <row r="3124" hidden="1">
      <c r="A3124" s="27">
        <v>528.0</v>
      </c>
      <c r="B3124" s="107" t="s">
        <v>26</v>
      </c>
      <c r="C3124" s="108" t="s">
        <v>27</v>
      </c>
      <c r="D3124" s="108" t="s">
        <v>27</v>
      </c>
      <c r="E3124" s="108" t="s">
        <v>28</v>
      </c>
      <c r="F3124" s="108">
        <v>64.0</v>
      </c>
      <c r="G3124" s="109">
        <v>3090.0</v>
      </c>
      <c r="H3124" s="109">
        <v>24.0</v>
      </c>
      <c r="I3124" s="108" t="s">
        <v>30</v>
      </c>
      <c r="J3124" s="37">
        <v>8.0</v>
      </c>
      <c r="K3124" s="42" t="s">
        <v>51</v>
      </c>
      <c r="L3124" s="55"/>
      <c r="M3124" s="55"/>
      <c r="N3124" s="111"/>
      <c r="O3124" s="111"/>
      <c r="P3124" s="55"/>
      <c r="Q3124" s="55"/>
      <c r="R3124" s="116"/>
      <c r="S3124" s="108"/>
      <c r="T3124" s="108"/>
      <c r="U3124" s="74"/>
    </row>
    <row r="3125" hidden="1">
      <c r="A3125" s="27">
        <v>528.0</v>
      </c>
      <c r="B3125" s="107" t="s">
        <v>26</v>
      </c>
      <c r="C3125" s="108" t="s">
        <v>27</v>
      </c>
      <c r="D3125" s="108" t="s">
        <v>27</v>
      </c>
      <c r="E3125" s="108" t="s">
        <v>28</v>
      </c>
      <c r="F3125" s="108">
        <v>64.0</v>
      </c>
      <c r="G3125" s="109">
        <v>3090.0</v>
      </c>
      <c r="H3125" s="109">
        <v>24.0</v>
      </c>
      <c r="I3125" s="108" t="s">
        <v>30</v>
      </c>
      <c r="J3125" s="37">
        <v>8.0</v>
      </c>
      <c r="K3125" s="42" t="s">
        <v>52</v>
      </c>
      <c r="L3125" s="55"/>
      <c r="M3125" s="55"/>
      <c r="N3125" s="111"/>
      <c r="O3125" s="111"/>
      <c r="P3125" s="55"/>
      <c r="Q3125" s="55"/>
      <c r="R3125" s="116"/>
      <c r="S3125" s="108"/>
      <c r="T3125" s="108"/>
      <c r="U3125" s="74"/>
    </row>
    <row r="3126" hidden="1">
      <c r="A3126" s="27">
        <v>528.0</v>
      </c>
      <c r="B3126" s="107" t="s">
        <v>26</v>
      </c>
      <c r="C3126" s="108" t="s">
        <v>27</v>
      </c>
      <c r="D3126" s="108" t="s">
        <v>27</v>
      </c>
      <c r="E3126" s="108" t="s">
        <v>28</v>
      </c>
      <c r="F3126" s="108">
        <v>64.0</v>
      </c>
      <c r="G3126" s="109">
        <v>3090.0</v>
      </c>
      <c r="H3126" s="109">
        <v>24.0</v>
      </c>
      <c r="I3126" s="108" t="s">
        <v>30</v>
      </c>
      <c r="J3126" s="109">
        <v>16.0</v>
      </c>
      <c r="K3126" s="42" t="s">
        <v>31</v>
      </c>
      <c r="L3126" s="55"/>
      <c r="M3126" s="55"/>
      <c r="N3126" s="111"/>
      <c r="O3126" s="111"/>
      <c r="P3126" s="55"/>
      <c r="Q3126" s="55"/>
      <c r="R3126" s="116">
        <v>117130.0</v>
      </c>
      <c r="S3126" s="108"/>
      <c r="T3126" s="108"/>
      <c r="U3126" s="74"/>
    </row>
    <row r="3127" hidden="1">
      <c r="A3127" s="27">
        <v>528.0</v>
      </c>
      <c r="B3127" s="107" t="s">
        <v>26</v>
      </c>
      <c r="C3127" s="108" t="s">
        <v>27</v>
      </c>
      <c r="D3127" s="108" t="s">
        <v>27</v>
      </c>
      <c r="E3127" s="108" t="s">
        <v>28</v>
      </c>
      <c r="F3127" s="108">
        <v>64.0</v>
      </c>
      <c r="G3127" s="109">
        <v>3090.0</v>
      </c>
      <c r="H3127" s="109">
        <v>24.0</v>
      </c>
      <c r="I3127" s="108" t="s">
        <v>30</v>
      </c>
      <c r="J3127" s="109">
        <v>16.0</v>
      </c>
      <c r="K3127" s="42" t="s">
        <v>32</v>
      </c>
      <c r="L3127" s="55"/>
      <c r="M3127" s="55"/>
      <c r="N3127" s="111"/>
      <c r="O3127" s="111"/>
      <c r="P3127" s="55"/>
      <c r="Q3127" s="55"/>
      <c r="R3127" s="116">
        <v>114910.0</v>
      </c>
      <c r="S3127" s="108"/>
      <c r="T3127" s="108"/>
      <c r="U3127" s="74"/>
    </row>
    <row r="3128" hidden="1">
      <c r="A3128" s="27">
        <v>528.0</v>
      </c>
      <c r="B3128" s="107" t="s">
        <v>26</v>
      </c>
      <c r="C3128" s="108" t="s">
        <v>27</v>
      </c>
      <c r="D3128" s="108" t="s">
        <v>27</v>
      </c>
      <c r="E3128" s="108" t="s">
        <v>28</v>
      </c>
      <c r="F3128" s="108">
        <v>64.0</v>
      </c>
      <c r="G3128" s="109">
        <v>3090.0</v>
      </c>
      <c r="H3128" s="109">
        <v>24.0</v>
      </c>
      <c r="I3128" s="108" t="s">
        <v>30</v>
      </c>
      <c r="J3128" s="109">
        <v>16.0</v>
      </c>
      <c r="K3128" s="42" t="s">
        <v>33</v>
      </c>
      <c r="L3128" s="55"/>
      <c r="M3128" s="55"/>
      <c r="N3128" s="111"/>
      <c r="O3128" s="111"/>
      <c r="P3128" s="55"/>
      <c r="Q3128" s="55"/>
      <c r="R3128" s="117">
        <v>46380.0</v>
      </c>
      <c r="S3128" s="108"/>
      <c r="T3128" s="108"/>
      <c r="U3128" s="74"/>
    </row>
    <row r="3129" hidden="1">
      <c r="A3129" s="27">
        <v>528.0</v>
      </c>
      <c r="B3129" s="107" t="s">
        <v>26</v>
      </c>
      <c r="C3129" s="108" t="s">
        <v>27</v>
      </c>
      <c r="D3129" s="108" t="s">
        <v>27</v>
      </c>
      <c r="E3129" s="108" t="s">
        <v>28</v>
      </c>
      <c r="F3129" s="108">
        <v>64.0</v>
      </c>
      <c r="G3129" s="109">
        <v>3090.0</v>
      </c>
      <c r="H3129" s="109">
        <v>24.0</v>
      </c>
      <c r="I3129" s="108" t="s">
        <v>30</v>
      </c>
      <c r="J3129" s="109">
        <v>16.0</v>
      </c>
      <c r="K3129" s="42" t="s">
        <v>34</v>
      </c>
      <c r="L3129" s="55"/>
      <c r="M3129" s="55"/>
      <c r="N3129" s="111"/>
      <c r="O3129" s="111"/>
      <c r="P3129" s="55"/>
      <c r="Q3129" s="55"/>
      <c r="R3129" s="116">
        <v>71920.0</v>
      </c>
      <c r="S3129" s="108"/>
      <c r="T3129" s="108"/>
      <c r="U3129" s="74"/>
    </row>
    <row r="3130" hidden="1">
      <c r="A3130" s="27">
        <v>528.0</v>
      </c>
      <c r="B3130" s="107" t="s">
        <v>26</v>
      </c>
      <c r="C3130" s="108" t="s">
        <v>27</v>
      </c>
      <c r="D3130" s="108" t="s">
        <v>27</v>
      </c>
      <c r="E3130" s="108" t="s">
        <v>28</v>
      </c>
      <c r="F3130" s="108">
        <v>64.0</v>
      </c>
      <c r="G3130" s="109">
        <v>3090.0</v>
      </c>
      <c r="H3130" s="109">
        <v>24.0</v>
      </c>
      <c r="I3130" s="108" t="s">
        <v>30</v>
      </c>
      <c r="J3130" s="109">
        <v>16.0</v>
      </c>
      <c r="K3130" s="42" t="s">
        <v>35</v>
      </c>
      <c r="L3130" s="55"/>
      <c r="M3130" s="55"/>
      <c r="N3130" s="111"/>
      <c r="O3130" s="111"/>
      <c r="P3130" s="55"/>
      <c r="Q3130" s="55"/>
      <c r="R3130" s="116">
        <v>92210.0</v>
      </c>
      <c r="S3130" s="108"/>
      <c r="T3130" s="108"/>
      <c r="U3130" s="74"/>
    </row>
    <row r="3131" hidden="1">
      <c r="A3131" s="27">
        <v>528.0</v>
      </c>
      <c r="B3131" s="107" t="s">
        <v>26</v>
      </c>
      <c r="C3131" s="108" t="s">
        <v>27</v>
      </c>
      <c r="D3131" s="108" t="s">
        <v>27</v>
      </c>
      <c r="E3131" s="108" t="s">
        <v>28</v>
      </c>
      <c r="F3131" s="108">
        <v>64.0</v>
      </c>
      <c r="G3131" s="109">
        <v>3090.0</v>
      </c>
      <c r="H3131" s="109">
        <v>24.0</v>
      </c>
      <c r="I3131" s="108" t="s">
        <v>30</v>
      </c>
      <c r="J3131" s="109">
        <v>16.0</v>
      </c>
      <c r="K3131" s="42" t="s">
        <v>36</v>
      </c>
      <c r="L3131" s="55"/>
      <c r="M3131" s="55"/>
      <c r="N3131" s="111"/>
      <c r="O3131" s="111"/>
      <c r="P3131" s="55"/>
      <c r="Q3131" s="55"/>
      <c r="R3131" s="117">
        <v>26940.0</v>
      </c>
      <c r="S3131" s="108"/>
      <c r="T3131" s="108"/>
      <c r="U3131" s="74"/>
    </row>
    <row r="3132" hidden="1">
      <c r="A3132" s="27">
        <v>528.0</v>
      </c>
      <c r="B3132" s="107" t="s">
        <v>26</v>
      </c>
      <c r="C3132" s="108" t="s">
        <v>27</v>
      </c>
      <c r="D3132" s="108" t="s">
        <v>27</v>
      </c>
      <c r="E3132" s="108" t="s">
        <v>28</v>
      </c>
      <c r="F3132" s="108">
        <v>64.0</v>
      </c>
      <c r="G3132" s="109">
        <v>3090.0</v>
      </c>
      <c r="H3132" s="109">
        <v>24.0</v>
      </c>
      <c r="I3132" s="108" t="s">
        <v>30</v>
      </c>
      <c r="J3132" s="109">
        <v>16.0</v>
      </c>
      <c r="K3132" s="42" t="s">
        <v>37</v>
      </c>
      <c r="L3132" s="55"/>
      <c r="M3132" s="55"/>
      <c r="N3132" s="111"/>
      <c r="O3132" s="111"/>
      <c r="P3132" s="55"/>
      <c r="Q3132" s="55"/>
      <c r="R3132" s="116">
        <v>129120.0</v>
      </c>
      <c r="S3132" s="108"/>
      <c r="T3132" s="108"/>
      <c r="U3132" s="74"/>
    </row>
    <row r="3133" hidden="1">
      <c r="A3133" s="27">
        <v>528.0</v>
      </c>
      <c r="B3133" s="107" t="s">
        <v>26</v>
      </c>
      <c r="C3133" s="108" t="s">
        <v>27</v>
      </c>
      <c r="D3133" s="108" t="s">
        <v>27</v>
      </c>
      <c r="E3133" s="108" t="s">
        <v>28</v>
      </c>
      <c r="F3133" s="108">
        <v>64.0</v>
      </c>
      <c r="G3133" s="109">
        <v>3090.0</v>
      </c>
      <c r="H3133" s="109">
        <v>24.0</v>
      </c>
      <c r="I3133" s="108" t="s">
        <v>30</v>
      </c>
      <c r="J3133" s="109">
        <v>16.0</v>
      </c>
      <c r="K3133" s="42" t="s">
        <v>38</v>
      </c>
      <c r="L3133" s="55"/>
      <c r="M3133" s="55"/>
      <c r="N3133" s="111"/>
      <c r="O3133" s="111"/>
      <c r="P3133" s="55"/>
      <c r="Q3133" s="55"/>
      <c r="R3133" s="116">
        <v>104380.0</v>
      </c>
      <c r="S3133" s="108"/>
      <c r="T3133" s="108"/>
      <c r="U3133" s="74"/>
    </row>
    <row r="3134" hidden="1">
      <c r="A3134" s="27">
        <v>528.0</v>
      </c>
      <c r="B3134" s="107" t="s">
        <v>26</v>
      </c>
      <c r="C3134" s="108" t="s">
        <v>27</v>
      </c>
      <c r="D3134" s="108" t="s">
        <v>27</v>
      </c>
      <c r="E3134" s="108" t="s">
        <v>28</v>
      </c>
      <c r="F3134" s="108">
        <v>64.0</v>
      </c>
      <c r="G3134" s="109">
        <v>3090.0</v>
      </c>
      <c r="H3134" s="109">
        <v>24.0</v>
      </c>
      <c r="I3134" s="108" t="s">
        <v>30</v>
      </c>
      <c r="J3134" s="109">
        <v>16.0</v>
      </c>
      <c r="K3134" s="42" t="s">
        <v>39</v>
      </c>
      <c r="L3134" s="55"/>
      <c r="M3134" s="55"/>
      <c r="N3134" s="111"/>
      <c r="O3134" s="111"/>
      <c r="P3134" s="55"/>
      <c r="Q3134" s="55"/>
      <c r="R3134" s="116">
        <v>206430.0</v>
      </c>
      <c r="S3134" s="108"/>
      <c r="T3134" s="108"/>
      <c r="U3134" s="74"/>
    </row>
    <row r="3135" hidden="1">
      <c r="A3135" s="27">
        <v>528.0</v>
      </c>
      <c r="B3135" s="107" t="s">
        <v>26</v>
      </c>
      <c r="C3135" s="108" t="s">
        <v>27</v>
      </c>
      <c r="D3135" s="108" t="s">
        <v>27</v>
      </c>
      <c r="E3135" s="108" t="s">
        <v>28</v>
      </c>
      <c r="F3135" s="108">
        <v>64.0</v>
      </c>
      <c r="G3135" s="109">
        <v>3090.0</v>
      </c>
      <c r="H3135" s="109">
        <v>24.0</v>
      </c>
      <c r="I3135" s="108" t="s">
        <v>30</v>
      </c>
      <c r="J3135" s="109">
        <v>16.0</v>
      </c>
      <c r="K3135" s="42" t="s">
        <v>40</v>
      </c>
      <c r="L3135" s="55"/>
      <c r="M3135" s="55"/>
      <c r="N3135" s="111"/>
      <c r="O3135" s="111"/>
      <c r="P3135" s="55"/>
      <c r="Q3135" s="55"/>
      <c r="R3135" s="116">
        <v>123930.0</v>
      </c>
      <c r="S3135" s="108"/>
      <c r="T3135" s="108"/>
      <c r="U3135" s="74"/>
    </row>
    <row r="3136" hidden="1">
      <c r="A3136" s="27">
        <v>528.0</v>
      </c>
      <c r="B3136" s="107" t="s">
        <v>26</v>
      </c>
      <c r="C3136" s="108" t="s">
        <v>27</v>
      </c>
      <c r="D3136" s="108" t="s">
        <v>27</v>
      </c>
      <c r="E3136" s="108" t="s">
        <v>28</v>
      </c>
      <c r="F3136" s="108">
        <v>64.0</v>
      </c>
      <c r="G3136" s="109">
        <v>3090.0</v>
      </c>
      <c r="H3136" s="109">
        <v>24.0</v>
      </c>
      <c r="I3136" s="108" t="s">
        <v>30</v>
      </c>
      <c r="J3136" s="109">
        <v>16.0</v>
      </c>
      <c r="K3136" s="42" t="s">
        <v>41</v>
      </c>
      <c r="L3136" s="55"/>
      <c r="M3136" s="55"/>
      <c r="N3136" s="111"/>
      <c r="O3136" s="111"/>
      <c r="P3136" s="55"/>
      <c r="Q3136" s="55"/>
      <c r="R3136" s="116"/>
      <c r="S3136" s="108"/>
      <c r="T3136" s="108"/>
      <c r="U3136" s="74"/>
    </row>
    <row r="3137" hidden="1">
      <c r="A3137" s="27">
        <v>528.0</v>
      </c>
      <c r="B3137" s="107" t="s">
        <v>26</v>
      </c>
      <c r="C3137" s="108" t="s">
        <v>27</v>
      </c>
      <c r="D3137" s="108" t="s">
        <v>27</v>
      </c>
      <c r="E3137" s="108" t="s">
        <v>28</v>
      </c>
      <c r="F3137" s="108">
        <v>64.0</v>
      </c>
      <c r="G3137" s="109">
        <v>3090.0</v>
      </c>
      <c r="H3137" s="109">
        <v>24.0</v>
      </c>
      <c r="I3137" s="108" t="s">
        <v>30</v>
      </c>
      <c r="J3137" s="109">
        <v>16.0</v>
      </c>
      <c r="K3137" s="42" t="s">
        <v>42</v>
      </c>
      <c r="L3137" s="55"/>
      <c r="M3137" s="55"/>
      <c r="N3137" s="111"/>
      <c r="O3137" s="111"/>
      <c r="P3137" s="55"/>
      <c r="Q3137" s="55"/>
      <c r="R3137" s="116">
        <v>87820.0</v>
      </c>
      <c r="S3137" s="108"/>
      <c r="T3137" s="108"/>
      <c r="U3137" s="74"/>
    </row>
    <row r="3138" hidden="1">
      <c r="A3138" s="27">
        <v>528.0</v>
      </c>
      <c r="B3138" s="107" t="s">
        <v>26</v>
      </c>
      <c r="C3138" s="108" t="s">
        <v>27</v>
      </c>
      <c r="D3138" s="108" t="s">
        <v>27</v>
      </c>
      <c r="E3138" s="108" t="s">
        <v>28</v>
      </c>
      <c r="F3138" s="108">
        <v>64.0</v>
      </c>
      <c r="G3138" s="109">
        <v>3090.0</v>
      </c>
      <c r="H3138" s="109">
        <v>24.0</v>
      </c>
      <c r="I3138" s="108" t="s">
        <v>30</v>
      </c>
      <c r="J3138" s="109">
        <v>16.0</v>
      </c>
      <c r="K3138" s="42" t="s">
        <v>43</v>
      </c>
      <c r="L3138" s="55"/>
      <c r="M3138" s="55"/>
      <c r="N3138" s="111"/>
      <c r="O3138" s="111"/>
      <c r="P3138" s="55"/>
      <c r="Q3138" s="55"/>
      <c r="R3138" s="116">
        <v>649330.0</v>
      </c>
      <c r="S3138" s="108"/>
      <c r="T3138" s="108"/>
      <c r="U3138" s="74"/>
    </row>
    <row r="3139" hidden="1">
      <c r="A3139" s="27">
        <v>528.0</v>
      </c>
      <c r="B3139" s="107" t="s">
        <v>26</v>
      </c>
      <c r="C3139" s="108" t="s">
        <v>27</v>
      </c>
      <c r="D3139" s="108" t="s">
        <v>27</v>
      </c>
      <c r="E3139" s="108" t="s">
        <v>28</v>
      </c>
      <c r="F3139" s="108">
        <v>64.0</v>
      </c>
      <c r="G3139" s="109">
        <v>3090.0</v>
      </c>
      <c r="H3139" s="109">
        <v>24.0</v>
      </c>
      <c r="I3139" s="108" t="s">
        <v>30</v>
      </c>
      <c r="J3139" s="109">
        <v>16.0</v>
      </c>
      <c r="K3139" s="42" t="s">
        <v>44</v>
      </c>
      <c r="L3139" s="55"/>
      <c r="M3139" s="55"/>
      <c r="N3139" s="111"/>
      <c r="O3139" s="111"/>
      <c r="P3139" s="55"/>
      <c r="Q3139" s="55"/>
      <c r="R3139" s="116">
        <v>27200.0</v>
      </c>
      <c r="S3139" s="108"/>
      <c r="T3139" s="108"/>
      <c r="U3139" s="74"/>
    </row>
    <row r="3140" hidden="1">
      <c r="A3140" s="27">
        <v>528.0</v>
      </c>
      <c r="B3140" s="107" t="s">
        <v>26</v>
      </c>
      <c r="C3140" s="108" t="s">
        <v>27</v>
      </c>
      <c r="D3140" s="108" t="s">
        <v>27</v>
      </c>
      <c r="E3140" s="108" t="s">
        <v>28</v>
      </c>
      <c r="F3140" s="108">
        <v>64.0</v>
      </c>
      <c r="G3140" s="109">
        <v>3090.0</v>
      </c>
      <c r="H3140" s="109">
        <v>24.0</v>
      </c>
      <c r="I3140" s="108" t="s">
        <v>30</v>
      </c>
      <c r="J3140" s="109">
        <v>16.0</v>
      </c>
      <c r="K3140" s="42" t="s">
        <v>45</v>
      </c>
      <c r="L3140" s="55"/>
      <c r="M3140" s="55"/>
      <c r="N3140" s="111"/>
      <c r="O3140" s="111"/>
      <c r="P3140" s="55"/>
      <c r="Q3140" s="55"/>
      <c r="R3140" s="116">
        <v>28600.0</v>
      </c>
      <c r="S3140" s="108"/>
      <c r="T3140" s="108"/>
      <c r="U3140" s="74"/>
    </row>
    <row r="3141" hidden="1">
      <c r="A3141" s="27">
        <v>528.0</v>
      </c>
      <c r="B3141" s="107" t="s">
        <v>26</v>
      </c>
      <c r="C3141" s="108" t="s">
        <v>27</v>
      </c>
      <c r="D3141" s="108" t="s">
        <v>27</v>
      </c>
      <c r="E3141" s="108" t="s">
        <v>28</v>
      </c>
      <c r="F3141" s="108">
        <v>64.0</v>
      </c>
      <c r="G3141" s="109">
        <v>3090.0</v>
      </c>
      <c r="H3141" s="109">
        <v>24.0</v>
      </c>
      <c r="I3141" s="108" t="s">
        <v>30</v>
      </c>
      <c r="J3141" s="109">
        <v>16.0</v>
      </c>
      <c r="K3141" s="42" t="s">
        <v>46</v>
      </c>
      <c r="L3141" s="55"/>
      <c r="M3141" s="55"/>
      <c r="N3141" s="111"/>
      <c r="O3141" s="111"/>
      <c r="P3141" s="55"/>
      <c r="Q3141" s="55"/>
      <c r="R3141" s="116">
        <v>528690.0</v>
      </c>
      <c r="S3141" s="108"/>
      <c r="T3141" s="108"/>
      <c r="U3141" s="74"/>
    </row>
    <row r="3142" hidden="1">
      <c r="A3142" s="27">
        <v>528.0</v>
      </c>
      <c r="B3142" s="107" t="s">
        <v>26</v>
      </c>
      <c r="C3142" s="108" t="s">
        <v>27</v>
      </c>
      <c r="D3142" s="108" t="s">
        <v>27</v>
      </c>
      <c r="E3142" s="108" t="s">
        <v>28</v>
      </c>
      <c r="F3142" s="108">
        <v>64.0</v>
      </c>
      <c r="G3142" s="109">
        <v>3090.0</v>
      </c>
      <c r="H3142" s="109">
        <v>24.0</v>
      </c>
      <c r="I3142" s="108" t="s">
        <v>30</v>
      </c>
      <c r="J3142" s="109">
        <v>16.0</v>
      </c>
      <c r="K3142" s="42" t="s">
        <v>47</v>
      </c>
      <c r="L3142" s="55"/>
      <c r="M3142" s="55"/>
      <c r="N3142" s="111"/>
      <c r="O3142" s="111"/>
      <c r="P3142" s="55"/>
      <c r="Q3142" s="55"/>
      <c r="R3142" s="116">
        <v>68860.0</v>
      </c>
      <c r="S3142" s="108"/>
      <c r="T3142" s="108"/>
      <c r="U3142" s="74"/>
    </row>
    <row r="3143" hidden="1">
      <c r="A3143" s="27">
        <v>528.0</v>
      </c>
      <c r="B3143" s="107" t="s">
        <v>26</v>
      </c>
      <c r="C3143" s="108" t="s">
        <v>27</v>
      </c>
      <c r="D3143" s="108" t="s">
        <v>27</v>
      </c>
      <c r="E3143" s="108" t="s">
        <v>28</v>
      </c>
      <c r="F3143" s="108">
        <v>64.0</v>
      </c>
      <c r="G3143" s="109">
        <v>3090.0</v>
      </c>
      <c r="H3143" s="109">
        <v>24.0</v>
      </c>
      <c r="I3143" s="108" t="s">
        <v>30</v>
      </c>
      <c r="J3143" s="109">
        <v>16.0</v>
      </c>
      <c r="K3143" s="42" t="s">
        <v>48</v>
      </c>
      <c r="L3143" s="55"/>
      <c r="M3143" s="55"/>
      <c r="N3143" s="111"/>
      <c r="O3143" s="111"/>
      <c r="P3143" s="55"/>
      <c r="Q3143" s="55"/>
      <c r="R3143" s="116">
        <v>179370.0</v>
      </c>
      <c r="S3143" s="108"/>
      <c r="T3143" s="108"/>
      <c r="U3143" s="74"/>
    </row>
    <row r="3144" hidden="1">
      <c r="A3144" s="27">
        <v>528.0</v>
      </c>
      <c r="B3144" s="107" t="s">
        <v>26</v>
      </c>
      <c r="C3144" s="108" t="s">
        <v>27</v>
      </c>
      <c r="D3144" s="108" t="s">
        <v>27</v>
      </c>
      <c r="E3144" s="108" t="s">
        <v>28</v>
      </c>
      <c r="F3144" s="108">
        <v>64.0</v>
      </c>
      <c r="G3144" s="109">
        <v>3090.0</v>
      </c>
      <c r="H3144" s="109">
        <v>24.0</v>
      </c>
      <c r="I3144" s="108" t="s">
        <v>30</v>
      </c>
      <c r="J3144" s="109">
        <v>16.0</v>
      </c>
      <c r="K3144" s="42" t="s">
        <v>49</v>
      </c>
      <c r="L3144" s="55"/>
      <c r="M3144" s="55"/>
      <c r="N3144" s="111"/>
      <c r="O3144" s="111"/>
      <c r="P3144" s="55"/>
      <c r="Q3144" s="55"/>
      <c r="R3144" s="116">
        <v>180430.0</v>
      </c>
      <c r="S3144" s="108"/>
      <c r="T3144" s="108"/>
      <c r="U3144" s="74"/>
    </row>
    <row r="3145" hidden="1">
      <c r="A3145" s="27">
        <v>528.0</v>
      </c>
      <c r="B3145" s="107" t="s">
        <v>26</v>
      </c>
      <c r="C3145" s="108" t="s">
        <v>27</v>
      </c>
      <c r="D3145" s="108" t="s">
        <v>27</v>
      </c>
      <c r="E3145" s="108" t="s">
        <v>28</v>
      </c>
      <c r="F3145" s="108">
        <v>64.0</v>
      </c>
      <c r="G3145" s="109">
        <v>3090.0</v>
      </c>
      <c r="H3145" s="109">
        <v>24.0</v>
      </c>
      <c r="I3145" s="108" t="s">
        <v>30</v>
      </c>
      <c r="J3145" s="109">
        <v>16.0</v>
      </c>
      <c r="K3145" s="42" t="s">
        <v>50</v>
      </c>
      <c r="L3145" s="55"/>
      <c r="M3145" s="55"/>
      <c r="N3145" s="111"/>
      <c r="O3145" s="111"/>
      <c r="P3145" s="55"/>
      <c r="Q3145" s="55"/>
      <c r="R3145" s="116">
        <v>100610.0</v>
      </c>
      <c r="S3145" s="108"/>
      <c r="T3145" s="108"/>
      <c r="U3145" s="74"/>
    </row>
    <row r="3146" hidden="1">
      <c r="A3146" s="27">
        <v>528.0</v>
      </c>
      <c r="B3146" s="107" t="s">
        <v>26</v>
      </c>
      <c r="C3146" s="108" t="s">
        <v>27</v>
      </c>
      <c r="D3146" s="108" t="s">
        <v>27</v>
      </c>
      <c r="E3146" s="108" t="s">
        <v>28</v>
      </c>
      <c r="F3146" s="108">
        <v>64.0</v>
      </c>
      <c r="G3146" s="109">
        <v>3090.0</v>
      </c>
      <c r="H3146" s="109">
        <v>24.0</v>
      </c>
      <c r="I3146" s="108" t="s">
        <v>30</v>
      </c>
      <c r="J3146" s="109">
        <v>16.0</v>
      </c>
      <c r="K3146" s="42" t="s">
        <v>51</v>
      </c>
      <c r="L3146" s="55"/>
      <c r="M3146" s="55"/>
      <c r="N3146" s="111"/>
      <c r="O3146" s="111"/>
      <c r="P3146" s="55"/>
      <c r="Q3146" s="55"/>
      <c r="R3146" s="24"/>
      <c r="S3146" s="108"/>
      <c r="T3146" s="108"/>
      <c r="U3146" s="74"/>
    </row>
    <row r="3147" hidden="1">
      <c r="A3147" s="27">
        <v>528.0</v>
      </c>
      <c r="B3147" s="107" t="s">
        <v>26</v>
      </c>
      <c r="C3147" s="108" t="s">
        <v>27</v>
      </c>
      <c r="D3147" s="108" t="s">
        <v>27</v>
      </c>
      <c r="E3147" s="108" t="s">
        <v>28</v>
      </c>
      <c r="F3147" s="108">
        <v>64.0</v>
      </c>
      <c r="G3147" s="109">
        <v>3090.0</v>
      </c>
      <c r="H3147" s="109">
        <v>24.0</v>
      </c>
      <c r="I3147" s="108" t="s">
        <v>30</v>
      </c>
      <c r="J3147" s="109">
        <v>16.0</v>
      </c>
      <c r="K3147" s="42" t="s">
        <v>52</v>
      </c>
      <c r="L3147" s="55"/>
      <c r="M3147" s="55"/>
      <c r="N3147" s="111"/>
      <c r="O3147" s="111"/>
      <c r="P3147" s="55"/>
      <c r="Q3147" s="55"/>
      <c r="R3147" s="24"/>
      <c r="S3147" s="108"/>
      <c r="T3147" s="108"/>
      <c r="U3147" s="74"/>
    </row>
    <row r="3148">
      <c r="U3148" s="74"/>
    </row>
  </sheetData>
  <autoFilter ref="$A$2:$T$3147">
    <filterColumn colId="1">
      <filters>
        <filter val="OmniSci"/>
      </filters>
    </filterColumn>
    <filterColumn colId="6">
      <filters>
        <filter val="3090"/>
      </filters>
    </filterColumn>
  </autoFilter>
  <mergeCells count="4">
    <mergeCell ref="B1:D1"/>
    <mergeCell ref="E1:I1"/>
    <mergeCell ref="L1:Q1"/>
    <mergeCell ref="R1:T1"/>
  </mergeCells>
  <conditionalFormatting sqref="G2:G529 H2:H1453 G531">
    <cfRule type="colorScale" priority="1">
      <colorScale>
        <cfvo type="min"/>
        <cfvo type="max"/>
        <color rgb="FF57BB8A"/>
        <color rgb="FFFFFFFF"/>
      </colorScale>
    </cfRule>
  </conditionalFormatting>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3.57"/>
    <col customWidth="1" min="2" max="2" width="12.43"/>
    <col customWidth="1" min="3" max="3" width="15.71"/>
    <col customWidth="1" min="4" max="4" width="21.57"/>
    <col customWidth="1" min="5" max="5" width="10.14"/>
    <col customWidth="1" min="6" max="6" width="18.14"/>
    <col customWidth="1" min="7" max="7" width="13.29"/>
    <col customWidth="1" min="8" max="8" width="21.71"/>
    <col customWidth="1" min="9" max="9" width="16.29"/>
    <col customWidth="1" min="10" max="10" width="15.71"/>
    <col customWidth="1" min="11" max="11" width="16.0"/>
    <col customWidth="1" min="12" max="13" width="17.57"/>
    <col customWidth="1" min="14" max="14" width="19.29"/>
    <col customWidth="1" min="15" max="15" width="15.57"/>
    <col customWidth="1" min="16" max="16" width="20.57"/>
    <col customWidth="1" min="17" max="17" width="20.43"/>
    <col customWidth="1" min="18" max="18" width="22.0"/>
    <col customWidth="1" min="19" max="19" width="18.86"/>
    <col customWidth="1" min="20" max="20" width="18.29"/>
  </cols>
  <sheetData>
    <row r="1">
      <c r="A1" s="1"/>
      <c r="B1" s="2" t="s">
        <v>0</v>
      </c>
      <c r="C1" s="3"/>
      <c r="D1" s="4"/>
      <c r="E1" s="5" t="s">
        <v>1</v>
      </c>
      <c r="F1" s="3"/>
      <c r="G1" s="3"/>
      <c r="H1" s="3"/>
      <c r="I1" s="4"/>
      <c r="J1" s="6" t="s">
        <v>2</v>
      </c>
      <c r="K1" s="118" t="s">
        <v>3</v>
      </c>
      <c r="L1" s="119" t="s">
        <v>4</v>
      </c>
      <c r="M1" s="120"/>
      <c r="N1" s="120"/>
      <c r="O1" s="120"/>
      <c r="P1" s="120"/>
      <c r="Q1" s="121"/>
      <c r="R1" s="11" t="s">
        <v>5</v>
      </c>
      <c r="S1" s="3"/>
      <c r="T1" s="4"/>
    </row>
    <row r="2">
      <c r="A2" s="13" t="s">
        <v>60</v>
      </c>
      <c r="B2" s="14" t="s">
        <v>7</v>
      </c>
      <c r="C2" s="15" t="s">
        <v>61</v>
      </c>
      <c r="D2" s="15" t="s">
        <v>62</v>
      </c>
      <c r="E2" s="15" t="s">
        <v>63</v>
      </c>
      <c r="F2" s="16" t="s">
        <v>64</v>
      </c>
      <c r="G2" s="16" t="s">
        <v>65</v>
      </c>
      <c r="H2" s="16" t="s">
        <v>66</v>
      </c>
      <c r="I2" s="14" t="s">
        <v>67</v>
      </c>
      <c r="J2" s="16" t="s">
        <v>68</v>
      </c>
      <c r="K2" s="14" t="s">
        <v>3</v>
      </c>
      <c r="L2" s="122" t="s">
        <v>69</v>
      </c>
      <c r="M2" s="122" t="s">
        <v>70</v>
      </c>
      <c r="N2" s="20" t="s">
        <v>71</v>
      </c>
      <c r="O2" s="15" t="s">
        <v>72</v>
      </c>
      <c r="P2" s="21" t="s">
        <v>73</v>
      </c>
      <c r="Q2" s="22" t="s">
        <v>22</v>
      </c>
      <c r="R2" s="23" t="s">
        <v>74</v>
      </c>
      <c r="S2" s="24" t="s">
        <v>75</v>
      </c>
      <c r="T2" s="25" t="s">
        <v>76</v>
      </c>
    </row>
    <row r="3">
      <c r="A3" s="27">
        <v>1.0</v>
      </c>
      <c r="B3" s="27" t="s">
        <v>26</v>
      </c>
      <c r="C3" s="27" t="s">
        <v>27</v>
      </c>
      <c r="D3" s="27" t="s">
        <v>27</v>
      </c>
      <c r="E3" s="27" t="s">
        <v>28</v>
      </c>
      <c r="F3" s="27">
        <v>48.0</v>
      </c>
      <c r="G3" s="27" t="s">
        <v>29</v>
      </c>
      <c r="H3" s="27"/>
      <c r="I3" s="27" t="s">
        <v>30</v>
      </c>
      <c r="J3" s="27">
        <v>1.0</v>
      </c>
      <c r="K3" s="27" t="s">
        <v>31</v>
      </c>
      <c r="L3" s="29">
        <v>341.471</v>
      </c>
      <c r="M3" s="29">
        <v>81.568</v>
      </c>
      <c r="N3" s="27">
        <v>0.0</v>
      </c>
      <c r="O3" s="27">
        <v>140.0</v>
      </c>
      <c r="P3" s="31">
        <v>18516.95</v>
      </c>
      <c r="Q3" s="31" t="str">
        <f t="shared" ref="Q3:Q486" si="1">iferror(round(P3/(S3*1000-T3*1000-#REF!*1000)*100,4),"")</f>
        <v/>
      </c>
      <c r="R3" s="32">
        <v>37272.0</v>
      </c>
      <c r="S3" s="33">
        <v>485.18156</v>
      </c>
      <c r="T3" s="27">
        <v>452.55876</v>
      </c>
      <c r="U3" s="123"/>
    </row>
    <row r="4">
      <c r="A4" s="27">
        <v>2.0</v>
      </c>
      <c r="B4" s="27" t="s">
        <v>26</v>
      </c>
      <c r="C4" s="27" t="s">
        <v>27</v>
      </c>
      <c r="D4" s="27" t="s">
        <v>27</v>
      </c>
      <c r="E4" s="27" t="s">
        <v>28</v>
      </c>
      <c r="F4" s="27">
        <v>48.0</v>
      </c>
      <c r="G4" s="27" t="s">
        <v>29</v>
      </c>
      <c r="H4" s="27"/>
      <c r="I4" s="27" t="s">
        <v>30</v>
      </c>
      <c r="J4" s="27">
        <v>1.0</v>
      </c>
      <c r="K4" s="27" t="s">
        <v>32</v>
      </c>
      <c r="L4" s="29">
        <v>437.468</v>
      </c>
      <c r="M4" s="29">
        <v>171.84</v>
      </c>
      <c r="N4" s="27">
        <v>0.0</v>
      </c>
      <c r="O4" s="27">
        <v>281.0</v>
      </c>
      <c r="P4" s="31">
        <v>4141.71</v>
      </c>
      <c r="Q4" s="31" t="str">
        <f t="shared" si="1"/>
        <v/>
      </c>
      <c r="R4" s="32">
        <v>26775.0</v>
      </c>
      <c r="S4" s="33">
        <v>437.94169</v>
      </c>
      <c r="T4" s="27">
        <v>418.78085</v>
      </c>
      <c r="U4" s="123"/>
    </row>
    <row r="5">
      <c r="A5" s="27">
        <v>3.0</v>
      </c>
      <c r="B5" s="27" t="s">
        <v>26</v>
      </c>
      <c r="C5" s="27" t="s">
        <v>27</v>
      </c>
      <c r="D5" s="27" t="s">
        <v>27</v>
      </c>
      <c r="E5" s="27" t="s">
        <v>28</v>
      </c>
      <c r="F5" s="27">
        <v>48.0</v>
      </c>
      <c r="G5" s="27" t="s">
        <v>29</v>
      </c>
      <c r="H5" s="27"/>
      <c r="I5" s="27" t="s">
        <v>30</v>
      </c>
      <c r="J5" s="27">
        <v>1.0</v>
      </c>
      <c r="K5" s="27" t="s">
        <v>33</v>
      </c>
      <c r="L5" s="29">
        <v>327.647</v>
      </c>
      <c r="M5" s="29">
        <v>99.423</v>
      </c>
      <c r="N5" s="27">
        <v>0.0</v>
      </c>
      <c r="O5" s="27">
        <v>161.0</v>
      </c>
      <c r="P5" s="31">
        <v>7035.1</v>
      </c>
      <c r="Q5" s="31" t="str">
        <f t="shared" si="1"/>
        <v/>
      </c>
      <c r="R5" s="32">
        <v>18663.0</v>
      </c>
      <c r="S5" s="33">
        <v>435.87648</v>
      </c>
      <c r="T5" s="27">
        <v>416.86374</v>
      </c>
      <c r="U5" s="123"/>
    </row>
    <row r="6">
      <c r="A6" s="27">
        <v>4.0</v>
      </c>
      <c r="B6" s="27" t="s">
        <v>26</v>
      </c>
      <c r="C6" s="27" t="s">
        <v>27</v>
      </c>
      <c r="D6" s="27" t="s">
        <v>27</v>
      </c>
      <c r="E6" s="27" t="s">
        <v>28</v>
      </c>
      <c r="F6" s="27">
        <v>48.0</v>
      </c>
      <c r="G6" s="27" t="s">
        <v>29</v>
      </c>
      <c r="H6" s="27"/>
      <c r="I6" s="27" t="s">
        <v>30</v>
      </c>
      <c r="J6" s="27">
        <v>1.0</v>
      </c>
      <c r="K6" s="27" t="s">
        <v>34</v>
      </c>
      <c r="L6" s="29">
        <v>246.816</v>
      </c>
      <c r="M6" s="29">
        <v>102.175</v>
      </c>
      <c r="N6" s="27">
        <v>0.0</v>
      </c>
      <c r="O6" s="27">
        <v>165.0</v>
      </c>
      <c r="P6" s="31">
        <v>14799.69</v>
      </c>
      <c r="Q6" s="31" t="str">
        <f t="shared" si="1"/>
        <v/>
      </c>
      <c r="R6" s="32">
        <v>30324.0</v>
      </c>
      <c r="S6" s="33">
        <v>440.97605</v>
      </c>
      <c r="T6" s="27">
        <v>414.72741</v>
      </c>
      <c r="U6" s="123"/>
    </row>
    <row r="7">
      <c r="A7" s="27">
        <v>5.0</v>
      </c>
      <c r="B7" s="27" t="s">
        <v>26</v>
      </c>
      <c r="C7" s="27" t="s">
        <v>27</v>
      </c>
      <c r="D7" s="27" t="s">
        <v>27</v>
      </c>
      <c r="E7" s="27" t="s">
        <v>28</v>
      </c>
      <c r="F7" s="27">
        <v>48.0</v>
      </c>
      <c r="G7" s="27" t="s">
        <v>29</v>
      </c>
      <c r="H7" s="27"/>
      <c r="I7" s="27" t="s">
        <v>30</v>
      </c>
      <c r="J7" s="27">
        <v>1.0</v>
      </c>
      <c r="K7" s="27" t="s">
        <v>35</v>
      </c>
      <c r="L7" s="29">
        <v>333.917</v>
      </c>
      <c r="M7" s="29">
        <v>97.024</v>
      </c>
      <c r="N7" s="27">
        <v>0.0</v>
      </c>
      <c r="O7" s="27">
        <v>160.0</v>
      </c>
      <c r="P7" s="31">
        <v>6710.94</v>
      </c>
      <c r="Q7" s="31" t="str">
        <f t="shared" si="1"/>
        <v/>
      </c>
      <c r="R7" s="32">
        <v>23000.0</v>
      </c>
      <c r="S7" s="33">
        <v>476.86237</v>
      </c>
      <c r="T7" s="27">
        <v>457.02603</v>
      </c>
      <c r="U7" s="123"/>
    </row>
    <row r="8">
      <c r="A8" s="27">
        <v>6.0</v>
      </c>
      <c r="B8" s="27" t="s">
        <v>26</v>
      </c>
      <c r="C8" s="27" t="s">
        <v>27</v>
      </c>
      <c r="D8" s="27" t="s">
        <v>27</v>
      </c>
      <c r="E8" s="27" t="s">
        <v>28</v>
      </c>
      <c r="F8" s="27">
        <v>48.0</v>
      </c>
      <c r="G8" s="27" t="s">
        <v>29</v>
      </c>
      <c r="H8" s="27"/>
      <c r="I8" s="27" t="s">
        <v>30</v>
      </c>
      <c r="J8" s="27">
        <v>1.0</v>
      </c>
      <c r="K8" s="27" t="s">
        <v>36</v>
      </c>
      <c r="L8" s="29">
        <v>188.416</v>
      </c>
      <c r="M8" s="29">
        <v>44.927</v>
      </c>
      <c r="N8" s="27">
        <v>0.0</v>
      </c>
      <c r="O8" s="27">
        <v>44.0</v>
      </c>
      <c r="P8" s="31">
        <v>5750.88</v>
      </c>
      <c r="Q8" s="31" t="str">
        <f t="shared" si="1"/>
        <v/>
      </c>
      <c r="R8" s="32">
        <v>11871.0</v>
      </c>
      <c r="S8" s="33">
        <v>452.34139</v>
      </c>
      <c r="T8" s="27">
        <v>436.95261</v>
      </c>
      <c r="U8" s="123"/>
    </row>
    <row r="9">
      <c r="A9" s="27">
        <v>7.0</v>
      </c>
      <c r="B9" s="27" t="s">
        <v>26</v>
      </c>
      <c r="C9" s="27" t="s">
        <v>27</v>
      </c>
      <c r="D9" s="27" t="s">
        <v>27</v>
      </c>
      <c r="E9" s="27" t="s">
        <v>28</v>
      </c>
      <c r="F9" s="27">
        <v>48.0</v>
      </c>
      <c r="G9" s="27" t="s">
        <v>29</v>
      </c>
      <c r="H9" s="27"/>
      <c r="I9" s="27" t="s">
        <v>30</v>
      </c>
      <c r="J9" s="27">
        <v>1.0</v>
      </c>
      <c r="K9" s="27" t="s">
        <v>37</v>
      </c>
      <c r="L9" s="29">
        <v>516.187</v>
      </c>
      <c r="M9" s="29">
        <v>169.789</v>
      </c>
      <c r="N9" s="27">
        <v>0.0</v>
      </c>
      <c r="O9" s="27">
        <v>266.0</v>
      </c>
      <c r="P9" s="31">
        <v>13864.28</v>
      </c>
      <c r="Q9" s="31" t="str">
        <f t="shared" si="1"/>
        <v/>
      </c>
      <c r="R9" s="32">
        <v>34664.0</v>
      </c>
      <c r="S9" s="33">
        <v>480.73527</v>
      </c>
      <c r="T9" s="27">
        <v>451.10982</v>
      </c>
      <c r="U9" s="123"/>
    </row>
    <row r="10">
      <c r="A10" s="27">
        <v>8.0</v>
      </c>
      <c r="B10" s="27" t="s">
        <v>26</v>
      </c>
      <c r="C10" s="27" t="s">
        <v>27</v>
      </c>
      <c r="D10" s="27" t="s">
        <v>27</v>
      </c>
      <c r="E10" s="27" t="s">
        <v>28</v>
      </c>
      <c r="F10" s="27">
        <v>48.0</v>
      </c>
      <c r="G10" s="27" t="s">
        <v>29</v>
      </c>
      <c r="H10" s="27"/>
      <c r="I10" s="27" t="s">
        <v>30</v>
      </c>
      <c r="J10" s="27">
        <v>1.0</v>
      </c>
      <c r="K10" s="27" t="s">
        <v>38</v>
      </c>
      <c r="L10" s="29">
        <v>568.733</v>
      </c>
      <c r="M10" s="29">
        <v>133.344</v>
      </c>
      <c r="N10" s="27">
        <v>0.0</v>
      </c>
      <c r="O10" s="27">
        <v>233.0</v>
      </c>
      <c r="P10" s="31">
        <v>6622.969999999999</v>
      </c>
      <c r="Q10" s="31" t="str">
        <f t="shared" si="1"/>
        <v/>
      </c>
      <c r="R10" s="32">
        <v>23285.0</v>
      </c>
      <c r="S10" s="33">
        <v>444.15456</v>
      </c>
      <c r="T10" s="27">
        <v>421.41633</v>
      </c>
      <c r="U10" s="123"/>
    </row>
    <row r="11">
      <c r="A11" s="27">
        <v>9.0</v>
      </c>
      <c r="B11" s="27" t="s">
        <v>26</v>
      </c>
      <c r="C11" s="27" t="s">
        <v>27</v>
      </c>
      <c r="D11" s="27" t="s">
        <v>27</v>
      </c>
      <c r="E11" s="27" t="s">
        <v>28</v>
      </c>
      <c r="F11" s="27">
        <v>48.0</v>
      </c>
      <c r="G11" s="27" t="s">
        <v>29</v>
      </c>
      <c r="H11" s="27"/>
      <c r="I11" s="27" t="s">
        <v>30</v>
      </c>
      <c r="J11" s="27">
        <v>1.0</v>
      </c>
      <c r="K11" s="27" t="s">
        <v>39</v>
      </c>
      <c r="L11" s="29">
        <v>292.255</v>
      </c>
      <c r="M11" s="29">
        <v>81.599</v>
      </c>
      <c r="N11" s="27">
        <v>0.0</v>
      </c>
      <c r="O11" s="27">
        <v>157.0</v>
      </c>
      <c r="P11" s="31">
        <v>30169.18</v>
      </c>
      <c r="Q11" s="31" t="str">
        <f t="shared" si="1"/>
        <v/>
      </c>
      <c r="R11" s="32">
        <v>43813.0</v>
      </c>
      <c r="S11" s="33">
        <v>460.63253</v>
      </c>
      <c r="T11" s="27">
        <v>418.25603</v>
      </c>
      <c r="U11" s="123"/>
    </row>
    <row r="12">
      <c r="A12" s="27">
        <v>10.0</v>
      </c>
      <c r="B12" s="27" t="s">
        <v>26</v>
      </c>
      <c r="C12" s="27" t="s">
        <v>27</v>
      </c>
      <c r="D12" s="27" t="s">
        <v>27</v>
      </c>
      <c r="E12" s="27" t="s">
        <v>28</v>
      </c>
      <c r="F12" s="27">
        <v>48.0</v>
      </c>
      <c r="G12" s="27" t="s">
        <v>29</v>
      </c>
      <c r="H12" s="27"/>
      <c r="I12" s="27" t="s">
        <v>30</v>
      </c>
      <c r="J12" s="27">
        <v>1.0</v>
      </c>
      <c r="K12" s="27" t="s">
        <v>40</v>
      </c>
      <c r="L12" s="29">
        <v>381.566</v>
      </c>
      <c r="M12" s="29">
        <v>138.078</v>
      </c>
      <c r="N12" s="27">
        <v>0.0</v>
      </c>
      <c r="O12" s="27">
        <v>282.0</v>
      </c>
      <c r="P12" s="31">
        <v>8790.86</v>
      </c>
      <c r="Q12" s="31" t="str">
        <f t="shared" si="1"/>
        <v/>
      </c>
      <c r="R12" s="32">
        <v>21640.0</v>
      </c>
      <c r="S12" s="33">
        <v>474.58034</v>
      </c>
      <c r="T12" s="27">
        <v>450.61945</v>
      </c>
      <c r="U12" s="123"/>
    </row>
    <row r="13">
      <c r="A13" s="27">
        <v>11.0</v>
      </c>
      <c r="B13" s="27" t="s">
        <v>26</v>
      </c>
      <c r="C13" s="27" t="s">
        <v>27</v>
      </c>
      <c r="D13" s="27" t="s">
        <v>27</v>
      </c>
      <c r="E13" s="27" t="s">
        <v>28</v>
      </c>
      <c r="F13" s="27">
        <v>48.0</v>
      </c>
      <c r="G13" s="27" t="s">
        <v>29</v>
      </c>
      <c r="H13" s="27"/>
      <c r="I13" s="27" t="s">
        <v>30</v>
      </c>
      <c r="J13" s="27">
        <v>1.0</v>
      </c>
      <c r="K13" s="27" t="s">
        <v>41</v>
      </c>
      <c r="L13" s="29"/>
      <c r="M13" s="29"/>
      <c r="N13" s="27"/>
      <c r="O13" s="27"/>
      <c r="P13" s="31"/>
      <c r="Q13" s="31" t="str">
        <f t="shared" si="1"/>
        <v/>
      </c>
      <c r="R13" s="32"/>
      <c r="S13" s="33"/>
      <c r="T13" s="33"/>
      <c r="U13" s="123"/>
    </row>
    <row r="14">
      <c r="A14" s="27">
        <v>12.0</v>
      </c>
      <c r="B14" s="27" t="s">
        <v>26</v>
      </c>
      <c r="C14" s="27" t="s">
        <v>27</v>
      </c>
      <c r="D14" s="27" t="s">
        <v>27</v>
      </c>
      <c r="E14" s="27" t="s">
        <v>28</v>
      </c>
      <c r="F14" s="27">
        <v>48.0</v>
      </c>
      <c r="G14" s="27" t="s">
        <v>29</v>
      </c>
      <c r="H14" s="27"/>
      <c r="I14" s="27" t="s">
        <v>30</v>
      </c>
      <c r="J14" s="27">
        <v>1.0</v>
      </c>
      <c r="K14" s="27" t="s">
        <v>42</v>
      </c>
      <c r="L14" s="29">
        <v>262.076</v>
      </c>
      <c r="M14" s="29">
        <v>60.864</v>
      </c>
      <c r="N14" s="27">
        <v>0.0</v>
      </c>
      <c r="O14" s="27">
        <v>114.0</v>
      </c>
      <c r="P14" s="31">
        <v>16861.7</v>
      </c>
      <c r="Q14" s="31" t="str">
        <f t="shared" si="1"/>
        <v/>
      </c>
      <c r="R14" s="32">
        <v>27412.0</v>
      </c>
      <c r="S14" s="33">
        <v>447.25593</v>
      </c>
      <c r="T14" s="27">
        <v>419.48605</v>
      </c>
      <c r="U14" s="123"/>
    </row>
    <row r="15">
      <c r="A15" s="27">
        <v>13.0</v>
      </c>
      <c r="B15" s="27" t="s">
        <v>26</v>
      </c>
      <c r="C15" s="27" t="s">
        <v>27</v>
      </c>
      <c r="D15" s="27" t="s">
        <v>27</v>
      </c>
      <c r="E15" s="27" t="s">
        <v>28</v>
      </c>
      <c r="F15" s="27">
        <v>48.0</v>
      </c>
      <c r="G15" s="27" t="s">
        <v>29</v>
      </c>
      <c r="H15" s="27"/>
      <c r="I15" s="27" t="s">
        <v>30</v>
      </c>
      <c r="J15" s="27">
        <v>1.0</v>
      </c>
      <c r="K15" s="27" t="s">
        <v>43</v>
      </c>
      <c r="L15" s="29">
        <v>108.895</v>
      </c>
      <c r="M15" s="29">
        <v>40.704</v>
      </c>
      <c r="N15" s="27">
        <v>0.0</v>
      </c>
      <c r="O15" s="27">
        <v>71.0</v>
      </c>
      <c r="P15" s="31">
        <v>77365.65000000001</v>
      </c>
      <c r="Q15" s="31" t="str">
        <f t="shared" si="1"/>
        <v/>
      </c>
      <c r="R15" s="32">
        <v>85188.0</v>
      </c>
      <c r="S15" s="33">
        <v>536.33368</v>
      </c>
      <c r="T15" s="27">
        <v>449.44137</v>
      </c>
      <c r="U15" s="123"/>
    </row>
    <row r="16">
      <c r="A16" s="27">
        <v>14.0</v>
      </c>
      <c r="B16" s="27" t="s">
        <v>26</v>
      </c>
      <c r="C16" s="27" t="s">
        <v>27</v>
      </c>
      <c r="D16" s="27" t="s">
        <v>27</v>
      </c>
      <c r="E16" s="27" t="s">
        <v>28</v>
      </c>
      <c r="F16" s="27">
        <v>48.0</v>
      </c>
      <c r="G16" s="27" t="s">
        <v>29</v>
      </c>
      <c r="H16" s="27"/>
      <c r="I16" s="27" t="s">
        <v>30</v>
      </c>
      <c r="J16" s="27">
        <v>1.0</v>
      </c>
      <c r="K16" s="27" t="s">
        <v>44</v>
      </c>
      <c r="L16" s="29">
        <v>320.09</v>
      </c>
      <c r="M16" s="29">
        <v>74.879</v>
      </c>
      <c r="N16" s="27">
        <v>0.0</v>
      </c>
      <c r="O16" s="27">
        <v>72.0</v>
      </c>
      <c r="P16" s="31">
        <v>4501.509999999999</v>
      </c>
      <c r="Q16" s="31" t="str">
        <f t="shared" si="1"/>
        <v/>
      </c>
      <c r="R16" s="32">
        <v>12461.0</v>
      </c>
      <c r="S16" s="33">
        <v>438.11025</v>
      </c>
      <c r="T16" s="27">
        <v>422.64255</v>
      </c>
      <c r="U16" s="123"/>
    </row>
    <row r="17">
      <c r="A17" s="27">
        <v>15.0</v>
      </c>
      <c r="B17" s="27" t="s">
        <v>26</v>
      </c>
      <c r="C17" s="27" t="s">
        <v>27</v>
      </c>
      <c r="D17" s="27" t="s">
        <v>27</v>
      </c>
      <c r="E17" s="27" t="s">
        <v>28</v>
      </c>
      <c r="F17" s="27">
        <v>48.0</v>
      </c>
      <c r="G17" s="27" t="s">
        <v>29</v>
      </c>
      <c r="H17" s="27"/>
      <c r="I17" s="27" t="s">
        <v>30</v>
      </c>
      <c r="J17" s="27">
        <v>1.0</v>
      </c>
      <c r="K17" s="27" t="s">
        <v>45</v>
      </c>
      <c r="L17" s="29">
        <v>209.791</v>
      </c>
      <c r="M17" s="29">
        <v>55.743</v>
      </c>
      <c r="N17" s="27">
        <v>0.0</v>
      </c>
      <c r="O17" s="27">
        <v>102.0</v>
      </c>
      <c r="P17" s="31">
        <v>4693.16</v>
      </c>
      <c r="Q17" s="31" t="str">
        <f t="shared" si="1"/>
        <v/>
      </c>
      <c r="R17" s="32">
        <v>12001.0</v>
      </c>
      <c r="S17" s="33">
        <v>430.27642</v>
      </c>
      <c r="T17" s="27">
        <v>415.14565</v>
      </c>
      <c r="U17" s="123"/>
    </row>
    <row r="18">
      <c r="A18" s="27">
        <v>16.0</v>
      </c>
      <c r="B18" s="27" t="s">
        <v>26</v>
      </c>
      <c r="C18" s="27" t="s">
        <v>27</v>
      </c>
      <c r="D18" s="27" t="s">
        <v>27</v>
      </c>
      <c r="E18" s="27" t="s">
        <v>28</v>
      </c>
      <c r="F18" s="27">
        <v>48.0</v>
      </c>
      <c r="G18" s="27" t="s">
        <v>29</v>
      </c>
      <c r="H18" s="27"/>
      <c r="I18" s="27" t="s">
        <v>30</v>
      </c>
      <c r="J18" s="27">
        <v>1.0</v>
      </c>
      <c r="K18" s="27" t="s">
        <v>46</v>
      </c>
      <c r="L18" s="29">
        <v>417.95</v>
      </c>
      <c r="M18" s="29">
        <v>159.327</v>
      </c>
      <c r="N18" s="27">
        <v>0.0</v>
      </c>
      <c r="O18" s="27">
        <v>325.0</v>
      </c>
      <c r="P18" s="31">
        <v>24970.07</v>
      </c>
      <c r="Q18" s="31" t="str">
        <f t="shared" si="1"/>
        <v/>
      </c>
      <c r="R18" s="32">
        <v>41418.0</v>
      </c>
      <c r="S18" s="33">
        <v>443.08817</v>
      </c>
      <c r="T18" s="33">
        <v>403.10352</v>
      </c>
      <c r="U18" s="123"/>
    </row>
    <row r="19">
      <c r="A19" s="27">
        <v>17.0</v>
      </c>
      <c r="B19" s="27" t="s">
        <v>26</v>
      </c>
      <c r="C19" s="27" t="s">
        <v>27</v>
      </c>
      <c r="D19" s="27" t="s">
        <v>27</v>
      </c>
      <c r="E19" s="27" t="s">
        <v>28</v>
      </c>
      <c r="F19" s="27">
        <v>48.0</v>
      </c>
      <c r="G19" s="27" t="s">
        <v>29</v>
      </c>
      <c r="H19" s="27"/>
      <c r="I19" s="27" t="s">
        <v>30</v>
      </c>
      <c r="J19" s="27">
        <v>1.0</v>
      </c>
      <c r="K19" s="27" t="s">
        <v>47</v>
      </c>
      <c r="L19" s="29">
        <v>255.04</v>
      </c>
      <c r="M19" s="29">
        <v>40.96</v>
      </c>
      <c r="N19" s="27">
        <v>0.0</v>
      </c>
      <c r="O19" s="27">
        <v>41.0</v>
      </c>
      <c r="P19" s="31">
        <v>11474.109999999999</v>
      </c>
      <c r="Q19" s="31" t="str">
        <f t="shared" si="1"/>
        <v/>
      </c>
      <c r="R19" s="32">
        <v>19961.0</v>
      </c>
      <c r="S19" s="33">
        <v>454.53537</v>
      </c>
      <c r="T19" s="27">
        <v>432.91163</v>
      </c>
      <c r="U19" s="123"/>
    </row>
    <row r="20">
      <c r="A20" s="27">
        <v>18.0</v>
      </c>
      <c r="B20" s="27" t="s">
        <v>26</v>
      </c>
      <c r="C20" s="27" t="s">
        <v>27</v>
      </c>
      <c r="D20" s="27" t="s">
        <v>27</v>
      </c>
      <c r="E20" s="27" t="s">
        <v>28</v>
      </c>
      <c r="F20" s="27">
        <v>48.0</v>
      </c>
      <c r="G20" s="27" t="s">
        <v>29</v>
      </c>
      <c r="H20" s="27"/>
      <c r="I20" s="27" t="s">
        <v>30</v>
      </c>
      <c r="J20" s="27">
        <v>1.0</v>
      </c>
      <c r="K20" s="27" t="s">
        <v>48</v>
      </c>
      <c r="L20" s="29">
        <v>307.231</v>
      </c>
      <c r="M20" s="29">
        <v>112.576</v>
      </c>
      <c r="N20" s="27">
        <v>0.0</v>
      </c>
      <c r="O20" s="27">
        <v>193.0</v>
      </c>
      <c r="P20" s="31">
        <v>13582.449999999999</v>
      </c>
      <c r="Q20" s="31" t="str">
        <f t="shared" si="1"/>
        <v/>
      </c>
      <c r="R20" s="32">
        <v>24711.0</v>
      </c>
      <c r="S20" s="33">
        <v>492.39945</v>
      </c>
      <c r="T20" s="27">
        <v>465.61784</v>
      </c>
      <c r="U20" s="123"/>
    </row>
    <row r="21">
      <c r="A21" s="27">
        <v>19.0</v>
      </c>
      <c r="B21" s="27" t="s">
        <v>26</v>
      </c>
      <c r="C21" s="27" t="s">
        <v>27</v>
      </c>
      <c r="D21" s="27" t="s">
        <v>27</v>
      </c>
      <c r="E21" s="27" t="s">
        <v>28</v>
      </c>
      <c r="F21" s="27">
        <v>48.0</v>
      </c>
      <c r="G21" s="27" t="s">
        <v>29</v>
      </c>
      <c r="H21" s="27"/>
      <c r="I21" s="27" t="s">
        <v>30</v>
      </c>
      <c r="J21" s="27">
        <v>1.0</v>
      </c>
      <c r="K21" s="27" t="s">
        <v>49</v>
      </c>
      <c r="L21" s="29">
        <v>591.866</v>
      </c>
      <c r="M21" s="29">
        <v>200.191</v>
      </c>
      <c r="N21" s="27">
        <v>0.0</v>
      </c>
      <c r="O21" s="27">
        <v>169.0</v>
      </c>
      <c r="P21" s="31">
        <v>36908.729999999996</v>
      </c>
      <c r="Q21" s="31" t="str">
        <f t="shared" si="1"/>
        <v/>
      </c>
      <c r="R21" s="32">
        <v>48612.0</v>
      </c>
      <c r="S21" s="33">
        <v>450.29891</v>
      </c>
      <c r="T21" s="27">
        <v>398.34747</v>
      </c>
      <c r="U21" s="123"/>
    </row>
    <row r="22">
      <c r="A22" s="27">
        <v>20.0</v>
      </c>
      <c r="B22" s="27" t="s">
        <v>26</v>
      </c>
      <c r="C22" s="27" t="s">
        <v>27</v>
      </c>
      <c r="D22" s="27" t="s">
        <v>27</v>
      </c>
      <c r="E22" s="27" t="s">
        <v>28</v>
      </c>
      <c r="F22" s="27">
        <v>48.0</v>
      </c>
      <c r="G22" s="27" t="s">
        <v>29</v>
      </c>
      <c r="H22" s="27"/>
      <c r="I22" s="27" t="s">
        <v>30</v>
      </c>
      <c r="J22" s="27">
        <v>1.0</v>
      </c>
      <c r="K22" s="27" t="s">
        <v>50</v>
      </c>
      <c r="L22" s="29">
        <v>434.907</v>
      </c>
      <c r="M22" s="29">
        <v>155.647</v>
      </c>
      <c r="N22" s="27">
        <v>0.0</v>
      </c>
      <c r="O22" s="27">
        <v>251.0</v>
      </c>
      <c r="P22" s="31">
        <v>9720.9</v>
      </c>
      <c r="Q22" s="31" t="str">
        <f t="shared" si="1"/>
        <v/>
      </c>
      <c r="R22" s="32">
        <v>22843.0</v>
      </c>
      <c r="S22" s="33">
        <v>426.15779</v>
      </c>
      <c r="T22" s="27">
        <v>402.31537</v>
      </c>
      <c r="U22" s="123"/>
    </row>
    <row r="23">
      <c r="A23" s="27">
        <v>21.0</v>
      </c>
      <c r="B23" s="27" t="s">
        <v>26</v>
      </c>
      <c r="C23" s="27" t="s">
        <v>27</v>
      </c>
      <c r="D23" s="27" t="s">
        <v>27</v>
      </c>
      <c r="E23" s="27" t="s">
        <v>28</v>
      </c>
      <c r="F23" s="27">
        <v>48.0</v>
      </c>
      <c r="G23" s="27" t="s">
        <v>29</v>
      </c>
      <c r="H23" s="27"/>
      <c r="I23" s="27" t="s">
        <v>30</v>
      </c>
      <c r="J23" s="27">
        <v>1.0</v>
      </c>
      <c r="K23" s="27" t="s">
        <v>51</v>
      </c>
      <c r="L23" s="29">
        <v>1447.9</v>
      </c>
      <c r="M23" s="29">
        <v>866.684</v>
      </c>
      <c r="N23" s="27">
        <v>460.0</v>
      </c>
      <c r="O23" s="27">
        <v>1561.0</v>
      </c>
      <c r="P23" s="31">
        <v>1125388.831</v>
      </c>
      <c r="Q23" s="31" t="str">
        <f t="shared" si="1"/>
        <v/>
      </c>
      <c r="R23" s="32">
        <v>1108749.0</v>
      </c>
      <c r="S23" s="33">
        <v>1593.891612</v>
      </c>
      <c r="T23" s="27">
        <v>425.73324</v>
      </c>
      <c r="U23" s="123"/>
    </row>
    <row r="24">
      <c r="A24" s="27">
        <v>22.0</v>
      </c>
      <c r="B24" s="27" t="s">
        <v>26</v>
      </c>
      <c r="C24" s="27" t="s">
        <v>27</v>
      </c>
      <c r="D24" s="27" t="s">
        <v>27</v>
      </c>
      <c r="E24" s="27" t="s">
        <v>28</v>
      </c>
      <c r="F24" s="27">
        <v>48.0</v>
      </c>
      <c r="G24" s="27" t="s">
        <v>29</v>
      </c>
      <c r="H24" s="27"/>
      <c r="I24" s="27" t="s">
        <v>30</v>
      </c>
      <c r="J24" s="27">
        <v>1.0</v>
      </c>
      <c r="K24" s="27" t="s">
        <v>52</v>
      </c>
      <c r="L24" s="31"/>
      <c r="M24" s="31"/>
      <c r="N24" s="37"/>
      <c r="O24" s="37"/>
      <c r="P24" s="31"/>
      <c r="Q24" s="31" t="str">
        <f t="shared" si="1"/>
        <v/>
      </c>
      <c r="R24" s="32"/>
      <c r="S24" s="33"/>
      <c r="T24" s="33"/>
      <c r="U24" s="123"/>
    </row>
    <row r="25">
      <c r="A25" s="27">
        <v>23.0</v>
      </c>
      <c r="B25" s="27" t="s">
        <v>26</v>
      </c>
      <c r="C25" s="27" t="s">
        <v>27</v>
      </c>
      <c r="D25" s="27" t="s">
        <v>27</v>
      </c>
      <c r="E25" s="27" t="s">
        <v>28</v>
      </c>
      <c r="F25" s="27">
        <v>48.0</v>
      </c>
      <c r="G25" s="27" t="s">
        <v>29</v>
      </c>
      <c r="H25" s="27"/>
      <c r="I25" s="27" t="s">
        <v>30</v>
      </c>
      <c r="J25" s="27">
        <v>2.0</v>
      </c>
      <c r="K25" s="27" t="s">
        <v>31</v>
      </c>
      <c r="L25" s="29">
        <v>364.028</v>
      </c>
      <c r="M25" s="29">
        <v>91.648</v>
      </c>
      <c r="N25" s="27">
        <v>0.0</v>
      </c>
      <c r="O25" s="27">
        <v>140.0</v>
      </c>
      <c r="P25" s="31">
        <v>37538.59</v>
      </c>
      <c r="Q25" s="31" t="str">
        <f t="shared" si="1"/>
        <v/>
      </c>
      <c r="R25" s="32">
        <v>57509.0</v>
      </c>
      <c r="S25" s="33">
        <v>462.08403</v>
      </c>
      <c r="T25" s="27">
        <v>410.49104</v>
      </c>
      <c r="U25" s="123"/>
    </row>
    <row r="26">
      <c r="A26" s="27">
        <v>24.0</v>
      </c>
      <c r="B26" s="27" t="s">
        <v>26</v>
      </c>
      <c r="C26" s="27" t="s">
        <v>27</v>
      </c>
      <c r="D26" s="27" t="s">
        <v>27</v>
      </c>
      <c r="E26" s="27" t="s">
        <v>28</v>
      </c>
      <c r="F26" s="27">
        <v>48.0</v>
      </c>
      <c r="G26" s="27" t="s">
        <v>29</v>
      </c>
      <c r="H26" s="27"/>
      <c r="I26" s="27" t="s">
        <v>30</v>
      </c>
      <c r="J26" s="27">
        <v>2.0</v>
      </c>
      <c r="K26" s="27" t="s">
        <v>32</v>
      </c>
      <c r="L26" s="29">
        <v>418.239</v>
      </c>
      <c r="M26" s="29">
        <v>176.927</v>
      </c>
      <c r="N26" s="27">
        <v>0.0</v>
      </c>
      <c r="O26" s="27">
        <v>288.0</v>
      </c>
      <c r="P26" s="31">
        <v>7362.969999999999</v>
      </c>
      <c r="Q26" s="31" t="str">
        <f t="shared" si="1"/>
        <v/>
      </c>
      <c r="R26" s="32">
        <v>28968.0</v>
      </c>
      <c r="S26" s="33">
        <v>435.58124</v>
      </c>
      <c r="T26" s="27">
        <v>413.16089</v>
      </c>
      <c r="U26" s="123"/>
    </row>
    <row r="27">
      <c r="A27" s="27">
        <v>25.0</v>
      </c>
      <c r="B27" s="27" t="s">
        <v>26</v>
      </c>
      <c r="C27" s="27" t="s">
        <v>27</v>
      </c>
      <c r="D27" s="27" t="s">
        <v>27</v>
      </c>
      <c r="E27" s="27" t="s">
        <v>28</v>
      </c>
      <c r="F27" s="27">
        <v>48.0</v>
      </c>
      <c r="G27" s="27" t="s">
        <v>29</v>
      </c>
      <c r="H27" s="27"/>
      <c r="I27" s="27" t="s">
        <v>30</v>
      </c>
      <c r="J27" s="27">
        <v>2.0</v>
      </c>
      <c r="K27" s="27" t="s">
        <v>33</v>
      </c>
      <c r="L27" s="29">
        <v>326.015</v>
      </c>
      <c r="M27" s="29">
        <v>100.767</v>
      </c>
      <c r="N27" s="27">
        <v>0.0</v>
      </c>
      <c r="O27" s="27">
        <v>163.0</v>
      </c>
      <c r="P27" s="31">
        <v>13170.84</v>
      </c>
      <c r="Q27" s="31" t="str">
        <f t="shared" si="1"/>
        <v/>
      </c>
      <c r="R27" s="32">
        <v>26219.0</v>
      </c>
      <c r="S27" s="33">
        <v>423.84735</v>
      </c>
      <c r="T27" s="27">
        <v>398.68125</v>
      </c>
      <c r="U27" s="123"/>
    </row>
    <row r="28">
      <c r="A28" s="27">
        <v>26.0</v>
      </c>
      <c r="B28" s="27" t="s">
        <v>26</v>
      </c>
      <c r="C28" s="27" t="s">
        <v>27</v>
      </c>
      <c r="D28" s="27" t="s">
        <v>27</v>
      </c>
      <c r="E28" s="27" t="s">
        <v>28</v>
      </c>
      <c r="F28" s="27">
        <v>48.0</v>
      </c>
      <c r="G28" s="27" t="s">
        <v>29</v>
      </c>
      <c r="H28" s="27"/>
      <c r="I28" s="27" t="s">
        <v>30</v>
      </c>
      <c r="J28" s="27">
        <v>2.0</v>
      </c>
      <c r="K28" s="27" t="s">
        <v>34</v>
      </c>
      <c r="L28" s="29">
        <v>236.191</v>
      </c>
      <c r="M28" s="29">
        <v>117.824</v>
      </c>
      <c r="N28" s="27">
        <v>0.0</v>
      </c>
      <c r="O28" s="27">
        <v>165.0</v>
      </c>
      <c r="P28" s="31">
        <v>29345.25</v>
      </c>
      <c r="Q28" s="31" t="str">
        <f t="shared" si="1"/>
        <v/>
      </c>
      <c r="R28" s="32">
        <v>43302.0</v>
      </c>
      <c r="S28" s="33">
        <v>458.8852</v>
      </c>
      <c r="T28" s="27">
        <v>418.0002</v>
      </c>
      <c r="U28" s="123"/>
    </row>
    <row r="29">
      <c r="A29" s="27">
        <v>27.0</v>
      </c>
      <c r="B29" s="27" t="s">
        <v>26</v>
      </c>
      <c r="C29" s="27" t="s">
        <v>27</v>
      </c>
      <c r="D29" s="27" t="s">
        <v>27</v>
      </c>
      <c r="E29" s="27" t="s">
        <v>28</v>
      </c>
      <c r="F29" s="27">
        <v>48.0</v>
      </c>
      <c r="G29" s="27" t="s">
        <v>29</v>
      </c>
      <c r="H29" s="27"/>
      <c r="I29" s="27" t="s">
        <v>30</v>
      </c>
      <c r="J29" s="27">
        <v>2.0</v>
      </c>
      <c r="K29" s="27" t="s">
        <v>35</v>
      </c>
      <c r="L29" s="29">
        <v>336.927</v>
      </c>
      <c r="M29" s="29">
        <v>96.032</v>
      </c>
      <c r="N29" s="27">
        <v>0.0</v>
      </c>
      <c r="O29" s="27">
        <v>166.0</v>
      </c>
      <c r="P29" s="31">
        <v>13461.5</v>
      </c>
      <c r="Q29" s="31" t="str">
        <f t="shared" si="1"/>
        <v/>
      </c>
      <c r="R29" s="32">
        <v>29947.0</v>
      </c>
      <c r="S29" s="33">
        <v>478.80152</v>
      </c>
      <c r="T29" s="27">
        <v>451.9099</v>
      </c>
      <c r="U29" s="123"/>
    </row>
    <row r="30">
      <c r="A30" s="27">
        <v>28.0</v>
      </c>
      <c r="B30" s="27" t="s">
        <v>26</v>
      </c>
      <c r="C30" s="27" t="s">
        <v>27</v>
      </c>
      <c r="D30" s="27" t="s">
        <v>27</v>
      </c>
      <c r="E30" s="27" t="s">
        <v>28</v>
      </c>
      <c r="F30" s="27">
        <v>48.0</v>
      </c>
      <c r="G30" s="27" t="s">
        <v>29</v>
      </c>
      <c r="H30" s="27"/>
      <c r="I30" s="27" t="s">
        <v>30</v>
      </c>
      <c r="J30" s="27">
        <v>2.0</v>
      </c>
      <c r="K30" s="27" t="s">
        <v>36</v>
      </c>
      <c r="L30" s="29">
        <v>199.711</v>
      </c>
      <c r="M30" s="29">
        <v>43.743</v>
      </c>
      <c r="N30" s="27">
        <v>0.0</v>
      </c>
      <c r="O30" s="27">
        <v>44.0</v>
      </c>
      <c r="P30" s="31">
        <v>11237.03</v>
      </c>
      <c r="Q30" s="31" t="str">
        <f t="shared" si="1"/>
        <v/>
      </c>
      <c r="R30" s="32">
        <v>18647.0</v>
      </c>
      <c r="S30" s="33">
        <v>431.25986</v>
      </c>
      <c r="T30" s="27">
        <v>410.91179</v>
      </c>
      <c r="U30" s="123"/>
    </row>
    <row r="31">
      <c r="A31" s="27">
        <v>29.0</v>
      </c>
      <c r="B31" s="27" t="s">
        <v>26</v>
      </c>
      <c r="C31" s="27" t="s">
        <v>27</v>
      </c>
      <c r="D31" s="27" t="s">
        <v>27</v>
      </c>
      <c r="E31" s="27" t="s">
        <v>28</v>
      </c>
      <c r="F31" s="27">
        <v>48.0</v>
      </c>
      <c r="G31" s="27" t="s">
        <v>29</v>
      </c>
      <c r="H31" s="27"/>
      <c r="I31" s="27" t="s">
        <v>30</v>
      </c>
      <c r="J31" s="27">
        <v>2.0</v>
      </c>
      <c r="K31" s="27" t="s">
        <v>37</v>
      </c>
      <c r="L31" s="29">
        <v>518.844</v>
      </c>
      <c r="M31" s="29">
        <v>170.656</v>
      </c>
      <c r="N31" s="27">
        <v>0.0</v>
      </c>
      <c r="O31" s="27">
        <v>266.0</v>
      </c>
      <c r="P31" s="31">
        <v>26653.68</v>
      </c>
      <c r="Q31" s="31" t="str">
        <f t="shared" si="1"/>
        <v/>
      </c>
      <c r="R31" s="32">
        <v>46907.0</v>
      </c>
      <c r="S31" s="33">
        <v>458.4217</v>
      </c>
      <c r="T31" s="27">
        <v>416.20778</v>
      </c>
      <c r="U31" s="123"/>
    </row>
    <row r="32">
      <c r="A32" s="27">
        <v>30.0</v>
      </c>
      <c r="B32" s="27" t="s">
        <v>26</v>
      </c>
      <c r="C32" s="27" t="s">
        <v>27</v>
      </c>
      <c r="D32" s="27" t="s">
        <v>27</v>
      </c>
      <c r="E32" s="27" t="s">
        <v>28</v>
      </c>
      <c r="F32" s="27">
        <v>48.0</v>
      </c>
      <c r="G32" s="27" t="s">
        <v>29</v>
      </c>
      <c r="H32" s="27"/>
      <c r="I32" s="27" t="s">
        <v>30</v>
      </c>
      <c r="J32" s="27">
        <v>2.0</v>
      </c>
      <c r="K32" s="27" t="s">
        <v>38</v>
      </c>
      <c r="L32" s="29">
        <v>564.827</v>
      </c>
      <c r="M32" s="29">
        <v>143.072</v>
      </c>
      <c r="N32" s="27">
        <v>0.0</v>
      </c>
      <c r="O32" s="27">
        <v>236.0</v>
      </c>
      <c r="P32" s="31">
        <v>13318.939999999999</v>
      </c>
      <c r="Q32" s="31" t="str">
        <f t="shared" si="1"/>
        <v/>
      </c>
      <c r="R32" s="32">
        <v>33964.0</v>
      </c>
      <c r="S32" s="33">
        <v>448.51394</v>
      </c>
      <c r="T32" s="27">
        <v>419.28045</v>
      </c>
      <c r="U32" s="123"/>
    </row>
    <row r="33">
      <c r="A33" s="27">
        <v>31.0</v>
      </c>
      <c r="B33" s="27" t="s">
        <v>26</v>
      </c>
      <c r="C33" s="27" t="s">
        <v>27</v>
      </c>
      <c r="D33" s="27" t="s">
        <v>27</v>
      </c>
      <c r="E33" s="27" t="s">
        <v>28</v>
      </c>
      <c r="F33" s="27">
        <v>48.0</v>
      </c>
      <c r="G33" s="27" t="s">
        <v>29</v>
      </c>
      <c r="H33" s="27"/>
      <c r="I33" s="27" t="s">
        <v>30</v>
      </c>
      <c r="J33" s="27">
        <v>2.0</v>
      </c>
      <c r="K33" s="27" t="s">
        <v>39</v>
      </c>
      <c r="L33" s="29">
        <v>307.806</v>
      </c>
      <c r="M33" s="29">
        <v>85.247</v>
      </c>
      <c r="N33" s="27">
        <v>0.0</v>
      </c>
      <c r="O33" s="27">
        <v>162.0</v>
      </c>
      <c r="P33" s="31">
        <v>68595.51000000001</v>
      </c>
      <c r="Q33" s="31" t="str">
        <f t="shared" si="1"/>
        <v/>
      </c>
      <c r="R33" s="32">
        <v>81519.0</v>
      </c>
      <c r="S33" s="33">
        <v>520.53621</v>
      </c>
      <c r="T33" s="27">
        <v>438.90772</v>
      </c>
      <c r="U33" s="123"/>
    </row>
    <row r="34">
      <c r="A34" s="27">
        <v>32.0</v>
      </c>
      <c r="B34" s="27" t="s">
        <v>26</v>
      </c>
      <c r="C34" s="27" t="s">
        <v>27</v>
      </c>
      <c r="D34" s="27" t="s">
        <v>27</v>
      </c>
      <c r="E34" s="27" t="s">
        <v>28</v>
      </c>
      <c r="F34" s="27">
        <v>48.0</v>
      </c>
      <c r="G34" s="27" t="s">
        <v>29</v>
      </c>
      <c r="H34" s="27"/>
      <c r="I34" s="27" t="s">
        <v>30</v>
      </c>
      <c r="J34" s="27">
        <v>2.0</v>
      </c>
      <c r="K34" s="27" t="s">
        <v>40</v>
      </c>
      <c r="L34" s="29">
        <v>384.895</v>
      </c>
      <c r="M34" s="29">
        <v>137.92</v>
      </c>
      <c r="N34" s="27">
        <v>0.0</v>
      </c>
      <c r="O34" s="27">
        <v>279.0</v>
      </c>
      <c r="P34" s="31">
        <v>20486.38</v>
      </c>
      <c r="Q34" s="31" t="str">
        <f t="shared" si="1"/>
        <v/>
      </c>
      <c r="R34" s="32">
        <v>33271.0</v>
      </c>
      <c r="S34" s="33">
        <v>455.92337</v>
      </c>
      <c r="T34" s="27">
        <v>420.94719</v>
      </c>
      <c r="U34" s="123"/>
    </row>
    <row r="35">
      <c r="A35" s="27">
        <v>33.0</v>
      </c>
      <c r="B35" s="27" t="s">
        <v>26</v>
      </c>
      <c r="C35" s="27" t="s">
        <v>27</v>
      </c>
      <c r="D35" s="27" t="s">
        <v>27</v>
      </c>
      <c r="E35" s="27" t="s">
        <v>28</v>
      </c>
      <c r="F35" s="27">
        <v>48.0</v>
      </c>
      <c r="G35" s="27" t="s">
        <v>29</v>
      </c>
      <c r="H35" s="27"/>
      <c r="I35" s="27" t="s">
        <v>30</v>
      </c>
      <c r="J35" s="27">
        <v>2.0</v>
      </c>
      <c r="K35" s="27" t="s">
        <v>41</v>
      </c>
      <c r="L35" s="29"/>
      <c r="M35" s="29"/>
      <c r="N35" s="27"/>
      <c r="O35" s="27"/>
      <c r="P35" s="31"/>
      <c r="Q35" s="31" t="str">
        <f t="shared" si="1"/>
        <v/>
      </c>
      <c r="R35" s="32"/>
      <c r="S35" s="33"/>
      <c r="T35" s="33"/>
      <c r="U35" s="123"/>
    </row>
    <row r="36">
      <c r="A36" s="27">
        <v>34.0</v>
      </c>
      <c r="B36" s="27" t="s">
        <v>26</v>
      </c>
      <c r="C36" s="27" t="s">
        <v>27</v>
      </c>
      <c r="D36" s="27" t="s">
        <v>27</v>
      </c>
      <c r="E36" s="27" t="s">
        <v>28</v>
      </c>
      <c r="F36" s="27">
        <v>48.0</v>
      </c>
      <c r="G36" s="27" t="s">
        <v>29</v>
      </c>
      <c r="H36" s="27"/>
      <c r="I36" s="27" t="s">
        <v>30</v>
      </c>
      <c r="J36" s="27">
        <v>2.0</v>
      </c>
      <c r="K36" s="27" t="s">
        <v>42</v>
      </c>
      <c r="L36" s="29">
        <v>261.151</v>
      </c>
      <c r="M36" s="29">
        <v>61.408</v>
      </c>
      <c r="N36" s="27">
        <v>0.0</v>
      </c>
      <c r="O36" s="27">
        <v>114.0</v>
      </c>
      <c r="P36" s="31">
        <v>33399.65</v>
      </c>
      <c r="Q36" s="31" t="str">
        <f t="shared" si="1"/>
        <v/>
      </c>
      <c r="R36" s="32">
        <v>43928.0</v>
      </c>
      <c r="S36" s="33">
        <v>490.94024</v>
      </c>
      <c r="T36" s="27">
        <v>446.30197</v>
      </c>
      <c r="U36" s="123"/>
    </row>
    <row r="37">
      <c r="A37" s="27">
        <v>35.0</v>
      </c>
      <c r="B37" s="27" t="s">
        <v>26</v>
      </c>
      <c r="C37" s="27" t="s">
        <v>27</v>
      </c>
      <c r="D37" s="27" t="s">
        <v>27</v>
      </c>
      <c r="E37" s="27" t="s">
        <v>28</v>
      </c>
      <c r="F37" s="27">
        <v>48.0</v>
      </c>
      <c r="G37" s="27" t="s">
        <v>29</v>
      </c>
      <c r="H37" s="27"/>
      <c r="I37" s="27" t="s">
        <v>30</v>
      </c>
      <c r="J37" s="27">
        <v>2.0</v>
      </c>
      <c r="K37" s="27" t="s">
        <v>43</v>
      </c>
      <c r="L37" s="29">
        <v>109.407</v>
      </c>
      <c r="M37" s="29">
        <v>60.384</v>
      </c>
      <c r="N37" s="27">
        <v>0.0</v>
      </c>
      <c r="O37" s="27">
        <v>71.0</v>
      </c>
      <c r="P37" s="31">
        <v>156858.46000000002</v>
      </c>
      <c r="Q37" s="31" t="str">
        <f t="shared" si="1"/>
        <v/>
      </c>
      <c r="R37" s="32">
        <v>167468.0</v>
      </c>
      <c r="S37" s="33">
        <v>611.93478</v>
      </c>
      <c r="T37" s="27">
        <v>445.92672</v>
      </c>
      <c r="U37" s="123"/>
    </row>
    <row r="38">
      <c r="A38" s="27">
        <v>36.0</v>
      </c>
      <c r="B38" s="27" t="s">
        <v>26</v>
      </c>
      <c r="C38" s="27" t="s">
        <v>27</v>
      </c>
      <c r="D38" s="27" t="s">
        <v>27</v>
      </c>
      <c r="E38" s="27" t="s">
        <v>28</v>
      </c>
      <c r="F38" s="27">
        <v>48.0</v>
      </c>
      <c r="G38" s="27" t="s">
        <v>29</v>
      </c>
      <c r="H38" s="27"/>
      <c r="I38" s="27" t="s">
        <v>30</v>
      </c>
      <c r="J38" s="27">
        <v>2.0</v>
      </c>
      <c r="K38" s="27" t="s">
        <v>44</v>
      </c>
      <c r="L38" s="29">
        <v>317.31</v>
      </c>
      <c r="M38" s="29">
        <v>75.712</v>
      </c>
      <c r="N38" s="27">
        <v>0.0</v>
      </c>
      <c r="O38" s="27">
        <v>72.0</v>
      </c>
      <c r="P38" s="31">
        <v>8457.46</v>
      </c>
      <c r="Q38" s="31" t="str">
        <f t="shared" si="1"/>
        <v/>
      </c>
      <c r="R38" s="32">
        <v>17117.0</v>
      </c>
      <c r="S38" s="33">
        <v>442.75915</v>
      </c>
      <c r="T38" s="27">
        <v>423.34841</v>
      </c>
      <c r="U38" s="123"/>
    </row>
    <row r="39">
      <c r="A39" s="27">
        <v>37.0</v>
      </c>
      <c r="B39" s="27" t="s">
        <v>26</v>
      </c>
      <c r="C39" s="27" t="s">
        <v>27</v>
      </c>
      <c r="D39" s="27" t="s">
        <v>27</v>
      </c>
      <c r="E39" s="27" t="s">
        <v>28</v>
      </c>
      <c r="F39" s="27">
        <v>48.0</v>
      </c>
      <c r="G39" s="27" t="s">
        <v>29</v>
      </c>
      <c r="H39" s="27"/>
      <c r="I39" s="27" t="s">
        <v>30</v>
      </c>
      <c r="J39" s="27">
        <v>2.0</v>
      </c>
      <c r="K39" s="27" t="s">
        <v>45</v>
      </c>
      <c r="L39" s="29">
        <v>221.981</v>
      </c>
      <c r="M39" s="29">
        <v>64.352</v>
      </c>
      <c r="N39" s="27">
        <v>0.0</v>
      </c>
      <c r="O39" s="27">
        <v>104.0</v>
      </c>
      <c r="P39" s="31">
        <v>8495.41</v>
      </c>
      <c r="Q39" s="31" t="str">
        <f t="shared" si="1"/>
        <v/>
      </c>
      <c r="R39" s="32">
        <v>15974.0</v>
      </c>
      <c r="S39" s="33">
        <v>433.54464</v>
      </c>
      <c r="T39" s="27">
        <v>414.70492</v>
      </c>
      <c r="U39" s="123"/>
    </row>
    <row r="40">
      <c r="A40" s="27">
        <v>38.0</v>
      </c>
      <c r="B40" s="27" t="s">
        <v>26</v>
      </c>
      <c r="C40" s="27" t="s">
        <v>27</v>
      </c>
      <c r="D40" s="27" t="s">
        <v>27</v>
      </c>
      <c r="E40" s="27" t="s">
        <v>28</v>
      </c>
      <c r="F40" s="27">
        <v>48.0</v>
      </c>
      <c r="G40" s="27" t="s">
        <v>29</v>
      </c>
      <c r="H40" s="27"/>
      <c r="I40" s="27" t="s">
        <v>30</v>
      </c>
      <c r="J40" s="27">
        <v>2.0</v>
      </c>
      <c r="K40" s="27" t="s">
        <v>46</v>
      </c>
      <c r="L40" s="29">
        <v>420.96</v>
      </c>
      <c r="M40" s="29">
        <v>170.463</v>
      </c>
      <c r="N40" s="27">
        <v>0.0</v>
      </c>
      <c r="O40" s="27">
        <v>327.0</v>
      </c>
      <c r="P40" s="31">
        <v>45855.86</v>
      </c>
      <c r="Q40" s="31" t="str">
        <f t="shared" si="1"/>
        <v/>
      </c>
      <c r="R40" s="32">
        <v>59033.0</v>
      </c>
      <c r="S40" s="33">
        <v>475.69825</v>
      </c>
      <c r="T40" s="33">
        <v>414.16998</v>
      </c>
      <c r="U40" s="123"/>
    </row>
    <row r="41">
      <c r="A41" s="27">
        <v>39.0</v>
      </c>
      <c r="B41" s="27" t="s">
        <v>26</v>
      </c>
      <c r="C41" s="27" t="s">
        <v>27</v>
      </c>
      <c r="D41" s="27" t="s">
        <v>27</v>
      </c>
      <c r="E41" s="27" t="s">
        <v>28</v>
      </c>
      <c r="F41" s="27">
        <v>48.0</v>
      </c>
      <c r="G41" s="27" t="s">
        <v>29</v>
      </c>
      <c r="H41" s="27"/>
      <c r="I41" s="27" t="s">
        <v>30</v>
      </c>
      <c r="J41" s="27">
        <v>2.0</v>
      </c>
      <c r="K41" s="27" t="s">
        <v>47</v>
      </c>
      <c r="L41" s="29">
        <v>256.798</v>
      </c>
      <c r="M41" s="29">
        <v>40.864</v>
      </c>
      <c r="N41" s="27">
        <v>0.0</v>
      </c>
      <c r="O41" s="27">
        <v>41.0</v>
      </c>
      <c r="P41" s="31">
        <v>26997.25</v>
      </c>
      <c r="Q41" s="31" t="str">
        <f t="shared" si="1"/>
        <v/>
      </c>
      <c r="R41" s="32">
        <v>36898.0</v>
      </c>
      <c r="S41" s="33">
        <v>450.62284</v>
      </c>
      <c r="T41" s="27">
        <v>413.52776</v>
      </c>
      <c r="U41" s="123"/>
    </row>
    <row r="42">
      <c r="A42" s="27">
        <v>40.0</v>
      </c>
      <c r="B42" s="27" t="s">
        <v>26</v>
      </c>
      <c r="C42" s="27" t="s">
        <v>27</v>
      </c>
      <c r="D42" s="27" t="s">
        <v>27</v>
      </c>
      <c r="E42" s="27" t="s">
        <v>28</v>
      </c>
      <c r="F42" s="27">
        <v>48.0</v>
      </c>
      <c r="G42" s="27" t="s">
        <v>29</v>
      </c>
      <c r="H42" s="27"/>
      <c r="I42" s="27" t="s">
        <v>30</v>
      </c>
      <c r="J42" s="27">
        <v>2.0</v>
      </c>
      <c r="K42" s="27" t="s">
        <v>48</v>
      </c>
      <c r="L42" s="29">
        <v>307.646</v>
      </c>
      <c r="M42" s="29">
        <v>113.632</v>
      </c>
      <c r="N42" s="27">
        <v>0.0</v>
      </c>
      <c r="O42" s="27">
        <v>192.0</v>
      </c>
      <c r="P42" s="31">
        <v>27981.989999999998</v>
      </c>
      <c r="Q42" s="31" t="str">
        <f t="shared" si="1"/>
        <v/>
      </c>
      <c r="R42" s="32">
        <v>40500.0</v>
      </c>
      <c r="S42" s="33">
        <v>455.35569</v>
      </c>
      <c r="T42" s="27">
        <v>413.76383</v>
      </c>
      <c r="U42" s="123"/>
    </row>
    <row r="43">
      <c r="A43" s="27">
        <v>41.0</v>
      </c>
      <c r="B43" s="27" t="s">
        <v>26</v>
      </c>
      <c r="C43" s="27" t="s">
        <v>27</v>
      </c>
      <c r="D43" s="27" t="s">
        <v>27</v>
      </c>
      <c r="E43" s="27" t="s">
        <v>28</v>
      </c>
      <c r="F43" s="27">
        <v>48.0</v>
      </c>
      <c r="G43" s="27" t="s">
        <v>29</v>
      </c>
      <c r="H43" s="27"/>
      <c r="I43" s="27" t="s">
        <v>30</v>
      </c>
      <c r="J43" s="27">
        <v>2.0</v>
      </c>
      <c r="K43" s="27" t="s">
        <v>49</v>
      </c>
      <c r="L43" s="29">
        <v>593.404</v>
      </c>
      <c r="M43" s="29">
        <v>189.343</v>
      </c>
      <c r="N43" s="27">
        <v>0.0</v>
      </c>
      <c r="O43" s="27">
        <v>169.0</v>
      </c>
      <c r="P43" s="31">
        <v>74713.26000000001</v>
      </c>
      <c r="Q43" s="31" t="str">
        <f t="shared" si="1"/>
        <v/>
      </c>
      <c r="R43" s="32">
        <v>87964.0</v>
      </c>
      <c r="S43" s="33">
        <v>509.74205</v>
      </c>
      <c r="T43" s="27">
        <v>419.84064</v>
      </c>
      <c r="U43" s="123"/>
    </row>
    <row r="44">
      <c r="A44" s="27">
        <v>42.0</v>
      </c>
      <c r="B44" s="27" t="s">
        <v>26</v>
      </c>
      <c r="C44" s="27" t="s">
        <v>27</v>
      </c>
      <c r="D44" s="27" t="s">
        <v>27</v>
      </c>
      <c r="E44" s="27" t="s">
        <v>28</v>
      </c>
      <c r="F44" s="27">
        <v>48.0</v>
      </c>
      <c r="G44" s="27" t="s">
        <v>29</v>
      </c>
      <c r="H44" s="27"/>
      <c r="I44" s="27" t="s">
        <v>30</v>
      </c>
      <c r="J44" s="27">
        <v>2.0</v>
      </c>
      <c r="K44" s="27" t="s">
        <v>50</v>
      </c>
      <c r="L44" s="29">
        <v>434.462</v>
      </c>
      <c r="M44" s="29">
        <v>156.958</v>
      </c>
      <c r="N44" s="27">
        <v>0.0</v>
      </c>
      <c r="O44" s="27">
        <v>253.0</v>
      </c>
      <c r="P44" s="31">
        <v>20100.58</v>
      </c>
      <c r="Q44" s="31" t="str">
        <f t="shared" si="1"/>
        <v/>
      </c>
      <c r="R44" s="32">
        <v>32888.0</v>
      </c>
      <c r="S44" s="33">
        <v>449.70165</v>
      </c>
      <c r="T44" s="27">
        <v>415.11742</v>
      </c>
      <c r="U44" s="123"/>
    </row>
    <row r="45">
      <c r="A45" s="27">
        <v>43.0</v>
      </c>
      <c r="B45" s="27" t="s">
        <v>26</v>
      </c>
      <c r="C45" s="27" t="s">
        <v>27</v>
      </c>
      <c r="D45" s="27" t="s">
        <v>27</v>
      </c>
      <c r="E45" s="27" t="s">
        <v>28</v>
      </c>
      <c r="F45" s="27">
        <v>48.0</v>
      </c>
      <c r="G45" s="27" t="s">
        <v>29</v>
      </c>
      <c r="H45" s="27"/>
      <c r="I45" s="27" t="s">
        <v>30</v>
      </c>
      <c r="J45" s="27">
        <v>2.0</v>
      </c>
      <c r="K45" s="27" t="s">
        <v>51</v>
      </c>
      <c r="L45" s="29">
        <v>4611.946</v>
      </c>
      <c r="M45" s="29">
        <v>932.443</v>
      </c>
      <c r="N45" s="27">
        <v>405881.0</v>
      </c>
      <c r="O45" s="27">
        <v>1565.0</v>
      </c>
      <c r="P45" s="31">
        <v>1.7815255987E7</v>
      </c>
      <c r="Q45" s="31" t="str">
        <f t="shared" si="1"/>
        <v/>
      </c>
      <c r="R45" s="32">
        <v>1.5216976E7</v>
      </c>
      <c r="S45" s="33">
        <v>18445.988105</v>
      </c>
      <c r="T45" s="27">
        <v>429.96647</v>
      </c>
      <c r="U45" s="123"/>
    </row>
    <row r="46">
      <c r="A46" s="27">
        <v>44.0</v>
      </c>
      <c r="B46" s="27" t="s">
        <v>26</v>
      </c>
      <c r="C46" s="27" t="s">
        <v>27</v>
      </c>
      <c r="D46" s="27" t="s">
        <v>27</v>
      </c>
      <c r="E46" s="27" t="s">
        <v>28</v>
      </c>
      <c r="F46" s="27">
        <v>48.0</v>
      </c>
      <c r="G46" s="27" t="s">
        <v>29</v>
      </c>
      <c r="H46" s="27"/>
      <c r="I46" s="27" t="s">
        <v>30</v>
      </c>
      <c r="J46" s="27">
        <v>2.0</v>
      </c>
      <c r="K46" s="27" t="s">
        <v>52</v>
      </c>
      <c r="L46" s="29"/>
      <c r="M46" s="29"/>
      <c r="N46" s="27"/>
      <c r="O46" s="27"/>
      <c r="P46" s="31"/>
      <c r="Q46" s="31" t="str">
        <f t="shared" si="1"/>
        <v/>
      </c>
      <c r="R46" s="32"/>
      <c r="S46" s="33"/>
      <c r="T46" s="33"/>
      <c r="U46" s="123"/>
    </row>
    <row r="47">
      <c r="A47" s="27">
        <v>45.0</v>
      </c>
      <c r="B47" s="27" t="s">
        <v>26</v>
      </c>
      <c r="C47" s="27" t="s">
        <v>27</v>
      </c>
      <c r="D47" s="27" t="s">
        <v>27</v>
      </c>
      <c r="E47" s="27" t="s">
        <v>28</v>
      </c>
      <c r="F47" s="27">
        <v>48.0</v>
      </c>
      <c r="G47" s="27" t="s">
        <v>29</v>
      </c>
      <c r="H47" s="27"/>
      <c r="I47" s="27" t="s">
        <v>30</v>
      </c>
      <c r="J47" s="27">
        <v>4.0</v>
      </c>
      <c r="K47" s="27" t="s">
        <v>31</v>
      </c>
      <c r="L47" s="29">
        <v>339.902</v>
      </c>
      <c r="M47" s="29">
        <v>81.022</v>
      </c>
      <c r="N47" s="27">
        <v>1.0</v>
      </c>
      <c r="O47" s="27">
        <v>140.0</v>
      </c>
      <c r="P47" s="31">
        <v>76411.42000000001</v>
      </c>
      <c r="Q47" s="31" t="str">
        <f t="shared" si="1"/>
        <v/>
      </c>
      <c r="R47" s="32">
        <v>99101.0</v>
      </c>
      <c r="S47" s="33">
        <v>563.83333</v>
      </c>
      <c r="T47" s="27">
        <v>470.8766</v>
      </c>
      <c r="U47" s="123"/>
    </row>
    <row r="48">
      <c r="A48" s="27">
        <v>46.0</v>
      </c>
      <c r="B48" s="27" t="s">
        <v>26</v>
      </c>
      <c r="C48" s="27" t="s">
        <v>27</v>
      </c>
      <c r="D48" s="27" t="s">
        <v>27</v>
      </c>
      <c r="E48" s="27" t="s">
        <v>28</v>
      </c>
      <c r="F48" s="27">
        <v>48.0</v>
      </c>
      <c r="G48" s="27" t="s">
        <v>29</v>
      </c>
      <c r="H48" s="27"/>
      <c r="I48" s="27" t="s">
        <v>30</v>
      </c>
      <c r="J48" s="27">
        <v>4.0</v>
      </c>
      <c r="K48" s="27" t="s">
        <v>32</v>
      </c>
      <c r="L48" s="29">
        <v>438.558</v>
      </c>
      <c r="M48" s="29">
        <v>191.647</v>
      </c>
      <c r="N48" s="27">
        <v>14.0</v>
      </c>
      <c r="O48" s="27">
        <v>308.0</v>
      </c>
      <c r="P48" s="31">
        <v>17571.07</v>
      </c>
      <c r="Q48" s="31" t="str">
        <f t="shared" si="1"/>
        <v/>
      </c>
      <c r="R48" s="32">
        <v>37243.0</v>
      </c>
      <c r="S48" s="33">
        <v>478.09852</v>
      </c>
      <c r="T48" s="27">
        <v>444.99383</v>
      </c>
      <c r="U48" s="123"/>
    </row>
    <row r="49">
      <c r="A49" s="27">
        <v>47.0</v>
      </c>
      <c r="B49" s="27" t="s">
        <v>26</v>
      </c>
      <c r="C49" s="27" t="s">
        <v>27</v>
      </c>
      <c r="D49" s="27" t="s">
        <v>27</v>
      </c>
      <c r="E49" s="27" t="s">
        <v>28</v>
      </c>
      <c r="F49" s="27">
        <v>48.0</v>
      </c>
      <c r="G49" s="27" t="s">
        <v>29</v>
      </c>
      <c r="H49" s="27"/>
      <c r="I49" s="27" t="s">
        <v>30</v>
      </c>
      <c r="J49" s="27">
        <v>4.0</v>
      </c>
      <c r="K49" s="27" t="s">
        <v>33</v>
      </c>
      <c r="L49" s="29">
        <v>333.206</v>
      </c>
      <c r="M49" s="29">
        <v>102.495</v>
      </c>
      <c r="N49" s="27">
        <v>15.0</v>
      </c>
      <c r="O49" s="27">
        <v>165.0</v>
      </c>
      <c r="P49" s="31">
        <v>26661.460000000003</v>
      </c>
      <c r="Q49" s="31" t="str">
        <f t="shared" si="1"/>
        <v/>
      </c>
      <c r="R49" s="32">
        <v>38940.0</v>
      </c>
      <c r="S49" s="33">
        <v>481.82386</v>
      </c>
      <c r="T49" s="27">
        <v>442.92598</v>
      </c>
      <c r="U49" s="123"/>
    </row>
    <row r="50">
      <c r="A50" s="27">
        <v>48.0</v>
      </c>
      <c r="B50" s="27" t="s">
        <v>26</v>
      </c>
      <c r="C50" s="27" t="s">
        <v>27</v>
      </c>
      <c r="D50" s="27" t="s">
        <v>27</v>
      </c>
      <c r="E50" s="27" t="s">
        <v>28</v>
      </c>
      <c r="F50" s="27">
        <v>48.0</v>
      </c>
      <c r="G50" s="27" t="s">
        <v>29</v>
      </c>
      <c r="H50" s="27"/>
      <c r="I50" s="27" t="s">
        <v>30</v>
      </c>
      <c r="J50" s="27">
        <v>4.0</v>
      </c>
      <c r="K50" s="27" t="s">
        <v>34</v>
      </c>
      <c r="L50" s="29">
        <v>236.447</v>
      </c>
      <c r="M50" s="29">
        <v>104.192</v>
      </c>
      <c r="N50" s="27">
        <v>3.0</v>
      </c>
      <c r="O50" s="27">
        <v>165.0</v>
      </c>
      <c r="P50" s="31">
        <v>59446.56</v>
      </c>
      <c r="Q50" s="31" t="str">
        <f t="shared" si="1"/>
        <v/>
      </c>
      <c r="R50" s="32">
        <v>73968.0</v>
      </c>
      <c r="S50" s="33">
        <v>508.00101</v>
      </c>
      <c r="T50" s="27">
        <v>437.39956</v>
      </c>
      <c r="U50" s="123"/>
    </row>
    <row r="51">
      <c r="A51" s="27">
        <v>49.0</v>
      </c>
      <c r="B51" s="27" t="s">
        <v>26</v>
      </c>
      <c r="C51" s="27" t="s">
        <v>27</v>
      </c>
      <c r="D51" s="27" t="s">
        <v>27</v>
      </c>
      <c r="E51" s="27" t="s">
        <v>28</v>
      </c>
      <c r="F51" s="27">
        <v>48.0</v>
      </c>
      <c r="G51" s="27" t="s">
        <v>29</v>
      </c>
      <c r="H51" s="27"/>
      <c r="I51" s="27" t="s">
        <v>30</v>
      </c>
      <c r="J51" s="27">
        <v>4.0</v>
      </c>
      <c r="K51" s="27" t="s">
        <v>35</v>
      </c>
      <c r="L51" s="29">
        <v>352.703</v>
      </c>
      <c r="M51" s="29">
        <v>111.552</v>
      </c>
      <c r="N51" s="27">
        <v>98.0</v>
      </c>
      <c r="O51" s="27">
        <v>167.0</v>
      </c>
      <c r="P51" s="31">
        <v>31951.82</v>
      </c>
      <c r="Q51" s="31" t="str">
        <f t="shared" si="1"/>
        <v/>
      </c>
      <c r="R51" s="32">
        <v>44760.0</v>
      </c>
      <c r="S51" s="33">
        <v>485.04265</v>
      </c>
      <c r="T51" s="27">
        <v>440.04862</v>
      </c>
      <c r="U51" s="123"/>
    </row>
    <row r="52">
      <c r="A52" s="27">
        <v>50.0</v>
      </c>
      <c r="B52" s="27" t="s">
        <v>26</v>
      </c>
      <c r="C52" s="27" t="s">
        <v>27</v>
      </c>
      <c r="D52" s="27" t="s">
        <v>27</v>
      </c>
      <c r="E52" s="27" t="s">
        <v>28</v>
      </c>
      <c r="F52" s="27">
        <v>48.0</v>
      </c>
      <c r="G52" s="27" t="s">
        <v>29</v>
      </c>
      <c r="H52" s="27"/>
      <c r="I52" s="27" t="s">
        <v>30</v>
      </c>
      <c r="J52" s="27">
        <v>4.0</v>
      </c>
      <c r="K52" s="27" t="s">
        <v>36</v>
      </c>
      <c r="L52" s="29">
        <v>191.551</v>
      </c>
      <c r="M52" s="29">
        <v>55.008</v>
      </c>
      <c r="N52" s="27">
        <v>0.0</v>
      </c>
      <c r="O52" s="27">
        <v>44.0</v>
      </c>
      <c r="P52" s="31">
        <v>22059.4</v>
      </c>
      <c r="Q52" s="31" t="str">
        <f t="shared" si="1"/>
        <v/>
      </c>
      <c r="R52" s="32">
        <v>29163.0</v>
      </c>
      <c r="S52" s="33">
        <v>475.46225</v>
      </c>
      <c r="T52" s="27">
        <v>444.33298</v>
      </c>
      <c r="U52" s="123"/>
    </row>
    <row r="53">
      <c r="A53" s="27">
        <v>51.0</v>
      </c>
      <c r="B53" s="27" t="s">
        <v>26</v>
      </c>
      <c r="C53" s="27" t="s">
        <v>27</v>
      </c>
      <c r="D53" s="27" t="s">
        <v>27</v>
      </c>
      <c r="E53" s="27" t="s">
        <v>28</v>
      </c>
      <c r="F53" s="27">
        <v>48.0</v>
      </c>
      <c r="G53" s="27" t="s">
        <v>29</v>
      </c>
      <c r="H53" s="27"/>
      <c r="I53" s="27" t="s">
        <v>30</v>
      </c>
      <c r="J53" s="27">
        <v>4.0</v>
      </c>
      <c r="K53" s="27" t="s">
        <v>37</v>
      </c>
      <c r="L53" s="29">
        <v>522.012</v>
      </c>
      <c r="M53" s="29">
        <v>184.766</v>
      </c>
      <c r="N53" s="27">
        <v>472.0</v>
      </c>
      <c r="O53" s="27">
        <v>266.0</v>
      </c>
      <c r="P53" s="31">
        <v>57278.31</v>
      </c>
      <c r="Q53" s="31" t="str">
        <f t="shared" si="1"/>
        <v/>
      </c>
      <c r="R53" s="32">
        <v>71997.0</v>
      </c>
      <c r="S53" s="33">
        <v>511.44592</v>
      </c>
      <c r="T53" s="27">
        <v>438.78255</v>
      </c>
      <c r="U53" s="123"/>
    </row>
    <row r="54">
      <c r="A54" s="27">
        <v>52.0</v>
      </c>
      <c r="B54" s="27" t="s">
        <v>26</v>
      </c>
      <c r="C54" s="27" t="s">
        <v>27</v>
      </c>
      <c r="D54" s="27" t="s">
        <v>27</v>
      </c>
      <c r="E54" s="27" t="s">
        <v>28</v>
      </c>
      <c r="F54" s="27">
        <v>48.0</v>
      </c>
      <c r="G54" s="27" t="s">
        <v>29</v>
      </c>
      <c r="H54" s="27"/>
      <c r="I54" s="27" t="s">
        <v>30</v>
      </c>
      <c r="J54" s="27">
        <v>4.0</v>
      </c>
      <c r="K54" s="27" t="s">
        <v>38</v>
      </c>
      <c r="L54" s="29">
        <v>594.974</v>
      </c>
      <c r="M54" s="29">
        <v>143.198</v>
      </c>
      <c r="N54" s="27">
        <v>173.0</v>
      </c>
      <c r="O54" s="27">
        <v>244.0</v>
      </c>
      <c r="P54" s="31">
        <v>30910.16</v>
      </c>
      <c r="Q54" s="31" t="str">
        <f t="shared" si="1"/>
        <v/>
      </c>
      <c r="R54" s="32">
        <v>45135.0</v>
      </c>
      <c r="S54" s="33">
        <v>489.50256</v>
      </c>
      <c r="T54" s="27">
        <v>442.29518</v>
      </c>
      <c r="U54" s="123"/>
    </row>
    <row r="55">
      <c r="A55" s="27">
        <v>53.0</v>
      </c>
      <c r="B55" s="27" t="s">
        <v>26</v>
      </c>
      <c r="C55" s="27" t="s">
        <v>27</v>
      </c>
      <c r="D55" s="27" t="s">
        <v>27</v>
      </c>
      <c r="E55" s="27" t="s">
        <v>28</v>
      </c>
      <c r="F55" s="27">
        <v>48.0</v>
      </c>
      <c r="G55" s="27" t="s">
        <v>29</v>
      </c>
      <c r="H55" s="27"/>
      <c r="I55" s="27" t="s">
        <v>30</v>
      </c>
      <c r="J55" s="27">
        <v>4.0</v>
      </c>
      <c r="K55" s="27" t="s">
        <v>39</v>
      </c>
      <c r="L55" s="29">
        <v>300.959</v>
      </c>
      <c r="M55" s="29">
        <v>84.704</v>
      </c>
      <c r="N55" s="27">
        <v>260.0</v>
      </c>
      <c r="O55" s="27">
        <v>157.0</v>
      </c>
      <c r="P55" s="31">
        <v>149438.19</v>
      </c>
      <c r="Q55" s="31" t="str">
        <f t="shared" si="1"/>
        <v/>
      </c>
      <c r="R55" s="32">
        <v>173367.0</v>
      </c>
      <c r="S55" s="33">
        <v>594.14838</v>
      </c>
      <c r="T55" s="27">
        <v>432.52408</v>
      </c>
      <c r="U55" s="123"/>
    </row>
    <row r="56">
      <c r="A56" s="27">
        <v>54.0</v>
      </c>
      <c r="B56" s="27" t="s">
        <v>26</v>
      </c>
      <c r="C56" s="27" t="s">
        <v>27</v>
      </c>
      <c r="D56" s="27" t="s">
        <v>27</v>
      </c>
      <c r="E56" s="27" t="s">
        <v>28</v>
      </c>
      <c r="F56" s="27">
        <v>48.0</v>
      </c>
      <c r="G56" s="27" t="s">
        <v>29</v>
      </c>
      <c r="H56" s="27"/>
      <c r="I56" s="27" t="s">
        <v>30</v>
      </c>
      <c r="J56" s="27">
        <v>4.0</v>
      </c>
      <c r="K56" s="27" t="s">
        <v>40</v>
      </c>
      <c r="L56" s="29">
        <v>377.536</v>
      </c>
      <c r="M56" s="29">
        <v>142.751</v>
      </c>
      <c r="N56" s="27">
        <v>3.0</v>
      </c>
      <c r="O56" s="27">
        <v>281.0</v>
      </c>
      <c r="P56" s="31">
        <v>47917.0</v>
      </c>
      <c r="Q56" s="31" t="str">
        <f t="shared" si="1"/>
        <v/>
      </c>
      <c r="R56" s="32">
        <v>58066.0</v>
      </c>
      <c r="S56" s="33">
        <v>525.14936</v>
      </c>
      <c r="T56" s="27">
        <v>462.85655</v>
      </c>
      <c r="U56" s="123"/>
    </row>
    <row r="57">
      <c r="A57" s="27">
        <v>55.0</v>
      </c>
      <c r="B57" s="27" t="s">
        <v>26</v>
      </c>
      <c r="C57" s="27" t="s">
        <v>27</v>
      </c>
      <c r="D57" s="27" t="s">
        <v>27</v>
      </c>
      <c r="E57" s="27" t="s">
        <v>28</v>
      </c>
      <c r="F57" s="27">
        <v>48.0</v>
      </c>
      <c r="G57" s="27" t="s">
        <v>29</v>
      </c>
      <c r="H57" s="27"/>
      <c r="I57" s="27" t="s">
        <v>30</v>
      </c>
      <c r="J57" s="27">
        <v>4.0</v>
      </c>
      <c r="K57" s="27" t="s">
        <v>41</v>
      </c>
      <c r="L57" s="29"/>
      <c r="M57" s="29"/>
      <c r="N57" s="27"/>
      <c r="O57" s="27"/>
      <c r="P57" s="31"/>
      <c r="Q57" s="31" t="str">
        <f t="shared" si="1"/>
        <v/>
      </c>
      <c r="R57" s="32"/>
      <c r="S57" s="33"/>
      <c r="T57" s="33"/>
      <c r="U57" s="123"/>
    </row>
    <row r="58">
      <c r="A58" s="27">
        <v>56.0</v>
      </c>
      <c r="B58" s="27" t="s">
        <v>26</v>
      </c>
      <c r="C58" s="27" t="s">
        <v>27</v>
      </c>
      <c r="D58" s="27" t="s">
        <v>27</v>
      </c>
      <c r="E58" s="27" t="s">
        <v>28</v>
      </c>
      <c r="F58" s="27">
        <v>48.0</v>
      </c>
      <c r="G58" s="27" t="s">
        <v>29</v>
      </c>
      <c r="H58" s="27"/>
      <c r="I58" s="27" t="s">
        <v>30</v>
      </c>
      <c r="J58" s="27">
        <v>4.0</v>
      </c>
      <c r="K58" s="27" t="s">
        <v>42</v>
      </c>
      <c r="L58" s="29">
        <v>273.982</v>
      </c>
      <c r="M58" s="29">
        <v>63.008</v>
      </c>
      <c r="N58" s="27">
        <v>5.0</v>
      </c>
      <c r="O58" s="27">
        <v>114.0</v>
      </c>
      <c r="P58" s="31">
        <v>67234.93999999999</v>
      </c>
      <c r="Q58" s="31" t="str">
        <f t="shared" si="1"/>
        <v/>
      </c>
      <c r="R58" s="32">
        <v>75823.0</v>
      </c>
      <c r="S58" s="33">
        <v>526.12663</v>
      </c>
      <c r="T58" s="27">
        <v>447.86305</v>
      </c>
      <c r="U58" s="123"/>
    </row>
    <row r="59">
      <c r="A59" s="27">
        <v>57.0</v>
      </c>
      <c r="B59" s="27" t="s">
        <v>26</v>
      </c>
      <c r="C59" s="27" t="s">
        <v>27</v>
      </c>
      <c r="D59" s="27" t="s">
        <v>27</v>
      </c>
      <c r="E59" s="27" t="s">
        <v>28</v>
      </c>
      <c r="F59" s="27">
        <v>48.0</v>
      </c>
      <c r="G59" s="27" t="s">
        <v>29</v>
      </c>
      <c r="H59" s="27"/>
      <c r="I59" s="27" t="s">
        <v>30</v>
      </c>
      <c r="J59" s="27">
        <v>4.0</v>
      </c>
      <c r="K59" s="27" t="s">
        <v>43</v>
      </c>
      <c r="L59" s="29">
        <v>115.552</v>
      </c>
      <c r="M59" s="29">
        <v>43.871</v>
      </c>
      <c r="N59" s="27">
        <v>254.0</v>
      </c>
      <c r="O59" s="27">
        <v>71.0</v>
      </c>
      <c r="P59" s="31">
        <v>307149.35000000003</v>
      </c>
      <c r="Q59" s="31" t="str">
        <f t="shared" si="1"/>
        <v/>
      </c>
      <c r="R59" s="32">
        <v>309803.0</v>
      </c>
      <c r="S59" s="33">
        <v>748.78022</v>
      </c>
      <c r="T59" s="27">
        <v>432.80307</v>
      </c>
      <c r="U59" s="123"/>
    </row>
    <row r="60">
      <c r="A60" s="27">
        <v>58.0</v>
      </c>
      <c r="B60" s="27" t="s">
        <v>26</v>
      </c>
      <c r="C60" s="27" t="s">
        <v>27</v>
      </c>
      <c r="D60" s="27" t="s">
        <v>27</v>
      </c>
      <c r="E60" s="27" t="s">
        <v>28</v>
      </c>
      <c r="F60" s="27">
        <v>48.0</v>
      </c>
      <c r="G60" s="27" t="s">
        <v>29</v>
      </c>
      <c r="H60" s="27"/>
      <c r="I60" s="27" t="s">
        <v>30</v>
      </c>
      <c r="J60" s="27">
        <v>4.0</v>
      </c>
      <c r="K60" s="27" t="s">
        <v>44</v>
      </c>
      <c r="L60" s="29">
        <v>302.396</v>
      </c>
      <c r="M60" s="29">
        <v>76.48</v>
      </c>
      <c r="N60" s="27">
        <v>3.0</v>
      </c>
      <c r="O60" s="27">
        <v>72.0</v>
      </c>
      <c r="P60" s="31">
        <v>16845.18</v>
      </c>
      <c r="Q60" s="31" t="str">
        <f t="shared" si="1"/>
        <v/>
      </c>
      <c r="R60" s="32">
        <v>25175.0</v>
      </c>
      <c r="S60" s="33">
        <v>466.8264</v>
      </c>
      <c r="T60" s="27">
        <v>439.16621</v>
      </c>
      <c r="U60" s="123"/>
    </row>
    <row r="61">
      <c r="A61" s="27">
        <v>59.0</v>
      </c>
      <c r="B61" s="27" t="s">
        <v>26</v>
      </c>
      <c r="C61" s="27" t="s">
        <v>27</v>
      </c>
      <c r="D61" s="27" t="s">
        <v>27</v>
      </c>
      <c r="E61" s="27" t="s">
        <v>28</v>
      </c>
      <c r="F61" s="27">
        <v>48.0</v>
      </c>
      <c r="G61" s="27" t="s">
        <v>29</v>
      </c>
      <c r="H61" s="27"/>
      <c r="I61" s="27" t="s">
        <v>30</v>
      </c>
      <c r="J61" s="27">
        <v>4.0</v>
      </c>
      <c r="K61" s="27" t="s">
        <v>45</v>
      </c>
      <c r="L61" s="29">
        <v>213.568</v>
      </c>
      <c r="M61" s="29">
        <v>67.295</v>
      </c>
      <c r="N61" s="27">
        <v>5.0</v>
      </c>
      <c r="O61" s="27">
        <v>106.0</v>
      </c>
      <c r="P61" s="31">
        <v>16938.97</v>
      </c>
      <c r="Q61" s="31" t="str">
        <f t="shared" si="1"/>
        <v/>
      </c>
      <c r="R61" s="32">
        <v>24441.0</v>
      </c>
      <c r="S61" s="33">
        <v>467.52035</v>
      </c>
      <c r="T61" s="27">
        <v>440.25607</v>
      </c>
      <c r="U61" s="123"/>
    </row>
    <row r="62">
      <c r="A62" s="27">
        <v>60.0</v>
      </c>
      <c r="B62" s="27" t="s">
        <v>26</v>
      </c>
      <c r="C62" s="27" t="s">
        <v>27</v>
      </c>
      <c r="D62" s="27" t="s">
        <v>27</v>
      </c>
      <c r="E62" s="27" t="s">
        <v>28</v>
      </c>
      <c r="F62" s="27">
        <v>48.0</v>
      </c>
      <c r="G62" s="27" t="s">
        <v>29</v>
      </c>
      <c r="H62" s="27"/>
      <c r="I62" s="27" t="s">
        <v>30</v>
      </c>
      <c r="J62" s="27">
        <v>4.0</v>
      </c>
      <c r="K62" s="27" t="s">
        <v>46</v>
      </c>
      <c r="L62" s="29">
        <v>431.773</v>
      </c>
      <c r="M62" s="29">
        <v>169.533</v>
      </c>
      <c r="N62" s="27">
        <v>260.0</v>
      </c>
      <c r="O62" s="27">
        <v>326.0</v>
      </c>
      <c r="P62" s="31">
        <v>101656.64</v>
      </c>
      <c r="Q62" s="31" t="str">
        <f t="shared" si="1"/>
        <v/>
      </c>
      <c r="R62" s="32">
        <v>109982.0</v>
      </c>
      <c r="S62" s="33">
        <v>546.46967</v>
      </c>
      <c r="T62" s="33">
        <v>429.63347</v>
      </c>
      <c r="U62" s="123"/>
    </row>
    <row r="63">
      <c r="A63" s="27">
        <v>61.0</v>
      </c>
      <c r="B63" s="27" t="s">
        <v>26</v>
      </c>
      <c r="C63" s="27" t="s">
        <v>27</v>
      </c>
      <c r="D63" s="27" t="s">
        <v>27</v>
      </c>
      <c r="E63" s="27" t="s">
        <v>28</v>
      </c>
      <c r="F63" s="27">
        <v>48.0</v>
      </c>
      <c r="G63" s="27" t="s">
        <v>29</v>
      </c>
      <c r="H63" s="27"/>
      <c r="I63" s="27" t="s">
        <v>30</v>
      </c>
      <c r="J63" s="27">
        <v>4.0</v>
      </c>
      <c r="K63" s="27" t="s">
        <v>47</v>
      </c>
      <c r="L63" s="29">
        <v>257.888</v>
      </c>
      <c r="M63" s="29">
        <v>40.544</v>
      </c>
      <c r="N63" s="27">
        <v>0.0</v>
      </c>
      <c r="O63" s="27">
        <v>41.0</v>
      </c>
      <c r="P63" s="31">
        <v>59416.939999999995</v>
      </c>
      <c r="Q63" s="31" t="str">
        <f t="shared" si="1"/>
        <v/>
      </c>
      <c r="R63" s="32">
        <v>69768.0</v>
      </c>
      <c r="S63" s="33">
        <v>504.04075</v>
      </c>
      <c r="T63" s="27">
        <v>434.18584</v>
      </c>
      <c r="U63" s="123"/>
    </row>
    <row r="64">
      <c r="A64" s="27">
        <v>62.0</v>
      </c>
      <c r="B64" s="27" t="s">
        <v>26</v>
      </c>
      <c r="C64" s="27" t="s">
        <v>27</v>
      </c>
      <c r="D64" s="27" t="s">
        <v>27</v>
      </c>
      <c r="E64" s="27" t="s">
        <v>28</v>
      </c>
      <c r="F64" s="27">
        <v>48.0</v>
      </c>
      <c r="G64" s="27" t="s">
        <v>29</v>
      </c>
      <c r="H64" s="27"/>
      <c r="I64" s="27" t="s">
        <v>30</v>
      </c>
      <c r="J64" s="27">
        <v>4.0</v>
      </c>
      <c r="K64" s="27" t="s">
        <v>48</v>
      </c>
      <c r="L64" s="29">
        <v>323.839</v>
      </c>
      <c r="M64" s="29">
        <v>117.216</v>
      </c>
      <c r="N64" s="27">
        <v>974.0</v>
      </c>
      <c r="O64" s="27">
        <v>196.0</v>
      </c>
      <c r="P64" s="31">
        <v>96577.44</v>
      </c>
      <c r="Q64" s="31" t="str">
        <f t="shared" si="1"/>
        <v/>
      </c>
      <c r="R64" s="32">
        <v>77924.0</v>
      </c>
      <c r="S64" s="33">
        <v>594.00996</v>
      </c>
      <c r="T64" s="27">
        <v>453.77605</v>
      </c>
      <c r="U64" s="123"/>
    </row>
    <row r="65">
      <c r="A65" s="27">
        <v>63.0</v>
      </c>
      <c r="B65" s="27" t="s">
        <v>26</v>
      </c>
      <c r="C65" s="27" t="s">
        <v>27</v>
      </c>
      <c r="D65" s="27" t="s">
        <v>27</v>
      </c>
      <c r="E65" s="27" t="s">
        <v>28</v>
      </c>
      <c r="F65" s="27">
        <v>48.0</v>
      </c>
      <c r="G65" s="27" t="s">
        <v>29</v>
      </c>
      <c r="H65" s="27"/>
      <c r="I65" s="27" t="s">
        <v>30</v>
      </c>
      <c r="J65" s="27">
        <v>4.0</v>
      </c>
      <c r="K65" s="27" t="s">
        <v>49</v>
      </c>
      <c r="L65" s="29">
        <v>606.687</v>
      </c>
      <c r="M65" s="29">
        <v>211.264</v>
      </c>
      <c r="N65" s="27">
        <v>1.0</v>
      </c>
      <c r="O65" s="27">
        <v>169.0</v>
      </c>
      <c r="P65" s="31">
        <v>157124.0</v>
      </c>
      <c r="Q65" s="31" t="str">
        <f t="shared" si="1"/>
        <v/>
      </c>
      <c r="R65" s="32">
        <v>169647.0</v>
      </c>
      <c r="S65" s="33">
        <v>609.38588</v>
      </c>
      <c r="T65" s="27">
        <v>437.05041</v>
      </c>
      <c r="U65" s="123"/>
    </row>
    <row r="66">
      <c r="A66" s="27">
        <v>64.0</v>
      </c>
      <c r="B66" s="27" t="s">
        <v>26</v>
      </c>
      <c r="C66" s="27" t="s">
        <v>27</v>
      </c>
      <c r="D66" s="27" t="s">
        <v>27</v>
      </c>
      <c r="E66" s="27" t="s">
        <v>28</v>
      </c>
      <c r="F66" s="27">
        <v>48.0</v>
      </c>
      <c r="G66" s="27" t="s">
        <v>29</v>
      </c>
      <c r="H66" s="27"/>
      <c r="I66" s="27" t="s">
        <v>30</v>
      </c>
      <c r="J66" s="27">
        <v>4.0</v>
      </c>
      <c r="K66" s="27" t="s">
        <v>50</v>
      </c>
      <c r="L66" s="29">
        <v>433.82</v>
      </c>
      <c r="M66" s="29">
        <v>164.125</v>
      </c>
      <c r="N66" s="27">
        <v>24.0</v>
      </c>
      <c r="O66" s="27">
        <v>247.0</v>
      </c>
      <c r="P66" s="31">
        <v>43929.119999999995</v>
      </c>
      <c r="Q66" s="31" t="str">
        <f t="shared" si="1"/>
        <v/>
      </c>
      <c r="R66" s="32">
        <v>53143.0</v>
      </c>
      <c r="S66" s="33">
        <v>497.58734</v>
      </c>
      <c r="T66" s="27">
        <v>439.45232</v>
      </c>
      <c r="U66" s="123"/>
    </row>
    <row r="67">
      <c r="A67" s="27">
        <v>65.0</v>
      </c>
      <c r="B67" s="27" t="s">
        <v>26</v>
      </c>
      <c r="C67" s="27" t="s">
        <v>27</v>
      </c>
      <c r="D67" s="27" t="s">
        <v>27</v>
      </c>
      <c r="E67" s="27" t="s">
        <v>28</v>
      </c>
      <c r="F67" s="27">
        <v>48.0</v>
      </c>
      <c r="G67" s="27" t="s">
        <v>29</v>
      </c>
      <c r="H67" s="27"/>
      <c r="I67" s="27" t="s">
        <v>30</v>
      </c>
      <c r="J67" s="27">
        <v>4.0</v>
      </c>
      <c r="K67" s="27" t="s">
        <v>51</v>
      </c>
      <c r="L67" s="31"/>
      <c r="M67" s="31"/>
      <c r="N67" s="37"/>
      <c r="O67" s="37"/>
      <c r="P67" s="31"/>
      <c r="Q67" s="31" t="str">
        <f t="shared" si="1"/>
        <v/>
      </c>
      <c r="R67" s="32">
        <v>4.1226862E7</v>
      </c>
      <c r="S67" s="33"/>
      <c r="T67" s="37"/>
      <c r="U67" s="123"/>
    </row>
    <row r="68">
      <c r="A68" s="27">
        <v>66.0</v>
      </c>
      <c r="B68" s="27" t="s">
        <v>26</v>
      </c>
      <c r="C68" s="27" t="s">
        <v>27</v>
      </c>
      <c r="D68" s="27" t="s">
        <v>27</v>
      </c>
      <c r="E68" s="27" t="s">
        <v>28</v>
      </c>
      <c r="F68" s="27">
        <v>48.0</v>
      </c>
      <c r="G68" s="27" t="s">
        <v>29</v>
      </c>
      <c r="H68" s="27"/>
      <c r="I68" s="27" t="s">
        <v>30</v>
      </c>
      <c r="J68" s="27">
        <v>4.0</v>
      </c>
      <c r="K68" s="27" t="s">
        <v>52</v>
      </c>
      <c r="L68" s="31"/>
      <c r="M68" s="31"/>
      <c r="N68" s="37"/>
      <c r="O68" s="37"/>
      <c r="P68" s="31"/>
      <c r="Q68" s="31" t="str">
        <f t="shared" si="1"/>
        <v/>
      </c>
      <c r="R68" s="32"/>
      <c r="S68" s="33"/>
      <c r="T68" s="33"/>
      <c r="U68" s="123"/>
    </row>
    <row r="69">
      <c r="A69" s="27">
        <v>67.0</v>
      </c>
      <c r="B69" s="27" t="s">
        <v>26</v>
      </c>
      <c r="C69" s="27" t="s">
        <v>27</v>
      </c>
      <c r="D69" s="27" t="s">
        <v>27</v>
      </c>
      <c r="E69" s="27" t="s">
        <v>28</v>
      </c>
      <c r="F69" s="27">
        <v>48.0</v>
      </c>
      <c r="G69" s="27" t="s">
        <v>29</v>
      </c>
      <c r="H69" s="27"/>
      <c r="I69" s="27" t="s">
        <v>30</v>
      </c>
      <c r="J69" s="27">
        <v>8.0</v>
      </c>
      <c r="K69" s="27" t="s">
        <v>31</v>
      </c>
      <c r="L69" s="29">
        <v>342.047</v>
      </c>
      <c r="M69" s="29">
        <v>82.112</v>
      </c>
      <c r="N69" s="27">
        <v>203.0</v>
      </c>
      <c r="O69" s="27">
        <v>140.0</v>
      </c>
      <c r="P69" s="31">
        <v>184283.63999999998</v>
      </c>
      <c r="Q69" s="31" t="str">
        <f t="shared" si="1"/>
        <v/>
      </c>
      <c r="R69" s="32">
        <v>176788.0</v>
      </c>
      <c r="S69" s="33">
        <v>655.33887</v>
      </c>
      <c r="T69" s="27">
        <v>452.221947</v>
      </c>
      <c r="U69" s="123"/>
    </row>
    <row r="70">
      <c r="A70" s="27">
        <v>68.0</v>
      </c>
      <c r="B70" s="27" t="s">
        <v>26</v>
      </c>
      <c r="C70" s="27" t="s">
        <v>27</v>
      </c>
      <c r="D70" s="27" t="s">
        <v>27</v>
      </c>
      <c r="E70" s="27" t="s">
        <v>28</v>
      </c>
      <c r="F70" s="27">
        <v>48.0</v>
      </c>
      <c r="G70" s="27" t="s">
        <v>29</v>
      </c>
      <c r="H70" s="27"/>
      <c r="I70" s="27" t="s">
        <v>30</v>
      </c>
      <c r="J70" s="27">
        <v>8.0</v>
      </c>
      <c r="K70" s="27" t="s">
        <v>32</v>
      </c>
      <c r="L70" s="29">
        <v>426.877</v>
      </c>
      <c r="M70" s="29">
        <v>183.006</v>
      </c>
      <c r="N70" s="27">
        <v>0.0</v>
      </c>
      <c r="O70" s="27">
        <v>286.0</v>
      </c>
      <c r="P70" s="31">
        <v>27574.43</v>
      </c>
      <c r="Q70" s="31" t="str">
        <f t="shared" si="1"/>
        <v/>
      </c>
      <c r="R70" s="32">
        <v>51956.0</v>
      </c>
      <c r="S70" s="33">
        <v>488.09752</v>
      </c>
      <c r="T70" s="27">
        <v>445.31094</v>
      </c>
      <c r="U70" s="123"/>
    </row>
    <row r="71">
      <c r="A71" s="27">
        <v>69.0</v>
      </c>
      <c r="B71" s="27" t="s">
        <v>26</v>
      </c>
      <c r="C71" s="27" t="s">
        <v>27</v>
      </c>
      <c r="D71" s="27" t="s">
        <v>27</v>
      </c>
      <c r="E71" s="27" t="s">
        <v>28</v>
      </c>
      <c r="F71" s="27">
        <v>48.0</v>
      </c>
      <c r="G71" s="27" t="s">
        <v>29</v>
      </c>
      <c r="H71" s="27"/>
      <c r="I71" s="27" t="s">
        <v>30</v>
      </c>
      <c r="J71" s="27">
        <v>8.0</v>
      </c>
      <c r="K71" s="27" t="s">
        <v>33</v>
      </c>
      <c r="L71" s="29">
        <v>332.831</v>
      </c>
      <c r="M71" s="29">
        <v>103.328</v>
      </c>
      <c r="N71" s="27">
        <v>257.0</v>
      </c>
      <c r="O71" s="27">
        <v>167.0</v>
      </c>
      <c r="P71" s="31">
        <v>59141.869999999995</v>
      </c>
      <c r="Q71" s="31" t="str">
        <f t="shared" si="1"/>
        <v/>
      </c>
      <c r="R71" s="32">
        <v>63492.0</v>
      </c>
      <c r="S71" s="33">
        <v>510.01882</v>
      </c>
      <c r="T71" s="27">
        <v>438.77713</v>
      </c>
      <c r="U71" s="123"/>
    </row>
    <row r="72">
      <c r="A72" s="27">
        <v>70.0</v>
      </c>
      <c r="B72" s="27" t="s">
        <v>26</v>
      </c>
      <c r="C72" s="27" t="s">
        <v>27</v>
      </c>
      <c r="D72" s="27" t="s">
        <v>27</v>
      </c>
      <c r="E72" s="27" t="s">
        <v>28</v>
      </c>
      <c r="F72" s="27">
        <v>48.0</v>
      </c>
      <c r="G72" s="27" t="s">
        <v>29</v>
      </c>
      <c r="H72" s="27"/>
      <c r="I72" s="27" t="s">
        <v>30</v>
      </c>
      <c r="J72" s="27">
        <v>8.0</v>
      </c>
      <c r="K72" s="27" t="s">
        <v>34</v>
      </c>
      <c r="L72" s="29">
        <v>237.597</v>
      </c>
      <c r="M72" s="29">
        <v>113.44</v>
      </c>
      <c r="N72" s="27">
        <v>123.0</v>
      </c>
      <c r="O72" s="27">
        <v>165.0</v>
      </c>
      <c r="P72" s="31">
        <v>123006.12</v>
      </c>
      <c r="Q72" s="31" t="str">
        <f t="shared" si="1"/>
        <v/>
      </c>
      <c r="R72" s="32">
        <v>132018.0</v>
      </c>
      <c r="S72" s="33">
        <v>588.26358</v>
      </c>
      <c r="T72" s="27">
        <v>453.83605</v>
      </c>
      <c r="U72" s="123"/>
    </row>
    <row r="73">
      <c r="A73" s="27">
        <v>71.0</v>
      </c>
      <c r="B73" s="27" t="s">
        <v>26</v>
      </c>
      <c r="C73" s="27" t="s">
        <v>27</v>
      </c>
      <c r="D73" s="27" t="s">
        <v>27</v>
      </c>
      <c r="E73" s="27" t="s">
        <v>28</v>
      </c>
      <c r="F73" s="27">
        <v>48.0</v>
      </c>
      <c r="G73" s="27" t="s">
        <v>29</v>
      </c>
      <c r="H73" s="27"/>
      <c r="I73" s="27" t="s">
        <v>30</v>
      </c>
      <c r="J73" s="27">
        <v>8.0</v>
      </c>
      <c r="K73" s="27" t="s">
        <v>35</v>
      </c>
      <c r="L73" s="29">
        <v>341.503</v>
      </c>
      <c r="M73" s="29">
        <v>98.686</v>
      </c>
      <c r="N73" s="27">
        <v>107.0</v>
      </c>
      <c r="O73" s="27">
        <v>166.0</v>
      </c>
      <c r="P73" s="31">
        <v>58891.12</v>
      </c>
      <c r="Q73" s="31" t="str">
        <f t="shared" si="1"/>
        <v/>
      </c>
      <c r="R73" s="32">
        <v>71871.0</v>
      </c>
      <c r="S73" s="33">
        <v>581.97951</v>
      </c>
      <c r="T73" s="27">
        <v>472.11842</v>
      </c>
      <c r="U73" s="123"/>
    </row>
    <row r="74">
      <c r="A74" s="27">
        <v>72.0</v>
      </c>
      <c r="B74" s="27" t="s">
        <v>26</v>
      </c>
      <c r="C74" s="27" t="s">
        <v>27</v>
      </c>
      <c r="D74" s="27" t="s">
        <v>27</v>
      </c>
      <c r="E74" s="27" t="s">
        <v>28</v>
      </c>
      <c r="F74" s="27">
        <v>48.0</v>
      </c>
      <c r="G74" s="27" t="s">
        <v>29</v>
      </c>
      <c r="H74" s="27"/>
      <c r="I74" s="27" t="s">
        <v>30</v>
      </c>
      <c r="J74" s="27">
        <v>8.0</v>
      </c>
      <c r="K74" s="27" t="s">
        <v>36</v>
      </c>
      <c r="L74" s="29">
        <v>192.224</v>
      </c>
      <c r="M74" s="29">
        <v>46.144</v>
      </c>
      <c r="N74" s="27">
        <v>183.0</v>
      </c>
      <c r="O74" s="27">
        <v>44.0</v>
      </c>
      <c r="P74" s="31">
        <v>52670.07</v>
      </c>
      <c r="Q74" s="31" t="str">
        <f t="shared" si="1"/>
        <v/>
      </c>
      <c r="R74" s="32">
        <v>50627.0</v>
      </c>
      <c r="S74" s="33">
        <v>551.87722</v>
      </c>
      <c r="T74" s="27">
        <v>489.7252</v>
      </c>
      <c r="U74" s="123"/>
    </row>
    <row r="75">
      <c r="A75" s="27">
        <v>73.0</v>
      </c>
      <c r="B75" s="27" t="s">
        <v>26</v>
      </c>
      <c r="C75" s="27" t="s">
        <v>27</v>
      </c>
      <c r="D75" s="27" t="s">
        <v>27</v>
      </c>
      <c r="E75" s="27" t="s">
        <v>28</v>
      </c>
      <c r="F75" s="27">
        <v>48.0</v>
      </c>
      <c r="G75" s="27" t="s">
        <v>29</v>
      </c>
      <c r="H75" s="27"/>
      <c r="I75" s="27" t="s">
        <v>30</v>
      </c>
      <c r="J75" s="27">
        <v>8.0</v>
      </c>
      <c r="K75" s="27" t="s">
        <v>37</v>
      </c>
      <c r="L75" s="29">
        <v>515.455</v>
      </c>
      <c r="M75" s="29">
        <v>175.04</v>
      </c>
      <c r="N75" s="27">
        <v>208.0</v>
      </c>
      <c r="O75" s="27">
        <v>266.0</v>
      </c>
      <c r="P75" s="31">
        <v>114700.23000000001</v>
      </c>
      <c r="Q75" s="31" t="str">
        <f t="shared" si="1"/>
        <v/>
      </c>
      <c r="R75" s="32">
        <v>130740.00000000001</v>
      </c>
      <c r="S75" s="33">
        <v>567.11723</v>
      </c>
      <c r="T75" s="27">
        <v>436.61601</v>
      </c>
      <c r="U75" s="123"/>
    </row>
    <row r="76">
      <c r="A76" s="27">
        <v>74.0</v>
      </c>
      <c r="B76" s="27" t="s">
        <v>26</v>
      </c>
      <c r="C76" s="27" t="s">
        <v>27</v>
      </c>
      <c r="D76" s="27" t="s">
        <v>27</v>
      </c>
      <c r="E76" s="27" t="s">
        <v>28</v>
      </c>
      <c r="F76" s="27">
        <v>48.0</v>
      </c>
      <c r="G76" s="27" t="s">
        <v>29</v>
      </c>
      <c r="H76" s="27"/>
      <c r="I76" s="27" t="s">
        <v>30</v>
      </c>
      <c r="J76" s="27">
        <v>8.0</v>
      </c>
      <c r="K76" s="27" t="s">
        <v>38</v>
      </c>
      <c r="L76" s="29">
        <v>568.286</v>
      </c>
      <c r="M76" s="29">
        <v>135.424</v>
      </c>
      <c r="N76" s="27">
        <v>107.0</v>
      </c>
      <c r="O76" s="27">
        <v>236.0</v>
      </c>
      <c r="P76" s="31">
        <v>54361.18</v>
      </c>
      <c r="Q76" s="31" t="str">
        <f t="shared" si="1"/>
        <v/>
      </c>
      <c r="R76" s="32">
        <v>70945.0</v>
      </c>
      <c r="S76" s="33">
        <v>509.51102</v>
      </c>
      <c r="T76" s="27">
        <v>439.29159</v>
      </c>
      <c r="U76" s="123"/>
    </row>
    <row r="77">
      <c r="A77" s="27">
        <v>75.0</v>
      </c>
      <c r="B77" s="27" t="s">
        <v>26</v>
      </c>
      <c r="C77" s="27" t="s">
        <v>27</v>
      </c>
      <c r="D77" s="27" t="s">
        <v>27</v>
      </c>
      <c r="E77" s="27" t="s">
        <v>28</v>
      </c>
      <c r="F77" s="27">
        <v>48.0</v>
      </c>
      <c r="G77" s="27" t="s">
        <v>29</v>
      </c>
      <c r="H77" s="27"/>
      <c r="I77" s="27" t="s">
        <v>30</v>
      </c>
      <c r="J77" s="27">
        <v>8.0</v>
      </c>
      <c r="K77" s="27" t="s">
        <v>39</v>
      </c>
      <c r="L77" s="29">
        <v>304.703</v>
      </c>
      <c r="M77" s="29">
        <v>87.072</v>
      </c>
      <c r="N77" s="27">
        <v>254.0</v>
      </c>
      <c r="O77" s="27">
        <v>157.0</v>
      </c>
      <c r="P77" s="31">
        <v>313874.05</v>
      </c>
      <c r="Q77" s="31" t="str">
        <f t="shared" si="1"/>
        <v/>
      </c>
      <c r="R77" s="32">
        <v>322838.0</v>
      </c>
      <c r="S77" s="33">
        <v>758.99154</v>
      </c>
      <c r="T77" s="27">
        <v>432.82003</v>
      </c>
      <c r="U77" s="123"/>
    </row>
    <row r="78">
      <c r="A78" s="27">
        <v>76.0</v>
      </c>
      <c r="B78" s="27" t="s">
        <v>26</v>
      </c>
      <c r="C78" s="27" t="s">
        <v>27</v>
      </c>
      <c r="D78" s="27" t="s">
        <v>27</v>
      </c>
      <c r="E78" s="27" t="s">
        <v>28</v>
      </c>
      <c r="F78" s="27">
        <v>48.0</v>
      </c>
      <c r="G78" s="27" t="s">
        <v>29</v>
      </c>
      <c r="H78" s="27"/>
      <c r="I78" s="27" t="s">
        <v>30</v>
      </c>
      <c r="J78" s="27">
        <v>8.0</v>
      </c>
      <c r="K78" s="27" t="s">
        <v>40</v>
      </c>
      <c r="L78" s="29">
        <v>380.734</v>
      </c>
      <c r="M78" s="29">
        <v>155.168</v>
      </c>
      <c r="N78" s="27">
        <v>233.0</v>
      </c>
      <c r="O78" s="27">
        <v>283.0</v>
      </c>
      <c r="P78" s="31">
        <v>98615.84999999999</v>
      </c>
      <c r="Q78" s="31" t="str">
        <f t="shared" si="1"/>
        <v/>
      </c>
      <c r="R78" s="32">
        <v>106983.0</v>
      </c>
      <c r="S78" s="33">
        <v>584.25117</v>
      </c>
      <c r="T78" s="27">
        <v>471.45363</v>
      </c>
      <c r="U78" s="123"/>
    </row>
    <row r="79">
      <c r="A79" s="27">
        <v>77.0</v>
      </c>
      <c r="B79" s="27" t="s">
        <v>26</v>
      </c>
      <c r="C79" s="27" t="s">
        <v>27</v>
      </c>
      <c r="D79" s="27" t="s">
        <v>27</v>
      </c>
      <c r="E79" s="27" t="s">
        <v>28</v>
      </c>
      <c r="F79" s="27">
        <v>48.0</v>
      </c>
      <c r="G79" s="27" t="s">
        <v>29</v>
      </c>
      <c r="H79" s="27"/>
      <c r="I79" s="27" t="s">
        <v>30</v>
      </c>
      <c r="J79" s="27">
        <v>8.0</v>
      </c>
      <c r="K79" s="27" t="s">
        <v>41</v>
      </c>
      <c r="L79" s="29"/>
      <c r="M79" s="29"/>
      <c r="N79" s="27"/>
      <c r="O79" s="27"/>
      <c r="P79" s="31"/>
      <c r="Q79" s="31" t="str">
        <f t="shared" si="1"/>
        <v/>
      </c>
      <c r="R79" s="32"/>
      <c r="S79" s="33"/>
      <c r="T79" s="33"/>
      <c r="U79" s="123"/>
    </row>
    <row r="80">
      <c r="A80" s="27">
        <v>78.0</v>
      </c>
      <c r="B80" s="27" t="s">
        <v>26</v>
      </c>
      <c r="C80" s="27" t="s">
        <v>27</v>
      </c>
      <c r="D80" s="27" t="s">
        <v>27</v>
      </c>
      <c r="E80" s="27" t="s">
        <v>28</v>
      </c>
      <c r="F80" s="27">
        <v>48.0</v>
      </c>
      <c r="G80" s="27" t="s">
        <v>29</v>
      </c>
      <c r="H80" s="27"/>
      <c r="I80" s="27" t="s">
        <v>30</v>
      </c>
      <c r="J80" s="27">
        <v>8.0</v>
      </c>
      <c r="K80" s="27" t="s">
        <v>42</v>
      </c>
      <c r="L80" s="29">
        <v>282.847</v>
      </c>
      <c r="M80" s="29">
        <v>66.431</v>
      </c>
      <c r="N80" s="27">
        <v>206.0</v>
      </c>
      <c r="O80" s="27">
        <v>114.0</v>
      </c>
      <c r="P80" s="31">
        <v>140126.06</v>
      </c>
      <c r="Q80" s="31" t="str">
        <f t="shared" si="1"/>
        <v/>
      </c>
      <c r="R80" s="32">
        <v>140310.0</v>
      </c>
      <c r="S80" s="33">
        <v>624.77519</v>
      </c>
      <c r="T80" s="27">
        <v>473.15157</v>
      </c>
      <c r="U80" s="123"/>
    </row>
    <row r="81">
      <c r="A81" s="27">
        <v>79.0</v>
      </c>
      <c r="B81" s="27" t="s">
        <v>26</v>
      </c>
      <c r="C81" s="27" t="s">
        <v>27</v>
      </c>
      <c r="D81" s="27" t="s">
        <v>27</v>
      </c>
      <c r="E81" s="27" t="s">
        <v>28</v>
      </c>
      <c r="F81" s="27">
        <v>48.0</v>
      </c>
      <c r="G81" s="27" t="s">
        <v>29</v>
      </c>
      <c r="H81" s="27"/>
      <c r="I81" s="27" t="s">
        <v>30</v>
      </c>
      <c r="J81" s="27">
        <v>8.0</v>
      </c>
      <c r="K81" s="27" t="s">
        <v>43</v>
      </c>
      <c r="L81" s="29">
        <v>120.639</v>
      </c>
      <c r="M81" s="29">
        <v>42.304</v>
      </c>
      <c r="N81" s="27">
        <v>79.0</v>
      </c>
      <c r="O81" s="27">
        <v>71.0</v>
      </c>
      <c r="P81" s="31">
        <v>615051.8200000001</v>
      </c>
      <c r="Q81" s="31" t="str">
        <f t="shared" si="1"/>
        <v/>
      </c>
      <c r="R81" s="32">
        <v>616339.0</v>
      </c>
      <c r="S81" s="33">
        <v>1048.506828</v>
      </c>
      <c r="T81" s="27">
        <v>424.51252</v>
      </c>
      <c r="U81" s="123"/>
    </row>
    <row r="82">
      <c r="A82" s="27">
        <v>80.0</v>
      </c>
      <c r="B82" s="27" t="s">
        <v>26</v>
      </c>
      <c r="C82" s="27" t="s">
        <v>27</v>
      </c>
      <c r="D82" s="27" t="s">
        <v>27</v>
      </c>
      <c r="E82" s="27" t="s">
        <v>28</v>
      </c>
      <c r="F82" s="27">
        <v>48.0</v>
      </c>
      <c r="G82" s="27" t="s">
        <v>29</v>
      </c>
      <c r="H82" s="27"/>
      <c r="I82" s="27" t="s">
        <v>30</v>
      </c>
      <c r="J82" s="27">
        <v>8.0</v>
      </c>
      <c r="K82" s="27" t="s">
        <v>44</v>
      </c>
      <c r="L82" s="29">
        <v>303.26</v>
      </c>
      <c r="M82" s="29">
        <v>77.599</v>
      </c>
      <c r="N82" s="27">
        <v>234.0</v>
      </c>
      <c r="O82" s="27">
        <v>72.0</v>
      </c>
      <c r="P82" s="31">
        <v>41603.82</v>
      </c>
      <c r="Q82" s="31" t="str">
        <f t="shared" si="1"/>
        <v/>
      </c>
      <c r="R82" s="32">
        <v>40851.0</v>
      </c>
      <c r="S82" s="33">
        <v>490.81146</v>
      </c>
      <c r="T82" s="27">
        <v>438.28713</v>
      </c>
      <c r="U82" s="123"/>
    </row>
    <row r="83">
      <c r="A83" s="27">
        <v>81.0</v>
      </c>
      <c r="B83" s="27" t="s">
        <v>26</v>
      </c>
      <c r="C83" s="27" t="s">
        <v>27</v>
      </c>
      <c r="D83" s="27" t="s">
        <v>27</v>
      </c>
      <c r="E83" s="27" t="s">
        <v>28</v>
      </c>
      <c r="F83" s="27">
        <v>48.0</v>
      </c>
      <c r="G83" s="27" t="s">
        <v>29</v>
      </c>
      <c r="H83" s="27"/>
      <c r="I83" s="27" t="s">
        <v>30</v>
      </c>
      <c r="J83" s="27">
        <v>8.0</v>
      </c>
      <c r="K83" s="27" t="s">
        <v>45</v>
      </c>
      <c r="L83" s="29">
        <v>228.351</v>
      </c>
      <c r="M83" s="29">
        <v>57.535</v>
      </c>
      <c r="N83" s="27">
        <v>211.0</v>
      </c>
      <c r="O83" s="27">
        <v>108.0</v>
      </c>
      <c r="P83" s="31">
        <v>42316.52</v>
      </c>
      <c r="Q83" s="31" t="str">
        <f t="shared" si="1"/>
        <v/>
      </c>
      <c r="R83" s="32">
        <v>40466.0</v>
      </c>
      <c r="S83" s="33">
        <v>509.8091</v>
      </c>
      <c r="T83" s="27">
        <v>457.03848</v>
      </c>
      <c r="U83" s="123"/>
    </row>
    <row r="84">
      <c r="A84" s="27">
        <v>82.0</v>
      </c>
      <c r="B84" s="27" t="s">
        <v>26</v>
      </c>
      <c r="C84" s="27" t="s">
        <v>27</v>
      </c>
      <c r="D84" s="27" t="s">
        <v>27</v>
      </c>
      <c r="E84" s="27" t="s">
        <v>28</v>
      </c>
      <c r="F84" s="27">
        <v>48.0</v>
      </c>
      <c r="G84" s="27" t="s">
        <v>29</v>
      </c>
      <c r="H84" s="27"/>
      <c r="I84" s="27" t="s">
        <v>30</v>
      </c>
      <c r="J84" s="27">
        <v>8.0</v>
      </c>
      <c r="K84" s="27" t="s">
        <v>46</v>
      </c>
      <c r="L84" s="29">
        <v>435.197</v>
      </c>
      <c r="M84" s="29">
        <v>180.542</v>
      </c>
      <c r="N84" s="27">
        <v>314.0</v>
      </c>
      <c r="O84" s="27">
        <v>328.0</v>
      </c>
      <c r="P84" s="31">
        <v>248067.47999999998</v>
      </c>
      <c r="Q84" s="31" t="str">
        <f t="shared" si="1"/>
        <v/>
      </c>
      <c r="R84" s="32">
        <v>258175.0</v>
      </c>
      <c r="S84" s="33">
        <v>693.89262</v>
      </c>
      <c r="T84" s="33">
        <v>430.535</v>
      </c>
      <c r="U84" s="123"/>
    </row>
    <row r="85">
      <c r="A85" s="27">
        <v>83.0</v>
      </c>
      <c r="B85" s="27" t="s">
        <v>26</v>
      </c>
      <c r="C85" s="27" t="s">
        <v>27</v>
      </c>
      <c r="D85" s="27" t="s">
        <v>27</v>
      </c>
      <c r="E85" s="27" t="s">
        <v>28</v>
      </c>
      <c r="F85" s="27">
        <v>48.0</v>
      </c>
      <c r="G85" s="27" t="s">
        <v>29</v>
      </c>
      <c r="H85" s="27"/>
      <c r="I85" s="27" t="s">
        <v>30</v>
      </c>
      <c r="J85" s="27">
        <v>8.0</v>
      </c>
      <c r="K85" s="27" t="s">
        <v>47</v>
      </c>
      <c r="L85" s="29">
        <v>270.56</v>
      </c>
      <c r="M85" s="29">
        <v>42.494</v>
      </c>
      <c r="N85" s="27">
        <v>270.0</v>
      </c>
      <c r="O85" s="27">
        <v>41.0</v>
      </c>
      <c r="P85" s="31">
        <v>134006.09</v>
      </c>
      <c r="Q85" s="31" t="str">
        <f t="shared" si="1"/>
        <v/>
      </c>
      <c r="R85" s="32">
        <v>135395.0</v>
      </c>
      <c r="S85" s="33">
        <v>581.01728</v>
      </c>
      <c r="T85" s="27">
        <v>436.77718</v>
      </c>
      <c r="U85" s="123"/>
    </row>
    <row r="86">
      <c r="A86" s="27">
        <v>84.0</v>
      </c>
      <c r="B86" s="27" t="s">
        <v>26</v>
      </c>
      <c r="C86" s="27" t="s">
        <v>27</v>
      </c>
      <c r="D86" s="27" t="s">
        <v>27</v>
      </c>
      <c r="E86" s="27" t="s">
        <v>28</v>
      </c>
      <c r="F86" s="27">
        <v>48.0</v>
      </c>
      <c r="G86" s="27" t="s">
        <v>29</v>
      </c>
      <c r="H86" s="27"/>
      <c r="I86" s="27" t="s">
        <v>30</v>
      </c>
      <c r="J86" s="27">
        <v>8.0</v>
      </c>
      <c r="K86" s="27" t="s">
        <v>48</v>
      </c>
      <c r="L86" s="29">
        <v>313.342</v>
      </c>
      <c r="M86" s="29">
        <v>117.471</v>
      </c>
      <c r="N86" s="27">
        <v>58.0</v>
      </c>
      <c r="O86" s="27">
        <v>195.0</v>
      </c>
      <c r="P86" s="31">
        <v>172339.56</v>
      </c>
      <c r="Q86" s="31" t="str">
        <f t="shared" si="1"/>
        <v/>
      </c>
      <c r="R86" s="32">
        <v>169876.0</v>
      </c>
      <c r="S86" s="33">
        <v>619.98746</v>
      </c>
      <c r="T86" s="27">
        <v>434.24312</v>
      </c>
      <c r="U86" s="123"/>
    </row>
    <row r="87">
      <c r="A87" s="27">
        <v>85.0</v>
      </c>
      <c r="B87" s="27" t="s">
        <v>26</v>
      </c>
      <c r="C87" s="27" t="s">
        <v>27</v>
      </c>
      <c r="D87" s="27" t="s">
        <v>27</v>
      </c>
      <c r="E87" s="27" t="s">
        <v>28</v>
      </c>
      <c r="F87" s="27">
        <v>48.0</v>
      </c>
      <c r="G87" s="27" t="s">
        <v>29</v>
      </c>
      <c r="H87" s="27"/>
      <c r="I87" s="27" t="s">
        <v>30</v>
      </c>
      <c r="J87" s="27">
        <v>8.0</v>
      </c>
      <c r="K87" s="27" t="s">
        <v>49</v>
      </c>
      <c r="L87" s="29">
        <v>605.728</v>
      </c>
      <c r="M87" s="29">
        <v>198.655</v>
      </c>
      <c r="N87" s="27">
        <v>199.0</v>
      </c>
      <c r="O87" s="27">
        <v>169.0</v>
      </c>
      <c r="P87" s="31">
        <v>343131.92</v>
      </c>
      <c r="Q87" s="31" t="str">
        <f t="shared" si="1"/>
        <v/>
      </c>
      <c r="R87" s="32">
        <v>353731.0</v>
      </c>
      <c r="S87" s="33">
        <v>796.75496</v>
      </c>
      <c r="T87" s="27">
        <v>438.50295</v>
      </c>
      <c r="U87" s="123"/>
    </row>
    <row r="88">
      <c r="A88" s="27">
        <v>86.0</v>
      </c>
      <c r="B88" s="27" t="s">
        <v>26</v>
      </c>
      <c r="C88" s="27" t="s">
        <v>27</v>
      </c>
      <c r="D88" s="27" t="s">
        <v>27</v>
      </c>
      <c r="E88" s="27" t="s">
        <v>28</v>
      </c>
      <c r="F88" s="27">
        <v>48.0</v>
      </c>
      <c r="G88" s="27" t="s">
        <v>29</v>
      </c>
      <c r="H88" s="27"/>
      <c r="I88" s="27" t="s">
        <v>30</v>
      </c>
      <c r="J88" s="27">
        <v>8.0</v>
      </c>
      <c r="K88" s="27" t="s">
        <v>50</v>
      </c>
      <c r="L88" s="29">
        <v>439.519</v>
      </c>
      <c r="M88" s="29">
        <v>159.583</v>
      </c>
      <c r="N88" s="27">
        <v>264.0</v>
      </c>
      <c r="O88" s="27">
        <v>258.0</v>
      </c>
      <c r="P88" s="31">
        <v>94874.96</v>
      </c>
      <c r="Q88" s="31" t="str">
        <f t="shared" si="1"/>
        <v/>
      </c>
      <c r="R88" s="32">
        <v>97414.0</v>
      </c>
      <c r="S88" s="33">
        <v>597.18982</v>
      </c>
      <c r="T88" s="27">
        <v>486.81769</v>
      </c>
      <c r="U88" s="123"/>
    </row>
    <row r="89">
      <c r="A89" s="27">
        <v>87.0</v>
      </c>
      <c r="B89" s="27" t="s">
        <v>26</v>
      </c>
      <c r="C89" s="27" t="s">
        <v>27</v>
      </c>
      <c r="D89" s="27" t="s">
        <v>27</v>
      </c>
      <c r="E89" s="27" t="s">
        <v>28</v>
      </c>
      <c r="F89" s="27">
        <v>48.0</v>
      </c>
      <c r="G89" s="27" t="s">
        <v>29</v>
      </c>
      <c r="H89" s="27"/>
      <c r="I89" s="27" t="s">
        <v>30</v>
      </c>
      <c r="J89" s="27">
        <v>8.0</v>
      </c>
      <c r="K89" s="27" t="s">
        <v>51</v>
      </c>
      <c r="L89" s="31"/>
      <c r="M89" s="31"/>
      <c r="N89" s="37"/>
      <c r="O89" s="37"/>
      <c r="P89" s="31"/>
      <c r="Q89" s="31" t="str">
        <f t="shared" si="1"/>
        <v/>
      </c>
      <c r="R89" s="32"/>
      <c r="S89" s="33"/>
      <c r="T89" s="37"/>
      <c r="U89" s="123"/>
    </row>
    <row r="90">
      <c r="A90" s="27">
        <v>88.0</v>
      </c>
      <c r="B90" s="27" t="s">
        <v>26</v>
      </c>
      <c r="C90" s="27" t="s">
        <v>27</v>
      </c>
      <c r="D90" s="27" t="s">
        <v>27</v>
      </c>
      <c r="E90" s="27" t="s">
        <v>28</v>
      </c>
      <c r="F90" s="27">
        <v>48.0</v>
      </c>
      <c r="G90" s="27" t="s">
        <v>29</v>
      </c>
      <c r="H90" s="27"/>
      <c r="I90" s="27" t="s">
        <v>30</v>
      </c>
      <c r="J90" s="27">
        <v>8.0</v>
      </c>
      <c r="K90" s="27" t="s">
        <v>52</v>
      </c>
      <c r="L90" s="31"/>
      <c r="M90" s="31"/>
      <c r="N90" s="37"/>
      <c r="O90" s="37"/>
      <c r="P90" s="31"/>
      <c r="Q90" s="31" t="str">
        <f t="shared" si="1"/>
        <v/>
      </c>
      <c r="R90" s="32"/>
      <c r="S90" s="33"/>
      <c r="T90" s="33"/>
      <c r="U90" s="123"/>
    </row>
    <row r="91">
      <c r="A91" s="27">
        <v>89.0</v>
      </c>
      <c r="B91" s="27" t="s">
        <v>26</v>
      </c>
      <c r="C91" s="27" t="s">
        <v>27</v>
      </c>
      <c r="D91" s="27" t="s">
        <v>27</v>
      </c>
      <c r="E91" s="27" t="s">
        <v>28</v>
      </c>
      <c r="F91" s="27">
        <v>64.0</v>
      </c>
      <c r="G91" s="27" t="s">
        <v>53</v>
      </c>
      <c r="H91" s="27"/>
      <c r="I91" s="27" t="s">
        <v>30</v>
      </c>
      <c r="J91" s="27">
        <v>1.0</v>
      </c>
      <c r="K91" s="27" t="s">
        <v>31</v>
      </c>
      <c r="L91" s="29">
        <v>337.447</v>
      </c>
      <c r="M91" s="29">
        <v>73.027</v>
      </c>
      <c r="N91" s="27">
        <v>0.0</v>
      </c>
      <c r="O91" s="27">
        <v>140.0</v>
      </c>
      <c r="P91" s="31">
        <v>29366.890000000003</v>
      </c>
      <c r="Q91" s="31" t="str">
        <f t="shared" si="1"/>
        <v/>
      </c>
      <c r="R91" s="39">
        <v>41290.0</v>
      </c>
      <c r="S91" s="33">
        <v>351.57608</v>
      </c>
      <c r="T91" s="27">
        <v>308.141985</v>
      </c>
      <c r="U91" s="123"/>
    </row>
    <row r="92">
      <c r="A92" s="27">
        <v>90.0</v>
      </c>
      <c r="B92" s="27" t="s">
        <v>26</v>
      </c>
      <c r="C92" s="27" t="s">
        <v>27</v>
      </c>
      <c r="D92" s="27" t="s">
        <v>27</v>
      </c>
      <c r="E92" s="27" t="s">
        <v>28</v>
      </c>
      <c r="F92" s="27">
        <v>64.0</v>
      </c>
      <c r="G92" s="27" t="s">
        <v>53</v>
      </c>
      <c r="H92" s="27"/>
      <c r="I92" s="27" t="s">
        <v>30</v>
      </c>
      <c r="J92" s="27">
        <v>1.0</v>
      </c>
      <c r="K92" s="27" t="s">
        <v>32</v>
      </c>
      <c r="L92" s="29">
        <v>397.705</v>
      </c>
      <c r="M92" s="29">
        <v>172.678</v>
      </c>
      <c r="N92" s="27">
        <v>0.0</v>
      </c>
      <c r="O92" s="27">
        <v>290.0</v>
      </c>
      <c r="P92" s="31">
        <v>10989.44</v>
      </c>
      <c r="Q92" s="31" t="str">
        <f t="shared" si="1"/>
        <v/>
      </c>
      <c r="R92" s="39">
        <v>28360.0</v>
      </c>
      <c r="S92" s="33">
        <v>338.00095</v>
      </c>
      <c r="T92" s="27">
        <v>311.5089</v>
      </c>
      <c r="U92" s="123"/>
    </row>
    <row r="93">
      <c r="A93" s="27">
        <v>91.0</v>
      </c>
      <c r="B93" s="27" t="s">
        <v>26</v>
      </c>
      <c r="C93" s="27" t="s">
        <v>27</v>
      </c>
      <c r="D93" s="27" t="s">
        <v>27</v>
      </c>
      <c r="E93" s="27" t="s">
        <v>28</v>
      </c>
      <c r="F93" s="27">
        <v>64.0</v>
      </c>
      <c r="G93" s="27" t="s">
        <v>53</v>
      </c>
      <c r="H93" s="27"/>
      <c r="I93" s="27" t="s">
        <v>30</v>
      </c>
      <c r="J93" s="27">
        <v>1.0</v>
      </c>
      <c r="K93" s="27" t="s">
        <v>33</v>
      </c>
      <c r="L93" s="29">
        <v>308.714</v>
      </c>
      <c r="M93" s="29">
        <v>91.366</v>
      </c>
      <c r="N93" s="27">
        <v>0.0</v>
      </c>
      <c r="O93" s="27">
        <v>161.0</v>
      </c>
      <c r="P93" s="31">
        <v>12735.95</v>
      </c>
      <c r="Q93" s="31" t="str">
        <f t="shared" si="1"/>
        <v/>
      </c>
      <c r="R93" s="39">
        <v>24380.0</v>
      </c>
      <c r="S93" s="33">
        <v>331.99139</v>
      </c>
      <c r="T93" s="27">
        <v>306.77256</v>
      </c>
      <c r="U93" s="123"/>
    </row>
    <row r="94">
      <c r="A94" s="27">
        <v>92.0</v>
      </c>
      <c r="B94" s="27" t="s">
        <v>26</v>
      </c>
      <c r="C94" s="27" t="s">
        <v>27</v>
      </c>
      <c r="D94" s="27" t="s">
        <v>27</v>
      </c>
      <c r="E94" s="27" t="s">
        <v>28</v>
      </c>
      <c r="F94" s="27">
        <v>64.0</v>
      </c>
      <c r="G94" s="27" t="s">
        <v>53</v>
      </c>
      <c r="H94" s="27"/>
      <c r="I94" s="27" t="s">
        <v>30</v>
      </c>
      <c r="J94" s="27">
        <v>1.0</v>
      </c>
      <c r="K94" s="27" t="s">
        <v>34</v>
      </c>
      <c r="L94" s="29">
        <v>220.996</v>
      </c>
      <c r="M94" s="29">
        <v>92.835</v>
      </c>
      <c r="N94" s="27">
        <v>0.0</v>
      </c>
      <c r="O94" s="27">
        <v>165.0</v>
      </c>
      <c r="P94" s="31">
        <v>22442.05</v>
      </c>
      <c r="Q94" s="31" t="str">
        <f t="shared" si="1"/>
        <v/>
      </c>
      <c r="R94" s="39">
        <v>32460.0</v>
      </c>
      <c r="S94" s="33">
        <v>346.93485</v>
      </c>
      <c r="T94" s="27">
        <v>312.96173</v>
      </c>
      <c r="U94" s="123"/>
    </row>
    <row r="95">
      <c r="A95" s="27">
        <v>93.0</v>
      </c>
      <c r="B95" s="27" t="s">
        <v>26</v>
      </c>
      <c r="C95" s="27" t="s">
        <v>27</v>
      </c>
      <c r="D95" s="27" t="s">
        <v>27</v>
      </c>
      <c r="E95" s="27" t="s">
        <v>28</v>
      </c>
      <c r="F95" s="27">
        <v>64.0</v>
      </c>
      <c r="G95" s="27" t="s">
        <v>53</v>
      </c>
      <c r="H95" s="27"/>
      <c r="I95" s="27" t="s">
        <v>30</v>
      </c>
      <c r="J95" s="27">
        <v>1.0</v>
      </c>
      <c r="K95" s="27" t="s">
        <v>35</v>
      </c>
      <c r="L95" s="29">
        <v>316.9</v>
      </c>
      <c r="M95" s="29">
        <v>86.724</v>
      </c>
      <c r="N95" s="27">
        <v>0.0</v>
      </c>
      <c r="O95" s="27">
        <v>161.0</v>
      </c>
      <c r="P95" s="31">
        <v>11689.69</v>
      </c>
      <c r="Q95" s="31" t="str">
        <f t="shared" si="1"/>
        <v/>
      </c>
      <c r="R95" s="39">
        <v>22590.0</v>
      </c>
      <c r="S95" s="33">
        <v>335.11459</v>
      </c>
      <c r="T95" s="27">
        <v>310.99584</v>
      </c>
      <c r="U95" s="123"/>
    </row>
    <row r="96">
      <c r="A96" s="27">
        <v>94.0</v>
      </c>
      <c r="B96" s="27" t="s">
        <v>26</v>
      </c>
      <c r="C96" s="27" t="s">
        <v>27</v>
      </c>
      <c r="D96" s="27" t="s">
        <v>27</v>
      </c>
      <c r="E96" s="27" t="s">
        <v>28</v>
      </c>
      <c r="F96" s="27">
        <v>64.0</v>
      </c>
      <c r="G96" s="27" t="s">
        <v>53</v>
      </c>
      <c r="H96" s="27"/>
      <c r="I96" s="27" t="s">
        <v>30</v>
      </c>
      <c r="J96" s="27">
        <v>1.0</v>
      </c>
      <c r="K96" s="27" t="s">
        <v>36</v>
      </c>
      <c r="L96" s="29">
        <v>178.756</v>
      </c>
      <c r="M96" s="29">
        <v>40.128</v>
      </c>
      <c r="N96" s="27">
        <v>0.0</v>
      </c>
      <c r="O96" s="27">
        <v>44.0</v>
      </c>
      <c r="P96" s="31">
        <v>10078.630000000001</v>
      </c>
      <c r="Q96" s="31" t="str">
        <f t="shared" si="1"/>
        <v/>
      </c>
      <c r="R96" s="39">
        <v>15590.0</v>
      </c>
      <c r="S96" s="33">
        <v>328.98287</v>
      </c>
      <c r="T96" s="27">
        <v>309.79884</v>
      </c>
      <c r="U96" s="123"/>
    </row>
    <row r="97">
      <c r="A97" s="27">
        <v>95.0</v>
      </c>
      <c r="B97" s="27" t="s">
        <v>26</v>
      </c>
      <c r="C97" s="27" t="s">
        <v>27</v>
      </c>
      <c r="D97" s="27" t="s">
        <v>27</v>
      </c>
      <c r="E97" s="27" t="s">
        <v>28</v>
      </c>
      <c r="F97" s="27">
        <v>64.0</v>
      </c>
      <c r="G97" s="27" t="s">
        <v>53</v>
      </c>
      <c r="H97" s="27"/>
      <c r="I97" s="27" t="s">
        <v>30</v>
      </c>
      <c r="J97" s="27">
        <v>1.0</v>
      </c>
      <c r="K97" s="27" t="s">
        <v>37</v>
      </c>
      <c r="L97" s="29">
        <v>447.86</v>
      </c>
      <c r="M97" s="29">
        <v>157.185</v>
      </c>
      <c r="N97" s="27">
        <v>0.0</v>
      </c>
      <c r="O97" s="27">
        <v>266.0</v>
      </c>
      <c r="P97" s="31">
        <v>31901.41</v>
      </c>
      <c r="Q97" s="31" t="str">
        <f t="shared" si="1"/>
        <v/>
      </c>
      <c r="R97" s="39">
        <v>44480.0</v>
      </c>
      <c r="S97" s="33">
        <v>358.35712</v>
      </c>
      <c r="T97" s="27">
        <v>310.63441</v>
      </c>
      <c r="U97" s="123"/>
    </row>
    <row r="98">
      <c r="A98" s="27">
        <v>96.0</v>
      </c>
      <c r="B98" s="27" t="s">
        <v>26</v>
      </c>
      <c r="C98" s="27" t="s">
        <v>27</v>
      </c>
      <c r="D98" s="27" t="s">
        <v>27</v>
      </c>
      <c r="E98" s="27" t="s">
        <v>28</v>
      </c>
      <c r="F98" s="27">
        <v>64.0</v>
      </c>
      <c r="G98" s="27" t="s">
        <v>53</v>
      </c>
      <c r="H98" s="27"/>
      <c r="I98" s="27" t="s">
        <v>30</v>
      </c>
      <c r="J98" s="27">
        <v>1.0</v>
      </c>
      <c r="K98" s="27" t="s">
        <v>38</v>
      </c>
      <c r="L98" s="29">
        <v>538.917</v>
      </c>
      <c r="M98" s="29">
        <v>134.528</v>
      </c>
      <c r="N98" s="27">
        <v>0.0</v>
      </c>
      <c r="O98" s="27">
        <v>240.0</v>
      </c>
      <c r="P98" s="31">
        <v>10640.97</v>
      </c>
      <c r="Q98" s="31" t="str">
        <f t="shared" si="1"/>
        <v/>
      </c>
      <c r="R98" s="39">
        <v>25320.0</v>
      </c>
      <c r="S98" s="40">
        <v>328.07939</v>
      </c>
      <c r="T98" s="40">
        <v>301.10802</v>
      </c>
      <c r="U98" s="123"/>
    </row>
    <row r="99">
      <c r="A99" s="27">
        <v>97.0</v>
      </c>
      <c r="B99" s="27" t="s">
        <v>26</v>
      </c>
      <c r="C99" s="27" t="s">
        <v>27</v>
      </c>
      <c r="D99" s="27" t="s">
        <v>27</v>
      </c>
      <c r="E99" s="27" t="s">
        <v>28</v>
      </c>
      <c r="F99" s="27">
        <v>64.0</v>
      </c>
      <c r="G99" s="27" t="s">
        <v>53</v>
      </c>
      <c r="H99" s="27"/>
      <c r="I99" s="27" t="s">
        <v>30</v>
      </c>
      <c r="J99" s="27">
        <v>1.0</v>
      </c>
      <c r="K99" s="27" t="s">
        <v>39</v>
      </c>
      <c r="L99" s="29">
        <v>278.404</v>
      </c>
      <c r="M99" s="29">
        <v>75.008</v>
      </c>
      <c r="N99" s="27">
        <v>0.0</v>
      </c>
      <c r="O99" s="27">
        <v>157.0</v>
      </c>
      <c r="P99" s="31">
        <v>67100.8</v>
      </c>
      <c r="Q99" s="31" t="str">
        <f t="shared" si="1"/>
        <v/>
      </c>
      <c r="R99" s="39">
        <v>78210.0</v>
      </c>
      <c r="S99" s="33">
        <v>391.32233</v>
      </c>
      <c r="T99" s="27">
        <v>311.80217</v>
      </c>
      <c r="U99" s="123"/>
    </row>
    <row r="100">
      <c r="A100" s="27">
        <v>98.0</v>
      </c>
      <c r="B100" s="27" t="s">
        <v>26</v>
      </c>
      <c r="C100" s="27" t="s">
        <v>27</v>
      </c>
      <c r="D100" s="27" t="s">
        <v>27</v>
      </c>
      <c r="E100" s="27" t="s">
        <v>28</v>
      </c>
      <c r="F100" s="27">
        <v>64.0</v>
      </c>
      <c r="G100" s="27" t="s">
        <v>53</v>
      </c>
      <c r="H100" s="27"/>
      <c r="I100" s="27" t="s">
        <v>30</v>
      </c>
      <c r="J100" s="27">
        <v>1.0</v>
      </c>
      <c r="K100" s="27" t="s">
        <v>40</v>
      </c>
      <c r="L100" s="29">
        <v>372.485</v>
      </c>
      <c r="M100" s="29">
        <v>124.29</v>
      </c>
      <c r="N100" s="27">
        <v>0.0</v>
      </c>
      <c r="O100" s="27">
        <v>282.0</v>
      </c>
      <c r="P100" s="31">
        <v>21390.63</v>
      </c>
      <c r="Q100" s="31" t="str">
        <f t="shared" si="1"/>
        <v/>
      </c>
      <c r="R100" s="39">
        <v>31410.0</v>
      </c>
      <c r="S100" s="33">
        <v>341.75798</v>
      </c>
      <c r="T100" s="27">
        <v>305.58714</v>
      </c>
      <c r="U100" s="123"/>
    </row>
    <row r="101">
      <c r="A101" s="27">
        <v>99.0</v>
      </c>
      <c r="B101" s="27" t="s">
        <v>26</v>
      </c>
      <c r="C101" s="27" t="s">
        <v>27</v>
      </c>
      <c r="D101" s="27" t="s">
        <v>27</v>
      </c>
      <c r="E101" s="27" t="s">
        <v>28</v>
      </c>
      <c r="F101" s="27">
        <v>64.0</v>
      </c>
      <c r="G101" s="27" t="s">
        <v>53</v>
      </c>
      <c r="H101" s="27"/>
      <c r="I101" s="27" t="s">
        <v>30</v>
      </c>
      <c r="J101" s="27">
        <v>1.0</v>
      </c>
      <c r="K101" s="27" t="s">
        <v>41</v>
      </c>
      <c r="L101" s="31"/>
      <c r="M101" s="31"/>
      <c r="N101" s="37"/>
      <c r="O101" s="37"/>
      <c r="P101" s="31"/>
      <c r="Q101" s="31" t="str">
        <f t="shared" si="1"/>
        <v/>
      </c>
      <c r="R101" s="32"/>
      <c r="S101" s="33"/>
      <c r="T101" s="37"/>
      <c r="U101" s="123"/>
    </row>
    <row r="102">
      <c r="A102" s="27">
        <v>100.0</v>
      </c>
      <c r="B102" s="27" t="s">
        <v>26</v>
      </c>
      <c r="C102" s="27" t="s">
        <v>27</v>
      </c>
      <c r="D102" s="27" t="s">
        <v>27</v>
      </c>
      <c r="E102" s="27" t="s">
        <v>28</v>
      </c>
      <c r="F102" s="27">
        <v>64.0</v>
      </c>
      <c r="G102" s="27" t="s">
        <v>53</v>
      </c>
      <c r="H102" s="27"/>
      <c r="I102" s="27" t="s">
        <v>30</v>
      </c>
      <c r="J102" s="27">
        <v>1.0</v>
      </c>
      <c r="K102" s="27" t="s">
        <v>42</v>
      </c>
      <c r="L102" s="29">
        <v>245.731</v>
      </c>
      <c r="M102" s="29">
        <v>66.977</v>
      </c>
      <c r="N102" s="27">
        <v>0.0</v>
      </c>
      <c r="O102" s="27">
        <v>114.0</v>
      </c>
      <c r="P102" s="31">
        <v>32125.79</v>
      </c>
      <c r="Q102" s="31" t="str">
        <f t="shared" si="1"/>
        <v/>
      </c>
      <c r="R102" s="39">
        <v>39780.0</v>
      </c>
      <c r="S102" s="33">
        <v>356.74194</v>
      </c>
      <c r="T102" s="27">
        <v>313.39333</v>
      </c>
      <c r="U102" s="123"/>
    </row>
    <row r="103">
      <c r="A103" s="27">
        <v>101.0</v>
      </c>
      <c r="B103" s="27" t="s">
        <v>26</v>
      </c>
      <c r="C103" s="27" t="s">
        <v>27</v>
      </c>
      <c r="D103" s="27" t="s">
        <v>27</v>
      </c>
      <c r="E103" s="27" t="s">
        <v>28</v>
      </c>
      <c r="F103" s="27">
        <v>64.0</v>
      </c>
      <c r="G103" s="27" t="s">
        <v>53</v>
      </c>
      <c r="H103" s="27"/>
      <c r="I103" s="27" t="s">
        <v>30</v>
      </c>
      <c r="J103" s="27">
        <v>1.0</v>
      </c>
      <c r="K103" s="27" t="s">
        <v>43</v>
      </c>
      <c r="L103" s="29">
        <v>120.098</v>
      </c>
      <c r="M103" s="29">
        <v>36.738</v>
      </c>
      <c r="N103" s="27">
        <v>0.0</v>
      </c>
      <c r="O103" s="27">
        <v>71.0</v>
      </c>
      <c r="P103" s="31">
        <v>236404.58000000002</v>
      </c>
      <c r="Q103" s="31" t="str">
        <f t="shared" si="1"/>
        <v/>
      </c>
      <c r="R103" s="39">
        <v>242960.0</v>
      </c>
      <c r="S103" s="33">
        <v>548.02553</v>
      </c>
      <c r="T103" s="27">
        <v>302.82683</v>
      </c>
      <c r="U103" s="123"/>
    </row>
    <row r="104">
      <c r="A104" s="27">
        <v>102.0</v>
      </c>
      <c r="B104" s="27" t="s">
        <v>26</v>
      </c>
      <c r="C104" s="27" t="s">
        <v>27</v>
      </c>
      <c r="D104" s="27" t="s">
        <v>27</v>
      </c>
      <c r="E104" s="27" t="s">
        <v>28</v>
      </c>
      <c r="F104" s="27">
        <v>64.0</v>
      </c>
      <c r="G104" s="27" t="s">
        <v>53</v>
      </c>
      <c r="H104" s="27"/>
      <c r="I104" s="27" t="s">
        <v>30</v>
      </c>
      <c r="J104" s="27">
        <v>1.0</v>
      </c>
      <c r="K104" s="27" t="s">
        <v>44</v>
      </c>
      <c r="L104" s="29">
        <v>282.467</v>
      </c>
      <c r="M104" s="29">
        <v>68.61</v>
      </c>
      <c r="N104" s="27">
        <v>0.0</v>
      </c>
      <c r="O104" s="27">
        <v>72.0</v>
      </c>
      <c r="P104" s="31">
        <v>7515.39</v>
      </c>
      <c r="Q104" s="31" t="str">
        <f t="shared" si="1"/>
        <v/>
      </c>
      <c r="R104" s="39">
        <v>14770.0</v>
      </c>
      <c r="S104" s="33">
        <v>326.4447</v>
      </c>
      <c r="T104" s="27">
        <v>307.96195</v>
      </c>
      <c r="U104" s="123"/>
    </row>
    <row r="105">
      <c r="A105" s="27">
        <v>103.0</v>
      </c>
      <c r="B105" s="27" t="s">
        <v>26</v>
      </c>
      <c r="C105" s="27" t="s">
        <v>27</v>
      </c>
      <c r="D105" s="27" t="s">
        <v>27</v>
      </c>
      <c r="E105" s="27" t="s">
        <v>28</v>
      </c>
      <c r="F105" s="27">
        <v>64.0</v>
      </c>
      <c r="G105" s="27" t="s">
        <v>53</v>
      </c>
      <c r="H105" s="27"/>
      <c r="I105" s="27" t="s">
        <v>30</v>
      </c>
      <c r="J105" s="27">
        <v>1.0</v>
      </c>
      <c r="K105" s="27" t="s">
        <v>45</v>
      </c>
      <c r="L105" s="29">
        <v>202.626</v>
      </c>
      <c r="M105" s="29">
        <v>63.744</v>
      </c>
      <c r="N105" s="27">
        <v>0.0</v>
      </c>
      <c r="O105" s="27">
        <v>102.0</v>
      </c>
      <c r="P105" s="31">
        <v>7512.990000000001</v>
      </c>
      <c r="Q105" s="31" t="str">
        <f t="shared" si="1"/>
        <v/>
      </c>
      <c r="R105" s="39">
        <v>14180.0</v>
      </c>
      <c r="S105" s="33">
        <v>333.22105</v>
      </c>
      <c r="T105" s="27">
        <v>315.26387</v>
      </c>
      <c r="U105" s="123"/>
    </row>
    <row r="106">
      <c r="A106" s="27">
        <v>104.0</v>
      </c>
      <c r="B106" s="27" t="s">
        <v>26</v>
      </c>
      <c r="C106" s="27" t="s">
        <v>27</v>
      </c>
      <c r="D106" s="27" t="s">
        <v>27</v>
      </c>
      <c r="E106" s="27" t="s">
        <v>28</v>
      </c>
      <c r="F106" s="27">
        <v>64.0</v>
      </c>
      <c r="G106" s="27" t="s">
        <v>53</v>
      </c>
      <c r="H106" s="27"/>
      <c r="I106" s="27" t="s">
        <v>30</v>
      </c>
      <c r="J106" s="27">
        <v>1.0</v>
      </c>
      <c r="K106" s="27" t="s">
        <v>46</v>
      </c>
      <c r="L106" s="29">
        <v>390.5</v>
      </c>
      <c r="M106" s="29">
        <v>148.707</v>
      </c>
      <c r="N106" s="27">
        <v>0.0</v>
      </c>
      <c r="O106" s="27">
        <v>327.0</v>
      </c>
      <c r="P106" s="31">
        <v>49171.82</v>
      </c>
      <c r="Q106" s="31" t="str">
        <f t="shared" si="1"/>
        <v/>
      </c>
      <c r="R106" s="39">
        <v>59410.0</v>
      </c>
      <c r="S106" s="33">
        <v>372.60158</v>
      </c>
      <c r="T106" s="27">
        <v>308.15468</v>
      </c>
      <c r="U106" s="123"/>
    </row>
    <row r="107">
      <c r="A107" s="27">
        <v>105.0</v>
      </c>
      <c r="B107" s="27" t="s">
        <v>26</v>
      </c>
      <c r="C107" s="27" t="s">
        <v>27</v>
      </c>
      <c r="D107" s="27" t="s">
        <v>27</v>
      </c>
      <c r="E107" s="27" t="s">
        <v>28</v>
      </c>
      <c r="F107" s="27">
        <v>64.0</v>
      </c>
      <c r="G107" s="27" t="s">
        <v>53</v>
      </c>
      <c r="H107" s="27"/>
      <c r="I107" s="27" t="s">
        <v>30</v>
      </c>
      <c r="J107" s="27">
        <v>1.0</v>
      </c>
      <c r="K107" s="27" t="s">
        <v>47</v>
      </c>
      <c r="L107" s="29">
        <v>251.555</v>
      </c>
      <c r="M107" s="29">
        <v>36.992</v>
      </c>
      <c r="N107" s="27">
        <v>0.0</v>
      </c>
      <c r="O107" s="27">
        <v>41.0</v>
      </c>
      <c r="P107" s="31">
        <v>22546.1</v>
      </c>
      <c r="Q107" s="31" t="str">
        <f t="shared" si="1"/>
        <v/>
      </c>
      <c r="R107" s="39">
        <v>28860.0</v>
      </c>
      <c r="S107" s="33">
        <v>339.62138</v>
      </c>
      <c r="T107" s="27">
        <v>306.91975</v>
      </c>
      <c r="U107" s="123"/>
    </row>
    <row r="108">
      <c r="A108" s="27">
        <v>106.0</v>
      </c>
      <c r="B108" s="27" t="s">
        <v>26</v>
      </c>
      <c r="C108" s="27" t="s">
        <v>27</v>
      </c>
      <c r="D108" s="27" t="s">
        <v>27</v>
      </c>
      <c r="E108" s="27" t="s">
        <v>28</v>
      </c>
      <c r="F108" s="27">
        <v>64.0</v>
      </c>
      <c r="G108" s="27" t="s">
        <v>53</v>
      </c>
      <c r="H108" s="27"/>
      <c r="I108" s="27" t="s">
        <v>30</v>
      </c>
      <c r="J108" s="27">
        <v>1.0</v>
      </c>
      <c r="K108" s="27" t="s">
        <v>48</v>
      </c>
      <c r="L108" s="29">
        <v>293.475</v>
      </c>
      <c r="M108" s="29">
        <v>106.402</v>
      </c>
      <c r="N108" s="27">
        <v>0.0</v>
      </c>
      <c r="O108" s="27">
        <v>193.0</v>
      </c>
      <c r="P108" s="31">
        <v>32856.84</v>
      </c>
      <c r="Q108" s="31" t="str">
        <f t="shared" si="1"/>
        <v/>
      </c>
      <c r="R108" s="31">
        <v>40860.0</v>
      </c>
      <c r="S108" s="33">
        <v>360.58194</v>
      </c>
      <c r="T108" s="27">
        <v>314.91711</v>
      </c>
      <c r="U108" s="123"/>
    </row>
    <row r="109">
      <c r="A109" s="27">
        <v>107.0</v>
      </c>
      <c r="B109" s="27" t="s">
        <v>26</v>
      </c>
      <c r="C109" s="27" t="s">
        <v>27</v>
      </c>
      <c r="D109" s="27" t="s">
        <v>27</v>
      </c>
      <c r="E109" s="27" t="s">
        <v>28</v>
      </c>
      <c r="F109" s="27">
        <v>64.0</v>
      </c>
      <c r="G109" s="27" t="s">
        <v>53</v>
      </c>
      <c r="H109" s="27"/>
      <c r="I109" s="27" t="s">
        <v>30</v>
      </c>
      <c r="J109" s="27">
        <v>1.0</v>
      </c>
      <c r="K109" s="27" t="s">
        <v>49</v>
      </c>
      <c r="L109" s="29">
        <v>569.417</v>
      </c>
      <c r="M109" s="29">
        <v>172.896</v>
      </c>
      <c r="N109" s="27">
        <v>0.0</v>
      </c>
      <c r="O109" s="27">
        <v>169.0</v>
      </c>
      <c r="P109" s="31">
        <v>63277.030000000006</v>
      </c>
      <c r="Q109" s="31" t="str">
        <f t="shared" si="1"/>
        <v/>
      </c>
      <c r="R109" s="39">
        <v>73880.0</v>
      </c>
      <c r="S109" s="33">
        <v>385.94482</v>
      </c>
      <c r="T109" s="27">
        <v>307.63595</v>
      </c>
      <c r="U109" s="123"/>
    </row>
    <row r="110">
      <c r="A110" s="27">
        <v>108.0</v>
      </c>
      <c r="B110" s="27" t="s">
        <v>26</v>
      </c>
      <c r="C110" s="27" t="s">
        <v>27</v>
      </c>
      <c r="D110" s="27" t="s">
        <v>27</v>
      </c>
      <c r="E110" s="27" t="s">
        <v>28</v>
      </c>
      <c r="F110" s="27">
        <v>64.0</v>
      </c>
      <c r="G110" s="27" t="s">
        <v>53</v>
      </c>
      <c r="H110" s="27"/>
      <c r="I110" s="27" t="s">
        <v>30</v>
      </c>
      <c r="J110" s="27">
        <v>1.0</v>
      </c>
      <c r="K110" s="27" t="s">
        <v>50</v>
      </c>
      <c r="L110" s="29">
        <v>433.544</v>
      </c>
      <c r="M110" s="29">
        <v>143.394</v>
      </c>
      <c r="N110" s="27">
        <v>0.0</v>
      </c>
      <c r="O110" s="27">
        <v>251.0</v>
      </c>
      <c r="P110" s="31">
        <v>19102.45</v>
      </c>
      <c r="Q110" s="31" t="str">
        <f t="shared" si="1"/>
        <v/>
      </c>
      <c r="R110" s="39">
        <v>28740.0</v>
      </c>
      <c r="S110" s="33">
        <v>345.07202</v>
      </c>
      <c r="T110" s="27">
        <v>311.21525</v>
      </c>
      <c r="U110" s="123"/>
    </row>
    <row r="111">
      <c r="A111" s="27">
        <v>109.0</v>
      </c>
      <c r="B111" s="27" t="s">
        <v>26</v>
      </c>
      <c r="C111" s="27" t="s">
        <v>27</v>
      </c>
      <c r="D111" s="27" t="s">
        <v>27</v>
      </c>
      <c r="E111" s="27" t="s">
        <v>28</v>
      </c>
      <c r="F111" s="27">
        <v>64.0</v>
      </c>
      <c r="G111" s="27" t="s">
        <v>53</v>
      </c>
      <c r="H111" s="27"/>
      <c r="I111" s="27" t="s">
        <v>30</v>
      </c>
      <c r="J111" s="27">
        <v>1.0</v>
      </c>
      <c r="K111" s="27" t="s">
        <v>51</v>
      </c>
      <c r="L111" s="29">
        <v>1379.702</v>
      </c>
      <c r="M111" s="29">
        <v>780.462</v>
      </c>
      <c r="N111" s="27">
        <v>860.0</v>
      </c>
      <c r="O111" s="27">
        <v>1561.0</v>
      </c>
      <c r="P111" s="31">
        <v>3981034.57</v>
      </c>
      <c r="Q111" s="31" t="str">
        <f t="shared" si="1"/>
        <v/>
      </c>
      <c r="R111" s="39">
        <v>3924470.0</v>
      </c>
      <c r="S111" s="33">
        <v>4368.926283</v>
      </c>
      <c r="T111" s="27">
        <v>343.56085</v>
      </c>
      <c r="U111" s="123"/>
    </row>
    <row r="112">
      <c r="A112" s="27">
        <v>110.0</v>
      </c>
      <c r="B112" s="27" t="s">
        <v>26</v>
      </c>
      <c r="C112" s="27" t="s">
        <v>27</v>
      </c>
      <c r="D112" s="27" t="s">
        <v>27</v>
      </c>
      <c r="E112" s="27" t="s">
        <v>28</v>
      </c>
      <c r="F112" s="27">
        <v>64.0</v>
      </c>
      <c r="G112" s="27" t="s">
        <v>53</v>
      </c>
      <c r="H112" s="27"/>
      <c r="I112" s="27" t="s">
        <v>30</v>
      </c>
      <c r="J112" s="27">
        <v>1.0</v>
      </c>
      <c r="K112" s="27" t="s">
        <v>52</v>
      </c>
      <c r="L112" s="31"/>
      <c r="M112" s="31"/>
      <c r="N112" s="37"/>
      <c r="O112" s="37"/>
      <c r="P112" s="31"/>
      <c r="Q112" s="31" t="str">
        <f t="shared" si="1"/>
        <v/>
      </c>
      <c r="R112" s="31"/>
      <c r="S112" s="27"/>
      <c r="T112" s="37"/>
      <c r="U112" s="123"/>
    </row>
    <row r="113">
      <c r="A113" s="27">
        <v>111.0</v>
      </c>
      <c r="B113" s="27" t="s">
        <v>26</v>
      </c>
      <c r="C113" s="27" t="s">
        <v>27</v>
      </c>
      <c r="D113" s="27" t="s">
        <v>27</v>
      </c>
      <c r="E113" s="27" t="s">
        <v>28</v>
      </c>
      <c r="F113" s="27">
        <v>64.0</v>
      </c>
      <c r="G113" s="27" t="s">
        <v>53</v>
      </c>
      <c r="H113" s="27"/>
      <c r="I113" s="27" t="s">
        <v>30</v>
      </c>
      <c r="J113" s="27">
        <v>2.0</v>
      </c>
      <c r="K113" s="27" t="s">
        <v>31</v>
      </c>
      <c r="L113" s="29">
        <v>478.475</v>
      </c>
      <c r="M113" s="29">
        <v>95.618</v>
      </c>
      <c r="N113" s="27">
        <v>0.0</v>
      </c>
      <c r="O113" s="27">
        <v>140.0</v>
      </c>
      <c r="P113" s="31">
        <v>60201.69</v>
      </c>
      <c r="Q113" s="31" t="str">
        <f t="shared" si="1"/>
        <v/>
      </c>
      <c r="R113" s="39">
        <v>77612.0</v>
      </c>
      <c r="S113" s="33">
        <v>478.06409</v>
      </c>
      <c r="T113" s="27">
        <v>401.54057</v>
      </c>
      <c r="U113" s="123"/>
    </row>
    <row r="114">
      <c r="A114" s="27">
        <v>112.0</v>
      </c>
      <c r="B114" s="27" t="s">
        <v>26</v>
      </c>
      <c r="C114" s="27" t="s">
        <v>27</v>
      </c>
      <c r="D114" s="27" t="s">
        <v>27</v>
      </c>
      <c r="E114" s="27" t="s">
        <v>28</v>
      </c>
      <c r="F114" s="27">
        <v>64.0</v>
      </c>
      <c r="G114" s="27" t="s">
        <v>53</v>
      </c>
      <c r="H114" s="27"/>
      <c r="I114" s="27" t="s">
        <v>30</v>
      </c>
      <c r="J114" s="27">
        <v>2.0</v>
      </c>
      <c r="K114" s="27" t="s">
        <v>32</v>
      </c>
      <c r="L114" s="29">
        <v>569.551</v>
      </c>
      <c r="M114" s="29">
        <v>238.12</v>
      </c>
      <c r="N114" s="27">
        <v>0.0</v>
      </c>
      <c r="O114" s="27">
        <v>282.0</v>
      </c>
      <c r="P114" s="31">
        <v>20861.69</v>
      </c>
      <c r="Q114" s="31" t="str">
        <f t="shared" si="1"/>
        <v/>
      </c>
      <c r="R114" s="39">
        <v>41708.0</v>
      </c>
      <c r="S114" s="33">
        <v>444.00808</v>
      </c>
      <c r="T114" s="27">
        <v>405.81334</v>
      </c>
      <c r="U114" s="123"/>
    </row>
    <row r="115">
      <c r="A115" s="27">
        <v>113.0</v>
      </c>
      <c r="B115" s="27" t="s">
        <v>26</v>
      </c>
      <c r="C115" s="27" t="s">
        <v>27</v>
      </c>
      <c r="D115" s="27" t="s">
        <v>27</v>
      </c>
      <c r="E115" s="27" t="s">
        <v>28</v>
      </c>
      <c r="F115" s="27">
        <v>64.0</v>
      </c>
      <c r="G115" s="27" t="s">
        <v>53</v>
      </c>
      <c r="H115" s="27"/>
      <c r="I115" s="27" t="s">
        <v>30</v>
      </c>
      <c r="J115" s="27">
        <v>2.0</v>
      </c>
      <c r="K115" s="27" t="s">
        <v>33</v>
      </c>
      <c r="L115" s="29">
        <v>449.394</v>
      </c>
      <c r="M115" s="29">
        <v>152.324</v>
      </c>
      <c r="N115" s="27">
        <v>0.0</v>
      </c>
      <c r="O115" s="27">
        <v>163.0</v>
      </c>
      <c r="P115" s="31">
        <v>23252.44</v>
      </c>
      <c r="Q115" s="31" t="str">
        <f t="shared" si="1"/>
        <v/>
      </c>
      <c r="R115" s="39">
        <v>35895.0</v>
      </c>
      <c r="S115" s="33">
        <v>443.79764</v>
      </c>
      <c r="T115" s="27">
        <v>406.8103</v>
      </c>
      <c r="U115" s="123"/>
    </row>
    <row r="116">
      <c r="A116" s="27">
        <v>114.0</v>
      </c>
      <c r="B116" s="27" t="s">
        <v>26</v>
      </c>
      <c r="C116" s="27" t="s">
        <v>27</v>
      </c>
      <c r="D116" s="27" t="s">
        <v>27</v>
      </c>
      <c r="E116" s="27" t="s">
        <v>28</v>
      </c>
      <c r="F116" s="27">
        <v>64.0</v>
      </c>
      <c r="G116" s="27" t="s">
        <v>53</v>
      </c>
      <c r="H116" s="27"/>
      <c r="I116" s="27" t="s">
        <v>30</v>
      </c>
      <c r="J116" s="27">
        <v>2.0</v>
      </c>
      <c r="K116" s="27" t="s">
        <v>34</v>
      </c>
      <c r="L116" s="29">
        <v>332.586</v>
      </c>
      <c r="M116" s="29">
        <v>136.996</v>
      </c>
      <c r="N116" s="27">
        <v>0.0</v>
      </c>
      <c r="O116" s="27">
        <v>165.0</v>
      </c>
      <c r="P116" s="31">
        <v>44664.560000000005</v>
      </c>
      <c r="Q116" s="31" t="str">
        <f t="shared" si="1"/>
        <v/>
      </c>
      <c r="R116" s="39">
        <v>57055.0</v>
      </c>
      <c r="S116" s="33">
        <v>465.27218</v>
      </c>
      <c r="T116" s="27">
        <v>407.94421</v>
      </c>
      <c r="U116" s="123"/>
    </row>
    <row r="117">
      <c r="A117" s="27">
        <v>115.0</v>
      </c>
      <c r="B117" s="27" t="s">
        <v>26</v>
      </c>
      <c r="C117" s="27" t="s">
        <v>27</v>
      </c>
      <c r="D117" s="27" t="s">
        <v>27</v>
      </c>
      <c r="E117" s="27" t="s">
        <v>28</v>
      </c>
      <c r="F117" s="27">
        <v>64.0</v>
      </c>
      <c r="G117" s="27" t="s">
        <v>53</v>
      </c>
      <c r="H117" s="27"/>
      <c r="I117" s="27" t="s">
        <v>30</v>
      </c>
      <c r="J117" s="27">
        <v>2.0</v>
      </c>
      <c r="K117" s="27" t="s">
        <v>35</v>
      </c>
      <c r="L117" s="29">
        <v>460.456</v>
      </c>
      <c r="M117" s="29">
        <v>177.474</v>
      </c>
      <c r="N117" s="27">
        <v>0.0</v>
      </c>
      <c r="O117" s="27">
        <v>166.0</v>
      </c>
      <c r="P117" s="31">
        <v>23721.98</v>
      </c>
      <c r="Q117" s="31" t="str">
        <f t="shared" si="1"/>
        <v/>
      </c>
      <c r="R117" s="39">
        <v>34880.0</v>
      </c>
      <c r="S117" s="33">
        <v>470.18386</v>
      </c>
      <c r="T117" s="27">
        <v>432.41025</v>
      </c>
      <c r="U117" s="123"/>
    </row>
    <row r="118">
      <c r="A118" s="27">
        <v>116.0</v>
      </c>
      <c r="B118" s="27" t="s">
        <v>26</v>
      </c>
      <c r="C118" s="27" t="s">
        <v>27</v>
      </c>
      <c r="D118" s="27" t="s">
        <v>27</v>
      </c>
      <c r="E118" s="27" t="s">
        <v>28</v>
      </c>
      <c r="F118" s="27">
        <v>64.0</v>
      </c>
      <c r="G118" s="27" t="s">
        <v>53</v>
      </c>
      <c r="H118" s="27"/>
      <c r="I118" s="27" t="s">
        <v>30</v>
      </c>
      <c r="J118" s="27">
        <v>2.0</v>
      </c>
      <c r="K118" s="27" t="s">
        <v>36</v>
      </c>
      <c r="L118" s="29">
        <v>258.858</v>
      </c>
      <c r="M118" s="29">
        <v>52.321</v>
      </c>
      <c r="N118" s="27">
        <v>0.0</v>
      </c>
      <c r="O118" s="27">
        <v>44.0</v>
      </c>
      <c r="P118" s="31">
        <v>20136.62</v>
      </c>
      <c r="Q118" s="31" t="str">
        <f t="shared" si="1"/>
        <v/>
      </c>
      <c r="R118" s="39">
        <v>26873.0</v>
      </c>
      <c r="S118" s="33">
        <v>436.34434</v>
      </c>
      <c r="T118" s="27">
        <v>406.49831</v>
      </c>
      <c r="U118" s="123"/>
    </row>
    <row r="119">
      <c r="A119" s="27">
        <v>117.0</v>
      </c>
      <c r="B119" s="27" t="s">
        <v>26</v>
      </c>
      <c r="C119" s="27" t="s">
        <v>27</v>
      </c>
      <c r="D119" s="27" t="s">
        <v>27</v>
      </c>
      <c r="E119" s="27" t="s">
        <v>28</v>
      </c>
      <c r="F119" s="27">
        <v>64.0</v>
      </c>
      <c r="G119" s="27" t="s">
        <v>53</v>
      </c>
      <c r="H119" s="27"/>
      <c r="I119" s="27" t="s">
        <v>30</v>
      </c>
      <c r="J119" s="27">
        <v>2.0</v>
      </c>
      <c r="K119" s="27" t="s">
        <v>37</v>
      </c>
      <c r="L119" s="29">
        <v>700.561</v>
      </c>
      <c r="M119" s="29">
        <v>241.963</v>
      </c>
      <c r="N119" s="27">
        <v>0.0</v>
      </c>
      <c r="O119" s="27">
        <v>266.0</v>
      </c>
      <c r="P119" s="31">
        <v>60617.28</v>
      </c>
      <c r="Q119" s="31" t="str">
        <f t="shared" si="1"/>
        <v/>
      </c>
      <c r="R119" s="39">
        <v>77495.0</v>
      </c>
      <c r="S119" s="33">
        <v>487.77858</v>
      </c>
      <c r="T119" s="27">
        <v>408.68103</v>
      </c>
      <c r="U119" s="123"/>
    </row>
    <row r="120">
      <c r="A120" s="27">
        <v>118.0</v>
      </c>
      <c r="B120" s="27" t="s">
        <v>26</v>
      </c>
      <c r="C120" s="27" t="s">
        <v>27</v>
      </c>
      <c r="D120" s="27" t="s">
        <v>27</v>
      </c>
      <c r="E120" s="27" t="s">
        <v>28</v>
      </c>
      <c r="F120" s="27">
        <v>64.0</v>
      </c>
      <c r="G120" s="27" t="s">
        <v>53</v>
      </c>
      <c r="H120" s="27"/>
      <c r="I120" s="27" t="s">
        <v>30</v>
      </c>
      <c r="J120" s="27">
        <v>2.0</v>
      </c>
      <c r="K120" s="27" t="s">
        <v>38</v>
      </c>
      <c r="L120" s="29">
        <v>446.71586</v>
      </c>
      <c r="M120" s="29">
        <v>212.584</v>
      </c>
      <c r="N120" s="27">
        <v>0.0</v>
      </c>
      <c r="O120" s="27">
        <v>238.0</v>
      </c>
      <c r="P120" s="31">
        <v>23492.32</v>
      </c>
      <c r="Q120" s="31" t="str">
        <f t="shared" si="1"/>
        <v/>
      </c>
      <c r="R120" s="39">
        <v>39357.0</v>
      </c>
      <c r="S120" s="40">
        <v>446.71586</v>
      </c>
      <c r="T120" s="40">
        <v>404.71087</v>
      </c>
      <c r="U120" s="123"/>
    </row>
    <row r="121">
      <c r="A121" s="27">
        <v>119.0</v>
      </c>
      <c r="B121" s="27" t="s">
        <v>26</v>
      </c>
      <c r="C121" s="27" t="s">
        <v>27</v>
      </c>
      <c r="D121" s="27" t="s">
        <v>27</v>
      </c>
      <c r="E121" s="27" t="s">
        <v>28</v>
      </c>
      <c r="F121" s="27">
        <v>64.0</v>
      </c>
      <c r="G121" s="27" t="s">
        <v>53</v>
      </c>
      <c r="H121" s="27"/>
      <c r="I121" s="27" t="s">
        <v>30</v>
      </c>
      <c r="J121" s="27">
        <v>2.0</v>
      </c>
      <c r="K121" s="27" t="s">
        <v>39</v>
      </c>
      <c r="L121" s="29">
        <v>410.093</v>
      </c>
      <c r="M121" s="29">
        <v>153.668</v>
      </c>
      <c r="N121" s="27">
        <v>0.0</v>
      </c>
      <c r="O121" s="27">
        <v>162.0</v>
      </c>
      <c r="P121" s="31">
        <v>144703.81</v>
      </c>
      <c r="Q121" s="31" t="str">
        <f t="shared" si="1"/>
        <v/>
      </c>
      <c r="R121" s="39">
        <v>151911.0</v>
      </c>
      <c r="S121" s="33">
        <v>568.55307</v>
      </c>
      <c r="T121" s="27">
        <v>409.36165</v>
      </c>
      <c r="U121" s="123"/>
    </row>
    <row r="122">
      <c r="A122" s="27">
        <v>120.0</v>
      </c>
      <c r="B122" s="27" t="s">
        <v>26</v>
      </c>
      <c r="C122" s="27" t="s">
        <v>27</v>
      </c>
      <c r="D122" s="27" t="s">
        <v>27</v>
      </c>
      <c r="E122" s="27" t="s">
        <v>28</v>
      </c>
      <c r="F122" s="27">
        <v>64.0</v>
      </c>
      <c r="G122" s="27" t="s">
        <v>53</v>
      </c>
      <c r="H122" s="27"/>
      <c r="I122" s="27" t="s">
        <v>30</v>
      </c>
      <c r="J122" s="27">
        <v>2.0</v>
      </c>
      <c r="K122" s="27" t="s">
        <v>40</v>
      </c>
      <c r="L122" s="29">
        <v>536.176</v>
      </c>
      <c r="M122" s="29">
        <v>214.66</v>
      </c>
      <c r="N122" s="27">
        <v>0.0</v>
      </c>
      <c r="O122" s="27">
        <v>279.0</v>
      </c>
      <c r="P122" s="31">
        <v>50192.28</v>
      </c>
      <c r="Q122" s="31" t="str">
        <f t="shared" si="1"/>
        <v/>
      </c>
      <c r="R122" s="39">
        <v>60746.0</v>
      </c>
      <c r="S122" s="33">
        <v>474.87109</v>
      </c>
      <c r="T122" s="27">
        <v>407.83907</v>
      </c>
      <c r="U122" s="123"/>
    </row>
    <row r="123">
      <c r="A123" s="27">
        <v>121.0</v>
      </c>
      <c r="B123" s="27" t="s">
        <v>26</v>
      </c>
      <c r="C123" s="27" t="s">
        <v>27</v>
      </c>
      <c r="D123" s="27" t="s">
        <v>27</v>
      </c>
      <c r="E123" s="27" t="s">
        <v>28</v>
      </c>
      <c r="F123" s="27">
        <v>64.0</v>
      </c>
      <c r="G123" s="27" t="s">
        <v>53</v>
      </c>
      <c r="H123" s="27"/>
      <c r="I123" s="27" t="s">
        <v>30</v>
      </c>
      <c r="J123" s="27">
        <v>2.0</v>
      </c>
      <c r="K123" s="27" t="s">
        <v>41</v>
      </c>
      <c r="L123" s="31"/>
      <c r="M123" s="31"/>
      <c r="N123" s="37"/>
      <c r="O123" s="37"/>
      <c r="P123" s="31"/>
      <c r="Q123" s="31" t="str">
        <f t="shared" si="1"/>
        <v/>
      </c>
      <c r="R123" s="32"/>
      <c r="S123" s="33"/>
      <c r="T123" s="37"/>
      <c r="U123" s="123"/>
    </row>
    <row r="124">
      <c r="A124" s="27">
        <v>122.0</v>
      </c>
      <c r="B124" s="27" t="s">
        <v>26</v>
      </c>
      <c r="C124" s="27" t="s">
        <v>27</v>
      </c>
      <c r="D124" s="27" t="s">
        <v>27</v>
      </c>
      <c r="E124" s="27" t="s">
        <v>28</v>
      </c>
      <c r="F124" s="27">
        <v>64.0</v>
      </c>
      <c r="G124" s="27" t="s">
        <v>53</v>
      </c>
      <c r="H124" s="27"/>
      <c r="I124" s="27" t="s">
        <v>30</v>
      </c>
      <c r="J124" s="27">
        <v>2.0</v>
      </c>
      <c r="K124" s="27" t="s">
        <v>42</v>
      </c>
      <c r="L124" s="29">
        <v>356.938</v>
      </c>
      <c r="M124" s="29">
        <v>89.6</v>
      </c>
      <c r="N124" s="27">
        <v>0.0</v>
      </c>
      <c r="O124" s="27">
        <v>114.0</v>
      </c>
      <c r="P124" s="31">
        <v>62285.649999999994</v>
      </c>
      <c r="Q124" s="31" t="str">
        <f t="shared" si="1"/>
        <v/>
      </c>
      <c r="R124" s="39">
        <v>69699.0</v>
      </c>
      <c r="S124" s="33">
        <v>478.55144</v>
      </c>
      <c r="T124" s="27">
        <v>404.07934</v>
      </c>
      <c r="U124" s="123"/>
    </row>
    <row r="125">
      <c r="A125" s="27">
        <v>123.0</v>
      </c>
      <c r="B125" s="27" t="s">
        <v>26</v>
      </c>
      <c r="C125" s="27" t="s">
        <v>27</v>
      </c>
      <c r="D125" s="27" t="s">
        <v>27</v>
      </c>
      <c r="E125" s="27" t="s">
        <v>28</v>
      </c>
      <c r="F125" s="27">
        <v>64.0</v>
      </c>
      <c r="G125" s="27" t="s">
        <v>53</v>
      </c>
      <c r="H125" s="27"/>
      <c r="I125" s="27" t="s">
        <v>30</v>
      </c>
      <c r="J125" s="27">
        <v>2.0</v>
      </c>
      <c r="K125" s="27" t="s">
        <v>43</v>
      </c>
      <c r="L125" s="29">
        <v>149.667</v>
      </c>
      <c r="M125" s="29">
        <v>59.971</v>
      </c>
      <c r="N125" s="27">
        <v>0.0</v>
      </c>
      <c r="O125" s="27">
        <v>71.0</v>
      </c>
      <c r="P125" s="31">
        <v>475069.48</v>
      </c>
      <c r="Q125" s="31" t="str">
        <f t="shared" si="1"/>
        <v/>
      </c>
      <c r="R125" s="39">
        <v>467763.0</v>
      </c>
      <c r="S125" s="33">
        <v>896.72506</v>
      </c>
      <c r="T125" s="27">
        <v>412.04531</v>
      </c>
      <c r="U125" s="123"/>
    </row>
    <row r="126">
      <c r="A126" s="27">
        <v>124.0</v>
      </c>
      <c r="B126" s="27" t="s">
        <v>26</v>
      </c>
      <c r="C126" s="27" t="s">
        <v>27</v>
      </c>
      <c r="D126" s="27" t="s">
        <v>27</v>
      </c>
      <c r="E126" s="27" t="s">
        <v>28</v>
      </c>
      <c r="F126" s="27">
        <v>64.0</v>
      </c>
      <c r="G126" s="27" t="s">
        <v>53</v>
      </c>
      <c r="H126" s="27"/>
      <c r="I126" s="27" t="s">
        <v>30</v>
      </c>
      <c r="J126" s="27">
        <v>2.0</v>
      </c>
      <c r="K126" s="27" t="s">
        <v>44</v>
      </c>
      <c r="L126" s="29">
        <v>408.746</v>
      </c>
      <c r="M126" s="29">
        <v>102.24</v>
      </c>
      <c r="N126" s="27">
        <v>0.0</v>
      </c>
      <c r="O126" s="27">
        <v>72.0</v>
      </c>
      <c r="P126" s="31">
        <v>14466.13</v>
      </c>
      <c r="Q126" s="31" t="str">
        <f t="shared" si="1"/>
        <v/>
      </c>
      <c r="R126" s="39">
        <v>21802.0</v>
      </c>
      <c r="S126" s="33">
        <v>439.51479</v>
      </c>
      <c r="T126" s="27">
        <v>412.95231</v>
      </c>
      <c r="U126" s="123"/>
    </row>
    <row r="127">
      <c r="A127" s="27">
        <v>125.0</v>
      </c>
      <c r="B127" s="27" t="s">
        <v>26</v>
      </c>
      <c r="C127" s="27" t="s">
        <v>27</v>
      </c>
      <c r="D127" s="27" t="s">
        <v>27</v>
      </c>
      <c r="E127" s="27" t="s">
        <v>28</v>
      </c>
      <c r="F127" s="27">
        <v>64.0</v>
      </c>
      <c r="G127" s="27" t="s">
        <v>53</v>
      </c>
      <c r="H127" s="27"/>
      <c r="I127" s="27" t="s">
        <v>30</v>
      </c>
      <c r="J127" s="27">
        <v>2.0</v>
      </c>
      <c r="K127" s="27" t="s">
        <v>45</v>
      </c>
      <c r="L127" s="29">
        <v>292.353</v>
      </c>
      <c r="M127" s="29">
        <v>79.297</v>
      </c>
      <c r="N127" s="27">
        <v>0.0</v>
      </c>
      <c r="O127" s="27">
        <v>104.0</v>
      </c>
      <c r="P127" s="31">
        <v>13867.46</v>
      </c>
      <c r="Q127" s="31" t="str">
        <f t="shared" si="1"/>
        <v/>
      </c>
      <c r="R127" s="31">
        <v>20228.0</v>
      </c>
      <c r="S127" s="27">
        <v>432.93664</v>
      </c>
      <c r="T127" s="27">
        <v>407.95636</v>
      </c>
      <c r="U127" s="123"/>
    </row>
    <row r="128">
      <c r="A128" s="27">
        <v>126.0</v>
      </c>
      <c r="B128" s="27" t="s">
        <v>26</v>
      </c>
      <c r="C128" s="27" t="s">
        <v>27</v>
      </c>
      <c r="D128" s="27" t="s">
        <v>27</v>
      </c>
      <c r="E128" s="27" t="s">
        <v>28</v>
      </c>
      <c r="F128" s="27">
        <v>64.0</v>
      </c>
      <c r="G128" s="27" t="s">
        <v>53</v>
      </c>
      <c r="H128" s="27"/>
      <c r="I128" s="27" t="s">
        <v>30</v>
      </c>
      <c r="J128" s="27">
        <v>2.0</v>
      </c>
      <c r="K128" s="27" t="s">
        <v>46</v>
      </c>
      <c r="L128" s="29">
        <v>575.054</v>
      </c>
      <c r="M128" s="29">
        <v>229.763</v>
      </c>
      <c r="N128" s="27">
        <v>0.0</v>
      </c>
      <c r="O128" s="27">
        <v>329.0</v>
      </c>
      <c r="P128" s="31">
        <v>93674.62999999999</v>
      </c>
      <c r="Q128" s="31" t="str">
        <f t="shared" si="1"/>
        <v/>
      </c>
      <c r="R128" s="39">
        <v>108330.0</v>
      </c>
      <c r="S128" s="33">
        <v>523.95039</v>
      </c>
      <c r="T128" s="27">
        <v>412.05778</v>
      </c>
      <c r="U128" s="123"/>
    </row>
    <row r="129">
      <c r="A129" s="27">
        <v>127.0</v>
      </c>
      <c r="B129" s="27" t="s">
        <v>26</v>
      </c>
      <c r="C129" s="27" t="s">
        <v>27</v>
      </c>
      <c r="D129" s="27" t="s">
        <v>27</v>
      </c>
      <c r="E129" s="27" t="s">
        <v>28</v>
      </c>
      <c r="F129" s="27">
        <v>64.0</v>
      </c>
      <c r="G129" s="27" t="s">
        <v>53</v>
      </c>
      <c r="H129" s="27"/>
      <c r="I129" s="27" t="s">
        <v>30</v>
      </c>
      <c r="J129" s="27">
        <v>2.0</v>
      </c>
      <c r="K129" s="27" t="s">
        <v>47</v>
      </c>
      <c r="L129" s="29">
        <v>357.703</v>
      </c>
      <c r="M129" s="29">
        <v>48.864</v>
      </c>
      <c r="N129" s="27">
        <v>0.0</v>
      </c>
      <c r="O129" s="27">
        <v>41.0</v>
      </c>
      <c r="P129" s="31">
        <v>48980.04</v>
      </c>
      <c r="Q129" s="31" t="str">
        <f t="shared" si="1"/>
        <v/>
      </c>
      <c r="R129" s="39">
        <v>56097.0</v>
      </c>
      <c r="S129" s="33">
        <v>463.94231</v>
      </c>
      <c r="T129" s="27">
        <v>404.07546</v>
      </c>
      <c r="U129" s="123"/>
    </row>
    <row r="130">
      <c r="A130" s="27">
        <v>128.0</v>
      </c>
      <c r="B130" s="27" t="s">
        <v>26</v>
      </c>
      <c r="C130" s="27" t="s">
        <v>27</v>
      </c>
      <c r="D130" s="27" t="s">
        <v>27</v>
      </c>
      <c r="E130" s="27" t="s">
        <v>28</v>
      </c>
      <c r="F130" s="27">
        <v>64.0</v>
      </c>
      <c r="G130" s="27" t="s">
        <v>53</v>
      </c>
      <c r="H130" s="27"/>
      <c r="I130" s="27" t="s">
        <v>30</v>
      </c>
      <c r="J130" s="27">
        <v>2.0</v>
      </c>
      <c r="K130" s="27" t="s">
        <v>48</v>
      </c>
      <c r="L130" s="29">
        <v>418.603</v>
      </c>
      <c r="M130" s="29">
        <v>177.828</v>
      </c>
      <c r="N130" s="27">
        <v>0.0</v>
      </c>
      <c r="O130" s="27">
        <v>192.0</v>
      </c>
      <c r="P130" s="31">
        <v>76291.09</v>
      </c>
      <c r="Q130" s="31" t="str">
        <f t="shared" si="1"/>
        <v/>
      </c>
      <c r="R130" s="39">
        <v>85513.0</v>
      </c>
      <c r="S130" s="33">
        <v>492.49399</v>
      </c>
      <c r="T130" s="27">
        <v>401.63044</v>
      </c>
      <c r="U130" s="123"/>
    </row>
    <row r="131">
      <c r="A131" s="27">
        <v>129.0</v>
      </c>
      <c r="B131" s="27" t="s">
        <v>26</v>
      </c>
      <c r="C131" s="27" t="s">
        <v>27</v>
      </c>
      <c r="D131" s="27" t="s">
        <v>27</v>
      </c>
      <c r="E131" s="27" t="s">
        <v>28</v>
      </c>
      <c r="F131" s="27">
        <v>64.0</v>
      </c>
      <c r="G131" s="27" t="s">
        <v>53</v>
      </c>
      <c r="H131" s="27"/>
      <c r="I131" s="27" t="s">
        <v>30</v>
      </c>
      <c r="J131" s="27">
        <v>2.0</v>
      </c>
      <c r="K131" s="27" t="s">
        <v>49</v>
      </c>
      <c r="L131" s="29">
        <v>810.639</v>
      </c>
      <c r="M131" s="29">
        <v>241.254</v>
      </c>
      <c r="N131" s="27">
        <v>0.0</v>
      </c>
      <c r="O131" s="27">
        <v>169.0</v>
      </c>
      <c r="P131" s="31">
        <v>127731.17000000001</v>
      </c>
      <c r="Q131" s="31" t="str">
        <f t="shared" si="1"/>
        <v/>
      </c>
      <c r="R131" s="39">
        <v>142993.0</v>
      </c>
      <c r="S131" s="33">
        <v>549.73981</v>
      </c>
      <c r="T131" s="27">
        <v>404.91727</v>
      </c>
      <c r="U131" s="123"/>
    </row>
    <row r="132">
      <c r="A132" s="27">
        <v>130.0</v>
      </c>
      <c r="B132" s="27" t="s">
        <v>26</v>
      </c>
      <c r="C132" s="27" t="s">
        <v>27</v>
      </c>
      <c r="D132" s="27" t="s">
        <v>27</v>
      </c>
      <c r="E132" s="27" t="s">
        <v>28</v>
      </c>
      <c r="F132" s="27">
        <v>64.0</v>
      </c>
      <c r="G132" s="27" t="s">
        <v>53</v>
      </c>
      <c r="H132" s="27"/>
      <c r="I132" s="27" t="s">
        <v>30</v>
      </c>
      <c r="J132" s="27">
        <v>2.0</v>
      </c>
      <c r="K132" s="27" t="s">
        <v>50</v>
      </c>
      <c r="L132" s="29">
        <v>602.256</v>
      </c>
      <c r="M132" s="29">
        <v>216.803</v>
      </c>
      <c r="N132" s="27">
        <v>0.0</v>
      </c>
      <c r="O132" s="27">
        <v>248.0</v>
      </c>
      <c r="P132" s="31">
        <v>37065.56</v>
      </c>
      <c r="Q132" s="31" t="str">
        <f t="shared" si="1"/>
        <v/>
      </c>
      <c r="R132" s="39">
        <v>48639.0</v>
      </c>
      <c r="S132" s="33">
        <v>458.33633</v>
      </c>
      <c r="T132" s="27">
        <v>404.38321</v>
      </c>
      <c r="U132" s="123"/>
    </row>
    <row r="133">
      <c r="A133" s="27">
        <v>131.0</v>
      </c>
      <c r="B133" s="27" t="s">
        <v>26</v>
      </c>
      <c r="C133" s="27" t="s">
        <v>27</v>
      </c>
      <c r="D133" s="27" t="s">
        <v>27</v>
      </c>
      <c r="E133" s="27" t="s">
        <v>28</v>
      </c>
      <c r="F133" s="27">
        <v>64.0</v>
      </c>
      <c r="G133" s="27" t="s">
        <v>53</v>
      </c>
      <c r="H133" s="27"/>
      <c r="I133" s="27" t="s">
        <v>30</v>
      </c>
      <c r="J133" s="27">
        <v>2.0</v>
      </c>
      <c r="K133" s="27" t="s">
        <v>51</v>
      </c>
      <c r="L133" s="29">
        <v>10584.37</v>
      </c>
      <c r="M133" s="29">
        <v>1289.377</v>
      </c>
      <c r="N133" s="27">
        <v>453769.0</v>
      </c>
      <c r="O133" s="27">
        <v>1565.0</v>
      </c>
      <c r="P133" s="31">
        <v>4.9290497868E7</v>
      </c>
      <c r="Q133" s="31" t="str">
        <f t="shared" si="1"/>
        <v/>
      </c>
      <c r="R133" s="39">
        <v>4.8236986E7</v>
      </c>
      <c r="S133" s="33">
        <v>50821.774621</v>
      </c>
      <c r="T133" s="27">
        <v>424.166076</v>
      </c>
      <c r="U133" s="123"/>
    </row>
    <row r="134">
      <c r="A134" s="27">
        <v>132.0</v>
      </c>
      <c r="B134" s="27" t="s">
        <v>26</v>
      </c>
      <c r="C134" s="27" t="s">
        <v>27</v>
      </c>
      <c r="D134" s="27" t="s">
        <v>27</v>
      </c>
      <c r="E134" s="27" t="s">
        <v>28</v>
      </c>
      <c r="F134" s="27">
        <v>64.0</v>
      </c>
      <c r="G134" s="27" t="s">
        <v>53</v>
      </c>
      <c r="H134" s="27"/>
      <c r="I134" s="27" t="s">
        <v>30</v>
      </c>
      <c r="J134" s="27">
        <v>2.0</v>
      </c>
      <c r="K134" s="27" t="s">
        <v>52</v>
      </c>
      <c r="L134" s="31"/>
      <c r="M134" s="31"/>
      <c r="N134" s="37"/>
      <c r="O134" s="37"/>
      <c r="P134" s="31"/>
      <c r="Q134" s="31" t="str">
        <f t="shared" si="1"/>
        <v/>
      </c>
      <c r="R134" s="31"/>
      <c r="S134" s="27"/>
      <c r="T134" s="37"/>
      <c r="U134" s="123"/>
    </row>
    <row r="135">
      <c r="A135" s="27">
        <v>133.0</v>
      </c>
      <c r="B135" s="27" t="s">
        <v>26</v>
      </c>
      <c r="C135" s="27" t="s">
        <v>27</v>
      </c>
      <c r="D135" s="27" t="s">
        <v>27</v>
      </c>
      <c r="E135" s="27" t="s">
        <v>28</v>
      </c>
      <c r="F135" s="27">
        <v>64.0</v>
      </c>
      <c r="G135" s="27" t="s">
        <v>53</v>
      </c>
      <c r="H135" s="27"/>
      <c r="I135" s="27" t="s">
        <v>30</v>
      </c>
      <c r="J135" s="27">
        <v>4.0</v>
      </c>
      <c r="K135" s="27" t="s">
        <v>31</v>
      </c>
      <c r="L135" s="29">
        <v>482.401</v>
      </c>
      <c r="M135" s="29">
        <v>95.968</v>
      </c>
      <c r="N135" s="27">
        <v>121.0</v>
      </c>
      <c r="O135" s="27">
        <v>140.0</v>
      </c>
      <c r="P135" s="31">
        <v>121985.70999999999</v>
      </c>
      <c r="Q135" s="31" t="str">
        <f t="shared" si="1"/>
        <v/>
      </c>
      <c r="R135" s="39">
        <v>142538.0</v>
      </c>
      <c r="S135" s="33">
        <v>563.81674</v>
      </c>
      <c r="T135" s="27">
        <v>411.97393</v>
      </c>
      <c r="U135" s="123"/>
    </row>
    <row r="136">
      <c r="A136" s="27">
        <v>134.0</v>
      </c>
      <c r="B136" s="27" t="s">
        <v>26</v>
      </c>
      <c r="C136" s="27" t="s">
        <v>27</v>
      </c>
      <c r="D136" s="27" t="s">
        <v>27</v>
      </c>
      <c r="E136" s="27" t="s">
        <v>28</v>
      </c>
      <c r="F136" s="27">
        <v>64.0</v>
      </c>
      <c r="G136" s="27" t="s">
        <v>53</v>
      </c>
      <c r="H136" s="27"/>
      <c r="I136" s="27" t="s">
        <v>30</v>
      </c>
      <c r="J136" s="27">
        <v>4.0</v>
      </c>
      <c r="K136" s="27" t="s">
        <v>32</v>
      </c>
      <c r="L136" s="29">
        <v>582.144</v>
      </c>
      <c r="M136" s="29">
        <v>268.992</v>
      </c>
      <c r="N136" s="27">
        <v>44.0</v>
      </c>
      <c r="O136" s="27">
        <v>295.0</v>
      </c>
      <c r="P136" s="31">
        <v>43220.49</v>
      </c>
      <c r="Q136" s="31" t="str">
        <f t="shared" si="1"/>
        <v/>
      </c>
      <c r="R136" s="39">
        <v>65959.0</v>
      </c>
      <c r="S136" s="33">
        <v>485.16036</v>
      </c>
      <c r="T136" s="27">
        <v>424.2178</v>
      </c>
      <c r="U136" s="123"/>
    </row>
    <row r="137">
      <c r="A137" s="27">
        <v>135.0</v>
      </c>
      <c r="B137" s="27" t="s">
        <v>26</v>
      </c>
      <c r="C137" s="27" t="s">
        <v>27</v>
      </c>
      <c r="D137" s="27" t="s">
        <v>27</v>
      </c>
      <c r="E137" s="27" t="s">
        <v>28</v>
      </c>
      <c r="F137" s="27">
        <v>64.0</v>
      </c>
      <c r="G137" s="27" t="s">
        <v>53</v>
      </c>
      <c r="H137" s="27"/>
      <c r="I137" s="27" t="s">
        <v>30</v>
      </c>
      <c r="J137" s="27">
        <v>4.0</v>
      </c>
      <c r="K137" s="27" t="s">
        <v>33</v>
      </c>
      <c r="L137" s="29">
        <v>478.721</v>
      </c>
      <c r="M137" s="29">
        <v>159.169</v>
      </c>
      <c r="N137" s="27">
        <v>75.0</v>
      </c>
      <c r="O137" s="27">
        <v>165.0</v>
      </c>
      <c r="P137" s="31">
        <v>55801.76</v>
      </c>
      <c r="Q137" s="31" t="str">
        <f t="shared" si="1"/>
        <v/>
      </c>
      <c r="R137" s="39">
        <v>53739.0</v>
      </c>
      <c r="S137" s="33">
        <v>491.95736</v>
      </c>
      <c r="T137" s="27">
        <v>422.3246</v>
      </c>
      <c r="U137" s="123"/>
    </row>
    <row r="138">
      <c r="A138" s="27">
        <v>136.0</v>
      </c>
      <c r="B138" s="27" t="s">
        <v>26</v>
      </c>
      <c r="C138" s="27" t="s">
        <v>27</v>
      </c>
      <c r="D138" s="27" t="s">
        <v>27</v>
      </c>
      <c r="E138" s="27" t="s">
        <v>28</v>
      </c>
      <c r="F138" s="27">
        <v>64.0</v>
      </c>
      <c r="G138" s="27" t="s">
        <v>53</v>
      </c>
      <c r="H138" s="27"/>
      <c r="I138" s="27" t="s">
        <v>30</v>
      </c>
      <c r="J138" s="27">
        <v>4.0</v>
      </c>
      <c r="K138" s="27" t="s">
        <v>34</v>
      </c>
      <c r="L138" s="29">
        <v>324.272</v>
      </c>
      <c r="M138" s="29">
        <v>138.918</v>
      </c>
      <c r="N138" s="27">
        <v>0.0</v>
      </c>
      <c r="O138" s="27">
        <v>165.0</v>
      </c>
      <c r="P138" s="31">
        <v>90099.63</v>
      </c>
      <c r="Q138" s="31" t="str">
        <f t="shared" si="1"/>
        <v/>
      </c>
      <c r="R138" s="39">
        <v>101535.0</v>
      </c>
      <c r="S138" s="33">
        <v>520.9117</v>
      </c>
      <c r="T138" s="27">
        <v>418.16927</v>
      </c>
      <c r="U138" s="123"/>
    </row>
    <row r="139">
      <c r="A139" s="27">
        <v>137.0</v>
      </c>
      <c r="B139" s="27" t="s">
        <v>26</v>
      </c>
      <c r="C139" s="27" t="s">
        <v>27</v>
      </c>
      <c r="D139" s="27" t="s">
        <v>27</v>
      </c>
      <c r="E139" s="27" t="s">
        <v>28</v>
      </c>
      <c r="F139" s="27">
        <v>64.0</v>
      </c>
      <c r="G139" s="27" t="s">
        <v>53</v>
      </c>
      <c r="H139" s="27"/>
      <c r="I139" s="27" t="s">
        <v>30</v>
      </c>
      <c r="J139" s="27">
        <v>4.0</v>
      </c>
      <c r="K139" s="27" t="s">
        <v>35</v>
      </c>
      <c r="L139" s="29">
        <v>460.308</v>
      </c>
      <c r="M139" s="29">
        <v>152.844</v>
      </c>
      <c r="N139" s="27">
        <v>21.0</v>
      </c>
      <c r="O139" s="27">
        <v>165.0</v>
      </c>
      <c r="P139" s="31">
        <v>60912.799999999996</v>
      </c>
      <c r="Q139" s="31" t="str">
        <f t="shared" si="1"/>
        <v/>
      </c>
      <c r="R139" s="39">
        <v>56259.0</v>
      </c>
      <c r="S139" s="33">
        <v>525.26909</v>
      </c>
      <c r="T139" s="27">
        <v>415.23226</v>
      </c>
      <c r="U139" s="123"/>
    </row>
    <row r="140">
      <c r="A140" s="27">
        <v>138.0</v>
      </c>
      <c r="B140" s="27" t="s">
        <v>26</v>
      </c>
      <c r="C140" s="27" t="s">
        <v>27</v>
      </c>
      <c r="D140" s="27" t="s">
        <v>27</v>
      </c>
      <c r="E140" s="27" t="s">
        <v>28</v>
      </c>
      <c r="F140" s="27">
        <v>64.0</v>
      </c>
      <c r="G140" s="27" t="s">
        <v>53</v>
      </c>
      <c r="H140" s="27"/>
      <c r="I140" s="27" t="s">
        <v>30</v>
      </c>
      <c r="J140" s="27">
        <v>4.0</v>
      </c>
      <c r="K140" s="27" t="s">
        <v>36</v>
      </c>
      <c r="L140" s="29">
        <v>257.805</v>
      </c>
      <c r="M140" s="29">
        <v>62.307</v>
      </c>
      <c r="N140" s="27">
        <v>28.0</v>
      </c>
      <c r="O140" s="27">
        <v>44.0</v>
      </c>
      <c r="P140" s="31">
        <v>48137.82</v>
      </c>
      <c r="Q140" s="31" t="str">
        <f t="shared" si="1"/>
        <v/>
      </c>
      <c r="R140" s="39">
        <v>44736.0</v>
      </c>
      <c r="S140" s="33">
        <v>475.67783</v>
      </c>
      <c r="T140" s="27">
        <v>417.78098</v>
      </c>
      <c r="U140" s="123"/>
    </row>
    <row r="141">
      <c r="A141" s="27">
        <v>139.0</v>
      </c>
      <c r="B141" s="27" t="s">
        <v>26</v>
      </c>
      <c r="C141" s="27" t="s">
        <v>27</v>
      </c>
      <c r="D141" s="27" t="s">
        <v>27</v>
      </c>
      <c r="E141" s="27" t="s">
        <v>28</v>
      </c>
      <c r="F141" s="27">
        <v>64.0</v>
      </c>
      <c r="G141" s="27" t="s">
        <v>53</v>
      </c>
      <c r="H141" s="27"/>
      <c r="I141" s="27" t="s">
        <v>30</v>
      </c>
      <c r="J141" s="27">
        <v>4.0</v>
      </c>
      <c r="K141" s="27" t="s">
        <v>37</v>
      </c>
      <c r="L141" s="29">
        <v>729.712</v>
      </c>
      <c r="M141" s="29">
        <v>311.369</v>
      </c>
      <c r="N141" s="27">
        <v>54.0</v>
      </c>
      <c r="O141" s="27">
        <v>266.0</v>
      </c>
      <c r="P141" s="31">
        <v>131356.43</v>
      </c>
      <c r="Q141" s="31" t="str">
        <f t="shared" si="1"/>
        <v/>
      </c>
      <c r="R141" s="39">
        <v>130717.99999999999</v>
      </c>
      <c r="S141" s="33">
        <v>567.86269</v>
      </c>
      <c r="T141" s="27">
        <v>417.85853</v>
      </c>
      <c r="U141" s="123"/>
    </row>
    <row r="142">
      <c r="A142" s="27">
        <v>140.0</v>
      </c>
      <c r="B142" s="27" t="s">
        <v>26</v>
      </c>
      <c r="C142" s="27" t="s">
        <v>27</v>
      </c>
      <c r="D142" s="27" t="s">
        <v>27</v>
      </c>
      <c r="E142" s="27" t="s">
        <v>28</v>
      </c>
      <c r="F142" s="27">
        <v>64.0</v>
      </c>
      <c r="G142" s="27" t="s">
        <v>53</v>
      </c>
      <c r="H142" s="27"/>
      <c r="I142" s="27" t="s">
        <v>30</v>
      </c>
      <c r="J142" s="27">
        <v>4.0</v>
      </c>
      <c r="K142" s="27" t="s">
        <v>38</v>
      </c>
      <c r="L142" s="29">
        <v>780.505</v>
      </c>
      <c r="M142" s="29">
        <v>244.073</v>
      </c>
      <c r="N142" s="27">
        <v>6.0</v>
      </c>
      <c r="O142" s="27">
        <v>238.0</v>
      </c>
      <c r="P142" s="31">
        <v>56489.469999999994</v>
      </c>
      <c r="Q142" s="31" t="str">
        <f t="shared" si="1"/>
        <v/>
      </c>
      <c r="R142" s="39">
        <v>57774.0</v>
      </c>
      <c r="S142" s="40">
        <v>490.69367</v>
      </c>
      <c r="T142" s="40">
        <v>415.71479</v>
      </c>
      <c r="U142" s="123"/>
    </row>
    <row r="143">
      <c r="A143" s="27">
        <v>141.0</v>
      </c>
      <c r="B143" s="27" t="s">
        <v>26</v>
      </c>
      <c r="C143" s="27" t="s">
        <v>27</v>
      </c>
      <c r="D143" s="27" t="s">
        <v>27</v>
      </c>
      <c r="E143" s="27" t="s">
        <v>28</v>
      </c>
      <c r="F143" s="27">
        <v>64.0</v>
      </c>
      <c r="G143" s="27" t="s">
        <v>53</v>
      </c>
      <c r="H143" s="27"/>
      <c r="I143" s="27" t="s">
        <v>30</v>
      </c>
      <c r="J143" s="27">
        <v>4.0</v>
      </c>
      <c r="K143" s="27" t="s">
        <v>39</v>
      </c>
      <c r="L143" s="29">
        <v>409.807</v>
      </c>
      <c r="M143" s="29">
        <v>160.132</v>
      </c>
      <c r="N143" s="27">
        <v>302.0</v>
      </c>
      <c r="O143" s="27">
        <v>157.0</v>
      </c>
      <c r="P143" s="31">
        <v>303118.24</v>
      </c>
      <c r="Q143" s="31" t="str">
        <f t="shared" si="1"/>
        <v/>
      </c>
      <c r="R143" s="39">
        <v>297838.0</v>
      </c>
      <c r="S143" s="33">
        <v>731.89146</v>
      </c>
      <c r="T143" s="27">
        <v>414.564</v>
      </c>
      <c r="U143" s="123"/>
    </row>
    <row r="144">
      <c r="A144" s="27">
        <v>142.0</v>
      </c>
      <c r="B144" s="27" t="s">
        <v>26</v>
      </c>
      <c r="C144" s="27" t="s">
        <v>27</v>
      </c>
      <c r="D144" s="27" t="s">
        <v>27</v>
      </c>
      <c r="E144" s="27" t="s">
        <v>28</v>
      </c>
      <c r="F144" s="27">
        <v>64.0</v>
      </c>
      <c r="G144" s="27" t="s">
        <v>53</v>
      </c>
      <c r="H144" s="27"/>
      <c r="I144" s="27" t="s">
        <v>30</v>
      </c>
      <c r="J144" s="27">
        <v>4.0</v>
      </c>
      <c r="K144" s="27" t="s">
        <v>40</v>
      </c>
      <c r="L144" s="29">
        <v>518.951</v>
      </c>
      <c r="M144" s="29">
        <v>584.48938</v>
      </c>
      <c r="N144" s="27">
        <v>48.0</v>
      </c>
      <c r="O144" s="27">
        <v>281.0</v>
      </c>
      <c r="P144" s="31">
        <v>115914.54000000001</v>
      </c>
      <c r="Q144" s="31" t="str">
        <f t="shared" si="1"/>
        <v/>
      </c>
      <c r="R144" s="39">
        <v>117734.0</v>
      </c>
      <c r="S144" s="33">
        <v>584.48938</v>
      </c>
      <c r="T144" s="27">
        <v>416.94547</v>
      </c>
      <c r="U144" s="123"/>
    </row>
    <row r="145">
      <c r="A145" s="27">
        <v>143.0</v>
      </c>
      <c r="B145" s="27" t="s">
        <v>26</v>
      </c>
      <c r="C145" s="27" t="s">
        <v>27</v>
      </c>
      <c r="D145" s="27" t="s">
        <v>27</v>
      </c>
      <c r="E145" s="27" t="s">
        <v>28</v>
      </c>
      <c r="F145" s="27">
        <v>64.0</v>
      </c>
      <c r="G145" s="27" t="s">
        <v>53</v>
      </c>
      <c r="H145" s="27"/>
      <c r="I145" s="27" t="s">
        <v>30</v>
      </c>
      <c r="J145" s="27">
        <v>4.0</v>
      </c>
      <c r="K145" s="27" t="s">
        <v>41</v>
      </c>
      <c r="L145" s="31"/>
      <c r="M145" s="31"/>
      <c r="N145" s="37"/>
      <c r="O145" s="37"/>
      <c r="P145" s="31"/>
      <c r="Q145" s="31" t="str">
        <f t="shared" si="1"/>
        <v/>
      </c>
      <c r="R145" s="32"/>
      <c r="S145" s="33"/>
      <c r="T145" s="37"/>
      <c r="U145" s="123"/>
    </row>
    <row r="146">
      <c r="A146" s="27">
        <v>144.0</v>
      </c>
      <c r="B146" s="27" t="s">
        <v>26</v>
      </c>
      <c r="C146" s="27" t="s">
        <v>27</v>
      </c>
      <c r="D146" s="27" t="s">
        <v>27</v>
      </c>
      <c r="E146" s="27" t="s">
        <v>28</v>
      </c>
      <c r="F146" s="27">
        <v>64.0</v>
      </c>
      <c r="G146" s="27" t="s">
        <v>53</v>
      </c>
      <c r="H146" s="27"/>
      <c r="I146" s="27" t="s">
        <v>30</v>
      </c>
      <c r="J146" s="27">
        <v>4.0</v>
      </c>
      <c r="K146" s="27" t="s">
        <v>42</v>
      </c>
      <c r="L146" s="29">
        <v>358.118</v>
      </c>
      <c r="M146" s="29">
        <v>86.753</v>
      </c>
      <c r="N146" s="27">
        <v>18.0</v>
      </c>
      <c r="O146" s="27">
        <v>114.0</v>
      </c>
      <c r="P146" s="31">
        <v>133595.09</v>
      </c>
      <c r="Q146" s="31" t="str">
        <f t="shared" si="1"/>
        <v/>
      </c>
      <c r="R146" s="39">
        <v>131048.0</v>
      </c>
      <c r="S146" s="33">
        <v>570.60726</v>
      </c>
      <c r="T146" s="27">
        <v>424.55623</v>
      </c>
      <c r="U146" s="123"/>
    </row>
    <row r="147">
      <c r="A147" s="27">
        <v>145.0</v>
      </c>
      <c r="B147" s="27" t="s">
        <v>26</v>
      </c>
      <c r="C147" s="27" t="s">
        <v>27</v>
      </c>
      <c r="D147" s="27" t="s">
        <v>27</v>
      </c>
      <c r="E147" s="27" t="s">
        <v>28</v>
      </c>
      <c r="F147" s="27">
        <v>64.0</v>
      </c>
      <c r="G147" s="27" t="s">
        <v>53</v>
      </c>
      <c r="H147" s="27"/>
      <c r="I147" s="27" t="s">
        <v>30</v>
      </c>
      <c r="J147" s="27">
        <v>4.0</v>
      </c>
      <c r="K147" s="27" t="s">
        <v>43</v>
      </c>
      <c r="L147" s="29">
        <v>149.634</v>
      </c>
      <c r="M147" s="29">
        <v>57.472</v>
      </c>
      <c r="N147" s="27">
        <v>0.0</v>
      </c>
      <c r="O147" s="27">
        <v>71.0</v>
      </c>
      <c r="P147" s="31">
        <v>950843.86</v>
      </c>
      <c r="Q147" s="31" t="str">
        <f t="shared" si="1"/>
        <v/>
      </c>
      <c r="R147" s="39">
        <v>953194.0</v>
      </c>
      <c r="S147" s="33">
        <v>1362.604475</v>
      </c>
      <c r="T147" s="27">
        <v>402.20367</v>
      </c>
      <c r="U147" s="123"/>
    </row>
    <row r="148">
      <c r="A148" s="27">
        <v>146.0</v>
      </c>
      <c r="B148" s="27" t="s">
        <v>26</v>
      </c>
      <c r="C148" s="27" t="s">
        <v>27</v>
      </c>
      <c r="D148" s="27" t="s">
        <v>27</v>
      </c>
      <c r="E148" s="27" t="s">
        <v>28</v>
      </c>
      <c r="F148" s="27">
        <v>64.0</v>
      </c>
      <c r="G148" s="27" t="s">
        <v>53</v>
      </c>
      <c r="H148" s="27"/>
      <c r="I148" s="27" t="s">
        <v>30</v>
      </c>
      <c r="J148" s="27">
        <v>4.0</v>
      </c>
      <c r="K148" s="27" t="s">
        <v>44</v>
      </c>
      <c r="L148" s="29">
        <v>408.421</v>
      </c>
      <c r="M148" s="29">
        <v>111.3</v>
      </c>
      <c r="N148" s="27">
        <v>12.0</v>
      </c>
      <c r="O148" s="27">
        <v>72.0</v>
      </c>
      <c r="P148" s="31">
        <v>38978.270000000004</v>
      </c>
      <c r="Q148" s="31" t="str">
        <f t="shared" si="1"/>
        <v/>
      </c>
      <c r="R148" s="39">
        <v>35573.0</v>
      </c>
      <c r="S148" s="33">
        <v>472.33341</v>
      </c>
      <c r="T148" s="27">
        <v>421.71757</v>
      </c>
      <c r="U148" s="123"/>
    </row>
    <row r="149">
      <c r="A149" s="27">
        <v>147.0</v>
      </c>
      <c r="B149" s="27" t="s">
        <v>26</v>
      </c>
      <c r="C149" s="27" t="s">
        <v>27</v>
      </c>
      <c r="D149" s="27" t="s">
        <v>27</v>
      </c>
      <c r="E149" s="27" t="s">
        <v>28</v>
      </c>
      <c r="F149" s="27">
        <v>64.0</v>
      </c>
      <c r="G149" s="27" t="s">
        <v>53</v>
      </c>
      <c r="H149" s="27"/>
      <c r="I149" s="27" t="s">
        <v>30</v>
      </c>
      <c r="J149" s="27">
        <v>4.0</v>
      </c>
      <c r="K149" s="27" t="s">
        <v>45</v>
      </c>
      <c r="L149" s="29">
        <v>291.364</v>
      </c>
      <c r="M149" s="29">
        <v>101.537</v>
      </c>
      <c r="N149" s="27">
        <v>20.0</v>
      </c>
      <c r="O149" s="27">
        <v>106.0</v>
      </c>
      <c r="P149" s="31">
        <v>38197.44</v>
      </c>
      <c r="Q149" s="31" t="str">
        <f t="shared" si="1"/>
        <v/>
      </c>
      <c r="R149" s="31">
        <v>33496.0</v>
      </c>
      <c r="S149" s="27">
        <v>469.523</v>
      </c>
      <c r="T149" s="27">
        <v>420.06443</v>
      </c>
      <c r="U149" s="123"/>
    </row>
    <row r="150">
      <c r="A150" s="27">
        <v>148.0</v>
      </c>
      <c r="B150" s="27" t="s">
        <v>26</v>
      </c>
      <c r="C150" s="27" t="s">
        <v>27</v>
      </c>
      <c r="D150" s="27" t="s">
        <v>27</v>
      </c>
      <c r="E150" s="27" t="s">
        <v>28</v>
      </c>
      <c r="F150" s="27">
        <v>64.0</v>
      </c>
      <c r="G150" s="27" t="s">
        <v>53</v>
      </c>
      <c r="H150" s="27"/>
      <c r="I150" s="27" t="s">
        <v>30</v>
      </c>
      <c r="J150" s="27">
        <v>4.0</v>
      </c>
      <c r="K150" s="27" t="s">
        <v>46</v>
      </c>
      <c r="L150" s="29">
        <v>572.547</v>
      </c>
      <c r="M150" s="29">
        <v>235.527</v>
      </c>
      <c r="N150" s="27">
        <v>24.0</v>
      </c>
      <c r="O150" s="27">
        <v>326.0</v>
      </c>
      <c r="P150" s="31">
        <v>248172.25</v>
      </c>
      <c r="Q150" s="31" t="str">
        <f t="shared" si="1"/>
        <v/>
      </c>
      <c r="R150" s="39">
        <v>254839.0</v>
      </c>
      <c r="S150" s="33">
        <v>678.7649</v>
      </c>
      <c r="T150" s="27">
        <v>413.04647</v>
      </c>
      <c r="U150" s="123"/>
    </row>
    <row r="151">
      <c r="A151" s="27">
        <v>149.0</v>
      </c>
      <c r="B151" s="27" t="s">
        <v>26</v>
      </c>
      <c r="C151" s="27" t="s">
        <v>27</v>
      </c>
      <c r="D151" s="27" t="s">
        <v>27</v>
      </c>
      <c r="E151" s="27" t="s">
        <v>28</v>
      </c>
      <c r="F151" s="27">
        <v>64.0</v>
      </c>
      <c r="G151" s="27" t="s">
        <v>53</v>
      </c>
      <c r="H151" s="27"/>
      <c r="I151" s="27" t="s">
        <v>30</v>
      </c>
      <c r="J151" s="27">
        <v>4.0</v>
      </c>
      <c r="K151" s="27" t="s">
        <v>47</v>
      </c>
      <c r="L151" s="29">
        <v>347.206</v>
      </c>
      <c r="M151" s="29">
        <v>48.259</v>
      </c>
      <c r="N151" s="27">
        <v>0.0</v>
      </c>
      <c r="O151" s="27">
        <v>41.0</v>
      </c>
      <c r="P151" s="31">
        <v>103741.17</v>
      </c>
      <c r="Q151" s="31" t="str">
        <f t="shared" si="1"/>
        <v/>
      </c>
      <c r="R151" s="39">
        <v>109949.0</v>
      </c>
      <c r="S151" s="33">
        <v>534.96737</v>
      </c>
      <c r="T151" s="27">
        <v>420.2329</v>
      </c>
      <c r="U151" s="123"/>
    </row>
    <row r="152">
      <c r="A152" s="27">
        <v>150.0</v>
      </c>
      <c r="B152" s="27" t="s">
        <v>26</v>
      </c>
      <c r="C152" s="27" t="s">
        <v>27</v>
      </c>
      <c r="D152" s="27" t="s">
        <v>27</v>
      </c>
      <c r="E152" s="27" t="s">
        <v>28</v>
      </c>
      <c r="F152" s="27">
        <v>64.0</v>
      </c>
      <c r="G152" s="27" t="s">
        <v>53</v>
      </c>
      <c r="H152" s="27"/>
      <c r="I152" s="27" t="s">
        <v>30</v>
      </c>
      <c r="J152" s="27">
        <v>4.0</v>
      </c>
      <c r="K152" s="27" t="s">
        <v>48</v>
      </c>
      <c r="L152" s="29">
        <v>436.648</v>
      </c>
      <c r="M152" s="29">
        <v>172.649</v>
      </c>
      <c r="N152" s="27">
        <v>0.0</v>
      </c>
      <c r="O152" s="27">
        <v>196.0</v>
      </c>
      <c r="P152" s="31">
        <v>170129.48</v>
      </c>
      <c r="Q152" s="31" t="str">
        <f t="shared" si="1"/>
        <v/>
      </c>
      <c r="R152" s="39">
        <v>171645.0</v>
      </c>
      <c r="S152" s="33">
        <v>742.00017</v>
      </c>
      <c r="T152" s="27">
        <v>419.56811</v>
      </c>
      <c r="U152" s="123"/>
    </row>
    <row r="153">
      <c r="A153" s="27">
        <v>151.0</v>
      </c>
      <c r="B153" s="27" t="s">
        <v>26</v>
      </c>
      <c r="C153" s="27" t="s">
        <v>27</v>
      </c>
      <c r="D153" s="27" t="s">
        <v>27</v>
      </c>
      <c r="E153" s="27" t="s">
        <v>28</v>
      </c>
      <c r="F153" s="27">
        <v>64.0</v>
      </c>
      <c r="G153" s="27" t="s">
        <v>53</v>
      </c>
      <c r="H153" s="27"/>
      <c r="I153" s="27" t="s">
        <v>30</v>
      </c>
      <c r="J153" s="27">
        <v>4.0</v>
      </c>
      <c r="K153" s="27" t="s">
        <v>49</v>
      </c>
      <c r="L153" s="29">
        <v>809.59</v>
      </c>
      <c r="M153" s="29">
        <v>278.506</v>
      </c>
      <c r="N153" s="27">
        <v>120.0</v>
      </c>
      <c r="O153" s="27">
        <v>169.0</v>
      </c>
      <c r="P153" s="31">
        <v>272801.74</v>
      </c>
      <c r="Q153" s="31" t="str">
        <f t="shared" si="1"/>
        <v/>
      </c>
      <c r="R153" s="39">
        <v>280458.0</v>
      </c>
      <c r="S153" s="33">
        <v>711.06903</v>
      </c>
      <c r="T153" s="27">
        <v>421.13892</v>
      </c>
      <c r="U153" s="123"/>
    </row>
    <row r="154">
      <c r="A154" s="27">
        <v>152.0</v>
      </c>
      <c r="B154" s="27" t="s">
        <v>26</v>
      </c>
      <c r="C154" s="27" t="s">
        <v>27</v>
      </c>
      <c r="D154" s="27" t="s">
        <v>27</v>
      </c>
      <c r="E154" s="27" t="s">
        <v>28</v>
      </c>
      <c r="F154" s="27">
        <v>64.0</v>
      </c>
      <c r="G154" s="27" t="s">
        <v>53</v>
      </c>
      <c r="H154" s="27"/>
      <c r="I154" s="27" t="s">
        <v>30</v>
      </c>
      <c r="J154" s="27">
        <v>4.0</v>
      </c>
      <c r="K154" s="27" t="s">
        <v>50</v>
      </c>
      <c r="L154" s="29">
        <v>594.891</v>
      </c>
      <c r="M154" s="29">
        <v>233.989</v>
      </c>
      <c r="N154" s="27">
        <v>39.0</v>
      </c>
      <c r="O154" s="27">
        <v>247.0</v>
      </c>
      <c r="P154" s="31">
        <v>84275.18999999999</v>
      </c>
      <c r="Q154" s="31" t="str">
        <f t="shared" si="1"/>
        <v/>
      </c>
      <c r="R154" s="39">
        <v>85414.0</v>
      </c>
      <c r="S154" s="33">
        <v>517.94764</v>
      </c>
      <c r="T154" s="27">
        <v>416.84301</v>
      </c>
      <c r="U154" s="123"/>
    </row>
    <row r="155">
      <c r="A155" s="27">
        <v>153.0</v>
      </c>
      <c r="B155" s="27" t="s">
        <v>26</v>
      </c>
      <c r="C155" s="27" t="s">
        <v>27</v>
      </c>
      <c r="D155" s="27" t="s">
        <v>27</v>
      </c>
      <c r="E155" s="27" t="s">
        <v>28</v>
      </c>
      <c r="F155" s="27">
        <v>64.0</v>
      </c>
      <c r="G155" s="27" t="s">
        <v>53</v>
      </c>
      <c r="H155" s="27"/>
      <c r="I155" s="27" t="s">
        <v>30</v>
      </c>
      <c r="J155" s="27">
        <v>4.0</v>
      </c>
      <c r="K155" s="27" t="s">
        <v>51</v>
      </c>
      <c r="L155" s="29">
        <v>13680.738</v>
      </c>
      <c r="M155" s="29">
        <v>1274.649</v>
      </c>
      <c r="N155" s="27">
        <v>1382617.0</v>
      </c>
      <c r="O155" s="27">
        <v>1571.0</v>
      </c>
      <c r="P155" s="31">
        <v>1.57688895131E8</v>
      </c>
      <c r="Q155" s="31" t="str">
        <f t="shared" si="1"/>
        <v/>
      </c>
      <c r="R155" s="39">
        <v>1.52714021E8</v>
      </c>
      <c r="S155" s="33">
        <v>160526.040226</v>
      </c>
      <c r="T155" s="27">
        <v>418.88137</v>
      </c>
      <c r="U155" s="123"/>
    </row>
    <row r="156">
      <c r="A156" s="27">
        <v>154.0</v>
      </c>
      <c r="B156" s="27" t="s">
        <v>26</v>
      </c>
      <c r="C156" s="27" t="s">
        <v>27</v>
      </c>
      <c r="D156" s="27" t="s">
        <v>27</v>
      </c>
      <c r="E156" s="27" t="s">
        <v>28</v>
      </c>
      <c r="F156" s="27">
        <v>64.0</v>
      </c>
      <c r="G156" s="27" t="s">
        <v>53</v>
      </c>
      <c r="H156" s="27"/>
      <c r="I156" s="27" t="s">
        <v>30</v>
      </c>
      <c r="J156" s="27">
        <v>4.0</v>
      </c>
      <c r="K156" s="27" t="s">
        <v>52</v>
      </c>
      <c r="L156" s="31"/>
      <c r="M156" s="31"/>
      <c r="N156" s="37"/>
      <c r="O156" s="37"/>
      <c r="P156" s="31"/>
      <c r="Q156" s="31" t="str">
        <f t="shared" si="1"/>
        <v/>
      </c>
      <c r="R156" s="31"/>
      <c r="S156" s="27"/>
      <c r="T156" s="37"/>
      <c r="U156" s="123"/>
    </row>
    <row r="157">
      <c r="A157" s="27">
        <v>155.0</v>
      </c>
      <c r="B157" s="27" t="s">
        <v>26</v>
      </c>
      <c r="C157" s="27" t="s">
        <v>27</v>
      </c>
      <c r="D157" s="27" t="s">
        <v>27</v>
      </c>
      <c r="E157" s="27" t="s">
        <v>28</v>
      </c>
      <c r="F157" s="27">
        <v>64.0</v>
      </c>
      <c r="G157" s="27" t="s">
        <v>53</v>
      </c>
      <c r="H157" s="27"/>
      <c r="I157" s="27" t="s">
        <v>30</v>
      </c>
      <c r="J157" s="27">
        <v>8.0</v>
      </c>
      <c r="K157" s="27" t="s">
        <v>31</v>
      </c>
      <c r="L157" s="29">
        <v>473.46</v>
      </c>
      <c r="M157" s="29">
        <v>96.961</v>
      </c>
      <c r="N157" s="27">
        <v>136.0</v>
      </c>
      <c r="O157" s="27">
        <v>140.0</v>
      </c>
      <c r="P157" s="31">
        <v>232717.06</v>
      </c>
      <c r="Q157" s="31" t="str">
        <f t="shared" si="1"/>
        <v/>
      </c>
      <c r="R157" s="39">
        <v>264884.0</v>
      </c>
      <c r="S157" s="33">
        <v>698.10881</v>
      </c>
      <c r="T157" s="27">
        <v>442.44223</v>
      </c>
      <c r="U157" s="123"/>
    </row>
    <row r="158">
      <c r="A158" s="27">
        <v>156.0</v>
      </c>
      <c r="B158" s="27" t="s">
        <v>26</v>
      </c>
      <c r="C158" s="27" t="s">
        <v>27</v>
      </c>
      <c r="D158" s="27" t="s">
        <v>27</v>
      </c>
      <c r="E158" s="27" t="s">
        <v>28</v>
      </c>
      <c r="F158" s="27">
        <v>64.0</v>
      </c>
      <c r="G158" s="27" t="s">
        <v>53</v>
      </c>
      <c r="H158" s="27"/>
      <c r="I158" s="27" t="s">
        <v>30</v>
      </c>
      <c r="J158" s="27">
        <v>8.0</v>
      </c>
      <c r="K158" s="27" t="s">
        <v>32</v>
      </c>
      <c r="L158" s="29">
        <v>592.528</v>
      </c>
      <c r="M158" s="29">
        <v>259.623</v>
      </c>
      <c r="N158" s="27">
        <v>0.0</v>
      </c>
      <c r="O158" s="27">
        <v>294.0</v>
      </c>
      <c r="P158" s="31">
        <v>82972.25</v>
      </c>
      <c r="Q158" s="31" t="str">
        <f t="shared" si="1"/>
        <v/>
      </c>
      <c r="R158" s="39">
        <v>109822.0</v>
      </c>
      <c r="S158" s="33">
        <v>542.58552</v>
      </c>
      <c r="T158" s="27">
        <v>441.49582</v>
      </c>
      <c r="U158" s="123"/>
    </row>
    <row r="159">
      <c r="A159" s="27">
        <v>157.0</v>
      </c>
      <c r="B159" s="27" t="s">
        <v>26</v>
      </c>
      <c r="C159" s="27" t="s">
        <v>27</v>
      </c>
      <c r="D159" s="27" t="s">
        <v>27</v>
      </c>
      <c r="E159" s="27" t="s">
        <v>28</v>
      </c>
      <c r="F159" s="27">
        <v>64.0</v>
      </c>
      <c r="G159" s="27" t="s">
        <v>53</v>
      </c>
      <c r="H159" s="27"/>
      <c r="I159" s="27" t="s">
        <v>30</v>
      </c>
      <c r="J159" s="27">
        <v>8.0</v>
      </c>
      <c r="K159" s="27" t="s">
        <v>33</v>
      </c>
      <c r="L159" s="29">
        <v>476.811</v>
      </c>
      <c r="M159" s="29">
        <v>154.948</v>
      </c>
      <c r="N159" s="27">
        <v>0.0</v>
      </c>
      <c r="O159" s="27">
        <v>167.0</v>
      </c>
      <c r="P159" s="31">
        <v>90727.37</v>
      </c>
      <c r="Q159" s="31" t="str">
        <f t="shared" si="1"/>
        <v/>
      </c>
      <c r="R159" s="39">
        <v>98668.0</v>
      </c>
      <c r="S159" s="33">
        <v>585.55521</v>
      </c>
      <c r="T159" s="27">
        <v>480.51857</v>
      </c>
      <c r="U159" s="123"/>
    </row>
    <row r="160">
      <c r="A160" s="27">
        <v>158.0</v>
      </c>
      <c r="B160" s="27" t="s">
        <v>26</v>
      </c>
      <c r="C160" s="27" t="s">
        <v>27</v>
      </c>
      <c r="D160" s="27" t="s">
        <v>27</v>
      </c>
      <c r="E160" s="27" t="s">
        <v>28</v>
      </c>
      <c r="F160" s="27">
        <v>64.0</v>
      </c>
      <c r="G160" s="27" t="s">
        <v>53</v>
      </c>
      <c r="H160" s="27"/>
      <c r="I160" s="27" t="s">
        <v>30</v>
      </c>
      <c r="J160" s="27">
        <v>8.0</v>
      </c>
      <c r="K160" s="27" t="s">
        <v>34</v>
      </c>
      <c r="L160" s="29">
        <v>323.464</v>
      </c>
      <c r="M160" s="29">
        <v>141.828</v>
      </c>
      <c r="N160" s="27">
        <v>23.0</v>
      </c>
      <c r="O160" s="27">
        <v>165.0</v>
      </c>
      <c r="P160" s="31">
        <v>192856.01</v>
      </c>
      <c r="Q160" s="31" t="str">
        <f t="shared" si="1"/>
        <v/>
      </c>
      <c r="R160" s="39">
        <v>197386.0</v>
      </c>
      <c r="S160" s="33">
        <v>652.49086</v>
      </c>
      <c r="T160" s="27">
        <v>447.02041</v>
      </c>
      <c r="U160" s="123"/>
    </row>
    <row r="161">
      <c r="A161" s="27">
        <v>159.0</v>
      </c>
      <c r="B161" s="27" t="s">
        <v>26</v>
      </c>
      <c r="C161" s="27" t="s">
        <v>27</v>
      </c>
      <c r="D161" s="27" t="s">
        <v>27</v>
      </c>
      <c r="E161" s="27" t="s">
        <v>28</v>
      </c>
      <c r="F161" s="27">
        <v>64.0</v>
      </c>
      <c r="G161" s="27" t="s">
        <v>53</v>
      </c>
      <c r="H161" s="27"/>
      <c r="I161" s="27" t="s">
        <v>30</v>
      </c>
      <c r="J161" s="27">
        <v>8.0</v>
      </c>
      <c r="K161" s="27" t="s">
        <v>35</v>
      </c>
      <c r="L161" s="29">
        <v>462.35</v>
      </c>
      <c r="M161" s="29">
        <v>172.706</v>
      </c>
      <c r="N161" s="27">
        <v>0.0</v>
      </c>
      <c r="O161" s="27">
        <v>165.0</v>
      </c>
      <c r="P161" s="31">
        <v>100842.20999999999</v>
      </c>
      <c r="Q161" s="31" t="str">
        <f t="shared" si="1"/>
        <v/>
      </c>
      <c r="R161" s="39">
        <v>101544.0</v>
      </c>
      <c r="S161" s="33">
        <v>557.8316</v>
      </c>
      <c r="T161" s="27">
        <v>442.59466</v>
      </c>
      <c r="U161" s="123"/>
    </row>
    <row r="162">
      <c r="A162" s="27">
        <v>160.0</v>
      </c>
      <c r="B162" s="27" t="s">
        <v>26</v>
      </c>
      <c r="C162" s="27" t="s">
        <v>27</v>
      </c>
      <c r="D162" s="27" t="s">
        <v>27</v>
      </c>
      <c r="E162" s="27" t="s">
        <v>28</v>
      </c>
      <c r="F162" s="27">
        <v>64.0</v>
      </c>
      <c r="G162" s="27" t="s">
        <v>53</v>
      </c>
      <c r="H162" s="27"/>
      <c r="I162" s="27" t="s">
        <v>30</v>
      </c>
      <c r="J162" s="27">
        <v>8.0</v>
      </c>
      <c r="K162" s="27" t="s">
        <v>36</v>
      </c>
      <c r="L162" s="29">
        <v>257.571</v>
      </c>
      <c r="M162" s="29">
        <v>65.313</v>
      </c>
      <c r="N162" s="27">
        <v>0.0</v>
      </c>
      <c r="O162" s="27">
        <v>44.0</v>
      </c>
      <c r="P162" s="31">
        <v>78235.75</v>
      </c>
      <c r="Q162" s="31" t="str">
        <f t="shared" si="1"/>
        <v/>
      </c>
      <c r="R162" s="39">
        <v>82888.0</v>
      </c>
      <c r="S162" s="33">
        <v>578.37769</v>
      </c>
      <c r="T162" s="27">
        <v>463.67581</v>
      </c>
      <c r="U162" s="123"/>
    </row>
    <row r="163">
      <c r="A163" s="27">
        <v>161.0</v>
      </c>
      <c r="B163" s="27" t="s">
        <v>26</v>
      </c>
      <c r="C163" s="27" t="s">
        <v>27</v>
      </c>
      <c r="D163" s="27" t="s">
        <v>27</v>
      </c>
      <c r="E163" s="27" t="s">
        <v>28</v>
      </c>
      <c r="F163" s="27">
        <v>64.0</v>
      </c>
      <c r="G163" s="27" t="s">
        <v>53</v>
      </c>
      <c r="H163" s="27"/>
      <c r="I163" s="27" t="s">
        <v>30</v>
      </c>
      <c r="J163" s="27">
        <v>8.0</v>
      </c>
      <c r="K163" s="27" t="s">
        <v>37</v>
      </c>
      <c r="L163" s="29">
        <v>699.76</v>
      </c>
      <c r="M163" s="29">
        <v>306.248</v>
      </c>
      <c r="N163" s="27">
        <v>0.0</v>
      </c>
      <c r="O163" s="27">
        <v>266.0</v>
      </c>
      <c r="P163" s="31">
        <v>241675.4</v>
      </c>
      <c r="Q163" s="31" t="str">
        <f t="shared" si="1"/>
        <v/>
      </c>
      <c r="R163" s="39">
        <v>149195.0</v>
      </c>
      <c r="S163" s="33">
        <v>730.25133</v>
      </c>
      <c r="T163" s="27">
        <v>469.78487</v>
      </c>
      <c r="U163" s="123"/>
    </row>
    <row r="164">
      <c r="A164" s="27">
        <v>162.0</v>
      </c>
      <c r="B164" s="27" t="s">
        <v>26</v>
      </c>
      <c r="C164" s="27" t="s">
        <v>27</v>
      </c>
      <c r="D164" s="27" t="s">
        <v>27</v>
      </c>
      <c r="E164" s="27" t="s">
        <v>28</v>
      </c>
      <c r="F164" s="27">
        <v>64.0</v>
      </c>
      <c r="G164" s="27" t="s">
        <v>53</v>
      </c>
      <c r="H164" s="27"/>
      <c r="I164" s="27" t="s">
        <v>30</v>
      </c>
      <c r="J164" s="27">
        <v>8.0</v>
      </c>
      <c r="K164" s="27" t="s">
        <v>38</v>
      </c>
      <c r="L164" s="29">
        <v>781.111</v>
      </c>
      <c r="M164" s="29">
        <v>226.375</v>
      </c>
      <c r="N164" s="27">
        <v>0.0</v>
      </c>
      <c r="O164" s="27">
        <v>236.0</v>
      </c>
      <c r="P164" s="31">
        <v>91702.37</v>
      </c>
      <c r="Q164" s="31" t="str">
        <f t="shared" si="1"/>
        <v/>
      </c>
      <c r="R164" s="39">
        <v>97558.0</v>
      </c>
      <c r="S164" s="40">
        <v>598.1958</v>
      </c>
      <c r="T164" s="40">
        <v>448.80637</v>
      </c>
      <c r="U164" s="123"/>
    </row>
    <row r="165">
      <c r="A165" s="27">
        <v>163.0</v>
      </c>
      <c r="B165" s="27" t="s">
        <v>26</v>
      </c>
      <c r="C165" s="27" t="s">
        <v>27</v>
      </c>
      <c r="D165" s="27" t="s">
        <v>27</v>
      </c>
      <c r="E165" s="27" t="s">
        <v>28</v>
      </c>
      <c r="F165" s="27">
        <v>64.0</v>
      </c>
      <c r="G165" s="27" t="s">
        <v>53</v>
      </c>
      <c r="H165" s="27"/>
      <c r="I165" s="27" t="s">
        <v>30</v>
      </c>
      <c r="J165" s="27">
        <v>8.0</v>
      </c>
      <c r="K165" s="27" t="s">
        <v>39</v>
      </c>
      <c r="L165" s="29">
        <v>421.675</v>
      </c>
      <c r="M165" s="29">
        <v>159.205</v>
      </c>
      <c r="N165" s="27">
        <v>315.0</v>
      </c>
      <c r="O165" s="27">
        <v>157.0</v>
      </c>
      <c r="P165" s="31">
        <v>614095.33</v>
      </c>
      <c r="Q165" s="31" t="str">
        <f t="shared" si="1"/>
        <v/>
      </c>
      <c r="R165" s="39">
        <v>598164.0</v>
      </c>
      <c r="S165" s="33">
        <v>1073.41638</v>
      </c>
      <c r="T165" s="27">
        <v>445.12502</v>
      </c>
      <c r="U165" s="123"/>
    </row>
    <row r="166">
      <c r="A166" s="27">
        <v>164.0</v>
      </c>
      <c r="B166" s="27" t="s">
        <v>26</v>
      </c>
      <c r="C166" s="27" t="s">
        <v>27</v>
      </c>
      <c r="D166" s="27" t="s">
        <v>27</v>
      </c>
      <c r="E166" s="27" t="s">
        <v>28</v>
      </c>
      <c r="F166" s="27">
        <v>64.0</v>
      </c>
      <c r="G166" s="27" t="s">
        <v>53</v>
      </c>
      <c r="H166" s="27"/>
      <c r="I166" s="27" t="s">
        <v>30</v>
      </c>
      <c r="J166" s="27">
        <v>8.0</v>
      </c>
      <c r="K166" s="27" t="s">
        <v>40</v>
      </c>
      <c r="L166" s="29">
        <v>517.133</v>
      </c>
      <c r="M166" s="29">
        <v>216.964</v>
      </c>
      <c r="N166" s="27">
        <v>4.0</v>
      </c>
      <c r="O166" s="27">
        <v>283.0</v>
      </c>
      <c r="P166" s="31">
        <v>234659.0</v>
      </c>
      <c r="Q166" s="31" t="str">
        <f t="shared" si="1"/>
        <v/>
      </c>
      <c r="R166" s="39">
        <v>236092.0</v>
      </c>
      <c r="S166" s="33">
        <v>703.12206</v>
      </c>
      <c r="T166" s="27">
        <v>451.80731</v>
      </c>
      <c r="U166" s="123"/>
    </row>
    <row r="167">
      <c r="A167" s="27">
        <v>165.0</v>
      </c>
      <c r="B167" s="27" t="s">
        <v>26</v>
      </c>
      <c r="C167" s="27" t="s">
        <v>27</v>
      </c>
      <c r="D167" s="27" t="s">
        <v>27</v>
      </c>
      <c r="E167" s="27" t="s">
        <v>28</v>
      </c>
      <c r="F167" s="27">
        <v>64.0</v>
      </c>
      <c r="G167" s="27" t="s">
        <v>53</v>
      </c>
      <c r="H167" s="27"/>
      <c r="I167" s="27" t="s">
        <v>30</v>
      </c>
      <c r="J167" s="27">
        <v>8.0</v>
      </c>
      <c r="K167" s="27" t="s">
        <v>41</v>
      </c>
      <c r="L167" s="31"/>
      <c r="M167" s="31"/>
      <c r="N167" s="37"/>
      <c r="O167" s="37"/>
      <c r="P167" s="31"/>
      <c r="Q167" s="31" t="str">
        <f t="shared" si="1"/>
        <v/>
      </c>
      <c r="R167" s="32"/>
      <c r="S167" s="33"/>
      <c r="T167" s="37"/>
      <c r="U167" s="123"/>
    </row>
    <row r="168">
      <c r="A168" s="27">
        <v>166.0</v>
      </c>
      <c r="B168" s="27" t="s">
        <v>26</v>
      </c>
      <c r="C168" s="27" t="s">
        <v>27</v>
      </c>
      <c r="D168" s="27" t="s">
        <v>27</v>
      </c>
      <c r="E168" s="27" t="s">
        <v>28</v>
      </c>
      <c r="F168" s="27">
        <v>64.0</v>
      </c>
      <c r="G168" s="27" t="s">
        <v>53</v>
      </c>
      <c r="H168" s="27"/>
      <c r="I168" s="27" t="s">
        <v>30</v>
      </c>
      <c r="J168" s="27">
        <v>8.0</v>
      </c>
      <c r="K168" s="27" t="s">
        <v>42</v>
      </c>
      <c r="L168" s="29">
        <v>359.56</v>
      </c>
      <c r="M168" s="29">
        <v>86.051</v>
      </c>
      <c r="N168" s="27">
        <v>74.0</v>
      </c>
      <c r="O168" s="27">
        <v>114.0</v>
      </c>
      <c r="P168" s="31">
        <v>250791.64</v>
      </c>
      <c r="Q168" s="31" t="str">
        <f t="shared" si="1"/>
        <v/>
      </c>
      <c r="R168" s="39">
        <v>258339.99999999997</v>
      </c>
      <c r="S168" s="33">
        <v>703.33127</v>
      </c>
      <c r="T168" s="27">
        <v>440.58585</v>
      </c>
      <c r="U168" s="123"/>
    </row>
    <row r="169">
      <c r="A169" s="27">
        <v>167.0</v>
      </c>
      <c r="B169" s="27" t="s">
        <v>26</v>
      </c>
      <c r="C169" s="27" t="s">
        <v>27</v>
      </c>
      <c r="D169" s="27" t="s">
        <v>27</v>
      </c>
      <c r="E169" s="27" t="s">
        <v>28</v>
      </c>
      <c r="F169" s="27">
        <v>64.0</v>
      </c>
      <c r="G169" s="27" t="s">
        <v>53</v>
      </c>
      <c r="H169" s="27"/>
      <c r="I169" s="27" t="s">
        <v>30</v>
      </c>
      <c r="J169" s="27">
        <v>8.0</v>
      </c>
      <c r="K169" s="27" t="s">
        <v>43</v>
      </c>
      <c r="L169" s="29">
        <v>150.501</v>
      </c>
      <c r="M169" s="29">
        <v>64.033</v>
      </c>
      <c r="N169" s="27">
        <v>104.0</v>
      </c>
      <c r="O169" s="27">
        <v>71.0</v>
      </c>
      <c r="P169" s="31">
        <v>1909335.4440000001</v>
      </c>
      <c r="Q169" s="31" t="str">
        <f t="shared" si="1"/>
        <v/>
      </c>
      <c r="R169" s="39">
        <v>1902737.0</v>
      </c>
      <c r="S169" s="33">
        <v>2371.369302</v>
      </c>
      <c r="T169" s="27">
        <v>452.39347</v>
      </c>
      <c r="U169" s="123"/>
    </row>
    <row r="170">
      <c r="A170" s="27">
        <v>168.0</v>
      </c>
      <c r="B170" s="27" t="s">
        <v>26</v>
      </c>
      <c r="C170" s="27" t="s">
        <v>27</v>
      </c>
      <c r="D170" s="27" t="s">
        <v>27</v>
      </c>
      <c r="E170" s="27" t="s">
        <v>28</v>
      </c>
      <c r="F170" s="27">
        <v>64.0</v>
      </c>
      <c r="G170" s="27" t="s">
        <v>53</v>
      </c>
      <c r="H170" s="27"/>
      <c r="I170" s="27" t="s">
        <v>30</v>
      </c>
      <c r="J170" s="27">
        <v>8.0</v>
      </c>
      <c r="K170" s="27" t="s">
        <v>44</v>
      </c>
      <c r="L170" s="29">
        <v>412.908</v>
      </c>
      <c r="M170" s="29">
        <v>113.633</v>
      </c>
      <c r="N170" s="27">
        <v>0.0</v>
      </c>
      <c r="O170" s="27">
        <v>72.0</v>
      </c>
      <c r="P170" s="31">
        <v>58169.1</v>
      </c>
      <c r="Q170" s="31" t="str">
        <f t="shared" si="1"/>
        <v/>
      </c>
      <c r="R170" s="39">
        <v>64700.99999999999</v>
      </c>
      <c r="S170" s="33">
        <v>520.53643</v>
      </c>
      <c r="T170" s="27">
        <v>450.82482</v>
      </c>
      <c r="U170" s="123"/>
    </row>
    <row r="171">
      <c r="A171" s="27">
        <v>169.0</v>
      </c>
      <c r="B171" s="27" t="s">
        <v>26</v>
      </c>
      <c r="C171" s="27" t="s">
        <v>27</v>
      </c>
      <c r="D171" s="27" t="s">
        <v>27</v>
      </c>
      <c r="E171" s="27" t="s">
        <v>28</v>
      </c>
      <c r="F171" s="27">
        <v>64.0</v>
      </c>
      <c r="G171" s="27" t="s">
        <v>53</v>
      </c>
      <c r="H171" s="27"/>
      <c r="I171" s="27" t="s">
        <v>30</v>
      </c>
      <c r="J171" s="27">
        <v>8.0</v>
      </c>
      <c r="K171" s="27" t="s">
        <v>45</v>
      </c>
      <c r="L171" s="29">
        <v>293.129</v>
      </c>
      <c r="M171" s="29">
        <v>88.129</v>
      </c>
      <c r="N171" s="27">
        <v>0.0</v>
      </c>
      <c r="O171" s="27">
        <v>108.0</v>
      </c>
      <c r="P171" s="31">
        <v>56008.7</v>
      </c>
      <c r="Q171" s="31" t="str">
        <f t="shared" si="1"/>
        <v/>
      </c>
      <c r="R171" s="31">
        <v>60729.0</v>
      </c>
      <c r="S171" s="27">
        <v>516.307</v>
      </c>
      <c r="T171" s="27">
        <v>448.94028</v>
      </c>
      <c r="U171" s="123"/>
    </row>
    <row r="172">
      <c r="A172" s="27">
        <v>170.0</v>
      </c>
      <c r="B172" s="27" t="s">
        <v>26</v>
      </c>
      <c r="C172" s="27" t="s">
        <v>27</v>
      </c>
      <c r="D172" s="27" t="s">
        <v>27</v>
      </c>
      <c r="E172" s="27" t="s">
        <v>28</v>
      </c>
      <c r="F172" s="27">
        <v>64.0</v>
      </c>
      <c r="G172" s="27" t="s">
        <v>53</v>
      </c>
      <c r="H172" s="27"/>
      <c r="I172" s="27" t="s">
        <v>30</v>
      </c>
      <c r="J172" s="27">
        <v>8.0</v>
      </c>
      <c r="K172" s="27" t="s">
        <v>46</v>
      </c>
      <c r="L172" s="29">
        <v>586.576</v>
      </c>
      <c r="M172" s="29">
        <v>229.321</v>
      </c>
      <c r="N172" s="27">
        <v>231.0</v>
      </c>
      <c r="O172" s="27">
        <v>328.0</v>
      </c>
      <c r="P172" s="31">
        <v>547147.23</v>
      </c>
      <c r="Q172" s="31" t="str">
        <f t="shared" si="1"/>
        <v/>
      </c>
      <c r="R172" s="39">
        <v>537837.0</v>
      </c>
      <c r="S172" s="33">
        <v>1017.830634</v>
      </c>
      <c r="T172" s="27">
        <v>450.62147</v>
      </c>
      <c r="U172" s="123"/>
    </row>
    <row r="173">
      <c r="A173" s="27">
        <v>171.0</v>
      </c>
      <c r="B173" s="27" t="s">
        <v>26</v>
      </c>
      <c r="C173" s="27" t="s">
        <v>27</v>
      </c>
      <c r="D173" s="27" t="s">
        <v>27</v>
      </c>
      <c r="E173" s="27" t="s">
        <v>28</v>
      </c>
      <c r="F173" s="27">
        <v>64.0</v>
      </c>
      <c r="G173" s="27" t="s">
        <v>53</v>
      </c>
      <c r="H173" s="27"/>
      <c r="I173" s="27" t="s">
        <v>30</v>
      </c>
      <c r="J173" s="27">
        <v>8.0</v>
      </c>
      <c r="K173" s="27" t="s">
        <v>47</v>
      </c>
      <c r="L173" s="29">
        <v>357.769</v>
      </c>
      <c r="M173" s="29">
        <v>55.168</v>
      </c>
      <c r="N173" s="27">
        <v>0.0</v>
      </c>
      <c r="O173" s="27">
        <v>41.0</v>
      </c>
      <c r="P173" s="31">
        <v>212994.93000000002</v>
      </c>
      <c r="Q173" s="31" t="str">
        <f t="shared" si="1"/>
        <v/>
      </c>
      <c r="R173" s="39">
        <v>219118.0</v>
      </c>
      <c r="S173" s="33">
        <v>664.18294</v>
      </c>
      <c r="T173" s="27">
        <v>440.29474</v>
      </c>
      <c r="U173" s="123"/>
    </row>
    <row r="174">
      <c r="A174" s="27">
        <v>172.0</v>
      </c>
      <c r="B174" s="27" t="s">
        <v>26</v>
      </c>
      <c r="C174" s="27" t="s">
        <v>27</v>
      </c>
      <c r="D174" s="27" t="s">
        <v>27</v>
      </c>
      <c r="E174" s="27" t="s">
        <v>28</v>
      </c>
      <c r="F174" s="27">
        <v>64.0</v>
      </c>
      <c r="G174" s="27" t="s">
        <v>53</v>
      </c>
      <c r="H174" s="27"/>
      <c r="I174" s="27" t="s">
        <v>30</v>
      </c>
      <c r="J174" s="27">
        <v>8.0</v>
      </c>
      <c r="K174" s="27" t="s">
        <v>48</v>
      </c>
      <c r="L174" s="29">
        <v>419.303</v>
      </c>
      <c r="M174" s="29">
        <v>197.924</v>
      </c>
      <c r="N174" s="27">
        <v>256.0</v>
      </c>
      <c r="O174" s="27">
        <v>195.0</v>
      </c>
      <c r="P174" s="31">
        <v>353099.83999999997</v>
      </c>
      <c r="Q174" s="31" t="str">
        <f t="shared" si="1"/>
        <v/>
      </c>
      <c r="R174" s="39">
        <v>335624.0</v>
      </c>
      <c r="S174" s="33">
        <v>1075.945842</v>
      </c>
      <c r="T174" s="27">
        <v>448.29825</v>
      </c>
      <c r="U174" s="123"/>
    </row>
    <row r="175">
      <c r="A175" s="27">
        <v>173.0</v>
      </c>
      <c r="B175" s="27" t="s">
        <v>26</v>
      </c>
      <c r="C175" s="27" t="s">
        <v>27</v>
      </c>
      <c r="D175" s="27" t="s">
        <v>27</v>
      </c>
      <c r="E175" s="27" t="s">
        <v>28</v>
      </c>
      <c r="F175" s="27">
        <v>64.0</v>
      </c>
      <c r="G175" s="27" t="s">
        <v>53</v>
      </c>
      <c r="H175" s="27"/>
      <c r="I175" s="27" t="s">
        <v>30</v>
      </c>
      <c r="J175" s="27">
        <v>8.0</v>
      </c>
      <c r="K175" s="27" t="s">
        <v>49</v>
      </c>
      <c r="L175" s="29">
        <v>845.907</v>
      </c>
      <c r="M175" s="29">
        <v>325.804</v>
      </c>
      <c r="N175" s="27">
        <v>445.0</v>
      </c>
      <c r="O175" s="27">
        <v>169.0</v>
      </c>
      <c r="P175" s="31">
        <v>546131.0499999999</v>
      </c>
      <c r="Q175" s="31" t="str">
        <f t="shared" si="1"/>
        <v/>
      </c>
      <c r="R175" s="39">
        <v>546680.0</v>
      </c>
      <c r="S175" s="33">
        <v>1006.976562</v>
      </c>
      <c r="T175" s="27">
        <v>443.43867</v>
      </c>
      <c r="U175" s="123"/>
    </row>
    <row r="176">
      <c r="A176" s="27">
        <v>174.0</v>
      </c>
      <c r="B176" s="27" t="s">
        <v>26</v>
      </c>
      <c r="C176" s="27" t="s">
        <v>27</v>
      </c>
      <c r="D176" s="27" t="s">
        <v>27</v>
      </c>
      <c r="E176" s="27" t="s">
        <v>28</v>
      </c>
      <c r="F176" s="27">
        <v>64.0</v>
      </c>
      <c r="G176" s="27" t="s">
        <v>53</v>
      </c>
      <c r="H176" s="27"/>
      <c r="I176" s="27" t="s">
        <v>30</v>
      </c>
      <c r="J176" s="27">
        <v>8.0</v>
      </c>
      <c r="K176" s="27" t="s">
        <v>50</v>
      </c>
      <c r="L176" s="29">
        <v>603.533</v>
      </c>
      <c r="M176" s="29">
        <v>236.55</v>
      </c>
      <c r="N176" s="27">
        <v>0.0</v>
      </c>
      <c r="O176" s="27">
        <v>258.0</v>
      </c>
      <c r="P176" s="31">
        <v>149548.0</v>
      </c>
      <c r="Q176" s="31" t="str">
        <f t="shared" si="1"/>
        <v/>
      </c>
      <c r="R176" s="39">
        <v>160001.0</v>
      </c>
      <c r="S176" s="33">
        <v>614.78539</v>
      </c>
      <c r="T176" s="27">
        <v>448.54005</v>
      </c>
      <c r="U176" s="123"/>
    </row>
    <row r="177">
      <c r="A177" s="27">
        <v>175.0</v>
      </c>
      <c r="B177" s="27" t="s">
        <v>26</v>
      </c>
      <c r="C177" s="27" t="s">
        <v>27</v>
      </c>
      <c r="D177" s="27" t="s">
        <v>27</v>
      </c>
      <c r="E177" s="27" t="s">
        <v>28</v>
      </c>
      <c r="F177" s="27">
        <v>64.0</v>
      </c>
      <c r="G177" s="27" t="s">
        <v>53</v>
      </c>
      <c r="H177" s="27"/>
      <c r="I177" s="27" t="s">
        <v>30</v>
      </c>
      <c r="J177" s="27">
        <v>8.0</v>
      </c>
      <c r="K177" s="27" t="s">
        <v>51</v>
      </c>
      <c r="L177" s="29"/>
      <c r="M177" s="29"/>
      <c r="N177" s="27"/>
      <c r="O177" s="27"/>
      <c r="P177" s="31"/>
      <c r="Q177" s="31" t="str">
        <f t="shared" si="1"/>
        <v/>
      </c>
      <c r="R177" s="39"/>
      <c r="S177" s="33"/>
      <c r="T177" s="27"/>
      <c r="U177" s="123"/>
    </row>
    <row r="178">
      <c r="A178" s="27">
        <v>176.0</v>
      </c>
      <c r="B178" s="27" t="s">
        <v>26</v>
      </c>
      <c r="C178" s="27" t="s">
        <v>27</v>
      </c>
      <c r="D178" s="27" t="s">
        <v>27</v>
      </c>
      <c r="E178" s="27" t="s">
        <v>28</v>
      </c>
      <c r="F178" s="27">
        <v>64.0</v>
      </c>
      <c r="G178" s="27" t="s">
        <v>53</v>
      </c>
      <c r="H178" s="27"/>
      <c r="I178" s="27" t="s">
        <v>30</v>
      </c>
      <c r="J178" s="27">
        <v>8.0</v>
      </c>
      <c r="K178" s="27" t="s">
        <v>52</v>
      </c>
      <c r="L178" s="31"/>
      <c r="M178" s="31"/>
      <c r="N178" s="37"/>
      <c r="O178" s="37"/>
      <c r="P178" s="31"/>
      <c r="Q178" s="31" t="str">
        <f t="shared" si="1"/>
        <v/>
      </c>
      <c r="R178" s="31"/>
      <c r="S178" s="27"/>
      <c r="T178" s="37"/>
      <c r="U178" s="123"/>
    </row>
    <row r="179">
      <c r="A179" s="27">
        <v>177.0</v>
      </c>
      <c r="B179" s="27" t="s">
        <v>26</v>
      </c>
      <c r="C179" s="27" t="s">
        <v>27</v>
      </c>
      <c r="D179" s="27" t="s">
        <v>27</v>
      </c>
      <c r="E179" s="27" t="s">
        <v>28</v>
      </c>
      <c r="F179" s="27">
        <v>48.0</v>
      </c>
      <c r="G179" s="27" t="s">
        <v>53</v>
      </c>
      <c r="H179" s="27"/>
      <c r="I179" s="27" t="s">
        <v>30</v>
      </c>
      <c r="J179" s="27">
        <v>1.0</v>
      </c>
      <c r="K179" s="27" t="s">
        <v>31</v>
      </c>
      <c r="L179" s="29">
        <v>467.378</v>
      </c>
      <c r="M179" s="29">
        <v>94.371</v>
      </c>
      <c r="N179" s="27">
        <v>0.0</v>
      </c>
      <c r="O179" s="27">
        <v>140.0</v>
      </c>
      <c r="P179" s="31">
        <v>28889.019999999997</v>
      </c>
      <c r="Q179" s="31" t="str">
        <f t="shared" si="1"/>
        <v/>
      </c>
      <c r="R179" s="39">
        <v>51622.0</v>
      </c>
      <c r="S179" s="33">
        <v>485.50995</v>
      </c>
      <c r="T179" s="27">
        <v>441.73068</v>
      </c>
      <c r="U179" s="123"/>
    </row>
    <row r="180">
      <c r="A180" s="27">
        <v>178.0</v>
      </c>
      <c r="B180" s="27" t="s">
        <v>26</v>
      </c>
      <c r="C180" s="27" t="s">
        <v>27</v>
      </c>
      <c r="D180" s="27" t="s">
        <v>27</v>
      </c>
      <c r="E180" s="27" t="s">
        <v>28</v>
      </c>
      <c r="F180" s="27">
        <v>48.0</v>
      </c>
      <c r="G180" s="27" t="s">
        <v>53</v>
      </c>
      <c r="H180" s="27"/>
      <c r="I180" s="27" t="s">
        <v>30</v>
      </c>
      <c r="J180" s="27">
        <v>1.0</v>
      </c>
      <c r="K180" s="27" t="s">
        <v>32</v>
      </c>
      <c r="L180" s="29">
        <v>574.512</v>
      </c>
      <c r="M180" s="29">
        <v>240.868</v>
      </c>
      <c r="N180" s="27">
        <v>0.0</v>
      </c>
      <c r="O180" s="27">
        <v>281.0</v>
      </c>
      <c r="P180" s="31">
        <v>10795.91</v>
      </c>
      <c r="Q180" s="31" t="str">
        <f t="shared" si="1"/>
        <v/>
      </c>
      <c r="R180" s="39">
        <v>33450.0</v>
      </c>
      <c r="S180" s="33">
        <v>464.45086</v>
      </c>
      <c r="T180" s="27">
        <v>436.69588</v>
      </c>
      <c r="U180" s="123"/>
    </row>
    <row r="181">
      <c r="A181" s="27">
        <v>179.0</v>
      </c>
      <c r="B181" s="27" t="s">
        <v>26</v>
      </c>
      <c r="C181" s="27" t="s">
        <v>27</v>
      </c>
      <c r="D181" s="27" t="s">
        <v>27</v>
      </c>
      <c r="E181" s="27" t="s">
        <v>28</v>
      </c>
      <c r="F181" s="27">
        <v>48.0</v>
      </c>
      <c r="G181" s="27" t="s">
        <v>53</v>
      </c>
      <c r="H181" s="27"/>
      <c r="I181" s="27" t="s">
        <v>30</v>
      </c>
      <c r="J181" s="27">
        <v>1.0</v>
      </c>
      <c r="K181" s="27" t="s">
        <v>33</v>
      </c>
      <c r="L181" s="29">
        <v>449.199</v>
      </c>
      <c r="M181" s="29">
        <v>154.34</v>
      </c>
      <c r="N181" s="27">
        <v>0.0</v>
      </c>
      <c r="O181" s="27">
        <v>161.0</v>
      </c>
      <c r="P181" s="31">
        <v>12656.800000000001</v>
      </c>
      <c r="Q181" s="31" t="str">
        <f t="shared" si="1"/>
        <v/>
      </c>
      <c r="R181" s="39">
        <v>27157.0</v>
      </c>
      <c r="S181" s="33">
        <v>488.15727</v>
      </c>
      <c r="T181" s="27">
        <v>461.87034</v>
      </c>
      <c r="U181" s="123"/>
    </row>
    <row r="182">
      <c r="A182" s="27">
        <v>180.0</v>
      </c>
      <c r="B182" s="27" t="s">
        <v>26</v>
      </c>
      <c r="C182" s="27" t="s">
        <v>27</v>
      </c>
      <c r="D182" s="27" t="s">
        <v>27</v>
      </c>
      <c r="E182" s="27" t="s">
        <v>28</v>
      </c>
      <c r="F182" s="27">
        <v>48.0</v>
      </c>
      <c r="G182" s="27" t="s">
        <v>53</v>
      </c>
      <c r="H182" s="27"/>
      <c r="I182" s="27" t="s">
        <v>30</v>
      </c>
      <c r="J182" s="27">
        <v>1.0</v>
      </c>
      <c r="K182" s="27" t="s">
        <v>34</v>
      </c>
      <c r="L182" s="29">
        <v>321.412</v>
      </c>
      <c r="M182" s="29">
        <v>150.402</v>
      </c>
      <c r="N182" s="27">
        <v>0.0</v>
      </c>
      <c r="O182" s="27">
        <v>165.0</v>
      </c>
      <c r="P182" s="31">
        <v>22569.870000000003</v>
      </c>
      <c r="Q182" s="31" t="str">
        <f t="shared" si="1"/>
        <v/>
      </c>
      <c r="R182" s="39">
        <v>34669.0</v>
      </c>
      <c r="S182" s="33">
        <v>472.37697</v>
      </c>
      <c r="T182" s="27">
        <v>437.41129</v>
      </c>
      <c r="U182" s="123"/>
    </row>
    <row r="183">
      <c r="A183" s="27">
        <v>181.0</v>
      </c>
      <c r="B183" s="27" t="s">
        <v>26</v>
      </c>
      <c r="C183" s="27" t="s">
        <v>27</v>
      </c>
      <c r="D183" s="27" t="s">
        <v>27</v>
      </c>
      <c r="E183" s="27" t="s">
        <v>28</v>
      </c>
      <c r="F183" s="27">
        <v>48.0</v>
      </c>
      <c r="G183" s="27" t="s">
        <v>53</v>
      </c>
      <c r="H183" s="27"/>
      <c r="I183" s="27" t="s">
        <v>30</v>
      </c>
      <c r="J183" s="27">
        <v>1.0</v>
      </c>
      <c r="K183" s="27" t="s">
        <v>35</v>
      </c>
      <c r="L183" s="29">
        <v>478.961</v>
      </c>
      <c r="M183" s="29">
        <v>158.595</v>
      </c>
      <c r="N183" s="27">
        <v>0.0</v>
      </c>
      <c r="O183" s="27">
        <v>168.0</v>
      </c>
      <c r="P183" s="31">
        <v>11706.369999999999</v>
      </c>
      <c r="Q183" s="31" t="str">
        <f t="shared" si="1"/>
        <v/>
      </c>
      <c r="R183" s="39">
        <v>24860.0</v>
      </c>
      <c r="S183" s="33">
        <v>468.29107</v>
      </c>
      <c r="T183" s="27">
        <v>442.74547</v>
      </c>
      <c r="U183" s="123"/>
    </row>
    <row r="184">
      <c r="A184" s="27">
        <v>182.0</v>
      </c>
      <c r="B184" s="27" t="s">
        <v>26</v>
      </c>
      <c r="C184" s="27" t="s">
        <v>27</v>
      </c>
      <c r="D184" s="27" t="s">
        <v>27</v>
      </c>
      <c r="E184" s="27" t="s">
        <v>28</v>
      </c>
      <c r="F184" s="27">
        <v>48.0</v>
      </c>
      <c r="G184" s="27" t="s">
        <v>53</v>
      </c>
      <c r="H184" s="27"/>
      <c r="I184" s="27" t="s">
        <v>30</v>
      </c>
      <c r="J184" s="27">
        <v>1.0</v>
      </c>
      <c r="K184" s="27" t="s">
        <v>36</v>
      </c>
      <c r="L184" s="29">
        <v>257.672</v>
      </c>
      <c r="M184" s="29">
        <v>51.714</v>
      </c>
      <c r="N184" s="27">
        <v>0.0</v>
      </c>
      <c r="O184" s="27">
        <v>44.0</v>
      </c>
      <c r="P184" s="31">
        <v>10045.98</v>
      </c>
      <c r="Q184" s="31" t="str">
        <f t="shared" si="1"/>
        <v/>
      </c>
      <c r="R184" s="39">
        <v>15919.0</v>
      </c>
      <c r="S184" s="33">
        <v>459.25716</v>
      </c>
      <c r="T184" s="27">
        <v>439.81468</v>
      </c>
      <c r="U184" s="123"/>
    </row>
    <row r="185">
      <c r="A185" s="27">
        <v>183.0</v>
      </c>
      <c r="B185" s="27" t="s">
        <v>26</v>
      </c>
      <c r="C185" s="27" t="s">
        <v>27</v>
      </c>
      <c r="D185" s="27" t="s">
        <v>27</v>
      </c>
      <c r="E185" s="27" t="s">
        <v>28</v>
      </c>
      <c r="F185" s="27">
        <v>48.0</v>
      </c>
      <c r="G185" s="27" t="s">
        <v>53</v>
      </c>
      <c r="H185" s="27"/>
      <c r="I185" s="27" t="s">
        <v>30</v>
      </c>
      <c r="J185" s="27">
        <v>1.0</v>
      </c>
      <c r="K185" s="27" t="s">
        <v>37</v>
      </c>
      <c r="L185" s="29">
        <v>710.326</v>
      </c>
      <c r="M185" s="29">
        <v>265.699</v>
      </c>
      <c r="N185" s="27">
        <v>0.0</v>
      </c>
      <c r="O185" s="27">
        <v>266.0</v>
      </c>
      <c r="P185" s="31">
        <v>31900.34</v>
      </c>
      <c r="Q185" s="31" t="str">
        <f t="shared" si="1"/>
        <v/>
      </c>
      <c r="R185" s="39">
        <v>47866.0</v>
      </c>
      <c r="S185" s="33">
        <v>488.89155</v>
      </c>
      <c r="T185" s="27">
        <v>438.69653</v>
      </c>
      <c r="U185" s="123"/>
    </row>
    <row r="186">
      <c r="A186" s="27">
        <v>184.0</v>
      </c>
      <c r="B186" s="27" t="s">
        <v>26</v>
      </c>
      <c r="C186" s="27" t="s">
        <v>27</v>
      </c>
      <c r="D186" s="27" t="s">
        <v>27</v>
      </c>
      <c r="E186" s="27" t="s">
        <v>28</v>
      </c>
      <c r="F186" s="27">
        <v>48.0</v>
      </c>
      <c r="G186" s="27" t="s">
        <v>53</v>
      </c>
      <c r="H186" s="27"/>
      <c r="I186" s="27" t="s">
        <v>30</v>
      </c>
      <c r="J186" s="27">
        <v>1.0</v>
      </c>
      <c r="K186" s="27" t="s">
        <v>38</v>
      </c>
      <c r="L186" s="29">
        <v>774.443</v>
      </c>
      <c r="M186" s="29">
        <v>200.902</v>
      </c>
      <c r="N186" s="27">
        <v>0.0</v>
      </c>
      <c r="O186" s="27">
        <v>233.0</v>
      </c>
      <c r="P186" s="31">
        <v>10645.6</v>
      </c>
      <c r="Q186" s="31" t="str">
        <f t="shared" si="1"/>
        <v/>
      </c>
      <c r="R186" s="39">
        <v>29008.0</v>
      </c>
      <c r="S186" s="40">
        <v>461.66629</v>
      </c>
      <c r="T186" s="40">
        <v>432.58254</v>
      </c>
      <c r="U186" s="123"/>
    </row>
    <row r="187">
      <c r="A187" s="27">
        <v>185.0</v>
      </c>
      <c r="B187" s="27" t="s">
        <v>26</v>
      </c>
      <c r="C187" s="27" t="s">
        <v>27</v>
      </c>
      <c r="D187" s="27" t="s">
        <v>27</v>
      </c>
      <c r="E187" s="27" t="s">
        <v>28</v>
      </c>
      <c r="F187" s="27">
        <v>48.0</v>
      </c>
      <c r="G187" s="27" t="s">
        <v>53</v>
      </c>
      <c r="H187" s="27"/>
      <c r="I187" s="27" t="s">
        <v>30</v>
      </c>
      <c r="J187" s="27">
        <v>1.0</v>
      </c>
      <c r="K187" s="27" t="s">
        <v>39</v>
      </c>
      <c r="L187" s="29">
        <v>414.186</v>
      </c>
      <c r="M187" s="29">
        <v>171.746</v>
      </c>
      <c r="N187" s="27">
        <v>0.0</v>
      </c>
      <c r="O187" s="27">
        <v>157.0</v>
      </c>
      <c r="P187" s="31">
        <v>67248.61</v>
      </c>
      <c r="Q187" s="31" t="str">
        <f t="shared" si="1"/>
        <v/>
      </c>
      <c r="R187" s="39">
        <v>81055.0</v>
      </c>
      <c r="S187" s="33">
        <v>512.16915</v>
      </c>
      <c r="T187" s="27">
        <v>431.01453</v>
      </c>
      <c r="U187" s="123"/>
    </row>
    <row r="188">
      <c r="A188" s="27">
        <v>186.0</v>
      </c>
      <c r="B188" s="27" t="s">
        <v>26</v>
      </c>
      <c r="C188" s="27" t="s">
        <v>27</v>
      </c>
      <c r="D188" s="27" t="s">
        <v>27</v>
      </c>
      <c r="E188" s="27" t="s">
        <v>28</v>
      </c>
      <c r="F188" s="27">
        <v>48.0</v>
      </c>
      <c r="G188" s="27" t="s">
        <v>53</v>
      </c>
      <c r="H188" s="27"/>
      <c r="I188" s="27" t="s">
        <v>30</v>
      </c>
      <c r="J188" s="27">
        <v>1.0</v>
      </c>
      <c r="K188" s="27" t="s">
        <v>40</v>
      </c>
      <c r="L188" s="29">
        <v>522.575</v>
      </c>
      <c r="M188" s="29">
        <v>196.802</v>
      </c>
      <c r="N188" s="27">
        <v>0.0</v>
      </c>
      <c r="O188" s="27">
        <v>282.0</v>
      </c>
      <c r="P188" s="31">
        <v>21470.079999999998</v>
      </c>
      <c r="Q188" s="31" t="str">
        <f t="shared" si="1"/>
        <v/>
      </c>
      <c r="R188" s="39">
        <v>33478.0</v>
      </c>
      <c r="S188" s="33">
        <v>474.58236</v>
      </c>
      <c r="T188" s="27">
        <v>436.47509</v>
      </c>
      <c r="U188" s="123"/>
    </row>
    <row r="189">
      <c r="A189" s="27">
        <v>187.0</v>
      </c>
      <c r="B189" s="27" t="s">
        <v>26</v>
      </c>
      <c r="C189" s="27" t="s">
        <v>27</v>
      </c>
      <c r="D189" s="27" t="s">
        <v>27</v>
      </c>
      <c r="E189" s="27" t="s">
        <v>28</v>
      </c>
      <c r="F189" s="27">
        <v>48.0</v>
      </c>
      <c r="G189" s="27" t="s">
        <v>53</v>
      </c>
      <c r="H189" s="27"/>
      <c r="I189" s="27" t="s">
        <v>30</v>
      </c>
      <c r="J189" s="27">
        <v>1.0</v>
      </c>
      <c r="K189" s="27" t="s">
        <v>41</v>
      </c>
      <c r="L189" s="31"/>
      <c r="M189" s="31"/>
      <c r="N189" s="37"/>
      <c r="O189" s="37"/>
      <c r="P189" s="31"/>
      <c r="Q189" s="31" t="str">
        <f t="shared" si="1"/>
        <v/>
      </c>
      <c r="R189" s="32"/>
      <c r="S189" s="33"/>
      <c r="T189" s="37"/>
      <c r="U189" s="123"/>
    </row>
    <row r="190">
      <c r="A190" s="27">
        <v>188.0</v>
      </c>
      <c r="B190" s="27" t="s">
        <v>26</v>
      </c>
      <c r="C190" s="27" t="s">
        <v>27</v>
      </c>
      <c r="D190" s="27" t="s">
        <v>27</v>
      </c>
      <c r="E190" s="27" t="s">
        <v>28</v>
      </c>
      <c r="F190" s="27">
        <v>48.0</v>
      </c>
      <c r="G190" s="27" t="s">
        <v>53</v>
      </c>
      <c r="H190" s="27"/>
      <c r="I190" s="27" t="s">
        <v>30</v>
      </c>
      <c r="J190" s="27">
        <v>1.0</v>
      </c>
      <c r="K190" s="27" t="s">
        <v>42</v>
      </c>
      <c r="L190" s="29">
        <v>358.189</v>
      </c>
      <c r="M190" s="29">
        <v>82.817</v>
      </c>
      <c r="N190" s="27">
        <v>0.0</v>
      </c>
      <c r="O190" s="27">
        <v>114.0</v>
      </c>
      <c r="P190" s="31">
        <v>32048.82</v>
      </c>
      <c r="Q190" s="31" t="str">
        <f t="shared" si="1"/>
        <v/>
      </c>
      <c r="R190" s="39">
        <v>40538.0</v>
      </c>
      <c r="S190" s="33">
        <v>476.97656</v>
      </c>
      <c r="T190" s="27">
        <v>433.1096</v>
      </c>
      <c r="U190" s="123"/>
    </row>
    <row r="191">
      <c r="A191" s="27">
        <v>189.0</v>
      </c>
      <c r="B191" s="27" t="s">
        <v>26</v>
      </c>
      <c r="C191" s="27" t="s">
        <v>27</v>
      </c>
      <c r="D191" s="27" t="s">
        <v>27</v>
      </c>
      <c r="E191" s="27" t="s">
        <v>28</v>
      </c>
      <c r="F191" s="27">
        <v>48.0</v>
      </c>
      <c r="G191" s="27" t="s">
        <v>53</v>
      </c>
      <c r="H191" s="27"/>
      <c r="I191" s="27" t="s">
        <v>30</v>
      </c>
      <c r="J191" s="27">
        <v>1.0</v>
      </c>
      <c r="K191" s="27" t="s">
        <v>43</v>
      </c>
      <c r="L191" s="29">
        <v>149.094</v>
      </c>
      <c r="M191" s="29">
        <v>66.977</v>
      </c>
      <c r="N191" s="27">
        <v>0.0</v>
      </c>
      <c r="O191" s="27">
        <v>71.0</v>
      </c>
      <c r="P191" s="31">
        <v>235451.25</v>
      </c>
      <c r="Q191" s="31" t="str">
        <f t="shared" si="1"/>
        <v/>
      </c>
      <c r="R191" s="39">
        <v>244229.0</v>
      </c>
      <c r="S191" s="33">
        <v>679.33412</v>
      </c>
      <c r="T191" s="27">
        <v>434.4588</v>
      </c>
      <c r="U191" s="123"/>
    </row>
    <row r="192">
      <c r="A192" s="27">
        <v>190.0</v>
      </c>
      <c r="B192" s="27" t="s">
        <v>26</v>
      </c>
      <c r="C192" s="27" t="s">
        <v>27</v>
      </c>
      <c r="D192" s="27" t="s">
        <v>27</v>
      </c>
      <c r="E192" s="27" t="s">
        <v>28</v>
      </c>
      <c r="F192" s="27">
        <v>48.0</v>
      </c>
      <c r="G192" s="27" t="s">
        <v>53</v>
      </c>
      <c r="H192" s="27"/>
      <c r="I192" s="27" t="s">
        <v>30</v>
      </c>
      <c r="J192" s="27">
        <v>1.0</v>
      </c>
      <c r="K192" s="27" t="s">
        <v>44</v>
      </c>
      <c r="L192" s="29">
        <v>410.565</v>
      </c>
      <c r="M192" s="29">
        <v>107.362</v>
      </c>
      <c r="N192" s="27">
        <v>0.0</v>
      </c>
      <c r="O192" s="27">
        <v>72.0</v>
      </c>
      <c r="P192" s="31">
        <v>7525.11</v>
      </c>
      <c r="Q192" s="31" t="str">
        <f t="shared" si="1"/>
        <v/>
      </c>
      <c r="R192" s="39">
        <v>15230.0</v>
      </c>
      <c r="S192" s="33">
        <v>482.18732</v>
      </c>
      <c r="T192" s="27">
        <v>462.52347</v>
      </c>
      <c r="U192" s="123"/>
    </row>
    <row r="193">
      <c r="A193" s="27">
        <v>191.0</v>
      </c>
      <c r="B193" s="27" t="s">
        <v>26</v>
      </c>
      <c r="C193" s="27" t="s">
        <v>27</v>
      </c>
      <c r="D193" s="27" t="s">
        <v>27</v>
      </c>
      <c r="E193" s="27" t="s">
        <v>28</v>
      </c>
      <c r="F193" s="27">
        <v>48.0</v>
      </c>
      <c r="G193" s="27" t="s">
        <v>53</v>
      </c>
      <c r="H193" s="27"/>
      <c r="I193" s="27" t="s">
        <v>30</v>
      </c>
      <c r="J193" s="27">
        <v>1.0</v>
      </c>
      <c r="K193" s="27" t="s">
        <v>45</v>
      </c>
      <c r="L193" s="29">
        <v>291.018</v>
      </c>
      <c r="M193" s="29">
        <v>79.876</v>
      </c>
      <c r="N193" s="27">
        <v>0.0</v>
      </c>
      <c r="O193" s="27">
        <v>102.0</v>
      </c>
      <c r="P193" s="31">
        <v>7471.03</v>
      </c>
      <c r="Q193" s="31" t="str">
        <f t="shared" si="1"/>
        <v/>
      </c>
      <c r="R193" s="39">
        <v>14829.0</v>
      </c>
      <c r="S193" s="33">
        <v>490.48336</v>
      </c>
      <c r="T193" s="27">
        <v>471.3501</v>
      </c>
      <c r="U193" s="123"/>
    </row>
    <row r="194">
      <c r="A194" s="27">
        <v>192.0</v>
      </c>
      <c r="B194" s="27" t="s">
        <v>26</v>
      </c>
      <c r="C194" s="27" t="s">
        <v>27</v>
      </c>
      <c r="D194" s="27" t="s">
        <v>27</v>
      </c>
      <c r="E194" s="27" t="s">
        <v>28</v>
      </c>
      <c r="F194" s="27">
        <v>48.0</v>
      </c>
      <c r="G194" s="27" t="s">
        <v>53</v>
      </c>
      <c r="H194" s="27"/>
      <c r="I194" s="27" t="s">
        <v>30</v>
      </c>
      <c r="J194" s="27">
        <v>1.0</v>
      </c>
      <c r="K194" s="27" t="s">
        <v>46</v>
      </c>
      <c r="L194" s="29">
        <v>573.519</v>
      </c>
      <c r="M194" s="29">
        <v>244.037</v>
      </c>
      <c r="N194" s="27">
        <v>0.0</v>
      </c>
      <c r="O194" s="27">
        <v>327.0</v>
      </c>
      <c r="P194" s="31">
        <v>49144.0</v>
      </c>
      <c r="Q194" s="31" t="str">
        <f t="shared" si="1"/>
        <v/>
      </c>
      <c r="R194" s="39">
        <v>62029.0</v>
      </c>
      <c r="S194" s="33">
        <v>496.64885</v>
      </c>
      <c r="T194" s="27">
        <v>430.20958</v>
      </c>
      <c r="U194" s="123"/>
    </row>
    <row r="195">
      <c r="A195" s="27">
        <v>193.0</v>
      </c>
      <c r="B195" s="27" t="s">
        <v>26</v>
      </c>
      <c r="C195" s="27" t="s">
        <v>27</v>
      </c>
      <c r="D195" s="27" t="s">
        <v>27</v>
      </c>
      <c r="E195" s="27" t="s">
        <v>28</v>
      </c>
      <c r="F195" s="27">
        <v>48.0</v>
      </c>
      <c r="G195" s="27" t="s">
        <v>53</v>
      </c>
      <c r="H195" s="27"/>
      <c r="I195" s="27" t="s">
        <v>30</v>
      </c>
      <c r="J195" s="27">
        <v>1.0</v>
      </c>
      <c r="K195" s="27" t="s">
        <v>47</v>
      </c>
      <c r="L195" s="29">
        <v>350.12</v>
      </c>
      <c r="M195" s="29">
        <v>47.777</v>
      </c>
      <c r="N195" s="27">
        <v>0.0</v>
      </c>
      <c r="O195" s="27">
        <v>41.0</v>
      </c>
      <c r="P195" s="31">
        <v>22490.829999999998</v>
      </c>
      <c r="Q195" s="31" t="str">
        <f t="shared" si="1"/>
        <v/>
      </c>
      <c r="R195" s="39">
        <v>29536.0</v>
      </c>
      <c r="S195" s="33">
        <v>485.49686</v>
      </c>
      <c r="T195" s="27">
        <v>451.91786</v>
      </c>
      <c r="U195" s="123"/>
    </row>
    <row r="196">
      <c r="A196" s="27">
        <v>194.0</v>
      </c>
      <c r="B196" s="27" t="s">
        <v>26</v>
      </c>
      <c r="C196" s="27" t="s">
        <v>27</v>
      </c>
      <c r="D196" s="27" t="s">
        <v>27</v>
      </c>
      <c r="E196" s="27" t="s">
        <v>28</v>
      </c>
      <c r="F196" s="27">
        <v>48.0</v>
      </c>
      <c r="G196" s="27" t="s">
        <v>53</v>
      </c>
      <c r="H196" s="27"/>
      <c r="I196" s="27" t="s">
        <v>30</v>
      </c>
      <c r="J196" s="27">
        <v>1.0</v>
      </c>
      <c r="K196" s="27" t="s">
        <v>48</v>
      </c>
      <c r="L196" s="29">
        <v>421.836</v>
      </c>
      <c r="M196" s="29">
        <v>169.57</v>
      </c>
      <c r="N196" s="27">
        <v>0.0</v>
      </c>
      <c r="O196" s="27">
        <v>193.0</v>
      </c>
      <c r="P196" s="31">
        <v>33082.85999999999</v>
      </c>
      <c r="Q196" s="31" t="str">
        <f t="shared" si="1"/>
        <v/>
      </c>
      <c r="R196" s="31">
        <v>42403.0</v>
      </c>
      <c r="S196" s="33">
        <v>473.03239</v>
      </c>
      <c r="T196" s="27">
        <v>425.98124</v>
      </c>
      <c r="U196" s="123"/>
    </row>
    <row r="197">
      <c r="A197" s="27">
        <v>195.0</v>
      </c>
      <c r="B197" s="27" t="s">
        <v>26</v>
      </c>
      <c r="C197" s="27" t="s">
        <v>27</v>
      </c>
      <c r="D197" s="27" t="s">
        <v>27</v>
      </c>
      <c r="E197" s="27" t="s">
        <v>28</v>
      </c>
      <c r="F197" s="27">
        <v>48.0</v>
      </c>
      <c r="G197" s="27" t="s">
        <v>53</v>
      </c>
      <c r="H197" s="27"/>
      <c r="I197" s="27" t="s">
        <v>30</v>
      </c>
      <c r="J197" s="27">
        <v>1.0</v>
      </c>
      <c r="K197" s="27" t="s">
        <v>49</v>
      </c>
      <c r="L197" s="29">
        <v>809.844</v>
      </c>
      <c r="M197" s="29">
        <v>317.545</v>
      </c>
      <c r="N197" s="27">
        <v>0.0</v>
      </c>
      <c r="O197" s="27">
        <v>169.0</v>
      </c>
      <c r="P197" s="31">
        <v>63936.35</v>
      </c>
      <c r="Q197" s="31" t="str">
        <f t="shared" si="1"/>
        <v/>
      </c>
      <c r="R197" s="39">
        <v>75370.0</v>
      </c>
      <c r="S197" s="33">
        <v>506.80281</v>
      </c>
      <c r="T197" s="27">
        <v>425.74701</v>
      </c>
      <c r="U197" s="123"/>
    </row>
    <row r="198">
      <c r="A198" s="27">
        <v>196.0</v>
      </c>
      <c r="B198" s="27" t="s">
        <v>26</v>
      </c>
      <c r="C198" s="27" t="s">
        <v>27</v>
      </c>
      <c r="D198" s="27" t="s">
        <v>27</v>
      </c>
      <c r="E198" s="27" t="s">
        <v>28</v>
      </c>
      <c r="F198" s="27">
        <v>48.0</v>
      </c>
      <c r="G198" s="27" t="s">
        <v>53</v>
      </c>
      <c r="H198" s="27"/>
      <c r="I198" s="27" t="s">
        <v>30</v>
      </c>
      <c r="J198" s="27">
        <v>1.0</v>
      </c>
      <c r="K198" s="27" t="s">
        <v>50</v>
      </c>
      <c r="L198" s="29">
        <v>596.237</v>
      </c>
      <c r="M198" s="29">
        <v>248.488</v>
      </c>
      <c r="N198" s="27">
        <v>0.0</v>
      </c>
      <c r="O198" s="27">
        <v>251.0</v>
      </c>
      <c r="P198" s="31">
        <v>19095.510000000002</v>
      </c>
      <c r="Q198" s="31" t="str">
        <f t="shared" si="1"/>
        <v/>
      </c>
      <c r="R198" s="39">
        <v>30827.0</v>
      </c>
      <c r="S198" s="33">
        <v>467.57614</v>
      </c>
      <c r="T198" s="27">
        <v>431.76736</v>
      </c>
      <c r="U198" s="123"/>
    </row>
    <row r="199">
      <c r="A199" s="27">
        <v>197.0</v>
      </c>
      <c r="B199" s="27" t="s">
        <v>26</v>
      </c>
      <c r="C199" s="27" t="s">
        <v>27</v>
      </c>
      <c r="D199" s="27" t="s">
        <v>27</v>
      </c>
      <c r="E199" s="27" t="s">
        <v>28</v>
      </c>
      <c r="F199" s="27">
        <v>48.0</v>
      </c>
      <c r="G199" s="27" t="s">
        <v>53</v>
      </c>
      <c r="H199" s="27"/>
      <c r="I199" s="27" t="s">
        <v>30</v>
      </c>
      <c r="J199" s="27">
        <v>1.0</v>
      </c>
      <c r="K199" s="27" t="s">
        <v>51</v>
      </c>
      <c r="L199" s="29">
        <v>1983.915</v>
      </c>
      <c r="M199" s="29">
        <v>1200.896</v>
      </c>
      <c r="N199" s="27">
        <v>0.0</v>
      </c>
      <c r="O199" s="27">
        <v>1561.0</v>
      </c>
      <c r="P199" s="31">
        <v>3949081.994</v>
      </c>
      <c r="Q199" s="31" t="str">
        <f t="shared" si="1"/>
        <v/>
      </c>
      <c r="R199" s="39">
        <v>3995807.0</v>
      </c>
      <c r="S199" s="33">
        <v>4426.410128</v>
      </c>
      <c r="T199" s="27">
        <v>421.90787</v>
      </c>
      <c r="U199" s="123"/>
    </row>
    <row r="200">
      <c r="A200" s="27">
        <v>198.0</v>
      </c>
      <c r="B200" s="27" t="s">
        <v>26</v>
      </c>
      <c r="C200" s="27" t="s">
        <v>27</v>
      </c>
      <c r="D200" s="27" t="s">
        <v>27</v>
      </c>
      <c r="E200" s="27" t="s">
        <v>28</v>
      </c>
      <c r="F200" s="27">
        <v>48.0</v>
      </c>
      <c r="G200" s="27" t="s">
        <v>53</v>
      </c>
      <c r="H200" s="27"/>
      <c r="I200" s="27" t="s">
        <v>30</v>
      </c>
      <c r="J200" s="27">
        <v>1.0</v>
      </c>
      <c r="K200" s="27" t="s">
        <v>52</v>
      </c>
      <c r="L200" s="31"/>
      <c r="M200" s="31"/>
      <c r="N200" s="37"/>
      <c r="O200" s="37"/>
      <c r="P200" s="31"/>
      <c r="Q200" s="31" t="str">
        <f t="shared" si="1"/>
        <v/>
      </c>
      <c r="R200" s="31"/>
      <c r="S200" s="27"/>
      <c r="T200" s="37"/>
      <c r="U200" s="123"/>
    </row>
    <row r="201">
      <c r="A201" s="27">
        <v>199.0</v>
      </c>
      <c r="B201" s="27" t="s">
        <v>26</v>
      </c>
      <c r="C201" s="27" t="s">
        <v>27</v>
      </c>
      <c r="D201" s="27" t="s">
        <v>27</v>
      </c>
      <c r="E201" s="27" t="s">
        <v>28</v>
      </c>
      <c r="F201" s="27">
        <v>48.0</v>
      </c>
      <c r="G201" s="27" t="s">
        <v>53</v>
      </c>
      <c r="H201" s="27"/>
      <c r="I201" s="27" t="s">
        <v>30</v>
      </c>
      <c r="J201" s="27">
        <v>2.0</v>
      </c>
      <c r="K201" s="27" t="s">
        <v>31</v>
      </c>
      <c r="L201" s="29">
        <v>470.703</v>
      </c>
      <c r="M201" s="29">
        <v>94.981</v>
      </c>
      <c r="N201" s="27">
        <v>0.0</v>
      </c>
      <c r="O201" s="27">
        <v>140.0</v>
      </c>
      <c r="P201" s="31">
        <v>64583.20999999999</v>
      </c>
      <c r="Q201" s="31" t="str">
        <f t="shared" si="1"/>
        <v/>
      </c>
      <c r="R201" s="39">
        <v>78218.0</v>
      </c>
      <c r="S201" s="33">
        <v>537.58632</v>
      </c>
      <c r="T201" s="27">
        <v>456.51031</v>
      </c>
      <c r="U201" s="123"/>
    </row>
    <row r="202">
      <c r="A202" s="27">
        <v>200.0</v>
      </c>
      <c r="B202" s="27" t="s">
        <v>26</v>
      </c>
      <c r="C202" s="27" t="s">
        <v>27</v>
      </c>
      <c r="D202" s="27" t="s">
        <v>27</v>
      </c>
      <c r="E202" s="27" t="s">
        <v>28</v>
      </c>
      <c r="F202" s="27">
        <v>48.0</v>
      </c>
      <c r="G202" s="27" t="s">
        <v>53</v>
      </c>
      <c r="H202" s="27"/>
      <c r="I202" s="27" t="s">
        <v>30</v>
      </c>
      <c r="J202" s="27">
        <v>2.0</v>
      </c>
      <c r="K202" s="27" t="s">
        <v>32</v>
      </c>
      <c r="L202" s="29">
        <v>576.722</v>
      </c>
      <c r="M202" s="29">
        <v>253.826</v>
      </c>
      <c r="N202" s="27">
        <v>0.0</v>
      </c>
      <c r="O202" s="27">
        <v>281.0</v>
      </c>
      <c r="P202" s="31">
        <v>20997.535</v>
      </c>
      <c r="Q202" s="31" t="str">
        <f t="shared" si="1"/>
        <v/>
      </c>
      <c r="R202" s="39">
        <v>51397.0</v>
      </c>
      <c r="S202" s="33">
        <v>488.00222</v>
      </c>
      <c r="T202" s="27">
        <v>449.41221</v>
      </c>
      <c r="U202" s="123"/>
    </row>
    <row r="203">
      <c r="A203" s="27">
        <v>201.0</v>
      </c>
      <c r="B203" s="27" t="s">
        <v>26</v>
      </c>
      <c r="C203" s="27" t="s">
        <v>27</v>
      </c>
      <c r="D203" s="27" t="s">
        <v>27</v>
      </c>
      <c r="E203" s="27" t="s">
        <v>28</v>
      </c>
      <c r="F203" s="27">
        <v>48.0</v>
      </c>
      <c r="G203" s="27" t="s">
        <v>53</v>
      </c>
      <c r="H203" s="27"/>
      <c r="I203" s="27" t="s">
        <v>30</v>
      </c>
      <c r="J203" s="27">
        <v>2.0</v>
      </c>
      <c r="K203" s="27" t="s">
        <v>33</v>
      </c>
      <c r="L203" s="29">
        <v>461.352</v>
      </c>
      <c r="M203" s="29">
        <v>154.024</v>
      </c>
      <c r="N203" s="27">
        <v>0.0</v>
      </c>
      <c r="O203" s="27">
        <v>163.0</v>
      </c>
      <c r="P203" s="31">
        <v>23376.56</v>
      </c>
      <c r="Q203" s="31" t="str">
        <f t="shared" si="1"/>
        <v/>
      </c>
      <c r="R203" s="39">
        <v>36768.0</v>
      </c>
      <c r="S203" s="33">
        <v>475.50947</v>
      </c>
      <c r="T203" s="27">
        <v>438.71045</v>
      </c>
      <c r="U203" s="123"/>
    </row>
    <row r="204">
      <c r="A204" s="27">
        <v>202.0</v>
      </c>
      <c r="B204" s="27" t="s">
        <v>26</v>
      </c>
      <c r="C204" s="27" t="s">
        <v>27</v>
      </c>
      <c r="D204" s="27" t="s">
        <v>27</v>
      </c>
      <c r="E204" s="27" t="s">
        <v>28</v>
      </c>
      <c r="F204" s="27">
        <v>48.0</v>
      </c>
      <c r="G204" s="27" t="s">
        <v>53</v>
      </c>
      <c r="H204" s="27"/>
      <c r="I204" s="27" t="s">
        <v>30</v>
      </c>
      <c r="J204" s="27">
        <v>2.0</v>
      </c>
      <c r="K204" s="27" t="s">
        <v>34</v>
      </c>
      <c r="L204" s="29">
        <v>322.215</v>
      </c>
      <c r="M204" s="29">
        <v>153.603</v>
      </c>
      <c r="N204" s="27">
        <v>0.0</v>
      </c>
      <c r="O204" s="27">
        <v>165.0</v>
      </c>
      <c r="P204" s="31">
        <v>44695.79</v>
      </c>
      <c r="Q204" s="31" t="str">
        <f t="shared" si="1"/>
        <v/>
      </c>
      <c r="R204" s="39">
        <v>59141.0</v>
      </c>
      <c r="S204" s="33">
        <v>488.53929</v>
      </c>
      <c r="T204" s="27">
        <v>431.259</v>
      </c>
      <c r="U204" s="123"/>
    </row>
    <row r="205">
      <c r="A205" s="27">
        <v>203.0</v>
      </c>
      <c r="B205" s="27" t="s">
        <v>26</v>
      </c>
      <c r="C205" s="27" t="s">
        <v>27</v>
      </c>
      <c r="D205" s="27" t="s">
        <v>27</v>
      </c>
      <c r="E205" s="27" t="s">
        <v>28</v>
      </c>
      <c r="F205" s="27">
        <v>48.0</v>
      </c>
      <c r="G205" s="27" t="s">
        <v>53</v>
      </c>
      <c r="H205" s="27"/>
      <c r="I205" s="27" t="s">
        <v>30</v>
      </c>
      <c r="J205" s="27">
        <v>2.0</v>
      </c>
      <c r="K205" s="27" t="s">
        <v>35</v>
      </c>
      <c r="L205" s="29">
        <v>485.643</v>
      </c>
      <c r="M205" s="29">
        <v>174.822</v>
      </c>
      <c r="N205" s="27">
        <v>0.0</v>
      </c>
      <c r="O205" s="27">
        <v>179.0</v>
      </c>
      <c r="P205" s="31">
        <v>24058.65</v>
      </c>
      <c r="Q205" s="31" t="str">
        <f t="shared" si="1"/>
        <v/>
      </c>
      <c r="R205" s="39">
        <v>35510.0</v>
      </c>
      <c r="S205" s="33">
        <v>504.06782</v>
      </c>
      <c r="T205" s="27">
        <v>464.85873</v>
      </c>
      <c r="U205" s="123"/>
    </row>
    <row r="206">
      <c r="A206" s="27">
        <v>204.0</v>
      </c>
      <c r="B206" s="27" t="s">
        <v>26</v>
      </c>
      <c r="C206" s="27" t="s">
        <v>27</v>
      </c>
      <c r="D206" s="27" t="s">
        <v>27</v>
      </c>
      <c r="E206" s="27" t="s">
        <v>28</v>
      </c>
      <c r="F206" s="27">
        <v>48.0</v>
      </c>
      <c r="G206" s="27" t="s">
        <v>53</v>
      </c>
      <c r="H206" s="27"/>
      <c r="I206" s="27" t="s">
        <v>30</v>
      </c>
      <c r="J206" s="27">
        <v>2.0</v>
      </c>
      <c r="K206" s="27" t="s">
        <v>36</v>
      </c>
      <c r="L206" s="29">
        <v>257.607</v>
      </c>
      <c r="M206" s="29">
        <v>51.968</v>
      </c>
      <c r="N206" s="27">
        <v>0.0</v>
      </c>
      <c r="O206" s="27">
        <v>44.0</v>
      </c>
      <c r="P206" s="31">
        <v>19262.28</v>
      </c>
      <c r="Q206" s="31" t="str">
        <f t="shared" si="1"/>
        <v/>
      </c>
      <c r="R206" s="39">
        <v>28584.0</v>
      </c>
      <c r="S206" s="33">
        <v>457.90932</v>
      </c>
      <c r="T206" s="27">
        <v>429.13807</v>
      </c>
      <c r="U206" s="123"/>
    </row>
    <row r="207">
      <c r="A207" s="27">
        <v>205.0</v>
      </c>
      <c r="B207" s="27" t="s">
        <v>26</v>
      </c>
      <c r="C207" s="27" t="s">
        <v>27</v>
      </c>
      <c r="D207" s="27" t="s">
        <v>27</v>
      </c>
      <c r="E207" s="27" t="s">
        <v>28</v>
      </c>
      <c r="F207" s="27">
        <v>48.0</v>
      </c>
      <c r="G207" s="27" t="s">
        <v>53</v>
      </c>
      <c r="H207" s="27"/>
      <c r="I207" s="27" t="s">
        <v>30</v>
      </c>
      <c r="J207" s="27">
        <v>2.0</v>
      </c>
      <c r="K207" s="27" t="s">
        <v>37</v>
      </c>
      <c r="L207" s="29">
        <v>700.5</v>
      </c>
      <c r="M207" s="29">
        <v>262.76</v>
      </c>
      <c r="N207" s="27">
        <v>0.0</v>
      </c>
      <c r="O207" s="27">
        <v>266.0</v>
      </c>
      <c r="P207" s="31">
        <v>60393.53</v>
      </c>
      <c r="Q207" s="31" t="str">
        <f t="shared" si="1"/>
        <v/>
      </c>
      <c r="R207" s="39">
        <v>81590.0</v>
      </c>
      <c r="S207" s="33">
        <v>504.83179</v>
      </c>
      <c r="T207" s="27">
        <v>426.35565</v>
      </c>
      <c r="U207" s="123"/>
    </row>
    <row r="208">
      <c r="A208" s="27">
        <v>206.0</v>
      </c>
      <c r="B208" s="27" t="s">
        <v>26</v>
      </c>
      <c r="C208" s="27" t="s">
        <v>27</v>
      </c>
      <c r="D208" s="27" t="s">
        <v>27</v>
      </c>
      <c r="E208" s="27" t="s">
        <v>28</v>
      </c>
      <c r="F208" s="27">
        <v>48.0</v>
      </c>
      <c r="G208" s="27" t="s">
        <v>53</v>
      </c>
      <c r="H208" s="27"/>
      <c r="I208" s="27" t="s">
        <v>30</v>
      </c>
      <c r="J208" s="27">
        <v>2.0</v>
      </c>
      <c r="K208" s="27" t="s">
        <v>38</v>
      </c>
      <c r="L208" s="29">
        <v>779.706</v>
      </c>
      <c r="M208" s="29">
        <v>217.445</v>
      </c>
      <c r="N208" s="27">
        <v>0.0</v>
      </c>
      <c r="O208" s="27">
        <v>237.0</v>
      </c>
      <c r="P208" s="31">
        <v>23327.9</v>
      </c>
      <c r="Q208" s="31" t="str">
        <f t="shared" si="1"/>
        <v/>
      </c>
      <c r="R208" s="39">
        <v>40749.0</v>
      </c>
      <c r="S208" s="40">
        <v>490.22574</v>
      </c>
      <c r="T208" s="40">
        <v>448.5206</v>
      </c>
      <c r="U208" s="123"/>
    </row>
    <row r="209">
      <c r="A209" s="27">
        <v>207.0</v>
      </c>
      <c r="B209" s="27" t="s">
        <v>26</v>
      </c>
      <c r="C209" s="27" t="s">
        <v>27</v>
      </c>
      <c r="D209" s="27" t="s">
        <v>27</v>
      </c>
      <c r="E209" s="27" t="s">
        <v>28</v>
      </c>
      <c r="F209" s="27">
        <v>48.0</v>
      </c>
      <c r="G209" s="27" t="s">
        <v>53</v>
      </c>
      <c r="H209" s="27"/>
      <c r="I209" s="27" t="s">
        <v>30</v>
      </c>
      <c r="J209" s="27">
        <v>2.0</v>
      </c>
      <c r="K209" s="27" t="s">
        <v>39</v>
      </c>
      <c r="L209" s="29">
        <v>412.552</v>
      </c>
      <c r="M209" s="29">
        <v>147.877</v>
      </c>
      <c r="N209" s="27">
        <v>0.0</v>
      </c>
      <c r="O209" s="27">
        <v>162.0</v>
      </c>
      <c r="P209" s="31">
        <v>144426.55</v>
      </c>
      <c r="Q209" s="31" t="str">
        <f t="shared" si="1"/>
        <v/>
      </c>
      <c r="R209" s="39">
        <v>152669.0</v>
      </c>
      <c r="S209" s="33">
        <v>589.02338</v>
      </c>
      <c r="T209" s="27">
        <v>430.73755</v>
      </c>
      <c r="U209" s="123"/>
    </row>
    <row r="210">
      <c r="A210" s="27">
        <v>208.0</v>
      </c>
      <c r="B210" s="27" t="s">
        <v>26</v>
      </c>
      <c r="C210" s="27" t="s">
        <v>27</v>
      </c>
      <c r="D210" s="27" t="s">
        <v>27</v>
      </c>
      <c r="E210" s="27" t="s">
        <v>28</v>
      </c>
      <c r="F210" s="27">
        <v>48.0</v>
      </c>
      <c r="G210" s="27" t="s">
        <v>53</v>
      </c>
      <c r="H210" s="27"/>
      <c r="I210" s="27" t="s">
        <v>30</v>
      </c>
      <c r="J210" s="27">
        <v>2.0</v>
      </c>
      <c r="K210" s="27" t="s">
        <v>40</v>
      </c>
      <c r="L210" s="29">
        <v>514.955</v>
      </c>
      <c r="M210" s="29">
        <v>203.587</v>
      </c>
      <c r="N210" s="27">
        <v>0.0</v>
      </c>
      <c r="O210" s="27">
        <v>279.0</v>
      </c>
      <c r="P210" s="31">
        <v>50086.67</v>
      </c>
      <c r="Q210" s="31" t="str">
        <f t="shared" si="1"/>
        <v/>
      </c>
      <c r="R210" s="39">
        <v>61604.0</v>
      </c>
      <c r="S210" s="33">
        <v>538.67547</v>
      </c>
      <c r="T210" s="27">
        <v>471.84508</v>
      </c>
      <c r="U210" s="123"/>
    </row>
    <row r="211">
      <c r="A211" s="27">
        <v>209.0</v>
      </c>
      <c r="B211" s="27" t="s">
        <v>26</v>
      </c>
      <c r="C211" s="27" t="s">
        <v>27</v>
      </c>
      <c r="D211" s="27" t="s">
        <v>27</v>
      </c>
      <c r="E211" s="27" t="s">
        <v>28</v>
      </c>
      <c r="F211" s="27">
        <v>48.0</v>
      </c>
      <c r="G211" s="27" t="s">
        <v>53</v>
      </c>
      <c r="H211" s="27"/>
      <c r="I211" s="27" t="s">
        <v>30</v>
      </c>
      <c r="J211" s="27">
        <v>2.0</v>
      </c>
      <c r="K211" s="27" t="s">
        <v>41</v>
      </c>
      <c r="L211" s="31"/>
      <c r="M211" s="31"/>
      <c r="N211" s="37"/>
      <c r="O211" s="37"/>
      <c r="P211" s="31"/>
      <c r="Q211" s="31" t="str">
        <f t="shared" si="1"/>
        <v/>
      </c>
      <c r="R211" s="32"/>
      <c r="S211" s="33"/>
      <c r="T211" s="37"/>
      <c r="U211" s="123"/>
    </row>
    <row r="212">
      <c r="A212" s="27">
        <v>210.0</v>
      </c>
      <c r="B212" s="27" t="s">
        <v>26</v>
      </c>
      <c r="C212" s="27" t="s">
        <v>27</v>
      </c>
      <c r="D212" s="27" t="s">
        <v>27</v>
      </c>
      <c r="E212" s="27" t="s">
        <v>28</v>
      </c>
      <c r="F212" s="27">
        <v>48.0</v>
      </c>
      <c r="G212" s="27" t="s">
        <v>53</v>
      </c>
      <c r="H212" s="27"/>
      <c r="I212" s="27" t="s">
        <v>30</v>
      </c>
      <c r="J212" s="27">
        <v>2.0</v>
      </c>
      <c r="K212" s="27" t="s">
        <v>42</v>
      </c>
      <c r="L212" s="29">
        <v>358.281</v>
      </c>
      <c r="M212" s="29">
        <v>81.698</v>
      </c>
      <c r="N212" s="27">
        <v>0.0</v>
      </c>
      <c r="O212" s="27">
        <v>114.0</v>
      </c>
      <c r="P212" s="31">
        <v>62070.079999999994</v>
      </c>
      <c r="Q212" s="31" t="str">
        <f t="shared" si="1"/>
        <v/>
      </c>
      <c r="R212" s="39">
        <v>69902.0</v>
      </c>
      <c r="S212" s="33">
        <v>502.72831</v>
      </c>
      <c r="T212" s="27">
        <v>428.09557</v>
      </c>
      <c r="U212" s="123"/>
    </row>
    <row r="213">
      <c r="A213" s="27">
        <v>211.0</v>
      </c>
      <c r="B213" s="27" t="s">
        <v>26</v>
      </c>
      <c r="C213" s="27" t="s">
        <v>27</v>
      </c>
      <c r="D213" s="27" t="s">
        <v>27</v>
      </c>
      <c r="E213" s="27" t="s">
        <v>28</v>
      </c>
      <c r="F213" s="27">
        <v>48.0</v>
      </c>
      <c r="G213" s="27" t="s">
        <v>53</v>
      </c>
      <c r="H213" s="27"/>
      <c r="I213" s="27" t="s">
        <v>30</v>
      </c>
      <c r="J213" s="27">
        <v>2.0</v>
      </c>
      <c r="K213" s="27" t="s">
        <v>43</v>
      </c>
      <c r="L213" s="29">
        <v>158.113</v>
      </c>
      <c r="M213" s="29">
        <v>60.097</v>
      </c>
      <c r="N213" s="27">
        <v>0.0</v>
      </c>
      <c r="O213" s="27">
        <v>71.0</v>
      </c>
      <c r="P213" s="31">
        <v>474746.8</v>
      </c>
      <c r="Q213" s="31" t="str">
        <f t="shared" si="1"/>
        <v/>
      </c>
      <c r="R213" s="39">
        <v>477138.0</v>
      </c>
      <c r="S213" s="33">
        <v>910.0697</v>
      </c>
      <c r="T213" s="27">
        <v>426.09001</v>
      </c>
      <c r="U213" s="123"/>
    </row>
    <row r="214">
      <c r="A214" s="27">
        <v>212.0</v>
      </c>
      <c r="B214" s="27" t="s">
        <v>26</v>
      </c>
      <c r="C214" s="27" t="s">
        <v>27</v>
      </c>
      <c r="D214" s="27" t="s">
        <v>27</v>
      </c>
      <c r="E214" s="27" t="s">
        <v>28</v>
      </c>
      <c r="F214" s="27">
        <v>48.0</v>
      </c>
      <c r="G214" s="27" t="s">
        <v>53</v>
      </c>
      <c r="H214" s="27"/>
      <c r="I214" s="27" t="s">
        <v>30</v>
      </c>
      <c r="J214" s="27">
        <v>2.0</v>
      </c>
      <c r="K214" s="27" t="s">
        <v>44</v>
      </c>
      <c r="L214" s="29">
        <v>409.771</v>
      </c>
      <c r="M214" s="29">
        <v>102.855</v>
      </c>
      <c r="N214" s="27">
        <v>0.0</v>
      </c>
      <c r="O214" s="27">
        <v>72.0</v>
      </c>
      <c r="P214" s="31">
        <v>14486.41</v>
      </c>
      <c r="Q214" s="31" t="str">
        <f t="shared" si="1"/>
        <v/>
      </c>
      <c r="R214" s="39">
        <v>22682.0</v>
      </c>
      <c r="S214" s="33">
        <v>464.31157</v>
      </c>
      <c r="T214" s="27">
        <v>438.16803</v>
      </c>
      <c r="U214" s="123"/>
    </row>
    <row r="215">
      <c r="A215" s="27">
        <v>213.0</v>
      </c>
      <c r="B215" s="27" t="s">
        <v>26</v>
      </c>
      <c r="C215" s="27" t="s">
        <v>27</v>
      </c>
      <c r="D215" s="27" t="s">
        <v>27</v>
      </c>
      <c r="E215" s="27" t="s">
        <v>28</v>
      </c>
      <c r="F215" s="27">
        <v>48.0</v>
      </c>
      <c r="G215" s="27" t="s">
        <v>53</v>
      </c>
      <c r="H215" s="27"/>
      <c r="I215" s="27" t="s">
        <v>30</v>
      </c>
      <c r="J215" s="27">
        <v>2.0</v>
      </c>
      <c r="K215" s="27" t="s">
        <v>45</v>
      </c>
      <c r="L215" s="29">
        <v>291.686</v>
      </c>
      <c r="M215" s="29">
        <v>78.497</v>
      </c>
      <c r="N215" s="27">
        <v>0.0</v>
      </c>
      <c r="O215" s="27">
        <v>104.0</v>
      </c>
      <c r="P215" s="31">
        <v>13857.05</v>
      </c>
      <c r="Q215" s="31" t="str">
        <f t="shared" si="1"/>
        <v/>
      </c>
      <c r="R215" s="31">
        <v>22217.0</v>
      </c>
      <c r="S215" s="27">
        <v>459.68382</v>
      </c>
      <c r="T215" s="27">
        <v>434.84245</v>
      </c>
      <c r="U215" s="123"/>
    </row>
    <row r="216">
      <c r="A216" s="27">
        <v>214.0</v>
      </c>
      <c r="B216" s="27" t="s">
        <v>26</v>
      </c>
      <c r="C216" s="27" t="s">
        <v>27</v>
      </c>
      <c r="D216" s="27" t="s">
        <v>27</v>
      </c>
      <c r="E216" s="27" t="s">
        <v>28</v>
      </c>
      <c r="F216" s="27">
        <v>48.0</v>
      </c>
      <c r="G216" s="27" t="s">
        <v>53</v>
      </c>
      <c r="H216" s="27"/>
      <c r="I216" s="27" t="s">
        <v>30</v>
      </c>
      <c r="J216" s="27">
        <v>2.0</v>
      </c>
      <c r="K216" s="27" t="s">
        <v>46</v>
      </c>
      <c r="L216" s="29">
        <v>571.563</v>
      </c>
      <c r="M216" s="29">
        <v>212.355</v>
      </c>
      <c r="N216" s="27">
        <v>0.0</v>
      </c>
      <c r="O216" s="27">
        <v>329.0</v>
      </c>
      <c r="P216" s="31">
        <v>94250.9</v>
      </c>
      <c r="Q216" s="31" t="str">
        <f t="shared" si="1"/>
        <v/>
      </c>
      <c r="R216" s="39">
        <v>109559.0</v>
      </c>
      <c r="S216" s="33">
        <v>545.66568</v>
      </c>
      <c r="T216" s="27">
        <v>434.15994</v>
      </c>
      <c r="U216" s="123"/>
    </row>
    <row r="217">
      <c r="A217" s="27">
        <v>215.0</v>
      </c>
      <c r="B217" s="27" t="s">
        <v>26</v>
      </c>
      <c r="C217" s="27" t="s">
        <v>27</v>
      </c>
      <c r="D217" s="27" t="s">
        <v>27</v>
      </c>
      <c r="E217" s="27" t="s">
        <v>28</v>
      </c>
      <c r="F217" s="27">
        <v>48.0</v>
      </c>
      <c r="G217" s="27" t="s">
        <v>53</v>
      </c>
      <c r="H217" s="27"/>
      <c r="I217" s="27" t="s">
        <v>30</v>
      </c>
      <c r="J217" s="27">
        <v>2.0</v>
      </c>
      <c r="K217" s="27" t="s">
        <v>47</v>
      </c>
      <c r="L217" s="29">
        <v>358.928</v>
      </c>
      <c r="M217" s="29">
        <v>48.097</v>
      </c>
      <c r="N217" s="27">
        <v>0.0</v>
      </c>
      <c r="O217" s="27">
        <v>41.0</v>
      </c>
      <c r="P217" s="31">
        <v>48977.55</v>
      </c>
      <c r="Q217" s="31" t="str">
        <f t="shared" si="1"/>
        <v/>
      </c>
      <c r="R217" s="39">
        <v>56672.0</v>
      </c>
      <c r="S217" s="33">
        <v>518.66746</v>
      </c>
      <c r="T217" s="27">
        <v>458.38254</v>
      </c>
      <c r="U217" s="123"/>
    </row>
    <row r="218">
      <c r="A218" s="27">
        <v>216.0</v>
      </c>
      <c r="B218" s="27" t="s">
        <v>26</v>
      </c>
      <c r="C218" s="27" t="s">
        <v>27</v>
      </c>
      <c r="D218" s="27" t="s">
        <v>27</v>
      </c>
      <c r="E218" s="27" t="s">
        <v>28</v>
      </c>
      <c r="F218" s="27">
        <v>48.0</v>
      </c>
      <c r="G218" s="27" t="s">
        <v>53</v>
      </c>
      <c r="H218" s="27"/>
      <c r="I218" s="27" t="s">
        <v>30</v>
      </c>
      <c r="J218" s="27">
        <v>2.0</v>
      </c>
      <c r="K218" s="27" t="s">
        <v>48</v>
      </c>
      <c r="L218" s="29">
        <v>420.401</v>
      </c>
      <c r="M218" s="29">
        <v>181.441</v>
      </c>
      <c r="N218" s="27">
        <v>0.0</v>
      </c>
      <c r="O218" s="27">
        <v>192.0</v>
      </c>
      <c r="P218" s="31">
        <v>75964.33</v>
      </c>
      <c r="Q218" s="31" t="str">
        <f t="shared" si="1"/>
        <v/>
      </c>
      <c r="R218" s="39">
        <v>86656.0</v>
      </c>
      <c r="S218" s="33">
        <v>521.64199</v>
      </c>
      <c r="T218" s="27">
        <v>431.62335</v>
      </c>
      <c r="U218" s="123"/>
    </row>
    <row r="219">
      <c r="A219" s="27">
        <v>217.0</v>
      </c>
      <c r="B219" s="27" t="s">
        <v>26</v>
      </c>
      <c r="C219" s="27" t="s">
        <v>27</v>
      </c>
      <c r="D219" s="27" t="s">
        <v>27</v>
      </c>
      <c r="E219" s="27" t="s">
        <v>28</v>
      </c>
      <c r="F219" s="27">
        <v>48.0</v>
      </c>
      <c r="G219" s="27" t="s">
        <v>53</v>
      </c>
      <c r="H219" s="27"/>
      <c r="I219" s="27" t="s">
        <v>30</v>
      </c>
      <c r="J219" s="27">
        <v>2.0</v>
      </c>
      <c r="K219" s="27" t="s">
        <v>49</v>
      </c>
      <c r="L219" s="29">
        <v>808.532</v>
      </c>
      <c r="M219" s="29">
        <v>303.14</v>
      </c>
      <c r="N219" s="27">
        <v>0.0</v>
      </c>
      <c r="O219" s="27">
        <v>169.0</v>
      </c>
      <c r="P219" s="31">
        <v>129712.51000000001</v>
      </c>
      <c r="Q219" s="31" t="str">
        <f t="shared" si="1"/>
        <v/>
      </c>
      <c r="R219" s="39">
        <v>143714.0</v>
      </c>
      <c r="S219" s="33">
        <v>572.94367</v>
      </c>
      <c r="T219" s="27">
        <v>426.25659</v>
      </c>
      <c r="U219" s="123"/>
    </row>
    <row r="220">
      <c r="A220" s="27">
        <v>218.0</v>
      </c>
      <c r="B220" s="27" t="s">
        <v>26</v>
      </c>
      <c r="C220" s="27" t="s">
        <v>27</v>
      </c>
      <c r="D220" s="27" t="s">
        <v>27</v>
      </c>
      <c r="E220" s="27" t="s">
        <v>28</v>
      </c>
      <c r="F220" s="27">
        <v>48.0</v>
      </c>
      <c r="G220" s="27" t="s">
        <v>53</v>
      </c>
      <c r="H220" s="27"/>
      <c r="I220" s="27" t="s">
        <v>30</v>
      </c>
      <c r="J220" s="27">
        <v>2.0</v>
      </c>
      <c r="K220" s="27" t="s">
        <v>50</v>
      </c>
      <c r="L220" s="29">
        <v>594.735</v>
      </c>
      <c r="M220" s="29">
        <v>245.636</v>
      </c>
      <c r="N220" s="27">
        <v>0.0</v>
      </c>
      <c r="O220" s="27">
        <v>248.0</v>
      </c>
      <c r="P220" s="31">
        <v>37056.399999999994</v>
      </c>
      <c r="Q220" s="31" t="str">
        <f t="shared" si="1"/>
        <v/>
      </c>
      <c r="R220" s="39">
        <v>48668.0</v>
      </c>
      <c r="S220" s="33">
        <v>494.61864</v>
      </c>
      <c r="T220" s="27">
        <v>440.97948</v>
      </c>
      <c r="U220" s="123"/>
    </row>
    <row r="221">
      <c r="A221" s="27">
        <v>219.0</v>
      </c>
      <c r="B221" s="27" t="s">
        <v>26</v>
      </c>
      <c r="C221" s="27" t="s">
        <v>27</v>
      </c>
      <c r="D221" s="27" t="s">
        <v>27</v>
      </c>
      <c r="E221" s="27" t="s">
        <v>28</v>
      </c>
      <c r="F221" s="27">
        <v>48.0</v>
      </c>
      <c r="G221" s="27" t="s">
        <v>53</v>
      </c>
      <c r="H221" s="27"/>
      <c r="I221" s="27" t="s">
        <v>30</v>
      </c>
      <c r="J221" s="27">
        <v>2.0</v>
      </c>
      <c r="K221" s="27" t="s">
        <v>51</v>
      </c>
      <c r="L221" s="29">
        <v>10549.864</v>
      </c>
      <c r="M221" s="29">
        <v>1287.811</v>
      </c>
      <c r="N221" s="27">
        <v>457580.0</v>
      </c>
      <c r="O221" s="27">
        <v>1565.0</v>
      </c>
      <c r="P221" s="31">
        <v>4.9377625856E7</v>
      </c>
      <c r="Q221" s="31" t="str">
        <f t="shared" si="1"/>
        <v/>
      </c>
      <c r="R221" s="39">
        <v>4.8354246E7</v>
      </c>
      <c r="S221" s="33">
        <v>50928.627595</v>
      </c>
      <c r="T221" s="27">
        <v>452.46185</v>
      </c>
      <c r="U221" s="123"/>
    </row>
    <row r="222">
      <c r="A222" s="27">
        <v>220.0</v>
      </c>
      <c r="B222" s="27" t="s">
        <v>26</v>
      </c>
      <c r="C222" s="27" t="s">
        <v>27</v>
      </c>
      <c r="D222" s="27" t="s">
        <v>27</v>
      </c>
      <c r="E222" s="27" t="s">
        <v>28</v>
      </c>
      <c r="F222" s="27">
        <v>48.0</v>
      </c>
      <c r="G222" s="27" t="s">
        <v>53</v>
      </c>
      <c r="H222" s="27"/>
      <c r="I222" s="27" t="s">
        <v>30</v>
      </c>
      <c r="J222" s="27">
        <v>2.0</v>
      </c>
      <c r="K222" s="27" t="s">
        <v>52</v>
      </c>
      <c r="L222" s="31"/>
      <c r="M222" s="31"/>
      <c r="N222" s="37"/>
      <c r="O222" s="37"/>
      <c r="P222" s="31"/>
      <c r="Q222" s="31" t="str">
        <f t="shared" si="1"/>
        <v/>
      </c>
      <c r="R222" s="31"/>
      <c r="S222" s="27"/>
      <c r="T222" s="37"/>
      <c r="U222" s="123"/>
    </row>
    <row r="223">
      <c r="A223" s="27">
        <v>221.0</v>
      </c>
      <c r="B223" s="27" t="s">
        <v>26</v>
      </c>
      <c r="C223" s="27" t="s">
        <v>27</v>
      </c>
      <c r="D223" s="27" t="s">
        <v>27</v>
      </c>
      <c r="E223" s="27" t="s">
        <v>28</v>
      </c>
      <c r="F223" s="27">
        <v>48.0</v>
      </c>
      <c r="G223" s="27" t="s">
        <v>53</v>
      </c>
      <c r="H223" s="27"/>
      <c r="I223" s="27" t="s">
        <v>30</v>
      </c>
      <c r="J223" s="27">
        <v>4.0</v>
      </c>
      <c r="K223" s="27" t="s">
        <v>31</v>
      </c>
      <c r="L223" s="29">
        <v>480.999</v>
      </c>
      <c r="M223" s="29">
        <v>96.163</v>
      </c>
      <c r="N223" s="27">
        <v>93.0</v>
      </c>
      <c r="O223" s="27">
        <v>140.0</v>
      </c>
      <c r="P223" s="31">
        <v>125351.77</v>
      </c>
      <c r="Q223" s="31" t="str">
        <f t="shared" si="1"/>
        <v/>
      </c>
      <c r="R223" s="39">
        <v>147718.0</v>
      </c>
      <c r="S223" s="33">
        <v>601.42125</v>
      </c>
      <c r="T223" s="27">
        <v>446.35836</v>
      </c>
      <c r="U223" s="123"/>
    </row>
    <row r="224">
      <c r="A224" s="27">
        <v>222.0</v>
      </c>
      <c r="B224" s="27" t="s">
        <v>26</v>
      </c>
      <c r="C224" s="27" t="s">
        <v>27</v>
      </c>
      <c r="D224" s="27" t="s">
        <v>27</v>
      </c>
      <c r="E224" s="27" t="s">
        <v>28</v>
      </c>
      <c r="F224" s="27">
        <v>48.0</v>
      </c>
      <c r="G224" s="27" t="s">
        <v>53</v>
      </c>
      <c r="H224" s="27"/>
      <c r="I224" s="27" t="s">
        <v>30</v>
      </c>
      <c r="J224" s="27">
        <v>4.0</v>
      </c>
      <c r="K224" s="27" t="s">
        <v>32</v>
      </c>
      <c r="L224" s="29">
        <v>583.403</v>
      </c>
      <c r="M224" s="29">
        <v>260.107</v>
      </c>
      <c r="N224" s="27">
        <v>0.0</v>
      </c>
      <c r="O224" s="27">
        <v>294.0</v>
      </c>
      <c r="P224" s="31">
        <v>42642.91</v>
      </c>
      <c r="Q224" s="31" t="str">
        <f t="shared" si="1"/>
        <v/>
      </c>
      <c r="R224" s="39">
        <v>70248.0</v>
      </c>
      <c r="S224" s="33">
        <v>506.21355</v>
      </c>
      <c r="T224" s="27">
        <v>446.09081</v>
      </c>
      <c r="U224" s="123"/>
    </row>
    <row r="225">
      <c r="A225" s="27">
        <v>223.0</v>
      </c>
      <c r="B225" s="27" t="s">
        <v>26</v>
      </c>
      <c r="C225" s="27" t="s">
        <v>27</v>
      </c>
      <c r="D225" s="27" t="s">
        <v>27</v>
      </c>
      <c r="E225" s="27" t="s">
        <v>28</v>
      </c>
      <c r="F225" s="27">
        <v>48.0</v>
      </c>
      <c r="G225" s="27" t="s">
        <v>53</v>
      </c>
      <c r="H225" s="27"/>
      <c r="I225" s="27" t="s">
        <v>30</v>
      </c>
      <c r="J225" s="27">
        <v>4.0</v>
      </c>
      <c r="K225" s="27" t="s">
        <v>33</v>
      </c>
      <c r="L225" s="29">
        <v>459.305</v>
      </c>
      <c r="M225" s="29">
        <v>151.171</v>
      </c>
      <c r="N225" s="27">
        <v>76.0</v>
      </c>
      <c r="O225" s="27">
        <v>165.0</v>
      </c>
      <c r="P225" s="31">
        <v>55671.57</v>
      </c>
      <c r="Q225" s="31" t="str">
        <f t="shared" si="1"/>
        <v/>
      </c>
      <c r="R225" s="39">
        <v>59469.0</v>
      </c>
      <c r="S225" s="33">
        <v>512.15453</v>
      </c>
      <c r="T225" s="27">
        <v>443.01507</v>
      </c>
      <c r="U225" s="123"/>
    </row>
    <row r="226">
      <c r="A226" s="27">
        <v>224.0</v>
      </c>
      <c r="B226" s="27" t="s">
        <v>26</v>
      </c>
      <c r="C226" s="27" t="s">
        <v>27</v>
      </c>
      <c r="D226" s="27" t="s">
        <v>27</v>
      </c>
      <c r="E226" s="27" t="s">
        <v>28</v>
      </c>
      <c r="F226" s="27">
        <v>48.0</v>
      </c>
      <c r="G226" s="27" t="s">
        <v>53</v>
      </c>
      <c r="H226" s="27"/>
      <c r="I226" s="27" t="s">
        <v>30</v>
      </c>
      <c r="J226" s="27">
        <v>4.0</v>
      </c>
      <c r="K226" s="27" t="s">
        <v>34</v>
      </c>
      <c r="L226" s="29">
        <v>333.417</v>
      </c>
      <c r="M226" s="29">
        <v>138.818</v>
      </c>
      <c r="N226" s="27">
        <v>0.0</v>
      </c>
      <c r="O226" s="27">
        <v>165.0</v>
      </c>
      <c r="P226" s="31">
        <v>89879.75</v>
      </c>
      <c r="Q226" s="31" t="str">
        <f t="shared" si="1"/>
        <v/>
      </c>
      <c r="R226" s="39">
        <v>111761.0</v>
      </c>
      <c r="S226" s="33">
        <v>549.08907</v>
      </c>
      <c r="T226" s="27">
        <v>446.47336</v>
      </c>
      <c r="U226" s="123"/>
    </row>
    <row r="227">
      <c r="A227" s="27">
        <v>225.0</v>
      </c>
      <c r="B227" s="27" t="s">
        <v>26</v>
      </c>
      <c r="C227" s="27" t="s">
        <v>27</v>
      </c>
      <c r="D227" s="27" t="s">
        <v>27</v>
      </c>
      <c r="E227" s="27" t="s">
        <v>28</v>
      </c>
      <c r="F227" s="27">
        <v>48.0</v>
      </c>
      <c r="G227" s="27" t="s">
        <v>53</v>
      </c>
      <c r="H227" s="27"/>
      <c r="I227" s="27" t="s">
        <v>30</v>
      </c>
      <c r="J227" s="27">
        <v>4.0</v>
      </c>
      <c r="K227" s="27" t="s">
        <v>35</v>
      </c>
      <c r="L227" s="29">
        <v>472.837</v>
      </c>
      <c r="M227" s="29">
        <v>166.408</v>
      </c>
      <c r="N227" s="27">
        <v>37.0</v>
      </c>
      <c r="O227" s="27">
        <v>173.0</v>
      </c>
      <c r="P227" s="31">
        <v>61187.08</v>
      </c>
      <c r="Q227" s="31" t="str">
        <f t="shared" si="1"/>
        <v/>
      </c>
      <c r="R227" s="39">
        <v>63412.0</v>
      </c>
      <c r="S227" s="33">
        <v>516.84522</v>
      </c>
      <c r="T227" s="27">
        <v>441.27741</v>
      </c>
      <c r="U227" s="123"/>
    </row>
    <row r="228">
      <c r="A228" s="27">
        <v>226.0</v>
      </c>
      <c r="B228" s="27" t="s">
        <v>26</v>
      </c>
      <c r="C228" s="27" t="s">
        <v>27</v>
      </c>
      <c r="D228" s="27" t="s">
        <v>27</v>
      </c>
      <c r="E228" s="27" t="s">
        <v>28</v>
      </c>
      <c r="F228" s="27">
        <v>48.0</v>
      </c>
      <c r="G228" s="27" t="s">
        <v>53</v>
      </c>
      <c r="H228" s="27"/>
      <c r="I228" s="27" t="s">
        <v>30</v>
      </c>
      <c r="J228" s="27">
        <v>4.0</v>
      </c>
      <c r="K228" s="27" t="s">
        <v>36</v>
      </c>
      <c r="L228" s="29">
        <v>281.098</v>
      </c>
      <c r="M228" s="29">
        <v>63.585</v>
      </c>
      <c r="N228" s="27">
        <v>30.0</v>
      </c>
      <c r="O228" s="27">
        <v>44.0</v>
      </c>
      <c r="P228" s="31">
        <v>47537.18</v>
      </c>
      <c r="Q228" s="31" t="str">
        <f t="shared" si="1"/>
        <v/>
      </c>
      <c r="R228" s="39">
        <v>45546.0</v>
      </c>
      <c r="S228" s="33">
        <v>498.44081</v>
      </c>
      <c r="T228" s="27">
        <v>441.305</v>
      </c>
      <c r="U228" s="123"/>
    </row>
    <row r="229">
      <c r="A229" s="27">
        <v>227.0</v>
      </c>
      <c r="B229" s="27" t="s">
        <v>26</v>
      </c>
      <c r="C229" s="27" t="s">
        <v>27</v>
      </c>
      <c r="D229" s="27" t="s">
        <v>27</v>
      </c>
      <c r="E229" s="27" t="s">
        <v>28</v>
      </c>
      <c r="F229" s="27">
        <v>48.0</v>
      </c>
      <c r="G229" s="27" t="s">
        <v>53</v>
      </c>
      <c r="H229" s="27"/>
      <c r="I229" s="27" t="s">
        <v>30</v>
      </c>
      <c r="J229" s="27">
        <v>4.0</v>
      </c>
      <c r="K229" s="27" t="s">
        <v>37</v>
      </c>
      <c r="L229" s="29">
        <v>711.6</v>
      </c>
      <c r="M229" s="29">
        <v>266.503</v>
      </c>
      <c r="N229" s="27">
        <v>75.0</v>
      </c>
      <c r="O229" s="27">
        <v>266.0</v>
      </c>
      <c r="P229" s="31">
        <v>131290.52</v>
      </c>
      <c r="Q229" s="31" t="str">
        <f t="shared" si="1"/>
        <v/>
      </c>
      <c r="R229" s="39">
        <v>136127.0</v>
      </c>
      <c r="S229" s="33">
        <v>589.32062</v>
      </c>
      <c r="T229" s="27">
        <v>440.43392</v>
      </c>
      <c r="U229" s="123"/>
    </row>
    <row r="230">
      <c r="A230" s="27">
        <v>228.0</v>
      </c>
      <c r="B230" s="27" t="s">
        <v>26</v>
      </c>
      <c r="C230" s="27" t="s">
        <v>27</v>
      </c>
      <c r="D230" s="27" t="s">
        <v>27</v>
      </c>
      <c r="E230" s="27" t="s">
        <v>28</v>
      </c>
      <c r="F230" s="27">
        <v>48.0</v>
      </c>
      <c r="G230" s="27" t="s">
        <v>53</v>
      </c>
      <c r="H230" s="27"/>
      <c r="I230" s="27" t="s">
        <v>30</v>
      </c>
      <c r="J230" s="27">
        <v>4.0</v>
      </c>
      <c r="K230" s="27" t="s">
        <v>38</v>
      </c>
      <c r="L230" s="29">
        <v>787.258</v>
      </c>
      <c r="M230" s="29">
        <v>261.864</v>
      </c>
      <c r="N230" s="27">
        <v>6.0</v>
      </c>
      <c r="O230" s="27">
        <v>239.0</v>
      </c>
      <c r="P230" s="31">
        <v>57264.490000000005</v>
      </c>
      <c r="Q230" s="31" t="str">
        <f t="shared" si="1"/>
        <v/>
      </c>
      <c r="R230" s="39">
        <v>64703.0</v>
      </c>
      <c r="S230" s="40">
        <v>543.9215</v>
      </c>
      <c r="T230" s="40">
        <v>468.00194</v>
      </c>
      <c r="U230" s="123"/>
    </row>
    <row r="231">
      <c r="A231" s="27">
        <v>229.0</v>
      </c>
      <c r="B231" s="27" t="s">
        <v>26</v>
      </c>
      <c r="C231" s="27" t="s">
        <v>27</v>
      </c>
      <c r="D231" s="27" t="s">
        <v>27</v>
      </c>
      <c r="E231" s="27" t="s">
        <v>28</v>
      </c>
      <c r="F231" s="27">
        <v>48.0</v>
      </c>
      <c r="G231" s="27" t="s">
        <v>53</v>
      </c>
      <c r="H231" s="27"/>
      <c r="I231" s="27" t="s">
        <v>30</v>
      </c>
      <c r="J231" s="27">
        <v>4.0</v>
      </c>
      <c r="K231" s="27" t="s">
        <v>39</v>
      </c>
      <c r="L231" s="29">
        <v>424.459</v>
      </c>
      <c r="M231" s="29">
        <v>148.196</v>
      </c>
      <c r="N231" s="27">
        <v>260.0</v>
      </c>
      <c r="O231" s="27">
        <v>157.0</v>
      </c>
      <c r="P231" s="31">
        <v>303499.94</v>
      </c>
      <c r="Q231" s="31" t="str">
        <f t="shared" si="1"/>
        <v/>
      </c>
      <c r="R231" s="39">
        <v>309647.0</v>
      </c>
      <c r="S231" s="33">
        <v>770.37085</v>
      </c>
      <c r="T231" s="27">
        <v>452.94885</v>
      </c>
      <c r="U231" s="123"/>
    </row>
    <row r="232">
      <c r="A232" s="27">
        <v>230.0</v>
      </c>
      <c r="B232" s="27" t="s">
        <v>26</v>
      </c>
      <c r="C232" s="27" t="s">
        <v>27</v>
      </c>
      <c r="D232" s="27" t="s">
        <v>27</v>
      </c>
      <c r="E232" s="27" t="s">
        <v>28</v>
      </c>
      <c r="F232" s="27">
        <v>48.0</v>
      </c>
      <c r="G232" s="27" t="s">
        <v>53</v>
      </c>
      <c r="H232" s="27"/>
      <c r="I232" s="27" t="s">
        <v>30</v>
      </c>
      <c r="J232" s="27">
        <v>4.0</v>
      </c>
      <c r="K232" s="27" t="s">
        <v>40</v>
      </c>
      <c r="L232" s="29">
        <v>517.577</v>
      </c>
      <c r="M232" s="29">
        <v>213.571</v>
      </c>
      <c r="N232" s="27">
        <v>30.0</v>
      </c>
      <c r="O232" s="27">
        <v>281.0</v>
      </c>
      <c r="P232" s="31">
        <v>116460.66</v>
      </c>
      <c r="Q232" s="31" t="str">
        <f t="shared" si="1"/>
        <v/>
      </c>
      <c r="R232" s="39">
        <v>124595.0</v>
      </c>
      <c r="S232" s="33">
        <v>604.87342</v>
      </c>
      <c r="T232" s="27">
        <v>471.42302</v>
      </c>
      <c r="U232" s="123"/>
    </row>
    <row r="233">
      <c r="A233" s="27">
        <v>231.0</v>
      </c>
      <c r="B233" s="27" t="s">
        <v>26</v>
      </c>
      <c r="C233" s="27" t="s">
        <v>27</v>
      </c>
      <c r="D233" s="27" t="s">
        <v>27</v>
      </c>
      <c r="E233" s="27" t="s">
        <v>28</v>
      </c>
      <c r="F233" s="27">
        <v>48.0</v>
      </c>
      <c r="G233" s="27" t="s">
        <v>53</v>
      </c>
      <c r="H233" s="27"/>
      <c r="I233" s="27" t="s">
        <v>30</v>
      </c>
      <c r="J233" s="27">
        <v>4.0</v>
      </c>
      <c r="K233" s="27" t="s">
        <v>41</v>
      </c>
      <c r="L233" s="31"/>
      <c r="M233" s="31"/>
      <c r="N233" s="37"/>
      <c r="O233" s="37"/>
      <c r="P233" s="31"/>
      <c r="Q233" s="31" t="str">
        <f t="shared" si="1"/>
        <v/>
      </c>
      <c r="R233" s="32"/>
      <c r="S233" s="33"/>
      <c r="T233" s="37"/>
      <c r="U233" s="123"/>
    </row>
    <row r="234">
      <c r="A234" s="27">
        <v>232.0</v>
      </c>
      <c r="B234" s="27" t="s">
        <v>26</v>
      </c>
      <c r="C234" s="27" t="s">
        <v>27</v>
      </c>
      <c r="D234" s="27" t="s">
        <v>27</v>
      </c>
      <c r="E234" s="27" t="s">
        <v>28</v>
      </c>
      <c r="F234" s="27">
        <v>48.0</v>
      </c>
      <c r="G234" s="27" t="s">
        <v>53</v>
      </c>
      <c r="H234" s="27"/>
      <c r="I234" s="27" t="s">
        <v>30</v>
      </c>
      <c r="J234" s="27">
        <v>4.0</v>
      </c>
      <c r="K234" s="27" t="s">
        <v>42</v>
      </c>
      <c r="L234" s="29">
        <v>368.103</v>
      </c>
      <c r="M234" s="29">
        <v>81.764</v>
      </c>
      <c r="N234" s="27">
        <v>12.0</v>
      </c>
      <c r="O234" s="27">
        <v>114.0</v>
      </c>
      <c r="P234" s="31">
        <v>134088.25999999998</v>
      </c>
      <c r="Q234" s="31" t="str">
        <f t="shared" si="1"/>
        <v/>
      </c>
      <c r="R234" s="39">
        <v>133090.0</v>
      </c>
      <c r="S234" s="33">
        <v>617.49323</v>
      </c>
      <c r="T234" s="27">
        <v>471.06351</v>
      </c>
      <c r="U234" s="123"/>
    </row>
    <row r="235">
      <c r="A235" s="27">
        <v>233.0</v>
      </c>
      <c r="B235" s="27" t="s">
        <v>26</v>
      </c>
      <c r="C235" s="27" t="s">
        <v>27</v>
      </c>
      <c r="D235" s="27" t="s">
        <v>27</v>
      </c>
      <c r="E235" s="27" t="s">
        <v>28</v>
      </c>
      <c r="F235" s="27">
        <v>48.0</v>
      </c>
      <c r="G235" s="27" t="s">
        <v>53</v>
      </c>
      <c r="H235" s="27"/>
      <c r="I235" s="27" t="s">
        <v>30</v>
      </c>
      <c r="J235" s="27">
        <v>4.0</v>
      </c>
      <c r="K235" s="27" t="s">
        <v>43</v>
      </c>
      <c r="L235" s="29">
        <v>150.531</v>
      </c>
      <c r="M235" s="29">
        <v>60.291</v>
      </c>
      <c r="N235" s="27">
        <v>0.0</v>
      </c>
      <c r="O235" s="27">
        <v>71.0</v>
      </c>
      <c r="P235" s="31">
        <v>951317.41</v>
      </c>
      <c r="Q235" s="31" t="str">
        <f t="shared" si="1"/>
        <v/>
      </c>
      <c r="R235" s="39">
        <v>970769.0</v>
      </c>
      <c r="S235" s="33">
        <v>1395.779005</v>
      </c>
      <c r="T235" s="27">
        <v>435.11856</v>
      </c>
      <c r="U235" s="123"/>
    </row>
    <row r="236">
      <c r="A236" s="27">
        <v>234.0</v>
      </c>
      <c r="B236" s="27" t="s">
        <v>26</v>
      </c>
      <c r="C236" s="27" t="s">
        <v>27</v>
      </c>
      <c r="D236" s="27" t="s">
        <v>27</v>
      </c>
      <c r="E236" s="27" t="s">
        <v>28</v>
      </c>
      <c r="F236" s="27">
        <v>48.0</v>
      </c>
      <c r="G236" s="27" t="s">
        <v>53</v>
      </c>
      <c r="H236" s="27"/>
      <c r="I236" s="27" t="s">
        <v>30</v>
      </c>
      <c r="J236" s="27">
        <v>4.0</v>
      </c>
      <c r="K236" s="27" t="s">
        <v>44</v>
      </c>
      <c r="L236" s="29">
        <v>411.342</v>
      </c>
      <c r="M236" s="29">
        <v>114.274</v>
      </c>
      <c r="N236" s="27">
        <v>22.0</v>
      </c>
      <c r="O236" s="27">
        <v>72.0</v>
      </c>
      <c r="P236" s="31">
        <v>39240.84</v>
      </c>
      <c r="Q236" s="31" t="str">
        <f t="shared" si="1"/>
        <v/>
      </c>
      <c r="R236" s="39">
        <v>37250.0</v>
      </c>
      <c r="S236" s="33">
        <v>500.42791</v>
      </c>
      <c r="T236" s="27">
        <v>449.45139</v>
      </c>
      <c r="U236" s="123"/>
    </row>
    <row r="237">
      <c r="A237" s="27">
        <v>235.0</v>
      </c>
      <c r="B237" s="27" t="s">
        <v>26</v>
      </c>
      <c r="C237" s="27" t="s">
        <v>27</v>
      </c>
      <c r="D237" s="27" t="s">
        <v>27</v>
      </c>
      <c r="E237" s="27" t="s">
        <v>28</v>
      </c>
      <c r="F237" s="27">
        <v>48.0</v>
      </c>
      <c r="G237" s="27" t="s">
        <v>53</v>
      </c>
      <c r="H237" s="27"/>
      <c r="I237" s="27" t="s">
        <v>30</v>
      </c>
      <c r="J237" s="27">
        <v>4.0</v>
      </c>
      <c r="K237" s="27" t="s">
        <v>45</v>
      </c>
      <c r="L237" s="29">
        <v>302.791</v>
      </c>
      <c r="M237" s="29">
        <v>98.434</v>
      </c>
      <c r="N237" s="27">
        <v>23.0</v>
      </c>
      <c r="O237" s="27">
        <v>106.0</v>
      </c>
      <c r="P237" s="31">
        <v>38410.130000000005</v>
      </c>
      <c r="Q237" s="31" t="str">
        <f t="shared" si="1"/>
        <v/>
      </c>
      <c r="R237" s="31">
        <v>35334.0</v>
      </c>
      <c r="S237" s="27">
        <v>516.86403</v>
      </c>
      <c r="T237" s="27">
        <v>466.80204</v>
      </c>
      <c r="U237" s="123"/>
    </row>
    <row r="238">
      <c r="A238" s="27">
        <v>236.0</v>
      </c>
      <c r="B238" s="27" t="s">
        <v>26</v>
      </c>
      <c r="C238" s="27" t="s">
        <v>27</v>
      </c>
      <c r="D238" s="27" t="s">
        <v>27</v>
      </c>
      <c r="E238" s="27" t="s">
        <v>28</v>
      </c>
      <c r="F238" s="27">
        <v>48.0</v>
      </c>
      <c r="G238" s="27" t="s">
        <v>53</v>
      </c>
      <c r="H238" s="27"/>
      <c r="I238" s="27" t="s">
        <v>30</v>
      </c>
      <c r="J238" s="27">
        <v>4.0</v>
      </c>
      <c r="K238" s="27" t="s">
        <v>46</v>
      </c>
      <c r="L238" s="29">
        <v>570.636</v>
      </c>
      <c r="M238" s="29">
        <v>241.313</v>
      </c>
      <c r="N238" s="27">
        <v>29.0</v>
      </c>
      <c r="O238" s="27">
        <v>326.0</v>
      </c>
      <c r="P238" s="31">
        <v>247334.31999999998</v>
      </c>
      <c r="Q238" s="31" t="str">
        <f t="shared" si="1"/>
        <v/>
      </c>
      <c r="R238" s="39">
        <v>264289.0</v>
      </c>
      <c r="S238" s="33">
        <v>708.91062</v>
      </c>
      <c r="T238" s="27">
        <v>444.15445</v>
      </c>
      <c r="U238" s="123"/>
    </row>
    <row r="239">
      <c r="A239" s="27">
        <v>237.0</v>
      </c>
      <c r="B239" s="27" t="s">
        <v>26</v>
      </c>
      <c r="C239" s="27" t="s">
        <v>27</v>
      </c>
      <c r="D239" s="27" t="s">
        <v>27</v>
      </c>
      <c r="E239" s="27" t="s">
        <v>28</v>
      </c>
      <c r="F239" s="27">
        <v>48.0</v>
      </c>
      <c r="G239" s="27" t="s">
        <v>53</v>
      </c>
      <c r="H239" s="27"/>
      <c r="I239" s="27" t="s">
        <v>30</v>
      </c>
      <c r="J239" s="27">
        <v>4.0</v>
      </c>
      <c r="K239" s="27" t="s">
        <v>47</v>
      </c>
      <c r="L239" s="29">
        <v>359.916</v>
      </c>
      <c r="M239" s="29">
        <v>48.226</v>
      </c>
      <c r="N239" s="27">
        <v>0.0</v>
      </c>
      <c r="O239" s="27">
        <v>41.0</v>
      </c>
      <c r="P239" s="31">
        <v>103703.79</v>
      </c>
      <c r="Q239" s="31" t="str">
        <f t="shared" si="1"/>
        <v/>
      </c>
      <c r="R239" s="39">
        <v>112209.0</v>
      </c>
      <c r="S239" s="33">
        <v>559.61154</v>
      </c>
      <c r="T239" s="27">
        <v>444.93865</v>
      </c>
      <c r="U239" s="123"/>
    </row>
    <row r="240">
      <c r="A240" s="27">
        <v>238.0</v>
      </c>
      <c r="B240" s="27" t="s">
        <v>26</v>
      </c>
      <c r="C240" s="27" t="s">
        <v>27</v>
      </c>
      <c r="D240" s="27" t="s">
        <v>27</v>
      </c>
      <c r="E240" s="27" t="s">
        <v>28</v>
      </c>
      <c r="F240" s="27">
        <v>48.0</v>
      </c>
      <c r="G240" s="27" t="s">
        <v>53</v>
      </c>
      <c r="H240" s="27"/>
      <c r="I240" s="27" t="s">
        <v>30</v>
      </c>
      <c r="J240" s="27">
        <v>4.0</v>
      </c>
      <c r="K240" s="27" t="s">
        <v>48</v>
      </c>
      <c r="L240" s="29">
        <v>429.262</v>
      </c>
      <c r="M240" s="29">
        <v>185.541</v>
      </c>
      <c r="N240" s="27">
        <v>0.0</v>
      </c>
      <c r="O240" s="27">
        <v>196.0</v>
      </c>
      <c r="P240" s="31">
        <v>169399.93000000002</v>
      </c>
      <c r="Q240" s="31" t="str">
        <f t="shared" si="1"/>
        <v/>
      </c>
      <c r="R240" s="39">
        <v>181301.0</v>
      </c>
      <c r="S240" s="33">
        <v>791.20739</v>
      </c>
      <c r="T240" s="27">
        <v>470.61082</v>
      </c>
      <c r="U240" s="123"/>
    </row>
    <row r="241">
      <c r="A241" s="27">
        <v>239.0</v>
      </c>
      <c r="B241" s="27" t="s">
        <v>26</v>
      </c>
      <c r="C241" s="27" t="s">
        <v>27</v>
      </c>
      <c r="D241" s="27" t="s">
        <v>27</v>
      </c>
      <c r="E241" s="27" t="s">
        <v>28</v>
      </c>
      <c r="F241" s="27">
        <v>48.0</v>
      </c>
      <c r="G241" s="27" t="s">
        <v>53</v>
      </c>
      <c r="H241" s="27"/>
      <c r="I241" s="27" t="s">
        <v>30</v>
      </c>
      <c r="J241" s="27">
        <v>4.0</v>
      </c>
      <c r="K241" s="27" t="s">
        <v>49</v>
      </c>
      <c r="L241" s="29">
        <v>831.962</v>
      </c>
      <c r="M241" s="29">
        <v>326.152</v>
      </c>
      <c r="N241" s="27">
        <v>94.0</v>
      </c>
      <c r="O241" s="27">
        <v>169.0</v>
      </c>
      <c r="P241" s="31">
        <v>274010.35000000003</v>
      </c>
      <c r="Q241" s="31" t="str">
        <f t="shared" si="1"/>
        <v/>
      </c>
      <c r="R241" s="39">
        <v>281135.0</v>
      </c>
      <c r="S241" s="33">
        <v>728.77303</v>
      </c>
      <c r="T241" s="27">
        <v>437.79615</v>
      </c>
      <c r="U241" s="123"/>
    </row>
    <row r="242">
      <c r="A242" s="27">
        <v>240.0</v>
      </c>
      <c r="B242" s="27" t="s">
        <v>26</v>
      </c>
      <c r="C242" s="27" t="s">
        <v>27</v>
      </c>
      <c r="D242" s="27" t="s">
        <v>27</v>
      </c>
      <c r="E242" s="27" t="s">
        <v>28</v>
      </c>
      <c r="F242" s="27">
        <v>48.0</v>
      </c>
      <c r="G242" s="27" t="s">
        <v>53</v>
      </c>
      <c r="H242" s="27"/>
      <c r="I242" s="27" t="s">
        <v>30</v>
      </c>
      <c r="J242" s="27">
        <v>4.0</v>
      </c>
      <c r="K242" s="27" t="s">
        <v>50</v>
      </c>
      <c r="L242" s="29">
        <v>602.672</v>
      </c>
      <c r="M242" s="29">
        <v>229.062</v>
      </c>
      <c r="N242" s="27">
        <v>29.0</v>
      </c>
      <c r="O242" s="27">
        <v>252.0</v>
      </c>
      <c r="P242" s="31">
        <v>84679.08</v>
      </c>
      <c r="Q242" s="31" t="str">
        <f t="shared" si="1"/>
        <v/>
      </c>
      <c r="R242" s="39">
        <v>90915.0</v>
      </c>
      <c r="S242" s="33">
        <v>547.19758</v>
      </c>
      <c r="T242" s="27">
        <v>445.76186</v>
      </c>
      <c r="U242" s="123"/>
    </row>
    <row r="243">
      <c r="A243" s="27">
        <v>241.0</v>
      </c>
      <c r="B243" s="27" t="s">
        <v>26</v>
      </c>
      <c r="C243" s="27" t="s">
        <v>27</v>
      </c>
      <c r="D243" s="27" t="s">
        <v>27</v>
      </c>
      <c r="E243" s="27" t="s">
        <v>28</v>
      </c>
      <c r="F243" s="27">
        <v>48.0</v>
      </c>
      <c r="G243" s="27" t="s">
        <v>53</v>
      </c>
      <c r="H243" s="27"/>
      <c r="I243" s="27" t="s">
        <v>30</v>
      </c>
      <c r="J243" s="27">
        <v>4.0</v>
      </c>
      <c r="K243" s="27" t="s">
        <v>51</v>
      </c>
      <c r="L243" s="29"/>
      <c r="M243" s="29"/>
      <c r="N243" s="27"/>
      <c r="O243" s="27"/>
      <c r="P243" s="31"/>
      <c r="Q243" s="31" t="str">
        <f t="shared" si="1"/>
        <v/>
      </c>
      <c r="R243" s="39">
        <v>1.53088378E8</v>
      </c>
      <c r="S243" s="33"/>
      <c r="T243" s="27"/>
      <c r="U243" s="123"/>
    </row>
    <row r="244">
      <c r="A244" s="27">
        <v>242.0</v>
      </c>
      <c r="B244" s="27" t="s">
        <v>26</v>
      </c>
      <c r="C244" s="27" t="s">
        <v>27</v>
      </c>
      <c r="D244" s="27" t="s">
        <v>27</v>
      </c>
      <c r="E244" s="27" t="s">
        <v>28</v>
      </c>
      <c r="F244" s="27">
        <v>48.0</v>
      </c>
      <c r="G244" s="27" t="s">
        <v>53</v>
      </c>
      <c r="H244" s="27"/>
      <c r="I244" s="27" t="s">
        <v>30</v>
      </c>
      <c r="J244" s="27">
        <v>4.0</v>
      </c>
      <c r="K244" s="27" t="s">
        <v>52</v>
      </c>
      <c r="L244" s="31"/>
      <c r="M244" s="31"/>
      <c r="N244" s="37"/>
      <c r="O244" s="37"/>
      <c r="P244" s="31"/>
      <c r="Q244" s="31" t="str">
        <f t="shared" si="1"/>
        <v/>
      </c>
      <c r="R244" s="31"/>
      <c r="S244" s="27"/>
      <c r="T244" s="37"/>
      <c r="U244" s="123"/>
    </row>
    <row r="245">
      <c r="A245" s="27">
        <v>243.0</v>
      </c>
      <c r="B245" s="27" t="s">
        <v>26</v>
      </c>
      <c r="C245" s="27" t="s">
        <v>27</v>
      </c>
      <c r="D245" s="27" t="s">
        <v>27</v>
      </c>
      <c r="E245" s="27" t="s">
        <v>28</v>
      </c>
      <c r="F245" s="27">
        <v>48.0</v>
      </c>
      <c r="G245" s="27" t="s">
        <v>53</v>
      </c>
      <c r="H245" s="27"/>
      <c r="I245" s="27" t="s">
        <v>30</v>
      </c>
      <c r="J245" s="27">
        <v>8.0</v>
      </c>
      <c r="K245" s="27" t="s">
        <v>31</v>
      </c>
      <c r="L245" s="29">
        <v>472.421</v>
      </c>
      <c r="M245" s="29">
        <v>97.667</v>
      </c>
      <c r="N245" s="27">
        <v>110.0</v>
      </c>
      <c r="O245" s="27">
        <v>140.0</v>
      </c>
      <c r="P245" s="31">
        <v>229295.35</v>
      </c>
      <c r="Q245" s="31" t="str">
        <f t="shared" si="1"/>
        <v/>
      </c>
      <c r="R245" s="39">
        <v>277407.0</v>
      </c>
      <c r="S245" s="33">
        <v>729.36049</v>
      </c>
      <c r="T245" s="27">
        <v>476.8364</v>
      </c>
      <c r="U245" s="123"/>
    </row>
    <row r="246">
      <c r="A246" s="27">
        <v>244.0</v>
      </c>
      <c r="B246" s="27" t="s">
        <v>26</v>
      </c>
      <c r="C246" s="27" t="s">
        <v>27</v>
      </c>
      <c r="D246" s="27" t="s">
        <v>27</v>
      </c>
      <c r="E246" s="27" t="s">
        <v>28</v>
      </c>
      <c r="F246" s="27">
        <v>48.0</v>
      </c>
      <c r="G246" s="27" t="s">
        <v>53</v>
      </c>
      <c r="H246" s="27"/>
      <c r="I246" s="27" t="s">
        <v>30</v>
      </c>
      <c r="J246" s="27">
        <v>8.0</v>
      </c>
      <c r="K246" s="27" t="s">
        <v>32</v>
      </c>
      <c r="L246" s="29">
        <v>601.52</v>
      </c>
      <c r="M246" s="29">
        <v>265.124</v>
      </c>
      <c r="N246" s="27">
        <v>103.0</v>
      </c>
      <c r="O246" s="27">
        <v>296.0</v>
      </c>
      <c r="P246" s="31">
        <v>87630.57</v>
      </c>
      <c r="Q246" s="31" t="str">
        <f t="shared" si="1"/>
        <v/>
      </c>
      <c r="R246" s="39">
        <v>115768.0</v>
      </c>
      <c r="S246" s="33">
        <v>551.15815</v>
      </c>
      <c r="T246" s="27">
        <v>445.90594</v>
      </c>
      <c r="U246" s="123"/>
    </row>
    <row r="247">
      <c r="A247" s="27">
        <v>245.0</v>
      </c>
      <c r="B247" s="27" t="s">
        <v>26</v>
      </c>
      <c r="C247" s="27" t="s">
        <v>27</v>
      </c>
      <c r="D247" s="27" t="s">
        <v>27</v>
      </c>
      <c r="E247" s="27" t="s">
        <v>28</v>
      </c>
      <c r="F247" s="27">
        <v>48.0</v>
      </c>
      <c r="G247" s="27" t="s">
        <v>53</v>
      </c>
      <c r="H247" s="27"/>
      <c r="I247" s="27" t="s">
        <v>30</v>
      </c>
      <c r="J247" s="27">
        <v>8.0</v>
      </c>
      <c r="K247" s="27" t="s">
        <v>33</v>
      </c>
      <c r="L247" s="29">
        <v>456.01</v>
      </c>
      <c r="M247" s="29">
        <v>152.353</v>
      </c>
      <c r="N247" s="27">
        <v>0.0</v>
      </c>
      <c r="O247" s="27">
        <v>167.0</v>
      </c>
      <c r="P247" s="31">
        <v>89950.16</v>
      </c>
      <c r="Q247" s="31" t="str">
        <f t="shared" si="1"/>
        <v/>
      </c>
      <c r="R247" s="39">
        <v>99971.0</v>
      </c>
      <c r="S247" s="33">
        <v>559.5136</v>
      </c>
      <c r="T247" s="27">
        <v>456.27545</v>
      </c>
      <c r="U247" s="123"/>
    </row>
    <row r="248">
      <c r="A248" s="27">
        <v>246.0</v>
      </c>
      <c r="B248" s="27" t="s">
        <v>26</v>
      </c>
      <c r="C248" s="27" t="s">
        <v>27</v>
      </c>
      <c r="D248" s="27" t="s">
        <v>27</v>
      </c>
      <c r="E248" s="27" t="s">
        <v>28</v>
      </c>
      <c r="F248" s="27">
        <v>48.0</v>
      </c>
      <c r="G248" s="27" t="s">
        <v>53</v>
      </c>
      <c r="H248" s="27"/>
      <c r="I248" s="27" t="s">
        <v>30</v>
      </c>
      <c r="J248" s="27">
        <v>8.0</v>
      </c>
      <c r="K248" s="27" t="s">
        <v>34</v>
      </c>
      <c r="L248" s="29">
        <v>334.956</v>
      </c>
      <c r="M248" s="29">
        <v>139.202</v>
      </c>
      <c r="N248" s="27">
        <v>37.0</v>
      </c>
      <c r="O248" s="27">
        <v>165.0</v>
      </c>
      <c r="P248" s="31">
        <v>190502.11</v>
      </c>
      <c r="Q248" s="31" t="str">
        <f t="shared" si="1"/>
        <v/>
      </c>
      <c r="R248" s="39">
        <v>201901.0</v>
      </c>
      <c r="S248" s="33">
        <v>655.86587</v>
      </c>
      <c r="T248" s="27">
        <v>452.70329</v>
      </c>
      <c r="U248" s="123"/>
    </row>
    <row r="249">
      <c r="A249" s="27">
        <v>247.0</v>
      </c>
      <c r="B249" s="27" t="s">
        <v>26</v>
      </c>
      <c r="C249" s="27" t="s">
        <v>27</v>
      </c>
      <c r="D249" s="27" t="s">
        <v>27</v>
      </c>
      <c r="E249" s="27" t="s">
        <v>28</v>
      </c>
      <c r="F249" s="27">
        <v>48.0</v>
      </c>
      <c r="G249" s="27" t="s">
        <v>53</v>
      </c>
      <c r="H249" s="27"/>
      <c r="I249" s="27" t="s">
        <v>30</v>
      </c>
      <c r="J249" s="27">
        <v>8.0</v>
      </c>
      <c r="K249" s="27" t="s">
        <v>35</v>
      </c>
      <c r="L249" s="29">
        <v>472.969</v>
      </c>
      <c r="M249" s="29">
        <v>170.881</v>
      </c>
      <c r="N249" s="27">
        <v>0.0</v>
      </c>
      <c r="O249" s="27">
        <v>173.0</v>
      </c>
      <c r="P249" s="31">
        <v>100155.77</v>
      </c>
      <c r="Q249" s="31" t="str">
        <f t="shared" si="1"/>
        <v/>
      </c>
      <c r="R249" s="39">
        <v>105867.0</v>
      </c>
      <c r="S249" s="33">
        <v>564.18625</v>
      </c>
      <c r="T249" s="27">
        <v>449.5095</v>
      </c>
      <c r="U249" s="123"/>
    </row>
    <row r="250">
      <c r="A250" s="27">
        <v>248.0</v>
      </c>
      <c r="B250" s="27" t="s">
        <v>26</v>
      </c>
      <c r="C250" s="27" t="s">
        <v>27</v>
      </c>
      <c r="D250" s="27" t="s">
        <v>27</v>
      </c>
      <c r="E250" s="27" t="s">
        <v>28</v>
      </c>
      <c r="F250" s="27">
        <v>48.0</v>
      </c>
      <c r="G250" s="27" t="s">
        <v>53</v>
      </c>
      <c r="H250" s="27"/>
      <c r="I250" s="27" t="s">
        <v>30</v>
      </c>
      <c r="J250" s="27">
        <v>8.0</v>
      </c>
      <c r="K250" s="27" t="s">
        <v>36</v>
      </c>
      <c r="L250" s="29">
        <v>258.31</v>
      </c>
      <c r="M250" s="29">
        <v>72.067</v>
      </c>
      <c r="N250" s="27">
        <v>0.0</v>
      </c>
      <c r="O250" s="27">
        <v>44.0</v>
      </c>
      <c r="P250" s="31">
        <v>78085.44</v>
      </c>
      <c r="Q250" s="31" t="str">
        <f t="shared" si="1"/>
        <v/>
      </c>
      <c r="R250" s="39">
        <v>84129.0</v>
      </c>
      <c r="S250" s="33">
        <v>537.07253</v>
      </c>
      <c r="T250" s="27">
        <v>449.50385</v>
      </c>
      <c r="U250" s="123"/>
    </row>
    <row r="251">
      <c r="A251" s="27">
        <v>249.0</v>
      </c>
      <c r="B251" s="27" t="s">
        <v>26</v>
      </c>
      <c r="C251" s="27" t="s">
        <v>27</v>
      </c>
      <c r="D251" s="27" t="s">
        <v>27</v>
      </c>
      <c r="E251" s="27" t="s">
        <v>28</v>
      </c>
      <c r="F251" s="27">
        <v>48.0</v>
      </c>
      <c r="G251" s="27" t="s">
        <v>53</v>
      </c>
      <c r="H251" s="27"/>
      <c r="I251" s="27" t="s">
        <v>30</v>
      </c>
      <c r="J251" s="27">
        <v>8.0</v>
      </c>
      <c r="K251" s="27" t="s">
        <v>37</v>
      </c>
      <c r="L251" s="29">
        <v>707.352</v>
      </c>
      <c r="M251" s="29">
        <v>302.659</v>
      </c>
      <c r="N251" s="27">
        <v>0.0</v>
      </c>
      <c r="O251" s="27">
        <v>266.0</v>
      </c>
      <c r="P251" s="31">
        <v>241599.39</v>
      </c>
      <c r="Q251" s="31" t="str">
        <f t="shared" si="1"/>
        <v/>
      </c>
      <c r="R251" s="39">
        <v>253441.0</v>
      </c>
      <c r="S251" s="33">
        <v>706.61248</v>
      </c>
      <c r="T251" s="27">
        <v>446.84992</v>
      </c>
      <c r="U251" s="123"/>
    </row>
    <row r="252">
      <c r="A252" s="27">
        <v>250.0</v>
      </c>
      <c r="B252" s="27" t="s">
        <v>26</v>
      </c>
      <c r="C252" s="27" t="s">
        <v>27</v>
      </c>
      <c r="D252" s="27" t="s">
        <v>27</v>
      </c>
      <c r="E252" s="27" t="s">
        <v>28</v>
      </c>
      <c r="F252" s="27">
        <v>48.0</v>
      </c>
      <c r="G252" s="27" t="s">
        <v>53</v>
      </c>
      <c r="H252" s="27"/>
      <c r="I252" s="27" t="s">
        <v>30</v>
      </c>
      <c r="J252" s="27">
        <v>8.0</v>
      </c>
      <c r="K252" s="27" t="s">
        <v>38</v>
      </c>
      <c r="L252" s="29">
        <v>793.681</v>
      </c>
      <c r="M252" s="29">
        <v>273.474</v>
      </c>
      <c r="N252" s="27">
        <v>8.0</v>
      </c>
      <c r="O252" s="27">
        <v>250.0</v>
      </c>
      <c r="P252" s="31">
        <v>91577.87000000001</v>
      </c>
      <c r="Q252" s="31" t="str">
        <f t="shared" si="1"/>
        <v/>
      </c>
      <c r="R252" s="39">
        <v>101995.0</v>
      </c>
      <c r="S252" s="40">
        <v>580.98842</v>
      </c>
      <c r="T252" s="40">
        <v>471.2416</v>
      </c>
      <c r="U252" s="123"/>
    </row>
    <row r="253">
      <c r="A253" s="27">
        <v>251.0</v>
      </c>
      <c r="B253" s="27" t="s">
        <v>26</v>
      </c>
      <c r="C253" s="27" t="s">
        <v>27</v>
      </c>
      <c r="D253" s="27" t="s">
        <v>27</v>
      </c>
      <c r="E253" s="27" t="s">
        <v>28</v>
      </c>
      <c r="F253" s="27">
        <v>48.0</v>
      </c>
      <c r="G253" s="27" t="s">
        <v>53</v>
      </c>
      <c r="H253" s="27"/>
      <c r="I253" s="27" t="s">
        <v>30</v>
      </c>
      <c r="J253" s="27">
        <v>8.0</v>
      </c>
      <c r="K253" s="27" t="s">
        <v>39</v>
      </c>
      <c r="L253" s="29">
        <v>408.844</v>
      </c>
      <c r="M253" s="29">
        <v>154.179</v>
      </c>
      <c r="N253" s="27">
        <v>339.0</v>
      </c>
      <c r="O253" s="27">
        <v>157.0</v>
      </c>
      <c r="P253" s="31">
        <v>614375.32</v>
      </c>
      <c r="Q253" s="31" t="str">
        <f t="shared" si="1"/>
        <v/>
      </c>
      <c r="R253" s="39">
        <v>601117.0</v>
      </c>
      <c r="S253" s="33">
        <v>1119.89726</v>
      </c>
      <c r="T253" s="27">
        <v>490.90078</v>
      </c>
      <c r="U253" s="123"/>
    </row>
    <row r="254">
      <c r="A254" s="27">
        <v>252.0</v>
      </c>
      <c r="B254" s="27" t="s">
        <v>26</v>
      </c>
      <c r="C254" s="27" t="s">
        <v>27</v>
      </c>
      <c r="D254" s="27" t="s">
        <v>27</v>
      </c>
      <c r="E254" s="27" t="s">
        <v>28</v>
      </c>
      <c r="F254" s="27">
        <v>48.0</v>
      </c>
      <c r="G254" s="27" t="s">
        <v>53</v>
      </c>
      <c r="H254" s="27"/>
      <c r="I254" s="27" t="s">
        <v>30</v>
      </c>
      <c r="J254" s="27">
        <v>8.0</v>
      </c>
      <c r="K254" s="27" t="s">
        <v>40</v>
      </c>
      <c r="L254" s="29">
        <v>518.088</v>
      </c>
      <c r="M254" s="29">
        <v>213.637</v>
      </c>
      <c r="N254" s="27">
        <v>8.0</v>
      </c>
      <c r="O254" s="27">
        <v>283.0</v>
      </c>
      <c r="P254" s="31">
        <v>233583.99</v>
      </c>
      <c r="Q254" s="31" t="str">
        <f t="shared" si="1"/>
        <v/>
      </c>
      <c r="R254" s="39">
        <v>237615.0</v>
      </c>
      <c r="S254" s="33">
        <v>696.33291</v>
      </c>
      <c r="T254" s="27">
        <v>446.24779</v>
      </c>
      <c r="U254" s="123"/>
    </row>
    <row r="255">
      <c r="A255" s="27">
        <v>253.0</v>
      </c>
      <c r="B255" s="27" t="s">
        <v>26</v>
      </c>
      <c r="C255" s="27" t="s">
        <v>27</v>
      </c>
      <c r="D255" s="27" t="s">
        <v>27</v>
      </c>
      <c r="E255" s="27" t="s">
        <v>28</v>
      </c>
      <c r="F255" s="27">
        <v>48.0</v>
      </c>
      <c r="G255" s="27" t="s">
        <v>53</v>
      </c>
      <c r="H255" s="27"/>
      <c r="I255" s="27" t="s">
        <v>30</v>
      </c>
      <c r="J255" s="27">
        <v>8.0</v>
      </c>
      <c r="K255" s="27" t="s">
        <v>41</v>
      </c>
      <c r="L255" s="31"/>
      <c r="M255" s="31"/>
      <c r="N255" s="37"/>
      <c r="O255" s="37"/>
      <c r="P255" s="31"/>
      <c r="Q255" s="31" t="str">
        <f t="shared" si="1"/>
        <v/>
      </c>
      <c r="R255" s="32"/>
      <c r="S255" s="33"/>
      <c r="T255" s="37"/>
      <c r="U255" s="123"/>
    </row>
    <row r="256">
      <c r="A256" s="27">
        <v>254.0</v>
      </c>
      <c r="B256" s="27" t="s">
        <v>26</v>
      </c>
      <c r="C256" s="27" t="s">
        <v>27</v>
      </c>
      <c r="D256" s="27" t="s">
        <v>27</v>
      </c>
      <c r="E256" s="27" t="s">
        <v>28</v>
      </c>
      <c r="F256" s="27">
        <v>48.0</v>
      </c>
      <c r="G256" s="27" t="s">
        <v>53</v>
      </c>
      <c r="H256" s="27"/>
      <c r="I256" s="27" t="s">
        <v>30</v>
      </c>
      <c r="J256" s="27">
        <v>8.0</v>
      </c>
      <c r="K256" s="27" t="s">
        <v>42</v>
      </c>
      <c r="L256" s="29">
        <v>361.517</v>
      </c>
      <c r="M256" s="29">
        <v>95.013</v>
      </c>
      <c r="N256" s="27">
        <v>87.0</v>
      </c>
      <c r="O256" s="27">
        <v>114.0</v>
      </c>
      <c r="P256" s="31">
        <v>250377.66999999998</v>
      </c>
      <c r="Q256" s="31" t="str">
        <f t="shared" si="1"/>
        <v/>
      </c>
      <c r="R256" s="39">
        <v>259658.00000000003</v>
      </c>
      <c r="S256" s="33">
        <v>747.82769</v>
      </c>
      <c r="T256" s="27">
        <v>484.90222</v>
      </c>
      <c r="U256" s="123"/>
    </row>
    <row r="257">
      <c r="A257" s="27">
        <v>255.0</v>
      </c>
      <c r="B257" s="27" t="s">
        <v>26</v>
      </c>
      <c r="C257" s="27" t="s">
        <v>27</v>
      </c>
      <c r="D257" s="27" t="s">
        <v>27</v>
      </c>
      <c r="E257" s="27" t="s">
        <v>28</v>
      </c>
      <c r="F257" s="27">
        <v>48.0</v>
      </c>
      <c r="G257" s="27" t="s">
        <v>53</v>
      </c>
      <c r="H257" s="27"/>
      <c r="I257" s="27" t="s">
        <v>30</v>
      </c>
      <c r="J257" s="27">
        <v>8.0</v>
      </c>
      <c r="K257" s="27" t="s">
        <v>43</v>
      </c>
      <c r="L257" s="29">
        <v>151.397</v>
      </c>
      <c r="M257" s="29">
        <v>63.809</v>
      </c>
      <c r="N257" s="27">
        <v>130.0</v>
      </c>
      <c r="O257" s="27">
        <v>71.0</v>
      </c>
      <c r="P257" s="31">
        <v>1913158.899</v>
      </c>
      <c r="Q257" s="31" t="str">
        <f t="shared" si="1"/>
        <v/>
      </c>
      <c r="R257" s="39">
        <v>1903197.0</v>
      </c>
      <c r="S257" s="33">
        <v>2366.232928</v>
      </c>
      <c r="T257" s="27">
        <v>433.67746</v>
      </c>
      <c r="U257" s="123"/>
    </row>
    <row r="258">
      <c r="A258" s="27">
        <v>256.0</v>
      </c>
      <c r="B258" s="27" t="s">
        <v>26</v>
      </c>
      <c r="C258" s="27" t="s">
        <v>27</v>
      </c>
      <c r="D258" s="27" t="s">
        <v>27</v>
      </c>
      <c r="E258" s="27" t="s">
        <v>28</v>
      </c>
      <c r="F258" s="27">
        <v>48.0</v>
      </c>
      <c r="G258" s="27" t="s">
        <v>53</v>
      </c>
      <c r="H258" s="27"/>
      <c r="I258" s="27" t="s">
        <v>30</v>
      </c>
      <c r="J258" s="27">
        <v>8.0</v>
      </c>
      <c r="K258" s="27" t="s">
        <v>44</v>
      </c>
      <c r="L258" s="29">
        <v>414.149</v>
      </c>
      <c r="M258" s="29">
        <v>115.042</v>
      </c>
      <c r="N258" s="27">
        <v>0.0</v>
      </c>
      <c r="O258" s="27">
        <v>72.0</v>
      </c>
      <c r="P258" s="31">
        <v>58269.89</v>
      </c>
      <c r="Q258" s="31" t="str">
        <f t="shared" si="1"/>
        <v/>
      </c>
      <c r="R258" s="39">
        <v>65358.00000000001</v>
      </c>
      <c r="S258" s="33">
        <v>524.83797</v>
      </c>
      <c r="T258" s="27">
        <v>454.84447</v>
      </c>
      <c r="U258" s="123"/>
    </row>
    <row r="259">
      <c r="A259" s="27">
        <v>257.0</v>
      </c>
      <c r="B259" s="27" t="s">
        <v>26</v>
      </c>
      <c r="C259" s="27" t="s">
        <v>27</v>
      </c>
      <c r="D259" s="27" t="s">
        <v>27</v>
      </c>
      <c r="E259" s="27" t="s">
        <v>28</v>
      </c>
      <c r="F259" s="27">
        <v>48.0</v>
      </c>
      <c r="G259" s="27" t="s">
        <v>53</v>
      </c>
      <c r="H259" s="27"/>
      <c r="I259" s="27" t="s">
        <v>30</v>
      </c>
      <c r="J259" s="27">
        <v>8.0</v>
      </c>
      <c r="K259" s="27" t="s">
        <v>45</v>
      </c>
      <c r="L259" s="29">
        <v>294.729</v>
      </c>
      <c r="M259" s="29">
        <v>93.028</v>
      </c>
      <c r="N259" s="27">
        <v>0.0</v>
      </c>
      <c r="O259" s="27">
        <v>108.0</v>
      </c>
      <c r="P259" s="31">
        <v>56054.340000000004</v>
      </c>
      <c r="Q259" s="31" t="str">
        <f t="shared" si="1"/>
        <v/>
      </c>
      <c r="R259" s="31">
        <v>61737.0</v>
      </c>
      <c r="S259" s="27">
        <v>544.93457</v>
      </c>
      <c r="T259" s="27">
        <v>477.1288</v>
      </c>
      <c r="U259" s="123"/>
    </row>
    <row r="260">
      <c r="A260" s="27">
        <v>258.0</v>
      </c>
      <c r="B260" s="27" t="s">
        <v>26</v>
      </c>
      <c r="C260" s="27" t="s">
        <v>27</v>
      </c>
      <c r="D260" s="27" t="s">
        <v>27</v>
      </c>
      <c r="E260" s="27" t="s">
        <v>28</v>
      </c>
      <c r="F260" s="27">
        <v>48.0</v>
      </c>
      <c r="G260" s="27" t="s">
        <v>53</v>
      </c>
      <c r="H260" s="27"/>
      <c r="I260" s="27" t="s">
        <v>30</v>
      </c>
      <c r="J260" s="27">
        <v>8.0</v>
      </c>
      <c r="K260" s="27" t="s">
        <v>46</v>
      </c>
      <c r="L260" s="29">
        <v>601.227</v>
      </c>
      <c r="M260" s="29">
        <v>214.788</v>
      </c>
      <c r="N260" s="27">
        <v>323.0</v>
      </c>
      <c r="O260" s="27">
        <v>328.0</v>
      </c>
      <c r="P260" s="31">
        <v>549812.5800000001</v>
      </c>
      <c r="Q260" s="31" t="str">
        <f t="shared" si="1"/>
        <v/>
      </c>
      <c r="R260" s="39">
        <v>544653.0</v>
      </c>
      <c r="S260" s="33">
        <v>1048.473846</v>
      </c>
      <c r="T260" s="27">
        <v>478.08628</v>
      </c>
      <c r="U260" s="123"/>
    </row>
    <row r="261">
      <c r="A261" s="27">
        <v>259.0</v>
      </c>
      <c r="B261" s="27" t="s">
        <v>26</v>
      </c>
      <c r="C261" s="27" t="s">
        <v>27</v>
      </c>
      <c r="D261" s="27" t="s">
        <v>27</v>
      </c>
      <c r="E261" s="27" t="s">
        <v>28</v>
      </c>
      <c r="F261" s="27">
        <v>48.0</v>
      </c>
      <c r="G261" s="27" t="s">
        <v>53</v>
      </c>
      <c r="H261" s="27"/>
      <c r="I261" s="27" t="s">
        <v>30</v>
      </c>
      <c r="J261" s="27">
        <v>8.0</v>
      </c>
      <c r="K261" s="27" t="s">
        <v>47</v>
      </c>
      <c r="L261" s="29">
        <v>351.526</v>
      </c>
      <c r="M261" s="29">
        <v>54.784</v>
      </c>
      <c r="N261" s="27">
        <v>0.0</v>
      </c>
      <c r="O261" s="27">
        <v>41.0</v>
      </c>
      <c r="P261" s="31">
        <v>212847.27000000002</v>
      </c>
      <c r="Q261" s="31" t="str">
        <f t="shared" si="1"/>
        <v/>
      </c>
      <c r="R261" s="39">
        <v>221077.0</v>
      </c>
      <c r="S261" s="33">
        <v>671.92681</v>
      </c>
      <c r="T261" s="27">
        <v>448.14607</v>
      </c>
      <c r="U261" s="123"/>
    </row>
    <row r="262">
      <c r="A262" s="27">
        <v>260.0</v>
      </c>
      <c r="B262" s="27" t="s">
        <v>26</v>
      </c>
      <c r="C262" s="27" t="s">
        <v>27</v>
      </c>
      <c r="D262" s="27" t="s">
        <v>27</v>
      </c>
      <c r="E262" s="27" t="s">
        <v>28</v>
      </c>
      <c r="F262" s="27">
        <v>48.0</v>
      </c>
      <c r="G262" s="27" t="s">
        <v>53</v>
      </c>
      <c r="H262" s="27"/>
      <c r="I262" s="27" t="s">
        <v>30</v>
      </c>
      <c r="J262" s="27">
        <v>8.0</v>
      </c>
      <c r="K262" s="27" t="s">
        <v>48</v>
      </c>
      <c r="L262" s="29">
        <v>421.257</v>
      </c>
      <c r="M262" s="29">
        <v>202.471</v>
      </c>
      <c r="N262" s="27">
        <v>182.0</v>
      </c>
      <c r="O262" s="27">
        <v>195.0</v>
      </c>
      <c r="P262" s="31">
        <v>359039.96</v>
      </c>
      <c r="Q262" s="31" t="str">
        <f t="shared" si="1"/>
        <v/>
      </c>
      <c r="R262" s="39">
        <v>348409.0</v>
      </c>
      <c r="S262" s="33">
        <v>1082.561151</v>
      </c>
      <c r="T262" s="27">
        <v>448.70202</v>
      </c>
      <c r="U262" s="123"/>
    </row>
    <row r="263">
      <c r="A263" s="27">
        <v>261.0</v>
      </c>
      <c r="B263" s="27" t="s">
        <v>26</v>
      </c>
      <c r="C263" s="27" t="s">
        <v>27</v>
      </c>
      <c r="D263" s="27" t="s">
        <v>27</v>
      </c>
      <c r="E263" s="27" t="s">
        <v>28</v>
      </c>
      <c r="F263" s="27">
        <v>48.0</v>
      </c>
      <c r="G263" s="27" t="s">
        <v>53</v>
      </c>
      <c r="H263" s="27"/>
      <c r="I263" s="27" t="s">
        <v>30</v>
      </c>
      <c r="J263" s="27">
        <v>8.0</v>
      </c>
      <c r="K263" s="27" t="s">
        <v>49</v>
      </c>
      <c r="L263" s="29">
        <v>825.432</v>
      </c>
      <c r="M263" s="29">
        <v>307.237</v>
      </c>
      <c r="N263" s="27">
        <v>414.0</v>
      </c>
      <c r="O263" s="27">
        <v>169.0</v>
      </c>
      <c r="P263" s="31">
        <v>547407.88</v>
      </c>
      <c r="Q263" s="31" t="str">
        <f t="shared" si="1"/>
        <v/>
      </c>
      <c r="R263" s="39">
        <v>568413.0</v>
      </c>
      <c r="S263" s="33">
        <v>1017.633824</v>
      </c>
      <c r="T263" s="27">
        <v>453.14545</v>
      </c>
      <c r="U263" s="123"/>
    </row>
    <row r="264">
      <c r="A264" s="27">
        <v>262.0</v>
      </c>
      <c r="B264" s="27" t="s">
        <v>26</v>
      </c>
      <c r="C264" s="27" t="s">
        <v>27</v>
      </c>
      <c r="D264" s="27" t="s">
        <v>27</v>
      </c>
      <c r="E264" s="27" t="s">
        <v>28</v>
      </c>
      <c r="F264" s="27">
        <v>48.0</v>
      </c>
      <c r="G264" s="27" t="s">
        <v>53</v>
      </c>
      <c r="H264" s="27"/>
      <c r="I264" s="27" t="s">
        <v>30</v>
      </c>
      <c r="J264" s="27">
        <v>8.0</v>
      </c>
      <c r="K264" s="27" t="s">
        <v>50</v>
      </c>
      <c r="L264" s="29">
        <v>597.297</v>
      </c>
      <c r="M264" s="29">
        <v>230.724</v>
      </c>
      <c r="N264" s="27">
        <v>0.0</v>
      </c>
      <c r="O264" s="27">
        <v>258.0</v>
      </c>
      <c r="P264" s="31">
        <v>149612.48</v>
      </c>
      <c r="Q264" s="31" t="str">
        <f t="shared" si="1"/>
        <v/>
      </c>
      <c r="R264" s="39">
        <v>162587.0</v>
      </c>
      <c r="S264" s="33">
        <v>619.42033</v>
      </c>
      <c r="T264" s="27">
        <v>453.01716</v>
      </c>
      <c r="U264" s="123"/>
    </row>
    <row r="265">
      <c r="A265" s="27">
        <v>263.0</v>
      </c>
      <c r="B265" s="27" t="s">
        <v>26</v>
      </c>
      <c r="C265" s="27" t="s">
        <v>27</v>
      </c>
      <c r="D265" s="27" t="s">
        <v>27</v>
      </c>
      <c r="E265" s="27" t="s">
        <v>28</v>
      </c>
      <c r="F265" s="27">
        <v>48.0</v>
      </c>
      <c r="G265" s="27" t="s">
        <v>53</v>
      </c>
      <c r="H265" s="27"/>
      <c r="I265" s="27" t="s">
        <v>30</v>
      </c>
      <c r="J265" s="27">
        <v>8.0</v>
      </c>
      <c r="K265" s="27" t="s">
        <v>51</v>
      </c>
      <c r="L265" s="29"/>
      <c r="M265" s="29"/>
      <c r="N265" s="27"/>
      <c r="O265" s="27"/>
      <c r="P265" s="31"/>
      <c r="Q265" s="31" t="str">
        <f t="shared" si="1"/>
        <v/>
      </c>
      <c r="R265" s="39"/>
      <c r="S265" s="33"/>
      <c r="T265" s="27"/>
      <c r="U265" s="123"/>
    </row>
    <row r="266">
      <c r="A266" s="27">
        <v>264.0</v>
      </c>
      <c r="B266" s="27" t="s">
        <v>26</v>
      </c>
      <c r="C266" s="27" t="s">
        <v>27</v>
      </c>
      <c r="D266" s="27" t="s">
        <v>27</v>
      </c>
      <c r="E266" s="27" t="s">
        <v>28</v>
      </c>
      <c r="F266" s="27">
        <v>48.0</v>
      </c>
      <c r="G266" s="27" t="s">
        <v>53</v>
      </c>
      <c r="H266" s="27"/>
      <c r="I266" s="27" t="s">
        <v>30</v>
      </c>
      <c r="J266" s="27">
        <v>8.0</v>
      </c>
      <c r="K266" s="27" t="s">
        <v>52</v>
      </c>
      <c r="L266" s="31"/>
      <c r="M266" s="31"/>
      <c r="N266" s="37"/>
      <c r="O266" s="37"/>
      <c r="P266" s="31"/>
      <c r="Q266" s="31" t="str">
        <f t="shared" si="1"/>
        <v/>
      </c>
      <c r="R266" s="31"/>
      <c r="S266" s="27"/>
      <c r="T266" s="37"/>
      <c r="U266" s="123"/>
    </row>
    <row r="267">
      <c r="A267" s="27">
        <v>265.0</v>
      </c>
      <c r="B267" s="37" t="s">
        <v>26</v>
      </c>
      <c r="C267" s="37" t="s">
        <v>27</v>
      </c>
      <c r="D267" s="37" t="s">
        <v>27</v>
      </c>
      <c r="E267" s="37" t="s">
        <v>28</v>
      </c>
      <c r="F267" s="27">
        <v>32.0</v>
      </c>
      <c r="G267" s="37" t="s">
        <v>53</v>
      </c>
      <c r="H267" s="37"/>
      <c r="I267" s="37" t="s">
        <v>30</v>
      </c>
      <c r="J267" s="37">
        <v>1.0</v>
      </c>
      <c r="K267" s="37" t="s">
        <v>31</v>
      </c>
      <c r="L267" s="29">
        <v>478.475</v>
      </c>
      <c r="M267" s="29">
        <v>95.937</v>
      </c>
      <c r="N267" s="27">
        <v>0.0</v>
      </c>
      <c r="O267" s="27">
        <v>140.0</v>
      </c>
      <c r="P267" s="31">
        <v>29766.27</v>
      </c>
      <c r="Q267" s="31" t="str">
        <f t="shared" si="1"/>
        <v/>
      </c>
      <c r="R267" s="39">
        <v>55452.0</v>
      </c>
      <c r="S267" s="40">
        <v>475.00281</v>
      </c>
      <c r="T267" s="27">
        <v>430.24246</v>
      </c>
      <c r="U267" s="123"/>
    </row>
    <row r="268">
      <c r="A268" s="27">
        <v>266.0</v>
      </c>
      <c r="B268" s="37" t="s">
        <v>26</v>
      </c>
      <c r="C268" s="37" t="s">
        <v>27</v>
      </c>
      <c r="D268" s="37" t="s">
        <v>27</v>
      </c>
      <c r="E268" s="37" t="s">
        <v>28</v>
      </c>
      <c r="F268" s="27">
        <v>32.0</v>
      </c>
      <c r="G268" s="37" t="s">
        <v>53</v>
      </c>
      <c r="H268" s="37"/>
      <c r="I268" s="37" t="s">
        <v>30</v>
      </c>
      <c r="J268" s="37">
        <v>1.0</v>
      </c>
      <c r="K268" s="37" t="s">
        <v>32</v>
      </c>
      <c r="L268" s="29">
        <v>567.383</v>
      </c>
      <c r="M268" s="29">
        <v>228.931</v>
      </c>
      <c r="N268" s="27">
        <v>0.0</v>
      </c>
      <c r="O268" s="27">
        <v>281.0</v>
      </c>
      <c r="P268" s="31">
        <v>10830.39</v>
      </c>
      <c r="Q268" s="31" t="str">
        <f t="shared" si="1"/>
        <v/>
      </c>
      <c r="R268" s="39">
        <v>39293.0</v>
      </c>
      <c r="S268" s="40">
        <v>485.64282</v>
      </c>
      <c r="T268" s="27">
        <v>456.82942</v>
      </c>
      <c r="U268" s="123"/>
    </row>
    <row r="269">
      <c r="A269" s="27">
        <v>267.0</v>
      </c>
      <c r="B269" s="37" t="s">
        <v>26</v>
      </c>
      <c r="C269" s="37" t="s">
        <v>27</v>
      </c>
      <c r="D269" s="37" t="s">
        <v>27</v>
      </c>
      <c r="E269" s="37" t="s">
        <v>28</v>
      </c>
      <c r="F269" s="27">
        <v>32.0</v>
      </c>
      <c r="G269" s="37" t="s">
        <v>53</v>
      </c>
      <c r="H269" s="37"/>
      <c r="I269" s="37" t="s">
        <v>30</v>
      </c>
      <c r="J269" s="37">
        <v>1.0</v>
      </c>
      <c r="K269" s="37" t="s">
        <v>33</v>
      </c>
      <c r="L269" s="29">
        <v>468.297</v>
      </c>
      <c r="M269" s="29">
        <v>115.298</v>
      </c>
      <c r="N269" s="27">
        <v>0.0</v>
      </c>
      <c r="O269" s="27">
        <v>161.0</v>
      </c>
      <c r="P269" s="31">
        <v>12665.330000000002</v>
      </c>
      <c r="Q269" s="31" t="str">
        <f t="shared" si="1"/>
        <v/>
      </c>
      <c r="R269" s="39">
        <v>27963.0</v>
      </c>
      <c r="S269" s="40">
        <v>478.56269</v>
      </c>
      <c r="T269" s="27">
        <v>452.03989</v>
      </c>
      <c r="U269" s="123"/>
    </row>
    <row r="270">
      <c r="A270" s="27">
        <v>268.0</v>
      </c>
      <c r="B270" s="37" t="s">
        <v>26</v>
      </c>
      <c r="C270" s="37" t="s">
        <v>27</v>
      </c>
      <c r="D270" s="37" t="s">
        <v>27</v>
      </c>
      <c r="E270" s="37" t="s">
        <v>28</v>
      </c>
      <c r="F270" s="27">
        <v>32.0</v>
      </c>
      <c r="G270" s="37" t="s">
        <v>53</v>
      </c>
      <c r="H270" s="37"/>
      <c r="I270" s="37" t="s">
        <v>30</v>
      </c>
      <c r="J270" s="37">
        <v>1.0</v>
      </c>
      <c r="K270" s="37" t="s">
        <v>34</v>
      </c>
      <c r="L270" s="29">
        <v>323.175</v>
      </c>
      <c r="M270" s="29">
        <v>156.098</v>
      </c>
      <c r="N270" s="27">
        <v>0.0</v>
      </c>
      <c r="O270" s="27">
        <v>165.0</v>
      </c>
      <c r="P270" s="31">
        <v>22630.88</v>
      </c>
      <c r="Q270" s="31" t="str">
        <f t="shared" si="1"/>
        <v/>
      </c>
      <c r="R270" s="39">
        <v>37040.0</v>
      </c>
      <c r="S270" s="40">
        <v>464.65904</v>
      </c>
      <c r="T270" s="27">
        <v>429.50519</v>
      </c>
      <c r="U270" s="123"/>
    </row>
    <row r="271">
      <c r="A271" s="27">
        <v>269.0</v>
      </c>
      <c r="B271" s="37" t="s">
        <v>26</v>
      </c>
      <c r="C271" s="37" t="s">
        <v>27</v>
      </c>
      <c r="D271" s="37" t="s">
        <v>27</v>
      </c>
      <c r="E271" s="37" t="s">
        <v>28</v>
      </c>
      <c r="F271" s="27">
        <v>32.0</v>
      </c>
      <c r="G271" s="37" t="s">
        <v>53</v>
      </c>
      <c r="H271" s="37"/>
      <c r="I271" s="37" t="s">
        <v>30</v>
      </c>
      <c r="J271" s="37">
        <v>1.0</v>
      </c>
      <c r="K271" s="37" t="s">
        <v>35</v>
      </c>
      <c r="L271" s="29">
        <v>465.967</v>
      </c>
      <c r="M271" s="29">
        <v>155.683</v>
      </c>
      <c r="N271" s="27">
        <v>0.0</v>
      </c>
      <c r="O271" s="27">
        <v>168.0</v>
      </c>
      <c r="P271" s="31">
        <v>11701.560000000001</v>
      </c>
      <c r="Q271" s="31" t="str">
        <f t="shared" si="1"/>
        <v/>
      </c>
      <c r="R271" s="39">
        <v>26512.0</v>
      </c>
      <c r="S271" s="40">
        <v>462.16303</v>
      </c>
      <c r="T271" s="27">
        <v>436.51639</v>
      </c>
      <c r="U271" s="123"/>
    </row>
    <row r="272">
      <c r="A272" s="27">
        <v>270.0</v>
      </c>
      <c r="B272" s="37" t="s">
        <v>26</v>
      </c>
      <c r="C272" s="37" t="s">
        <v>27</v>
      </c>
      <c r="D272" s="37" t="s">
        <v>27</v>
      </c>
      <c r="E272" s="37" t="s">
        <v>28</v>
      </c>
      <c r="F272" s="27">
        <v>32.0</v>
      </c>
      <c r="G272" s="37" t="s">
        <v>53</v>
      </c>
      <c r="H272" s="37"/>
      <c r="I272" s="37" t="s">
        <v>30</v>
      </c>
      <c r="J272" s="37">
        <v>1.0</v>
      </c>
      <c r="K272" s="37" t="s">
        <v>36</v>
      </c>
      <c r="L272" s="29">
        <v>257.412</v>
      </c>
      <c r="M272" s="29">
        <v>51.68</v>
      </c>
      <c r="N272" s="27">
        <v>0.0</v>
      </c>
      <c r="O272" s="27">
        <v>44.0</v>
      </c>
      <c r="P272" s="31">
        <v>10067.73</v>
      </c>
      <c r="Q272" s="31" t="str">
        <f t="shared" si="1"/>
        <v/>
      </c>
      <c r="R272" s="39">
        <v>17492.0</v>
      </c>
      <c r="S272" s="40">
        <v>476.05549</v>
      </c>
      <c r="T272" s="27">
        <v>456.00593</v>
      </c>
      <c r="U272" s="123"/>
    </row>
    <row r="273">
      <c r="A273" s="27">
        <v>271.0</v>
      </c>
      <c r="B273" s="37" t="s">
        <v>26</v>
      </c>
      <c r="C273" s="37" t="s">
        <v>27</v>
      </c>
      <c r="D273" s="37" t="s">
        <v>27</v>
      </c>
      <c r="E273" s="37" t="s">
        <v>28</v>
      </c>
      <c r="F273" s="27">
        <v>32.0</v>
      </c>
      <c r="G273" s="37" t="s">
        <v>53</v>
      </c>
      <c r="H273" s="37"/>
      <c r="I273" s="37" t="s">
        <v>30</v>
      </c>
      <c r="J273" s="37">
        <v>1.0</v>
      </c>
      <c r="K273" s="37" t="s">
        <v>37</v>
      </c>
      <c r="L273" s="29">
        <v>692.243</v>
      </c>
      <c r="M273" s="29">
        <v>277.669</v>
      </c>
      <c r="N273" s="27">
        <v>0.0</v>
      </c>
      <c r="O273" s="27">
        <v>266.0</v>
      </c>
      <c r="P273" s="31">
        <v>31970.34</v>
      </c>
      <c r="Q273" s="31" t="str">
        <f t="shared" si="1"/>
        <v/>
      </c>
      <c r="R273" s="39">
        <v>54650.0</v>
      </c>
      <c r="S273" s="40">
        <v>480.31121</v>
      </c>
      <c r="T273" s="27">
        <v>430.29963</v>
      </c>
      <c r="U273" s="123"/>
    </row>
    <row r="274">
      <c r="A274" s="27">
        <v>272.0</v>
      </c>
      <c r="B274" s="37" t="s">
        <v>26</v>
      </c>
      <c r="C274" s="37" t="s">
        <v>27</v>
      </c>
      <c r="D274" s="37" t="s">
        <v>27</v>
      </c>
      <c r="E274" s="37" t="s">
        <v>28</v>
      </c>
      <c r="F274" s="27">
        <v>32.0</v>
      </c>
      <c r="G274" s="37" t="s">
        <v>53</v>
      </c>
      <c r="H274" s="37"/>
      <c r="I274" s="37" t="s">
        <v>30</v>
      </c>
      <c r="J274" s="37">
        <v>1.0</v>
      </c>
      <c r="K274" s="37" t="s">
        <v>38</v>
      </c>
      <c r="L274" s="29">
        <v>793.586</v>
      </c>
      <c r="M274" s="29">
        <v>218.629</v>
      </c>
      <c r="N274" s="27">
        <v>0.0</v>
      </c>
      <c r="O274" s="27">
        <v>239.0</v>
      </c>
      <c r="P274" s="31">
        <v>10769.07</v>
      </c>
      <c r="Q274" s="31" t="str">
        <f t="shared" si="1"/>
        <v/>
      </c>
      <c r="R274" s="39">
        <v>30174.0</v>
      </c>
      <c r="S274" s="40">
        <v>482.38833</v>
      </c>
      <c r="T274" s="40">
        <v>452.64925</v>
      </c>
      <c r="U274" s="123"/>
    </row>
    <row r="275">
      <c r="A275" s="27">
        <v>273.0</v>
      </c>
      <c r="B275" s="37" t="s">
        <v>26</v>
      </c>
      <c r="C275" s="37" t="s">
        <v>27</v>
      </c>
      <c r="D275" s="37" t="s">
        <v>27</v>
      </c>
      <c r="E275" s="37" t="s">
        <v>28</v>
      </c>
      <c r="F275" s="27">
        <v>32.0</v>
      </c>
      <c r="G275" s="37" t="s">
        <v>53</v>
      </c>
      <c r="H275" s="37"/>
      <c r="I275" s="37" t="s">
        <v>30</v>
      </c>
      <c r="J275" s="37">
        <v>1.0</v>
      </c>
      <c r="K275" s="37" t="s">
        <v>39</v>
      </c>
      <c r="L275" s="29">
        <v>407.084</v>
      </c>
      <c r="M275" s="29">
        <v>151.909</v>
      </c>
      <c r="N275" s="27">
        <v>0.0</v>
      </c>
      <c r="O275" s="27">
        <v>157.0</v>
      </c>
      <c r="P275" s="31">
        <v>67313.15</v>
      </c>
      <c r="Q275" s="31" t="str">
        <f t="shared" si="1"/>
        <v/>
      </c>
      <c r="R275" s="39">
        <v>82486.0</v>
      </c>
      <c r="S275" s="40">
        <v>506.62993</v>
      </c>
      <c r="T275" s="27">
        <v>425.65539</v>
      </c>
      <c r="U275" s="123"/>
    </row>
    <row r="276">
      <c r="A276" s="27">
        <v>274.0</v>
      </c>
      <c r="B276" s="37" t="s">
        <v>26</v>
      </c>
      <c r="C276" s="37" t="s">
        <v>27</v>
      </c>
      <c r="D276" s="37" t="s">
        <v>27</v>
      </c>
      <c r="E276" s="37" t="s">
        <v>28</v>
      </c>
      <c r="F276" s="27">
        <v>32.0</v>
      </c>
      <c r="G276" s="37" t="s">
        <v>53</v>
      </c>
      <c r="H276" s="37"/>
      <c r="I276" s="37" t="s">
        <v>30</v>
      </c>
      <c r="J276" s="37">
        <v>1.0</v>
      </c>
      <c r="K276" s="37" t="s">
        <v>40</v>
      </c>
      <c r="L276" s="29">
        <v>513.062</v>
      </c>
      <c r="M276" s="29">
        <v>204.359</v>
      </c>
      <c r="N276" s="27">
        <v>0.0</v>
      </c>
      <c r="O276" s="27">
        <v>282.0</v>
      </c>
      <c r="P276" s="31">
        <v>21369.039999999997</v>
      </c>
      <c r="Q276" s="31" t="str">
        <f t="shared" si="1"/>
        <v/>
      </c>
      <c r="R276" s="39">
        <v>33986.0</v>
      </c>
      <c r="S276" s="40">
        <v>467.68768</v>
      </c>
      <c r="T276" s="27">
        <v>429.76903</v>
      </c>
      <c r="U276" s="123"/>
    </row>
    <row r="277">
      <c r="A277" s="27">
        <v>275.0</v>
      </c>
      <c r="B277" s="37" t="s">
        <v>26</v>
      </c>
      <c r="C277" s="37" t="s">
        <v>27</v>
      </c>
      <c r="D277" s="37" t="s">
        <v>27</v>
      </c>
      <c r="E277" s="37" t="s">
        <v>28</v>
      </c>
      <c r="F277" s="27">
        <v>32.0</v>
      </c>
      <c r="G277" s="37" t="s">
        <v>53</v>
      </c>
      <c r="H277" s="37"/>
      <c r="I277" s="37" t="s">
        <v>30</v>
      </c>
      <c r="J277" s="37">
        <v>1.0</v>
      </c>
      <c r="K277" s="37" t="s">
        <v>41</v>
      </c>
      <c r="L277" s="31"/>
      <c r="M277" s="31"/>
      <c r="N277" s="37"/>
      <c r="O277" s="37"/>
      <c r="P277" s="31"/>
      <c r="Q277" s="31" t="str">
        <f t="shared" si="1"/>
        <v/>
      </c>
      <c r="R277" s="31"/>
      <c r="S277" s="37"/>
      <c r="T277" s="37"/>
      <c r="U277" s="123"/>
    </row>
    <row r="278">
      <c r="A278" s="27">
        <v>276.0</v>
      </c>
      <c r="B278" s="37" t="s">
        <v>26</v>
      </c>
      <c r="C278" s="37" t="s">
        <v>27</v>
      </c>
      <c r="D278" s="37" t="s">
        <v>27</v>
      </c>
      <c r="E278" s="37" t="s">
        <v>28</v>
      </c>
      <c r="F278" s="27">
        <v>32.0</v>
      </c>
      <c r="G278" s="37" t="s">
        <v>53</v>
      </c>
      <c r="H278" s="37"/>
      <c r="I278" s="37" t="s">
        <v>30</v>
      </c>
      <c r="J278" s="37">
        <v>1.0</v>
      </c>
      <c r="K278" s="37" t="s">
        <v>42</v>
      </c>
      <c r="L278" s="29">
        <v>378.378</v>
      </c>
      <c r="M278" s="29">
        <v>86.113</v>
      </c>
      <c r="N278" s="27">
        <v>0.0</v>
      </c>
      <c r="O278" s="27">
        <v>114.0</v>
      </c>
      <c r="P278" s="31">
        <v>32548.11</v>
      </c>
      <c r="Q278" s="31" t="str">
        <f t="shared" si="1"/>
        <v/>
      </c>
      <c r="R278" s="39">
        <v>42976.0</v>
      </c>
      <c r="S278" s="40">
        <v>478.59412</v>
      </c>
      <c r="T278" s="27">
        <v>433.95273</v>
      </c>
      <c r="U278" s="123"/>
    </row>
    <row r="279">
      <c r="A279" s="27">
        <v>277.0</v>
      </c>
      <c r="B279" s="37" t="s">
        <v>26</v>
      </c>
      <c r="C279" s="37" t="s">
        <v>27</v>
      </c>
      <c r="D279" s="37" t="s">
        <v>27</v>
      </c>
      <c r="E279" s="37" t="s">
        <v>28</v>
      </c>
      <c r="F279" s="27">
        <v>32.0</v>
      </c>
      <c r="G279" s="37" t="s">
        <v>53</v>
      </c>
      <c r="H279" s="37"/>
      <c r="I279" s="37" t="s">
        <v>30</v>
      </c>
      <c r="J279" s="37">
        <v>1.0</v>
      </c>
      <c r="K279" s="37" t="s">
        <v>43</v>
      </c>
      <c r="L279" s="29">
        <v>149.124</v>
      </c>
      <c r="M279" s="29">
        <v>66.181</v>
      </c>
      <c r="N279" s="27">
        <v>0.0</v>
      </c>
      <c r="O279" s="27">
        <v>71.0</v>
      </c>
      <c r="P279" s="31">
        <v>235486.96000000002</v>
      </c>
      <c r="Q279" s="31" t="str">
        <f t="shared" si="1"/>
        <v/>
      </c>
      <c r="R279" s="39">
        <v>244862.0</v>
      </c>
      <c r="S279" s="40">
        <v>675.25293</v>
      </c>
      <c r="T279" s="27">
        <v>430.45096</v>
      </c>
      <c r="U279" s="123"/>
    </row>
    <row r="280">
      <c r="A280" s="27">
        <v>278.0</v>
      </c>
      <c r="B280" s="37" t="s">
        <v>26</v>
      </c>
      <c r="C280" s="37" t="s">
        <v>27</v>
      </c>
      <c r="D280" s="37" t="s">
        <v>27</v>
      </c>
      <c r="E280" s="37" t="s">
        <v>28</v>
      </c>
      <c r="F280" s="27">
        <v>32.0</v>
      </c>
      <c r="G280" s="37" t="s">
        <v>53</v>
      </c>
      <c r="H280" s="37"/>
      <c r="I280" s="37" t="s">
        <v>30</v>
      </c>
      <c r="J280" s="37">
        <v>1.0</v>
      </c>
      <c r="K280" s="37" t="s">
        <v>44</v>
      </c>
      <c r="L280" s="29">
        <v>409.452</v>
      </c>
      <c r="M280" s="29">
        <v>102.306</v>
      </c>
      <c r="N280" s="27">
        <v>0.0</v>
      </c>
      <c r="O280" s="27">
        <v>72.0</v>
      </c>
      <c r="P280" s="31">
        <v>7526.06</v>
      </c>
      <c r="Q280" s="31" t="str">
        <f t="shared" si="1"/>
        <v/>
      </c>
      <c r="R280" s="39">
        <v>15586.0</v>
      </c>
      <c r="S280" s="40">
        <v>478.91296</v>
      </c>
      <c r="T280" s="27">
        <v>459.24343</v>
      </c>
      <c r="U280" s="123"/>
    </row>
    <row r="281">
      <c r="A281" s="27">
        <v>279.0</v>
      </c>
      <c r="B281" s="37" t="s">
        <v>26</v>
      </c>
      <c r="C281" s="37" t="s">
        <v>27</v>
      </c>
      <c r="D281" s="37" t="s">
        <v>27</v>
      </c>
      <c r="E281" s="37" t="s">
        <v>28</v>
      </c>
      <c r="F281" s="27">
        <v>32.0</v>
      </c>
      <c r="G281" s="37" t="s">
        <v>53</v>
      </c>
      <c r="H281" s="37"/>
      <c r="I281" s="37" t="s">
        <v>30</v>
      </c>
      <c r="J281" s="37">
        <v>1.0</v>
      </c>
      <c r="K281" s="37" t="s">
        <v>45</v>
      </c>
      <c r="L281" s="29">
        <v>291.56</v>
      </c>
      <c r="M281" s="29">
        <v>73.506</v>
      </c>
      <c r="N281" s="27">
        <v>0.0</v>
      </c>
      <c r="O281" s="27">
        <v>102.0</v>
      </c>
      <c r="P281" s="31">
        <v>7493.23</v>
      </c>
      <c r="Q281" s="31" t="str">
        <f t="shared" si="1"/>
        <v/>
      </c>
      <c r="R281" s="39">
        <v>16082.999999999998</v>
      </c>
      <c r="S281" s="40">
        <v>478.77131</v>
      </c>
      <c r="T281" s="27">
        <v>459.88733</v>
      </c>
      <c r="U281" s="123"/>
    </row>
    <row r="282">
      <c r="A282" s="27">
        <v>280.0</v>
      </c>
      <c r="B282" s="37" t="s">
        <v>26</v>
      </c>
      <c r="C282" s="37" t="s">
        <v>27</v>
      </c>
      <c r="D282" s="37" t="s">
        <v>27</v>
      </c>
      <c r="E282" s="37" t="s">
        <v>28</v>
      </c>
      <c r="F282" s="27">
        <v>32.0</v>
      </c>
      <c r="G282" s="37" t="s">
        <v>53</v>
      </c>
      <c r="H282" s="37"/>
      <c r="I282" s="37" t="s">
        <v>30</v>
      </c>
      <c r="J282" s="37">
        <v>1.0</v>
      </c>
      <c r="K282" s="37" t="s">
        <v>46</v>
      </c>
      <c r="L282" s="29">
        <v>573.133</v>
      </c>
      <c r="M282" s="29">
        <v>211.14</v>
      </c>
      <c r="N282" s="27">
        <v>0.0</v>
      </c>
      <c r="O282" s="27">
        <v>327.0</v>
      </c>
      <c r="P282" s="31">
        <v>49246.08</v>
      </c>
      <c r="Q282" s="31" t="str">
        <f t="shared" si="1"/>
        <v/>
      </c>
      <c r="R282" s="39">
        <v>67177.0</v>
      </c>
      <c r="S282" s="40">
        <v>495.60856</v>
      </c>
      <c r="T282" s="27">
        <v>429.01702</v>
      </c>
      <c r="U282" s="123"/>
    </row>
    <row r="283">
      <c r="A283" s="27">
        <v>281.0</v>
      </c>
      <c r="B283" s="37" t="s">
        <v>26</v>
      </c>
      <c r="C283" s="37" t="s">
        <v>27</v>
      </c>
      <c r="D283" s="37" t="s">
        <v>27</v>
      </c>
      <c r="E283" s="37" t="s">
        <v>28</v>
      </c>
      <c r="F283" s="27">
        <v>32.0</v>
      </c>
      <c r="G283" s="37" t="s">
        <v>53</v>
      </c>
      <c r="H283" s="37"/>
      <c r="I283" s="37" t="s">
        <v>30</v>
      </c>
      <c r="J283" s="37">
        <v>1.0</v>
      </c>
      <c r="K283" s="37" t="s">
        <v>47</v>
      </c>
      <c r="L283" s="29">
        <v>349.355</v>
      </c>
      <c r="M283" s="29">
        <v>47.488</v>
      </c>
      <c r="N283" s="27">
        <v>0.0</v>
      </c>
      <c r="O283" s="27">
        <v>41.0</v>
      </c>
      <c r="P283" s="31">
        <v>22492.75</v>
      </c>
      <c r="Q283" s="31" t="str">
        <f t="shared" si="1"/>
        <v/>
      </c>
      <c r="R283" s="39">
        <v>30318.0</v>
      </c>
      <c r="S283" s="40">
        <v>471.22278</v>
      </c>
      <c r="T283" s="27">
        <v>437.88681</v>
      </c>
      <c r="U283" s="123"/>
    </row>
    <row r="284">
      <c r="A284" s="27">
        <v>282.0</v>
      </c>
      <c r="B284" s="37" t="s">
        <v>26</v>
      </c>
      <c r="C284" s="37" t="s">
        <v>27</v>
      </c>
      <c r="D284" s="37" t="s">
        <v>27</v>
      </c>
      <c r="E284" s="37" t="s">
        <v>28</v>
      </c>
      <c r="F284" s="27">
        <v>32.0</v>
      </c>
      <c r="G284" s="37" t="s">
        <v>53</v>
      </c>
      <c r="H284" s="37"/>
      <c r="I284" s="37" t="s">
        <v>30</v>
      </c>
      <c r="J284" s="37">
        <v>1.0</v>
      </c>
      <c r="K284" s="37" t="s">
        <v>48</v>
      </c>
      <c r="L284" s="29">
        <v>421.997</v>
      </c>
      <c r="M284" s="29">
        <v>183.619</v>
      </c>
      <c r="N284" s="27">
        <v>0.0</v>
      </c>
      <c r="O284" s="27">
        <v>193.0</v>
      </c>
      <c r="P284" s="31">
        <v>32826.83</v>
      </c>
      <c r="Q284" s="31" t="str">
        <f t="shared" si="1"/>
        <v/>
      </c>
      <c r="R284" s="31">
        <v>43913.0</v>
      </c>
      <c r="S284" s="40">
        <v>476.56852</v>
      </c>
      <c r="T284" s="27">
        <v>429.89883</v>
      </c>
      <c r="U284" s="123"/>
    </row>
    <row r="285">
      <c r="A285" s="27">
        <v>283.0</v>
      </c>
      <c r="B285" s="37" t="s">
        <v>26</v>
      </c>
      <c r="C285" s="37" t="s">
        <v>27</v>
      </c>
      <c r="D285" s="37" t="s">
        <v>27</v>
      </c>
      <c r="E285" s="37" t="s">
        <v>28</v>
      </c>
      <c r="F285" s="27">
        <v>32.0</v>
      </c>
      <c r="G285" s="37" t="s">
        <v>53</v>
      </c>
      <c r="H285" s="37"/>
      <c r="I285" s="37" t="s">
        <v>30</v>
      </c>
      <c r="J285" s="37">
        <v>1.0</v>
      </c>
      <c r="K285" s="37" t="s">
        <v>49</v>
      </c>
      <c r="L285" s="29">
        <v>818.519</v>
      </c>
      <c r="M285" s="29">
        <v>302.694</v>
      </c>
      <c r="N285" s="27">
        <v>0.0</v>
      </c>
      <c r="O285" s="27">
        <v>169.0</v>
      </c>
      <c r="P285" s="31">
        <v>64270.21000000001</v>
      </c>
      <c r="Q285" s="31" t="str">
        <f t="shared" si="1"/>
        <v/>
      </c>
      <c r="R285" s="39">
        <v>77439.0</v>
      </c>
      <c r="S285" s="40">
        <v>507.16013</v>
      </c>
      <c r="T285" s="27">
        <v>425.98462</v>
      </c>
      <c r="U285" s="123"/>
    </row>
    <row r="286">
      <c r="A286" s="27">
        <v>284.0</v>
      </c>
      <c r="B286" s="37" t="s">
        <v>26</v>
      </c>
      <c r="C286" s="37" t="s">
        <v>27</v>
      </c>
      <c r="D286" s="37" t="s">
        <v>27</v>
      </c>
      <c r="E286" s="37" t="s">
        <v>28</v>
      </c>
      <c r="F286" s="27">
        <v>32.0</v>
      </c>
      <c r="G286" s="37" t="s">
        <v>53</v>
      </c>
      <c r="H286" s="37"/>
      <c r="I286" s="37" t="s">
        <v>30</v>
      </c>
      <c r="J286" s="37">
        <v>1.0</v>
      </c>
      <c r="K286" s="37" t="s">
        <v>50</v>
      </c>
      <c r="L286" s="29">
        <v>596.626</v>
      </c>
      <c r="M286" s="29">
        <v>247.492</v>
      </c>
      <c r="N286" s="27">
        <v>0.0</v>
      </c>
      <c r="O286" s="27">
        <v>251.0</v>
      </c>
      <c r="P286" s="31">
        <v>19086.35</v>
      </c>
      <c r="Q286" s="31" t="str">
        <f t="shared" si="1"/>
        <v/>
      </c>
      <c r="R286" s="39">
        <v>31454.0</v>
      </c>
      <c r="S286" s="40">
        <v>492.09027</v>
      </c>
      <c r="T286" s="27">
        <v>456.29359</v>
      </c>
      <c r="U286" s="123"/>
    </row>
    <row r="287">
      <c r="A287" s="27">
        <v>285.0</v>
      </c>
      <c r="B287" s="37" t="s">
        <v>26</v>
      </c>
      <c r="C287" s="37" t="s">
        <v>27</v>
      </c>
      <c r="D287" s="37" t="s">
        <v>27</v>
      </c>
      <c r="E287" s="37" t="s">
        <v>28</v>
      </c>
      <c r="F287" s="27">
        <v>32.0</v>
      </c>
      <c r="G287" s="37" t="s">
        <v>53</v>
      </c>
      <c r="H287" s="37"/>
      <c r="I287" s="37" t="s">
        <v>30</v>
      </c>
      <c r="J287" s="37">
        <v>1.0</v>
      </c>
      <c r="K287" s="37" t="s">
        <v>51</v>
      </c>
      <c r="L287" s="29">
        <v>1974.516</v>
      </c>
      <c r="M287" s="29">
        <v>1169.594</v>
      </c>
      <c r="N287" s="27">
        <v>0.0</v>
      </c>
      <c r="O287" s="27">
        <v>1561.0</v>
      </c>
      <c r="P287" s="31">
        <v>3972151.488</v>
      </c>
      <c r="Q287" s="31" t="str">
        <f t="shared" si="1"/>
        <v/>
      </c>
      <c r="R287" s="39">
        <v>4002280.0</v>
      </c>
      <c r="S287" s="40">
        <v>4439.010036</v>
      </c>
      <c r="T287" s="27">
        <v>411.75882</v>
      </c>
      <c r="U287" s="123"/>
    </row>
    <row r="288">
      <c r="A288" s="27">
        <v>286.0</v>
      </c>
      <c r="B288" s="37" t="s">
        <v>26</v>
      </c>
      <c r="C288" s="37" t="s">
        <v>27</v>
      </c>
      <c r="D288" s="37" t="s">
        <v>27</v>
      </c>
      <c r="E288" s="37" t="s">
        <v>28</v>
      </c>
      <c r="F288" s="27">
        <v>32.0</v>
      </c>
      <c r="G288" s="37" t="s">
        <v>53</v>
      </c>
      <c r="H288" s="37"/>
      <c r="I288" s="37" t="s">
        <v>30</v>
      </c>
      <c r="J288" s="37">
        <v>1.0</v>
      </c>
      <c r="K288" s="37" t="s">
        <v>52</v>
      </c>
      <c r="L288" s="31"/>
      <c r="M288" s="31"/>
      <c r="N288" s="37"/>
      <c r="O288" s="37"/>
      <c r="P288" s="31"/>
      <c r="Q288" s="31" t="str">
        <f t="shared" si="1"/>
        <v/>
      </c>
      <c r="R288" s="31"/>
      <c r="S288" s="37"/>
      <c r="T288" s="37"/>
      <c r="U288" s="123"/>
    </row>
    <row r="289">
      <c r="A289" s="27">
        <v>287.0</v>
      </c>
      <c r="B289" s="37" t="s">
        <v>26</v>
      </c>
      <c r="C289" s="37" t="s">
        <v>27</v>
      </c>
      <c r="D289" s="37" t="s">
        <v>27</v>
      </c>
      <c r="E289" s="37" t="s">
        <v>28</v>
      </c>
      <c r="F289" s="27">
        <v>32.0</v>
      </c>
      <c r="G289" s="37" t="s">
        <v>53</v>
      </c>
      <c r="H289" s="37"/>
      <c r="I289" s="37" t="s">
        <v>30</v>
      </c>
      <c r="J289" s="37">
        <v>2.0</v>
      </c>
      <c r="K289" s="37" t="s">
        <v>31</v>
      </c>
      <c r="L289" s="29">
        <v>472.63</v>
      </c>
      <c r="M289" s="29">
        <v>95.267</v>
      </c>
      <c r="N289" s="27">
        <v>0.0</v>
      </c>
      <c r="O289" s="27">
        <v>140.0</v>
      </c>
      <c r="P289" s="31">
        <v>55017.659999999996</v>
      </c>
      <c r="Q289" s="31" t="str">
        <f t="shared" si="1"/>
        <v/>
      </c>
      <c r="R289" s="39">
        <v>81402.0</v>
      </c>
      <c r="S289" s="40">
        <v>500.66927</v>
      </c>
      <c r="T289" s="27">
        <v>428.96615</v>
      </c>
      <c r="U289" s="123"/>
    </row>
    <row r="290">
      <c r="A290" s="27">
        <v>288.0</v>
      </c>
      <c r="B290" s="37" t="s">
        <v>26</v>
      </c>
      <c r="C290" s="37" t="s">
        <v>27</v>
      </c>
      <c r="D290" s="37" t="s">
        <v>27</v>
      </c>
      <c r="E290" s="37" t="s">
        <v>28</v>
      </c>
      <c r="F290" s="27">
        <v>32.0</v>
      </c>
      <c r="G290" s="37" t="s">
        <v>53</v>
      </c>
      <c r="H290" s="37"/>
      <c r="I290" s="37" t="s">
        <v>30</v>
      </c>
      <c r="J290" s="37">
        <v>2.0</v>
      </c>
      <c r="K290" s="37" t="s">
        <v>32</v>
      </c>
      <c r="L290" s="29">
        <v>565.197</v>
      </c>
      <c r="M290" s="29">
        <v>236.005</v>
      </c>
      <c r="N290" s="27">
        <v>0.0</v>
      </c>
      <c r="O290" s="27">
        <v>280.0</v>
      </c>
      <c r="P290" s="31">
        <v>20959.309999999998</v>
      </c>
      <c r="Q290" s="31" t="str">
        <f t="shared" si="1"/>
        <v/>
      </c>
      <c r="R290" s="39">
        <v>51397.0</v>
      </c>
      <c r="S290" s="40">
        <v>466.21126</v>
      </c>
      <c r="T290" s="27">
        <v>428.58399</v>
      </c>
      <c r="U290" s="123"/>
    </row>
    <row r="291">
      <c r="A291" s="27">
        <v>289.0</v>
      </c>
      <c r="B291" s="37" t="s">
        <v>26</v>
      </c>
      <c r="C291" s="37" t="s">
        <v>27</v>
      </c>
      <c r="D291" s="37" t="s">
        <v>27</v>
      </c>
      <c r="E291" s="37" t="s">
        <v>28</v>
      </c>
      <c r="F291" s="27">
        <v>32.0</v>
      </c>
      <c r="G291" s="37" t="s">
        <v>53</v>
      </c>
      <c r="H291" s="37"/>
      <c r="I291" s="37" t="s">
        <v>30</v>
      </c>
      <c r="J291" s="37">
        <v>2.0</v>
      </c>
      <c r="K291" s="37" t="s">
        <v>33</v>
      </c>
      <c r="L291" s="29">
        <v>448.549</v>
      </c>
      <c r="M291" s="29">
        <v>149.957</v>
      </c>
      <c r="N291" s="27">
        <v>0.0</v>
      </c>
      <c r="O291" s="27">
        <v>163.0</v>
      </c>
      <c r="P291" s="31">
        <v>23238.27</v>
      </c>
      <c r="Q291" s="31" t="str">
        <f t="shared" si="1"/>
        <v/>
      </c>
      <c r="R291" s="39">
        <v>37744.0</v>
      </c>
      <c r="S291" s="40">
        <v>465.87374</v>
      </c>
      <c r="T291" s="27">
        <v>429.39251</v>
      </c>
      <c r="U291" s="123"/>
    </row>
    <row r="292">
      <c r="A292" s="27">
        <v>290.0</v>
      </c>
      <c r="B292" s="37" t="s">
        <v>26</v>
      </c>
      <c r="C292" s="37" t="s">
        <v>27</v>
      </c>
      <c r="D292" s="37" t="s">
        <v>27</v>
      </c>
      <c r="E292" s="37" t="s">
        <v>28</v>
      </c>
      <c r="F292" s="27">
        <v>32.0</v>
      </c>
      <c r="G292" s="37" t="s">
        <v>53</v>
      </c>
      <c r="H292" s="37"/>
      <c r="I292" s="37" t="s">
        <v>30</v>
      </c>
      <c r="J292" s="37">
        <v>2.0</v>
      </c>
      <c r="K292" s="37" t="s">
        <v>34</v>
      </c>
      <c r="L292" s="29">
        <v>331.595</v>
      </c>
      <c r="M292" s="29">
        <v>145.574</v>
      </c>
      <c r="N292" s="27">
        <v>0.0</v>
      </c>
      <c r="O292" s="27">
        <v>165.0</v>
      </c>
      <c r="P292" s="31">
        <v>44689.51</v>
      </c>
      <c r="Q292" s="31" t="str">
        <f t="shared" si="1"/>
        <v/>
      </c>
      <c r="R292" s="39">
        <v>59762.0</v>
      </c>
      <c r="S292" s="40">
        <v>488.69722</v>
      </c>
      <c r="T292" s="27">
        <v>431.68683</v>
      </c>
      <c r="U292" s="123"/>
    </row>
    <row r="293">
      <c r="A293" s="27">
        <v>291.0</v>
      </c>
      <c r="B293" s="37" t="s">
        <v>26</v>
      </c>
      <c r="C293" s="37" t="s">
        <v>27</v>
      </c>
      <c r="D293" s="37" t="s">
        <v>27</v>
      </c>
      <c r="E293" s="37" t="s">
        <v>28</v>
      </c>
      <c r="F293" s="27">
        <v>32.0</v>
      </c>
      <c r="G293" s="37" t="s">
        <v>53</v>
      </c>
      <c r="H293" s="37"/>
      <c r="I293" s="37" t="s">
        <v>30</v>
      </c>
      <c r="J293" s="37">
        <v>2.0</v>
      </c>
      <c r="K293" s="37" t="s">
        <v>35</v>
      </c>
      <c r="L293" s="29">
        <v>468.809</v>
      </c>
      <c r="M293" s="29">
        <v>152.451</v>
      </c>
      <c r="N293" s="27">
        <v>0.0</v>
      </c>
      <c r="O293" s="27">
        <v>168.0</v>
      </c>
      <c r="P293" s="31">
        <v>24110.67</v>
      </c>
      <c r="Q293" s="31" t="str">
        <f t="shared" si="1"/>
        <v/>
      </c>
      <c r="R293" s="39">
        <v>36518.0</v>
      </c>
      <c r="S293" s="40">
        <v>471.15701</v>
      </c>
      <c r="T293" s="27">
        <v>432.92003</v>
      </c>
      <c r="U293" s="123"/>
    </row>
    <row r="294">
      <c r="A294" s="27">
        <v>292.0</v>
      </c>
      <c r="B294" s="37" t="s">
        <v>26</v>
      </c>
      <c r="C294" s="37" t="s">
        <v>27</v>
      </c>
      <c r="D294" s="37" t="s">
        <v>27</v>
      </c>
      <c r="E294" s="37" t="s">
        <v>28</v>
      </c>
      <c r="F294" s="27">
        <v>32.0</v>
      </c>
      <c r="G294" s="37" t="s">
        <v>53</v>
      </c>
      <c r="H294" s="37"/>
      <c r="I294" s="37" t="s">
        <v>30</v>
      </c>
      <c r="J294" s="37">
        <v>2.0</v>
      </c>
      <c r="K294" s="37" t="s">
        <v>36</v>
      </c>
      <c r="L294" s="29">
        <v>266.693</v>
      </c>
      <c r="M294" s="29">
        <v>63.457</v>
      </c>
      <c r="N294" s="27">
        <v>0.0</v>
      </c>
      <c r="O294" s="27">
        <v>44.0</v>
      </c>
      <c r="P294" s="31">
        <v>20284.109999999997</v>
      </c>
      <c r="Q294" s="31" t="str">
        <f t="shared" si="1"/>
        <v/>
      </c>
      <c r="R294" s="39">
        <v>28584.0</v>
      </c>
      <c r="S294" s="40">
        <v>457.78022</v>
      </c>
      <c r="T294" s="27">
        <v>428.14773</v>
      </c>
      <c r="U294" s="123"/>
    </row>
    <row r="295">
      <c r="A295" s="27">
        <v>293.0</v>
      </c>
      <c r="B295" s="37" t="s">
        <v>26</v>
      </c>
      <c r="C295" s="37" t="s">
        <v>27</v>
      </c>
      <c r="D295" s="37" t="s">
        <v>27</v>
      </c>
      <c r="E295" s="37" t="s">
        <v>28</v>
      </c>
      <c r="F295" s="27">
        <v>32.0</v>
      </c>
      <c r="G295" s="37" t="s">
        <v>53</v>
      </c>
      <c r="H295" s="37"/>
      <c r="I295" s="37" t="s">
        <v>30</v>
      </c>
      <c r="J295" s="37">
        <v>2.0</v>
      </c>
      <c r="K295" s="37" t="s">
        <v>37</v>
      </c>
      <c r="L295" s="29">
        <v>695.761</v>
      </c>
      <c r="M295" s="29">
        <v>263.048</v>
      </c>
      <c r="N295" s="27">
        <v>0.0</v>
      </c>
      <c r="O295" s="27">
        <v>266.0</v>
      </c>
      <c r="P295" s="31">
        <v>60720.08</v>
      </c>
      <c r="Q295" s="31" t="str">
        <f t="shared" si="1"/>
        <v/>
      </c>
      <c r="R295" s="39">
        <v>81590.0</v>
      </c>
      <c r="S295" s="40">
        <v>509.40605</v>
      </c>
      <c r="T295" s="27">
        <v>430.66998</v>
      </c>
      <c r="U295" s="123"/>
    </row>
    <row r="296">
      <c r="A296" s="27">
        <v>294.0</v>
      </c>
      <c r="B296" s="37" t="s">
        <v>26</v>
      </c>
      <c r="C296" s="37" t="s">
        <v>27</v>
      </c>
      <c r="D296" s="37" t="s">
        <v>27</v>
      </c>
      <c r="E296" s="37" t="s">
        <v>28</v>
      </c>
      <c r="F296" s="27">
        <v>32.0</v>
      </c>
      <c r="G296" s="37" t="s">
        <v>53</v>
      </c>
      <c r="H296" s="37"/>
      <c r="I296" s="37" t="s">
        <v>30</v>
      </c>
      <c r="J296" s="37">
        <v>2.0</v>
      </c>
      <c r="K296" s="37" t="s">
        <v>38</v>
      </c>
      <c r="L296" s="29">
        <v>788.214</v>
      </c>
      <c r="M296" s="29">
        <v>228.803</v>
      </c>
      <c r="N296" s="27">
        <v>0.0</v>
      </c>
      <c r="O296" s="27">
        <v>237.0</v>
      </c>
      <c r="P296" s="31">
        <v>23193.93</v>
      </c>
      <c r="Q296" s="31" t="str">
        <f t="shared" si="1"/>
        <v/>
      </c>
      <c r="R296" s="39">
        <v>42339.0</v>
      </c>
      <c r="S296" s="40">
        <v>464.91512</v>
      </c>
      <c r="T296" s="40">
        <v>423.49041</v>
      </c>
      <c r="U296" s="123"/>
    </row>
    <row r="297">
      <c r="A297" s="27">
        <v>295.0</v>
      </c>
      <c r="B297" s="37" t="s">
        <v>26</v>
      </c>
      <c r="C297" s="37" t="s">
        <v>27</v>
      </c>
      <c r="D297" s="37" t="s">
        <v>27</v>
      </c>
      <c r="E297" s="37" t="s">
        <v>28</v>
      </c>
      <c r="F297" s="27">
        <v>32.0</v>
      </c>
      <c r="G297" s="37" t="s">
        <v>53</v>
      </c>
      <c r="H297" s="37"/>
      <c r="I297" s="37" t="s">
        <v>30</v>
      </c>
      <c r="J297" s="37">
        <v>2.0</v>
      </c>
      <c r="K297" s="37" t="s">
        <v>39</v>
      </c>
      <c r="L297" s="29">
        <v>432.239</v>
      </c>
      <c r="M297" s="29">
        <v>153.286</v>
      </c>
      <c r="N297" s="27">
        <v>0.0</v>
      </c>
      <c r="O297" s="27">
        <v>162.0</v>
      </c>
      <c r="P297" s="31">
        <v>144367.8</v>
      </c>
      <c r="Q297" s="31" t="str">
        <f t="shared" si="1"/>
        <v/>
      </c>
      <c r="R297" s="39">
        <v>153192.0</v>
      </c>
      <c r="S297" s="40">
        <v>591.94788</v>
      </c>
      <c r="T297" s="27">
        <v>433.54946</v>
      </c>
      <c r="U297" s="123"/>
    </row>
    <row r="298">
      <c r="A298" s="27">
        <v>296.0</v>
      </c>
      <c r="B298" s="37" t="s">
        <v>26</v>
      </c>
      <c r="C298" s="37" t="s">
        <v>27</v>
      </c>
      <c r="D298" s="37" t="s">
        <v>27</v>
      </c>
      <c r="E298" s="37" t="s">
        <v>28</v>
      </c>
      <c r="F298" s="27">
        <v>32.0</v>
      </c>
      <c r="G298" s="37" t="s">
        <v>53</v>
      </c>
      <c r="H298" s="37"/>
      <c r="I298" s="37" t="s">
        <v>30</v>
      </c>
      <c r="J298" s="37">
        <v>2.0</v>
      </c>
      <c r="K298" s="37" t="s">
        <v>40</v>
      </c>
      <c r="L298" s="29">
        <v>513.201</v>
      </c>
      <c r="M298" s="29">
        <v>207.842</v>
      </c>
      <c r="N298" s="27">
        <v>0.0</v>
      </c>
      <c r="O298" s="27">
        <v>279.0</v>
      </c>
      <c r="P298" s="31">
        <v>50289.76</v>
      </c>
      <c r="Q298" s="31" t="str">
        <f t="shared" si="1"/>
        <v/>
      </c>
      <c r="R298" s="39">
        <v>61862.0</v>
      </c>
      <c r="S298" s="40">
        <v>496.35301</v>
      </c>
      <c r="T298" s="27">
        <v>429.68508</v>
      </c>
      <c r="U298" s="123"/>
    </row>
    <row r="299">
      <c r="A299" s="27">
        <v>297.0</v>
      </c>
      <c r="B299" s="37" t="s">
        <v>26</v>
      </c>
      <c r="C299" s="37" t="s">
        <v>27</v>
      </c>
      <c r="D299" s="37" t="s">
        <v>27</v>
      </c>
      <c r="E299" s="37" t="s">
        <v>28</v>
      </c>
      <c r="F299" s="27">
        <v>32.0</v>
      </c>
      <c r="G299" s="37" t="s">
        <v>53</v>
      </c>
      <c r="H299" s="37"/>
      <c r="I299" s="37" t="s">
        <v>30</v>
      </c>
      <c r="J299" s="37">
        <v>2.0</v>
      </c>
      <c r="K299" s="37" t="s">
        <v>41</v>
      </c>
      <c r="L299" s="31"/>
      <c r="M299" s="31"/>
      <c r="N299" s="37"/>
      <c r="O299" s="37"/>
      <c r="P299" s="31"/>
      <c r="Q299" s="31" t="str">
        <f t="shared" si="1"/>
        <v/>
      </c>
      <c r="R299" s="31"/>
      <c r="S299" s="37"/>
      <c r="T299" s="37"/>
      <c r="U299" s="123"/>
    </row>
    <row r="300">
      <c r="A300" s="27">
        <v>298.0</v>
      </c>
      <c r="B300" s="37" t="s">
        <v>26</v>
      </c>
      <c r="C300" s="37" t="s">
        <v>27</v>
      </c>
      <c r="D300" s="37" t="s">
        <v>27</v>
      </c>
      <c r="E300" s="37" t="s">
        <v>28</v>
      </c>
      <c r="F300" s="27">
        <v>32.0</v>
      </c>
      <c r="G300" s="37" t="s">
        <v>53</v>
      </c>
      <c r="H300" s="37"/>
      <c r="I300" s="37" t="s">
        <v>30</v>
      </c>
      <c r="J300" s="37">
        <v>2.0</v>
      </c>
      <c r="K300" s="37" t="s">
        <v>42</v>
      </c>
      <c r="L300" s="29">
        <v>357.83</v>
      </c>
      <c r="M300" s="29">
        <v>81.346</v>
      </c>
      <c r="N300" s="27">
        <v>0.0</v>
      </c>
      <c r="O300" s="27">
        <v>114.0</v>
      </c>
      <c r="P300" s="31">
        <v>61154.22</v>
      </c>
      <c r="Q300" s="31" t="str">
        <f t="shared" si="1"/>
        <v/>
      </c>
      <c r="R300" s="39">
        <v>71837.0</v>
      </c>
      <c r="S300" s="40">
        <v>504.63662</v>
      </c>
      <c r="T300" s="27">
        <v>431.57099</v>
      </c>
      <c r="U300" s="123"/>
    </row>
    <row r="301">
      <c r="A301" s="27">
        <v>299.0</v>
      </c>
      <c r="B301" s="37" t="s">
        <v>26</v>
      </c>
      <c r="C301" s="37" t="s">
        <v>27</v>
      </c>
      <c r="D301" s="37" t="s">
        <v>27</v>
      </c>
      <c r="E301" s="37" t="s">
        <v>28</v>
      </c>
      <c r="F301" s="27">
        <v>32.0</v>
      </c>
      <c r="G301" s="37" t="s">
        <v>53</v>
      </c>
      <c r="H301" s="37"/>
      <c r="I301" s="37" t="s">
        <v>30</v>
      </c>
      <c r="J301" s="37">
        <v>2.0</v>
      </c>
      <c r="K301" s="37" t="s">
        <v>43</v>
      </c>
      <c r="L301" s="29">
        <v>149.505</v>
      </c>
      <c r="M301" s="29">
        <v>60.096</v>
      </c>
      <c r="N301" s="27">
        <v>0.0</v>
      </c>
      <c r="O301" s="27">
        <v>71.0</v>
      </c>
      <c r="P301" s="31">
        <v>474601.81</v>
      </c>
      <c r="Q301" s="31" t="str">
        <f t="shared" si="1"/>
        <v/>
      </c>
      <c r="R301" s="39">
        <v>477503.0</v>
      </c>
      <c r="S301" s="40">
        <v>911.81133</v>
      </c>
      <c r="T301" s="27">
        <v>427.66711</v>
      </c>
      <c r="U301" s="123"/>
    </row>
    <row r="302">
      <c r="A302" s="27">
        <v>300.0</v>
      </c>
      <c r="B302" s="37" t="s">
        <v>26</v>
      </c>
      <c r="C302" s="37" t="s">
        <v>27</v>
      </c>
      <c r="D302" s="37" t="s">
        <v>27</v>
      </c>
      <c r="E302" s="37" t="s">
        <v>28</v>
      </c>
      <c r="F302" s="27">
        <v>32.0</v>
      </c>
      <c r="G302" s="37" t="s">
        <v>53</v>
      </c>
      <c r="H302" s="37"/>
      <c r="I302" s="37" t="s">
        <v>30</v>
      </c>
      <c r="J302" s="37">
        <v>2.0</v>
      </c>
      <c r="K302" s="37" t="s">
        <v>44</v>
      </c>
      <c r="L302" s="29">
        <v>416.141</v>
      </c>
      <c r="M302" s="29">
        <v>105.573</v>
      </c>
      <c r="N302" s="27">
        <v>0.0</v>
      </c>
      <c r="O302" s="27">
        <v>72.0</v>
      </c>
      <c r="P302" s="31">
        <v>14477.37</v>
      </c>
      <c r="Q302" s="31" t="str">
        <f t="shared" si="1"/>
        <v/>
      </c>
      <c r="R302" s="39">
        <v>22831.0</v>
      </c>
      <c r="S302" s="40">
        <v>469.80086</v>
      </c>
      <c r="T302" s="27">
        <v>443.44795</v>
      </c>
      <c r="U302" s="123"/>
    </row>
    <row r="303">
      <c r="A303" s="27">
        <v>301.0</v>
      </c>
      <c r="B303" s="37" t="s">
        <v>26</v>
      </c>
      <c r="C303" s="37" t="s">
        <v>27</v>
      </c>
      <c r="D303" s="37" t="s">
        <v>27</v>
      </c>
      <c r="E303" s="37" t="s">
        <v>28</v>
      </c>
      <c r="F303" s="27">
        <v>32.0</v>
      </c>
      <c r="G303" s="37" t="s">
        <v>53</v>
      </c>
      <c r="H303" s="37"/>
      <c r="I303" s="37" t="s">
        <v>30</v>
      </c>
      <c r="J303" s="37">
        <v>2.0</v>
      </c>
      <c r="K303" s="37" t="s">
        <v>45</v>
      </c>
      <c r="L303" s="29">
        <v>290.633</v>
      </c>
      <c r="M303" s="29">
        <v>84.739</v>
      </c>
      <c r="N303" s="27">
        <v>0.0</v>
      </c>
      <c r="O303" s="27">
        <v>104.0</v>
      </c>
      <c r="P303" s="31">
        <v>13879.4</v>
      </c>
      <c r="Q303" s="31" t="str">
        <f t="shared" si="1"/>
        <v/>
      </c>
      <c r="R303" s="31">
        <v>22818.0</v>
      </c>
      <c r="S303" s="27">
        <v>471.17304</v>
      </c>
      <c r="T303" s="27">
        <v>446.30969</v>
      </c>
      <c r="U303" s="123"/>
    </row>
    <row r="304">
      <c r="A304" s="27">
        <v>302.0</v>
      </c>
      <c r="B304" s="37" t="s">
        <v>26</v>
      </c>
      <c r="C304" s="37" t="s">
        <v>27</v>
      </c>
      <c r="D304" s="37" t="s">
        <v>27</v>
      </c>
      <c r="E304" s="37" t="s">
        <v>28</v>
      </c>
      <c r="F304" s="27">
        <v>32.0</v>
      </c>
      <c r="G304" s="37" t="s">
        <v>53</v>
      </c>
      <c r="H304" s="37"/>
      <c r="I304" s="37" t="s">
        <v>30</v>
      </c>
      <c r="J304" s="37">
        <v>2.0</v>
      </c>
      <c r="K304" s="37" t="s">
        <v>46</v>
      </c>
      <c r="L304" s="29">
        <v>583.285</v>
      </c>
      <c r="M304" s="29">
        <v>218.79</v>
      </c>
      <c r="N304" s="27">
        <v>0.0</v>
      </c>
      <c r="O304" s="27">
        <v>329.0</v>
      </c>
      <c r="P304" s="31">
        <v>93795.37000000001</v>
      </c>
      <c r="Q304" s="31" t="str">
        <f t="shared" si="1"/>
        <v/>
      </c>
      <c r="R304" s="39">
        <v>111513.0</v>
      </c>
      <c r="S304" s="40">
        <v>537.53962</v>
      </c>
      <c r="T304" s="27">
        <v>426.45694</v>
      </c>
      <c r="U304" s="123"/>
    </row>
    <row r="305">
      <c r="A305" s="27">
        <v>303.0</v>
      </c>
      <c r="B305" s="37" t="s">
        <v>26</v>
      </c>
      <c r="C305" s="37" t="s">
        <v>27</v>
      </c>
      <c r="D305" s="37" t="s">
        <v>27</v>
      </c>
      <c r="E305" s="37" t="s">
        <v>28</v>
      </c>
      <c r="F305" s="27">
        <v>32.0</v>
      </c>
      <c r="G305" s="37" t="s">
        <v>53</v>
      </c>
      <c r="H305" s="37"/>
      <c r="I305" s="37" t="s">
        <v>30</v>
      </c>
      <c r="J305" s="37">
        <v>2.0</v>
      </c>
      <c r="K305" s="37" t="s">
        <v>47</v>
      </c>
      <c r="L305" s="29">
        <v>348.874</v>
      </c>
      <c r="M305" s="29">
        <v>47.681</v>
      </c>
      <c r="N305" s="27">
        <v>0.0</v>
      </c>
      <c r="O305" s="27">
        <v>41.0</v>
      </c>
      <c r="P305" s="31">
        <v>49005.57</v>
      </c>
      <c r="Q305" s="31" t="str">
        <f t="shared" si="1"/>
        <v/>
      </c>
      <c r="R305" s="39">
        <v>56832.0</v>
      </c>
      <c r="S305" s="40">
        <v>518.96458</v>
      </c>
      <c r="T305" s="27">
        <v>458.67671</v>
      </c>
      <c r="U305" s="123"/>
    </row>
    <row r="306">
      <c r="A306" s="27">
        <v>304.0</v>
      </c>
      <c r="B306" s="37" t="s">
        <v>26</v>
      </c>
      <c r="C306" s="37" t="s">
        <v>27</v>
      </c>
      <c r="D306" s="37" t="s">
        <v>27</v>
      </c>
      <c r="E306" s="37" t="s">
        <v>28</v>
      </c>
      <c r="F306" s="27">
        <v>32.0</v>
      </c>
      <c r="G306" s="37" t="s">
        <v>53</v>
      </c>
      <c r="H306" s="37"/>
      <c r="I306" s="37" t="s">
        <v>30</v>
      </c>
      <c r="J306" s="37">
        <v>2.0</v>
      </c>
      <c r="K306" s="37" t="s">
        <v>48</v>
      </c>
      <c r="L306" s="29">
        <v>426.985</v>
      </c>
      <c r="M306" s="29">
        <v>173.381</v>
      </c>
      <c r="N306" s="27">
        <v>0.0</v>
      </c>
      <c r="O306" s="27">
        <v>192.0</v>
      </c>
      <c r="P306" s="31">
        <v>75494.67</v>
      </c>
      <c r="Q306" s="31" t="str">
        <f t="shared" si="1"/>
        <v/>
      </c>
      <c r="R306" s="39">
        <v>87954.0</v>
      </c>
      <c r="S306" s="40">
        <v>515.09019</v>
      </c>
      <c r="T306" s="27">
        <v>425.53407</v>
      </c>
      <c r="U306" s="123"/>
    </row>
    <row r="307">
      <c r="A307" s="27">
        <v>305.0</v>
      </c>
      <c r="B307" s="37" t="s">
        <v>26</v>
      </c>
      <c r="C307" s="37" t="s">
        <v>27</v>
      </c>
      <c r="D307" s="37" t="s">
        <v>27</v>
      </c>
      <c r="E307" s="37" t="s">
        <v>28</v>
      </c>
      <c r="F307" s="27">
        <v>32.0</v>
      </c>
      <c r="G307" s="37" t="s">
        <v>53</v>
      </c>
      <c r="H307" s="37"/>
      <c r="I307" s="37" t="s">
        <v>30</v>
      </c>
      <c r="J307" s="37">
        <v>2.0</v>
      </c>
      <c r="K307" s="37" t="s">
        <v>49</v>
      </c>
      <c r="L307" s="29">
        <v>815.314</v>
      </c>
      <c r="M307" s="29">
        <v>251.301</v>
      </c>
      <c r="N307" s="27">
        <v>0.0</v>
      </c>
      <c r="O307" s="27">
        <v>169.0</v>
      </c>
      <c r="P307" s="31">
        <v>130627.48</v>
      </c>
      <c r="Q307" s="31" t="str">
        <f t="shared" si="1"/>
        <v/>
      </c>
      <c r="R307" s="39">
        <v>143984.0</v>
      </c>
      <c r="S307" s="40">
        <v>583.06499</v>
      </c>
      <c r="T307" s="27">
        <v>435.61138</v>
      </c>
      <c r="U307" s="123"/>
    </row>
    <row r="308">
      <c r="A308" s="27">
        <v>306.0</v>
      </c>
      <c r="B308" s="37" t="s">
        <v>26</v>
      </c>
      <c r="C308" s="37" t="s">
        <v>27</v>
      </c>
      <c r="D308" s="37" t="s">
        <v>27</v>
      </c>
      <c r="E308" s="37" t="s">
        <v>28</v>
      </c>
      <c r="F308" s="27">
        <v>32.0</v>
      </c>
      <c r="G308" s="37" t="s">
        <v>53</v>
      </c>
      <c r="H308" s="37"/>
      <c r="I308" s="37" t="s">
        <v>30</v>
      </c>
      <c r="J308" s="37">
        <v>2.0</v>
      </c>
      <c r="K308" s="37" t="s">
        <v>50</v>
      </c>
      <c r="L308" s="29">
        <v>598.033</v>
      </c>
      <c r="M308" s="29">
        <v>231.238</v>
      </c>
      <c r="N308" s="27">
        <v>0.0</v>
      </c>
      <c r="O308" s="27">
        <v>248.0</v>
      </c>
      <c r="P308" s="31">
        <v>37049.46000000001</v>
      </c>
      <c r="Q308" s="31" t="str">
        <f t="shared" si="1"/>
        <v/>
      </c>
      <c r="R308" s="39">
        <v>49428.0</v>
      </c>
      <c r="S308" s="40">
        <v>490.975</v>
      </c>
      <c r="T308" s="27">
        <v>437.44506</v>
      </c>
      <c r="U308" s="123"/>
    </row>
    <row r="309">
      <c r="A309" s="27">
        <v>307.0</v>
      </c>
      <c r="B309" s="37" t="s">
        <v>26</v>
      </c>
      <c r="C309" s="37" t="s">
        <v>27</v>
      </c>
      <c r="D309" s="37" t="s">
        <v>27</v>
      </c>
      <c r="E309" s="37" t="s">
        <v>28</v>
      </c>
      <c r="F309" s="27">
        <v>32.0</v>
      </c>
      <c r="G309" s="37" t="s">
        <v>53</v>
      </c>
      <c r="H309" s="37"/>
      <c r="I309" s="37" t="s">
        <v>30</v>
      </c>
      <c r="J309" s="37">
        <v>2.0</v>
      </c>
      <c r="K309" s="37" t="s">
        <v>51</v>
      </c>
      <c r="L309" s="29">
        <v>10501.252</v>
      </c>
      <c r="M309" s="29">
        <v>1283.606</v>
      </c>
      <c r="N309" s="27">
        <v>463042.0</v>
      </c>
      <c r="O309" s="27">
        <v>1565.0</v>
      </c>
      <c r="P309" s="31">
        <v>4.9259887621E7</v>
      </c>
      <c r="Q309" s="31" t="str">
        <f t="shared" si="1"/>
        <v/>
      </c>
      <c r="R309" s="39">
        <v>4.8354246E7</v>
      </c>
      <c r="S309" s="40">
        <v>50803.112844</v>
      </c>
      <c r="T309" s="27">
        <v>436.83529</v>
      </c>
      <c r="U309" s="123"/>
    </row>
    <row r="310">
      <c r="A310" s="27">
        <v>308.0</v>
      </c>
      <c r="B310" s="37" t="s">
        <v>26</v>
      </c>
      <c r="C310" s="37" t="s">
        <v>27</v>
      </c>
      <c r="D310" s="37" t="s">
        <v>27</v>
      </c>
      <c r="E310" s="37" t="s">
        <v>28</v>
      </c>
      <c r="F310" s="27">
        <v>32.0</v>
      </c>
      <c r="G310" s="37" t="s">
        <v>53</v>
      </c>
      <c r="H310" s="37"/>
      <c r="I310" s="37" t="s">
        <v>30</v>
      </c>
      <c r="J310" s="37">
        <v>2.0</v>
      </c>
      <c r="K310" s="37" t="s">
        <v>52</v>
      </c>
      <c r="L310" s="31"/>
      <c r="M310" s="31"/>
      <c r="N310" s="37"/>
      <c r="O310" s="37"/>
      <c r="P310" s="31"/>
      <c r="Q310" s="31" t="str">
        <f t="shared" si="1"/>
        <v/>
      </c>
      <c r="R310" s="31"/>
      <c r="S310" s="37"/>
      <c r="T310" s="37"/>
      <c r="U310" s="123"/>
    </row>
    <row r="311">
      <c r="A311" s="27">
        <v>309.0</v>
      </c>
      <c r="B311" s="37" t="s">
        <v>26</v>
      </c>
      <c r="C311" s="37" t="s">
        <v>27</v>
      </c>
      <c r="D311" s="37" t="s">
        <v>27</v>
      </c>
      <c r="E311" s="37" t="s">
        <v>28</v>
      </c>
      <c r="F311" s="27">
        <v>32.0</v>
      </c>
      <c r="G311" s="37" t="s">
        <v>53</v>
      </c>
      <c r="H311" s="37"/>
      <c r="I311" s="37" t="s">
        <v>30</v>
      </c>
      <c r="J311" s="37">
        <v>4.0</v>
      </c>
      <c r="K311" s="37" t="s">
        <v>31</v>
      </c>
      <c r="L311" s="29">
        <v>472.649</v>
      </c>
      <c r="M311" s="29">
        <v>97.22</v>
      </c>
      <c r="N311" s="27">
        <v>96.0</v>
      </c>
      <c r="O311" s="27">
        <v>140.0</v>
      </c>
      <c r="P311" s="31">
        <v>117390.46</v>
      </c>
      <c r="Q311" s="31" t="str">
        <f t="shared" si="1"/>
        <v/>
      </c>
      <c r="R311" s="39">
        <v>148531.0</v>
      </c>
      <c r="S311" s="40">
        <v>611.88635</v>
      </c>
      <c r="T311" s="27">
        <v>464.58717</v>
      </c>
      <c r="U311" s="123"/>
    </row>
    <row r="312">
      <c r="A312" s="27">
        <v>310.0</v>
      </c>
      <c r="B312" s="37" t="s">
        <v>26</v>
      </c>
      <c r="C312" s="37" t="s">
        <v>27</v>
      </c>
      <c r="D312" s="37" t="s">
        <v>27</v>
      </c>
      <c r="E312" s="37" t="s">
        <v>28</v>
      </c>
      <c r="F312" s="27">
        <v>32.0</v>
      </c>
      <c r="G312" s="37" t="s">
        <v>53</v>
      </c>
      <c r="H312" s="37"/>
      <c r="I312" s="37" t="s">
        <v>30</v>
      </c>
      <c r="J312" s="37">
        <v>4.0</v>
      </c>
      <c r="K312" s="37" t="s">
        <v>32</v>
      </c>
      <c r="L312" s="29">
        <v>576.012</v>
      </c>
      <c r="M312" s="29">
        <v>260.036</v>
      </c>
      <c r="N312" s="27">
        <v>0.0</v>
      </c>
      <c r="O312" s="27">
        <v>287.0</v>
      </c>
      <c r="P312" s="31">
        <v>41615.9</v>
      </c>
      <c r="Q312" s="31" t="str">
        <f t="shared" si="1"/>
        <v/>
      </c>
      <c r="R312" s="39">
        <v>71755.0</v>
      </c>
      <c r="S312" s="40">
        <v>505.83616</v>
      </c>
      <c r="T312" s="27">
        <v>446.73574</v>
      </c>
      <c r="U312" s="123"/>
    </row>
    <row r="313">
      <c r="A313" s="27">
        <v>311.0</v>
      </c>
      <c r="B313" s="37" t="s">
        <v>26</v>
      </c>
      <c r="C313" s="37" t="s">
        <v>27</v>
      </c>
      <c r="D313" s="37" t="s">
        <v>27</v>
      </c>
      <c r="E313" s="37" t="s">
        <v>28</v>
      </c>
      <c r="F313" s="27">
        <v>32.0</v>
      </c>
      <c r="G313" s="37" t="s">
        <v>53</v>
      </c>
      <c r="H313" s="37"/>
      <c r="I313" s="37" t="s">
        <v>30</v>
      </c>
      <c r="J313" s="37">
        <v>4.0</v>
      </c>
      <c r="K313" s="37" t="s">
        <v>33</v>
      </c>
      <c r="L313" s="29">
        <v>452.231</v>
      </c>
      <c r="M313" s="29">
        <v>144.93</v>
      </c>
      <c r="N313" s="27">
        <v>64.0</v>
      </c>
      <c r="O313" s="27">
        <v>165.0</v>
      </c>
      <c r="P313" s="31">
        <v>56054.67</v>
      </c>
      <c r="Q313" s="31" t="str">
        <f t="shared" si="1"/>
        <v/>
      </c>
      <c r="R313" s="39">
        <v>60006.0</v>
      </c>
      <c r="S313" s="40">
        <v>517.89964</v>
      </c>
      <c r="T313" s="27">
        <v>448.35873</v>
      </c>
      <c r="U313" s="123"/>
    </row>
    <row r="314">
      <c r="A314" s="27">
        <v>312.0</v>
      </c>
      <c r="B314" s="37" t="s">
        <v>26</v>
      </c>
      <c r="C314" s="37" t="s">
        <v>27</v>
      </c>
      <c r="D314" s="37" t="s">
        <v>27</v>
      </c>
      <c r="E314" s="37" t="s">
        <v>28</v>
      </c>
      <c r="F314" s="27">
        <v>32.0</v>
      </c>
      <c r="G314" s="37" t="s">
        <v>53</v>
      </c>
      <c r="H314" s="37"/>
      <c r="I314" s="37" t="s">
        <v>30</v>
      </c>
      <c r="J314" s="37">
        <v>4.0</v>
      </c>
      <c r="K314" s="37" t="s">
        <v>34</v>
      </c>
      <c r="L314" s="29">
        <v>330.603</v>
      </c>
      <c r="M314" s="29">
        <v>139.332</v>
      </c>
      <c r="N314" s="27">
        <v>0.0</v>
      </c>
      <c r="O314" s="27">
        <v>165.0</v>
      </c>
      <c r="P314" s="31">
        <v>89891.78</v>
      </c>
      <c r="Q314" s="31" t="str">
        <f t="shared" si="1"/>
        <v/>
      </c>
      <c r="R314" s="39">
        <v>123741.0</v>
      </c>
      <c r="S314" s="40">
        <v>543.9361</v>
      </c>
      <c r="T314" s="27">
        <v>441.46372</v>
      </c>
      <c r="U314" s="123"/>
    </row>
    <row r="315">
      <c r="A315" s="27">
        <v>313.0</v>
      </c>
      <c r="B315" s="37" t="s">
        <v>26</v>
      </c>
      <c r="C315" s="37" t="s">
        <v>27</v>
      </c>
      <c r="D315" s="37" t="s">
        <v>27</v>
      </c>
      <c r="E315" s="37" t="s">
        <v>28</v>
      </c>
      <c r="F315" s="27">
        <v>32.0</v>
      </c>
      <c r="G315" s="37" t="s">
        <v>53</v>
      </c>
      <c r="H315" s="37"/>
      <c r="I315" s="37" t="s">
        <v>30</v>
      </c>
      <c r="J315" s="37">
        <v>4.0</v>
      </c>
      <c r="K315" s="37" t="s">
        <v>35</v>
      </c>
      <c r="L315" s="29">
        <v>466.474</v>
      </c>
      <c r="M315" s="29">
        <v>164.229</v>
      </c>
      <c r="N315" s="27">
        <v>27.0</v>
      </c>
      <c r="O315" s="27">
        <v>167.0</v>
      </c>
      <c r="P315" s="31">
        <v>61502.090000000004</v>
      </c>
      <c r="Q315" s="31" t="str">
        <f t="shared" si="1"/>
        <v/>
      </c>
      <c r="R315" s="39">
        <v>63771.0</v>
      </c>
      <c r="S315" s="40">
        <v>516.70189</v>
      </c>
      <c r="T315" s="27">
        <v>441.09026</v>
      </c>
      <c r="U315" s="123"/>
    </row>
    <row r="316">
      <c r="A316" s="27">
        <v>314.0</v>
      </c>
      <c r="B316" s="37" t="s">
        <v>26</v>
      </c>
      <c r="C316" s="37" t="s">
        <v>27</v>
      </c>
      <c r="D316" s="37" t="s">
        <v>27</v>
      </c>
      <c r="E316" s="37" t="s">
        <v>28</v>
      </c>
      <c r="F316" s="27">
        <v>32.0</v>
      </c>
      <c r="G316" s="37" t="s">
        <v>53</v>
      </c>
      <c r="H316" s="37"/>
      <c r="I316" s="37" t="s">
        <v>30</v>
      </c>
      <c r="J316" s="37">
        <v>4.0</v>
      </c>
      <c r="K316" s="37" t="s">
        <v>36</v>
      </c>
      <c r="L316" s="29">
        <v>269.225</v>
      </c>
      <c r="M316" s="29">
        <v>56.288</v>
      </c>
      <c r="N316" s="27">
        <v>41.0</v>
      </c>
      <c r="O316" s="27">
        <v>44.0</v>
      </c>
      <c r="P316" s="31">
        <v>48189.770000000004</v>
      </c>
      <c r="Q316" s="31" t="str">
        <f t="shared" si="1"/>
        <v/>
      </c>
      <c r="R316" s="39">
        <v>45661.0</v>
      </c>
      <c r="S316" s="40">
        <v>519.00794</v>
      </c>
      <c r="T316" s="27">
        <v>460.82709</v>
      </c>
      <c r="U316" s="123"/>
    </row>
    <row r="317">
      <c r="A317" s="27">
        <v>315.0</v>
      </c>
      <c r="B317" s="37" t="s">
        <v>26</v>
      </c>
      <c r="C317" s="37" t="s">
        <v>27</v>
      </c>
      <c r="D317" s="37" t="s">
        <v>27</v>
      </c>
      <c r="E317" s="37" t="s">
        <v>28</v>
      </c>
      <c r="F317" s="27">
        <v>32.0</v>
      </c>
      <c r="G317" s="37" t="s">
        <v>53</v>
      </c>
      <c r="H317" s="37"/>
      <c r="I317" s="37" t="s">
        <v>30</v>
      </c>
      <c r="J317" s="37">
        <v>4.0</v>
      </c>
      <c r="K317" s="37" t="s">
        <v>37</v>
      </c>
      <c r="L317" s="29">
        <v>700.815</v>
      </c>
      <c r="M317" s="29">
        <v>294.022</v>
      </c>
      <c r="N317" s="27">
        <v>70.0</v>
      </c>
      <c r="O317" s="27">
        <v>266.0</v>
      </c>
      <c r="P317" s="31">
        <v>131697.82</v>
      </c>
      <c r="Q317" s="31" t="str">
        <f t="shared" si="1"/>
        <v/>
      </c>
      <c r="R317" s="39">
        <v>137669.0</v>
      </c>
      <c r="S317" s="40">
        <v>589.94655</v>
      </c>
      <c r="T317" s="27">
        <v>440.37159</v>
      </c>
      <c r="U317" s="123"/>
    </row>
    <row r="318">
      <c r="A318" s="27">
        <v>316.0</v>
      </c>
      <c r="B318" s="37" t="s">
        <v>26</v>
      </c>
      <c r="C318" s="37" t="s">
        <v>27</v>
      </c>
      <c r="D318" s="37" t="s">
        <v>27</v>
      </c>
      <c r="E318" s="37" t="s">
        <v>28</v>
      </c>
      <c r="F318" s="27">
        <v>32.0</v>
      </c>
      <c r="G318" s="37" t="s">
        <v>53</v>
      </c>
      <c r="H318" s="37"/>
      <c r="I318" s="37" t="s">
        <v>30</v>
      </c>
      <c r="J318" s="37">
        <v>4.0</v>
      </c>
      <c r="K318" s="37" t="s">
        <v>38</v>
      </c>
      <c r="L318" s="29">
        <v>796.817</v>
      </c>
      <c r="M318" s="29">
        <v>247.718</v>
      </c>
      <c r="N318" s="27">
        <v>6.0</v>
      </c>
      <c r="O318" s="27">
        <v>236.0</v>
      </c>
      <c r="P318" s="31">
        <v>57526.95</v>
      </c>
      <c r="Q318" s="31" t="str">
        <f t="shared" si="1"/>
        <v/>
      </c>
      <c r="R318" s="39">
        <v>64971.0</v>
      </c>
      <c r="S318" s="40">
        <v>541.29846</v>
      </c>
      <c r="T318" s="40">
        <v>464.24013</v>
      </c>
      <c r="U318" s="123"/>
    </row>
    <row r="319">
      <c r="A319" s="27">
        <v>317.0</v>
      </c>
      <c r="B319" s="37" t="s">
        <v>26</v>
      </c>
      <c r="C319" s="37" t="s">
        <v>27</v>
      </c>
      <c r="D319" s="37" t="s">
        <v>27</v>
      </c>
      <c r="E319" s="37" t="s">
        <v>28</v>
      </c>
      <c r="F319" s="27">
        <v>32.0</v>
      </c>
      <c r="G319" s="37" t="s">
        <v>53</v>
      </c>
      <c r="H319" s="37"/>
      <c r="I319" s="37" t="s">
        <v>30</v>
      </c>
      <c r="J319" s="37">
        <v>4.0</v>
      </c>
      <c r="K319" s="37" t="s">
        <v>39</v>
      </c>
      <c r="L319" s="29">
        <v>411.655</v>
      </c>
      <c r="M319" s="29">
        <v>149.89</v>
      </c>
      <c r="N319" s="27">
        <v>153.0</v>
      </c>
      <c r="O319" s="27">
        <v>157.0</v>
      </c>
      <c r="P319" s="31">
        <v>312558.48</v>
      </c>
      <c r="Q319" s="31" t="str">
        <f t="shared" si="1"/>
        <v/>
      </c>
      <c r="R319" s="39">
        <v>328450.0</v>
      </c>
      <c r="S319" s="40">
        <v>796.70252</v>
      </c>
      <c r="T319" s="27">
        <v>469.68926</v>
      </c>
      <c r="U319" s="123"/>
    </row>
    <row r="320">
      <c r="A320" s="27">
        <v>318.0</v>
      </c>
      <c r="B320" s="37" t="s">
        <v>26</v>
      </c>
      <c r="C320" s="37" t="s">
        <v>27</v>
      </c>
      <c r="D320" s="37" t="s">
        <v>27</v>
      </c>
      <c r="E320" s="37" t="s">
        <v>28</v>
      </c>
      <c r="F320" s="27">
        <v>32.0</v>
      </c>
      <c r="G320" s="37" t="s">
        <v>53</v>
      </c>
      <c r="H320" s="37"/>
      <c r="I320" s="37" t="s">
        <v>30</v>
      </c>
      <c r="J320" s="37">
        <v>4.0</v>
      </c>
      <c r="K320" s="37" t="s">
        <v>40</v>
      </c>
      <c r="L320" s="29">
        <v>518.095</v>
      </c>
      <c r="M320" s="29">
        <v>210.854</v>
      </c>
      <c r="N320" s="27">
        <v>26.0</v>
      </c>
      <c r="O320" s="27">
        <v>281.0</v>
      </c>
      <c r="P320" s="31">
        <v>116580.65999999999</v>
      </c>
      <c r="Q320" s="31" t="str">
        <f t="shared" si="1"/>
        <v/>
      </c>
      <c r="R320" s="39">
        <v>125027.0</v>
      </c>
      <c r="S320" s="40">
        <v>578.28961</v>
      </c>
      <c r="T320" s="27">
        <v>445.24697</v>
      </c>
      <c r="U320" s="123"/>
    </row>
    <row r="321">
      <c r="A321" s="27">
        <v>319.0</v>
      </c>
      <c r="B321" s="37" t="s">
        <v>26</v>
      </c>
      <c r="C321" s="37" t="s">
        <v>27</v>
      </c>
      <c r="D321" s="37" t="s">
        <v>27</v>
      </c>
      <c r="E321" s="37" t="s">
        <v>28</v>
      </c>
      <c r="F321" s="27">
        <v>32.0</v>
      </c>
      <c r="G321" s="37" t="s">
        <v>53</v>
      </c>
      <c r="H321" s="37"/>
      <c r="I321" s="37" t="s">
        <v>30</v>
      </c>
      <c r="J321" s="37">
        <v>4.0</v>
      </c>
      <c r="K321" s="37" t="s">
        <v>41</v>
      </c>
      <c r="L321" s="31"/>
      <c r="M321" s="31"/>
      <c r="N321" s="37"/>
      <c r="O321" s="37"/>
      <c r="P321" s="31"/>
      <c r="Q321" s="31" t="str">
        <f t="shared" si="1"/>
        <v/>
      </c>
      <c r="R321" s="31"/>
      <c r="S321" s="37"/>
      <c r="T321" s="37"/>
      <c r="U321" s="123"/>
    </row>
    <row r="322">
      <c r="A322" s="27">
        <v>320.0</v>
      </c>
      <c r="B322" s="37" t="s">
        <v>26</v>
      </c>
      <c r="C322" s="37" t="s">
        <v>27</v>
      </c>
      <c r="D322" s="37" t="s">
        <v>27</v>
      </c>
      <c r="E322" s="37" t="s">
        <v>28</v>
      </c>
      <c r="F322" s="27">
        <v>32.0</v>
      </c>
      <c r="G322" s="37" t="s">
        <v>53</v>
      </c>
      <c r="H322" s="37"/>
      <c r="I322" s="37" t="s">
        <v>30</v>
      </c>
      <c r="J322" s="37">
        <v>4.0</v>
      </c>
      <c r="K322" s="37" t="s">
        <v>42</v>
      </c>
      <c r="L322" s="29">
        <v>358.508</v>
      </c>
      <c r="M322" s="29">
        <v>83.809</v>
      </c>
      <c r="N322" s="27">
        <v>12.0</v>
      </c>
      <c r="O322" s="27">
        <v>114.0</v>
      </c>
      <c r="P322" s="31">
        <v>133492.42</v>
      </c>
      <c r="Q322" s="31" t="str">
        <f t="shared" si="1"/>
        <v/>
      </c>
      <c r="R322" s="39">
        <v>134046.0</v>
      </c>
      <c r="S322" s="40">
        <v>587.52171</v>
      </c>
      <c r="T322" s="27">
        <v>442.29438</v>
      </c>
      <c r="U322" s="123"/>
    </row>
    <row r="323">
      <c r="A323" s="27">
        <v>321.0</v>
      </c>
      <c r="B323" s="37" t="s">
        <v>26</v>
      </c>
      <c r="C323" s="37" t="s">
        <v>27</v>
      </c>
      <c r="D323" s="37" t="s">
        <v>27</v>
      </c>
      <c r="E323" s="37" t="s">
        <v>28</v>
      </c>
      <c r="F323" s="27">
        <v>32.0</v>
      </c>
      <c r="G323" s="37" t="s">
        <v>53</v>
      </c>
      <c r="H323" s="37"/>
      <c r="I323" s="37" t="s">
        <v>30</v>
      </c>
      <c r="J323" s="37">
        <v>4.0</v>
      </c>
      <c r="K323" s="37" t="s">
        <v>43</v>
      </c>
      <c r="L323" s="29">
        <v>150.755</v>
      </c>
      <c r="M323" s="29">
        <v>60.29</v>
      </c>
      <c r="N323" s="27">
        <v>0.0</v>
      </c>
      <c r="O323" s="27">
        <v>71.0</v>
      </c>
      <c r="P323" s="31">
        <v>953905.3</v>
      </c>
      <c r="Q323" s="31" t="str">
        <f t="shared" si="1"/>
        <v/>
      </c>
      <c r="R323" s="39">
        <v>970962.0</v>
      </c>
      <c r="S323" s="40">
        <v>1417.628397</v>
      </c>
      <c r="T323" s="27">
        <v>453.82306</v>
      </c>
      <c r="U323" s="123"/>
    </row>
    <row r="324">
      <c r="A324" s="27">
        <v>322.0</v>
      </c>
      <c r="B324" s="37" t="s">
        <v>26</v>
      </c>
      <c r="C324" s="37" t="s">
        <v>27</v>
      </c>
      <c r="D324" s="37" t="s">
        <v>27</v>
      </c>
      <c r="E324" s="37" t="s">
        <v>28</v>
      </c>
      <c r="F324" s="27">
        <v>32.0</v>
      </c>
      <c r="G324" s="37" t="s">
        <v>53</v>
      </c>
      <c r="H324" s="37"/>
      <c r="I324" s="37" t="s">
        <v>30</v>
      </c>
      <c r="J324" s="37">
        <v>4.0</v>
      </c>
      <c r="K324" s="37" t="s">
        <v>44</v>
      </c>
      <c r="L324" s="29">
        <v>431.015</v>
      </c>
      <c r="M324" s="29">
        <v>120.259</v>
      </c>
      <c r="N324" s="27">
        <v>13.0</v>
      </c>
      <c r="O324" s="27">
        <v>72.0</v>
      </c>
      <c r="P324" s="31">
        <v>38921.66</v>
      </c>
      <c r="Q324" s="31" t="str">
        <f t="shared" si="1"/>
        <v/>
      </c>
      <c r="R324" s="39">
        <v>37678.0</v>
      </c>
      <c r="S324" s="40">
        <v>486.1021</v>
      </c>
      <c r="T324" s="27">
        <v>435.12633</v>
      </c>
      <c r="U324" s="123"/>
    </row>
    <row r="325">
      <c r="A325" s="27">
        <v>323.0</v>
      </c>
      <c r="B325" s="37" t="s">
        <v>26</v>
      </c>
      <c r="C325" s="37" t="s">
        <v>27</v>
      </c>
      <c r="D325" s="37" t="s">
        <v>27</v>
      </c>
      <c r="E325" s="37" t="s">
        <v>28</v>
      </c>
      <c r="F325" s="27">
        <v>32.0</v>
      </c>
      <c r="G325" s="37" t="s">
        <v>53</v>
      </c>
      <c r="H325" s="37"/>
      <c r="I325" s="37" t="s">
        <v>30</v>
      </c>
      <c r="J325" s="37">
        <v>4.0</v>
      </c>
      <c r="K325" s="37" t="s">
        <v>45</v>
      </c>
      <c r="L325" s="29">
        <v>294.215</v>
      </c>
      <c r="M325" s="29">
        <v>94.882</v>
      </c>
      <c r="N325" s="27">
        <v>26.0</v>
      </c>
      <c r="O325" s="27">
        <v>106.0</v>
      </c>
      <c r="P325" s="31">
        <v>38197.159999999996</v>
      </c>
      <c r="Q325" s="31" t="str">
        <f t="shared" si="1"/>
        <v/>
      </c>
      <c r="R325" s="31">
        <v>35465.0</v>
      </c>
      <c r="S325" s="27">
        <v>500.39586</v>
      </c>
      <c r="T325" s="27">
        <v>451.12665</v>
      </c>
      <c r="U325" s="123"/>
    </row>
    <row r="326">
      <c r="A326" s="27">
        <v>324.0</v>
      </c>
      <c r="B326" s="37" t="s">
        <v>26</v>
      </c>
      <c r="C326" s="37" t="s">
        <v>27</v>
      </c>
      <c r="D326" s="37" t="s">
        <v>27</v>
      </c>
      <c r="E326" s="37" t="s">
        <v>28</v>
      </c>
      <c r="F326" s="27">
        <v>32.0</v>
      </c>
      <c r="G326" s="37" t="s">
        <v>53</v>
      </c>
      <c r="H326" s="37"/>
      <c r="I326" s="37" t="s">
        <v>30</v>
      </c>
      <c r="J326" s="37">
        <v>4.0</v>
      </c>
      <c r="K326" s="37" t="s">
        <v>46</v>
      </c>
      <c r="L326" s="29">
        <v>571.756</v>
      </c>
      <c r="M326" s="29">
        <v>234.116</v>
      </c>
      <c r="N326" s="27">
        <v>23.0</v>
      </c>
      <c r="O326" s="27">
        <v>326.0</v>
      </c>
      <c r="P326" s="31">
        <v>247228.43</v>
      </c>
      <c r="Q326" s="31" t="str">
        <f t="shared" si="1"/>
        <v/>
      </c>
      <c r="R326" s="39">
        <v>267729.0</v>
      </c>
      <c r="S326" s="40">
        <v>702.46427</v>
      </c>
      <c r="T326" s="27">
        <v>437.89474</v>
      </c>
      <c r="U326" s="123"/>
    </row>
    <row r="327">
      <c r="A327" s="27">
        <v>325.0</v>
      </c>
      <c r="B327" s="37" t="s">
        <v>26</v>
      </c>
      <c r="C327" s="37" t="s">
        <v>27</v>
      </c>
      <c r="D327" s="37" t="s">
        <v>27</v>
      </c>
      <c r="E327" s="37" t="s">
        <v>28</v>
      </c>
      <c r="F327" s="27">
        <v>32.0</v>
      </c>
      <c r="G327" s="37" t="s">
        <v>53</v>
      </c>
      <c r="H327" s="37"/>
      <c r="I327" s="37" t="s">
        <v>30</v>
      </c>
      <c r="J327" s="37">
        <v>4.0</v>
      </c>
      <c r="K327" s="37" t="s">
        <v>47</v>
      </c>
      <c r="L327" s="29">
        <v>348.999</v>
      </c>
      <c r="M327" s="29">
        <v>48.706</v>
      </c>
      <c r="N327" s="27">
        <v>0.0</v>
      </c>
      <c r="O327" s="27">
        <v>41.0</v>
      </c>
      <c r="P327" s="31">
        <v>103672.25</v>
      </c>
      <c r="Q327" s="31" t="str">
        <f t="shared" si="1"/>
        <v/>
      </c>
      <c r="R327" s="39">
        <v>112585.0</v>
      </c>
      <c r="S327" s="40">
        <v>584.28425</v>
      </c>
      <c r="T327" s="27">
        <v>469.37752</v>
      </c>
      <c r="U327" s="123"/>
    </row>
    <row r="328">
      <c r="A328" s="27">
        <v>326.0</v>
      </c>
      <c r="B328" s="37" t="s">
        <v>26</v>
      </c>
      <c r="C328" s="37" t="s">
        <v>27</v>
      </c>
      <c r="D328" s="37" t="s">
        <v>27</v>
      </c>
      <c r="E328" s="37" t="s">
        <v>28</v>
      </c>
      <c r="F328" s="27">
        <v>32.0</v>
      </c>
      <c r="G328" s="37" t="s">
        <v>53</v>
      </c>
      <c r="H328" s="37"/>
      <c r="I328" s="37" t="s">
        <v>30</v>
      </c>
      <c r="J328" s="37">
        <v>4.0</v>
      </c>
      <c r="K328" s="37" t="s">
        <v>48</v>
      </c>
      <c r="L328" s="29">
        <v>454.734</v>
      </c>
      <c r="M328" s="29">
        <v>183.202</v>
      </c>
      <c r="N328" s="27">
        <v>0.0</v>
      </c>
      <c r="O328" s="27">
        <v>196.0</v>
      </c>
      <c r="P328" s="31">
        <v>169374.32</v>
      </c>
      <c r="Q328" s="31" t="str">
        <f t="shared" si="1"/>
        <v/>
      </c>
      <c r="R328" s="39">
        <v>181848.0</v>
      </c>
      <c r="S328" s="40">
        <v>765.89171</v>
      </c>
      <c r="T328" s="27">
        <v>444.70006</v>
      </c>
      <c r="U328" s="123"/>
    </row>
    <row r="329">
      <c r="A329" s="27">
        <v>327.0</v>
      </c>
      <c r="B329" s="37" t="s">
        <v>26</v>
      </c>
      <c r="C329" s="37" t="s">
        <v>27</v>
      </c>
      <c r="D329" s="37" t="s">
        <v>27</v>
      </c>
      <c r="E329" s="37" t="s">
        <v>28</v>
      </c>
      <c r="F329" s="27">
        <v>32.0</v>
      </c>
      <c r="G329" s="37" t="s">
        <v>53</v>
      </c>
      <c r="H329" s="37"/>
      <c r="I329" s="37" t="s">
        <v>30</v>
      </c>
      <c r="J329" s="37">
        <v>4.0</v>
      </c>
      <c r="K329" s="37" t="s">
        <v>49</v>
      </c>
      <c r="L329" s="29">
        <v>812.051</v>
      </c>
      <c r="M329" s="29">
        <v>308.84</v>
      </c>
      <c r="N329" s="27">
        <v>109.0</v>
      </c>
      <c r="O329" s="27">
        <v>169.0</v>
      </c>
      <c r="P329" s="31">
        <v>272157.22</v>
      </c>
      <c r="Q329" s="31" t="str">
        <f t="shared" si="1"/>
        <v/>
      </c>
      <c r="R329" s="39">
        <v>281428.0</v>
      </c>
      <c r="S329" s="40">
        <v>736.11709</v>
      </c>
      <c r="T329" s="27">
        <v>447.29413</v>
      </c>
      <c r="U329" s="123"/>
    </row>
    <row r="330">
      <c r="A330" s="27">
        <v>328.0</v>
      </c>
      <c r="B330" s="37" t="s">
        <v>26</v>
      </c>
      <c r="C330" s="37" t="s">
        <v>27</v>
      </c>
      <c r="D330" s="37" t="s">
        <v>27</v>
      </c>
      <c r="E330" s="37" t="s">
        <v>28</v>
      </c>
      <c r="F330" s="27">
        <v>32.0</v>
      </c>
      <c r="G330" s="37" t="s">
        <v>53</v>
      </c>
      <c r="H330" s="37"/>
      <c r="I330" s="37" t="s">
        <v>30</v>
      </c>
      <c r="J330" s="37">
        <v>4.0</v>
      </c>
      <c r="K330" s="37" t="s">
        <v>50</v>
      </c>
      <c r="L330" s="29">
        <v>612.625</v>
      </c>
      <c r="M330" s="29">
        <v>221.99</v>
      </c>
      <c r="N330" s="27">
        <v>56.0</v>
      </c>
      <c r="O330" s="27">
        <v>252.0</v>
      </c>
      <c r="P330" s="31">
        <v>84283.86</v>
      </c>
      <c r="Q330" s="31" t="str">
        <f t="shared" si="1"/>
        <v/>
      </c>
      <c r="R330" s="39">
        <v>91350.0</v>
      </c>
      <c r="S330" s="40">
        <v>569.45715</v>
      </c>
      <c r="T330" s="27">
        <v>468.18664</v>
      </c>
      <c r="U330" s="123"/>
    </row>
    <row r="331">
      <c r="A331" s="27">
        <v>329.0</v>
      </c>
      <c r="B331" s="37" t="s">
        <v>26</v>
      </c>
      <c r="C331" s="37" t="s">
        <v>27</v>
      </c>
      <c r="D331" s="37" t="s">
        <v>27</v>
      </c>
      <c r="E331" s="37" t="s">
        <v>28</v>
      </c>
      <c r="F331" s="27">
        <v>32.0</v>
      </c>
      <c r="G331" s="37" t="s">
        <v>53</v>
      </c>
      <c r="H331" s="37"/>
      <c r="I331" s="37" t="s">
        <v>30</v>
      </c>
      <c r="J331" s="37">
        <v>4.0</v>
      </c>
      <c r="K331" s="37" t="s">
        <v>51</v>
      </c>
      <c r="L331" s="31"/>
      <c r="M331" s="31"/>
      <c r="N331" s="37"/>
      <c r="O331" s="37"/>
      <c r="P331" s="31"/>
      <c r="Q331" s="31" t="str">
        <f t="shared" si="1"/>
        <v/>
      </c>
      <c r="R331" s="39"/>
      <c r="S331" s="43"/>
      <c r="T331" s="37"/>
      <c r="U331" s="123"/>
    </row>
    <row r="332">
      <c r="A332" s="27">
        <v>330.0</v>
      </c>
      <c r="B332" s="37" t="s">
        <v>26</v>
      </c>
      <c r="C332" s="37" t="s">
        <v>27</v>
      </c>
      <c r="D332" s="37" t="s">
        <v>27</v>
      </c>
      <c r="E332" s="37" t="s">
        <v>28</v>
      </c>
      <c r="F332" s="27">
        <v>32.0</v>
      </c>
      <c r="G332" s="37" t="s">
        <v>53</v>
      </c>
      <c r="H332" s="37"/>
      <c r="I332" s="37" t="s">
        <v>30</v>
      </c>
      <c r="J332" s="37">
        <v>4.0</v>
      </c>
      <c r="K332" s="37" t="s">
        <v>52</v>
      </c>
      <c r="L332" s="31"/>
      <c r="M332" s="31"/>
      <c r="N332" s="37"/>
      <c r="O332" s="37"/>
      <c r="P332" s="31"/>
      <c r="Q332" s="31" t="str">
        <f t="shared" si="1"/>
        <v/>
      </c>
      <c r="R332" s="31"/>
      <c r="S332" s="37"/>
      <c r="T332" s="37"/>
      <c r="U332" s="123"/>
    </row>
    <row r="333">
      <c r="A333" s="27">
        <v>331.0</v>
      </c>
      <c r="B333" s="37" t="s">
        <v>26</v>
      </c>
      <c r="C333" s="37" t="s">
        <v>27</v>
      </c>
      <c r="D333" s="37" t="s">
        <v>27</v>
      </c>
      <c r="E333" s="37" t="s">
        <v>28</v>
      </c>
      <c r="F333" s="27">
        <v>32.0</v>
      </c>
      <c r="G333" s="37" t="s">
        <v>53</v>
      </c>
      <c r="H333" s="37"/>
      <c r="I333" s="37" t="s">
        <v>30</v>
      </c>
      <c r="J333" s="37">
        <v>8.0</v>
      </c>
      <c r="K333" s="37" t="s">
        <v>31</v>
      </c>
      <c r="L333" s="29">
        <v>493.068</v>
      </c>
      <c r="M333" s="29">
        <v>97.344</v>
      </c>
      <c r="N333" s="27">
        <v>123.0</v>
      </c>
      <c r="O333" s="27">
        <v>140.0</v>
      </c>
      <c r="P333" s="31">
        <v>262761.66000000003</v>
      </c>
      <c r="Q333" s="31" t="str">
        <f t="shared" si="1"/>
        <v/>
      </c>
      <c r="R333" s="39">
        <v>280550.0</v>
      </c>
      <c r="S333" s="40">
        <v>725.15674</v>
      </c>
      <c r="T333" s="27">
        <v>430.60206</v>
      </c>
      <c r="U333" s="123"/>
    </row>
    <row r="334">
      <c r="A334" s="27">
        <v>332.0</v>
      </c>
      <c r="B334" s="37" t="s">
        <v>26</v>
      </c>
      <c r="C334" s="37" t="s">
        <v>27</v>
      </c>
      <c r="D334" s="37" t="s">
        <v>27</v>
      </c>
      <c r="E334" s="37" t="s">
        <v>28</v>
      </c>
      <c r="F334" s="27">
        <v>32.0</v>
      </c>
      <c r="G334" s="37" t="s">
        <v>53</v>
      </c>
      <c r="H334" s="37"/>
      <c r="I334" s="37" t="s">
        <v>30</v>
      </c>
      <c r="J334" s="37">
        <v>8.0</v>
      </c>
      <c r="K334" s="37" t="s">
        <v>32</v>
      </c>
      <c r="L334" s="29">
        <v>580.659</v>
      </c>
      <c r="M334" s="29">
        <v>251.846</v>
      </c>
      <c r="N334" s="27">
        <v>0.0</v>
      </c>
      <c r="O334" s="27">
        <v>284.0</v>
      </c>
      <c r="P334" s="31">
        <v>80865.91</v>
      </c>
      <c r="Q334" s="31" t="str">
        <f t="shared" si="1"/>
        <v/>
      </c>
      <c r="R334" s="39">
        <v>117699.0</v>
      </c>
      <c r="S334" s="40">
        <v>583.276</v>
      </c>
      <c r="T334" s="27">
        <v>454.95155</v>
      </c>
      <c r="U334" s="123"/>
    </row>
    <row r="335">
      <c r="A335" s="27">
        <v>333.0</v>
      </c>
      <c r="B335" s="37" t="s">
        <v>26</v>
      </c>
      <c r="C335" s="37" t="s">
        <v>27</v>
      </c>
      <c r="D335" s="37" t="s">
        <v>27</v>
      </c>
      <c r="E335" s="37" t="s">
        <v>28</v>
      </c>
      <c r="F335" s="27">
        <v>32.0</v>
      </c>
      <c r="G335" s="37" t="s">
        <v>53</v>
      </c>
      <c r="H335" s="37"/>
      <c r="I335" s="37" t="s">
        <v>30</v>
      </c>
      <c r="J335" s="37">
        <v>8.0</v>
      </c>
      <c r="K335" s="37" t="s">
        <v>33</v>
      </c>
      <c r="L335" s="29">
        <v>516.07</v>
      </c>
      <c r="M335" s="29">
        <v>181.122</v>
      </c>
      <c r="N335" s="27">
        <v>0.0</v>
      </c>
      <c r="O335" s="27">
        <v>167.0</v>
      </c>
      <c r="P335" s="31">
        <v>95760.84</v>
      </c>
      <c r="Q335" s="31" t="str">
        <f t="shared" si="1"/>
        <v/>
      </c>
      <c r="R335" s="39">
        <v>102383.0</v>
      </c>
      <c r="S335" s="40">
        <v>684.27062</v>
      </c>
      <c r="T335" s="27">
        <v>540.87215</v>
      </c>
      <c r="U335" s="123"/>
    </row>
    <row r="336">
      <c r="A336" s="27">
        <v>334.0</v>
      </c>
      <c r="B336" s="37" t="s">
        <v>26</v>
      </c>
      <c r="C336" s="37" t="s">
        <v>27</v>
      </c>
      <c r="D336" s="37" t="s">
        <v>27</v>
      </c>
      <c r="E336" s="37" t="s">
        <v>28</v>
      </c>
      <c r="F336" s="27">
        <v>32.0</v>
      </c>
      <c r="G336" s="37" t="s">
        <v>53</v>
      </c>
      <c r="H336" s="37"/>
      <c r="I336" s="37" t="s">
        <v>30</v>
      </c>
      <c r="J336" s="37">
        <v>8.0</v>
      </c>
      <c r="K336" s="37" t="s">
        <v>34</v>
      </c>
      <c r="L336" s="29">
        <v>326.153</v>
      </c>
      <c r="M336" s="29">
        <v>144.135</v>
      </c>
      <c r="N336" s="27">
        <v>34.0</v>
      </c>
      <c r="O336" s="27">
        <v>165.0</v>
      </c>
      <c r="P336" s="31">
        <v>190637.07</v>
      </c>
      <c r="Q336" s="31" t="str">
        <f t="shared" si="1"/>
        <v/>
      </c>
      <c r="R336" s="39">
        <v>202220.0</v>
      </c>
      <c r="S336" s="40">
        <v>665.53737</v>
      </c>
      <c r="T336" s="27">
        <v>439.46175</v>
      </c>
      <c r="U336" s="123"/>
    </row>
    <row r="337">
      <c r="A337" s="27">
        <v>335.0</v>
      </c>
      <c r="B337" s="37" t="s">
        <v>26</v>
      </c>
      <c r="C337" s="37" t="s">
        <v>27</v>
      </c>
      <c r="D337" s="37" t="s">
        <v>27</v>
      </c>
      <c r="E337" s="37" t="s">
        <v>28</v>
      </c>
      <c r="F337" s="27">
        <v>32.0</v>
      </c>
      <c r="G337" s="37" t="s">
        <v>53</v>
      </c>
      <c r="H337" s="37"/>
      <c r="I337" s="37" t="s">
        <v>30</v>
      </c>
      <c r="J337" s="37">
        <v>8.0</v>
      </c>
      <c r="K337" s="37" t="s">
        <v>35</v>
      </c>
      <c r="L337" s="29">
        <v>479.987</v>
      </c>
      <c r="M337" s="29">
        <v>166.468</v>
      </c>
      <c r="N337" s="27">
        <v>0.0</v>
      </c>
      <c r="O337" s="27">
        <v>167.0</v>
      </c>
      <c r="P337" s="31">
        <v>100329.33</v>
      </c>
      <c r="Q337" s="31" t="str">
        <f t="shared" si="1"/>
        <v/>
      </c>
      <c r="R337" s="39">
        <v>114078.0</v>
      </c>
      <c r="S337" s="40">
        <v>684.28395</v>
      </c>
      <c r="T337" s="27">
        <v>484.33958</v>
      </c>
      <c r="U337" s="123"/>
    </row>
    <row r="338">
      <c r="A338" s="27">
        <v>336.0</v>
      </c>
      <c r="B338" s="37" t="s">
        <v>26</v>
      </c>
      <c r="C338" s="37" t="s">
        <v>27</v>
      </c>
      <c r="D338" s="37" t="s">
        <v>27</v>
      </c>
      <c r="E338" s="37" t="s">
        <v>28</v>
      </c>
      <c r="F338" s="27">
        <v>32.0</v>
      </c>
      <c r="G338" s="37" t="s">
        <v>53</v>
      </c>
      <c r="H338" s="37"/>
      <c r="I338" s="37" t="s">
        <v>30</v>
      </c>
      <c r="J338" s="37">
        <v>8.0</v>
      </c>
      <c r="K338" s="37" t="s">
        <v>36</v>
      </c>
      <c r="L338" s="29">
        <v>260.229</v>
      </c>
      <c r="M338" s="29">
        <v>68.674</v>
      </c>
      <c r="N338" s="27">
        <v>0.0</v>
      </c>
      <c r="O338" s="27">
        <v>44.0</v>
      </c>
      <c r="P338" s="31">
        <v>78184.77</v>
      </c>
      <c r="Q338" s="31" t="str">
        <f t="shared" si="1"/>
        <v/>
      </c>
      <c r="R338" s="39">
        <v>84687.0</v>
      </c>
      <c r="S338" s="40">
        <v>856.85404</v>
      </c>
      <c r="T338" s="27">
        <v>492.89452</v>
      </c>
      <c r="U338" s="123"/>
    </row>
    <row r="339">
      <c r="A339" s="27">
        <v>337.0</v>
      </c>
      <c r="B339" s="37" t="s">
        <v>26</v>
      </c>
      <c r="C339" s="37" t="s">
        <v>27</v>
      </c>
      <c r="D339" s="37" t="s">
        <v>27</v>
      </c>
      <c r="E339" s="37" t="s">
        <v>28</v>
      </c>
      <c r="F339" s="27">
        <v>32.0</v>
      </c>
      <c r="G339" s="37" t="s">
        <v>53</v>
      </c>
      <c r="H339" s="37"/>
      <c r="I339" s="37" t="s">
        <v>30</v>
      </c>
      <c r="J339" s="37">
        <v>8.0</v>
      </c>
      <c r="K339" s="37" t="s">
        <v>37</v>
      </c>
      <c r="L339" s="29">
        <v>710.802</v>
      </c>
      <c r="M339" s="29">
        <v>275.72</v>
      </c>
      <c r="N339" s="27">
        <v>0.0</v>
      </c>
      <c r="O339" s="27">
        <v>266.0</v>
      </c>
      <c r="P339" s="31">
        <v>242092.71000000002</v>
      </c>
      <c r="Q339" s="31" t="str">
        <f t="shared" si="1"/>
        <v/>
      </c>
      <c r="R339" s="39">
        <v>259026.0</v>
      </c>
      <c r="S339" s="40">
        <v>794.1273</v>
      </c>
      <c r="T339" s="27">
        <v>450.09226</v>
      </c>
      <c r="U339" s="123"/>
    </row>
    <row r="340">
      <c r="A340" s="27">
        <v>338.0</v>
      </c>
      <c r="B340" s="37" t="s">
        <v>26</v>
      </c>
      <c r="C340" s="37" t="s">
        <v>27</v>
      </c>
      <c r="D340" s="37" t="s">
        <v>27</v>
      </c>
      <c r="E340" s="37" t="s">
        <v>28</v>
      </c>
      <c r="F340" s="27">
        <v>32.0</v>
      </c>
      <c r="G340" s="37" t="s">
        <v>53</v>
      </c>
      <c r="H340" s="37"/>
      <c r="I340" s="37" t="s">
        <v>30</v>
      </c>
      <c r="J340" s="37">
        <v>8.0</v>
      </c>
      <c r="K340" s="37" t="s">
        <v>38</v>
      </c>
      <c r="L340" s="29">
        <v>785.656</v>
      </c>
      <c r="M340" s="29">
        <v>229.062</v>
      </c>
      <c r="N340" s="27">
        <v>0.0</v>
      </c>
      <c r="O340" s="27">
        <v>238.0</v>
      </c>
      <c r="P340" s="31">
        <v>92718.25</v>
      </c>
      <c r="Q340" s="31" t="str">
        <f t="shared" si="1"/>
        <v/>
      </c>
      <c r="R340" s="39">
        <v>114119.0</v>
      </c>
      <c r="S340" s="40">
        <v>654.75332</v>
      </c>
      <c r="T340" s="40">
        <v>478.17313</v>
      </c>
      <c r="U340" s="123"/>
    </row>
    <row r="341">
      <c r="A341" s="27">
        <v>339.0</v>
      </c>
      <c r="B341" s="37" t="s">
        <v>26</v>
      </c>
      <c r="C341" s="37" t="s">
        <v>27</v>
      </c>
      <c r="D341" s="37" t="s">
        <v>27</v>
      </c>
      <c r="E341" s="37" t="s">
        <v>28</v>
      </c>
      <c r="F341" s="27">
        <v>32.0</v>
      </c>
      <c r="G341" s="37" t="s">
        <v>53</v>
      </c>
      <c r="H341" s="37"/>
      <c r="I341" s="37" t="s">
        <v>30</v>
      </c>
      <c r="J341" s="37">
        <v>8.0</v>
      </c>
      <c r="K341" s="37" t="s">
        <v>39</v>
      </c>
      <c r="L341" s="29">
        <v>411.015</v>
      </c>
      <c r="M341" s="29">
        <v>135.266</v>
      </c>
      <c r="N341" s="27">
        <v>298.0</v>
      </c>
      <c r="O341" s="27">
        <v>157.0</v>
      </c>
      <c r="P341" s="31">
        <v>616758.27</v>
      </c>
      <c r="Q341" s="31" t="str">
        <f t="shared" si="1"/>
        <v/>
      </c>
      <c r="R341" s="39">
        <v>632756.0</v>
      </c>
      <c r="S341" s="40">
        <v>1152.943987</v>
      </c>
      <c r="T341" s="27">
        <v>496.14445</v>
      </c>
      <c r="U341" s="123"/>
    </row>
    <row r="342">
      <c r="A342" s="27">
        <v>340.0</v>
      </c>
      <c r="B342" s="37" t="s">
        <v>26</v>
      </c>
      <c r="C342" s="37" t="s">
        <v>27</v>
      </c>
      <c r="D342" s="37" t="s">
        <v>27</v>
      </c>
      <c r="E342" s="37" t="s">
        <v>28</v>
      </c>
      <c r="F342" s="27">
        <v>32.0</v>
      </c>
      <c r="G342" s="37" t="s">
        <v>53</v>
      </c>
      <c r="H342" s="37"/>
      <c r="I342" s="37" t="s">
        <v>30</v>
      </c>
      <c r="J342" s="37">
        <v>8.0</v>
      </c>
      <c r="K342" s="37" t="s">
        <v>40</v>
      </c>
      <c r="L342" s="29">
        <v>558.836</v>
      </c>
      <c r="M342" s="29">
        <v>221.699</v>
      </c>
      <c r="N342" s="27">
        <v>11.0</v>
      </c>
      <c r="O342" s="27">
        <v>283.0</v>
      </c>
      <c r="P342" s="31">
        <v>237049.38999999998</v>
      </c>
      <c r="Q342" s="31" t="str">
        <f t="shared" si="1"/>
        <v/>
      </c>
      <c r="R342" s="39">
        <v>250765.0</v>
      </c>
      <c r="S342" s="40">
        <v>781.00563</v>
      </c>
      <c r="T342" s="27">
        <v>496.0697</v>
      </c>
      <c r="U342" s="123"/>
    </row>
    <row r="343">
      <c r="A343" s="27">
        <v>341.0</v>
      </c>
      <c r="B343" s="37" t="s">
        <v>26</v>
      </c>
      <c r="C343" s="37" t="s">
        <v>27</v>
      </c>
      <c r="D343" s="37" t="s">
        <v>27</v>
      </c>
      <c r="E343" s="37" t="s">
        <v>28</v>
      </c>
      <c r="F343" s="27">
        <v>32.0</v>
      </c>
      <c r="G343" s="37" t="s">
        <v>53</v>
      </c>
      <c r="H343" s="37"/>
      <c r="I343" s="37" t="s">
        <v>30</v>
      </c>
      <c r="J343" s="37">
        <v>8.0</v>
      </c>
      <c r="K343" s="37" t="s">
        <v>41</v>
      </c>
      <c r="L343" s="31"/>
      <c r="M343" s="31"/>
      <c r="N343" s="37"/>
      <c r="O343" s="37"/>
      <c r="P343" s="31"/>
      <c r="Q343" s="31" t="str">
        <f t="shared" si="1"/>
        <v/>
      </c>
      <c r="R343" s="31"/>
      <c r="S343" s="37"/>
      <c r="T343" s="37"/>
      <c r="U343" s="123"/>
    </row>
    <row r="344">
      <c r="A344" s="27">
        <v>342.0</v>
      </c>
      <c r="B344" s="37" t="s">
        <v>26</v>
      </c>
      <c r="C344" s="37" t="s">
        <v>27</v>
      </c>
      <c r="D344" s="37" t="s">
        <v>27</v>
      </c>
      <c r="E344" s="37" t="s">
        <v>28</v>
      </c>
      <c r="F344" s="27">
        <v>32.0</v>
      </c>
      <c r="G344" s="37" t="s">
        <v>53</v>
      </c>
      <c r="H344" s="37"/>
      <c r="I344" s="37" t="s">
        <v>30</v>
      </c>
      <c r="J344" s="37">
        <v>8.0</v>
      </c>
      <c r="K344" s="37" t="s">
        <v>42</v>
      </c>
      <c r="L344" s="29">
        <v>377.991</v>
      </c>
      <c r="M344" s="29">
        <v>87.587</v>
      </c>
      <c r="N344" s="27">
        <v>71.0</v>
      </c>
      <c r="O344" s="27">
        <v>114.0</v>
      </c>
      <c r="P344" s="31">
        <v>253123.72999999998</v>
      </c>
      <c r="Q344" s="31" t="str">
        <f t="shared" si="1"/>
        <v/>
      </c>
      <c r="R344" s="39">
        <v>266404.0</v>
      </c>
      <c r="S344" s="40">
        <v>782.12311</v>
      </c>
      <c r="T344" s="27">
        <v>481.6632</v>
      </c>
      <c r="U344" s="123"/>
    </row>
    <row r="345">
      <c r="A345" s="27">
        <v>343.0</v>
      </c>
      <c r="B345" s="37" t="s">
        <v>26</v>
      </c>
      <c r="C345" s="37" t="s">
        <v>27</v>
      </c>
      <c r="D345" s="37" t="s">
        <v>27</v>
      </c>
      <c r="E345" s="37" t="s">
        <v>28</v>
      </c>
      <c r="F345" s="27">
        <v>32.0</v>
      </c>
      <c r="G345" s="37" t="s">
        <v>53</v>
      </c>
      <c r="H345" s="37"/>
      <c r="I345" s="37" t="s">
        <v>30</v>
      </c>
      <c r="J345" s="37">
        <v>8.0</v>
      </c>
      <c r="K345" s="37" t="s">
        <v>43</v>
      </c>
      <c r="L345" s="29">
        <v>151.301</v>
      </c>
      <c r="M345" s="29">
        <v>63.651</v>
      </c>
      <c r="N345" s="27">
        <v>0.0</v>
      </c>
      <c r="O345" s="27">
        <v>71.0</v>
      </c>
      <c r="P345" s="31">
        <v>1935960.6670000001</v>
      </c>
      <c r="Q345" s="31" t="str">
        <f t="shared" si="1"/>
        <v/>
      </c>
      <c r="R345" s="39">
        <v>1939124.0</v>
      </c>
      <c r="S345" s="40">
        <v>2507.47281</v>
      </c>
      <c r="T345" s="27">
        <v>471.46172</v>
      </c>
      <c r="U345" s="123"/>
    </row>
    <row r="346">
      <c r="A346" s="27">
        <v>344.0</v>
      </c>
      <c r="B346" s="37" t="s">
        <v>26</v>
      </c>
      <c r="C346" s="37" t="s">
        <v>27</v>
      </c>
      <c r="D346" s="37" t="s">
        <v>27</v>
      </c>
      <c r="E346" s="37" t="s">
        <v>28</v>
      </c>
      <c r="F346" s="27">
        <v>32.0</v>
      </c>
      <c r="G346" s="37" t="s">
        <v>53</v>
      </c>
      <c r="H346" s="37"/>
      <c r="I346" s="37" t="s">
        <v>30</v>
      </c>
      <c r="J346" s="37">
        <v>8.0</v>
      </c>
      <c r="K346" s="37" t="s">
        <v>44</v>
      </c>
      <c r="L346" s="29">
        <v>412.869</v>
      </c>
      <c r="M346" s="29">
        <v>106.88</v>
      </c>
      <c r="N346" s="27">
        <v>0.0</v>
      </c>
      <c r="O346" s="27">
        <v>72.0</v>
      </c>
      <c r="P346" s="31">
        <v>58279.479999999996</v>
      </c>
      <c r="Q346" s="31" t="str">
        <f t="shared" si="1"/>
        <v/>
      </c>
      <c r="R346" s="39">
        <v>68205.0</v>
      </c>
      <c r="S346" s="40">
        <v>567.07557</v>
      </c>
      <c r="T346" s="27">
        <v>466.27143</v>
      </c>
      <c r="U346" s="123"/>
    </row>
    <row r="347">
      <c r="A347" s="27">
        <v>345.0</v>
      </c>
      <c r="B347" s="37" t="s">
        <v>26</v>
      </c>
      <c r="C347" s="37" t="s">
        <v>27</v>
      </c>
      <c r="D347" s="37" t="s">
        <v>27</v>
      </c>
      <c r="E347" s="37" t="s">
        <v>28</v>
      </c>
      <c r="F347" s="27">
        <v>32.0</v>
      </c>
      <c r="G347" s="37" t="s">
        <v>53</v>
      </c>
      <c r="H347" s="37"/>
      <c r="I347" s="37" t="s">
        <v>30</v>
      </c>
      <c r="J347" s="37">
        <v>8.0</v>
      </c>
      <c r="K347" s="37" t="s">
        <v>45</v>
      </c>
      <c r="L347" s="29">
        <v>293.673</v>
      </c>
      <c r="M347" s="29">
        <v>98.209</v>
      </c>
      <c r="N347" s="27">
        <v>0.0</v>
      </c>
      <c r="O347" s="27">
        <v>108.0</v>
      </c>
      <c r="P347" s="31">
        <v>56174.280000000006</v>
      </c>
      <c r="Q347" s="31" t="str">
        <f t="shared" si="1"/>
        <v/>
      </c>
      <c r="R347" s="31">
        <v>64288.0</v>
      </c>
      <c r="S347" s="27">
        <v>605.25501</v>
      </c>
      <c r="T347" s="27">
        <v>468.36397</v>
      </c>
      <c r="U347" s="123"/>
    </row>
    <row r="348">
      <c r="A348" s="27">
        <v>346.0</v>
      </c>
      <c r="B348" s="37" t="s">
        <v>26</v>
      </c>
      <c r="C348" s="37" t="s">
        <v>27</v>
      </c>
      <c r="D348" s="37" t="s">
        <v>27</v>
      </c>
      <c r="E348" s="37" t="s">
        <v>28</v>
      </c>
      <c r="F348" s="27">
        <v>32.0</v>
      </c>
      <c r="G348" s="37" t="s">
        <v>53</v>
      </c>
      <c r="H348" s="37"/>
      <c r="I348" s="37" t="s">
        <v>30</v>
      </c>
      <c r="J348" s="37">
        <v>8.0</v>
      </c>
      <c r="K348" s="37" t="s">
        <v>46</v>
      </c>
      <c r="L348" s="29">
        <v>599.92</v>
      </c>
      <c r="M348" s="29">
        <v>222.756</v>
      </c>
      <c r="N348" s="27">
        <v>335.0</v>
      </c>
      <c r="O348" s="27">
        <v>328.0</v>
      </c>
      <c r="P348" s="31">
        <v>551646.74</v>
      </c>
      <c r="Q348" s="31" t="str">
        <f t="shared" si="1"/>
        <v/>
      </c>
      <c r="R348" s="39">
        <v>563452.0</v>
      </c>
      <c r="S348" s="40">
        <v>1197.262813</v>
      </c>
      <c r="T348" s="27">
        <v>508.26732</v>
      </c>
      <c r="U348" s="123"/>
    </row>
    <row r="349">
      <c r="A349" s="27">
        <v>347.0</v>
      </c>
      <c r="B349" s="37" t="s">
        <v>26</v>
      </c>
      <c r="C349" s="37" t="s">
        <v>27</v>
      </c>
      <c r="D349" s="37" t="s">
        <v>27</v>
      </c>
      <c r="E349" s="37" t="s">
        <v>28</v>
      </c>
      <c r="F349" s="27">
        <v>32.0</v>
      </c>
      <c r="G349" s="37" t="s">
        <v>53</v>
      </c>
      <c r="H349" s="37"/>
      <c r="I349" s="37" t="s">
        <v>30</v>
      </c>
      <c r="J349" s="37">
        <v>8.0</v>
      </c>
      <c r="K349" s="37" t="s">
        <v>47</v>
      </c>
      <c r="L349" s="29">
        <v>358.986</v>
      </c>
      <c r="M349" s="29">
        <v>54.72</v>
      </c>
      <c r="N349" s="27">
        <v>0.0</v>
      </c>
      <c r="O349" s="27">
        <v>41.0</v>
      </c>
      <c r="P349" s="31">
        <v>213092.19999999998</v>
      </c>
      <c r="Q349" s="31" t="str">
        <f t="shared" si="1"/>
        <v/>
      </c>
      <c r="R349" s="39">
        <v>234591.0</v>
      </c>
      <c r="S349" s="40">
        <v>702.25844</v>
      </c>
      <c r="T349" s="27">
        <v>455.11133</v>
      </c>
      <c r="U349" s="123"/>
    </row>
    <row r="350">
      <c r="A350" s="27">
        <v>348.0</v>
      </c>
      <c r="B350" s="37" t="s">
        <v>26</v>
      </c>
      <c r="C350" s="37" t="s">
        <v>27</v>
      </c>
      <c r="D350" s="37" t="s">
        <v>27</v>
      </c>
      <c r="E350" s="37" t="s">
        <v>28</v>
      </c>
      <c r="F350" s="27">
        <v>32.0</v>
      </c>
      <c r="G350" s="37" t="s">
        <v>53</v>
      </c>
      <c r="H350" s="37"/>
      <c r="I350" s="37" t="s">
        <v>30</v>
      </c>
      <c r="J350" s="37">
        <v>8.0</v>
      </c>
      <c r="K350" s="37" t="s">
        <v>48</v>
      </c>
      <c r="L350" s="29">
        <v>421.577</v>
      </c>
      <c r="M350" s="29">
        <v>187.555</v>
      </c>
      <c r="N350" s="27">
        <v>261.0</v>
      </c>
      <c r="O350" s="27">
        <v>195.0</v>
      </c>
      <c r="P350" s="31">
        <v>354671.17000000004</v>
      </c>
      <c r="Q350" s="31" t="str">
        <f t="shared" si="1"/>
        <v/>
      </c>
      <c r="R350" s="39">
        <v>362751.0</v>
      </c>
      <c r="S350" s="40">
        <v>1230.824685</v>
      </c>
      <c r="T350" s="27">
        <v>507.24913</v>
      </c>
      <c r="U350" s="123"/>
    </row>
    <row r="351">
      <c r="A351" s="27">
        <v>349.0</v>
      </c>
      <c r="B351" s="37" t="s">
        <v>26</v>
      </c>
      <c r="C351" s="37" t="s">
        <v>27</v>
      </c>
      <c r="D351" s="37" t="s">
        <v>27</v>
      </c>
      <c r="E351" s="37" t="s">
        <v>28</v>
      </c>
      <c r="F351" s="27">
        <v>32.0</v>
      </c>
      <c r="G351" s="37" t="s">
        <v>53</v>
      </c>
      <c r="H351" s="37"/>
      <c r="I351" s="37" t="s">
        <v>30</v>
      </c>
      <c r="J351" s="37">
        <v>8.0</v>
      </c>
      <c r="K351" s="37" t="s">
        <v>49</v>
      </c>
      <c r="L351" s="29">
        <v>813.743</v>
      </c>
      <c r="M351" s="29">
        <v>256.839</v>
      </c>
      <c r="N351" s="27">
        <v>428.0</v>
      </c>
      <c r="O351" s="27">
        <v>169.0</v>
      </c>
      <c r="P351" s="31">
        <v>548056.2999999999</v>
      </c>
      <c r="Q351" s="31" t="str">
        <f t="shared" si="1"/>
        <v/>
      </c>
      <c r="R351" s="39">
        <v>570113.0</v>
      </c>
      <c r="S351" s="40">
        <v>1043.004592</v>
      </c>
      <c r="T351" s="27">
        <v>464.98376</v>
      </c>
      <c r="U351" s="123"/>
    </row>
    <row r="352">
      <c r="A352" s="27">
        <v>350.0</v>
      </c>
      <c r="B352" s="37" t="s">
        <v>26</v>
      </c>
      <c r="C352" s="37" t="s">
        <v>27</v>
      </c>
      <c r="D352" s="37" t="s">
        <v>27</v>
      </c>
      <c r="E352" s="37" t="s">
        <v>28</v>
      </c>
      <c r="F352" s="27">
        <v>32.0</v>
      </c>
      <c r="G352" s="37" t="s">
        <v>53</v>
      </c>
      <c r="H352" s="37"/>
      <c r="I352" s="37" t="s">
        <v>30</v>
      </c>
      <c r="J352" s="37">
        <v>8.0</v>
      </c>
      <c r="K352" s="37" t="s">
        <v>50</v>
      </c>
      <c r="L352" s="29">
        <v>595.385</v>
      </c>
      <c r="M352" s="29">
        <v>216.295</v>
      </c>
      <c r="N352" s="27">
        <v>0.0</v>
      </c>
      <c r="O352" s="27">
        <v>258.0</v>
      </c>
      <c r="P352" s="31">
        <v>149732.62</v>
      </c>
      <c r="Q352" s="31" t="str">
        <f t="shared" si="1"/>
        <v/>
      </c>
      <c r="R352" s="39">
        <v>169594.0</v>
      </c>
      <c r="S352" s="40">
        <v>693.87611</v>
      </c>
      <c r="T352" s="27">
        <v>476.4284</v>
      </c>
      <c r="U352" s="123"/>
    </row>
    <row r="353">
      <c r="A353" s="27">
        <v>351.0</v>
      </c>
      <c r="B353" s="37" t="s">
        <v>26</v>
      </c>
      <c r="C353" s="37" t="s">
        <v>27</v>
      </c>
      <c r="D353" s="37" t="s">
        <v>27</v>
      </c>
      <c r="E353" s="37" t="s">
        <v>28</v>
      </c>
      <c r="F353" s="27">
        <v>32.0</v>
      </c>
      <c r="G353" s="37" t="s">
        <v>53</v>
      </c>
      <c r="H353" s="37"/>
      <c r="I353" s="37" t="s">
        <v>30</v>
      </c>
      <c r="J353" s="37">
        <v>8.0</v>
      </c>
      <c r="K353" s="37" t="s">
        <v>51</v>
      </c>
      <c r="L353" s="31"/>
      <c r="M353" s="31"/>
      <c r="N353" s="37"/>
      <c r="O353" s="37"/>
      <c r="P353" s="31"/>
      <c r="Q353" s="31" t="str">
        <f t="shared" si="1"/>
        <v/>
      </c>
      <c r="R353" s="39"/>
      <c r="S353" s="43"/>
      <c r="T353" s="37"/>
      <c r="U353" s="123"/>
    </row>
    <row r="354">
      <c r="A354" s="27">
        <v>352.0</v>
      </c>
      <c r="B354" s="37" t="s">
        <v>26</v>
      </c>
      <c r="C354" s="37" t="s">
        <v>27</v>
      </c>
      <c r="D354" s="37" t="s">
        <v>27</v>
      </c>
      <c r="E354" s="37" t="s">
        <v>28</v>
      </c>
      <c r="F354" s="27">
        <v>32.0</v>
      </c>
      <c r="G354" s="37" t="s">
        <v>53</v>
      </c>
      <c r="H354" s="37"/>
      <c r="I354" s="37" t="s">
        <v>30</v>
      </c>
      <c r="J354" s="37">
        <v>8.0</v>
      </c>
      <c r="K354" s="37" t="s">
        <v>52</v>
      </c>
      <c r="L354" s="31"/>
      <c r="M354" s="31"/>
      <c r="N354" s="37"/>
      <c r="O354" s="37"/>
      <c r="P354" s="31"/>
      <c r="Q354" s="31" t="str">
        <f t="shared" si="1"/>
        <v/>
      </c>
      <c r="R354" s="31"/>
      <c r="S354" s="37"/>
      <c r="T354" s="37"/>
      <c r="U354" s="123"/>
    </row>
    <row r="355">
      <c r="A355" s="27">
        <v>353.0</v>
      </c>
      <c r="B355" s="27" t="s">
        <v>26</v>
      </c>
      <c r="C355" s="27" t="s">
        <v>27</v>
      </c>
      <c r="D355" s="27" t="s">
        <v>27</v>
      </c>
      <c r="E355" s="27" t="s">
        <v>28</v>
      </c>
      <c r="F355" s="27">
        <v>32.0</v>
      </c>
      <c r="G355" s="27" t="s">
        <v>29</v>
      </c>
      <c r="H355" s="27"/>
      <c r="I355" s="27" t="s">
        <v>30</v>
      </c>
      <c r="J355" s="27">
        <v>1.0</v>
      </c>
      <c r="K355" s="27" t="s">
        <v>31</v>
      </c>
      <c r="L355" s="29">
        <v>338.748</v>
      </c>
      <c r="M355" s="29">
        <v>80.096</v>
      </c>
      <c r="N355" s="27">
        <v>0.0</v>
      </c>
      <c r="O355" s="27">
        <v>140.0</v>
      </c>
      <c r="P355" s="31">
        <v>20734.71</v>
      </c>
      <c r="Q355" s="31" t="str">
        <f t="shared" si="1"/>
        <v/>
      </c>
      <c r="R355" s="32">
        <v>40841.0</v>
      </c>
      <c r="S355" s="33">
        <v>438.25142</v>
      </c>
      <c r="T355" s="27">
        <v>404.12082</v>
      </c>
      <c r="U355" s="123"/>
    </row>
    <row r="356">
      <c r="A356" s="27">
        <v>354.0</v>
      </c>
      <c r="B356" s="27" t="s">
        <v>26</v>
      </c>
      <c r="C356" s="27" t="s">
        <v>27</v>
      </c>
      <c r="D356" s="27" t="s">
        <v>27</v>
      </c>
      <c r="E356" s="27" t="s">
        <v>28</v>
      </c>
      <c r="F356" s="27">
        <v>32.0</v>
      </c>
      <c r="G356" s="27" t="s">
        <v>29</v>
      </c>
      <c r="H356" s="27"/>
      <c r="I356" s="27" t="s">
        <v>30</v>
      </c>
      <c r="J356" s="27">
        <v>1.0</v>
      </c>
      <c r="K356" s="27" t="s">
        <v>32</v>
      </c>
      <c r="L356" s="29">
        <v>425.157</v>
      </c>
      <c r="M356" s="29">
        <v>185.306</v>
      </c>
      <c r="N356" s="27">
        <v>0.0</v>
      </c>
      <c r="O356" s="27">
        <v>287.0</v>
      </c>
      <c r="P356" s="31">
        <v>4088.5</v>
      </c>
      <c r="Q356" s="31" t="str">
        <f t="shared" si="1"/>
        <v/>
      </c>
      <c r="R356" s="32">
        <v>29568.0</v>
      </c>
      <c r="S356" s="33">
        <v>426.24183</v>
      </c>
      <c r="T356" s="27">
        <v>407.10713</v>
      </c>
      <c r="U356" s="123"/>
    </row>
    <row r="357">
      <c r="A357" s="27">
        <v>355.0</v>
      </c>
      <c r="B357" s="27" t="s">
        <v>26</v>
      </c>
      <c r="C357" s="27" t="s">
        <v>27</v>
      </c>
      <c r="D357" s="27" t="s">
        <v>27</v>
      </c>
      <c r="E357" s="27" t="s">
        <v>28</v>
      </c>
      <c r="F357" s="27">
        <v>32.0</v>
      </c>
      <c r="G357" s="27" t="s">
        <v>29</v>
      </c>
      <c r="H357" s="27"/>
      <c r="I357" s="27" t="s">
        <v>30</v>
      </c>
      <c r="J357" s="27">
        <v>1.0</v>
      </c>
      <c r="K357" s="27" t="s">
        <v>33</v>
      </c>
      <c r="L357" s="29">
        <v>324.601</v>
      </c>
      <c r="M357" s="29">
        <v>109.597</v>
      </c>
      <c r="N357" s="27">
        <v>0.0</v>
      </c>
      <c r="O357" s="27">
        <v>161.0</v>
      </c>
      <c r="P357" s="31">
        <v>7015.46</v>
      </c>
      <c r="Q357" s="31" t="str">
        <f t="shared" si="1"/>
        <v/>
      </c>
      <c r="R357" s="32">
        <v>20919.0</v>
      </c>
      <c r="S357" s="33">
        <v>430.57153</v>
      </c>
      <c r="T357" s="27">
        <v>411.54913</v>
      </c>
      <c r="U357" s="123"/>
    </row>
    <row r="358">
      <c r="A358" s="27">
        <v>356.0</v>
      </c>
      <c r="B358" s="27" t="s">
        <v>26</v>
      </c>
      <c r="C358" s="27" t="s">
        <v>27</v>
      </c>
      <c r="D358" s="27" t="s">
        <v>27</v>
      </c>
      <c r="E358" s="27" t="s">
        <v>28</v>
      </c>
      <c r="F358" s="27">
        <v>32.0</v>
      </c>
      <c r="G358" s="27" t="s">
        <v>29</v>
      </c>
      <c r="H358" s="27"/>
      <c r="I358" s="27" t="s">
        <v>30</v>
      </c>
      <c r="J358" s="27">
        <v>1.0</v>
      </c>
      <c r="K358" s="27" t="s">
        <v>34</v>
      </c>
      <c r="L358" s="29">
        <v>233.948</v>
      </c>
      <c r="M358" s="29">
        <v>101.631</v>
      </c>
      <c r="N358" s="27">
        <v>0.0</v>
      </c>
      <c r="O358" s="27">
        <v>165.0</v>
      </c>
      <c r="P358" s="31">
        <v>14771.02</v>
      </c>
      <c r="Q358" s="31" t="str">
        <f t="shared" si="1"/>
        <v/>
      </c>
      <c r="R358" s="32">
        <v>30676.0</v>
      </c>
      <c r="S358" s="33">
        <v>439.21115</v>
      </c>
      <c r="T358" s="27">
        <v>413.02152</v>
      </c>
      <c r="U358" s="123"/>
    </row>
    <row r="359">
      <c r="A359" s="27">
        <v>357.0</v>
      </c>
      <c r="B359" s="27" t="s">
        <v>26</v>
      </c>
      <c r="C359" s="27" t="s">
        <v>27</v>
      </c>
      <c r="D359" s="27" t="s">
        <v>27</v>
      </c>
      <c r="E359" s="27" t="s">
        <v>28</v>
      </c>
      <c r="F359" s="27">
        <v>32.0</v>
      </c>
      <c r="G359" s="27" t="s">
        <v>29</v>
      </c>
      <c r="H359" s="27"/>
      <c r="I359" s="27" t="s">
        <v>30</v>
      </c>
      <c r="J359" s="27">
        <v>1.0</v>
      </c>
      <c r="K359" s="27" t="s">
        <v>35</v>
      </c>
      <c r="L359" s="29">
        <v>346.481</v>
      </c>
      <c r="M359" s="29">
        <v>100.605</v>
      </c>
      <c r="N359" s="27">
        <v>0.0</v>
      </c>
      <c r="O359" s="27">
        <v>174.0</v>
      </c>
      <c r="P359" s="31">
        <v>6705.639999999999</v>
      </c>
      <c r="Q359" s="31" t="str">
        <f t="shared" si="1"/>
        <v/>
      </c>
      <c r="R359" s="32">
        <v>23312.0</v>
      </c>
      <c r="S359" s="33">
        <v>435.87136</v>
      </c>
      <c r="T359" s="27">
        <v>416.48297</v>
      </c>
      <c r="U359" s="123"/>
    </row>
    <row r="360">
      <c r="A360" s="27">
        <v>358.0</v>
      </c>
      <c r="B360" s="27" t="s">
        <v>26</v>
      </c>
      <c r="C360" s="27" t="s">
        <v>27</v>
      </c>
      <c r="D360" s="27" t="s">
        <v>27</v>
      </c>
      <c r="E360" s="27" t="s">
        <v>28</v>
      </c>
      <c r="F360" s="27">
        <v>32.0</v>
      </c>
      <c r="G360" s="27" t="s">
        <v>29</v>
      </c>
      <c r="H360" s="27"/>
      <c r="I360" s="27" t="s">
        <v>30</v>
      </c>
      <c r="J360" s="27">
        <v>1.0</v>
      </c>
      <c r="K360" s="27" t="s">
        <v>36</v>
      </c>
      <c r="L360" s="29">
        <v>189.272</v>
      </c>
      <c r="M360" s="29">
        <v>45.535</v>
      </c>
      <c r="N360" s="27">
        <v>0.0</v>
      </c>
      <c r="O360" s="27">
        <v>44.0</v>
      </c>
      <c r="P360" s="31">
        <v>5736.5199999999995</v>
      </c>
      <c r="Q360" s="31" t="str">
        <f t="shared" si="1"/>
        <v/>
      </c>
      <c r="R360" s="32">
        <v>13456.0</v>
      </c>
      <c r="S360" s="33">
        <v>420.86921</v>
      </c>
      <c r="T360" s="27">
        <v>406.12057</v>
      </c>
      <c r="U360" s="123"/>
    </row>
    <row r="361">
      <c r="A361" s="27">
        <v>359.0</v>
      </c>
      <c r="B361" s="27" t="s">
        <v>26</v>
      </c>
      <c r="C361" s="27" t="s">
        <v>27</v>
      </c>
      <c r="D361" s="27" t="s">
        <v>27</v>
      </c>
      <c r="E361" s="27" t="s">
        <v>28</v>
      </c>
      <c r="F361" s="27">
        <v>32.0</v>
      </c>
      <c r="G361" s="27" t="s">
        <v>29</v>
      </c>
      <c r="H361" s="27"/>
      <c r="I361" s="27" t="s">
        <v>30</v>
      </c>
      <c r="J361" s="27">
        <v>1.0</v>
      </c>
      <c r="K361" s="27" t="s">
        <v>37</v>
      </c>
      <c r="L361" s="29">
        <v>504.773</v>
      </c>
      <c r="M361" s="29">
        <v>170.225</v>
      </c>
      <c r="N361" s="27">
        <v>0.0</v>
      </c>
      <c r="O361" s="27">
        <v>226.0</v>
      </c>
      <c r="P361" s="31">
        <v>13852.84</v>
      </c>
      <c r="Q361" s="31" t="str">
        <f t="shared" si="1"/>
        <v/>
      </c>
      <c r="R361" s="32">
        <v>38482.0</v>
      </c>
      <c r="S361" s="33">
        <v>439.28879</v>
      </c>
      <c r="T361" s="27">
        <v>409.91017</v>
      </c>
      <c r="U361" s="123"/>
    </row>
    <row r="362">
      <c r="A362" s="27">
        <v>360.0</v>
      </c>
      <c r="B362" s="27" t="s">
        <v>26</v>
      </c>
      <c r="C362" s="27" t="s">
        <v>27</v>
      </c>
      <c r="D362" s="27" t="s">
        <v>27</v>
      </c>
      <c r="E362" s="27" t="s">
        <v>28</v>
      </c>
      <c r="F362" s="27">
        <v>32.0</v>
      </c>
      <c r="G362" s="27" t="s">
        <v>29</v>
      </c>
      <c r="H362" s="27"/>
      <c r="I362" s="27" t="s">
        <v>30</v>
      </c>
      <c r="J362" s="27">
        <v>1.0</v>
      </c>
      <c r="K362" s="27" t="s">
        <v>38</v>
      </c>
      <c r="L362" s="29">
        <v>570.477</v>
      </c>
      <c r="M362" s="29">
        <v>139.197</v>
      </c>
      <c r="N362" s="27">
        <v>0.0</v>
      </c>
      <c r="O362" s="27">
        <v>240.0</v>
      </c>
      <c r="P362" s="31">
        <v>6537.07</v>
      </c>
      <c r="Q362" s="31" t="str">
        <f t="shared" si="1"/>
        <v/>
      </c>
      <c r="R362" s="32">
        <v>24652.0</v>
      </c>
      <c r="S362" s="33">
        <v>441.11867</v>
      </c>
      <c r="T362" s="27">
        <v>418.75802</v>
      </c>
      <c r="U362" s="123"/>
    </row>
    <row r="363">
      <c r="A363" s="27">
        <v>361.0</v>
      </c>
      <c r="B363" s="27" t="s">
        <v>26</v>
      </c>
      <c r="C363" s="27" t="s">
        <v>27</v>
      </c>
      <c r="D363" s="27" t="s">
        <v>27</v>
      </c>
      <c r="E363" s="27" t="s">
        <v>28</v>
      </c>
      <c r="F363" s="27">
        <v>32.0</v>
      </c>
      <c r="G363" s="27" t="s">
        <v>29</v>
      </c>
      <c r="H363" s="27"/>
      <c r="I363" s="27" t="s">
        <v>30</v>
      </c>
      <c r="J363" s="27">
        <v>1.0</v>
      </c>
      <c r="K363" s="27" t="s">
        <v>39</v>
      </c>
      <c r="L363" s="29">
        <v>297.596</v>
      </c>
      <c r="M363" s="29">
        <v>85.184</v>
      </c>
      <c r="N363" s="27">
        <v>0.0</v>
      </c>
      <c r="O363" s="27">
        <v>162.0</v>
      </c>
      <c r="P363" s="31">
        <v>30775.91</v>
      </c>
      <c r="Q363" s="31" t="str">
        <f t="shared" si="1"/>
        <v/>
      </c>
      <c r="R363" s="32">
        <v>45214.0</v>
      </c>
      <c r="S363" s="33">
        <v>457.32375</v>
      </c>
      <c r="T363" s="27">
        <v>413.90277</v>
      </c>
      <c r="U363" s="123"/>
    </row>
    <row r="364">
      <c r="A364" s="27">
        <v>362.0</v>
      </c>
      <c r="B364" s="27" t="s">
        <v>26</v>
      </c>
      <c r="C364" s="27" t="s">
        <v>27</v>
      </c>
      <c r="D364" s="27" t="s">
        <v>27</v>
      </c>
      <c r="E364" s="27" t="s">
        <v>28</v>
      </c>
      <c r="F364" s="27">
        <v>32.0</v>
      </c>
      <c r="G364" s="27" t="s">
        <v>29</v>
      </c>
      <c r="H364" s="27"/>
      <c r="I364" s="27" t="s">
        <v>30</v>
      </c>
      <c r="J364" s="27">
        <v>1.0</v>
      </c>
      <c r="K364" s="27" t="s">
        <v>40</v>
      </c>
      <c r="L364" s="29">
        <v>372.196</v>
      </c>
      <c r="M364" s="29">
        <v>138.497</v>
      </c>
      <c r="N364" s="27">
        <v>0.0</v>
      </c>
      <c r="O364" s="27">
        <v>282.0</v>
      </c>
      <c r="P364" s="31">
        <v>8739.25</v>
      </c>
      <c r="Q364" s="31" t="str">
        <f t="shared" si="1"/>
        <v/>
      </c>
      <c r="R364" s="32">
        <v>24474.0</v>
      </c>
      <c r="S364" s="33">
        <v>429.72145</v>
      </c>
      <c r="T364" s="27">
        <v>406.46519</v>
      </c>
      <c r="U364" s="123"/>
    </row>
    <row r="365">
      <c r="A365" s="27">
        <v>363.0</v>
      </c>
      <c r="B365" s="27" t="s">
        <v>26</v>
      </c>
      <c r="C365" s="27" t="s">
        <v>27</v>
      </c>
      <c r="D365" s="27" t="s">
        <v>27</v>
      </c>
      <c r="E365" s="27" t="s">
        <v>28</v>
      </c>
      <c r="F365" s="27">
        <v>32.0</v>
      </c>
      <c r="G365" s="27" t="s">
        <v>29</v>
      </c>
      <c r="H365" s="27"/>
      <c r="I365" s="27" t="s">
        <v>30</v>
      </c>
      <c r="J365" s="27">
        <v>1.0</v>
      </c>
      <c r="K365" s="27" t="s">
        <v>41</v>
      </c>
      <c r="L365" s="29"/>
      <c r="M365" s="29"/>
      <c r="N365" s="27"/>
      <c r="O365" s="27"/>
      <c r="P365" s="31"/>
      <c r="Q365" s="31" t="str">
        <f t="shared" si="1"/>
        <v/>
      </c>
      <c r="R365" s="32"/>
      <c r="S365" s="33"/>
      <c r="T365" s="33"/>
      <c r="U365" s="123"/>
    </row>
    <row r="366">
      <c r="A366" s="27">
        <v>364.0</v>
      </c>
      <c r="B366" s="27" t="s">
        <v>26</v>
      </c>
      <c r="C366" s="27" t="s">
        <v>27</v>
      </c>
      <c r="D366" s="27" t="s">
        <v>27</v>
      </c>
      <c r="E366" s="27" t="s">
        <v>28</v>
      </c>
      <c r="F366" s="27">
        <v>32.0</v>
      </c>
      <c r="G366" s="27" t="s">
        <v>29</v>
      </c>
      <c r="H366" s="27"/>
      <c r="I366" s="27" t="s">
        <v>30</v>
      </c>
      <c r="J366" s="27">
        <v>1.0</v>
      </c>
      <c r="K366" s="27" t="s">
        <v>42</v>
      </c>
      <c r="L366" s="29">
        <v>261.469</v>
      </c>
      <c r="M366" s="29">
        <v>61.663</v>
      </c>
      <c r="N366" s="27">
        <v>0.0</v>
      </c>
      <c r="O366" s="27">
        <v>114.0</v>
      </c>
      <c r="P366" s="31">
        <v>16877.18</v>
      </c>
      <c r="Q366" s="31" t="str">
        <f t="shared" si="1"/>
        <v/>
      </c>
      <c r="R366" s="32">
        <v>28578.0</v>
      </c>
      <c r="S366" s="33">
        <v>434.47535</v>
      </c>
      <c r="T366" s="27">
        <v>406.64289</v>
      </c>
      <c r="U366" s="123"/>
    </row>
    <row r="367">
      <c r="A367" s="27">
        <v>365.0</v>
      </c>
      <c r="B367" s="27" t="s">
        <v>26</v>
      </c>
      <c r="C367" s="27" t="s">
        <v>27</v>
      </c>
      <c r="D367" s="27" t="s">
        <v>27</v>
      </c>
      <c r="E367" s="27" t="s">
        <v>28</v>
      </c>
      <c r="F367" s="27">
        <v>32.0</v>
      </c>
      <c r="G367" s="27" t="s">
        <v>29</v>
      </c>
      <c r="H367" s="27"/>
      <c r="I367" s="27" t="s">
        <v>30</v>
      </c>
      <c r="J367" s="27">
        <v>1.0</v>
      </c>
      <c r="K367" s="27" t="s">
        <v>43</v>
      </c>
      <c r="L367" s="29">
        <v>108.766</v>
      </c>
      <c r="M367" s="29">
        <v>40.447</v>
      </c>
      <c r="N367" s="27">
        <v>0.0</v>
      </c>
      <c r="O367" s="27">
        <v>71.0</v>
      </c>
      <c r="P367" s="31">
        <v>76993.98999999999</v>
      </c>
      <c r="Q367" s="31" t="str">
        <f t="shared" si="1"/>
        <v/>
      </c>
      <c r="R367" s="32">
        <v>86480.0</v>
      </c>
      <c r="S367" s="33">
        <v>494.80511</v>
      </c>
      <c r="T367" s="27">
        <v>408.57852</v>
      </c>
      <c r="U367" s="123"/>
    </row>
    <row r="368">
      <c r="A368" s="27">
        <v>366.0</v>
      </c>
      <c r="B368" s="27" t="s">
        <v>26</v>
      </c>
      <c r="C368" s="27" t="s">
        <v>27</v>
      </c>
      <c r="D368" s="27" t="s">
        <v>27</v>
      </c>
      <c r="E368" s="27" t="s">
        <v>28</v>
      </c>
      <c r="F368" s="27">
        <v>32.0</v>
      </c>
      <c r="G368" s="27" t="s">
        <v>29</v>
      </c>
      <c r="H368" s="27"/>
      <c r="I368" s="27" t="s">
        <v>30</v>
      </c>
      <c r="J368" s="27">
        <v>1.0</v>
      </c>
      <c r="K368" s="27" t="s">
        <v>44</v>
      </c>
      <c r="L368" s="29">
        <v>308.415</v>
      </c>
      <c r="M368" s="29">
        <v>74.336</v>
      </c>
      <c r="N368" s="27">
        <v>0.0</v>
      </c>
      <c r="O368" s="27">
        <v>72.0</v>
      </c>
      <c r="P368" s="31">
        <v>4476.17</v>
      </c>
      <c r="Q368" s="31" t="str">
        <f t="shared" si="1"/>
        <v/>
      </c>
      <c r="R368" s="32">
        <v>86480.0</v>
      </c>
      <c r="S368" s="33">
        <v>425.9692</v>
      </c>
      <c r="T368" s="27">
        <v>410.69115</v>
      </c>
      <c r="U368" s="123"/>
    </row>
    <row r="369">
      <c r="A369" s="27">
        <v>367.0</v>
      </c>
      <c r="B369" s="27" t="s">
        <v>26</v>
      </c>
      <c r="C369" s="27" t="s">
        <v>27</v>
      </c>
      <c r="D369" s="27" t="s">
        <v>27</v>
      </c>
      <c r="E369" s="27" t="s">
        <v>28</v>
      </c>
      <c r="F369" s="27">
        <v>32.0</v>
      </c>
      <c r="G369" s="27" t="s">
        <v>29</v>
      </c>
      <c r="H369" s="27"/>
      <c r="I369" s="27" t="s">
        <v>30</v>
      </c>
      <c r="J369" s="27">
        <v>1.0</v>
      </c>
      <c r="K369" s="27" t="s">
        <v>45</v>
      </c>
      <c r="L369" s="29">
        <v>212.384</v>
      </c>
      <c r="M369" s="29">
        <v>55.84</v>
      </c>
      <c r="N369" s="27">
        <v>0.0</v>
      </c>
      <c r="O369" s="27">
        <v>102.0</v>
      </c>
      <c r="P369" s="31">
        <v>4702.99</v>
      </c>
      <c r="Q369" s="31" t="str">
        <f t="shared" si="1"/>
        <v/>
      </c>
      <c r="R369" s="32">
        <v>12837.0</v>
      </c>
      <c r="S369" s="33">
        <v>427.07283</v>
      </c>
      <c r="T369" s="27">
        <v>412.12433</v>
      </c>
      <c r="U369" s="123"/>
    </row>
    <row r="370">
      <c r="A370" s="27">
        <v>368.0</v>
      </c>
      <c r="B370" s="27" t="s">
        <v>26</v>
      </c>
      <c r="C370" s="27" t="s">
        <v>27</v>
      </c>
      <c r="D370" s="27" t="s">
        <v>27</v>
      </c>
      <c r="E370" s="27" t="s">
        <v>28</v>
      </c>
      <c r="F370" s="27">
        <v>32.0</v>
      </c>
      <c r="G370" s="27" t="s">
        <v>29</v>
      </c>
      <c r="H370" s="27"/>
      <c r="I370" s="27" t="s">
        <v>30</v>
      </c>
      <c r="J370" s="27">
        <v>1.0</v>
      </c>
      <c r="K370" s="27" t="s">
        <v>46</v>
      </c>
      <c r="L370" s="29">
        <v>406.457</v>
      </c>
      <c r="M370" s="29">
        <v>159.196</v>
      </c>
      <c r="N370" s="27">
        <v>0.0</v>
      </c>
      <c r="O370" s="27">
        <v>325.0</v>
      </c>
      <c r="P370" s="31">
        <v>24912.24</v>
      </c>
      <c r="Q370" s="31" t="str">
        <f t="shared" si="1"/>
        <v/>
      </c>
      <c r="R370" s="32">
        <v>44653.0</v>
      </c>
      <c r="S370" s="33">
        <v>479.90794</v>
      </c>
      <c r="T370" s="33">
        <v>439.59515</v>
      </c>
      <c r="U370" s="123"/>
    </row>
    <row r="371">
      <c r="A371" s="27">
        <v>369.0</v>
      </c>
      <c r="B371" s="27" t="s">
        <v>26</v>
      </c>
      <c r="C371" s="27" t="s">
        <v>27</v>
      </c>
      <c r="D371" s="27" t="s">
        <v>27</v>
      </c>
      <c r="E371" s="27" t="s">
        <v>28</v>
      </c>
      <c r="F371" s="27">
        <v>32.0</v>
      </c>
      <c r="G371" s="27" t="s">
        <v>29</v>
      </c>
      <c r="H371" s="27"/>
      <c r="I371" s="27" t="s">
        <v>30</v>
      </c>
      <c r="J371" s="27">
        <v>1.0</v>
      </c>
      <c r="K371" s="27" t="s">
        <v>47</v>
      </c>
      <c r="L371" s="29">
        <v>256.734</v>
      </c>
      <c r="M371" s="29">
        <v>40.319</v>
      </c>
      <c r="N371" s="27">
        <v>0.0</v>
      </c>
      <c r="O371" s="27">
        <v>41.0</v>
      </c>
      <c r="P371" s="31">
        <v>11472.93</v>
      </c>
      <c r="Q371" s="31" t="str">
        <f t="shared" si="1"/>
        <v/>
      </c>
      <c r="R371" s="32">
        <v>23585.0</v>
      </c>
      <c r="S371" s="33">
        <v>425.39446</v>
      </c>
      <c r="T371" s="27">
        <v>403.74023</v>
      </c>
      <c r="U371" s="123"/>
    </row>
    <row r="372">
      <c r="A372" s="27">
        <v>370.0</v>
      </c>
      <c r="B372" s="27" t="s">
        <v>26</v>
      </c>
      <c r="C372" s="27" t="s">
        <v>27</v>
      </c>
      <c r="D372" s="27" t="s">
        <v>27</v>
      </c>
      <c r="E372" s="27" t="s">
        <v>28</v>
      </c>
      <c r="F372" s="27">
        <v>32.0</v>
      </c>
      <c r="G372" s="27" t="s">
        <v>29</v>
      </c>
      <c r="H372" s="27"/>
      <c r="I372" s="27" t="s">
        <v>30</v>
      </c>
      <c r="J372" s="27">
        <v>1.0</v>
      </c>
      <c r="K372" s="27" t="s">
        <v>48</v>
      </c>
      <c r="L372" s="29">
        <v>307.264</v>
      </c>
      <c r="M372" s="29">
        <v>113.952</v>
      </c>
      <c r="N372" s="27">
        <v>0.0</v>
      </c>
      <c r="O372" s="27">
        <v>193.0</v>
      </c>
      <c r="P372" s="31">
        <v>13556.52</v>
      </c>
      <c r="Q372" s="31" t="str">
        <f t="shared" si="1"/>
        <v/>
      </c>
      <c r="R372" s="32">
        <v>36215.0</v>
      </c>
      <c r="S372" s="33">
        <v>418.84508</v>
      </c>
      <c r="T372" s="27">
        <v>392.71045</v>
      </c>
      <c r="U372" s="123"/>
    </row>
    <row r="373">
      <c r="A373" s="27">
        <v>371.0</v>
      </c>
      <c r="B373" s="27" t="s">
        <v>26</v>
      </c>
      <c r="C373" s="27" t="s">
        <v>27</v>
      </c>
      <c r="D373" s="27" t="s">
        <v>27</v>
      </c>
      <c r="E373" s="27" t="s">
        <v>28</v>
      </c>
      <c r="F373" s="27">
        <v>32.0</v>
      </c>
      <c r="G373" s="27" t="s">
        <v>29</v>
      </c>
      <c r="H373" s="27"/>
      <c r="I373" s="27" t="s">
        <v>30</v>
      </c>
      <c r="J373" s="27">
        <v>1.0</v>
      </c>
      <c r="K373" s="27" t="s">
        <v>49</v>
      </c>
      <c r="L373" s="29">
        <v>595.073</v>
      </c>
      <c r="M373" s="29">
        <v>185.888</v>
      </c>
      <c r="N373" s="27">
        <v>0.0</v>
      </c>
      <c r="O373" s="27">
        <v>169.0</v>
      </c>
      <c r="P373" s="31">
        <v>36974.62</v>
      </c>
      <c r="Q373" s="31" t="str">
        <f t="shared" si="1"/>
        <v/>
      </c>
      <c r="R373" s="32">
        <v>54405.0</v>
      </c>
      <c r="S373" s="33">
        <v>487.04395</v>
      </c>
      <c r="T373" s="27">
        <v>434.59443</v>
      </c>
      <c r="U373" s="123"/>
    </row>
    <row r="374">
      <c r="A374" s="27">
        <v>372.0</v>
      </c>
      <c r="B374" s="27" t="s">
        <v>26</v>
      </c>
      <c r="C374" s="27" t="s">
        <v>27</v>
      </c>
      <c r="D374" s="27" t="s">
        <v>27</v>
      </c>
      <c r="E374" s="27" t="s">
        <v>28</v>
      </c>
      <c r="F374" s="27">
        <v>32.0</v>
      </c>
      <c r="G374" s="27" t="s">
        <v>29</v>
      </c>
      <c r="H374" s="27"/>
      <c r="I374" s="27" t="s">
        <v>30</v>
      </c>
      <c r="J374" s="27">
        <v>1.0</v>
      </c>
      <c r="K374" s="27" t="s">
        <v>50</v>
      </c>
      <c r="L374" s="29">
        <v>434.334</v>
      </c>
      <c r="M374" s="29">
        <v>154.56</v>
      </c>
      <c r="N374" s="27">
        <v>0.0</v>
      </c>
      <c r="O374" s="27">
        <v>251.0</v>
      </c>
      <c r="P374" s="31">
        <v>9698.779999999999</v>
      </c>
      <c r="Q374" s="31" t="str">
        <f t="shared" si="1"/>
        <v/>
      </c>
      <c r="R374" s="32">
        <v>28130.0</v>
      </c>
      <c r="S374" s="33">
        <v>438.06257</v>
      </c>
      <c r="T374" s="27">
        <v>413.96167</v>
      </c>
      <c r="U374" s="123"/>
    </row>
    <row r="375">
      <c r="A375" s="27">
        <v>373.0</v>
      </c>
      <c r="B375" s="27" t="s">
        <v>26</v>
      </c>
      <c r="C375" s="27" t="s">
        <v>27</v>
      </c>
      <c r="D375" s="27" t="s">
        <v>27</v>
      </c>
      <c r="E375" s="27" t="s">
        <v>28</v>
      </c>
      <c r="F375" s="27">
        <v>32.0</v>
      </c>
      <c r="G375" s="27" t="s">
        <v>29</v>
      </c>
      <c r="H375" s="27"/>
      <c r="I375" s="27" t="s">
        <v>30</v>
      </c>
      <c r="J375" s="27">
        <v>1.0</v>
      </c>
      <c r="K375" s="27" t="s">
        <v>51</v>
      </c>
      <c r="L375" s="29">
        <v>1461.082</v>
      </c>
      <c r="M375" s="29">
        <v>851.738</v>
      </c>
      <c r="N375" s="27">
        <v>500.0</v>
      </c>
      <c r="O375" s="27">
        <v>1561.0</v>
      </c>
      <c r="P375" s="31">
        <v>1124220.5939999998</v>
      </c>
      <c r="Q375" s="31" t="str">
        <f t="shared" si="1"/>
        <v/>
      </c>
      <c r="R375" s="32">
        <v>1122868.0</v>
      </c>
      <c r="S375" s="33">
        <v>1594.922839</v>
      </c>
      <c r="T375" s="27">
        <v>428.7962</v>
      </c>
      <c r="U375" s="123"/>
    </row>
    <row r="376">
      <c r="A376" s="27">
        <v>374.0</v>
      </c>
      <c r="B376" s="27" t="s">
        <v>26</v>
      </c>
      <c r="C376" s="27" t="s">
        <v>27</v>
      </c>
      <c r="D376" s="27" t="s">
        <v>27</v>
      </c>
      <c r="E376" s="27" t="s">
        <v>28</v>
      </c>
      <c r="F376" s="27">
        <v>32.0</v>
      </c>
      <c r="G376" s="27" t="s">
        <v>29</v>
      </c>
      <c r="H376" s="27"/>
      <c r="I376" s="27" t="s">
        <v>30</v>
      </c>
      <c r="J376" s="27">
        <v>1.0</v>
      </c>
      <c r="K376" s="27" t="s">
        <v>52</v>
      </c>
      <c r="L376" s="31"/>
      <c r="M376" s="31"/>
      <c r="N376" s="37"/>
      <c r="O376" s="37"/>
      <c r="P376" s="31"/>
      <c r="Q376" s="31" t="str">
        <f t="shared" si="1"/>
        <v/>
      </c>
      <c r="R376" s="32"/>
      <c r="S376" s="33"/>
      <c r="T376" s="33"/>
      <c r="U376" s="123"/>
    </row>
    <row r="377">
      <c r="A377" s="27">
        <v>375.0</v>
      </c>
      <c r="B377" s="27" t="s">
        <v>26</v>
      </c>
      <c r="C377" s="27" t="s">
        <v>27</v>
      </c>
      <c r="D377" s="27" t="s">
        <v>27</v>
      </c>
      <c r="E377" s="27" t="s">
        <v>28</v>
      </c>
      <c r="F377" s="27">
        <v>32.0</v>
      </c>
      <c r="G377" s="27" t="s">
        <v>29</v>
      </c>
      <c r="H377" s="27"/>
      <c r="I377" s="27" t="s">
        <v>30</v>
      </c>
      <c r="J377" s="27">
        <v>2.0</v>
      </c>
      <c r="K377" s="27" t="s">
        <v>31</v>
      </c>
      <c r="L377" s="29">
        <v>339.07</v>
      </c>
      <c r="M377" s="29">
        <v>80.351</v>
      </c>
      <c r="N377" s="27">
        <v>0.0</v>
      </c>
      <c r="O377" s="27">
        <v>140.0</v>
      </c>
      <c r="P377" s="31">
        <v>39568.29</v>
      </c>
      <c r="Q377" s="31" t="str">
        <f t="shared" si="1"/>
        <v/>
      </c>
      <c r="R377" s="32">
        <v>64712.0</v>
      </c>
      <c r="S377" s="33">
        <v>488.08435</v>
      </c>
      <c r="T377" s="27">
        <v>434.16476</v>
      </c>
      <c r="U377" s="123"/>
    </row>
    <row r="378">
      <c r="A378" s="27">
        <v>376.0</v>
      </c>
      <c r="B378" s="27" t="s">
        <v>26</v>
      </c>
      <c r="C378" s="27" t="s">
        <v>27</v>
      </c>
      <c r="D378" s="27" t="s">
        <v>27</v>
      </c>
      <c r="E378" s="27" t="s">
        <v>28</v>
      </c>
      <c r="F378" s="27">
        <v>32.0</v>
      </c>
      <c r="G378" s="27" t="s">
        <v>29</v>
      </c>
      <c r="H378" s="27"/>
      <c r="I378" s="27" t="s">
        <v>30</v>
      </c>
      <c r="J378" s="27">
        <v>2.0</v>
      </c>
      <c r="K378" s="27" t="s">
        <v>32</v>
      </c>
      <c r="L378" s="29">
        <v>428.988</v>
      </c>
      <c r="M378" s="29">
        <v>195.452</v>
      </c>
      <c r="N378" s="27">
        <v>0.0</v>
      </c>
      <c r="O378" s="27">
        <v>301.0</v>
      </c>
      <c r="P378" s="31">
        <v>7309.03</v>
      </c>
      <c r="Q378" s="31" t="str">
        <f t="shared" si="1"/>
        <v/>
      </c>
      <c r="R378" s="32">
        <v>37752.0</v>
      </c>
      <c r="S378" s="33">
        <v>444.24154</v>
      </c>
      <c r="T378" s="27">
        <v>421.42747</v>
      </c>
      <c r="U378" s="123"/>
    </row>
    <row r="379">
      <c r="A379" s="27">
        <v>377.0</v>
      </c>
      <c r="B379" s="27" t="s">
        <v>26</v>
      </c>
      <c r="C379" s="27" t="s">
        <v>27</v>
      </c>
      <c r="D379" s="27" t="s">
        <v>27</v>
      </c>
      <c r="E379" s="27" t="s">
        <v>28</v>
      </c>
      <c r="F379" s="27">
        <v>32.0</v>
      </c>
      <c r="G379" s="27" t="s">
        <v>29</v>
      </c>
      <c r="H379" s="27"/>
      <c r="I379" s="27" t="s">
        <v>30</v>
      </c>
      <c r="J379" s="27">
        <v>2.0</v>
      </c>
      <c r="K379" s="27" t="s">
        <v>33</v>
      </c>
      <c r="L379" s="29">
        <v>327.005</v>
      </c>
      <c r="M379" s="29">
        <v>110.784</v>
      </c>
      <c r="N379" s="27">
        <v>0.0</v>
      </c>
      <c r="O379" s="27">
        <v>163.0</v>
      </c>
      <c r="P379" s="31">
        <v>13049.23</v>
      </c>
      <c r="Q379" s="31" t="str">
        <f t="shared" si="1"/>
        <v/>
      </c>
      <c r="R379" s="32">
        <v>29103.0</v>
      </c>
      <c r="S379" s="33">
        <v>460.22813</v>
      </c>
      <c r="T379" s="27">
        <v>434.45806</v>
      </c>
      <c r="U379" s="123"/>
    </row>
    <row r="380">
      <c r="A380" s="27">
        <v>378.0</v>
      </c>
      <c r="B380" s="27" t="s">
        <v>26</v>
      </c>
      <c r="C380" s="27" t="s">
        <v>27</v>
      </c>
      <c r="D380" s="27" t="s">
        <v>27</v>
      </c>
      <c r="E380" s="27" t="s">
        <v>28</v>
      </c>
      <c r="F380" s="27">
        <v>32.0</v>
      </c>
      <c r="G380" s="27" t="s">
        <v>29</v>
      </c>
      <c r="H380" s="27"/>
      <c r="I380" s="27" t="s">
        <v>30</v>
      </c>
      <c r="J380" s="27">
        <v>2.0</v>
      </c>
      <c r="K380" s="27" t="s">
        <v>34</v>
      </c>
      <c r="L380" s="29">
        <v>234.301</v>
      </c>
      <c r="M380" s="29">
        <v>102.911</v>
      </c>
      <c r="N380" s="27">
        <v>0.0</v>
      </c>
      <c r="O380" s="27">
        <v>165.0</v>
      </c>
      <c r="P380" s="31">
        <v>29434.34</v>
      </c>
      <c r="Q380" s="31" t="str">
        <f t="shared" si="1"/>
        <v/>
      </c>
      <c r="R380" s="32">
        <v>44841.0</v>
      </c>
      <c r="S380" s="33">
        <v>479.50473</v>
      </c>
      <c r="T380" s="27">
        <v>438.55085</v>
      </c>
      <c r="U380" s="123"/>
    </row>
    <row r="381">
      <c r="A381" s="27">
        <v>379.0</v>
      </c>
      <c r="B381" s="27" t="s">
        <v>26</v>
      </c>
      <c r="C381" s="27" t="s">
        <v>27</v>
      </c>
      <c r="D381" s="27" t="s">
        <v>27</v>
      </c>
      <c r="E381" s="27" t="s">
        <v>28</v>
      </c>
      <c r="F381" s="27">
        <v>32.0</v>
      </c>
      <c r="G381" s="27" t="s">
        <v>29</v>
      </c>
      <c r="H381" s="27"/>
      <c r="I381" s="27" t="s">
        <v>30</v>
      </c>
      <c r="J381" s="27">
        <v>2.0</v>
      </c>
      <c r="K381" s="27" t="s">
        <v>35</v>
      </c>
      <c r="L381" s="29">
        <v>337.663</v>
      </c>
      <c r="M381" s="29">
        <v>97.055</v>
      </c>
      <c r="N381" s="27">
        <v>0.0</v>
      </c>
      <c r="O381" s="27">
        <v>167.0</v>
      </c>
      <c r="P381" s="31">
        <v>13417.05</v>
      </c>
      <c r="Q381" s="31" t="str">
        <f t="shared" si="1"/>
        <v/>
      </c>
      <c r="R381" s="32">
        <v>30845.0</v>
      </c>
      <c r="S381" s="33">
        <v>433.92313</v>
      </c>
      <c r="T381" s="27">
        <v>408.08268</v>
      </c>
      <c r="U381" s="123"/>
    </row>
    <row r="382">
      <c r="A382" s="27">
        <v>380.0</v>
      </c>
      <c r="B382" s="27" t="s">
        <v>26</v>
      </c>
      <c r="C382" s="27" t="s">
        <v>27</v>
      </c>
      <c r="D382" s="27" t="s">
        <v>27</v>
      </c>
      <c r="E382" s="27" t="s">
        <v>28</v>
      </c>
      <c r="F382" s="27">
        <v>32.0</v>
      </c>
      <c r="G382" s="27" t="s">
        <v>29</v>
      </c>
      <c r="H382" s="27"/>
      <c r="I382" s="27" t="s">
        <v>30</v>
      </c>
      <c r="J382" s="27">
        <v>2.0</v>
      </c>
      <c r="K382" s="27" t="s">
        <v>36</v>
      </c>
      <c r="L382" s="29">
        <v>187.903</v>
      </c>
      <c r="M382" s="29">
        <v>44.192</v>
      </c>
      <c r="N382" s="27">
        <v>0.0</v>
      </c>
      <c r="O382" s="27">
        <v>44.0</v>
      </c>
      <c r="P382" s="31">
        <v>11245.09</v>
      </c>
      <c r="Q382" s="31" t="str">
        <f t="shared" si="1"/>
        <v/>
      </c>
      <c r="R382" s="32">
        <v>20599.0</v>
      </c>
      <c r="S382" s="33">
        <v>429.56143</v>
      </c>
      <c r="T382" s="27">
        <v>409.04651</v>
      </c>
      <c r="U382" s="123"/>
    </row>
    <row r="383">
      <c r="A383" s="27">
        <v>381.0</v>
      </c>
      <c r="B383" s="27" t="s">
        <v>26</v>
      </c>
      <c r="C383" s="27" t="s">
        <v>27</v>
      </c>
      <c r="D383" s="27" t="s">
        <v>27</v>
      </c>
      <c r="E383" s="27" t="s">
        <v>28</v>
      </c>
      <c r="F383" s="27">
        <v>32.0</v>
      </c>
      <c r="G383" s="27" t="s">
        <v>29</v>
      </c>
      <c r="H383" s="27"/>
      <c r="I383" s="27" t="s">
        <v>30</v>
      </c>
      <c r="J383" s="27">
        <v>2.0</v>
      </c>
      <c r="K383" s="27" t="s">
        <v>37</v>
      </c>
      <c r="L383" s="29">
        <v>505.92</v>
      </c>
      <c r="M383" s="29">
        <v>170.049</v>
      </c>
      <c r="N383" s="27">
        <v>0.0</v>
      </c>
      <c r="O383" s="27">
        <v>266.0</v>
      </c>
      <c r="P383" s="31">
        <v>26570.05</v>
      </c>
      <c r="Q383" s="31" t="str">
        <f t="shared" si="1"/>
        <v/>
      </c>
      <c r="R383" s="32">
        <v>47437.0</v>
      </c>
      <c r="S383" s="33">
        <v>452.56365</v>
      </c>
      <c r="T383" s="27">
        <v>410.52129</v>
      </c>
      <c r="U383" s="123"/>
    </row>
    <row r="384">
      <c r="A384" s="27">
        <v>382.0</v>
      </c>
      <c r="B384" s="27" t="s">
        <v>26</v>
      </c>
      <c r="C384" s="27" t="s">
        <v>27</v>
      </c>
      <c r="D384" s="27" t="s">
        <v>27</v>
      </c>
      <c r="E384" s="27" t="s">
        <v>28</v>
      </c>
      <c r="F384" s="27">
        <v>32.0</v>
      </c>
      <c r="G384" s="27" t="s">
        <v>29</v>
      </c>
      <c r="H384" s="27"/>
      <c r="I384" s="27" t="s">
        <v>30</v>
      </c>
      <c r="J384" s="27">
        <v>2.0</v>
      </c>
      <c r="K384" s="27" t="s">
        <v>38</v>
      </c>
      <c r="L384" s="29">
        <v>573.057</v>
      </c>
      <c r="M384" s="29">
        <v>137.888</v>
      </c>
      <c r="N384" s="27">
        <v>0.0</v>
      </c>
      <c r="O384" s="27">
        <v>238.0</v>
      </c>
      <c r="P384" s="31">
        <v>13256.589999999998</v>
      </c>
      <c r="Q384" s="31" t="str">
        <f t="shared" si="1"/>
        <v/>
      </c>
      <c r="R384" s="32">
        <v>34783.0</v>
      </c>
      <c r="S384" s="33">
        <v>436.30867</v>
      </c>
      <c r="T384" s="27">
        <v>407.2067</v>
      </c>
      <c r="U384" s="123"/>
    </row>
    <row r="385">
      <c r="A385" s="27">
        <v>383.0</v>
      </c>
      <c r="B385" s="27" t="s">
        <v>26</v>
      </c>
      <c r="C385" s="27" t="s">
        <v>27</v>
      </c>
      <c r="D385" s="27" t="s">
        <v>27</v>
      </c>
      <c r="E385" s="27" t="s">
        <v>28</v>
      </c>
      <c r="F385" s="27">
        <v>32.0</v>
      </c>
      <c r="G385" s="27" t="s">
        <v>29</v>
      </c>
      <c r="H385" s="27"/>
      <c r="I385" s="27" t="s">
        <v>30</v>
      </c>
      <c r="J385" s="27">
        <v>2.0</v>
      </c>
      <c r="K385" s="27" t="s">
        <v>39</v>
      </c>
      <c r="L385" s="29">
        <v>296.924</v>
      </c>
      <c r="M385" s="29">
        <v>94.366</v>
      </c>
      <c r="N385" s="27">
        <v>0.0</v>
      </c>
      <c r="O385" s="27">
        <v>162.0</v>
      </c>
      <c r="P385" s="31">
        <v>68481.68</v>
      </c>
      <c r="Q385" s="31" t="str">
        <f t="shared" si="1"/>
        <v/>
      </c>
      <c r="R385" s="32">
        <v>82162.0</v>
      </c>
      <c r="S385" s="33">
        <v>485.73337</v>
      </c>
      <c r="T385" s="27">
        <v>405.01895</v>
      </c>
      <c r="U385" s="123"/>
    </row>
    <row r="386">
      <c r="A386" s="27">
        <v>384.0</v>
      </c>
      <c r="B386" s="27" t="s">
        <v>26</v>
      </c>
      <c r="C386" s="27" t="s">
        <v>27</v>
      </c>
      <c r="D386" s="27" t="s">
        <v>27</v>
      </c>
      <c r="E386" s="27" t="s">
        <v>28</v>
      </c>
      <c r="F386" s="27">
        <v>32.0</v>
      </c>
      <c r="G386" s="27" t="s">
        <v>29</v>
      </c>
      <c r="H386" s="27"/>
      <c r="I386" s="27" t="s">
        <v>30</v>
      </c>
      <c r="J386" s="27">
        <v>2.0</v>
      </c>
      <c r="K386" s="27" t="s">
        <v>40</v>
      </c>
      <c r="L386" s="29">
        <v>371.87</v>
      </c>
      <c r="M386" s="29">
        <v>139.39</v>
      </c>
      <c r="N386" s="27">
        <v>0.0</v>
      </c>
      <c r="O386" s="27">
        <v>279.0</v>
      </c>
      <c r="P386" s="31">
        <v>20592.420000000002</v>
      </c>
      <c r="Q386" s="31" t="str">
        <f t="shared" si="1"/>
        <v/>
      </c>
      <c r="R386" s="32">
        <v>34495.0</v>
      </c>
      <c r="S386" s="33">
        <v>437.56197</v>
      </c>
      <c r="T386" s="27">
        <v>402.6487</v>
      </c>
      <c r="U386" s="123"/>
    </row>
    <row r="387">
      <c r="A387" s="27">
        <v>385.0</v>
      </c>
      <c r="B387" s="27" t="s">
        <v>26</v>
      </c>
      <c r="C387" s="27" t="s">
        <v>27</v>
      </c>
      <c r="D387" s="27" t="s">
        <v>27</v>
      </c>
      <c r="E387" s="27" t="s">
        <v>28</v>
      </c>
      <c r="F387" s="27">
        <v>32.0</v>
      </c>
      <c r="G387" s="27" t="s">
        <v>29</v>
      </c>
      <c r="H387" s="27"/>
      <c r="I387" s="27" t="s">
        <v>30</v>
      </c>
      <c r="J387" s="27">
        <v>2.0</v>
      </c>
      <c r="K387" s="27" t="s">
        <v>41</v>
      </c>
      <c r="L387" s="29"/>
      <c r="M387" s="29"/>
      <c r="N387" s="27"/>
      <c r="O387" s="27"/>
      <c r="P387" s="31"/>
      <c r="Q387" s="31" t="str">
        <f t="shared" si="1"/>
        <v/>
      </c>
      <c r="R387" s="32"/>
      <c r="S387" s="33"/>
      <c r="T387" s="33"/>
      <c r="U387" s="123"/>
    </row>
    <row r="388">
      <c r="A388" s="27">
        <v>386.0</v>
      </c>
      <c r="B388" s="27" t="s">
        <v>26</v>
      </c>
      <c r="C388" s="27" t="s">
        <v>27</v>
      </c>
      <c r="D388" s="27" t="s">
        <v>27</v>
      </c>
      <c r="E388" s="27" t="s">
        <v>28</v>
      </c>
      <c r="F388" s="27">
        <v>32.0</v>
      </c>
      <c r="G388" s="27" t="s">
        <v>29</v>
      </c>
      <c r="H388" s="27"/>
      <c r="I388" s="27" t="s">
        <v>30</v>
      </c>
      <c r="J388" s="27">
        <v>2.0</v>
      </c>
      <c r="K388" s="27" t="s">
        <v>42</v>
      </c>
      <c r="L388" s="29">
        <v>261.726</v>
      </c>
      <c r="M388" s="29">
        <v>62.911</v>
      </c>
      <c r="N388" s="27">
        <v>0.0</v>
      </c>
      <c r="O388" s="27">
        <v>114.0</v>
      </c>
      <c r="P388" s="31">
        <v>33414.11</v>
      </c>
      <c r="Q388" s="31" t="str">
        <f t="shared" si="1"/>
        <v/>
      </c>
      <c r="R388" s="32">
        <v>44862.0</v>
      </c>
      <c r="S388" s="33">
        <v>468.73504</v>
      </c>
      <c r="T388" s="27">
        <v>424.33615</v>
      </c>
      <c r="U388" s="123"/>
    </row>
    <row r="389">
      <c r="A389" s="27">
        <v>387.0</v>
      </c>
      <c r="B389" s="27" t="s">
        <v>26</v>
      </c>
      <c r="C389" s="27" t="s">
        <v>27</v>
      </c>
      <c r="D389" s="27" t="s">
        <v>27</v>
      </c>
      <c r="E389" s="27" t="s">
        <v>28</v>
      </c>
      <c r="F389" s="27">
        <v>32.0</v>
      </c>
      <c r="G389" s="27" t="s">
        <v>29</v>
      </c>
      <c r="H389" s="27"/>
      <c r="I389" s="27" t="s">
        <v>30</v>
      </c>
      <c r="J389" s="27">
        <v>2.0</v>
      </c>
      <c r="K389" s="27" t="s">
        <v>43</v>
      </c>
      <c r="L389" s="29">
        <v>107.768</v>
      </c>
      <c r="M389" s="29">
        <v>40.128</v>
      </c>
      <c r="N389" s="27">
        <v>0.0</v>
      </c>
      <c r="O389" s="27">
        <v>71.0</v>
      </c>
      <c r="P389" s="31">
        <v>156361.09</v>
      </c>
      <c r="Q389" s="31" t="str">
        <f t="shared" si="1"/>
        <v/>
      </c>
      <c r="R389" s="32">
        <v>171029.0</v>
      </c>
      <c r="S389" s="33">
        <v>566.89715</v>
      </c>
      <c r="T389" s="27">
        <v>401.83383</v>
      </c>
      <c r="U389" s="123"/>
    </row>
    <row r="390">
      <c r="A390" s="27">
        <v>388.0</v>
      </c>
      <c r="B390" s="27" t="s">
        <v>26</v>
      </c>
      <c r="C390" s="27" t="s">
        <v>27</v>
      </c>
      <c r="D390" s="27" t="s">
        <v>27</v>
      </c>
      <c r="E390" s="27" t="s">
        <v>28</v>
      </c>
      <c r="F390" s="27">
        <v>32.0</v>
      </c>
      <c r="G390" s="27" t="s">
        <v>29</v>
      </c>
      <c r="H390" s="27"/>
      <c r="I390" s="27" t="s">
        <v>30</v>
      </c>
      <c r="J390" s="27">
        <v>2.0</v>
      </c>
      <c r="K390" s="27" t="s">
        <v>44</v>
      </c>
      <c r="L390" s="29">
        <v>299.296</v>
      </c>
      <c r="M390" s="29">
        <v>75.584</v>
      </c>
      <c r="N390" s="27">
        <v>0.0</v>
      </c>
      <c r="O390" s="27">
        <v>72.0</v>
      </c>
      <c r="P390" s="31">
        <v>8447.41</v>
      </c>
      <c r="Q390" s="31" t="str">
        <f t="shared" si="1"/>
        <v/>
      </c>
      <c r="R390" s="32">
        <v>17973.0</v>
      </c>
      <c r="S390" s="33">
        <v>434.91276</v>
      </c>
      <c r="T390" s="27">
        <v>415.98878</v>
      </c>
      <c r="U390" s="123"/>
    </row>
    <row r="391">
      <c r="A391" s="27">
        <v>389.0</v>
      </c>
      <c r="B391" s="27" t="s">
        <v>26</v>
      </c>
      <c r="C391" s="27" t="s">
        <v>27</v>
      </c>
      <c r="D391" s="27" t="s">
        <v>27</v>
      </c>
      <c r="E391" s="27" t="s">
        <v>28</v>
      </c>
      <c r="F391" s="27">
        <v>32.0</v>
      </c>
      <c r="G391" s="27" t="s">
        <v>29</v>
      </c>
      <c r="H391" s="27"/>
      <c r="I391" s="27" t="s">
        <v>30</v>
      </c>
      <c r="J391" s="27">
        <v>2.0</v>
      </c>
      <c r="K391" s="27" t="s">
        <v>45</v>
      </c>
      <c r="L391" s="29">
        <v>213.054</v>
      </c>
      <c r="M391" s="29">
        <v>55.616</v>
      </c>
      <c r="N391" s="27">
        <v>0.0</v>
      </c>
      <c r="O391" s="27">
        <v>104.0</v>
      </c>
      <c r="P391" s="31">
        <v>8474.21</v>
      </c>
      <c r="Q391" s="31" t="str">
        <f t="shared" si="1"/>
        <v/>
      </c>
      <c r="R391" s="32">
        <v>16619.0</v>
      </c>
      <c r="S391" s="33">
        <v>427.23529</v>
      </c>
      <c r="T391" s="27">
        <v>408.33028</v>
      </c>
      <c r="U391" s="123"/>
    </row>
    <row r="392">
      <c r="A392" s="27">
        <v>390.0</v>
      </c>
      <c r="B392" s="27" t="s">
        <v>26</v>
      </c>
      <c r="C392" s="27" t="s">
        <v>27</v>
      </c>
      <c r="D392" s="27" t="s">
        <v>27</v>
      </c>
      <c r="E392" s="27" t="s">
        <v>28</v>
      </c>
      <c r="F392" s="27">
        <v>32.0</v>
      </c>
      <c r="G392" s="27" t="s">
        <v>29</v>
      </c>
      <c r="H392" s="27"/>
      <c r="I392" s="27" t="s">
        <v>30</v>
      </c>
      <c r="J392" s="27">
        <v>2.0</v>
      </c>
      <c r="K392" s="27" t="s">
        <v>46</v>
      </c>
      <c r="L392" s="29">
        <v>411.132</v>
      </c>
      <c r="M392" s="29">
        <v>170.047</v>
      </c>
      <c r="N392" s="27">
        <v>0.0</v>
      </c>
      <c r="O392" s="27">
        <v>327.0</v>
      </c>
      <c r="P392" s="31">
        <v>43915.09</v>
      </c>
      <c r="Q392" s="31" t="str">
        <f t="shared" si="1"/>
        <v/>
      </c>
      <c r="R392" s="32">
        <v>60215.0</v>
      </c>
      <c r="S392" s="33">
        <v>459.61403</v>
      </c>
      <c r="T392" s="33">
        <v>400.99825</v>
      </c>
      <c r="U392" s="123"/>
    </row>
    <row r="393">
      <c r="A393" s="27">
        <v>391.0</v>
      </c>
      <c r="B393" s="27" t="s">
        <v>26</v>
      </c>
      <c r="C393" s="27" t="s">
        <v>27</v>
      </c>
      <c r="D393" s="27" t="s">
        <v>27</v>
      </c>
      <c r="E393" s="27" t="s">
        <v>28</v>
      </c>
      <c r="F393" s="27">
        <v>32.0</v>
      </c>
      <c r="G393" s="27" t="s">
        <v>29</v>
      </c>
      <c r="H393" s="27"/>
      <c r="I393" s="27" t="s">
        <v>30</v>
      </c>
      <c r="J393" s="27">
        <v>2.0</v>
      </c>
      <c r="K393" s="27" t="s">
        <v>47</v>
      </c>
      <c r="L393" s="29">
        <v>255.742</v>
      </c>
      <c r="M393" s="29">
        <v>41.088</v>
      </c>
      <c r="N393" s="27">
        <v>0.0</v>
      </c>
      <c r="O393" s="27">
        <v>41.0</v>
      </c>
      <c r="P393" s="31">
        <v>27002.67</v>
      </c>
      <c r="Q393" s="31" t="str">
        <f t="shared" si="1"/>
        <v/>
      </c>
      <c r="R393" s="32">
        <v>37844.0</v>
      </c>
      <c r="S393" s="33">
        <v>469.20051</v>
      </c>
      <c r="T393" s="27">
        <v>431.8325</v>
      </c>
      <c r="U393" s="123"/>
    </row>
    <row r="394">
      <c r="A394" s="27">
        <v>392.0</v>
      </c>
      <c r="B394" s="27" t="s">
        <v>26</v>
      </c>
      <c r="C394" s="27" t="s">
        <v>27</v>
      </c>
      <c r="D394" s="27" t="s">
        <v>27</v>
      </c>
      <c r="E394" s="27" t="s">
        <v>28</v>
      </c>
      <c r="F394" s="27">
        <v>32.0</v>
      </c>
      <c r="G394" s="27" t="s">
        <v>29</v>
      </c>
      <c r="H394" s="27"/>
      <c r="I394" s="27" t="s">
        <v>30</v>
      </c>
      <c r="J394" s="27">
        <v>2.0</v>
      </c>
      <c r="K394" s="27" t="s">
        <v>48</v>
      </c>
      <c r="L394" s="29">
        <v>307.486</v>
      </c>
      <c r="M394" s="29">
        <v>113.152</v>
      </c>
      <c r="N394" s="27">
        <v>0.0</v>
      </c>
      <c r="O394" s="27">
        <v>192.0</v>
      </c>
      <c r="P394" s="31">
        <v>27936.96</v>
      </c>
      <c r="Q394" s="31" t="str">
        <f t="shared" si="1"/>
        <v/>
      </c>
      <c r="R394" s="32">
        <v>41314.0</v>
      </c>
      <c r="S394" s="33">
        <v>476.7447</v>
      </c>
      <c r="T394" s="27">
        <v>434.81761</v>
      </c>
      <c r="U394" s="123"/>
    </row>
    <row r="395">
      <c r="A395" s="27">
        <v>393.0</v>
      </c>
      <c r="B395" s="27" t="s">
        <v>26</v>
      </c>
      <c r="C395" s="27" t="s">
        <v>27</v>
      </c>
      <c r="D395" s="27" t="s">
        <v>27</v>
      </c>
      <c r="E395" s="27" t="s">
        <v>28</v>
      </c>
      <c r="F395" s="27">
        <v>32.0</v>
      </c>
      <c r="G395" s="27" t="s">
        <v>29</v>
      </c>
      <c r="H395" s="27"/>
      <c r="I395" s="27" t="s">
        <v>30</v>
      </c>
      <c r="J395" s="27">
        <v>2.0</v>
      </c>
      <c r="K395" s="27" t="s">
        <v>49</v>
      </c>
      <c r="L395" s="29">
        <v>599.133</v>
      </c>
      <c r="M395" s="29">
        <v>189.984</v>
      </c>
      <c r="N395" s="27">
        <v>0.0</v>
      </c>
      <c r="O395" s="27">
        <v>169.0</v>
      </c>
      <c r="P395" s="31">
        <v>74648.37</v>
      </c>
      <c r="Q395" s="31" t="str">
        <f t="shared" si="1"/>
        <v/>
      </c>
      <c r="R395" s="32">
        <v>88848.0</v>
      </c>
      <c r="S395" s="33">
        <v>495.31575</v>
      </c>
      <c r="T395" s="27">
        <v>405.8169</v>
      </c>
      <c r="U395" s="123"/>
    </row>
    <row r="396">
      <c r="A396" s="27">
        <v>394.0</v>
      </c>
      <c r="B396" s="27" t="s">
        <v>26</v>
      </c>
      <c r="C396" s="27" t="s">
        <v>27</v>
      </c>
      <c r="D396" s="27" t="s">
        <v>27</v>
      </c>
      <c r="E396" s="27" t="s">
        <v>28</v>
      </c>
      <c r="F396" s="27">
        <v>32.0</v>
      </c>
      <c r="G396" s="27" t="s">
        <v>29</v>
      </c>
      <c r="H396" s="27"/>
      <c r="I396" s="27" t="s">
        <v>30</v>
      </c>
      <c r="J396" s="27">
        <v>2.0</v>
      </c>
      <c r="K396" s="27" t="s">
        <v>50</v>
      </c>
      <c r="L396" s="29">
        <v>429.245</v>
      </c>
      <c r="M396" s="29">
        <v>154.431</v>
      </c>
      <c r="N396" s="27">
        <v>0.0</v>
      </c>
      <c r="O396" s="27">
        <v>248.0</v>
      </c>
      <c r="P396" s="31">
        <v>19970.76</v>
      </c>
      <c r="Q396" s="31" t="str">
        <f t="shared" si="1"/>
        <v/>
      </c>
      <c r="R396" s="32">
        <v>34638.0</v>
      </c>
      <c r="S396" s="33">
        <v>423.79765</v>
      </c>
      <c r="T396" s="27">
        <v>389.53076</v>
      </c>
      <c r="U396" s="123"/>
    </row>
    <row r="397">
      <c r="A397" s="27">
        <v>395.0</v>
      </c>
      <c r="B397" s="27" t="s">
        <v>26</v>
      </c>
      <c r="C397" s="27" t="s">
        <v>27</v>
      </c>
      <c r="D397" s="27" t="s">
        <v>27</v>
      </c>
      <c r="E397" s="27" t="s">
        <v>28</v>
      </c>
      <c r="F397" s="27">
        <v>32.0</v>
      </c>
      <c r="G397" s="27" t="s">
        <v>29</v>
      </c>
      <c r="H397" s="27"/>
      <c r="I397" s="27" t="s">
        <v>30</v>
      </c>
      <c r="J397" s="27">
        <v>2.0</v>
      </c>
      <c r="K397" s="27" t="s">
        <v>51</v>
      </c>
      <c r="L397" s="29">
        <v>4662.215</v>
      </c>
      <c r="M397" s="29">
        <v>935.36</v>
      </c>
      <c r="N397" s="27">
        <v>408312.0</v>
      </c>
      <c r="O397" s="27">
        <v>1565.0</v>
      </c>
      <c r="P397" s="31">
        <v>1.7648139875E7</v>
      </c>
      <c r="Q397" s="31" t="str">
        <f t="shared" si="1"/>
        <v/>
      </c>
      <c r="R397" s="32">
        <v>1.5237969E7</v>
      </c>
      <c r="S397" s="33">
        <v>18278.195568</v>
      </c>
      <c r="T397" s="27">
        <v>431.74858</v>
      </c>
      <c r="U397" s="123"/>
    </row>
    <row r="398">
      <c r="A398" s="27">
        <v>396.0</v>
      </c>
      <c r="B398" s="27" t="s">
        <v>26</v>
      </c>
      <c r="C398" s="27" t="s">
        <v>27</v>
      </c>
      <c r="D398" s="27" t="s">
        <v>27</v>
      </c>
      <c r="E398" s="27" t="s">
        <v>28</v>
      </c>
      <c r="F398" s="27">
        <v>32.0</v>
      </c>
      <c r="G398" s="27" t="s">
        <v>29</v>
      </c>
      <c r="H398" s="27"/>
      <c r="I398" s="27" t="s">
        <v>30</v>
      </c>
      <c r="J398" s="27">
        <v>2.0</v>
      </c>
      <c r="K398" s="27" t="s">
        <v>52</v>
      </c>
      <c r="L398" s="29"/>
      <c r="M398" s="29"/>
      <c r="N398" s="27"/>
      <c r="O398" s="27"/>
      <c r="P398" s="31"/>
      <c r="Q398" s="31" t="str">
        <f t="shared" si="1"/>
        <v/>
      </c>
      <c r="R398" s="32"/>
      <c r="S398" s="33"/>
      <c r="T398" s="33"/>
      <c r="U398" s="123"/>
    </row>
    <row r="399">
      <c r="A399" s="27">
        <v>397.0</v>
      </c>
      <c r="B399" s="27" t="s">
        <v>26</v>
      </c>
      <c r="C399" s="27" t="s">
        <v>27</v>
      </c>
      <c r="D399" s="27" t="s">
        <v>27</v>
      </c>
      <c r="E399" s="27" t="s">
        <v>28</v>
      </c>
      <c r="F399" s="27">
        <v>32.0</v>
      </c>
      <c r="G399" s="27" t="s">
        <v>29</v>
      </c>
      <c r="H399" s="27"/>
      <c r="I399" s="27" t="s">
        <v>30</v>
      </c>
      <c r="J399" s="27">
        <v>4.0</v>
      </c>
      <c r="K399" s="27" t="s">
        <v>31</v>
      </c>
      <c r="L399" s="29">
        <v>349.757</v>
      </c>
      <c r="M399" s="29">
        <v>80.672</v>
      </c>
      <c r="N399" s="27">
        <v>1.0</v>
      </c>
      <c r="O399" s="27">
        <v>140.0</v>
      </c>
      <c r="P399" s="31">
        <v>82898.98999999999</v>
      </c>
      <c r="Q399" s="31" t="str">
        <f t="shared" si="1"/>
        <v/>
      </c>
      <c r="R399" s="32">
        <v>102753.0</v>
      </c>
      <c r="S399" s="33">
        <v>533.03308</v>
      </c>
      <c r="T399" s="27">
        <v>434.23489</v>
      </c>
      <c r="U399" s="123"/>
    </row>
    <row r="400">
      <c r="A400" s="27">
        <v>398.0</v>
      </c>
      <c r="B400" s="27" t="s">
        <v>26</v>
      </c>
      <c r="C400" s="27" t="s">
        <v>27</v>
      </c>
      <c r="D400" s="27" t="s">
        <v>27</v>
      </c>
      <c r="E400" s="27" t="s">
        <v>28</v>
      </c>
      <c r="F400" s="27">
        <v>32.0</v>
      </c>
      <c r="G400" s="27" t="s">
        <v>29</v>
      </c>
      <c r="H400" s="27"/>
      <c r="I400" s="27" t="s">
        <v>30</v>
      </c>
      <c r="J400" s="27">
        <v>4.0</v>
      </c>
      <c r="K400" s="27" t="s">
        <v>32</v>
      </c>
      <c r="L400" s="29">
        <v>429.085</v>
      </c>
      <c r="M400" s="29">
        <v>186.557</v>
      </c>
      <c r="N400" s="27">
        <v>22.0</v>
      </c>
      <c r="O400" s="27">
        <v>291.0</v>
      </c>
      <c r="P400" s="31">
        <v>17454.440000000002</v>
      </c>
      <c r="Q400" s="31" t="str">
        <f t="shared" si="1"/>
        <v/>
      </c>
      <c r="R400" s="32">
        <v>47051.0</v>
      </c>
      <c r="S400" s="33">
        <v>464.00851</v>
      </c>
      <c r="T400" s="27">
        <v>431.40633</v>
      </c>
      <c r="U400" s="123"/>
    </row>
    <row r="401">
      <c r="A401" s="27">
        <v>399.0</v>
      </c>
      <c r="B401" s="27" t="s">
        <v>26</v>
      </c>
      <c r="C401" s="27" t="s">
        <v>27</v>
      </c>
      <c r="D401" s="27" t="s">
        <v>27</v>
      </c>
      <c r="E401" s="27" t="s">
        <v>28</v>
      </c>
      <c r="F401" s="27">
        <v>32.0</v>
      </c>
      <c r="G401" s="27" t="s">
        <v>29</v>
      </c>
      <c r="H401" s="27"/>
      <c r="I401" s="27" t="s">
        <v>30</v>
      </c>
      <c r="J401" s="27">
        <v>4.0</v>
      </c>
      <c r="K401" s="27" t="s">
        <v>33</v>
      </c>
      <c r="L401" s="29">
        <v>329.5</v>
      </c>
      <c r="M401" s="29">
        <v>102.59</v>
      </c>
      <c r="N401" s="27">
        <v>17.0</v>
      </c>
      <c r="O401" s="27">
        <v>165.0</v>
      </c>
      <c r="P401" s="31">
        <v>26847.449999999997</v>
      </c>
      <c r="Q401" s="31" t="str">
        <f t="shared" si="1"/>
        <v/>
      </c>
      <c r="R401" s="32">
        <v>39944.0</v>
      </c>
      <c r="S401" s="33">
        <v>465.94722</v>
      </c>
      <c r="T401" s="27">
        <v>426.69707</v>
      </c>
      <c r="U401" s="123"/>
    </row>
    <row r="402">
      <c r="A402" s="27">
        <v>400.0</v>
      </c>
      <c r="B402" s="27" t="s">
        <v>26</v>
      </c>
      <c r="C402" s="27" t="s">
        <v>27</v>
      </c>
      <c r="D402" s="27" t="s">
        <v>27</v>
      </c>
      <c r="E402" s="27" t="s">
        <v>28</v>
      </c>
      <c r="F402" s="27">
        <v>32.0</v>
      </c>
      <c r="G402" s="27" t="s">
        <v>29</v>
      </c>
      <c r="H402" s="27"/>
      <c r="I402" s="27" t="s">
        <v>30</v>
      </c>
      <c r="J402" s="27">
        <v>4.0</v>
      </c>
      <c r="K402" s="27" t="s">
        <v>34</v>
      </c>
      <c r="L402" s="29">
        <v>237.311</v>
      </c>
      <c r="M402" s="29">
        <v>106.622</v>
      </c>
      <c r="N402" s="27">
        <v>10.0</v>
      </c>
      <c r="O402" s="27">
        <v>165.0</v>
      </c>
      <c r="P402" s="31">
        <v>60099.18</v>
      </c>
      <c r="Q402" s="31" t="str">
        <f t="shared" si="1"/>
        <v/>
      </c>
      <c r="R402" s="32">
        <v>74100.0</v>
      </c>
      <c r="S402" s="33">
        <v>502.71871</v>
      </c>
      <c r="T402" s="27">
        <v>431.4679</v>
      </c>
      <c r="U402" s="123"/>
    </row>
    <row r="403">
      <c r="A403" s="27">
        <v>401.0</v>
      </c>
      <c r="B403" s="27" t="s">
        <v>26</v>
      </c>
      <c r="C403" s="27" t="s">
        <v>27</v>
      </c>
      <c r="D403" s="27" t="s">
        <v>27</v>
      </c>
      <c r="E403" s="27" t="s">
        <v>28</v>
      </c>
      <c r="F403" s="27">
        <v>32.0</v>
      </c>
      <c r="G403" s="27" t="s">
        <v>29</v>
      </c>
      <c r="H403" s="27"/>
      <c r="I403" s="27" t="s">
        <v>30</v>
      </c>
      <c r="J403" s="27">
        <v>4.0</v>
      </c>
      <c r="K403" s="27" t="s">
        <v>35</v>
      </c>
      <c r="L403" s="29">
        <v>339.517</v>
      </c>
      <c r="M403" s="29">
        <v>97.568</v>
      </c>
      <c r="N403" s="27">
        <v>0.0</v>
      </c>
      <c r="O403" s="27">
        <v>167.0</v>
      </c>
      <c r="P403" s="31">
        <v>28252.62</v>
      </c>
      <c r="Q403" s="31" t="str">
        <f t="shared" si="1"/>
        <v/>
      </c>
      <c r="R403" s="32">
        <v>46336.0</v>
      </c>
      <c r="S403" s="33">
        <v>496.87431</v>
      </c>
      <c r="T403" s="27">
        <v>456.20003</v>
      </c>
      <c r="U403" s="123"/>
    </row>
    <row r="404">
      <c r="A404" s="27">
        <v>402.0</v>
      </c>
      <c r="B404" s="27" t="s">
        <v>26</v>
      </c>
      <c r="C404" s="27" t="s">
        <v>27</v>
      </c>
      <c r="D404" s="27" t="s">
        <v>27</v>
      </c>
      <c r="E404" s="27" t="s">
        <v>28</v>
      </c>
      <c r="F404" s="27">
        <v>32.0</v>
      </c>
      <c r="G404" s="27" t="s">
        <v>29</v>
      </c>
      <c r="H404" s="27"/>
      <c r="I404" s="27" t="s">
        <v>30</v>
      </c>
      <c r="J404" s="27">
        <v>4.0</v>
      </c>
      <c r="K404" s="27" t="s">
        <v>36</v>
      </c>
      <c r="L404" s="29">
        <v>190.848</v>
      </c>
      <c r="M404" s="29">
        <v>45.279</v>
      </c>
      <c r="N404" s="27">
        <v>0.0</v>
      </c>
      <c r="O404" s="27">
        <v>44.0</v>
      </c>
      <c r="P404" s="31">
        <v>22184.93</v>
      </c>
      <c r="Q404" s="31" t="str">
        <f t="shared" si="1"/>
        <v/>
      </c>
      <c r="R404" s="32">
        <v>30828.0</v>
      </c>
      <c r="S404" s="33">
        <v>473.16826</v>
      </c>
      <c r="T404" s="27">
        <v>441.79824</v>
      </c>
      <c r="U404" s="123"/>
    </row>
    <row r="405">
      <c r="A405" s="27">
        <v>403.0</v>
      </c>
      <c r="B405" s="27" t="s">
        <v>26</v>
      </c>
      <c r="C405" s="27" t="s">
        <v>27</v>
      </c>
      <c r="D405" s="27" t="s">
        <v>27</v>
      </c>
      <c r="E405" s="27" t="s">
        <v>28</v>
      </c>
      <c r="F405" s="27">
        <v>32.0</v>
      </c>
      <c r="G405" s="27" t="s">
        <v>29</v>
      </c>
      <c r="H405" s="27"/>
      <c r="I405" s="27" t="s">
        <v>30</v>
      </c>
      <c r="J405" s="27">
        <v>4.0</v>
      </c>
      <c r="K405" s="27" t="s">
        <v>37</v>
      </c>
      <c r="L405" s="29">
        <v>513.595</v>
      </c>
      <c r="M405" s="29">
        <v>117.375</v>
      </c>
      <c r="N405" s="27">
        <v>496.0</v>
      </c>
      <c r="O405" s="27">
        <v>266.0</v>
      </c>
      <c r="P405" s="31">
        <v>57350.87</v>
      </c>
      <c r="Q405" s="31" t="str">
        <f t="shared" si="1"/>
        <v/>
      </c>
      <c r="R405" s="32">
        <v>73503.0</v>
      </c>
      <c r="S405" s="33">
        <v>506.17552</v>
      </c>
      <c r="T405" s="27">
        <v>433.32744</v>
      </c>
      <c r="U405" s="123"/>
    </row>
    <row r="406">
      <c r="A406" s="27">
        <v>404.0</v>
      </c>
      <c r="B406" s="27" t="s">
        <v>26</v>
      </c>
      <c r="C406" s="27" t="s">
        <v>27</v>
      </c>
      <c r="D406" s="27" t="s">
        <v>27</v>
      </c>
      <c r="E406" s="27" t="s">
        <v>28</v>
      </c>
      <c r="F406" s="27">
        <v>32.0</v>
      </c>
      <c r="G406" s="27" t="s">
        <v>29</v>
      </c>
      <c r="H406" s="27"/>
      <c r="I406" s="27" t="s">
        <v>30</v>
      </c>
      <c r="J406" s="27">
        <v>4.0</v>
      </c>
      <c r="K406" s="27" t="s">
        <v>38</v>
      </c>
      <c r="L406" s="29">
        <v>610.266</v>
      </c>
      <c r="M406" s="29">
        <v>145.215</v>
      </c>
      <c r="N406" s="27">
        <v>156.0</v>
      </c>
      <c r="O406" s="27">
        <v>250.0</v>
      </c>
      <c r="P406" s="31">
        <v>31028.82</v>
      </c>
      <c r="Q406" s="31" t="str">
        <f t="shared" si="1"/>
        <v/>
      </c>
      <c r="R406" s="32">
        <v>68865.0</v>
      </c>
      <c r="S406" s="33">
        <v>508.69409</v>
      </c>
      <c r="T406" s="27">
        <v>461.45377</v>
      </c>
      <c r="U406" s="123"/>
    </row>
    <row r="407">
      <c r="A407" s="27">
        <v>405.0</v>
      </c>
      <c r="B407" s="27" t="s">
        <v>26</v>
      </c>
      <c r="C407" s="27" t="s">
        <v>27</v>
      </c>
      <c r="D407" s="27" t="s">
        <v>27</v>
      </c>
      <c r="E407" s="27" t="s">
        <v>28</v>
      </c>
      <c r="F407" s="27">
        <v>32.0</v>
      </c>
      <c r="G407" s="27" t="s">
        <v>29</v>
      </c>
      <c r="H407" s="27"/>
      <c r="I407" s="27" t="s">
        <v>30</v>
      </c>
      <c r="J407" s="27">
        <v>4.0</v>
      </c>
      <c r="K407" s="27" t="s">
        <v>39</v>
      </c>
      <c r="L407" s="29">
        <v>307.901</v>
      </c>
      <c r="M407" s="29">
        <v>84.736</v>
      </c>
      <c r="N407" s="27">
        <v>297.0</v>
      </c>
      <c r="O407" s="27">
        <v>157.0</v>
      </c>
      <c r="P407" s="31">
        <v>149580.87</v>
      </c>
      <c r="Q407" s="31" t="str">
        <f t="shared" si="1"/>
        <v/>
      </c>
      <c r="R407" s="32">
        <v>178815.0</v>
      </c>
      <c r="S407" s="33">
        <v>588.85273</v>
      </c>
      <c r="T407" s="27">
        <v>426.96444</v>
      </c>
      <c r="U407" s="123"/>
    </row>
    <row r="408">
      <c r="A408" s="27">
        <v>406.0</v>
      </c>
      <c r="B408" s="27" t="s">
        <v>26</v>
      </c>
      <c r="C408" s="27" t="s">
        <v>27</v>
      </c>
      <c r="D408" s="27" t="s">
        <v>27</v>
      </c>
      <c r="E408" s="27" t="s">
        <v>28</v>
      </c>
      <c r="F408" s="27">
        <v>32.0</v>
      </c>
      <c r="G408" s="27" t="s">
        <v>29</v>
      </c>
      <c r="H408" s="27"/>
      <c r="I408" s="27" t="s">
        <v>30</v>
      </c>
      <c r="J408" s="27">
        <v>4.0</v>
      </c>
      <c r="K408" s="27" t="s">
        <v>40</v>
      </c>
      <c r="L408" s="29">
        <v>403.962</v>
      </c>
      <c r="M408" s="29">
        <v>141.969</v>
      </c>
      <c r="N408" s="27">
        <v>52.0</v>
      </c>
      <c r="O408" s="27">
        <v>281.0</v>
      </c>
      <c r="P408" s="31">
        <v>52611.99</v>
      </c>
      <c r="Q408" s="31" t="str">
        <f t="shared" si="1"/>
        <v/>
      </c>
      <c r="R408" s="32">
        <v>63662.0</v>
      </c>
      <c r="S408" s="33">
        <v>495.19783</v>
      </c>
      <c r="T408" s="27">
        <v>428.18274</v>
      </c>
      <c r="U408" s="123"/>
    </row>
    <row r="409">
      <c r="A409" s="27">
        <v>407.0</v>
      </c>
      <c r="B409" s="27" t="s">
        <v>26</v>
      </c>
      <c r="C409" s="27" t="s">
        <v>27</v>
      </c>
      <c r="D409" s="27" t="s">
        <v>27</v>
      </c>
      <c r="E409" s="27" t="s">
        <v>28</v>
      </c>
      <c r="F409" s="27">
        <v>32.0</v>
      </c>
      <c r="G409" s="27" t="s">
        <v>29</v>
      </c>
      <c r="H409" s="27"/>
      <c r="I409" s="27" t="s">
        <v>30</v>
      </c>
      <c r="J409" s="27">
        <v>4.0</v>
      </c>
      <c r="K409" s="27" t="s">
        <v>41</v>
      </c>
      <c r="L409" s="29"/>
      <c r="M409" s="29"/>
      <c r="N409" s="27"/>
      <c r="O409" s="27"/>
      <c r="P409" s="31"/>
      <c r="Q409" s="31" t="str">
        <f t="shared" si="1"/>
        <v/>
      </c>
      <c r="R409" s="32"/>
      <c r="S409" s="33"/>
      <c r="T409" s="33"/>
      <c r="U409" s="123"/>
    </row>
    <row r="410">
      <c r="A410" s="27">
        <v>408.0</v>
      </c>
      <c r="B410" s="27" t="s">
        <v>26</v>
      </c>
      <c r="C410" s="27" t="s">
        <v>27</v>
      </c>
      <c r="D410" s="27" t="s">
        <v>27</v>
      </c>
      <c r="E410" s="27" t="s">
        <v>28</v>
      </c>
      <c r="F410" s="27">
        <v>32.0</v>
      </c>
      <c r="G410" s="27" t="s">
        <v>29</v>
      </c>
      <c r="H410" s="27"/>
      <c r="I410" s="27" t="s">
        <v>30</v>
      </c>
      <c r="J410" s="27">
        <v>4.0</v>
      </c>
      <c r="K410" s="27" t="s">
        <v>42</v>
      </c>
      <c r="L410" s="29">
        <v>263.997</v>
      </c>
      <c r="M410" s="29">
        <v>63.84</v>
      </c>
      <c r="N410" s="27">
        <v>4.0</v>
      </c>
      <c r="O410" s="27">
        <v>114.0</v>
      </c>
      <c r="P410" s="31">
        <v>67079.98999999999</v>
      </c>
      <c r="Q410" s="31" t="str">
        <f t="shared" si="1"/>
        <v/>
      </c>
      <c r="R410" s="32">
        <v>77338.0</v>
      </c>
      <c r="S410" s="33">
        <v>507.71382</v>
      </c>
      <c r="T410" s="27">
        <v>429.65834</v>
      </c>
      <c r="U410" s="123"/>
    </row>
    <row r="411">
      <c r="A411" s="27">
        <v>409.0</v>
      </c>
      <c r="B411" s="27" t="s">
        <v>26</v>
      </c>
      <c r="C411" s="27" t="s">
        <v>27</v>
      </c>
      <c r="D411" s="27" t="s">
        <v>27</v>
      </c>
      <c r="E411" s="27" t="s">
        <v>28</v>
      </c>
      <c r="F411" s="27">
        <v>32.0</v>
      </c>
      <c r="G411" s="27" t="s">
        <v>29</v>
      </c>
      <c r="H411" s="27"/>
      <c r="I411" s="27" t="s">
        <v>30</v>
      </c>
      <c r="J411" s="27">
        <v>4.0</v>
      </c>
      <c r="K411" s="27" t="s">
        <v>43</v>
      </c>
      <c r="L411" s="29">
        <v>116.575</v>
      </c>
      <c r="M411" s="29">
        <v>44.991</v>
      </c>
      <c r="N411" s="27">
        <v>371.0</v>
      </c>
      <c r="O411" s="27">
        <v>71.0</v>
      </c>
      <c r="P411" s="31">
        <v>308507.4</v>
      </c>
      <c r="Q411" s="31" t="str">
        <f t="shared" si="1"/>
        <v/>
      </c>
      <c r="R411" s="32">
        <v>310019.0</v>
      </c>
      <c r="S411" s="33">
        <v>745.00359</v>
      </c>
      <c r="T411" s="27">
        <v>427.8559</v>
      </c>
      <c r="U411" s="123"/>
    </row>
    <row r="412">
      <c r="A412" s="27">
        <v>410.0</v>
      </c>
      <c r="B412" s="27" t="s">
        <v>26</v>
      </c>
      <c r="C412" s="27" t="s">
        <v>27</v>
      </c>
      <c r="D412" s="27" t="s">
        <v>27</v>
      </c>
      <c r="E412" s="27" t="s">
        <v>28</v>
      </c>
      <c r="F412" s="27">
        <v>32.0</v>
      </c>
      <c r="G412" s="27" t="s">
        <v>29</v>
      </c>
      <c r="H412" s="27"/>
      <c r="I412" s="27" t="s">
        <v>30</v>
      </c>
      <c r="J412" s="27">
        <v>4.0</v>
      </c>
      <c r="K412" s="27" t="s">
        <v>44</v>
      </c>
      <c r="L412" s="29">
        <v>311.515</v>
      </c>
      <c r="M412" s="29">
        <v>76.416</v>
      </c>
      <c r="N412" s="27">
        <v>8.0</v>
      </c>
      <c r="O412" s="27">
        <v>72.0</v>
      </c>
      <c r="P412" s="31">
        <v>16876.71</v>
      </c>
      <c r="Q412" s="31" t="str">
        <f t="shared" si="1"/>
        <v/>
      </c>
      <c r="R412" s="32">
        <v>26115.0</v>
      </c>
      <c r="S412" s="33">
        <v>455.42014</v>
      </c>
      <c r="T412" s="27">
        <v>427.76708</v>
      </c>
      <c r="U412" s="123"/>
    </row>
    <row r="413">
      <c r="A413" s="27">
        <v>411.0</v>
      </c>
      <c r="B413" s="27" t="s">
        <v>26</v>
      </c>
      <c r="C413" s="27" t="s">
        <v>27</v>
      </c>
      <c r="D413" s="27" t="s">
        <v>27</v>
      </c>
      <c r="E413" s="27" t="s">
        <v>28</v>
      </c>
      <c r="F413" s="27">
        <v>32.0</v>
      </c>
      <c r="G413" s="27" t="s">
        <v>29</v>
      </c>
      <c r="H413" s="27"/>
      <c r="I413" s="27" t="s">
        <v>30</v>
      </c>
      <c r="J413" s="27">
        <v>4.0</v>
      </c>
      <c r="K413" s="27" t="s">
        <v>45</v>
      </c>
      <c r="L413" s="29">
        <v>212.325</v>
      </c>
      <c r="M413" s="29">
        <v>56.225</v>
      </c>
      <c r="N413" s="27">
        <v>0.0</v>
      </c>
      <c r="O413" s="27">
        <v>106.0</v>
      </c>
      <c r="P413" s="31">
        <v>16599.91</v>
      </c>
      <c r="Q413" s="31" t="str">
        <f t="shared" si="1"/>
        <v/>
      </c>
      <c r="R413" s="32">
        <v>25097.0</v>
      </c>
      <c r="S413" s="33">
        <v>459.73756</v>
      </c>
      <c r="T413" s="27">
        <v>432.98294</v>
      </c>
      <c r="U413" s="123"/>
    </row>
    <row r="414">
      <c r="A414" s="27">
        <v>412.0</v>
      </c>
      <c r="B414" s="27" t="s">
        <v>26</v>
      </c>
      <c r="C414" s="27" t="s">
        <v>27</v>
      </c>
      <c r="D414" s="27" t="s">
        <v>27</v>
      </c>
      <c r="E414" s="27" t="s">
        <v>28</v>
      </c>
      <c r="F414" s="27">
        <v>32.0</v>
      </c>
      <c r="G414" s="27" t="s">
        <v>29</v>
      </c>
      <c r="H414" s="27"/>
      <c r="I414" s="27" t="s">
        <v>30</v>
      </c>
      <c r="J414" s="27">
        <v>4.0</v>
      </c>
      <c r="K414" s="27" t="s">
        <v>46</v>
      </c>
      <c r="L414" s="29">
        <v>419.198</v>
      </c>
      <c r="M414" s="29">
        <v>171.166</v>
      </c>
      <c r="N414" s="27">
        <v>539.0</v>
      </c>
      <c r="O414" s="27">
        <v>326.0</v>
      </c>
      <c r="P414" s="31">
        <v>102289.95999999999</v>
      </c>
      <c r="Q414" s="31" t="str">
        <f t="shared" si="1"/>
        <v/>
      </c>
      <c r="R414" s="32">
        <v>110168.0</v>
      </c>
      <c r="S414" s="33">
        <v>546.26668</v>
      </c>
      <c r="T414" s="33">
        <v>429.01644</v>
      </c>
      <c r="U414" s="123"/>
    </row>
    <row r="415">
      <c r="A415" s="27">
        <v>413.0</v>
      </c>
      <c r="B415" s="27" t="s">
        <v>26</v>
      </c>
      <c r="C415" s="27" t="s">
        <v>27</v>
      </c>
      <c r="D415" s="27" t="s">
        <v>27</v>
      </c>
      <c r="E415" s="27" t="s">
        <v>28</v>
      </c>
      <c r="F415" s="27">
        <v>32.0</v>
      </c>
      <c r="G415" s="27" t="s">
        <v>29</v>
      </c>
      <c r="H415" s="27"/>
      <c r="I415" s="27" t="s">
        <v>30</v>
      </c>
      <c r="J415" s="27">
        <v>4.0</v>
      </c>
      <c r="K415" s="27" t="s">
        <v>47</v>
      </c>
      <c r="L415" s="29">
        <v>258.08</v>
      </c>
      <c r="M415" s="29">
        <v>41.248</v>
      </c>
      <c r="N415" s="27">
        <v>0.0</v>
      </c>
      <c r="O415" s="27">
        <v>41.0</v>
      </c>
      <c r="P415" s="31">
        <v>59411.990000000005</v>
      </c>
      <c r="Q415" s="31" t="str">
        <f t="shared" si="1"/>
        <v/>
      </c>
      <c r="R415" s="32">
        <v>70264.0</v>
      </c>
      <c r="S415" s="33">
        <v>491.62045</v>
      </c>
      <c r="T415" s="27">
        <v>422.15781</v>
      </c>
      <c r="U415" s="123"/>
    </row>
    <row r="416">
      <c r="A416" s="27">
        <v>414.0</v>
      </c>
      <c r="B416" s="27" t="s">
        <v>26</v>
      </c>
      <c r="C416" s="27" t="s">
        <v>27</v>
      </c>
      <c r="D416" s="27" t="s">
        <v>27</v>
      </c>
      <c r="E416" s="27" t="s">
        <v>28</v>
      </c>
      <c r="F416" s="27">
        <v>32.0</v>
      </c>
      <c r="G416" s="27" t="s">
        <v>29</v>
      </c>
      <c r="H416" s="27"/>
      <c r="I416" s="27" t="s">
        <v>30</v>
      </c>
      <c r="J416" s="27">
        <v>4.0</v>
      </c>
      <c r="K416" s="27" t="s">
        <v>48</v>
      </c>
      <c r="L416" s="29">
        <v>324.288</v>
      </c>
      <c r="M416" s="29">
        <v>116.352</v>
      </c>
      <c r="N416" s="27">
        <v>941.0</v>
      </c>
      <c r="O416" s="27">
        <v>196.0</v>
      </c>
      <c r="P416" s="31">
        <v>96027.63</v>
      </c>
      <c r="Q416" s="31" t="str">
        <f t="shared" si="1"/>
        <v/>
      </c>
      <c r="R416" s="32">
        <v>79770.0</v>
      </c>
      <c r="S416" s="33">
        <v>599.94034</v>
      </c>
      <c r="T416" s="27">
        <v>460.15876</v>
      </c>
      <c r="U416" s="123"/>
    </row>
    <row r="417">
      <c r="A417" s="27">
        <v>415.0</v>
      </c>
      <c r="B417" s="27" t="s">
        <v>26</v>
      </c>
      <c r="C417" s="27" t="s">
        <v>27</v>
      </c>
      <c r="D417" s="27" t="s">
        <v>27</v>
      </c>
      <c r="E417" s="27" t="s">
        <v>28</v>
      </c>
      <c r="F417" s="27">
        <v>32.0</v>
      </c>
      <c r="G417" s="27" t="s">
        <v>29</v>
      </c>
      <c r="H417" s="27"/>
      <c r="I417" s="27" t="s">
        <v>30</v>
      </c>
      <c r="J417" s="27">
        <v>4.0</v>
      </c>
      <c r="K417" s="27" t="s">
        <v>49</v>
      </c>
      <c r="L417" s="29">
        <v>600.221</v>
      </c>
      <c r="M417" s="29">
        <v>196.864</v>
      </c>
      <c r="N417" s="27">
        <v>0.0</v>
      </c>
      <c r="O417" s="27">
        <v>169.0</v>
      </c>
      <c r="P417" s="31">
        <v>156698.35</v>
      </c>
      <c r="Q417" s="31" t="str">
        <f t="shared" si="1"/>
        <v/>
      </c>
      <c r="R417" s="32">
        <v>170637.0</v>
      </c>
      <c r="S417" s="33">
        <v>583.37624</v>
      </c>
      <c r="T417" s="27">
        <v>411.63837</v>
      </c>
      <c r="U417" s="123"/>
    </row>
    <row r="418">
      <c r="A418" s="27">
        <v>416.0</v>
      </c>
      <c r="B418" s="27" t="s">
        <v>26</v>
      </c>
      <c r="C418" s="27" t="s">
        <v>27</v>
      </c>
      <c r="D418" s="27" t="s">
        <v>27</v>
      </c>
      <c r="E418" s="27" t="s">
        <v>28</v>
      </c>
      <c r="F418" s="27">
        <v>32.0</v>
      </c>
      <c r="G418" s="27" t="s">
        <v>29</v>
      </c>
      <c r="H418" s="27"/>
      <c r="I418" s="27" t="s">
        <v>30</v>
      </c>
      <c r="J418" s="27">
        <v>4.0</v>
      </c>
      <c r="K418" s="27" t="s">
        <v>50</v>
      </c>
      <c r="L418" s="29">
        <v>443.2</v>
      </c>
      <c r="M418" s="29">
        <v>155.199</v>
      </c>
      <c r="N418" s="27">
        <v>22.0</v>
      </c>
      <c r="O418" s="27">
        <v>247.0</v>
      </c>
      <c r="P418" s="31">
        <v>44347.04</v>
      </c>
      <c r="Q418" s="31" t="str">
        <f t="shared" si="1"/>
        <v/>
      </c>
      <c r="R418" s="32">
        <v>55933.0</v>
      </c>
      <c r="S418" s="33">
        <v>491.49452</v>
      </c>
      <c r="T418" s="27">
        <v>432.33735</v>
      </c>
      <c r="U418" s="123"/>
    </row>
    <row r="419">
      <c r="A419" s="27">
        <v>417.0</v>
      </c>
      <c r="B419" s="27" t="s">
        <v>26</v>
      </c>
      <c r="C419" s="27" t="s">
        <v>27</v>
      </c>
      <c r="D419" s="27" t="s">
        <v>27</v>
      </c>
      <c r="E419" s="27" t="s">
        <v>28</v>
      </c>
      <c r="F419" s="27">
        <v>32.0</v>
      </c>
      <c r="G419" s="27" t="s">
        <v>29</v>
      </c>
      <c r="H419" s="27"/>
      <c r="I419" s="27" t="s">
        <v>30</v>
      </c>
      <c r="J419" s="27">
        <v>4.0</v>
      </c>
      <c r="K419" s="27" t="s">
        <v>51</v>
      </c>
      <c r="L419" s="31"/>
      <c r="M419" s="31"/>
      <c r="N419" s="37"/>
      <c r="O419" s="37"/>
      <c r="P419" s="31"/>
      <c r="Q419" s="31" t="str">
        <f t="shared" si="1"/>
        <v/>
      </c>
      <c r="R419" s="32"/>
      <c r="S419" s="33"/>
      <c r="T419" s="37"/>
      <c r="U419" s="123"/>
    </row>
    <row r="420">
      <c r="A420" s="27">
        <v>418.0</v>
      </c>
      <c r="B420" s="27" t="s">
        <v>26</v>
      </c>
      <c r="C420" s="27" t="s">
        <v>27</v>
      </c>
      <c r="D420" s="27" t="s">
        <v>27</v>
      </c>
      <c r="E420" s="27" t="s">
        <v>28</v>
      </c>
      <c r="F420" s="27">
        <v>32.0</v>
      </c>
      <c r="G420" s="27" t="s">
        <v>29</v>
      </c>
      <c r="H420" s="27"/>
      <c r="I420" s="27" t="s">
        <v>30</v>
      </c>
      <c r="J420" s="27">
        <v>4.0</v>
      </c>
      <c r="K420" s="27" t="s">
        <v>52</v>
      </c>
      <c r="L420" s="31"/>
      <c r="M420" s="31"/>
      <c r="N420" s="37"/>
      <c r="O420" s="37"/>
      <c r="P420" s="31"/>
      <c r="Q420" s="31" t="str">
        <f t="shared" si="1"/>
        <v/>
      </c>
      <c r="R420" s="32"/>
      <c r="S420" s="33"/>
      <c r="T420" s="33"/>
      <c r="U420" s="123"/>
    </row>
    <row r="421">
      <c r="A421" s="27">
        <v>419.0</v>
      </c>
      <c r="B421" s="27" t="s">
        <v>26</v>
      </c>
      <c r="C421" s="27" t="s">
        <v>27</v>
      </c>
      <c r="D421" s="27" t="s">
        <v>27</v>
      </c>
      <c r="E421" s="27" t="s">
        <v>28</v>
      </c>
      <c r="F421" s="27">
        <v>32.0</v>
      </c>
      <c r="G421" s="27" t="s">
        <v>29</v>
      </c>
      <c r="H421" s="27"/>
      <c r="I421" s="27" t="s">
        <v>30</v>
      </c>
      <c r="J421" s="27">
        <v>8.0</v>
      </c>
      <c r="K421" s="27" t="s">
        <v>31</v>
      </c>
      <c r="L421" s="29"/>
      <c r="M421" s="29"/>
      <c r="N421" s="27"/>
      <c r="O421" s="27"/>
      <c r="P421" s="31"/>
      <c r="Q421" s="31" t="str">
        <f t="shared" si="1"/>
        <v/>
      </c>
      <c r="R421" s="32">
        <v>187967.0</v>
      </c>
      <c r="S421" s="33"/>
      <c r="T421" s="27"/>
      <c r="U421" s="123"/>
    </row>
    <row r="422">
      <c r="A422" s="27">
        <v>420.0</v>
      </c>
      <c r="B422" s="27" t="s">
        <v>26</v>
      </c>
      <c r="C422" s="27" t="s">
        <v>27</v>
      </c>
      <c r="D422" s="27" t="s">
        <v>27</v>
      </c>
      <c r="E422" s="27" t="s">
        <v>28</v>
      </c>
      <c r="F422" s="27">
        <v>32.0</v>
      </c>
      <c r="G422" s="27" t="s">
        <v>29</v>
      </c>
      <c r="H422" s="27"/>
      <c r="I422" s="27" t="s">
        <v>30</v>
      </c>
      <c r="J422" s="27">
        <v>8.0</v>
      </c>
      <c r="K422" s="27" t="s">
        <v>32</v>
      </c>
      <c r="L422" s="29"/>
      <c r="M422" s="29"/>
      <c r="N422" s="27"/>
      <c r="O422" s="27"/>
      <c r="P422" s="31"/>
      <c r="Q422" s="31" t="str">
        <f t="shared" si="1"/>
        <v/>
      </c>
      <c r="R422" s="32">
        <v>60345.0</v>
      </c>
      <c r="S422" s="33"/>
      <c r="T422" s="27"/>
      <c r="U422" s="123"/>
    </row>
    <row r="423">
      <c r="A423" s="27">
        <v>421.0</v>
      </c>
      <c r="B423" s="27" t="s">
        <v>26</v>
      </c>
      <c r="C423" s="27" t="s">
        <v>27</v>
      </c>
      <c r="D423" s="27" t="s">
        <v>27</v>
      </c>
      <c r="E423" s="27" t="s">
        <v>28</v>
      </c>
      <c r="F423" s="27">
        <v>32.0</v>
      </c>
      <c r="G423" s="27" t="s">
        <v>29</v>
      </c>
      <c r="H423" s="27"/>
      <c r="I423" s="27" t="s">
        <v>30</v>
      </c>
      <c r="J423" s="27">
        <v>8.0</v>
      </c>
      <c r="K423" s="27" t="s">
        <v>33</v>
      </c>
      <c r="L423" s="29"/>
      <c r="M423" s="29"/>
      <c r="N423" s="27"/>
      <c r="O423" s="27"/>
      <c r="P423" s="31"/>
      <c r="Q423" s="31" t="str">
        <f t="shared" si="1"/>
        <v/>
      </c>
      <c r="R423" s="32">
        <v>65674.0</v>
      </c>
      <c r="S423" s="33"/>
      <c r="T423" s="27"/>
      <c r="U423" s="123"/>
    </row>
    <row r="424">
      <c r="A424" s="27">
        <v>422.0</v>
      </c>
      <c r="B424" s="27" t="s">
        <v>26</v>
      </c>
      <c r="C424" s="27" t="s">
        <v>27</v>
      </c>
      <c r="D424" s="27" t="s">
        <v>27</v>
      </c>
      <c r="E424" s="27" t="s">
        <v>28</v>
      </c>
      <c r="F424" s="27">
        <v>32.0</v>
      </c>
      <c r="G424" s="27" t="s">
        <v>29</v>
      </c>
      <c r="H424" s="27"/>
      <c r="I424" s="27" t="s">
        <v>30</v>
      </c>
      <c r="J424" s="27">
        <v>8.0</v>
      </c>
      <c r="K424" s="27" t="s">
        <v>34</v>
      </c>
      <c r="L424" s="29"/>
      <c r="M424" s="29"/>
      <c r="N424" s="27"/>
      <c r="O424" s="27"/>
      <c r="P424" s="31"/>
      <c r="Q424" s="31" t="str">
        <f t="shared" si="1"/>
        <v/>
      </c>
      <c r="R424" s="32">
        <v>132890.0</v>
      </c>
      <c r="S424" s="33"/>
      <c r="T424" s="27"/>
      <c r="U424" s="123"/>
    </row>
    <row r="425">
      <c r="A425" s="27">
        <v>423.0</v>
      </c>
      <c r="B425" s="27" t="s">
        <v>26</v>
      </c>
      <c r="C425" s="27" t="s">
        <v>27</v>
      </c>
      <c r="D425" s="27" t="s">
        <v>27</v>
      </c>
      <c r="E425" s="27" t="s">
        <v>28</v>
      </c>
      <c r="F425" s="27">
        <v>32.0</v>
      </c>
      <c r="G425" s="27" t="s">
        <v>29</v>
      </c>
      <c r="H425" s="27"/>
      <c r="I425" s="27" t="s">
        <v>30</v>
      </c>
      <c r="J425" s="27">
        <v>8.0</v>
      </c>
      <c r="K425" s="27" t="s">
        <v>35</v>
      </c>
      <c r="L425" s="29"/>
      <c r="M425" s="29"/>
      <c r="N425" s="27"/>
      <c r="O425" s="27"/>
      <c r="P425" s="31"/>
      <c r="Q425" s="31" t="str">
        <f t="shared" si="1"/>
        <v/>
      </c>
      <c r="R425" s="32">
        <v>72518.0</v>
      </c>
      <c r="S425" s="33"/>
      <c r="T425" s="27"/>
      <c r="U425" s="123"/>
    </row>
    <row r="426">
      <c r="A426" s="27">
        <v>424.0</v>
      </c>
      <c r="B426" s="27" t="s">
        <v>26</v>
      </c>
      <c r="C426" s="27" t="s">
        <v>27</v>
      </c>
      <c r="D426" s="27" t="s">
        <v>27</v>
      </c>
      <c r="E426" s="27" t="s">
        <v>28</v>
      </c>
      <c r="F426" s="27">
        <v>32.0</v>
      </c>
      <c r="G426" s="27" t="s">
        <v>29</v>
      </c>
      <c r="H426" s="27"/>
      <c r="I426" s="27" t="s">
        <v>30</v>
      </c>
      <c r="J426" s="27">
        <v>8.0</v>
      </c>
      <c r="K426" s="27" t="s">
        <v>36</v>
      </c>
      <c r="L426" s="31"/>
      <c r="M426" s="31"/>
      <c r="N426" s="37"/>
      <c r="O426" s="37"/>
      <c r="P426" s="31"/>
      <c r="Q426" s="31" t="str">
        <f t="shared" si="1"/>
        <v/>
      </c>
      <c r="R426" s="32">
        <v>59589.0</v>
      </c>
      <c r="S426" s="33"/>
      <c r="T426" s="37"/>
      <c r="U426" s="123"/>
    </row>
    <row r="427">
      <c r="A427" s="27">
        <v>425.0</v>
      </c>
      <c r="B427" s="27" t="s">
        <v>26</v>
      </c>
      <c r="C427" s="27" t="s">
        <v>27</v>
      </c>
      <c r="D427" s="27" t="s">
        <v>27</v>
      </c>
      <c r="E427" s="27" t="s">
        <v>28</v>
      </c>
      <c r="F427" s="27">
        <v>32.0</v>
      </c>
      <c r="G427" s="27" t="s">
        <v>29</v>
      </c>
      <c r="H427" s="27"/>
      <c r="I427" s="27" t="s">
        <v>30</v>
      </c>
      <c r="J427" s="27">
        <v>8.0</v>
      </c>
      <c r="K427" s="27" t="s">
        <v>37</v>
      </c>
      <c r="L427" s="29"/>
      <c r="M427" s="29"/>
      <c r="N427" s="27"/>
      <c r="O427" s="27"/>
      <c r="P427" s="31"/>
      <c r="Q427" s="31" t="str">
        <f t="shared" si="1"/>
        <v/>
      </c>
      <c r="R427" s="32">
        <v>133191.0</v>
      </c>
      <c r="S427" s="33"/>
      <c r="T427" s="27"/>
      <c r="U427" s="123"/>
    </row>
    <row r="428">
      <c r="A428" s="27">
        <v>426.0</v>
      </c>
      <c r="B428" s="27" t="s">
        <v>26</v>
      </c>
      <c r="C428" s="27" t="s">
        <v>27</v>
      </c>
      <c r="D428" s="27" t="s">
        <v>27</v>
      </c>
      <c r="E428" s="27" t="s">
        <v>28</v>
      </c>
      <c r="F428" s="27">
        <v>32.0</v>
      </c>
      <c r="G428" s="27" t="s">
        <v>29</v>
      </c>
      <c r="H428" s="27"/>
      <c r="I428" s="27" t="s">
        <v>30</v>
      </c>
      <c r="J428" s="27">
        <v>8.0</v>
      </c>
      <c r="K428" s="27" t="s">
        <v>38</v>
      </c>
      <c r="L428" s="29"/>
      <c r="M428" s="29"/>
      <c r="N428" s="27"/>
      <c r="O428" s="27"/>
      <c r="P428" s="31"/>
      <c r="Q428" s="31" t="str">
        <f t="shared" si="1"/>
        <v/>
      </c>
      <c r="R428" s="32">
        <v>94484.0</v>
      </c>
      <c r="S428" s="33"/>
      <c r="T428" s="27"/>
      <c r="U428" s="123"/>
    </row>
    <row r="429">
      <c r="A429" s="27">
        <v>427.0</v>
      </c>
      <c r="B429" s="27" t="s">
        <v>26</v>
      </c>
      <c r="C429" s="27" t="s">
        <v>27</v>
      </c>
      <c r="D429" s="27" t="s">
        <v>27</v>
      </c>
      <c r="E429" s="27" t="s">
        <v>28</v>
      </c>
      <c r="F429" s="27">
        <v>32.0</v>
      </c>
      <c r="G429" s="27" t="s">
        <v>29</v>
      </c>
      <c r="H429" s="27"/>
      <c r="I429" s="27" t="s">
        <v>30</v>
      </c>
      <c r="J429" s="27">
        <v>8.0</v>
      </c>
      <c r="K429" s="27" t="s">
        <v>39</v>
      </c>
      <c r="L429" s="29"/>
      <c r="M429" s="29"/>
      <c r="N429" s="27"/>
      <c r="O429" s="27"/>
      <c r="P429" s="31"/>
      <c r="Q429" s="31" t="str">
        <f t="shared" si="1"/>
        <v/>
      </c>
      <c r="R429" s="32">
        <v>329652.0</v>
      </c>
      <c r="S429" s="33"/>
      <c r="T429" s="27"/>
      <c r="U429" s="123"/>
    </row>
    <row r="430">
      <c r="A430" s="27">
        <v>428.0</v>
      </c>
      <c r="B430" s="27" t="s">
        <v>26</v>
      </c>
      <c r="C430" s="27" t="s">
        <v>27</v>
      </c>
      <c r="D430" s="27" t="s">
        <v>27</v>
      </c>
      <c r="E430" s="27" t="s">
        <v>28</v>
      </c>
      <c r="F430" s="27">
        <v>32.0</v>
      </c>
      <c r="G430" s="27" t="s">
        <v>29</v>
      </c>
      <c r="H430" s="27"/>
      <c r="I430" s="27" t="s">
        <v>30</v>
      </c>
      <c r="J430" s="27">
        <v>8.0</v>
      </c>
      <c r="K430" s="27" t="s">
        <v>40</v>
      </c>
      <c r="L430" s="29"/>
      <c r="M430" s="29"/>
      <c r="N430" s="27"/>
      <c r="O430" s="27"/>
      <c r="P430" s="31"/>
      <c r="Q430" s="31" t="str">
        <f t="shared" si="1"/>
        <v/>
      </c>
      <c r="R430" s="32">
        <v>112117.0</v>
      </c>
      <c r="S430" s="33"/>
      <c r="T430" s="27"/>
      <c r="U430" s="123"/>
    </row>
    <row r="431">
      <c r="A431" s="27">
        <v>429.0</v>
      </c>
      <c r="B431" s="27" t="s">
        <v>26</v>
      </c>
      <c r="C431" s="27" t="s">
        <v>27</v>
      </c>
      <c r="D431" s="27" t="s">
        <v>27</v>
      </c>
      <c r="E431" s="27" t="s">
        <v>28</v>
      </c>
      <c r="F431" s="27">
        <v>32.0</v>
      </c>
      <c r="G431" s="27" t="s">
        <v>29</v>
      </c>
      <c r="H431" s="27"/>
      <c r="I431" s="27" t="s">
        <v>30</v>
      </c>
      <c r="J431" s="27">
        <v>8.0</v>
      </c>
      <c r="K431" s="27" t="s">
        <v>41</v>
      </c>
      <c r="L431" s="29"/>
      <c r="M431" s="29"/>
      <c r="N431" s="27"/>
      <c r="O431" s="27"/>
      <c r="P431" s="31"/>
      <c r="Q431" s="31" t="str">
        <f t="shared" si="1"/>
        <v/>
      </c>
      <c r="R431" s="32"/>
      <c r="S431" s="33"/>
      <c r="T431" s="33"/>
      <c r="U431" s="123"/>
    </row>
    <row r="432">
      <c r="A432" s="27">
        <v>430.0</v>
      </c>
      <c r="B432" s="27" t="s">
        <v>26</v>
      </c>
      <c r="C432" s="27" t="s">
        <v>27</v>
      </c>
      <c r="D432" s="27" t="s">
        <v>27</v>
      </c>
      <c r="E432" s="27" t="s">
        <v>28</v>
      </c>
      <c r="F432" s="27">
        <v>32.0</v>
      </c>
      <c r="G432" s="27" t="s">
        <v>29</v>
      </c>
      <c r="H432" s="27"/>
      <c r="I432" s="27" t="s">
        <v>30</v>
      </c>
      <c r="J432" s="27">
        <v>8.0</v>
      </c>
      <c r="K432" s="27" t="s">
        <v>42</v>
      </c>
      <c r="L432" s="29"/>
      <c r="M432" s="29"/>
      <c r="N432" s="27"/>
      <c r="O432" s="27"/>
      <c r="P432" s="31"/>
      <c r="Q432" s="31" t="str">
        <f t="shared" si="1"/>
        <v/>
      </c>
      <c r="R432" s="32">
        <v>142765.0</v>
      </c>
      <c r="S432" s="33"/>
      <c r="T432" s="27"/>
      <c r="U432" s="123"/>
    </row>
    <row r="433">
      <c r="A433" s="27">
        <v>431.0</v>
      </c>
      <c r="B433" s="27" t="s">
        <v>26</v>
      </c>
      <c r="C433" s="27" t="s">
        <v>27</v>
      </c>
      <c r="D433" s="27" t="s">
        <v>27</v>
      </c>
      <c r="E433" s="27" t="s">
        <v>28</v>
      </c>
      <c r="F433" s="27">
        <v>32.0</v>
      </c>
      <c r="G433" s="27" t="s">
        <v>29</v>
      </c>
      <c r="H433" s="27"/>
      <c r="I433" s="27" t="s">
        <v>30</v>
      </c>
      <c r="J433" s="27">
        <v>8.0</v>
      </c>
      <c r="K433" s="27" t="s">
        <v>43</v>
      </c>
      <c r="L433" s="29"/>
      <c r="M433" s="29"/>
      <c r="N433" s="27"/>
      <c r="O433" s="27"/>
      <c r="P433" s="31"/>
      <c r="Q433" s="31" t="str">
        <f t="shared" si="1"/>
        <v/>
      </c>
      <c r="R433" s="32">
        <v>618085.0</v>
      </c>
      <c r="S433" s="33"/>
      <c r="T433" s="27"/>
      <c r="U433" s="123"/>
    </row>
    <row r="434">
      <c r="A434" s="27">
        <v>432.0</v>
      </c>
      <c r="B434" s="27" t="s">
        <v>26</v>
      </c>
      <c r="C434" s="27" t="s">
        <v>27</v>
      </c>
      <c r="D434" s="27" t="s">
        <v>27</v>
      </c>
      <c r="E434" s="27" t="s">
        <v>28</v>
      </c>
      <c r="F434" s="27">
        <v>32.0</v>
      </c>
      <c r="G434" s="27" t="s">
        <v>29</v>
      </c>
      <c r="H434" s="27"/>
      <c r="I434" s="27" t="s">
        <v>30</v>
      </c>
      <c r="J434" s="27">
        <v>8.0</v>
      </c>
      <c r="K434" s="27" t="s">
        <v>44</v>
      </c>
      <c r="L434" s="29"/>
      <c r="M434" s="29"/>
      <c r="N434" s="27"/>
      <c r="O434" s="27"/>
      <c r="P434" s="31"/>
      <c r="Q434" s="31" t="str">
        <f t="shared" si="1"/>
        <v/>
      </c>
      <c r="R434" s="32">
        <v>42075.0</v>
      </c>
      <c r="S434" s="33"/>
      <c r="T434" s="27"/>
      <c r="U434" s="123"/>
    </row>
    <row r="435">
      <c r="A435" s="27">
        <v>433.0</v>
      </c>
      <c r="B435" s="27" t="s">
        <v>26</v>
      </c>
      <c r="C435" s="27" t="s">
        <v>27</v>
      </c>
      <c r="D435" s="27" t="s">
        <v>27</v>
      </c>
      <c r="E435" s="27" t="s">
        <v>28</v>
      </c>
      <c r="F435" s="27">
        <v>32.0</v>
      </c>
      <c r="G435" s="27" t="s">
        <v>29</v>
      </c>
      <c r="H435" s="27"/>
      <c r="I435" s="27" t="s">
        <v>30</v>
      </c>
      <c r="J435" s="27">
        <v>8.0</v>
      </c>
      <c r="K435" s="27" t="s">
        <v>45</v>
      </c>
      <c r="L435" s="29"/>
      <c r="M435" s="29"/>
      <c r="N435" s="27"/>
      <c r="O435" s="27"/>
      <c r="P435" s="31"/>
      <c r="Q435" s="31" t="str">
        <f t="shared" si="1"/>
        <v/>
      </c>
      <c r="R435" s="32">
        <v>50766.0</v>
      </c>
      <c r="S435" s="33"/>
      <c r="T435" s="27"/>
      <c r="U435" s="123"/>
    </row>
    <row r="436">
      <c r="A436" s="27">
        <v>434.0</v>
      </c>
      <c r="B436" s="27" t="s">
        <v>26</v>
      </c>
      <c r="C436" s="27" t="s">
        <v>27</v>
      </c>
      <c r="D436" s="27" t="s">
        <v>27</v>
      </c>
      <c r="E436" s="27" t="s">
        <v>28</v>
      </c>
      <c r="F436" s="27">
        <v>32.0</v>
      </c>
      <c r="G436" s="27" t="s">
        <v>29</v>
      </c>
      <c r="H436" s="27"/>
      <c r="I436" s="27" t="s">
        <v>30</v>
      </c>
      <c r="J436" s="27">
        <v>8.0</v>
      </c>
      <c r="K436" s="27" t="s">
        <v>46</v>
      </c>
      <c r="L436" s="29"/>
      <c r="M436" s="29"/>
      <c r="N436" s="27"/>
      <c r="O436" s="27"/>
      <c r="P436" s="31"/>
      <c r="Q436" s="31" t="str">
        <f t="shared" si="1"/>
        <v/>
      </c>
      <c r="R436" s="32">
        <v>277710.0</v>
      </c>
      <c r="S436" s="33"/>
      <c r="T436" s="33"/>
      <c r="U436" s="123"/>
    </row>
    <row r="437">
      <c r="A437" s="27">
        <v>435.0</v>
      </c>
      <c r="B437" s="27" t="s">
        <v>26</v>
      </c>
      <c r="C437" s="27" t="s">
        <v>27</v>
      </c>
      <c r="D437" s="27" t="s">
        <v>27</v>
      </c>
      <c r="E437" s="27" t="s">
        <v>28</v>
      </c>
      <c r="F437" s="27">
        <v>32.0</v>
      </c>
      <c r="G437" s="27" t="s">
        <v>29</v>
      </c>
      <c r="H437" s="27"/>
      <c r="I437" s="27" t="s">
        <v>30</v>
      </c>
      <c r="J437" s="27">
        <v>8.0</v>
      </c>
      <c r="K437" s="27" t="s">
        <v>47</v>
      </c>
      <c r="L437" s="29"/>
      <c r="M437" s="29"/>
      <c r="N437" s="27"/>
      <c r="O437" s="27"/>
      <c r="P437" s="31"/>
      <c r="Q437" s="31" t="str">
        <f t="shared" si="1"/>
        <v/>
      </c>
      <c r="R437" s="32">
        <v>144496.0</v>
      </c>
      <c r="S437" s="33"/>
      <c r="T437" s="27"/>
      <c r="U437" s="123"/>
    </row>
    <row r="438">
      <c r="A438" s="27">
        <v>436.0</v>
      </c>
      <c r="B438" s="27" t="s">
        <v>26</v>
      </c>
      <c r="C438" s="27" t="s">
        <v>27</v>
      </c>
      <c r="D438" s="27" t="s">
        <v>27</v>
      </c>
      <c r="E438" s="27" t="s">
        <v>28</v>
      </c>
      <c r="F438" s="27">
        <v>32.0</v>
      </c>
      <c r="G438" s="27" t="s">
        <v>29</v>
      </c>
      <c r="H438" s="27"/>
      <c r="I438" s="27" t="s">
        <v>30</v>
      </c>
      <c r="J438" s="27">
        <v>8.0</v>
      </c>
      <c r="K438" s="27" t="s">
        <v>48</v>
      </c>
      <c r="L438" s="29"/>
      <c r="M438" s="29"/>
      <c r="N438" s="27"/>
      <c r="O438" s="27"/>
      <c r="P438" s="31"/>
      <c r="Q438" s="31" t="str">
        <f t="shared" si="1"/>
        <v/>
      </c>
      <c r="R438" s="32">
        <v>175560.0</v>
      </c>
      <c r="S438" s="33"/>
      <c r="T438" s="27"/>
      <c r="U438" s="123"/>
    </row>
    <row r="439">
      <c r="A439" s="27">
        <v>437.0</v>
      </c>
      <c r="B439" s="27" t="s">
        <v>26</v>
      </c>
      <c r="C439" s="27" t="s">
        <v>27</v>
      </c>
      <c r="D439" s="27" t="s">
        <v>27</v>
      </c>
      <c r="E439" s="27" t="s">
        <v>28</v>
      </c>
      <c r="F439" s="27">
        <v>32.0</v>
      </c>
      <c r="G439" s="27" t="s">
        <v>29</v>
      </c>
      <c r="H439" s="27"/>
      <c r="I439" s="27" t="s">
        <v>30</v>
      </c>
      <c r="J439" s="27">
        <v>8.0</v>
      </c>
      <c r="K439" s="27" t="s">
        <v>49</v>
      </c>
      <c r="L439" s="31"/>
      <c r="M439" s="31"/>
      <c r="N439" s="37"/>
      <c r="O439" s="37"/>
      <c r="P439" s="31"/>
      <c r="Q439" s="31" t="str">
        <f t="shared" si="1"/>
        <v/>
      </c>
      <c r="R439" s="32">
        <v>355173.0</v>
      </c>
      <c r="S439" s="33"/>
      <c r="T439" s="37"/>
      <c r="U439" s="123"/>
    </row>
    <row r="440">
      <c r="A440" s="27">
        <v>438.0</v>
      </c>
      <c r="B440" s="27" t="s">
        <v>26</v>
      </c>
      <c r="C440" s="27" t="s">
        <v>27</v>
      </c>
      <c r="D440" s="27" t="s">
        <v>27</v>
      </c>
      <c r="E440" s="27" t="s">
        <v>28</v>
      </c>
      <c r="F440" s="27">
        <v>32.0</v>
      </c>
      <c r="G440" s="27" t="s">
        <v>29</v>
      </c>
      <c r="H440" s="27"/>
      <c r="I440" s="27" t="s">
        <v>30</v>
      </c>
      <c r="J440" s="27">
        <v>8.0</v>
      </c>
      <c r="K440" s="27" t="s">
        <v>50</v>
      </c>
      <c r="L440" s="29"/>
      <c r="M440" s="29"/>
      <c r="N440" s="27"/>
      <c r="O440" s="27"/>
      <c r="P440" s="31"/>
      <c r="Q440" s="31" t="str">
        <f t="shared" si="1"/>
        <v/>
      </c>
      <c r="R440" s="32">
        <v>114035.0</v>
      </c>
      <c r="S440" s="33"/>
      <c r="T440" s="27"/>
      <c r="U440" s="123"/>
    </row>
    <row r="441">
      <c r="A441" s="27">
        <v>439.0</v>
      </c>
      <c r="B441" s="27" t="s">
        <v>26</v>
      </c>
      <c r="C441" s="27" t="s">
        <v>27</v>
      </c>
      <c r="D441" s="27" t="s">
        <v>27</v>
      </c>
      <c r="E441" s="27" t="s">
        <v>28</v>
      </c>
      <c r="F441" s="27">
        <v>32.0</v>
      </c>
      <c r="G441" s="27" t="s">
        <v>29</v>
      </c>
      <c r="H441" s="27"/>
      <c r="I441" s="27" t="s">
        <v>30</v>
      </c>
      <c r="J441" s="27">
        <v>8.0</v>
      </c>
      <c r="K441" s="27" t="s">
        <v>51</v>
      </c>
      <c r="L441" s="31"/>
      <c r="M441" s="31"/>
      <c r="N441" s="37"/>
      <c r="O441" s="37"/>
      <c r="P441" s="31"/>
      <c r="Q441" s="31" t="str">
        <f t="shared" si="1"/>
        <v/>
      </c>
      <c r="R441" s="32"/>
      <c r="S441" s="33"/>
      <c r="T441" s="37"/>
      <c r="U441" s="123"/>
    </row>
    <row r="442">
      <c r="A442" s="27">
        <v>440.0</v>
      </c>
      <c r="B442" s="27" t="s">
        <v>26</v>
      </c>
      <c r="C442" s="27" t="s">
        <v>27</v>
      </c>
      <c r="D442" s="27" t="s">
        <v>27</v>
      </c>
      <c r="E442" s="27" t="s">
        <v>28</v>
      </c>
      <c r="F442" s="27">
        <v>32.0</v>
      </c>
      <c r="G442" s="27" t="s">
        <v>29</v>
      </c>
      <c r="H442" s="27"/>
      <c r="I442" s="27" t="s">
        <v>30</v>
      </c>
      <c r="J442" s="27">
        <v>8.0</v>
      </c>
      <c r="K442" s="27" t="s">
        <v>52</v>
      </c>
      <c r="L442" s="31"/>
      <c r="M442" s="31"/>
      <c r="N442" s="37"/>
      <c r="O442" s="37"/>
      <c r="P442" s="31"/>
      <c r="Q442" s="31" t="str">
        <f t="shared" si="1"/>
        <v/>
      </c>
      <c r="R442" s="32"/>
      <c r="S442" s="33"/>
      <c r="T442" s="33"/>
      <c r="U442" s="123"/>
    </row>
    <row r="443">
      <c r="A443" s="27">
        <v>441.0</v>
      </c>
      <c r="B443" s="37" t="s">
        <v>26</v>
      </c>
      <c r="C443" s="37" t="s">
        <v>27</v>
      </c>
      <c r="D443" s="37" t="s">
        <v>27</v>
      </c>
      <c r="E443" s="37" t="s">
        <v>28</v>
      </c>
      <c r="F443" s="27">
        <v>64.0</v>
      </c>
      <c r="G443" s="37" t="s">
        <v>29</v>
      </c>
      <c r="H443" s="37"/>
      <c r="I443" s="37" t="s">
        <v>30</v>
      </c>
      <c r="J443" s="37">
        <v>1.0</v>
      </c>
      <c r="K443" s="37" t="s">
        <v>31</v>
      </c>
      <c r="L443" s="29">
        <v>339.516</v>
      </c>
      <c r="M443" s="29">
        <v>80.384</v>
      </c>
      <c r="N443" s="27">
        <v>0.0</v>
      </c>
      <c r="O443" s="27">
        <v>140.0</v>
      </c>
      <c r="P443" s="31">
        <v>22468.879999999997</v>
      </c>
      <c r="Q443" s="31" t="str">
        <f t="shared" si="1"/>
        <v/>
      </c>
      <c r="R443" s="31">
        <v>35948.0</v>
      </c>
      <c r="S443" s="27">
        <v>478.95669</v>
      </c>
      <c r="T443" s="27">
        <v>442.45844</v>
      </c>
      <c r="U443" s="123"/>
    </row>
    <row r="444">
      <c r="A444" s="27">
        <v>442.0</v>
      </c>
      <c r="B444" s="37" t="s">
        <v>26</v>
      </c>
      <c r="C444" s="37" t="s">
        <v>27</v>
      </c>
      <c r="D444" s="37" t="s">
        <v>27</v>
      </c>
      <c r="E444" s="37" t="s">
        <v>28</v>
      </c>
      <c r="F444" s="27">
        <v>64.0</v>
      </c>
      <c r="G444" s="37" t="s">
        <v>29</v>
      </c>
      <c r="H444" s="37"/>
      <c r="I444" s="37" t="s">
        <v>30</v>
      </c>
      <c r="J444" s="37">
        <v>1.0</v>
      </c>
      <c r="K444" s="37" t="s">
        <v>32</v>
      </c>
      <c r="L444" s="29">
        <v>425.978</v>
      </c>
      <c r="M444" s="29">
        <v>187.36</v>
      </c>
      <c r="N444" s="27">
        <v>0.0</v>
      </c>
      <c r="O444" s="27">
        <v>297.0</v>
      </c>
      <c r="P444" s="31">
        <v>4185.09</v>
      </c>
      <c r="Q444" s="31" t="str">
        <f t="shared" si="1"/>
        <v/>
      </c>
      <c r="R444" s="31">
        <v>26449.0</v>
      </c>
      <c r="S444" s="27">
        <v>431.82831</v>
      </c>
      <c r="T444" s="27">
        <v>412.12767</v>
      </c>
      <c r="U444" s="123"/>
    </row>
    <row r="445">
      <c r="A445" s="27">
        <v>443.0</v>
      </c>
      <c r="B445" s="37" t="s">
        <v>26</v>
      </c>
      <c r="C445" s="37" t="s">
        <v>27</v>
      </c>
      <c r="D445" s="37" t="s">
        <v>27</v>
      </c>
      <c r="E445" s="37" t="s">
        <v>28</v>
      </c>
      <c r="F445" s="27">
        <v>64.0</v>
      </c>
      <c r="G445" s="37" t="s">
        <v>29</v>
      </c>
      <c r="H445" s="37"/>
      <c r="I445" s="37" t="s">
        <v>30</v>
      </c>
      <c r="J445" s="37">
        <v>1.0</v>
      </c>
      <c r="K445" s="37" t="s">
        <v>33</v>
      </c>
      <c r="L445" s="29">
        <v>334.365</v>
      </c>
      <c r="M445" s="29">
        <v>99.296</v>
      </c>
      <c r="N445" s="27">
        <v>0.0</v>
      </c>
      <c r="O445" s="27">
        <v>161.0</v>
      </c>
      <c r="P445" s="31">
        <v>7019.15</v>
      </c>
      <c r="Q445" s="31" t="str">
        <f t="shared" si="1"/>
        <v/>
      </c>
      <c r="R445" s="31">
        <v>18118.0</v>
      </c>
      <c r="S445" s="27">
        <v>423.83178</v>
      </c>
      <c r="T445" s="27">
        <v>404.55308</v>
      </c>
      <c r="U445" s="123"/>
    </row>
    <row r="446">
      <c r="A446" s="27">
        <v>444.0</v>
      </c>
      <c r="B446" s="37" t="s">
        <v>26</v>
      </c>
      <c r="C446" s="37" t="s">
        <v>27</v>
      </c>
      <c r="D446" s="37" t="s">
        <v>27</v>
      </c>
      <c r="E446" s="37" t="s">
        <v>28</v>
      </c>
      <c r="F446" s="27">
        <v>64.0</v>
      </c>
      <c r="G446" s="37" t="s">
        <v>29</v>
      </c>
      <c r="H446" s="37"/>
      <c r="I446" s="37" t="s">
        <v>30</v>
      </c>
      <c r="J446" s="37">
        <v>1.0</v>
      </c>
      <c r="K446" s="37" t="s">
        <v>34</v>
      </c>
      <c r="L446" s="29">
        <v>233.344</v>
      </c>
      <c r="M446" s="29">
        <v>103.679</v>
      </c>
      <c r="N446" s="27">
        <v>0.0</v>
      </c>
      <c r="O446" s="27">
        <v>165.0</v>
      </c>
      <c r="P446" s="31">
        <v>14761.74</v>
      </c>
      <c r="Q446" s="31" t="str">
        <f t="shared" si="1"/>
        <v/>
      </c>
      <c r="R446" s="31">
        <v>26932.0</v>
      </c>
      <c r="S446" s="27">
        <v>430.85261</v>
      </c>
      <c r="T446" s="27">
        <v>404.54102</v>
      </c>
      <c r="U446" s="123"/>
    </row>
    <row r="447">
      <c r="A447" s="27">
        <v>445.0</v>
      </c>
      <c r="B447" s="37" t="s">
        <v>26</v>
      </c>
      <c r="C447" s="37" t="s">
        <v>27</v>
      </c>
      <c r="D447" s="37" t="s">
        <v>27</v>
      </c>
      <c r="E447" s="37" t="s">
        <v>28</v>
      </c>
      <c r="F447" s="27">
        <v>64.0</v>
      </c>
      <c r="G447" s="37" t="s">
        <v>29</v>
      </c>
      <c r="H447" s="37"/>
      <c r="I447" s="37" t="s">
        <v>30</v>
      </c>
      <c r="J447" s="37">
        <v>1.0</v>
      </c>
      <c r="K447" s="37" t="s">
        <v>35</v>
      </c>
      <c r="L447" s="29">
        <v>333.599</v>
      </c>
      <c r="M447" s="29">
        <v>99.871</v>
      </c>
      <c r="N447" s="27">
        <v>0.0</v>
      </c>
      <c r="O447" s="27">
        <v>160.0</v>
      </c>
      <c r="P447" s="31">
        <v>6622.04</v>
      </c>
      <c r="Q447" s="31" t="str">
        <f t="shared" si="1"/>
        <v/>
      </c>
      <c r="R447" s="31">
        <v>22741.0</v>
      </c>
      <c r="S447" s="27">
        <v>472.31885</v>
      </c>
      <c r="T447" s="27">
        <v>452.63577</v>
      </c>
      <c r="U447" s="123"/>
    </row>
    <row r="448">
      <c r="A448" s="27">
        <v>446.0</v>
      </c>
      <c r="B448" s="37" t="s">
        <v>26</v>
      </c>
      <c r="C448" s="37" t="s">
        <v>27</v>
      </c>
      <c r="D448" s="37" t="s">
        <v>27</v>
      </c>
      <c r="E448" s="37" t="s">
        <v>28</v>
      </c>
      <c r="F448" s="27">
        <v>64.0</v>
      </c>
      <c r="G448" s="37" t="s">
        <v>29</v>
      </c>
      <c r="H448" s="37"/>
      <c r="I448" s="37" t="s">
        <v>30</v>
      </c>
      <c r="J448" s="37">
        <v>1.0</v>
      </c>
      <c r="K448" s="37" t="s">
        <v>36</v>
      </c>
      <c r="L448" s="29">
        <v>187.039</v>
      </c>
      <c r="M448" s="29">
        <v>44.352</v>
      </c>
      <c r="N448" s="27">
        <v>0.0</v>
      </c>
      <c r="O448" s="27">
        <v>44.0</v>
      </c>
      <c r="P448" s="31">
        <v>5729.339999999999</v>
      </c>
      <c r="Q448" s="31" t="str">
        <f t="shared" si="1"/>
        <v/>
      </c>
      <c r="R448" s="31">
        <v>11045.0</v>
      </c>
      <c r="S448" s="27">
        <v>455.02678</v>
      </c>
      <c r="T448" s="27">
        <v>439.81998</v>
      </c>
      <c r="U448" s="123"/>
    </row>
    <row r="449">
      <c r="A449" s="27">
        <v>447.0</v>
      </c>
      <c r="B449" s="37" t="s">
        <v>26</v>
      </c>
      <c r="C449" s="37" t="s">
        <v>27</v>
      </c>
      <c r="D449" s="37" t="s">
        <v>27</v>
      </c>
      <c r="E449" s="37" t="s">
        <v>28</v>
      </c>
      <c r="F449" s="27">
        <v>64.0</v>
      </c>
      <c r="G449" s="37" t="s">
        <v>29</v>
      </c>
      <c r="H449" s="37"/>
      <c r="I449" s="37" t="s">
        <v>30</v>
      </c>
      <c r="J449" s="37">
        <v>1.0</v>
      </c>
      <c r="K449" s="37" t="s">
        <v>37</v>
      </c>
      <c r="L449" s="29">
        <v>506.236</v>
      </c>
      <c r="M449" s="29">
        <v>169.056</v>
      </c>
      <c r="N449" s="27">
        <v>0.0</v>
      </c>
      <c r="O449" s="27">
        <v>266.0</v>
      </c>
      <c r="P449" s="31">
        <v>13791.95</v>
      </c>
      <c r="Q449" s="31" t="str">
        <f t="shared" si="1"/>
        <v/>
      </c>
      <c r="R449" s="31">
        <v>33575.0</v>
      </c>
      <c r="S449" s="27">
        <v>466.53472</v>
      </c>
      <c r="T449" s="27">
        <v>434.90787</v>
      </c>
      <c r="U449" s="123"/>
    </row>
    <row r="450">
      <c r="A450" s="27">
        <v>448.0</v>
      </c>
      <c r="B450" s="37" t="s">
        <v>26</v>
      </c>
      <c r="C450" s="37" t="s">
        <v>27</v>
      </c>
      <c r="D450" s="37" t="s">
        <v>27</v>
      </c>
      <c r="E450" s="37" t="s">
        <v>28</v>
      </c>
      <c r="F450" s="27">
        <v>64.0</v>
      </c>
      <c r="G450" s="37" t="s">
        <v>29</v>
      </c>
      <c r="H450" s="37"/>
      <c r="I450" s="37" t="s">
        <v>30</v>
      </c>
      <c r="J450" s="37">
        <v>1.0</v>
      </c>
      <c r="K450" s="37" t="s">
        <v>38</v>
      </c>
      <c r="L450" s="29">
        <v>578.046</v>
      </c>
      <c r="M450" s="29">
        <v>136.317</v>
      </c>
      <c r="N450" s="27">
        <v>0.0</v>
      </c>
      <c r="O450" s="27">
        <v>239.0</v>
      </c>
      <c r="P450" s="31">
        <v>6513.849999999999</v>
      </c>
      <c r="Q450" s="31" t="str">
        <f t="shared" si="1"/>
        <v/>
      </c>
      <c r="R450" s="31">
        <v>21763.0</v>
      </c>
      <c r="S450" s="27">
        <v>467.80129</v>
      </c>
      <c r="T450" s="27">
        <v>445.15544</v>
      </c>
      <c r="U450" s="123"/>
    </row>
    <row r="451">
      <c r="A451" s="27">
        <v>449.0</v>
      </c>
      <c r="B451" s="37" t="s">
        <v>26</v>
      </c>
      <c r="C451" s="37" t="s">
        <v>27</v>
      </c>
      <c r="D451" s="37" t="s">
        <v>27</v>
      </c>
      <c r="E451" s="37" t="s">
        <v>28</v>
      </c>
      <c r="F451" s="27">
        <v>64.0</v>
      </c>
      <c r="G451" s="37" t="s">
        <v>29</v>
      </c>
      <c r="H451" s="37"/>
      <c r="I451" s="37" t="s">
        <v>30</v>
      </c>
      <c r="J451" s="37">
        <v>1.0</v>
      </c>
      <c r="K451" s="37" t="s">
        <v>39</v>
      </c>
      <c r="L451" s="29">
        <v>292.127</v>
      </c>
      <c r="M451" s="29">
        <v>79.872</v>
      </c>
      <c r="N451" s="27">
        <v>0.0</v>
      </c>
      <c r="O451" s="27">
        <v>157.0</v>
      </c>
      <c r="P451" s="31">
        <v>30140.23</v>
      </c>
      <c r="Q451" s="31" t="str">
        <f t="shared" si="1"/>
        <v/>
      </c>
      <c r="R451" s="31">
        <v>42162.0</v>
      </c>
      <c r="S451" s="27">
        <v>459.93616</v>
      </c>
      <c r="T451" s="27">
        <v>417.25543</v>
      </c>
      <c r="U451" s="123"/>
    </row>
    <row r="452">
      <c r="A452" s="27">
        <v>450.0</v>
      </c>
      <c r="B452" s="37" t="s">
        <v>26</v>
      </c>
      <c r="C452" s="37" t="s">
        <v>27</v>
      </c>
      <c r="D452" s="37" t="s">
        <v>27</v>
      </c>
      <c r="E452" s="37" t="s">
        <v>28</v>
      </c>
      <c r="F452" s="27">
        <v>64.0</v>
      </c>
      <c r="G452" s="37" t="s">
        <v>29</v>
      </c>
      <c r="H452" s="37"/>
      <c r="I452" s="37" t="s">
        <v>30</v>
      </c>
      <c r="J452" s="37">
        <v>1.0</v>
      </c>
      <c r="K452" s="37" t="s">
        <v>40</v>
      </c>
      <c r="L452" s="29">
        <v>370.719</v>
      </c>
      <c r="M452" s="29">
        <v>139.934</v>
      </c>
      <c r="N452" s="27">
        <v>0.0</v>
      </c>
      <c r="O452" s="27">
        <v>282.0</v>
      </c>
      <c r="P452" s="31">
        <v>8802.48</v>
      </c>
      <c r="Q452" s="31" t="str">
        <f t="shared" si="1"/>
        <v/>
      </c>
      <c r="R452" s="31">
        <v>20480.0</v>
      </c>
      <c r="S452" s="27">
        <v>436.69376</v>
      </c>
      <c r="T452" s="27">
        <v>413.31302</v>
      </c>
      <c r="U452" s="123"/>
    </row>
    <row r="453">
      <c r="A453" s="27">
        <v>451.0</v>
      </c>
      <c r="B453" s="37" t="s">
        <v>26</v>
      </c>
      <c r="C453" s="37" t="s">
        <v>27</v>
      </c>
      <c r="D453" s="37" t="s">
        <v>27</v>
      </c>
      <c r="E453" s="37" t="s">
        <v>28</v>
      </c>
      <c r="F453" s="27">
        <v>64.0</v>
      </c>
      <c r="G453" s="37" t="s">
        <v>29</v>
      </c>
      <c r="H453" s="37"/>
      <c r="I453" s="37" t="s">
        <v>30</v>
      </c>
      <c r="J453" s="37">
        <v>1.0</v>
      </c>
      <c r="K453" s="37" t="s">
        <v>41</v>
      </c>
      <c r="L453" s="31"/>
      <c r="M453" s="31"/>
      <c r="N453" s="37"/>
      <c r="O453" s="37"/>
      <c r="P453" s="31"/>
      <c r="Q453" s="31" t="str">
        <f t="shared" si="1"/>
        <v/>
      </c>
      <c r="R453" s="31"/>
      <c r="S453" s="37"/>
      <c r="T453" s="37"/>
      <c r="U453" s="123"/>
    </row>
    <row r="454">
      <c r="A454" s="27">
        <v>452.0</v>
      </c>
      <c r="B454" s="37" t="s">
        <v>26</v>
      </c>
      <c r="C454" s="37" t="s">
        <v>27</v>
      </c>
      <c r="D454" s="37" t="s">
        <v>27</v>
      </c>
      <c r="E454" s="37" t="s">
        <v>28</v>
      </c>
      <c r="F454" s="27">
        <v>64.0</v>
      </c>
      <c r="G454" s="37" t="s">
        <v>29</v>
      </c>
      <c r="H454" s="37"/>
      <c r="I454" s="37" t="s">
        <v>30</v>
      </c>
      <c r="J454" s="37">
        <v>1.0</v>
      </c>
      <c r="K454" s="37" t="s">
        <v>42</v>
      </c>
      <c r="L454" s="29">
        <v>261.568</v>
      </c>
      <c r="M454" s="29">
        <v>68.99</v>
      </c>
      <c r="N454" s="27">
        <v>0.0</v>
      </c>
      <c r="O454" s="27">
        <v>114.0</v>
      </c>
      <c r="P454" s="31">
        <v>16858.62</v>
      </c>
      <c r="Q454" s="31" t="str">
        <f t="shared" si="1"/>
        <v/>
      </c>
      <c r="R454" s="31">
        <v>26055.0</v>
      </c>
      <c r="S454" s="27">
        <v>470.34931</v>
      </c>
      <c r="T454" s="27">
        <v>441.91998</v>
      </c>
      <c r="U454" s="123"/>
    </row>
    <row r="455">
      <c r="A455" s="27">
        <v>453.0</v>
      </c>
      <c r="B455" s="37" t="s">
        <v>26</v>
      </c>
      <c r="C455" s="37" t="s">
        <v>27</v>
      </c>
      <c r="D455" s="37" t="s">
        <v>27</v>
      </c>
      <c r="E455" s="37" t="s">
        <v>28</v>
      </c>
      <c r="F455" s="27">
        <v>64.0</v>
      </c>
      <c r="G455" s="37" t="s">
        <v>29</v>
      </c>
      <c r="H455" s="37"/>
      <c r="I455" s="37" t="s">
        <v>30</v>
      </c>
      <c r="J455" s="37">
        <v>1.0</v>
      </c>
      <c r="K455" s="37" t="s">
        <v>43</v>
      </c>
      <c r="L455" s="31"/>
      <c r="M455" s="31"/>
      <c r="N455" s="37"/>
      <c r="O455" s="37"/>
      <c r="P455" s="31"/>
      <c r="Q455" s="31" t="str">
        <f t="shared" si="1"/>
        <v/>
      </c>
      <c r="R455" s="31">
        <v>82833.0</v>
      </c>
      <c r="S455" s="37"/>
      <c r="T455" s="37"/>
      <c r="U455" s="123"/>
    </row>
    <row r="456">
      <c r="A456" s="27">
        <v>454.0</v>
      </c>
      <c r="B456" s="37" t="s">
        <v>26</v>
      </c>
      <c r="C456" s="37" t="s">
        <v>27</v>
      </c>
      <c r="D456" s="37" t="s">
        <v>27</v>
      </c>
      <c r="E456" s="37" t="s">
        <v>28</v>
      </c>
      <c r="F456" s="27">
        <v>64.0</v>
      </c>
      <c r="G456" s="37" t="s">
        <v>29</v>
      </c>
      <c r="H456" s="37"/>
      <c r="I456" s="37" t="s">
        <v>30</v>
      </c>
      <c r="J456" s="37">
        <v>1.0</v>
      </c>
      <c r="K456" s="37" t="s">
        <v>44</v>
      </c>
      <c r="L456" s="29">
        <v>299.135</v>
      </c>
      <c r="M456" s="29">
        <v>75.584</v>
      </c>
      <c r="N456" s="27">
        <v>0.0</v>
      </c>
      <c r="O456" s="27">
        <v>72.0</v>
      </c>
      <c r="P456" s="31">
        <v>4484.62</v>
      </c>
      <c r="Q456" s="31" t="str">
        <f t="shared" si="1"/>
        <v/>
      </c>
      <c r="R456" s="31">
        <v>12069.0</v>
      </c>
      <c r="S456" s="27">
        <v>446.97458</v>
      </c>
      <c r="T456" s="27">
        <v>431.18645</v>
      </c>
      <c r="U456" s="123"/>
    </row>
    <row r="457">
      <c r="A457" s="27">
        <v>455.0</v>
      </c>
      <c r="B457" s="37" t="s">
        <v>26</v>
      </c>
      <c r="C457" s="37" t="s">
        <v>27</v>
      </c>
      <c r="D457" s="37" t="s">
        <v>27</v>
      </c>
      <c r="E457" s="37" t="s">
        <v>28</v>
      </c>
      <c r="F457" s="27">
        <v>64.0</v>
      </c>
      <c r="G457" s="37" t="s">
        <v>29</v>
      </c>
      <c r="H457" s="37"/>
      <c r="I457" s="37" t="s">
        <v>30</v>
      </c>
      <c r="J457" s="37">
        <v>1.0</v>
      </c>
      <c r="K457" s="37" t="s">
        <v>45</v>
      </c>
      <c r="L457" s="29">
        <v>211.422</v>
      </c>
      <c r="M457" s="29">
        <v>55.808</v>
      </c>
      <c r="N457" s="27">
        <v>0.0</v>
      </c>
      <c r="O457" s="27">
        <v>102.0</v>
      </c>
      <c r="P457" s="31">
        <v>4693.0</v>
      </c>
      <c r="Q457" s="31" t="str">
        <f t="shared" si="1"/>
        <v/>
      </c>
      <c r="R457" s="31">
        <v>11981.0</v>
      </c>
      <c r="S457" s="27">
        <v>459.65623</v>
      </c>
      <c r="T457" s="27">
        <v>444.4418</v>
      </c>
      <c r="U457" s="123"/>
    </row>
    <row r="458">
      <c r="A458" s="27">
        <v>456.0</v>
      </c>
      <c r="B458" s="37" t="s">
        <v>26</v>
      </c>
      <c r="C458" s="37" t="s">
        <v>27</v>
      </c>
      <c r="D458" s="37" t="s">
        <v>27</v>
      </c>
      <c r="E458" s="37" t="s">
        <v>28</v>
      </c>
      <c r="F458" s="27">
        <v>64.0</v>
      </c>
      <c r="G458" s="37" t="s">
        <v>29</v>
      </c>
      <c r="H458" s="37"/>
      <c r="I458" s="37" t="s">
        <v>30</v>
      </c>
      <c r="J458" s="37">
        <v>1.0</v>
      </c>
      <c r="K458" s="37" t="s">
        <v>46</v>
      </c>
      <c r="L458" s="29">
        <v>409.503</v>
      </c>
      <c r="M458" s="29">
        <v>158.111</v>
      </c>
      <c r="N458" s="27">
        <v>0.0</v>
      </c>
      <c r="O458" s="27">
        <v>325.0</v>
      </c>
      <c r="P458" s="31">
        <v>25078.45</v>
      </c>
      <c r="Q458" s="31" t="str">
        <f t="shared" si="1"/>
        <v/>
      </c>
      <c r="R458" s="31">
        <v>37752.0</v>
      </c>
      <c r="S458" s="27">
        <v>451.284</v>
      </c>
      <c r="T458" s="27">
        <v>411.28102</v>
      </c>
      <c r="U458" s="123"/>
    </row>
    <row r="459">
      <c r="A459" s="27">
        <v>457.0</v>
      </c>
      <c r="B459" s="37" t="s">
        <v>26</v>
      </c>
      <c r="C459" s="37" t="s">
        <v>27</v>
      </c>
      <c r="D459" s="37" t="s">
        <v>27</v>
      </c>
      <c r="E459" s="37" t="s">
        <v>28</v>
      </c>
      <c r="F459" s="27">
        <v>64.0</v>
      </c>
      <c r="G459" s="37" t="s">
        <v>29</v>
      </c>
      <c r="H459" s="37"/>
      <c r="I459" s="37" t="s">
        <v>30</v>
      </c>
      <c r="J459" s="37">
        <v>1.0</v>
      </c>
      <c r="K459" s="37" t="s">
        <v>47</v>
      </c>
      <c r="L459" s="29">
        <v>256.96</v>
      </c>
      <c r="M459" s="29">
        <v>40.96</v>
      </c>
      <c r="N459" s="27">
        <v>0.0</v>
      </c>
      <c r="O459" s="27">
        <v>41.0</v>
      </c>
      <c r="P459" s="31">
        <v>11486.11</v>
      </c>
      <c r="Q459" s="31" t="str">
        <f t="shared" si="1"/>
        <v/>
      </c>
      <c r="R459" s="31">
        <v>19521.0</v>
      </c>
      <c r="S459" s="27">
        <v>426.43058</v>
      </c>
      <c r="T459" s="27">
        <v>404.82662</v>
      </c>
      <c r="U459" s="123"/>
    </row>
    <row r="460">
      <c r="A460" s="27">
        <v>458.0</v>
      </c>
      <c r="B460" s="37" t="s">
        <v>26</v>
      </c>
      <c r="C460" s="37" t="s">
        <v>27</v>
      </c>
      <c r="D460" s="37" t="s">
        <v>27</v>
      </c>
      <c r="E460" s="37" t="s">
        <v>28</v>
      </c>
      <c r="F460" s="27">
        <v>64.0</v>
      </c>
      <c r="G460" s="37" t="s">
        <v>29</v>
      </c>
      <c r="H460" s="37"/>
      <c r="I460" s="37" t="s">
        <v>30</v>
      </c>
      <c r="J460" s="37">
        <v>1.0</v>
      </c>
      <c r="K460" s="37" t="s">
        <v>48</v>
      </c>
      <c r="L460" s="29">
        <v>319.645</v>
      </c>
      <c r="M460" s="29">
        <v>114.4</v>
      </c>
      <c r="N460" s="27">
        <v>0.0</v>
      </c>
      <c r="O460" s="27">
        <v>193.0</v>
      </c>
      <c r="P460" s="31">
        <v>13614.929999999998</v>
      </c>
      <c r="Q460" s="31" t="str">
        <f t="shared" si="1"/>
        <v/>
      </c>
      <c r="R460" s="31">
        <v>23689.0</v>
      </c>
      <c r="S460" s="27">
        <v>478.53642</v>
      </c>
      <c r="T460" s="27">
        <v>451.67542</v>
      </c>
      <c r="U460" s="123"/>
    </row>
    <row r="461">
      <c r="A461" s="27">
        <v>459.0</v>
      </c>
      <c r="B461" s="37" t="s">
        <v>26</v>
      </c>
      <c r="C461" s="37" t="s">
        <v>27</v>
      </c>
      <c r="D461" s="37" t="s">
        <v>27</v>
      </c>
      <c r="E461" s="37" t="s">
        <v>28</v>
      </c>
      <c r="F461" s="27">
        <v>64.0</v>
      </c>
      <c r="G461" s="37" t="s">
        <v>29</v>
      </c>
      <c r="H461" s="37"/>
      <c r="I461" s="37" t="s">
        <v>30</v>
      </c>
      <c r="J461" s="37">
        <v>1.0</v>
      </c>
      <c r="K461" s="37" t="s">
        <v>49</v>
      </c>
      <c r="L461" s="29">
        <v>595.547</v>
      </c>
      <c r="M461" s="29">
        <v>185.885</v>
      </c>
      <c r="N461" s="27">
        <v>0.0</v>
      </c>
      <c r="O461" s="27">
        <v>169.0</v>
      </c>
      <c r="P461" s="31">
        <v>36729.869999999995</v>
      </c>
      <c r="Q461" s="31" t="str">
        <f t="shared" si="1"/>
        <v/>
      </c>
      <c r="R461" s="31">
        <v>47852.0</v>
      </c>
      <c r="S461" s="27">
        <v>495.33763</v>
      </c>
      <c r="T461" s="27">
        <v>443.171</v>
      </c>
      <c r="U461" s="123"/>
    </row>
    <row r="462">
      <c r="A462" s="27">
        <v>460.0</v>
      </c>
      <c r="B462" s="37" t="s">
        <v>26</v>
      </c>
      <c r="C462" s="37" t="s">
        <v>27</v>
      </c>
      <c r="D462" s="37" t="s">
        <v>27</v>
      </c>
      <c r="E462" s="37" t="s">
        <v>28</v>
      </c>
      <c r="F462" s="27">
        <v>64.0</v>
      </c>
      <c r="G462" s="37" t="s">
        <v>29</v>
      </c>
      <c r="H462" s="37"/>
      <c r="I462" s="37" t="s">
        <v>30</v>
      </c>
      <c r="J462" s="37">
        <v>1.0</v>
      </c>
      <c r="K462" s="37" t="s">
        <v>50</v>
      </c>
      <c r="L462" s="29">
        <v>454.748</v>
      </c>
      <c r="M462" s="29">
        <v>167.965</v>
      </c>
      <c r="N462" s="27">
        <v>0.0</v>
      </c>
      <c r="O462" s="27">
        <v>251.0</v>
      </c>
      <c r="P462" s="31">
        <v>9696.17</v>
      </c>
      <c r="Q462" s="31" t="str">
        <f t="shared" si="1"/>
        <v/>
      </c>
      <c r="R462" s="31">
        <v>21501.0</v>
      </c>
      <c r="S462" s="27">
        <v>432.61188</v>
      </c>
      <c r="T462" s="27">
        <v>408.012</v>
      </c>
      <c r="U462" s="123"/>
    </row>
    <row r="463">
      <c r="A463" s="27">
        <v>461.0</v>
      </c>
      <c r="B463" s="37" t="s">
        <v>26</v>
      </c>
      <c r="C463" s="37" t="s">
        <v>27</v>
      </c>
      <c r="D463" s="37" t="s">
        <v>27</v>
      </c>
      <c r="E463" s="37" t="s">
        <v>28</v>
      </c>
      <c r="F463" s="27">
        <v>64.0</v>
      </c>
      <c r="G463" s="37" t="s">
        <v>29</v>
      </c>
      <c r="H463" s="37"/>
      <c r="I463" s="37" t="s">
        <v>30</v>
      </c>
      <c r="J463" s="37">
        <v>1.0</v>
      </c>
      <c r="K463" s="37" t="s">
        <v>51</v>
      </c>
      <c r="L463" s="29">
        <v>1470.774</v>
      </c>
      <c r="M463" s="29">
        <v>838.107</v>
      </c>
      <c r="N463" s="27">
        <v>517.0</v>
      </c>
      <c r="O463" s="27">
        <v>1561.0</v>
      </c>
      <c r="P463" s="31">
        <v>1124744.1160000002</v>
      </c>
      <c r="Q463" s="31" t="str">
        <f t="shared" si="1"/>
        <v/>
      </c>
      <c r="R463" s="31">
        <v>1107575.0</v>
      </c>
      <c r="S463" s="27">
        <v>1596.908839</v>
      </c>
      <c r="T463" s="27">
        <v>429.78057</v>
      </c>
      <c r="U463" s="123"/>
    </row>
    <row r="464">
      <c r="A464" s="27">
        <v>462.0</v>
      </c>
      <c r="B464" s="37" t="s">
        <v>26</v>
      </c>
      <c r="C464" s="37" t="s">
        <v>27</v>
      </c>
      <c r="D464" s="37" t="s">
        <v>27</v>
      </c>
      <c r="E464" s="37" t="s">
        <v>28</v>
      </c>
      <c r="F464" s="27">
        <v>64.0</v>
      </c>
      <c r="G464" s="37" t="s">
        <v>29</v>
      </c>
      <c r="H464" s="37"/>
      <c r="I464" s="37" t="s">
        <v>30</v>
      </c>
      <c r="J464" s="37">
        <v>1.0</v>
      </c>
      <c r="K464" s="37" t="s">
        <v>52</v>
      </c>
      <c r="L464" s="31"/>
      <c r="M464" s="31"/>
      <c r="N464" s="37"/>
      <c r="O464" s="37"/>
      <c r="P464" s="31"/>
      <c r="Q464" s="31" t="str">
        <f t="shared" si="1"/>
        <v/>
      </c>
      <c r="R464" s="31"/>
      <c r="S464" s="37"/>
      <c r="T464" s="37"/>
      <c r="U464" s="123"/>
    </row>
    <row r="465">
      <c r="A465" s="27">
        <v>463.0</v>
      </c>
      <c r="B465" s="37" t="s">
        <v>26</v>
      </c>
      <c r="C465" s="37" t="s">
        <v>27</v>
      </c>
      <c r="D465" s="37" t="s">
        <v>27</v>
      </c>
      <c r="E465" s="37" t="s">
        <v>28</v>
      </c>
      <c r="F465" s="27">
        <v>64.0</v>
      </c>
      <c r="G465" s="37" t="s">
        <v>29</v>
      </c>
      <c r="H465" s="37"/>
      <c r="I465" s="37" t="s">
        <v>30</v>
      </c>
      <c r="J465" s="37">
        <v>2.0</v>
      </c>
      <c r="K465" s="37" t="s">
        <v>31</v>
      </c>
      <c r="L465" s="29">
        <v>337.46</v>
      </c>
      <c r="M465" s="29">
        <v>80.64</v>
      </c>
      <c r="N465" s="27">
        <v>0.0</v>
      </c>
      <c r="O465" s="27">
        <v>140.0</v>
      </c>
      <c r="P465" s="31">
        <v>38630.59</v>
      </c>
      <c r="Q465" s="31" t="str">
        <f t="shared" si="1"/>
        <v/>
      </c>
      <c r="R465" s="31">
        <v>55097.0</v>
      </c>
      <c r="S465" s="27">
        <v>459.74385</v>
      </c>
      <c r="T465" s="27">
        <v>406.76506</v>
      </c>
      <c r="U465" s="123"/>
    </row>
    <row r="466">
      <c r="A466" s="27">
        <v>464.0</v>
      </c>
      <c r="B466" s="37" t="s">
        <v>26</v>
      </c>
      <c r="C466" s="37" t="s">
        <v>27</v>
      </c>
      <c r="D466" s="37" t="s">
        <v>27</v>
      </c>
      <c r="E466" s="37" t="s">
        <v>28</v>
      </c>
      <c r="F466" s="27">
        <v>64.0</v>
      </c>
      <c r="G466" s="37" t="s">
        <v>29</v>
      </c>
      <c r="H466" s="37"/>
      <c r="I466" s="37" t="s">
        <v>30</v>
      </c>
      <c r="J466" s="37">
        <v>2.0</v>
      </c>
      <c r="K466" s="37" t="s">
        <v>32</v>
      </c>
      <c r="L466" s="29">
        <v>415.197</v>
      </c>
      <c r="M466" s="29">
        <v>185.28</v>
      </c>
      <c r="N466" s="27">
        <v>0.0</v>
      </c>
      <c r="O466" s="27">
        <v>282.0</v>
      </c>
      <c r="P466" s="31">
        <v>7331.34</v>
      </c>
      <c r="Q466" s="31" t="str">
        <f t="shared" si="1"/>
        <v/>
      </c>
      <c r="R466" s="31">
        <v>27437.0</v>
      </c>
      <c r="S466" s="27">
        <v>431.56738</v>
      </c>
      <c r="T466" s="27">
        <v>409.04574</v>
      </c>
      <c r="U466" s="123"/>
    </row>
    <row r="467">
      <c r="A467" s="27">
        <v>465.0</v>
      </c>
      <c r="B467" s="37" t="s">
        <v>26</v>
      </c>
      <c r="C467" s="37" t="s">
        <v>27</v>
      </c>
      <c r="D467" s="37" t="s">
        <v>27</v>
      </c>
      <c r="E467" s="37" t="s">
        <v>28</v>
      </c>
      <c r="F467" s="27">
        <v>64.0</v>
      </c>
      <c r="G467" s="37" t="s">
        <v>29</v>
      </c>
      <c r="H467" s="37"/>
      <c r="I467" s="37" t="s">
        <v>30</v>
      </c>
      <c r="J467" s="37">
        <v>2.0</v>
      </c>
      <c r="K467" s="37" t="s">
        <v>33</v>
      </c>
      <c r="L467" s="29">
        <v>326.591</v>
      </c>
      <c r="M467" s="29">
        <v>99.008</v>
      </c>
      <c r="N467" s="27">
        <v>0.0</v>
      </c>
      <c r="O467" s="27">
        <v>163.0</v>
      </c>
      <c r="P467" s="31">
        <v>13057.58</v>
      </c>
      <c r="Q467" s="31" t="str">
        <f t="shared" si="1"/>
        <v/>
      </c>
      <c r="R467" s="31">
        <v>25796.0</v>
      </c>
      <c r="S467" s="27">
        <v>463.43006</v>
      </c>
      <c r="T467" s="27">
        <v>437.75609</v>
      </c>
      <c r="U467" s="123"/>
    </row>
    <row r="468">
      <c r="A468" s="27">
        <v>466.0</v>
      </c>
      <c r="B468" s="37" t="s">
        <v>26</v>
      </c>
      <c r="C468" s="37" t="s">
        <v>27</v>
      </c>
      <c r="D468" s="37" t="s">
        <v>27</v>
      </c>
      <c r="E468" s="37" t="s">
        <v>28</v>
      </c>
      <c r="F468" s="27">
        <v>64.0</v>
      </c>
      <c r="G468" s="37" t="s">
        <v>29</v>
      </c>
      <c r="H468" s="37"/>
      <c r="I468" s="37" t="s">
        <v>30</v>
      </c>
      <c r="J468" s="37">
        <v>2.0</v>
      </c>
      <c r="K468" s="37" t="s">
        <v>34</v>
      </c>
      <c r="L468" s="29">
        <v>233.438</v>
      </c>
      <c r="M468" s="29">
        <v>102.495</v>
      </c>
      <c r="N468" s="27">
        <v>0.0</v>
      </c>
      <c r="O468" s="27">
        <v>165.0</v>
      </c>
      <c r="P468" s="31">
        <v>29320.34</v>
      </c>
      <c r="Q468" s="31" t="str">
        <f t="shared" si="1"/>
        <v/>
      </c>
      <c r="R468" s="31">
        <v>42698.0</v>
      </c>
      <c r="S468" s="27">
        <v>451.08055</v>
      </c>
      <c r="T468" s="27">
        <v>410.40175</v>
      </c>
      <c r="U468" s="123"/>
    </row>
    <row r="469">
      <c r="A469" s="27">
        <v>467.0</v>
      </c>
      <c r="B469" s="37" t="s">
        <v>26</v>
      </c>
      <c r="C469" s="37" t="s">
        <v>27</v>
      </c>
      <c r="D469" s="37" t="s">
        <v>27</v>
      </c>
      <c r="E469" s="37" t="s">
        <v>28</v>
      </c>
      <c r="F469" s="27">
        <v>64.0</v>
      </c>
      <c r="G469" s="37" t="s">
        <v>29</v>
      </c>
      <c r="H469" s="37"/>
      <c r="I469" s="37" t="s">
        <v>30</v>
      </c>
      <c r="J469" s="37">
        <v>2.0</v>
      </c>
      <c r="K469" s="37" t="s">
        <v>35</v>
      </c>
      <c r="L469" s="29">
        <v>354.717</v>
      </c>
      <c r="M469" s="29">
        <v>121.056</v>
      </c>
      <c r="N469" s="27">
        <v>0.0</v>
      </c>
      <c r="O469" s="27">
        <v>174.0</v>
      </c>
      <c r="P469" s="31">
        <v>13521.839999999998</v>
      </c>
      <c r="Q469" s="31" t="str">
        <f t="shared" si="1"/>
        <v/>
      </c>
      <c r="R469" s="31">
        <v>28231.0</v>
      </c>
      <c r="S469" s="27">
        <v>431.77731</v>
      </c>
      <c r="T469" s="27">
        <v>405.32929</v>
      </c>
      <c r="U469" s="123"/>
    </row>
    <row r="470">
      <c r="A470" s="27">
        <v>468.0</v>
      </c>
      <c r="B470" s="37" t="s">
        <v>26</v>
      </c>
      <c r="C470" s="37" t="s">
        <v>27</v>
      </c>
      <c r="D470" s="37" t="s">
        <v>27</v>
      </c>
      <c r="E470" s="37" t="s">
        <v>28</v>
      </c>
      <c r="F470" s="27">
        <v>64.0</v>
      </c>
      <c r="G470" s="37" t="s">
        <v>29</v>
      </c>
      <c r="H470" s="37"/>
      <c r="I470" s="37" t="s">
        <v>30</v>
      </c>
      <c r="J470" s="37">
        <v>2.0</v>
      </c>
      <c r="K470" s="37" t="s">
        <v>36</v>
      </c>
      <c r="L470" s="29">
        <v>188.8</v>
      </c>
      <c r="M470" s="29">
        <v>44.191</v>
      </c>
      <c r="N470" s="27">
        <v>0.0</v>
      </c>
      <c r="O470" s="27">
        <v>44.0</v>
      </c>
      <c r="P470" s="31">
        <v>11268.890000000001</v>
      </c>
      <c r="Q470" s="31" t="str">
        <f t="shared" si="1"/>
        <v/>
      </c>
      <c r="R470" s="31">
        <v>17726.0</v>
      </c>
      <c r="S470" s="27">
        <v>432.88941</v>
      </c>
      <c r="T470" s="27">
        <v>412.19154</v>
      </c>
      <c r="U470" s="123"/>
    </row>
    <row r="471">
      <c r="A471" s="27">
        <v>469.0</v>
      </c>
      <c r="B471" s="37" t="s">
        <v>26</v>
      </c>
      <c r="C471" s="37" t="s">
        <v>27</v>
      </c>
      <c r="D471" s="37" t="s">
        <v>27</v>
      </c>
      <c r="E471" s="37" t="s">
        <v>28</v>
      </c>
      <c r="F471" s="27">
        <v>64.0</v>
      </c>
      <c r="G471" s="37" t="s">
        <v>29</v>
      </c>
      <c r="H471" s="37"/>
      <c r="I471" s="37" t="s">
        <v>30</v>
      </c>
      <c r="J471" s="37">
        <v>2.0</v>
      </c>
      <c r="K471" s="37" t="s">
        <v>37</v>
      </c>
      <c r="L471" s="29">
        <v>508.125</v>
      </c>
      <c r="M471" s="29">
        <v>172.735</v>
      </c>
      <c r="N471" s="27">
        <v>0.0</v>
      </c>
      <c r="O471" s="27">
        <v>266.0</v>
      </c>
      <c r="P471" s="31">
        <v>26627.72</v>
      </c>
      <c r="Q471" s="31" t="str">
        <f t="shared" si="1"/>
        <v/>
      </c>
      <c r="R471" s="31">
        <v>44724.0</v>
      </c>
      <c r="S471" s="27">
        <v>482.48603</v>
      </c>
      <c r="T471" s="27">
        <v>439.61474</v>
      </c>
      <c r="U471" s="123"/>
    </row>
    <row r="472">
      <c r="A472" s="27">
        <v>470.0</v>
      </c>
      <c r="B472" s="37" t="s">
        <v>26</v>
      </c>
      <c r="C472" s="37" t="s">
        <v>27</v>
      </c>
      <c r="D472" s="37" t="s">
        <v>27</v>
      </c>
      <c r="E472" s="37" t="s">
        <v>28</v>
      </c>
      <c r="F472" s="27">
        <v>64.0</v>
      </c>
      <c r="G472" s="37" t="s">
        <v>29</v>
      </c>
      <c r="H472" s="37"/>
      <c r="I472" s="37" t="s">
        <v>30</v>
      </c>
      <c r="J472" s="37">
        <v>2.0</v>
      </c>
      <c r="K472" s="37" t="s">
        <v>38</v>
      </c>
      <c r="L472" s="29">
        <v>572.315</v>
      </c>
      <c r="M472" s="29">
        <v>138.687</v>
      </c>
      <c r="N472" s="27">
        <v>0.0</v>
      </c>
      <c r="O472" s="27">
        <v>238.0</v>
      </c>
      <c r="P472" s="31">
        <v>13237.08</v>
      </c>
      <c r="Q472" s="31" t="str">
        <f t="shared" si="1"/>
        <v/>
      </c>
      <c r="R472" s="31">
        <v>31738.0</v>
      </c>
      <c r="S472" s="27">
        <v>441.30871</v>
      </c>
      <c r="T472" s="27">
        <v>411.92455</v>
      </c>
      <c r="U472" s="123"/>
    </row>
    <row r="473">
      <c r="A473" s="27">
        <v>471.0</v>
      </c>
      <c r="B473" s="37" t="s">
        <v>26</v>
      </c>
      <c r="C473" s="37" t="s">
        <v>27</v>
      </c>
      <c r="D473" s="37" t="s">
        <v>27</v>
      </c>
      <c r="E473" s="37" t="s">
        <v>28</v>
      </c>
      <c r="F473" s="27">
        <v>64.0</v>
      </c>
      <c r="G473" s="37" t="s">
        <v>29</v>
      </c>
      <c r="H473" s="37"/>
      <c r="I473" s="37" t="s">
        <v>30</v>
      </c>
      <c r="J473" s="37">
        <v>2.0</v>
      </c>
      <c r="K473" s="37" t="s">
        <v>39</v>
      </c>
      <c r="L473" s="29">
        <v>297.534</v>
      </c>
      <c r="M473" s="29">
        <v>93.088</v>
      </c>
      <c r="N473" s="27">
        <v>0.0</v>
      </c>
      <c r="O473" s="27">
        <v>162.0</v>
      </c>
      <c r="P473" s="31">
        <v>68456.63</v>
      </c>
      <c r="Q473" s="31" t="str">
        <f t="shared" si="1"/>
        <v/>
      </c>
      <c r="R473" s="31">
        <v>78588.0</v>
      </c>
      <c r="S473" s="27">
        <v>521.19295</v>
      </c>
      <c r="T473" s="27">
        <v>439.79216</v>
      </c>
      <c r="U473" s="123"/>
    </row>
    <row r="474">
      <c r="A474" s="27">
        <v>472.0</v>
      </c>
      <c r="B474" s="37" t="s">
        <v>26</v>
      </c>
      <c r="C474" s="37" t="s">
        <v>27</v>
      </c>
      <c r="D474" s="37" t="s">
        <v>27</v>
      </c>
      <c r="E474" s="37" t="s">
        <v>28</v>
      </c>
      <c r="F474" s="27">
        <v>64.0</v>
      </c>
      <c r="G474" s="37" t="s">
        <v>29</v>
      </c>
      <c r="H474" s="37"/>
      <c r="I474" s="37" t="s">
        <v>30</v>
      </c>
      <c r="J474" s="37">
        <v>2.0</v>
      </c>
      <c r="K474" s="37" t="s">
        <v>40</v>
      </c>
      <c r="L474" s="29">
        <v>372.414</v>
      </c>
      <c r="M474" s="29">
        <v>137.951</v>
      </c>
      <c r="N474" s="27">
        <v>0.0</v>
      </c>
      <c r="O474" s="27">
        <v>279.0</v>
      </c>
      <c r="P474" s="31">
        <v>20493.030000000002</v>
      </c>
      <c r="Q474" s="31" t="str">
        <f t="shared" si="1"/>
        <v/>
      </c>
      <c r="R474" s="31">
        <v>32852.0</v>
      </c>
      <c r="S474" s="27">
        <v>448.62036</v>
      </c>
      <c r="T474" s="27">
        <v>413.80078</v>
      </c>
      <c r="U474" s="123"/>
    </row>
    <row r="475">
      <c r="A475" s="27">
        <v>473.0</v>
      </c>
      <c r="B475" s="37" t="s">
        <v>26</v>
      </c>
      <c r="C475" s="37" t="s">
        <v>27</v>
      </c>
      <c r="D475" s="37" t="s">
        <v>27</v>
      </c>
      <c r="E475" s="37" t="s">
        <v>28</v>
      </c>
      <c r="F475" s="27">
        <v>64.0</v>
      </c>
      <c r="G475" s="37" t="s">
        <v>29</v>
      </c>
      <c r="H475" s="37"/>
      <c r="I475" s="37" t="s">
        <v>30</v>
      </c>
      <c r="J475" s="37">
        <v>2.0</v>
      </c>
      <c r="K475" s="37" t="s">
        <v>41</v>
      </c>
      <c r="L475" s="31"/>
      <c r="M475" s="31"/>
      <c r="N475" s="37"/>
      <c r="O475" s="37"/>
      <c r="P475" s="31"/>
      <c r="Q475" s="31" t="str">
        <f t="shared" si="1"/>
        <v/>
      </c>
      <c r="R475" s="31"/>
      <c r="S475" s="37"/>
      <c r="T475" s="37"/>
      <c r="U475" s="123"/>
    </row>
    <row r="476">
      <c r="A476" s="27">
        <v>474.0</v>
      </c>
      <c r="B476" s="37" t="s">
        <v>26</v>
      </c>
      <c r="C476" s="37" t="s">
        <v>27</v>
      </c>
      <c r="D476" s="37" t="s">
        <v>27</v>
      </c>
      <c r="E476" s="37" t="s">
        <v>28</v>
      </c>
      <c r="F476" s="27">
        <v>64.0</v>
      </c>
      <c r="G476" s="37" t="s">
        <v>29</v>
      </c>
      <c r="H476" s="37"/>
      <c r="I476" s="37" t="s">
        <v>30</v>
      </c>
      <c r="J476" s="37">
        <v>2.0</v>
      </c>
      <c r="K476" s="37" t="s">
        <v>42</v>
      </c>
      <c r="L476" s="29">
        <v>262.75</v>
      </c>
      <c r="M476" s="29">
        <v>72.127</v>
      </c>
      <c r="N476" s="27">
        <v>0.0</v>
      </c>
      <c r="O476" s="27">
        <v>114.0</v>
      </c>
      <c r="P476" s="31">
        <v>33331.58</v>
      </c>
      <c r="Q476" s="31" t="str">
        <f t="shared" si="1"/>
        <v/>
      </c>
      <c r="R476" s="31">
        <v>41667.0</v>
      </c>
      <c r="S476" s="27">
        <v>446.54269</v>
      </c>
      <c r="T476" s="27">
        <v>402.01771</v>
      </c>
      <c r="U476" s="123"/>
    </row>
    <row r="477">
      <c r="A477" s="27">
        <v>475.0</v>
      </c>
      <c r="B477" s="37" t="s">
        <v>26</v>
      </c>
      <c r="C477" s="37" t="s">
        <v>27</v>
      </c>
      <c r="D477" s="37" t="s">
        <v>27</v>
      </c>
      <c r="E477" s="37" t="s">
        <v>28</v>
      </c>
      <c r="F477" s="27">
        <v>64.0</v>
      </c>
      <c r="G477" s="37" t="s">
        <v>29</v>
      </c>
      <c r="H477" s="37"/>
      <c r="I477" s="37" t="s">
        <v>30</v>
      </c>
      <c r="J477" s="37">
        <v>2.0</v>
      </c>
      <c r="K477" s="37" t="s">
        <v>43</v>
      </c>
      <c r="L477" s="29">
        <v>108.958</v>
      </c>
      <c r="M477" s="29">
        <v>40.416</v>
      </c>
      <c r="N477" s="27">
        <v>0.0</v>
      </c>
      <c r="O477" s="27">
        <v>71.0</v>
      </c>
      <c r="P477" s="31">
        <v>156356.69999999998</v>
      </c>
      <c r="Q477" s="31" t="str">
        <f t="shared" si="1"/>
        <v/>
      </c>
      <c r="R477" s="31">
        <v>167151.0</v>
      </c>
      <c r="S477" s="27">
        <v>579.69705</v>
      </c>
      <c r="T477" s="27">
        <v>414.46438</v>
      </c>
      <c r="U477" s="123"/>
    </row>
    <row r="478">
      <c r="A478" s="27">
        <v>476.0</v>
      </c>
      <c r="B478" s="37" t="s">
        <v>26</v>
      </c>
      <c r="C478" s="37" t="s">
        <v>27</v>
      </c>
      <c r="D478" s="37" t="s">
        <v>27</v>
      </c>
      <c r="E478" s="37" t="s">
        <v>28</v>
      </c>
      <c r="F478" s="27">
        <v>64.0</v>
      </c>
      <c r="G478" s="37" t="s">
        <v>29</v>
      </c>
      <c r="H478" s="37"/>
      <c r="I478" s="37" t="s">
        <v>30</v>
      </c>
      <c r="J478" s="37">
        <v>2.0</v>
      </c>
      <c r="K478" s="37" t="s">
        <v>44</v>
      </c>
      <c r="L478" s="29">
        <v>309.567</v>
      </c>
      <c r="M478" s="29">
        <v>75.36</v>
      </c>
      <c r="N478" s="27">
        <v>0.0</v>
      </c>
      <c r="O478" s="27">
        <v>72.0</v>
      </c>
      <c r="P478" s="31">
        <v>8463.31</v>
      </c>
      <c r="Q478" s="31" t="str">
        <f t="shared" si="1"/>
        <v/>
      </c>
      <c r="R478" s="31">
        <v>16530.0</v>
      </c>
      <c r="S478" s="27">
        <v>457.28468</v>
      </c>
      <c r="T478" s="27">
        <v>436.74586</v>
      </c>
      <c r="U478" s="123"/>
    </row>
    <row r="479">
      <c r="A479" s="27">
        <v>477.0</v>
      </c>
      <c r="B479" s="37" t="s">
        <v>26</v>
      </c>
      <c r="C479" s="37" t="s">
        <v>27</v>
      </c>
      <c r="D479" s="37" t="s">
        <v>27</v>
      </c>
      <c r="E479" s="37" t="s">
        <v>28</v>
      </c>
      <c r="F479" s="27">
        <v>64.0</v>
      </c>
      <c r="G479" s="37" t="s">
        <v>29</v>
      </c>
      <c r="H479" s="37"/>
      <c r="I479" s="37" t="s">
        <v>30</v>
      </c>
      <c r="J479" s="37">
        <v>2.0</v>
      </c>
      <c r="K479" s="37" t="s">
        <v>45</v>
      </c>
      <c r="L479" s="29">
        <v>213.63</v>
      </c>
      <c r="M479" s="29">
        <v>56.512</v>
      </c>
      <c r="N479" s="27">
        <v>0.0</v>
      </c>
      <c r="O479" s="27">
        <v>104.0</v>
      </c>
      <c r="P479" s="31">
        <v>8475.35</v>
      </c>
      <c r="Q479" s="31" t="str">
        <f t="shared" si="1"/>
        <v/>
      </c>
      <c r="R479" s="31">
        <v>15268.0</v>
      </c>
      <c r="S479" s="27">
        <v>431.68528</v>
      </c>
      <c r="T479" s="27">
        <v>412.69129</v>
      </c>
      <c r="U479" s="123"/>
    </row>
    <row r="480">
      <c r="A480" s="27">
        <v>478.0</v>
      </c>
      <c r="B480" s="37" t="s">
        <v>26</v>
      </c>
      <c r="C480" s="37" t="s">
        <v>27</v>
      </c>
      <c r="D480" s="37" t="s">
        <v>27</v>
      </c>
      <c r="E480" s="37" t="s">
        <v>28</v>
      </c>
      <c r="F480" s="27">
        <v>64.0</v>
      </c>
      <c r="G480" s="37" t="s">
        <v>29</v>
      </c>
      <c r="H480" s="37"/>
      <c r="I480" s="37" t="s">
        <v>30</v>
      </c>
      <c r="J480" s="37">
        <v>2.0</v>
      </c>
      <c r="K480" s="37" t="s">
        <v>46</v>
      </c>
      <c r="L480" s="29">
        <v>419.007</v>
      </c>
      <c r="M480" s="29">
        <v>161.183</v>
      </c>
      <c r="N480" s="27">
        <v>0.0</v>
      </c>
      <c r="O480" s="27">
        <v>327.0</v>
      </c>
      <c r="P480" s="31">
        <v>44599.04</v>
      </c>
      <c r="Q480" s="31" t="str">
        <f t="shared" si="1"/>
        <v/>
      </c>
      <c r="R480" s="31">
        <v>55626.0</v>
      </c>
      <c r="S480" s="27">
        <v>468.58588</v>
      </c>
      <c r="T480" s="27">
        <v>408.95558</v>
      </c>
      <c r="U480" s="123"/>
    </row>
    <row r="481">
      <c r="A481" s="27">
        <v>479.0</v>
      </c>
      <c r="B481" s="37" t="s">
        <v>26</v>
      </c>
      <c r="C481" s="37" t="s">
        <v>27</v>
      </c>
      <c r="D481" s="37" t="s">
        <v>27</v>
      </c>
      <c r="E481" s="37" t="s">
        <v>28</v>
      </c>
      <c r="F481" s="27">
        <v>64.0</v>
      </c>
      <c r="G481" s="37" t="s">
        <v>29</v>
      </c>
      <c r="H481" s="37"/>
      <c r="I481" s="37" t="s">
        <v>30</v>
      </c>
      <c r="J481" s="37">
        <v>2.0</v>
      </c>
      <c r="K481" s="37" t="s">
        <v>47</v>
      </c>
      <c r="L481" s="29">
        <v>266.623</v>
      </c>
      <c r="M481" s="29">
        <v>40.448</v>
      </c>
      <c r="N481" s="27">
        <v>0.0</v>
      </c>
      <c r="O481" s="27">
        <v>41.0</v>
      </c>
      <c r="P481" s="31">
        <v>26945.32</v>
      </c>
      <c r="Q481" s="31" t="str">
        <f t="shared" si="1"/>
        <v/>
      </c>
      <c r="R481" s="31">
        <v>34941.0</v>
      </c>
      <c r="S481" s="27">
        <v>446.55031</v>
      </c>
      <c r="T481" s="27">
        <v>409.20116</v>
      </c>
      <c r="U481" s="123"/>
    </row>
    <row r="482">
      <c r="A482" s="27">
        <v>480.0</v>
      </c>
      <c r="B482" s="37" t="s">
        <v>26</v>
      </c>
      <c r="C482" s="37" t="s">
        <v>27</v>
      </c>
      <c r="D482" s="37" t="s">
        <v>27</v>
      </c>
      <c r="E482" s="37" t="s">
        <v>28</v>
      </c>
      <c r="F482" s="27">
        <v>64.0</v>
      </c>
      <c r="G482" s="37" t="s">
        <v>29</v>
      </c>
      <c r="H482" s="37"/>
      <c r="I482" s="37" t="s">
        <v>30</v>
      </c>
      <c r="J482" s="37">
        <v>2.0</v>
      </c>
      <c r="K482" s="37" t="s">
        <v>48</v>
      </c>
      <c r="L482" s="29">
        <v>305.663</v>
      </c>
      <c r="M482" s="29">
        <v>114.239</v>
      </c>
      <c r="N482" s="27">
        <v>0.0</v>
      </c>
      <c r="O482" s="27">
        <v>192.0</v>
      </c>
      <c r="P482" s="31">
        <v>27906.469999999998</v>
      </c>
      <c r="Q482" s="31" t="str">
        <f t="shared" si="1"/>
        <v/>
      </c>
      <c r="R482" s="31">
        <v>36628.0</v>
      </c>
      <c r="S482" s="27">
        <v>459.89079</v>
      </c>
      <c r="T482" s="27">
        <v>417.89791</v>
      </c>
      <c r="U482" s="123"/>
    </row>
    <row r="483">
      <c r="A483" s="27">
        <v>481.0</v>
      </c>
      <c r="B483" s="37" t="s">
        <v>26</v>
      </c>
      <c r="C483" s="37" t="s">
        <v>27</v>
      </c>
      <c r="D483" s="37" t="s">
        <v>27</v>
      </c>
      <c r="E483" s="37" t="s">
        <v>28</v>
      </c>
      <c r="F483" s="27">
        <v>64.0</v>
      </c>
      <c r="G483" s="37" t="s">
        <v>29</v>
      </c>
      <c r="H483" s="37"/>
      <c r="I483" s="37" t="s">
        <v>30</v>
      </c>
      <c r="J483" s="37">
        <v>2.0</v>
      </c>
      <c r="K483" s="37" t="s">
        <v>49</v>
      </c>
      <c r="L483" s="29">
        <v>602.971</v>
      </c>
      <c r="M483" s="29">
        <v>189.216</v>
      </c>
      <c r="N483" s="27">
        <v>0.0</v>
      </c>
      <c r="O483" s="27">
        <v>169.0</v>
      </c>
      <c r="P483" s="31">
        <v>74719.98999999999</v>
      </c>
      <c r="Q483" s="31" t="str">
        <f t="shared" si="1"/>
        <v/>
      </c>
      <c r="R483" s="31">
        <v>85907.0</v>
      </c>
      <c r="S483" s="27">
        <v>535.64458</v>
      </c>
      <c r="T483" s="27">
        <v>445.32992</v>
      </c>
      <c r="U483" s="123"/>
    </row>
    <row r="484">
      <c r="A484" s="27">
        <v>482.0</v>
      </c>
      <c r="B484" s="37" t="s">
        <v>26</v>
      </c>
      <c r="C484" s="37" t="s">
        <v>27</v>
      </c>
      <c r="D484" s="37" t="s">
        <v>27</v>
      </c>
      <c r="E484" s="37" t="s">
        <v>28</v>
      </c>
      <c r="F484" s="27">
        <v>64.0</v>
      </c>
      <c r="G484" s="37" t="s">
        <v>29</v>
      </c>
      <c r="H484" s="37"/>
      <c r="I484" s="37" t="s">
        <v>30</v>
      </c>
      <c r="J484" s="37">
        <v>2.0</v>
      </c>
      <c r="K484" s="37" t="s">
        <v>50</v>
      </c>
      <c r="L484" s="29">
        <v>432.095</v>
      </c>
      <c r="M484" s="29">
        <v>153.792</v>
      </c>
      <c r="N484" s="27">
        <v>0.0</v>
      </c>
      <c r="O484" s="27">
        <v>248.0</v>
      </c>
      <c r="P484" s="31">
        <v>19986.7</v>
      </c>
      <c r="Q484" s="31" t="str">
        <f t="shared" si="1"/>
        <v/>
      </c>
      <c r="R484" s="31">
        <v>32165.0</v>
      </c>
      <c r="S484" s="27">
        <v>473.09271</v>
      </c>
      <c r="T484" s="27">
        <v>437.89936</v>
      </c>
      <c r="U484" s="123"/>
    </row>
    <row r="485">
      <c r="A485" s="27">
        <v>483.0</v>
      </c>
      <c r="B485" s="37" t="s">
        <v>26</v>
      </c>
      <c r="C485" s="37" t="s">
        <v>27</v>
      </c>
      <c r="D485" s="37" t="s">
        <v>27</v>
      </c>
      <c r="E485" s="37" t="s">
        <v>28</v>
      </c>
      <c r="F485" s="27">
        <v>64.0</v>
      </c>
      <c r="G485" s="37" t="s">
        <v>29</v>
      </c>
      <c r="H485" s="37"/>
      <c r="I485" s="37" t="s">
        <v>30</v>
      </c>
      <c r="J485" s="37">
        <v>2.0</v>
      </c>
      <c r="K485" s="37" t="s">
        <v>51</v>
      </c>
      <c r="L485" s="29">
        <v>4707.369</v>
      </c>
      <c r="M485" s="29">
        <v>945.564</v>
      </c>
      <c r="N485" s="27">
        <v>405841.0</v>
      </c>
      <c r="O485" s="27">
        <v>1565.0</v>
      </c>
      <c r="P485" s="31">
        <v>1.7677645303E7</v>
      </c>
      <c r="Q485" s="31" t="str">
        <f t="shared" si="1"/>
        <v/>
      </c>
      <c r="R485" s="31">
        <v>1.5202904E7</v>
      </c>
      <c r="S485" s="27">
        <v>18304.353296</v>
      </c>
      <c r="T485" s="27">
        <v>427.36922</v>
      </c>
      <c r="U485" s="123"/>
    </row>
    <row r="486">
      <c r="A486" s="27">
        <v>484.0</v>
      </c>
      <c r="B486" s="37" t="s">
        <v>26</v>
      </c>
      <c r="C486" s="37" t="s">
        <v>27</v>
      </c>
      <c r="D486" s="37" t="s">
        <v>27</v>
      </c>
      <c r="E486" s="37" t="s">
        <v>28</v>
      </c>
      <c r="F486" s="27">
        <v>64.0</v>
      </c>
      <c r="G486" s="37" t="s">
        <v>29</v>
      </c>
      <c r="H486" s="37"/>
      <c r="I486" s="37" t="s">
        <v>30</v>
      </c>
      <c r="J486" s="37">
        <v>2.0</v>
      </c>
      <c r="K486" s="37" t="s">
        <v>52</v>
      </c>
      <c r="L486" s="31"/>
      <c r="M486" s="31"/>
      <c r="N486" s="37"/>
      <c r="O486" s="37"/>
      <c r="P486" s="31"/>
      <c r="Q486" s="31" t="str">
        <f t="shared" si="1"/>
        <v/>
      </c>
      <c r="R486" s="31"/>
      <c r="S486" s="37"/>
      <c r="T486" s="37"/>
      <c r="U486" s="123"/>
    </row>
    <row r="487">
      <c r="A487" s="27">
        <v>485.0</v>
      </c>
      <c r="B487" s="37" t="s">
        <v>26</v>
      </c>
      <c r="C487" s="37" t="s">
        <v>27</v>
      </c>
      <c r="D487" s="37" t="s">
        <v>27</v>
      </c>
      <c r="E487" s="37" t="s">
        <v>28</v>
      </c>
      <c r="F487" s="27">
        <v>64.0</v>
      </c>
      <c r="G487" s="37" t="s">
        <v>29</v>
      </c>
      <c r="H487" s="37"/>
      <c r="I487" s="37" t="s">
        <v>30</v>
      </c>
      <c r="J487" s="37">
        <v>4.0</v>
      </c>
      <c r="K487" s="37" t="s">
        <v>31</v>
      </c>
      <c r="L487" s="29">
        <v>342.399</v>
      </c>
      <c r="M487" s="29">
        <v>80.989</v>
      </c>
      <c r="N487" s="27">
        <v>0.0</v>
      </c>
      <c r="O487" s="27">
        <v>140.0</v>
      </c>
      <c r="P487" s="31">
        <v>83348.54</v>
      </c>
      <c r="Q487" s="31" t="str">
        <f>iferror(round(P487/(S487*1000-#REF!*1000-#REF!*1000)*100,4),"")</f>
        <v/>
      </c>
      <c r="R487" s="31">
        <v>95189.0</v>
      </c>
      <c r="S487" s="27">
        <v>529.34069</v>
      </c>
      <c r="T487" s="27">
        <v>427.00792</v>
      </c>
      <c r="U487" s="123"/>
    </row>
    <row r="488">
      <c r="A488" s="27">
        <v>486.0</v>
      </c>
      <c r="B488" s="37" t="s">
        <v>26</v>
      </c>
      <c r="C488" s="37" t="s">
        <v>27</v>
      </c>
      <c r="D488" s="37" t="s">
        <v>27</v>
      </c>
      <c r="E488" s="37" t="s">
        <v>28</v>
      </c>
      <c r="F488" s="27">
        <v>64.0</v>
      </c>
      <c r="G488" s="37" t="s">
        <v>29</v>
      </c>
      <c r="H488" s="37"/>
      <c r="I488" s="37" t="s">
        <v>30</v>
      </c>
      <c r="J488" s="37">
        <v>4.0</v>
      </c>
      <c r="K488" s="37" t="s">
        <v>32</v>
      </c>
      <c r="L488" s="29">
        <v>422.266</v>
      </c>
      <c r="M488" s="29">
        <v>182.848</v>
      </c>
      <c r="N488" s="27">
        <v>16.0</v>
      </c>
      <c r="O488" s="27">
        <v>289.0</v>
      </c>
      <c r="P488" s="31">
        <v>17423.420000000002</v>
      </c>
      <c r="Q488" s="31" t="str">
        <f>iferror(round(P488/(S488*1000-T487*1000-#REF!*1000)*100,4),"")</f>
        <v/>
      </c>
      <c r="R488" s="31">
        <v>35409.0</v>
      </c>
      <c r="S488" s="27">
        <v>459.80521</v>
      </c>
      <c r="U488" s="123"/>
    </row>
    <row r="489">
      <c r="A489" s="27">
        <v>487.0</v>
      </c>
      <c r="B489" s="37" t="s">
        <v>26</v>
      </c>
      <c r="C489" s="37" t="s">
        <v>27</v>
      </c>
      <c r="D489" s="37" t="s">
        <v>27</v>
      </c>
      <c r="E489" s="37" t="s">
        <v>28</v>
      </c>
      <c r="F489" s="27">
        <v>64.0</v>
      </c>
      <c r="G489" s="37" t="s">
        <v>29</v>
      </c>
      <c r="H489" s="37"/>
      <c r="I489" s="37" t="s">
        <v>30</v>
      </c>
      <c r="J489" s="37">
        <v>4.0</v>
      </c>
      <c r="K489" s="37" t="s">
        <v>33</v>
      </c>
      <c r="L489" s="29">
        <v>328.574</v>
      </c>
      <c r="M489" s="29">
        <v>100.928</v>
      </c>
      <c r="N489" s="27">
        <v>10.0</v>
      </c>
      <c r="O489" s="27">
        <v>165.0</v>
      </c>
      <c r="P489" s="31">
        <v>27091.52</v>
      </c>
      <c r="Q489" s="31" t="str">
        <f t="shared" ref="Q489:Q528" si="2">iferror(round(P489/(S489*1000-T489*1000-#REF!*1000)*100,4),"")</f>
        <v/>
      </c>
      <c r="R489" s="31">
        <v>37133.0</v>
      </c>
      <c r="S489" s="27">
        <v>466.92992</v>
      </c>
      <c r="T489" s="27">
        <v>427.63737</v>
      </c>
      <c r="U489" s="123"/>
    </row>
    <row r="490">
      <c r="A490" s="27">
        <v>488.0</v>
      </c>
      <c r="B490" s="37" t="s">
        <v>26</v>
      </c>
      <c r="C490" s="37" t="s">
        <v>27</v>
      </c>
      <c r="D490" s="37" t="s">
        <v>27</v>
      </c>
      <c r="E490" s="37" t="s">
        <v>28</v>
      </c>
      <c r="F490" s="27">
        <v>64.0</v>
      </c>
      <c r="G490" s="37" t="s">
        <v>29</v>
      </c>
      <c r="H490" s="37"/>
      <c r="I490" s="37" t="s">
        <v>30</v>
      </c>
      <c r="J490" s="37">
        <v>4.0</v>
      </c>
      <c r="K490" s="37" t="s">
        <v>34</v>
      </c>
      <c r="L490" s="29">
        <v>237.566</v>
      </c>
      <c r="M490" s="29">
        <v>102.08</v>
      </c>
      <c r="N490" s="27">
        <v>5.0</v>
      </c>
      <c r="O490" s="27">
        <v>165.0</v>
      </c>
      <c r="P490" s="31">
        <v>60186.65</v>
      </c>
      <c r="Q490" s="31" t="str">
        <f t="shared" si="2"/>
        <v/>
      </c>
      <c r="R490" s="31">
        <v>72164.0</v>
      </c>
      <c r="S490" s="27">
        <v>498.98638</v>
      </c>
      <c r="T490" s="27">
        <v>427.32634</v>
      </c>
      <c r="U490" s="123"/>
    </row>
    <row r="491">
      <c r="A491" s="27">
        <v>489.0</v>
      </c>
      <c r="B491" s="37" t="s">
        <v>26</v>
      </c>
      <c r="C491" s="37" t="s">
        <v>27</v>
      </c>
      <c r="D491" s="37" t="s">
        <v>27</v>
      </c>
      <c r="E491" s="37" t="s">
        <v>28</v>
      </c>
      <c r="F491" s="27">
        <v>64.0</v>
      </c>
      <c r="G491" s="37" t="s">
        <v>29</v>
      </c>
      <c r="H491" s="37"/>
      <c r="I491" s="37" t="s">
        <v>30</v>
      </c>
      <c r="J491" s="37">
        <v>4.0</v>
      </c>
      <c r="K491" s="37" t="s">
        <v>35</v>
      </c>
      <c r="L491" s="29">
        <v>362.239</v>
      </c>
      <c r="M491" s="29">
        <v>100.128</v>
      </c>
      <c r="N491" s="27">
        <v>127.0</v>
      </c>
      <c r="O491" s="27">
        <v>167.0</v>
      </c>
      <c r="P491" s="31">
        <v>31830.760000000002</v>
      </c>
      <c r="Q491" s="31" t="str">
        <f t="shared" si="2"/>
        <v/>
      </c>
      <c r="R491" s="31">
        <v>42763.0</v>
      </c>
      <c r="S491" s="27">
        <v>476.49963</v>
      </c>
      <c r="T491" s="27">
        <v>431.55875</v>
      </c>
      <c r="U491" s="123"/>
    </row>
    <row r="492">
      <c r="A492" s="27">
        <v>490.0</v>
      </c>
      <c r="B492" s="37" t="s">
        <v>26</v>
      </c>
      <c r="C492" s="37" t="s">
        <v>27</v>
      </c>
      <c r="D492" s="37" t="s">
        <v>27</v>
      </c>
      <c r="E492" s="37" t="s">
        <v>28</v>
      </c>
      <c r="F492" s="27">
        <v>64.0</v>
      </c>
      <c r="G492" s="37" t="s">
        <v>29</v>
      </c>
      <c r="H492" s="37"/>
      <c r="I492" s="37" t="s">
        <v>30</v>
      </c>
      <c r="J492" s="37">
        <v>4.0</v>
      </c>
      <c r="K492" s="37" t="s">
        <v>36</v>
      </c>
      <c r="L492" s="29">
        <v>191.488</v>
      </c>
      <c r="M492" s="29">
        <v>45.024</v>
      </c>
      <c r="N492" s="27">
        <v>0.0</v>
      </c>
      <c r="O492" s="27">
        <v>44.0</v>
      </c>
      <c r="P492" s="31">
        <v>22052.440000000002</v>
      </c>
      <c r="Q492" s="31" t="str">
        <f t="shared" si="2"/>
        <v/>
      </c>
      <c r="R492" s="31">
        <v>28011.0</v>
      </c>
      <c r="S492" s="27">
        <v>466.43629</v>
      </c>
      <c r="T492" s="27">
        <v>435.07632</v>
      </c>
      <c r="U492" s="123"/>
    </row>
    <row r="493">
      <c r="A493" s="27">
        <v>491.0</v>
      </c>
      <c r="B493" s="37" t="s">
        <v>26</v>
      </c>
      <c r="C493" s="37" t="s">
        <v>27</v>
      </c>
      <c r="D493" s="37" t="s">
        <v>27</v>
      </c>
      <c r="E493" s="37" t="s">
        <v>28</v>
      </c>
      <c r="F493" s="27">
        <v>64.0</v>
      </c>
      <c r="G493" s="37" t="s">
        <v>29</v>
      </c>
      <c r="H493" s="37"/>
      <c r="I493" s="37" t="s">
        <v>30</v>
      </c>
      <c r="J493" s="37">
        <v>4.0</v>
      </c>
      <c r="K493" s="37" t="s">
        <v>37</v>
      </c>
      <c r="L493" s="29">
        <v>530.558</v>
      </c>
      <c r="M493" s="29">
        <v>201.76</v>
      </c>
      <c r="N493" s="27">
        <v>494.0</v>
      </c>
      <c r="O493" s="27">
        <v>266.0</v>
      </c>
      <c r="P493" s="31">
        <v>57441.130000000005</v>
      </c>
      <c r="Q493" s="31" t="str">
        <f t="shared" si="2"/>
        <v/>
      </c>
      <c r="R493" s="31">
        <v>68681.0</v>
      </c>
      <c r="S493" s="27">
        <v>537.74304</v>
      </c>
      <c r="T493" s="27">
        <v>463.88119</v>
      </c>
      <c r="U493" s="123"/>
    </row>
    <row r="494">
      <c r="A494" s="27">
        <v>492.0</v>
      </c>
      <c r="B494" s="37" t="s">
        <v>26</v>
      </c>
      <c r="C494" s="37" t="s">
        <v>27</v>
      </c>
      <c r="D494" s="37" t="s">
        <v>27</v>
      </c>
      <c r="E494" s="37" t="s">
        <v>28</v>
      </c>
      <c r="F494" s="27">
        <v>64.0</v>
      </c>
      <c r="G494" s="37" t="s">
        <v>29</v>
      </c>
      <c r="H494" s="37"/>
      <c r="I494" s="37" t="s">
        <v>30</v>
      </c>
      <c r="J494" s="37">
        <v>4.0</v>
      </c>
      <c r="K494" s="37" t="s">
        <v>38</v>
      </c>
      <c r="L494" s="29">
        <v>579.228</v>
      </c>
      <c r="M494" s="29">
        <v>147.422</v>
      </c>
      <c r="N494" s="27">
        <v>0.0</v>
      </c>
      <c r="O494" s="27">
        <v>238.0</v>
      </c>
      <c r="P494" s="31">
        <v>26894.84</v>
      </c>
      <c r="Q494" s="31" t="str">
        <f t="shared" si="2"/>
        <v/>
      </c>
      <c r="R494" s="31">
        <v>42419.0</v>
      </c>
      <c r="S494" s="27">
        <v>496.24482</v>
      </c>
      <c r="T494" s="27">
        <v>452.20083</v>
      </c>
      <c r="U494" s="123"/>
    </row>
    <row r="495">
      <c r="A495" s="27">
        <v>493.0</v>
      </c>
      <c r="B495" s="37" t="s">
        <v>26</v>
      </c>
      <c r="C495" s="37" t="s">
        <v>27</v>
      </c>
      <c r="D495" s="37" t="s">
        <v>27</v>
      </c>
      <c r="E495" s="37" t="s">
        <v>28</v>
      </c>
      <c r="F495" s="27">
        <v>64.0</v>
      </c>
      <c r="G495" s="37" t="s">
        <v>29</v>
      </c>
      <c r="H495" s="37"/>
      <c r="I495" s="37" t="s">
        <v>30</v>
      </c>
      <c r="J495" s="37">
        <v>4.0</v>
      </c>
      <c r="K495" s="37" t="s">
        <v>39</v>
      </c>
      <c r="L495" s="29">
        <v>297.63</v>
      </c>
      <c r="M495" s="29">
        <v>90.943</v>
      </c>
      <c r="N495" s="27">
        <v>274.0</v>
      </c>
      <c r="O495" s="27">
        <v>157.0</v>
      </c>
      <c r="P495" s="31">
        <v>149954.34</v>
      </c>
      <c r="Q495" s="31" t="str">
        <f t="shared" si="2"/>
        <v/>
      </c>
      <c r="R495" s="31">
        <v>157201.0</v>
      </c>
      <c r="S495" s="27">
        <v>595.21539</v>
      </c>
      <c r="T495" s="27">
        <v>432.86496</v>
      </c>
      <c r="U495" s="123"/>
    </row>
    <row r="496">
      <c r="A496" s="27">
        <v>494.0</v>
      </c>
      <c r="B496" s="37" t="s">
        <v>26</v>
      </c>
      <c r="C496" s="37" t="s">
        <v>27</v>
      </c>
      <c r="D496" s="37" t="s">
        <v>27</v>
      </c>
      <c r="E496" s="37" t="s">
        <v>28</v>
      </c>
      <c r="F496" s="27">
        <v>64.0</v>
      </c>
      <c r="G496" s="37" t="s">
        <v>29</v>
      </c>
      <c r="H496" s="37"/>
      <c r="I496" s="37" t="s">
        <v>30</v>
      </c>
      <c r="J496" s="37">
        <v>4.0</v>
      </c>
      <c r="K496" s="37" t="s">
        <v>40</v>
      </c>
      <c r="L496" s="29">
        <v>375.965</v>
      </c>
      <c r="M496" s="29">
        <v>139.711</v>
      </c>
      <c r="N496" s="27">
        <v>56.0</v>
      </c>
      <c r="O496" s="27">
        <v>281.0</v>
      </c>
      <c r="P496" s="31">
        <v>52644.46</v>
      </c>
      <c r="Q496" s="31" t="str">
        <f t="shared" si="2"/>
        <v/>
      </c>
      <c r="R496" s="31">
        <v>57859.0</v>
      </c>
      <c r="S496" s="27">
        <v>530.36518</v>
      </c>
      <c r="T496" s="27">
        <v>463.52215</v>
      </c>
      <c r="U496" s="123"/>
    </row>
    <row r="497">
      <c r="A497" s="27">
        <v>495.0</v>
      </c>
      <c r="B497" s="37" t="s">
        <v>26</v>
      </c>
      <c r="C497" s="37" t="s">
        <v>27</v>
      </c>
      <c r="D497" s="37" t="s">
        <v>27</v>
      </c>
      <c r="E497" s="37" t="s">
        <v>28</v>
      </c>
      <c r="F497" s="27">
        <v>64.0</v>
      </c>
      <c r="G497" s="37" t="s">
        <v>29</v>
      </c>
      <c r="H497" s="37"/>
      <c r="I497" s="37" t="s">
        <v>30</v>
      </c>
      <c r="J497" s="37">
        <v>4.0</v>
      </c>
      <c r="K497" s="37" t="s">
        <v>41</v>
      </c>
      <c r="L497" s="31"/>
      <c r="M497" s="31"/>
      <c r="N497" s="37"/>
      <c r="O497" s="37"/>
      <c r="P497" s="31"/>
      <c r="Q497" s="31" t="str">
        <f t="shared" si="2"/>
        <v/>
      </c>
      <c r="R497" s="31"/>
      <c r="S497" s="37"/>
      <c r="T497" s="37"/>
      <c r="U497" s="123"/>
    </row>
    <row r="498">
      <c r="A498" s="27">
        <v>496.0</v>
      </c>
      <c r="B498" s="37" t="s">
        <v>26</v>
      </c>
      <c r="C498" s="37" t="s">
        <v>27</v>
      </c>
      <c r="D498" s="37" t="s">
        <v>27</v>
      </c>
      <c r="E498" s="37" t="s">
        <v>28</v>
      </c>
      <c r="F498" s="27">
        <v>64.0</v>
      </c>
      <c r="G498" s="37" t="s">
        <v>29</v>
      </c>
      <c r="H498" s="37"/>
      <c r="I498" s="37" t="s">
        <v>30</v>
      </c>
      <c r="J498" s="37">
        <v>4.0</v>
      </c>
      <c r="K498" s="37" t="s">
        <v>42</v>
      </c>
      <c r="L498" s="29">
        <v>263.774</v>
      </c>
      <c r="M498" s="29">
        <v>63.231</v>
      </c>
      <c r="N498" s="27">
        <v>0.0</v>
      </c>
      <c r="O498" s="27">
        <v>114.0</v>
      </c>
      <c r="P498" s="31">
        <v>66558.87</v>
      </c>
      <c r="Q498" s="31" t="str">
        <f t="shared" si="2"/>
        <v/>
      </c>
      <c r="R498" s="31">
        <v>74634.0</v>
      </c>
      <c r="S498" s="27">
        <v>504.01639</v>
      </c>
      <c r="T498" s="27">
        <v>426.34987</v>
      </c>
      <c r="U498" s="123"/>
    </row>
    <row r="499">
      <c r="A499" s="27">
        <v>497.0</v>
      </c>
      <c r="B499" s="37" t="s">
        <v>26</v>
      </c>
      <c r="C499" s="37" t="s">
        <v>27</v>
      </c>
      <c r="D499" s="37" t="s">
        <v>27</v>
      </c>
      <c r="E499" s="37" t="s">
        <v>28</v>
      </c>
      <c r="F499" s="27">
        <v>64.0</v>
      </c>
      <c r="G499" s="37" t="s">
        <v>29</v>
      </c>
      <c r="H499" s="37"/>
      <c r="I499" s="37" t="s">
        <v>30</v>
      </c>
      <c r="J499" s="37">
        <v>4.0</v>
      </c>
      <c r="K499" s="37" t="s">
        <v>43</v>
      </c>
      <c r="L499" s="29">
        <v>112.446</v>
      </c>
      <c r="M499" s="29">
        <v>42.656</v>
      </c>
      <c r="N499" s="27">
        <v>501.0</v>
      </c>
      <c r="O499" s="27">
        <v>71.0</v>
      </c>
      <c r="P499" s="31">
        <v>306753.44</v>
      </c>
      <c r="Q499" s="31" t="str">
        <f t="shared" si="2"/>
        <v/>
      </c>
      <c r="R499" s="31">
        <v>308653.0</v>
      </c>
      <c r="S499" s="27">
        <v>751.47137</v>
      </c>
      <c r="T499" s="27">
        <v>435.68344</v>
      </c>
      <c r="U499" s="123"/>
    </row>
    <row r="500">
      <c r="A500" s="27">
        <v>498.0</v>
      </c>
      <c r="B500" s="37" t="s">
        <v>26</v>
      </c>
      <c r="C500" s="37" t="s">
        <v>27</v>
      </c>
      <c r="D500" s="37" t="s">
        <v>27</v>
      </c>
      <c r="E500" s="37" t="s">
        <v>28</v>
      </c>
      <c r="F500" s="27">
        <v>64.0</v>
      </c>
      <c r="G500" s="37" t="s">
        <v>29</v>
      </c>
      <c r="H500" s="37"/>
      <c r="I500" s="37" t="s">
        <v>30</v>
      </c>
      <c r="J500" s="37">
        <v>4.0</v>
      </c>
      <c r="K500" s="37" t="s">
        <v>44</v>
      </c>
      <c r="L500" s="29">
        <v>300.895</v>
      </c>
      <c r="M500" s="29">
        <v>76.318</v>
      </c>
      <c r="N500" s="27">
        <v>6.0</v>
      </c>
      <c r="O500" s="27">
        <v>72.0</v>
      </c>
      <c r="P500" s="31">
        <v>16872.890000000003</v>
      </c>
      <c r="Q500" s="31" t="str">
        <f t="shared" si="2"/>
        <v/>
      </c>
      <c r="R500" s="31">
        <v>24728.0</v>
      </c>
      <c r="S500" s="27">
        <v>500.26639</v>
      </c>
      <c r="T500" s="27">
        <v>472.24666</v>
      </c>
      <c r="U500" s="123"/>
    </row>
    <row r="501">
      <c r="A501" s="27">
        <v>499.0</v>
      </c>
      <c r="B501" s="37" t="s">
        <v>26</v>
      </c>
      <c r="C501" s="37" t="s">
        <v>27</v>
      </c>
      <c r="D501" s="37" t="s">
        <v>27</v>
      </c>
      <c r="E501" s="37" t="s">
        <v>28</v>
      </c>
      <c r="F501" s="27">
        <v>64.0</v>
      </c>
      <c r="G501" s="37" t="s">
        <v>29</v>
      </c>
      <c r="H501" s="37"/>
      <c r="I501" s="37" t="s">
        <v>30</v>
      </c>
      <c r="J501" s="37">
        <v>4.0</v>
      </c>
      <c r="K501" s="37" t="s">
        <v>45</v>
      </c>
      <c r="L501" s="29">
        <v>212.352</v>
      </c>
      <c r="M501" s="29">
        <v>55.936</v>
      </c>
      <c r="N501" s="27">
        <v>4.0</v>
      </c>
      <c r="O501" s="27">
        <v>106.0</v>
      </c>
      <c r="P501" s="31">
        <v>16894.11</v>
      </c>
      <c r="Q501" s="31" t="str">
        <f t="shared" si="2"/>
        <v/>
      </c>
      <c r="R501" s="31">
        <v>23725.0</v>
      </c>
      <c r="S501" s="27">
        <v>485.67296</v>
      </c>
      <c r="T501" s="27">
        <v>457.96417</v>
      </c>
      <c r="U501" s="123"/>
    </row>
    <row r="502">
      <c r="A502" s="27">
        <v>500.0</v>
      </c>
      <c r="B502" s="37" t="s">
        <v>26</v>
      </c>
      <c r="C502" s="37" t="s">
        <v>27</v>
      </c>
      <c r="D502" s="37" t="s">
        <v>27</v>
      </c>
      <c r="E502" s="37" t="s">
        <v>28</v>
      </c>
      <c r="F502" s="27">
        <v>64.0</v>
      </c>
      <c r="G502" s="37" t="s">
        <v>29</v>
      </c>
      <c r="H502" s="37"/>
      <c r="I502" s="37" t="s">
        <v>30</v>
      </c>
      <c r="J502" s="37">
        <v>4.0</v>
      </c>
      <c r="K502" s="37" t="s">
        <v>46</v>
      </c>
      <c r="L502" s="29">
        <v>422.235</v>
      </c>
      <c r="M502" s="29">
        <v>169.949</v>
      </c>
      <c r="N502" s="27">
        <v>366.0</v>
      </c>
      <c r="O502" s="27">
        <v>326.0</v>
      </c>
      <c r="P502" s="31">
        <v>101318.81</v>
      </c>
      <c r="Q502" s="31" t="str">
        <f t="shared" si="2"/>
        <v/>
      </c>
      <c r="R502" s="31">
        <v>108020.0</v>
      </c>
      <c r="S502" s="27">
        <v>547.6105</v>
      </c>
      <c r="T502" s="27">
        <v>430.91565</v>
      </c>
      <c r="U502" s="123"/>
    </row>
    <row r="503">
      <c r="A503" s="27">
        <v>501.0</v>
      </c>
      <c r="B503" s="37" t="s">
        <v>26</v>
      </c>
      <c r="C503" s="37" t="s">
        <v>27</v>
      </c>
      <c r="D503" s="37" t="s">
        <v>27</v>
      </c>
      <c r="E503" s="37" t="s">
        <v>28</v>
      </c>
      <c r="F503" s="27">
        <v>64.0</v>
      </c>
      <c r="G503" s="37" t="s">
        <v>29</v>
      </c>
      <c r="H503" s="37"/>
      <c r="I503" s="37" t="s">
        <v>30</v>
      </c>
      <c r="J503" s="37">
        <v>4.0</v>
      </c>
      <c r="K503" s="37" t="s">
        <v>47</v>
      </c>
      <c r="L503" s="29">
        <v>255.903</v>
      </c>
      <c r="M503" s="29">
        <v>40.448</v>
      </c>
      <c r="N503" s="27">
        <v>0.0</v>
      </c>
      <c r="O503" s="27">
        <v>41.0</v>
      </c>
      <c r="P503" s="31">
        <v>59405.270000000004</v>
      </c>
      <c r="Q503" s="31" t="str">
        <f t="shared" si="2"/>
        <v/>
      </c>
      <c r="R503" s="31">
        <v>68419.0</v>
      </c>
      <c r="S503" s="27">
        <v>501.24153</v>
      </c>
      <c r="T503" s="27">
        <v>431.41303</v>
      </c>
      <c r="U503" s="123"/>
    </row>
    <row r="504">
      <c r="A504" s="27">
        <v>502.0</v>
      </c>
      <c r="B504" s="37" t="s">
        <v>26</v>
      </c>
      <c r="C504" s="37" t="s">
        <v>27</v>
      </c>
      <c r="D504" s="37" t="s">
        <v>27</v>
      </c>
      <c r="E504" s="37" t="s">
        <v>28</v>
      </c>
      <c r="F504" s="27">
        <v>64.0</v>
      </c>
      <c r="G504" s="37" t="s">
        <v>29</v>
      </c>
      <c r="H504" s="37"/>
      <c r="I504" s="37" t="s">
        <v>30</v>
      </c>
      <c r="J504" s="37">
        <v>4.0</v>
      </c>
      <c r="K504" s="37" t="s">
        <v>48</v>
      </c>
      <c r="L504" s="29">
        <v>313.757</v>
      </c>
      <c r="M504" s="29">
        <v>116.064</v>
      </c>
      <c r="N504" s="27">
        <v>887.0</v>
      </c>
      <c r="O504" s="27">
        <v>196.0</v>
      </c>
      <c r="P504" s="31">
        <v>96276.37</v>
      </c>
      <c r="Q504" s="31" t="str">
        <f t="shared" si="2"/>
        <v/>
      </c>
      <c r="R504" s="31">
        <v>75638.0</v>
      </c>
      <c r="S504" s="27">
        <v>568.42119</v>
      </c>
      <c r="T504" s="27">
        <v>428.69396</v>
      </c>
      <c r="U504" s="123"/>
    </row>
    <row r="505">
      <c r="A505" s="27">
        <v>503.0</v>
      </c>
      <c r="B505" s="37" t="s">
        <v>26</v>
      </c>
      <c r="C505" s="37" t="s">
        <v>27</v>
      </c>
      <c r="D505" s="37" t="s">
        <v>27</v>
      </c>
      <c r="E505" s="37" t="s">
        <v>28</v>
      </c>
      <c r="F505" s="27">
        <v>64.0</v>
      </c>
      <c r="G505" s="37" t="s">
        <v>29</v>
      </c>
      <c r="H505" s="37"/>
      <c r="I505" s="37" t="s">
        <v>30</v>
      </c>
      <c r="J505" s="37">
        <v>4.0</v>
      </c>
      <c r="K505" s="37" t="s">
        <v>49</v>
      </c>
      <c r="L505" s="29">
        <v>620.19</v>
      </c>
      <c r="M505" s="29">
        <v>190.783</v>
      </c>
      <c r="N505" s="27">
        <v>6.0</v>
      </c>
      <c r="O505" s="27">
        <v>169.0</v>
      </c>
      <c r="P505" s="31">
        <v>156951.55</v>
      </c>
      <c r="Q505" s="31" t="str">
        <f t="shared" si="2"/>
        <v/>
      </c>
      <c r="R505" s="31">
        <v>169117.0</v>
      </c>
      <c r="S505" s="27">
        <v>601.21946</v>
      </c>
      <c r="T505" s="27">
        <v>429.15035</v>
      </c>
      <c r="U505" s="123"/>
    </row>
    <row r="506">
      <c r="A506" s="27">
        <v>504.0</v>
      </c>
      <c r="B506" s="37" t="s">
        <v>26</v>
      </c>
      <c r="C506" s="37" t="s">
        <v>27</v>
      </c>
      <c r="D506" s="37" t="s">
        <v>27</v>
      </c>
      <c r="E506" s="37" t="s">
        <v>28</v>
      </c>
      <c r="F506" s="27">
        <v>64.0</v>
      </c>
      <c r="G506" s="37" t="s">
        <v>29</v>
      </c>
      <c r="H506" s="37"/>
      <c r="I506" s="37" t="s">
        <v>30</v>
      </c>
      <c r="J506" s="37">
        <v>4.0</v>
      </c>
      <c r="K506" s="37" t="s">
        <v>50</v>
      </c>
      <c r="L506" s="29">
        <v>440.029</v>
      </c>
      <c r="M506" s="29">
        <v>157.407</v>
      </c>
      <c r="N506" s="27">
        <v>19.0</v>
      </c>
      <c r="O506" s="27">
        <v>252.0</v>
      </c>
      <c r="P506" s="31">
        <v>44528.91</v>
      </c>
      <c r="Q506" s="31" t="str">
        <f t="shared" si="2"/>
        <v/>
      </c>
      <c r="R506" s="31">
        <v>52105.0</v>
      </c>
      <c r="S506" s="27">
        <v>496.66037</v>
      </c>
      <c r="T506" s="27">
        <v>437.4685</v>
      </c>
      <c r="U506" s="123"/>
    </row>
    <row r="507">
      <c r="A507" s="27">
        <v>505.0</v>
      </c>
      <c r="B507" s="37" t="s">
        <v>26</v>
      </c>
      <c r="C507" s="37" t="s">
        <v>27</v>
      </c>
      <c r="D507" s="37" t="s">
        <v>27</v>
      </c>
      <c r="E507" s="37" t="s">
        <v>28</v>
      </c>
      <c r="F507" s="27">
        <v>64.0</v>
      </c>
      <c r="G507" s="37" t="s">
        <v>29</v>
      </c>
      <c r="H507" s="37"/>
      <c r="I507" s="37" t="s">
        <v>30</v>
      </c>
      <c r="J507" s="37">
        <v>4.0</v>
      </c>
      <c r="K507" s="37" t="s">
        <v>51</v>
      </c>
      <c r="L507" s="29">
        <v>4645.925</v>
      </c>
      <c r="M507" s="29">
        <v>961.914</v>
      </c>
      <c r="N507" s="27">
        <v>1249691.0</v>
      </c>
      <c r="O507" s="27">
        <v>1571.0</v>
      </c>
      <c r="P507" s="31">
        <v>5.4857606756000005E7</v>
      </c>
      <c r="Q507" s="31" t="str">
        <f t="shared" si="2"/>
        <v/>
      </c>
      <c r="R507" s="31">
        <v>4.12204E7</v>
      </c>
      <c r="S507" s="27">
        <v>55729.492543</v>
      </c>
      <c r="T507" s="27">
        <v>433.45644</v>
      </c>
      <c r="U507" s="123"/>
    </row>
    <row r="508">
      <c r="A508" s="27">
        <v>506.0</v>
      </c>
      <c r="B508" s="37" t="s">
        <v>26</v>
      </c>
      <c r="C508" s="37" t="s">
        <v>27</v>
      </c>
      <c r="D508" s="37" t="s">
        <v>27</v>
      </c>
      <c r="E508" s="37" t="s">
        <v>28</v>
      </c>
      <c r="F508" s="27">
        <v>64.0</v>
      </c>
      <c r="G508" s="37" t="s">
        <v>29</v>
      </c>
      <c r="H508" s="37"/>
      <c r="I508" s="37" t="s">
        <v>30</v>
      </c>
      <c r="J508" s="37">
        <v>4.0</v>
      </c>
      <c r="K508" s="37" t="s">
        <v>52</v>
      </c>
      <c r="L508" s="31"/>
      <c r="M508" s="31"/>
      <c r="N508" s="37"/>
      <c r="O508" s="37"/>
      <c r="P508" s="31"/>
      <c r="Q508" s="31" t="str">
        <f t="shared" si="2"/>
        <v/>
      </c>
      <c r="R508" s="31"/>
      <c r="S508" s="37"/>
      <c r="T508" s="37"/>
      <c r="U508" s="123"/>
    </row>
    <row r="509">
      <c r="A509" s="27">
        <v>507.0</v>
      </c>
      <c r="B509" s="37" t="s">
        <v>26</v>
      </c>
      <c r="C509" s="37" t="s">
        <v>27</v>
      </c>
      <c r="D509" s="37" t="s">
        <v>27</v>
      </c>
      <c r="E509" s="37" t="s">
        <v>28</v>
      </c>
      <c r="F509" s="27">
        <v>64.0</v>
      </c>
      <c r="G509" s="37" t="s">
        <v>29</v>
      </c>
      <c r="H509" s="37"/>
      <c r="I509" s="37" t="s">
        <v>30</v>
      </c>
      <c r="J509" s="37">
        <v>8.0</v>
      </c>
      <c r="K509" s="37" t="s">
        <v>31</v>
      </c>
      <c r="L509" s="29">
        <v>344.351</v>
      </c>
      <c r="M509" s="29">
        <v>81.887</v>
      </c>
      <c r="N509" s="27">
        <v>241.0</v>
      </c>
      <c r="O509" s="27">
        <v>140.0</v>
      </c>
      <c r="P509" s="31">
        <v>155364.07</v>
      </c>
      <c r="Q509" s="31" t="str">
        <f t="shared" si="2"/>
        <v/>
      </c>
      <c r="R509" s="31">
        <v>171854.0</v>
      </c>
      <c r="S509" s="27">
        <v>594.15733</v>
      </c>
      <c r="T509" s="27">
        <v>419.85524</v>
      </c>
      <c r="U509" s="123"/>
    </row>
    <row r="510">
      <c r="A510" s="27">
        <v>508.0</v>
      </c>
      <c r="B510" s="37" t="s">
        <v>26</v>
      </c>
      <c r="C510" s="37" t="s">
        <v>27</v>
      </c>
      <c r="D510" s="37" t="s">
        <v>27</v>
      </c>
      <c r="E510" s="37" t="s">
        <v>28</v>
      </c>
      <c r="F510" s="27">
        <v>64.0</v>
      </c>
      <c r="G510" s="37" t="s">
        <v>29</v>
      </c>
      <c r="H510" s="37"/>
      <c r="I510" s="37" t="s">
        <v>30</v>
      </c>
      <c r="J510" s="37">
        <v>8.0</v>
      </c>
      <c r="K510" s="37" t="s">
        <v>32</v>
      </c>
      <c r="L510" s="29">
        <v>433.31</v>
      </c>
      <c r="M510" s="29">
        <v>187.423</v>
      </c>
      <c r="N510" s="27">
        <v>0.0</v>
      </c>
      <c r="O510" s="27">
        <v>291.0</v>
      </c>
      <c r="P510" s="31">
        <v>27992.38</v>
      </c>
      <c r="Q510" s="31" t="str">
        <f t="shared" si="2"/>
        <v/>
      </c>
      <c r="R510" s="31">
        <v>48394.0</v>
      </c>
      <c r="S510" s="27">
        <v>477.05339</v>
      </c>
      <c r="T510" s="27">
        <v>433.5636</v>
      </c>
      <c r="U510" s="123"/>
    </row>
    <row r="511">
      <c r="A511" s="27">
        <v>509.0</v>
      </c>
      <c r="B511" s="37" t="s">
        <v>26</v>
      </c>
      <c r="C511" s="37" t="s">
        <v>27</v>
      </c>
      <c r="D511" s="37" t="s">
        <v>27</v>
      </c>
      <c r="E511" s="37" t="s">
        <v>28</v>
      </c>
      <c r="F511" s="27">
        <v>64.0</v>
      </c>
      <c r="G511" s="37" t="s">
        <v>29</v>
      </c>
      <c r="H511" s="37"/>
      <c r="I511" s="37" t="s">
        <v>30</v>
      </c>
      <c r="J511" s="37">
        <v>8.0</v>
      </c>
      <c r="K511" s="37" t="s">
        <v>33</v>
      </c>
      <c r="L511" s="29">
        <v>341.087</v>
      </c>
      <c r="M511" s="29">
        <v>114.687</v>
      </c>
      <c r="N511" s="27">
        <v>195.0</v>
      </c>
      <c r="O511" s="27">
        <v>167.0</v>
      </c>
      <c r="P511" s="31">
        <v>58384.01</v>
      </c>
      <c r="Q511" s="31" t="str">
        <f t="shared" si="2"/>
        <v/>
      </c>
      <c r="R511" s="31">
        <v>61554.0</v>
      </c>
      <c r="S511" s="27">
        <v>538.10408</v>
      </c>
      <c r="T511" s="27">
        <v>466.81527</v>
      </c>
      <c r="U511" s="123"/>
    </row>
    <row r="512">
      <c r="A512" s="27">
        <v>510.0</v>
      </c>
      <c r="B512" s="37" t="s">
        <v>26</v>
      </c>
      <c r="C512" s="37" t="s">
        <v>27</v>
      </c>
      <c r="D512" s="37" t="s">
        <v>27</v>
      </c>
      <c r="E512" s="37" t="s">
        <v>28</v>
      </c>
      <c r="F512" s="27">
        <v>64.0</v>
      </c>
      <c r="G512" s="37" t="s">
        <v>29</v>
      </c>
      <c r="H512" s="37"/>
      <c r="I512" s="37" t="s">
        <v>30</v>
      </c>
      <c r="J512" s="37">
        <v>8.0</v>
      </c>
      <c r="K512" s="37" t="s">
        <v>34</v>
      </c>
      <c r="L512" s="29">
        <v>239.263</v>
      </c>
      <c r="M512" s="29">
        <v>114.271</v>
      </c>
      <c r="N512" s="27">
        <v>119.0</v>
      </c>
      <c r="O512" s="27">
        <v>165.0</v>
      </c>
      <c r="P512" s="31">
        <v>123702.02</v>
      </c>
      <c r="Q512" s="31" t="str">
        <f t="shared" si="2"/>
        <v/>
      </c>
      <c r="R512" s="31">
        <v>130785.0</v>
      </c>
      <c r="S512" s="27">
        <v>572.30864</v>
      </c>
      <c r="T512" s="27">
        <v>436.84226</v>
      </c>
      <c r="U512" s="123"/>
    </row>
    <row r="513">
      <c r="A513" s="27">
        <v>511.0</v>
      </c>
      <c r="B513" s="37" t="s">
        <v>26</v>
      </c>
      <c r="C513" s="37" t="s">
        <v>27</v>
      </c>
      <c r="D513" s="37" t="s">
        <v>27</v>
      </c>
      <c r="E513" s="37" t="s">
        <v>28</v>
      </c>
      <c r="F513" s="27">
        <v>64.0</v>
      </c>
      <c r="G513" s="37" t="s">
        <v>29</v>
      </c>
      <c r="H513" s="37"/>
      <c r="I513" s="37" t="s">
        <v>30</v>
      </c>
      <c r="J513" s="37">
        <v>8.0</v>
      </c>
      <c r="K513" s="37" t="s">
        <v>35</v>
      </c>
      <c r="L513" s="29">
        <v>360.862</v>
      </c>
      <c r="M513" s="29">
        <v>108.413</v>
      </c>
      <c r="N513" s="27">
        <v>120.0</v>
      </c>
      <c r="O513" s="27">
        <v>166.0</v>
      </c>
      <c r="P513" s="31">
        <v>57397.32</v>
      </c>
      <c r="Q513" s="31" t="str">
        <f t="shared" si="2"/>
        <v/>
      </c>
      <c r="R513" s="31">
        <v>68299.0</v>
      </c>
      <c r="S513" s="27">
        <v>541.64188</v>
      </c>
      <c r="T513" s="27">
        <v>470.91293</v>
      </c>
      <c r="U513" s="123"/>
    </row>
    <row r="514">
      <c r="A514" s="27">
        <v>512.0</v>
      </c>
      <c r="B514" s="37" t="s">
        <v>26</v>
      </c>
      <c r="C514" s="37" t="s">
        <v>27</v>
      </c>
      <c r="D514" s="37" t="s">
        <v>27</v>
      </c>
      <c r="E514" s="37" t="s">
        <v>28</v>
      </c>
      <c r="F514" s="27">
        <v>64.0</v>
      </c>
      <c r="G514" s="37" t="s">
        <v>29</v>
      </c>
      <c r="H514" s="37"/>
      <c r="I514" s="37" t="s">
        <v>30</v>
      </c>
      <c r="J514" s="37">
        <v>8.0</v>
      </c>
      <c r="K514" s="37" t="s">
        <v>36</v>
      </c>
      <c r="L514" s="29">
        <v>202.944</v>
      </c>
      <c r="M514" s="29">
        <v>46.912</v>
      </c>
      <c r="N514" s="27">
        <v>223.0</v>
      </c>
      <c r="O514" s="27">
        <v>44.0</v>
      </c>
      <c r="P514" s="31">
        <v>52923.84</v>
      </c>
      <c r="Q514" s="31" t="str">
        <f t="shared" si="2"/>
        <v/>
      </c>
      <c r="R514" s="31">
        <v>49419.0</v>
      </c>
      <c r="S514" s="27">
        <v>495.88243</v>
      </c>
      <c r="T514" s="27">
        <v>433.57316</v>
      </c>
      <c r="U514" s="123"/>
    </row>
    <row r="515">
      <c r="A515" s="27">
        <v>513.0</v>
      </c>
      <c r="B515" s="37" t="s">
        <v>26</v>
      </c>
      <c r="C515" s="37" t="s">
        <v>27</v>
      </c>
      <c r="D515" s="37" t="s">
        <v>27</v>
      </c>
      <c r="E515" s="37" t="s">
        <v>28</v>
      </c>
      <c r="F515" s="27">
        <v>64.0</v>
      </c>
      <c r="G515" s="37" t="s">
        <v>29</v>
      </c>
      <c r="H515" s="37"/>
      <c r="I515" s="37" t="s">
        <v>30</v>
      </c>
      <c r="J515" s="37">
        <v>8.0</v>
      </c>
      <c r="K515" s="37" t="s">
        <v>37</v>
      </c>
      <c r="L515" s="29">
        <v>517.118</v>
      </c>
      <c r="M515" s="29">
        <v>174.912</v>
      </c>
      <c r="N515" s="27">
        <v>283.0</v>
      </c>
      <c r="O515" s="27">
        <v>266.0</v>
      </c>
      <c r="P515" s="31">
        <v>115428.31999999999</v>
      </c>
      <c r="Q515" s="31" t="str">
        <f t="shared" si="2"/>
        <v/>
      </c>
      <c r="R515" s="31">
        <v>121929.0</v>
      </c>
      <c r="S515" s="27">
        <v>595.03369</v>
      </c>
      <c r="T515" s="27">
        <v>463.10212</v>
      </c>
      <c r="U515" s="123"/>
    </row>
    <row r="516">
      <c r="A516" s="27">
        <v>514.0</v>
      </c>
      <c r="B516" s="37" t="s">
        <v>26</v>
      </c>
      <c r="C516" s="37" t="s">
        <v>27</v>
      </c>
      <c r="D516" s="37" t="s">
        <v>27</v>
      </c>
      <c r="E516" s="37" t="s">
        <v>28</v>
      </c>
      <c r="F516" s="27">
        <v>64.0</v>
      </c>
      <c r="G516" s="37" t="s">
        <v>29</v>
      </c>
      <c r="H516" s="37"/>
      <c r="I516" s="37" t="s">
        <v>30</v>
      </c>
      <c r="J516" s="37">
        <v>8.0</v>
      </c>
      <c r="K516" s="37" t="s">
        <v>38</v>
      </c>
      <c r="L516" s="29">
        <v>580.348</v>
      </c>
      <c r="M516" s="29">
        <v>147.552</v>
      </c>
      <c r="N516" s="27">
        <v>185.0</v>
      </c>
      <c r="O516" s="27">
        <v>238.0</v>
      </c>
      <c r="P516" s="31">
        <v>52885.689999999995</v>
      </c>
      <c r="Q516" s="31" t="str">
        <f t="shared" si="2"/>
        <v/>
      </c>
      <c r="R516" s="31">
        <v>69237.0</v>
      </c>
      <c r="S516" s="27">
        <v>510.8772</v>
      </c>
      <c r="T516" s="27">
        <v>441.89082</v>
      </c>
      <c r="U516" s="123"/>
    </row>
    <row r="517">
      <c r="A517" s="27">
        <v>515.0</v>
      </c>
      <c r="B517" s="37" t="s">
        <v>26</v>
      </c>
      <c r="C517" s="37" t="s">
        <v>27</v>
      </c>
      <c r="D517" s="37" t="s">
        <v>27</v>
      </c>
      <c r="E517" s="37" t="s">
        <v>28</v>
      </c>
      <c r="F517" s="27">
        <v>64.0</v>
      </c>
      <c r="G517" s="37" t="s">
        <v>29</v>
      </c>
      <c r="H517" s="37"/>
      <c r="I517" s="37" t="s">
        <v>30</v>
      </c>
      <c r="J517" s="37">
        <v>8.0</v>
      </c>
      <c r="K517" s="37" t="s">
        <v>39</v>
      </c>
      <c r="L517" s="29">
        <v>331.39</v>
      </c>
      <c r="M517" s="29">
        <v>86.208</v>
      </c>
      <c r="N517" s="27">
        <v>263.0</v>
      </c>
      <c r="O517" s="27">
        <v>157.0</v>
      </c>
      <c r="P517" s="31">
        <v>314412.91000000003</v>
      </c>
      <c r="Q517" s="31" t="str">
        <f t="shared" si="2"/>
        <v/>
      </c>
      <c r="R517" s="31">
        <v>320289.0</v>
      </c>
      <c r="S517" s="27">
        <v>762.40972</v>
      </c>
      <c r="T517" s="27">
        <v>435.28452</v>
      </c>
      <c r="U517" s="123"/>
    </row>
    <row r="518">
      <c r="A518" s="27">
        <v>516.0</v>
      </c>
      <c r="B518" s="37" t="s">
        <v>26</v>
      </c>
      <c r="C518" s="37" t="s">
        <v>27</v>
      </c>
      <c r="D518" s="37" t="s">
        <v>27</v>
      </c>
      <c r="E518" s="37" t="s">
        <v>28</v>
      </c>
      <c r="F518" s="27">
        <v>64.0</v>
      </c>
      <c r="G518" s="37" t="s">
        <v>29</v>
      </c>
      <c r="H518" s="37"/>
      <c r="I518" s="37" t="s">
        <v>30</v>
      </c>
      <c r="J518" s="37">
        <v>8.0</v>
      </c>
      <c r="K518" s="37" t="s">
        <v>40</v>
      </c>
      <c r="L518" s="29">
        <v>379.262</v>
      </c>
      <c r="M518" s="29">
        <v>142.207</v>
      </c>
      <c r="N518" s="27">
        <v>215.0</v>
      </c>
      <c r="O518" s="27">
        <v>283.0</v>
      </c>
      <c r="P518" s="31">
        <v>98966.26999999999</v>
      </c>
      <c r="Q518" s="31" t="str">
        <f t="shared" si="2"/>
        <v/>
      </c>
      <c r="R518" s="31">
        <v>106564.0</v>
      </c>
      <c r="S518" s="27">
        <v>572.77639</v>
      </c>
      <c r="T518" s="27">
        <v>459.83482</v>
      </c>
      <c r="U518" s="123"/>
    </row>
    <row r="519">
      <c r="A519" s="27">
        <v>517.0</v>
      </c>
      <c r="B519" s="37" t="s">
        <v>26</v>
      </c>
      <c r="C519" s="37" t="s">
        <v>27</v>
      </c>
      <c r="D519" s="37" t="s">
        <v>27</v>
      </c>
      <c r="E519" s="37" t="s">
        <v>28</v>
      </c>
      <c r="F519" s="27">
        <v>64.0</v>
      </c>
      <c r="G519" s="37" t="s">
        <v>29</v>
      </c>
      <c r="H519" s="37"/>
      <c r="I519" s="37" t="s">
        <v>30</v>
      </c>
      <c r="J519" s="37">
        <v>8.0</v>
      </c>
      <c r="K519" s="37" t="s">
        <v>41</v>
      </c>
      <c r="L519" s="31"/>
      <c r="M519" s="31"/>
      <c r="N519" s="37"/>
      <c r="O519" s="37"/>
      <c r="P519" s="31"/>
      <c r="Q519" s="31" t="str">
        <f t="shared" si="2"/>
        <v/>
      </c>
      <c r="R519" s="31"/>
      <c r="S519" s="37"/>
      <c r="T519" s="37"/>
      <c r="U519" s="123"/>
    </row>
    <row r="520">
      <c r="A520" s="27">
        <v>518.0</v>
      </c>
      <c r="B520" s="37" t="s">
        <v>26</v>
      </c>
      <c r="C520" s="37" t="s">
        <v>27</v>
      </c>
      <c r="D520" s="37" t="s">
        <v>27</v>
      </c>
      <c r="E520" s="37" t="s">
        <v>28</v>
      </c>
      <c r="F520" s="27">
        <v>64.0</v>
      </c>
      <c r="G520" s="37" t="s">
        <v>29</v>
      </c>
      <c r="H520" s="37"/>
      <c r="I520" s="37" t="s">
        <v>30</v>
      </c>
      <c r="J520" s="37">
        <v>8.0</v>
      </c>
      <c r="K520" s="37" t="s">
        <v>42</v>
      </c>
      <c r="L520" s="29">
        <v>268.0</v>
      </c>
      <c r="M520" s="29">
        <v>64.96</v>
      </c>
      <c r="N520" s="27">
        <v>223.0</v>
      </c>
      <c r="O520" s="27">
        <v>114.0</v>
      </c>
      <c r="P520" s="31">
        <v>140596.31</v>
      </c>
      <c r="Q520" s="31" t="str">
        <f t="shared" si="2"/>
        <v/>
      </c>
      <c r="R520" s="31">
        <v>139706.0</v>
      </c>
      <c r="S520" s="27">
        <v>592.34869</v>
      </c>
      <c r="T520" s="27">
        <v>440.35347</v>
      </c>
      <c r="U520" s="123"/>
    </row>
    <row r="521">
      <c r="A521" s="27">
        <v>519.0</v>
      </c>
      <c r="B521" s="37" t="s">
        <v>26</v>
      </c>
      <c r="C521" s="37" t="s">
        <v>27</v>
      </c>
      <c r="D521" s="37" t="s">
        <v>27</v>
      </c>
      <c r="E521" s="37" t="s">
        <v>28</v>
      </c>
      <c r="F521" s="27">
        <v>64.0</v>
      </c>
      <c r="G521" s="37" t="s">
        <v>29</v>
      </c>
      <c r="H521" s="37"/>
      <c r="I521" s="37" t="s">
        <v>30</v>
      </c>
      <c r="J521" s="37">
        <v>8.0</v>
      </c>
      <c r="K521" s="37" t="s">
        <v>43</v>
      </c>
      <c r="L521" s="29">
        <v>113.728</v>
      </c>
      <c r="M521" s="29">
        <v>42.624</v>
      </c>
      <c r="N521" s="27">
        <v>86.0</v>
      </c>
      <c r="O521" s="27">
        <v>71.0</v>
      </c>
      <c r="P521" s="31">
        <v>614171.03</v>
      </c>
      <c r="Q521" s="31" t="str">
        <f t="shared" si="2"/>
        <v/>
      </c>
      <c r="R521" s="31">
        <v>616029.0</v>
      </c>
      <c r="S521" s="27">
        <v>1058.000494</v>
      </c>
      <c r="T521" s="27">
        <v>434.95687</v>
      </c>
      <c r="U521" s="123"/>
    </row>
    <row r="522">
      <c r="A522" s="27">
        <v>520.0</v>
      </c>
      <c r="B522" s="37" t="s">
        <v>26</v>
      </c>
      <c r="C522" s="37" t="s">
        <v>27</v>
      </c>
      <c r="D522" s="37" t="s">
        <v>27</v>
      </c>
      <c r="E522" s="37" t="s">
        <v>28</v>
      </c>
      <c r="F522" s="27">
        <v>64.0</v>
      </c>
      <c r="G522" s="37" t="s">
        <v>29</v>
      </c>
      <c r="H522" s="37"/>
      <c r="I522" s="37" t="s">
        <v>30</v>
      </c>
      <c r="J522" s="37">
        <v>8.0</v>
      </c>
      <c r="K522" s="37" t="s">
        <v>44</v>
      </c>
      <c r="L522" s="29">
        <v>302.78</v>
      </c>
      <c r="M522" s="29">
        <v>81.375</v>
      </c>
      <c r="N522" s="27">
        <v>252.0</v>
      </c>
      <c r="O522" s="27">
        <v>72.0</v>
      </c>
      <c r="P522" s="31">
        <v>41798.630000000005</v>
      </c>
      <c r="Q522" s="31" t="str">
        <f t="shared" si="2"/>
        <v/>
      </c>
      <c r="R522" s="31">
        <v>39738.0</v>
      </c>
      <c r="S522" s="27">
        <v>522.51131</v>
      </c>
      <c r="T522" s="27">
        <v>469.06327</v>
      </c>
      <c r="U522" s="123"/>
    </row>
    <row r="523">
      <c r="A523" s="27">
        <v>521.0</v>
      </c>
      <c r="B523" s="37" t="s">
        <v>26</v>
      </c>
      <c r="C523" s="37" t="s">
        <v>27</v>
      </c>
      <c r="D523" s="37" t="s">
        <v>27</v>
      </c>
      <c r="E523" s="37" t="s">
        <v>28</v>
      </c>
      <c r="F523" s="27">
        <v>64.0</v>
      </c>
      <c r="G523" s="37" t="s">
        <v>29</v>
      </c>
      <c r="H523" s="37"/>
      <c r="I523" s="37" t="s">
        <v>30</v>
      </c>
      <c r="J523" s="37">
        <v>8.0</v>
      </c>
      <c r="K523" s="37" t="s">
        <v>45</v>
      </c>
      <c r="L523" s="29">
        <v>216.352</v>
      </c>
      <c r="M523" s="29">
        <v>58.079</v>
      </c>
      <c r="N523" s="27">
        <v>215.0</v>
      </c>
      <c r="O523" s="27">
        <v>108.0</v>
      </c>
      <c r="P523" s="31">
        <v>41959.14</v>
      </c>
      <c r="Q523" s="31" t="str">
        <f t="shared" si="2"/>
        <v/>
      </c>
      <c r="R523" s="31">
        <v>39854.0</v>
      </c>
      <c r="S523" s="27">
        <v>513.04907</v>
      </c>
      <c r="T523" s="27">
        <v>460.12057</v>
      </c>
      <c r="U523" s="123"/>
    </row>
    <row r="524">
      <c r="A524" s="27">
        <v>522.0</v>
      </c>
      <c r="B524" s="37" t="s">
        <v>26</v>
      </c>
      <c r="C524" s="37" t="s">
        <v>27</v>
      </c>
      <c r="D524" s="37" t="s">
        <v>27</v>
      </c>
      <c r="E524" s="37" t="s">
        <v>28</v>
      </c>
      <c r="F524" s="27">
        <v>64.0</v>
      </c>
      <c r="G524" s="37" t="s">
        <v>29</v>
      </c>
      <c r="H524" s="37"/>
      <c r="I524" s="37" t="s">
        <v>30</v>
      </c>
      <c r="J524" s="37">
        <v>8.0</v>
      </c>
      <c r="K524" s="37" t="s">
        <v>46</v>
      </c>
      <c r="L524" s="29">
        <v>432.702</v>
      </c>
      <c r="M524" s="29">
        <v>183.325</v>
      </c>
      <c r="N524" s="27">
        <v>320.0</v>
      </c>
      <c r="O524" s="27">
        <v>328.0</v>
      </c>
      <c r="P524" s="31">
        <v>248929.37</v>
      </c>
      <c r="Q524" s="31" t="str">
        <f t="shared" si="2"/>
        <v/>
      </c>
      <c r="R524" s="31">
        <v>254778.0</v>
      </c>
      <c r="S524" s="27">
        <v>710.00644</v>
      </c>
      <c r="T524" s="27">
        <v>445.67801</v>
      </c>
      <c r="U524" s="123"/>
    </row>
    <row r="525">
      <c r="A525" s="27">
        <v>523.0</v>
      </c>
      <c r="B525" s="37" t="s">
        <v>26</v>
      </c>
      <c r="C525" s="37" t="s">
        <v>27</v>
      </c>
      <c r="D525" s="37" t="s">
        <v>27</v>
      </c>
      <c r="E525" s="37" t="s">
        <v>28</v>
      </c>
      <c r="F525" s="27">
        <v>64.0</v>
      </c>
      <c r="G525" s="37" t="s">
        <v>29</v>
      </c>
      <c r="H525" s="37"/>
      <c r="I525" s="37" t="s">
        <v>30</v>
      </c>
      <c r="J525" s="37">
        <v>8.0</v>
      </c>
      <c r="K525" s="37" t="s">
        <v>47</v>
      </c>
      <c r="L525" s="29">
        <v>260.094</v>
      </c>
      <c r="M525" s="29">
        <v>41.408</v>
      </c>
      <c r="N525" s="27">
        <v>272.0</v>
      </c>
      <c r="O525" s="27">
        <v>41.0</v>
      </c>
      <c r="P525" s="31">
        <v>134124.9</v>
      </c>
      <c r="Q525" s="31" t="str">
        <f t="shared" si="2"/>
        <v/>
      </c>
      <c r="R525" s="31">
        <v>133590.0</v>
      </c>
      <c r="S525" s="27">
        <v>612.03066</v>
      </c>
      <c r="T525" s="27">
        <v>467.21698</v>
      </c>
      <c r="U525" s="123"/>
    </row>
    <row r="526">
      <c r="A526" s="27">
        <v>524.0</v>
      </c>
      <c r="B526" s="37" t="s">
        <v>26</v>
      </c>
      <c r="C526" s="37" t="s">
        <v>27</v>
      </c>
      <c r="D526" s="37" t="s">
        <v>27</v>
      </c>
      <c r="E526" s="37" t="s">
        <v>28</v>
      </c>
      <c r="F526" s="27">
        <v>64.0</v>
      </c>
      <c r="G526" s="37" t="s">
        <v>29</v>
      </c>
      <c r="H526" s="37"/>
      <c r="I526" s="37" t="s">
        <v>30</v>
      </c>
      <c r="J526" s="37">
        <v>8.0</v>
      </c>
      <c r="K526" s="37" t="s">
        <v>48</v>
      </c>
      <c r="L526" s="29">
        <v>318.912</v>
      </c>
      <c r="M526" s="29">
        <v>116.0</v>
      </c>
      <c r="N526" s="27">
        <v>90.0</v>
      </c>
      <c r="O526" s="27">
        <v>195.0</v>
      </c>
      <c r="P526" s="31">
        <v>171611.39</v>
      </c>
      <c r="Q526" s="31" t="str">
        <f t="shared" si="2"/>
        <v/>
      </c>
      <c r="R526" s="31">
        <v>168651.0</v>
      </c>
      <c r="S526" s="27">
        <v>621.98966</v>
      </c>
      <c r="T526" s="27">
        <v>437.25161</v>
      </c>
      <c r="U526" s="123"/>
    </row>
    <row r="527">
      <c r="A527" s="27">
        <v>525.0</v>
      </c>
      <c r="B527" s="37" t="s">
        <v>26</v>
      </c>
      <c r="C527" s="37" t="s">
        <v>27</v>
      </c>
      <c r="D527" s="37" t="s">
        <v>27</v>
      </c>
      <c r="E527" s="37" t="s">
        <v>28</v>
      </c>
      <c r="F527" s="27">
        <v>64.0</v>
      </c>
      <c r="G527" s="37" t="s">
        <v>29</v>
      </c>
      <c r="H527" s="37"/>
      <c r="I527" s="37" t="s">
        <v>30</v>
      </c>
      <c r="J527" s="37">
        <v>8.0</v>
      </c>
      <c r="K527" s="37" t="s">
        <v>49</v>
      </c>
      <c r="L527" s="29">
        <v>614.491</v>
      </c>
      <c r="M527" s="29">
        <v>195.423</v>
      </c>
      <c r="N527" s="27">
        <v>181.0</v>
      </c>
      <c r="O527" s="27">
        <v>169.0</v>
      </c>
      <c r="P527" s="31">
        <v>343395.55</v>
      </c>
      <c r="Q527" s="31" t="str">
        <f t="shared" si="2"/>
        <v/>
      </c>
      <c r="R527" s="31">
        <v>351784.0</v>
      </c>
      <c r="S527" s="27">
        <v>792.83063</v>
      </c>
      <c r="T527" s="27">
        <v>434.22753</v>
      </c>
      <c r="U527" s="123"/>
    </row>
    <row r="528">
      <c r="A528" s="27">
        <v>526.0</v>
      </c>
      <c r="B528" s="37" t="s">
        <v>26</v>
      </c>
      <c r="C528" s="37" t="s">
        <v>27</v>
      </c>
      <c r="D528" s="37" t="s">
        <v>27</v>
      </c>
      <c r="E528" s="37" t="s">
        <v>28</v>
      </c>
      <c r="F528" s="27">
        <v>64.0</v>
      </c>
      <c r="G528" s="37" t="s">
        <v>29</v>
      </c>
      <c r="H528" s="37"/>
      <c r="I528" s="37" t="s">
        <v>30</v>
      </c>
      <c r="J528" s="37">
        <v>8.0</v>
      </c>
      <c r="K528" s="37" t="s">
        <v>50</v>
      </c>
      <c r="L528" s="29">
        <v>448.124</v>
      </c>
      <c r="M528" s="29">
        <v>158.207</v>
      </c>
      <c r="N528" s="27">
        <v>198.0</v>
      </c>
      <c r="O528" s="27">
        <v>258.0</v>
      </c>
      <c r="P528" s="31">
        <v>94538.89</v>
      </c>
      <c r="Q528" s="31" t="str">
        <f t="shared" si="2"/>
        <v/>
      </c>
      <c r="R528" s="31">
        <v>96606.0</v>
      </c>
      <c r="S528" s="27">
        <v>566.69714</v>
      </c>
      <c r="T528" s="27">
        <v>457.18157</v>
      </c>
      <c r="U528" s="123"/>
    </row>
    <row r="529">
      <c r="A529" s="27">
        <v>527.0</v>
      </c>
      <c r="B529" s="37" t="s">
        <v>26</v>
      </c>
      <c r="C529" s="37" t="s">
        <v>27</v>
      </c>
      <c r="D529" s="37" t="s">
        <v>27</v>
      </c>
      <c r="E529" s="37" t="s">
        <v>28</v>
      </c>
      <c r="F529" s="27">
        <v>64.0</v>
      </c>
      <c r="G529" s="37" t="s">
        <v>29</v>
      </c>
      <c r="H529" s="37"/>
      <c r="I529" s="37" t="s">
        <v>30</v>
      </c>
      <c r="J529" s="37">
        <v>8.0</v>
      </c>
      <c r="K529" s="37" t="s">
        <v>51</v>
      </c>
      <c r="L529" s="31"/>
      <c r="M529" s="31"/>
      <c r="N529" s="37"/>
      <c r="O529" s="37"/>
      <c r="P529" s="31"/>
      <c r="Q529" s="31" t="str">
        <f>iferror(P529/(S529-T529-#REF!)*100,"")</f>
        <v/>
      </c>
      <c r="R529" s="31"/>
      <c r="S529" s="37"/>
      <c r="T529" s="37"/>
      <c r="U529" s="123"/>
    </row>
    <row r="530">
      <c r="A530" s="27">
        <v>680.0</v>
      </c>
      <c r="B530" s="27" t="s">
        <v>54</v>
      </c>
      <c r="C530" s="27" t="s">
        <v>28</v>
      </c>
      <c r="D530" s="27" t="s">
        <v>28</v>
      </c>
      <c r="E530" s="27" t="s">
        <v>28</v>
      </c>
      <c r="F530" s="27">
        <v>64.0</v>
      </c>
      <c r="G530" s="27" t="s">
        <v>29</v>
      </c>
      <c r="H530" s="27"/>
      <c r="I530" s="27" t="s">
        <v>30</v>
      </c>
      <c r="J530" s="27">
        <v>8.0</v>
      </c>
      <c r="K530" s="27" t="s">
        <v>31</v>
      </c>
      <c r="L530" s="44">
        <v>671511.63</v>
      </c>
      <c r="M530" s="44">
        <v>672771.15</v>
      </c>
      <c r="N530" s="46">
        <v>28866.0</v>
      </c>
      <c r="O530" s="46">
        <v>503.0</v>
      </c>
      <c r="P530" s="44">
        <v>1467930.0</v>
      </c>
      <c r="Q530" s="31"/>
      <c r="R530" s="44">
        <v>3696302.0</v>
      </c>
      <c r="S530" s="46">
        <v>3490.142</v>
      </c>
      <c r="T530" s="46">
        <v>5.98035</v>
      </c>
      <c r="U530" s="123"/>
    </row>
    <row r="531">
      <c r="A531" s="27">
        <v>528.0</v>
      </c>
      <c r="B531" s="37" t="s">
        <v>26</v>
      </c>
      <c r="C531" s="37" t="s">
        <v>27</v>
      </c>
      <c r="D531" s="37" t="s">
        <v>27</v>
      </c>
      <c r="E531" s="37" t="s">
        <v>28</v>
      </c>
      <c r="F531" s="27">
        <v>64.0</v>
      </c>
      <c r="G531" s="37" t="s">
        <v>29</v>
      </c>
      <c r="H531" s="37"/>
      <c r="I531" s="37" t="s">
        <v>30</v>
      </c>
      <c r="J531" s="37">
        <v>8.0</v>
      </c>
      <c r="K531" s="37" t="s">
        <v>52</v>
      </c>
      <c r="L531" s="31"/>
      <c r="M531" s="31"/>
      <c r="N531" s="37"/>
      <c r="O531" s="37"/>
      <c r="P531" s="31"/>
      <c r="Q531" s="31"/>
      <c r="R531" s="31"/>
      <c r="S531" s="37"/>
      <c r="T531" s="37"/>
      <c r="U531" s="123"/>
    </row>
    <row r="532">
      <c r="A532" s="27">
        <v>1.0</v>
      </c>
      <c r="B532" s="27" t="s">
        <v>54</v>
      </c>
      <c r="C532" s="27" t="s">
        <v>28</v>
      </c>
      <c r="D532" s="27" t="s">
        <v>28</v>
      </c>
      <c r="E532" s="27" t="s">
        <v>28</v>
      </c>
      <c r="F532" s="27">
        <v>48.0</v>
      </c>
      <c r="G532" s="27" t="s">
        <v>53</v>
      </c>
      <c r="H532" s="27"/>
      <c r="I532" s="27" t="s">
        <v>30</v>
      </c>
      <c r="J532" s="27">
        <v>1.0</v>
      </c>
      <c r="K532" s="27" t="s">
        <v>31</v>
      </c>
      <c r="L532" s="48">
        <v>256409.36</v>
      </c>
      <c r="M532" s="48">
        <v>119019.0</v>
      </c>
      <c r="N532" s="50">
        <v>27752.0</v>
      </c>
      <c r="O532" s="50">
        <v>69.0</v>
      </c>
      <c r="P532" s="48">
        <v>349858.75</v>
      </c>
      <c r="Q532" s="31"/>
      <c r="R532" s="32">
        <v>692650.0</v>
      </c>
      <c r="S532" s="51">
        <v>932.783</v>
      </c>
      <c r="T532" s="51">
        <v>7.92201</v>
      </c>
      <c r="U532" s="123"/>
    </row>
    <row r="533">
      <c r="A533" s="27">
        <v>2.0</v>
      </c>
      <c r="B533" s="27" t="s">
        <v>54</v>
      </c>
      <c r="C533" s="27" t="s">
        <v>28</v>
      </c>
      <c r="D533" s="27" t="s">
        <v>28</v>
      </c>
      <c r="E533" s="27" t="s">
        <v>28</v>
      </c>
      <c r="F533" s="27">
        <v>48.0</v>
      </c>
      <c r="G533" s="27" t="s">
        <v>53</v>
      </c>
      <c r="H533" s="27"/>
      <c r="I533" s="27" t="s">
        <v>30</v>
      </c>
      <c r="J533" s="27">
        <v>1.0</v>
      </c>
      <c r="K533" s="27" t="s">
        <v>32</v>
      </c>
      <c r="L533" s="48">
        <v>29128.0</v>
      </c>
      <c r="M533" s="48">
        <v>1387.55</v>
      </c>
      <c r="N533" s="50">
        <v>3194.0</v>
      </c>
      <c r="O533" s="50">
        <v>5.0</v>
      </c>
      <c r="P533" s="48">
        <v>4707.39</v>
      </c>
      <c r="Q533" s="31"/>
      <c r="R533" s="32">
        <v>263990.0</v>
      </c>
      <c r="S533" s="51">
        <v>647.687</v>
      </c>
      <c r="T533" s="51">
        <v>6.65967</v>
      </c>
      <c r="U533" s="123"/>
    </row>
    <row r="534">
      <c r="A534" s="27">
        <v>3.0</v>
      </c>
      <c r="B534" s="27" t="s">
        <v>54</v>
      </c>
      <c r="C534" s="27" t="s">
        <v>28</v>
      </c>
      <c r="D534" s="27" t="s">
        <v>28</v>
      </c>
      <c r="E534" s="27" t="s">
        <v>28</v>
      </c>
      <c r="F534" s="27">
        <v>48.0</v>
      </c>
      <c r="G534" s="27" t="s">
        <v>53</v>
      </c>
      <c r="H534" s="27"/>
      <c r="I534" s="27" t="s">
        <v>30</v>
      </c>
      <c r="J534" s="27">
        <v>1.0</v>
      </c>
      <c r="K534" s="27" t="s">
        <v>33</v>
      </c>
      <c r="L534" s="48">
        <v>193630.63</v>
      </c>
      <c r="M534" s="48">
        <v>154623.52000000002</v>
      </c>
      <c r="N534" s="53">
        <v>9376.0</v>
      </c>
      <c r="O534" s="53">
        <v>23.0</v>
      </c>
      <c r="P534" s="48">
        <v>26867.280000000002</v>
      </c>
      <c r="Q534" s="31"/>
      <c r="R534" s="32">
        <v>1875320.0</v>
      </c>
      <c r="S534" s="51">
        <v>2348.279</v>
      </c>
      <c r="T534" s="51">
        <v>6.84828</v>
      </c>
      <c r="U534" s="123"/>
    </row>
    <row r="535">
      <c r="A535" s="27">
        <v>4.0</v>
      </c>
      <c r="B535" s="27" t="s">
        <v>54</v>
      </c>
      <c r="C535" s="27" t="s">
        <v>28</v>
      </c>
      <c r="D535" s="27" t="s">
        <v>28</v>
      </c>
      <c r="E535" s="27" t="s">
        <v>28</v>
      </c>
      <c r="F535" s="27">
        <v>48.0</v>
      </c>
      <c r="G535" s="27" t="s">
        <v>53</v>
      </c>
      <c r="H535" s="27"/>
      <c r="I535" s="27" t="s">
        <v>30</v>
      </c>
      <c r="J535" s="27">
        <v>1.0</v>
      </c>
      <c r="K535" s="27" t="s">
        <v>34</v>
      </c>
      <c r="L535" s="48">
        <v>88181.79000000001</v>
      </c>
      <c r="M535" s="48">
        <v>57439.31</v>
      </c>
      <c r="N535" s="53">
        <v>785.0</v>
      </c>
      <c r="O535" s="53">
        <v>6.0</v>
      </c>
      <c r="P535" s="48">
        <v>1543.5700000000002</v>
      </c>
      <c r="Q535" s="31"/>
      <c r="R535" s="32">
        <v>330200.0</v>
      </c>
      <c r="S535" s="51">
        <v>703.732</v>
      </c>
      <c r="T535" s="51">
        <v>6.07497</v>
      </c>
      <c r="U535" s="123"/>
    </row>
    <row r="536">
      <c r="A536" s="27">
        <v>5.0</v>
      </c>
      <c r="B536" s="27" t="s">
        <v>54</v>
      </c>
      <c r="C536" s="27" t="s">
        <v>28</v>
      </c>
      <c r="D536" s="27" t="s">
        <v>28</v>
      </c>
      <c r="E536" s="27" t="s">
        <v>28</v>
      </c>
      <c r="F536" s="27">
        <v>48.0</v>
      </c>
      <c r="G536" s="27" t="s">
        <v>53</v>
      </c>
      <c r="H536" s="27"/>
      <c r="I536" s="27" t="s">
        <v>30</v>
      </c>
      <c r="J536" s="27">
        <v>1.0</v>
      </c>
      <c r="K536" s="27" t="s">
        <v>35</v>
      </c>
      <c r="L536" s="48">
        <v>70551.06000000001</v>
      </c>
      <c r="M536" s="48">
        <v>1880.18</v>
      </c>
      <c r="N536" s="53">
        <v>9341.0</v>
      </c>
      <c r="O536" s="53">
        <v>11.0</v>
      </c>
      <c r="P536" s="48">
        <v>6883.92</v>
      </c>
      <c r="Q536" s="31"/>
      <c r="R536" s="32">
        <v>348900.0</v>
      </c>
      <c r="S536" s="51">
        <v>708.663</v>
      </c>
      <c r="T536" s="51">
        <v>7.64308</v>
      </c>
      <c r="U536" s="123"/>
    </row>
    <row r="537">
      <c r="A537" s="27">
        <v>6.0</v>
      </c>
      <c r="B537" s="27" t="s">
        <v>54</v>
      </c>
      <c r="C537" s="27" t="s">
        <v>28</v>
      </c>
      <c r="D537" s="27" t="s">
        <v>28</v>
      </c>
      <c r="E537" s="27" t="s">
        <v>28</v>
      </c>
      <c r="F537" s="27">
        <v>48.0</v>
      </c>
      <c r="G537" s="27" t="s">
        <v>53</v>
      </c>
      <c r="H537" s="27"/>
      <c r="I537" s="27" t="s">
        <v>30</v>
      </c>
      <c r="J537" s="27">
        <v>1.0</v>
      </c>
      <c r="K537" s="27" t="s">
        <v>36</v>
      </c>
      <c r="L537" s="48">
        <v>254171.97</v>
      </c>
      <c r="M537" s="48">
        <v>212921.25999999998</v>
      </c>
      <c r="N537" s="53">
        <v>17755.0</v>
      </c>
      <c r="O537" s="53">
        <v>39.0</v>
      </c>
      <c r="P537" s="48">
        <v>57437.91</v>
      </c>
      <c r="Q537" s="31"/>
      <c r="R537" s="32">
        <v>503940.0</v>
      </c>
      <c r="S537" s="51">
        <v>963.648</v>
      </c>
      <c r="T537" s="51">
        <v>6.79644</v>
      </c>
      <c r="U537" s="123"/>
    </row>
    <row r="538">
      <c r="A538" s="27">
        <v>7.0</v>
      </c>
      <c r="B538" s="27" t="s">
        <v>54</v>
      </c>
      <c r="C538" s="27" t="s">
        <v>28</v>
      </c>
      <c r="D538" s="27" t="s">
        <v>28</v>
      </c>
      <c r="E538" s="27" t="s">
        <v>28</v>
      </c>
      <c r="F538" s="27">
        <v>48.0</v>
      </c>
      <c r="G538" s="27" t="s">
        <v>53</v>
      </c>
      <c r="H538" s="27"/>
      <c r="I538" s="27" t="s">
        <v>30</v>
      </c>
      <c r="J538" s="27">
        <v>1.0</v>
      </c>
      <c r="K538" s="27" t="s">
        <v>37</v>
      </c>
      <c r="L538" s="48">
        <v>64760.22</v>
      </c>
      <c r="M538" s="48">
        <v>2934.6800000000003</v>
      </c>
      <c r="N538" s="53">
        <v>7589.0</v>
      </c>
      <c r="O538" s="53">
        <v>10.0</v>
      </c>
      <c r="P538" s="48">
        <v>7814.36</v>
      </c>
      <c r="Q538" s="31"/>
      <c r="R538" s="32">
        <v>428790.0</v>
      </c>
      <c r="S538" s="51">
        <v>784.825</v>
      </c>
      <c r="T538" s="51">
        <v>8.79406</v>
      </c>
      <c r="U538" s="123"/>
    </row>
    <row r="539">
      <c r="A539" s="27">
        <v>8.0</v>
      </c>
      <c r="B539" s="27" t="s">
        <v>54</v>
      </c>
      <c r="C539" s="27" t="s">
        <v>28</v>
      </c>
      <c r="D539" s="27" t="s">
        <v>28</v>
      </c>
      <c r="E539" s="27" t="s">
        <v>28</v>
      </c>
      <c r="F539" s="27">
        <v>48.0</v>
      </c>
      <c r="G539" s="27" t="s">
        <v>53</v>
      </c>
      <c r="H539" s="27"/>
      <c r="I539" s="27" t="s">
        <v>30</v>
      </c>
      <c r="J539" s="27">
        <v>1.0</v>
      </c>
      <c r="K539" s="27" t="s">
        <v>38</v>
      </c>
      <c r="L539" s="48">
        <v>60035.77</v>
      </c>
      <c r="M539" s="48">
        <v>9939.859999999999</v>
      </c>
      <c r="N539" s="53">
        <v>5758.0</v>
      </c>
      <c r="O539" s="53">
        <v>7.0</v>
      </c>
      <c r="P539" s="48">
        <v>5535.389999999999</v>
      </c>
      <c r="Q539" s="31"/>
      <c r="R539" s="32">
        <v>553710.0</v>
      </c>
      <c r="S539" s="51">
        <v>953.468</v>
      </c>
      <c r="T539" s="51">
        <v>6.19763</v>
      </c>
      <c r="U539" s="123"/>
    </row>
    <row r="540">
      <c r="A540" s="27">
        <v>9.0</v>
      </c>
      <c r="B540" s="27" t="s">
        <v>54</v>
      </c>
      <c r="C540" s="27" t="s">
        <v>28</v>
      </c>
      <c r="D540" s="27" t="s">
        <v>28</v>
      </c>
      <c r="E540" s="27" t="s">
        <v>28</v>
      </c>
      <c r="F540" s="27">
        <v>48.0</v>
      </c>
      <c r="G540" s="27" t="s">
        <v>53</v>
      </c>
      <c r="H540" s="27"/>
      <c r="I540" s="27" t="s">
        <v>30</v>
      </c>
      <c r="J540" s="27">
        <v>1.0</v>
      </c>
      <c r="K540" s="27" t="s">
        <v>39</v>
      </c>
      <c r="L540" s="54" t="s">
        <v>55</v>
      </c>
      <c r="M540" s="54" t="s">
        <v>55</v>
      </c>
      <c r="N540" s="56"/>
      <c r="O540" s="56"/>
      <c r="P540" s="54"/>
      <c r="Q540" s="31"/>
      <c r="R540" s="32">
        <v>1595020.0</v>
      </c>
      <c r="S540" s="51" t="s">
        <v>30</v>
      </c>
      <c r="T540" s="51"/>
      <c r="U540" s="123"/>
    </row>
    <row r="541">
      <c r="A541" s="27">
        <v>10.0</v>
      </c>
      <c r="B541" s="27" t="s">
        <v>54</v>
      </c>
      <c r="C541" s="27" t="s">
        <v>28</v>
      </c>
      <c r="D541" s="27" t="s">
        <v>28</v>
      </c>
      <c r="E541" s="27" t="s">
        <v>28</v>
      </c>
      <c r="F541" s="27">
        <v>48.0</v>
      </c>
      <c r="G541" s="27" t="s">
        <v>53</v>
      </c>
      <c r="H541" s="27"/>
      <c r="I541" s="27" t="s">
        <v>30</v>
      </c>
      <c r="J541" s="27">
        <v>1.0</v>
      </c>
      <c r="K541" s="27" t="s">
        <v>40</v>
      </c>
      <c r="L541" s="54" t="s">
        <v>55</v>
      </c>
      <c r="M541" s="54" t="s">
        <v>55</v>
      </c>
      <c r="N541" s="56"/>
      <c r="O541" s="56"/>
      <c r="P541" s="54"/>
      <c r="Q541" s="31"/>
      <c r="R541" s="32">
        <v>1691020.0</v>
      </c>
      <c r="S541" s="51" t="s">
        <v>30</v>
      </c>
      <c r="T541" s="51"/>
      <c r="U541" s="123"/>
    </row>
    <row r="542">
      <c r="A542" s="27">
        <v>11.0</v>
      </c>
      <c r="B542" s="27" t="s">
        <v>54</v>
      </c>
      <c r="C542" s="27" t="s">
        <v>28</v>
      </c>
      <c r="D542" s="27" t="s">
        <v>28</v>
      </c>
      <c r="E542" s="27" t="s">
        <v>28</v>
      </c>
      <c r="F542" s="27">
        <v>48.0</v>
      </c>
      <c r="G542" s="27" t="s">
        <v>53</v>
      </c>
      <c r="H542" s="27"/>
      <c r="I542" s="27" t="s">
        <v>30</v>
      </c>
      <c r="J542" s="27">
        <v>1.0</v>
      </c>
      <c r="K542" s="27" t="s">
        <v>41</v>
      </c>
      <c r="L542" s="48">
        <v>28446.359999999997</v>
      </c>
      <c r="M542" s="48">
        <v>13044.75</v>
      </c>
      <c r="N542" s="53">
        <v>2111.0</v>
      </c>
      <c r="O542" s="53">
        <v>8.0</v>
      </c>
      <c r="P542" s="48">
        <v>6919.95</v>
      </c>
      <c r="Q542" s="31"/>
      <c r="R542" s="32">
        <v>315800.0</v>
      </c>
      <c r="S542" s="51">
        <v>905.157</v>
      </c>
      <c r="T542" s="51">
        <v>7.99014</v>
      </c>
      <c r="U542" s="123"/>
    </row>
    <row r="543">
      <c r="A543" s="27">
        <v>12.0</v>
      </c>
      <c r="B543" s="27" t="s">
        <v>54</v>
      </c>
      <c r="C543" s="27" t="s">
        <v>28</v>
      </c>
      <c r="D543" s="27" t="s">
        <v>28</v>
      </c>
      <c r="E543" s="27" t="s">
        <v>28</v>
      </c>
      <c r="F543" s="27">
        <v>48.0</v>
      </c>
      <c r="G543" s="27" t="s">
        <v>53</v>
      </c>
      <c r="H543" s="27"/>
      <c r="I543" s="27" t="s">
        <v>30</v>
      </c>
      <c r="J543" s="27">
        <v>1.0</v>
      </c>
      <c r="K543" s="27" t="s">
        <v>42</v>
      </c>
      <c r="L543" s="48">
        <v>247701.87999999998</v>
      </c>
      <c r="M543" s="48">
        <v>150184.25</v>
      </c>
      <c r="N543" s="53">
        <v>8999.0</v>
      </c>
      <c r="O543" s="53">
        <v>32.0</v>
      </c>
      <c r="P543" s="48">
        <v>22571.739999999998</v>
      </c>
      <c r="Q543" s="31"/>
      <c r="R543" s="32">
        <v>964020.0</v>
      </c>
      <c r="S543" s="51">
        <v>1374.62</v>
      </c>
      <c r="T543" s="51">
        <v>8.46497</v>
      </c>
      <c r="U543" s="123"/>
    </row>
    <row r="544">
      <c r="A544" s="27">
        <v>13.0</v>
      </c>
      <c r="B544" s="27" t="s">
        <v>54</v>
      </c>
      <c r="C544" s="27" t="s">
        <v>28</v>
      </c>
      <c r="D544" s="27" t="s">
        <v>28</v>
      </c>
      <c r="E544" s="27" t="s">
        <v>28</v>
      </c>
      <c r="F544" s="27">
        <v>48.0</v>
      </c>
      <c r="G544" s="27" t="s">
        <v>53</v>
      </c>
      <c r="H544" s="27"/>
      <c r="I544" s="27" t="s">
        <v>30</v>
      </c>
      <c r="J544" s="27">
        <v>1.0</v>
      </c>
      <c r="K544" s="27" t="s">
        <v>43</v>
      </c>
      <c r="L544" s="48">
        <v>24707.96</v>
      </c>
      <c r="M544" s="48">
        <v>19007.829999999998</v>
      </c>
      <c r="N544" s="53">
        <v>2848.0</v>
      </c>
      <c r="O544" s="53">
        <v>6.0</v>
      </c>
      <c r="P544" s="48">
        <v>73445.68</v>
      </c>
      <c r="Q544" s="31"/>
      <c r="R544" s="32">
        <v>717734.0</v>
      </c>
      <c r="S544" s="51">
        <v>1093.166</v>
      </c>
      <c r="T544" s="51">
        <v>7.24517</v>
      </c>
      <c r="U544" s="123"/>
    </row>
    <row r="545">
      <c r="A545" s="27">
        <v>14.0</v>
      </c>
      <c r="B545" s="27" t="s">
        <v>54</v>
      </c>
      <c r="C545" s="27" t="s">
        <v>28</v>
      </c>
      <c r="D545" s="27" t="s">
        <v>28</v>
      </c>
      <c r="E545" s="27" t="s">
        <v>28</v>
      </c>
      <c r="F545" s="27">
        <v>48.0</v>
      </c>
      <c r="G545" s="27" t="s">
        <v>53</v>
      </c>
      <c r="H545" s="27"/>
      <c r="I545" s="27" t="s">
        <v>30</v>
      </c>
      <c r="J545" s="27">
        <v>1.0</v>
      </c>
      <c r="K545" s="27" t="s">
        <v>44</v>
      </c>
      <c r="L545" s="48">
        <v>157909.91</v>
      </c>
      <c r="M545" s="48">
        <v>148511.11000000002</v>
      </c>
      <c r="N545" s="53">
        <v>5541.0</v>
      </c>
      <c r="O545" s="53">
        <v>26.0</v>
      </c>
      <c r="P545" s="48">
        <v>13264.24</v>
      </c>
      <c r="Q545" s="31"/>
      <c r="R545" s="32">
        <v>911380.0</v>
      </c>
      <c r="S545" s="51">
        <v>1271.028</v>
      </c>
      <c r="T545" s="51">
        <v>9.22595</v>
      </c>
      <c r="U545" s="123"/>
    </row>
    <row r="546">
      <c r="A546" s="27">
        <v>15.0</v>
      </c>
      <c r="B546" s="27" t="s">
        <v>54</v>
      </c>
      <c r="C546" s="27" t="s">
        <v>28</v>
      </c>
      <c r="D546" s="27" t="s">
        <v>28</v>
      </c>
      <c r="E546" s="27" t="s">
        <v>28</v>
      </c>
      <c r="F546" s="27">
        <v>48.0</v>
      </c>
      <c r="G546" s="27" t="s">
        <v>53</v>
      </c>
      <c r="H546" s="27"/>
      <c r="I546" s="27" t="s">
        <v>30</v>
      </c>
      <c r="J546" s="27">
        <v>1.0</v>
      </c>
      <c r="K546" s="27" t="s">
        <v>45</v>
      </c>
      <c r="L546" s="48">
        <v>288036.81999999995</v>
      </c>
      <c r="M546" s="48">
        <v>271752.04000000004</v>
      </c>
      <c r="N546" s="53">
        <v>2908.0</v>
      </c>
      <c r="O546" s="53">
        <v>17.0</v>
      </c>
      <c r="P546" s="48">
        <v>8422.68</v>
      </c>
      <c r="Q546" s="31"/>
      <c r="R546" s="32">
        <v>592230.0</v>
      </c>
      <c r="S546" s="51">
        <v>941.042</v>
      </c>
      <c r="T546" s="51">
        <v>5.89965</v>
      </c>
      <c r="U546" s="123"/>
    </row>
    <row r="547">
      <c r="A547" s="27">
        <v>16.0</v>
      </c>
      <c r="B547" s="27" t="s">
        <v>54</v>
      </c>
      <c r="C547" s="27" t="s">
        <v>28</v>
      </c>
      <c r="D547" s="27" t="s">
        <v>28</v>
      </c>
      <c r="E547" s="27" t="s">
        <v>28</v>
      </c>
      <c r="F547" s="27">
        <v>48.0</v>
      </c>
      <c r="G547" s="27" t="s">
        <v>53</v>
      </c>
      <c r="H547" s="27"/>
      <c r="I547" s="27" t="s">
        <v>30</v>
      </c>
      <c r="J547" s="27">
        <v>1.0</v>
      </c>
      <c r="K547" s="27" t="s">
        <v>46</v>
      </c>
      <c r="L547" s="48">
        <v>10485.6</v>
      </c>
      <c r="M547" s="48">
        <v>2459.8399999999997</v>
      </c>
      <c r="N547" s="53">
        <v>1950.0</v>
      </c>
      <c r="O547" s="53">
        <v>4.0</v>
      </c>
      <c r="P547" s="48">
        <v>5080.129999999999</v>
      </c>
      <c r="Q547" s="31"/>
      <c r="R547" s="32">
        <v>708070.0</v>
      </c>
      <c r="S547" s="51">
        <v>904.566</v>
      </c>
      <c r="T547" s="51">
        <v>7.73685</v>
      </c>
      <c r="U547" s="123"/>
    </row>
    <row r="548">
      <c r="A548" s="27">
        <v>17.0</v>
      </c>
      <c r="B548" s="27" t="s">
        <v>54</v>
      </c>
      <c r="C548" s="27" t="s">
        <v>28</v>
      </c>
      <c r="D548" s="27" t="s">
        <v>28</v>
      </c>
      <c r="E548" s="27" t="s">
        <v>28</v>
      </c>
      <c r="F548" s="27">
        <v>48.0</v>
      </c>
      <c r="G548" s="27" t="s">
        <v>53</v>
      </c>
      <c r="H548" s="27"/>
      <c r="I548" s="27" t="s">
        <v>30</v>
      </c>
      <c r="J548" s="27">
        <v>1.0</v>
      </c>
      <c r="K548" s="27" t="s">
        <v>47</v>
      </c>
      <c r="L548" s="48">
        <v>215142.64</v>
      </c>
      <c r="M548" s="48">
        <v>200673.62</v>
      </c>
      <c r="N548" s="53">
        <v>30299.0</v>
      </c>
      <c r="O548" s="53">
        <v>84.0</v>
      </c>
      <c r="P548" s="48">
        <v>110021.73000000001</v>
      </c>
      <c r="Q548" s="31"/>
      <c r="R548" s="32">
        <v>1867430.0</v>
      </c>
      <c r="S548" s="51">
        <v>2178.353</v>
      </c>
      <c r="T548" s="51">
        <v>9.43739</v>
      </c>
      <c r="U548" s="123"/>
    </row>
    <row r="549">
      <c r="A549" s="27">
        <v>18.0</v>
      </c>
      <c r="B549" s="27" t="s">
        <v>54</v>
      </c>
      <c r="C549" s="27" t="s">
        <v>28</v>
      </c>
      <c r="D549" s="27" t="s">
        <v>28</v>
      </c>
      <c r="E549" s="27" t="s">
        <v>28</v>
      </c>
      <c r="F549" s="27">
        <v>48.0</v>
      </c>
      <c r="G549" s="27" t="s">
        <v>53</v>
      </c>
      <c r="H549" s="27"/>
      <c r="I549" s="27" t="s">
        <v>30</v>
      </c>
      <c r="J549" s="27">
        <v>1.0</v>
      </c>
      <c r="K549" s="27" t="s">
        <v>48</v>
      </c>
      <c r="L549" s="48">
        <v>100381.91</v>
      </c>
      <c r="M549" s="48">
        <v>95842.47</v>
      </c>
      <c r="N549" s="53">
        <v>6363.0</v>
      </c>
      <c r="O549" s="53">
        <v>22.0</v>
      </c>
      <c r="P549" s="48">
        <v>15047.41</v>
      </c>
      <c r="Q549" s="31"/>
      <c r="R549" s="32">
        <v>2705810.0</v>
      </c>
      <c r="S549" s="51">
        <v>3397.448</v>
      </c>
      <c r="T549" s="51">
        <v>8.23605</v>
      </c>
      <c r="U549" s="123"/>
    </row>
    <row r="550">
      <c r="A550" s="27">
        <v>19.0</v>
      </c>
      <c r="B550" s="27" t="s">
        <v>54</v>
      </c>
      <c r="C550" s="27" t="s">
        <v>28</v>
      </c>
      <c r="D550" s="27" t="s">
        <v>28</v>
      </c>
      <c r="E550" s="27" t="s">
        <v>28</v>
      </c>
      <c r="F550" s="27">
        <v>48.0</v>
      </c>
      <c r="G550" s="27" t="s">
        <v>53</v>
      </c>
      <c r="H550" s="27"/>
      <c r="I550" s="27" t="s">
        <v>30</v>
      </c>
      <c r="J550" s="27">
        <v>1.0</v>
      </c>
      <c r="K550" s="27" t="s">
        <v>49</v>
      </c>
      <c r="L550" s="48">
        <v>157430.91</v>
      </c>
      <c r="M550" s="48">
        <v>150014.16</v>
      </c>
      <c r="N550" s="53">
        <v>3671.0</v>
      </c>
      <c r="O550" s="53">
        <v>20.0</v>
      </c>
      <c r="P550" s="48">
        <v>47133.88</v>
      </c>
      <c r="Q550" s="31"/>
      <c r="R550" s="32">
        <v>946620.0</v>
      </c>
      <c r="S550" s="51">
        <v>1294.909</v>
      </c>
      <c r="T550" s="51">
        <v>8.43606</v>
      </c>
      <c r="U550" s="123"/>
    </row>
    <row r="551">
      <c r="A551" s="27">
        <v>20.0</v>
      </c>
      <c r="B551" s="27" t="s">
        <v>54</v>
      </c>
      <c r="C551" s="27" t="s">
        <v>28</v>
      </c>
      <c r="D551" s="27" t="s">
        <v>28</v>
      </c>
      <c r="E551" s="27" t="s">
        <v>28</v>
      </c>
      <c r="F551" s="27">
        <v>48.0</v>
      </c>
      <c r="G551" s="27" t="s">
        <v>53</v>
      </c>
      <c r="H551" s="27"/>
      <c r="I551" s="27" t="s">
        <v>30</v>
      </c>
      <c r="J551" s="27">
        <v>1.0</v>
      </c>
      <c r="K551" s="27" t="s">
        <v>50</v>
      </c>
      <c r="L551" s="54" t="s">
        <v>55</v>
      </c>
      <c r="M551" s="54" t="s">
        <v>55</v>
      </c>
      <c r="N551" s="56"/>
      <c r="O551" s="56"/>
      <c r="P551" s="54"/>
      <c r="Q551" s="31"/>
      <c r="R551" s="32"/>
      <c r="S551" s="51" t="s">
        <v>56</v>
      </c>
      <c r="T551" s="51"/>
      <c r="U551" s="123"/>
    </row>
    <row r="552">
      <c r="A552" s="27">
        <v>21.0</v>
      </c>
      <c r="B552" s="27" t="s">
        <v>54</v>
      </c>
      <c r="C552" s="27" t="s">
        <v>28</v>
      </c>
      <c r="D552" s="27" t="s">
        <v>28</v>
      </c>
      <c r="E552" s="27" t="s">
        <v>28</v>
      </c>
      <c r="F552" s="27">
        <v>48.0</v>
      </c>
      <c r="G552" s="27" t="s">
        <v>53</v>
      </c>
      <c r="H552" s="27"/>
      <c r="I552" s="27" t="s">
        <v>30</v>
      </c>
      <c r="J552" s="27">
        <v>1.0</v>
      </c>
      <c r="K552" s="27" t="s">
        <v>51</v>
      </c>
      <c r="L552" s="48">
        <v>214575.97999999998</v>
      </c>
      <c r="M552" s="48">
        <v>169858.84999999998</v>
      </c>
      <c r="N552" s="53">
        <v>16336.0</v>
      </c>
      <c r="O552" s="53">
        <v>24.0</v>
      </c>
      <c r="P552" s="48">
        <v>34186.369999999995</v>
      </c>
      <c r="Q552" s="31"/>
      <c r="R552" s="32">
        <v>1149620.0</v>
      </c>
      <c r="S552" s="51">
        <v>1437.177</v>
      </c>
      <c r="T552" s="51">
        <v>7.5011</v>
      </c>
      <c r="U552" s="123"/>
    </row>
    <row r="553">
      <c r="A553" s="27">
        <v>22.0</v>
      </c>
      <c r="B553" s="27" t="s">
        <v>54</v>
      </c>
      <c r="C553" s="27" t="s">
        <v>28</v>
      </c>
      <c r="D553" s="27" t="s">
        <v>28</v>
      </c>
      <c r="E553" s="27" t="s">
        <v>28</v>
      </c>
      <c r="F553" s="27">
        <v>48.0</v>
      </c>
      <c r="G553" s="27" t="s">
        <v>53</v>
      </c>
      <c r="H553" s="27"/>
      <c r="I553" s="27" t="s">
        <v>30</v>
      </c>
      <c r="J553" s="27">
        <v>1.0</v>
      </c>
      <c r="K553" s="27" t="s">
        <v>52</v>
      </c>
      <c r="L553" s="54" t="s">
        <v>55</v>
      </c>
      <c r="M553" s="54" t="s">
        <v>55</v>
      </c>
      <c r="N553" s="56"/>
      <c r="O553" s="56"/>
      <c r="P553" s="54"/>
      <c r="Q553" s="31"/>
      <c r="R553" s="31">
        <v>349890.0</v>
      </c>
      <c r="S553" s="50" t="s">
        <v>30</v>
      </c>
      <c r="T553" s="50"/>
      <c r="U553" s="123"/>
    </row>
    <row r="554">
      <c r="A554" s="27">
        <v>23.0</v>
      </c>
      <c r="B554" s="27" t="s">
        <v>54</v>
      </c>
      <c r="C554" s="27" t="s">
        <v>28</v>
      </c>
      <c r="D554" s="27" t="s">
        <v>28</v>
      </c>
      <c r="E554" s="27" t="s">
        <v>28</v>
      </c>
      <c r="F554" s="27">
        <v>48.0</v>
      </c>
      <c r="G554" s="27" t="s">
        <v>53</v>
      </c>
      <c r="H554" s="27"/>
      <c r="I554" s="27" t="s">
        <v>30</v>
      </c>
      <c r="J554" s="27">
        <v>2.0</v>
      </c>
      <c r="K554" s="27" t="s">
        <v>31</v>
      </c>
      <c r="L554" s="124">
        <v>505124.6</v>
      </c>
      <c r="M554" s="48">
        <v>469136.64</v>
      </c>
      <c r="N554" s="53">
        <v>44679.0</v>
      </c>
      <c r="O554" s="53">
        <v>129.0</v>
      </c>
      <c r="P554" s="48">
        <v>650733.38</v>
      </c>
      <c r="Q554" s="31"/>
      <c r="R554" s="52">
        <v>1092424.0</v>
      </c>
      <c r="S554" s="51">
        <v>1543.638</v>
      </c>
      <c r="T554" s="58">
        <v>6.84884</v>
      </c>
      <c r="U554" s="123"/>
    </row>
    <row r="555">
      <c r="A555" s="27">
        <v>24.0</v>
      </c>
      <c r="B555" s="27" t="s">
        <v>54</v>
      </c>
      <c r="C555" s="27" t="s">
        <v>28</v>
      </c>
      <c r="D555" s="27" t="s">
        <v>28</v>
      </c>
      <c r="E555" s="27" t="s">
        <v>28</v>
      </c>
      <c r="F555" s="27">
        <v>48.0</v>
      </c>
      <c r="G555" s="27" t="s">
        <v>53</v>
      </c>
      <c r="H555" s="27"/>
      <c r="I555" s="27" t="s">
        <v>30</v>
      </c>
      <c r="J555" s="27">
        <v>2.0</v>
      </c>
      <c r="K555" s="27" t="s">
        <v>32</v>
      </c>
      <c r="L555" s="48">
        <v>95948.47</v>
      </c>
      <c r="M555" s="48">
        <v>46195.030000000006</v>
      </c>
      <c r="N555" s="53">
        <v>5298.0</v>
      </c>
      <c r="O555" s="53">
        <v>9.0</v>
      </c>
      <c r="P555" s="48">
        <v>19173.030000000002</v>
      </c>
      <c r="Q555" s="31"/>
      <c r="R555" s="51">
        <v>418391.0</v>
      </c>
      <c r="S555" s="51">
        <v>887.798</v>
      </c>
      <c r="T555" s="58">
        <v>7.75231</v>
      </c>
      <c r="U555" s="123"/>
    </row>
    <row r="556">
      <c r="A556" s="27">
        <v>25.0</v>
      </c>
      <c r="B556" s="27" t="s">
        <v>54</v>
      </c>
      <c r="C556" s="27" t="s">
        <v>28</v>
      </c>
      <c r="D556" s="27" t="s">
        <v>28</v>
      </c>
      <c r="E556" s="27" t="s">
        <v>28</v>
      </c>
      <c r="F556" s="27">
        <v>48.0</v>
      </c>
      <c r="G556" s="27" t="s">
        <v>53</v>
      </c>
      <c r="H556" s="27"/>
      <c r="I556" s="27" t="s">
        <v>30</v>
      </c>
      <c r="J556" s="27">
        <v>2.0</v>
      </c>
      <c r="K556" s="27" t="s">
        <v>33</v>
      </c>
      <c r="L556" s="48">
        <v>330858.72000000003</v>
      </c>
      <c r="M556" s="48">
        <v>292788.93</v>
      </c>
      <c r="N556" s="53">
        <v>15459.0</v>
      </c>
      <c r="O556" s="53">
        <v>41.0</v>
      </c>
      <c r="P556" s="48">
        <v>47666.88</v>
      </c>
      <c r="Q556" s="31"/>
      <c r="R556" s="51">
        <v>3872026.0</v>
      </c>
      <c r="S556" s="51">
        <v>4333.335</v>
      </c>
      <c r="T556" s="58">
        <v>7.05677</v>
      </c>
      <c r="U556" s="123"/>
    </row>
    <row r="557">
      <c r="A557" s="27">
        <v>26.0</v>
      </c>
      <c r="B557" s="27" t="s">
        <v>54</v>
      </c>
      <c r="C557" s="27" t="s">
        <v>28</v>
      </c>
      <c r="D557" s="27" t="s">
        <v>28</v>
      </c>
      <c r="E557" s="27" t="s">
        <v>28</v>
      </c>
      <c r="F557" s="27">
        <v>48.0</v>
      </c>
      <c r="G557" s="27" t="s">
        <v>53</v>
      </c>
      <c r="H557" s="27"/>
      <c r="I557" s="27" t="s">
        <v>30</v>
      </c>
      <c r="J557" s="27">
        <v>2.0</v>
      </c>
      <c r="K557" s="27" t="s">
        <v>34</v>
      </c>
      <c r="L557" s="48">
        <v>157189.33000000002</v>
      </c>
      <c r="M557" s="48">
        <v>117875.34</v>
      </c>
      <c r="N557" s="53">
        <v>1420.0</v>
      </c>
      <c r="O557" s="53">
        <v>10.0</v>
      </c>
      <c r="P557" s="48">
        <v>3178.4900000000002</v>
      </c>
      <c r="Q557" s="31"/>
      <c r="R557" s="51">
        <v>446761.0</v>
      </c>
      <c r="S557" s="51">
        <v>878.581</v>
      </c>
      <c r="T557" s="58">
        <v>5.95088</v>
      </c>
      <c r="U557" s="123"/>
    </row>
    <row r="558">
      <c r="A558" s="27">
        <v>27.0</v>
      </c>
      <c r="B558" s="27" t="s">
        <v>54</v>
      </c>
      <c r="C558" s="27" t="s">
        <v>28</v>
      </c>
      <c r="D558" s="27" t="s">
        <v>28</v>
      </c>
      <c r="E558" s="27" t="s">
        <v>28</v>
      </c>
      <c r="F558" s="27">
        <v>48.0</v>
      </c>
      <c r="G558" s="27" t="s">
        <v>53</v>
      </c>
      <c r="H558" s="27"/>
      <c r="I558" s="27" t="s">
        <v>30</v>
      </c>
      <c r="J558" s="27">
        <v>2.0</v>
      </c>
      <c r="K558" s="27" t="s">
        <v>35</v>
      </c>
      <c r="L558" s="48">
        <v>114333.82</v>
      </c>
      <c r="M558" s="48">
        <v>91382.28</v>
      </c>
      <c r="N558" s="53">
        <v>10206.0</v>
      </c>
      <c r="O558" s="53">
        <v>16.0</v>
      </c>
      <c r="P558" s="48">
        <v>14403.449999999999</v>
      </c>
      <c r="Q558" s="31"/>
      <c r="R558" s="51">
        <v>903243.0</v>
      </c>
      <c r="S558" s="51">
        <v>1248.531</v>
      </c>
      <c r="T558" s="58">
        <v>7.95826</v>
      </c>
      <c r="U558" s="123"/>
    </row>
    <row r="559">
      <c r="A559" s="27">
        <v>28.0</v>
      </c>
      <c r="B559" s="27" t="s">
        <v>54</v>
      </c>
      <c r="C559" s="27" t="s">
        <v>28</v>
      </c>
      <c r="D559" s="27" t="s">
        <v>28</v>
      </c>
      <c r="E559" s="27" t="s">
        <v>28</v>
      </c>
      <c r="F559" s="27">
        <v>48.0</v>
      </c>
      <c r="G559" s="27" t="s">
        <v>53</v>
      </c>
      <c r="H559" s="27"/>
      <c r="I559" s="27" t="s">
        <v>30</v>
      </c>
      <c r="J559" s="27">
        <v>2.0</v>
      </c>
      <c r="K559" s="27" t="s">
        <v>36</v>
      </c>
      <c r="L559" s="48">
        <v>497525.29</v>
      </c>
      <c r="M559" s="48">
        <v>466569.81</v>
      </c>
      <c r="N559" s="53">
        <v>33789.0</v>
      </c>
      <c r="O559" s="53">
        <v>69.0</v>
      </c>
      <c r="P559" s="48">
        <v>111730.25</v>
      </c>
      <c r="Q559" s="31"/>
      <c r="R559" s="51">
        <v>816674.0</v>
      </c>
      <c r="S559" s="51">
        <v>1270.231</v>
      </c>
      <c r="T559" s="58">
        <v>6.40629</v>
      </c>
      <c r="U559" s="123"/>
    </row>
    <row r="560">
      <c r="A560" s="27">
        <v>29.0</v>
      </c>
      <c r="B560" s="27" t="s">
        <v>54</v>
      </c>
      <c r="C560" s="27" t="s">
        <v>28</v>
      </c>
      <c r="D560" s="27" t="s">
        <v>28</v>
      </c>
      <c r="E560" s="27" t="s">
        <v>28</v>
      </c>
      <c r="F560" s="27">
        <v>48.0</v>
      </c>
      <c r="G560" s="27" t="s">
        <v>53</v>
      </c>
      <c r="H560" s="27"/>
      <c r="I560" s="27" t="s">
        <v>30</v>
      </c>
      <c r="J560" s="27">
        <v>2.0</v>
      </c>
      <c r="K560" s="27" t="s">
        <v>37</v>
      </c>
      <c r="L560" s="48">
        <v>130938.14</v>
      </c>
      <c r="M560" s="48">
        <v>20731.13</v>
      </c>
      <c r="N560" s="53">
        <v>13580.0</v>
      </c>
      <c r="O560" s="53">
        <v>15.0</v>
      </c>
      <c r="P560" s="48">
        <v>14759.22</v>
      </c>
      <c r="Q560" s="31"/>
      <c r="R560" s="51">
        <v>648366.0</v>
      </c>
      <c r="S560" s="51">
        <v>1027.522</v>
      </c>
      <c r="T560" s="58">
        <v>7.09396</v>
      </c>
      <c r="U560" s="123"/>
    </row>
    <row r="561">
      <c r="A561" s="27">
        <v>30.0</v>
      </c>
      <c r="B561" s="27" t="s">
        <v>54</v>
      </c>
      <c r="C561" s="27" t="s">
        <v>28</v>
      </c>
      <c r="D561" s="27" t="s">
        <v>28</v>
      </c>
      <c r="E561" s="27" t="s">
        <v>28</v>
      </c>
      <c r="F561" s="27">
        <v>48.0</v>
      </c>
      <c r="G561" s="27" t="s">
        <v>53</v>
      </c>
      <c r="H561" s="27"/>
      <c r="I561" s="27" t="s">
        <v>30</v>
      </c>
      <c r="J561" s="27">
        <v>2.0</v>
      </c>
      <c r="K561" s="27" t="s">
        <v>38</v>
      </c>
      <c r="L561" s="48">
        <v>124580.59</v>
      </c>
      <c r="M561" s="48">
        <v>66996.61</v>
      </c>
      <c r="N561" s="53">
        <v>9585.0</v>
      </c>
      <c r="O561" s="53">
        <v>11.0</v>
      </c>
      <c r="P561" s="48">
        <v>9707.710000000001</v>
      </c>
      <c r="Q561" s="31"/>
      <c r="R561" s="51">
        <v>1098516.0</v>
      </c>
      <c r="S561" s="51">
        <v>1446.275</v>
      </c>
      <c r="T561" s="58">
        <v>5.9783</v>
      </c>
      <c r="U561" s="123"/>
    </row>
    <row r="562">
      <c r="A562" s="27">
        <v>31.0</v>
      </c>
      <c r="B562" s="27" t="s">
        <v>54</v>
      </c>
      <c r="C562" s="27" t="s">
        <v>28</v>
      </c>
      <c r="D562" s="27" t="s">
        <v>28</v>
      </c>
      <c r="E562" s="27" t="s">
        <v>28</v>
      </c>
      <c r="F562" s="27">
        <v>48.0</v>
      </c>
      <c r="G562" s="27" t="s">
        <v>53</v>
      </c>
      <c r="H562" s="27"/>
      <c r="I562" s="27" t="s">
        <v>30</v>
      </c>
      <c r="J562" s="27">
        <v>2.0</v>
      </c>
      <c r="K562" s="27" t="s">
        <v>39</v>
      </c>
      <c r="L562" s="48">
        <v>520783.59</v>
      </c>
      <c r="M562" s="48">
        <v>493836.11000000004</v>
      </c>
      <c r="N562" s="53">
        <v>34521.0</v>
      </c>
      <c r="O562" s="53">
        <v>34.0</v>
      </c>
      <c r="P562" s="48">
        <v>99606.03</v>
      </c>
      <c r="Q562" s="31"/>
      <c r="R562" s="51">
        <v>2485207.0</v>
      </c>
      <c r="S562" s="51">
        <v>2773.429</v>
      </c>
      <c r="T562" s="58">
        <v>6.25752</v>
      </c>
      <c r="U562" s="123"/>
    </row>
    <row r="563">
      <c r="A563" s="27">
        <v>32.0</v>
      </c>
      <c r="B563" s="27" t="s">
        <v>54</v>
      </c>
      <c r="C563" s="27" t="s">
        <v>28</v>
      </c>
      <c r="D563" s="27" t="s">
        <v>28</v>
      </c>
      <c r="E563" s="27" t="s">
        <v>28</v>
      </c>
      <c r="F563" s="27">
        <v>48.0</v>
      </c>
      <c r="G563" s="27" t="s">
        <v>53</v>
      </c>
      <c r="H563" s="27"/>
      <c r="I563" s="27" t="s">
        <v>30</v>
      </c>
      <c r="J563" s="27">
        <v>2.0</v>
      </c>
      <c r="K563" s="27" t="s">
        <v>40</v>
      </c>
      <c r="L563" s="48">
        <v>277047.81000000006</v>
      </c>
      <c r="M563" s="48">
        <v>283130.41</v>
      </c>
      <c r="N563" s="53">
        <v>12875.0</v>
      </c>
      <c r="O563" s="53">
        <v>43.0</v>
      </c>
      <c r="P563" s="48">
        <v>46622.85</v>
      </c>
      <c r="Q563" s="31"/>
      <c r="R563" s="51">
        <v>3082184.0</v>
      </c>
      <c r="S563" s="51">
        <v>3627.501</v>
      </c>
      <c r="T563" s="58">
        <v>8.14331</v>
      </c>
      <c r="U563" s="123"/>
    </row>
    <row r="564">
      <c r="A564" s="27">
        <v>33.0</v>
      </c>
      <c r="B564" s="27" t="s">
        <v>54</v>
      </c>
      <c r="C564" s="27" t="s">
        <v>28</v>
      </c>
      <c r="D564" s="27" t="s">
        <v>28</v>
      </c>
      <c r="E564" s="27" t="s">
        <v>28</v>
      </c>
      <c r="F564" s="27">
        <v>48.0</v>
      </c>
      <c r="G564" s="27" t="s">
        <v>53</v>
      </c>
      <c r="H564" s="27"/>
      <c r="I564" s="27" t="s">
        <v>30</v>
      </c>
      <c r="J564" s="27">
        <v>2.0</v>
      </c>
      <c r="K564" s="27" t="s">
        <v>41</v>
      </c>
      <c r="L564" s="48">
        <v>113844.48000000001</v>
      </c>
      <c r="M564" s="48">
        <v>74293.81</v>
      </c>
      <c r="N564" s="53">
        <v>10306.0</v>
      </c>
      <c r="O564" s="53">
        <v>20.0</v>
      </c>
      <c r="P564" s="48">
        <v>13174.4</v>
      </c>
      <c r="Q564" s="31"/>
      <c r="R564" s="51">
        <v>399070.0</v>
      </c>
      <c r="S564" s="51">
        <v>990.858</v>
      </c>
      <c r="T564" s="58">
        <v>8.24217</v>
      </c>
      <c r="U564" s="123"/>
    </row>
    <row r="565">
      <c r="A565" s="27">
        <v>34.0</v>
      </c>
      <c r="B565" s="27" t="s">
        <v>54</v>
      </c>
      <c r="C565" s="27" t="s">
        <v>28</v>
      </c>
      <c r="D565" s="27" t="s">
        <v>28</v>
      </c>
      <c r="E565" s="27" t="s">
        <v>28</v>
      </c>
      <c r="F565" s="27">
        <v>48.0</v>
      </c>
      <c r="G565" s="27" t="s">
        <v>53</v>
      </c>
      <c r="H565" s="27"/>
      <c r="I565" s="27" t="s">
        <v>30</v>
      </c>
      <c r="J565" s="27">
        <v>2.0</v>
      </c>
      <c r="K565" s="27" t="s">
        <v>42</v>
      </c>
      <c r="L565" s="48">
        <v>347463.08</v>
      </c>
      <c r="M565" s="48">
        <v>311514.34</v>
      </c>
      <c r="N565" s="53">
        <v>11044.0</v>
      </c>
      <c r="O565" s="53">
        <v>53.0</v>
      </c>
      <c r="P565" s="48">
        <v>50430.689999999995</v>
      </c>
      <c r="Q565" s="31"/>
      <c r="R565" s="51">
        <v>1752743.0</v>
      </c>
      <c r="S565" s="51">
        <v>2186.554</v>
      </c>
      <c r="T565" s="58">
        <v>8.35</v>
      </c>
      <c r="U565" s="123"/>
    </row>
    <row r="566">
      <c r="A566" s="27">
        <v>35.0</v>
      </c>
      <c r="B566" s="27" t="s">
        <v>54</v>
      </c>
      <c r="C566" s="27" t="s">
        <v>28</v>
      </c>
      <c r="D566" s="27" t="s">
        <v>28</v>
      </c>
      <c r="E566" s="27" t="s">
        <v>28</v>
      </c>
      <c r="F566" s="27">
        <v>48.0</v>
      </c>
      <c r="G566" s="27" t="s">
        <v>53</v>
      </c>
      <c r="H566" s="27"/>
      <c r="I566" s="27" t="s">
        <v>30</v>
      </c>
      <c r="J566" s="27">
        <v>2.0</v>
      </c>
      <c r="K566" s="27" t="s">
        <v>43</v>
      </c>
      <c r="L566" s="48" t="s">
        <v>55</v>
      </c>
      <c r="M566" s="48" t="s">
        <v>55</v>
      </c>
      <c r="N566" s="53"/>
      <c r="O566" s="53"/>
      <c r="P566" s="48"/>
      <c r="Q566" s="31"/>
      <c r="R566" s="51"/>
      <c r="S566" s="51" t="s">
        <v>30</v>
      </c>
      <c r="T566" s="58"/>
      <c r="U566" s="123"/>
    </row>
    <row r="567">
      <c r="A567" s="27">
        <v>36.0</v>
      </c>
      <c r="B567" s="27" t="s">
        <v>54</v>
      </c>
      <c r="C567" s="27" t="s">
        <v>28</v>
      </c>
      <c r="D567" s="27" t="s">
        <v>28</v>
      </c>
      <c r="E567" s="27" t="s">
        <v>28</v>
      </c>
      <c r="F567" s="27">
        <v>48.0</v>
      </c>
      <c r="G567" s="27" t="s">
        <v>53</v>
      </c>
      <c r="H567" s="27"/>
      <c r="I567" s="27" t="s">
        <v>30</v>
      </c>
      <c r="J567" s="27">
        <v>2.0</v>
      </c>
      <c r="K567" s="27" t="s">
        <v>44</v>
      </c>
      <c r="L567" s="48">
        <v>240695.36</v>
      </c>
      <c r="M567" s="48">
        <v>234379.38</v>
      </c>
      <c r="N567" s="53">
        <v>6294.0</v>
      </c>
      <c r="O567" s="53">
        <v>41.0</v>
      </c>
      <c r="P567" s="48">
        <v>25184.62</v>
      </c>
      <c r="Q567" s="31"/>
      <c r="R567" s="51">
        <v>1622841.0</v>
      </c>
      <c r="S567" s="51">
        <v>2066.866</v>
      </c>
      <c r="T567" s="58">
        <v>9.93175</v>
      </c>
      <c r="U567" s="123"/>
    </row>
    <row r="568">
      <c r="A568" s="27">
        <v>37.0</v>
      </c>
      <c r="B568" s="27" t="s">
        <v>54</v>
      </c>
      <c r="C568" s="27" t="s">
        <v>28</v>
      </c>
      <c r="D568" s="27" t="s">
        <v>28</v>
      </c>
      <c r="E568" s="27" t="s">
        <v>28</v>
      </c>
      <c r="F568" s="27">
        <v>48.0</v>
      </c>
      <c r="G568" s="27" t="s">
        <v>53</v>
      </c>
      <c r="H568" s="27"/>
      <c r="I568" s="27" t="s">
        <v>30</v>
      </c>
      <c r="J568" s="27">
        <v>2.0</v>
      </c>
      <c r="K568" s="27" t="s">
        <v>45</v>
      </c>
      <c r="L568" s="48">
        <v>529702.6499999999</v>
      </c>
      <c r="M568" s="48">
        <v>512337.39</v>
      </c>
      <c r="N568" s="53">
        <v>5773.0</v>
      </c>
      <c r="O568" s="53">
        <v>35.0</v>
      </c>
      <c r="P568" s="48">
        <v>19277.920000000002</v>
      </c>
      <c r="Q568" s="31"/>
      <c r="R568" s="51">
        <v>975643.0</v>
      </c>
      <c r="S568" s="51">
        <v>1626.101</v>
      </c>
      <c r="T568" s="58">
        <v>9.36889</v>
      </c>
      <c r="U568" s="123"/>
    </row>
    <row r="569">
      <c r="A569" s="27">
        <v>38.0</v>
      </c>
      <c r="B569" s="27" t="s">
        <v>54</v>
      </c>
      <c r="C569" s="27" t="s">
        <v>28</v>
      </c>
      <c r="D569" s="27" t="s">
        <v>28</v>
      </c>
      <c r="E569" s="27" t="s">
        <v>28</v>
      </c>
      <c r="F569" s="27">
        <v>48.0</v>
      </c>
      <c r="G569" s="27" t="s">
        <v>53</v>
      </c>
      <c r="H569" s="27"/>
      <c r="I569" s="27" t="s">
        <v>30</v>
      </c>
      <c r="J569" s="27">
        <v>2.0</v>
      </c>
      <c r="K569" s="27" t="s">
        <v>46</v>
      </c>
      <c r="L569" s="48">
        <v>37180.29</v>
      </c>
      <c r="M569" s="48">
        <v>31909.09</v>
      </c>
      <c r="N569" s="53">
        <v>2347.0</v>
      </c>
      <c r="O569" s="53">
        <v>8.0</v>
      </c>
      <c r="P569" s="48">
        <v>10018.06</v>
      </c>
      <c r="Q569" s="31"/>
      <c r="R569" s="51">
        <v>896385.0</v>
      </c>
      <c r="S569" s="51">
        <v>1151.819</v>
      </c>
      <c r="T569" s="58">
        <v>6.9786</v>
      </c>
      <c r="U569" s="123"/>
    </row>
    <row r="570">
      <c r="A570" s="27">
        <v>39.0</v>
      </c>
      <c r="B570" s="27" t="s">
        <v>54</v>
      </c>
      <c r="C570" s="27" t="s">
        <v>28</v>
      </c>
      <c r="D570" s="27" t="s">
        <v>28</v>
      </c>
      <c r="E570" s="27" t="s">
        <v>28</v>
      </c>
      <c r="F570" s="27">
        <v>48.0</v>
      </c>
      <c r="G570" s="27" t="s">
        <v>53</v>
      </c>
      <c r="H570" s="27"/>
      <c r="I570" s="27" t="s">
        <v>30</v>
      </c>
      <c r="J570" s="27">
        <v>2.0</v>
      </c>
      <c r="K570" s="27" t="s">
        <v>47</v>
      </c>
      <c r="L570" s="48">
        <v>377755.4</v>
      </c>
      <c r="M570" s="48">
        <v>362364.66000000003</v>
      </c>
      <c r="N570" s="53">
        <v>51663.0</v>
      </c>
      <c r="O570" s="53">
        <v>159.0</v>
      </c>
      <c r="P570" s="48">
        <v>243203.61</v>
      </c>
      <c r="Q570" s="31"/>
      <c r="R570" s="51">
        <v>3557763.0</v>
      </c>
      <c r="S570" s="51">
        <v>4008.031</v>
      </c>
      <c r="T570" s="58">
        <v>9.46575</v>
      </c>
      <c r="U570" s="123"/>
    </row>
    <row r="571">
      <c r="A571" s="27">
        <v>40.0</v>
      </c>
      <c r="B571" s="27" t="s">
        <v>54</v>
      </c>
      <c r="C571" s="27" t="s">
        <v>28</v>
      </c>
      <c r="D571" s="27" t="s">
        <v>28</v>
      </c>
      <c r="E571" s="27" t="s">
        <v>28</v>
      </c>
      <c r="F571" s="27">
        <v>48.0</v>
      </c>
      <c r="G571" s="27" t="s">
        <v>53</v>
      </c>
      <c r="H571" s="27"/>
      <c r="I571" s="27" t="s">
        <v>30</v>
      </c>
      <c r="J571" s="27">
        <v>2.0</v>
      </c>
      <c r="K571" s="27" t="s">
        <v>48</v>
      </c>
      <c r="L571" s="54" t="s">
        <v>55</v>
      </c>
      <c r="M571" s="54" t="s">
        <v>55</v>
      </c>
      <c r="N571" s="56"/>
      <c r="O571" s="56"/>
      <c r="P571" s="54"/>
      <c r="Q571" s="31"/>
      <c r="R571" s="51"/>
      <c r="S571" s="51"/>
      <c r="T571" s="58"/>
      <c r="U571" s="123"/>
    </row>
    <row r="572">
      <c r="A572" s="27">
        <v>41.0</v>
      </c>
      <c r="B572" s="27" t="s">
        <v>54</v>
      </c>
      <c r="C572" s="27" t="s">
        <v>28</v>
      </c>
      <c r="D572" s="27" t="s">
        <v>28</v>
      </c>
      <c r="E572" s="27" t="s">
        <v>28</v>
      </c>
      <c r="F572" s="27">
        <v>48.0</v>
      </c>
      <c r="G572" s="27" t="s">
        <v>53</v>
      </c>
      <c r="H572" s="27"/>
      <c r="I572" s="27" t="s">
        <v>30</v>
      </c>
      <c r="J572" s="27">
        <v>2.0</v>
      </c>
      <c r="K572" s="27" t="s">
        <v>49</v>
      </c>
      <c r="L572" s="48">
        <v>245677.67</v>
      </c>
      <c r="M572" s="48">
        <v>236959.87</v>
      </c>
      <c r="N572" s="53">
        <v>4938.0</v>
      </c>
      <c r="O572" s="53">
        <v>35.0</v>
      </c>
      <c r="P572" s="48">
        <v>106063.47</v>
      </c>
      <c r="Q572" s="31"/>
      <c r="R572" s="51">
        <v>1751388.0</v>
      </c>
      <c r="S572" s="51">
        <v>2183.057</v>
      </c>
      <c r="T572" s="58">
        <v>8.47109</v>
      </c>
      <c r="U572" s="123"/>
    </row>
    <row r="573">
      <c r="A573" s="27">
        <v>42.0</v>
      </c>
      <c r="B573" s="27" t="s">
        <v>54</v>
      </c>
      <c r="C573" s="27" t="s">
        <v>28</v>
      </c>
      <c r="D573" s="27" t="s">
        <v>28</v>
      </c>
      <c r="E573" s="27" t="s">
        <v>28</v>
      </c>
      <c r="F573" s="27">
        <v>48.0</v>
      </c>
      <c r="G573" s="27" t="s">
        <v>53</v>
      </c>
      <c r="H573" s="27"/>
      <c r="I573" s="27" t="s">
        <v>30</v>
      </c>
      <c r="J573" s="27">
        <v>2.0</v>
      </c>
      <c r="K573" s="27" t="s">
        <v>50</v>
      </c>
      <c r="L573" s="54" t="s">
        <v>55</v>
      </c>
      <c r="M573" s="54" t="s">
        <v>55</v>
      </c>
      <c r="N573" s="56"/>
      <c r="O573" s="56"/>
      <c r="P573" s="54"/>
      <c r="Q573" s="31"/>
      <c r="R573" s="51"/>
      <c r="S573" s="51" t="s">
        <v>56</v>
      </c>
      <c r="T573" s="58"/>
      <c r="U573" s="123"/>
    </row>
    <row r="574">
      <c r="A574" s="27">
        <v>43.0</v>
      </c>
      <c r="B574" s="27" t="s">
        <v>54</v>
      </c>
      <c r="C574" s="27" t="s">
        <v>28</v>
      </c>
      <c r="D574" s="27" t="s">
        <v>28</v>
      </c>
      <c r="E574" s="27" t="s">
        <v>28</v>
      </c>
      <c r="F574" s="27">
        <v>48.0</v>
      </c>
      <c r="G574" s="27" t="s">
        <v>53</v>
      </c>
      <c r="H574" s="27"/>
      <c r="I574" s="27" t="s">
        <v>30</v>
      </c>
      <c r="J574" s="27">
        <v>2.0</v>
      </c>
      <c r="K574" s="27" t="s">
        <v>51</v>
      </c>
      <c r="L574" s="48">
        <v>361309.35</v>
      </c>
      <c r="M574" s="48">
        <v>314405.46</v>
      </c>
      <c r="N574" s="53">
        <v>21838.0</v>
      </c>
      <c r="O574" s="53">
        <v>42.0</v>
      </c>
      <c r="P574" s="48">
        <v>73596.34</v>
      </c>
      <c r="Q574" s="31"/>
      <c r="R574" s="51">
        <v>2069358.0000000002</v>
      </c>
      <c r="S574" s="51">
        <v>2488.22</v>
      </c>
      <c r="T574" s="58">
        <v>8.20149</v>
      </c>
      <c r="U574" s="123"/>
    </row>
    <row r="575">
      <c r="A575" s="27">
        <v>44.0</v>
      </c>
      <c r="B575" s="27" t="s">
        <v>54</v>
      </c>
      <c r="C575" s="27" t="s">
        <v>28</v>
      </c>
      <c r="D575" s="27" t="s">
        <v>28</v>
      </c>
      <c r="E575" s="27" t="s">
        <v>28</v>
      </c>
      <c r="F575" s="27">
        <v>48.0</v>
      </c>
      <c r="G575" s="27" t="s">
        <v>53</v>
      </c>
      <c r="H575" s="27"/>
      <c r="I575" s="27" t="s">
        <v>30</v>
      </c>
      <c r="J575" s="27">
        <v>2.0</v>
      </c>
      <c r="K575" s="27" t="s">
        <v>52</v>
      </c>
      <c r="L575" s="48">
        <v>6201.150000000001</v>
      </c>
      <c r="M575" s="48">
        <v>5387.6</v>
      </c>
      <c r="N575" s="53">
        <v>87.0</v>
      </c>
      <c r="O575" s="53">
        <v>1.0</v>
      </c>
      <c r="P575" s="48">
        <v>1196.1599999999999</v>
      </c>
      <c r="Q575" s="31"/>
      <c r="R575" s="50">
        <v>846681.0</v>
      </c>
      <c r="S575" s="50">
        <v>1278.241</v>
      </c>
      <c r="T575" s="53">
        <v>6.05336</v>
      </c>
      <c r="U575" s="123"/>
    </row>
    <row r="576">
      <c r="A576" s="27">
        <v>45.0</v>
      </c>
      <c r="B576" s="27" t="s">
        <v>54</v>
      </c>
      <c r="C576" s="27" t="s">
        <v>28</v>
      </c>
      <c r="D576" s="27" t="s">
        <v>28</v>
      </c>
      <c r="E576" s="27" t="s">
        <v>28</v>
      </c>
      <c r="F576" s="27">
        <v>48.0</v>
      </c>
      <c r="G576" s="27" t="s">
        <v>53</v>
      </c>
      <c r="H576" s="27"/>
      <c r="I576" s="27" t="s">
        <v>30</v>
      </c>
      <c r="J576" s="27">
        <v>4.0</v>
      </c>
      <c r="K576" s="27" t="s">
        <v>31</v>
      </c>
      <c r="L576" s="124">
        <v>1006640.0</v>
      </c>
      <c r="M576" s="48">
        <v>989344.35</v>
      </c>
      <c r="N576" s="53">
        <v>73898.0</v>
      </c>
      <c r="O576" s="53">
        <v>255.0</v>
      </c>
      <c r="P576" s="48">
        <v>1306640.0</v>
      </c>
      <c r="Q576" s="31"/>
      <c r="R576" s="52">
        <v>1989211.0</v>
      </c>
      <c r="S576" s="51">
        <v>2643.569</v>
      </c>
      <c r="T576" s="58">
        <v>6.74665</v>
      </c>
      <c r="U576" s="123"/>
    </row>
    <row r="577">
      <c r="A577" s="27">
        <v>46.0</v>
      </c>
      <c r="B577" s="27" t="s">
        <v>54</v>
      </c>
      <c r="C577" s="27" t="s">
        <v>28</v>
      </c>
      <c r="D577" s="27" t="s">
        <v>28</v>
      </c>
      <c r="E577" s="27" t="s">
        <v>28</v>
      </c>
      <c r="F577" s="27">
        <v>48.0</v>
      </c>
      <c r="G577" s="27" t="s">
        <v>53</v>
      </c>
      <c r="H577" s="27"/>
      <c r="I577" s="27" t="s">
        <v>30</v>
      </c>
      <c r="J577" s="27">
        <v>4.0</v>
      </c>
      <c r="K577" s="27" t="s">
        <v>32</v>
      </c>
      <c r="L577" s="48">
        <v>262632.78</v>
      </c>
      <c r="M577" s="48">
        <v>230970.40999999997</v>
      </c>
      <c r="N577" s="53">
        <v>21838.0</v>
      </c>
      <c r="O577" s="53">
        <v>30.0</v>
      </c>
      <c r="P577" s="48">
        <v>47045.77</v>
      </c>
      <c r="Q577" s="31"/>
      <c r="R577" s="51">
        <v>840212.0</v>
      </c>
      <c r="S577" s="51">
        <v>1245.091</v>
      </c>
      <c r="T577" s="58">
        <v>10.57317</v>
      </c>
      <c r="U577" s="123"/>
    </row>
    <row r="578">
      <c r="A578" s="27">
        <v>47.0</v>
      </c>
      <c r="B578" s="27" t="s">
        <v>54</v>
      </c>
      <c r="C578" s="27" t="s">
        <v>28</v>
      </c>
      <c r="D578" s="27" t="s">
        <v>28</v>
      </c>
      <c r="E578" s="27" t="s">
        <v>28</v>
      </c>
      <c r="F578" s="27">
        <v>48.0</v>
      </c>
      <c r="G578" s="27" t="s">
        <v>53</v>
      </c>
      <c r="H578" s="27"/>
      <c r="I578" s="27" t="s">
        <v>30</v>
      </c>
      <c r="J578" s="27">
        <v>4.0</v>
      </c>
      <c r="K578" s="27" t="s">
        <v>33</v>
      </c>
      <c r="L578" s="48">
        <v>1153930.0</v>
      </c>
      <c r="M578" s="48">
        <v>1174980.0</v>
      </c>
      <c r="N578" s="53">
        <v>74583.0</v>
      </c>
      <c r="O578" s="53">
        <v>82.0</v>
      </c>
      <c r="P578" s="48">
        <v>163551.8</v>
      </c>
      <c r="Q578" s="31"/>
      <c r="R578" s="51">
        <v>2380892.0</v>
      </c>
      <c r="S578" s="51">
        <v>2776.569</v>
      </c>
      <c r="T578" s="58">
        <v>8.26393</v>
      </c>
      <c r="U578" s="123"/>
    </row>
    <row r="579">
      <c r="A579" s="27">
        <v>48.0</v>
      </c>
      <c r="B579" s="27" t="s">
        <v>54</v>
      </c>
      <c r="C579" s="27" t="s">
        <v>28</v>
      </c>
      <c r="D579" s="27" t="s">
        <v>28</v>
      </c>
      <c r="E579" s="27" t="s">
        <v>28</v>
      </c>
      <c r="F579" s="27">
        <v>48.0</v>
      </c>
      <c r="G579" s="27" t="s">
        <v>53</v>
      </c>
      <c r="H579" s="27"/>
      <c r="I579" s="27" t="s">
        <v>30</v>
      </c>
      <c r="J579" s="27">
        <v>4.0</v>
      </c>
      <c r="K579" s="27" t="s">
        <v>34</v>
      </c>
      <c r="L579" s="48">
        <v>258718.66999999998</v>
      </c>
      <c r="M579" s="48">
        <v>243207.97</v>
      </c>
      <c r="N579" s="53">
        <v>3355.0</v>
      </c>
      <c r="O579" s="53">
        <v>16.0</v>
      </c>
      <c r="P579" s="48">
        <v>8429.85</v>
      </c>
      <c r="Q579" s="31"/>
      <c r="R579" s="51">
        <v>833479.0</v>
      </c>
      <c r="S579" s="51">
        <v>1205.658</v>
      </c>
      <c r="T579" s="58">
        <v>6.47212</v>
      </c>
      <c r="U579" s="123"/>
    </row>
    <row r="580">
      <c r="A580" s="27">
        <v>49.0</v>
      </c>
      <c r="B580" s="27" t="s">
        <v>54</v>
      </c>
      <c r="C580" s="27" t="s">
        <v>28</v>
      </c>
      <c r="D580" s="27" t="s">
        <v>28</v>
      </c>
      <c r="E580" s="27" t="s">
        <v>28</v>
      </c>
      <c r="F580" s="27">
        <v>48.0</v>
      </c>
      <c r="G580" s="27" t="s">
        <v>53</v>
      </c>
      <c r="H580" s="27"/>
      <c r="I580" s="27" t="s">
        <v>30</v>
      </c>
      <c r="J580" s="27">
        <v>4.0</v>
      </c>
      <c r="K580" s="27" t="s">
        <v>35</v>
      </c>
      <c r="L580" s="48">
        <v>173491.71000000002</v>
      </c>
      <c r="M580" s="48">
        <v>142203.57</v>
      </c>
      <c r="N580" s="53">
        <v>12019.0</v>
      </c>
      <c r="O580" s="53">
        <v>23.0</v>
      </c>
      <c r="P580" s="48">
        <v>28798.32</v>
      </c>
      <c r="Q580" s="31"/>
      <c r="R580" s="51">
        <v>1636336.0</v>
      </c>
      <c r="S580" s="51">
        <v>1976.841</v>
      </c>
      <c r="T580" s="58">
        <v>8.41742</v>
      </c>
      <c r="U580" s="123"/>
    </row>
    <row r="581">
      <c r="A581" s="27">
        <v>50.0</v>
      </c>
      <c r="B581" s="27" t="s">
        <v>54</v>
      </c>
      <c r="C581" s="27" t="s">
        <v>28</v>
      </c>
      <c r="D581" s="27" t="s">
        <v>28</v>
      </c>
      <c r="E581" s="27" t="s">
        <v>28</v>
      </c>
      <c r="F581" s="27">
        <v>48.0</v>
      </c>
      <c r="G581" s="27" t="s">
        <v>53</v>
      </c>
      <c r="H581" s="27"/>
      <c r="I581" s="27" t="s">
        <v>30</v>
      </c>
      <c r="J581" s="27">
        <v>4.0</v>
      </c>
      <c r="K581" s="27" t="s">
        <v>36</v>
      </c>
      <c r="L581" s="48">
        <v>994690.11</v>
      </c>
      <c r="M581" s="48">
        <v>982201.99</v>
      </c>
      <c r="N581" s="53">
        <v>65239.0</v>
      </c>
      <c r="O581" s="53">
        <v>129.0</v>
      </c>
      <c r="P581" s="48">
        <v>219460.08000000002</v>
      </c>
      <c r="Q581" s="31"/>
      <c r="R581" s="51">
        <v>1666213.0</v>
      </c>
      <c r="S581" s="51">
        <v>2093.978</v>
      </c>
      <c r="T581" s="58">
        <v>6.32923</v>
      </c>
      <c r="U581" s="123"/>
    </row>
    <row r="582">
      <c r="A582" s="27">
        <v>51.0</v>
      </c>
      <c r="B582" s="27" t="s">
        <v>54</v>
      </c>
      <c r="C582" s="27" t="s">
        <v>28</v>
      </c>
      <c r="D582" s="27" t="s">
        <v>28</v>
      </c>
      <c r="E582" s="27" t="s">
        <v>28</v>
      </c>
      <c r="F582" s="27">
        <v>48.0</v>
      </c>
      <c r="G582" s="27" t="s">
        <v>53</v>
      </c>
      <c r="H582" s="27"/>
      <c r="I582" s="27" t="s">
        <v>30</v>
      </c>
      <c r="J582" s="27">
        <v>4.0</v>
      </c>
      <c r="K582" s="27" t="s">
        <v>37</v>
      </c>
      <c r="L582" s="48">
        <v>432741.42</v>
      </c>
      <c r="M582" s="48">
        <v>408900.37</v>
      </c>
      <c r="N582" s="53">
        <v>26805.0</v>
      </c>
      <c r="O582" s="53">
        <v>67.0</v>
      </c>
      <c r="P582" s="48">
        <v>87778.53</v>
      </c>
      <c r="Q582" s="31"/>
      <c r="R582" s="51">
        <v>4188113.0000000005</v>
      </c>
      <c r="S582" s="51">
        <v>4788.539</v>
      </c>
      <c r="T582" s="58">
        <v>7.10267</v>
      </c>
      <c r="U582" s="123"/>
    </row>
    <row r="583">
      <c r="A583" s="27">
        <v>52.0</v>
      </c>
      <c r="B583" s="27" t="s">
        <v>54</v>
      </c>
      <c r="C583" s="27" t="s">
        <v>28</v>
      </c>
      <c r="D583" s="27" t="s">
        <v>28</v>
      </c>
      <c r="E583" s="27" t="s">
        <v>28</v>
      </c>
      <c r="F583" s="27">
        <v>48.0</v>
      </c>
      <c r="G583" s="27" t="s">
        <v>53</v>
      </c>
      <c r="H583" s="27"/>
      <c r="I583" s="27" t="s">
        <v>30</v>
      </c>
      <c r="J583" s="27">
        <v>4.0</v>
      </c>
      <c r="K583" s="27" t="s">
        <v>38</v>
      </c>
      <c r="L583" s="48">
        <v>176826.75</v>
      </c>
      <c r="M583" s="48">
        <v>140872.62000000002</v>
      </c>
      <c r="N583" s="53">
        <v>9715.0</v>
      </c>
      <c r="O583" s="53">
        <v>23.0</v>
      </c>
      <c r="P583" s="48">
        <v>33802.38</v>
      </c>
      <c r="Q583" s="31"/>
      <c r="R583" s="51">
        <v>2401844.0</v>
      </c>
      <c r="S583" s="51">
        <v>2811.412</v>
      </c>
      <c r="T583" s="58">
        <v>8.211</v>
      </c>
      <c r="U583" s="123"/>
    </row>
    <row r="584">
      <c r="A584" s="27">
        <v>53.0</v>
      </c>
      <c r="B584" s="27" t="s">
        <v>54</v>
      </c>
      <c r="C584" s="27" t="s">
        <v>28</v>
      </c>
      <c r="D584" s="27" t="s">
        <v>28</v>
      </c>
      <c r="E584" s="27" t="s">
        <v>28</v>
      </c>
      <c r="F584" s="27">
        <v>48.0</v>
      </c>
      <c r="G584" s="27" t="s">
        <v>53</v>
      </c>
      <c r="H584" s="27"/>
      <c r="I584" s="27" t="s">
        <v>30</v>
      </c>
      <c r="J584" s="27">
        <v>4.0</v>
      </c>
      <c r="K584" s="27" t="s">
        <v>39</v>
      </c>
      <c r="L584" s="48">
        <v>1033770.0</v>
      </c>
      <c r="M584" s="48">
        <v>1033500.0</v>
      </c>
      <c r="N584" s="53">
        <v>69294.0</v>
      </c>
      <c r="O584" s="53">
        <v>64.0</v>
      </c>
      <c r="P584" s="48">
        <v>155016.03</v>
      </c>
      <c r="Q584" s="31"/>
      <c r="R584" s="51">
        <v>4906714.0</v>
      </c>
      <c r="S584" s="51">
        <v>5428.448</v>
      </c>
      <c r="T584" s="58">
        <v>6.06425</v>
      </c>
      <c r="U584" s="123"/>
    </row>
    <row r="585">
      <c r="A585" s="27">
        <v>54.0</v>
      </c>
      <c r="B585" s="27" t="s">
        <v>54</v>
      </c>
      <c r="C585" s="27" t="s">
        <v>28</v>
      </c>
      <c r="D585" s="27" t="s">
        <v>28</v>
      </c>
      <c r="E585" s="27" t="s">
        <v>28</v>
      </c>
      <c r="F585" s="27">
        <v>48.0</v>
      </c>
      <c r="G585" s="27" t="s">
        <v>53</v>
      </c>
      <c r="H585" s="27"/>
      <c r="I585" s="27" t="s">
        <v>30</v>
      </c>
      <c r="J585" s="27">
        <v>4.0</v>
      </c>
      <c r="K585" s="27" t="s">
        <v>40</v>
      </c>
      <c r="L585" s="48">
        <v>492248.32</v>
      </c>
      <c r="M585" s="48">
        <v>516617.42000000004</v>
      </c>
      <c r="N585" s="53">
        <v>23048.0</v>
      </c>
      <c r="O585" s="53">
        <v>81.0</v>
      </c>
      <c r="P585" s="48">
        <v>86683.92</v>
      </c>
      <c r="Q585" s="31"/>
      <c r="R585" s="51">
        <v>6281022.0</v>
      </c>
      <c r="S585" s="51">
        <v>6879.66</v>
      </c>
      <c r="T585" s="58">
        <v>7.84438</v>
      </c>
      <c r="U585" s="123"/>
    </row>
    <row r="586">
      <c r="A586" s="27">
        <v>55.0</v>
      </c>
      <c r="B586" s="27" t="s">
        <v>54</v>
      </c>
      <c r="C586" s="27" t="s">
        <v>28</v>
      </c>
      <c r="D586" s="27" t="s">
        <v>28</v>
      </c>
      <c r="E586" s="27" t="s">
        <v>28</v>
      </c>
      <c r="F586" s="27">
        <v>48.0</v>
      </c>
      <c r="G586" s="27" t="s">
        <v>53</v>
      </c>
      <c r="H586" s="27"/>
      <c r="I586" s="27" t="s">
        <v>30</v>
      </c>
      <c r="J586" s="27">
        <v>4.0</v>
      </c>
      <c r="K586" s="27" t="s">
        <v>41</v>
      </c>
      <c r="L586" s="48">
        <v>272158.32999999996</v>
      </c>
      <c r="M586" s="48">
        <v>192372.96</v>
      </c>
      <c r="N586" s="53">
        <v>22054.0</v>
      </c>
      <c r="O586" s="53">
        <v>37.0</v>
      </c>
      <c r="P586" s="48">
        <v>29449.89</v>
      </c>
      <c r="Q586" s="31"/>
      <c r="R586" s="51">
        <v>723153.0</v>
      </c>
      <c r="S586" s="51">
        <v>1195.87</v>
      </c>
      <c r="T586" s="58">
        <v>8.00961</v>
      </c>
      <c r="U586" s="123"/>
    </row>
    <row r="587">
      <c r="A587" s="27">
        <v>56.0</v>
      </c>
      <c r="B587" s="27" t="s">
        <v>54</v>
      </c>
      <c r="C587" s="27" t="s">
        <v>28</v>
      </c>
      <c r="D587" s="27" t="s">
        <v>28</v>
      </c>
      <c r="E587" s="27" t="s">
        <v>28</v>
      </c>
      <c r="F587" s="27">
        <v>48.0</v>
      </c>
      <c r="G587" s="27" t="s">
        <v>53</v>
      </c>
      <c r="H587" s="27"/>
      <c r="I587" s="27" t="s">
        <v>30</v>
      </c>
      <c r="J587" s="27">
        <v>4.0</v>
      </c>
      <c r="K587" s="27" t="s">
        <v>42</v>
      </c>
      <c r="L587" s="48">
        <v>617246.0</v>
      </c>
      <c r="M587" s="48">
        <v>611423.1</v>
      </c>
      <c r="N587" s="53">
        <v>18890.0</v>
      </c>
      <c r="O587" s="53">
        <v>96.0</v>
      </c>
      <c r="P587" s="48">
        <v>82687.6</v>
      </c>
      <c r="Q587" s="31"/>
      <c r="R587" s="51">
        <v>3635804.0</v>
      </c>
      <c r="S587" s="51">
        <v>4159.796</v>
      </c>
      <c r="T587" s="58">
        <v>8.17332</v>
      </c>
      <c r="U587" s="123"/>
    </row>
    <row r="588">
      <c r="A588" s="27">
        <v>57.0</v>
      </c>
      <c r="B588" s="27" t="s">
        <v>54</v>
      </c>
      <c r="C588" s="27" t="s">
        <v>28</v>
      </c>
      <c r="D588" s="27" t="s">
        <v>28</v>
      </c>
      <c r="E588" s="27" t="s">
        <v>28</v>
      </c>
      <c r="F588" s="27">
        <v>48.0</v>
      </c>
      <c r="G588" s="27" t="s">
        <v>53</v>
      </c>
      <c r="H588" s="27"/>
      <c r="I588" s="27" t="s">
        <v>30</v>
      </c>
      <c r="J588" s="27">
        <v>4.0</v>
      </c>
      <c r="K588" s="27" t="s">
        <v>43</v>
      </c>
      <c r="L588" s="54" t="s">
        <v>55</v>
      </c>
      <c r="M588" s="54" t="s">
        <v>55</v>
      </c>
      <c r="N588" s="56"/>
      <c r="O588" s="56"/>
      <c r="P588" s="54"/>
      <c r="Q588" s="31"/>
      <c r="R588" s="51"/>
      <c r="S588" s="51" t="s">
        <v>30</v>
      </c>
      <c r="T588" s="58"/>
      <c r="U588" s="123"/>
    </row>
    <row r="589">
      <c r="A589" s="27">
        <v>58.0</v>
      </c>
      <c r="B589" s="27" t="s">
        <v>54</v>
      </c>
      <c r="C589" s="27" t="s">
        <v>28</v>
      </c>
      <c r="D589" s="27" t="s">
        <v>28</v>
      </c>
      <c r="E589" s="27" t="s">
        <v>28</v>
      </c>
      <c r="F589" s="27">
        <v>48.0</v>
      </c>
      <c r="G589" s="27" t="s">
        <v>53</v>
      </c>
      <c r="H589" s="27"/>
      <c r="I589" s="27" t="s">
        <v>30</v>
      </c>
      <c r="J589" s="27">
        <v>4.0</v>
      </c>
      <c r="K589" s="27" t="s">
        <v>44</v>
      </c>
      <c r="L589" s="48">
        <v>428446.12</v>
      </c>
      <c r="M589" s="48">
        <v>418536.12</v>
      </c>
      <c r="N589" s="53">
        <v>13990.0</v>
      </c>
      <c r="O589" s="53">
        <v>72.0</v>
      </c>
      <c r="P589" s="48">
        <v>56522.99</v>
      </c>
      <c r="Q589" s="31"/>
      <c r="R589" s="51">
        <v>3390210.0</v>
      </c>
      <c r="S589" s="51">
        <v>3985.339</v>
      </c>
      <c r="T589" s="58">
        <v>8.23246</v>
      </c>
      <c r="U589" s="123"/>
    </row>
    <row r="590">
      <c r="A590" s="27">
        <v>59.0</v>
      </c>
      <c r="B590" s="27" t="s">
        <v>54</v>
      </c>
      <c r="C590" s="27" t="s">
        <v>28</v>
      </c>
      <c r="D590" s="27" t="s">
        <v>28</v>
      </c>
      <c r="E590" s="27" t="s">
        <v>28</v>
      </c>
      <c r="F590" s="27">
        <v>48.0</v>
      </c>
      <c r="G590" s="27" t="s">
        <v>53</v>
      </c>
      <c r="H590" s="27"/>
      <c r="I590" s="27" t="s">
        <v>30</v>
      </c>
      <c r="J590" s="27">
        <v>4.0</v>
      </c>
      <c r="K590" s="27" t="s">
        <v>45</v>
      </c>
      <c r="L590" s="48">
        <v>1022230.0</v>
      </c>
      <c r="M590" s="48">
        <v>1037349.9999999999</v>
      </c>
      <c r="N590" s="53">
        <v>11080.0</v>
      </c>
      <c r="O590" s="53">
        <v>65.0</v>
      </c>
      <c r="P590" s="48">
        <v>104756.59</v>
      </c>
      <c r="Q590" s="31"/>
      <c r="R590" s="51">
        <v>1914490.0</v>
      </c>
      <c r="S590" s="51">
        <v>2624.04</v>
      </c>
      <c r="T590" s="58">
        <v>7.36306</v>
      </c>
      <c r="U590" s="123"/>
    </row>
    <row r="591">
      <c r="A591" s="27">
        <v>60.0</v>
      </c>
      <c r="B591" s="27" t="s">
        <v>54</v>
      </c>
      <c r="C591" s="27" t="s">
        <v>28</v>
      </c>
      <c r="D591" s="27" t="s">
        <v>28</v>
      </c>
      <c r="E591" s="27" t="s">
        <v>28</v>
      </c>
      <c r="F591" s="27">
        <v>48.0</v>
      </c>
      <c r="G591" s="27" t="s">
        <v>53</v>
      </c>
      <c r="H591" s="27"/>
      <c r="I591" s="27" t="s">
        <v>30</v>
      </c>
      <c r="J591" s="27">
        <v>4.0</v>
      </c>
      <c r="K591" s="27" t="s">
        <v>46</v>
      </c>
      <c r="L591" s="48">
        <v>68522.26000000001</v>
      </c>
      <c r="M591" s="48">
        <v>63602.020000000004</v>
      </c>
      <c r="N591" s="53">
        <v>4760.0</v>
      </c>
      <c r="O591" s="53">
        <v>14.0</v>
      </c>
      <c r="P591" s="48">
        <v>20391.92</v>
      </c>
      <c r="Q591" s="31"/>
      <c r="R591" s="51">
        <v>1700317.0</v>
      </c>
      <c r="S591" s="51">
        <v>2011.851</v>
      </c>
      <c r="T591" s="58">
        <v>7.11168</v>
      </c>
      <c r="U591" s="123"/>
    </row>
    <row r="592">
      <c r="A592" s="27">
        <v>61.0</v>
      </c>
      <c r="B592" s="27" t="s">
        <v>54</v>
      </c>
      <c r="C592" s="27" t="s">
        <v>28</v>
      </c>
      <c r="D592" s="27" t="s">
        <v>28</v>
      </c>
      <c r="E592" s="27" t="s">
        <v>28</v>
      </c>
      <c r="F592" s="27">
        <v>48.0</v>
      </c>
      <c r="G592" s="27" t="s">
        <v>53</v>
      </c>
      <c r="H592" s="27"/>
      <c r="I592" s="27" t="s">
        <v>30</v>
      </c>
      <c r="J592" s="27">
        <v>4.0</v>
      </c>
      <c r="K592" s="27" t="s">
        <v>47</v>
      </c>
      <c r="L592" s="48">
        <v>724843.51</v>
      </c>
      <c r="M592" s="48">
        <v>704237.99</v>
      </c>
      <c r="N592" s="53">
        <v>94602.0</v>
      </c>
      <c r="O592" s="53">
        <v>314.0</v>
      </c>
      <c r="P592" s="48">
        <v>486513.66000000003</v>
      </c>
      <c r="Q592" s="31"/>
      <c r="R592" s="51">
        <v>7461253.0</v>
      </c>
      <c r="S592" s="51">
        <v>8228.799</v>
      </c>
      <c r="T592" s="58">
        <v>9.01294</v>
      </c>
      <c r="U592" s="123"/>
    </row>
    <row r="593">
      <c r="A593" s="27">
        <v>62.0</v>
      </c>
      <c r="B593" s="27" t="s">
        <v>54</v>
      </c>
      <c r="C593" s="27" t="s">
        <v>28</v>
      </c>
      <c r="D593" s="27" t="s">
        <v>28</v>
      </c>
      <c r="E593" s="27" t="s">
        <v>28</v>
      </c>
      <c r="F593" s="27">
        <v>48.0</v>
      </c>
      <c r="G593" s="27" t="s">
        <v>53</v>
      </c>
      <c r="H593" s="27"/>
      <c r="I593" s="27" t="s">
        <v>30</v>
      </c>
      <c r="J593" s="27">
        <v>4.0</v>
      </c>
      <c r="K593" s="27" t="s">
        <v>49</v>
      </c>
      <c r="L593" s="48">
        <v>423912.84</v>
      </c>
      <c r="M593" s="48">
        <v>420761.51</v>
      </c>
      <c r="N593" s="53">
        <v>10008.0</v>
      </c>
      <c r="O593" s="53">
        <v>66.0</v>
      </c>
      <c r="P593" s="48">
        <v>216795.84</v>
      </c>
      <c r="Q593" s="31"/>
      <c r="R593" s="51">
        <v>3655065.0</v>
      </c>
      <c r="S593" s="51">
        <v>4145.819</v>
      </c>
      <c r="T593" s="58">
        <v>8.11482</v>
      </c>
      <c r="U593" s="123"/>
    </row>
    <row r="594">
      <c r="A594" s="27">
        <v>63.0</v>
      </c>
      <c r="B594" s="27" t="s">
        <v>54</v>
      </c>
      <c r="C594" s="27" t="s">
        <v>28</v>
      </c>
      <c r="D594" s="27" t="s">
        <v>28</v>
      </c>
      <c r="E594" s="27" t="s">
        <v>28</v>
      </c>
      <c r="F594" s="27">
        <v>48.0</v>
      </c>
      <c r="G594" s="27" t="s">
        <v>53</v>
      </c>
      <c r="H594" s="27"/>
      <c r="I594" s="27" t="s">
        <v>30</v>
      </c>
      <c r="J594" s="27">
        <v>4.0</v>
      </c>
      <c r="K594" s="27" t="s">
        <v>50</v>
      </c>
      <c r="L594" s="54" t="s">
        <v>55</v>
      </c>
      <c r="M594" s="54" t="s">
        <v>55</v>
      </c>
      <c r="N594" s="56"/>
      <c r="O594" s="56"/>
      <c r="P594" s="54"/>
      <c r="Q594" s="31"/>
      <c r="R594" s="51"/>
      <c r="S594" s="51"/>
      <c r="T594" s="58"/>
      <c r="U594" s="123"/>
    </row>
    <row r="595">
      <c r="A595" s="27">
        <v>64.0</v>
      </c>
      <c r="B595" s="27" t="s">
        <v>54</v>
      </c>
      <c r="C595" s="27" t="s">
        <v>28</v>
      </c>
      <c r="D595" s="27" t="s">
        <v>28</v>
      </c>
      <c r="E595" s="27" t="s">
        <v>28</v>
      </c>
      <c r="F595" s="27">
        <v>48.0</v>
      </c>
      <c r="G595" s="27" t="s">
        <v>53</v>
      </c>
      <c r="H595" s="27"/>
      <c r="I595" s="27" t="s">
        <v>30</v>
      </c>
      <c r="J595" s="27">
        <v>4.0</v>
      </c>
      <c r="K595" s="27" t="s">
        <v>51</v>
      </c>
      <c r="L595" s="48">
        <v>641024.49</v>
      </c>
      <c r="M595" s="48">
        <v>598869.1599999999</v>
      </c>
      <c r="N595" s="53">
        <v>40477.0</v>
      </c>
      <c r="O595" s="53">
        <v>80.0</v>
      </c>
      <c r="P595" s="48">
        <v>143163.58</v>
      </c>
      <c r="Q595" s="31"/>
      <c r="R595" s="51">
        <v>4321109.0</v>
      </c>
      <c r="S595" s="51">
        <v>4842.859</v>
      </c>
      <c r="T595" s="58">
        <v>7.11227</v>
      </c>
      <c r="U595" s="123"/>
    </row>
    <row r="596">
      <c r="A596" s="27">
        <v>65.0</v>
      </c>
      <c r="B596" s="27" t="s">
        <v>54</v>
      </c>
      <c r="C596" s="27" t="s">
        <v>28</v>
      </c>
      <c r="D596" s="27" t="s">
        <v>28</v>
      </c>
      <c r="E596" s="27" t="s">
        <v>28</v>
      </c>
      <c r="F596" s="27">
        <v>48.0</v>
      </c>
      <c r="G596" s="27" t="s">
        <v>53</v>
      </c>
      <c r="H596" s="27"/>
      <c r="I596" s="27" t="s">
        <v>30</v>
      </c>
      <c r="J596" s="27">
        <v>4.0</v>
      </c>
      <c r="K596" s="27" t="s">
        <v>52</v>
      </c>
      <c r="L596" s="48">
        <v>34708.03999999999</v>
      </c>
      <c r="M596" s="48">
        <v>21828.440000000002</v>
      </c>
      <c r="N596" s="53">
        <v>324.0</v>
      </c>
      <c r="O596" s="53">
        <v>3.0</v>
      </c>
      <c r="P596" s="48">
        <v>1975.64</v>
      </c>
      <c r="Q596" s="31"/>
      <c r="R596" s="50">
        <v>1673079.0</v>
      </c>
      <c r="S596" s="50">
        <v>2076.83</v>
      </c>
      <c r="T596" s="53">
        <v>6.25929</v>
      </c>
      <c r="U596" s="123"/>
    </row>
    <row r="597">
      <c r="A597" s="27">
        <v>66.0</v>
      </c>
      <c r="B597" s="27" t="s">
        <v>54</v>
      </c>
      <c r="C597" s="27" t="s">
        <v>28</v>
      </c>
      <c r="D597" s="27" t="s">
        <v>28</v>
      </c>
      <c r="E597" s="27" t="s">
        <v>28</v>
      </c>
      <c r="F597" s="27">
        <v>48.0</v>
      </c>
      <c r="G597" s="27" t="s">
        <v>53</v>
      </c>
      <c r="H597" s="27"/>
      <c r="I597" s="27" t="s">
        <v>30</v>
      </c>
      <c r="J597" s="27">
        <v>8.0</v>
      </c>
      <c r="K597" s="27" t="s">
        <v>31</v>
      </c>
      <c r="L597" s="124">
        <v>1987090.0</v>
      </c>
      <c r="M597" s="48">
        <v>2045780.0</v>
      </c>
      <c r="N597" s="53">
        <v>175885.0</v>
      </c>
      <c r="O597" s="53">
        <v>499.0</v>
      </c>
      <c r="P597" s="48">
        <v>2482620.0</v>
      </c>
      <c r="Q597" s="31"/>
      <c r="R597" s="52">
        <v>3752363.0</v>
      </c>
      <c r="S597" s="51">
        <v>4243.191</v>
      </c>
      <c r="T597" s="58">
        <v>9.04293</v>
      </c>
      <c r="U597" s="123"/>
    </row>
    <row r="598">
      <c r="A598" s="27">
        <v>67.0</v>
      </c>
      <c r="B598" s="27" t="s">
        <v>54</v>
      </c>
      <c r="C598" s="27" t="s">
        <v>28</v>
      </c>
      <c r="D598" s="27" t="s">
        <v>28</v>
      </c>
      <c r="E598" s="27" t="s">
        <v>28</v>
      </c>
      <c r="F598" s="27">
        <v>48.0</v>
      </c>
      <c r="G598" s="27" t="s">
        <v>53</v>
      </c>
      <c r="H598" s="27"/>
      <c r="I598" s="27" t="s">
        <v>30</v>
      </c>
      <c r="J598" s="27">
        <v>8.0</v>
      </c>
      <c r="K598" s="27" t="s">
        <v>32</v>
      </c>
      <c r="L598" s="48">
        <v>577779.45</v>
      </c>
      <c r="M598" s="48">
        <v>511087.76999999996</v>
      </c>
      <c r="N598" s="53">
        <v>43484.0</v>
      </c>
      <c r="O598" s="53">
        <v>44.0</v>
      </c>
      <c r="P598" s="48">
        <v>90842.25</v>
      </c>
      <c r="Q598" s="31"/>
      <c r="R598" s="51">
        <v>1493911.0</v>
      </c>
      <c r="S598" s="51">
        <v>1959.1</v>
      </c>
      <c r="T598" s="58">
        <v>10.73004</v>
      </c>
      <c r="U598" s="123"/>
    </row>
    <row r="599">
      <c r="A599" s="27">
        <v>68.0</v>
      </c>
      <c r="B599" s="27" t="s">
        <v>54</v>
      </c>
      <c r="C599" s="27" t="s">
        <v>28</v>
      </c>
      <c r="D599" s="27" t="s">
        <v>28</v>
      </c>
      <c r="E599" s="27" t="s">
        <v>28</v>
      </c>
      <c r="F599" s="27">
        <v>48.0</v>
      </c>
      <c r="G599" s="27" t="s">
        <v>53</v>
      </c>
      <c r="H599" s="27"/>
      <c r="I599" s="27" t="s">
        <v>30</v>
      </c>
      <c r="J599" s="27">
        <v>8.0</v>
      </c>
      <c r="K599" s="27" t="s">
        <v>33</v>
      </c>
      <c r="L599" s="48">
        <v>2236250.0</v>
      </c>
      <c r="M599" s="48">
        <v>2319320.0</v>
      </c>
      <c r="N599" s="53">
        <v>143161.0</v>
      </c>
      <c r="O599" s="53">
        <v>160.0</v>
      </c>
      <c r="P599" s="48">
        <v>216907.84</v>
      </c>
      <c r="Q599" s="31"/>
      <c r="R599" s="51">
        <v>4615561.0</v>
      </c>
      <c r="S599" s="51">
        <v>5107.308</v>
      </c>
      <c r="T599" s="58">
        <v>8.14231</v>
      </c>
      <c r="U599" s="123"/>
    </row>
    <row r="600">
      <c r="A600" s="27">
        <v>69.0</v>
      </c>
      <c r="B600" s="27" t="s">
        <v>54</v>
      </c>
      <c r="C600" s="27" t="s">
        <v>28</v>
      </c>
      <c r="D600" s="27" t="s">
        <v>28</v>
      </c>
      <c r="E600" s="27" t="s">
        <v>28</v>
      </c>
      <c r="F600" s="27">
        <v>48.0</v>
      </c>
      <c r="G600" s="27" t="s">
        <v>53</v>
      </c>
      <c r="H600" s="27"/>
      <c r="I600" s="27" t="s">
        <v>30</v>
      </c>
      <c r="J600" s="27">
        <v>8.0</v>
      </c>
      <c r="K600" s="27" t="s">
        <v>34</v>
      </c>
      <c r="L600" s="48">
        <v>499378.04</v>
      </c>
      <c r="M600" s="48">
        <v>481512.27999999997</v>
      </c>
      <c r="N600" s="53">
        <v>9528.0</v>
      </c>
      <c r="O600" s="53">
        <v>31.0</v>
      </c>
      <c r="P600" s="48">
        <v>13661.35</v>
      </c>
      <c r="Q600" s="31"/>
      <c r="R600" s="51">
        <v>1464685.0</v>
      </c>
      <c r="S600" s="51">
        <v>2044.942</v>
      </c>
      <c r="T600" s="58">
        <v>6.22743</v>
      </c>
      <c r="U600" s="123"/>
    </row>
    <row r="601">
      <c r="A601" s="27">
        <v>70.0</v>
      </c>
      <c r="B601" s="27" t="s">
        <v>54</v>
      </c>
      <c r="C601" s="27" t="s">
        <v>28</v>
      </c>
      <c r="D601" s="27" t="s">
        <v>28</v>
      </c>
      <c r="E601" s="27" t="s">
        <v>28</v>
      </c>
      <c r="F601" s="27">
        <v>48.0</v>
      </c>
      <c r="G601" s="27" t="s">
        <v>53</v>
      </c>
      <c r="H601" s="27"/>
      <c r="I601" s="27" t="s">
        <v>30</v>
      </c>
      <c r="J601" s="27">
        <v>8.0</v>
      </c>
      <c r="K601" s="27" t="s">
        <v>35</v>
      </c>
      <c r="L601" s="48">
        <v>1010340.0</v>
      </c>
      <c r="M601" s="48">
        <v>973903.9400000001</v>
      </c>
      <c r="N601" s="53">
        <v>70649.0</v>
      </c>
      <c r="O601" s="53">
        <v>162.0</v>
      </c>
      <c r="P601" s="48">
        <v>492727.96</v>
      </c>
      <c r="Q601" s="31"/>
      <c r="R601" s="51">
        <v>1.1296787E7</v>
      </c>
      <c r="S601" s="51">
        <v>12246.327</v>
      </c>
      <c r="T601" s="58">
        <v>9.63785</v>
      </c>
      <c r="U601" s="123"/>
    </row>
    <row r="602">
      <c r="A602" s="27">
        <v>71.0</v>
      </c>
      <c r="B602" s="27" t="s">
        <v>54</v>
      </c>
      <c r="C602" s="27" t="s">
        <v>28</v>
      </c>
      <c r="D602" s="27" t="s">
        <v>28</v>
      </c>
      <c r="E602" s="27" t="s">
        <v>28</v>
      </c>
      <c r="F602" s="27">
        <v>48.0</v>
      </c>
      <c r="G602" s="27" t="s">
        <v>53</v>
      </c>
      <c r="H602" s="27"/>
      <c r="I602" s="27" t="s">
        <v>30</v>
      </c>
      <c r="J602" s="27">
        <v>8.0</v>
      </c>
      <c r="K602" s="27" t="s">
        <v>36</v>
      </c>
      <c r="L602" s="48">
        <v>1987480.0</v>
      </c>
      <c r="M602" s="48">
        <v>2040770.0</v>
      </c>
      <c r="N602" s="53">
        <v>131941.0</v>
      </c>
      <c r="O602" s="53">
        <v>253.0</v>
      </c>
      <c r="P602" s="48">
        <v>452352.64999999997</v>
      </c>
      <c r="Q602" s="31"/>
      <c r="R602" s="51">
        <v>2917427.0</v>
      </c>
      <c r="S602" s="51">
        <v>3616.002</v>
      </c>
      <c r="T602" s="58">
        <v>6.38867</v>
      </c>
      <c r="U602" s="123"/>
    </row>
    <row r="603">
      <c r="A603" s="27">
        <v>72.0</v>
      </c>
      <c r="B603" s="27" t="s">
        <v>54</v>
      </c>
      <c r="C603" s="27" t="s">
        <v>28</v>
      </c>
      <c r="D603" s="27" t="s">
        <v>28</v>
      </c>
      <c r="E603" s="27" t="s">
        <v>28</v>
      </c>
      <c r="F603" s="27">
        <v>48.0</v>
      </c>
      <c r="G603" s="27" t="s">
        <v>53</v>
      </c>
      <c r="H603" s="27"/>
      <c r="I603" s="27" t="s">
        <v>30</v>
      </c>
      <c r="J603" s="27">
        <v>8.0</v>
      </c>
      <c r="K603" s="27" t="s">
        <v>37</v>
      </c>
      <c r="L603" s="48">
        <v>1186510.0</v>
      </c>
      <c r="M603" s="48">
        <v>1178090.0</v>
      </c>
      <c r="N603" s="53">
        <v>77526.0</v>
      </c>
      <c r="O603" s="53">
        <v>155.0</v>
      </c>
      <c r="P603" s="48">
        <v>239415.53999999998</v>
      </c>
      <c r="Q603" s="31"/>
      <c r="R603" s="51">
        <v>6975711.0</v>
      </c>
      <c r="S603" s="51">
        <v>7738.661</v>
      </c>
      <c r="T603" s="58">
        <v>7.35241</v>
      </c>
      <c r="U603" s="123"/>
    </row>
    <row r="604">
      <c r="A604" s="27">
        <v>73.0</v>
      </c>
      <c r="B604" s="27" t="s">
        <v>54</v>
      </c>
      <c r="C604" s="27" t="s">
        <v>28</v>
      </c>
      <c r="D604" s="27" t="s">
        <v>28</v>
      </c>
      <c r="E604" s="27" t="s">
        <v>28</v>
      </c>
      <c r="F604" s="27">
        <v>48.0</v>
      </c>
      <c r="G604" s="27" t="s">
        <v>53</v>
      </c>
      <c r="H604" s="27"/>
      <c r="I604" s="27" t="s">
        <v>30</v>
      </c>
      <c r="J604" s="27">
        <v>8.0</v>
      </c>
      <c r="K604" s="27" t="s">
        <v>38</v>
      </c>
      <c r="L604" s="48">
        <v>951611.12</v>
      </c>
      <c r="M604" s="48">
        <v>921990.63</v>
      </c>
      <c r="N604" s="53">
        <v>57264.0</v>
      </c>
      <c r="O604" s="53">
        <v>160.0</v>
      </c>
      <c r="P604" s="48">
        <v>347212.99</v>
      </c>
      <c r="Q604" s="31"/>
      <c r="R604" s="51">
        <v>9705449.0</v>
      </c>
      <c r="S604" s="51">
        <v>10736.228</v>
      </c>
      <c r="T604" s="58">
        <v>20.17559</v>
      </c>
      <c r="U604" s="123"/>
    </row>
    <row r="605">
      <c r="A605" s="27">
        <v>74.0</v>
      </c>
      <c r="B605" s="27" t="s">
        <v>54</v>
      </c>
      <c r="C605" s="27" t="s">
        <v>28</v>
      </c>
      <c r="D605" s="27" t="s">
        <v>28</v>
      </c>
      <c r="E605" s="27" t="s">
        <v>28</v>
      </c>
      <c r="F605" s="27">
        <v>48.0</v>
      </c>
      <c r="G605" s="27" t="s">
        <v>53</v>
      </c>
      <c r="H605" s="27"/>
      <c r="I605" s="27" t="s">
        <v>30</v>
      </c>
      <c r="J605" s="27">
        <v>8.0</v>
      </c>
      <c r="K605" s="27" t="s">
        <v>39</v>
      </c>
      <c r="L605" s="48">
        <v>2220640.0</v>
      </c>
      <c r="M605" s="48">
        <v>2281130.0</v>
      </c>
      <c r="N605" s="53">
        <v>156459.0</v>
      </c>
      <c r="O605" s="53">
        <v>156.0</v>
      </c>
      <c r="P605" s="48">
        <v>400096.07</v>
      </c>
      <c r="Q605" s="31"/>
      <c r="R605" s="51">
        <v>9850782.0</v>
      </c>
      <c r="S605" s="51">
        <v>10521.387</v>
      </c>
      <c r="T605" s="58">
        <v>7.76507</v>
      </c>
      <c r="U605" s="123"/>
    </row>
    <row r="606">
      <c r="A606" s="27">
        <v>75.0</v>
      </c>
      <c r="B606" s="27" t="s">
        <v>54</v>
      </c>
      <c r="C606" s="27" t="s">
        <v>28</v>
      </c>
      <c r="D606" s="27" t="s">
        <v>28</v>
      </c>
      <c r="E606" s="27" t="s">
        <v>28</v>
      </c>
      <c r="F606" s="27">
        <v>48.0</v>
      </c>
      <c r="G606" s="27" t="s">
        <v>53</v>
      </c>
      <c r="H606" s="27"/>
      <c r="I606" s="27" t="s">
        <v>30</v>
      </c>
      <c r="J606" s="27">
        <v>8.0</v>
      </c>
      <c r="K606" s="27" t="s">
        <v>40</v>
      </c>
      <c r="L606" s="48">
        <v>2292120.0</v>
      </c>
      <c r="M606" s="48">
        <v>2345880.0</v>
      </c>
      <c r="N606" s="53">
        <v>138770.0</v>
      </c>
      <c r="O606" s="53">
        <v>154.0</v>
      </c>
      <c r="P606" s="48">
        <v>219611.25</v>
      </c>
      <c r="Q606" s="31"/>
      <c r="R606" s="51">
        <v>5551778.0</v>
      </c>
      <c r="S606" s="51">
        <v>6042.963</v>
      </c>
      <c r="T606" s="58">
        <v>7.38247</v>
      </c>
      <c r="U606" s="123"/>
    </row>
    <row r="607">
      <c r="A607" s="27">
        <v>76.0</v>
      </c>
      <c r="B607" s="27" t="s">
        <v>54</v>
      </c>
      <c r="C607" s="27" t="s">
        <v>28</v>
      </c>
      <c r="D607" s="27" t="s">
        <v>28</v>
      </c>
      <c r="E607" s="27" t="s">
        <v>28</v>
      </c>
      <c r="F607" s="27">
        <v>48.0</v>
      </c>
      <c r="G607" s="27" t="s">
        <v>53</v>
      </c>
      <c r="H607" s="27"/>
      <c r="I607" s="27" t="s">
        <v>30</v>
      </c>
      <c r="J607" s="27">
        <v>8.0</v>
      </c>
      <c r="K607" s="27" t="s">
        <v>41</v>
      </c>
      <c r="L607" s="48">
        <v>582088.0499999999</v>
      </c>
      <c r="M607" s="48">
        <v>507624.31</v>
      </c>
      <c r="N607" s="53">
        <v>44166.0</v>
      </c>
      <c r="O607" s="53">
        <v>65.0</v>
      </c>
      <c r="P607" s="48">
        <v>61138.86</v>
      </c>
      <c r="Q607" s="31"/>
      <c r="R607" s="51">
        <v>1179053.0</v>
      </c>
      <c r="S607" s="51">
        <v>1696.149</v>
      </c>
      <c r="T607" s="58">
        <v>8.50271</v>
      </c>
      <c r="U607" s="123"/>
    </row>
    <row r="608">
      <c r="A608" s="27">
        <v>77.0</v>
      </c>
      <c r="B608" s="27" t="s">
        <v>54</v>
      </c>
      <c r="C608" s="27" t="s">
        <v>28</v>
      </c>
      <c r="D608" s="27" t="s">
        <v>28</v>
      </c>
      <c r="E608" s="27" t="s">
        <v>28</v>
      </c>
      <c r="F608" s="27">
        <v>48.0</v>
      </c>
      <c r="G608" s="27" t="s">
        <v>53</v>
      </c>
      <c r="H608" s="27"/>
      <c r="I608" s="27" t="s">
        <v>30</v>
      </c>
      <c r="J608" s="27">
        <v>8.0</v>
      </c>
      <c r="K608" s="27" t="s">
        <v>42</v>
      </c>
      <c r="L608" s="48">
        <v>1170160.0</v>
      </c>
      <c r="M608" s="48">
        <v>1208550.0</v>
      </c>
      <c r="N608" s="53">
        <v>36937.0</v>
      </c>
      <c r="O608" s="53">
        <v>187.0</v>
      </c>
      <c r="P608" s="48">
        <v>184729.33000000002</v>
      </c>
      <c r="Q608" s="31"/>
      <c r="R608" s="51">
        <v>6639183.0</v>
      </c>
      <c r="S608" s="51">
        <v>7494.472</v>
      </c>
      <c r="T608" s="58">
        <v>8.32352</v>
      </c>
      <c r="U608" s="123"/>
    </row>
    <row r="609">
      <c r="A609" s="27">
        <v>78.0</v>
      </c>
      <c r="B609" s="27" t="s">
        <v>54</v>
      </c>
      <c r="C609" s="27" t="s">
        <v>28</v>
      </c>
      <c r="D609" s="27" t="s">
        <v>28</v>
      </c>
      <c r="E609" s="27" t="s">
        <v>28</v>
      </c>
      <c r="F609" s="27">
        <v>48.0</v>
      </c>
      <c r="G609" s="27" t="s">
        <v>53</v>
      </c>
      <c r="H609" s="27"/>
      <c r="I609" s="27" t="s">
        <v>30</v>
      </c>
      <c r="J609" s="27">
        <v>8.0</v>
      </c>
      <c r="K609" s="27" t="s">
        <v>44</v>
      </c>
      <c r="L609" s="48">
        <v>781796.39</v>
      </c>
      <c r="M609" s="48">
        <v>784715.33</v>
      </c>
      <c r="N609" s="53">
        <v>15634.0</v>
      </c>
      <c r="O609" s="53">
        <v>139.0</v>
      </c>
      <c r="P609" s="48">
        <v>92592.56999999999</v>
      </c>
      <c r="Q609" s="31"/>
      <c r="R609" s="51">
        <v>6092974.0</v>
      </c>
      <c r="S609" s="51">
        <v>6948.787</v>
      </c>
      <c r="T609" s="58">
        <v>9.30753</v>
      </c>
      <c r="U609" s="123"/>
    </row>
    <row r="610">
      <c r="A610" s="27">
        <v>79.0</v>
      </c>
      <c r="B610" s="27" t="s">
        <v>54</v>
      </c>
      <c r="C610" s="27" t="s">
        <v>28</v>
      </c>
      <c r="D610" s="27" t="s">
        <v>28</v>
      </c>
      <c r="E610" s="27" t="s">
        <v>28</v>
      </c>
      <c r="F610" s="27">
        <v>48.0</v>
      </c>
      <c r="G610" s="27" t="s">
        <v>53</v>
      </c>
      <c r="H610" s="27"/>
      <c r="I610" s="27" t="s">
        <v>30</v>
      </c>
      <c r="J610" s="27">
        <v>8.0</v>
      </c>
      <c r="K610" s="27" t="s">
        <v>45</v>
      </c>
      <c r="L610" s="48">
        <v>2059770.0</v>
      </c>
      <c r="M610" s="48">
        <v>2112500.0</v>
      </c>
      <c r="N610" s="53">
        <v>22658.0</v>
      </c>
      <c r="O610" s="53">
        <v>127.0</v>
      </c>
      <c r="P610" s="48">
        <v>217427.19</v>
      </c>
      <c r="Q610" s="31"/>
      <c r="R610" s="51">
        <v>3565746.0</v>
      </c>
      <c r="S610" s="51">
        <v>4471.643</v>
      </c>
      <c r="T610" s="58">
        <v>7.39054</v>
      </c>
      <c r="U610" s="123"/>
    </row>
    <row r="611">
      <c r="A611" s="27">
        <v>80.0</v>
      </c>
      <c r="B611" s="27" t="s">
        <v>54</v>
      </c>
      <c r="C611" s="27" t="s">
        <v>28</v>
      </c>
      <c r="D611" s="27" t="s">
        <v>28</v>
      </c>
      <c r="E611" s="27" t="s">
        <v>28</v>
      </c>
      <c r="F611" s="27">
        <v>48.0</v>
      </c>
      <c r="G611" s="27" t="s">
        <v>53</v>
      </c>
      <c r="H611" s="27"/>
      <c r="I611" s="27" t="s">
        <v>30</v>
      </c>
      <c r="J611" s="27">
        <v>8.0</v>
      </c>
      <c r="K611" s="27" t="s">
        <v>46</v>
      </c>
      <c r="L611" s="48">
        <v>131119.52</v>
      </c>
      <c r="M611" s="48">
        <v>127845.48</v>
      </c>
      <c r="N611" s="53">
        <v>8750.0</v>
      </c>
      <c r="O611" s="53">
        <v>25.0</v>
      </c>
      <c r="P611" s="48">
        <v>44751.79</v>
      </c>
      <c r="Q611" s="31"/>
      <c r="R611" s="51">
        <v>3319134.0</v>
      </c>
      <c r="S611" s="51">
        <v>3656.454</v>
      </c>
      <c r="T611" s="58">
        <v>7.15055</v>
      </c>
      <c r="U611" s="123"/>
    </row>
    <row r="612">
      <c r="A612" s="27">
        <v>81.0</v>
      </c>
      <c r="B612" s="27" t="s">
        <v>54</v>
      </c>
      <c r="C612" s="27" t="s">
        <v>28</v>
      </c>
      <c r="D612" s="27" t="s">
        <v>28</v>
      </c>
      <c r="E612" s="27" t="s">
        <v>28</v>
      </c>
      <c r="F612" s="27">
        <v>48.0</v>
      </c>
      <c r="G612" s="27" t="s">
        <v>53</v>
      </c>
      <c r="H612" s="27"/>
      <c r="I612" s="27" t="s">
        <v>30</v>
      </c>
      <c r="J612" s="27">
        <v>8.0</v>
      </c>
      <c r="K612" s="27" t="s">
        <v>47</v>
      </c>
      <c r="L612" s="48">
        <v>1404260.0</v>
      </c>
      <c r="M612" s="48">
        <v>1373920.0</v>
      </c>
      <c r="N612" s="53">
        <v>178932.0</v>
      </c>
      <c r="O612" s="53">
        <v>624.0</v>
      </c>
      <c r="P612" s="48">
        <v>961052.7899999999</v>
      </c>
      <c r="Q612" s="31"/>
      <c r="R612" s="51">
        <v>1.4854317E7</v>
      </c>
      <c r="S612" s="51">
        <v>15967.678</v>
      </c>
      <c r="T612" s="58">
        <v>9.36894</v>
      </c>
      <c r="U612" s="123"/>
    </row>
    <row r="613">
      <c r="A613" s="27">
        <v>82.0</v>
      </c>
      <c r="B613" s="27" t="s">
        <v>54</v>
      </c>
      <c r="C613" s="27" t="s">
        <v>28</v>
      </c>
      <c r="D613" s="27" t="s">
        <v>28</v>
      </c>
      <c r="E613" s="27" t="s">
        <v>28</v>
      </c>
      <c r="F613" s="27">
        <v>48.0</v>
      </c>
      <c r="G613" s="27" t="s">
        <v>53</v>
      </c>
      <c r="H613" s="27"/>
      <c r="I613" s="27" t="s">
        <v>30</v>
      </c>
      <c r="J613" s="27">
        <v>8.0</v>
      </c>
      <c r="K613" s="27" t="s">
        <v>49</v>
      </c>
      <c r="L613" s="48">
        <v>780309.85</v>
      </c>
      <c r="M613" s="48">
        <v>784840.0900000001</v>
      </c>
      <c r="N613" s="53">
        <v>16121.0</v>
      </c>
      <c r="O613" s="53">
        <v>130.0</v>
      </c>
      <c r="P613" s="48">
        <v>423308.64</v>
      </c>
      <c r="Q613" s="31"/>
      <c r="R613" s="51">
        <v>6712481.0</v>
      </c>
      <c r="S613" s="51">
        <v>7447.185</v>
      </c>
      <c r="T613" s="58">
        <v>8.04698</v>
      </c>
      <c r="U613" s="123"/>
    </row>
    <row r="614">
      <c r="A614" s="27">
        <v>83.0</v>
      </c>
      <c r="B614" s="27" t="s">
        <v>54</v>
      </c>
      <c r="C614" s="27" t="s">
        <v>28</v>
      </c>
      <c r="D614" s="27" t="s">
        <v>28</v>
      </c>
      <c r="E614" s="27" t="s">
        <v>28</v>
      </c>
      <c r="F614" s="27">
        <v>48.0</v>
      </c>
      <c r="G614" s="27" t="s">
        <v>53</v>
      </c>
      <c r="H614" s="27"/>
      <c r="I614" s="27" t="s">
        <v>30</v>
      </c>
      <c r="J614" s="27">
        <v>8.0</v>
      </c>
      <c r="K614" s="27" t="s">
        <v>51</v>
      </c>
      <c r="L614" s="54" t="s">
        <v>55</v>
      </c>
      <c r="M614" s="54" t="s">
        <v>55</v>
      </c>
      <c r="N614" s="56"/>
      <c r="O614" s="56"/>
      <c r="P614" s="54"/>
      <c r="Q614" s="31"/>
      <c r="R614" s="51"/>
      <c r="S614" s="51" t="s">
        <v>56</v>
      </c>
      <c r="T614" s="58"/>
      <c r="U614" s="123"/>
    </row>
    <row r="615">
      <c r="A615" s="27">
        <v>84.0</v>
      </c>
      <c r="B615" s="27" t="s">
        <v>54</v>
      </c>
      <c r="C615" s="27" t="s">
        <v>28</v>
      </c>
      <c r="D615" s="27" t="s">
        <v>28</v>
      </c>
      <c r="E615" s="27" t="s">
        <v>28</v>
      </c>
      <c r="F615" s="27">
        <v>48.0</v>
      </c>
      <c r="G615" s="27" t="s">
        <v>53</v>
      </c>
      <c r="H615" s="27"/>
      <c r="I615" s="27" t="s">
        <v>30</v>
      </c>
      <c r="J615" s="27">
        <v>8.0</v>
      </c>
      <c r="K615" s="27" t="s">
        <v>52</v>
      </c>
      <c r="L615" s="48">
        <v>96735.22</v>
      </c>
      <c r="M615" s="48">
        <v>63734.4</v>
      </c>
      <c r="N615" s="53">
        <v>1490.0</v>
      </c>
      <c r="O615" s="53">
        <v>6.0</v>
      </c>
      <c r="P615" s="48">
        <v>4871.679999999999</v>
      </c>
      <c r="Q615" s="31"/>
      <c r="R615" s="50">
        <v>3409565.0</v>
      </c>
      <c r="S615" s="50">
        <v>3798.338</v>
      </c>
      <c r="T615" s="53">
        <v>6.57289</v>
      </c>
      <c r="U615" s="123"/>
    </row>
    <row r="616">
      <c r="A616" s="27">
        <v>85.0</v>
      </c>
      <c r="B616" s="27" t="s">
        <v>54</v>
      </c>
      <c r="C616" s="27" t="s">
        <v>28</v>
      </c>
      <c r="D616" s="27" t="s">
        <v>28</v>
      </c>
      <c r="E616" s="27" t="s">
        <v>28</v>
      </c>
      <c r="F616" s="27">
        <v>48.0</v>
      </c>
      <c r="G616" s="27" t="s">
        <v>53</v>
      </c>
      <c r="H616" s="27"/>
      <c r="I616" s="27" t="s">
        <v>30</v>
      </c>
      <c r="J616" s="27">
        <v>16.0</v>
      </c>
      <c r="K616" s="27" t="s">
        <v>31</v>
      </c>
      <c r="L616" s="124">
        <v>7884630.0</v>
      </c>
      <c r="M616" s="48">
        <v>7675710.0</v>
      </c>
      <c r="N616" s="53">
        <v>355764.0</v>
      </c>
      <c r="O616" s="53">
        <v>993.0</v>
      </c>
      <c r="P616" s="48">
        <v>5768480.0</v>
      </c>
      <c r="Q616" s="31"/>
      <c r="R616" s="52">
        <v>7479507.0</v>
      </c>
      <c r="S616" s="51">
        <v>9723.311</v>
      </c>
      <c r="T616" s="58">
        <v>7.30323</v>
      </c>
      <c r="U616" s="123"/>
    </row>
    <row r="617">
      <c r="A617" s="27">
        <v>86.0</v>
      </c>
      <c r="B617" s="27" t="s">
        <v>54</v>
      </c>
      <c r="C617" s="27" t="s">
        <v>28</v>
      </c>
      <c r="D617" s="27" t="s">
        <v>28</v>
      </c>
      <c r="E617" s="27" t="s">
        <v>28</v>
      </c>
      <c r="F617" s="27">
        <v>48.0</v>
      </c>
      <c r="G617" s="27" t="s">
        <v>53</v>
      </c>
      <c r="H617" s="27"/>
      <c r="I617" s="27" t="s">
        <v>30</v>
      </c>
      <c r="J617" s="27">
        <v>16.0</v>
      </c>
      <c r="K617" s="27" t="s">
        <v>32</v>
      </c>
      <c r="L617" s="48">
        <v>795507.84</v>
      </c>
      <c r="M617" s="48">
        <v>675136.22</v>
      </c>
      <c r="N617" s="53">
        <v>31115.0</v>
      </c>
      <c r="O617" s="53">
        <v>60.0</v>
      </c>
      <c r="P617" s="48">
        <v>201927.75</v>
      </c>
      <c r="Q617" s="31"/>
      <c r="R617" s="51">
        <v>8500669.0</v>
      </c>
      <c r="S617" s="51">
        <v>9324.665</v>
      </c>
      <c r="T617" s="58">
        <v>9.08407</v>
      </c>
      <c r="U617" s="123"/>
    </row>
    <row r="618">
      <c r="A618" s="27">
        <v>87.0</v>
      </c>
      <c r="B618" s="27" t="s">
        <v>54</v>
      </c>
      <c r="C618" s="27" t="s">
        <v>28</v>
      </c>
      <c r="D618" s="27" t="s">
        <v>28</v>
      </c>
      <c r="E618" s="27" t="s">
        <v>28</v>
      </c>
      <c r="F618" s="27">
        <v>48.0</v>
      </c>
      <c r="G618" s="27" t="s">
        <v>53</v>
      </c>
      <c r="H618" s="27"/>
      <c r="I618" s="27" t="s">
        <v>30</v>
      </c>
      <c r="J618" s="27">
        <v>16.0</v>
      </c>
      <c r="K618" s="27" t="s">
        <v>33</v>
      </c>
      <c r="L618" s="48">
        <v>8617240.0</v>
      </c>
      <c r="M618" s="48">
        <v>8425300.0</v>
      </c>
      <c r="N618" s="53">
        <v>283893.0</v>
      </c>
      <c r="O618" s="53">
        <v>314.0</v>
      </c>
      <c r="P618" s="48">
        <v>568446.34</v>
      </c>
      <c r="Q618" s="31"/>
      <c r="R618" s="51">
        <v>8714880.0</v>
      </c>
      <c r="S618" s="51">
        <v>12514.44</v>
      </c>
      <c r="T618" s="58">
        <v>9.47625</v>
      </c>
      <c r="U618" s="123"/>
    </row>
    <row r="619">
      <c r="A619" s="27">
        <v>88.0</v>
      </c>
      <c r="B619" s="27" t="s">
        <v>54</v>
      </c>
      <c r="C619" s="27" t="s">
        <v>28</v>
      </c>
      <c r="D619" s="27" t="s">
        <v>28</v>
      </c>
      <c r="E619" s="27" t="s">
        <v>28</v>
      </c>
      <c r="F619" s="27">
        <v>48.0</v>
      </c>
      <c r="G619" s="27" t="s">
        <v>53</v>
      </c>
      <c r="H619" s="27"/>
      <c r="I619" s="27" t="s">
        <v>30</v>
      </c>
      <c r="J619" s="27">
        <v>16.0</v>
      </c>
      <c r="K619" s="27" t="s">
        <v>34</v>
      </c>
      <c r="L619" s="48">
        <v>1843890.0</v>
      </c>
      <c r="M619" s="48">
        <v>1790750.0</v>
      </c>
      <c r="N619" s="53">
        <v>27122.0</v>
      </c>
      <c r="O619" s="53">
        <v>58.0</v>
      </c>
      <c r="P619" s="48">
        <v>134521.94</v>
      </c>
      <c r="Q619" s="31"/>
      <c r="R619" s="51">
        <v>2665083.0</v>
      </c>
      <c r="S619" s="51">
        <v>4262.242</v>
      </c>
      <c r="T619" s="58">
        <v>6.595</v>
      </c>
      <c r="U619" s="123"/>
    </row>
    <row r="620">
      <c r="A620" s="27">
        <v>89.0</v>
      </c>
      <c r="B620" s="27" t="s">
        <v>54</v>
      </c>
      <c r="C620" s="27" t="s">
        <v>28</v>
      </c>
      <c r="D620" s="27" t="s">
        <v>28</v>
      </c>
      <c r="E620" s="27" t="s">
        <v>28</v>
      </c>
      <c r="F620" s="27">
        <v>48.0</v>
      </c>
      <c r="G620" s="27" t="s">
        <v>53</v>
      </c>
      <c r="H620" s="27"/>
      <c r="I620" s="27" t="s">
        <v>30</v>
      </c>
      <c r="J620" s="27">
        <v>16.0</v>
      </c>
      <c r="K620" s="27" t="s">
        <v>35</v>
      </c>
      <c r="L620" s="54" t="s">
        <v>55</v>
      </c>
      <c r="M620" s="54" t="s">
        <v>55</v>
      </c>
      <c r="N620" s="56"/>
      <c r="O620" s="56"/>
      <c r="P620" s="54"/>
      <c r="Q620" s="31"/>
      <c r="R620" s="51"/>
      <c r="S620" s="51" t="s">
        <v>30</v>
      </c>
      <c r="T620" s="58"/>
      <c r="U620" s="123"/>
    </row>
    <row r="621">
      <c r="A621" s="27">
        <v>90.0</v>
      </c>
      <c r="B621" s="27" t="s">
        <v>54</v>
      </c>
      <c r="C621" s="27" t="s">
        <v>28</v>
      </c>
      <c r="D621" s="27" t="s">
        <v>28</v>
      </c>
      <c r="E621" s="27" t="s">
        <v>28</v>
      </c>
      <c r="F621" s="27">
        <v>48.0</v>
      </c>
      <c r="G621" s="27" t="s">
        <v>53</v>
      </c>
      <c r="H621" s="27"/>
      <c r="I621" s="27" t="s">
        <v>30</v>
      </c>
      <c r="J621" s="27">
        <v>16.0</v>
      </c>
      <c r="K621" s="27" t="s">
        <v>36</v>
      </c>
      <c r="L621" s="48">
        <v>7800610.0</v>
      </c>
      <c r="M621" s="48">
        <v>7597650.0</v>
      </c>
      <c r="N621" s="53">
        <v>266506.0</v>
      </c>
      <c r="O621" s="53">
        <v>497.0</v>
      </c>
      <c r="P621" s="48">
        <v>1052430.0</v>
      </c>
      <c r="Q621" s="31"/>
      <c r="R621" s="51">
        <v>5632359.0</v>
      </c>
      <c r="S621" s="51">
        <v>8429.331</v>
      </c>
      <c r="T621" s="58">
        <v>7.2278</v>
      </c>
      <c r="U621" s="123"/>
    </row>
    <row r="622">
      <c r="A622" s="27">
        <v>91.0</v>
      </c>
      <c r="B622" s="27" t="s">
        <v>54</v>
      </c>
      <c r="C622" s="27" t="s">
        <v>28</v>
      </c>
      <c r="D622" s="27" t="s">
        <v>28</v>
      </c>
      <c r="E622" s="27" t="s">
        <v>28</v>
      </c>
      <c r="F622" s="27">
        <v>48.0</v>
      </c>
      <c r="G622" s="27" t="s">
        <v>53</v>
      </c>
      <c r="H622" s="27"/>
      <c r="I622" s="27" t="s">
        <v>30</v>
      </c>
      <c r="J622" s="27">
        <v>16.0</v>
      </c>
      <c r="K622" s="27" t="s">
        <v>37</v>
      </c>
      <c r="L622" s="48">
        <v>4640500.0</v>
      </c>
      <c r="M622" s="48">
        <v>4468840.0</v>
      </c>
      <c r="N622" s="53">
        <v>149463.0</v>
      </c>
      <c r="O622" s="53">
        <v>315.0</v>
      </c>
      <c r="P622" s="48">
        <v>679996.04</v>
      </c>
      <c r="Q622" s="31"/>
      <c r="R622" s="51">
        <v>1.3640733E7</v>
      </c>
      <c r="S622" s="51">
        <v>18248.893</v>
      </c>
      <c r="T622" s="58">
        <v>9.13465</v>
      </c>
      <c r="U622" s="123"/>
    </row>
    <row r="623">
      <c r="A623" s="27">
        <v>92.0</v>
      </c>
      <c r="B623" s="27" t="s">
        <v>54</v>
      </c>
      <c r="C623" s="27" t="s">
        <v>28</v>
      </c>
      <c r="D623" s="27" t="s">
        <v>28</v>
      </c>
      <c r="E623" s="27" t="s">
        <v>28</v>
      </c>
      <c r="F623" s="27">
        <v>48.0</v>
      </c>
      <c r="G623" s="27" t="s">
        <v>53</v>
      </c>
      <c r="H623" s="27"/>
      <c r="I623" s="27" t="s">
        <v>30</v>
      </c>
      <c r="J623" s="27">
        <v>16.0</v>
      </c>
      <c r="K623" s="27" t="s">
        <v>38</v>
      </c>
      <c r="L623" s="48">
        <v>3481350.0</v>
      </c>
      <c r="M623" s="48">
        <v>3422660.0</v>
      </c>
      <c r="N623" s="53">
        <v>106096.0</v>
      </c>
      <c r="O623" s="53">
        <v>317.0</v>
      </c>
      <c r="P623" s="48">
        <v>710554.45</v>
      </c>
      <c r="Q623" s="31"/>
      <c r="R623" s="51">
        <v>1.9306008E7</v>
      </c>
      <c r="S623" s="51">
        <v>23953.414</v>
      </c>
      <c r="T623" s="58">
        <v>10.74076</v>
      </c>
      <c r="U623" s="123"/>
    </row>
    <row r="624">
      <c r="A624" s="27">
        <v>93.0</v>
      </c>
      <c r="B624" s="27" t="s">
        <v>54</v>
      </c>
      <c r="C624" s="27" t="s">
        <v>28</v>
      </c>
      <c r="D624" s="27" t="s">
        <v>28</v>
      </c>
      <c r="E624" s="27" t="s">
        <v>28</v>
      </c>
      <c r="F624" s="27">
        <v>48.0</v>
      </c>
      <c r="G624" s="27" t="s">
        <v>53</v>
      </c>
      <c r="H624" s="27"/>
      <c r="I624" s="27" t="s">
        <v>30</v>
      </c>
      <c r="J624" s="27">
        <v>16.0</v>
      </c>
      <c r="K624" s="27" t="s">
        <v>39</v>
      </c>
      <c r="L624" s="48">
        <v>8946950.0</v>
      </c>
      <c r="M624" s="48">
        <v>8739020.0</v>
      </c>
      <c r="N624" s="53">
        <v>310548.0</v>
      </c>
      <c r="O624" s="53">
        <v>315.0</v>
      </c>
      <c r="P624" s="48">
        <v>1075720.0</v>
      </c>
      <c r="Q624" s="31"/>
      <c r="R624" s="51">
        <v>2.1345995E7</v>
      </c>
      <c r="S624" s="51">
        <v>25038.185</v>
      </c>
      <c r="T624" s="58">
        <v>9.26677</v>
      </c>
      <c r="U624" s="123"/>
    </row>
    <row r="625">
      <c r="A625" s="27">
        <v>94.0</v>
      </c>
      <c r="B625" s="27" t="s">
        <v>54</v>
      </c>
      <c r="C625" s="27" t="s">
        <v>28</v>
      </c>
      <c r="D625" s="27" t="s">
        <v>28</v>
      </c>
      <c r="E625" s="27" t="s">
        <v>28</v>
      </c>
      <c r="F625" s="27">
        <v>48.0</v>
      </c>
      <c r="G625" s="27" t="s">
        <v>53</v>
      </c>
      <c r="H625" s="27"/>
      <c r="I625" s="27" t="s">
        <v>30</v>
      </c>
      <c r="J625" s="27">
        <v>16.0</v>
      </c>
      <c r="K625" s="27" t="s">
        <v>40</v>
      </c>
      <c r="L625" s="48">
        <v>8764550.0</v>
      </c>
      <c r="M625" s="48">
        <v>8580270.0</v>
      </c>
      <c r="N625" s="53">
        <v>263990.0</v>
      </c>
      <c r="O625" s="53">
        <v>305.0</v>
      </c>
      <c r="P625" s="48">
        <v>558207.14</v>
      </c>
      <c r="Q625" s="31"/>
      <c r="R625" s="51">
        <v>1.0409038E7</v>
      </c>
      <c r="S625" s="51">
        <v>13796.33</v>
      </c>
      <c r="T625" s="58">
        <v>8.5382</v>
      </c>
      <c r="U625" s="123"/>
    </row>
    <row r="626">
      <c r="A626" s="27">
        <v>95.0</v>
      </c>
      <c r="B626" s="27" t="s">
        <v>54</v>
      </c>
      <c r="C626" s="27" t="s">
        <v>28</v>
      </c>
      <c r="D626" s="27" t="s">
        <v>28</v>
      </c>
      <c r="E626" s="27" t="s">
        <v>28</v>
      </c>
      <c r="F626" s="27">
        <v>48.0</v>
      </c>
      <c r="G626" s="27" t="s">
        <v>53</v>
      </c>
      <c r="H626" s="27"/>
      <c r="I626" s="27" t="s">
        <v>30</v>
      </c>
      <c r="J626" s="27">
        <v>16.0</v>
      </c>
      <c r="K626" s="27" t="s">
        <v>41</v>
      </c>
      <c r="L626" s="48">
        <v>2334660.0</v>
      </c>
      <c r="M626" s="48">
        <v>2116100.0</v>
      </c>
      <c r="N626" s="53">
        <v>84506.0</v>
      </c>
      <c r="O626" s="53">
        <v>119.0</v>
      </c>
      <c r="P626" s="48">
        <v>144255.46</v>
      </c>
      <c r="Q626" s="31"/>
      <c r="R626" s="51">
        <v>2360385.0</v>
      </c>
      <c r="S626" s="51">
        <v>3321.775</v>
      </c>
      <c r="T626" s="58">
        <v>9.02053</v>
      </c>
      <c r="U626" s="123"/>
    </row>
    <row r="627">
      <c r="A627" s="27">
        <v>96.0</v>
      </c>
      <c r="B627" s="27" t="s">
        <v>54</v>
      </c>
      <c r="C627" s="27" t="s">
        <v>28</v>
      </c>
      <c r="D627" s="27" t="s">
        <v>28</v>
      </c>
      <c r="E627" s="27" t="s">
        <v>28</v>
      </c>
      <c r="F627" s="27">
        <v>48.0</v>
      </c>
      <c r="G627" s="27" t="s">
        <v>53</v>
      </c>
      <c r="H627" s="27"/>
      <c r="I627" s="27" t="s">
        <v>30</v>
      </c>
      <c r="J627" s="27">
        <v>16.0</v>
      </c>
      <c r="K627" s="27" t="s">
        <v>42</v>
      </c>
      <c r="L627" s="48">
        <v>4496070.0</v>
      </c>
      <c r="M627" s="48">
        <v>4430180.0</v>
      </c>
      <c r="N627" s="53">
        <v>70480.0</v>
      </c>
      <c r="O627" s="53">
        <v>366.0</v>
      </c>
      <c r="P627" s="48">
        <v>335737.05</v>
      </c>
      <c r="Q627" s="31"/>
      <c r="R627" s="51">
        <v>1.269727E7</v>
      </c>
      <c r="S627" s="51">
        <v>17038.792</v>
      </c>
      <c r="T627" s="58">
        <v>9.05986</v>
      </c>
      <c r="U627" s="123"/>
    </row>
    <row r="628">
      <c r="A628" s="27">
        <v>97.0</v>
      </c>
      <c r="B628" s="27" t="s">
        <v>54</v>
      </c>
      <c r="C628" s="27" t="s">
        <v>28</v>
      </c>
      <c r="D628" s="27" t="s">
        <v>28</v>
      </c>
      <c r="E628" s="27" t="s">
        <v>28</v>
      </c>
      <c r="F628" s="27">
        <v>48.0</v>
      </c>
      <c r="G628" s="27" t="s">
        <v>53</v>
      </c>
      <c r="H628" s="27"/>
      <c r="I628" s="27" t="s">
        <v>30</v>
      </c>
      <c r="J628" s="27">
        <v>16.0</v>
      </c>
      <c r="K628" s="27" t="s">
        <v>44</v>
      </c>
      <c r="L628" s="48">
        <v>2993810.0</v>
      </c>
      <c r="M628" s="48">
        <v>2908790.0</v>
      </c>
      <c r="N628" s="53">
        <v>1208.0</v>
      </c>
      <c r="O628" s="53">
        <v>268.0</v>
      </c>
      <c r="P628" s="48">
        <v>204793.46000000002</v>
      </c>
      <c r="Q628" s="31"/>
      <c r="R628" s="51">
        <v>1.191268E7</v>
      </c>
      <c r="S628" s="51">
        <v>15734.862</v>
      </c>
      <c r="T628" s="58">
        <v>9.30138</v>
      </c>
      <c r="U628" s="123"/>
    </row>
    <row r="629">
      <c r="A629" s="27">
        <v>98.0</v>
      </c>
      <c r="B629" s="27" t="s">
        <v>54</v>
      </c>
      <c r="C629" s="27" t="s">
        <v>28</v>
      </c>
      <c r="D629" s="27" t="s">
        <v>28</v>
      </c>
      <c r="E629" s="27" t="s">
        <v>28</v>
      </c>
      <c r="F629" s="27">
        <v>48.0</v>
      </c>
      <c r="G629" s="27" t="s">
        <v>53</v>
      </c>
      <c r="H629" s="27"/>
      <c r="I629" s="27" t="s">
        <v>30</v>
      </c>
      <c r="J629" s="27">
        <v>16.0</v>
      </c>
      <c r="K629" s="27" t="s">
        <v>45</v>
      </c>
      <c r="L629" s="48">
        <v>7820050.0</v>
      </c>
      <c r="M629" s="48">
        <v>7824030.0</v>
      </c>
      <c r="N629" s="53">
        <v>44478.0</v>
      </c>
      <c r="O629" s="53">
        <v>248.0</v>
      </c>
      <c r="P629" s="48">
        <v>852404.31</v>
      </c>
      <c r="Q629" s="31"/>
      <c r="R629" s="51">
        <v>6785287.0</v>
      </c>
      <c r="S629" s="51">
        <v>10205.413</v>
      </c>
      <c r="T629" s="58">
        <v>7.6223</v>
      </c>
      <c r="U629" s="123"/>
    </row>
    <row r="630">
      <c r="A630" s="27">
        <v>99.0</v>
      </c>
      <c r="B630" s="27" t="s">
        <v>54</v>
      </c>
      <c r="C630" s="27" t="s">
        <v>28</v>
      </c>
      <c r="D630" s="27" t="s">
        <v>28</v>
      </c>
      <c r="E630" s="27" t="s">
        <v>28</v>
      </c>
      <c r="F630" s="27">
        <v>48.0</v>
      </c>
      <c r="G630" s="27" t="s">
        <v>53</v>
      </c>
      <c r="H630" s="27"/>
      <c r="I630" s="27" t="s">
        <v>30</v>
      </c>
      <c r="J630" s="27">
        <v>16.0</v>
      </c>
      <c r="K630" s="27" t="s">
        <v>46</v>
      </c>
      <c r="L630" s="48">
        <v>511111.33999999997</v>
      </c>
      <c r="M630" s="48">
        <v>492244.18</v>
      </c>
      <c r="N630" s="53">
        <v>16975.0</v>
      </c>
      <c r="O630" s="53">
        <v>47.0</v>
      </c>
      <c r="P630" s="48">
        <v>93550.53</v>
      </c>
      <c r="Q630" s="31"/>
      <c r="R630" s="51">
        <v>6733092.0</v>
      </c>
      <c r="S630" s="51">
        <v>7657.544</v>
      </c>
      <c r="T630" s="58">
        <v>7.67038</v>
      </c>
      <c r="U630" s="123"/>
    </row>
    <row r="631">
      <c r="A631" s="27">
        <v>100.0</v>
      </c>
      <c r="B631" s="27" t="s">
        <v>54</v>
      </c>
      <c r="C631" s="27" t="s">
        <v>28</v>
      </c>
      <c r="D631" s="27" t="s">
        <v>28</v>
      </c>
      <c r="E631" s="27" t="s">
        <v>28</v>
      </c>
      <c r="F631" s="27">
        <v>48.0</v>
      </c>
      <c r="G631" s="27" t="s">
        <v>53</v>
      </c>
      <c r="H631" s="27"/>
      <c r="I631" s="27" t="s">
        <v>30</v>
      </c>
      <c r="J631" s="27">
        <v>16.0</v>
      </c>
      <c r="K631" s="27" t="s">
        <v>47</v>
      </c>
      <c r="L631" s="48">
        <v>2679110.0</v>
      </c>
      <c r="M631" s="48">
        <v>2653090.0</v>
      </c>
      <c r="N631" s="53">
        <v>246805.0</v>
      </c>
      <c r="O631" s="53">
        <v>994.0</v>
      </c>
      <c r="P631" s="48">
        <v>1029440.0</v>
      </c>
      <c r="Q631" s="31"/>
      <c r="R631" s="51">
        <v>1.6509874E7</v>
      </c>
      <c r="S631" s="51">
        <v>19421.146</v>
      </c>
      <c r="T631" s="58">
        <v>8.76533</v>
      </c>
      <c r="U631" s="123"/>
    </row>
    <row r="632">
      <c r="A632" s="27">
        <v>101.0</v>
      </c>
      <c r="B632" s="27" t="s">
        <v>54</v>
      </c>
      <c r="C632" s="27" t="s">
        <v>28</v>
      </c>
      <c r="D632" s="27" t="s">
        <v>28</v>
      </c>
      <c r="E632" s="27" t="s">
        <v>28</v>
      </c>
      <c r="F632" s="27">
        <v>48.0</v>
      </c>
      <c r="G632" s="27" t="s">
        <v>53</v>
      </c>
      <c r="H632" s="27"/>
      <c r="I632" s="27" t="s">
        <v>30</v>
      </c>
      <c r="J632" s="27">
        <v>16.0</v>
      </c>
      <c r="K632" s="27" t="s">
        <v>49</v>
      </c>
      <c r="L632" s="48">
        <v>2989660.0</v>
      </c>
      <c r="M632" s="48">
        <v>2902100.0</v>
      </c>
      <c r="N632" s="53">
        <v>24964.0</v>
      </c>
      <c r="O632" s="53">
        <v>256.0</v>
      </c>
      <c r="P632" s="48">
        <v>744706.55</v>
      </c>
      <c r="Q632" s="31"/>
      <c r="R632" s="51">
        <v>1.3005604E7</v>
      </c>
      <c r="S632" s="51">
        <v>16592.149</v>
      </c>
      <c r="T632" s="58">
        <v>8.40335</v>
      </c>
      <c r="U632" s="123"/>
    </row>
    <row r="633">
      <c r="A633" s="27">
        <v>102.0</v>
      </c>
      <c r="B633" s="27" t="s">
        <v>54</v>
      </c>
      <c r="C633" s="27" t="s">
        <v>28</v>
      </c>
      <c r="D633" s="27" t="s">
        <v>28</v>
      </c>
      <c r="E633" s="27" t="s">
        <v>28</v>
      </c>
      <c r="F633" s="27">
        <v>48.0</v>
      </c>
      <c r="G633" s="27" t="s">
        <v>53</v>
      </c>
      <c r="H633" s="27"/>
      <c r="I633" s="27" t="s">
        <v>30</v>
      </c>
      <c r="J633" s="27">
        <v>16.0</v>
      </c>
      <c r="K633" s="27" t="s">
        <v>51</v>
      </c>
      <c r="L633" s="54" t="s">
        <v>55</v>
      </c>
      <c r="M633" s="54" t="s">
        <v>55</v>
      </c>
      <c r="N633" s="56"/>
      <c r="O633" s="56"/>
      <c r="P633" s="54"/>
      <c r="Q633" s="31"/>
      <c r="R633" s="51"/>
      <c r="S633" s="51" t="s">
        <v>56</v>
      </c>
      <c r="T633" s="58"/>
      <c r="U633" s="123"/>
    </row>
    <row r="634">
      <c r="A634" s="27">
        <v>103.0</v>
      </c>
      <c r="B634" s="27" t="s">
        <v>54</v>
      </c>
      <c r="C634" s="27" t="s">
        <v>28</v>
      </c>
      <c r="D634" s="27" t="s">
        <v>28</v>
      </c>
      <c r="E634" s="27" t="s">
        <v>28</v>
      </c>
      <c r="F634" s="27">
        <v>48.0</v>
      </c>
      <c r="G634" s="27" t="s">
        <v>53</v>
      </c>
      <c r="H634" s="27"/>
      <c r="I634" s="27" t="s">
        <v>30</v>
      </c>
      <c r="J634" s="27">
        <v>16.0</v>
      </c>
      <c r="K634" s="27" t="s">
        <v>52</v>
      </c>
      <c r="L634" s="48">
        <v>330960.89999999997</v>
      </c>
      <c r="M634" s="48">
        <v>241060.26</v>
      </c>
      <c r="N634" s="53">
        <v>2709.0</v>
      </c>
      <c r="O634" s="53">
        <v>10.0</v>
      </c>
      <c r="P634" s="48">
        <v>20892.15</v>
      </c>
      <c r="Q634" s="31"/>
      <c r="R634" s="51">
        <v>7238074.0</v>
      </c>
      <c r="S634" s="51">
        <v>7672.203</v>
      </c>
      <c r="T634" s="58">
        <v>6.68937</v>
      </c>
      <c r="U634" s="123"/>
    </row>
    <row r="635">
      <c r="A635" s="27">
        <v>104.0</v>
      </c>
      <c r="B635" s="27" t="s">
        <v>54</v>
      </c>
      <c r="C635" s="27" t="s">
        <v>28</v>
      </c>
      <c r="D635" s="27" t="s">
        <v>28</v>
      </c>
      <c r="E635" s="27" t="s">
        <v>28</v>
      </c>
      <c r="F635" s="27">
        <v>48.0</v>
      </c>
      <c r="G635" s="27" t="s">
        <v>53</v>
      </c>
      <c r="H635" s="27"/>
      <c r="I635" s="27" t="s">
        <v>30</v>
      </c>
      <c r="J635" s="27">
        <v>32.0</v>
      </c>
      <c r="K635" s="27" t="s">
        <v>31</v>
      </c>
      <c r="L635" s="48">
        <v>1.570461E7</v>
      </c>
      <c r="M635" s="48">
        <v>1.538607E7</v>
      </c>
      <c r="N635" s="53">
        <v>703419.0</v>
      </c>
      <c r="O635" s="53">
        <v>1975.0</v>
      </c>
      <c r="P635" s="48">
        <v>10991.699999999999</v>
      </c>
      <c r="Q635" s="31"/>
      <c r="R635" s="51">
        <v>2.21792E7</v>
      </c>
      <c r="S635" s="51">
        <v>26504.518</v>
      </c>
      <c r="T635" s="58">
        <v>7.34771</v>
      </c>
      <c r="U635" s="123"/>
    </row>
    <row r="636">
      <c r="A636" s="27">
        <v>105.0</v>
      </c>
      <c r="B636" s="27" t="s">
        <v>54</v>
      </c>
      <c r="C636" s="27" t="s">
        <v>28</v>
      </c>
      <c r="D636" s="27" t="s">
        <v>28</v>
      </c>
      <c r="E636" s="27" t="s">
        <v>28</v>
      </c>
      <c r="F636" s="27">
        <v>48.0</v>
      </c>
      <c r="G636" s="27" t="s">
        <v>53</v>
      </c>
      <c r="H636" s="27"/>
      <c r="I636" s="27" t="s">
        <v>30</v>
      </c>
      <c r="J636" s="27">
        <v>32.0</v>
      </c>
      <c r="K636" s="27" t="s">
        <v>32</v>
      </c>
      <c r="L636" s="54" t="s">
        <v>55</v>
      </c>
      <c r="M636" s="54" t="s">
        <v>55</v>
      </c>
      <c r="N636" s="56"/>
      <c r="O636" s="56"/>
      <c r="P636" s="54"/>
      <c r="Q636" s="31"/>
      <c r="R636" s="51"/>
      <c r="S636" s="51" t="s">
        <v>56</v>
      </c>
      <c r="T636" s="58"/>
      <c r="U636" s="123"/>
    </row>
    <row r="637">
      <c r="A637" s="27">
        <v>106.0</v>
      </c>
      <c r="B637" s="27" t="s">
        <v>54</v>
      </c>
      <c r="C637" s="27" t="s">
        <v>28</v>
      </c>
      <c r="D637" s="27" t="s">
        <v>28</v>
      </c>
      <c r="E637" s="27" t="s">
        <v>28</v>
      </c>
      <c r="F637" s="27">
        <v>48.0</v>
      </c>
      <c r="G637" s="27" t="s">
        <v>53</v>
      </c>
      <c r="H637" s="27"/>
      <c r="I637" s="27" t="s">
        <v>30</v>
      </c>
      <c r="J637" s="27">
        <v>32.0</v>
      </c>
      <c r="K637" s="27" t="s">
        <v>33</v>
      </c>
      <c r="L637" s="48">
        <v>1.707952E7</v>
      </c>
      <c r="M637" s="48">
        <v>1.677897E7</v>
      </c>
      <c r="N637" s="53">
        <v>559708.0</v>
      </c>
      <c r="O637" s="53">
        <v>624.0</v>
      </c>
      <c r="P637" s="48">
        <v>1193750.0</v>
      </c>
      <c r="Q637" s="31"/>
      <c r="R637" s="51">
        <v>2.7662623E7</v>
      </c>
      <c r="S637" s="51">
        <v>33789.613</v>
      </c>
      <c r="T637" s="58">
        <v>9.23076</v>
      </c>
      <c r="U637" s="123"/>
    </row>
    <row r="638">
      <c r="A638" s="27">
        <v>107.0</v>
      </c>
      <c r="B638" s="27" t="s">
        <v>54</v>
      </c>
      <c r="C638" s="27" t="s">
        <v>28</v>
      </c>
      <c r="D638" s="27" t="s">
        <v>28</v>
      </c>
      <c r="E638" s="27" t="s">
        <v>28</v>
      </c>
      <c r="F638" s="27">
        <v>48.0</v>
      </c>
      <c r="G638" s="27" t="s">
        <v>53</v>
      </c>
      <c r="H638" s="27"/>
      <c r="I638" s="27" t="s">
        <v>30</v>
      </c>
      <c r="J638" s="27">
        <v>32.0</v>
      </c>
      <c r="K638" s="27" t="s">
        <v>34</v>
      </c>
      <c r="L638" s="48">
        <v>3615820.0</v>
      </c>
      <c r="M638" s="48">
        <v>3592810.0</v>
      </c>
      <c r="N638" s="53">
        <v>31857.0</v>
      </c>
      <c r="O638" s="53">
        <v>115.0</v>
      </c>
      <c r="P638" s="48">
        <v>64075.72</v>
      </c>
      <c r="Q638" s="31"/>
      <c r="R638" s="51">
        <v>6.4400672E7</v>
      </c>
      <c r="S638" s="51">
        <v>50696.84</v>
      </c>
      <c r="T638" s="58">
        <v>7.26309</v>
      </c>
      <c r="U638" s="123"/>
    </row>
    <row r="639">
      <c r="A639" s="27">
        <v>108.0</v>
      </c>
      <c r="B639" s="27" t="s">
        <v>54</v>
      </c>
      <c r="C639" s="27" t="s">
        <v>28</v>
      </c>
      <c r="D639" s="27" t="s">
        <v>28</v>
      </c>
      <c r="E639" s="27" t="s">
        <v>28</v>
      </c>
      <c r="F639" s="27">
        <v>48.0</v>
      </c>
      <c r="G639" s="27" t="s">
        <v>53</v>
      </c>
      <c r="H639" s="27"/>
      <c r="I639" s="27" t="s">
        <v>30</v>
      </c>
      <c r="J639" s="27">
        <v>32.0</v>
      </c>
      <c r="K639" s="27" t="s">
        <v>35</v>
      </c>
      <c r="L639" s="54" t="s">
        <v>55</v>
      </c>
      <c r="M639" s="54" t="s">
        <v>55</v>
      </c>
      <c r="N639" s="56"/>
      <c r="O639" s="56"/>
      <c r="P639" s="54"/>
      <c r="Q639" s="31"/>
      <c r="R639" s="51"/>
      <c r="S639" s="51" t="s">
        <v>30</v>
      </c>
      <c r="T639" s="58"/>
      <c r="U639" s="123"/>
    </row>
    <row r="640">
      <c r="A640" s="27">
        <v>109.0</v>
      </c>
      <c r="B640" s="27" t="s">
        <v>54</v>
      </c>
      <c r="C640" s="27" t="s">
        <v>28</v>
      </c>
      <c r="D640" s="27" t="s">
        <v>28</v>
      </c>
      <c r="E640" s="27" t="s">
        <v>28</v>
      </c>
      <c r="F640" s="27">
        <v>48.0</v>
      </c>
      <c r="G640" s="27" t="s">
        <v>53</v>
      </c>
      <c r="H640" s="27"/>
      <c r="I640" s="27" t="s">
        <v>30</v>
      </c>
      <c r="J640" s="27">
        <v>32.0</v>
      </c>
      <c r="K640" s="27" t="s">
        <v>36</v>
      </c>
      <c r="L640" s="44">
        <v>1.559356E7</v>
      </c>
      <c r="M640" s="44">
        <v>1.525354E7</v>
      </c>
      <c r="N640" s="61">
        <v>394556.0</v>
      </c>
      <c r="O640" s="61">
        <v>991.0</v>
      </c>
      <c r="P640" s="44">
        <v>2387740.0</v>
      </c>
      <c r="Q640" s="31"/>
      <c r="R640" s="51">
        <v>1.8717119E7</v>
      </c>
      <c r="S640" s="51">
        <v>33610.174</v>
      </c>
      <c r="T640" s="58">
        <v>7.47983</v>
      </c>
      <c r="U640" s="123"/>
    </row>
    <row r="641">
      <c r="A641" s="27">
        <v>110.0</v>
      </c>
      <c r="B641" s="27" t="s">
        <v>54</v>
      </c>
      <c r="C641" s="27" t="s">
        <v>28</v>
      </c>
      <c r="D641" s="27" t="s">
        <v>28</v>
      </c>
      <c r="E641" s="27" t="s">
        <v>28</v>
      </c>
      <c r="F641" s="27">
        <v>48.0</v>
      </c>
      <c r="G641" s="27" t="s">
        <v>53</v>
      </c>
      <c r="H641" s="27"/>
      <c r="I641" s="27" t="s">
        <v>30</v>
      </c>
      <c r="J641" s="27">
        <v>32.0</v>
      </c>
      <c r="K641" s="27" t="s">
        <v>37</v>
      </c>
      <c r="L641" s="44">
        <v>9144840.0</v>
      </c>
      <c r="M641" s="44">
        <v>8912860.0</v>
      </c>
      <c r="N641" s="61">
        <v>281954.0</v>
      </c>
      <c r="O641" s="61">
        <v>623.0</v>
      </c>
      <c r="P641" s="44">
        <v>1389670.0</v>
      </c>
      <c r="Q641" s="31"/>
      <c r="R641" s="51">
        <v>2.7049519E7</v>
      </c>
      <c r="S641" s="51">
        <v>42525.387</v>
      </c>
      <c r="T641" s="58">
        <v>9.13094</v>
      </c>
      <c r="U641" s="123"/>
    </row>
    <row r="642">
      <c r="A642" s="27">
        <v>111.0</v>
      </c>
      <c r="B642" s="27" t="s">
        <v>54</v>
      </c>
      <c r="C642" s="27" t="s">
        <v>28</v>
      </c>
      <c r="D642" s="27" t="s">
        <v>28</v>
      </c>
      <c r="E642" s="27" t="s">
        <v>28</v>
      </c>
      <c r="F642" s="27">
        <v>48.0</v>
      </c>
      <c r="G642" s="27" t="s">
        <v>53</v>
      </c>
      <c r="H642" s="27"/>
      <c r="I642" s="27" t="s">
        <v>30</v>
      </c>
      <c r="J642" s="27">
        <v>32.0</v>
      </c>
      <c r="K642" s="27" t="s">
        <v>38</v>
      </c>
      <c r="L642" s="62" t="s">
        <v>55</v>
      </c>
      <c r="M642" s="62" t="s">
        <v>55</v>
      </c>
      <c r="N642" s="64"/>
      <c r="O642" s="64"/>
      <c r="P642" s="62"/>
      <c r="Q642" s="31"/>
      <c r="R642" s="51"/>
      <c r="S642" s="51" t="s">
        <v>56</v>
      </c>
      <c r="T642" s="58"/>
      <c r="U642" s="123"/>
    </row>
    <row r="643">
      <c r="A643" s="27">
        <v>112.0</v>
      </c>
      <c r="B643" s="27" t="s">
        <v>54</v>
      </c>
      <c r="C643" s="27" t="s">
        <v>28</v>
      </c>
      <c r="D643" s="27" t="s">
        <v>28</v>
      </c>
      <c r="E643" s="27" t="s">
        <v>28</v>
      </c>
      <c r="F643" s="27">
        <v>48.0</v>
      </c>
      <c r="G643" s="27" t="s">
        <v>53</v>
      </c>
      <c r="H643" s="27"/>
      <c r="I643" s="27" t="s">
        <v>30</v>
      </c>
      <c r="J643" s="27">
        <v>32.0</v>
      </c>
      <c r="K643" s="27" t="s">
        <v>39</v>
      </c>
      <c r="L643" s="44">
        <v>1.870192E7</v>
      </c>
      <c r="M643" s="44">
        <v>1.836877E7</v>
      </c>
      <c r="N643" s="61">
        <v>678452.0</v>
      </c>
      <c r="O643" s="61">
        <v>701.0</v>
      </c>
      <c r="P643" s="44">
        <v>2751700.0</v>
      </c>
      <c r="Q643" s="31"/>
      <c r="R643" s="51">
        <v>4.881779E7</v>
      </c>
      <c r="S643" s="51">
        <v>52138.676</v>
      </c>
      <c r="T643" s="58">
        <v>10.34629</v>
      </c>
      <c r="U643" s="123"/>
    </row>
    <row r="644">
      <c r="A644" s="27">
        <v>113.0</v>
      </c>
      <c r="B644" s="27" t="s">
        <v>54</v>
      </c>
      <c r="C644" s="27" t="s">
        <v>28</v>
      </c>
      <c r="D644" s="27" t="s">
        <v>28</v>
      </c>
      <c r="E644" s="27" t="s">
        <v>28</v>
      </c>
      <c r="F644" s="27">
        <v>48.0</v>
      </c>
      <c r="G644" s="27" t="s">
        <v>53</v>
      </c>
      <c r="H644" s="27"/>
      <c r="I644" s="27" t="s">
        <v>30</v>
      </c>
      <c r="J644" s="27">
        <v>32.0</v>
      </c>
      <c r="K644" s="27" t="s">
        <v>40</v>
      </c>
      <c r="L644" s="44">
        <v>1.739397E7</v>
      </c>
      <c r="M644" s="44">
        <v>1.715891E7</v>
      </c>
      <c r="N644" s="61">
        <v>529283.0</v>
      </c>
      <c r="O644" s="61">
        <v>608.0</v>
      </c>
      <c r="P644" s="44">
        <v>1053440.0</v>
      </c>
      <c r="Q644" s="31"/>
      <c r="R644" s="51">
        <v>2.1630172E7</v>
      </c>
      <c r="S644" s="51">
        <v>31369.491</v>
      </c>
      <c r="T644" s="58">
        <v>8.09587</v>
      </c>
      <c r="U644" s="123"/>
    </row>
    <row r="645">
      <c r="A645" s="27">
        <v>114.0</v>
      </c>
      <c r="B645" s="27" t="s">
        <v>54</v>
      </c>
      <c r="C645" s="27" t="s">
        <v>28</v>
      </c>
      <c r="D645" s="27" t="s">
        <v>28</v>
      </c>
      <c r="E645" s="27" t="s">
        <v>28</v>
      </c>
      <c r="F645" s="27">
        <v>48.0</v>
      </c>
      <c r="G645" s="27" t="s">
        <v>53</v>
      </c>
      <c r="H645" s="27"/>
      <c r="I645" s="27" t="s">
        <v>30</v>
      </c>
      <c r="J645" s="27">
        <v>32.0</v>
      </c>
      <c r="K645" s="27" t="s">
        <v>41</v>
      </c>
      <c r="L645" s="44">
        <v>4752880.0</v>
      </c>
      <c r="M645" s="44">
        <v>4481540.0</v>
      </c>
      <c r="N645" s="61">
        <v>167768.0</v>
      </c>
      <c r="O645" s="61">
        <v>228.0</v>
      </c>
      <c r="P645" s="44">
        <v>387240.45</v>
      </c>
      <c r="Q645" s="31"/>
      <c r="R645" s="51">
        <v>4283577.0</v>
      </c>
      <c r="S645" s="51">
        <v>5950.057</v>
      </c>
      <c r="T645" s="58">
        <v>9.52599</v>
      </c>
      <c r="U645" s="123"/>
    </row>
    <row r="646">
      <c r="A646" s="27">
        <v>115.0</v>
      </c>
      <c r="B646" s="27" t="s">
        <v>54</v>
      </c>
      <c r="C646" s="27" t="s">
        <v>28</v>
      </c>
      <c r="D646" s="27" t="s">
        <v>28</v>
      </c>
      <c r="E646" s="27" t="s">
        <v>28</v>
      </c>
      <c r="F646" s="27">
        <v>48.0</v>
      </c>
      <c r="G646" s="27" t="s">
        <v>53</v>
      </c>
      <c r="H646" s="27"/>
      <c r="I646" s="27" t="s">
        <v>30</v>
      </c>
      <c r="J646" s="27">
        <v>32.0</v>
      </c>
      <c r="K646" s="27" t="s">
        <v>42</v>
      </c>
      <c r="L646" s="44">
        <v>8870930.0</v>
      </c>
      <c r="M646" s="44">
        <v>8842640.0</v>
      </c>
      <c r="N646" s="61">
        <v>133808.0</v>
      </c>
      <c r="O646" s="61">
        <v>724.0</v>
      </c>
      <c r="P646" s="44">
        <v>686645.92</v>
      </c>
      <c r="Q646" s="31"/>
      <c r="R646" s="51">
        <v>2.5270298E7</v>
      </c>
      <c r="S646" s="51">
        <v>33652.282</v>
      </c>
      <c r="T646" s="58">
        <v>9.99346</v>
      </c>
      <c r="U646" s="123"/>
    </row>
    <row r="647">
      <c r="A647" s="27">
        <v>116.0</v>
      </c>
      <c r="B647" s="27" t="s">
        <v>54</v>
      </c>
      <c r="C647" s="27" t="s">
        <v>28</v>
      </c>
      <c r="D647" s="27" t="s">
        <v>28</v>
      </c>
      <c r="E647" s="27" t="s">
        <v>28</v>
      </c>
      <c r="F647" s="27">
        <v>48.0</v>
      </c>
      <c r="G647" s="27" t="s">
        <v>53</v>
      </c>
      <c r="H647" s="27"/>
      <c r="I647" s="27" t="s">
        <v>30</v>
      </c>
      <c r="J647" s="27">
        <v>32.0</v>
      </c>
      <c r="K647" s="27" t="s">
        <v>44</v>
      </c>
      <c r="L647" s="44">
        <v>5841990.0</v>
      </c>
      <c r="M647" s="44">
        <v>5809290.0</v>
      </c>
      <c r="N647" s="61">
        <v>98095.0</v>
      </c>
      <c r="O647" s="61">
        <v>534.0</v>
      </c>
      <c r="P647" s="44">
        <v>386108.27999999997</v>
      </c>
      <c r="Q647" s="31"/>
      <c r="R647" s="51">
        <v>2.3723623E7</v>
      </c>
      <c r="S647" s="51">
        <v>31176.261</v>
      </c>
      <c r="T647" s="58">
        <v>12.94841</v>
      </c>
      <c r="U647" s="123"/>
    </row>
    <row r="648">
      <c r="A648" s="27">
        <v>117.0</v>
      </c>
      <c r="B648" s="27" t="s">
        <v>54</v>
      </c>
      <c r="C648" s="27" t="s">
        <v>28</v>
      </c>
      <c r="D648" s="27" t="s">
        <v>28</v>
      </c>
      <c r="E648" s="27" t="s">
        <v>28</v>
      </c>
      <c r="F648" s="27">
        <v>48.0</v>
      </c>
      <c r="G648" s="27" t="s">
        <v>53</v>
      </c>
      <c r="H648" s="27"/>
      <c r="I648" s="27" t="s">
        <v>30</v>
      </c>
      <c r="J648" s="27">
        <v>32.0</v>
      </c>
      <c r="K648" s="27" t="s">
        <v>45</v>
      </c>
      <c r="L648" s="44">
        <v>1.569031E7</v>
      </c>
      <c r="M648" s="44">
        <v>1.567199E7</v>
      </c>
      <c r="N648" s="61">
        <v>87765.0</v>
      </c>
      <c r="O648" s="61">
        <v>496.0</v>
      </c>
      <c r="P648" s="44">
        <v>2045120.0</v>
      </c>
      <c r="Q648" s="31"/>
      <c r="R648" s="51">
        <v>1.3631534E7</v>
      </c>
      <c r="S648" s="51">
        <v>19781.2</v>
      </c>
      <c r="T648" s="58">
        <v>8.28582</v>
      </c>
      <c r="U648" s="123"/>
    </row>
    <row r="649">
      <c r="A649" s="27">
        <v>118.0</v>
      </c>
      <c r="B649" s="27" t="s">
        <v>54</v>
      </c>
      <c r="C649" s="27" t="s">
        <v>28</v>
      </c>
      <c r="D649" s="27" t="s">
        <v>28</v>
      </c>
      <c r="E649" s="27" t="s">
        <v>28</v>
      </c>
      <c r="F649" s="27">
        <v>48.0</v>
      </c>
      <c r="G649" s="27" t="s">
        <v>53</v>
      </c>
      <c r="H649" s="27"/>
      <c r="I649" s="27" t="s">
        <v>30</v>
      </c>
      <c r="J649" s="27">
        <v>32.0</v>
      </c>
      <c r="K649" s="27" t="s">
        <v>46</v>
      </c>
      <c r="L649" s="44">
        <v>1020530.0</v>
      </c>
      <c r="M649" s="44">
        <v>988520.1</v>
      </c>
      <c r="N649" s="61">
        <v>34135.0</v>
      </c>
      <c r="O649" s="61">
        <v>93.0</v>
      </c>
      <c r="P649" s="44">
        <v>212754.05000000002</v>
      </c>
      <c r="Q649" s="31"/>
      <c r="R649" s="51">
        <v>1.3512442E7</v>
      </c>
      <c r="S649" s="51">
        <v>15334.893</v>
      </c>
      <c r="T649" s="58">
        <v>9.23807</v>
      </c>
      <c r="U649" s="123"/>
    </row>
    <row r="650">
      <c r="A650" s="27">
        <v>119.0</v>
      </c>
      <c r="B650" s="27" t="s">
        <v>54</v>
      </c>
      <c r="C650" s="27" t="s">
        <v>28</v>
      </c>
      <c r="D650" s="27" t="s">
        <v>28</v>
      </c>
      <c r="E650" s="27" t="s">
        <v>28</v>
      </c>
      <c r="F650" s="27">
        <v>48.0</v>
      </c>
      <c r="G650" s="27" t="s">
        <v>53</v>
      </c>
      <c r="H650" s="27"/>
      <c r="I650" s="27" t="s">
        <v>30</v>
      </c>
      <c r="J650" s="27">
        <v>32.0</v>
      </c>
      <c r="K650" s="27" t="s">
        <v>47</v>
      </c>
      <c r="L650" s="62" t="s">
        <v>55</v>
      </c>
      <c r="M650" s="62" t="s">
        <v>55</v>
      </c>
      <c r="N650" s="64"/>
      <c r="O650" s="64"/>
      <c r="P650" s="62"/>
      <c r="Q650" s="31"/>
      <c r="R650" s="51"/>
      <c r="S650" s="51" t="s">
        <v>57</v>
      </c>
      <c r="T650" s="58"/>
      <c r="U650" s="123"/>
    </row>
    <row r="651">
      <c r="A651" s="27">
        <v>120.0</v>
      </c>
      <c r="B651" s="27" t="s">
        <v>54</v>
      </c>
      <c r="C651" s="27" t="s">
        <v>28</v>
      </c>
      <c r="D651" s="27" t="s">
        <v>28</v>
      </c>
      <c r="E651" s="27" t="s">
        <v>28</v>
      </c>
      <c r="F651" s="27">
        <v>48.0</v>
      </c>
      <c r="G651" s="27" t="s">
        <v>53</v>
      </c>
      <c r="H651" s="27"/>
      <c r="I651" s="27" t="s">
        <v>30</v>
      </c>
      <c r="J651" s="27">
        <v>32.0</v>
      </c>
      <c r="K651" s="27" t="s">
        <v>49</v>
      </c>
      <c r="L651" s="44">
        <v>5836130.0</v>
      </c>
      <c r="M651" s="44">
        <v>5792840.0</v>
      </c>
      <c r="N651" s="61">
        <v>53733.0</v>
      </c>
      <c r="O651" s="61">
        <v>512.0</v>
      </c>
      <c r="P651" s="44">
        <v>1487850.0</v>
      </c>
      <c r="Q651" s="31"/>
      <c r="R651" s="51">
        <v>2.5743771E7</v>
      </c>
      <c r="S651" s="51">
        <v>32966.996</v>
      </c>
      <c r="T651" s="58">
        <v>9.88038</v>
      </c>
      <c r="U651" s="123"/>
    </row>
    <row r="652">
      <c r="A652" s="27">
        <v>121.0</v>
      </c>
      <c r="B652" s="27" t="s">
        <v>54</v>
      </c>
      <c r="C652" s="27" t="s">
        <v>28</v>
      </c>
      <c r="D652" s="27" t="s">
        <v>28</v>
      </c>
      <c r="E652" s="27" t="s">
        <v>28</v>
      </c>
      <c r="F652" s="27">
        <v>48.0</v>
      </c>
      <c r="G652" s="27" t="s">
        <v>53</v>
      </c>
      <c r="H652" s="27"/>
      <c r="I652" s="27" t="s">
        <v>30</v>
      </c>
      <c r="J652" s="27">
        <v>32.0</v>
      </c>
      <c r="K652" s="27" t="s">
        <v>51</v>
      </c>
      <c r="L652" s="62" t="s">
        <v>55</v>
      </c>
      <c r="M652" s="62" t="s">
        <v>55</v>
      </c>
      <c r="N652" s="64"/>
      <c r="O652" s="64"/>
      <c r="P652" s="62"/>
      <c r="Q652" s="31"/>
      <c r="R652" s="51"/>
      <c r="S652" s="51" t="s">
        <v>56</v>
      </c>
      <c r="T652" s="58"/>
      <c r="U652" s="123"/>
    </row>
    <row r="653">
      <c r="A653" s="27">
        <v>122.0</v>
      </c>
      <c r="B653" s="27" t="s">
        <v>54</v>
      </c>
      <c r="C653" s="27" t="s">
        <v>28</v>
      </c>
      <c r="D653" s="27" t="s">
        <v>28</v>
      </c>
      <c r="E653" s="27" t="s">
        <v>28</v>
      </c>
      <c r="F653" s="27">
        <v>48.0</v>
      </c>
      <c r="G653" s="27" t="s">
        <v>53</v>
      </c>
      <c r="H653" s="27"/>
      <c r="I653" s="27" t="s">
        <v>30</v>
      </c>
      <c r="J653" s="27">
        <v>32.0</v>
      </c>
      <c r="K653" s="27" t="s">
        <v>52</v>
      </c>
      <c r="L653" s="44">
        <v>546211.81</v>
      </c>
      <c r="M653" s="44">
        <v>482193.54</v>
      </c>
      <c r="N653" s="61">
        <v>4371.0</v>
      </c>
      <c r="O653" s="61">
        <v>17.0</v>
      </c>
      <c r="P653" s="44">
        <v>20786.05</v>
      </c>
      <c r="Q653" s="31"/>
      <c r="R653" s="51">
        <v>1.5192597E7</v>
      </c>
      <c r="S653" s="51">
        <v>15858.278</v>
      </c>
      <c r="T653" s="58">
        <v>7.74472</v>
      </c>
      <c r="U653" s="123"/>
    </row>
    <row r="654">
      <c r="A654" s="27">
        <v>123.0</v>
      </c>
      <c r="B654" s="27" t="s">
        <v>54</v>
      </c>
      <c r="C654" s="27" t="s">
        <v>28</v>
      </c>
      <c r="D654" s="27" t="s">
        <v>28</v>
      </c>
      <c r="E654" s="27" t="s">
        <v>28</v>
      </c>
      <c r="F654" s="27">
        <v>48.0</v>
      </c>
      <c r="G654" s="27" t="s">
        <v>53</v>
      </c>
      <c r="H654" s="27"/>
      <c r="I654" s="27" t="s">
        <v>30</v>
      </c>
      <c r="J654" s="27">
        <v>64.0</v>
      </c>
      <c r="K654" s="27" t="s">
        <v>31</v>
      </c>
      <c r="L654" s="44">
        <v>3.138865E7</v>
      </c>
      <c r="M654" s="44">
        <v>3.082367E7</v>
      </c>
      <c r="N654" s="61">
        <v>1346536.0</v>
      </c>
      <c r="O654" s="61">
        <v>3941.0</v>
      </c>
      <c r="P654" s="44">
        <v>2.192655E7</v>
      </c>
      <c r="Q654" s="31"/>
      <c r="R654" s="51">
        <v>4.4222489E7</v>
      </c>
      <c r="S654" s="51">
        <v>61111.6</v>
      </c>
      <c r="T654" s="58">
        <v>7.9383</v>
      </c>
      <c r="U654" s="123"/>
    </row>
    <row r="655">
      <c r="A655" s="27">
        <v>124.0</v>
      </c>
      <c r="B655" s="27" t="s">
        <v>54</v>
      </c>
      <c r="C655" s="27" t="s">
        <v>28</v>
      </c>
      <c r="D655" s="27" t="s">
        <v>28</v>
      </c>
      <c r="E655" s="27" t="s">
        <v>28</v>
      </c>
      <c r="F655" s="27">
        <v>48.0</v>
      </c>
      <c r="G655" s="27" t="s">
        <v>53</v>
      </c>
      <c r="H655" s="27"/>
      <c r="I655" s="27" t="s">
        <v>30</v>
      </c>
      <c r="J655" s="27">
        <v>64.0</v>
      </c>
      <c r="K655" s="27" t="s">
        <v>32</v>
      </c>
      <c r="L655" s="62" t="s">
        <v>55</v>
      </c>
      <c r="M655" s="62" t="s">
        <v>55</v>
      </c>
      <c r="N655" s="64"/>
      <c r="O655" s="64"/>
      <c r="P655" s="62"/>
      <c r="Q655" s="31"/>
      <c r="R655" s="51"/>
      <c r="S655" s="51" t="s">
        <v>56</v>
      </c>
      <c r="T655" s="58"/>
      <c r="U655" s="123"/>
    </row>
    <row r="656">
      <c r="A656" s="27">
        <v>125.0</v>
      </c>
      <c r="B656" s="27" t="s">
        <v>54</v>
      </c>
      <c r="C656" s="27" t="s">
        <v>28</v>
      </c>
      <c r="D656" s="27" t="s">
        <v>28</v>
      </c>
      <c r="E656" s="27" t="s">
        <v>28</v>
      </c>
      <c r="F656" s="27">
        <v>48.0</v>
      </c>
      <c r="G656" s="27" t="s">
        <v>53</v>
      </c>
      <c r="H656" s="27"/>
      <c r="I656" s="27" t="s">
        <v>30</v>
      </c>
      <c r="J656" s="27">
        <v>64.0</v>
      </c>
      <c r="K656" s="27" t="s">
        <v>33</v>
      </c>
      <c r="L656" s="44">
        <v>3.404198E7</v>
      </c>
      <c r="M656" s="44">
        <v>3.354396E7</v>
      </c>
      <c r="N656" s="61">
        <v>1100984.0</v>
      </c>
      <c r="O656" s="61">
        <v>1242.0</v>
      </c>
      <c r="P656" s="44">
        <v>2299150.0</v>
      </c>
      <c r="Q656" s="31"/>
      <c r="R656" s="51">
        <v>8.0924382E7</v>
      </c>
      <c r="S656" s="51">
        <v>88727.613</v>
      </c>
      <c r="T656" s="58">
        <v>9.75717</v>
      </c>
      <c r="U656" s="123"/>
    </row>
    <row r="657">
      <c r="A657" s="27">
        <v>126.0</v>
      </c>
      <c r="B657" s="27" t="s">
        <v>54</v>
      </c>
      <c r="C657" s="27" t="s">
        <v>28</v>
      </c>
      <c r="D657" s="27" t="s">
        <v>28</v>
      </c>
      <c r="E657" s="27" t="s">
        <v>28</v>
      </c>
      <c r="F657" s="27">
        <v>48.0</v>
      </c>
      <c r="G657" s="27" t="s">
        <v>53</v>
      </c>
      <c r="H657" s="27"/>
      <c r="I657" s="27" t="s">
        <v>30</v>
      </c>
      <c r="J657" s="27">
        <v>64.0</v>
      </c>
      <c r="K657" s="27" t="s">
        <v>34</v>
      </c>
      <c r="L657" s="44">
        <v>7147570.0</v>
      </c>
      <c r="M657" s="44">
        <v>7196530.0</v>
      </c>
      <c r="N657" s="61">
        <v>74005.0</v>
      </c>
      <c r="O657" s="61">
        <v>227.0</v>
      </c>
      <c r="P657" s="44">
        <v>130856.77999999998</v>
      </c>
      <c r="Q657" s="31"/>
      <c r="R657" s="51">
        <v>1.39565357E8</v>
      </c>
      <c r="S657" s="51">
        <v>128346.889</v>
      </c>
      <c r="T657" s="58">
        <v>7.2742</v>
      </c>
      <c r="U657" s="123"/>
    </row>
    <row r="658">
      <c r="A658" s="27">
        <v>127.0</v>
      </c>
      <c r="B658" s="27" t="s">
        <v>54</v>
      </c>
      <c r="C658" s="27" t="s">
        <v>28</v>
      </c>
      <c r="D658" s="27" t="s">
        <v>28</v>
      </c>
      <c r="E658" s="27" t="s">
        <v>28</v>
      </c>
      <c r="F658" s="27">
        <v>48.0</v>
      </c>
      <c r="G658" s="27" t="s">
        <v>53</v>
      </c>
      <c r="H658" s="27"/>
      <c r="I658" s="27" t="s">
        <v>30</v>
      </c>
      <c r="J658" s="27">
        <v>64.0</v>
      </c>
      <c r="K658" s="27" t="s">
        <v>35</v>
      </c>
      <c r="L658" s="62" t="s">
        <v>55</v>
      </c>
      <c r="M658" s="62" t="s">
        <v>55</v>
      </c>
      <c r="N658" s="64"/>
      <c r="O658" s="64"/>
      <c r="P658" s="62"/>
      <c r="Q658" s="31"/>
      <c r="R658" s="51"/>
      <c r="S658" s="51" t="s">
        <v>30</v>
      </c>
      <c r="T658" s="58"/>
      <c r="U658" s="123"/>
    </row>
    <row r="659">
      <c r="A659" s="27">
        <v>128.0</v>
      </c>
      <c r="B659" s="27" t="s">
        <v>54</v>
      </c>
      <c r="C659" s="27" t="s">
        <v>28</v>
      </c>
      <c r="D659" s="27" t="s">
        <v>28</v>
      </c>
      <c r="E659" s="27" t="s">
        <v>28</v>
      </c>
      <c r="F659" s="27">
        <v>48.0</v>
      </c>
      <c r="G659" s="27" t="s">
        <v>53</v>
      </c>
      <c r="H659" s="27"/>
      <c r="I659" s="27" t="s">
        <v>30</v>
      </c>
      <c r="J659" s="27">
        <v>64.0</v>
      </c>
      <c r="K659" s="27" t="s">
        <v>36</v>
      </c>
      <c r="L659" s="44">
        <v>3.109437E7</v>
      </c>
      <c r="M659" s="44">
        <v>3.063198E7</v>
      </c>
      <c r="N659" s="61">
        <v>834063.0</v>
      </c>
      <c r="O659" s="61">
        <v>1973.0</v>
      </c>
      <c r="P659" s="44">
        <v>3928290.0</v>
      </c>
      <c r="Q659" s="31"/>
      <c r="R659" s="51">
        <v>8.1197806E7</v>
      </c>
      <c r="S659" s="51">
        <v>74472.698</v>
      </c>
      <c r="T659" s="58">
        <v>8.29038</v>
      </c>
      <c r="U659" s="123"/>
    </row>
    <row r="660">
      <c r="A660" s="27">
        <v>129.0</v>
      </c>
      <c r="B660" s="27" t="s">
        <v>54</v>
      </c>
      <c r="C660" s="27" t="s">
        <v>28</v>
      </c>
      <c r="D660" s="27" t="s">
        <v>28</v>
      </c>
      <c r="E660" s="27" t="s">
        <v>28</v>
      </c>
      <c r="F660" s="27">
        <v>48.0</v>
      </c>
      <c r="G660" s="27" t="s">
        <v>53</v>
      </c>
      <c r="H660" s="27"/>
      <c r="I660" s="27" t="s">
        <v>30</v>
      </c>
      <c r="J660" s="27">
        <v>64.0</v>
      </c>
      <c r="K660" s="27" t="s">
        <v>37</v>
      </c>
      <c r="L660" s="44">
        <v>1.80907E7</v>
      </c>
      <c r="M660" s="44">
        <v>1.776032E7</v>
      </c>
      <c r="N660" s="61">
        <v>567756.0</v>
      </c>
      <c r="O660" s="61">
        <v>1243.0</v>
      </c>
      <c r="P660" s="44">
        <v>2788410.0</v>
      </c>
      <c r="Q660" s="31"/>
      <c r="R660" s="51">
        <v>9.1314106E7</v>
      </c>
      <c r="S660" s="51">
        <v>92948.731</v>
      </c>
      <c r="T660" s="58">
        <v>9.94962</v>
      </c>
      <c r="U660" s="123"/>
    </row>
    <row r="661">
      <c r="A661" s="27">
        <v>130.0</v>
      </c>
      <c r="B661" s="27" t="s">
        <v>54</v>
      </c>
      <c r="C661" s="27" t="s">
        <v>28</v>
      </c>
      <c r="D661" s="27" t="s">
        <v>28</v>
      </c>
      <c r="E661" s="27" t="s">
        <v>28</v>
      </c>
      <c r="F661" s="27">
        <v>48.0</v>
      </c>
      <c r="G661" s="27" t="s">
        <v>53</v>
      </c>
      <c r="H661" s="27"/>
      <c r="I661" s="27" t="s">
        <v>30</v>
      </c>
      <c r="J661" s="27">
        <v>64.0</v>
      </c>
      <c r="K661" s="27" t="s">
        <v>38</v>
      </c>
      <c r="L661" s="44">
        <v>3.432845E7</v>
      </c>
      <c r="M661" s="44">
        <v>3.38243E7</v>
      </c>
      <c r="N661" s="61">
        <v>1192474.0</v>
      </c>
      <c r="O661" s="61">
        <v>1277.0</v>
      </c>
      <c r="P661" s="44">
        <v>2491990.0</v>
      </c>
      <c r="Q661" s="31"/>
      <c r="R661" s="51">
        <v>6.4640808E7</v>
      </c>
      <c r="S661" s="51">
        <v>75212.711</v>
      </c>
      <c r="T661" s="58">
        <v>12.17671</v>
      </c>
      <c r="U661" s="123"/>
    </row>
    <row r="662">
      <c r="A662" s="27">
        <v>131.0</v>
      </c>
      <c r="B662" s="27" t="s">
        <v>54</v>
      </c>
      <c r="C662" s="27" t="s">
        <v>28</v>
      </c>
      <c r="D662" s="27" t="s">
        <v>28</v>
      </c>
      <c r="E662" s="27" t="s">
        <v>28</v>
      </c>
      <c r="F662" s="27">
        <v>48.0</v>
      </c>
      <c r="G662" s="27" t="s">
        <v>53</v>
      </c>
      <c r="H662" s="27"/>
      <c r="I662" s="27" t="s">
        <v>30</v>
      </c>
      <c r="J662" s="27">
        <v>64.0</v>
      </c>
      <c r="K662" s="27" t="s">
        <v>39</v>
      </c>
      <c r="L662" s="44">
        <v>3.73238E7</v>
      </c>
      <c r="M662" s="44">
        <v>3.672885E7</v>
      </c>
      <c r="N662" s="61">
        <v>1405297.0</v>
      </c>
      <c r="O662" s="61">
        <v>1395.0</v>
      </c>
      <c r="P662" s="44">
        <v>5385640.0</v>
      </c>
      <c r="Q662" s="31"/>
      <c r="R662" s="51">
        <v>9.2831126E7</v>
      </c>
      <c r="S662" s="51">
        <v>114257.554</v>
      </c>
      <c r="T662" s="58">
        <v>11.37413</v>
      </c>
      <c r="U662" s="123"/>
    </row>
    <row r="663">
      <c r="A663" s="27">
        <v>132.0</v>
      </c>
      <c r="B663" s="27" t="s">
        <v>54</v>
      </c>
      <c r="C663" s="27" t="s">
        <v>28</v>
      </c>
      <c r="D663" s="27" t="s">
        <v>28</v>
      </c>
      <c r="E663" s="27" t="s">
        <v>28</v>
      </c>
      <c r="F663" s="27">
        <v>48.0</v>
      </c>
      <c r="G663" s="27" t="s">
        <v>53</v>
      </c>
      <c r="H663" s="27"/>
      <c r="I663" s="27" t="s">
        <v>30</v>
      </c>
      <c r="J663" s="27">
        <v>64.0</v>
      </c>
      <c r="K663" s="27" t="s">
        <v>40</v>
      </c>
      <c r="L663" s="44">
        <v>3.484646E7</v>
      </c>
      <c r="M663" s="44">
        <v>3.414836E7</v>
      </c>
      <c r="N663" s="61">
        <v>992787.0</v>
      </c>
      <c r="O663" s="61">
        <v>1242.0</v>
      </c>
      <c r="P663" s="44">
        <v>3946330.0</v>
      </c>
      <c r="Q663" s="31"/>
      <c r="R663" s="51">
        <v>6.184263E7</v>
      </c>
      <c r="S663" s="51">
        <v>127800.792</v>
      </c>
      <c r="T663" s="58">
        <v>13.57334</v>
      </c>
      <c r="U663" s="123"/>
    </row>
    <row r="664">
      <c r="A664" s="27">
        <v>133.0</v>
      </c>
      <c r="B664" s="27" t="s">
        <v>54</v>
      </c>
      <c r="C664" s="27" t="s">
        <v>28</v>
      </c>
      <c r="D664" s="27" t="s">
        <v>28</v>
      </c>
      <c r="E664" s="27" t="s">
        <v>28</v>
      </c>
      <c r="F664" s="27">
        <v>48.0</v>
      </c>
      <c r="G664" s="27" t="s">
        <v>53</v>
      </c>
      <c r="H664" s="27"/>
      <c r="I664" s="27" t="s">
        <v>30</v>
      </c>
      <c r="J664" s="27">
        <v>64.0</v>
      </c>
      <c r="K664" s="27" t="s">
        <v>41</v>
      </c>
      <c r="L664" s="44">
        <v>9550930.0</v>
      </c>
      <c r="M664" s="44">
        <v>9242350.0</v>
      </c>
      <c r="N664" s="61">
        <v>331436.0</v>
      </c>
      <c r="O664" s="61">
        <v>454.0</v>
      </c>
      <c r="P664" s="44">
        <v>682151.01</v>
      </c>
      <c r="Q664" s="31"/>
      <c r="R664" s="51">
        <v>7976480.0</v>
      </c>
      <c r="S664" s="51">
        <v>11239.427</v>
      </c>
      <c r="T664" s="58">
        <v>11.81493</v>
      </c>
      <c r="U664" s="123"/>
    </row>
    <row r="665">
      <c r="A665" s="27">
        <v>134.0</v>
      </c>
      <c r="B665" s="27" t="s">
        <v>54</v>
      </c>
      <c r="C665" s="27" t="s">
        <v>28</v>
      </c>
      <c r="D665" s="27" t="s">
        <v>28</v>
      </c>
      <c r="E665" s="27" t="s">
        <v>28</v>
      </c>
      <c r="F665" s="27">
        <v>48.0</v>
      </c>
      <c r="G665" s="27" t="s">
        <v>53</v>
      </c>
      <c r="H665" s="27"/>
      <c r="I665" s="27" t="s">
        <v>30</v>
      </c>
      <c r="J665" s="27">
        <v>64.0</v>
      </c>
      <c r="K665" s="27" t="s">
        <v>42</v>
      </c>
      <c r="L665" s="44">
        <v>1.791814E7</v>
      </c>
      <c r="M665" s="44">
        <v>1.796071E7</v>
      </c>
      <c r="N665" s="61">
        <v>272641.0</v>
      </c>
      <c r="O665" s="61">
        <v>1440.0</v>
      </c>
      <c r="P665" s="44">
        <v>1435400.0</v>
      </c>
      <c r="Q665" s="31"/>
      <c r="R665" s="51">
        <v>8.9790491E7</v>
      </c>
      <c r="S665" s="51">
        <v>96698.519</v>
      </c>
      <c r="T665" s="58">
        <v>9.4874</v>
      </c>
      <c r="U665" s="123"/>
    </row>
    <row r="666">
      <c r="A666" s="27">
        <v>135.0</v>
      </c>
      <c r="B666" s="27" t="s">
        <v>54</v>
      </c>
      <c r="C666" s="27" t="s">
        <v>28</v>
      </c>
      <c r="D666" s="27" t="s">
        <v>28</v>
      </c>
      <c r="E666" s="27" t="s">
        <v>28</v>
      </c>
      <c r="F666" s="27">
        <v>48.0</v>
      </c>
      <c r="G666" s="27" t="s">
        <v>53</v>
      </c>
      <c r="H666" s="27"/>
      <c r="I666" s="27" t="s">
        <v>30</v>
      </c>
      <c r="J666" s="27">
        <v>64.0</v>
      </c>
      <c r="K666" s="27" t="s">
        <v>44</v>
      </c>
      <c r="L666" s="44">
        <v>1.183853E7</v>
      </c>
      <c r="M666" s="44">
        <v>1.193377E7</v>
      </c>
      <c r="N666" s="61">
        <v>156635.0</v>
      </c>
      <c r="O666" s="61">
        <v>1058.0</v>
      </c>
      <c r="P666" s="44">
        <v>828769.4800000001</v>
      </c>
      <c r="Q666" s="31"/>
      <c r="R666" s="51">
        <v>8.0813164E7</v>
      </c>
      <c r="S666" s="51">
        <v>91645.802</v>
      </c>
      <c r="T666" s="58">
        <v>9.9484</v>
      </c>
      <c r="U666" s="123"/>
    </row>
    <row r="667">
      <c r="A667" s="27">
        <v>136.0</v>
      </c>
      <c r="B667" s="27" t="s">
        <v>54</v>
      </c>
      <c r="C667" s="27" t="s">
        <v>28</v>
      </c>
      <c r="D667" s="27" t="s">
        <v>28</v>
      </c>
      <c r="E667" s="27" t="s">
        <v>28</v>
      </c>
      <c r="F667" s="27">
        <v>48.0</v>
      </c>
      <c r="G667" s="27" t="s">
        <v>53</v>
      </c>
      <c r="H667" s="27"/>
      <c r="I667" s="27" t="s">
        <v>30</v>
      </c>
      <c r="J667" s="27">
        <v>64.0</v>
      </c>
      <c r="K667" s="27" t="s">
        <v>45</v>
      </c>
      <c r="L667" s="44">
        <v>3.139963E7</v>
      </c>
      <c r="M667" s="44">
        <v>3.169552E7</v>
      </c>
      <c r="N667" s="61">
        <v>187034.0</v>
      </c>
      <c r="O667" s="61">
        <v>988.0</v>
      </c>
      <c r="P667" s="44">
        <v>2285840.0</v>
      </c>
      <c r="Q667" s="31"/>
      <c r="R667" s="51">
        <v>8.7377225E7</v>
      </c>
      <c r="S667" s="51">
        <v>97876.949</v>
      </c>
      <c r="T667" s="58">
        <v>8.61623</v>
      </c>
      <c r="U667" s="123"/>
    </row>
    <row r="668">
      <c r="A668" s="27">
        <v>137.0</v>
      </c>
      <c r="B668" s="27" t="s">
        <v>54</v>
      </c>
      <c r="C668" s="27" t="s">
        <v>28</v>
      </c>
      <c r="D668" s="27" t="s">
        <v>28</v>
      </c>
      <c r="E668" s="27" t="s">
        <v>28</v>
      </c>
      <c r="F668" s="27">
        <v>48.0</v>
      </c>
      <c r="G668" s="27" t="s">
        <v>53</v>
      </c>
      <c r="H668" s="27"/>
      <c r="I668" s="27" t="s">
        <v>30</v>
      </c>
      <c r="J668" s="27">
        <v>64.0</v>
      </c>
      <c r="K668" s="27" t="s">
        <v>46</v>
      </c>
      <c r="L668" s="44">
        <v>2042010.0</v>
      </c>
      <c r="M668" s="44">
        <v>1997160.0</v>
      </c>
      <c r="N668" s="61">
        <v>68988.0</v>
      </c>
      <c r="O668" s="61">
        <v>185.0</v>
      </c>
      <c r="P668" s="44">
        <v>429328.17</v>
      </c>
      <c r="Q668" s="31"/>
      <c r="R668" s="51">
        <v>2.7259984E7</v>
      </c>
      <c r="S668" s="51">
        <v>30717.662</v>
      </c>
      <c r="T668" s="58">
        <v>11.50874</v>
      </c>
      <c r="U668" s="123"/>
    </row>
    <row r="669">
      <c r="A669" s="27">
        <v>138.0</v>
      </c>
      <c r="B669" s="27" t="s">
        <v>54</v>
      </c>
      <c r="C669" s="27" t="s">
        <v>28</v>
      </c>
      <c r="D669" s="27" t="s">
        <v>28</v>
      </c>
      <c r="E669" s="27" t="s">
        <v>28</v>
      </c>
      <c r="F669" s="27">
        <v>48.0</v>
      </c>
      <c r="G669" s="27" t="s">
        <v>53</v>
      </c>
      <c r="H669" s="27"/>
      <c r="I669" s="27" t="s">
        <v>30</v>
      </c>
      <c r="J669" s="27">
        <v>64.0</v>
      </c>
      <c r="K669" s="27" t="s">
        <v>49</v>
      </c>
      <c r="L669" s="44">
        <v>1.183958E7</v>
      </c>
      <c r="M669" s="44">
        <v>1.185745E7</v>
      </c>
      <c r="N669" s="61">
        <v>2187.0</v>
      </c>
      <c r="O669" s="61">
        <v>1019.0</v>
      </c>
      <c r="P669" s="44">
        <v>3166950.0</v>
      </c>
      <c r="Q669" s="31"/>
      <c r="R669" s="51">
        <v>7.8662664E7</v>
      </c>
      <c r="S669" s="51">
        <v>86132.056</v>
      </c>
      <c r="T669" s="58">
        <v>9.4079</v>
      </c>
      <c r="U669" s="123"/>
    </row>
    <row r="670">
      <c r="A670" s="27">
        <v>139.0</v>
      </c>
      <c r="B670" s="27" t="s">
        <v>54</v>
      </c>
      <c r="C670" s="27" t="s">
        <v>28</v>
      </c>
      <c r="D670" s="27" t="s">
        <v>28</v>
      </c>
      <c r="E670" s="27" t="s">
        <v>28</v>
      </c>
      <c r="F670" s="27">
        <v>48.0</v>
      </c>
      <c r="G670" s="27" t="s">
        <v>53</v>
      </c>
      <c r="H670" s="27"/>
      <c r="I670" s="27" t="s">
        <v>30</v>
      </c>
      <c r="J670" s="27">
        <v>64.0</v>
      </c>
      <c r="K670" s="27" t="s">
        <v>52</v>
      </c>
      <c r="L670" s="44">
        <v>1017540.0</v>
      </c>
      <c r="M670" s="44">
        <v>971925.25</v>
      </c>
      <c r="N670" s="61">
        <v>9848.0</v>
      </c>
      <c r="O670" s="61">
        <v>31.0</v>
      </c>
      <c r="P670" s="44">
        <v>109741.47</v>
      </c>
      <c r="Q670" s="31"/>
      <c r="R670" s="51">
        <v>3.0364242E7</v>
      </c>
      <c r="S670" s="51">
        <v>31124.851</v>
      </c>
      <c r="T670" s="58">
        <v>7.81292</v>
      </c>
      <c r="U670" s="123"/>
    </row>
    <row r="671">
      <c r="A671" s="27">
        <v>140.0</v>
      </c>
      <c r="B671" s="27" t="s">
        <v>54</v>
      </c>
      <c r="C671" s="27" t="s">
        <v>28</v>
      </c>
      <c r="D671" s="27" t="s">
        <v>28</v>
      </c>
      <c r="E671" s="27" t="s">
        <v>28</v>
      </c>
      <c r="F671" s="27">
        <v>48.0</v>
      </c>
      <c r="G671" s="27" t="s">
        <v>53</v>
      </c>
      <c r="H671" s="27"/>
      <c r="I671" s="27" t="s">
        <v>30</v>
      </c>
      <c r="J671" s="27">
        <v>128.0</v>
      </c>
      <c r="K671" s="27" t="s">
        <v>31</v>
      </c>
      <c r="L671" s="44">
        <v>6.283031E7</v>
      </c>
      <c r="M671" s="44">
        <v>6.183583E7</v>
      </c>
      <c r="N671" s="61">
        <v>2662658.0</v>
      </c>
      <c r="O671" s="61">
        <v>7875.0</v>
      </c>
      <c r="P671" s="44">
        <v>4.388754E7</v>
      </c>
      <c r="Q671" s="31"/>
      <c r="R671" s="51">
        <v>8.7165378E7</v>
      </c>
      <c r="S671" s="51">
        <v>166451.387</v>
      </c>
      <c r="T671" s="58">
        <v>8.07435</v>
      </c>
      <c r="U671" s="123"/>
    </row>
    <row r="672">
      <c r="A672" s="27">
        <v>141.0</v>
      </c>
      <c r="B672" s="27" t="s">
        <v>54</v>
      </c>
      <c r="C672" s="27" t="s">
        <v>28</v>
      </c>
      <c r="D672" s="27" t="s">
        <v>28</v>
      </c>
      <c r="E672" s="27" t="s">
        <v>28</v>
      </c>
      <c r="F672" s="27">
        <v>48.0</v>
      </c>
      <c r="G672" s="27" t="s">
        <v>53</v>
      </c>
      <c r="H672" s="27"/>
      <c r="I672" s="27" t="s">
        <v>30</v>
      </c>
      <c r="J672" s="27">
        <v>128.0</v>
      </c>
      <c r="K672" s="27" t="s">
        <v>32</v>
      </c>
      <c r="L672" s="62" t="s">
        <v>55</v>
      </c>
      <c r="M672" s="62" t="s">
        <v>55</v>
      </c>
      <c r="N672" s="64"/>
      <c r="O672" s="64"/>
      <c r="P672" s="62"/>
      <c r="Q672" s="31"/>
      <c r="R672" s="51"/>
      <c r="S672" s="51" t="s">
        <v>56</v>
      </c>
      <c r="T672" s="58"/>
      <c r="U672" s="123"/>
    </row>
    <row r="673">
      <c r="A673" s="27">
        <v>142.0</v>
      </c>
      <c r="B673" s="27" t="s">
        <v>54</v>
      </c>
      <c r="C673" s="27" t="s">
        <v>28</v>
      </c>
      <c r="D673" s="27" t="s">
        <v>28</v>
      </c>
      <c r="E673" s="27" t="s">
        <v>28</v>
      </c>
      <c r="F673" s="27">
        <v>48.0</v>
      </c>
      <c r="G673" s="27" t="s">
        <v>53</v>
      </c>
      <c r="H673" s="27"/>
      <c r="I673" s="27" t="s">
        <v>30</v>
      </c>
      <c r="J673" s="27">
        <v>128.0</v>
      </c>
      <c r="K673" s="27" t="s">
        <v>33</v>
      </c>
      <c r="L673" s="44">
        <v>6.800424E7</v>
      </c>
      <c r="M673" s="44">
        <v>6.709959E7</v>
      </c>
      <c r="N673" s="61">
        <v>2217382.0</v>
      </c>
      <c r="O673" s="61">
        <v>2480.0</v>
      </c>
      <c r="P673" s="44">
        <v>4402240.0</v>
      </c>
      <c r="Q673" s="31"/>
      <c r="R673" s="51">
        <v>1.74886833E8</v>
      </c>
      <c r="S673" s="51">
        <v>187898.285</v>
      </c>
      <c r="T673" s="58">
        <v>9.65738</v>
      </c>
      <c r="U673" s="123"/>
    </row>
    <row r="674">
      <c r="A674" s="27">
        <v>143.0</v>
      </c>
      <c r="B674" s="27" t="s">
        <v>54</v>
      </c>
      <c r="C674" s="27" t="s">
        <v>28</v>
      </c>
      <c r="D674" s="27" t="s">
        <v>28</v>
      </c>
      <c r="E674" s="27" t="s">
        <v>28</v>
      </c>
      <c r="F674" s="27">
        <v>48.0</v>
      </c>
      <c r="G674" s="27" t="s">
        <v>53</v>
      </c>
      <c r="H674" s="27"/>
      <c r="I674" s="27" t="s">
        <v>30</v>
      </c>
      <c r="J674" s="27">
        <v>128.0</v>
      </c>
      <c r="K674" s="27" t="s">
        <v>34</v>
      </c>
      <c r="L674" s="44">
        <v>1.423203E7</v>
      </c>
      <c r="M674" s="44">
        <v>1.439796E7</v>
      </c>
      <c r="N674" s="61">
        <v>152433.0</v>
      </c>
      <c r="O674" s="61">
        <v>452.0</v>
      </c>
      <c r="P674" s="44">
        <v>267400.63</v>
      </c>
      <c r="Q674" s="31"/>
      <c r="R674" s="51">
        <v>2.48416567E8</v>
      </c>
      <c r="S674" s="51">
        <v>267574.904</v>
      </c>
      <c r="T674" s="58">
        <v>7.47791</v>
      </c>
      <c r="U674" s="123"/>
    </row>
    <row r="675">
      <c r="A675" s="27">
        <v>144.0</v>
      </c>
      <c r="B675" s="27" t="s">
        <v>54</v>
      </c>
      <c r="C675" s="27" t="s">
        <v>28</v>
      </c>
      <c r="D675" s="27" t="s">
        <v>28</v>
      </c>
      <c r="E675" s="27" t="s">
        <v>28</v>
      </c>
      <c r="F675" s="27">
        <v>48.0</v>
      </c>
      <c r="G675" s="27" t="s">
        <v>53</v>
      </c>
      <c r="H675" s="27"/>
      <c r="I675" s="27" t="s">
        <v>30</v>
      </c>
      <c r="J675" s="27">
        <v>128.0</v>
      </c>
      <c r="K675" s="27" t="s">
        <v>36</v>
      </c>
      <c r="L675" s="44">
        <v>6.249591E7</v>
      </c>
      <c r="M675" s="44">
        <v>6.151551E7</v>
      </c>
      <c r="N675" s="61">
        <v>1470640.0</v>
      </c>
      <c r="O675" s="61">
        <v>3939.0</v>
      </c>
      <c r="P675" s="44">
        <v>9552440.0</v>
      </c>
      <c r="Q675" s="31"/>
      <c r="R675" s="51">
        <v>1.56317625E8</v>
      </c>
      <c r="S675" s="51">
        <v>155761.156</v>
      </c>
      <c r="T675" s="58">
        <v>9.02208</v>
      </c>
      <c r="U675" s="123"/>
    </row>
    <row r="676">
      <c r="A676" s="27">
        <v>145.0</v>
      </c>
      <c r="B676" s="27" t="s">
        <v>54</v>
      </c>
      <c r="C676" s="27" t="s">
        <v>28</v>
      </c>
      <c r="D676" s="27" t="s">
        <v>28</v>
      </c>
      <c r="E676" s="27" t="s">
        <v>28</v>
      </c>
      <c r="F676" s="27">
        <v>48.0</v>
      </c>
      <c r="G676" s="27" t="s">
        <v>53</v>
      </c>
      <c r="H676" s="27"/>
      <c r="I676" s="27" t="s">
        <v>30</v>
      </c>
      <c r="J676" s="27">
        <v>128.0</v>
      </c>
      <c r="K676" s="27" t="s">
        <v>37</v>
      </c>
      <c r="L676" s="44">
        <v>3.631952E7</v>
      </c>
      <c r="M676" s="44">
        <v>3.567705E7</v>
      </c>
      <c r="N676" s="61">
        <v>1180782.0</v>
      </c>
      <c r="O676" s="61">
        <v>2480.0</v>
      </c>
      <c r="P676" s="44">
        <v>5508740.0</v>
      </c>
      <c r="Q676" s="31"/>
      <c r="R676" s="51">
        <v>1.72246904E8</v>
      </c>
      <c r="S676" s="51">
        <v>214235.29</v>
      </c>
      <c r="T676" s="58">
        <v>9.70377</v>
      </c>
      <c r="U676" s="123"/>
    </row>
    <row r="677">
      <c r="A677" s="27">
        <v>146.0</v>
      </c>
      <c r="B677" s="27" t="s">
        <v>54</v>
      </c>
      <c r="C677" s="27" t="s">
        <v>28</v>
      </c>
      <c r="D677" s="27" t="s">
        <v>28</v>
      </c>
      <c r="E677" s="27" t="s">
        <v>28</v>
      </c>
      <c r="F677" s="27">
        <v>48.0</v>
      </c>
      <c r="G677" s="27" t="s">
        <v>53</v>
      </c>
      <c r="H677" s="27"/>
      <c r="I677" s="27" t="s">
        <v>30</v>
      </c>
      <c r="J677" s="27">
        <v>128.0</v>
      </c>
      <c r="K677" s="27" t="s">
        <v>38</v>
      </c>
      <c r="L677" s="44">
        <v>6.858397E7</v>
      </c>
      <c r="M677" s="44">
        <v>6.768213E7</v>
      </c>
      <c r="N677" s="61">
        <v>2374179.0</v>
      </c>
      <c r="O677" s="61">
        <v>2547.0</v>
      </c>
      <c r="P677" s="44">
        <v>5145500.0</v>
      </c>
      <c r="Q677" s="31"/>
      <c r="R677" s="51">
        <v>1.95075012E8</v>
      </c>
      <c r="S677" s="51">
        <v>232860.601</v>
      </c>
      <c r="T677" s="58">
        <v>10.50441</v>
      </c>
      <c r="U677" s="123"/>
    </row>
    <row r="678">
      <c r="A678" s="27">
        <v>147.0</v>
      </c>
      <c r="B678" s="27" t="s">
        <v>54</v>
      </c>
      <c r="C678" s="27" t="s">
        <v>28</v>
      </c>
      <c r="D678" s="27" t="s">
        <v>28</v>
      </c>
      <c r="E678" s="27" t="s">
        <v>28</v>
      </c>
      <c r="F678" s="27">
        <v>48.0</v>
      </c>
      <c r="G678" s="27" t="s">
        <v>53</v>
      </c>
      <c r="H678" s="27"/>
      <c r="I678" s="27" t="s">
        <v>30</v>
      </c>
      <c r="J678" s="27">
        <v>128.0</v>
      </c>
      <c r="K678" s="27" t="s">
        <v>39</v>
      </c>
      <c r="L678" s="44">
        <v>6.508813E7</v>
      </c>
      <c r="M678" s="44">
        <v>6.416391E7</v>
      </c>
      <c r="N678" s="61">
        <v>2284191.0</v>
      </c>
      <c r="O678" s="61">
        <v>2302.0</v>
      </c>
      <c r="P678" s="44">
        <v>5923840.0</v>
      </c>
      <c r="Q678" s="31"/>
      <c r="R678" s="51">
        <v>3.23491295E8</v>
      </c>
      <c r="S678" s="51">
        <v>341184.26</v>
      </c>
      <c r="T678" s="58">
        <v>13.12893</v>
      </c>
      <c r="U678" s="123"/>
    </row>
    <row r="679">
      <c r="A679" s="27">
        <v>148.0</v>
      </c>
      <c r="B679" s="27" t="s">
        <v>54</v>
      </c>
      <c r="C679" s="27" t="s">
        <v>28</v>
      </c>
      <c r="D679" s="27" t="s">
        <v>28</v>
      </c>
      <c r="E679" s="27" t="s">
        <v>28</v>
      </c>
      <c r="F679" s="27">
        <v>48.0</v>
      </c>
      <c r="G679" s="27" t="s">
        <v>53</v>
      </c>
      <c r="H679" s="27"/>
      <c r="I679" s="27" t="s">
        <v>30</v>
      </c>
      <c r="J679" s="27">
        <v>128.0</v>
      </c>
      <c r="K679" s="27" t="s">
        <v>40</v>
      </c>
      <c r="L679" s="44">
        <v>6.828439E7</v>
      </c>
      <c r="M679" s="44">
        <v>6.734319E7</v>
      </c>
      <c r="N679" s="61">
        <v>2051482.0</v>
      </c>
      <c r="O679" s="61">
        <v>2420.0</v>
      </c>
      <c r="P679" s="44">
        <v>3913700.0</v>
      </c>
      <c r="Q679" s="31"/>
      <c r="R679" s="51">
        <v>2.10670586E8</v>
      </c>
      <c r="S679" s="51">
        <v>222383.927</v>
      </c>
      <c r="T679" s="58">
        <v>10.08358</v>
      </c>
      <c r="U679" s="123"/>
    </row>
    <row r="680">
      <c r="A680" s="27">
        <v>149.0</v>
      </c>
      <c r="B680" s="27" t="s">
        <v>54</v>
      </c>
      <c r="C680" s="27" t="s">
        <v>28</v>
      </c>
      <c r="D680" s="27" t="s">
        <v>28</v>
      </c>
      <c r="E680" s="27" t="s">
        <v>28</v>
      </c>
      <c r="F680" s="27">
        <v>48.0</v>
      </c>
      <c r="G680" s="27" t="s">
        <v>53</v>
      </c>
      <c r="H680" s="27"/>
      <c r="I680" s="27" t="s">
        <v>30</v>
      </c>
      <c r="J680" s="27">
        <v>128.0</v>
      </c>
      <c r="K680" s="27" t="s">
        <v>41</v>
      </c>
      <c r="L680" s="44">
        <v>1.913964E7</v>
      </c>
      <c r="M680" s="44">
        <v>1.87032E7</v>
      </c>
      <c r="N680" s="61">
        <v>671458.0</v>
      </c>
      <c r="O680" s="61">
        <v>899.0</v>
      </c>
      <c r="P680" s="44">
        <v>1223800.0</v>
      </c>
      <c r="Q680" s="31"/>
      <c r="R680" s="51">
        <v>1.5969053E7</v>
      </c>
      <c r="S680" s="51">
        <v>22069.234</v>
      </c>
      <c r="T680" s="58">
        <v>11.36173</v>
      </c>
      <c r="U680" s="123"/>
    </row>
    <row r="681">
      <c r="A681" s="27">
        <v>150.0</v>
      </c>
      <c r="B681" s="27" t="s">
        <v>54</v>
      </c>
      <c r="C681" s="27" t="s">
        <v>28</v>
      </c>
      <c r="D681" s="27" t="s">
        <v>28</v>
      </c>
      <c r="E681" s="27" t="s">
        <v>28</v>
      </c>
      <c r="F681" s="27">
        <v>48.0</v>
      </c>
      <c r="G681" s="27" t="s">
        <v>53</v>
      </c>
      <c r="H681" s="27"/>
      <c r="I681" s="27" t="s">
        <v>30</v>
      </c>
      <c r="J681" s="27">
        <v>128.0</v>
      </c>
      <c r="K681" s="27" t="s">
        <v>42</v>
      </c>
      <c r="L681" s="44">
        <v>3.509456E7</v>
      </c>
      <c r="M681" s="44">
        <v>3.530055E7</v>
      </c>
      <c r="N681" s="61">
        <v>556769.0</v>
      </c>
      <c r="O681" s="61">
        <v>2873.0</v>
      </c>
      <c r="P681" s="44">
        <v>3036850.0</v>
      </c>
      <c r="Q681" s="31"/>
      <c r="R681" s="51">
        <v>1.84601712E8</v>
      </c>
      <c r="S681" s="51">
        <v>218596.751</v>
      </c>
      <c r="T681" s="58">
        <v>10.05293</v>
      </c>
      <c r="U681" s="123"/>
    </row>
    <row r="682">
      <c r="A682" s="27">
        <v>151.0</v>
      </c>
      <c r="B682" s="27" t="s">
        <v>54</v>
      </c>
      <c r="C682" s="27" t="s">
        <v>28</v>
      </c>
      <c r="D682" s="27" t="s">
        <v>28</v>
      </c>
      <c r="E682" s="27" t="s">
        <v>28</v>
      </c>
      <c r="F682" s="27">
        <v>48.0</v>
      </c>
      <c r="G682" s="27" t="s">
        <v>53</v>
      </c>
      <c r="H682" s="27"/>
      <c r="I682" s="27" t="s">
        <v>30</v>
      </c>
      <c r="J682" s="27">
        <v>128.0</v>
      </c>
      <c r="K682" s="27" t="s">
        <v>44</v>
      </c>
      <c r="L682" s="44">
        <v>6.39264E7</v>
      </c>
      <c r="M682" s="44">
        <v>6.444453E7</v>
      </c>
      <c r="N682" s="61">
        <v>882784.0</v>
      </c>
      <c r="O682" s="61">
        <v>2019.0</v>
      </c>
      <c r="P682" s="44">
        <v>7988900.0</v>
      </c>
      <c r="Q682" s="31"/>
      <c r="R682" s="51">
        <v>1.80860436E8</v>
      </c>
      <c r="S682" s="51">
        <v>186009.011</v>
      </c>
      <c r="T682" s="58">
        <v>10.40281</v>
      </c>
      <c r="U682" s="123"/>
    </row>
    <row r="683">
      <c r="A683" s="27">
        <v>152.0</v>
      </c>
      <c r="B683" s="27" t="s">
        <v>54</v>
      </c>
      <c r="C683" s="27" t="s">
        <v>28</v>
      </c>
      <c r="D683" s="27" t="s">
        <v>28</v>
      </c>
      <c r="E683" s="27" t="s">
        <v>28</v>
      </c>
      <c r="F683" s="27">
        <v>48.0</v>
      </c>
      <c r="G683" s="27" t="s">
        <v>53</v>
      </c>
      <c r="H683" s="27"/>
      <c r="I683" s="27" t="s">
        <v>30</v>
      </c>
      <c r="J683" s="27">
        <v>128.0</v>
      </c>
      <c r="K683" s="27" t="s">
        <v>45</v>
      </c>
      <c r="L683" s="44" t="e">
        <v>#VALUE!</v>
      </c>
      <c r="M683" s="44" t="e">
        <v>#VALUE!</v>
      </c>
      <c r="N683" s="61" t="s">
        <v>56</v>
      </c>
      <c r="O683" s="61" t="s">
        <v>56</v>
      </c>
      <c r="P683" s="44"/>
      <c r="Q683" s="31"/>
      <c r="R683" s="51">
        <v>1.92192799E8</v>
      </c>
      <c r="S683" s="51">
        <v>171826.671</v>
      </c>
      <c r="T683" s="58" t="s">
        <v>56</v>
      </c>
      <c r="U683" s="123"/>
    </row>
    <row r="684">
      <c r="A684" s="27">
        <v>153.0</v>
      </c>
      <c r="B684" s="27" t="s">
        <v>54</v>
      </c>
      <c r="C684" s="27" t="s">
        <v>28</v>
      </c>
      <c r="D684" s="27" t="s">
        <v>28</v>
      </c>
      <c r="E684" s="27" t="s">
        <v>28</v>
      </c>
      <c r="F684" s="27">
        <v>48.0</v>
      </c>
      <c r="G684" s="27" t="s">
        <v>53</v>
      </c>
      <c r="H684" s="27"/>
      <c r="I684" s="27" t="s">
        <v>30</v>
      </c>
      <c r="J684" s="27">
        <v>128.0</v>
      </c>
      <c r="K684" s="27" t="s">
        <v>46</v>
      </c>
      <c r="L684" s="44">
        <v>4106850.0000000005</v>
      </c>
      <c r="M684" s="44">
        <v>4032900.0</v>
      </c>
      <c r="N684" s="61">
        <v>134986.0</v>
      </c>
      <c r="O684" s="61">
        <v>368.0</v>
      </c>
      <c r="P684" s="44">
        <v>845864.0299999999</v>
      </c>
      <c r="Q684" s="31"/>
      <c r="R684" s="51">
        <v>5.6270048E7</v>
      </c>
      <c r="S684" s="51">
        <v>62947.226</v>
      </c>
      <c r="T684" s="58">
        <v>10.08426</v>
      </c>
      <c r="U684" s="123"/>
    </row>
    <row r="685">
      <c r="A685" s="27">
        <v>154.0</v>
      </c>
      <c r="B685" s="27" t="s">
        <v>54</v>
      </c>
      <c r="C685" s="27" t="s">
        <v>28</v>
      </c>
      <c r="D685" s="27" t="s">
        <v>28</v>
      </c>
      <c r="E685" s="27" t="s">
        <v>28</v>
      </c>
      <c r="F685" s="27">
        <v>48.0</v>
      </c>
      <c r="G685" s="27" t="s">
        <v>53</v>
      </c>
      <c r="H685" s="27"/>
      <c r="I685" s="27" t="s">
        <v>30</v>
      </c>
      <c r="J685" s="27">
        <v>128.0</v>
      </c>
      <c r="K685" s="27" t="s">
        <v>49</v>
      </c>
      <c r="L685" s="44">
        <v>6.344119E7</v>
      </c>
      <c r="M685" s="44">
        <v>6.267317E7</v>
      </c>
      <c r="N685" s="61">
        <v>2030476.0</v>
      </c>
      <c r="O685" s="61">
        <v>4007.0</v>
      </c>
      <c r="P685" s="44">
        <v>6991270.0</v>
      </c>
      <c r="Q685" s="31"/>
      <c r="R685" s="51">
        <v>9.7213366E7</v>
      </c>
      <c r="S685" s="51">
        <v>106724.696</v>
      </c>
      <c r="T685" s="58">
        <v>9.29809</v>
      </c>
      <c r="U685" s="123"/>
    </row>
    <row r="686">
      <c r="A686" s="27">
        <v>155.0</v>
      </c>
      <c r="B686" s="27" t="s">
        <v>54</v>
      </c>
      <c r="C686" s="27" t="s">
        <v>28</v>
      </c>
      <c r="D686" s="27" t="s">
        <v>28</v>
      </c>
      <c r="E686" s="27" t="s">
        <v>28</v>
      </c>
      <c r="F686" s="27">
        <v>48.0</v>
      </c>
      <c r="G686" s="27" t="s">
        <v>53</v>
      </c>
      <c r="H686" s="27"/>
      <c r="I686" s="27" t="s">
        <v>30</v>
      </c>
      <c r="J686" s="27">
        <v>128.0</v>
      </c>
      <c r="K686" s="27" t="s">
        <v>52</v>
      </c>
      <c r="L686" s="44">
        <v>2028240.0</v>
      </c>
      <c r="M686" s="44">
        <v>1946880.0</v>
      </c>
      <c r="N686" s="61">
        <v>19540.0</v>
      </c>
      <c r="O686" s="61">
        <v>62.0</v>
      </c>
      <c r="P686" s="44">
        <v>228887.75999999998</v>
      </c>
      <c r="Q686" s="31"/>
      <c r="R686" s="51">
        <v>6.6033268E7</v>
      </c>
      <c r="S686" s="51">
        <v>69516.541</v>
      </c>
      <c r="T686" s="58">
        <v>7.7826</v>
      </c>
      <c r="U686" s="123"/>
    </row>
    <row r="687">
      <c r="A687" s="27">
        <v>156.0</v>
      </c>
      <c r="B687" s="27" t="s">
        <v>54</v>
      </c>
      <c r="C687" s="27" t="s">
        <v>28</v>
      </c>
      <c r="D687" s="27" t="s">
        <v>28</v>
      </c>
      <c r="E687" s="27" t="s">
        <v>28</v>
      </c>
      <c r="F687" s="27">
        <v>32.0</v>
      </c>
      <c r="G687" s="27" t="s">
        <v>53</v>
      </c>
      <c r="H687" s="27"/>
      <c r="I687" s="27" t="s">
        <v>30</v>
      </c>
      <c r="J687" s="27">
        <v>1.0</v>
      </c>
      <c r="K687" s="27" t="s">
        <v>31</v>
      </c>
      <c r="L687" s="71">
        <v>243808.33000000002</v>
      </c>
      <c r="M687" s="44">
        <v>115287.64</v>
      </c>
      <c r="N687" s="61">
        <v>22865.0</v>
      </c>
      <c r="O687" s="61">
        <v>69.0</v>
      </c>
      <c r="P687" s="44">
        <v>337253.78</v>
      </c>
      <c r="Q687" s="31"/>
      <c r="R687" s="52">
        <v>579822.0</v>
      </c>
      <c r="S687" s="51">
        <v>856.186</v>
      </c>
      <c r="T687" s="58">
        <v>7.37568</v>
      </c>
      <c r="U687" s="123"/>
    </row>
    <row r="688">
      <c r="A688" s="27">
        <v>157.0</v>
      </c>
      <c r="B688" s="27" t="s">
        <v>54</v>
      </c>
      <c r="C688" s="27" t="s">
        <v>28</v>
      </c>
      <c r="D688" s="27" t="s">
        <v>28</v>
      </c>
      <c r="E688" s="27" t="s">
        <v>28</v>
      </c>
      <c r="F688" s="27">
        <v>32.0</v>
      </c>
      <c r="G688" s="27" t="s">
        <v>53</v>
      </c>
      <c r="H688" s="27"/>
      <c r="I688" s="27" t="s">
        <v>30</v>
      </c>
      <c r="J688" s="27">
        <v>1.0</v>
      </c>
      <c r="K688" s="27" t="s">
        <v>32</v>
      </c>
      <c r="L688" s="44">
        <v>13271.33</v>
      </c>
      <c r="M688" s="44">
        <v>898.112</v>
      </c>
      <c r="N688" s="61">
        <v>1361.0</v>
      </c>
      <c r="O688" s="61">
        <v>4.0</v>
      </c>
      <c r="P688" s="44">
        <v>4242.099999999999</v>
      </c>
      <c r="Q688" s="31"/>
      <c r="R688" s="51">
        <v>221611.0</v>
      </c>
      <c r="S688" s="51">
        <v>591.118</v>
      </c>
      <c r="T688" s="58">
        <v>6.28383</v>
      </c>
      <c r="U688" s="123"/>
    </row>
    <row r="689">
      <c r="A689" s="27">
        <v>158.0</v>
      </c>
      <c r="B689" s="27" t="s">
        <v>54</v>
      </c>
      <c r="C689" s="27" t="s">
        <v>28</v>
      </c>
      <c r="D689" s="27" t="s">
        <v>28</v>
      </c>
      <c r="E689" s="27" t="s">
        <v>28</v>
      </c>
      <c r="F689" s="27">
        <v>32.0</v>
      </c>
      <c r="G689" s="27" t="s">
        <v>53</v>
      </c>
      <c r="H689" s="27"/>
      <c r="I689" s="27" t="s">
        <v>30</v>
      </c>
      <c r="J689" s="27">
        <v>1.0</v>
      </c>
      <c r="K689" s="27" t="s">
        <v>33</v>
      </c>
      <c r="L689" s="44">
        <v>191741.38999999998</v>
      </c>
      <c r="M689" s="44">
        <v>150828.37</v>
      </c>
      <c r="N689" s="61">
        <v>10176.0</v>
      </c>
      <c r="O689" s="61">
        <v>23.0</v>
      </c>
      <c r="P689" s="44">
        <v>29891.91</v>
      </c>
      <c r="Q689" s="31"/>
      <c r="R689" s="51">
        <v>1906791.0</v>
      </c>
      <c r="S689" s="51">
        <v>2276.015</v>
      </c>
      <c r="T689" s="58">
        <v>6.82262</v>
      </c>
      <c r="U689" s="123"/>
    </row>
    <row r="690">
      <c r="A690" s="27">
        <v>159.0</v>
      </c>
      <c r="B690" s="27" t="s">
        <v>54</v>
      </c>
      <c r="C690" s="27" t="s">
        <v>28</v>
      </c>
      <c r="D690" s="27" t="s">
        <v>28</v>
      </c>
      <c r="E690" s="27" t="s">
        <v>28</v>
      </c>
      <c r="F690" s="27">
        <v>32.0</v>
      </c>
      <c r="G690" s="27" t="s">
        <v>53</v>
      </c>
      <c r="H690" s="27"/>
      <c r="I690" s="27" t="s">
        <v>30</v>
      </c>
      <c r="J690" s="27">
        <v>1.0</v>
      </c>
      <c r="K690" s="27" t="s">
        <v>34</v>
      </c>
      <c r="L690" s="44">
        <v>88948.62999999999</v>
      </c>
      <c r="M690" s="44">
        <v>56143.95</v>
      </c>
      <c r="N690" s="46">
        <v>616.0</v>
      </c>
      <c r="O690" s="46">
        <v>6.0</v>
      </c>
      <c r="P690" s="44">
        <v>1475.62</v>
      </c>
      <c r="Q690" s="31"/>
      <c r="R690" s="51">
        <v>278574.0</v>
      </c>
      <c r="S690" s="51">
        <v>658.22</v>
      </c>
      <c r="T690" s="58">
        <v>6.36207</v>
      </c>
      <c r="U690" s="123"/>
    </row>
    <row r="691">
      <c r="A691" s="27">
        <v>160.0</v>
      </c>
      <c r="B691" s="27" t="s">
        <v>54</v>
      </c>
      <c r="C691" s="27" t="s">
        <v>28</v>
      </c>
      <c r="D691" s="27" t="s">
        <v>28</v>
      </c>
      <c r="E691" s="27" t="s">
        <v>28</v>
      </c>
      <c r="F691" s="27">
        <v>32.0</v>
      </c>
      <c r="G691" s="27" t="s">
        <v>53</v>
      </c>
      <c r="H691" s="27"/>
      <c r="I691" s="27" t="s">
        <v>30</v>
      </c>
      <c r="J691" s="27">
        <v>1.0</v>
      </c>
      <c r="K691" s="27" t="s">
        <v>35</v>
      </c>
      <c r="L691" s="44">
        <v>69629.64</v>
      </c>
      <c r="M691" s="44">
        <v>1981.27</v>
      </c>
      <c r="N691" s="61">
        <v>9840.0</v>
      </c>
      <c r="O691" s="61">
        <v>11.0</v>
      </c>
      <c r="P691" s="44">
        <v>10113.33</v>
      </c>
      <c r="Q691" s="31"/>
      <c r="R691" s="51">
        <v>335457.0</v>
      </c>
      <c r="S691" s="51">
        <v>669.291</v>
      </c>
      <c r="T691" s="58">
        <v>7.62358</v>
      </c>
      <c r="U691" s="123"/>
    </row>
    <row r="692">
      <c r="A692" s="27">
        <v>161.0</v>
      </c>
      <c r="B692" s="27" t="s">
        <v>54</v>
      </c>
      <c r="C692" s="27" t="s">
        <v>28</v>
      </c>
      <c r="D692" s="27" t="s">
        <v>28</v>
      </c>
      <c r="E692" s="27" t="s">
        <v>28</v>
      </c>
      <c r="F692" s="27">
        <v>32.0</v>
      </c>
      <c r="G692" s="27" t="s">
        <v>53</v>
      </c>
      <c r="H692" s="27"/>
      <c r="I692" s="27" t="s">
        <v>30</v>
      </c>
      <c r="J692" s="27">
        <v>1.0</v>
      </c>
      <c r="K692" s="27" t="s">
        <v>36</v>
      </c>
      <c r="L692" s="44">
        <v>243758.35</v>
      </c>
      <c r="M692" s="44">
        <v>194237.92</v>
      </c>
      <c r="N692" s="61">
        <v>19192.0</v>
      </c>
      <c r="O692" s="61">
        <v>37.0</v>
      </c>
      <c r="P692" s="44">
        <v>57844.340000000004</v>
      </c>
      <c r="Q692" s="31"/>
      <c r="R692" s="51">
        <v>469505.0</v>
      </c>
      <c r="S692" s="51">
        <v>846.935</v>
      </c>
      <c r="T692" s="58">
        <v>6.49063</v>
      </c>
      <c r="U692" s="123"/>
    </row>
    <row r="693">
      <c r="A693" s="27">
        <v>162.0</v>
      </c>
      <c r="B693" s="27" t="s">
        <v>54</v>
      </c>
      <c r="C693" s="27" t="s">
        <v>28</v>
      </c>
      <c r="D693" s="27" t="s">
        <v>28</v>
      </c>
      <c r="E693" s="27" t="s">
        <v>28</v>
      </c>
      <c r="F693" s="27">
        <v>32.0</v>
      </c>
      <c r="G693" s="27" t="s">
        <v>53</v>
      </c>
      <c r="H693" s="27"/>
      <c r="I693" s="27" t="s">
        <v>30</v>
      </c>
      <c r="J693" s="27">
        <v>1.0</v>
      </c>
      <c r="K693" s="27" t="s">
        <v>37</v>
      </c>
      <c r="L693" s="44">
        <v>63055.61</v>
      </c>
      <c r="M693" s="44">
        <v>2841.7799999999997</v>
      </c>
      <c r="N693" s="46">
        <v>7641.0</v>
      </c>
      <c r="O693" s="46">
        <v>10.0</v>
      </c>
      <c r="P693" s="44">
        <v>8040.639999999999</v>
      </c>
      <c r="Q693" s="31"/>
      <c r="R693" s="51">
        <v>385846.0</v>
      </c>
      <c r="S693" s="51">
        <v>766.221</v>
      </c>
      <c r="T693" s="58">
        <v>7.39489</v>
      </c>
      <c r="U693" s="123"/>
    </row>
    <row r="694">
      <c r="A694" s="27">
        <v>163.0</v>
      </c>
      <c r="B694" s="27" t="s">
        <v>54</v>
      </c>
      <c r="C694" s="27" t="s">
        <v>28</v>
      </c>
      <c r="D694" s="27" t="s">
        <v>28</v>
      </c>
      <c r="E694" s="27" t="s">
        <v>28</v>
      </c>
      <c r="F694" s="27">
        <v>32.0</v>
      </c>
      <c r="G694" s="27" t="s">
        <v>53</v>
      </c>
      <c r="H694" s="27"/>
      <c r="I694" s="27" t="s">
        <v>30</v>
      </c>
      <c r="J694" s="27">
        <v>1.0</v>
      </c>
      <c r="K694" s="27" t="s">
        <v>38</v>
      </c>
      <c r="L694" s="44">
        <v>64041.56999999999</v>
      </c>
      <c r="M694" s="44">
        <v>9890.51</v>
      </c>
      <c r="N694" s="61">
        <v>5393.0</v>
      </c>
      <c r="O694" s="61">
        <v>7.0</v>
      </c>
      <c r="P694" s="44">
        <v>4974.4400000000005</v>
      </c>
      <c r="Q694" s="31"/>
      <c r="R694" s="51">
        <v>606437.0</v>
      </c>
      <c r="S694" s="51">
        <v>938.584</v>
      </c>
      <c r="T694" s="58">
        <v>5.91212</v>
      </c>
      <c r="U694" s="123"/>
    </row>
    <row r="695">
      <c r="A695" s="27">
        <v>164.0</v>
      </c>
      <c r="B695" s="27" t="s">
        <v>54</v>
      </c>
      <c r="C695" s="27" t="s">
        <v>28</v>
      </c>
      <c r="D695" s="27" t="s">
        <v>28</v>
      </c>
      <c r="E695" s="27" t="s">
        <v>28</v>
      </c>
      <c r="F695" s="27">
        <v>32.0</v>
      </c>
      <c r="G695" s="27" t="s">
        <v>53</v>
      </c>
      <c r="H695" s="27"/>
      <c r="I695" s="27" t="s">
        <v>30</v>
      </c>
      <c r="J695" s="27">
        <v>1.0</v>
      </c>
      <c r="K695" s="27" t="s">
        <v>39</v>
      </c>
      <c r="L695" s="62" t="s">
        <v>55</v>
      </c>
      <c r="M695" s="62" t="s">
        <v>55</v>
      </c>
      <c r="N695" s="64"/>
      <c r="O695" s="64"/>
      <c r="P695" s="62"/>
      <c r="Q695" s="31"/>
      <c r="R695" s="51"/>
      <c r="S695" s="51" t="s">
        <v>30</v>
      </c>
      <c r="T695" s="58"/>
      <c r="U695" s="123"/>
    </row>
    <row r="696">
      <c r="A696" s="27">
        <v>165.0</v>
      </c>
      <c r="B696" s="27" t="s">
        <v>54</v>
      </c>
      <c r="C696" s="27" t="s">
        <v>28</v>
      </c>
      <c r="D696" s="27" t="s">
        <v>28</v>
      </c>
      <c r="E696" s="27" t="s">
        <v>28</v>
      </c>
      <c r="F696" s="27">
        <v>32.0</v>
      </c>
      <c r="G696" s="27" t="s">
        <v>53</v>
      </c>
      <c r="H696" s="27"/>
      <c r="I696" s="27" t="s">
        <v>30</v>
      </c>
      <c r="J696" s="27">
        <v>1.0</v>
      </c>
      <c r="K696" s="27" t="s">
        <v>40</v>
      </c>
      <c r="L696" s="62" t="s">
        <v>55</v>
      </c>
      <c r="M696" s="62" t="s">
        <v>55</v>
      </c>
      <c r="N696" s="65"/>
      <c r="O696" s="65"/>
      <c r="P696" s="62"/>
      <c r="Q696" s="31"/>
      <c r="R696" s="51"/>
      <c r="S696" s="51" t="s">
        <v>30</v>
      </c>
      <c r="T696" s="58"/>
      <c r="U696" s="123"/>
    </row>
    <row r="697">
      <c r="A697" s="27">
        <v>166.0</v>
      </c>
      <c r="B697" s="27" t="s">
        <v>54</v>
      </c>
      <c r="C697" s="27" t="s">
        <v>28</v>
      </c>
      <c r="D697" s="27" t="s">
        <v>28</v>
      </c>
      <c r="E697" s="27" t="s">
        <v>28</v>
      </c>
      <c r="F697" s="27">
        <v>32.0</v>
      </c>
      <c r="G697" s="27" t="s">
        <v>53</v>
      </c>
      <c r="H697" s="27"/>
      <c r="I697" s="27" t="s">
        <v>30</v>
      </c>
      <c r="J697" s="27">
        <v>1.0</v>
      </c>
      <c r="K697" s="27" t="s">
        <v>41</v>
      </c>
      <c r="L697" s="44">
        <v>39683.48</v>
      </c>
      <c r="M697" s="44">
        <v>24743.760000000002</v>
      </c>
      <c r="N697" s="61">
        <v>3886.0</v>
      </c>
      <c r="O697" s="61">
        <v>9.0</v>
      </c>
      <c r="P697" s="44">
        <v>7520.79</v>
      </c>
      <c r="Q697" s="31"/>
      <c r="R697" s="51">
        <v>289743.0</v>
      </c>
      <c r="S697" s="51">
        <v>943.814</v>
      </c>
      <c r="T697" s="58">
        <v>7.16017</v>
      </c>
      <c r="U697" s="123"/>
    </row>
    <row r="698">
      <c r="A698" s="27">
        <v>167.0</v>
      </c>
      <c r="B698" s="27" t="s">
        <v>54</v>
      </c>
      <c r="C698" s="27" t="s">
        <v>28</v>
      </c>
      <c r="D698" s="27" t="s">
        <v>28</v>
      </c>
      <c r="E698" s="27" t="s">
        <v>28</v>
      </c>
      <c r="F698" s="27">
        <v>32.0</v>
      </c>
      <c r="G698" s="27" t="s">
        <v>53</v>
      </c>
      <c r="H698" s="27"/>
      <c r="I698" s="27" t="s">
        <v>30</v>
      </c>
      <c r="J698" s="27">
        <v>1.0</v>
      </c>
      <c r="K698" s="27" t="s">
        <v>42</v>
      </c>
      <c r="L698" s="44">
        <v>213389.45</v>
      </c>
      <c r="M698" s="44">
        <v>165989.22999999998</v>
      </c>
      <c r="N698" s="46">
        <v>7851.0</v>
      </c>
      <c r="O698" s="46">
        <v>32.0</v>
      </c>
      <c r="P698" s="44">
        <v>29681.3</v>
      </c>
      <c r="Q698" s="31"/>
      <c r="R698" s="51">
        <v>940682.0</v>
      </c>
      <c r="S698" s="51">
        <v>1342.436</v>
      </c>
      <c r="T698" s="58">
        <v>8.41512</v>
      </c>
      <c r="U698" s="123"/>
    </row>
    <row r="699">
      <c r="A699" s="27">
        <v>168.0</v>
      </c>
      <c r="B699" s="27" t="s">
        <v>54</v>
      </c>
      <c r="C699" s="27" t="s">
        <v>28</v>
      </c>
      <c r="D699" s="27" t="s">
        <v>28</v>
      </c>
      <c r="E699" s="27" t="s">
        <v>28</v>
      </c>
      <c r="F699" s="27">
        <v>32.0</v>
      </c>
      <c r="G699" s="27" t="s">
        <v>53</v>
      </c>
      <c r="H699" s="27"/>
      <c r="I699" s="27" t="s">
        <v>30</v>
      </c>
      <c r="J699" s="27">
        <v>1.0</v>
      </c>
      <c r="K699" s="27" t="s">
        <v>43</v>
      </c>
      <c r="L699" s="44">
        <v>20998.56</v>
      </c>
      <c r="M699" s="44">
        <v>5545.96</v>
      </c>
      <c r="N699" s="61">
        <v>2978.0</v>
      </c>
      <c r="O699" s="61">
        <v>6.0</v>
      </c>
      <c r="P699" s="44">
        <v>64745.549999999996</v>
      </c>
      <c r="Q699" s="31"/>
      <c r="R699" s="51">
        <v>588780.0</v>
      </c>
      <c r="S699" s="51">
        <v>884.689</v>
      </c>
      <c r="T699" s="58">
        <v>6.81124</v>
      </c>
      <c r="U699" s="123"/>
    </row>
    <row r="700">
      <c r="A700" s="27">
        <v>169.0</v>
      </c>
      <c r="B700" s="27" t="s">
        <v>54</v>
      </c>
      <c r="C700" s="27" t="s">
        <v>28</v>
      </c>
      <c r="D700" s="27" t="s">
        <v>28</v>
      </c>
      <c r="E700" s="27" t="s">
        <v>28</v>
      </c>
      <c r="F700" s="27">
        <v>32.0</v>
      </c>
      <c r="G700" s="27" t="s">
        <v>53</v>
      </c>
      <c r="H700" s="27"/>
      <c r="I700" s="27" t="s">
        <v>30</v>
      </c>
      <c r="J700" s="27">
        <v>1.0</v>
      </c>
      <c r="K700" s="27" t="s">
        <v>44</v>
      </c>
      <c r="L700" s="44">
        <v>153443.56</v>
      </c>
      <c r="M700" s="44">
        <v>147302.42</v>
      </c>
      <c r="N700" s="61">
        <v>4668.0</v>
      </c>
      <c r="O700" s="61">
        <v>26.0</v>
      </c>
      <c r="P700" s="44">
        <v>16932.09</v>
      </c>
      <c r="Q700" s="31"/>
      <c r="R700" s="51">
        <v>887748.0</v>
      </c>
      <c r="S700" s="51">
        <v>1283.3</v>
      </c>
      <c r="T700" s="58">
        <v>8.99896</v>
      </c>
      <c r="U700" s="123"/>
    </row>
    <row r="701">
      <c r="A701" s="27">
        <v>170.0</v>
      </c>
      <c r="B701" s="27" t="s">
        <v>54</v>
      </c>
      <c r="C701" s="27" t="s">
        <v>28</v>
      </c>
      <c r="D701" s="27" t="s">
        <v>28</v>
      </c>
      <c r="E701" s="27" t="s">
        <v>28</v>
      </c>
      <c r="F701" s="27">
        <v>32.0</v>
      </c>
      <c r="G701" s="27" t="s">
        <v>53</v>
      </c>
      <c r="H701" s="27"/>
      <c r="I701" s="27" t="s">
        <v>30</v>
      </c>
      <c r="J701" s="27">
        <v>1.0</v>
      </c>
      <c r="K701" s="27" t="s">
        <v>45</v>
      </c>
      <c r="L701" s="44">
        <v>258012.06000000003</v>
      </c>
      <c r="M701" s="44">
        <v>255796.88999999998</v>
      </c>
      <c r="N701" s="46">
        <v>2309.0</v>
      </c>
      <c r="O701" s="46">
        <v>16.0</v>
      </c>
      <c r="P701" s="44">
        <v>8349.36</v>
      </c>
      <c r="Q701" s="31"/>
      <c r="R701" s="51">
        <v>503981.0</v>
      </c>
      <c r="S701" s="51">
        <v>955.787</v>
      </c>
      <c r="T701" s="58">
        <v>5.60814</v>
      </c>
      <c r="U701" s="123"/>
    </row>
    <row r="702">
      <c r="A702" s="27">
        <v>171.0</v>
      </c>
      <c r="B702" s="27" t="s">
        <v>54</v>
      </c>
      <c r="C702" s="27" t="s">
        <v>28</v>
      </c>
      <c r="D702" s="27" t="s">
        <v>28</v>
      </c>
      <c r="E702" s="27" t="s">
        <v>28</v>
      </c>
      <c r="F702" s="27">
        <v>32.0</v>
      </c>
      <c r="G702" s="27" t="s">
        <v>53</v>
      </c>
      <c r="H702" s="27"/>
      <c r="I702" s="27" t="s">
        <v>30</v>
      </c>
      <c r="J702" s="27">
        <v>1.0</v>
      </c>
      <c r="K702" s="27" t="s">
        <v>46</v>
      </c>
      <c r="L702" s="44">
        <v>9880.29</v>
      </c>
      <c r="M702" s="44">
        <v>2663.8799999999997</v>
      </c>
      <c r="N702" s="61">
        <v>1734.0</v>
      </c>
      <c r="O702" s="61">
        <v>4.0</v>
      </c>
      <c r="P702" s="44">
        <v>5830.9</v>
      </c>
      <c r="Q702" s="31"/>
      <c r="R702" s="51">
        <v>647460.0</v>
      </c>
      <c r="S702" s="51">
        <v>936.399</v>
      </c>
      <c r="T702" s="58">
        <v>7.81307</v>
      </c>
      <c r="U702" s="123"/>
    </row>
    <row r="703">
      <c r="A703" s="27">
        <v>172.0</v>
      </c>
      <c r="B703" s="27" t="s">
        <v>54</v>
      </c>
      <c r="C703" s="27" t="s">
        <v>28</v>
      </c>
      <c r="D703" s="27" t="s">
        <v>28</v>
      </c>
      <c r="E703" s="27" t="s">
        <v>28</v>
      </c>
      <c r="F703" s="27">
        <v>32.0</v>
      </c>
      <c r="G703" s="27" t="s">
        <v>53</v>
      </c>
      <c r="H703" s="27"/>
      <c r="I703" s="27" t="s">
        <v>30</v>
      </c>
      <c r="J703" s="27">
        <v>1.0</v>
      </c>
      <c r="K703" s="27" t="s">
        <v>47</v>
      </c>
      <c r="L703" s="44">
        <v>215730.53</v>
      </c>
      <c r="M703" s="44">
        <v>198182.19</v>
      </c>
      <c r="N703" s="61">
        <v>32252.0</v>
      </c>
      <c r="O703" s="61">
        <v>84.0</v>
      </c>
      <c r="P703" s="44">
        <v>110103.48000000001</v>
      </c>
      <c r="Q703" s="31"/>
      <c r="R703" s="51">
        <v>1842687.0</v>
      </c>
      <c r="S703" s="51">
        <v>2251.692</v>
      </c>
      <c r="T703" s="58">
        <v>10.05848</v>
      </c>
      <c r="U703" s="123"/>
    </row>
    <row r="704">
      <c r="A704" s="27">
        <v>173.0</v>
      </c>
      <c r="B704" s="27" t="s">
        <v>54</v>
      </c>
      <c r="C704" s="27" t="s">
        <v>28</v>
      </c>
      <c r="D704" s="27" t="s">
        <v>28</v>
      </c>
      <c r="E704" s="27" t="s">
        <v>28</v>
      </c>
      <c r="F704" s="27">
        <v>32.0</v>
      </c>
      <c r="G704" s="27" t="s">
        <v>53</v>
      </c>
      <c r="H704" s="27"/>
      <c r="I704" s="27" t="s">
        <v>30</v>
      </c>
      <c r="J704" s="27">
        <v>1.0</v>
      </c>
      <c r="K704" s="27" t="s">
        <v>48</v>
      </c>
      <c r="L704" s="44">
        <v>101208.25</v>
      </c>
      <c r="M704" s="44">
        <v>45278.530000000006</v>
      </c>
      <c r="N704" s="61">
        <v>6739.0</v>
      </c>
      <c r="O704" s="61">
        <v>22.0</v>
      </c>
      <c r="P704" s="44">
        <v>17110.45</v>
      </c>
      <c r="Q704" s="31"/>
      <c r="R704" s="51">
        <v>2691305.0</v>
      </c>
      <c r="S704" s="51">
        <v>3074.861</v>
      </c>
      <c r="T704" s="58">
        <v>7.85517</v>
      </c>
      <c r="U704" s="123"/>
    </row>
    <row r="705">
      <c r="A705" s="27">
        <v>174.0</v>
      </c>
      <c r="B705" s="27" t="s">
        <v>54</v>
      </c>
      <c r="C705" s="27" t="s">
        <v>28</v>
      </c>
      <c r="D705" s="27" t="s">
        <v>28</v>
      </c>
      <c r="E705" s="27" t="s">
        <v>28</v>
      </c>
      <c r="F705" s="27">
        <v>32.0</v>
      </c>
      <c r="G705" s="27" t="s">
        <v>53</v>
      </c>
      <c r="H705" s="27"/>
      <c r="I705" s="27" t="s">
        <v>30</v>
      </c>
      <c r="J705" s="27">
        <v>1.0</v>
      </c>
      <c r="K705" s="27" t="s">
        <v>49</v>
      </c>
      <c r="L705" s="44">
        <v>158427.46</v>
      </c>
      <c r="M705" s="44">
        <v>146326.71</v>
      </c>
      <c r="N705" s="61">
        <v>4244.0</v>
      </c>
      <c r="O705" s="61">
        <v>20.0</v>
      </c>
      <c r="P705" s="44">
        <v>47089.21</v>
      </c>
      <c r="Q705" s="31"/>
      <c r="R705" s="51">
        <v>918211.0</v>
      </c>
      <c r="S705" s="51">
        <v>1318.673</v>
      </c>
      <c r="T705" s="58">
        <v>7.68223</v>
      </c>
      <c r="U705" s="123"/>
    </row>
    <row r="706">
      <c r="A706" s="27">
        <v>175.0</v>
      </c>
      <c r="B706" s="27" t="s">
        <v>54</v>
      </c>
      <c r="C706" s="27" t="s">
        <v>28</v>
      </c>
      <c r="D706" s="27" t="s">
        <v>28</v>
      </c>
      <c r="E706" s="27" t="s">
        <v>28</v>
      </c>
      <c r="F706" s="27">
        <v>32.0</v>
      </c>
      <c r="G706" s="27" t="s">
        <v>53</v>
      </c>
      <c r="H706" s="27"/>
      <c r="I706" s="27" t="s">
        <v>30</v>
      </c>
      <c r="J706" s="27">
        <v>1.0</v>
      </c>
      <c r="K706" s="27" t="s">
        <v>50</v>
      </c>
      <c r="L706" s="62" t="s">
        <v>55</v>
      </c>
      <c r="M706" s="62" t="s">
        <v>55</v>
      </c>
      <c r="N706" s="64"/>
      <c r="O706" s="64"/>
      <c r="P706" s="62"/>
      <c r="Q706" s="31"/>
      <c r="R706" s="51"/>
      <c r="S706" s="51" t="s">
        <v>56</v>
      </c>
      <c r="T706" s="58"/>
      <c r="U706" s="123"/>
    </row>
    <row r="707">
      <c r="A707" s="27">
        <v>176.0</v>
      </c>
      <c r="B707" s="27" t="s">
        <v>54</v>
      </c>
      <c r="C707" s="27" t="s">
        <v>28</v>
      </c>
      <c r="D707" s="27" t="s">
        <v>28</v>
      </c>
      <c r="E707" s="27" t="s">
        <v>28</v>
      </c>
      <c r="F707" s="27">
        <v>32.0</v>
      </c>
      <c r="G707" s="27" t="s">
        <v>53</v>
      </c>
      <c r="H707" s="27"/>
      <c r="I707" s="27" t="s">
        <v>30</v>
      </c>
      <c r="J707" s="27">
        <v>1.0</v>
      </c>
      <c r="K707" s="27" t="s">
        <v>51</v>
      </c>
      <c r="L707" s="44">
        <v>215588.31</v>
      </c>
      <c r="M707" s="44">
        <v>169756.49000000002</v>
      </c>
      <c r="N707" s="61">
        <v>14121.0</v>
      </c>
      <c r="O707" s="61">
        <v>24.0</v>
      </c>
      <c r="P707" s="44">
        <v>38615.78999999999</v>
      </c>
      <c r="Q707" s="31"/>
      <c r="R707" s="51">
        <v>1171360.0</v>
      </c>
      <c r="S707" s="51">
        <v>1449.08</v>
      </c>
      <c r="T707" s="58">
        <v>7.43539</v>
      </c>
      <c r="U707" s="123"/>
    </row>
    <row r="708">
      <c r="A708" s="27">
        <v>177.0</v>
      </c>
      <c r="B708" s="27" t="s">
        <v>54</v>
      </c>
      <c r="C708" s="27" t="s">
        <v>28</v>
      </c>
      <c r="D708" s="27" t="s">
        <v>28</v>
      </c>
      <c r="E708" s="27" t="s">
        <v>28</v>
      </c>
      <c r="F708" s="27">
        <v>32.0</v>
      </c>
      <c r="G708" s="27" t="s">
        <v>53</v>
      </c>
      <c r="H708" s="27"/>
      <c r="I708" s="27" t="s">
        <v>30</v>
      </c>
      <c r="J708" s="27">
        <v>1.0</v>
      </c>
      <c r="K708" s="27" t="s">
        <v>52</v>
      </c>
      <c r="L708" s="62" t="s">
        <v>55</v>
      </c>
      <c r="M708" s="62" t="s">
        <v>55</v>
      </c>
      <c r="N708" s="64"/>
      <c r="O708" s="64"/>
      <c r="P708" s="62"/>
      <c r="Q708" s="31"/>
      <c r="R708" s="51">
        <v>374638.0</v>
      </c>
      <c r="S708" s="51" t="s">
        <v>30</v>
      </c>
      <c r="T708" s="58"/>
      <c r="U708" s="123"/>
    </row>
    <row r="709">
      <c r="A709" s="27">
        <v>178.0</v>
      </c>
      <c r="B709" s="27" t="s">
        <v>54</v>
      </c>
      <c r="C709" s="27" t="s">
        <v>28</v>
      </c>
      <c r="D709" s="27" t="s">
        <v>28</v>
      </c>
      <c r="E709" s="27" t="s">
        <v>28</v>
      </c>
      <c r="F709" s="27">
        <v>32.0</v>
      </c>
      <c r="G709" s="27" t="s">
        <v>53</v>
      </c>
      <c r="H709" s="27"/>
      <c r="I709" s="27" t="s">
        <v>30</v>
      </c>
      <c r="J709" s="27">
        <v>2.0</v>
      </c>
      <c r="K709" s="27" t="s">
        <v>31</v>
      </c>
      <c r="L709" s="44">
        <v>492990.44</v>
      </c>
      <c r="M709" s="44">
        <v>444441.06</v>
      </c>
      <c r="N709" s="61">
        <v>38434.0</v>
      </c>
      <c r="O709" s="61">
        <v>129.0</v>
      </c>
      <c r="P709" s="44">
        <v>657676.15</v>
      </c>
      <c r="Q709" s="31"/>
      <c r="R709" s="51">
        <v>690702.0</v>
      </c>
      <c r="S709" s="51">
        <v>1581.419</v>
      </c>
      <c r="T709" s="58">
        <v>6.84052</v>
      </c>
      <c r="U709" s="123"/>
    </row>
    <row r="710">
      <c r="A710" s="27">
        <v>179.0</v>
      </c>
      <c r="B710" s="27" t="s">
        <v>54</v>
      </c>
      <c r="C710" s="27" t="s">
        <v>28</v>
      </c>
      <c r="D710" s="27" t="s">
        <v>28</v>
      </c>
      <c r="E710" s="27" t="s">
        <v>28</v>
      </c>
      <c r="F710" s="27">
        <v>32.0</v>
      </c>
      <c r="G710" s="27" t="s">
        <v>53</v>
      </c>
      <c r="H710" s="27"/>
      <c r="I710" s="27" t="s">
        <v>30</v>
      </c>
      <c r="J710" s="27">
        <v>2.0</v>
      </c>
      <c r="K710" s="27" t="s">
        <v>32</v>
      </c>
      <c r="L710" s="44">
        <v>88126.44</v>
      </c>
      <c r="M710" s="44">
        <v>41769.26</v>
      </c>
      <c r="N710" s="61">
        <v>7133.0</v>
      </c>
      <c r="O710" s="61">
        <v>11.0</v>
      </c>
      <c r="P710" s="44">
        <v>13518.25</v>
      </c>
      <c r="Q710" s="31"/>
      <c r="R710" s="51">
        <v>410148.0</v>
      </c>
      <c r="S710" s="51">
        <v>837.163</v>
      </c>
      <c r="T710" s="58">
        <v>7.09578</v>
      </c>
      <c r="U710" s="123"/>
    </row>
    <row r="711">
      <c r="A711" s="27">
        <v>180.0</v>
      </c>
      <c r="B711" s="27" t="s">
        <v>54</v>
      </c>
      <c r="C711" s="27" t="s">
        <v>28</v>
      </c>
      <c r="D711" s="27" t="s">
        <v>28</v>
      </c>
      <c r="E711" s="27" t="s">
        <v>28</v>
      </c>
      <c r="F711" s="27">
        <v>32.0</v>
      </c>
      <c r="G711" s="27" t="s">
        <v>53</v>
      </c>
      <c r="H711" s="27"/>
      <c r="I711" s="27" t="s">
        <v>30</v>
      </c>
      <c r="J711" s="27">
        <v>2.0</v>
      </c>
      <c r="K711" s="27" t="s">
        <v>33</v>
      </c>
      <c r="L711" s="44">
        <v>330011.98</v>
      </c>
      <c r="M711" s="44">
        <v>289789.97</v>
      </c>
      <c r="N711" s="61">
        <v>13936.0</v>
      </c>
      <c r="O711" s="61">
        <v>41.0</v>
      </c>
      <c r="P711" s="44">
        <v>48574.89000000001</v>
      </c>
      <c r="Q711" s="31"/>
      <c r="R711" s="51">
        <v>3829442.0</v>
      </c>
      <c r="S711" s="51">
        <v>4350.689</v>
      </c>
      <c r="T711" s="58">
        <v>7.11372</v>
      </c>
      <c r="U711" s="123"/>
    </row>
    <row r="712">
      <c r="A712" s="27">
        <v>181.0</v>
      </c>
      <c r="B712" s="27" t="s">
        <v>54</v>
      </c>
      <c r="C712" s="27" t="s">
        <v>28</v>
      </c>
      <c r="D712" s="27" t="s">
        <v>28</v>
      </c>
      <c r="E712" s="27" t="s">
        <v>28</v>
      </c>
      <c r="F712" s="27">
        <v>32.0</v>
      </c>
      <c r="G712" s="27" t="s">
        <v>53</v>
      </c>
      <c r="H712" s="27"/>
      <c r="I712" s="27" t="s">
        <v>30</v>
      </c>
      <c r="J712" s="27">
        <v>2.0</v>
      </c>
      <c r="K712" s="27" t="s">
        <v>34</v>
      </c>
      <c r="L712" s="44">
        <v>156310.29</v>
      </c>
      <c r="M712" s="44">
        <v>113968.59999999999</v>
      </c>
      <c r="N712" s="46">
        <v>1304.0</v>
      </c>
      <c r="O712" s="46">
        <v>10.0</v>
      </c>
      <c r="P712" s="44">
        <v>5182.99</v>
      </c>
      <c r="Q712" s="31"/>
      <c r="R712" s="51">
        <v>438881.0</v>
      </c>
      <c r="S712" s="51">
        <v>922.539</v>
      </c>
      <c r="T712" s="58">
        <v>5.74245</v>
      </c>
      <c r="U712" s="123"/>
    </row>
    <row r="713">
      <c r="A713" s="27">
        <v>182.0</v>
      </c>
      <c r="B713" s="27" t="s">
        <v>54</v>
      </c>
      <c r="C713" s="27" t="s">
        <v>28</v>
      </c>
      <c r="D713" s="27" t="s">
        <v>28</v>
      </c>
      <c r="E713" s="27" t="s">
        <v>28</v>
      </c>
      <c r="F713" s="27">
        <v>32.0</v>
      </c>
      <c r="G713" s="27" t="s">
        <v>53</v>
      </c>
      <c r="H713" s="27"/>
      <c r="I713" s="27" t="s">
        <v>30</v>
      </c>
      <c r="J713" s="27">
        <v>2.0</v>
      </c>
      <c r="K713" s="27" t="s">
        <v>35</v>
      </c>
      <c r="L713" s="44">
        <v>113333.83</v>
      </c>
      <c r="M713" s="44">
        <v>96302.23999999999</v>
      </c>
      <c r="N713" s="61">
        <v>9479.0</v>
      </c>
      <c r="O713" s="61">
        <v>16.0</v>
      </c>
      <c r="P713" s="44">
        <v>14100.4</v>
      </c>
      <c r="Q713" s="31"/>
      <c r="R713" s="51">
        <v>850875.0</v>
      </c>
      <c r="S713" s="51">
        <v>1276.33</v>
      </c>
      <c r="T713" s="58">
        <v>7.76888</v>
      </c>
      <c r="U713" s="123"/>
    </row>
    <row r="714">
      <c r="A714" s="27">
        <v>183.0</v>
      </c>
      <c r="B714" s="27" t="s">
        <v>54</v>
      </c>
      <c r="C714" s="27" t="s">
        <v>28</v>
      </c>
      <c r="D714" s="27" t="s">
        <v>28</v>
      </c>
      <c r="E714" s="27" t="s">
        <v>28</v>
      </c>
      <c r="F714" s="27">
        <v>32.0</v>
      </c>
      <c r="G714" s="27" t="s">
        <v>53</v>
      </c>
      <c r="H714" s="27"/>
      <c r="I714" s="27" t="s">
        <v>30</v>
      </c>
      <c r="J714" s="27">
        <v>2.0</v>
      </c>
      <c r="K714" s="27" t="s">
        <v>36</v>
      </c>
      <c r="L714" s="44">
        <v>491432.59</v>
      </c>
      <c r="M714" s="44">
        <v>442531.38</v>
      </c>
      <c r="N714" s="61">
        <v>38530.0</v>
      </c>
      <c r="O714" s="61">
        <v>69.0</v>
      </c>
      <c r="P714" s="44">
        <v>108855.81999999999</v>
      </c>
      <c r="Q714" s="31"/>
      <c r="R714" s="51">
        <v>777876.0</v>
      </c>
      <c r="S714" s="51">
        <v>1215.989</v>
      </c>
      <c r="T714" s="58">
        <v>6.53255</v>
      </c>
      <c r="U714" s="123"/>
    </row>
    <row r="715">
      <c r="A715" s="27">
        <v>184.0</v>
      </c>
      <c r="B715" s="27" t="s">
        <v>54</v>
      </c>
      <c r="C715" s="27" t="s">
        <v>28</v>
      </c>
      <c r="D715" s="27" t="s">
        <v>28</v>
      </c>
      <c r="E715" s="27" t="s">
        <v>28</v>
      </c>
      <c r="F715" s="27">
        <v>32.0</v>
      </c>
      <c r="G715" s="27" t="s">
        <v>53</v>
      </c>
      <c r="H715" s="27"/>
      <c r="I715" s="27" t="s">
        <v>30</v>
      </c>
      <c r="J715" s="27">
        <v>2.0</v>
      </c>
      <c r="K715" s="27" t="s">
        <v>37</v>
      </c>
      <c r="L715" s="44">
        <v>127541.4</v>
      </c>
      <c r="M715" s="44">
        <v>20630.4</v>
      </c>
      <c r="N715" s="46">
        <v>13537.0</v>
      </c>
      <c r="O715" s="46">
        <v>15.0</v>
      </c>
      <c r="P715" s="44">
        <v>14344.74</v>
      </c>
      <c r="Q715" s="31"/>
      <c r="R715" s="51">
        <v>639605.0</v>
      </c>
      <c r="S715" s="51">
        <v>1026.162</v>
      </c>
      <c r="T715" s="58">
        <v>6.93234</v>
      </c>
      <c r="U715" s="123"/>
    </row>
    <row r="716">
      <c r="A716" s="27">
        <v>185.0</v>
      </c>
      <c r="B716" s="27" t="s">
        <v>54</v>
      </c>
      <c r="C716" s="27" t="s">
        <v>28</v>
      </c>
      <c r="D716" s="27" t="s">
        <v>28</v>
      </c>
      <c r="E716" s="27" t="s">
        <v>28</v>
      </c>
      <c r="F716" s="27">
        <v>32.0</v>
      </c>
      <c r="G716" s="27" t="s">
        <v>53</v>
      </c>
      <c r="H716" s="27"/>
      <c r="I716" s="27" t="s">
        <v>30</v>
      </c>
      <c r="J716" s="27">
        <v>2.0</v>
      </c>
      <c r="K716" s="27" t="s">
        <v>38</v>
      </c>
      <c r="L716" s="44">
        <v>122615.89</v>
      </c>
      <c r="M716" s="44">
        <v>67397.0</v>
      </c>
      <c r="N716" s="61">
        <v>10234.0</v>
      </c>
      <c r="O716" s="61">
        <v>11.0</v>
      </c>
      <c r="P716" s="44">
        <v>10640.41</v>
      </c>
      <c r="Q716" s="31"/>
      <c r="R716" s="51">
        <v>1025585.0</v>
      </c>
      <c r="S716" s="51">
        <v>1423.306</v>
      </c>
      <c r="T716" s="58">
        <v>6.08074</v>
      </c>
      <c r="U716" s="123"/>
    </row>
    <row r="717">
      <c r="A717" s="27">
        <v>186.0</v>
      </c>
      <c r="B717" s="27" t="s">
        <v>54</v>
      </c>
      <c r="C717" s="27" t="s">
        <v>28</v>
      </c>
      <c r="D717" s="27" t="s">
        <v>28</v>
      </c>
      <c r="E717" s="27" t="s">
        <v>28</v>
      </c>
      <c r="F717" s="27">
        <v>32.0</v>
      </c>
      <c r="G717" s="27" t="s">
        <v>53</v>
      </c>
      <c r="H717" s="27"/>
      <c r="I717" s="27" t="s">
        <v>30</v>
      </c>
      <c r="J717" s="27">
        <v>2.0</v>
      </c>
      <c r="K717" s="27" t="s">
        <v>39</v>
      </c>
      <c r="L717" s="44">
        <v>520874.77999999997</v>
      </c>
      <c r="M717" s="44">
        <v>466016.43</v>
      </c>
      <c r="N717" s="61">
        <v>33789.0</v>
      </c>
      <c r="O717" s="61">
        <v>34.0</v>
      </c>
      <c r="P717" s="44">
        <v>94224.09000000001</v>
      </c>
      <c r="Q717" s="31"/>
      <c r="R717" s="51">
        <v>2293928.0</v>
      </c>
      <c r="S717" s="51">
        <v>2724.929</v>
      </c>
      <c r="T717" s="58">
        <v>6.04273</v>
      </c>
      <c r="U717" s="123"/>
    </row>
    <row r="718">
      <c r="A718" s="27">
        <v>187.0</v>
      </c>
      <c r="B718" s="27" t="s">
        <v>54</v>
      </c>
      <c r="C718" s="27" t="s">
        <v>28</v>
      </c>
      <c r="D718" s="27" t="s">
        <v>28</v>
      </c>
      <c r="E718" s="27" t="s">
        <v>28</v>
      </c>
      <c r="F718" s="27">
        <v>32.0</v>
      </c>
      <c r="G718" s="27" t="s">
        <v>53</v>
      </c>
      <c r="H718" s="27"/>
      <c r="I718" s="27" t="s">
        <v>30</v>
      </c>
      <c r="J718" s="27">
        <v>2.0</v>
      </c>
      <c r="K718" s="27" t="s">
        <v>40</v>
      </c>
      <c r="L718" s="44">
        <v>279032.16</v>
      </c>
      <c r="M718" s="44">
        <v>282935.97</v>
      </c>
      <c r="N718" s="46">
        <v>13598.0</v>
      </c>
      <c r="O718" s="46">
        <v>43.0</v>
      </c>
      <c r="P718" s="44">
        <v>46634.259999999995</v>
      </c>
      <c r="Q718" s="31"/>
      <c r="R718" s="51">
        <v>3064724.0</v>
      </c>
      <c r="S718" s="51">
        <v>3547.038</v>
      </c>
      <c r="T718" s="58">
        <v>7.57854</v>
      </c>
      <c r="U718" s="123"/>
    </row>
    <row r="719">
      <c r="A719" s="27">
        <v>188.0</v>
      </c>
      <c r="B719" s="27" t="s">
        <v>54</v>
      </c>
      <c r="C719" s="27" t="s">
        <v>28</v>
      </c>
      <c r="D719" s="27" t="s">
        <v>28</v>
      </c>
      <c r="E719" s="27" t="s">
        <v>28</v>
      </c>
      <c r="F719" s="27">
        <v>32.0</v>
      </c>
      <c r="G719" s="27" t="s">
        <v>53</v>
      </c>
      <c r="H719" s="27"/>
      <c r="I719" s="27" t="s">
        <v>30</v>
      </c>
      <c r="J719" s="27">
        <v>2.0</v>
      </c>
      <c r="K719" s="27" t="s">
        <v>41</v>
      </c>
      <c r="L719" s="44">
        <v>112598.13</v>
      </c>
      <c r="M719" s="44">
        <v>76746.91</v>
      </c>
      <c r="N719" s="61">
        <v>10323.0</v>
      </c>
      <c r="O719" s="61">
        <v>20.0</v>
      </c>
      <c r="P719" s="44">
        <v>14495.35</v>
      </c>
      <c r="Q719" s="31"/>
      <c r="R719" s="51">
        <v>395549.0</v>
      </c>
      <c r="S719" s="51">
        <v>968.989</v>
      </c>
      <c r="T719" s="58">
        <v>8.29329</v>
      </c>
      <c r="U719" s="123"/>
    </row>
    <row r="720">
      <c r="A720" s="27">
        <v>189.0</v>
      </c>
      <c r="B720" s="27" t="s">
        <v>54</v>
      </c>
      <c r="C720" s="27" t="s">
        <v>28</v>
      </c>
      <c r="D720" s="27" t="s">
        <v>28</v>
      </c>
      <c r="E720" s="27" t="s">
        <v>28</v>
      </c>
      <c r="F720" s="27">
        <v>32.0</v>
      </c>
      <c r="G720" s="27" t="s">
        <v>53</v>
      </c>
      <c r="H720" s="27"/>
      <c r="I720" s="27" t="s">
        <v>30</v>
      </c>
      <c r="J720" s="27">
        <v>2.0</v>
      </c>
      <c r="K720" s="27" t="s">
        <v>42</v>
      </c>
      <c r="L720" s="44">
        <v>345592.26</v>
      </c>
      <c r="M720" s="44">
        <v>304878.28</v>
      </c>
      <c r="N720" s="46">
        <v>12403.0</v>
      </c>
      <c r="O720" s="46">
        <v>53.0</v>
      </c>
      <c r="P720" s="44">
        <v>43668.29</v>
      </c>
      <c r="Q720" s="31"/>
      <c r="R720" s="51">
        <v>1725607.0</v>
      </c>
      <c r="S720" s="51">
        <v>2182.782</v>
      </c>
      <c r="T720" s="58">
        <v>8.51888</v>
      </c>
      <c r="U720" s="123"/>
    </row>
    <row r="721">
      <c r="A721" s="27">
        <v>190.0</v>
      </c>
      <c r="B721" s="27" t="s">
        <v>54</v>
      </c>
      <c r="C721" s="27" t="s">
        <v>28</v>
      </c>
      <c r="D721" s="27" t="s">
        <v>28</v>
      </c>
      <c r="E721" s="27" t="s">
        <v>28</v>
      </c>
      <c r="F721" s="27">
        <v>32.0</v>
      </c>
      <c r="G721" s="27" t="s">
        <v>53</v>
      </c>
      <c r="H721" s="27"/>
      <c r="I721" s="27" t="s">
        <v>30</v>
      </c>
      <c r="J721" s="27">
        <v>2.0</v>
      </c>
      <c r="K721" s="27" t="s">
        <v>43</v>
      </c>
      <c r="L721" s="62" t="s">
        <v>55</v>
      </c>
      <c r="M721" s="62" t="s">
        <v>55</v>
      </c>
      <c r="N721" s="64"/>
      <c r="O721" s="64"/>
      <c r="P721" s="62"/>
      <c r="Q721" s="31"/>
      <c r="R721" s="51"/>
      <c r="S721" s="51"/>
      <c r="T721" s="58"/>
      <c r="U721" s="123"/>
    </row>
    <row r="722">
      <c r="A722" s="27">
        <v>191.0</v>
      </c>
      <c r="B722" s="27" t="s">
        <v>54</v>
      </c>
      <c r="C722" s="27" t="s">
        <v>28</v>
      </c>
      <c r="D722" s="27" t="s">
        <v>28</v>
      </c>
      <c r="E722" s="27" t="s">
        <v>28</v>
      </c>
      <c r="F722" s="27">
        <v>32.0</v>
      </c>
      <c r="G722" s="27" t="s">
        <v>53</v>
      </c>
      <c r="H722" s="27"/>
      <c r="I722" s="27" t="s">
        <v>30</v>
      </c>
      <c r="J722" s="27">
        <v>2.0</v>
      </c>
      <c r="K722" s="27" t="s">
        <v>44</v>
      </c>
      <c r="L722" s="44">
        <v>248557.04</v>
      </c>
      <c r="M722" s="44">
        <v>235338.18</v>
      </c>
      <c r="N722" s="61">
        <v>6711.0</v>
      </c>
      <c r="O722" s="61">
        <v>41.0</v>
      </c>
      <c r="P722" s="44">
        <v>23907.050000000003</v>
      </c>
      <c r="Q722" s="31"/>
      <c r="R722" s="51">
        <v>1612925.0</v>
      </c>
      <c r="S722" s="51">
        <v>2016.96</v>
      </c>
      <c r="T722" s="58">
        <v>8.34099</v>
      </c>
      <c r="U722" s="123"/>
    </row>
    <row r="723">
      <c r="A723" s="27">
        <v>192.0</v>
      </c>
      <c r="B723" s="27" t="s">
        <v>54</v>
      </c>
      <c r="C723" s="27" t="s">
        <v>28</v>
      </c>
      <c r="D723" s="27" t="s">
        <v>28</v>
      </c>
      <c r="E723" s="27" t="s">
        <v>28</v>
      </c>
      <c r="F723" s="27">
        <v>32.0</v>
      </c>
      <c r="G723" s="27" t="s">
        <v>53</v>
      </c>
      <c r="H723" s="27"/>
      <c r="I723" s="27" t="s">
        <v>30</v>
      </c>
      <c r="J723" s="27">
        <v>2.0</v>
      </c>
      <c r="K723" s="27" t="s">
        <v>45</v>
      </c>
      <c r="L723" s="44">
        <v>506490.64</v>
      </c>
      <c r="M723" s="44">
        <v>507272.98000000004</v>
      </c>
      <c r="N723" s="46">
        <v>5991.0</v>
      </c>
      <c r="O723" s="46">
        <v>34.0</v>
      </c>
      <c r="P723" s="44">
        <v>34096.14</v>
      </c>
      <c r="Q723" s="31"/>
      <c r="R723" s="51">
        <v>937125.0</v>
      </c>
      <c r="S723" s="51">
        <v>1520.486</v>
      </c>
      <c r="T723" s="58">
        <v>7.99001</v>
      </c>
      <c r="U723" s="123"/>
    </row>
    <row r="724">
      <c r="A724" s="27">
        <v>193.0</v>
      </c>
      <c r="B724" s="27" t="s">
        <v>54</v>
      </c>
      <c r="C724" s="27" t="s">
        <v>28</v>
      </c>
      <c r="D724" s="27" t="s">
        <v>28</v>
      </c>
      <c r="E724" s="27" t="s">
        <v>28</v>
      </c>
      <c r="F724" s="27">
        <v>32.0</v>
      </c>
      <c r="G724" s="27" t="s">
        <v>53</v>
      </c>
      <c r="H724" s="27"/>
      <c r="I724" s="27" t="s">
        <v>30</v>
      </c>
      <c r="J724" s="27">
        <v>2.0</v>
      </c>
      <c r="K724" s="27" t="s">
        <v>46</v>
      </c>
      <c r="L724" s="44">
        <v>37120.52</v>
      </c>
      <c r="M724" s="44">
        <v>31959.16</v>
      </c>
      <c r="N724" s="61">
        <v>2405.0</v>
      </c>
      <c r="O724" s="61">
        <v>8.0</v>
      </c>
      <c r="P724" s="44">
        <v>11090.17</v>
      </c>
      <c r="Q724" s="31"/>
      <c r="R724" s="51">
        <v>897343.0</v>
      </c>
      <c r="S724" s="51">
        <v>1194.971</v>
      </c>
      <c r="T724" s="58">
        <v>7.43259</v>
      </c>
      <c r="U724" s="123"/>
    </row>
    <row r="725">
      <c r="A725" s="27">
        <v>194.0</v>
      </c>
      <c r="B725" s="27" t="s">
        <v>54</v>
      </c>
      <c r="C725" s="27" t="s">
        <v>28</v>
      </c>
      <c r="D725" s="27" t="s">
        <v>28</v>
      </c>
      <c r="E725" s="27" t="s">
        <v>28</v>
      </c>
      <c r="F725" s="27">
        <v>32.0</v>
      </c>
      <c r="G725" s="27" t="s">
        <v>53</v>
      </c>
      <c r="H725" s="27"/>
      <c r="I725" s="27" t="s">
        <v>30</v>
      </c>
      <c r="J725" s="27">
        <v>2.0</v>
      </c>
      <c r="K725" s="27" t="s">
        <v>47</v>
      </c>
      <c r="L725" s="44">
        <v>382606.45</v>
      </c>
      <c r="M725" s="44">
        <v>368456.19</v>
      </c>
      <c r="N725" s="61">
        <v>50758.0</v>
      </c>
      <c r="O725" s="61">
        <v>159.0</v>
      </c>
      <c r="P725" s="44">
        <v>242492.16999999998</v>
      </c>
      <c r="Q725" s="31"/>
      <c r="R725" s="51">
        <v>3514859.0</v>
      </c>
      <c r="S725" s="51">
        <v>4004.623</v>
      </c>
      <c r="T725" s="58">
        <v>8.88984</v>
      </c>
      <c r="U725" s="123"/>
    </row>
    <row r="726">
      <c r="A726" s="27">
        <v>195.0</v>
      </c>
      <c r="B726" s="27" t="s">
        <v>54</v>
      </c>
      <c r="C726" s="27" t="s">
        <v>28</v>
      </c>
      <c r="D726" s="27" t="s">
        <v>28</v>
      </c>
      <c r="E726" s="27" t="s">
        <v>28</v>
      </c>
      <c r="F726" s="27">
        <v>32.0</v>
      </c>
      <c r="G726" s="27" t="s">
        <v>53</v>
      </c>
      <c r="H726" s="27"/>
      <c r="I726" s="27" t="s">
        <v>30</v>
      </c>
      <c r="J726" s="27">
        <v>2.0</v>
      </c>
      <c r="K726" s="27" t="s">
        <v>48</v>
      </c>
      <c r="L726" s="62" t="s">
        <v>55</v>
      </c>
      <c r="M726" s="62" t="s">
        <v>55</v>
      </c>
      <c r="N726" s="64"/>
      <c r="O726" s="64"/>
      <c r="P726" s="62"/>
      <c r="Q726" s="31"/>
      <c r="R726" s="51"/>
      <c r="S726" s="51" t="s">
        <v>30</v>
      </c>
      <c r="T726" s="58"/>
      <c r="U726" s="123"/>
    </row>
    <row r="727">
      <c r="A727" s="27">
        <v>196.0</v>
      </c>
      <c r="B727" s="27" t="s">
        <v>54</v>
      </c>
      <c r="C727" s="27" t="s">
        <v>28</v>
      </c>
      <c r="D727" s="27" t="s">
        <v>28</v>
      </c>
      <c r="E727" s="27" t="s">
        <v>28</v>
      </c>
      <c r="F727" s="27">
        <v>32.0</v>
      </c>
      <c r="G727" s="27" t="s">
        <v>53</v>
      </c>
      <c r="H727" s="27"/>
      <c r="I727" s="27" t="s">
        <v>30</v>
      </c>
      <c r="J727" s="27">
        <v>2.0</v>
      </c>
      <c r="K727" s="27" t="s">
        <v>49</v>
      </c>
      <c r="L727" s="44">
        <v>245474.23</v>
      </c>
      <c r="M727" s="44">
        <v>233694.02</v>
      </c>
      <c r="N727" s="61">
        <v>7251.0</v>
      </c>
      <c r="O727" s="61">
        <v>35.0</v>
      </c>
      <c r="P727" s="44">
        <v>106284.69</v>
      </c>
      <c r="Q727" s="31"/>
      <c r="R727" s="51">
        <v>1739518.0</v>
      </c>
      <c r="S727" s="51">
        <v>2158.897</v>
      </c>
      <c r="T727" s="58">
        <v>7.6079</v>
      </c>
      <c r="U727" s="123"/>
    </row>
    <row r="728">
      <c r="A728" s="27">
        <v>197.0</v>
      </c>
      <c r="B728" s="27" t="s">
        <v>54</v>
      </c>
      <c r="C728" s="27" t="s">
        <v>28</v>
      </c>
      <c r="D728" s="27" t="s">
        <v>28</v>
      </c>
      <c r="E728" s="27" t="s">
        <v>28</v>
      </c>
      <c r="F728" s="27">
        <v>32.0</v>
      </c>
      <c r="G728" s="27" t="s">
        <v>53</v>
      </c>
      <c r="H728" s="27"/>
      <c r="I728" s="27" t="s">
        <v>30</v>
      </c>
      <c r="J728" s="27">
        <v>2.0</v>
      </c>
      <c r="K728" s="27" t="s">
        <v>50</v>
      </c>
      <c r="L728" s="62" t="s">
        <v>55</v>
      </c>
      <c r="M728" s="62" t="s">
        <v>55</v>
      </c>
      <c r="N728" s="64"/>
      <c r="O728" s="64"/>
      <c r="P728" s="62"/>
      <c r="Q728" s="31"/>
      <c r="R728" s="51"/>
      <c r="S728" s="51" t="s">
        <v>56</v>
      </c>
      <c r="T728" s="58"/>
      <c r="U728" s="123"/>
    </row>
    <row r="729">
      <c r="A729" s="27">
        <v>198.0</v>
      </c>
      <c r="B729" s="27" t="s">
        <v>54</v>
      </c>
      <c r="C729" s="27" t="s">
        <v>28</v>
      </c>
      <c r="D729" s="27" t="s">
        <v>28</v>
      </c>
      <c r="E729" s="27" t="s">
        <v>28</v>
      </c>
      <c r="F729" s="27">
        <v>32.0</v>
      </c>
      <c r="G729" s="27" t="s">
        <v>53</v>
      </c>
      <c r="H729" s="27"/>
      <c r="I729" s="27" t="s">
        <v>30</v>
      </c>
      <c r="J729" s="27">
        <v>2.0</v>
      </c>
      <c r="K729" s="27" t="s">
        <v>51</v>
      </c>
      <c r="L729" s="44">
        <v>361356.91000000003</v>
      </c>
      <c r="M729" s="44">
        <v>315318.33999999997</v>
      </c>
      <c r="N729" s="61">
        <v>23055.0</v>
      </c>
      <c r="O729" s="61">
        <v>41.0</v>
      </c>
      <c r="P729" s="44">
        <v>80200.23999999999</v>
      </c>
      <c r="Q729" s="31"/>
      <c r="R729" s="51">
        <v>2057746.9999999998</v>
      </c>
      <c r="S729" s="51">
        <v>2427.172</v>
      </c>
      <c r="T729" s="58">
        <v>7.18395</v>
      </c>
      <c r="U729" s="123"/>
    </row>
    <row r="730">
      <c r="A730" s="27">
        <v>199.0</v>
      </c>
      <c r="B730" s="27" t="s">
        <v>54</v>
      </c>
      <c r="C730" s="27" t="s">
        <v>28</v>
      </c>
      <c r="D730" s="27" t="s">
        <v>28</v>
      </c>
      <c r="E730" s="27" t="s">
        <v>28</v>
      </c>
      <c r="F730" s="27">
        <v>32.0</v>
      </c>
      <c r="G730" s="27" t="s">
        <v>53</v>
      </c>
      <c r="H730" s="27"/>
      <c r="I730" s="27" t="s">
        <v>30</v>
      </c>
      <c r="J730" s="27">
        <v>2.0</v>
      </c>
      <c r="K730" s="27" t="s">
        <v>52</v>
      </c>
      <c r="L730" s="44">
        <v>6120.8099999999995</v>
      </c>
      <c r="M730" s="44">
        <v>5304.76</v>
      </c>
      <c r="N730" s="61">
        <v>90.0</v>
      </c>
      <c r="O730" s="61">
        <v>1.0</v>
      </c>
      <c r="P730" s="44">
        <v>1248.29</v>
      </c>
      <c r="Q730" s="31"/>
      <c r="R730" s="51">
        <v>843587.0</v>
      </c>
      <c r="S730" s="51">
        <v>1253.799</v>
      </c>
      <c r="T730" s="58">
        <v>5.94481</v>
      </c>
      <c r="U730" s="123"/>
    </row>
    <row r="731">
      <c r="A731" s="27">
        <v>200.0</v>
      </c>
      <c r="B731" s="27" t="s">
        <v>54</v>
      </c>
      <c r="C731" s="27" t="s">
        <v>28</v>
      </c>
      <c r="D731" s="27" t="s">
        <v>28</v>
      </c>
      <c r="E731" s="27" t="s">
        <v>28</v>
      </c>
      <c r="F731" s="27">
        <v>32.0</v>
      </c>
      <c r="G731" s="27" t="s">
        <v>53</v>
      </c>
      <c r="H731" s="27"/>
      <c r="I731" s="27" t="s">
        <v>30</v>
      </c>
      <c r="J731" s="27">
        <v>4.0</v>
      </c>
      <c r="K731" s="27" t="s">
        <v>31</v>
      </c>
      <c r="L731" s="44">
        <v>993838.49</v>
      </c>
      <c r="M731" s="44">
        <v>938467.71</v>
      </c>
      <c r="N731" s="61">
        <v>71486.0</v>
      </c>
      <c r="O731" s="61">
        <v>251.0</v>
      </c>
      <c r="P731" s="44">
        <v>1301070.0</v>
      </c>
      <c r="Q731" s="31"/>
      <c r="R731" s="51">
        <v>1857281.0</v>
      </c>
      <c r="S731" s="51">
        <v>2512.507</v>
      </c>
      <c r="T731" s="58">
        <v>6.86383</v>
      </c>
      <c r="U731" s="123"/>
    </row>
    <row r="732">
      <c r="A732" s="27">
        <v>201.0</v>
      </c>
      <c r="B732" s="27" t="s">
        <v>54</v>
      </c>
      <c r="C732" s="27" t="s">
        <v>28</v>
      </c>
      <c r="D732" s="27" t="s">
        <v>28</v>
      </c>
      <c r="E732" s="27" t="s">
        <v>28</v>
      </c>
      <c r="F732" s="27">
        <v>32.0</v>
      </c>
      <c r="G732" s="27" t="s">
        <v>53</v>
      </c>
      <c r="H732" s="27"/>
      <c r="I732" s="27" t="s">
        <v>30</v>
      </c>
      <c r="J732" s="27">
        <v>4.0</v>
      </c>
      <c r="K732" s="27" t="s">
        <v>32</v>
      </c>
      <c r="L732" s="44">
        <v>272505.85000000003</v>
      </c>
      <c r="M732" s="44">
        <v>222717.02</v>
      </c>
      <c r="N732" s="61">
        <v>23050.0</v>
      </c>
      <c r="O732" s="61">
        <v>30.0</v>
      </c>
      <c r="P732" s="44">
        <v>53086.43</v>
      </c>
      <c r="Q732" s="31"/>
      <c r="R732" s="51">
        <v>816370.0</v>
      </c>
      <c r="S732" s="51">
        <v>1264.431</v>
      </c>
      <c r="T732" s="58">
        <v>9.83061</v>
      </c>
      <c r="U732" s="123"/>
    </row>
    <row r="733">
      <c r="A733" s="27">
        <v>202.0</v>
      </c>
      <c r="B733" s="27" t="s">
        <v>54</v>
      </c>
      <c r="C733" s="27" t="s">
        <v>28</v>
      </c>
      <c r="D733" s="27" t="s">
        <v>28</v>
      </c>
      <c r="E733" s="27" t="s">
        <v>28</v>
      </c>
      <c r="F733" s="27">
        <v>32.0</v>
      </c>
      <c r="G733" s="27" t="s">
        <v>53</v>
      </c>
      <c r="H733" s="27"/>
      <c r="I733" s="27" t="s">
        <v>30</v>
      </c>
      <c r="J733" s="27">
        <v>4.0</v>
      </c>
      <c r="K733" s="27" t="s">
        <v>33</v>
      </c>
      <c r="L733" s="44">
        <v>1129870.0</v>
      </c>
      <c r="M733" s="44">
        <v>1095470.0</v>
      </c>
      <c r="N733" s="61">
        <v>75418.0</v>
      </c>
      <c r="O733" s="61">
        <v>82.0</v>
      </c>
      <c r="P733" s="44">
        <v>163447.69</v>
      </c>
      <c r="Q733" s="31"/>
      <c r="R733" s="51">
        <v>2248398.0</v>
      </c>
      <c r="S733" s="51">
        <v>2671.663</v>
      </c>
      <c r="T733" s="58">
        <v>8.36107</v>
      </c>
      <c r="U733" s="123"/>
    </row>
    <row r="734">
      <c r="A734" s="27">
        <v>203.0</v>
      </c>
      <c r="B734" s="27" t="s">
        <v>54</v>
      </c>
      <c r="C734" s="27" t="s">
        <v>28</v>
      </c>
      <c r="D734" s="27" t="s">
        <v>28</v>
      </c>
      <c r="E734" s="27" t="s">
        <v>28</v>
      </c>
      <c r="F734" s="27">
        <v>32.0</v>
      </c>
      <c r="G734" s="27" t="s">
        <v>53</v>
      </c>
      <c r="H734" s="27"/>
      <c r="I734" s="27" t="s">
        <v>30</v>
      </c>
      <c r="J734" s="27">
        <v>4.0</v>
      </c>
      <c r="K734" s="27" t="s">
        <v>34</v>
      </c>
      <c r="L734" s="44">
        <v>257240.38999999998</v>
      </c>
      <c r="M734" s="44">
        <v>234368.95</v>
      </c>
      <c r="N734" s="46">
        <v>3125.0</v>
      </c>
      <c r="O734" s="46">
        <v>16.0</v>
      </c>
      <c r="P734" s="44">
        <v>8137.0199999999995</v>
      </c>
      <c r="Q734" s="31"/>
      <c r="R734" s="51">
        <v>759020.0</v>
      </c>
      <c r="S734" s="51">
        <v>1144.052</v>
      </c>
      <c r="T734" s="58">
        <v>5.55895</v>
      </c>
      <c r="U734" s="123"/>
    </row>
    <row r="735">
      <c r="A735" s="27">
        <v>204.0</v>
      </c>
      <c r="B735" s="27" t="s">
        <v>54</v>
      </c>
      <c r="C735" s="27" t="s">
        <v>28</v>
      </c>
      <c r="D735" s="27" t="s">
        <v>28</v>
      </c>
      <c r="E735" s="27" t="s">
        <v>28</v>
      </c>
      <c r="F735" s="27">
        <v>32.0</v>
      </c>
      <c r="G735" s="27" t="s">
        <v>53</v>
      </c>
      <c r="H735" s="27"/>
      <c r="I735" s="27" t="s">
        <v>30</v>
      </c>
      <c r="J735" s="27">
        <v>4.0</v>
      </c>
      <c r="K735" s="27" t="s">
        <v>35</v>
      </c>
      <c r="L735" s="44">
        <v>175493.88</v>
      </c>
      <c r="M735" s="44">
        <v>140231.03</v>
      </c>
      <c r="N735" s="61">
        <v>12383.0</v>
      </c>
      <c r="O735" s="61">
        <v>23.0</v>
      </c>
      <c r="P735" s="44">
        <v>26393.93</v>
      </c>
      <c r="Q735" s="31"/>
      <c r="R735" s="51">
        <v>1543852.0</v>
      </c>
      <c r="S735" s="51">
        <v>1993.43</v>
      </c>
      <c r="T735" s="58">
        <v>7.53123</v>
      </c>
      <c r="U735" s="123"/>
    </row>
    <row r="736">
      <c r="A736" s="27">
        <v>205.0</v>
      </c>
      <c r="B736" s="27" t="s">
        <v>54</v>
      </c>
      <c r="C736" s="27" t="s">
        <v>28</v>
      </c>
      <c r="D736" s="27" t="s">
        <v>28</v>
      </c>
      <c r="E736" s="27" t="s">
        <v>28</v>
      </c>
      <c r="F736" s="27">
        <v>32.0</v>
      </c>
      <c r="G736" s="27" t="s">
        <v>53</v>
      </c>
      <c r="H736" s="27"/>
      <c r="I736" s="27" t="s">
        <v>30</v>
      </c>
      <c r="J736" s="27">
        <v>4.0</v>
      </c>
      <c r="K736" s="27" t="s">
        <v>36</v>
      </c>
      <c r="L736" s="44">
        <v>980046.05</v>
      </c>
      <c r="M736" s="44">
        <v>943504.31</v>
      </c>
      <c r="N736" s="61">
        <v>73450.0</v>
      </c>
      <c r="O736" s="61">
        <v>131.0</v>
      </c>
      <c r="P736" s="44">
        <v>213591.36000000002</v>
      </c>
      <c r="Q736" s="31"/>
      <c r="R736" s="51">
        <v>1475488.0</v>
      </c>
      <c r="S736" s="51">
        <v>1988.637</v>
      </c>
      <c r="T736" s="58">
        <v>7.29343</v>
      </c>
      <c r="U736" s="123"/>
    </row>
    <row r="737">
      <c r="A737" s="27">
        <v>206.0</v>
      </c>
      <c r="B737" s="27" t="s">
        <v>54</v>
      </c>
      <c r="C737" s="27" t="s">
        <v>28</v>
      </c>
      <c r="D737" s="27" t="s">
        <v>28</v>
      </c>
      <c r="E737" s="27" t="s">
        <v>28</v>
      </c>
      <c r="F737" s="27">
        <v>32.0</v>
      </c>
      <c r="G737" s="27" t="s">
        <v>53</v>
      </c>
      <c r="H737" s="27"/>
      <c r="I737" s="27" t="s">
        <v>30</v>
      </c>
      <c r="J737" s="27">
        <v>4.0</v>
      </c>
      <c r="K737" s="27" t="s">
        <v>37</v>
      </c>
      <c r="L737" s="44">
        <v>430059.44</v>
      </c>
      <c r="M737" s="44">
        <v>412028.63</v>
      </c>
      <c r="N737" s="46">
        <v>27437.0</v>
      </c>
      <c r="O737" s="46">
        <v>67.0</v>
      </c>
      <c r="P737" s="44">
        <v>95155.97</v>
      </c>
      <c r="Q737" s="31"/>
      <c r="R737" s="51">
        <v>4199711.0</v>
      </c>
      <c r="S737" s="51">
        <v>4813.037</v>
      </c>
      <c r="T737" s="58">
        <v>7.94259</v>
      </c>
      <c r="U737" s="123"/>
    </row>
    <row r="738">
      <c r="A738" s="27">
        <v>207.0</v>
      </c>
      <c r="B738" s="27" t="s">
        <v>54</v>
      </c>
      <c r="C738" s="27" t="s">
        <v>28</v>
      </c>
      <c r="D738" s="27" t="s">
        <v>28</v>
      </c>
      <c r="E738" s="27" t="s">
        <v>28</v>
      </c>
      <c r="F738" s="27">
        <v>32.0</v>
      </c>
      <c r="G738" s="27" t="s">
        <v>53</v>
      </c>
      <c r="H738" s="27"/>
      <c r="I738" s="27" t="s">
        <v>30</v>
      </c>
      <c r="J738" s="27">
        <v>4.0</v>
      </c>
      <c r="K738" s="27" t="s">
        <v>38</v>
      </c>
      <c r="L738" s="44">
        <v>175349.75</v>
      </c>
      <c r="M738" s="44">
        <v>142015.21</v>
      </c>
      <c r="N738" s="61">
        <v>9209.0</v>
      </c>
      <c r="O738" s="61">
        <v>23.0</v>
      </c>
      <c r="P738" s="44">
        <v>32548.420000000002</v>
      </c>
      <c r="Q738" s="31"/>
      <c r="R738" s="51">
        <v>2279252.0</v>
      </c>
      <c r="S738" s="51">
        <v>2987.011</v>
      </c>
      <c r="T738" s="58">
        <v>8.26325</v>
      </c>
      <c r="U738" s="123"/>
    </row>
    <row r="739">
      <c r="A739" s="27">
        <v>208.0</v>
      </c>
      <c r="B739" s="27" t="s">
        <v>54</v>
      </c>
      <c r="C739" s="27" t="s">
        <v>28</v>
      </c>
      <c r="D739" s="27" t="s">
        <v>28</v>
      </c>
      <c r="E739" s="27" t="s">
        <v>28</v>
      </c>
      <c r="F739" s="27">
        <v>32.0</v>
      </c>
      <c r="G739" s="27" t="s">
        <v>53</v>
      </c>
      <c r="H739" s="27"/>
      <c r="I739" s="27" t="s">
        <v>30</v>
      </c>
      <c r="J739" s="27">
        <v>4.0</v>
      </c>
      <c r="K739" s="27" t="s">
        <v>39</v>
      </c>
      <c r="L739" s="44">
        <v>1017510.0</v>
      </c>
      <c r="M739" s="44">
        <v>976451.09</v>
      </c>
      <c r="N739" s="61">
        <v>69672.0</v>
      </c>
      <c r="O739" s="61">
        <v>64.0</v>
      </c>
      <c r="P739" s="44">
        <v>159861.69</v>
      </c>
      <c r="Q739" s="31"/>
      <c r="R739" s="51">
        <v>4751552.0</v>
      </c>
      <c r="S739" s="51">
        <v>5271.668</v>
      </c>
      <c r="T739" s="58">
        <v>6.10783</v>
      </c>
      <c r="U739" s="123"/>
    </row>
    <row r="740">
      <c r="A740" s="27">
        <v>209.0</v>
      </c>
      <c r="B740" s="27" t="s">
        <v>54</v>
      </c>
      <c r="C740" s="27" t="s">
        <v>28</v>
      </c>
      <c r="D740" s="27" t="s">
        <v>28</v>
      </c>
      <c r="E740" s="27" t="s">
        <v>28</v>
      </c>
      <c r="F740" s="27">
        <v>32.0</v>
      </c>
      <c r="G740" s="27" t="s">
        <v>53</v>
      </c>
      <c r="H740" s="27"/>
      <c r="I740" s="27" t="s">
        <v>30</v>
      </c>
      <c r="J740" s="27">
        <v>4.0</v>
      </c>
      <c r="K740" s="27" t="s">
        <v>40</v>
      </c>
      <c r="L740" s="44">
        <v>497771.45999999996</v>
      </c>
      <c r="M740" s="44">
        <v>517743.50000000006</v>
      </c>
      <c r="N740" s="46">
        <v>23790.0</v>
      </c>
      <c r="O740" s="46">
        <v>81.0</v>
      </c>
      <c r="P740" s="44">
        <v>91517.75</v>
      </c>
      <c r="Q740" s="31"/>
      <c r="R740" s="51">
        <v>6133412.0</v>
      </c>
      <c r="S740" s="51">
        <v>6801.8</v>
      </c>
      <c r="T740" s="58">
        <v>8.14396</v>
      </c>
      <c r="U740" s="123"/>
    </row>
    <row r="741">
      <c r="A741" s="27">
        <v>210.0</v>
      </c>
      <c r="B741" s="27" t="s">
        <v>54</v>
      </c>
      <c r="C741" s="27" t="s">
        <v>28</v>
      </c>
      <c r="D741" s="27" t="s">
        <v>28</v>
      </c>
      <c r="E741" s="27" t="s">
        <v>28</v>
      </c>
      <c r="F741" s="27">
        <v>32.0</v>
      </c>
      <c r="G741" s="27" t="s">
        <v>53</v>
      </c>
      <c r="H741" s="27"/>
      <c r="I741" s="27" t="s">
        <v>30</v>
      </c>
      <c r="J741" s="27">
        <v>4.0</v>
      </c>
      <c r="K741" s="27" t="s">
        <v>41</v>
      </c>
      <c r="L741" s="44">
        <v>272017.16</v>
      </c>
      <c r="M741" s="44">
        <v>189062.72999999998</v>
      </c>
      <c r="N741" s="61">
        <v>22080.0</v>
      </c>
      <c r="O741" s="61">
        <v>37.0</v>
      </c>
      <c r="P741" s="44">
        <v>30946.59</v>
      </c>
      <c r="Q741" s="31"/>
      <c r="R741" s="51">
        <v>653916.0</v>
      </c>
      <c r="S741" s="51">
        <v>1147.087</v>
      </c>
      <c r="T741" s="58">
        <v>8.33403</v>
      </c>
      <c r="U741" s="123"/>
    </row>
    <row r="742">
      <c r="A742" s="27">
        <v>211.0</v>
      </c>
      <c r="B742" s="27" t="s">
        <v>54</v>
      </c>
      <c r="C742" s="27" t="s">
        <v>28</v>
      </c>
      <c r="D742" s="27" t="s">
        <v>28</v>
      </c>
      <c r="E742" s="27" t="s">
        <v>28</v>
      </c>
      <c r="F742" s="27">
        <v>32.0</v>
      </c>
      <c r="G742" s="27" t="s">
        <v>53</v>
      </c>
      <c r="H742" s="27"/>
      <c r="I742" s="27" t="s">
        <v>30</v>
      </c>
      <c r="J742" s="27">
        <v>4.0</v>
      </c>
      <c r="K742" s="27" t="s">
        <v>42</v>
      </c>
      <c r="L742" s="44">
        <v>621787.37</v>
      </c>
      <c r="M742" s="44">
        <v>599816.65</v>
      </c>
      <c r="N742" s="46">
        <v>18772.0</v>
      </c>
      <c r="O742" s="46">
        <v>96.0</v>
      </c>
      <c r="P742" s="44">
        <v>83077.76</v>
      </c>
      <c r="Q742" s="31"/>
      <c r="R742" s="51">
        <v>3584654.0</v>
      </c>
      <c r="S742" s="51">
        <v>4127.67</v>
      </c>
      <c r="T742" s="58">
        <v>8.81076</v>
      </c>
      <c r="U742" s="123"/>
    </row>
    <row r="743">
      <c r="A743" s="27">
        <v>212.0</v>
      </c>
      <c r="B743" s="27" t="s">
        <v>54</v>
      </c>
      <c r="C743" s="27" t="s">
        <v>28</v>
      </c>
      <c r="D743" s="27" t="s">
        <v>28</v>
      </c>
      <c r="E743" s="27" t="s">
        <v>28</v>
      </c>
      <c r="F743" s="27">
        <v>32.0</v>
      </c>
      <c r="G743" s="27" t="s">
        <v>53</v>
      </c>
      <c r="H743" s="27"/>
      <c r="I743" s="27" t="s">
        <v>30</v>
      </c>
      <c r="J743" s="27">
        <v>4.0</v>
      </c>
      <c r="K743" s="27" t="s">
        <v>43</v>
      </c>
      <c r="L743" s="62" t="s">
        <v>55</v>
      </c>
      <c r="M743" s="62" t="s">
        <v>55</v>
      </c>
      <c r="N743" s="64"/>
      <c r="O743" s="64"/>
      <c r="P743" s="62"/>
      <c r="Q743" s="31"/>
      <c r="R743" s="51"/>
      <c r="S743" s="51"/>
      <c r="T743" s="58"/>
      <c r="U743" s="123"/>
    </row>
    <row r="744">
      <c r="A744" s="27">
        <v>213.0</v>
      </c>
      <c r="B744" s="27" t="s">
        <v>54</v>
      </c>
      <c r="C744" s="27" t="s">
        <v>28</v>
      </c>
      <c r="D744" s="27" t="s">
        <v>28</v>
      </c>
      <c r="E744" s="27" t="s">
        <v>28</v>
      </c>
      <c r="F744" s="27">
        <v>32.0</v>
      </c>
      <c r="G744" s="27" t="s">
        <v>53</v>
      </c>
      <c r="H744" s="27"/>
      <c r="I744" s="27" t="s">
        <v>30</v>
      </c>
      <c r="J744" s="27">
        <v>4.0</v>
      </c>
      <c r="K744" s="27" t="s">
        <v>44</v>
      </c>
      <c r="L744" s="44">
        <v>425299.95</v>
      </c>
      <c r="M744" s="44">
        <v>416531.93</v>
      </c>
      <c r="N744" s="61">
        <v>9834.0</v>
      </c>
      <c r="O744" s="61">
        <v>72.0</v>
      </c>
      <c r="P744" s="44">
        <v>54059.600000000006</v>
      </c>
      <c r="Q744" s="31"/>
      <c r="R744" s="51">
        <v>3339130.0</v>
      </c>
      <c r="S744" s="51">
        <v>3879.854</v>
      </c>
      <c r="T744" s="58">
        <v>8.47872</v>
      </c>
      <c r="U744" s="123"/>
    </row>
    <row r="745">
      <c r="A745" s="27">
        <v>214.0</v>
      </c>
      <c r="B745" s="27" t="s">
        <v>54</v>
      </c>
      <c r="C745" s="27" t="s">
        <v>28</v>
      </c>
      <c r="D745" s="27" t="s">
        <v>28</v>
      </c>
      <c r="E745" s="27" t="s">
        <v>28</v>
      </c>
      <c r="F745" s="27">
        <v>32.0</v>
      </c>
      <c r="G745" s="27" t="s">
        <v>53</v>
      </c>
      <c r="H745" s="27"/>
      <c r="I745" s="27" t="s">
        <v>30</v>
      </c>
      <c r="J745" s="27">
        <v>4.0</v>
      </c>
      <c r="K745" s="27" t="s">
        <v>45</v>
      </c>
      <c r="L745" s="44">
        <v>995844.41</v>
      </c>
      <c r="M745" s="44">
        <v>1028800.0</v>
      </c>
      <c r="N745" s="46">
        <v>10660.0</v>
      </c>
      <c r="O745" s="46">
        <v>65.0</v>
      </c>
      <c r="P745" s="44">
        <v>95143.93</v>
      </c>
      <c r="Q745" s="31"/>
      <c r="R745" s="51">
        <v>1852558.0</v>
      </c>
      <c r="S745" s="51">
        <v>2570.841</v>
      </c>
      <c r="T745" s="58">
        <v>6.46491</v>
      </c>
      <c r="U745" s="123"/>
    </row>
    <row r="746">
      <c r="A746" s="27">
        <v>215.0</v>
      </c>
      <c r="B746" s="27" t="s">
        <v>54</v>
      </c>
      <c r="C746" s="27" t="s">
        <v>28</v>
      </c>
      <c r="D746" s="27" t="s">
        <v>28</v>
      </c>
      <c r="E746" s="27" t="s">
        <v>28</v>
      </c>
      <c r="F746" s="27">
        <v>32.0</v>
      </c>
      <c r="G746" s="27" t="s">
        <v>53</v>
      </c>
      <c r="H746" s="27"/>
      <c r="I746" s="27" t="s">
        <v>30</v>
      </c>
      <c r="J746" s="27">
        <v>4.0</v>
      </c>
      <c r="K746" s="27" t="s">
        <v>46</v>
      </c>
      <c r="L746" s="44">
        <v>68606.09</v>
      </c>
      <c r="M746" s="44">
        <v>63645.35</v>
      </c>
      <c r="N746" s="61">
        <v>4548.0</v>
      </c>
      <c r="O746" s="61">
        <v>14.0</v>
      </c>
      <c r="P746" s="44">
        <v>20709.74</v>
      </c>
      <c r="Q746" s="31"/>
      <c r="R746" s="51">
        <v>1695037.0</v>
      </c>
      <c r="S746" s="51">
        <v>2004.499</v>
      </c>
      <c r="T746" s="58">
        <v>7.19897</v>
      </c>
      <c r="U746" s="123"/>
    </row>
    <row r="747">
      <c r="A747" s="27">
        <v>216.0</v>
      </c>
      <c r="B747" s="27" t="s">
        <v>54</v>
      </c>
      <c r="C747" s="27" t="s">
        <v>28</v>
      </c>
      <c r="D747" s="27" t="s">
        <v>28</v>
      </c>
      <c r="E747" s="27" t="s">
        <v>28</v>
      </c>
      <c r="F747" s="27">
        <v>32.0</v>
      </c>
      <c r="G747" s="27" t="s">
        <v>53</v>
      </c>
      <c r="H747" s="27"/>
      <c r="I747" s="27" t="s">
        <v>30</v>
      </c>
      <c r="J747" s="27">
        <v>4.0</v>
      </c>
      <c r="K747" s="27" t="s">
        <v>47</v>
      </c>
      <c r="L747" s="44">
        <v>723891.8999999999</v>
      </c>
      <c r="M747" s="44">
        <v>699686.7</v>
      </c>
      <c r="N747" s="61">
        <v>94012.0</v>
      </c>
      <c r="O747" s="61">
        <v>314.0</v>
      </c>
      <c r="P747" s="44">
        <v>483609.17</v>
      </c>
      <c r="Q747" s="31"/>
      <c r="R747" s="51">
        <v>7469115.0</v>
      </c>
      <c r="S747" s="51">
        <v>8241.758</v>
      </c>
      <c r="T747" s="58">
        <v>9.64749</v>
      </c>
      <c r="U747" s="123"/>
    </row>
    <row r="748">
      <c r="A748" s="27">
        <v>217.0</v>
      </c>
      <c r="B748" s="27" t="s">
        <v>54</v>
      </c>
      <c r="C748" s="27" t="s">
        <v>28</v>
      </c>
      <c r="D748" s="27" t="s">
        <v>28</v>
      </c>
      <c r="E748" s="27" t="s">
        <v>28</v>
      </c>
      <c r="F748" s="27">
        <v>32.0</v>
      </c>
      <c r="G748" s="27" t="s">
        <v>53</v>
      </c>
      <c r="H748" s="27"/>
      <c r="I748" s="27" t="s">
        <v>30</v>
      </c>
      <c r="J748" s="27">
        <v>4.0</v>
      </c>
      <c r="K748" s="27" t="s">
        <v>49</v>
      </c>
      <c r="L748" s="44">
        <v>425959.17</v>
      </c>
      <c r="M748" s="44">
        <v>417768.88</v>
      </c>
      <c r="N748" s="61">
        <v>9628.0</v>
      </c>
      <c r="O748" s="61">
        <v>66.0</v>
      </c>
      <c r="P748" s="44">
        <v>211477.82</v>
      </c>
      <c r="Q748" s="31"/>
      <c r="R748" s="51">
        <v>3615428.0</v>
      </c>
      <c r="S748" s="51">
        <v>4113.173</v>
      </c>
      <c r="T748" s="58">
        <v>8.45307</v>
      </c>
      <c r="U748" s="123"/>
    </row>
    <row r="749">
      <c r="A749" s="27">
        <v>218.0</v>
      </c>
      <c r="B749" s="27" t="s">
        <v>54</v>
      </c>
      <c r="C749" s="27" t="s">
        <v>28</v>
      </c>
      <c r="D749" s="27" t="s">
        <v>28</v>
      </c>
      <c r="E749" s="27" t="s">
        <v>28</v>
      </c>
      <c r="F749" s="27">
        <v>32.0</v>
      </c>
      <c r="G749" s="27" t="s">
        <v>53</v>
      </c>
      <c r="H749" s="27"/>
      <c r="I749" s="27" t="s">
        <v>30</v>
      </c>
      <c r="J749" s="27">
        <v>4.0</v>
      </c>
      <c r="K749" s="27" t="s">
        <v>51</v>
      </c>
      <c r="L749" s="44">
        <v>634581.91</v>
      </c>
      <c r="M749" s="44">
        <v>597111.58</v>
      </c>
      <c r="N749" s="61">
        <v>42843.0</v>
      </c>
      <c r="O749" s="61">
        <v>80.0</v>
      </c>
      <c r="P749" s="44">
        <v>146256.94999999998</v>
      </c>
      <c r="Q749" s="31"/>
      <c r="R749" s="51">
        <v>4314667.0</v>
      </c>
      <c r="S749" s="51">
        <v>4777.983</v>
      </c>
      <c r="T749" s="58">
        <v>7.1104</v>
      </c>
      <c r="U749" s="123"/>
    </row>
    <row r="750">
      <c r="A750" s="27">
        <v>219.0</v>
      </c>
      <c r="B750" s="27" t="s">
        <v>54</v>
      </c>
      <c r="C750" s="27" t="s">
        <v>28</v>
      </c>
      <c r="D750" s="27" t="s">
        <v>28</v>
      </c>
      <c r="E750" s="27" t="s">
        <v>28</v>
      </c>
      <c r="F750" s="27">
        <v>32.0</v>
      </c>
      <c r="G750" s="27" t="s">
        <v>53</v>
      </c>
      <c r="H750" s="27"/>
      <c r="I750" s="27" t="s">
        <v>30</v>
      </c>
      <c r="J750" s="27">
        <v>4.0</v>
      </c>
      <c r="K750" s="27" t="s">
        <v>52</v>
      </c>
      <c r="L750" s="44">
        <v>34380.64</v>
      </c>
      <c r="M750" s="44">
        <v>21449.07</v>
      </c>
      <c r="N750" s="61">
        <v>342.0</v>
      </c>
      <c r="O750" s="61">
        <v>3.0</v>
      </c>
      <c r="P750" s="44">
        <v>2218.4</v>
      </c>
      <c r="Q750" s="31"/>
      <c r="R750" s="51">
        <v>1694859.0</v>
      </c>
      <c r="S750" s="51">
        <v>2097.696</v>
      </c>
      <c r="T750" s="58">
        <v>6.96994</v>
      </c>
      <c r="U750" s="123"/>
    </row>
    <row r="751">
      <c r="A751" s="27">
        <v>220.0</v>
      </c>
      <c r="B751" s="27" t="s">
        <v>54</v>
      </c>
      <c r="C751" s="27" t="s">
        <v>28</v>
      </c>
      <c r="D751" s="27" t="s">
        <v>28</v>
      </c>
      <c r="E751" s="27" t="s">
        <v>28</v>
      </c>
      <c r="F751" s="27">
        <v>32.0</v>
      </c>
      <c r="G751" s="27" t="s">
        <v>53</v>
      </c>
      <c r="H751" s="27"/>
      <c r="I751" s="27" t="s">
        <v>30</v>
      </c>
      <c r="J751" s="27">
        <v>8.0</v>
      </c>
      <c r="K751" s="27" t="s">
        <v>31</v>
      </c>
      <c r="L751" s="44">
        <v>1968960.0</v>
      </c>
      <c r="M751" s="44">
        <v>1960840.0</v>
      </c>
      <c r="N751" s="61">
        <v>180782.0</v>
      </c>
      <c r="O751" s="61">
        <v>499.0</v>
      </c>
      <c r="P751" s="44">
        <v>2462110.0</v>
      </c>
      <c r="Q751" s="31"/>
      <c r="R751" s="51">
        <v>3997766.0</v>
      </c>
      <c r="S751" s="51">
        <v>3987.325</v>
      </c>
      <c r="T751" s="58">
        <v>6.63943</v>
      </c>
      <c r="U751" s="123"/>
    </row>
    <row r="752">
      <c r="A752" s="27">
        <v>221.0</v>
      </c>
      <c r="B752" s="27" t="s">
        <v>54</v>
      </c>
      <c r="C752" s="27" t="s">
        <v>28</v>
      </c>
      <c r="D752" s="27" t="s">
        <v>28</v>
      </c>
      <c r="E752" s="27" t="s">
        <v>28</v>
      </c>
      <c r="F752" s="27">
        <v>32.0</v>
      </c>
      <c r="G752" s="27" t="s">
        <v>53</v>
      </c>
      <c r="H752" s="27"/>
      <c r="I752" s="27" t="s">
        <v>30</v>
      </c>
      <c r="J752" s="27">
        <v>8.0</v>
      </c>
      <c r="K752" s="27" t="s">
        <v>32</v>
      </c>
      <c r="L752" s="44">
        <v>587226.51</v>
      </c>
      <c r="M752" s="44">
        <v>504919.8</v>
      </c>
      <c r="N752" s="61">
        <v>44671.0</v>
      </c>
      <c r="O752" s="61">
        <v>44.0</v>
      </c>
      <c r="P752" s="44">
        <v>89483.08</v>
      </c>
      <c r="Q752" s="31"/>
      <c r="R752" s="51">
        <v>1581668.0</v>
      </c>
      <c r="S752" s="51">
        <v>1966.465</v>
      </c>
      <c r="T752" s="58">
        <v>10.89595</v>
      </c>
      <c r="U752" s="123"/>
    </row>
    <row r="753">
      <c r="A753" s="27">
        <v>222.0</v>
      </c>
      <c r="B753" s="27" t="s">
        <v>54</v>
      </c>
      <c r="C753" s="27" t="s">
        <v>28</v>
      </c>
      <c r="D753" s="27" t="s">
        <v>28</v>
      </c>
      <c r="E753" s="27" t="s">
        <v>28</v>
      </c>
      <c r="F753" s="27">
        <v>32.0</v>
      </c>
      <c r="G753" s="27" t="s">
        <v>53</v>
      </c>
      <c r="H753" s="27"/>
      <c r="I753" s="27" t="s">
        <v>30</v>
      </c>
      <c r="J753" s="27">
        <v>8.0</v>
      </c>
      <c r="K753" s="27" t="s">
        <v>33</v>
      </c>
      <c r="L753" s="44">
        <v>2193080.0</v>
      </c>
      <c r="M753" s="44">
        <v>2171200.0</v>
      </c>
      <c r="N753" s="61">
        <v>140776.0</v>
      </c>
      <c r="O753" s="61">
        <v>160.0</v>
      </c>
      <c r="P753" s="44">
        <v>212627.72</v>
      </c>
      <c r="Q753" s="31"/>
      <c r="R753" s="51">
        <v>4394411.0</v>
      </c>
      <c r="S753" s="51">
        <v>5131.781</v>
      </c>
      <c r="T753" s="58">
        <v>8.35304</v>
      </c>
      <c r="U753" s="123"/>
    </row>
    <row r="754">
      <c r="A754" s="27">
        <v>223.0</v>
      </c>
      <c r="B754" s="27" t="s">
        <v>54</v>
      </c>
      <c r="C754" s="27" t="s">
        <v>28</v>
      </c>
      <c r="D754" s="27" t="s">
        <v>28</v>
      </c>
      <c r="E754" s="27" t="s">
        <v>28</v>
      </c>
      <c r="F754" s="27">
        <v>32.0</v>
      </c>
      <c r="G754" s="27" t="s">
        <v>53</v>
      </c>
      <c r="H754" s="27"/>
      <c r="I754" s="27" t="s">
        <v>30</v>
      </c>
      <c r="J754" s="27">
        <v>8.0</v>
      </c>
      <c r="K754" s="27" t="s">
        <v>34</v>
      </c>
      <c r="L754" s="44">
        <v>480324.45</v>
      </c>
      <c r="M754" s="44">
        <v>475088.01</v>
      </c>
      <c r="N754" s="46">
        <v>12038.0</v>
      </c>
      <c r="O754" s="46">
        <v>30.0</v>
      </c>
      <c r="P754" s="44">
        <v>15697.26</v>
      </c>
      <c r="Q754" s="31"/>
      <c r="R754" s="51">
        <v>1438066.0</v>
      </c>
      <c r="S754" s="51">
        <v>1940.688</v>
      </c>
      <c r="T754" s="58">
        <v>5.43303</v>
      </c>
      <c r="U754" s="123"/>
    </row>
    <row r="755">
      <c r="A755" s="27">
        <v>224.0</v>
      </c>
      <c r="B755" s="27" t="s">
        <v>54</v>
      </c>
      <c r="C755" s="27" t="s">
        <v>28</v>
      </c>
      <c r="D755" s="27" t="s">
        <v>28</v>
      </c>
      <c r="E755" s="27" t="s">
        <v>28</v>
      </c>
      <c r="F755" s="27">
        <v>32.0</v>
      </c>
      <c r="G755" s="27" t="s">
        <v>53</v>
      </c>
      <c r="H755" s="27"/>
      <c r="I755" s="27" t="s">
        <v>30</v>
      </c>
      <c r="J755" s="27">
        <v>8.0</v>
      </c>
      <c r="K755" s="27" t="s">
        <v>35</v>
      </c>
      <c r="L755" s="44">
        <v>1015380.0</v>
      </c>
      <c r="M755" s="44">
        <v>977703.86</v>
      </c>
      <c r="N755" s="61">
        <v>71229.0</v>
      </c>
      <c r="O755" s="61">
        <v>162.0</v>
      </c>
      <c r="P755" s="44">
        <v>501558.53</v>
      </c>
      <c r="Q755" s="31"/>
      <c r="R755" s="51">
        <v>1.118751E7</v>
      </c>
      <c r="S755" s="51">
        <v>12282.127</v>
      </c>
      <c r="T755" s="58">
        <v>20.55966</v>
      </c>
      <c r="U755" s="123"/>
    </row>
    <row r="756">
      <c r="A756" s="27">
        <v>225.0</v>
      </c>
      <c r="B756" s="27" t="s">
        <v>54</v>
      </c>
      <c r="C756" s="27" t="s">
        <v>28</v>
      </c>
      <c r="D756" s="27" t="s">
        <v>28</v>
      </c>
      <c r="E756" s="27" t="s">
        <v>28</v>
      </c>
      <c r="F756" s="27">
        <v>32.0</v>
      </c>
      <c r="G756" s="27" t="s">
        <v>53</v>
      </c>
      <c r="H756" s="27"/>
      <c r="I756" s="27" t="s">
        <v>30</v>
      </c>
      <c r="J756" s="27">
        <v>8.0</v>
      </c>
      <c r="K756" s="27" t="s">
        <v>36</v>
      </c>
      <c r="L756" s="44">
        <v>1951590.0</v>
      </c>
      <c r="M756" s="44">
        <v>1932790.0</v>
      </c>
      <c r="N756" s="61">
        <v>133932.0</v>
      </c>
      <c r="O756" s="61">
        <v>251.0</v>
      </c>
      <c r="P756" s="44">
        <v>427787.29</v>
      </c>
      <c r="Q756" s="31"/>
      <c r="R756" s="51">
        <v>2709410.0</v>
      </c>
      <c r="S756" s="51">
        <v>3375.239</v>
      </c>
      <c r="T756" s="58">
        <v>6.73683</v>
      </c>
      <c r="U756" s="123"/>
    </row>
    <row r="757">
      <c r="A757" s="27">
        <v>226.0</v>
      </c>
      <c r="B757" s="27" t="s">
        <v>54</v>
      </c>
      <c r="C757" s="27" t="s">
        <v>28</v>
      </c>
      <c r="D757" s="27" t="s">
        <v>28</v>
      </c>
      <c r="E757" s="27" t="s">
        <v>28</v>
      </c>
      <c r="F757" s="27">
        <v>32.0</v>
      </c>
      <c r="G757" s="27" t="s">
        <v>53</v>
      </c>
      <c r="H757" s="27"/>
      <c r="I757" s="27" t="s">
        <v>30</v>
      </c>
      <c r="J757" s="27">
        <v>8.0</v>
      </c>
      <c r="K757" s="27" t="s">
        <v>37</v>
      </c>
      <c r="L757" s="44">
        <v>1191560.0</v>
      </c>
      <c r="M757" s="44">
        <v>1145870.0</v>
      </c>
      <c r="N757" s="46">
        <v>74329.0</v>
      </c>
      <c r="O757" s="46">
        <v>155.0</v>
      </c>
      <c r="P757" s="44">
        <v>263628.45</v>
      </c>
      <c r="Q757" s="31"/>
      <c r="R757" s="51">
        <v>6868453.0</v>
      </c>
      <c r="S757" s="51">
        <v>7681.657</v>
      </c>
      <c r="T757" s="58">
        <v>8.03481</v>
      </c>
      <c r="U757" s="123"/>
    </row>
    <row r="758">
      <c r="A758" s="27">
        <v>227.0</v>
      </c>
      <c r="B758" s="27" t="s">
        <v>54</v>
      </c>
      <c r="C758" s="27" t="s">
        <v>28</v>
      </c>
      <c r="D758" s="27" t="s">
        <v>28</v>
      </c>
      <c r="E758" s="27" t="s">
        <v>28</v>
      </c>
      <c r="F758" s="27">
        <v>32.0</v>
      </c>
      <c r="G758" s="27" t="s">
        <v>53</v>
      </c>
      <c r="H758" s="27"/>
      <c r="I758" s="27" t="s">
        <v>30</v>
      </c>
      <c r="J758" s="27">
        <v>8.0</v>
      </c>
      <c r="K758" s="27" t="s">
        <v>38</v>
      </c>
      <c r="L758" s="44">
        <v>938520.35</v>
      </c>
      <c r="M758" s="44">
        <v>917668.78</v>
      </c>
      <c r="N758" s="61">
        <v>59923.0</v>
      </c>
      <c r="O758" s="61">
        <v>160.0</v>
      </c>
      <c r="P758" s="44">
        <v>354396.13</v>
      </c>
      <c r="Q758" s="31"/>
      <c r="R758" s="51">
        <v>9654887.0</v>
      </c>
      <c r="S758" s="51">
        <v>10575.403</v>
      </c>
      <c r="T758" s="58">
        <v>9.47387</v>
      </c>
      <c r="U758" s="123"/>
    </row>
    <row r="759">
      <c r="A759" s="27">
        <v>228.0</v>
      </c>
      <c r="B759" s="27" t="s">
        <v>54</v>
      </c>
      <c r="C759" s="27" t="s">
        <v>28</v>
      </c>
      <c r="D759" s="27" t="s">
        <v>28</v>
      </c>
      <c r="E759" s="27" t="s">
        <v>28</v>
      </c>
      <c r="F759" s="27">
        <v>32.0</v>
      </c>
      <c r="G759" s="27" t="s">
        <v>53</v>
      </c>
      <c r="H759" s="27"/>
      <c r="I759" s="27" t="s">
        <v>30</v>
      </c>
      <c r="J759" s="27">
        <v>8.0</v>
      </c>
      <c r="K759" s="27" t="s">
        <v>39</v>
      </c>
      <c r="L759" s="44">
        <v>2182830.0</v>
      </c>
      <c r="M759" s="44">
        <v>2158670.0</v>
      </c>
      <c r="N759" s="61">
        <v>157986.0</v>
      </c>
      <c r="O759" s="61">
        <v>156.0</v>
      </c>
      <c r="P759" s="44">
        <v>393859.69</v>
      </c>
      <c r="Q759" s="31"/>
      <c r="R759" s="51">
        <v>9596670.0</v>
      </c>
      <c r="S759" s="51">
        <v>10236.611</v>
      </c>
      <c r="T759" s="58">
        <v>7.76326</v>
      </c>
      <c r="U759" s="123"/>
    </row>
    <row r="760">
      <c r="A760" s="27">
        <v>229.0</v>
      </c>
      <c r="B760" s="27" t="s">
        <v>54</v>
      </c>
      <c r="C760" s="27" t="s">
        <v>28</v>
      </c>
      <c r="D760" s="27" t="s">
        <v>28</v>
      </c>
      <c r="E760" s="27" t="s">
        <v>28</v>
      </c>
      <c r="F760" s="27">
        <v>32.0</v>
      </c>
      <c r="G760" s="27" t="s">
        <v>53</v>
      </c>
      <c r="H760" s="27"/>
      <c r="I760" s="27" t="s">
        <v>30</v>
      </c>
      <c r="J760" s="27">
        <v>8.0</v>
      </c>
      <c r="K760" s="27" t="s">
        <v>40</v>
      </c>
      <c r="L760" s="44">
        <v>2232610.0</v>
      </c>
      <c r="M760" s="44">
        <v>2221140.0</v>
      </c>
      <c r="N760" s="46">
        <v>136390.0</v>
      </c>
      <c r="O760" s="46">
        <v>155.0</v>
      </c>
      <c r="P760" s="44">
        <v>252474.18</v>
      </c>
      <c r="Q760" s="31"/>
      <c r="R760" s="51">
        <v>5403966.0</v>
      </c>
      <c r="S760" s="51">
        <v>5928.404</v>
      </c>
      <c r="T760" s="58">
        <v>8.04127</v>
      </c>
      <c r="U760" s="123"/>
    </row>
    <row r="761">
      <c r="A761" s="27">
        <v>230.0</v>
      </c>
      <c r="B761" s="27" t="s">
        <v>54</v>
      </c>
      <c r="C761" s="27" t="s">
        <v>28</v>
      </c>
      <c r="D761" s="27" t="s">
        <v>28</v>
      </c>
      <c r="E761" s="27" t="s">
        <v>28</v>
      </c>
      <c r="F761" s="27">
        <v>32.0</v>
      </c>
      <c r="G761" s="27" t="s">
        <v>53</v>
      </c>
      <c r="H761" s="27"/>
      <c r="I761" s="27" t="s">
        <v>30</v>
      </c>
      <c r="J761" s="27">
        <v>8.0</v>
      </c>
      <c r="K761" s="27" t="s">
        <v>41</v>
      </c>
      <c r="L761" s="44">
        <v>571249.37</v>
      </c>
      <c r="M761" s="44">
        <v>484118.05</v>
      </c>
      <c r="N761" s="61">
        <v>44261.0</v>
      </c>
      <c r="O761" s="61">
        <v>65.0</v>
      </c>
      <c r="P761" s="44">
        <v>60429.21</v>
      </c>
      <c r="Q761" s="31"/>
      <c r="R761" s="51">
        <v>1175122.0</v>
      </c>
      <c r="S761" s="51">
        <v>1730.242</v>
      </c>
      <c r="T761" s="58">
        <v>8.99936</v>
      </c>
      <c r="U761" s="123"/>
    </row>
    <row r="762">
      <c r="A762" s="27">
        <v>231.0</v>
      </c>
      <c r="B762" s="27" t="s">
        <v>54</v>
      </c>
      <c r="C762" s="27" t="s">
        <v>28</v>
      </c>
      <c r="D762" s="27" t="s">
        <v>28</v>
      </c>
      <c r="E762" s="27" t="s">
        <v>28</v>
      </c>
      <c r="F762" s="27">
        <v>32.0</v>
      </c>
      <c r="G762" s="27" t="s">
        <v>53</v>
      </c>
      <c r="H762" s="27"/>
      <c r="I762" s="27" t="s">
        <v>30</v>
      </c>
      <c r="J762" s="27">
        <v>8.0</v>
      </c>
      <c r="K762" s="27" t="s">
        <v>42</v>
      </c>
      <c r="L762" s="44">
        <v>1156920.0</v>
      </c>
      <c r="M762" s="44">
        <v>1176820.0</v>
      </c>
      <c r="N762" s="46">
        <v>35547.0</v>
      </c>
      <c r="O762" s="46">
        <v>187.0</v>
      </c>
      <c r="P762" s="44">
        <v>182229.61000000002</v>
      </c>
      <c r="Q762" s="31"/>
      <c r="R762" s="51">
        <v>6512190.0</v>
      </c>
      <c r="S762" s="51">
        <v>7386.398</v>
      </c>
      <c r="T762" s="58">
        <v>8.4148</v>
      </c>
      <c r="U762" s="123"/>
    </row>
    <row r="763">
      <c r="A763" s="27">
        <v>232.0</v>
      </c>
      <c r="B763" s="27" t="s">
        <v>54</v>
      </c>
      <c r="C763" s="27" t="s">
        <v>28</v>
      </c>
      <c r="D763" s="27" t="s">
        <v>28</v>
      </c>
      <c r="E763" s="27" t="s">
        <v>28</v>
      </c>
      <c r="F763" s="27">
        <v>32.0</v>
      </c>
      <c r="G763" s="27" t="s">
        <v>53</v>
      </c>
      <c r="H763" s="27"/>
      <c r="I763" s="27" t="s">
        <v>30</v>
      </c>
      <c r="J763" s="27">
        <v>8.0</v>
      </c>
      <c r="K763" s="27" t="s">
        <v>44</v>
      </c>
      <c r="L763" s="44">
        <v>781236.58</v>
      </c>
      <c r="M763" s="44">
        <v>782419.39</v>
      </c>
      <c r="N763" s="61">
        <v>14350.0</v>
      </c>
      <c r="O763" s="61">
        <v>139.0</v>
      </c>
      <c r="P763" s="44">
        <v>98995.61</v>
      </c>
      <c r="Q763" s="31"/>
      <c r="R763" s="51">
        <v>6062475.0</v>
      </c>
      <c r="S763" s="51">
        <v>6864.284</v>
      </c>
      <c r="T763" s="58">
        <v>8.4988</v>
      </c>
      <c r="U763" s="123"/>
    </row>
    <row r="764">
      <c r="A764" s="27">
        <v>233.0</v>
      </c>
      <c r="B764" s="27" t="s">
        <v>54</v>
      </c>
      <c r="C764" s="27" t="s">
        <v>28</v>
      </c>
      <c r="D764" s="27" t="s">
        <v>28</v>
      </c>
      <c r="E764" s="27" t="s">
        <v>28</v>
      </c>
      <c r="F764" s="27">
        <v>32.0</v>
      </c>
      <c r="G764" s="27" t="s">
        <v>53</v>
      </c>
      <c r="H764" s="27"/>
      <c r="I764" s="27" t="s">
        <v>30</v>
      </c>
      <c r="J764" s="27">
        <v>8.0</v>
      </c>
      <c r="K764" s="27" t="s">
        <v>45</v>
      </c>
      <c r="L764" s="44">
        <v>1953510.0</v>
      </c>
      <c r="M764" s="44">
        <v>2069620.0</v>
      </c>
      <c r="N764" s="46">
        <v>21533.0</v>
      </c>
      <c r="O764" s="46">
        <v>125.0</v>
      </c>
      <c r="P764" s="44">
        <v>202967.24</v>
      </c>
      <c r="Q764" s="31"/>
      <c r="R764" s="51">
        <v>3415219.0</v>
      </c>
      <c r="S764" s="51">
        <v>4562.517</v>
      </c>
      <c r="T764" s="58">
        <v>7.97607</v>
      </c>
      <c r="U764" s="123"/>
    </row>
    <row r="765">
      <c r="A765" s="27">
        <v>234.0</v>
      </c>
      <c r="B765" s="27" t="s">
        <v>54</v>
      </c>
      <c r="C765" s="27" t="s">
        <v>28</v>
      </c>
      <c r="D765" s="27" t="s">
        <v>28</v>
      </c>
      <c r="E765" s="27" t="s">
        <v>28</v>
      </c>
      <c r="F765" s="27">
        <v>32.0</v>
      </c>
      <c r="G765" s="27" t="s">
        <v>53</v>
      </c>
      <c r="H765" s="27"/>
      <c r="I765" s="27" t="s">
        <v>30</v>
      </c>
      <c r="J765" s="27">
        <v>8.0</v>
      </c>
      <c r="K765" s="27" t="s">
        <v>46</v>
      </c>
      <c r="L765" s="44">
        <v>131364.22999999998</v>
      </c>
      <c r="M765" s="44">
        <v>127802.78</v>
      </c>
      <c r="N765" s="61">
        <v>8713.0</v>
      </c>
      <c r="O765" s="61">
        <v>25.0</v>
      </c>
      <c r="P765" s="44">
        <v>45841.520000000004</v>
      </c>
      <c r="Q765" s="31"/>
      <c r="R765" s="51">
        <v>3379719.0</v>
      </c>
      <c r="S765" s="51">
        <v>3779.45</v>
      </c>
      <c r="T765" s="58">
        <v>8.48556</v>
      </c>
      <c r="U765" s="123"/>
    </row>
    <row r="766">
      <c r="A766" s="27">
        <v>235.0</v>
      </c>
      <c r="B766" s="27" t="s">
        <v>54</v>
      </c>
      <c r="C766" s="27" t="s">
        <v>28</v>
      </c>
      <c r="D766" s="27" t="s">
        <v>28</v>
      </c>
      <c r="E766" s="27" t="s">
        <v>28</v>
      </c>
      <c r="F766" s="27">
        <v>32.0</v>
      </c>
      <c r="G766" s="27" t="s">
        <v>53</v>
      </c>
      <c r="H766" s="27"/>
      <c r="I766" s="27" t="s">
        <v>30</v>
      </c>
      <c r="J766" s="27">
        <v>8.0</v>
      </c>
      <c r="K766" s="27" t="s">
        <v>47</v>
      </c>
      <c r="L766" s="44">
        <v>1411940.0</v>
      </c>
      <c r="M766" s="44">
        <v>1389850.0</v>
      </c>
      <c r="N766" s="61">
        <v>183198.0</v>
      </c>
      <c r="O766" s="61">
        <v>624.0</v>
      </c>
      <c r="P766" s="44">
        <v>1007720.0</v>
      </c>
      <c r="Q766" s="31"/>
      <c r="R766" s="51">
        <v>1.4987948E7</v>
      </c>
      <c r="S766" s="51">
        <v>16132.677</v>
      </c>
      <c r="T766" s="58">
        <v>9.62865</v>
      </c>
      <c r="U766" s="123"/>
    </row>
    <row r="767">
      <c r="A767" s="27">
        <v>236.0</v>
      </c>
      <c r="B767" s="27" t="s">
        <v>54</v>
      </c>
      <c r="C767" s="27" t="s">
        <v>28</v>
      </c>
      <c r="D767" s="27" t="s">
        <v>28</v>
      </c>
      <c r="E767" s="27" t="s">
        <v>28</v>
      </c>
      <c r="F767" s="27">
        <v>32.0</v>
      </c>
      <c r="G767" s="27" t="s">
        <v>53</v>
      </c>
      <c r="H767" s="27"/>
      <c r="I767" s="27" t="s">
        <v>30</v>
      </c>
      <c r="J767" s="27">
        <v>8.0</v>
      </c>
      <c r="K767" s="27" t="s">
        <v>49</v>
      </c>
      <c r="L767" s="44">
        <v>780928.7000000001</v>
      </c>
      <c r="M767" s="44">
        <v>779999.3500000001</v>
      </c>
      <c r="N767" s="61">
        <v>15949.0</v>
      </c>
      <c r="O767" s="61">
        <v>130.0</v>
      </c>
      <c r="P767" s="44">
        <v>405425.18</v>
      </c>
      <c r="Q767" s="31"/>
      <c r="R767" s="51">
        <v>6599152.0</v>
      </c>
      <c r="S767" s="51">
        <v>7321.177</v>
      </c>
      <c r="T767" s="58">
        <v>8.43361</v>
      </c>
      <c r="U767" s="123"/>
    </row>
    <row r="768">
      <c r="A768" s="27">
        <v>237.0</v>
      </c>
      <c r="B768" s="27" t="s">
        <v>54</v>
      </c>
      <c r="C768" s="27" t="s">
        <v>28</v>
      </c>
      <c r="D768" s="27" t="s">
        <v>28</v>
      </c>
      <c r="E768" s="27" t="s">
        <v>28</v>
      </c>
      <c r="F768" s="27">
        <v>32.0</v>
      </c>
      <c r="G768" s="27" t="s">
        <v>53</v>
      </c>
      <c r="H768" s="27"/>
      <c r="I768" s="27" t="s">
        <v>30</v>
      </c>
      <c r="J768" s="27">
        <v>8.0</v>
      </c>
      <c r="K768" s="27" t="s">
        <v>51</v>
      </c>
      <c r="L768" s="62" t="s">
        <v>55</v>
      </c>
      <c r="M768" s="62" t="s">
        <v>55</v>
      </c>
      <c r="N768" s="64"/>
      <c r="O768" s="64"/>
      <c r="P768" s="62"/>
      <c r="Q768" s="31"/>
      <c r="R768" s="51"/>
      <c r="S768" s="51" t="s">
        <v>56</v>
      </c>
      <c r="T768" s="58"/>
      <c r="U768" s="123"/>
    </row>
    <row r="769">
      <c r="A769" s="27">
        <v>238.0</v>
      </c>
      <c r="B769" s="27" t="s">
        <v>54</v>
      </c>
      <c r="C769" s="27" t="s">
        <v>28</v>
      </c>
      <c r="D769" s="27" t="s">
        <v>28</v>
      </c>
      <c r="E769" s="27" t="s">
        <v>28</v>
      </c>
      <c r="F769" s="27">
        <v>32.0</v>
      </c>
      <c r="G769" s="27" t="s">
        <v>53</v>
      </c>
      <c r="H769" s="27"/>
      <c r="I769" s="27" t="s">
        <v>30</v>
      </c>
      <c r="J769" s="27">
        <v>8.0</v>
      </c>
      <c r="K769" s="27" t="s">
        <v>52</v>
      </c>
      <c r="L769" s="44">
        <v>95260.65</v>
      </c>
      <c r="M769" s="44">
        <v>62049.23</v>
      </c>
      <c r="N769" s="61">
        <v>1429.0</v>
      </c>
      <c r="O769" s="61">
        <v>6.0</v>
      </c>
      <c r="P769" s="44">
        <v>4793.9800000000005</v>
      </c>
      <c r="Q769" s="31"/>
      <c r="R769" s="51">
        <v>3408563.0</v>
      </c>
      <c r="S769" s="51">
        <v>3826.943</v>
      </c>
      <c r="T769" s="58">
        <v>6.83225</v>
      </c>
      <c r="U769" s="123"/>
    </row>
    <row r="770">
      <c r="A770" s="27">
        <v>239.0</v>
      </c>
      <c r="B770" s="27" t="s">
        <v>54</v>
      </c>
      <c r="C770" s="27" t="s">
        <v>28</v>
      </c>
      <c r="D770" s="27" t="s">
        <v>28</v>
      </c>
      <c r="E770" s="27" t="s">
        <v>28</v>
      </c>
      <c r="F770" s="27">
        <v>32.0</v>
      </c>
      <c r="G770" s="27" t="s">
        <v>53</v>
      </c>
      <c r="H770" s="27"/>
      <c r="I770" s="27" t="s">
        <v>30</v>
      </c>
      <c r="J770" s="27">
        <v>16.0</v>
      </c>
      <c r="K770" s="27" t="s">
        <v>31</v>
      </c>
      <c r="L770" s="44">
        <v>3952300.0</v>
      </c>
      <c r="M770" s="44">
        <v>3964110.0</v>
      </c>
      <c r="N770" s="61">
        <v>346463.0</v>
      </c>
      <c r="O770" s="61">
        <v>991.0</v>
      </c>
      <c r="P770" s="44">
        <v>5044440.0</v>
      </c>
      <c r="Q770" s="31"/>
      <c r="R770" s="51">
        <v>8920582.0</v>
      </c>
      <c r="S770" s="51">
        <v>7779.777</v>
      </c>
      <c r="T770" s="58">
        <v>6.6381</v>
      </c>
      <c r="U770" s="123"/>
    </row>
    <row r="771">
      <c r="A771" s="27">
        <v>240.0</v>
      </c>
      <c r="B771" s="27" t="s">
        <v>54</v>
      </c>
      <c r="C771" s="27" t="s">
        <v>28</v>
      </c>
      <c r="D771" s="27" t="s">
        <v>28</v>
      </c>
      <c r="E771" s="27" t="s">
        <v>28</v>
      </c>
      <c r="F771" s="27">
        <v>32.0</v>
      </c>
      <c r="G771" s="27" t="s">
        <v>53</v>
      </c>
      <c r="H771" s="27"/>
      <c r="I771" s="27" t="s">
        <v>30</v>
      </c>
      <c r="J771" s="27">
        <v>16.0</v>
      </c>
      <c r="K771" s="27" t="s">
        <v>32</v>
      </c>
      <c r="L771" s="44">
        <v>399449.4</v>
      </c>
      <c r="M771" s="44">
        <v>351940.02</v>
      </c>
      <c r="N771" s="61">
        <v>34710.0</v>
      </c>
      <c r="O771" s="61">
        <v>62.0</v>
      </c>
      <c r="P771" s="44">
        <v>186520.74</v>
      </c>
      <c r="Q771" s="31"/>
      <c r="R771" s="51">
        <v>8870444.0</v>
      </c>
      <c r="S771" s="51">
        <v>9391.644</v>
      </c>
      <c r="T771" s="58">
        <v>8.20014</v>
      </c>
      <c r="U771" s="123"/>
    </row>
    <row r="772">
      <c r="A772" s="27">
        <v>241.0</v>
      </c>
      <c r="B772" s="27" t="s">
        <v>54</v>
      </c>
      <c r="C772" s="27" t="s">
        <v>28</v>
      </c>
      <c r="D772" s="27" t="s">
        <v>28</v>
      </c>
      <c r="E772" s="27" t="s">
        <v>28</v>
      </c>
      <c r="F772" s="27">
        <v>32.0</v>
      </c>
      <c r="G772" s="27" t="s">
        <v>53</v>
      </c>
      <c r="H772" s="27"/>
      <c r="I772" s="27" t="s">
        <v>30</v>
      </c>
      <c r="J772" s="27">
        <v>16.0</v>
      </c>
      <c r="K772" s="27" t="s">
        <v>33</v>
      </c>
      <c r="L772" s="44">
        <v>4318740.0</v>
      </c>
      <c r="M772" s="44">
        <v>4333760.0</v>
      </c>
      <c r="N772" s="61">
        <v>277911.0</v>
      </c>
      <c r="O772" s="61">
        <v>314.0</v>
      </c>
      <c r="P772" s="44">
        <v>408970.32</v>
      </c>
      <c r="Q772" s="31"/>
      <c r="R772" s="51">
        <v>8651676.0</v>
      </c>
      <c r="S772" s="51">
        <v>9215.558</v>
      </c>
      <c r="T772" s="58">
        <v>8.0566</v>
      </c>
      <c r="U772" s="123"/>
    </row>
    <row r="773">
      <c r="A773" s="27">
        <v>242.0</v>
      </c>
      <c r="B773" s="27" t="s">
        <v>54</v>
      </c>
      <c r="C773" s="27" t="s">
        <v>28</v>
      </c>
      <c r="D773" s="27" t="s">
        <v>28</v>
      </c>
      <c r="E773" s="27" t="s">
        <v>28</v>
      </c>
      <c r="F773" s="27">
        <v>32.0</v>
      </c>
      <c r="G773" s="27" t="s">
        <v>53</v>
      </c>
      <c r="H773" s="27"/>
      <c r="I773" s="27" t="s">
        <v>30</v>
      </c>
      <c r="J773" s="27">
        <v>16.0</v>
      </c>
      <c r="K773" s="27" t="s">
        <v>34</v>
      </c>
      <c r="L773" s="44">
        <v>949137.97</v>
      </c>
      <c r="M773" s="44">
        <v>957324.1000000001</v>
      </c>
      <c r="N773" s="46">
        <v>16074.0</v>
      </c>
      <c r="O773" s="46">
        <v>59.0</v>
      </c>
      <c r="P773" s="44">
        <v>76503.61</v>
      </c>
      <c r="Q773" s="31"/>
      <c r="R773" s="51">
        <v>2746434.0</v>
      </c>
      <c r="S773" s="51">
        <v>3273.893</v>
      </c>
      <c r="T773" s="58">
        <v>6.06097</v>
      </c>
      <c r="U773" s="123"/>
    </row>
    <row r="774">
      <c r="A774" s="27">
        <v>243.0</v>
      </c>
      <c r="B774" s="27" t="s">
        <v>54</v>
      </c>
      <c r="C774" s="27" t="s">
        <v>28</v>
      </c>
      <c r="D774" s="27" t="s">
        <v>28</v>
      </c>
      <c r="E774" s="27" t="s">
        <v>28</v>
      </c>
      <c r="F774" s="27">
        <v>32.0</v>
      </c>
      <c r="G774" s="27" t="s">
        <v>53</v>
      </c>
      <c r="H774" s="27"/>
      <c r="I774" s="27" t="s">
        <v>30</v>
      </c>
      <c r="J774" s="27">
        <v>16.0</v>
      </c>
      <c r="K774" s="27" t="s">
        <v>35</v>
      </c>
      <c r="L774" s="62" t="s">
        <v>55</v>
      </c>
      <c r="M774" s="62" t="s">
        <v>55</v>
      </c>
      <c r="N774" s="64"/>
      <c r="O774" s="64"/>
      <c r="P774" s="62"/>
      <c r="Q774" s="31"/>
      <c r="R774" s="51"/>
      <c r="S774" s="51" t="s">
        <v>30</v>
      </c>
      <c r="T774" s="58"/>
      <c r="U774" s="123"/>
    </row>
    <row r="775">
      <c r="A775" s="27">
        <v>244.0</v>
      </c>
      <c r="B775" s="27" t="s">
        <v>54</v>
      </c>
      <c r="C775" s="27" t="s">
        <v>28</v>
      </c>
      <c r="D775" s="27" t="s">
        <v>28</v>
      </c>
      <c r="E775" s="27" t="s">
        <v>28</v>
      </c>
      <c r="F775" s="27">
        <v>32.0</v>
      </c>
      <c r="G775" s="27" t="s">
        <v>53</v>
      </c>
      <c r="H775" s="27"/>
      <c r="I775" s="27" t="s">
        <v>30</v>
      </c>
      <c r="J775" s="27">
        <v>16.0</v>
      </c>
      <c r="K775" s="27" t="s">
        <v>36</v>
      </c>
      <c r="L775" s="44">
        <v>3898300.0</v>
      </c>
      <c r="M775" s="44">
        <v>3918170.0</v>
      </c>
      <c r="N775" s="61">
        <v>274325.0</v>
      </c>
      <c r="O775" s="61">
        <v>497.0</v>
      </c>
      <c r="P775" s="44">
        <v>860056.54</v>
      </c>
      <c r="Q775" s="31"/>
      <c r="R775" s="51">
        <v>5500776.0</v>
      </c>
      <c r="S775" s="51">
        <v>6608.871</v>
      </c>
      <c r="T775" s="58">
        <v>6.99238</v>
      </c>
      <c r="U775" s="123"/>
    </row>
    <row r="776">
      <c r="A776" s="27">
        <v>245.0</v>
      </c>
      <c r="B776" s="27" t="s">
        <v>54</v>
      </c>
      <c r="C776" s="27" t="s">
        <v>28</v>
      </c>
      <c r="D776" s="27" t="s">
        <v>28</v>
      </c>
      <c r="E776" s="27" t="s">
        <v>28</v>
      </c>
      <c r="F776" s="27">
        <v>32.0</v>
      </c>
      <c r="G776" s="27" t="s">
        <v>53</v>
      </c>
      <c r="H776" s="27"/>
      <c r="I776" s="27" t="s">
        <v>30</v>
      </c>
      <c r="J776" s="27">
        <v>16.0</v>
      </c>
      <c r="K776" s="27" t="s">
        <v>37</v>
      </c>
      <c r="L776" s="44">
        <v>2319850.0</v>
      </c>
      <c r="M776" s="44">
        <v>2296040.0</v>
      </c>
      <c r="N776" s="46">
        <v>155113.0</v>
      </c>
      <c r="O776" s="46">
        <v>314.0</v>
      </c>
      <c r="P776" s="44">
        <v>476931.51</v>
      </c>
      <c r="Q776" s="31"/>
      <c r="R776" s="51">
        <v>1.4066679E7</v>
      </c>
      <c r="S776" s="51">
        <v>14972.624</v>
      </c>
      <c r="T776" s="58">
        <v>8.61493</v>
      </c>
      <c r="U776" s="123"/>
    </row>
    <row r="777">
      <c r="A777" s="27">
        <v>246.0</v>
      </c>
      <c r="B777" s="27" t="s">
        <v>54</v>
      </c>
      <c r="C777" s="27" t="s">
        <v>28</v>
      </c>
      <c r="D777" s="27" t="s">
        <v>28</v>
      </c>
      <c r="E777" s="27" t="s">
        <v>28</v>
      </c>
      <c r="F777" s="27">
        <v>32.0</v>
      </c>
      <c r="G777" s="27" t="s">
        <v>53</v>
      </c>
      <c r="H777" s="27"/>
      <c r="I777" s="27" t="s">
        <v>30</v>
      </c>
      <c r="J777" s="27">
        <v>16.0</v>
      </c>
      <c r="K777" s="27" t="s">
        <v>38</v>
      </c>
      <c r="L777" s="44" t="s">
        <v>55</v>
      </c>
      <c r="M777" s="44" t="s">
        <v>55</v>
      </c>
      <c r="N777" s="61"/>
      <c r="O777" s="64"/>
      <c r="P777" s="62"/>
      <c r="Q777" s="31"/>
      <c r="R777" s="51"/>
      <c r="S777" s="51" t="s">
        <v>56</v>
      </c>
      <c r="T777" s="58"/>
      <c r="U777" s="123"/>
    </row>
    <row r="778">
      <c r="A778" s="27">
        <v>247.0</v>
      </c>
      <c r="B778" s="27" t="s">
        <v>54</v>
      </c>
      <c r="C778" s="27" t="s">
        <v>28</v>
      </c>
      <c r="D778" s="27" t="s">
        <v>28</v>
      </c>
      <c r="E778" s="27" t="s">
        <v>28</v>
      </c>
      <c r="F778" s="27">
        <v>32.0</v>
      </c>
      <c r="G778" s="27" t="s">
        <v>53</v>
      </c>
      <c r="H778" s="27"/>
      <c r="I778" s="27" t="s">
        <v>30</v>
      </c>
      <c r="J778" s="27">
        <v>16.0</v>
      </c>
      <c r="K778" s="27" t="s">
        <v>39</v>
      </c>
      <c r="L778" s="44">
        <v>4509270.0</v>
      </c>
      <c r="M778" s="44">
        <v>4520950.0</v>
      </c>
      <c r="N778" s="61">
        <v>304796.0</v>
      </c>
      <c r="O778" s="61">
        <v>315.0</v>
      </c>
      <c r="P778" s="44">
        <v>800551.6900000001</v>
      </c>
      <c r="Q778" s="31"/>
      <c r="R778" s="51">
        <v>2.2194149E7</v>
      </c>
      <c r="S778" s="51">
        <v>21281.613</v>
      </c>
      <c r="T778" s="58">
        <v>8.55778</v>
      </c>
      <c r="U778" s="123"/>
    </row>
    <row r="779">
      <c r="A779" s="27">
        <v>248.0</v>
      </c>
      <c r="B779" s="27" t="s">
        <v>54</v>
      </c>
      <c r="C779" s="27" t="s">
        <v>28</v>
      </c>
      <c r="D779" s="27" t="s">
        <v>28</v>
      </c>
      <c r="E779" s="27" t="s">
        <v>28</v>
      </c>
      <c r="F779" s="27">
        <v>32.0</v>
      </c>
      <c r="G779" s="27" t="s">
        <v>53</v>
      </c>
      <c r="H779" s="27"/>
      <c r="I779" s="27" t="s">
        <v>30</v>
      </c>
      <c r="J779" s="27">
        <v>16.0</v>
      </c>
      <c r="K779" s="27" t="s">
        <v>40</v>
      </c>
      <c r="L779" s="44">
        <v>4339480.0</v>
      </c>
      <c r="M779" s="44">
        <v>4423410.0</v>
      </c>
      <c r="N779" s="46">
        <v>272497.0</v>
      </c>
      <c r="O779" s="46">
        <v>305.0</v>
      </c>
      <c r="P779" s="44">
        <v>445317.95</v>
      </c>
      <c r="Q779" s="31"/>
      <c r="R779" s="51">
        <v>1.0770461E7</v>
      </c>
      <c r="S779" s="51">
        <v>10514.653</v>
      </c>
      <c r="T779" s="58">
        <v>8.11216</v>
      </c>
      <c r="U779" s="123"/>
    </row>
    <row r="780">
      <c r="A780" s="27">
        <v>249.0</v>
      </c>
      <c r="B780" s="27" t="s">
        <v>54</v>
      </c>
      <c r="C780" s="27" t="s">
        <v>28</v>
      </c>
      <c r="D780" s="27" t="s">
        <v>28</v>
      </c>
      <c r="E780" s="27" t="s">
        <v>28</v>
      </c>
      <c r="F780" s="27">
        <v>32.0</v>
      </c>
      <c r="G780" s="27" t="s">
        <v>53</v>
      </c>
      <c r="H780" s="27"/>
      <c r="I780" s="27" t="s">
        <v>30</v>
      </c>
      <c r="J780" s="27">
        <v>16.0</v>
      </c>
      <c r="K780" s="27" t="s">
        <v>41</v>
      </c>
      <c r="L780" s="44">
        <v>1160680.0</v>
      </c>
      <c r="M780" s="44">
        <v>1077900.0</v>
      </c>
      <c r="N780" s="61">
        <v>83952.0</v>
      </c>
      <c r="O780" s="61">
        <v>119.0</v>
      </c>
      <c r="P780" s="44">
        <v>108799.31000000001</v>
      </c>
      <c r="Q780" s="31"/>
      <c r="R780" s="51">
        <v>2328655.0</v>
      </c>
      <c r="S780" s="51">
        <v>2616.642</v>
      </c>
      <c r="T780" s="58">
        <v>8.42058</v>
      </c>
      <c r="U780" s="123"/>
    </row>
    <row r="781">
      <c r="A781" s="27">
        <v>250.0</v>
      </c>
      <c r="B781" s="27" t="s">
        <v>54</v>
      </c>
      <c r="C781" s="27" t="s">
        <v>28</v>
      </c>
      <c r="D781" s="27" t="s">
        <v>28</v>
      </c>
      <c r="E781" s="27" t="s">
        <v>28</v>
      </c>
      <c r="F781" s="27">
        <v>32.0</v>
      </c>
      <c r="G781" s="27" t="s">
        <v>53</v>
      </c>
      <c r="H781" s="27"/>
      <c r="I781" s="27" t="s">
        <v>30</v>
      </c>
      <c r="J781" s="27">
        <v>16.0</v>
      </c>
      <c r="K781" s="27" t="s">
        <v>42</v>
      </c>
      <c r="L781" s="44">
        <v>2250590.0</v>
      </c>
      <c r="M781" s="44">
        <v>2328010.0</v>
      </c>
      <c r="N781" s="46">
        <v>67787.0</v>
      </c>
      <c r="O781" s="46">
        <v>364.0</v>
      </c>
      <c r="P781" s="44">
        <v>322048.83</v>
      </c>
      <c r="Q781" s="31"/>
      <c r="R781" s="51">
        <v>1.3123406E7</v>
      </c>
      <c r="S781" s="51">
        <v>12649.443</v>
      </c>
      <c r="T781" s="58">
        <v>19.83632</v>
      </c>
      <c r="U781" s="123"/>
    </row>
    <row r="782">
      <c r="A782" s="27">
        <v>251.0</v>
      </c>
      <c r="B782" s="27" t="s">
        <v>54</v>
      </c>
      <c r="C782" s="27" t="s">
        <v>28</v>
      </c>
      <c r="D782" s="27" t="s">
        <v>28</v>
      </c>
      <c r="E782" s="27" t="s">
        <v>28</v>
      </c>
      <c r="F782" s="27">
        <v>32.0</v>
      </c>
      <c r="G782" s="27" t="s">
        <v>53</v>
      </c>
      <c r="H782" s="27"/>
      <c r="I782" s="27" t="s">
        <v>30</v>
      </c>
      <c r="J782" s="27">
        <v>16.0</v>
      </c>
      <c r="K782" s="27" t="s">
        <v>44</v>
      </c>
      <c r="L782" s="44">
        <v>1484350.0</v>
      </c>
      <c r="M782" s="44">
        <v>1542900.0</v>
      </c>
      <c r="N782" s="61">
        <v>28842.0</v>
      </c>
      <c r="O782" s="61">
        <v>268.0</v>
      </c>
      <c r="P782" s="44">
        <v>172329.22999999998</v>
      </c>
      <c r="Q782" s="31"/>
      <c r="R782" s="51">
        <v>1.2136044E7</v>
      </c>
      <c r="S782" s="51">
        <v>11756.971</v>
      </c>
      <c r="T782" s="58">
        <v>8.40178</v>
      </c>
      <c r="U782" s="123"/>
    </row>
    <row r="783">
      <c r="A783" s="27">
        <v>252.0</v>
      </c>
      <c r="B783" s="27" t="s">
        <v>54</v>
      </c>
      <c r="C783" s="27" t="s">
        <v>28</v>
      </c>
      <c r="D783" s="27" t="s">
        <v>28</v>
      </c>
      <c r="E783" s="27" t="s">
        <v>28</v>
      </c>
      <c r="F783" s="27">
        <v>32.0</v>
      </c>
      <c r="G783" s="27" t="s">
        <v>53</v>
      </c>
      <c r="H783" s="27"/>
      <c r="I783" s="27" t="s">
        <v>30</v>
      </c>
      <c r="J783" s="27">
        <v>16.0</v>
      </c>
      <c r="K783" s="27" t="s">
        <v>45</v>
      </c>
      <c r="L783" s="44">
        <v>3942880.0</v>
      </c>
      <c r="M783" s="44">
        <v>4144970.0000000005</v>
      </c>
      <c r="N783" s="46">
        <v>45900.0</v>
      </c>
      <c r="O783" s="46">
        <v>248.0</v>
      </c>
      <c r="P783" s="44">
        <v>461495.83999999997</v>
      </c>
      <c r="Q783" s="31"/>
      <c r="R783" s="51">
        <v>6812603.0</v>
      </c>
      <c r="S783" s="51">
        <v>7366.232</v>
      </c>
      <c r="T783" s="58">
        <v>7.05525</v>
      </c>
      <c r="U783" s="123"/>
    </row>
    <row r="784">
      <c r="A784" s="27">
        <v>253.0</v>
      </c>
      <c r="B784" s="27" t="s">
        <v>54</v>
      </c>
      <c r="C784" s="27" t="s">
        <v>28</v>
      </c>
      <c r="D784" s="27" t="s">
        <v>28</v>
      </c>
      <c r="E784" s="27" t="s">
        <v>28</v>
      </c>
      <c r="F784" s="27">
        <v>32.0</v>
      </c>
      <c r="G784" s="27" t="s">
        <v>53</v>
      </c>
      <c r="H784" s="27"/>
      <c r="I784" s="27" t="s">
        <v>30</v>
      </c>
      <c r="J784" s="27">
        <v>16.0</v>
      </c>
      <c r="K784" s="27" t="s">
        <v>46</v>
      </c>
      <c r="L784" s="44">
        <v>256769.33000000002</v>
      </c>
      <c r="M784" s="44">
        <v>254714.22</v>
      </c>
      <c r="N784" s="61">
        <v>17123.0</v>
      </c>
      <c r="O784" s="61">
        <v>47.0</v>
      </c>
      <c r="P784" s="44">
        <v>80972.31</v>
      </c>
      <c r="Q784" s="31"/>
      <c r="R784" s="51">
        <v>6885628.0</v>
      </c>
      <c r="S784" s="51">
        <v>6925.481</v>
      </c>
      <c r="T784" s="58">
        <v>6.98711</v>
      </c>
      <c r="U784" s="123"/>
    </row>
    <row r="785">
      <c r="A785" s="27">
        <v>254.0</v>
      </c>
      <c r="B785" s="27" t="s">
        <v>54</v>
      </c>
      <c r="C785" s="27" t="s">
        <v>28</v>
      </c>
      <c r="D785" s="27" t="s">
        <v>28</v>
      </c>
      <c r="E785" s="27" t="s">
        <v>28</v>
      </c>
      <c r="F785" s="27">
        <v>32.0</v>
      </c>
      <c r="G785" s="27" t="s">
        <v>53</v>
      </c>
      <c r="H785" s="27"/>
      <c r="I785" s="27" t="s">
        <v>30</v>
      </c>
      <c r="J785" s="27">
        <v>16.0</v>
      </c>
      <c r="K785" s="27" t="s">
        <v>47</v>
      </c>
      <c r="L785" s="44">
        <v>1342560.0</v>
      </c>
      <c r="M785" s="44">
        <v>1364990.0</v>
      </c>
      <c r="N785" s="61">
        <v>236152.0</v>
      </c>
      <c r="O785" s="61">
        <v>994.0</v>
      </c>
      <c r="P785" s="44">
        <v>1078330.0</v>
      </c>
      <c r="Q785" s="31"/>
      <c r="R785" s="51">
        <v>1.7822279E7</v>
      </c>
      <c r="S785" s="51">
        <v>16564.316</v>
      </c>
      <c r="T785" s="58">
        <v>7.47565</v>
      </c>
      <c r="U785" s="123"/>
    </row>
    <row r="786">
      <c r="A786" s="27">
        <v>255.0</v>
      </c>
      <c r="B786" s="27" t="s">
        <v>54</v>
      </c>
      <c r="C786" s="27" t="s">
        <v>28</v>
      </c>
      <c r="D786" s="27" t="s">
        <v>28</v>
      </c>
      <c r="E786" s="27" t="s">
        <v>28</v>
      </c>
      <c r="F786" s="27">
        <v>32.0</v>
      </c>
      <c r="G786" s="27" t="s">
        <v>53</v>
      </c>
      <c r="H786" s="27"/>
      <c r="I786" s="27" t="s">
        <v>30</v>
      </c>
      <c r="J786" s="27">
        <v>16.0</v>
      </c>
      <c r="K786" s="27" t="s">
        <v>49</v>
      </c>
      <c r="L786" s="44">
        <v>1482250.0</v>
      </c>
      <c r="M786" s="44">
        <v>1540360.0</v>
      </c>
      <c r="N786" s="61">
        <v>37190.0</v>
      </c>
      <c r="O786" s="61">
        <v>257.0</v>
      </c>
      <c r="P786" s="44">
        <v>806774.16</v>
      </c>
      <c r="Q786" s="31"/>
      <c r="R786" s="51">
        <v>1.3346331E7</v>
      </c>
      <c r="S786" s="51">
        <v>12645.609</v>
      </c>
      <c r="T786" s="58">
        <v>7.20327</v>
      </c>
      <c r="U786" s="123"/>
    </row>
    <row r="787">
      <c r="A787" s="27">
        <v>256.0</v>
      </c>
      <c r="B787" s="27" t="s">
        <v>54</v>
      </c>
      <c r="C787" s="27" t="s">
        <v>28</v>
      </c>
      <c r="D787" s="27" t="s">
        <v>28</v>
      </c>
      <c r="E787" s="27" t="s">
        <v>28</v>
      </c>
      <c r="F787" s="27">
        <v>32.0</v>
      </c>
      <c r="G787" s="27" t="s">
        <v>53</v>
      </c>
      <c r="H787" s="27"/>
      <c r="I787" s="27" t="s">
        <v>30</v>
      </c>
      <c r="J787" s="27">
        <v>16.0</v>
      </c>
      <c r="K787" s="27" t="s">
        <v>51</v>
      </c>
      <c r="L787" s="62" t="s">
        <v>55</v>
      </c>
      <c r="M787" s="62" t="s">
        <v>55</v>
      </c>
      <c r="N787" s="64"/>
      <c r="O787" s="64"/>
      <c r="P787" s="62"/>
      <c r="Q787" s="31"/>
      <c r="R787" s="51"/>
      <c r="S787" s="51" t="s">
        <v>56</v>
      </c>
      <c r="T787" s="58"/>
      <c r="U787" s="123"/>
    </row>
    <row r="788">
      <c r="A788" s="27">
        <v>257.0</v>
      </c>
      <c r="B788" s="27" t="s">
        <v>54</v>
      </c>
      <c r="C788" s="27" t="s">
        <v>28</v>
      </c>
      <c r="D788" s="27" t="s">
        <v>28</v>
      </c>
      <c r="E788" s="27" t="s">
        <v>28</v>
      </c>
      <c r="F788" s="27">
        <v>32.0</v>
      </c>
      <c r="G788" s="27" t="s">
        <v>53</v>
      </c>
      <c r="H788" s="27"/>
      <c r="I788" s="27" t="s">
        <v>30</v>
      </c>
      <c r="J788" s="27">
        <v>16.0</v>
      </c>
      <c r="K788" s="27" t="s">
        <v>52</v>
      </c>
      <c r="L788" s="44">
        <v>166289.96000000002</v>
      </c>
      <c r="M788" s="44">
        <v>125921.0</v>
      </c>
      <c r="N788" s="61">
        <v>2742.0</v>
      </c>
      <c r="O788" s="61">
        <v>10.0</v>
      </c>
      <c r="P788" s="44">
        <v>9697.6</v>
      </c>
      <c r="Q788" s="31"/>
      <c r="R788" s="51">
        <v>7665054.0</v>
      </c>
      <c r="S788" s="51">
        <v>7457.046</v>
      </c>
      <c r="T788" s="58">
        <v>6.34717</v>
      </c>
      <c r="U788" s="123"/>
    </row>
    <row r="789">
      <c r="A789" s="27">
        <v>258.0</v>
      </c>
      <c r="B789" s="27" t="s">
        <v>54</v>
      </c>
      <c r="C789" s="27" t="s">
        <v>28</v>
      </c>
      <c r="D789" s="27" t="s">
        <v>28</v>
      </c>
      <c r="E789" s="27" t="s">
        <v>28</v>
      </c>
      <c r="F789" s="27">
        <v>32.0</v>
      </c>
      <c r="G789" s="27" t="s">
        <v>53</v>
      </c>
      <c r="H789" s="27"/>
      <c r="I789" s="27" t="s">
        <v>30</v>
      </c>
      <c r="J789" s="27">
        <v>32.0</v>
      </c>
      <c r="K789" s="27" t="s">
        <v>31</v>
      </c>
      <c r="L789" s="44">
        <v>7864590.0</v>
      </c>
      <c r="M789" s="44">
        <v>8071540.0</v>
      </c>
      <c r="N789" s="61">
        <v>713077.0</v>
      </c>
      <c r="O789" s="61">
        <v>1975.0</v>
      </c>
      <c r="P789" s="44">
        <v>9741850.0</v>
      </c>
      <c r="Q789" s="31"/>
      <c r="R789" s="51">
        <v>2.4807834E7</v>
      </c>
      <c r="S789" s="51">
        <v>26455.915</v>
      </c>
      <c r="T789" s="58">
        <v>7.26905</v>
      </c>
      <c r="U789" s="123"/>
    </row>
    <row r="790">
      <c r="A790" s="27">
        <v>259.0</v>
      </c>
      <c r="B790" s="27" t="s">
        <v>54</v>
      </c>
      <c r="C790" s="27" t="s">
        <v>28</v>
      </c>
      <c r="D790" s="27" t="s">
        <v>28</v>
      </c>
      <c r="E790" s="27" t="s">
        <v>28</v>
      </c>
      <c r="F790" s="27">
        <v>32.0</v>
      </c>
      <c r="G790" s="27" t="s">
        <v>53</v>
      </c>
      <c r="H790" s="27"/>
      <c r="I790" s="27" t="s">
        <v>30</v>
      </c>
      <c r="J790" s="27">
        <v>32.0</v>
      </c>
      <c r="K790" s="27" t="s">
        <v>32</v>
      </c>
      <c r="L790" s="44">
        <v>751187.6499999999</v>
      </c>
      <c r="M790" s="44">
        <v>700871.27</v>
      </c>
      <c r="N790" s="61">
        <v>55897.0</v>
      </c>
      <c r="O790" s="61">
        <v>115.0</v>
      </c>
      <c r="P790" s="44">
        <v>325599.54</v>
      </c>
      <c r="Q790" s="31"/>
      <c r="R790" s="51">
        <v>1.9876678E7</v>
      </c>
      <c r="S790" s="51">
        <v>19103.003</v>
      </c>
      <c r="T790" s="58">
        <v>8.22133</v>
      </c>
      <c r="U790" s="123"/>
    </row>
    <row r="791">
      <c r="A791" s="27">
        <v>260.0</v>
      </c>
      <c r="B791" s="27" t="s">
        <v>54</v>
      </c>
      <c r="C791" s="27" t="s">
        <v>28</v>
      </c>
      <c r="D791" s="27" t="s">
        <v>28</v>
      </c>
      <c r="E791" s="27" t="s">
        <v>28</v>
      </c>
      <c r="F791" s="27">
        <v>32.0</v>
      </c>
      <c r="G791" s="27" t="s">
        <v>53</v>
      </c>
      <c r="H791" s="27"/>
      <c r="I791" s="27" t="s">
        <v>30</v>
      </c>
      <c r="J791" s="27">
        <v>32.0</v>
      </c>
      <c r="K791" s="27" t="s">
        <v>33</v>
      </c>
      <c r="L791" s="44">
        <v>8552830.0</v>
      </c>
      <c r="M791" s="44">
        <v>8838700.0</v>
      </c>
      <c r="N791" s="61">
        <v>555642.0</v>
      </c>
      <c r="O791" s="61">
        <v>623.0</v>
      </c>
      <c r="P791" s="44">
        <v>1046980.0</v>
      </c>
      <c r="Q791" s="31"/>
      <c r="R791" s="51">
        <v>2.9996545E7</v>
      </c>
      <c r="S791" s="51">
        <v>29936.786</v>
      </c>
      <c r="T791" s="58">
        <v>8.67959</v>
      </c>
      <c r="U791" s="123"/>
    </row>
    <row r="792">
      <c r="A792" s="27">
        <v>261.0</v>
      </c>
      <c r="B792" s="27" t="s">
        <v>54</v>
      </c>
      <c r="C792" s="27" t="s">
        <v>28</v>
      </c>
      <c r="D792" s="27" t="s">
        <v>28</v>
      </c>
      <c r="E792" s="27" t="s">
        <v>28</v>
      </c>
      <c r="F792" s="27">
        <v>32.0</v>
      </c>
      <c r="G792" s="27" t="s">
        <v>53</v>
      </c>
      <c r="H792" s="27"/>
      <c r="I792" s="27" t="s">
        <v>30</v>
      </c>
      <c r="J792" s="27">
        <v>32.0</v>
      </c>
      <c r="K792" s="27" t="s">
        <v>34</v>
      </c>
      <c r="L792" s="44">
        <v>1804020.0</v>
      </c>
      <c r="M792" s="44">
        <v>1923170.0</v>
      </c>
      <c r="N792" s="46">
        <v>34591.0</v>
      </c>
      <c r="O792" s="46">
        <v>115.0</v>
      </c>
      <c r="P792" s="44">
        <v>62081.87</v>
      </c>
      <c r="Q792" s="31"/>
      <c r="R792" s="51">
        <v>5.8006329E7</v>
      </c>
      <c r="S792" s="51">
        <v>49154.506</v>
      </c>
      <c r="T792" s="58">
        <v>5.82737</v>
      </c>
      <c r="U792" s="123"/>
    </row>
    <row r="793">
      <c r="A793" s="27">
        <v>262.0</v>
      </c>
      <c r="B793" s="27" t="s">
        <v>54</v>
      </c>
      <c r="C793" s="27" t="s">
        <v>28</v>
      </c>
      <c r="D793" s="27" t="s">
        <v>28</v>
      </c>
      <c r="E793" s="27" t="s">
        <v>28</v>
      </c>
      <c r="F793" s="27">
        <v>32.0</v>
      </c>
      <c r="G793" s="27" t="s">
        <v>53</v>
      </c>
      <c r="H793" s="27"/>
      <c r="I793" s="27" t="s">
        <v>30</v>
      </c>
      <c r="J793" s="27">
        <v>32.0</v>
      </c>
      <c r="K793" s="27" t="s">
        <v>35</v>
      </c>
      <c r="L793" s="62" t="s">
        <v>55</v>
      </c>
      <c r="M793" s="62" t="s">
        <v>55</v>
      </c>
      <c r="N793" s="64"/>
      <c r="O793" s="64"/>
      <c r="P793" s="62"/>
      <c r="Q793" s="31"/>
      <c r="R793" s="51"/>
      <c r="S793" s="51" t="s">
        <v>30</v>
      </c>
      <c r="T793" s="58"/>
      <c r="U793" s="123"/>
    </row>
    <row r="794">
      <c r="A794" s="27">
        <v>263.0</v>
      </c>
      <c r="B794" s="27" t="s">
        <v>54</v>
      </c>
      <c r="C794" s="27" t="s">
        <v>28</v>
      </c>
      <c r="D794" s="27" t="s">
        <v>28</v>
      </c>
      <c r="E794" s="27" t="s">
        <v>28</v>
      </c>
      <c r="F794" s="27">
        <v>32.0</v>
      </c>
      <c r="G794" s="27" t="s">
        <v>53</v>
      </c>
      <c r="H794" s="27"/>
      <c r="I794" s="27" t="s">
        <v>30</v>
      </c>
      <c r="J794" s="27">
        <v>32.0</v>
      </c>
      <c r="K794" s="27" t="s">
        <v>36</v>
      </c>
      <c r="L794" s="44">
        <v>7784940.0</v>
      </c>
      <c r="M794" s="44">
        <v>7982700.0</v>
      </c>
      <c r="N794" s="61">
        <v>423691.0</v>
      </c>
      <c r="O794" s="61">
        <v>989.0</v>
      </c>
      <c r="P794" s="44">
        <v>1934540.0</v>
      </c>
      <c r="Q794" s="31"/>
      <c r="R794" s="51">
        <v>3.909594E7</v>
      </c>
      <c r="S794" s="51">
        <v>27142.708</v>
      </c>
      <c r="T794" s="58">
        <v>6.52439</v>
      </c>
      <c r="U794" s="123"/>
    </row>
    <row r="795">
      <c r="A795" s="27">
        <v>264.0</v>
      </c>
      <c r="B795" s="27" t="s">
        <v>54</v>
      </c>
      <c r="C795" s="27" t="s">
        <v>28</v>
      </c>
      <c r="D795" s="27" t="s">
        <v>28</v>
      </c>
      <c r="E795" s="27" t="s">
        <v>28</v>
      </c>
      <c r="F795" s="27">
        <v>32.0</v>
      </c>
      <c r="G795" s="27" t="s">
        <v>53</v>
      </c>
      <c r="H795" s="27"/>
      <c r="I795" s="27" t="s">
        <v>30</v>
      </c>
      <c r="J795" s="27">
        <v>32.0</v>
      </c>
      <c r="K795" s="27" t="s">
        <v>37</v>
      </c>
      <c r="L795" s="44">
        <v>4557110.0</v>
      </c>
      <c r="M795" s="44">
        <v>4628540.0</v>
      </c>
      <c r="N795" s="46">
        <v>291918.0</v>
      </c>
      <c r="O795" s="46">
        <v>624.0</v>
      </c>
      <c r="P795" s="44">
        <v>1268420.0</v>
      </c>
      <c r="Q795" s="31"/>
      <c r="R795" s="51">
        <v>4.2641889E7</v>
      </c>
      <c r="S795" s="51">
        <v>41345.892</v>
      </c>
      <c r="T795" s="58">
        <v>8.58804</v>
      </c>
      <c r="U795" s="123"/>
    </row>
    <row r="796">
      <c r="A796" s="27">
        <v>265.0</v>
      </c>
      <c r="B796" s="27" t="s">
        <v>54</v>
      </c>
      <c r="C796" s="27" t="s">
        <v>28</v>
      </c>
      <c r="D796" s="27" t="s">
        <v>28</v>
      </c>
      <c r="E796" s="27" t="s">
        <v>28</v>
      </c>
      <c r="F796" s="27">
        <v>32.0</v>
      </c>
      <c r="G796" s="27" t="s">
        <v>53</v>
      </c>
      <c r="H796" s="27"/>
      <c r="I796" s="27" t="s">
        <v>30</v>
      </c>
      <c r="J796" s="27">
        <v>32.0</v>
      </c>
      <c r="K796" s="27" t="s">
        <v>38</v>
      </c>
      <c r="L796" s="62" t="s">
        <v>55</v>
      </c>
      <c r="M796" s="62" t="s">
        <v>55</v>
      </c>
      <c r="N796" s="64"/>
      <c r="O796" s="64"/>
      <c r="P796" s="62"/>
      <c r="Q796" s="31"/>
      <c r="R796" s="51"/>
      <c r="S796" s="51" t="s">
        <v>56</v>
      </c>
      <c r="T796" s="58"/>
      <c r="U796" s="123"/>
    </row>
    <row r="797">
      <c r="A797" s="27">
        <v>266.0</v>
      </c>
      <c r="B797" s="27" t="s">
        <v>54</v>
      </c>
      <c r="C797" s="27" t="s">
        <v>28</v>
      </c>
      <c r="D797" s="27" t="s">
        <v>28</v>
      </c>
      <c r="E797" s="27" t="s">
        <v>28</v>
      </c>
      <c r="F797" s="27">
        <v>32.0</v>
      </c>
      <c r="G797" s="27" t="s">
        <v>53</v>
      </c>
      <c r="H797" s="27"/>
      <c r="I797" s="27" t="s">
        <v>30</v>
      </c>
      <c r="J797" s="27">
        <v>32.0</v>
      </c>
      <c r="K797" s="27" t="s">
        <v>39</v>
      </c>
      <c r="L797" s="44">
        <v>9406150.0</v>
      </c>
      <c r="M797" s="44">
        <v>9609250.0</v>
      </c>
      <c r="N797" s="61">
        <v>699469.0</v>
      </c>
      <c r="O797" s="61">
        <v>701.0</v>
      </c>
      <c r="P797" s="44">
        <v>2429500.0</v>
      </c>
      <c r="Q797" s="31"/>
      <c r="R797" s="51">
        <v>4.8734453E7</v>
      </c>
      <c r="S797" s="51">
        <v>49364.491</v>
      </c>
      <c r="T797" s="58">
        <v>9.66817</v>
      </c>
      <c r="U797" s="123"/>
    </row>
    <row r="798">
      <c r="A798" s="27">
        <v>267.0</v>
      </c>
      <c r="B798" s="27" t="s">
        <v>54</v>
      </c>
      <c r="C798" s="27" t="s">
        <v>28</v>
      </c>
      <c r="D798" s="27" t="s">
        <v>28</v>
      </c>
      <c r="E798" s="27" t="s">
        <v>28</v>
      </c>
      <c r="F798" s="27">
        <v>32.0</v>
      </c>
      <c r="G798" s="27" t="s">
        <v>53</v>
      </c>
      <c r="H798" s="27"/>
      <c r="I798" s="27" t="s">
        <v>30</v>
      </c>
      <c r="J798" s="27">
        <v>32.0</v>
      </c>
      <c r="K798" s="27" t="s">
        <v>40</v>
      </c>
      <c r="L798" s="44">
        <v>8724700.0</v>
      </c>
      <c r="M798" s="44">
        <v>8941710.0</v>
      </c>
      <c r="N798" s="46">
        <v>500528.0</v>
      </c>
      <c r="O798" s="46">
        <v>608.0</v>
      </c>
      <c r="P798" s="44">
        <v>965968.1000000001</v>
      </c>
      <c r="Q798" s="31"/>
      <c r="R798" s="51">
        <v>3.428925E7</v>
      </c>
      <c r="S798" s="51">
        <v>35013.641</v>
      </c>
      <c r="T798" s="58">
        <v>8.55848</v>
      </c>
      <c r="U798" s="123"/>
    </row>
    <row r="799">
      <c r="A799" s="27">
        <v>268.0</v>
      </c>
      <c r="B799" s="27" t="s">
        <v>54</v>
      </c>
      <c r="C799" s="27" t="s">
        <v>28</v>
      </c>
      <c r="D799" s="27" t="s">
        <v>28</v>
      </c>
      <c r="E799" s="27" t="s">
        <v>28</v>
      </c>
      <c r="F799" s="27">
        <v>32.0</v>
      </c>
      <c r="G799" s="27" t="s">
        <v>53</v>
      </c>
      <c r="H799" s="27"/>
      <c r="I799" s="27" t="s">
        <v>30</v>
      </c>
      <c r="J799" s="27">
        <v>32.0</v>
      </c>
      <c r="K799" s="27" t="s">
        <v>41</v>
      </c>
      <c r="L799" s="44">
        <v>2359150.0</v>
      </c>
      <c r="M799" s="44">
        <v>2292180.0</v>
      </c>
      <c r="N799" s="61">
        <v>167461.0</v>
      </c>
      <c r="O799" s="61">
        <v>230.0</v>
      </c>
      <c r="P799" s="44">
        <v>202748.96000000002</v>
      </c>
      <c r="Q799" s="31"/>
      <c r="R799" s="51">
        <v>4147546.0000000005</v>
      </c>
      <c r="S799" s="51">
        <v>4618.837</v>
      </c>
      <c r="T799" s="58">
        <v>7.94885</v>
      </c>
      <c r="U799" s="123"/>
    </row>
    <row r="800">
      <c r="A800" s="27">
        <v>269.0</v>
      </c>
      <c r="B800" s="27" t="s">
        <v>54</v>
      </c>
      <c r="C800" s="27" t="s">
        <v>28</v>
      </c>
      <c r="D800" s="27" t="s">
        <v>28</v>
      </c>
      <c r="E800" s="27" t="s">
        <v>28</v>
      </c>
      <c r="F800" s="27">
        <v>32.0</v>
      </c>
      <c r="G800" s="27" t="s">
        <v>53</v>
      </c>
      <c r="H800" s="27"/>
      <c r="I800" s="27" t="s">
        <v>30</v>
      </c>
      <c r="J800" s="27">
        <v>32.0</v>
      </c>
      <c r="K800" s="27" t="s">
        <v>42</v>
      </c>
      <c r="L800" s="44">
        <v>4441200.0</v>
      </c>
      <c r="M800" s="44">
        <v>4666230.0</v>
      </c>
      <c r="N800" s="46">
        <v>139456.0</v>
      </c>
      <c r="O800" s="46">
        <v>726.0</v>
      </c>
      <c r="P800" s="44">
        <v>704047.3899999999</v>
      </c>
      <c r="Q800" s="31"/>
      <c r="R800" s="51">
        <v>3.589077E7</v>
      </c>
      <c r="S800" s="51">
        <v>36549.584</v>
      </c>
      <c r="T800" s="58">
        <v>9.73635</v>
      </c>
      <c r="U800" s="123"/>
    </row>
    <row r="801">
      <c r="A801" s="27">
        <v>270.0</v>
      </c>
      <c r="B801" s="27" t="s">
        <v>54</v>
      </c>
      <c r="C801" s="27" t="s">
        <v>28</v>
      </c>
      <c r="D801" s="27" t="s">
        <v>28</v>
      </c>
      <c r="E801" s="27" t="s">
        <v>28</v>
      </c>
      <c r="F801" s="27">
        <v>32.0</v>
      </c>
      <c r="G801" s="27" t="s">
        <v>53</v>
      </c>
      <c r="H801" s="27"/>
      <c r="I801" s="27" t="s">
        <v>30</v>
      </c>
      <c r="J801" s="27">
        <v>32.0</v>
      </c>
      <c r="K801" s="27" t="s">
        <v>44</v>
      </c>
      <c r="L801" s="44">
        <v>2914430.0</v>
      </c>
      <c r="M801" s="44">
        <v>3100560.0</v>
      </c>
      <c r="N801" s="61">
        <v>48250.0</v>
      </c>
      <c r="O801" s="61">
        <v>534.0</v>
      </c>
      <c r="P801" s="44">
        <v>375567.58999999997</v>
      </c>
      <c r="Q801" s="31"/>
      <c r="R801" s="51">
        <v>4.4317294E7</v>
      </c>
      <c r="S801" s="51">
        <v>33925.222</v>
      </c>
      <c r="T801" s="58">
        <v>7.81855</v>
      </c>
      <c r="U801" s="123"/>
    </row>
    <row r="802">
      <c r="A802" s="27">
        <v>271.0</v>
      </c>
      <c r="B802" s="27" t="s">
        <v>54</v>
      </c>
      <c r="C802" s="27" t="s">
        <v>28</v>
      </c>
      <c r="D802" s="27" t="s">
        <v>28</v>
      </c>
      <c r="E802" s="27" t="s">
        <v>28</v>
      </c>
      <c r="F802" s="27">
        <v>32.0</v>
      </c>
      <c r="G802" s="27" t="s">
        <v>53</v>
      </c>
      <c r="H802" s="27"/>
      <c r="I802" s="27" t="s">
        <v>30</v>
      </c>
      <c r="J802" s="27">
        <v>32.0</v>
      </c>
      <c r="K802" s="27" t="s">
        <v>45</v>
      </c>
      <c r="L802" s="44">
        <v>7817000.0</v>
      </c>
      <c r="M802" s="44">
        <v>8427860.0</v>
      </c>
      <c r="N802" s="46">
        <v>88156.0</v>
      </c>
      <c r="O802" s="46">
        <v>495.0</v>
      </c>
      <c r="P802" s="44">
        <v>675968.51</v>
      </c>
      <c r="Q802" s="31"/>
      <c r="R802" s="51">
        <v>4.3585287E7</v>
      </c>
      <c r="S802" s="51">
        <v>31820.964</v>
      </c>
      <c r="T802" s="58">
        <v>8.26638</v>
      </c>
      <c r="U802" s="123"/>
    </row>
    <row r="803">
      <c r="A803" s="27">
        <v>272.0</v>
      </c>
      <c r="B803" s="27" t="s">
        <v>54</v>
      </c>
      <c r="C803" s="27" t="s">
        <v>28</v>
      </c>
      <c r="D803" s="27" t="s">
        <v>28</v>
      </c>
      <c r="E803" s="27" t="s">
        <v>28</v>
      </c>
      <c r="F803" s="27">
        <v>32.0</v>
      </c>
      <c r="G803" s="27" t="s">
        <v>53</v>
      </c>
      <c r="H803" s="27"/>
      <c r="I803" s="27" t="s">
        <v>30</v>
      </c>
      <c r="J803" s="27">
        <v>32.0</v>
      </c>
      <c r="K803" s="27" t="s">
        <v>46</v>
      </c>
      <c r="L803" s="44">
        <v>513082.66000000003</v>
      </c>
      <c r="M803" s="44">
        <v>511672.84</v>
      </c>
      <c r="N803" s="61">
        <v>33073.0</v>
      </c>
      <c r="O803" s="61">
        <v>93.0</v>
      </c>
      <c r="P803" s="44">
        <v>186142.25</v>
      </c>
      <c r="Q803" s="31"/>
      <c r="R803" s="51">
        <v>1.3428084E7</v>
      </c>
      <c r="S803" s="51">
        <v>14645.245</v>
      </c>
      <c r="T803" s="58">
        <v>8.63216</v>
      </c>
      <c r="U803" s="123"/>
    </row>
    <row r="804">
      <c r="A804" s="27">
        <v>273.0</v>
      </c>
      <c r="B804" s="27" t="s">
        <v>54</v>
      </c>
      <c r="C804" s="27" t="s">
        <v>28</v>
      </c>
      <c r="D804" s="27" t="s">
        <v>28</v>
      </c>
      <c r="E804" s="27" t="s">
        <v>28</v>
      </c>
      <c r="F804" s="27">
        <v>32.0</v>
      </c>
      <c r="G804" s="27" t="s">
        <v>53</v>
      </c>
      <c r="H804" s="27"/>
      <c r="I804" s="27" t="s">
        <v>30</v>
      </c>
      <c r="J804" s="27">
        <v>32.0</v>
      </c>
      <c r="K804" s="27" t="s">
        <v>47</v>
      </c>
      <c r="L804" s="62" t="s">
        <v>55</v>
      </c>
      <c r="M804" s="62" t="s">
        <v>55</v>
      </c>
      <c r="N804" s="64"/>
      <c r="O804" s="64"/>
      <c r="P804" s="62"/>
      <c r="Q804" s="31"/>
      <c r="R804" s="51"/>
      <c r="S804" s="51" t="s">
        <v>56</v>
      </c>
      <c r="T804" s="58"/>
      <c r="U804" s="123"/>
    </row>
    <row r="805">
      <c r="A805" s="27">
        <v>274.0</v>
      </c>
      <c r="B805" s="27" t="s">
        <v>54</v>
      </c>
      <c r="C805" s="27" t="s">
        <v>28</v>
      </c>
      <c r="D805" s="27" t="s">
        <v>28</v>
      </c>
      <c r="E805" s="27" t="s">
        <v>28</v>
      </c>
      <c r="F805" s="27">
        <v>32.0</v>
      </c>
      <c r="G805" s="27" t="s">
        <v>53</v>
      </c>
      <c r="H805" s="27"/>
      <c r="I805" s="27" t="s">
        <v>30</v>
      </c>
      <c r="J805" s="27">
        <v>32.0</v>
      </c>
      <c r="K805" s="27" t="s">
        <v>49</v>
      </c>
      <c r="L805" s="44">
        <v>2913140.0</v>
      </c>
      <c r="M805" s="44">
        <v>3083470.0</v>
      </c>
      <c r="N805" s="61">
        <v>55664.0</v>
      </c>
      <c r="O805" s="61">
        <v>511.0</v>
      </c>
      <c r="P805" s="44">
        <v>1618470.0</v>
      </c>
      <c r="Q805" s="31"/>
      <c r="R805" s="51">
        <v>3.4627458E7</v>
      </c>
      <c r="S805" s="51">
        <v>36287.605</v>
      </c>
      <c r="T805" s="58">
        <v>7.87468</v>
      </c>
      <c r="U805" s="123"/>
    </row>
    <row r="806">
      <c r="A806" s="27">
        <v>275.0</v>
      </c>
      <c r="B806" s="27" t="s">
        <v>54</v>
      </c>
      <c r="C806" s="27" t="s">
        <v>28</v>
      </c>
      <c r="D806" s="27" t="s">
        <v>28</v>
      </c>
      <c r="E806" s="27" t="s">
        <v>28</v>
      </c>
      <c r="F806" s="27">
        <v>32.0</v>
      </c>
      <c r="G806" s="27" t="s">
        <v>53</v>
      </c>
      <c r="H806" s="27"/>
      <c r="I806" s="27" t="s">
        <v>30</v>
      </c>
      <c r="J806" s="27">
        <v>32.0</v>
      </c>
      <c r="K806" s="27" t="s">
        <v>52</v>
      </c>
      <c r="L806" s="44">
        <v>264053.06</v>
      </c>
      <c r="M806" s="44">
        <v>257010.24000000002</v>
      </c>
      <c r="N806" s="61">
        <v>4278.0</v>
      </c>
      <c r="O806" s="61">
        <v>16.0</v>
      </c>
      <c r="P806" s="44">
        <v>18825.52</v>
      </c>
      <c r="Q806" s="31"/>
      <c r="R806" s="51">
        <v>1.5046168E7</v>
      </c>
      <c r="S806" s="51">
        <v>15296.349</v>
      </c>
      <c r="T806" s="58">
        <v>6.43298</v>
      </c>
      <c r="U806" s="123"/>
    </row>
    <row r="807">
      <c r="A807" s="27">
        <v>276.0</v>
      </c>
      <c r="B807" s="27" t="s">
        <v>54</v>
      </c>
      <c r="C807" s="27" t="s">
        <v>28</v>
      </c>
      <c r="D807" s="27" t="s">
        <v>28</v>
      </c>
      <c r="E807" s="27" t="s">
        <v>28</v>
      </c>
      <c r="F807" s="27">
        <v>32.0</v>
      </c>
      <c r="G807" s="27" t="s">
        <v>53</v>
      </c>
      <c r="H807" s="27"/>
      <c r="I807" s="27" t="s">
        <v>30</v>
      </c>
      <c r="J807" s="27">
        <v>64.0</v>
      </c>
      <c r="K807" s="27" t="s">
        <v>31</v>
      </c>
      <c r="L807" s="44">
        <v>1.569668E7</v>
      </c>
      <c r="M807" s="44">
        <v>1.616137E7</v>
      </c>
      <c r="N807" s="61">
        <v>1400426.0</v>
      </c>
      <c r="O807" s="61">
        <v>3941.0</v>
      </c>
      <c r="P807" s="44">
        <v>1.928112E7</v>
      </c>
      <c r="Q807" s="31"/>
      <c r="R807" s="51">
        <v>4.1797636E7</v>
      </c>
      <c r="S807" s="51">
        <v>58411.188</v>
      </c>
      <c r="T807" s="58">
        <v>10.15941</v>
      </c>
      <c r="U807" s="123"/>
    </row>
    <row r="808">
      <c r="A808" s="27">
        <v>277.0</v>
      </c>
      <c r="B808" s="27" t="s">
        <v>54</v>
      </c>
      <c r="C808" s="27" t="s">
        <v>28</v>
      </c>
      <c r="D808" s="27" t="s">
        <v>28</v>
      </c>
      <c r="E808" s="27" t="s">
        <v>28</v>
      </c>
      <c r="F808" s="27">
        <v>32.0</v>
      </c>
      <c r="G808" s="27" t="s">
        <v>53</v>
      </c>
      <c r="H808" s="27"/>
      <c r="I808" s="27" t="s">
        <v>30</v>
      </c>
      <c r="J808" s="27">
        <v>64.0</v>
      </c>
      <c r="K808" s="27" t="s">
        <v>32</v>
      </c>
      <c r="L808" s="62" t="s">
        <v>55</v>
      </c>
      <c r="M808" s="62" t="s">
        <v>55</v>
      </c>
      <c r="N808" s="64"/>
      <c r="O808" s="64"/>
      <c r="P808" s="62"/>
      <c r="Q808" s="31"/>
      <c r="R808" s="51"/>
      <c r="S808" s="51" t="s">
        <v>56</v>
      </c>
      <c r="T808" s="58"/>
      <c r="U808" s="123"/>
    </row>
    <row r="809">
      <c r="A809" s="27">
        <v>278.0</v>
      </c>
      <c r="B809" s="27" t="s">
        <v>54</v>
      </c>
      <c r="C809" s="27" t="s">
        <v>28</v>
      </c>
      <c r="D809" s="27" t="s">
        <v>28</v>
      </c>
      <c r="E809" s="27" t="s">
        <v>28</v>
      </c>
      <c r="F809" s="27">
        <v>32.0</v>
      </c>
      <c r="G809" s="27" t="s">
        <v>53</v>
      </c>
      <c r="H809" s="27"/>
      <c r="I809" s="27" t="s">
        <v>30</v>
      </c>
      <c r="J809" s="27">
        <v>64.0</v>
      </c>
      <c r="K809" s="27" t="s">
        <v>33</v>
      </c>
      <c r="L809" s="44">
        <v>1.70446E7</v>
      </c>
      <c r="M809" s="44">
        <v>1.754013E7</v>
      </c>
      <c r="N809" s="61">
        <v>1106871.0</v>
      </c>
      <c r="O809" s="61">
        <v>1242.0</v>
      </c>
      <c r="P809" s="44">
        <v>2146210.0</v>
      </c>
      <c r="Q809" s="31"/>
      <c r="R809" s="51">
        <v>6.8926084E7</v>
      </c>
      <c r="S809" s="51">
        <v>83991.577</v>
      </c>
      <c r="T809" s="58">
        <v>10.06326</v>
      </c>
      <c r="U809" s="123"/>
    </row>
    <row r="810">
      <c r="A810" s="27">
        <v>279.0</v>
      </c>
      <c r="B810" s="27" t="s">
        <v>54</v>
      </c>
      <c r="C810" s="27" t="s">
        <v>28</v>
      </c>
      <c r="D810" s="27" t="s">
        <v>28</v>
      </c>
      <c r="E810" s="27" t="s">
        <v>28</v>
      </c>
      <c r="F810" s="27">
        <v>32.0</v>
      </c>
      <c r="G810" s="27" t="s">
        <v>53</v>
      </c>
      <c r="H810" s="27"/>
      <c r="I810" s="27" t="s">
        <v>30</v>
      </c>
      <c r="J810" s="27">
        <v>64.0</v>
      </c>
      <c r="K810" s="27" t="s">
        <v>34</v>
      </c>
      <c r="L810" s="44">
        <v>3561230.0</v>
      </c>
      <c r="M810" s="44">
        <v>3845650.0</v>
      </c>
      <c r="N810" s="46">
        <v>82443.0</v>
      </c>
      <c r="O810" s="46">
        <v>227.0</v>
      </c>
      <c r="P810" s="44">
        <v>131179.57</v>
      </c>
      <c r="Q810" s="31"/>
      <c r="R810" s="51">
        <v>1.20525705E8</v>
      </c>
      <c r="S810" s="51">
        <v>118814.435</v>
      </c>
      <c r="T810" s="58">
        <v>6.34784</v>
      </c>
      <c r="U810" s="123"/>
    </row>
    <row r="811">
      <c r="A811" s="27">
        <v>280.0</v>
      </c>
      <c r="B811" s="27" t="s">
        <v>54</v>
      </c>
      <c r="C811" s="27" t="s">
        <v>28</v>
      </c>
      <c r="D811" s="27" t="s">
        <v>28</v>
      </c>
      <c r="E811" s="27" t="s">
        <v>28</v>
      </c>
      <c r="F811" s="27">
        <v>32.0</v>
      </c>
      <c r="G811" s="27" t="s">
        <v>53</v>
      </c>
      <c r="H811" s="27"/>
      <c r="I811" s="27" t="s">
        <v>30</v>
      </c>
      <c r="J811" s="27">
        <v>64.0</v>
      </c>
      <c r="K811" s="27" t="s">
        <v>35</v>
      </c>
      <c r="L811" s="62" t="s">
        <v>55</v>
      </c>
      <c r="M811" s="62" t="s">
        <v>55</v>
      </c>
      <c r="N811" s="64"/>
      <c r="O811" s="64"/>
      <c r="P811" s="62"/>
      <c r="Q811" s="31"/>
      <c r="R811" s="51"/>
      <c r="S811" s="51" t="s">
        <v>30</v>
      </c>
      <c r="T811" s="58"/>
      <c r="U811" s="123"/>
    </row>
    <row r="812">
      <c r="A812" s="27">
        <v>281.0</v>
      </c>
      <c r="B812" s="27" t="s">
        <v>54</v>
      </c>
      <c r="C812" s="27" t="s">
        <v>28</v>
      </c>
      <c r="D812" s="27" t="s">
        <v>28</v>
      </c>
      <c r="E812" s="27" t="s">
        <v>28</v>
      </c>
      <c r="F812" s="27">
        <v>32.0</v>
      </c>
      <c r="G812" s="27" t="s">
        <v>53</v>
      </c>
      <c r="H812" s="27"/>
      <c r="I812" s="27" t="s">
        <v>30</v>
      </c>
      <c r="J812" s="27">
        <v>64.0</v>
      </c>
      <c r="K812" s="27" t="s">
        <v>36</v>
      </c>
      <c r="L812" s="44">
        <v>1.555919E7</v>
      </c>
      <c r="M812" s="44">
        <v>1.600585E7</v>
      </c>
      <c r="N812" s="61">
        <v>775289.0</v>
      </c>
      <c r="O812" s="61">
        <v>1971.0</v>
      </c>
      <c r="P812" s="44">
        <v>3893700.0</v>
      </c>
      <c r="Q812" s="31"/>
      <c r="R812" s="51">
        <v>7.8743542E7</v>
      </c>
      <c r="S812" s="51">
        <v>70920.068</v>
      </c>
      <c r="T812" s="58">
        <v>7.70461</v>
      </c>
      <c r="U812" s="123"/>
    </row>
    <row r="813">
      <c r="A813" s="27">
        <v>282.0</v>
      </c>
      <c r="B813" s="27" t="s">
        <v>54</v>
      </c>
      <c r="C813" s="27" t="s">
        <v>28</v>
      </c>
      <c r="D813" s="27" t="s">
        <v>28</v>
      </c>
      <c r="E813" s="27" t="s">
        <v>28</v>
      </c>
      <c r="F813" s="27">
        <v>32.0</v>
      </c>
      <c r="G813" s="27" t="s">
        <v>53</v>
      </c>
      <c r="H813" s="27"/>
      <c r="I813" s="27" t="s">
        <v>30</v>
      </c>
      <c r="J813" s="27">
        <v>64.0</v>
      </c>
      <c r="K813" s="27" t="s">
        <v>37</v>
      </c>
      <c r="L813" s="44">
        <v>9047860.0</v>
      </c>
      <c r="M813" s="44">
        <v>9222650.0</v>
      </c>
      <c r="N813" s="46">
        <v>571774.0</v>
      </c>
      <c r="O813" s="46">
        <v>1243.0</v>
      </c>
      <c r="P813" s="44">
        <v>2579250.0</v>
      </c>
      <c r="Q813" s="31"/>
      <c r="R813" s="51">
        <v>8.6032407E7</v>
      </c>
      <c r="S813" s="51">
        <v>80616.447</v>
      </c>
      <c r="T813" s="58">
        <v>9.50399</v>
      </c>
      <c r="U813" s="123"/>
    </row>
    <row r="814">
      <c r="A814" s="27">
        <v>283.0</v>
      </c>
      <c r="B814" s="27" t="s">
        <v>54</v>
      </c>
      <c r="C814" s="27" t="s">
        <v>28</v>
      </c>
      <c r="D814" s="27" t="s">
        <v>28</v>
      </c>
      <c r="E814" s="27" t="s">
        <v>28</v>
      </c>
      <c r="F814" s="27">
        <v>32.0</v>
      </c>
      <c r="G814" s="27" t="s">
        <v>53</v>
      </c>
      <c r="H814" s="27"/>
      <c r="I814" s="27" t="s">
        <v>30</v>
      </c>
      <c r="J814" s="27">
        <v>64.0</v>
      </c>
      <c r="K814" s="27" t="s">
        <v>38</v>
      </c>
      <c r="L814" s="44">
        <v>1.718474E7</v>
      </c>
      <c r="M814" s="44">
        <v>1.771697E7</v>
      </c>
      <c r="N814" s="61">
        <v>1227660.0</v>
      </c>
      <c r="O814" s="61">
        <v>1277.0</v>
      </c>
      <c r="P814" s="44">
        <v>2352730.0</v>
      </c>
      <c r="Q814" s="31"/>
      <c r="R814" s="51">
        <v>7.8157964E7</v>
      </c>
      <c r="S814" s="51">
        <v>74882.221</v>
      </c>
      <c r="T814" s="58">
        <v>10.24382</v>
      </c>
      <c r="U814" s="123"/>
    </row>
    <row r="815">
      <c r="A815" s="27">
        <v>284.0</v>
      </c>
      <c r="B815" s="27" t="s">
        <v>54</v>
      </c>
      <c r="C815" s="27" t="s">
        <v>28</v>
      </c>
      <c r="D815" s="27" t="s">
        <v>28</v>
      </c>
      <c r="E815" s="27" t="s">
        <v>28</v>
      </c>
      <c r="F815" s="27">
        <v>32.0</v>
      </c>
      <c r="G815" s="27" t="s">
        <v>53</v>
      </c>
      <c r="H815" s="27"/>
      <c r="I815" s="27" t="s">
        <v>30</v>
      </c>
      <c r="J815" s="27">
        <v>64.0</v>
      </c>
      <c r="K815" s="27" t="s">
        <v>39</v>
      </c>
      <c r="L815" s="44">
        <v>1.874831E7</v>
      </c>
      <c r="M815" s="44">
        <v>1.928002E7</v>
      </c>
      <c r="N815" s="61">
        <v>1406530.0</v>
      </c>
      <c r="O815" s="61">
        <v>1395.0</v>
      </c>
      <c r="P815" s="44">
        <v>4932490.0</v>
      </c>
      <c r="Q815" s="31"/>
      <c r="R815" s="51">
        <v>9.6291611E7</v>
      </c>
      <c r="S815" s="51">
        <v>102255.554</v>
      </c>
      <c r="T815" s="58">
        <v>10.19598</v>
      </c>
      <c r="U815" s="123"/>
    </row>
    <row r="816">
      <c r="A816" s="27">
        <v>285.0</v>
      </c>
      <c r="B816" s="27" t="s">
        <v>54</v>
      </c>
      <c r="C816" s="27" t="s">
        <v>28</v>
      </c>
      <c r="D816" s="27" t="s">
        <v>28</v>
      </c>
      <c r="E816" s="27" t="s">
        <v>28</v>
      </c>
      <c r="F816" s="27">
        <v>32.0</v>
      </c>
      <c r="G816" s="27" t="s">
        <v>53</v>
      </c>
      <c r="H816" s="27"/>
      <c r="I816" s="27" t="s">
        <v>30</v>
      </c>
      <c r="J816" s="27">
        <v>64.0</v>
      </c>
      <c r="K816" s="27" t="s">
        <v>40</v>
      </c>
      <c r="L816" s="44">
        <v>1.743452E7</v>
      </c>
      <c r="M816" s="44">
        <v>1.794833E7</v>
      </c>
      <c r="N816" s="46">
        <v>1016453.0</v>
      </c>
      <c r="O816" s="46">
        <v>1242.0</v>
      </c>
      <c r="P816" s="44">
        <v>2796430.0</v>
      </c>
      <c r="Q816" s="31"/>
      <c r="R816" s="51">
        <v>7.8767015E7</v>
      </c>
      <c r="S816" s="51">
        <v>73406.557</v>
      </c>
      <c r="T816" s="66">
        <v>10.38488</v>
      </c>
      <c r="U816" s="123"/>
    </row>
    <row r="817">
      <c r="A817" s="27">
        <v>286.0</v>
      </c>
      <c r="B817" s="27" t="s">
        <v>54</v>
      </c>
      <c r="C817" s="27" t="s">
        <v>28</v>
      </c>
      <c r="D817" s="27" t="s">
        <v>28</v>
      </c>
      <c r="E817" s="27" t="s">
        <v>28</v>
      </c>
      <c r="F817" s="27">
        <v>32.0</v>
      </c>
      <c r="G817" s="27" t="s">
        <v>53</v>
      </c>
      <c r="H817" s="27"/>
      <c r="I817" s="27" t="s">
        <v>30</v>
      </c>
      <c r="J817" s="27">
        <v>64.0</v>
      </c>
      <c r="K817" s="27" t="s">
        <v>41</v>
      </c>
      <c r="L817" s="44">
        <v>4780360.0</v>
      </c>
      <c r="M817" s="44">
        <v>4737320.0</v>
      </c>
      <c r="N817" s="61">
        <v>340689.0</v>
      </c>
      <c r="O817" s="61">
        <v>455.0</v>
      </c>
      <c r="P817" s="44">
        <v>537868.4299999999</v>
      </c>
      <c r="Q817" s="31"/>
      <c r="R817" s="51">
        <v>8051987.0</v>
      </c>
      <c r="S817" s="51">
        <v>8809.032</v>
      </c>
      <c r="T817" s="58">
        <v>10.12591</v>
      </c>
      <c r="U817" s="123"/>
    </row>
    <row r="818">
      <c r="A818" s="27">
        <v>287.0</v>
      </c>
      <c r="B818" s="27" t="s">
        <v>54</v>
      </c>
      <c r="C818" s="27" t="s">
        <v>28</v>
      </c>
      <c r="D818" s="27" t="s">
        <v>28</v>
      </c>
      <c r="E818" s="27" t="s">
        <v>28</v>
      </c>
      <c r="F818" s="27">
        <v>32.0</v>
      </c>
      <c r="G818" s="27" t="s">
        <v>53</v>
      </c>
      <c r="H818" s="27"/>
      <c r="I818" s="27" t="s">
        <v>30</v>
      </c>
      <c r="J818" s="27">
        <v>64.0</v>
      </c>
      <c r="K818" s="27" t="s">
        <v>42</v>
      </c>
      <c r="L818" s="44">
        <v>8948180.0</v>
      </c>
      <c r="M818" s="44">
        <v>9547720.0</v>
      </c>
      <c r="N818" s="46">
        <v>277711.0</v>
      </c>
      <c r="O818" s="46">
        <v>1440.0</v>
      </c>
      <c r="P818" s="44">
        <v>1571280.0</v>
      </c>
      <c r="Q818" s="31"/>
      <c r="R818" s="51">
        <v>9.6472869E7</v>
      </c>
      <c r="S818" s="51">
        <v>92969.998</v>
      </c>
      <c r="T818" s="58">
        <v>8.98699</v>
      </c>
      <c r="U818" s="123"/>
    </row>
    <row r="819">
      <c r="A819" s="27">
        <v>288.0</v>
      </c>
      <c r="B819" s="27" t="s">
        <v>54</v>
      </c>
      <c r="C819" s="27" t="s">
        <v>28</v>
      </c>
      <c r="D819" s="27" t="s">
        <v>28</v>
      </c>
      <c r="E819" s="27" t="s">
        <v>28</v>
      </c>
      <c r="F819" s="27">
        <v>32.0</v>
      </c>
      <c r="G819" s="27" t="s">
        <v>53</v>
      </c>
      <c r="H819" s="27"/>
      <c r="I819" s="27" t="s">
        <v>30</v>
      </c>
      <c r="J819" s="27">
        <v>64.0</v>
      </c>
      <c r="K819" s="27" t="s">
        <v>44</v>
      </c>
      <c r="L819" s="44">
        <v>5923050.0</v>
      </c>
      <c r="M819" s="44">
        <v>6373610.0</v>
      </c>
      <c r="N819" s="61">
        <v>94852.0</v>
      </c>
      <c r="O819" s="61">
        <v>1058.0</v>
      </c>
      <c r="P819" s="44">
        <v>731274.2899999999</v>
      </c>
      <c r="Q819" s="31"/>
      <c r="R819" s="51">
        <v>7.5181399E7</v>
      </c>
      <c r="S819" s="51">
        <v>74399.687</v>
      </c>
      <c r="T819" s="58">
        <v>9.18692</v>
      </c>
      <c r="U819" s="123"/>
    </row>
    <row r="820">
      <c r="A820" s="27">
        <v>289.0</v>
      </c>
      <c r="B820" s="27" t="s">
        <v>54</v>
      </c>
      <c r="C820" s="27" t="s">
        <v>28</v>
      </c>
      <c r="D820" s="27" t="s">
        <v>28</v>
      </c>
      <c r="E820" s="27" t="s">
        <v>28</v>
      </c>
      <c r="F820" s="27">
        <v>32.0</v>
      </c>
      <c r="G820" s="27" t="s">
        <v>53</v>
      </c>
      <c r="H820" s="27"/>
      <c r="I820" s="27" t="s">
        <v>30</v>
      </c>
      <c r="J820" s="27">
        <v>64.0</v>
      </c>
      <c r="K820" s="27" t="s">
        <v>45</v>
      </c>
      <c r="L820" s="44">
        <v>1.572358E7</v>
      </c>
      <c r="M820" s="44">
        <v>1.710802E7</v>
      </c>
      <c r="N820" s="46">
        <v>183574.0</v>
      </c>
      <c r="O820" s="46">
        <v>988.0</v>
      </c>
      <c r="P820" s="44">
        <v>1228490.0</v>
      </c>
      <c r="Q820" s="31"/>
      <c r="R820" s="51">
        <v>7.9268026E7</v>
      </c>
      <c r="S820" s="51">
        <v>77492.795</v>
      </c>
      <c r="T820" s="58">
        <v>8.02717</v>
      </c>
      <c r="U820" s="123"/>
    </row>
    <row r="821">
      <c r="A821" s="27">
        <v>290.0</v>
      </c>
      <c r="B821" s="27" t="s">
        <v>54</v>
      </c>
      <c r="C821" s="27" t="s">
        <v>28</v>
      </c>
      <c r="D821" s="27" t="s">
        <v>28</v>
      </c>
      <c r="E821" s="27" t="s">
        <v>28</v>
      </c>
      <c r="F821" s="27">
        <v>32.0</v>
      </c>
      <c r="G821" s="27" t="s">
        <v>53</v>
      </c>
      <c r="H821" s="27"/>
      <c r="I821" s="27" t="s">
        <v>30</v>
      </c>
      <c r="J821" s="27">
        <v>64.0</v>
      </c>
      <c r="K821" s="27" t="s">
        <v>46</v>
      </c>
      <c r="L821" s="44">
        <v>1020600.0</v>
      </c>
      <c r="M821" s="44">
        <v>1033560.0</v>
      </c>
      <c r="N821" s="61">
        <v>67932.0</v>
      </c>
      <c r="O821" s="61">
        <v>185.0</v>
      </c>
      <c r="P821" s="44">
        <v>370287.03</v>
      </c>
      <c r="Q821" s="31"/>
      <c r="R821" s="51">
        <v>2.7149278E7</v>
      </c>
      <c r="S821" s="51">
        <v>27971.595</v>
      </c>
      <c r="T821" s="58">
        <v>9.64124</v>
      </c>
      <c r="U821" s="123"/>
    </row>
    <row r="822">
      <c r="A822" s="27">
        <v>291.0</v>
      </c>
      <c r="B822" s="27" t="s">
        <v>54</v>
      </c>
      <c r="C822" s="27" t="s">
        <v>28</v>
      </c>
      <c r="D822" s="27" t="s">
        <v>28</v>
      </c>
      <c r="E822" s="27" t="s">
        <v>28</v>
      </c>
      <c r="F822" s="27">
        <v>32.0</v>
      </c>
      <c r="G822" s="27" t="s">
        <v>53</v>
      </c>
      <c r="H822" s="27"/>
      <c r="I822" s="27" t="s">
        <v>30</v>
      </c>
      <c r="J822" s="27">
        <v>64.0</v>
      </c>
      <c r="K822" s="27" t="s">
        <v>49</v>
      </c>
      <c r="L822" s="44">
        <v>5904420.0</v>
      </c>
      <c r="M822" s="44">
        <v>6337130.0</v>
      </c>
      <c r="N822" s="61">
        <v>118499.0</v>
      </c>
      <c r="O822" s="61">
        <v>1019.0</v>
      </c>
      <c r="P822" s="44">
        <v>3389990.0</v>
      </c>
      <c r="Q822" s="31"/>
      <c r="R822" s="51">
        <v>6.9679363E7</v>
      </c>
      <c r="S822" s="51">
        <v>69947.037</v>
      </c>
      <c r="T822" s="58">
        <v>8.23649</v>
      </c>
      <c r="U822" s="123"/>
    </row>
    <row r="823">
      <c r="A823" s="27">
        <v>292.0</v>
      </c>
      <c r="B823" s="27" t="s">
        <v>54</v>
      </c>
      <c r="C823" s="27" t="s">
        <v>28</v>
      </c>
      <c r="D823" s="27" t="s">
        <v>28</v>
      </c>
      <c r="E823" s="27" t="s">
        <v>28</v>
      </c>
      <c r="F823" s="27">
        <v>32.0</v>
      </c>
      <c r="G823" s="27" t="s">
        <v>53</v>
      </c>
      <c r="H823" s="27"/>
      <c r="I823" s="27" t="s">
        <v>30</v>
      </c>
      <c r="J823" s="27">
        <v>64.0</v>
      </c>
      <c r="K823" s="27" t="s">
        <v>52</v>
      </c>
      <c r="L823" s="44">
        <v>507907.08999999997</v>
      </c>
      <c r="M823" s="44">
        <v>518552.01999999996</v>
      </c>
      <c r="N823" s="61">
        <v>10015.0</v>
      </c>
      <c r="O823" s="61">
        <v>31.0</v>
      </c>
      <c r="P823" s="44">
        <v>60100.93</v>
      </c>
      <c r="Q823" s="31"/>
      <c r="R823" s="51">
        <v>3.0352958E7</v>
      </c>
      <c r="S823" s="51">
        <v>31339.426</v>
      </c>
      <c r="T823" s="58">
        <v>7.08646</v>
      </c>
      <c r="U823" s="123"/>
    </row>
    <row r="824">
      <c r="A824" s="27">
        <v>293.0</v>
      </c>
      <c r="B824" s="27" t="s">
        <v>54</v>
      </c>
      <c r="C824" s="27" t="s">
        <v>28</v>
      </c>
      <c r="D824" s="27" t="s">
        <v>28</v>
      </c>
      <c r="E824" s="27" t="s">
        <v>28</v>
      </c>
      <c r="F824" s="27">
        <v>32.0</v>
      </c>
      <c r="G824" s="27" t="s">
        <v>53</v>
      </c>
      <c r="H824" s="27"/>
      <c r="I824" s="27" t="s">
        <v>30</v>
      </c>
      <c r="J824" s="27">
        <v>128.0</v>
      </c>
      <c r="K824" s="27" t="s">
        <v>31</v>
      </c>
      <c r="L824" s="44">
        <v>3.146064E7</v>
      </c>
      <c r="M824" s="44">
        <v>3.227876E7</v>
      </c>
      <c r="N824" s="61">
        <v>2871021.0</v>
      </c>
      <c r="O824" s="61">
        <v>7871.0</v>
      </c>
      <c r="P824" s="44">
        <v>3.917413E7</v>
      </c>
      <c r="Q824" s="31"/>
      <c r="R824" s="51">
        <v>1.23633158E8</v>
      </c>
      <c r="S824" s="51">
        <v>132112.073</v>
      </c>
      <c r="T824" s="58">
        <v>7.20192</v>
      </c>
      <c r="U824" s="123"/>
    </row>
    <row r="825">
      <c r="A825" s="27">
        <v>294.0</v>
      </c>
      <c r="B825" s="27" t="s">
        <v>54</v>
      </c>
      <c r="C825" s="27" t="s">
        <v>28</v>
      </c>
      <c r="D825" s="27" t="s">
        <v>28</v>
      </c>
      <c r="E825" s="27" t="s">
        <v>28</v>
      </c>
      <c r="F825" s="27">
        <v>32.0</v>
      </c>
      <c r="G825" s="27" t="s">
        <v>53</v>
      </c>
      <c r="H825" s="27"/>
      <c r="I825" s="27" t="s">
        <v>30</v>
      </c>
      <c r="J825" s="27">
        <v>128.0</v>
      </c>
      <c r="K825" s="27" t="s">
        <v>32</v>
      </c>
      <c r="L825" s="44">
        <v>2809780.0</v>
      </c>
      <c r="M825" s="44">
        <v>2782510.0</v>
      </c>
      <c r="N825" s="61">
        <v>213541.0</v>
      </c>
      <c r="O825" s="61">
        <v>438.0</v>
      </c>
      <c r="P825" s="44">
        <v>1456110.0</v>
      </c>
      <c r="Q825" s="31"/>
      <c r="R825" s="51"/>
      <c r="S825" s="51">
        <v>75551.778</v>
      </c>
      <c r="T825" s="58">
        <v>7.95186</v>
      </c>
      <c r="U825" s="123"/>
    </row>
    <row r="826">
      <c r="A826" s="27">
        <v>295.0</v>
      </c>
      <c r="B826" s="27" t="s">
        <v>54</v>
      </c>
      <c r="C826" s="27" t="s">
        <v>28</v>
      </c>
      <c r="D826" s="27" t="s">
        <v>28</v>
      </c>
      <c r="E826" s="27" t="s">
        <v>28</v>
      </c>
      <c r="F826" s="27">
        <v>32.0</v>
      </c>
      <c r="G826" s="27" t="s">
        <v>53</v>
      </c>
      <c r="H826" s="27"/>
      <c r="I826" s="27" t="s">
        <v>30</v>
      </c>
      <c r="J826" s="27">
        <v>128.0</v>
      </c>
      <c r="K826" s="27" t="s">
        <v>33</v>
      </c>
      <c r="L826" s="44">
        <v>3.40595E7</v>
      </c>
      <c r="M826" s="44">
        <v>3.506605E7</v>
      </c>
      <c r="N826" s="61">
        <v>2233874.0</v>
      </c>
      <c r="O826" s="61">
        <v>2480.0</v>
      </c>
      <c r="P826" s="44">
        <v>4365700.0</v>
      </c>
      <c r="Q826" s="31"/>
      <c r="R826" s="51">
        <v>1.96914806E8</v>
      </c>
      <c r="S826" s="51">
        <v>181317.483</v>
      </c>
      <c r="T826" s="58">
        <v>8.925</v>
      </c>
      <c r="U826" s="123"/>
    </row>
    <row r="827">
      <c r="A827" s="27">
        <v>296.0</v>
      </c>
      <c r="B827" s="27" t="s">
        <v>54</v>
      </c>
      <c r="C827" s="27" t="s">
        <v>28</v>
      </c>
      <c r="D827" s="27" t="s">
        <v>28</v>
      </c>
      <c r="E827" s="27" t="s">
        <v>28</v>
      </c>
      <c r="F827" s="27">
        <v>32.0</v>
      </c>
      <c r="G827" s="27" t="s">
        <v>53</v>
      </c>
      <c r="H827" s="27"/>
      <c r="I827" s="27" t="s">
        <v>30</v>
      </c>
      <c r="J827" s="27">
        <v>128.0</v>
      </c>
      <c r="K827" s="27" t="s">
        <v>34</v>
      </c>
      <c r="L827" s="44">
        <v>7085650.0</v>
      </c>
      <c r="M827" s="44">
        <v>7726990.0</v>
      </c>
      <c r="N827" s="46">
        <v>153441.0</v>
      </c>
      <c r="O827" s="46">
        <v>451.0</v>
      </c>
      <c r="P827" s="44">
        <v>265624.51</v>
      </c>
      <c r="Q827" s="31"/>
      <c r="R827" s="51">
        <v>2.60052629E8</v>
      </c>
      <c r="S827" s="51">
        <v>249947.073</v>
      </c>
      <c r="T827" s="58">
        <v>6.2673</v>
      </c>
      <c r="U827" s="123"/>
    </row>
    <row r="828">
      <c r="A828" s="27">
        <v>297.0</v>
      </c>
      <c r="B828" s="27" t="s">
        <v>54</v>
      </c>
      <c r="C828" s="27" t="s">
        <v>28</v>
      </c>
      <c r="D828" s="27" t="s">
        <v>28</v>
      </c>
      <c r="E828" s="27" t="s">
        <v>28</v>
      </c>
      <c r="F828" s="27">
        <v>32.0</v>
      </c>
      <c r="G828" s="27" t="s">
        <v>53</v>
      </c>
      <c r="H828" s="27"/>
      <c r="I828" s="27" t="s">
        <v>30</v>
      </c>
      <c r="J828" s="27">
        <v>128.0</v>
      </c>
      <c r="K828" s="27" t="s">
        <v>36</v>
      </c>
      <c r="L828" s="44">
        <v>3.117942E7</v>
      </c>
      <c r="M828" s="44">
        <v>3.204509E7</v>
      </c>
      <c r="N828" s="61">
        <v>1746639.0</v>
      </c>
      <c r="O828" s="61">
        <v>3941.0</v>
      </c>
      <c r="P828" s="44">
        <v>8092430.0</v>
      </c>
      <c r="Q828" s="31"/>
      <c r="R828" s="51">
        <v>1.45367475E8</v>
      </c>
      <c r="S828" s="51">
        <v>149424.953</v>
      </c>
      <c r="T828" s="58">
        <v>6.58513</v>
      </c>
      <c r="U828" s="123"/>
    </row>
    <row r="829">
      <c r="A829" s="27">
        <v>298.0</v>
      </c>
      <c r="B829" s="27" t="s">
        <v>54</v>
      </c>
      <c r="C829" s="27" t="s">
        <v>28</v>
      </c>
      <c r="D829" s="27" t="s">
        <v>28</v>
      </c>
      <c r="E829" s="27" t="s">
        <v>28</v>
      </c>
      <c r="F829" s="27">
        <v>32.0</v>
      </c>
      <c r="G829" s="27" t="s">
        <v>53</v>
      </c>
      <c r="H829" s="27"/>
      <c r="I829" s="27" t="s">
        <v>30</v>
      </c>
      <c r="J829" s="27">
        <v>128.0</v>
      </c>
      <c r="K829" s="27" t="s">
        <v>37</v>
      </c>
      <c r="L829" s="44">
        <v>1.814698E7</v>
      </c>
      <c r="M829" s="44">
        <v>1.855718E7</v>
      </c>
      <c r="N829" s="46">
        <v>1153235.0</v>
      </c>
      <c r="O829" s="46">
        <v>2481.0</v>
      </c>
      <c r="P829" s="44">
        <v>5158350.0</v>
      </c>
      <c r="Q829" s="31"/>
      <c r="R829" s="51">
        <v>1.62668823E8</v>
      </c>
      <c r="S829" s="51">
        <v>177464.481</v>
      </c>
      <c r="T829" s="58">
        <v>8.87935</v>
      </c>
      <c r="U829" s="123"/>
    </row>
    <row r="830">
      <c r="A830" s="27">
        <v>299.0</v>
      </c>
      <c r="B830" s="27" t="s">
        <v>54</v>
      </c>
      <c r="C830" s="27" t="s">
        <v>28</v>
      </c>
      <c r="D830" s="27" t="s">
        <v>28</v>
      </c>
      <c r="E830" s="27" t="s">
        <v>28</v>
      </c>
      <c r="F830" s="27">
        <v>32.0</v>
      </c>
      <c r="G830" s="27" t="s">
        <v>53</v>
      </c>
      <c r="H830" s="27"/>
      <c r="I830" s="27" t="s">
        <v>30</v>
      </c>
      <c r="J830" s="27">
        <v>128.0</v>
      </c>
      <c r="K830" s="27" t="s">
        <v>38</v>
      </c>
      <c r="L830" s="44">
        <v>3.43173E7</v>
      </c>
      <c r="M830" s="44">
        <v>3.532382E7</v>
      </c>
      <c r="N830" s="61">
        <v>2366526.0</v>
      </c>
      <c r="O830" s="61">
        <v>2548.0</v>
      </c>
      <c r="P830" s="44">
        <v>4850830.0</v>
      </c>
      <c r="Q830" s="31"/>
      <c r="R830" s="51">
        <v>1.89878433E8</v>
      </c>
      <c r="S830" s="51">
        <v>187897.962</v>
      </c>
      <c r="T830" s="58">
        <v>9.91665</v>
      </c>
      <c r="U830" s="123"/>
    </row>
    <row r="831">
      <c r="A831" s="27">
        <v>300.0</v>
      </c>
      <c r="B831" s="27" t="s">
        <v>54</v>
      </c>
      <c r="C831" s="27" t="s">
        <v>28</v>
      </c>
      <c r="D831" s="27" t="s">
        <v>28</v>
      </c>
      <c r="E831" s="27" t="s">
        <v>28</v>
      </c>
      <c r="F831" s="27">
        <v>32.0</v>
      </c>
      <c r="G831" s="27" t="s">
        <v>53</v>
      </c>
      <c r="H831" s="27"/>
      <c r="I831" s="27" t="s">
        <v>30</v>
      </c>
      <c r="J831" s="27">
        <v>128.0</v>
      </c>
      <c r="K831" s="27" t="s">
        <v>39</v>
      </c>
      <c r="L831" s="44">
        <v>3.25537E7</v>
      </c>
      <c r="M831" s="44">
        <v>3.3467160000000004E7</v>
      </c>
      <c r="N831" s="61">
        <v>2306258.0</v>
      </c>
      <c r="O831" s="61">
        <v>2303.0</v>
      </c>
      <c r="P831" s="44">
        <v>5863270.0</v>
      </c>
      <c r="Q831" s="31"/>
      <c r="R831" s="51">
        <v>3.09257011E8</v>
      </c>
      <c r="S831" s="51">
        <v>329685.927</v>
      </c>
      <c r="T831" s="58">
        <v>12.06019</v>
      </c>
      <c r="U831" s="123"/>
    </row>
    <row r="832">
      <c r="A832" s="27">
        <v>301.0</v>
      </c>
      <c r="B832" s="27" t="s">
        <v>54</v>
      </c>
      <c r="C832" s="27" t="s">
        <v>28</v>
      </c>
      <c r="D832" s="27" t="s">
        <v>28</v>
      </c>
      <c r="E832" s="27" t="s">
        <v>28</v>
      </c>
      <c r="F832" s="27">
        <v>32.0</v>
      </c>
      <c r="G832" s="27" t="s">
        <v>53</v>
      </c>
      <c r="H832" s="27"/>
      <c r="I832" s="27" t="s">
        <v>30</v>
      </c>
      <c r="J832" s="27">
        <v>128.0</v>
      </c>
      <c r="K832" s="27" t="s">
        <v>40</v>
      </c>
      <c r="L832" s="44">
        <v>3.42523E7</v>
      </c>
      <c r="M832" s="44">
        <v>3.522514E7</v>
      </c>
      <c r="N832" s="46">
        <v>1965337.0</v>
      </c>
      <c r="O832" s="46">
        <v>2420.0</v>
      </c>
      <c r="P832" s="44">
        <v>3840270.0</v>
      </c>
      <c r="Q832" s="31"/>
      <c r="R832" s="51">
        <v>2.09774626E8</v>
      </c>
      <c r="S832" s="51">
        <v>222867.008</v>
      </c>
      <c r="T832" s="58">
        <v>8.30743</v>
      </c>
      <c r="U832" s="123"/>
    </row>
    <row r="833">
      <c r="A833" s="27">
        <v>302.0</v>
      </c>
      <c r="B833" s="27" t="s">
        <v>54</v>
      </c>
      <c r="C833" s="27" t="s">
        <v>28</v>
      </c>
      <c r="D833" s="27" t="s">
        <v>28</v>
      </c>
      <c r="E833" s="27" t="s">
        <v>28</v>
      </c>
      <c r="F833" s="27">
        <v>32.0</v>
      </c>
      <c r="G833" s="27" t="s">
        <v>53</v>
      </c>
      <c r="H833" s="27"/>
      <c r="I833" s="27" t="s">
        <v>30</v>
      </c>
      <c r="J833" s="27">
        <v>128.0</v>
      </c>
      <c r="K833" s="27" t="s">
        <v>41</v>
      </c>
      <c r="L833" s="44">
        <v>9676000.0</v>
      </c>
      <c r="M833" s="44">
        <v>9717060.0</v>
      </c>
      <c r="N833" s="61">
        <v>683602.0</v>
      </c>
      <c r="O833" s="61">
        <v>898.0</v>
      </c>
      <c r="P833" s="44">
        <v>870453.8</v>
      </c>
      <c r="Q833" s="31"/>
      <c r="R833" s="51">
        <v>1.5706548E7</v>
      </c>
      <c r="S833" s="51">
        <v>18112.432</v>
      </c>
      <c r="T833" s="58">
        <v>10.59774</v>
      </c>
      <c r="U833" s="123"/>
    </row>
    <row r="834">
      <c r="A834" s="27">
        <v>303.0</v>
      </c>
      <c r="B834" s="27" t="s">
        <v>54</v>
      </c>
      <c r="C834" s="27" t="s">
        <v>28</v>
      </c>
      <c r="D834" s="27" t="s">
        <v>28</v>
      </c>
      <c r="E834" s="27" t="s">
        <v>28</v>
      </c>
      <c r="F834" s="27">
        <v>32.0</v>
      </c>
      <c r="G834" s="27" t="s">
        <v>53</v>
      </c>
      <c r="H834" s="27"/>
      <c r="I834" s="27" t="s">
        <v>30</v>
      </c>
      <c r="J834" s="27">
        <v>128.0</v>
      </c>
      <c r="K834" s="27" t="s">
        <v>42</v>
      </c>
      <c r="L834" s="44">
        <v>1.750005E7</v>
      </c>
      <c r="M834" s="44">
        <v>1.872485E7</v>
      </c>
      <c r="N834" s="46">
        <v>554189.0</v>
      </c>
      <c r="O834" s="46">
        <v>2873.0</v>
      </c>
      <c r="P834" s="44">
        <v>3097770.0</v>
      </c>
      <c r="Q834" s="31"/>
      <c r="R834" s="51">
        <v>1.71791308E8</v>
      </c>
      <c r="S834" s="51">
        <v>184891.8</v>
      </c>
      <c r="T834" s="58">
        <v>9.33831</v>
      </c>
      <c r="U834" s="123"/>
    </row>
    <row r="835">
      <c r="A835" s="27">
        <v>304.0</v>
      </c>
      <c r="B835" s="27" t="s">
        <v>54</v>
      </c>
      <c r="C835" s="27" t="s">
        <v>28</v>
      </c>
      <c r="D835" s="27" t="s">
        <v>28</v>
      </c>
      <c r="E835" s="27" t="s">
        <v>28</v>
      </c>
      <c r="F835" s="27">
        <v>32.0</v>
      </c>
      <c r="G835" s="27" t="s">
        <v>53</v>
      </c>
      <c r="H835" s="27"/>
      <c r="I835" s="27" t="s">
        <v>30</v>
      </c>
      <c r="J835" s="27">
        <v>128.0</v>
      </c>
      <c r="K835" s="27" t="s">
        <v>44</v>
      </c>
      <c r="L835" s="44" t="e">
        <v>#VALUE!</v>
      </c>
      <c r="M835" s="44" t="e">
        <v>#VALUE!</v>
      </c>
      <c r="N835" s="61" t="s">
        <v>56</v>
      </c>
      <c r="O835" s="61" t="s">
        <v>56</v>
      </c>
      <c r="P835" s="44"/>
      <c r="Q835" s="31"/>
      <c r="R835" s="51">
        <v>1.56325078E8</v>
      </c>
      <c r="S835" s="51">
        <v>160613.409</v>
      </c>
      <c r="T835" s="58" t="s">
        <v>56</v>
      </c>
      <c r="U835" s="123"/>
    </row>
    <row r="836">
      <c r="A836" s="27">
        <v>305.0</v>
      </c>
      <c r="B836" s="27" t="s">
        <v>54</v>
      </c>
      <c r="C836" s="27" t="s">
        <v>28</v>
      </c>
      <c r="D836" s="27" t="s">
        <v>28</v>
      </c>
      <c r="E836" s="27" t="s">
        <v>28</v>
      </c>
      <c r="F836" s="27">
        <v>32.0</v>
      </c>
      <c r="G836" s="27" t="s">
        <v>53</v>
      </c>
      <c r="H836" s="27"/>
      <c r="I836" s="27" t="s">
        <v>30</v>
      </c>
      <c r="J836" s="27">
        <v>128.0</v>
      </c>
      <c r="K836" s="27" t="s">
        <v>45</v>
      </c>
      <c r="L836" s="44">
        <v>3.151059E7</v>
      </c>
      <c r="M836" s="44">
        <v>3.44128E7</v>
      </c>
      <c r="N836" s="46">
        <v>374873.0</v>
      </c>
      <c r="O836" s="46">
        <v>1973.0</v>
      </c>
      <c r="P836" s="44">
        <v>2068650.0</v>
      </c>
      <c r="Q836" s="31"/>
      <c r="R836" s="51">
        <v>1.51689413E8</v>
      </c>
      <c r="S836" s="51">
        <v>159839.323</v>
      </c>
      <c r="T836" s="58">
        <v>7.70591</v>
      </c>
      <c r="U836" s="123"/>
    </row>
    <row r="837">
      <c r="A837" s="27">
        <v>306.0</v>
      </c>
      <c r="B837" s="27" t="s">
        <v>54</v>
      </c>
      <c r="C837" s="27" t="s">
        <v>28</v>
      </c>
      <c r="D837" s="27" t="s">
        <v>28</v>
      </c>
      <c r="E837" s="27" t="s">
        <v>28</v>
      </c>
      <c r="F837" s="27">
        <v>32.0</v>
      </c>
      <c r="G837" s="27" t="s">
        <v>53</v>
      </c>
      <c r="H837" s="27"/>
      <c r="I837" s="27" t="s">
        <v>30</v>
      </c>
      <c r="J837" s="27">
        <v>128.0</v>
      </c>
      <c r="K837" s="27" t="s">
        <v>46</v>
      </c>
      <c r="L837" s="44">
        <v>2036150.0</v>
      </c>
      <c r="M837" s="44">
        <v>2082139.9999999998</v>
      </c>
      <c r="N837" s="61">
        <v>140274.0</v>
      </c>
      <c r="O837" s="61">
        <v>367.0</v>
      </c>
      <c r="P837" s="44">
        <v>742331.55</v>
      </c>
      <c r="Q837" s="31"/>
      <c r="R837" s="51">
        <v>5.8814292E7</v>
      </c>
      <c r="S837" s="51">
        <v>60741.718</v>
      </c>
      <c r="T837" s="58">
        <v>10.61249</v>
      </c>
      <c r="U837" s="123"/>
    </row>
    <row r="838">
      <c r="A838" s="27">
        <v>307.0</v>
      </c>
      <c r="B838" s="27" t="s">
        <v>54</v>
      </c>
      <c r="C838" s="27" t="s">
        <v>28</v>
      </c>
      <c r="D838" s="27" t="s">
        <v>28</v>
      </c>
      <c r="E838" s="27" t="s">
        <v>28</v>
      </c>
      <c r="F838" s="27">
        <v>32.0</v>
      </c>
      <c r="G838" s="27" t="s">
        <v>53</v>
      </c>
      <c r="H838" s="27"/>
      <c r="I838" s="27" t="s">
        <v>30</v>
      </c>
      <c r="J838" s="27">
        <v>128.0</v>
      </c>
      <c r="K838" s="27" t="s">
        <v>49</v>
      </c>
      <c r="L838" s="44">
        <v>3.210809E7</v>
      </c>
      <c r="M838" s="44">
        <v>3.2821309999999996E7</v>
      </c>
      <c r="N838" s="61">
        <v>1822308.0</v>
      </c>
      <c r="O838" s="61">
        <v>4009.0</v>
      </c>
      <c r="P838" s="44">
        <v>8778160.0</v>
      </c>
      <c r="Q838" s="31"/>
      <c r="R838" s="51">
        <v>1.66034538E8</v>
      </c>
      <c r="S838" s="51">
        <v>156457.182</v>
      </c>
      <c r="T838" s="58">
        <v>9.71764</v>
      </c>
      <c r="U838" s="123"/>
    </row>
    <row r="839">
      <c r="A839" s="27">
        <v>308.0</v>
      </c>
      <c r="B839" s="27" t="s">
        <v>54</v>
      </c>
      <c r="C839" s="27" t="s">
        <v>28</v>
      </c>
      <c r="D839" s="27" t="s">
        <v>28</v>
      </c>
      <c r="E839" s="27" t="s">
        <v>28</v>
      </c>
      <c r="F839" s="27">
        <v>32.0</v>
      </c>
      <c r="G839" s="27" t="s">
        <v>53</v>
      </c>
      <c r="H839" s="27"/>
      <c r="I839" s="27" t="s">
        <v>30</v>
      </c>
      <c r="J839" s="27">
        <v>128.0</v>
      </c>
      <c r="K839" s="27" t="s">
        <v>52</v>
      </c>
      <c r="L839" s="44">
        <v>1013200.0</v>
      </c>
      <c r="M839" s="44">
        <v>1031540.0</v>
      </c>
      <c r="N839" s="61">
        <v>19134.0</v>
      </c>
      <c r="O839" s="61">
        <v>62.0</v>
      </c>
      <c r="P839" s="44">
        <v>184610.91999999998</v>
      </c>
      <c r="Q839" s="31"/>
      <c r="R839" s="51">
        <v>6.63212E7</v>
      </c>
      <c r="S839" s="51">
        <v>69226.475</v>
      </c>
      <c r="T839" s="58">
        <v>10.6531</v>
      </c>
      <c r="U839" s="123"/>
    </row>
    <row r="840">
      <c r="A840" s="27">
        <v>309.0</v>
      </c>
      <c r="B840" s="27" t="s">
        <v>54</v>
      </c>
      <c r="C840" s="27" t="s">
        <v>28</v>
      </c>
      <c r="D840" s="27" t="s">
        <v>28</v>
      </c>
      <c r="E840" s="27" t="s">
        <v>28</v>
      </c>
      <c r="F840" s="27">
        <v>64.0</v>
      </c>
      <c r="G840" s="27" t="s">
        <v>53</v>
      </c>
      <c r="H840" s="27"/>
      <c r="I840" s="27" t="s">
        <v>30</v>
      </c>
      <c r="J840" s="27">
        <v>1.0</v>
      </c>
      <c r="K840" s="27" t="s">
        <v>31</v>
      </c>
      <c r="L840" s="124">
        <v>241673.0</v>
      </c>
      <c r="M840" s="48">
        <v>117527.47</v>
      </c>
      <c r="N840" s="53">
        <v>26942.0</v>
      </c>
      <c r="O840" s="53">
        <v>69.0</v>
      </c>
      <c r="P840" s="48">
        <v>350959.19</v>
      </c>
      <c r="Q840" s="31"/>
      <c r="R840" s="52">
        <v>577765.0</v>
      </c>
      <c r="S840" s="51">
        <v>864.496</v>
      </c>
      <c r="T840" s="58">
        <v>6.81625</v>
      </c>
      <c r="U840" s="123"/>
    </row>
    <row r="841">
      <c r="A841" s="27">
        <v>310.0</v>
      </c>
      <c r="B841" s="27" t="s">
        <v>54</v>
      </c>
      <c r="C841" s="27" t="s">
        <v>28</v>
      </c>
      <c r="D841" s="27" t="s">
        <v>28</v>
      </c>
      <c r="E841" s="27" t="s">
        <v>28</v>
      </c>
      <c r="F841" s="27">
        <v>64.0</v>
      </c>
      <c r="G841" s="27" t="s">
        <v>53</v>
      </c>
      <c r="H841" s="27"/>
      <c r="I841" s="27" t="s">
        <v>30</v>
      </c>
      <c r="J841" s="27">
        <v>1.0</v>
      </c>
      <c r="K841" s="27" t="s">
        <v>32</v>
      </c>
      <c r="L841" s="48">
        <v>13322.660000000002</v>
      </c>
      <c r="M841" s="48">
        <v>894.905</v>
      </c>
      <c r="N841" s="53">
        <v>1387.0</v>
      </c>
      <c r="O841" s="53">
        <v>4.0</v>
      </c>
      <c r="P841" s="48">
        <v>4365.2699999999995</v>
      </c>
      <c r="Q841" s="31"/>
      <c r="R841" s="51">
        <v>224944.0</v>
      </c>
      <c r="S841" s="51">
        <v>597.074</v>
      </c>
      <c r="T841" s="58">
        <v>7.37096</v>
      </c>
      <c r="U841" s="123"/>
    </row>
    <row r="842">
      <c r="A842" s="27">
        <v>311.0</v>
      </c>
      <c r="B842" s="27" t="s">
        <v>54</v>
      </c>
      <c r="C842" s="27" t="s">
        <v>28</v>
      </c>
      <c r="D842" s="27" t="s">
        <v>28</v>
      </c>
      <c r="E842" s="27" t="s">
        <v>28</v>
      </c>
      <c r="F842" s="27">
        <v>64.0</v>
      </c>
      <c r="G842" s="27" t="s">
        <v>53</v>
      </c>
      <c r="H842" s="27"/>
      <c r="I842" s="27" t="s">
        <v>30</v>
      </c>
      <c r="J842" s="27">
        <v>1.0</v>
      </c>
      <c r="K842" s="27" t="s">
        <v>33</v>
      </c>
      <c r="L842" s="48">
        <v>191116.97</v>
      </c>
      <c r="M842" s="48">
        <v>150461.23</v>
      </c>
      <c r="N842" s="53">
        <v>9659.0</v>
      </c>
      <c r="O842" s="53">
        <v>23.0</v>
      </c>
      <c r="P842" s="48">
        <v>28014.600000000002</v>
      </c>
      <c r="Q842" s="31"/>
      <c r="R842" s="51">
        <v>1910938.0</v>
      </c>
      <c r="S842" s="51">
        <v>2339.963</v>
      </c>
      <c r="T842" s="58">
        <v>6.14069</v>
      </c>
      <c r="U842" s="123"/>
    </row>
    <row r="843">
      <c r="A843" s="27">
        <v>312.0</v>
      </c>
      <c r="B843" s="27" t="s">
        <v>54</v>
      </c>
      <c r="C843" s="27" t="s">
        <v>28</v>
      </c>
      <c r="D843" s="27" t="s">
        <v>28</v>
      </c>
      <c r="E843" s="27" t="s">
        <v>28</v>
      </c>
      <c r="F843" s="27">
        <v>64.0</v>
      </c>
      <c r="G843" s="27" t="s">
        <v>53</v>
      </c>
      <c r="H843" s="27"/>
      <c r="I843" s="27" t="s">
        <v>30</v>
      </c>
      <c r="J843" s="27">
        <v>1.0</v>
      </c>
      <c r="K843" s="27" t="s">
        <v>34</v>
      </c>
      <c r="L843" s="48">
        <v>88082.12000000001</v>
      </c>
      <c r="M843" s="48">
        <v>56841.35</v>
      </c>
      <c r="N843" s="53">
        <v>741.0</v>
      </c>
      <c r="O843" s="53">
        <v>6.0</v>
      </c>
      <c r="P843" s="48">
        <v>1533.74</v>
      </c>
      <c r="Q843" s="31"/>
      <c r="R843" s="51">
        <v>301329.0</v>
      </c>
      <c r="S843" s="51">
        <v>696.482</v>
      </c>
      <c r="T843" s="58">
        <v>6.22892</v>
      </c>
      <c r="U843" s="123"/>
    </row>
    <row r="844">
      <c r="A844" s="27">
        <v>313.0</v>
      </c>
      <c r="B844" s="27" t="s">
        <v>54</v>
      </c>
      <c r="C844" s="27" t="s">
        <v>28</v>
      </c>
      <c r="D844" s="27" t="s">
        <v>28</v>
      </c>
      <c r="E844" s="27" t="s">
        <v>28</v>
      </c>
      <c r="F844" s="27">
        <v>64.0</v>
      </c>
      <c r="G844" s="27" t="s">
        <v>53</v>
      </c>
      <c r="H844" s="27"/>
      <c r="I844" s="27" t="s">
        <v>30</v>
      </c>
      <c r="J844" s="27">
        <v>1.0</v>
      </c>
      <c r="K844" s="27" t="s">
        <v>35</v>
      </c>
      <c r="L844" s="48">
        <v>69956.56</v>
      </c>
      <c r="M844" s="48">
        <v>1841.31</v>
      </c>
      <c r="N844" s="53">
        <v>8799.0</v>
      </c>
      <c r="O844" s="53">
        <v>11.0</v>
      </c>
      <c r="P844" s="48">
        <v>7096.93</v>
      </c>
      <c r="Q844" s="31"/>
      <c r="R844" s="51">
        <v>328810.0</v>
      </c>
      <c r="S844" s="51">
        <v>710.591</v>
      </c>
      <c r="T844" s="58">
        <v>7.65811</v>
      </c>
      <c r="U844" s="123"/>
    </row>
    <row r="845">
      <c r="A845" s="27">
        <v>314.0</v>
      </c>
      <c r="B845" s="27" t="s">
        <v>54</v>
      </c>
      <c r="C845" s="27" t="s">
        <v>28</v>
      </c>
      <c r="D845" s="27" t="s">
        <v>28</v>
      </c>
      <c r="E845" s="27" t="s">
        <v>28</v>
      </c>
      <c r="F845" s="27">
        <v>64.0</v>
      </c>
      <c r="G845" s="27" t="s">
        <v>53</v>
      </c>
      <c r="H845" s="27"/>
      <c r="I845" s="27" t="s">
        <v>30</v>
      </c>
      <c r="J845" s="27">
        <v>1.0</v>
      </c>
      <c r="K845" s="27" t="s">
        <v>36</v>
      </c>
      <c r="L845" s="48">
        <v>247512.9</v>
      </c>
      <c r="M845" s="48">
        <v>196738.50999999998</v>
      </c>
      <c r="N845" s="53">
        <v>17820.0</v>
      </c>
      <c r="O845" s="53">
        <v>37.0</v>
      </c>
      <c r="P845" s="48">
        <v>57047.130000000005</v>
      </c>
      <c r="Q845" s="31"/>
      <c r="R845" s="51">
        <v>441830.0</v>
      </c>
      <c r="S845" s="51">
        <v>876.948</v>
      </c>
      <c r="T845" s="58">
        <v>7.82672</v>
      </c>
      <c r="U845" s="123"/>
    </row>
    <row r="846">
      <c r="A846" s="27">
        <v>315.0</v>
      </c>
      <c r="B846" s="27" t="s">
        <v>54</v>
      </c>
      <c r="C846" s="27" t="s">
        <v>28</v>
      </c>
      <c r="D846" s="27" t="s">
        <v>28</v>
      </c>
      <c r="E846" s="27" t="s">
        <v>28</v>
      </c>
      <c r="F846" s="27">
        <v>64.0</v>
      </c>
      <c r="G846" s="27" t="s">
        <v>53</v>
      </c>
      <c r="H846" s="27"/>
      <c r="I846" s="27" t="s">
        <v>30</v>
      </c>
      <c r="J846" s="27">
        <v>1.0</v>
      </c>
      <c r="K846" s="27" t="s">
        <v>37</v>
      </c>
      <c r="L846" s="48">
        <v>70300.12000000001</v>
      </c>
      <c r="M846" s="48">
        <v>3015.23</v>
      </c>
      <c r="N846" s="53">
        <v>9615.0</v>
      </c>
      <c r="O846" s="53">
        <v>11.0</v>
      </c>
      <c r="P846" s="48">
        <v>9903.37</v>
      </c>
      <c r="Q846" s="31"/>
      <c r="R846" s="51">
        <v>393949.0</v>
      </c>
      <c r="S846" s="51">
        <v>810.269</v>
      </c>
      <c r="T846" s="58">
        <v>6.99182</v>
      </c>
      <c r="U846" s="123"/>
    </row>
    <row r="847">
      <c r="A847" s="27">
        <v>316.0</v>
      </c>
      <c r="B847" s="27" t="s">
        <v>54</v>
      </c>
      <c r="C847" s="27" t="s">
        <v>28</v>
      </c>
      <c r="D847" s="27" t="s">
        <v>28</v>
      </c>
      <c r="E847" s="27" t="s">
        <v>28</v>
      </c>
      <c r="F847" s="27">
        <v>64.0</v>
      </c>
      <c r="G847" s="27" t="s">
        <v>53</v>
      </c>
      <c r="H847" s="27"/>
      <c r="I847" s="27" t="s">
        <v>30</v>
      </c>
      <c r="J847" s="27">
        <v>1.0</v>
      </c>
      <c r="K847" s="27" t="s">
        <v>38</v>
      </c>
      <c r="L847" s="48">
        <v>59741.23</v>
      </c>
      <c r="M847" s="48">
        <v>9846.1</v>
      </c>
      <c r="N847" s="53">
        <v>5465.0</v>
      </c>
      <c r="O847" s="53">
        <v>7.0</v>
      </c>
      <c r="P847" s="48">
        <v>4541.88</v>
      </c>
      <c r="Q847" s="31"/>
      <c r="R847" s="51">
        <v>529168.0</v>
      </c>
      <c r="S847" s="51">
        <v>932.717</v>
      </c>
      <c r="T847" s="58">
        <v>5.88428</v>
      </c>
      <c r="U847" s="123"/>
    </row>
    <row r="848">
      <c r="A848" s="27">
        <v>317.0</v>
      </c>
      <c r="B848" s="27" t="s">
        <v>54</v>
      </c>
      <c r="C848" s="27" t="s">
        <v>28</v>
      </c>
      <c r="D848" s="27" t="s">
        <v>28</v>
      </c>
      <c r="E848" s="27" t="s">
        <v>28</v>
      </c>
      <c r="F848" s="27">
        <v>64.0</v>
      </c>
      <c r="G848" s="27" t="s">
        <v>53</v>
      </c>
      <c r="H848" s="27"/>
      <c r="I848" s="27" t="s">
        <v>30</v>
      </c>
      <c r="J848" s="27">
        <v>1.0</v>
      </c>
      <c r="K848" s="27" t="s">
        <v>39</v>
      </c>
      <c r="L848" s="54" t="s">
        <v>55</v>
      </c>
      <c r="M848" s="54" t="s">
        <v>55</v>
      </c>
      <c r="N848" s="56"/>
      <c r="O848" s="56"/>
      <c r="P848" s="54"/>
      <c r="Q848" s="31"/>
      <c r="R848" s="51"/>
      <c r="S848" s="51" t="s">
        <v>30</v>
      </c>
      <c r="T848" s="58"/>
      <c r="U848" s="123"/>
    </row>
    <row r="849">
      <c r="A849" s="27">
        <v>318.0</v>
      </c>
      <c r="B849" s="27" t="s">
        <v>54</v>
      </c>
      <c r="C849" s="27" t="s">
        <v>28</v>
      </c>
      <c r="D849" s="27" t="s">
        <v>28</v>
      </c>
      <c r="E849" s="27" t="s">
        <v>28</v>
      </c>
      <c r="F849" s="27">
        <v>64.0</v>
      </c>
      <c r="G849" s="27" t="s">
        <v>53</v>
      </c>
      <c r="H849" s="27"/>
      <c r="I849" s="27" t="s">
        <v>30</v>
      </c>
      <c r="J849" s="27">
        <v>1.0</v>
      </c>
      <c r="K849" s="27" t="s">
        <v>40</v>
      </c>
      <c r="L849" s="54" t="s">
        <v>55</v>
      </c>
      <c r="M849" s="54" t="s">
        <v>55</v>
      </c>
      <c r="N849" s="56"/>
      <c r="O849" s="56"/>
      <c r="P849" s="54"/>
      <c r="Q849" s="31"/>
      <c r="R849" s="51"/>
      <c r="S849" s="51" t="s">
        <v>30</v>
      </c>
      <c r="T849" s="58"/>
      <c r="U849" s="123"/>
    </row>
    <row r="850">
      <c r="A850" s="27">
        <v>319.0</v>
      </c>
      <c r="B850" s="27" t="s">
        <v>54</v>
      </c>
      <c r="C850" s="27" t="s">
        <v>28</v>
      </c>
      <c r="D850" s="27" t="s">
        <v>28</v>
      </c>
      <c r="E850" s="27" t="s">
        <v>28</v>
      </c>
      <c r="F850" s="27">
        <v>64.0</v>
      </c>
      <c r="G850" s="27" t="s">
        <v>53</v>
      </c>
      <c r="H850" s="27"/>
      <c r="I850" s="27" t="s">
        <v>30</v>
      </c>
      <c r="J850" s="27">
        <v>1.0</v>
      </c>
      <c r="K850" s="27" t="s">
        <v>41</v>
      </c>
      <c r="L850" s="48">
        <v>39546.520000000004</v>
      </c>
      <c r="M850" s="48">
        <v>24693.32</v>
      </c>
      <c r="N850" s="53">
        <v>3992.0</v>
      </c>
      <c r="O850" s="53">
        <v>9.0</v>
      </c>
      <c r="P850" s="48">
        <v>7197.47</v>
      </c>
      <c r="Q850" s="31"/>
      <c r="R850" s="51">
        <v>270665.0</v>
      </c>
      <c r="S850" s="51">
        <v>826.869</v>
      </c>
      <c r="T850" s="58">
        <v>6.85494</v>
      </c>
      <c r="U850" s="123"/>
    </row>
    <row r="851">
      <c r="A851" s="27">
        <v>320.0</v>
      </c>
      <c r="B851" s="27" t="s">
        <v>54</v>
      </c>
      <c r="C851" s="27" t="s">
        <v>28</v>
      </c>
      <c r="D851" s="27" t="s">
        <v>28</v>
      </c>
      <c r="E851" s="27" t="s">
        <v>28</v>
      </c>
      <c r="F851" s="27">
        <v>64.0</v>
      </c>
      <c r="G851" s="27" t="s">
        <v>53</v>
      </c>
      <c r="H851" s="27"/>
      <c r="I851" s="27" t="s">
        <v>30</v>
      </c>
      <c r="J851" s="27">
        <v>1.0</v>
      </c>
      <c r="K851" s="27" t="s">
        <v>42</v>
      </c>
      <c r="L851" s="48">
        <v>211615.31</v>
      </c>
      <c r="M851" s="48">
        <v>165311.88</v>
      </c>
      <c r="N851" s="53">
        <v>8353.0</v>
      </c>
      <c r="O851" s="53">
        <v>32.0</v>
      </c>
      <c r="P851" s="48">
        <v>24135.71</v>
      </c>
      <c r="Q851" s="31"/>
      <c r="R851" s="51">
        <v>911677.0</v>
      </c>
      <c r="S851" s="51">
        <v>1315.326</v>
      </c>
      <c r="T851" s="58">
        <v>8.41639</v>
      </c>
      <c r="U851" s="123"/>
    </row>
    <row r="852">
      <c r="A852" s="27">
        <v>321.0</v>
      </c>
      <c r="B852" s="27" t="s">
        <v>54</v>
      </c>
      <c r="C852" s="27" t="s">
        <v>28</v>
      </c>
      <c r="D852" s="27" t="s">
        <v>28</v>
      </c>
      <c r="E852" s="27" t="s">
        <v>28</v>
      </c>
      <c r="F852" s="27">
        <v>64.0</v>
      </c>
      <c r="G852" s="27" t="s">
        <v>53</v>
      </c>
      <c r="H852" s="27"/>
      <c r="I852" s="27" t="s">
        <v>30</v>
      </c>
      <c r="J852" s="27">
        <v>1.0</v>
      </c>
      <c r="K852" s="27" t="s">
        <v>43</v>
      </c>
      <c r="L852" s="48">
        <v>24178.23</v>
      </c>
      <c r="M852" s="48">
        <v>18973.5</v>
      </c>
      <c r="N852" s="53">
        <v>2884.0</v>
      </c>
      <c r="O852" s="53">
        <v>6.0</v>
      </c>
      <c r="P852" s="48">
        <v>70582.3</v>
      </c>
      <c r="Q852" s="31"/>
      <c r="R852" s="51">
        <v>623579.0</v>
      </c>
      <c r="S852" s="51">
        <v>930.478</v>
      </c>
      <c r="T852" s="58">
        <v>7.12338</v>
      </c>
      <c r="U852" s="123"/>
    </row>
    <row r="853">
      <c r="A853" s="27">
        <v>322.0</v>
      </c>
      <c r="B853" s="27" t="s">
        <v>54</v>
      </c>
      <c r="C853" s="27" t="s">
        <v>28</v>
      </c>
      <c r="D853" s="27" t="s">
        <v>28</v>
      </c>
      <c r="E853" s="27" t="s">
        <v>28</v>
      </c>
      <c r="F853" s="27">
        <v>64.0</v>
      </c>
      <c r="G853" s="27" t="s">
        <v>53</v>
      </c>
      <c r="H853" s="27"/>
      <c r="I853" s="27" t="s">
        <v>30</v>
      </c>
      <c r="J853" s="27">
        <v>1.0</v>
      </c>
      <c r="K853" s="27" t="s">
        <v>44</v>
      </c>
      <c r="L853" s="48">
        <v>157922.25</v>
      </c>
      <c r="M853" s="48">
        <v>148293.83000000002</v>
      </c>
      <c r="N853" s="53">
        <v>5944.0</v>
      </c>
      <c r="O853" s="53">
        <v>26.0</v>
      </c>
      <c r="P853" s="48">
        <v>13975.93</v>
      </c>
      <c r="Q853" s="31"/>
      <c r="R853" s="51">
        <v>865528.0</v>
      </c>
      <c r="S853" s="51">
        <v>1251.561</v>
      </c>
      <c r="T853" s="58">
        <v>8.21765</v>
      </c>
      <c r="U853" s="123"/>
    </row>
    <row r="854">
      <c r="A854" s="27">
        <v>323.0</v>
      </c>
      <c r="B854" s="27" t="s">
        <v>54</v>
      </c>
      <c r="C854" s="27" t="s">
        <v>28</v>
      </c>
      <c r="D854" s="27" t="s">
        <v>28</v>
      </c>
      <c r="E854" s="27" t="s">
        <v>28</v>
      </c>
      <c r="F854" s="27">
        <v>64.0</v>
      </c>
      <c r="G854" s="27" t="s">
        <v>53</v>
      </c>
      <c r="H854" s="27"/>
      <c r="I854" s="27" t="s">
        <v>30</v>
      </c>
      <c r="J854" s="27">
        <v>1.0</v>
      </c>
      <c r="K854" s="27" t="s">
        <v>45</v>
      </c>
      <c r="L854" s="48">
        <v>257814.66</v>
      </c>
      <c r="M854" s="48">
        <v>255752.79</v>
      </c>
      <c r="N854" s="53">
        <v>2761.0</v>
      </c>
      <c r="O854" s="53">
        <v>16.0</v>
      </c>
      <c r="P854" s="48">
        <v>10021.23</v>
      </c>
      <c r="Q854" s="31"/>
      <c r="R854" s="51">
        <v>527905.0</v>
      </c>
      <c r="S854" s="51">
        <v>935.562</v>
      </c>
      <c r="T854" s="58">
        <v>6.42683</v>
      </c>
      <c r="U854" s="123"/>
    </row>
    <row r="855">
      <c r="A855" s="27">
        <v>324.0</v>
      </c>
      <c r="B855" s="27" t="s">
        <v>54</v>
      </c>
      <c r="C855" s="27" t="s">
        <v>28</v>
      </c>
      <c r="D855" s="27" t="s">
        <v>28</v>
      </c>
      <c r="E855" s="27" t="s">
        <v>28</v>
      </c>
      <c r="F855" s="27">
        <v>64.0</v>
      </c>
      <c r="G855" s="27" t="s">
        <v>53</v>
      </c>
      <c r="H855" s="27"/>
      <c r="I855" s="27" t="s">
        <v>30</v>
      </c>
      <c r="J855" s="27">
        <v>1.0</v>
      </c>
      <c r="K855" s="27" t="s">
        <v>46</v>
      </c>
      <c r="L855" s="48">
        <v>9827.41</v>
      </c>
      <c r="M855" s="48">
        <v>2794.75</v>
      </c>
      <c r="N855" s="53">
        <v>2391.0</v>
      </c>
      <c r="O855" s="53">
        <v>4.0</v>
      </c>
      <c r="P855" s="48">
        <v>6405.3</v>
      </c>
      <c r="Q855" s="31"/>
      <c r="R855" s="51">
        <v>634938.0</v>
      </c>
      <c r="S855" s="51">
        <v>944.571</v>
      </c>
      <c r="T855" s="58">
        <v>6.87888</v>
      </c>
      <c r="U855" s="123"/>
    </row>
    <row r="856">
      <c r="A856" s="27">
        <v>325.0</v>
      </c>
      <c r="B856" s="27" t="s">
        <v>54</v>
      </c>
      <c r="C856" s="27" t="s">
        <v>28</v>
      </c>
      <c r="D856" s="27" t="s">
        <v>28</v>
      </c>
      <c r="E856" s="27" t="s">
        <v>28</v>
      </c>
      <c r="F856" s="27">
        <v>64.0</v>
      </c>
      <c r="G856" s="27" t="s">
        <v>53</v>
      </c>
      <c r="H856" s="27"/>
      <c r="I856" s="27" t="s">
        <v>30</v>
      </c>
      <c r="J856" s="27">
        <v>1.0</v>
      </c>
      <c r="K856" s="27" t="s">
        <v>47</v>
      </c>
      <c r="L856" s="48">
        <v>212856.35</v>
      </c>
      <c r="M856" s="48">
        <v>199080.02</v>
      </c>
      <c r="N856" s="53">
        <v>31601.0</v>
      </c>
      <c r="O856" s="53">
        <v>84.0</v>
      </c>
      <c r="P856" s="48">
        <v>110283.90000000001</v>
      </c>
      <c r="Q856" s="31"/>
      <c r="R856" s="51">
        <v>1813944.0</v>
      </c>
      <c r="S856" s="51">
        <v>2224.596</v>
      </c>
      <c r="T856" s="58">
        <v>10.16699</v>
      </c>
      <c r="U856" s="123"/>
    </row>
    <row r="857">
      <c r="A857" s="27">
        <v>326.0</v>
      </c>
      <c r="B857" s="27" t="s">
        <v>54</v>
      </c>
      <c r="C857" s="27" t="s">
        <v>28</v>
      </c>
      <c r="D857" s="27" t="s">
        <v>28</v>
      </c>
      <c r="E857" s="27" t="s">
        <v>28</v>
      </c>
      <c r="F857" s="27">
        <v>64.0</v>
      </c>
      <c r="G857" s="27" t="s">
        <v>53</v>
      </c>
      <c r="H857" s="27"/>
      <c r="I857" s="27" t="s">
        <v>30</v>
      </c>
      <c r="J857" s="27">
        <v>1.0</v>
      </c>
      <c r="K857" s="27" t="s">
        <v>48</v>
      </c>
      <c r="L857" s="48">
        <v>99948.68</v>
      </c>
      <c r="M857" s="48">
        <v>95756.64</v>
      </c>
      <c r="N857" s="53">
        <v>6328.0</v>
      </c>
      <c r="O857" s="53">
        <v>22.0</v>
      </c>
      <c r="P857" s="48">
        <v>15227.26</v>
      </c>
      <c r="Q857" s="31"/>
      <c r="R857" s="51">
        <v>2673311.0</v>
      </c>
      <c r="S857" s="51">
        <v>2956.521</v>
      </c>
      <c r="T857" s="58">
        <v>7.65071</v>
      </c>
      <c r="U857" s="123"/>
    </row>
    <row r="858">
      <c r="A858" s="27">
        <v>327.0</v>
      </c>
      <c r="B858" s="27" t="s">
        <v>54</v>
      </c>
      <c r="C858" s="27" t="s">
        <v>28</v>
      </c>
      <c r="D858" s="27" t="s">
        <v>28</v>
      </c>
      <c r="E858" s="27" t="s">
        <v>28</v>
      </c>
      <c r="F858" s="27">
        <v>64.0</v>
      </c>
      <c r="G858" s="27" t="s">
        <v>53</v>
      </c>
      <c r="H858" s="27"/>
      <c r="I858" s="27" t="s">
        <v>30</v>
      </c>
      <c r="J858" s="27">
        <v>1.0</v>
      </c>
      <c r="K858" s="27" t="s">
        <v>49</v>
      </c>
      <c r="L858" s="48">
        <v>158838.95</v>
      </c>
      <c r="M858" s="48">
        <v>151396.93</v>
      </c>
      <c r="N858" s="53">
        <v>3143.0</v>
      </c>
      <c r="O858" s="53">
        <v>20.0</v>
      </c>
      <c r="P858" s="48">
        <v>54369.9</v>
      </c>
      <c r="Q858" s="31"/>
      <c r="R858" s="51">
        <v>909154.0</v>
      </c>
      <c r="S858" s="51">
        <v>1307.268</v>
      </c>
      <c r="T858" s="58">
        <v>8.01524</v>
      </c>
      <c r="U858" s="123"/>
    </row>
    <row r="859">
      <c r="A859" s="27">
        <v>328.0</v>
      </c>
      <c r="B859" s="27" t="s">
        <v>54</v>
      </c>
      <c r="C859" s="27" t="s">
        <v>28</v>
      </c>
      <c r="D859" s="27" t="s">
        <v>28</v>
      </c>
      <c r="E859" s="27" t="s">
        <v>28</v>
      </c>
      <c r="F859" s="27">
        <v>64.0</v>
      </c>
      <c r="G859" s="27" t="s">
        <v>53</v>
      </c>
      <c r="H859" s="27"/>
      <c r="I859" s="27" t="s">
        <v>30</v>
      </c>
      <c r="J859" s="27">
        <v>1.0</v>
      </c>
      <c r="K859" s="27" t="s">
        <v>50</v>
      </c>
      <c r="L859" s="54" t="s">
        <v>55</v>
      </c>
      <c r="M859" s="54" t="s">
        <v>55</v>
      </c>
      <c r="N859" s="56"/>
      <c r="O859" s="56"/>
      <c r="P859" s="54"/>
      <c r="Q859" s="31"/>
      <c r="R859" s="51"/>
      <c r="S859" s="51" t="s">
        <v>56</v>
      </c>
      <c r="T859" s="58"/>
      <c r="U859" s="123"/>
    </row>
    <row r="860">
      <c r="A860" s="27">
        <v>329.0</v>
      </c>
      <c r="B860" s="27" t="s">
        <v>54</v>
      </c>
      <c r="C860" s="27" t="s">
        <v>28</v>
      </c>
      <c r="D860" s="27" t="s">
        <v>28</v>
      </c>
      <c r="E860" s="27" t="s">
        <v>28</v>
      </c>
      <c r="F860" s="27">
        <v>64.0</v>
      </c>
      <c r="G860" s="27" t="s">
        <v>53</v>
      </c>
      <c r="H860" s="27"/>
      <c r="I860" s="27" t="s">
        <v>30</v>
      </c>
      <c r="J860" s="27">
        <v>1.0</v>
      </c>
      <c r="K860" s="27" t="s">
        <v>51</v>
      </c>
      <c r="L860" s="48">
        <v>220846.77</v>
      </c>
      <c r="M860" s="48">
        <v>171229.3</v>
      </c>
      <c r="N860" s="53">
        <v>15251.0</v>
      </c>
      <c r="O860" s="53">
        <v>24.0</v>
      </c>
      <c r="P860" s="48">
        <v>46139.97</v>
      </c>
      <c r="Q860" s="31"/>
      <c r="R860" s="51">
        <v>1108320.0</v>
      </c>
      <c r="S860" s="51">
        <v>1454.025</v>
      </c>
      <c r="T860" s="58">
        <v>7.38412</v>
      </c>
      <c r="U860" s="123"/>
    </row>
    <row r="861">
      <c r="A861" s="27">
        <v>330.0</v>
      </c>
      <c r="B861" s="27" t="s">
        <v>54</v>
      </c>
      <c r="C861" s="27" t="s">
        <v>28</v>
      </c>
      <c r="D861" s="27" t="s">
        <v>28</v>
      </c>
      <c r="E861" s="27" t="s">
        <v>28</v>
      </c>
      <c r="F861" s="27">
        <v>64.0</v>
      </c>
      <c r="G861" s="27" t="s">
        <v>53</v>
      </c>
      <c r="H861" s="27"/>
      <c r="I861" s="27" t="s">
        <v>30</v>
      </c>
      <c r="J861" s="27">
        <v>1.0</v>
      </c>
      <c r="K861" s="27" t="s">
        <v>52</v>
      </c>
      <c r="L861" s="54" t="s">
        <v>55</v>
      </c>
      <c r="M861" s="54" t="s">
        <v>55</v>
      </c>
      <c r="N861" s="56"/>
      <c r="O861" s="56"/>
      <c r="P861" s="54"/>
      <c r="Q861" s="31"/>
      <c r="R861" s="50">
        <v>353950.0</v>
      </c>
      <c r="S861" s="50">
        <v>352.131</v>
      </c>
      <c r="T861" s="53"/>
      <c r="U861" s="123"/>
    </row>
    <row r="862">
      <c r="A862" s="27">
        <v>331.0</v>
      </c>
      <c r="B862" s="27" t="s">
        <v>54</v>
      </c>
      <c r="C862" s="27" t="s">
        <v>28</v>
      </c>
      <c r="D862" s="27" t="s">
        <v>28</v>
      </c>
      <c r="E862" s="27" t="s">
        <v>28</v>
      </c>
      <c r="F862" s="27">
        <v>64.0</v>
      </c>
      <c r="G862" s="27" t="s">
        <v>53</v>
      </c>
      <c r="H862" s="27"/>
      <c r="I862" s="27" t="s">
        <v>30</v>
      </c>
      <c r="J862" s="27">
        <v>2.0</v>
      </c>
      <c r="K862" s="27" t="s">
        <v>31</v>
      </c>
      <c r="L862" s="124">
        <v>496658.75999999995</v>
      </c>
      <c r="M862" s="48">
        <v>448045.74000000005</v>
      </c>
      <c r="N862" s="53">
        <v>51256.0</v>
      </c>
      <c r="O862" s="53">
        <v>131.0</v>
      </c>
      <c r="P862" s="48">
        <v>623025.59</v>
      </c>
      <c r="Q862" s="31"/>
      <c r="R862" s="68">
        <v>1113453.0</v>
      </c>
      <c r="S862" s="51">
        <v>1426.66</v>
      </c>
      <c r="T862" s="51">
        <v>6.58551</v>
      </c>
      <c r="U862" s="123"/>
    </row>
    <row r="863">
      <c r="A863" s="27">
        <v>332.0</v>
      </c>
      <c r="B863" s="27" t="s">
        <v>54</v>
      </c>
      <c r="C863" s="27" t="s">
        <v>28</v>
      </c>
      <c r="D863" s="27" t="s">
        <v>28</v>
      </c>
      <c r="E863" s="27" t="s">
        <v>28</v>
      </c>
      <c r="F863" s="27">
        <v>64.0</v>
      </c>
      <c r="G863" s="27" t="s">
        <v>53</v>
      </c>
      <c r="H863" s="27"/>
      <c r="I863" s="27" t="s">
        <v>30</v>
      </c>
      <c r="J863" s="27">
        <v>2.0</v>
      </c>
      <c r="K863" s="27" t="s">
        <v>32</v>
      </c>
      <c r="L863" s="48">
        <v>87932.73000000001</v>
      </c>
      <c r="M863" s="48">
        <v>40577.770000000004</v>
      </c>
      <c r="N863" s="53">
        <v>7671.0</v>
      </c>
      <c r="O863" s="53">
        <v>11.0</v>
      </c>
      <c r="P863" s="48">
        <v>15449.38</v>
      </c>
      <c r="Q863" s="31"/>
      <c r="R863" s="69">
        <v>417061.0</v>
      </c>
      <c r="S863" s="51">
        <v>928.892</v>
      </c>
      <c r="T863" s="51">
        <v>7.08281</v>
      </c>
      <c r="U863" s="123"/>
    </row>
    <row r="864">
      <c r="A864" s="27">
        <v>333.0</v>
      </c>
      <c r="B864" s="27" t="s">
        <v>54</v>
      </c>
      <c r="C864" s="27" t="s">
        <v>28</v>
      </c>
      <c r="D864" s="27" t="s">
        <v>28</v>
      </c>
      <c r="E864" s="27" t="s">
        <v>28</v>
      </c>
      <c r="F864" s="27">
        <v>64.0</v>
      </c>
      <c r="G864" s="27" t="s">
        <v>53</v>
      </c>
      <c r="H864" s="27"/>
      <c r="I864" s="27" t="s">
        <v>30</v>
      </c>
      <c r="J864" s="27">
        <v>2.0</v>
      </c>
      <c r="K864" s="27" t="s">
        <v>33</v>
      </c>
      <c r="L864" s="48">
        <v>328806.85</v>
      </c>
      <c r="M864" s="48">
        <v>291441.22</v>
      </c>
      <c r="N864" s="53">
        <v>15559.0</v>
      </c>
      <c r="O864" s="53">
        <v>41.0</v>
      </c>
      <c r="P864" s="48">
        <v>48990.98</v>
      </c>
      <c r="Q864" s="31"/>
      <c r="R864" s="69">
        <v>3833897.0</v>
      </c>
      <c r="S864" s="51">
        <v>4279.658</v>
      </c>
      <c r="T864" s="51">
        <v>7.23661</v>
      </c>
      <c r="U864" s="123"/>
    </row>
    <row r="865">
      <c r="A865" s="27">
        <v>334.0</v>
      </c>
      <c r="B865" s="27" t="s">
        <v>54</v>
      </c>
      <c r="C865" s="27" t="s">
        <v>28</v>
      </c>
      <c r="D865" s="27" t="s">
        <v>28</v>
      </c>
      <c r="E865" s="27" t="s">
        <v>28</v>
      </c>
      <c r="F865" s="27">
        <v>64.0</v>
      </c>
      <c r="G865" s="27" t="s">
        <v>53</v>
      </c>
      <c r="H865" s="27"/>
      <c r="I865" s="27" t="s">
        <v>30</v>
      </c>
      <c r="J865" s="27">
        <v>2.0</v>
      </c>
      <c r="K865" s="27" t="s">
        <v>34</v>
      </c>
      <c r="L865" s="48">
        <v>146108.36000000002</v>
      </c>
      <c r="M865" s="48">
        <v>113501.14</v>
      </c>
      <c r="N865" s="53">
        <v>1284.0</v>
      </c>
      <c r="O865" s="53">
        <v>9.0</v>
      </c>
      <c r="P865" s="48">
        <v>2938.33</v>
      </c>
      <c r="Q865" s="31"/>
      <c r="R865" s="69">
        <v>441533.0</v>
      </c>
      <c r="S865" s="51">
        <v>894.252</v>
      </c>
      <c r="T865" s="51">
        <v>5.90159</v>
      </c>
      <c r="U865" s="123"/>
    </row>
    <row r="866">
      <c r="A866" s="27">
        <v>335.0</v>
      </c>
      <c r="B866" s="27" t="s">
        <v>54</v>
      </c>
      <c r="C866" s="27" t="s">
        <v>28</v>
      </c>
      <c r="D866" s="27" t="s">
        <v>28</v>
      </c>
      <c r="E866" s="27" t="s">
        <v>28</v>
      </c>
      <c r="F866" s="27">
        <v>64.0</v>
      </c>
      <c r="G866" s="27" t="s">
        <v>53</v>
      </c>
      <c r="H866" s="27"/>
      <c r="I866" s="27" t="s">
        <v>30</v>
      </c>
      <c r="J866" s="27">
        <v>2.0</v>
      </c>
      <c r="K866" s="27" t="s">
        <v>35</v>
      </c>
      <c r="L866" s="48">
        <v>113454.98999999999</v>
      </c>
      <c r="M866" s="48">
        <v>92628.8</v>
      </c>
      <c r="N866" s="53">
        <v>10061.0</v>
      </c>
      <c r="O866" s="53">
        <v>16.0</v>
      </c>
      <c r="P866" s="48">
        <v>13129.98</v>
      </c>
      <c r="Q866" s="31"/>
      <c r="R866" s="69">
        <v>857302.0</v>
      </c>
      <c r="S866" s="51">
        <v>1271.441</v>
      </c>
      <c r="T866" s="51">
        <v>8.08101</v>
      </c>
      <c r="U866" s="123"/>
    </row>
    <row r="867">
      <c r="A867" s="27">
        <v>336.0</v>
      </c>
      <c r="B867" s="27" t="s">
        <v>54</v>
      </c>
      <c r="C867" s="27" t="s">
        <v>28</v>
      </c>
      <c r="D867" s="27" t="s">
        <v>28</v>
      </c>
      <c r="E867" s="27" t="s">
        <v>28</v>
      </c>
      <c r="F867" s="27">
        <v>64.0</v>
      </c>
      <c r="G867" s="27" t="s">
        <v>53</v>
      </c>
      <c r="H867" s="27"/>
      <c r="I867" s="27" t="s">
        <v>30</v>
      </c>
      <c r="J867" s="27">
        <v>2.0</v>
      </c>
      <c r="K867" s="27" t="s">
        <v>36</v>
      </c>
      <c r="L867" s="48">
        <v>492357.34</v>
      </c>
      <c r="M867" s="48">
        <v>443878.53</v>
      </c>
      <c r="N867" s="53">
        <v>34421.0</v>
      </c>
      <c r="O867" s="53">
        <v>67.0</v>
      </c>
      <c r="P867" s="48">
        <v>111211.78</v>
      </c>
      <c r="Q867" s="31"/>
      <c r="R867" s="69">
        <v>802196.0</v>
      </c>
      <c r="S867" s="51">
        <v>1233.523</v>
      </c>
      <c r="T867" s="51">
        <v>6.43959</v>
      </c>
      <c r="U867" s="123"/>
    </row>
    <row r="868">
      <c r="A868" s="27">
        <v>337.0</v>
      </c>
      <c r="B868" s="27" t="s">
        <v>54</v>
      </c>
      <c r="C868" s="27" t="s">
        <v>28</v>
      </c>
      <c r="D868" s="27" t="s">
        <v>28</v>
      </c>
      <c r="E868" s="27" t="s">
        <v>28</v>
      </c>
      <c r="F868" s="27">
        <v>64.0</v>
      </c>
      <c r="G868" s="27" t="s">
        <v>53</v>
      </c>
      <c r="H868" s="27"/>
      <c r="I868" s="27" t="s">
        <v>30</v>
      </c>
      <c r="J868" s="27">
        <v>2.0</v>
      </c>
      <c r="K868" s="27" t="s">
        <v>37</v>
      </c>
      <c r="L868" s="48">
        <v>127012.22</v>
      </c>
      <c r="M868" s="48">
        <v>20561.54</v>
      </c>
      <c r="N868" s="53">
        <v>12273.0</v>
      </c>
      <c r="O868" s="53">
        <v>15.0</v>
      </c>
      <c r="P868" s="48">
        <v>15505.25</v>
      </c>
      <c r="Q868" s="31"/>
      <c r="R868" s="69">
        <v>724181.0</v>
      </c>
      <c r="S868" s="51">
        <v>1036.468</v>
      </c>
      <c r="T868" s="51">
        <v>7.28119</v>
      </c>
      <c r="U868" s="123"/>
    </row>
    <row r="869">
      <c r="A869" s="27">
        <v>338.0</v>
      </c>
      <c r="B869" s="27" t="s">
        <v>54</v>
      </c>
      <c r="C869" s="27" t="s">
        <v>28</v>
      </c>
      <c r="D869" s="27" t="s">
        <v>28</v>
      </c>
      <c r="E869" s="27" t="s">
        <v>28</v>
      </c>
      <c r="F869" s="27">
        <v>64.0</v>
      </c>
      <c r="G869" s="27" t="s">
        <v>53</v>
      </c>
      <c r="H869" s="27"/>
      <c r="I869" s="27" t="s">
        <v>30</v>
      </c>
      <c r="J869" s="27">
        <v>2.0</v>
      </c>
      <c r="K869" s="27" t="s">
        <v>38</v>
      </c>
      <c r="L869" s="48">
        <v>122416.74</v>
      </c>
      <c r="M869" s="48">
        <v>67448.51</v>
      </c>
      <c r="N869" s="53">
        <v>9836.0</v>
      </c>
      <c r="O869" s="53">
        <v>11.0</v>
      </c>
      <c r="P869" s="48">
        <v>11023.289999999999</v>
      </c>
      <c r="Q869" s="31"/>
      <c r="R869" s="69">
        <v>1134849.0</v>
      </c>
      <c r="S869" s="51">
        <v>1426.644</v>
      </c>
      <c r="T869" s="51">
        <v>7.18274</v>
      </c>
      <c r="U869" s="123"/>
    </row>
    <row r="870">
      <c r="A870" s="27">
        <v>339.0</v>
      </c>
      <c r="B870" s="27" t="s">
        <v>54</v>
      </c>
      <c r="C870" s="27" t="s">
        <v>28</v>
      </c>
      <c r="D870" s="27" t="s">
        <v>28</v>
      </c>
      <c r="E870" s="27" t="s">
        <v>28</v>
      </c>
      <c r="F870" s="27">
        <v>64.0</v>
      </c>
      <c r="G870" s="27" t="s">
        <v>53</v>
      </c>
      <c r="H870" s="27"/>
      <c r="I870" s="27" t="s">
        <v>30</v>
      </c>
      <c r="J870" s="27">
        <v>2.0</v>
      </c>
      <c r="K870" s="27" t="s">
        <v>39</v>
      </c>
      <c r="L870" s="48">
        <v>513586.31</v>
      </c>
      <c r="M870" s="48">
        <v>463860.95999999996</v>
      </c>
      <c r="N870" s="53">
        <v>32478.0</v>
      </c>
      <c r="O870" s="53">
        <v>34.0</v>
      </c>
      <c r="P870" s="48">
        <v>127449.67</v>
      </c>
      <c r="Q870" s="31"/>
      <c r="R870" s="69">
        <v>2374976.0</v>
      </c>
      <c r="S870" s="51">
        <v>2805.65</v>
      </c>
      <c r="T870" s="51">
        <v>8.20703</v>
      </c>
      <c r="U870" s="123"/>
    </row>
    <row r="871">
      <c r="A871" s="27">
        <v>340.0</v>
      </c>
      <c r="B871" s="27" t="s">
        <v>54</v>
      </c>
      <c r="C871" s="27" t="s">
        <v>28</v>
      </c>
      <c r="D871" s="27" t="s">
        <v>28</v>
      </c>
      <c r="E871" s="27" t="s">
        <v>28</v>
      </c>
      <c r="F871" s="27">
        <v>64.0</v>
      </c>
      <c r="G871" s="27" t="s">
        <v>53</v>
      </c>
      <c r="H871" s="27"/>
      <c r="I871" s="27" t="s">
        <v>30</v>
      </c>
      <c r="J871" s="27">
        <v>2.0</v>
      </c>
      <c r="K871" s="27" t="s">
        <v>40</v>
      </c>
      <c r="L871" s="48">
        <v>277409.33999999997</v>
      </c>
      <c r="M871" s="48">
        <v>284757.51</v>
      </c>
      <c r="N871" s="53">
        <v>13272.0</v>
      </c>
      <c r="O871" s="53">
        <v>43.0</v>
      </c>
      <c r="P871" s="48">
        <v>44135.33</v>
      </c>
      <c r="Q871" s="31"/>
      <c r="R871" s="69">
        <v>3211321.0</v>
      </c>
      <c r="S871" s="51">
        <v>3621.11</v>
      </c>
      <c r="T871" s="51">
        <v>8.00921</v>
      </c>
      <c r="U871" s="123"/>
    </row>
    <row r="872">
      <c r="A872" s="27">
        <v>341.0</v>
      </c>
      <c r="B872" s="27" t="s">
        <v>54</v>
      </c>
      <c r="C872" s="27" t="s">
        <v>28</v>
      </c>
      <c r="D872" s="27" t="s">
        <v>28</v>
      </c>
      <c r="E872" s="27" t="s">
        <v>28</v>
      </c>
      <c r="F872" s="27">
        <v>64.0</v>
      </c>
      <c r="G872" s="27" t="s">
        <v>53</v>
      </c>
      <c r="H872" s="27"/>
      <c r="I872" s="27" t="s">
        <v>30</v>
      </c>
      <c r="J872" s="27">
        <v>2.0</v>
      </c>
      <c r="K872" s="27" t="s">
        <v>41</v>
      </c>
      <c r="L872" s="48">
        <v>112230.45999999999</v>
      </c>
      <c r="M872" s="48">
        <v>73834.83</v>
      </c>
      <c r="N872" s="53">
        <v>10116.0</v>
      </c>
      <c r="O872" s="53">
        <v>20.0</v>
      </c>
      <c r="P872" s="48">
        <v>13835.689999999999</v>
      </c>
      <c r="Q872" s="31"/>
      <c r="R872" s="69">
        <v>417947.0</v>
      </c>
      <c r="S872" s="51">
        <v>1006.168</v>
      </c>
      <c r="T872" s="51">
        <v>8.47635</v>
      </c>
      <c r="U872" s="123"/>
    </row>
    <row r="873">
      <c r="A873" s="27">
        <v>342.0</v>
      </c>
      <c r="B873" s="27" t="s">
        <v>54</v>
      </c>
      <c r="C873" s="27" t="s">
        <v>28</v>
      </c>
      <c r="D873" s="27" t="s">
        <v>28</v>
      </c>
      <c r="E873" s="27" t="s">
        <v>28</v>
      </c>
      <c r="F873" s="27">
        <v>64.0</v>
      </c>
      <c r="G873" s="27" t="s">
        <v>53</v>
      </c>
      <c r="H873" s="27"/>
      <c r="I873" s="27" t="s">
        <v>30</v>
      </c>
      <c r="J873" s="27">
        <v>2.0</v>
      </c>
      <c r="K873" s="27" t="s">
        <v>42</v>
      </c>
      <c r="L873" s="48">
        <v>345298.38</v>
      </c>
      <c r="M873" s="48">
        <v>305192.67000000004</v>
      </c>
      <c r="N873" s="53">
        <v>10792.0</v>
      </c>
      <c r="O873" s="53">
        <v>53.0</v>
      </c>
      <c r="P873" s="48">
        <v>54812.71</v>
      </c>
      <c r="Q873" s="31"/>
      <c r="R873" s="69">
        <v>1742083.0</v>
      </c>
      <c r="S873" s="51">
        <v>2162.717</v>
      </c>
      <c r="T873" s="51">
        <v>8.12128</v>
      </c>
      <c r="U873" s="123"/>
    </row>
    <row r="874">
      <c r="A874" s="27">
        <v>343.0</v>
      </c>
      <c r="B874" s="27" t="s">
        <v>54</v>
      </c>
      <c r="C874" s="27" t="s">
        <v>28</v>
      </c>
      <c r="D874" s="27" t="s">
        <v>28</v>
      </c>
      <c r="E874" s="27" t="s">
        <v>28</v>
      </c>
      <c r="F874" s="27">
        <v>64.0</v>
      </c>
      <c r="G874" s="27" t="s">
        <v>53</v>
      </c>
      <c r="H874" s="27"/>
      <c r="I874" s="27" t="s">
        <v>30</v>
      </c>
      <c r="J874" s="27">
        <v>2.0</v>
      </c>
      <c r="K874" s="27" t="s">
        <v>43</v>
      </c>
      <c r="L874" s="48" t="s">
        <v>55</v>
      </c>
      <c r="M874" s="48" t="s">
        <v>55</v>
      </c>
      <c r="N874" s="53"/>
      <c r="O874" s="53"/>
      <c r="P874" s="48"/>
      <c r="Q874" s="31"/>
      <c r="R874" s="69"/>
      <c r="S874" s="51" t="s">
        <v>30</v>
      </c>
      <c r="T874" s="51"/>
      <c r="U874" s="123"/>
    </row>
    <row r="875">
      <c r="A875" s="27">
        <v>344.0</v>
      </c>
      <c r="B875" s="27" t="s">
        <v>54</v>
      </c>
      <c r="C875" s="27" t="s">
        <v>28</v>
      </c>
      <c r="D875" s="27" t="s">
        <v>28</v>
      </c>
      <c r="E875" s="27" t="s">
        <v>28</v>
      </c>
      <c r="F875" s="27">
        <v>64.0</v>
      </c>
      <c r="G875" s="27" t="s">
        <v>53</v>
      </c>
      <c r="H875" s="27"/>
      <c r="I875" s="27" t="s">
        <v>30</v>
      </c>
      <c r="J875" s="27">
        <v>2.0</v>
      </c>
      <c r="K875" s="27" t="s">
        <v>44</v>
      </c>
      <c r="L875" s="48">
        <v>246042.15</v>
      </c>
      <c r="M875" s="48">
        <v>233558.85</v>
      </c>
      <c r="N875" s="53">
        <v>9252.0</v>
      </c>
      <c r="O875" s="53">
        <v>41.0</v>
      </c>
      <c r="P875" s="48">
        <v>25212.37</v>
      </c>
      <c r="Q875" s="31"/>
      <c r="R875" s="69">
        <v>1610739.0</v>
      </c>
      <c r="S875" s="51">
        <v>2015.873</v>
      </c>
      <c r="T875" s="51">
        <v>8.30669</v>
      </c>
      <c r="U875" s="123"/>
    </row>
    <row r="876">
      <c r="A876" s="27">
        <v>345.0</v>
      </c>
      <c r="B876" s="27" t="s">
        <v>54</v>
      </c>
      <c r="C876" s="27" t="s">
        <v>28</v>
      </c>
      <c r="D876" s="27" t="s">
        <v>28</v>
      </c>
      <c r="E876" s="27" t="s">
        <v>28</v>
      </c>
      <c r="F876" s="27">
        <v>64.0</v>
      </c>
      <c r="G876" s="27" t="s">
        <v>53</v>
      </c>
      <c r="H876" s="27"/>
      <c r="I876" s="27" t="s">
        <v>30</v>
      </c>
      <c r="J876" s="27">
        <v>2.0</v>
      </c>
      <c r="K876" s="27" t="s">
        <v>45</v>
      </c>
      <c r="L876" s="48">
        <v>517450.48999999993</v>
      </c>
      <c r="M876" s="48">
        <v>512467.7</v>
      </c>
      <c r="N876" s="53">
        <v>6399.0</v>
      </c>
      <c r="O876" s="53">
        <v>35.0</v>
      </c>
      <c r="P876" s="48">
        <v>35461.81</v>
      </c>
      <c r="Q876" s="31"/>
      <c r="R876" s="69">
        <v>948935.0</v>
      </c>
      <c r="S876" s="51">
        <v>1529.997</v>
      </c>
      <c r="T876" s="51">
        <v>6.86746</v>
      </c>
      <c r="U876" s="123"/>
    </row>
    <row r="877">
      <c r="A877" s="27">
        <v>346.0</v>
      </c>
      <c r="B877" s="27" t="s">
        <v>54</v>
      </c>
      <c r="C877" s="27" t="s">
        <v>28</v>
      </c>
      <c r="D877" s="27" t="s">
        <v>28</v>
      </c>
      <c r="E877" s="27" t="s">
        <v>28</v>
      </c>
      <c r="F877" s="27">
        <v>64.0</v>
      </c>
      <c r="G877" s="27" t="s">
        <v>53</v>
      </c>
      <c r="H877" s="27"/>
      <c r="I877" s="27" t="s">
        <v>30</v>
      </c>
      <c r="J877" s="27">
        <v>2.0</v>
      </c>
      <c r="K877" s="27" t="s">
        <v>46</v>
      </c>
      <c r="L877" s="48">
        <v>37474.58</v>
      </c>
      <c r="M877" s="48">
        <v>31954.940000000002</v>
      </c>
      <c r="N877" s="53">
        <v>2347.0</v>
      </c>
      <c r="O877" s="53">
        <v>8.0</v>
      </c>
      <c r="P877" s="48">
        <v>9904.550000000001</v>
      </c>
      <c r="Q877" s="31"/>
      <c r="R877" s="69">
        <v>895515.0</v>
      </c>
      <c r="S877" s="51">
        <v>1200.768</v>
      </c>
      <c r="T877" s="51">
        <v>7.26929</v>
      </c>
      <c r="U877" s="123"/>
    </row>
    <row r="878">
      <c r="A878" s="27">
        <v>347.0</v>
      </c>
      <c r="B878" s="27" t="s">
        <v>54</v>
      </c>
      <c r="C878" s="27" t="s">
        <v>28</v>
      </c>
      <c r="D878" s="27" t="s">
        <v>28</v>
      </c>
      <c r="E878" s="27" t="s">
        <v>28</v>
      </c>
      <c r="F878" s="27">
        <v>64.0</v>
      </c>
      <c r="G878" s="27" t="s">
        <v>53</v>
      </c>
      <c r="H878" s="27"/>
      <c r="I878" s="27" t="s">
        <v>30</v>
      </c>
      <c r="J878" s="27">
        <v>2.0</v>
      </c>
      <c r="K878" s="27" t="s">
        <v>47</v>
      </c>
      <c r="L878" s="48">
        <v>383151.14999999997</v>
      </c>
      <c r="M878" s="48">
        <v>366449.41</v>
      </c>
      <c r="N878" s="53">
        <v>50788.0</v>
      </c>
      <c r="O878" s="53">
        <v>159.0</v>
      </c>
      <c r="P878" s="48">
        <v>220982.77</v>
      </c>
      <c r="Q878" s="31"/>
      <c r="R878" s="69">
        <v>3515847.0</v>
      </c>
      <c r="S878" s="51">
        <v>3972.864</v>
      </c>
      <c r="T878" s="51">
        <v>8.62199</v>
      </c>
      <c r="U878" s="123"/>
    </row>
    <row r="879">
      <c r="A879" s="27">
        <v>348.0</v>
      </c>
      <c r="B879" s="27" t="s">
        <v>54</v>
      </c>
      <c r="C879" s="27" t="s">
        <v>28</v>
      </c>
      <c r="D879" s="27" t="s">
        <v>28</v>
      </c>
      <c r="E879" s="27" t="s">
        <v>28</v>
      </c>
      <c r="F879" s="27">
        <v>64.0</v>
      </c>
      <c r="G879" s="27" t="s">
        <v>53</v>
      </c>
      <c r="H879" s="27"/>
      <c r="I879" s="27" t="s">
        <v>30</v>
      </c>
      <c r="J879" s="27">
        <v>2.0</v>
      </c>
      <c r="K879" s="27" t="s">
        <v>48</v>
      </c>
      <c r="L879" s="54" t="s">
        <v>55</v>
      </c>
      <c r="M879" s="54" t="s">
        <v>55</v>
      </c>
      <c r="N879" s="56"/>
      <c r="O879" s="56"/>
      <c r="P879" s="54"/>
      <c r="Q879" s="31"/>
      <c r="R879" s="69"/>
      <c r="S879" s="51" t="s">
        <v>57</v>
      </c>
      <c r="T879" s="51"/>
      <c r="U879" s="123"/>
    </row>
    <row r="880">
      <c r="A880" s="27">
        <v>349.0</v>
      </c>
      <c r="B880" s="27" t="s">
        <v>54</v>
      </c>
      <c r="C880" s="27" t="s">
        <v>28</v>
      </c>
      <c r="D880" s="27" t="s">
        <v>28</v>
      </c>
      <c r="E880" s="27" t="s">
        <v>28</v>
      </c>
      <c r="F880" s="27">
        <v>64.0</v>
      </c>
      <c r="G880" s="27" t="s">
        <v>53</v>
      </c>
      <c r="H880" s="27"/>
      <c r="I880" s="27" t="s">
        <v>30</v>
      </c>
      <c r="J880" s="27">
        <v>2.0</v>
      </c>
      <c r="K880" s="27" t="s">
        <v>49</v>
      </c>
      <c r="L880" s="48">
        <v>245683.15999999997</v>
      </c>
      <c r="M880" s="48">
        <v>236146.42</v>
      </c>
      <c r="N880" s="53">
        <v>5868.0</v>
      </c>
      <c r="O880" s="53">
        <v>35.0</v>
      </c>
      <c r="P880" s="48">
        <v>106419.75</v>
      </c>
      <c r="Q880" s="31"/>
      <c r="R880" s="69">
        <v>1741713.0</v>
      </c>
      <c r="S880" s="51">
        <v>2173.317</v>
      </c>
      <c r="T880" s="51">
        <v>7.89891</v>
      </c>
      <c r="U880" s="123"/>
    </row>
    <row r="881">
      <c r="A881" s="27">
        <v>350.0</v>
      </c>
      <c r="B881" s="27" t="s">
        <v>54</v>
      </c>
      <c r="C881" s="27" t="s">
        <v>28</v>
      </c>
      <c r="D881" s="27" t="s">
        <v>28</v>
      </c>
      <c r="E881" s="27" t="s">
        <v>28</v>
      </c>
      <c r="F881" s="27">
        <v>64.0</v>
      </c>
      <c r="G881" s="27" t="s">
        <v>53</v>
      </c>
      <c r="H881" s="27"/>
      <c r="I881" s="27" t="s">
        <v>30</v>
      </c>
      <c r="J881" s="27">
        <v>2.0</v>
      </c>
      <c r="K881" s="27" t="s">
        <v>50</v>
      </c>
      <c r="L881" s="54" t="s">
        <v>55</v>
      </c>
      <c r="M881" s="54" t="s">
        <v>55</v>
      </c>
      <c r="N881" s="56"/>
      <c r="O881" s="56"/>
      <c r="P881" s="54"/>
      <c r="Q881" s="31"/>
      <c r="R881" s="69"/>
      <c r="S881" s="51" t="s">
        <v>57</v>
      </c>
      <c r="T881" s="51"/>
      <c r="U881" s="123"/>
    </row>
    <row r="882">
      <c r="A882" s="27">
        <v>351.0</v>
      </c>
      <c r="B882" s="27" t="s">
        <v>54</v>
      </c>
      <c r="C882" s="27" t="s">
        <v>28</v>
      </c>
      <c r="D882" s="27" t="s">
        <v>28</v>
      </c>
      <c r="E882" s="27" t="s">
        <v>28</v>
      </c>
      <c r="F882" s="27">
        <v>64.0</v>
      </c>
      <c r="G882" s="27" t="s">
        <v>53</v>
      </c>
      <c r="H882" s="27"/>
      <c r="I882" s="27" t="s">
        <v>30</v>
      </c>
      <c r="J882" s="27">
        <v>2.0</v>
      </c>
      <c r="K882" s="27" t="s">
        <v>51</v>
      </c>
      <c r="L882" s="48">
        <v>355289.26999999996</v>
      </c>
      <c r="M882" s="48">
        <v>314665.34</v>
      </c>
      <c r="N882" s="53">
        <v>22874.0</v>
      </c>
      <c r="O882" s="53">
        <v>42.0</v>
      </c>
      <c r="P882" s="48">
        <v>71609.07</v>
      </c>
      <c r="Q882" s="31"/>
      <c r="R882" s="69">
        <v>2068708.9999999998</v>
      </c>
      <c r="S882" s="51">
        <v>2475.005</v>
      </c>
      <c r="T882" s="51">
        <v>7.32878</v>
      </c>
      <c r="U882" s="123"/>
    </row>
    <row r="883">
      <c r="A883" s="27">
        <v>352.0</v>
      </c>
      <c r="B883" s="27" t="s">
        <v>54</v>
      </c>
      <c r="C883" s="27" t="s">
        <v>28</v>
      </c>
      <c r="D883" s="27" t="s">
        <v>28</v>
      </c>
      <c r="E883" s="27" t="s">
        <v>28</v>
      </c>
      <c r="F883" s="27">
        <v>64.0</v>
      </c>
      <c r="G883" s="27" t="s">
        <v>53</v>
      </c>
      <c r="H883" s="27"/>
      <c r="I883" s="27" t="s">
        <v>30</v>
      </c>
      <c r="J883" s="27">
        <v>2.0</v>
      </c>
      <c r="K883" s="27" t="s">
        <v>52</v>
      </c>
      <c r="L883" s="48">
        <v>6112.42</v>
      </c>
      <c r="M883" s="48">
        <v>5378.389999999999</v>
      </c>
      <c r="N883" s="53">
        <v>125.0</v>
      </c>
      <c r="O883" s="53">
        <v>1.0</v>
      </c>
      <c r="P883" s="48">
        <v>1169.25</v>
      </c>
      <c r="Q883" s="31"/>
      <c r="R883" s="48">
        <v>846411.0</v>
      </c>
      <c r="S883" s="50">
        <v>1223.691</v>
      </c>
      <c r="T883" s="50">
        <v>6.89273</v>
      </c>
      <c r="U883" s="123"/>
    </row>
    <row r="884">
      <c r="A884" s="27">
        <v>353.0</v>
      </c>
      <c r="B884" s="27" t="s">
        <v>54</v>
      </c>
      <c r="C884" s="27" t="s">
        <v>28</v>
      </c>
      <c r="D884" s="27" t="s">
        <v>28</v>
      </c>
      <c r="E884" s="27" t="s">
        <v>28</v>
      </c>
      <c r="F884" s="27">
        <v>64.0</v>
      </c>
      <c r="G884" s="27" t="s">
        <v>53</v>
      </c>
      <c r="H884" s="27"/>
      <c r="I884" s="27" t="s">
        <v>30</v>
      </c>
      <c r="J884" s="27">
        <v>4.0</v>
      </c>
      <c r="K884" s="27" t="s">
        <v>31</v>
      </c>
      <c r="L884" s="124">
        <v>987325.03</v>
      </c>
      <c r="M884" s="48">
        <v>946274.9199999999</v>
      </c>
      <c r="N884" s="53">
        <v>79254.0</v>
      </c>
      <c r="O884" s="53">
        <v>255.0</v>
      </c>
      <c r="P884" s="48">
        <v>1326600.0</v>
      </c>
      <c r="Q884" s="31"/>
      <c r="R884" s="68">
        <v>1809766.0</v>
      </c>
      <c r="S884" s="51">
        <v>2505.911</v>
      </c>
      <c r="T884" s="51">
        <v>6.29115</v>
      </c>
      <c r="U884" s="123"/>
    </row>
    <row r="885">
      <c r="A885" s="27">
        <v>354.0</v>
      </c>
      <c r="B885" s="27" t="s">
        <v>54</v>
      </c>
      <c r="C885" s="27" t="s">
        <v>28</v>
      </c>
      <c r="D885" s="27" t="s">
        <v>28</v>
      </c>
      <c r="E885" s="27" t="s">
        <v>28</v>
      </c>
      <c r="F885" s="27">
        <v>64.0</v>
      </c>
      <c r="G885" s="27" t="s">
        <v>53</v>
      </c>
      <c r="H885" s="27"/>
      <c r="I885" s="27" t="s">
        <v>30</v>
      </c>
      <c r="J885" s="27">
        <v>4.0</v>
      </c>
      <c r="K885" s="27" t="s">
        <v>32</v>
      </c>
      <c r="L885" s="48">
        <v>264801.24</v>
      </c>
      <c r="M885" s="48">
        <v>218814.19</v>
      </c>
      <c r="N885" s="53">
        <v>22024.0</v>
      </c>
      <c r="O885" s="53">
        <v>30.0</v>
      </c>
      <c r="P885" s="48">
        <v>59403.619999999995</v>
      </c>
      <c r="Q885" s="31"/>
      <c r="R885" s="69">
        <v>824802.0</v>
      </c>
      <c r="S885" s="51">
        <v>1259.005</v>
      </c>
      <c r="T885" s="51">
        <v>11.09073</v>
      </c>
      <c r="U885" s="123"/>
    </row>
    <row r="886">
      <c r="A886" s="27">
        <v>355.0</v>
      </c>
      <c r="B886" s="27" t="s">
        <v>54</v>
      </c>
      <c r="C886" s="27" t="s">
        <v>28</v>
      </c>
      <c r="D886" s="27" t="s">
        <v>28</v>
      </c>
      <c r="E886" s="27" t="s">
        <v>28</v>
      </c>
      <c r="F886" s="27">
        <v>64.0</v>
      </c>
      <c r="G886" s="27" t="s">
        <v>53</v>
      </c>
      <c r="H886" s="27"/>
      <c r="I886" s="27" t="s">
        <v>30</v>
      </c>
      <c r="J886" s="27">
        <v>4.0</v>
      </c>
      <c r="K886" s="27" t="s">
        <v>33</v>
      </c>
      <c r="L886" s="48">
        <v>1138850.0</v>
      </c>
      <c r="M886" s="48">
        <v>1099520.0</v>
      </c>
      <c r="N886" s="53">
        <v>73560.0</v>
      </c>
      <c r="O886" s="53">
        <v>82.0</v>
      </c>
      <c r="P886" s="48">
        <v>121679.09</v>
      </c>
      <c r="Q886" s="31"/>
      <c r="R886" s="69">
        <v>2226137.0</v>
      </c>
      <c r="S886" s="51">
        <v>2598.573</v>
      </c>
      <c r="T886" s="51">
        <v>8.38049</v>
      </c>
      <c r="U886" s="123"/>
    </row>
    <row r="887">
      <c r="A887" s="27">
        <v>356.0</v>
      </c>
      <c r="B887" s="27" t="s">
        <v>54</v>
      </c>
      <c r="C887" s="27" t="s">
        <v>28</v>
      </c>
      <c r="D887" s="27" t="s">
        <v>28</v>
      </c>
      <c r="E887" s="27" t="s">
        <v>28</v>
      </c>
      <c r="F887" s="27">
        <v>64.0</v>
      </c>
      <c r="G887" s="27" t="s">
        <v>53</v>
      </c>
      <c r="H887" s="27"/>
      <c r="I887" s="27" t="s">
        <v>30</v>
      </c>
      <c r="J887" s="27">
        <v>4.0</v>
      </c>
      <c r="K887" s="27" t="s">
        <v>34</v>
      </c>
      <c r="L887" s="48">
        <v>257131.53</v>
      </c>
      <c r="M887" s="48">
        <v>234702.49000000002</v>
      </c>
      <c r="N887" s="53">
        <v>3260.0</v>
      </c>
      <c r="O887" s="53">
        <v>16.0</v>
      </c>
      <c r="P887" s="48">
        <v>7966.25</v>
      </c>
      <c r="Q887" s="31"/>
      <c r="R887" s="69">
        <v>721574.0</v>
      </c>
      <c r="S887" s="51">
        <v>1175.194</v>
      </c>
      <c r="T887" s="51">
        <v>5.93141</v>
      </c>
      <c r="U887" s="123"/>
    </row>
    <row r="888">
      <c r="A888" s="27">
        <v>357.0</v>
      </c>
      <c r="B888" s="27" t="s">
        <v>54</v>
      </c>
      <c r="C888" s="27" t="s">
        <v>28</v>
      </c>
      <c r="D888" s="27" t="s">
        <v>28</v>
      </c>
      <c r="E888" s="27" t="s">
        <v>28</v>
      </c>
      <c r="F888" s="27">
        <v>64.0</v>
      </c>
      <c r="G888" s="27" t="s">
        <v>53</v>
      </c>
      <c r="H888" s="27"/>
      <c r="I888" s="27" t="s">
        <v>30</v>
      </c>
      <c r="J888" s="27">
        <v>4.0</v>
      </c>
      <c r="K888" s="27" t="s">
        <v>35</v>
      </c>
      <c r="L888" s="48">
        <v>175581.68</v>
      </c>
      <c r="M888" s="48">
        <v>142019.47</v>
      </c>
      <c r="N888" s="53">
        <v>11940.0</v>
      </c>
      <c r="O888" s="53">
        <v>23.0</v>
      </c>
      <c r="P888" s="48">
        <v>25972.079999999998</v>
      </c>
      <c r="Q888" s="31"/>
      <c r="R888" s="69">
        <v>1530219.0</v>
      </c>
      <c r="S888" s="51">
        <v>1976.742</v>
      </c>
      <c r="T888" s="51">
        <v>8.02337</v>
      </c>
      <c r="U888" s="123"/>
    </row>
    <row r="889">
      <c r="A889" s="27">
        <v>358.0</v>
      </c>
      <c r="B889" s="27" t="s">
        <v>54</v>
      </c>
      <c r="C889" s="27" t="s">
        <v>28</v>
      </c>
      <c r="D889" s="27" t="s">
        <v>28</v>
      </c>
      <c r="E889" s="27" t="s">
        <v>28</v>
      </c>
      <c r="F889" s="27">
        <v>64.0</v>
      </c>
      <c r="G889" s="27" t="s">
        <v>53</v>
      </c>
      <c r="H889" s="27"/>
      <c r="I889" s="27" t="s">
        <v>30</v>
      </c>
      <c r="J889" s="27">
        <v>4.0</v>
      </c>
      <c r="K889" s="27" t="s">
        <v>36</v>
      </c>
      <c r="L889" s="48">
        <v>979347.53</v>
      </c>
      <c r="M889" s="48">
        <v>940324.22</v>
      </c>
      <c r="N889" s="53">
        <v>66892.0</v>
      </c>
      <c r="O889" s="53">
        <v>129.0</v>
      </c>
      <c r="P889" s="48">
        <v>215827.47</v>
      </c>
      <c r="Q889" s="31"/>
      <c r="R889" s="69">
        <v>1440539.0</v>
      </c>
      <c r="S889" s="51">
        <v>2051.787</v>
      </c>
      <c r="T889" s="51">
        <v>6.28601</v>
      </c>
      <c r="U889" s="123"/>
    </row>
    <row r="890">
      <c r="A890" s="27">
        <v>359.0</v>
      </c>
      <c r="B890" s="27" t="s">
        <v>54</v>
      </c>
      <c r="C890" s="27" t="s">
        <v>28</v>
      </c>
      <c r="D890" s="27" t="s">
        <v>28</v>
      </c>
      <c r="E890" s="27" t="s">
        <v>28</v>
      </c>
      <c r="F890" s="27">
        <v>64.0</v>
      </c>
      <c r="G890" s="27" t="s">
        <v>53</v>
      </c>
      <c r="H890" s="27"/>
      <c r="I890" s="27" t="s">
        <v>30</v>
      </c>
      <c r="J890" s="27">
        <v>4.0</v>
      </c>
      <c r="K890" s="27" t="s">
        <v>37</v>
      </c>
      <c r="L890" s="48">
        <v>433231.81</v>
      </c>
      <c r="M890" s="48">
        <v>412604.18</v>
      </c>
      <c r="N890" s="53">
        <v>26157.0</v>
      </c>
      <c r="O890" s="53">
        <v>67.0</v>
      </c>
      <c r="P890" s="48">
        <v>94538.72</v>
      </c>
      <c r="Q890" s="31"/>
      <c r="R890" s="69">
        <v>4203863.0</v>
      </c>
      <c r="S890" s="51">
        <v>4735.783</v>
      </c>
      <c r="T890" s="51">
        <v>7.36927</v>
      </c>
      <c r="U890" s="123"/>
    </row>
    <row r="891">
      <c r="A891" s="27">
        <v>360.0</v>
      </c>
      <c r="B891" s="27" t="s">
        <v>54</v>
      </c>
      <c r="C891" s="27" t="s">
        <v>28</v>
      </c>
      <c r="D891" s="27" t="s">
        <v>28</v>
      </c>
      <c r="E891" s="27" t="s">
        <v>28</v>
      </c>
      <c r="F891" s="27">
        <v>64.0</v>
      </c>
      <c r="G891" s="27" t="s">
        <v>53</v>
      </c>
      <c r="H891" s="27"/>
      <c r="I891" s="27" t="s">
        <v>30</v>
      </c>
      <c r="J891" s="27">
        <v>4.0</v>
      </c>
      <c r="K891" s="27" t="s">
        <v>38</v>
      </c>
      <c r="L891" s="48">
        <v>176289.71000000002</v>
      </c>
      <c r="M891" s="48">
        <v>141746.19</v>
      </c>
      <c r="N891" s="53">
        <v>8886.0</v>
      </c>
      <c r="O891" s="53">
        <v>23.0</v>
      </c>
      <c r="P891" s="48">
        <v>31506.42</v>
      </c>
      <c r="Q891" s="31"/>
      <c r="R891" s="69">
        <v>2264610.0</v>
      </c>
      <c r="S891" s="51">
        <v>2812.36</v>
      </c>
      <c r="T891" s="51">
        <v>8.40135</v>
      </c>
      <c r="U891" s="123"/>
    </row>
    <row r="892">
      <c r="A892" s="27">
        <v>361.0</v>
      </c>
      <c r="B892" s="27" t="s">
        <v>54</v>
      </c>
      <c r="C892" s="27" t="s">
        <v>28</v>
      </c>
      <c r="D892" s="27" t="s">
        <v>28</v>
      </c>
      <c r="E892" s="27" t="s">
        <v>28</v>
      </c>
      <c r="F892" s="27">
        <v>64.0</v>
      </c>
      <c r="G892" s="27" t="s">
        <v>53</v>
      </c>
      <c r="H892" s="27"/>
      <c r="I892" s="27" t="s">
        <v>30</v>
      </c>
      <c r="J892" s="27">
        <v>4.0</v>
      </c>
      <c r="K892" s="27" t="s">
        <v>39</v>
      </c>
      <c r="L892" s="48">
        <v>1023880.0</v>
      </c>
      <c r="M892" s="48">
        <v>976224.58</v>
      </c>
      <c r="N892" s="53">
        <v>64218.0</v>
      </c>
      <c r="O892" s="53">
        <v>64.0</v>
      </c>
      <c r="P892" s="48">
        <v>240250.84</v>
      </c>
      <c r="Q892" s="31"/>
      <c r="R892" s="69">
        <v>4575164.0</v>
      </c>
      <c r="S892" s="51">
        <v>5112.307</v>
      </c>
      <c r="T892" s="51">
        <v>8.35727</v>
      </c>
      <c r="U892" s="123"/>
    </row>
    <row r="893">
      <c r="A893" s="27">
        <v>362.0</v>
      </c>
      <c r="B893" s="27" t="s">
        <v>54</v>
      </c>
      <c r="C893" s="27" t="s">
        <v>28</v>
      </c>
      <c r="D893" s="27" t="s">
        <v>28</v>
      </c>
      <c r="E893" s="27" t="s">
        <v>28</v>
      </c>
      <c r="F893" s="27">
        <v>64.0</v>
      </c>
      <c r="G893" s="27" t="s">
        <v>53</v>
      </c>
      <c r="H893" s="27"/>
      <c r="I893" s="27" t="s">
        <v>30</v>
      </c>
      <c r="J893" s="27">
        <v>4.0</v>
      </c>
      <c r="K893" s="27" t="s">
        <v>40</v>
      </c>
      <c r="L893" s="48">
        <v>492372.93</v>
      </c>
      <c r="M893" s="48">
        <v>515318.92000000004</v>
      </c>
      <c r="N893" s="53">
        <v>24095.0</v>
      </c>
      <c r="O893" s="53">
        <v>81.0</v>
      </c>
      <c r="P893" s="48">
        <v>90665.57</v>
      </c>
      <c r="Q893" s="31"/>
      <c r="R893" s="69">
        <v>5685552.0</v>
      </c>
      <c r="S893" s="51">
        <v>6243.879</v>
      </c>
      <c r="T893" s="51">
        <v>13.52351</v>
      </c>
      <c r="U893" s="123"/>
    </row>
    <row r="894">
      <c r="A894" s="27">
        <v>363.0</v>
      </c>
      <c r="B894" s="27" t="s">
        <v>54</v>
      </c>
      <c r="C894" s="27" t="s">
        <v>28</v>
      </c>
      <c r="D894" s="27" t="s">
        <v>28</v>
      </c>
      <c r="E894" s="27" t="s">
        <v>28</v>
      </c>
      <c r="F894" s="27">
        <v>64.0</v>
      </c>
      <c r="G894" s="27" t="s">
        <v>53</v>
      </c>
      <c r="H894" s="27"/>
      <c r="I894" s="27" t="s">
        <v>30</v>
      </c>
      <c r="J894" s="27">
        <v>4.0</v>
      </c>
      <c r="K894" s="27" t="s">
        <v>41</v>
      </c>
      <c r="L894" s="48">
        <v>273395.01999999996</v>
      </c>
      <c r="M894" s="48">
        <v>186684.50999999998</v>
      </c>
      <c r="N894" s="53">
        <v>21613.0</v>
      </c>
      <c r="O894" s="53">
        <v>37.0</v>
      </c>
      <c r="P894" s="48">
        <v>31871.8</v>
      </c>
      <c r="Q894" s="31"/>
      <c r="R894" s="69">
        <v>679567.0</v>
      </c>
      <c r="S894" s="51">
        <v>1141.272</v>
      </c>
      <c r="T894" s="51">
        <v>8.37244</v>
      </c>
      <c r="U894" s="123"/>
    </row>
    <row r="895">
      <c r="A895" s="27">
        <v>364.0</v>
      </c>
      <c r="B895" s="27" t="s">
        <v>54</v>
      </c>
      <c r="C895" s="27" t="s">
        <v>28</v>
      </c>
      <c r="D895" s="27" t="s">
        <v>28</v>
      </c>
      <c r="E895" s="27" t="s">
        <v>28</v>
      </c>
      <c r="F895" s="27">
        <v>64.0</v>
      </c>
      <c r="G895" s="27" t="s">
        <v>53</v>
      </c>
      <c r="H895" s="27"/>
      <c r="I895" s="27" t="s">
        <v>30</v>
      </c>
      <c r="J895" s="27">
        <v>4.0</v>
      </c>
      <c r="K895" s="27" t="s">
        <v>42</v>
      </c>
      <c r="L895" s="48">
        <v>622901.2000000001</v>
      </c>
      <c r="M895" s="48">
        <v>601739.42</v>
      </c>
      <c r="N895" s="53">
        <v>19012.0</v>
      </c>
      <c r="O895" s="53">
        <v>96.0</v>
      </c>
      <c r="P895" s="48">
        <v>89373.62</v>
      </c>
      <c r="Q895" s="31"/>
      <c r="R895" s="69">
        <v>3550263.0</v>
      </c>
      <c r="S895" s="51">
        <v>4178.653</v>
      </c>
      <c r="T895" s="51">
        <v>8.5953</v>
      </c>
      <c r="U895" s="123"/>
    </row>
    <row r="896">
      <c r="A896" s="27">
        <v>365.0</v>
      </c>
      <c r="B896" s="27" t="s">
        <v>54</v>
      </c>
      <c r="C896" s="27" t="s">
        <v>28</v>
      </c>
      <c r="D896" s="27" t="s">
        <v>28</v>
      </c>
      <c r="E896" s="27" t="s">
        <v>28</v>
      </c>
      <c r="F896" s="27">
        <v>64.0</v>
      </c>
      <c r="G896" s="27" t="s">
        <v>53</v>
      </c>
      <c r="H896" s="27"/>
      <c r="I896" s="27" t="s">
        <v>30</v>
      </c>
      <c r="J896" s="27">
        <v>4.0</v>
      </c>
      <c r="K896" s="27" t="s">
        <v>44</v>
      </c>
      <c r="L896" s="48">
        <v>427947.58999999997</v>
      </c>
      <c r="M896" s="48">
        <v>420304.98</v>
      </c>
      <c r="N896" s="53">
        <v>9558.0</v>
      </c>
      <c r="O896" s="53">
        <v>72.0</v>
      </c>
      <c r="P896" s="48">
        <v>50742.34</v>
      </c>
      <c r="Q896" s="31"/>
      <c r="R896" s="69">
        <v>3341121.0</v>
      </c>
      <c r="S896" s="51">
        <v>3894.907</v>
      </c>
      <c r="T896" s="51">
        <v>8.44112</v>
      </c>
      <c r="U896" s="123"/>
    </row>
    <row r="897">
      <c r="A897" s="27">
        <v>366.0</v>
      </c>
      <c r="B897" s="27" t="s">
        <v>54</v>
      </c>
      <c r="C897" s="27" t="s">
        <v>28</v>
      </c>
      <c r="D897" s="27" t="s">
        <v>28</v>
      </c>
      <c r="E897" s="27" t="s">
        <v>28</v>
      </c>
      <c r="F897" s="27">
        <v>64.0</v>
      </c>
      <c r="G897" s="27" t="s">
        <v>53</v>
      </c>
      <c r="H897" s="27"/>
      <c r="I897" s="27" t="s">
        <v>30</v>
      </c>
      <c r="J897" s="27">
        <v>4.0</v>
      </c>
      <c r="K897" s="27" t="s">
        <v>45</v>
      </c>
      <c r="L897" s="48">
        <v>996399.2899999999</v>
      </c>
      <c r="M897" s="48">
        <v>1027750.0</v>
      </c>
      <c r="N897" s="53">
        <v>11428.0</v>
      </c>
      <c r="O897" s="53">
        <v>65.0</v>
      </c>
      <c r="P897" s="48">
        <v>96162.52</v>
      </c>
      <c r="Q897" s="31"/>
      <c r="R897" s="69">
        <v>1811254.0</v>
      </c>
      <c r="S897" s="51">
        <v>2544.439</v>
      </c>
      <c r="T897" s="51">
        <v>6.9045</v>
      </c>
      <c r="U897" s="123"/>
    </row>
    <row r="898">
      <c r="A898" s="27">
        <v>367.0</v>
      </c>
      <c r="B898" s="27" t="s">
        <v>54</v>
      </c>
      <c r="C898" s="27" t="s">
        <v>28</v>
      </c>
      <c r="D898" s="27" t="s">
        <v>28</v>
      </c>
      <c r="E898" s="27" t="s">
        <v>28</v>
      </c>
      <c r="F898" s="27">
        <v>64.0</v>
      </c>
      <c r="G898" s="27" t="s">
        <v>53</v>
      </c>
      <c r="H898" s="27"/>
      <c r="I898" s="27" t="s">
        <v>30</v>
      </c>
      <c r="J898" s="27">
        <v>4.0</v>
      </c>
      <c r="K898" s="27" t="s">
        <v>46</v>
      </c>
      <c r="L898" s="48">
        <v>68410.22</v>
      </c>
      <c r="M898" s="48">
        <v>63761.8</v>
      </c>
      <c r="N898" s="53">
        <v>4493.0</v>
      </c>
      <c r="O898" s="53">
        <v>14.0</v>
      </c>
      <c r="P898" s="48">
        <v>20414.8</v>
      </c>
      <c r="Q898" s="31"/>
      <c r="R898" s="69">
        <v>1683349.0</v>
      </c>
      <c r="S898" s="51">
        <v>1985.683</v>
      </c>
      <c r="T898" s="51">
        <v>7.63106</v>
      </c>
      <c r="U898" s="123"/>
    </row>
    <row r="899">
      <c r="A899" s="27">
        <v>368.0</v>
      </c>
      <c r="B899" s="27" t="s">
        <v>54</v>
      </c>
      <c r="C899" s="27" t="s">
        <v>28</v>
      </c>
      <c r="D899" s="27" t="s">
        <v>28</v>
      </c>
      <c r="E899" s="27" t="s">
        <v>28</v>
      </c>
      <c r="F899" s="27">
        <v>64.0</v>
      </c>
      <c r="G899" s="27" t="s">
        <v>53</v>
      </c>
      <c r="H899" s="27"/>
      <c r="I899" s="27" t="s">
        <v>30</v>
      </c>
      <c r="J899" s="27">
        <v>4.0</v>
      </c>
      <c r="K899" s="27" t="s">
        <v>47</v>
      </c>
      <c r="L899" s="48">
        <v>726113.73</v>
      </c>
      <c r="M899" s="48">
        <v>704029.81</v>
      </c>
      <c r="N899" s="53">
        <v>97068.0</v>
      </c>
      <c r="O899" s="53">
        <v>315.0</v>
      </c>
      <c r="P899" s="48">
        <v>486477.03</v>
      </c>
      <c r="Q899" s="31"/>
      <c r="R899" s="69">
        <v>7483784.0</v>
      </c>
      <c r="S899" s="51">
        <v>8149.798</v>
      </c>
      <c r="T899" s="51">
        <v>8.80218</v>
      </c>
      <c r="U899" s="123"/>
    </row>
    <row r="900">
      <c r="A900" s="27">
        <v>369.0</v>
      </c>
      <c r="B900" s="27" t="s">
        <v>54</v>
      </c>
      <c r="C900" s="27" t="s">
        <v>28</v>
      </c>
      <c r="D900" s="27" t="s">
        <v>28</v>
      </c>
      <c r="E900" s="27" t="s">
        <v>28</v>
      </c>
      <c r="F900" s="27">
        <v>64.0</v>
      </c>
      <c r="G900" s="27" t="s">
        <v>53</v>
      </c>
      <c r="H900" s="27"/>
      <c r="I900" s="27" t="s">
        <v>30</v>
      </c>
      <c r="J900" s="27">
        <v>4.0</v>
      </c>
      <c r="K900" s="27" t="s">
        <v>49</v>
      </c>
      <c r="L900" s="48">
        <v>427971.95</v>
      </c>
      <c r="M900" s="48">
        <v>419748.93</v>
      </c>
      <c r="N900" s="53">
        <v>9714.0</v>
      </c>
      <c r="O900" s="53">
        <v>66.0</v>
      </c>
      <c r="P900" s="48">
        <v>214705.16</v>
      </c>
      <c r="Q900" s="31"/>
      <c r="R900" s="69">
        <v>3601364.0</v>
      </c>
      <c r="S900" s="51">
        <v>4131.122</v>
      </c>
      <c r="T900" s="51">
        <v>10.373</v>
      </c>
      <c r="U900" s="123"/>
    </row>
    <row r="901">
      <c r="A901" s="27">
        <v>370.0</v>
      </c>
      <c r="B901" s="27" t="s">
        <v>54</v>
      </c>
      <c r="C901" s="27" t="s">
        <v>28</v>
      </c>
      <c r="D901" s="27" t="s">
        <v>28</v>
      </c>
      <c r="E901" s="27" t="s">
        <v>28</v>
      </c>
      <c r="F901" s="27">
        <v>64.0</v>
      </c>
      <c r="G901" s="27" t="s">
        <v>53</v>
      </c>
      <c r="H901" s="27"/>
      <c r="I901" s="27" t="s">
        <v>30</v>
      </c>
      <c r="J901" s="27">
        <v>4.0</v>
      </c>
      <c r="K901" s="27" t="s">
        <v>51</v>
      </c>
      <c r="L901" s="48">
        <v>642380.99</v>
      </c>
      <c r="M901" s="48">
        <v>594151.11</v>
      </c>
      <c r="N901" s="53">
        <v>39938.0</v>
      </c>
      <c r="O901" s="53">
        <v>80.0</v>
      </c>
      <c r="P901" s="48">
        <v>137205.72</v>
      </c>
      <c r="Q901" s="31"/>
      <c r="R901" s="69">
        <v>4373439.0</v>
      </c>
      <c r="S901" s="51">
        <v>4805.549</v>
      </c>
      <c r="T901" s="51">
        <v>7.83971</v>
      </c>
      <c r="U901" s="123"/>
    </row>
    <row r="902">
      <c r="A902" s="27">
        <v>371.0</v>
      </c>
      <c r="B902" s="27" t="s">
        <v>54</v>
      </c>
      <c r="C902" s="27" t="s">
        <v>28</v>
      </c>
      <c r="D902" s="27" t="s">
        <v>28</v>
      </c>
      <c r="E902" s="27" t="s">
        <v>28</v>
      </c>
      <c r="F902" s="27">
        <v>64.0</v>
      </c>
      <c r="G902" s="27" t="s">
        <v>53</v>
      </c>
      <c r="H902" s="27"/>
      <c r="I902" s="27" t="s">
        <v>30</v>
      </c>
      <c r="J902" s="27">
        <v>4.0</v>
      </c>
      <c r="K902" s="27" t="s">
        <v>52</v>
      </c>
      <c r="L902" s="48">
        <v>35106.729999999996</v>
      </c>
      <c r="M902" s="48">
        <v>21251.69</v>
      </c>
      <c r="N902" s="53">
        <v>322.0</v>
      </c>
      <c r="O902" s="53">
        <v>3.0</v>
      </c>
      <c r="P902" s="48">
        <v>2037.3000000000002</v>
      </c>
      <c r="Q902" s="31"/>
      <c r="R902" s="48">
        <v>1695040.0</v>
      </c>
      <c r="S902" s="50">
        <v>2085.688</v>
      </c>
      <c r="T902" s="50">
        <v>6.01984</v>
      </c>
      <c r="U902" s="123"/>
    </row>
    <row r="903">
      <c r="A903" s="27">
        <v>372.0</v>
      </c>
      <c r="B903" s="27" t="s">
        <v>54</v>
      </c>
      <c r="C903" s="27" t="s">
        <v>28</v>
      </c>
      <c r="D903" s="27" t="s">
        <v>28</v>
      </c>
      <c r="E903" s="27" t="s">
        <v>28</v>
      </c>
      <c r="F903" s="27">
        <v>64.0</v>
      </c>
      <c r="G903" s="27" t="s">
        <v>53</v>
      </c>
      <c r="H903" s="27"/>
      <c r="I903" s="27" t="s">
        <v>30</v>
      </c>
      <c r="J903" s="27">
        <v>8.0</v>
      </c>
      <c r="K903" s="27" t="s">
        <v>31</v>
      </c>
      <c r="L903" s="48">
        <v>1969300.0</v>
      </c>
      <c r="M903" s="48">
        <v>1950270.0</v>
      </c>
      <c r="N903" s="53">
        <v>161714.0</v>
      </c>
      <c r="O903" s="53">
        <v>499.0</v>
      </c>
      <c r="P903" s="48">
        <v>2493560.0</v>
      </c>
      <c r="Q903" s="31"/>
      <c r="R903" s="69">
        <v>3966450.0</v>
      </c>
      <c r="S903" s="51">
        <v>4246.342</v>
      </c>
      <c r="T903" s="51">
        <v>6.3647</v>
      </c>
      <c r="U903" s="123"/>
    </row>
    <row r="904">
      <c r="A904" s="27">
        <v>373.0</v>
      </c>
      <c r="B904" s="27" t="s">
        <v>54</v>
      </c>
      <c r="C904" s="27" t="s">
        <v>28</v>
      </c>
      <c r="D904" s="27" t="s">
        <v>28</v>
      </c>
      <c r="E904" s="27" t="s">
        <v>28</v>
      </c>
      <c r="F904" s="27">
        <v>64.0</v>
      </c>
      <c r="G904" s="27" t="s">
        <v>53</v>
      </c>
      <c r="H904" s="27"/>
      <c r="I904" s="27" t="s">
        <v>30</v>
      </c>
      <c r="J904" s="27">
        <v>8.0</v>
      </c>
      <c r="K904" s="27" t="s">
        <v>32</v>
      </c>
      <c r="L904" s="48">
        <v>586635.03</v>
      </c>
      <c r="M904" s="48">
        <v>508926.33999999997</v>
      </c>
      <c r="N904" s="53">
        <v>41985.0</v>
      </c>
      <c r="O904" s="53">
        <v>44.0</v>
      </c>
      <c r="P904" s="48">
        <v>94433.11</v>
      </c>
      <c r="Q904" s="31"/>
      <c r="R904" s="69">
        <v>1491282.0</v>
      </c>
      <c r="S904" s="51">
        <v>2015.598</v>
      </c>
      <c r="T904" s="51">
        <v>10.04912</v>
      </c>
      <c r="U904" s="123"/>
    </row>
    <row r="905">
      <c r="A905" s="27">
        <v>374.0</v>
      </c>
      <c r="B905" s="27" t="s">
        <v>54</v>
      </c>
      <c r="C905" s="27" t="s">
        <v>28</v>
      </c>
      <c r="D905" s="27" t="s">
        <v>28</v>
      </c>
      <c r="E905" s="27" t="s">
        <v>28</v>
      </c>
      <c r="F905" s="27">
        <v>64.0</v>
      </c>
      <c r="G905" s="27" t="s">
        <v>53</v>
      </c>
      <c r="H905" s="27"/>
      <c r="I905" s="27" t="s">
        <v>30</v>
      </c>
      <c r="J905" s="27">
        <v>8.0</v>
      </c>
      <c r="K905" s="27" t="s">
        <v>33</v>
      </c>
      <c r="L905" s="48">
        <v>2191800.0</v>
      </c>
      <c r="M905" s="48">
        <v>2169800.0</v>
      </c>
      <c r="N905" s="53">
        <v>141701.0</v>
      </c>
      <c r="O905" s="53">
        <v>160.0</v>
      </c>
      <c r="P905" s="48">
        <v>271192.27999999997</v>
      </c>
      <c r="Q905" s="31"/>
      <c r="R905" s="69">
        <v>4355452.0</v>
      </c>
      <c r="S905" s="51">
        <v>5011.626</v>
      </c>
      <c r="T905" s="51">
        <v>9.9766</v>
      </c>
      <c r="U905" s="123"/>
    </row>
    <row r="906">
      <c r="A906" s="27">
        <v>375.0</v>
      </c>
      <c r="B906" s="27" t="s">
        <v>54</v>
      </c>
      <c r="C906" s="27" t="s">
        <v>28</v>
      </c>
      <c r="D906" s="27" t="s">
        <v>28</v>
      </c>
      <c r="E906" s="27" t="s">
        <v>28</v>
      </c>
      <c r="F906" s="27">
        <v>64.0</v>
      </c>
      <c r="G906" s="27" t="s">
        <v>53</v>
      </c>
      <c r="H906" s="27"/>
      <c r="I906" s="27" t="s">
        <v>30</v>
      </c>
      <c r="J906" s="27">
        <v>8.0</v>
      </c>
      <c r="K906" s="27" t="s">
        <v>34</v>
      </c>
      <c r="L906" s="48">
        <v>500307.70999999996</v>
      </c>
      <c r="M906" s="48">
        <v>480121.08999999997</v>
      </c>
      <c r="N906" s="53">
        <v>7296.0</v>
      </c>
      <c r="O906" s="53">
        <v>31.0</v>
      </c>
      <c r="P906" s="48">
        <v>23755.68</v>
      </c>
      <c r="Q906" s="31"/>
      <c r="R906" s="69">
        <v>1451314.0</v>
      </c>
      <c r="S906" s="51">
        <v>1924.578</v>
      </c>
      <c r="T906" s="51">
        <v>6.44195</v>
      </c>
      <c r="U906" s="123"/>
    </row>
    <row r="907">
      <c r="A907" s="27">
        <v>376.0</v>
      </c>
      <c r="B907" s="27" t="s">
        <v>54</v>
      </c>
      <c r="C907" s="27" t="s">
        <v>28</v>
      </c>
      <c r="D907" s="27" t="s">
        <v>28</v>
      </c>
      <c r="E907" s="27" t="s">
        <v>28</v>
      </c>
      <c r="F907" s="27">
        <v>64.0</v>
      </c>
      <c r="G907" s="27" t="s">
        <v>53</v>
      </c>
      <c r="H907" s="27"/>
      <c r="I907" s="27" t="s">
        <v>30</v>
      </c>
      <c r="J907" s="27">
        <v>8.0</v>
      </c>
      <c r="K907" s="27" t="s">
        <v>35</v>
      </c>
      <c r="L907" s="48">
        <v>1011760.0</v>
      </c>
      <c r="M907" s="48">
        <v>975823.13</v>
      </c>
      <c r="N907" s="53">
        <v>71533.0</v>
      </c>
      <c r="O907" s="53">
        <v>162.0</v>
      </c>
      <c r="P907" s="48">
        <v>513356.86</v>
      </c>
      <c r="Q907" s="31"/>
      <c r="R907" s="69">
        <v>1.1142604E7</v>
      </c>
      <c r="S907" s="51">
        <v>12125.064</v>
      </c>
      <c r="T907" s="51">
        <v>8.82639</v>
      </c>
      <c r="U907" s="123"/>
    </row>
    <row r="908">
      <c r="A908" s="27">
        <v>377.0</v>
      </c>
      <c r="B908" s="27" t="s">
        <v>54</v>
      </c>
      <c r="C908" s="27" t="s">
        <v>28</v>
      </c>
      <c r="D908" s="27" t="s">
        <v>28</v>
      </c>
      <c r="E908" s="27" t="s">
        <v>28</v>
      </c>
      <c r="F908" s="27">
        <v>64.0</v>
      </c>
      <c r="G908" s="27" t="s">
        <v>53</v>
      </c>
      <c r="H908" s="27"/>
      <c r="I908" s="27" t="s">
        <v>30</v>
      </c>
      <c r="J908" s="27">
        <v>8.0</v>
      </c>
      <c r="K908" s="27" t="s">
        <v>36</v>
      </c>
      <c r="L908" s="48">
        <v>1952660.0</v>
      </c>
      <c r="M908" s="48">
        <v>1931700.0</v>
      </c>
      <c r="N908" s="53">
        <v>137803.0</v>
      </c>
      <c r="O908" s="53">
        <v>253.0</v>
      </c>
      <c r="P908" s="48">
        <v>439614.98</v>
      </c>
      <c r="Q908" s="31"/>
      <c r="R908" s="69">
        <v>2697011.0</v>
      </c>
      <c r="S908" s="51">
        <v>3484.544</v>
      </c>
      <c r="T908" s="51">
        <v>6.00302</v>
      </c>
      <c r="U908" s="123"/>
    </row>
    <row r="909">
      <c r="A909" s="27">
        <v>378.0</v>
      </c>
      <c r="B909" s="27" t="s">
        <v>54</v>
      </c>
      <c r="C909" s="27" t="s">
        <v>28</v>
      </c>
      <c r="D909" s="27" t="s">
        <v>28</v>
      </c>
      <c r="E909" s="27" t="s">
        <v>28</v>
      </c>
      <c r="F909" s="27">
        <v>64.0</v>
      </c>
      <c r="G909" s="27" t="s">
        <v>53</v>
      </c>
      <c r="H909" s="27"/>
      <c r="I909" s="27" t="s">
        <v>30</v>
      </c>
      <c r="J909" s="27">
        <v>8.0</v>
      </c>
      <c r="K909" s="27" t="s">
        <v>37</v>
      </c>
      <c r="L909" s="48">
        <v>1192710.0</v>
      </c>
      <c r="M909" s="48">
        <v>1148660.0</v>
      </c>
      <c r="N909" s="53">
        <v>74889.0</v>
      </c>
      <c r="O909" s="53">
        <v>155.0</v>
      </c>
      <c r="P909" s="48">
        <v>243166.55</v>
      </c>
      <c r="Q909" s="31"/>
      <c r="R909" s="69">
        <v>6840964.0</v>
      </c>
      <c r="S909" s="51">
        <v>7663.116</v>
      </c>
      <c r="T909" s="51">
        <v>6.96246</v>
      </c>
      <c r="U909" s="123"/>
    </row>
    <row r="910">
      <c r="A910" s="27">
        <v>379.0</v>
      </c>
      <c r="B910" s="27" t="s">
        <v>54</v>
      </c>
      <c r="C910" s="27" t="s">
        <v>28</v>
      </c>
      <c r="D910" s="27" t="s">
        <v>28</v>
      </c>
      <c r="E910" s="27" t="s">
        <v>28</v>
      </c>
      <c r="F910" s="27">
        <v>64.0</v>
      </c>
      <c r="G910" s="27" t="s">
        <v>53</v>
      </c>
      <c r="H910" s="27"/>
      <c r="I910" s="27" t="s">
        <v>30</v>
      </c>
      <c r="J910" s="27">
        <v>8.0</v>
      </c>
      <c r="K910" s="27" t="s">
        <v>38</v>
      </c>
      <c r="L910" s="48">
        <v>940741.9</v>
      </c>
      <c r="M910" s="48">
        <v>914202.09</v>
      </c>
      <c r="N910" s="53">
        <v>57105.0</v>
      </c>
      <c r="O910" s="53">
        <v>160.0</v>
      </c>
      <c r="P910" s="48">
        <v>348452.54</v>
      </c>
      <c r="Q910" s="31"/>
      <c r="R910" s="69">
        <v>9630634.0</v>
      </c>
      <c r="S910" s="51">
        <v>10460.404</v>
      </c>
      <c r="T910" s="51">
        <v>7.9207</v>
      </c>
      <c r="U910" s="123"/>
    </row>
    <row r="911">
      <c r="A911" s="27">
        <v>380.0</v>
      </c>
      <c r="B911" s="27" t="s">
        <v>54</v>
      </c>
      <c r="C911" s="27" t="s">
        <v>28</v>
      </c>
      <c r="D911" s="27" t="s">
        <v>28</v>
      </c>
      <c r="E911" s="27" t="s">
        <v>28</v>
      </c>
      <c r="F911" s="27">
        <v>64.0</v>
      </c>
      <c r="G911" s="27" t="s">
        <v>53</v>
      </c>
      <c r="H911" s="27"/>
      <c r="I911" s="27" t="s">
        <v>30</v>
      </c>
      <c r="J911" s="27">
        <v>8.0</v>
      </c>
      <c r="K911" s="27" t="s">
        <v>39</v>
      </c>
      <c r="L911" s="48">
        <v>2183780.0</v>
      </c>
      <c r="M911" s="48">
        <v>2158120.0</v>
      </c>
      <c r="N911" s="53">
        <v>155800.0</v>
      </c>
      <c r="O911" s="53">
        <v>156.0</v>
      </c>
      <c r="P911" s="48">
        <v>405725.48</v>
      </c>
      <c r="Q911" s="31"/>
      <c r="R911" s="69">
        <v>9756637.0</v>
      </c>
      <c r="S911" s="51">
        <v>10500.429</v>
      </c>
      <c r="T911" s="51">
        <v>18.25588</v>
      </c>
      <c r="U911" s="123"/>
    </row>
    <row r="912">
      <c r="A912" s="27">
        <v>381.0</v>
      </c>
      <c r="B912" s="27" t="s">
        <v>54</v>
      </c>
      <c r="C912" s="27" t="s">
        <v>28</v>
      </c>
      <c r="D912" s="27" t="s">
        <v>28</v>
      </c>
      <c r="E912" s="27" t="s">
        <v>28</v>
      </c>
      <c r="F912" s="27">
        <v>64.0</v>
      </c>
      <c r="G912" s="27" t="s">
        <v>53</v>
      </c>
      <c r="H912" s="27"/>
      <c r="I912" s="27" t="s">
        <v>30</v>
      </c>
      <c r="J912" s="27">
        <v>8.0</v>
      </c>
      <c r="K912" s="27" t="s">
        <v>40</v>
      </c>
      <c r="L912" s="48">
        <v>2310400.0</v>
      </c>
      <c r="M912" s="48">
        <v>2222700.0</v>
      </c>
      <c r="N912" s="53">
        <v>135409.0</v>
      </c>
      <c r="O912" s="53">
        <v>154.0</v>
      </c>
      <c r="P912" s="48">
        <v>234546.18</v>
      </c>
      <c r="Q912" s="31"/>
      <c r="R912" s="69">
        <v>5499357.0</v>
      </c>
      <c r="S912" s="51">
        <v>6125.462</v>
      </c>
      <c r="T912" s="51">
        <v>7.34605</v>
      </c>
      <c r="U912" s="123"/>
    </row>
    <row r="913">
      <c r="A913" s="27">
        <v>382.0</v>
      </c>
      <c r="B913" s="27" t="s">
        <v>54</v>
      </c>
      <c r="C913" s="27" t="s">
        <v>28</v>
      </c>
      <c r="D913" s="27" t="s">
        <v>28</v>
      </c>
      <c r="E913" s="27" t="s">
        <v>28</v>
      </c>
      <c r="F913" s="27">
        <v>64.0</v>
      </c>
      <c r="G913" s="27" t="s">
        <v>53</v>
      </c>
      <c r="H913" s="27"/>
      <c r="I913" s="27" t="s">
        <v>30</v>
      </c>
      <c r="J913" s="27">
        <v>8.0</v>
      </c>
      <c r="K913" s="27" t="s">
        <v>41</v>
      </c>
      <c r="L913" s="48">
        <v>571446.1</v>
      </c>
      <c r="M913" s="48">
        <v>480371.38</v>
      </c>
      <c r="N913" s="53">
        <v>42392.0</v>
      </c>
      <c r="O913" s="53">
        <v>65.0</v>
      </c>
      <c r="P913" s="48">
        <v>65933.33</v>
      </c>
      <c r="Q913" s="31"/>
      <c r="R913" s="69">
        <v>1119405.0</v>
      </c>
      <c r="S913" s="51">
        <v>1638.026</v>
      </c>
      <c r="T913" s="51">
        <v>7.90494</v>
      </c>
      <c r="U913" s="123"/>
    </row>
    <row r="914">
      <c r="A914" s="27">
        <v>383.0</v>
      </c>
      <c r="B914" s="27" t="s">
        <v>54</v>
      </c>
      <c r="C914" s="27" t="s">
        <v>28</v>
      </c>
      <c r="D914" s="27" t="s">
        <v>28</v>
      </c>
      <c r="E914" s="27" t="s">
        <v>28</v>
      </c>
      <c r="F914" s="27">
        <v>64.0</v>
      </c>
      <c r="G914" s="27" t="s">
        <v>53</v>
      </c>
      <c r="H914" s="27"/>
      <c r="I914" s="27" t="s">
        <v>30</v>
      </c>
      <c r="J914" s="27">
        <v>8.0</v>
      </c>
      <c r="K914" s="27" t="s">
        <v>42</v>
      </c>
      <c r="L914" s="48">
        <v>1153880.0</v>
      </c>
      <c r="M914" s="48">
        <v>1170070.0</v>
      </c>
      <c r="N914" s="53">
        <v>34946.0</v>
      </c>
      <c r="O914" s="53">
        <v>187.0</v>
      </c>
      <c r="P914" s="48">
        <v>166140.05</v>
      </c>
      <c r="Q914" s="31"/>
      <c r="R914" s="69">
        <v>6519801.0</v>
      </c>
      <c r="S914" s="51">
        <v>7298.339</v>
      </c>
      <c r="T914" s="51">
        <v>8.60952</v>
      </c>
      <c r="U914" s="123"/>
    </row>
    <row r="915">
      <c r="A915" s="27">
        <v>384.0</v>
      </c>
      <c r="B915" s="27" t="s">
        <v>54</v>
      </c>
      <c r="C915" s="27" t="s">
        <v>28</v>
      </c>
      <c r="D915" s="27" t="s">
        <v>28</v>
      </c>
      <c r="E915" s="27" t="s">
        <v>28</v>
      </c>
      <c r="F915" s="27">
        <v>64.0</v>
      </c>
      <c r="G915" s="27" t="s">
        <v>53</v>
      </c>
      <c r="H915" s="27"/>
      <c r="I915" s="27" t="s">
        <v>30</v>
      </c>
      <c r="J915" s="27">
        <v>8.0</v>
      </c>
      <c r="K915" s="27" t="s">
        <v>44</v>
      </c>
      <c r="L915" s="48">
        <v>783504.85</v>
      </c>
      <c r="M915" s="48">
        <v>783004.2899999999</v>
      </c>
      <c r="N915" s="53">
        <v>15316.0</v>
      </c>
      <c r="O915" s="53">
        <v>139.0</v>
      </c>
      <c r="P915" s="48">
        <v>93293.64</v>
      </c>
      <c r="Q915" s="31"/>
      <c r="R915" s="69">
        <v>6123708.0</v>
      </c>
      <c r="S915" s="51">
        <v>6851.733</v>
      </c>
      <c r="T915" s="51">
        <v>8.20009</v>
      </c>
      <c r="U915" s="123"/>
    </row>
    <row r="916">
      <c r="A916" s="27">
        <v>385.0</v>
      </c>
      <c r="B916" s="27" t="s">
        <v>54</v>
      </c>
      <c r="C916" s="27" t="s">
        <v>28</v>
      </c>
      <c r="D916" s="27" t="s">
        <v>28</v>
      </c>
      <c r="E916" s="27" t="s">
        <v>28</v>
      </c>
      <c r="F916" s="27">
        <v>64.0</v>
      </c>
      <c r="G916" s="27" t="s">
        <v>53</v>
      </c>
      <c r="H916" s="27"/>
      <c r="I916" s="27" t="s">
        <v>30</v>
      </c>
      <c r="J916" s="27">
        <v>8.0</v>
      </c>
      <c r="K916" s="27" t="s">
        <v>45</v>
      </c>
      <c r="L916" s="48">
        <v>1974440.0</v>
      </c>
      <c r="M916" s="48">
        <v>2071949.9999999998</v>
      </c>
      <c r="N916" s="53">
        <v>21681.0</v>
      </c>
      <c r="O916" s="53">
        <v>126.0</v>
      </c>
      <c r="P916" s="48">
        <v>250319.37</v>
      </c>
      <c r="Q916" s="31"/>
      <c r="R916" s="69">
        <v>3330956.0</v>
      </c>
      <c r="S916" s="51">
        <v>4274.036</v>
      </c>
      <c r="T916" s="51">
        <v>6.79488</v>
      </c>
      <c r="U916" s="123"/>
    </row>
    <row r="917">
      <c r="A917" s="27">
        <v>386.0</v>
      </c>
      <c r="B917" s="27" t="s">
        <v>54</v>
      </c>
      <c r="C917" s="27" t="s">
        <v>28</v>
      </c>
      <c r="D917" s="27" t="s">
        <v>28</v>
      </c>
      <c r="E917" s="27" t="s">
        <v>28</v>
      </c>
      <c r="F917" s="27">
        <v>64.0</v>
      </c>
      <c r="G917" s="27" t="s">
        <v>53</v>
      </c>
      <c r="H917" s="27"/>
      <c r="I917" s="27" t="s">
        <v>30</v>
      </c>
      <c r="J917" s="27">
        <v>8.0</v>
      </c>
      <c r="K917" s="27" t="s">
        <v>46</v>
      </c>
      <c r="L917" s="48">
        <v>131600.44999999998</v>
      </c>
      <c r="M917" s="48">
        <v>127972.88</v>
      </c>
      <c r="N917" s="53">
        <v>8607.0</v>
      </c>
      <c r="O917" s="53">
        <v>25.0</v>
      </c>
      <c r="P917" s="48">
        <v>41129.5</v>
      </c>
      <c r="Q917" s="31"/>
      <c r="R917" s="69">
        <v>3335249.0</v>
      </c>
      <c r="S917" s="51">
        <v>3631.734</v>
      </c>
      <c r="T917" s="51">
        <v>8.03406</v>
      </c>
      <c r="U917" s="123"/>
    </row>
    <row r="918">
      <c r="A918" s="27">
        <v>387.0</v>
      </c>
      <c r="B918" s="27" t="s">
        <v>54</v>
      </c>
      <c r="C918" s="27" t="s">
        <v>28</v>
      </c>
      <c r="D918" s="27" t="s">
        <v>28</v>
      </c>
      <c r="E918" s="27" t="s">
        <v>28</v>
      </c>
      <c r="F918" s="27">
        <v>64.0</v>
      </c>
      <c r="G918" s="27" t="s">
        <v>53</v>
      </c>
      <c r="H918" s="27"/>
      <c r="I918" s="27" t="s">
        <v>30</v>
      </c>
      <c r="J918" s="27">
        <v>8.0</v>
      </c>
      <c r="K918" s="27" t="s">
        <v>47</v>
      </c>
      <c r="L918" s="48">
        <v>1417110.0</v>
      </c>
      <c r="M918" s="48">
        <v>1390820.0</v>
      </c>
      <c r="N918" s="53">
        <v>183933.0</v>
      </c>
      <c r="O918" s="53">
        <v>624.0</v>
      </c>
      <c r="P918" s="48">
        <v>1004010.0</v>
      </c>
      <c r="Q918" s="31"/>
      <c r="R918" s="69">
        <v>1.4836155E7</v>
      </c>
      <c r="S918" s="51">
        <v>15918.739</v>
      </c>
      <c r="T918" s="51">
        <v>8.8534</v>
      </c>
      <c r="U918" s="123"/>
    </row>
    <row r="919">
      <c r="A919" s="27">
        <v>388.0</v>
      </c>
      <c r="B919" s="27" t="s">
        <v>54</v>
      </c>
      <c r="C919" s="27" t="s">
        <v>28</v>
      </c>
      <c r="D919" s="27" t="s">
        <v>28</v>
      </c>
      <c r="E919" s="27" t="s">
        <v>28</v>
      </c>
      <c r="F919" s="27">
        <v>64.0</v>
      </c>
      <c r="G919" s="27" t="s">
        <v>53</v>
      </c>
      <c r="H919" s="27"/>
      <c r="I919" s="27" t="s">
        <v>30</v>
      </c>
      <c r="J919" s="27">
        <v>8.0</v>
      </c>
      <c r="K919" s="27" t="s">
        <v>49</v>
      </c>
      <c r="L919" s="48">
        <v>778648.73</v>
      </c>
      <c r="M919" s="48">
        <v>783428.73</v>
      </c>
      <c r="N919" s="53">
        <v>18987.0</v>
      </c>
      <c r="O919" s="53">
        <v>130.0</v>
      </c>
      <c r="P919" s="48">
        <v>424834.39</v>
      </c>
      <c r="Q919" s="31"/>
      <c r="R919" s="69">
        <v>6655435.0</v>
      </c>
      <c r="S919" s="51">
        <v>6890.676</v>
      </c>
      <c r="T919" s="51">
        <v>8.97316</v>
      </c>
      <c r="U919" s="123"/>
    </row>
    <row r="920">
      <c r="A920" s="27">
        <v>389.0</v>
      </c>
      <c r="B920" s="27" t="s">
        <v>54</v>
      </c>
      <c r="C920" s="27" t="s">
        <v>28</v>
      </c>
      <c r="D920" s="27" t="s">
        <v>28</v>
      </c>
      <c r="E920" s="27" t="s">
        <v>28</v>
      </c>
      <c r="F920" s="27">
        <v>64.0</v>
      </c>
      <c r="G920" s="27" t="s">
        <v>53</v>
      </c>
      <c r="H920" s="27"/>
      <c r="I920" s="27" t="s">
        <v>30</v>
      </c>
      <c r="J920" s="27">
        <v>8.0</v>
      </c>
      <c r="K920" s="27" t="s">
        <v>51</v>
      </c>
      <c r="L920" s="54" t="s">
        <v>55</v>
      </c>
      <c r="M920" s="54" t="s">
        <v>55</v>
      </c>
      <c r="N920" s="56"/>
      <c r="O920" s="56"/>
      <c r="P920" s="54"/>
      <c r="Q920" s="31"/>
      <c r="R920" s="69"/>
      <c r="S920" s="51" t="s">
        <v>56</v>
      </c>
      <c r="T920" s="51"/>
      <c r="U920" s="123"/>
    </row>
    <row r="921">
      <c r="A921" s="27">
        <v>390.0</v>
      </c>
      <c r="B921" s="27" t="s">
        <v>54</v>
      </c>
      <c r="C921" s="27" t="s">
        <v>28</v>
      </c>
      <c r="D921" s="27" t="s">
        <v>28</v>
      </c>
      <c r="E921" s="27" t="s">
        <v>28</v>
      </c>
      <c r="F921" s="27">
        <v>64.0</v>
      </c>
      <c r="G921" s="27" t="s">
        <v>53</v>
      </c>
      <c r="H921" s="27"/>
      <c r="I921" s="27" t="s">
        <v>30</v>
      </c>
      <c r="J921" s="27">
        <v>8.0</v>
      </c>
      <c r="K921" s="27" t="s">
        <v>52</v>
      </c>
      <c r="L921" s="48">
        <v>94903.01</v>
      </c>
      <c r="M921" s="48">
        <v>63164.35</v>
      </c>
      <c r="N921" s="53">
        <v>1522.0</v>
      </c>
      <c r="O921" s="53">
        <v>6.0</v>
      </c>
      <c r="P921" s="48">
        <v>4449.6900000000005</v>
      </c>
      <c r="Q921" s="31"/>
      <c r="R921" s="48">
        <v>3518282.0</v>
      </c>
      <c r="S921" s="50">
        <v>3877.243</v>
      </c>
      <c r="T921" s="50">
        <v>6.36901</v>
      </c>
      <c r="U921" s="123"/>
    </row>
    <row r="922">
      <c r="A922" s="27">
        <v>391.0</v>
      </c>
      <c r="B922" s="27" t="s">
        <v>54</v>
      </c>
      <c r="C922" s="27" t="s">
        <v>28</v>
      </c>
      <c r="D922" s="27" t="s">
        <v>28</v>
      </c>
      <c r="E922" s="27" t="s">
        <v>28</v>
      </c>
      <c r="F922" s="27">
        <v>64.0</v>
      </c>
      <c r="G922" s="27" t="s">
        <v>53</v>
      </c>
      <c r="H922" s="27"/>
      <c r="I922" s="27" t="s">
        <v>30</v>
      </c>
      <c r="J922" s="27">
        <v>16.0</v>
      </c>
      <c r="K922" s="27" t="s">
        <v>31</v>
      </c>
      <c r="L922" s="44">
        <v>3940430.0</v>
      </c>
      <c r="M922" s="44">
        <v>3963590.0</v>
      </c>
      <c r="N922" s="61">
        <v>374671.0</v>
      </c>
      <c r="O922" s="61">
        <v>989.0</v>
      </c>
      <c r="P922" s="44">
        <v>5043790.0</v>
      </c>
      <c r="Q922" s="31"/>
      <c r="R922" s="69">
        <v>7526582.0</v>
      </c>
      <c r="S922" s="51">
        <v>7998.53</v>
      </c>
      <c r="T922" s="51">
        <v>6.92092</v>
      </c>
      <c r="U922" s="123"/>
    </row>
    <row r="923">
      <c r="A923" s="27">
        <v>392.0</v>
      </c>
      <c r="B923" s="27" t="s">
        <v>54</v>
      </c>
      <c r="C923" s="27" t="s">
        <v>28</v>
      </c>
      <c r="D923" s="27" t="s">
        <v>28</v>
      </c>
      <c r="E923" s="27" t="s">
        <v>28</v>
      </c>
      <c r="F923" s="27">
        <v>64.0</v>
      </c>
      <c r="G923" s="27" t="s">
        <v>53</v>
      </c>
      <c r="H923" s="27"/>
      <c r="I923" s="27" t="s">
        <v>30</v>
      </c>
      <c r="J923" s="27">
        <v>16.0</v>
      </c>
      <c r="K923" s="27" t="s">
        <v>32</v>
      </c>
      <c r="L923" s="62" t="s">
        <v>55</v>
      </c>
      <c r="M923" s="62" t="s">
        <v>55</v>
      </c>
      <c r="N923" s="64"/>
      <c r="O923" s="64"/>
      <c r="P923" s="62"/>
      <c r="Q923" s="31"/>
      <c r="R923" s="69"/>
      <c r="S923" s="51" t="s">
        <v>56</v>
      </c>
      <c r="T923" s="51"/>
      <c r="U923" s="123"/>
    </row>
    <row r="924">
      <c r="A924" s="27">
        <v>393.0</v>
      </c>
      <c r="B924" s="27" t="s">
        <v>54</v>
      </c>
      <c r="C924" s="27" t="s">
        <v>28</v>
      </c>
      <c r="D924" s="27" t="s">
        <v>28</v>
      </c>
      <c r="E924" s="27" t="s">
        <v>28</v>
      </c>
      <c r="F924" s="27">
        <v>64.0</v>
      </c>
      <c r="G924" s="27" t="s">
        <v>53</v>
      </c>
      <c r="H924" s="27"/>
      <c r="I924" s="27" t="s">
        <v>30</v>
      </c>
      <c r="J924" s="27">
        <v>16.0</v>
      </c>
      <c r="K924" s="27" t="s">
        <v>33</v>
      </c>
      <c r="L924" s="44">
        <v>4311800.0</v>
      </c>
      <c r="M924" s="44">
        <v>4329540.0</v>
      </c>
      <c r="N924" s="61">
        <v>276244.0</v>
      </c>
      <c r="O924" s="61">
        <v>315.0</v>
      </c>
      <c r="P924" s="44">
        <v>515872.96</v>
      </c>
      <c r="Q924" s="31"/>
      <c r="R924" s="69">
        <v>8178202.0</v>
      </c>
      <c r="S924" s="51">
        <v>9336.322</v>
      </c>
      <c r="T924" s="51">
        <v>7.98411</v>
      </c>
      <c r="U924" s="123"/>
    </row>
    <row r="925">
      <c r="A925" s="27">
        <v>394.0</v>
      </c>
      <c r="B925" s="27" t="s">
        <v>54</v>
      </c>
      <c r="C925" s="27" t="s">
        <v>28</v>
      </c>
      <c r="D925" s="27" t="s">
        <v>28</v>
      </c>
      <c r="E925" s="27" t="s">
        <v>28</v>
      </c>
      <c r="F925" s="27">
        <v>64.0</v>
      </c>
      <c r="G925" s="27" t="s">
        <v>53</v>
      </c>
      <c r="H925" s="27"/>
      <c r="I925" s="27" t="s">
        <v>30</v>
      </c>
      <c r="J925" s="27">
        <v>16.0</v>
      </c>
      <c r="K925" s="27" t="s">
        <v>34</v>
      </c>
      <c r="L925" s="44">
        <v>934788.09</v>
      </c>
      <c r="M925" s="44">
        <v>954430.2000000001</v>
      </c>
      <c r="N925" s="61">
        <v>26975.0</v>
      </c>
      <c r="O925" s="61">
        <v>59.0</v>
      </c>
      <c r="P925" s="44">
        <v>43126.79</v>
      </c>
      <c r="Q925" s="31"/>
      <c r="R925" s="69">
        <v>2596706.0</v>
      </c>
      <c r="S925" s="51">
        <v>3967.697</v>
      </c>
      <c r="T925" s="51">
        <v>6.38249</v>
      </c>
      <c r="U925" s="123"/>
    </row>
    <row r="926">
      <c r="A926" s="27">
        <v>395.0</v>
      </c>
      <c r="B926" s="27" t="s">
        <v>54</v>
      </c>
      <c r="C926" s="27" t="s">
        <v>28</v>
      </c>
      <c r="D926" s="27" t="s">
        <v>28</v>
      </c>
      <c r="E926" s="27" t="s">
        <v>28</v>
      </c>
      <c r="F926" s="27">
        <v>64.0</v>
      </c>
      <c r="G926" s="27" t="s">
        <v>53</v>
      </c>
      <c r="H926" s="27"/>
      <c r="I926" s="27" t="s">
        <v>30</v>
      </c>
      <c r="J926" s="27">
        <v>16.0</v>
      </c>
      <c r="K926" s="27" t="s">
        <v>35</v>
      </c>
      <c r="L926" s="62" t="s">
        <v>55</v>
      </c>
      <c r="M926" s="62" t="s">
        <v>55</v>
      </c>
      <c r="N926" s="64"/>
      <c r="O926" s="64"/>
      <c r="P926" s="62"/>
      <c r="Q926" s="31"/>
      <c r="R926" s="69"/>
      <c r="S926" s="51" t="s">
        <v>30</v>
      </c>
      <c r="T926" s="51"/>
      <c r="U926" s="123"/>
    </row>
    <row r="927">
      <c r="A927" s="27">
        <v>396.0</v>
      </c>
      <c r="B927" s="27" t="s">
        <v>54</v>
      </c>
      <c r="C927" s="27" t="s">
        <v>28</v>
      </c>
      <c r="D927" s="27" t="s">
        <v>28</v>
      </c>
      <c r="E927" s="27" t="s">
        <v>28</v>
      </c>
      <c r="F927" s="27">
        <v>64.0</v>
      </c>
      <c r="G927" s="27" t="s">
        <v>53</v>
      </c>
      <c r="H927" s="27"/>
      <c r="I927" s="27" t="s">
        <v>30</v>
      </c>
      <c r="J927" s="27">
        <v>16.0</v>
      </c>
      <c r="K927" s="27" t="s">
        <v>36</v>
      </c>
      <c r="L927" s="44">
        <v>3904030.0</v>
      </c>
      <c r="M927" s="44">
        <v>3914560.0</v>
      </c>
      <c r="N927" s="61">
        <v>269801.0</v>
      </c>
      <c r="O927" s="61">
        <v>499.0</v>
      </c>
      <c r="P927" s="44">
        <v>885021.3300000001</v>
      </c>
      <c r="Q927" s="31"/>
      <c r="R927" s="69">
        <v>5205366.0</v>
      </c>
      <c r="S927" s="51">
        <v>6520.659</v>
      </c>
      <c r="T927" s="51">
        <v>6.74458</v>
      </c>
      <c r="U927" s="123"/>
    </row>
    <row r="928">
      <c r="A928" s="27">
        <v>397.0</v>
      </c>
      <c r="B928" s="27" t="s">
        <v>54</v>
      </c>
      <c r="C928" s="27" t="s">
        <v>28</v>
      </c>
      <c r="D928" s="27" t="s">
        <v>28</v>
      </c>
      <c r="E928" s="27" t="s">
        <v>28</v>
      </c>
      <c r="F928" s="27">
        <v>64.0</v>
      </c>
      <c r="G928" s="27" t="s">
        <v>53</v>
      </c>
      <c r="H928" s="27"/>
      <c r="I928" s="27" t="s">
        <v>30</v>
      </c>
      <c r="J928" s="27">
        <v>16.0</v>
      </c>
      <c r="K928" s="27" t="s">
        <v>37</v>
      </c>
      <c r="L928" s="44">
        <v>2324980.0</v>
      </c>
      <c r="M928" s="44">
        <v>2301070.0</v>
      </c>
      <c r="N928" s="61">
        <v>156538.0</v>
      </c>
      <c r="O928" s="61">
        <v>314.0</v>
      </c>
      <c r="P928" s="44">
        <v>482283.39999999997</v>
      </c>
      <c r="Q928" s="31"/>
      <c r="R928" s="69">
        <v>1.3469891E7</v>
      </c>
      <c r="S928" s="51">
        <v>14829.885</v>
      </c>
      <c r="T928" s="51">
        <v>7.96347</v>
      </c>
      <c r="U928" s="123"/>
    </row>
    <row r="929">
      <c r="A929" s="27">
        <v>398.0</v>
      </c>
      <c r="B929" s="27" t="s">
        <v>54</v>
      </c>
      <c r="C929" s="27" t="s">
        <v>28</v>
      </c>
      <c r="D929" s="27" t="s">
        <v>28</v>
      </c>
      <c r="E929" s="27" t="s">
        <v>28</v>
      </c>
      <c r="F929" s="27">
        <v>64.0</v>
      </c>
      <c r="G929" s="27" t="s">
        <v>53</v>
      </c>
      <c r="H929" s="27"/>
      <c r="I929" s="27" t="s">
        <v>30</v>
      </c>
      <c r="J929" s="27">
        <v>16.0</v>
      </c>
      <c r="K929" s="27" t="s">
        <v>38</v>
      </c>
      <c r="L929" s="44">
        <v>1744750.0</v>
      </c>
      <c r="M929" s="44">
        <v>1772690.0</v>
      </c>
      <c r="N929" s="61">
        <v>104703.0</v>
      </c>
      <c r="O929" s="61">
        <v>317.0</v>
      </c>
      <c r="P929" s="44">
        <v>661271.7300000001</v>
      </c>
      <c r="Q929" s="31"/>
      <c r="R929" s="69">
        <v>1.8443365E7</v>
      </c>
      <c r="S929" s="51">
        <v>20489.565</v>
      </c>
      <c r="T929" s="51">
        <v>10.50436</v>
      </c>
      <c r="U929" s="123"/>
    </row>
    <row r="930">
      <c r="A930" s="27">
        <v>399.0</v>
      </c>
      <c r="B930" s="27" t="s">
        <v>54</v>
      </c>
      <c r="C930" s="27" t="s">
        <v>28</v>
      </c>
      <c r="D930" s="27" t="s">
        <v>28</v>
      </c>
      <c r="E930" s="27" t="s">
        <v>28</v>
      </c>
      <c r="F930" s="27">
        <v>64.0</v>
      </c>
      <c r="G930" s="27" t="s">
        <v>53</v>
      </c>
      <c r="H930" s="27"/>
      <c r="I930" s="27" t="s">
        <v>30</v>
      </c>
      <c r="J930" s="27">
        <v>16.0</v>
      </c>
      <c r="K930" s="27" t="s">
        <v>39</v>
      </c>
      <c r="L930" s="44">
        <v>4482640.0</v>
      </c>
      <c r="M930" s="44">
        <v>4491900.0</v>
      </c>
      <c r="N930" s="61">
        <v>306490.0</v>
      </c>
      <c r="O930" s="61">
        <v>315.0</v>
      </c>
      <c r="P930" s="44">
        <v>855296.44</v>
      </c>
      <c r="Q930" s="31"/>
      <c r="R930" s="69">
        <v>2.044428E7</v>
      </c>
      <c r="S930" s="51">
        <v>22106.895</v>
      </c>
      <c r="T930" s="51">
        <v>8.42239</v>
      </c>
      <c r="U930" s="123"/>
    </row>
    <row r="931">
      <c r="A931" s="27">
        <v>400.0</v>
      </c>
      <c r="B931" s="27" t="s">
        <v>54</v>
      </c>
      <c r="C931" s="27" t="s">
        <v>28</v>
      </c>
      <c r="D931" s="27" t="s">
        <v>28</v>
      </c>
      <c r="E931" s="27" t="s">
        <v>28</v>
      </c>
      <c r="F931" s="27">
        <v>64.0</v>
      </c>
      <c r="G931" s="27" t="s">
        <v>53</v>
      </c>
      <c r="H931" s="27"/>
      <c r="I931" s="27" t="s">
        <v>30</v>
      </c>
      <c r="J931" s="27">
        <v>16.0</v>
      </c>
      <c r="K931" s="27" t="s">
        <v>40</v>
      </c>
      <c r="L931" s="44">
        <v>4394210.0</v>
      </c>
      <c r="M931" s="44">
        <v>4417610.0</v>
      </c>
      <c r="N931" s="61">
        <v>265491.0</v>
      </c>
      <c r="O931" s="61">
        <v>306.0</v>
      </c>
      <c r="P931" s="44">
        <v>480237.13</v>
      </c>
      <c r="Q931" s="31"/>
      <c r="R931" s="69">
        <v>9616343.0</v>
      </c>
      <c r="S931" s="51">
        <v>11147.42</v>
      </c>
      <c r="T931" s="51">
        <v>7.08402</v>
      </c>
      <c r="U931" s="123"/>
    </row>
    <row r="932">
      <c r="A932" s="27">
        <v>401.0</v>
      </c>
      <c r="B932" s="27" t="s">
        <v>54</v>
      </c>
      <c r="C932" s="27" t="s">
        <v>28</v>
      </c>
      <c r="D932" s="27" t="s">
        <v>28</v>
      </c>
      <c r="E932" s="27" t="s">
        <v>28</v>
      </c>
      <c r="F932" s="27">
        <v>64.0</v>
      </c>
      <c r="G932" s="27" t="s">
        <v>53</v>
      </c>
      <c r="H932" s="27"/>
      <c r="I932" s="27" t="s">
        <v>30</v>
      </c>
      <c r="J932" s="27">
        <v>16.0</v>
      </c>
      <c r="K932" s="27" t="s">
        <v>41</v>
      </c>
      <c r="L932" s="44">
        <v>1166390.0</v>
      </c>
      <c r="M932" s="44">
        <v>1083680.0</v>
      </c>
      <c r="N932" s="61">
        <v>87351.0</v>
      </c>
      <c r="O932" s="61">
        <v>122.0</v>
      </c>
      <c r="P932" s="44">
        <v>110713.2</v>
      </c>
      <c r="Q932" s="31"/>
      <c r="R932" s="69">
        <v>2203012.0</v>
      </c>
      <c r="S932" s="51">
        <v>2743.363</v>
      </c>
      <c r="T932" s="51">
        <v>8.47146</v>
      </c>
      <c r="U932" s="123"/>
    </row>
    <row r="933">
      <c r="A933" s="27">
        <v>402.0</v>
      </c>
      <c r="B933" s="27" t="s">
        <v>54</v>
      </c>
      <c r="C933" s="27" t="s">
        <v>28</v>
      </c>
      <c r="D933" s="27" t="s">
        <v>28</v>
      </c>
      <c r="E933" s="27" t="s">
        <v>28</v>
      </c>
      <c r="F933" s="27">
        <v>64.0</v>
      </c>
      <c r="G933" s="27" t="s">
        <v>53</v>
      </c>
      <c r="H933" s="27"/>
      <c r="I933" s="27" t="s">
        <v>30</v>
      </c>
      <c r="J933" s="27">
        <v>16.0</v>
      </c>
      <c r="K933" s="27" t="s">
        <v>42</v>
      </c>
      <c r="L933" s="44">
        <v>2256450.0</v>
      </c>
      <c r="M933" s="44">
        <v>2328730.0</v>
      </c>
      <c r="N933" s="61">
        <v>70241.0</v>
      </c>
      <c r="O933" s="61">
        <v>366.0</v>
      </c>
      <c r="P933" s="44">
        <v>324851.92</v>
      </c>
      <c r="Q933" s="31"/>
      <c r="R933" s="69">
        <v>1.2458557E7</v>
      </c>
      <c r="S933" s="51">
        <v>14031.079</v>
      </c>
      <c r="T933" s="51">
        <v>17.56466</v>
      </c>
      <c r="U933" s="123"/>
    </row>
    <row r="934">
      <c r="A934" s="27">
        <v>403.0</v>
      </c>
      <c r="B934" s="27" t="s">
        <v>54</v>
      </c>
      <c r="C934" s="27" t="s">
        <v>28</v>
      </c>
      <c r="D934" s="27" t="s">
        <v>28</v>
      </c>
      <c r="E934" s="27" t="s">
        <v>28</v>
      </c>
      <c r="F934" s="27">
        <v>64.0</v>
      </c>
      <c r="G934" s="27" t="s">
        <v>53</v>
      </c>
      <c r="H934" s="27"/>
      <c r="I934" s="27" t="s">
        <v>30</v>
      </c>
      <c r="J934" s="27">
        <v>16.0</v>
      </c>
      <c r="K934" s="27" t="s">
        <v>44</v>
      </c>
      <c r="L934" s="44">
        <v>1486950.0</v>
      </c>
      <c r="M934" s="44">
        <v>1548130.0</v>
      </c>
      <c r="N934" s="61">
        <v>36777.0</v>
      </c>
      <c r="O934" s="61">
        <v>270.0</v>
      </c>
      <c r="P934" s="44">
        <v>184055.99000000002</v>
      </c>
      <c r="Q934" s="31"/>
      <c r="R934" s="69">
        <v>1.1693448E7</v>
      </c>
      <c r="S934" s="51">
        <v>13129.513</v>
      </c>
      <c r="T934" s="51">
        <v>8.23081</v>
      </c>
      <c r="U934" s="123"/>
    </row>
    <row r="935">
      <c r="A935" s="27">
        <v>404.0</v>
      </c>
      <c r="B935" s="27" t="s">
        <v>54</v>
      </c>
      <c r="C935" s="27" t="s">
        <v>28</v>
      </c>
      <c r="D935" s="27" t="s">
        <v>28</v>
      </c>
      <c r="E935" s="27" t="s">
        <v>28</v>
      </c>
      <c r="F935" s="27">
        <v>64.0</v>
      </c>
      <c r="G935" s="27" t="s">
        <v>53</v>
      </c>
      <c r="H935" s="27"/>
      <c r="I935" s="27" t="s">
        <v>30</v>
      </c>
      <c r="J935" s="27">
        <v>16.0</v>
      </c>
      <c r="K935" s="27" t="s">
        <v>45</v>
      </c>
      <c r="L935" s="44">
        <v>3938600.0</v>
      </c>
      <c r="M935" s="44">
        <v>4159609.9999999995</v>
      </c>
      <c r="N935" s="61">
        <v>43607.0</v>
      </c>
      <c r="O935" s="61">
        <v>250.0</v>
      </c>
      <c r="P935" s="44">
        <v>438080.81</v>
      </c>
      <c r="Q935" s="31"/>
      <c r="R935" s="69">
        <v>6507928.0</v>
      </c>
      <c r="S935" s="51">
        <v>8016.677</v>
      </c>
      <c r="T935" s="51">
        <v>7.57424</v>
      </c>
      <c r="U935" s="123"/>
    </row>
    <row r="936">
      <c r="A936" s="27">
        <v>405.0</v>
      </c>
      <c r="B936" s="27" t="s">
        <v>54</v>
      </c>
      <c r="C936" s="27" t="s">
        <v>28</v>
      </c>
      <c r="D936" s="27" t="s">
        <v>28</v>
      </c>
      <c r="E936" s="27" t="s">
        <v>28</v>
      </c>
      <c r="F936" s="27">
        <v>64.0</v>
      </c>
      <c r="G936" s="27" t="s">
        <v>53</v>
      </c>
      <c r="H936" s="27"/>
      <c r="I936" s="27" t="s">
        <v>30</v>
      </c>
      <c r="J936" s="27">
        <v>16.0</v>
      </c>
      <c r="K936" s="27" t="s">
        <v>46</v>
      </c>
      <c r="L936" s="44">
        <v>256272.36</v>
      </c>
      <c r="M936" s="44">
        <v>254601.99</v>
      </c>
      <c r="N936" s="61">
        <v>16729.0</v>
      </c>
      <c r="O936" s="61">
        <v>47.0</v>
      </c>
      <c r="P936" s="44">
        <v>83319.99</v>
      </c>
      <c r="Q936" s="31"/>
      <c r="R936" s="69">
        <v>6684635.0</v>
      </c>
      <c r="S936" s="51">
        <v>7140.855</v>
      </c>
      <c r="T936" s="51">
        <v>7.19257</v>
      </c>
      <c r="U936" s="123"/>
    </row>
    <row r="937">
      <c r="A937" s="27">
        <v>406.0</v>
      </c>
      <c r="B937" s="27" t="s">
        <v>54</v>
      </c>
      <c r="C937" s="27" t="s">
        <v>28</v>
      </c>
      <c r="D937" s="27" t="s">
        <v>28</v>
      </c>
      <c r="E937" s="27" t="s">
        <v>28</v>
      </c>
      <c r="F937" s="27">
        <v>64.0</v>
      </c>
      <c r="G937" s="27" t="s">
        <v>53</v>
      </c>
      <c r="H937" s="27"/>
      <c r="I937" s="27" t="s">
        <v>30</v>
      </c>
      <c r="J937" s="27">
        <v>16.0</v>
      </c>
      <c r="K937" s="27" t="s">
        <v>47</v>
      </c>
      <c r="L937" s="44">
        <v>1340130.0</v>
      </c>
      <c r="M937" s="44">
        <v>1371710.0</v>
      </c>
      <c r="N937" s="61">
        <v>238235.0</v>
      </c>
      <c r="O937" s="61">
        <v>994.0</v>
      </c>
      <c r="P937" s="44">
        <v>1140600.0</v>
      </c>
      <c r="Q937" s="31"/>
      <c r="R937" s="69">
        <v>1.6782745E7</v>
      </c>
      <c r="S937" s="51">
        <v>17561.723</v>
      </c>
      <c r="T937" s="51">
        <v>9.24751</v>
      </c>
      <c r="U937" s="123"/>
    </row>
    <row r="938">
      <c r="A938" s="27">
        <v>407.0</v>
      </c>
      <c r="B938" s="27" t="s">
        <v>54</v>
      </c>
      <c r="C938" s="27" t="s">
        <v>28</v>
      </c>
      <c r="D938" s="27" t="s">
        <v>28</v>
      </c>
      <c r="E938" s="27" t="s">
        <v>28</v>
      </c>
      <c r="F938" s="27">
        <v>64.0</v>
      </c>
      <c r="G938" s="27" t="s">
        <v>53</v>
      </c>
      <c r="H938" s="27"/>
      <c r="I938" s="27" t="s">
        <v>30</v>
      </c>
      <c r="J938" s="27">
        <v>16.0</v>
      </c>
      <c r="K938" s="27" t="s">
        <v>49</v>
      </c>
      <c r="L938" s="44">
        <v>1490170.0</v>
      </c>
      <c r="M938" s="44">
        <v>1541240.0</v>
      </c>
      <c r="N938" s="61">
        <v>23792.0</v>
      </c>
      <c r="O938" s="61">
        <v>257.0</v>
      </c>
      <c r="P938" s="44">
        <v>743630.31</v>
      </c>
      <c r="Q938" s="31"/>
      <c r="R938" s="69">
        <v>1.2717025E7</v>
      </c>
      <c r="S938" s="51">
        <v>13922.131</v>
      </c>
      <c r="T938" s="51">
        <v>7.68965</v>
      </c>
      <c r="U938" s="123"/>
    </row>
    <row r="939">
      <c r="A939" s="27">
        <v>408.0</v>
      </c>
      <c r="B939" s="27" t="s">
        <v>54</v>
      </c>
      <c r="C939" s="27" t="s">
        <v>28</v>
      </c>
      <c r="D939" s="27" t="s">
        <v>28</v>
      </c>
      <c r="E939" s="27" t="s">
        <v>28</v>
      </c>
      <c r="F939" s="27">
        <v>64.0</v>
      </c>
      <c r="G939" s="27" t="s">
        <v>53</v>
      </c>
      <c r="H939" s="27"/>
      <c r="I939" s="27" t="s">
        <v>30</v>
      </c>
      <c r="J939" s="27">
        <v>16.0</v>
      </c>
      <c r="K939" s="27" t="s">
        <v>51</v>
      </c>
      <c r="L939" s="62" t="s">
        <v>55</v>
      </c>
      <c r="M939" s="62" t="s">
        <v>55</v>
      </c>
      <c r="N939" s="64"/>
      <c r="O939" s="64"/>
      <c r="P939" s="62"/>
      <c r="Q939" s="31"/>
      <c r="R939" s="69"/>
      <c r="S939" s="51" t="s">
        <v>56</v>
      </c>
      <c r="T939" s="51"/>
      <c r="U939" s="123"/>
    </row>
    <row r="940">
      <c r="A940" s="27">
        <v>409.0</v>
      </c>
      <c r="B940" s="27" t="s">
        <v>54</v>
      </c>
      <c r="C940" s="27" t="s">
        <v>28</v>
      </c>
      <c r="D940" s="27" t="s">
        <v>28</v>
      </c>
      <c r="E940" s="27" t="s">
        <v>28</v>
      </c>
      <c r="F940" s="27">
        <v>64.0</v>
      </c>
      <c r="G940" s="27" t="s">
        <v>53</v>
      </c>
      <c r="H940" s="27"/>
      <c r="I940" s="27" t="s">
        <v>30</v>
      </c>
      <c r="J940" s="27">
        <v>16.0</v>
      </c>
      <c r="K940" s="27" t="s">
        <v>52</v>
      </c>
      <c r="L940" s="44">
        <v>165142.38</v>
      </c>
      <c r="M940" s="44">
        <v>126659.97</v>
      </c>
      <c r="N940" s="61">
        <v>2625.0</v>
      </c>
      <c r="O940" s="61">
        <v>10.0</v>
      </c>
      <c r="P940" s="44">
        <v>9186.1</v>
      </c>
      <c r="Q940" s="31"/>
      <c r="R940" s="69">
        <v>7586634.0</v>
      </c>
      <c r="S940" s="51">
        <v>7652.207</v>
      </c>
      <c r="T940" s="51">
        <v>6.44812</v>
      </c>
      <c r="U940" s="123"/>
    </row>
    <row r="941">
      <c r="A941" s="27">
        <v>410.0</v>
      </c>
      <c r="B941" s="27" t="s">
        <v>54</v>
      </c>
      <c r="C941" s="27" t="s">
        <v>28</v>
      </c>
      <c r="D941" s="27" t="s">
        <v>28</v>
      </c>
      <c r="E941" s="27" t="s">
        <v>28</v>
      </c>
      <c r="F941" s="27">
        <v>64.0</v>
      </c>
      <c r="G941" s="27" t="s">
        <v>53</v>
      </c>
      <c r="H941" s="27"/>
      <c r="I941" s="27" t="s">
        <v>30</v>
      </c>
      <c r="J941" s="27">
        <v>32.0</v>
      </c>
      <c r="K941" s="27" t="s">
        <v>31</v>
      </c>
      <c r="L941" s="44">
        <v>7879990.0</v>
      </c>
      <c r="M941" s="44">
        <v>8012530.0</v>
      </c>
      <c r="N941" s="61">
        <v>804206.0</v>
      </c>
      <c r="O941" s="61">
        <v>1975.0</v>
      </c>
      <c r="P941" s="44">
        <v>9926420.0</v>
      </c>
      <c r="Q941" s="31"/>
      <c r="R941" s="69">
        <v>1.43837E7</v>
      </c>
      <c r="S941" s="51">
        <v>15133.487</v>
      </c>
      <c r="T941" s="51">
        <v>6.9193</v>
      </c>
      <c r="U941" s="123"/>
    </row>
    <row r="942">
      <c r="A942" s="27">
        <v>411.0</v>
      </c>
      <c r="B942" s="27" t="s">
        <v>54</v>
      </c>
      <c r="C942" s="27" t="s">
        <v>28</v>
      </c>
      <c r="D942" s="27" t="s">
        <v>28</v>
      </c>
      <c r="E942" s="27" t="s">
        <v>28</v>
      </c>
      <c r="F942" s="27">
        <v>64.0</v>
      </c>
      <c r="G942" s="27" t="s">
        <v>53</v>
      </c>
      <c r="H942" s="27"/>
      <c r="I942" s="27" t="s">
        <v>30</v>
      </c>
      <c r="J942" s="27">
        <v>32.0</v>
      </c>
      <c r="K942" s="27" t="s">
        <v>32</v>
      </c>
      <c r="L942" s="44">
        <v>752185.56</v>
      </c>
      <c r="M942" s="44">
        <v>704270.95</v>
      </c>
      <c r="N942" s="61">
        <v>57987.0</v>
      </c>
      <c r="O942" s="61">
        <v>115.0</v>
      </c>
      <c r="P942" s="44">
        <v>365885.88</v>
      </c>
      <c r="Q942" s="31"/>
      <c r="R942" s="69">
        <v>1.9025189E7</v>
      </c>
      <c r="S942" s="51">
        <v>20088.109</v>
      </c>
      <c r="T942" s="51">
        <v>10.34046</v>
      </c>
      <c r="U942" s="123"/>
    </row>
    <row r="943">
      <c r="A943" s="27">
        <v>412.0</v>
      </c>
      <c r="B943" s="27" t="s">
        <v>54</v>
      </c>
      <c r="C943" s="27" t="s">
        <v>28</v>
      </c>
      <c r="D943" s="27" t="s">
        <v>28</v>
      </c>
      <c r="E943" s="27" t="s">
        <v>28</v>
      </c>
      <c r="F943" s="27">
        <v>64.0</v>
      </c>
      <c r="G943" s="27" t="s">
        <v>53</v>
      </c>
      <c r="H943" s="27"/>
      <c r="I943" s="27" t="s">
        <v>30</v>
      </c>
      <c r="J943" s="27">
        <v>32.0</v>
      </c>
      <c r="K943" s="27" t="s">
        <v>33</v>
      </c>
      <c r="L943" s="44">
        <v>8583470.0</v>
      </c>
      <c r="M943" s="44">
        <v>8654700.0</v>
      </c>
      <c r="N943" s="61">
        <v>548882.0</v>
      </c>
      <c r="O943" s="61">
        <v>623.0</v>
      </c>
      <c r="P943" s="44">
        <v>1038190.0</v>
      </c>
      <c r="Q943" s="31"/>
      <c r="R943" s="69">
        <v>1.6673632000000002E7</v>
      </c>
      <c r="S943" s="51">
        <v>18727.801</v>
      </c>
      <c r="T943" s="51">
        <v>7.49412</v>
      </c>
      <c r="U943" s="123"/>
    </row>
    <row r="944">
      <c r="A944" s="27">
        <v>413.0</v>
      </c>
      <c r="B944" s="27" t="s">
        <v>54</v>
      </c>
      <c r="C944" s="27" t="s">
        <v>28</v>
      </c>
      <c r="D944" s="27" t="s">
        <v>28</v>
      </c>
      <c r="E944" s="27" t="s">
        <v>28</v>
      </c>
      <c r="F944" s="27">
        <v>64.0</v>
      </c>
      <c r="G944" s="27" t="s">
        <v>53</v>
      </c>
      <c r="H944" s="27"/>
      <c r="I944" s="27" t="s">
        <v>30</v>
      </c>
      <c r="J944" s="27">
        <v>32.0</v>
      </c>
      <c r="K944" s="27" t="s">
        <v>34</v>
      </c>
      <c r="L944" s="44">
        <v>1802680.0</v>
      </c>
      <c r="M944" s="44">
        <v>1911330.0</v>
      </c>
      <c r="N944" s="61">
        <v>64618.0</v>
      </c>
      <c r="O944" s="61">
        <v>113.0</v>
      </c>
      <c r="P944" s="44">
        <v>125251.7</v>
      </c>
      <c r="Q944" s="31"/>
      <c r="R944" s="69">
        <v>6653210.0</v>
      </c>
      <c r="S944" s="51">
        <v>7435.125</v>
      </c>
      <c r="T944" s="51">
        <v>6.62167</v>
      </c>
      <c r="U944" s="123"/>
    </row>
    <row r="945">
      <c r="A945" s="27">
        <v>414.0</v>
      </c>
      <c r="B945" s="27" t="s">
        <v>54</v>
      </c>
      <c r="C945" s="27" t="s">
        <v>28</v>
      </c>
      <c r="D945" s="27" t="s">
        <v>28</v>
      </c>
      <c r="E945" s="27" t="s">
        <v>28</v>
      </c>
      <c r="F945" s="27">
        <v>64.0</v>
      </c>
      <c r="G945" s="27" t="s">
        <v>53</v>
      </c>
      <c r="H945" s="27"/>
      <c r="I945" s="27" t="s">
        <v>30</v>
      </c>
      <c r="J945" s="27">
        <v>32.0</v>
      </c>
      <c r="K945" s="27" t="s">
        <v>35</v>
      </c>
      <c r="L945" s="62" t="s">
        <v>55</v>
      </c>
      <c r="M945" s="62" t="s">
        <v>55</v>
      </c>
      <c r="N945" s="64"/>
      <c r="O945" s="64"/>
      <c r="P945" s="62"/>
      <c r="Q945" s="31"/>
      <c r="R945" s="69"/>
      <c r="S945" s="51" t="s">
        <v>30</v>
      </c>
      <c r="T945" s="51"/>
      <c r="U945" s="123"/>
    </row>
    <row r="946">
      <c r="A946" s="27">
        <v>415.0</v>
      </c>
      <c r="B946" s="27" t="s">
        <v>54</v>
      </c>
      <c r="C946" s="27" t="s">
        <v>28</v>
      </c>
      <c r="D946" s="27" t="s">
        <v>28</v>
      </c>
      <c r="E946" s="27" t="s">
        <v>28</v>
      </c>
      <c r="F946" s="27">
        <v>64.0</v>
      </c>
      <c r="G946" s="27" t="s">
        <v>53</v>
      </c>
      <c r="H946" s="27"/>
      <c r="I946" s="27" t="s">
        <v>30</v>
      </c>
      <c r="J946" s="27">
        <v>32.0</v>
      </c>
      <c r="K946" s="27" t="s">
        <v>36</v>
      </c>
      <c r="L946" s="44">
        <v>7811250.0</v>
      </c>
      <c r="M946" s="44">
        <v>7900190.0</v>
      </c>
      <c r="N946" s="61">
        <v>537468.0</v>
      </c>
      <c r="O946" s="61">
        <v>989.0</v>
      </c>
      <c r="P946" s="44">
        <v>1717380.0</v>
      </c>
      <c r="Q946" s="31"/>
      <c r="R946" s="69">
        <v>9370488.0</v>
      </c>
      <c r="S946" s="51">
        <v>12007.113</v>
      </c>
      <c r="T946" s="51">
        <v>6.66927</v>
      </c>
      <c r="U946" s="123"/>
    </row>
    <row r="947">
      <c r="A947" s="27">
        <v>416.0</v>
      </c>
      <c r="B947" s="27" t="s">
        <v>54</v>
      </c>
      <c r="C947" s="27" t="s">
        <v>28</v>
      </c>
      <c r="D947" s="27" t="s">
        <v>28</v>
      </c>
      <c r="E947" s="27" t="s">
        <v>28</v>
      </c>
      <c r="F947" s="27">
        <v>64.0</v>
      </c>
      <c r="G947" s="27" t="s">
        <v>53</v>
      </c>
      <c r="H947" s="27"/>
      <c r="I947" s="27" t="s">
        <v>30</v>
      </c>
      <c r="J947" s="27">
        <v>32.0</v>
      </c>
      <c r="K947" s="27" t="s">
        <v>37</v>
      </c>
      <c r="L947" s="44">
        <v>4585190.0</v>
      </c>
      <c r="M947" s="44">
        <v>4592020.0</v>
      </c>
      <c r="N947" s="61">
        <v>289238.0</v>
      </c>
      <c r="O947" s="61">
        <v>624.0</v>
      </c>
      <c r="P947" s="44">
        <v>1282190.0</v>
      </c>
      <c r="Q947" s="31"/>
      <c r="R947" s="69">
        <v>2.4395539E7</v>
      </c>
      <c r="S947" s="51">
        <v>28692.993</v>
      </c>
      <c r="T947" s="51">
        <v>12.06085</v>
      </c>
      <c r="U947" s="123"/>
    </row>
    <row r="948">
      <c r="A948" s="27">
        <v>417.0</v>
      </c>
      <c r="B948" s="27" t="s">
        <v>54</v>
      </c>
      <c r="C948" s="27" t="s">
        <v>28</v>
      </c>
      <c r="D948" s="27" t="s">
        <v>28</v>
      </c>
      <c r="E948" s="27" t="s">
        <v>28</v>
      </c>
      <c r="F948" s="27">
        <v>64.0</v>
      </c>
      <c r="G948" s="27" t="s">
        <v>53</v>
      </c>
      <c r="H948" s="27"/>
      <c r="I948" s="27" t="s">
        <v>30</v>
      </c>
      <c r="J948" s="27">
        <v>32.0</v>
      </c>
      <c r="K948" s="27" t="s">
        <v>38</v>
      </c>
      <c r="L948" s="62" t="s">
        <v>55</v>
      </c>
      <c r="M948" s="62" t="s">
        <v>55</v>
      </c>
      <c r="N948" s="64"/>
      <c r="O948" s="64"/>
      <c r="P948" s="62"/>
      <c r="Q948" s="31"/>
      <c r="R948" s="69"/>
      <c r="S948" s="51" t="s">
        <v>56</v>
      </c>
      <c r="T948" s="51"/>
      <c r="U948" s="123"/>
    </row>
    <row r="949">
      <c r="A949" s="27">
        <v>418.0</v>
      </c>
      <c r="B949" s="27" t="s">
        <v>54</v>
      </c>
      <c r="C949" s="27" t="s">
        <v>28</v>
      </c>
      <c r="D949" s="27" t="s">
        <v>28</v>
      </c>
      <c r="E949" s="27" t="s">
        <v>28</v>
      </c>
      <c r="F949" s="27">
        <v>64.0</v>
      </c>
      <c r="G949" s="27" t="s">
        <v>53</v>
      </c>
      <c r="H949" s="27"/>
      <c r="I949" s="27" t="s">
        <v>30</v>
      </c>
      <c r="J949" s="27">
        <v>32.0</v>
      </c>
      <c r="K949" s="27" t="s">
        <v>39</v>
      </c>
      <c r="L949" s="44">
        <v>9406100.0</v>
      </c>
      <c r="M949" s="44">
        <v>9482020.0</v>
      </c>
      <c r="N949" s="61">
        <v>686277.0</v>
      </c>
      <c r="O949" s="61">
        <v>701.0</v>
      </c>
      <c r="P949" s="44">
        <v>2306550.0</v>
      </c>
      <c r="Q949" s="31"/>
      <c r="R949" s="69">
        <v>3.4256468E7</v>
      </c>
      <c r="S949" s="51">
        <v>37667.562</v>
      </c>
      <c r="T949" s="51">
        <v>9.34112</v>
      </c>
      <c r="U949" s="123"/>
    </row>
    <row r="950">
      <c r="A950" s="27">
        <v>419.0</v>
      </c>
      <c r="B950" s="27" t="s">
        <v>54</v>
      </c>
      <c r="C950" s="27" t="s">
        <v>28</v>
      </c>
      <c r="D950" s="27" t="s">
        <v>28</v>
      </c>
      <c r="E950" s="27" t="s">
        <v>28</v>
      </c>
      <c r="F950" s="27">
        <v>64.0</v>
      </c>
      <c r="G950" s="27" t="s">
        <v>53</v>
      </c>
      <c r="H950" s="27"/>
      <c r="I950" s="27" t="s">
        <v>30</v>
      </c>
      <c r="J950" s="27">
        <v>32.0</v>
      </c>
      <c r="K950" s="27" t="s">
        <v>40</v>
      </c>
      <c r="L950" s="44">
        <v>8720280.0</v>
      </c>
      <c r="M950" s="44">
        <v>8828140.0</v>
      </c>
      <c r="N950" s="61">
        <v>533101.0</v>
      </c>
      <c r="O950" s="61">
        <v>607.0</v>
      </c>
      <c r="P950" s="44">
        <v>817046.4299999999</v>
      </c>
      <c r="Q950" s="31"/>
      <c r="R950" s="69">
        <v>1.9236231E7</v>
      </c>
      <c r="S950" s="51">
        <v>22059.248</v>
      </c>
      <c r="T950" s="51">
        <v>8.1943</v>
      </c>
      <c r="U950" s="123"/>
    </row>
    <row r="951">
      <c r="A951" s="27">
        <v>420.0</v>
      </c>
      <c r="B951" s="27" t="s">
        <v>54</v>
      </c>
      <c r="C951" s="27" t="s">
        <v>28</v>
      </c>
      <c r="D951" s="27" t="s">
        <v>28</v>
      </c>
      <c r="E951" s="27" t="s">
        <v>28</v>
      </c>
      <c r="F951" s="27">
        <v>64.0</v>
      </c>
      <c r="G951" s="27" t="s">
        <v>53</v>
      </c>
      <c r="H951" s="27"/>
      <c r="I951" s="27" t="s">
        <v>30</v>
      </c>
      <c r="J951" s="27">
        <v>32.0</v>
      </c>
      <c r="K951" s="27" t="s">
        <v>41</v>
      </c>
      <c r="L951" s="44">
        <v>2358870.0</v>
      </c>
      <c r="M951" s="44">
        <v>2294000.0</v>
      </c>
      <c r="N951" s="61">
        <v>168901.0</v>
      </c>
      <c r="O951" s="61">
        <v>232.0</v>
      </c>
      <c r="P951" s="44">
        <v>207674.78</v>
      </c>
      <c r="Q951" s="31"/>
      <c r="R951" s="69">
        <v>3764246.0</v>
      </c>
      <c r="S951" s="51">
        <v>4522.618</v>
      </c>
      <c r="T951" s="51">
        <v>8.83633</v>
      </c>
      <c r="U951" s="123"/>
    </row>
    <row r="952">
      <c r="A952" s="27">
        <v>421.0</v>
      </c>
      <c r="B952" s="27" t="s">
        <v>54</v>
      </c>
      <c r="C952" s="27" t="s">
        <v>28</v>
      </c>
      <c r="D952" s="27" t="s">
        <v>28</v>
      </c>
      <c r="E952" s="27" t="s">
        <v>28</v>
      </c>
      <c r="F952" s="27">
        <v>64.0</v>
      </c>
      <c r="G952" s="27" t="s">
        <v>53</v>
      </c>
      <c r="H952" s="27"/>
      <c r="I952" s="27" t="s">
        <v>30</v>
      </c>
      <c r="J952" s="27">
        <v>32.0</v>
      </c>
      <c r="K952" s="27" t="s">
        <v>42</v>
      </c>
      <c r="L952" s="44">
        <v>4430660.0</v>
      </c>
      <c r="M952" s="44">
        <v>4648990.0</v>
      </c>
      <c r="N952" s="61">
        <v>133284.0</v>
      </c>
      <c r="O952" s="61">
        <v>722.0</v>
      </c>
      <c r="P952" s="44">
        <v>650151.63</v>
      </c>
      <c r="Q952" s="31"/>
      <c r="R952" s="69">
        <v>2.2354522E7</v>
      </c>
      <c r="S952" s="51">
        <v>26729.725</v>
      </c>
      <c r="T952" s="51">
        <v>7.77639</v>
      </c>
      <c r="U952" s="123"/>
    </row>
    <row r="953">
      <c r="A953" s="27">
        <v>422.0</v>
      </c>
      <c r="B953" s="27" t="s">
        <v>54</v>
      </c>
      <c r="C953" s="27" t="s">
        <v>28</v>
      </c>
      <c r="D953" s="27" t="s">
        <v>28</v>
      </c>
      <c r="E953" s="27" t="s">
        <v>28</v>
      </c>
      <c r="F953" s="27">
        <v>64.0</v>
      </c>
      <c r="G953" s="27" t="s">
        <v>53</v>
      </c>
      <c r="H953" s="27"/>
      <c r="I953" s="27" t="s">
        <v>30</v>
      </c>
      <c r="J953" s="27">
        <v>32.0</v>
      </c>
      <c r="K953" s="27" t="s">
        <v>44</v>
      </c>
      <c r="L953" s="44">
        <v>2904770.0</v>
      </c>
      <c r="M953" s="44">
        <v>3082440.0</v>
      </c>
      <c r="N953" s="61">
        <v>98154.0</v>
      </c>
      <c r="O953" s="61">
        <v>534.0</v>
      </c>
      <c r="P953" s="44">
        <v>381353.52</v>
      </c>
      <c r="Q953" s="31"/>
      <c r="R953" s="69">
        <v>2.0765717E7</v>
      </c>
      <c r="S953" s="51">
        <v>25060.36</v>
      </c>
      <c r="T953" s="51">
        <v>9.20901</v>
      </c>
      <c r="U953" s="123"/>
    </row>
    <row r="954">
      <c r="A954" s="27">
        <v>423.0</v>
      </c>
      <c r="B954" s="27" t="s">
        <v>54</v>
      </c>
      <c r="C954" s="27" t="s">
        <v>28</v>
      </c>
      <c r="D954" s="27" t="s">
        <v>28</v>
      </c>
      <c r="E954" s="27" t="s">
        <v>28</v>
      </c>
      <c r="F954" s="27">
        <v>64.0</v>
      </c>
      <c r="G954" s="27" t="s">
        <v>53</v>
      </c>
      <c r="H954" s="27"/>
      <c r="I954" s="27" t="s">
        <v>30</v>
      </c>
      <c r="J954" s="27">
        <v>32.0</v>
      </c>
      <c r="K954" s="27" t="s">
        <v>45</v>
      </c>
      <c r="L954" s="44">
        <v>7874480.0</v>
      </c>
      <c r="M954" s="44">
        <v>8323510.0</v>
      </c>
      <c r="N954" s="61">
        <v>103617.0</v>
      </c>
      <c r="O954" s="61">
        <v>495.0</v>
      </c>
      <c r="P954" s="44">
        <v>1037720.0</v>
      </c>
      <c r="Q954" s="31"/>
      <c r="R954" s="69">
        <v>1.1938634E7</v>
      </c>
      <c r="S954" s="51">
        <v>15374.462</v>
      </c>
      <c r="T954" s="51">
        <v>6.87517</v>
      </c>
      <c r="U954" s="123"/>
    </row>
    <row r="955">
      <c r="A955" s="27">
        <v>424.0</v>
      </c>
      <c r="B955" s="27" t="s">
        <v>54</v>
      </c>
      <c r="C955" s="27" t="s">
        <v>28</v>
      </c>
      <c r="D955" s="27" t="s">
        <v>28</v>
      </c>
      <c r="E955" s="27" t="s">
        <v>28</v>
      </c>
      <c r="F955" s="27">
        <v>64.0</v>
      </c>
      <c r="G955" s="27" t="s">
        <v>53</v>
      </c>
      <c r="H955" s="27"/>
      <c r="I955" s="27" t="s">
        <v>30</v>
      </c>
      <c r="J955" s="27">
        <v>32.0</v>
      </c>
      <c r="K955" s="27" t="s">
        <v>46</v>
      </c>
      <c r="L955" s="44">
        <v>511262.75</v>
      </c>
      <c r="M955" s="44">
        <v>513084.08999999997</v>
      </c>
      <c r="N955" s="61">
        <v>34838.0</v>
      </c>
      <c r="O955" s="61">
        <v>93.0</v>
      </c>
      <c r="P955" s="44">
        <v>184467.5</v>
      </c>
      <c r="Q955" s="31"/>
      <c r="R955" s="69">
        <v>1.2866165E7</v>
      </c>
      <c r="S955" s="51">
        <v>14111.296</v>
      </c>
      <c r="T955" s="51">
        <v>8.25852</v>
      </c>
      <c r="U955" s="123"/>
    </row>
    <row r="956">
      <c r="A956" s="27">
        <v>425.0</v>
      </c>
      <c r="B956" s="27" t="s">
        <v>54</v>
      </c>
      <c r="C956" s="27" t="s">
        <v>28</v>
      </c>
      <c r="D956" s="27" t="s">
        <v>28</v>
      </c>
      <c r="E956" s="27" t="s">
        <v>28</v>
      </c>
      <c r="F956" s="27">
        <v>64.0</v>
      </c>
      <c r="G956" s="27" t="s">
        <v>53</v>
      </c>
      <c r="H956" s="27"/>
      <c r="I956" s="27" t="s">
        <v>30</v>
      </c>
      <c r="J956" s="27">
        <v>32.0</v>
      </c>
      <c r="K956" s="27" t="s">
        <v>47</v>
      </c>
      <c r="L956" s="62" t="s">
        <v>55</v>
      </c>
      <c r="M956" s="62" t="s">
        <v>55</v>
      </c>
      <c r="N956" s="64"/>
      <c r="O956" s="64"/>
      <c r="P956" s="62"/>
      <c r="Q956" s="31"/>
      <c r="R956" s="69"/>
      <c r="S956" s="51" t="s">
        <v>57</v>
      </c>
      <c r="T956" s="51"/>
      <c r="U956" s="123"/>
    </row>
    <row r="957">
      <c r="A957" s="27">
        <v>426.0</v>
      </c>
      <c r="B957" s="27" t="s">
        <v>54</v>
      </c>
      <c r="C957" s="27" t="s">
        <v>28</v>
      </c>
      <c r="D957" s="27" t="s">
        <v>28</v>
      </c>
      <c r="E957" s="27" t="s">
        <v>28</v>
      </c>
      <c r="F957" s="27">
        <v>64.0</v>
      </c>
      <c r="G957" s="27" t="s">
        <v>53</v>
      </c>
      <c r="H957" s="27"/>
      <c r="I957" s="27" t="s">
        <v>30</v>
      </c>
      <c r="J957" s="27">
        <v>32.0</v>
      </c>
      <c r="K957" s="27" t="s">
        <v>49</v>
      </c>
      <c r="L957" s="44">
        <v>2901370.0</v>
      </c>
      <c r="M957" s="44">
        <v>3067670.0</v>
      </c>
      <c r="N957" s="61">
        <v>49294.0</v>
      </c>
      <c r="O957" s="61">
        <v>512.0</v>
      </c>
      <c r="P957" s="44">
        <v>1496590.0</v>
      </c>
      <c r="Q957" s="31"/>
      <c r="R957" s="69">
        <v>2.2941649E7</v>
      </c>
      <c r="S957" s="51">
        <v>26989.602</v>
      </c>
      <c r="T957" s="51">
        <v>7.38438</v>
      </c>
      <c r="U957" s="123"/>
    </row>
    <row r="958">
      <c r="A958" s="27">
        <v>427.0</v>
      </c>
      <c r="B958" s="27" t="s">
        <v>54</v>
      </c>
      <c r="C958" s="27" t="s">
        <v>28</v>
      </c>
      <c r="D958" s="27" t="s">
        <v>28</v>
      </c>
      <c r="E958" s="27" t="s">
        <v>28</v>
      </c>
      <c r="F958" s="27">
        <v>64.0</v>
      </c>
      <c r="G958" s="27" t="s">
        <v>53</v>
      </c>
      <c r="H958" s="27"/>
      <c r="I958" s="27" t="s">
        <v>30</v>
      </c>
      <c r="J958" s="27">
        <v>32.0</v>
      </c>
      <c r="K958" s="27" t="s">
        <v>51</v>
      </c>
      <c r="L958" s="62" t="s">
        <v>55</v>
      </c>
      <c r="M958" s="62" t="s">
        <v>55</v>
      </c>
      <c r="N958" s="64"/>
      <c r="O958" s="64"/>
      <c r="P958" s="62"/>
      <c r="Q958" s="31"/>
      <c r="R958" s="69"/>
      <c r="S958" s="51" t="s">
        <v>56</v>
      </c>
      <c r="T958" s="51"/>
      <c r="U958" s="123"/>
    </row>
    <row r="959">
      <c r="A959" s="27">
        <v>428.0</v>
      </c>
      <c r="B959" s="27" t="s">
        <v>54</v>
      </c>
      <c r="C959" s="27" t="s">
        <v>28</v>
      </c>
      <c r="D959" s="27" t="s">
        <v>28</v>
      </c>
      <c r="E959" s="27" t="s">
        <v>28</v>
      </c>
      <c r="F959" s="27">
        <v>64.0</v>
      </c>
      <c r="G959" s="27" t="s">
        <v>53</v>
      </c>
      <c r="H959" s="27"/>
      <c r="I959" s="27" t="s">
        <v>30</v>
      </c>
      <c r="J959" s="27">
        <v>32.0</v>
      </c>
      <c r="K959" s="27" t="s">
        <v>52</v>
      </c>
      <c r="L959" s="44">
        <v>273236.11</v>
      </c>
      <c r="M959" s="44">
        <v>253529.88</v>
      </c>
      <c r="N959" s="61">
        <v>4522.0</v>
      </c>
      <c r="O959" s="61">
        <v>17.0</v>
      </c>
      <c r="P959" s="44">
        <v>17742.07</v>
      </c>
      <c r="Q959" s="31"/>
      <c r="R959" s="69">
        <v>1.4589545E7</v>
      </c>
      <c r="S959" s="51">
        <v>15026.533</v>
      </c>
      <c r="T959" s="51">
        <v>6.01079</v>
      </c>
      <c r="U959" s="123"/>
    </row>
    <row r="960">
      <c r="A960" s="27">
        <v>429.0</v>
      </c>
      <c r="B960" s="27" t="s">
        <v>54</v>
      </c>
      <c r="C960" s="27" t="s">
        <v>28</v>
      </c>
      <c r="D960" s="27" t="s">
        <v>28</v>
      </c>
      <c r="E960" s="27" t="s">
        <v>28</v>
      </c>
      <c r="F960" s="27">
        <v>64.0</v>
      </c>
      <c r="G960" s="27" t="s">
        <v>53</v>
      </c>
      <c r="H960" s="27"/>
      <c r="I960" s="27" t="s">
        <v>30</v>
      </c>
      <c r="J960" s="27">
        <v>64.0</v>
      </c>
      <c r="K960" s="27" t="s">
        <v>31</v>
      </c>
      <c r="L960" s="44">
        <v>1.578401E7</v>
      </c>
      <c r="M960" s="44">
        <v>1.599395E7</v>
      </c>
      <c r="N960" s="61">
        <v>1230029.0</v>
      </c>
      <c r="O960" s="61">
        <v>3941.0</v>
      </c>
      <c r="P960" s="44">
        <v>2.023463E7</v>
      </c>
      <c r="Q960" s="31"/>
      <c r="R960" s="69">
        <v>4.7414334E7</v>
      </c>
      <c r="S960" s="51">
        <v>30581.002</v>
      </c>
      <c r="T960" s="51">
        <v>7.54454</v>
      </c>
      <c r="U960" s="123"/>
    </row>
    <row r="961">
      <c r="A961" s="27">
        <v>430.0</v>
      </c>
      <c r="B961" s="27" t="s">
        <v>54</v>
      </c>
      <c r="C961" s="27" t="s">
        <v>28</v>
      </c>
      <c r="D961" s="27" t="s">
        <v>28</v>
      </c>
      <c r="E961" s="27" t="s">
        <v>28</v>
      </c>
      <c r="F961" s="27">
        <v>64.0</v>
      </c>
      <c r="G961" s="27" t="s">
        <v>53</v>
      </c>
      <c r="H961" s="27"/>
      <c r="I961" s="27" t="s">
        <v>30</v>
      </c>
      <c r="J961" s="27">
        <v>64.0</v>
      </c>
      <c r="K961" s="27" t="s">
        <v>32</v>
      </c>
      <c r="L961" s="62" t="s">
        <v>55</v>
      </c>
      <c r="M961" s="62" t="s">
        <v>55</v>
      </c>
      <c r="N961" s="64"/>
      <c r="O961" s="64"/>
      <c r="P961" s="62"/>
      <c r="Q961" s="31"/>
      <c r="R961" s="69"/>
      <c r="S961" s="51" t="s">
        <v>56</v>
      </c>
      <c r="T961" s="51"/>
      <c r="U961" s="123"/>
    </row>
    <row r="962">
      <c r="A962" s="27">
        <v>431.0</v>
      </c>
      <c r="B962" s="27" t="s">
        <v>54</v>
      </c>
      <c r="C962" s="27" t="s">
        <v>28</v>
      </c>
      <c r="D962" s="27" t="s">
        <v>28</v>
      </c>
      <c r="E962" s="27" t="s">
        <v>28</v>
      </c>
      <c r="F962" s="27">
        <v>64.0</v>
      </c>
      <c r="G962" s="27" t="s">
        <v>53</v>
      </c>
      <c r="H962" s="27"/>
      <c r="I962" s="27" t="s">
        <v>30</v>
      </c>
      <c r="J962" s="27">
        <v>64.0</v>
      </c>
      <c r="K962" s="27" t="s">
        <v>33</v>
      </c>
      <c r="L962" s="44">
        <v>1.702912E7</v>
      </c>
      <c r="M962" s="44">
        <v>1.750974E7</v>
      </c>
      <c r="N962" s="61">
        <v>1087704.0</v>
      </c>
      <c r="O962" s="61">
        <v>1242.0</v>
      </c>
      <c r="P962" s="44">
        <v>1894140.0</v>
      </c>
      <c r="Q962" s="31"/>
      <c r="R962" s="69">
        <v>8.5469061E7</v>
      </c>
      <c r="S962" s="51">
        <v>58485.95</v>
      </c>
      <c r="T962" s="51">
        <v>8.24139</v>
      </c>
      <c r="U962" s="123"/>
    </row>
    <row r="963">
      <c r="A963" s="27">
        <v>432.0</v>
      </c>
      <c r="B963" s="27" t="s">
        <v>54</v>
      </c>
      <c r="C963" s="27" t="s">
        <v>28</v>
      </c>
      <c r="D963" s="27" t="s">
        <v>28</v>
      </c>
      <c r="E963" s="27" t="s">
        <v>28</v>
      </c>
      <c r="F963" s="27">
        <v>64.0</v>
      </c>
      <c r="G963" s="27" t="s">
        <v>53</v>
      </c>
      <c r="H963" s="27"/>
      <c r="I963" s="27" t="s">
        <v>30</v>
      </c>
      <c r="J963" s="27">
        <v>64.0</v>
      </c>
      <c r="K963" s="27" t="s">
        <v>34</v>
      </c>
      <c r="L963" s="44">
        <v>3567550.0</v>
      </c>
      <c r="M963" s="44">
        <v>3871420.0</v>
      </c>
      <c r="N963" s="61">
        <v>87970.0</v>
      </c>
      <c r="O963" s="61">
        <v>227.0</v>
      </c>
      <c r="P963" s="44">
        <v>129755.1</v>
      </c>
      <c r="Q963" s="31"/>
      <c r="R963" s="69">
        <v>1.44657405E8</v>
      </c>
      <c r="S963" s="51">
        <v>77007.527</v>
      </c>
      <c r="T963" s="51">
        <v>6.3708</v>
      </c>
      <c r="U963" s="123"/>
    </row>
    <row r="964">
      <c r="A964" s="27">
        <v>433.0</v>
      </c>
      <c r="B964" s="27" t="s">
        <v>54</v>
      </c>
      <c r="C964" s="27" t="s">
        <v>28</v>
      </c>
      <c r="D964" s="27" t="s">
        <v>28</v>
      </c>
      <c r="E964" s="27" t="s">
        <v>28</v>
      </c>
      <c r="F964" s="27">
        <v>64.0</v>
      </c>
      <c r="G964" s="27" t="s">
        <v>53</v>
      </c>
      <c r="H964" s="27"/>
      <c r="I964" s="27" t="s">
        <v>30</v>
      </c>
      <c r="J964" s="27">
        <v>64.0</v>
      </c>
      <c r="K964" s="27" t="s">
        <v>35</v>
      </c>
      <c r="L964" s="62" t="s">
        <v>55</v>
      </c>
      <c r="M964" s="62" t="s">
        <v>55</v>
      </c>
      <c r="N964" s="64"/>
      <c r="O964" s="64"/>
      <c r="P964" s="62"/>
      <c r="Q964" s="31"/>
      <c r="R964" s="69"/>
      <c r="S964" s="51" t="s">
        <v>30</v>
      </c>
      <c r="T964" s="51"/>
      <c r="U964" s="123"/>
    </row>
    <row r="965">
      <c r="A965" s="27">
        <v>434.0</v>
      </c>
      <c r="B965" s="27" t="s">
        <v>54</v>
      </c>
      <c r="C965" s="27" t="s">
        <v>28</v>
      </c>
      <c r="D965" s="27" t="s">
        <v>28</v>
      </c>
      <c r="E965" s="27" t="s">
        <v>28</v>
      </c>
      <c r="F965" s="27">
        <v>64.0</v>
      </c>
      <c r="G965" s="27" t="s">
        <v>53</v>
      </c>
      <c r="H965" s="27"/>
      <c r="I965" s="27" t="s">
        <v>30</v>
      </c>
      <c r="J965" s="27">
        <v>64.0</v>
      </c>
      <c r="K965" s="27" t="s">
        <v>36</v>
      </c>
      <c r="L965" s="44">
        <v>1.558372E7</v>
      </c>
      <c r="M965" s="44">
        <v>1.597008E7</v>
      </c>
      <c r="N965" s="61">
        <v>842892.0</v>
      </c>
      <c r="O965" s="61">
        <v>1973.0</v>
      </c>
      <c r="P965" s="44">
        <v>3722540.0</v>
      </c>
      <c r="Q965" s="31"/>
      <c r="R965" s="69">
        <v>3.2905888E7</v>
      </c>
      <c r="S965" s="51">
        <v>50650.216</v>
      </c>
      <c r="T965" s="51">
        <v>6.49866</v>
      </c>
      <c r="U965" s="123"/>
    </row>
    <row r="966">
      <c r="A966" s="27">
        <v>435.0</v>
      </c>
      <c r="B966" s="27" t="s">
        <v>54</v>
      </c>
      <c r="C966" s="27" t="s">
        <v>28</v>
      </c>
      <c r="D966" s="27" t="s">
        <v>28</v>
      </c>
      <c r="E966" s="27" t="s">
        <v>28</v>
      </c>
      <c r="F966" s="27">
        <v>64.0</v>
      </c>
      <c r="G966" s="27" t="s">
        <v>53</v>
      </c>
      <c r="H966" s="27"/>
      <c r="I966" s="27" t="s">
        <v>30</v>
      </c>
      <c r="J966" s="27">
        <v>64.0</v>
      </c>
      <c r="K966" s="27" t="s">
        <v>37</v>
      </c>
      <c r="L966" s="44">
        <v>9051830.0</v>
      </c>
      <c r="M966" s="44">
        <v>9231520.0</v>
      </c>
      <c r="N966" s="61">
        <v>573152.0</v>
      </c>
      <c r="O966" s="61">
        <v>1243.0</v>
      </c>
      <c r="P966" s="44">
        <v>2606490.0</v>
      </c>
      <c r="Q966" s="31"/>
      <c r="R966" s="69">
        <v>6.5393651E7</v>
      </c>
      <c r="S966" s="51">
        <v>76998.97</v>
      </c>
      <c r="T966" s="51">
        <v>8.19534</v>
      </c>
      <c r="U966" s="123"/>
    </row>
    <row r="967">
      <c r="A967" s="27">
        <v>436.0</v>
      </c>
      <c r="B967" s="27" t="s">
        <v>54</v>
      </c>
      <c r="C967" s="27" t="s">
        <v>28</v>
      </c>
      <c r="D967" s="27" t="s">
        <v>28</v>
      </c>
      <c r="E967" s="27" t="s">
        <v>28</v>
      </c>
      <c r="F967" s="27">
        <v>64.0</v>
      </c>
      <c r="G967" s="27" t="s">
        <v>53</v>
      </c>
      <c r="H967" s="27"/>
      <c r="I967" s="27" t="s">
        <v>30</v>
      </c>
      <c r="J967" s="27">
        <v>64.0</v>
      </c>
      <c r="K967" s="27" t="s">
        <v>38</v>
      </c>
      <c r="L967" s="44">
        <v>1.718455E7</v>
      </c>
      <c r="M967" s="44">
        <v>1.768775E7</v>
      </c>
      <c r="N967" s="61">
        <v>1170224.0</v>
      </c>
      <c r="O967" s="61">
        <v>1277.0</v>
      </c>
      <c r="P967" s="44">
        <v>2234260.0</v>
      </c>
      <c r="Q967" s="31"/>
      <c r="R967" s="69">
        <v>5.1666414E7</v>
      </c>
      <c r="S967" s="51">
        <v>71462.914</v>
      </c>
      <c r="T967" s="51">
        <v>9.87947</v>
      </c>
      <c r="U967" s="123"/>
    </row>
    <row r="968">
      <c r="A968" s="27">
        <v>437.0</v>
      </c>
      <c r="B968" s="27" t="s">
        <v>54</v>
      </c>
      <c r="C968" s="27" t="s">
        <v>28</v>
      </c>
      <c r="D968" s="27" t="s">
        <v>28</v>
      </c>
      <c r="E968" s="27" t="s">
        <v>28</v>
      </c>
      <c r="F968" s="27">
        <v>64.0</v>
      </c>
      <c r="G968" s="27" t="s">
        <v>53</v>
      </c>
      <c r="H968" s="27"/>
      <c r="I968" s="27" t="s">
        <v>30</v>
      </c>
      <c r="J968" s="27">
        <v>64.0</v>
      </c>
      <c r="K968" s="27" t="s">
        <v>39</v>
      </c>
      <c r="L968" s="44">
        <v>1.879028E7</v>
      </c>
      <c r="M968" s="44">
        <v>1.927511E7</v>
      </c>
      <c r="N968" s="61">
        <v>1430250.0</v>
      </c>
      <c r="O968" s="61">
        <v>1395.0</v>
      </c>
      <c r="P968" s="44">
        <v>5087020.0</v>
      </c>
      <c r="Q968" s="31"/>
      <c r="R968" s="69">
        <v>9.1460981E7</v>
      </c>
      <c r="S968" s="51">
        <v>102858.26</v>
      </c>
      <c r="T968" s="51">
        <v>10.27951</v>
      </c>
      <c r="U968" s="123"/>
    </row>
    <row r="969">
      <c r="A969" s="27">
        <v>438.0</v>
      </c>
      <c r="B969" s="27" t="s">
        <v>54</v>
      </c>
      <c r="C969" s="27" t="s">
        <v>28</v>
      </c>
      <c r="D969" s="27" t="s">
        <v>28</v>
      </c>
      <c r="E969" s="27" t="s">
        <v>28</v>
      </c>
      <c r="F969" s="27">
        <v>64.0</v>
      </c>
      <c r="G969" s="27" t="s">
        <v>53</v>
      </c>
      <c r="H969" s="27"/>
      <c r="I969" s="27" t="s">
        <v>30</v>
      </c>
      <c r="J969" s="27">
        <v>64.0</v>
      </c>
      <c r="K969" s="27" t="s">
        <v>40</v>
      </c>
      <c r="L969" s="44">
        <v>1.743453E7</v>
      </c>
      <c r="M969" s="44">
        <v>1.789114E7</v>
      </c>
      <c r="N969" s="61">
        <v>972898.0</v>
      </c>
      <c r="O969" s="61">
        <v>1242.0</v>
      </c>
      <c r="P969" s="44">
        <v>2798380.0</v>
      </c>
      <c r="Q969" s="31"/>
      <c r="R969" s="69">
        <v>6.3155924E7</v>
      </c>
      <c r="S969" s="51">
        <v>75778.656</v>
      </c>
      <c r="T969" s="51">
        <v>9.30046</v>
      </c>
      <c r="U969" s="123"/>
    </row>
    <row r="970">
      <c r="A970" s="27">
        <v>439.0</v>
      </c>
      <c r="B970" s="27" t="s">
        <v>54</v>
      </c>
      <c r="C970" s="27" t="s">
        <v>28</v>
      </c>
      <c r="D970" s="27" t="s">
        <v>28</v>
      </c>
      <c r="E970" s="27" t="s">
        <v>28</v>
      </c>
      <c r="F970" s="27">
        <v>64.0</v>
      </c>
      <c r="G970" s="27" t="s">
        <v>53</v>
      </c>
      <c r="H970" s="27"/>
      <c r="I970" s="27" t="s">
        <v>30</v>
      </c>
      <c r="J970" s="27">
        <v>64.0</v>
      </c>
      <c r="K970" s="27" t="s">
        <v>41</v>
      </c>
      <c r="L970" s="44">
        <v>4786800.0</v>
      </c>
      <c r="M970" s="44">
        <v>4754970.0</v>
      </c>
      <c r="N970" s="61">
        <v>338219.0</v>
      </c>
      <c r="O970" s="61">
        <v>454.0</v>
      </c>
      <c r="P970" s="44">
        <v>427811.19</v>
      </c>
      <c r="Q970" s="31"/>
      <c r="R970" s="69">
        <v>8022662.0</v>
      </c>
      <c r="S970" s="51">
        <v>8781.871</v>
      </c>
      <c r="T970" s="51">
        <v>10.00978</v>
      </c>
      <c r="U970" s="123"/>
    </row>
    <row r="971">
      <c r="A971" s="27">
        <v>440.0</v>
      </c>
      <c r="B971" s="27" t="s">
        <v>54</v>
      </c>
      <c r="C971" s="27" t="s">
        <v>28</v>
      </c>
      <c r="D971" s="27" t="s">
        <v>28</v>
      </c>
      <c r="E971" s="27" t="s">
        <v>28</v>
      </c>
      <c r="F971" s="27">
        <v>64.0</v>
      </c>
      <c r="G971" s="27" t="s">
        <v>53</v>
      </c>
      <c r="H971" s="27"/>
      <c r="I971" s="27" t="s">
        <v>30</v>
      </c>
      <c r="J971" s="27">
        <v>64.0</v>
      </c>
      <c r="K971" s="27" t="s">
        <v>42</v>
      </c>
      <c r="L971" s="44">
        <v>8944650.0</v>
      </c>
      <c r="M971" s="44">
        <v>9484640.0</v>
      </c>
      <c r="N971" s="61">
        <v>269195.0</v>
      </c>
      <c r="O971" s="61">
        <v>1442.0</v>
      </c>
      <c r="P971" s="44">
        <v>1461490.0</v>
      </c>
      <c r="Q971" s="31"/>
      <c r="R971" s="69">
        <v>8.494806E7</v>
      </c>
      <c r="S971" s="51">
        <v>71133.16</v>
      </c>
      <c r="T971" s="51">
        <v>8.09946</v>
      </c>
      <c r="U971" s="123"/>
    </row>
    <row r="972">
      <c r="A972" s="27">
        <v>441.0</v>
      </c>
      <c r="B972" s="27" t="s">
        <v>54</v>
      </c>
      <c r="C972" s="27" t="s">
        <v>28</v>
      </c>
      <c r="D972" s="27" t="s">
        <v>28</v>
      </c>
      <c r="E972" s="27" t="s">
        <v>28</v>
      </c>
      <c r="F972" s="27">
        <v>64.0</v>
      </c>
      <c r="G972" s="27" t="s">
        <v>53</v>
      </c>
      <c r="H972" s="27"/>
      <c r="I972" s="27" t="s">
        <v>30</v>
      </c>
      <c r="J972" s="27">
        <v>64.0</v>
      </c>
      <c r="K972" s="27" t="s">
        <v>44</v>
      </c>
      <c r="L972" s="44">
        <v>5914080.0</v>
      </c>
      <c r="M972" s="44">
        <v>6370660.0</v>
      </c>
      <c r="N972" s="61">
        <v>94591.0</v>
      </c>
      <c r="O972" s="61">
        <v>1056.0</v>
      </c>
      <c r="P972" s="44">
        <v>729224.88</v>
      </c>
      <c r="Q972" s="31"/>
      <c r="R972" s="69">
        <v>8.2971006E7</v>
      </c>
      <c r="S972" s="51">
        <v>66816.719</v>
      </c>
      <c r="T972" s="51">
        <v>8.56534</v>
      </c>
      <c r="U972" s="123"/>
    </row>
    <row r="973">
      <c r="A973" s="27">
        <v>442.0</v>
      </c>
      <c r="B973" s="27" t="s">
        <v>54</v>
      </c>
      <c r="C973" s="27" t="s">
        <v>28</v>
      </c>
      <c r="D973" s="27" t="s">
        <v>28</v>
      </c>
      <c r="E973" s="27" t="s">
        <v>28</v>
      </c>
      <c r="F973" s="27">
        <v>64.0</v>
      </c>
      <c r="G973" s="27" t="s">
        <v>53</v>
      </c>
      <c r="H973" s="27"/>
      <c r="I973" s="27" t="s">
        <v>30</v>
      </c>
      <c r="J973" s="27">
        <v>64.0</v>
      </c>
      <c r="K973" s="27" t="s">
        <v>45</v>
      </c>
      <c r="L973" s="44">
        <v>1.564714E7</v>
      </c>
      <c r="M973" s="44">
        <v>1.709244E7</v>
      </c>
      <c r="N973" s="61">
        <v>181125.0</v>
      </c>
      <c r="O973" s="61">
        <v>988.0</v>
      </c>
      <c r="P973" s="44">
        <v>1133850.0</v>
      </c>
      <c r="Q973" s="31"/>
      <c r="R973" s="69">
        <v>8.9878722E7</v>
      </c>
      <c r="S973" s="51">
        <v>67205.317</v>
      </c>
      <c r="T973" s="51">
        <v>7.9591</v>
      </c>
      <c r="U973" s="123"/>
    </row>
    <row r="974">
      <c r="A974" s="27">
        <v>443.0</v>
      </c>
      <c r="B974" s="27" t="s">
        <v>54</v>
      </c>
      <c r="C974" s="27" t="s">
        <v>28</v>
      </c>
      <c r="D974" s="27" t="s">
        <v>28</v>
      </c>
      <c r="E974" s="27" t="s">
        <v>28</v>
      </c>
      <c r="F974" s="27">
        <v>64.0</v>
      </c>
      <c r="G974" s="27" t="s">
        <v>53</v>
      </c>
      <c r="H974" s="27"/>
      <c r="I974" s="27" t="s">
        <v>30</v>
      </c>
      <c r="J974" s="27">
        <v>64.0</v>
      </c>
      <c r="K974" s="27" t="s">
        <v>46</v>
      </c>
      <c r="L974" s="44">
        <v>1022340.0</v>
      </c>
      <c r="M974" s="44">
        <v>1034510.0</v>
      </c>
      <c r="N974" s="61">
        <v>67503.0</v>
      </c>
      <c r="O974" s="61">
        <v>185.0</v>
      </c>
      <c r="P974" s="44">
        <v>375693.45</v>
      </c>
      <c r="Q974" s="31"/>
      <c r="R974" s="69">
        <v>2.7058433E7</v>
      </c>
      <c r="S974" s="51">
        <v>28163.324</v>
      </c>
      <c r="T974" s="51">
        <v>8.6071</v>
      </c>
      <c r="U974" s="123"/>
    </row>
    <row r="975">
      <c r="A975" s="27">
        <v>444.0</v>
      </c>
      <c r="B975" s="27" t="s">
        <v>54</v>
      </c>
      <c r="C975" s="27" t="s">
        <v>28</v>
      </c>
      <c r="D975" s="27" t="s">
        <v>28</v>
      </c>
      <c r="E975" s="27" t="s">
        <v>28</v>
      </c>
      <c r="F975" s="27">
        <v>64.0</v>
      </c>
      <c r="G975" s="27" t="s">
        <v>53</v>
      </c>
      <c r="H975" s="27"/>
      <c r="I975" s="27" t="s">
        <v>30</v>
      </c>
      <c r="J975" s="27">
        <v>64.0</v>
      </c>
      <c r="K975" s="27" t="s">
        <v>49</v>
      </c>
      <c r="L975" s="44">
        <v>5870290.0</v>
      </c>
      <c r="M975" s="44">
        <v>6302590.0</v>
      </c>
      <c r="N975" s="61">
        <v>120208.0</v>
      </c>
      <c r="O975" s="61">
        <v>1019.0</v>
      </c>
      <c r="P975" s="44">
        <v>3407540.0</v>
      </c>
      <c r="Q975" s="31"/>
      <c r="R975" s="69">
        <v>8.0985497E7</v>
      </c>
      <c r="S975" s="51">
        <v>72812.483</v>
      </c>
      <c r="T975" s="51">
        <v>7.61146</v>
      </c>
      <c r="U975" s="123"/>
    </row>
    <row r="976">
      <c r="A976" s="27">
        <v>445.0</v>
      </c>
      <c r="B976" s="27" t="s">
        <v>54</v>
      </c>
      <c r="C976" s="27" t="s">
        <v>28</v>
      </c>
      <c r="D976" s="27" t="s">
        <v>28</v>
      </c>
      <c r="E976" s="27" t="s">
        <v>28</v>
      </c>
      <c r="F976" s="27">
        <v>64.0</v>
      </c>
      <c r="G976" s="27" t="s">
        <v>53</v>
      </c>
      <c r="H976" s="27"/>
      <c r="I976" s="27" t="s">
        <v>30</v>
      </c>
      <c r="J976" s="27">
        <v>64.0</v>
      </c>
      <c r="K976" s="27" t="s">
        <v>52</v>
      </c>
      <c r="L976" s="44">
        <v>507122.52999999997</v>
      </c>
      <c r="M976" s="44">
        <v>520281.57</v>
      </c>
      <c r="N976" s="61">
        <v>10799.0</v>
      </c>
      <c r="O976" s="61">
        <v>31.0</v>
      </c>
      <c r="P976" s="44">
        <v>48823.270000000004</v>
      </c>
      <c r="Q976" s="31"/>
      <c r="R976" s="69">
        <v>3.0061088E7</v>
      </c>
      <c r="S976" s="51">
        <v>30206.961</v>
      </c>
      <c r="T976" s="51">
        <v>6.68633</v>
      </c>
      <c r="U976" s="123"/>
    </row>
    <row r="977">
      <c r="A977" s="27">
        <v>446.0</v>
      </c>
      <c r="B977" s="27" t="s">
        <v>54</v>
      </c>
      <c r="C977" s="27" t="s">
        <v>28</v>
      </c>
      <c r="D977" s="27" t="s">
        <v>28</v>
      </c>
      <c r="E977" s="27" t="s">
        <v>28</v>
      </c>
      <c r="F977" s="27">
        <v>64.0</v>
      </c>
      <c r="G977" s="27" t="s">
        <v>53</v>
      </c>
      <c r="H977" s="27"/>
      <c r="I977" s="27" t="s">
        <v>30</v>
      </c>
      <c r="J977" s="27">
        <v>128.0</v>
      </c>
      <c r="K977" s="27" t="s">
        <v>31</v>
      </c>
      <c r="L977" s="44">
        <v>3.145082E7</v>
      </c>
      <c r="M977" s="44">
        <v>3.23586E7</v>
      </c>
      <c r="N977" s="61">
        <v>2733950.0</v>
      </c>
      <c r="O977" s="61">
        <v>7875.0</v>
      </c>
      <c r="P977" s="44">
        <v>3.901114E7</v>
      </c>
      <c r="Q977" s="31"/>
      <c r="R977" s="69">
        <v>1.83172232E8</v>
      </c>
      <c r="S977" s="51">
        <v>129168.556</v>
      </c>
      <c r="T977" s="51">
        <v>7.78665</v>
      </c>
      <c r="U977" s="123"/>
    </row>
    <row r="978">
      <c r="A978" s="27">
        <v>447.0</v>
      </c>
      <c r="B978" s="27" t="s">
        <v>54</v>
      </c>
      <c r="C978" s="27" t="s">
        <v>28</v>
      </c>
      <c r="D978" s="27" t="s">
        <v>28</v>
      </c>
      <c r="E978" s="27" t="s">
        <v>28</v>
      </c>
      <c r="F978" s="27">
        <v>64.0</v>
      </c>
      <c r="G978" s="27" t="s">
        <v>53</v>
      </c>
      <c r="H978" s="27"/>
      <c r="I978" s="27" t="s">
        <v>30</v>
      </c>
      <c r="J978" s="27">
        <v>128.0</v>
      </c>
      <c r="K978" s="27" t="s">
        <v>32</v>
      </c>
      <c r="L978" s="44">
        <v>2798070.0</v>
      </c>
      <c r="M978" s="44">
        <v>2785770.0</v>
      </c>
      <c r="N978" s="61">
        <v>211361.0</v>
      </c>
      <c r="O978" s="61">
        <v>438.0</v>
      </c>
      <c r="P978" s="44">
        <v>1370380.0</v>
      </c>
      <c r="Q978" s="31"/>
      <c r="R978" s="69">
        <v>7.7354575E7</v>
      </c>
      <c r="S978" s="51">
        <v>76883.71</v>
      </c>
      <c r="T978" s="51">
        <v>8.81527</v>
      </c>
      <c r="U978" s="123"/>
    </row>
    <row r="979">
      <c r="A979" s="27">
        <v>448.0</v>
      </c>
      <c r="B979" s="27" t="s">
        <v>54</v>
      </c>
      <c r="C979" s="27" t="s">
        <v>28</v>
      </c>
      <c r="D979" s="27" t="s">
        <v>28</v>
      </c>
      <c r="E979" s="27" t="s">
        <v>28</v>
      </c>
      <c r="F979" s="27">
        <v>64.0</v>
      </c>
      <c r="G979" s="27" t="s">
        <v>53</v>
      </c>
      <c r="H979" s="27"/>
      <c r="I979" s="27" t="s">
        <v>30</v>
      </c>
      <c r="J979" s="27">
        <v>128.0</v>
      </c>
      <c r="K979" s="27" t="s">
        <v>33</v>
      </c>
      <c r="L979" s="44">
        <v>3.406354E7</v>
      </c>
      <c r="M979" s="44">
        <v>3.509855E7</v>
      </c>
      <c r="N979" s="61">
        <v>2185935.0</v>
      </c>
      <c r="O979" s="61">
        <v>2480.0</v>
      </c>
      <c r="P979" s="44">
        <v>4588810.0</v>
      </c>
      <c r="Q979" s="31"/>
      <c r="R979" s="69">
        <v>2.10756737E8</v>
      </c>
      <c r="S979" s="51">
        <v>180876.755</v>
      </c>
      <c r="T979" s="51">
        <v>9.44326</v>
      </c>
      <c r="U979" s="123"/>
    </row>
    <row r="980">
      <c r="A980" s="27">
        <v>449.0</v>
      </c>
      <c r="B980" s="27" t="s">
        <v>54</v>
      </c>
      <c r="C980" s="27" t="s">
        <v>28</v>
      </c>
      <c r="D980" s="27" t="s">
        <v>28</v>
      </c>
      <c r="E980" s="27" t="s">
        <v>28</v>
      </c>
      <c r="F980" s="27">
        <v>64.0</v>
      </c>
      <c r="G980" s="27" t="s">
        <v>53</v>
      </c>
      <c r="H980" s="27"/>
      <c r="I980" s="27" t="s">
        <v>30</v>
      </c>
      <c r="J980" s="27">
        <v>128.0</v>
      </c>
      <c r="K980" s="27" t="s">
        <v>34</v>
      </c>
      <c r="L980" s="44">
        <v>7086070.0</v>
      </c>
      <c r="M980" s="44">
        <v>7736970.0</v>
      </c>
      <c r="N980" s="61">
        <v>163128.0</v>
      </c>
      <c r="O980" s="61">
        <v>452.0</v>
      </c>
      <c r="P980" s="44">
        <v>267773.0</v>
      </c>
      <c r="Q980" s="31"/>
      <c r="R980" s="69">
        <v>3.1206989E8</v>
      </c>
      <c r="S980" s="51">
        <v>238990.508</v>
      </c>
      <c r="T980" s="51">
        <v>7.1357</v>
      </c>
      <c r="U980" s="123"/>
    </row>
    <row r="981">
      <c r="A981" s="27">
        <v>450.0</v>
      </c>
      <c r="B981" s="27" t="s">
        <v>54</v>
      </c>
      <c r="C981" s="27" t="s">
        <v>28</v>
      </c>
      <c r="D981" s="27" t="s">
        <v>28</v>
      </c>
      <c r="E981" s="27" t="s">
        <v>28</v>
      </c>
      <c r="F981" s="27">
        <v>64.0</v>
      </c>
      <c r="G981" s="27" t="s">
        <v>53</v>
      </c>
      <c r="H981" s="27"/>
      <c r="I981" s="27" t="s">
        <v>30</v>
      </c>
      <c r="J981" s="27">
        <v>128.0</v>
      </c>
      <c r="K981" s="27" t="s">
        <v>36</v>
      </c>
      <c r="L981" s="44">
        <v>3.122423E7</v>
      </c>
      <c r="M981" s="44">
        <v>3.217452E7</v>
      </c>
      <c r="N981" s="61">
        <v>1731984.0</v>
      </c>
      <c r="O981" s="61">
        <v>3941.0</v>
      </c>
      <c r="P981" s="44">
        <v>8124020.0</v>
      </c>
      <c r="Q981" s="31"/>
      <c r="R981" s="69">
        <v>1.82344362E8</v>
      </c>
      <c r="S981" s="51">
        <v>145747.216</v>
      </c>
      <c r="T981" s="51">
        <v>7.2221</v>
      </c>
      <c r="U981" s="123"/>
    </row>
    <row r="982">
      <c r="A982" s="27">
        <v>451.0</v>
      </c>
      <c r="B982" s="27" t="s">
        <v>54</v>
      </c>
      <c r="C982" s="27" t="s">
        <v>28</v>
      </c>
      <c r="D982" s="27" t="s">
        <v>28</v>
      </c>
      <c r="E982" s="27" t="s">
        <v>28</v>
      </c>
      <c r="F982" s="27">
        <v>64.0</v>
      </c>
      <c r="G982" s="27" t="s">
        <v>53</v>
      </c>
      <c r="H982" s="27"/>
      <c r="I982" s="27" t="s">
        <v>30</v>
      </c>
      <c r="J982" s="27">
        <v>128.0</v>
      </c>
      <c r="K982" s="27" t="s">
        <v>37</v>
      </c>
      <c r="L982" s="44">
        <v>1.819569E7</v>
      </c>
      <c r="M982" s="44">
        <v>1.858744E7</v>
      </c>
      <c r="N982" s="61">
        <v>1198571.0</v>
      </c>
      <c r="O982" s="61">
        <v>2481.0</v>
      </c>
      <c r="P982" s="44">
        <v>5233270.0</v>
      </c>
      <c r="Q982" s="31"/>
      <c r="R982" s="69">
        <v>1.98191864E8</v>
      </c>
      <c r="S982" s="51">
        <v>170449.716</v>
      </c>
      <c r="T982" s="51">
        <v>8.9375</v>
      </c>
      <c r="U982" s="123"/>
    </row>
    <row r="983">
      <c r="A983" s="27">
        <v>452.0</v>
      </c>
      <c r="B983" s="27" t="s">
        <v>54</v>
      </c>
      <c r="C983" s="27" t="s">
        <v>28</v>
      </c>
      <c r="D983" s="27" t="s">
        <v>28</v>
      </c>
      <c r="E983" s="27" t="s">
        <v>28</v>
      </c>
      <c r="F983" s="27">
        <v>64.0</v>
      </c>
      <c r="G983" s="27" t="s">
        <v>53</v>
      </c>
      <c r="H983" s="27"/>
      <c r="I983" s="27" t="s">
        <v>30</v>
      </c>
      <c r="J983" s="27">
        <v>128.0</v>
      </c>
      <c r="K983" s="27" t="s">
        <v>38</v>
      </c>
      <c r="L983" s="44">
        <v>3.426567E7</v>
      </c>
      <c r="M983" s="44">
        <v>3.544599E7</v>
      </c>
      <c r="N983" s="61">
        <v>2391549.0</v>
      </c>
      <c r="O983" s="61">
        <v>2549.0</v>
      </c>
      <c r="P983" s="44">
        <v>4610490.0</v>
      </c>
      <c r="Q983" s="31"/>
      <c r="R983" s="69">
        <v>1.76979004E8</v>
      </c>
      <c r="S983" s="51">
        <v>153083.351</v>
      </c>
      <c r="T983" s="51">
        <v>10.41736</v>
      </c>
      <c r="U983" s="123"/>
    </row>
    <row r="984">
      <c r="A984" s="27">
        <v>453.0</v>
      </c>
      <c r="B984" s="27" t="s">
        <v>54</v>
      </c>
      <c r="C984" s="27" t="s">
        <v>28</v>
      </c>
      <c r="D984" s="27" t="s">
        <v>28</v>
      </c>
      <c r="E984" s="27" t="s">
        <v>28</v>
      </c>
      <c r="F984" s="27">
        <v>64.0</v>
      </c>
      <c r="G984" s="27" t="s">
        <v>53</v>
      </c>
      <c r="H984" s="27"/>
      <c r="I984" s="27" t="s">
        <v>30</v>
      </c>
      <c r="J984" s="27">
        <v>128.0</v>
      </c>
      <c r="K984" s="27" t="s">
        <v>39</v>
      </c>
      <c r="L984" s="44">
        <v>3.253517E7</v>
      </c>
      <c r="M984" s="44">
        <v>3.3530089999999996E7</v>
      </c>
      <c r="N984" s="61">
        <v>2321006.0</v>
      </c>
      <c r="O984" s="61">
        <v>2303.0</v>
      </c>
      <c r="P984" s="44">
        <v>5873570.0</v>
      </c>
      <c r="Q984" s="31"/>
      <c r="R984" s="69">
        <v>3.29078963E8</v>
      </c>
      <c r="S984" s="51">
        <v>304919.47</v>
      </c>
      <c r="T984" s="51">
        <v>11.47316</v>
      </c>
      <c r="U984" s="123"/>
    </row>
    <row r="985">
      <c r="A985" s="27">
        <v>454.0</v>
      </c>
      <c r="B985" s="27" t="s">
        <v>54</v>
      </c>
      <c r="C985" s="27" t="s">
        <v>28</v>
      </c>
      <c r="D985" s="27" t="s">
        <v>28</v>
      </c>
      <c r="E985" s="27" t="s">
        <v>28</v>
      </c>
      <c r="F985" s="27">
        <v>64.0</v>
      </c>
      <c r="G985" s="27" t="s">
        <v>53</v>
      </c>
      <c r="H985" s="27"/>
      <c r="I985" s="27" t="s">
        <v>30</v>
      </c>
      <c r="J985" s="27">
        <v>128.0</v>
      </c>
      <c r="K985" s="27" t="s">
        <v>40</v>
      </c>
      <c r="L985" s="44">
        <v>3.431779E7</v>
      </c>
      <c r="M985" s="44">
        <v>3.546072E7</v>
      </c>
      <c r="N985" s="61">
        <v>2059078.0</v>
      </c>
      <c r="O985" s="61">
        <v>2419.0</v>
      </c>
      <c r="P985" s="44">
        <v>3453840.0</v>
      </c>
      <c r="Q985" s="31"/>
      <c r="R985" s="69">
        <v>2.66030385E8</v>
      </c>
      <c r="S985" s="51">
        <v>196052.306</v>
      </c>
      <c r="T985" s="51">
        <v>8.3098</v>
      </c>
      <c r="U985" s="123"/>
    </row>
    <row r="986">
      <c r="A986" s="27">
        <v>455.0</v>
      </c>
      <c r="B986" s="27" t="s">
        <v>54</v>
      </c>
      <c r="C986" s="27" t="s">
        <v>28</v>
      </c>
      <c r="D986" s="27" t="s">
        <v>28</v>
      </c>
      <c r="E986" s="27" t="s">
        <v>28</v>
      </c>
      <c r="F986" s="27">
        <v>64.0</v>
      </c>
      <c r="G986" s="27" t="s">
        <v>53</v>
      </c>
      <c r="H986" s="27"/>
      <c r="I986" s="27" t="s">
        <v>30</v>
      </c>
      <c r="J986" s="27">
        <v>128.0</v>
      </c>
      <c r="K986" s="27" t="s">
        <v>41</v>
      </c>
      <c r="L986" s="44">
        <v>9596360.0</v>
      </c>
      <c r="M986" s="44">
        <v>9671450.0</v>
      </c>
      <c r="N986" s="61">
        <v>677658.0</v>
      </c>
      <c r="O986" s="61">
        <v>898.0</v>
      </c>
      <c r="P986" s="44">
        <v>867691.0299999999</v>
      </c>
      <c r="Q986" s="31"/>
      <c r="R986" s="69">
        <v>1.5983074E7</v>
      </c>
      <c r="S986" s="51">
        <v>16879.328</v>
      </c>
      <c r="T986" s="51">
        <v>10.3097</v>
      </c>
      <c r="U986" s="123"/>
    </row>
    <row r="987">
      <c r="A987" s="27">
        <v>456.0</v>
      </c>
      <c r="B987" s="27" t="s">
        <v>54</v>
      </c>
      <c r="C987" s="27" t="s">
        <v>28</v>
      </c>
      <c r="D987" s="27" t="s">
        <v>28</v>
      </c>
      <c r="E987" s="27" t="s">
        <v>28</v>
      </c>
      <c r="F987" s="27">
        <v>64.0</v>
      </c>
      <c r="G987" s="27" t="s">
        <v>53</v>
      </c>
      <c r="H987" s="27"/>
      <c r="I987" s="27" t="s">
        <v>30</v>
      </c>
      <c r="J987" s="27">
        <v>128.0</v>
      </c>
      <c r="K987" s="27" t="s">
        <v>42</v>
      </c>
      <c r="L987" s="44">
        <v>1.749454E7</v>
      </c>
      <c r="M987" s="44">
        <v>1.874686E7</v>
      </c>
      <c r="N987" s="61">
        <v>563204.0</v>
      </c>
      <c r="O987" s="61">
        <v>2873.0</v>
      </c>
      <c r="P987" s="44">
        <v>3029090.0</v>
      </c>
      <c r="Q987" s="31"/>
      <c r="R987" s="69">
        <v>2.67362652E8</v>
      </c>
      <c r="S987" s="51">
        <v>160789.937</v>
      </c>
      <c r="T987" s="51">
        <v>8.73283</v>
      </c>
      <c r="U987" s="123"/>
    </row>
    <row r="988">
      <c r="A988" s="27">
        <v>457.0</v>
      </c>
      <c r="B988" s="27" t="s">
        <v>54</v>
      </c>
      <c r="C988" s="27" t="s">
        <v>28</v>
      </c>
      <c r="D988" s="27" t="s">
        <v>28</v>
      </c>
      <c r="E988" s="27" t="s">
        <v>28</v>
      </c>
      <c r="F988" s="27">
        <v>64.0</v>
      </c>
      <c r="G988" s="27" t="s">
        <v>53</v>
      </c>
      <c r="H988" s="27"/>
      <c r="I988" s="27" t="s">
        <v>30</v>
      </c>
      <c r="J988" s="27">
        <v>128.0</v>
      </c>
      <c r="K988" s="27" t="s">
        <v>44</v>
      </c>
      <c r="L988" s="44">
        <v>3.205729E7</v>
      </c>
      <c r="M988" s="44">
        <v>3.508976E7</v>
      </c>
      <c r="N988" s="61">
        <v>619397.0</v>
      </c>
      <c r="O988" s="61">
        <v>2019.0</v>
      </c>
      <c r="P988" s="44">
        <v>2623450.0</v>
      </c>
      <c r="Q988" s="31"/>
      <c r="R988" s="69">
        <v>2.39420559E8</v>
      </c>
      <c r="S988" s="51">
        <v>154338.102</v>
      </c>
      <c r="T988" s="51">
        <v>8.29237</v>
      </c>
      <c r="U988" s="123"/>
    </row>
    <row r="989">
      <c r="A989" s="27">
        <v>458.0</v>
      </c>
      <c r="B989" s="27" t="s">
        <v>54</v>
      </c>
      <c r="C989" s="27" t="s">
        <v>28</v>
      </c>
      <c r="D989" s="27" t="s">
        <v>28</v>
      </c>
      <c r="E989" s="27" t="s">
        <v>28</v>
      </c>
      <c r="F989" s="27">
        <v>64.0</v>
      </c>
      <c r="G989" s="27" t="s">
        <v>53</v>
      </c>
      <c r="H989" s="27"/>
      <c r="I989" s="27" t="s">
        <v>30</v>
      </c>
      <c r="J989" s="27">
        <v>128.0</v>
      </c>
      <c r="K989" s="27" t="s">
        <v>45</v>
      </c>
      <c r="L989" s="44" t="e">
        <v>#VALUE!</v>
      </c>
      <c r="M989" s="44" t="e">
        <v>#VALUE!</v>
      </c>
      <c r="N989" s="61" t="s">
        <v>56</v>
      </c>
      <c r="O989" s="61" t="s">
        <v>56</v>
      </c>
      <c r="P989" s="44"/>
      <c r="Q989" s="31"/>
      <c r="R989" s="69">
        <v>2.36627224E8</v>
      </c>
      <c r="S989" s="51">
        <v>138221.192</v>
      </c>
      <c r="T989" s="46" t="s">
        <v>56</v>
      </c>
      <c r="U989" s="123"/>
    </row>
    <row r="990">
      <c r="A990" s="27">
        <v>459.0</v>
      </c>
      <c r="B990" s="27" t="s">
        <v>54</v>
      </c>
      <c r="C990" s="27" t="s">
        <v>28</v>
      </c>
      <c r="D990" s="27" t="s">
        <v>28</v>
      </c>
      <c r="E990" s="27" t="s">
        <v>28</v>
      </c>
      <c r="F990" s="27">
        <v>64.0</v>
      </c>
      <c r="G990" s="27" t="s">
        <v>53</v>
      </c>
      <c r="H990" s="27"/>
      <c r="I990" s="27" t="s">
        <v>30</v>
      </c>
      <c r="J990" s="27">
        <v>128.0</v>
      </c>
      <c r="K990" s="27" t="s">
        <v>46</v>
      </c>
      <c r="L990" s="44">
        <v>2039750.0</v>
      </c>
      <c r="M990" s="44">
        <v>2080540.0</v>
      </c>
      <c r="N990" s="61">
        <v>137584.0</v>
      </c>
      <c r="O990" s="61">
        <v>367.0</v>
      </c>
      <c r="P990" s="44">
        <v>742714.41</v>
      </c>
      <c r="Q990" s="31"/>
      <c r="R990" s="69">
        <v>5.618728E7</v>
      </c>
      <c r="S990" s="51">
        <v>58267.046</v>
      </c>
      <c r="T990" s="51">
        <v>9.38234</v>
      </c>
      <c r="U990" s="123"/>
    </row>
    <row r="991">
      <c r="A991" s="27">
        <v>460.0</v>
      </c>
      <c r="B991" s="27" t="s">
        <v>54</v>
      </c>
      <c r="C991" s="27" t="s">
        <v>28</v>
      </c>
      <c r="D991" s="27" t="s">
        <v>28</v>
      </c>
      <c r="E991" s="27" t="s">
        <v>28</v>
      </c>
      <c r="F991" s="27">
        <v>64.0</v>
      </c>
      <c r="G991" s="27" t="s">
        <v>53</v>
      </c>
      <c r="H991" s="27"/>
      <c r="I991" s="27" t="s">
        <v>30</v>
      </c>
      <c r="J991" s="27">
        <v>128.0</v>
      </c>
      <c r="K991" s="27" t="s">
        <v>49</v>
      </c>
      <c r="L991" s="44">
        <v>3.208487E7</v>
      </c>
      <c r="M991" s="44">
        <v>3.291829E7</v>
      </c>
      <c r="N991" s="61">
        <v>1866922.0</v>
      </c>
      <c r="O991" s="61">
        <v>4007.0</v>
      </c>
      <c r="P991" s="44">
        <v>8256170.0</v>
      </c>
      <c r="Q991" s="31"/>
      <c r="R991" s="69">
        <v>2.55283246E8</v>
      </c>
      <c r="S991" s="51">
        <v>139025.857</v>
      </c>
      <c r="T991" s="51">
        <v>9.68716</v>
      </c>
      <c r="U991" s="123"/>
    </row>
    <row r="992">
      <c r="A992" s="27">
        <v>461.0</v>
      </c>
      <c r="B992" s="27" t="s">
        <v>54</v>
      </c>
      <c r="C992" s="27" t="s">
        <v>28</v>
      </c>
      <c r="D992" s="27" t="s">
        <v>28</v>
      </c>
      <c r="E992" s="27" t="s">
        <v>28</v>
      </c>
      <c r="F992" s="27">
        <v>64.0</v>
      </c>
      <c r="G992" s="27" t="s">
        <v>53</v>
      </c>
      <c r="H992" s="27"/>
      <c r="I992" s="27" t="s">
        <v>30</v>
      </c>
      <c r="J992" s="27">
        <v>128.0</v>
      </c>
      <c r="K992" s="27" t="s">
        <v>52</v>
      </c>
      <c r="L992" s="44">
        <v>1008080.0</v>
      </c>
      <c r="M992" s="44">
        <v>1039109.9999999999</v>
      </c>
      <c r="N992" s="61">
        <v>19074.0</v>
      </c>
      <c r="O992" s="61">
        <v>62.0</v>
      </c>
      <c r="P992" s="44">
        <v>94963.76999999999</v>
      </c>
      <c r="Q992" s="31"/>
      <c r="R992" s="69">
        <v>5.9321042E7</v>
      </c>
      <c r="S992" s="51">
        <v>62030.194</v>
      </c>
      <c r="T992" s="51">
        <v>8.09635</v>
      </c>
      <c r="U992" s="123"/>
    </row>
    <row r="993">
      <c r="A993" s="27">
        <v>462.0</v>
      </c>
      <c r="B993" s="27" t="s">
        <v>54</v>
      </c>
      <c r="C993" s="27" t="s">
        <v>28</v>
      </c>
      <c r="D993" s="27" t="s">
        <v>28</v>
      </c>
      <c r="E993" s="27" t="s">
        <v>28</v>
      </c>
      <c r="F993" s="27">
        <v>48.0</v>
      </c>
      <c r="G993" s="27" t="s">
        <v>29</v>
      </c>
      <c r="H993" s="27"/>
      <c r="I993" s="27" t="s">
        <v>30</v>
      </c>
      <c r="J993" s="27">
        <v>1.0</v>
      </c>
      <c r="K993" s="27" t="s">
        <v>31</v>
      </c>
      <c r="L993" s="71">
        <v>90148.48999999999</v>
      </c>
      <c r="M993" s="44">
        <v>73180.71</v>
      </c>
      <c r="N993" s="46">
        <v>7009.0</v>
      </c>
      <c r="O993" s="46">
        <v>69.0</v>
      </c>
      <c r="P993" s="44">
        <v>197570.44999999998</v>
      </c>
      <c r="Q993" s="31"/>
      <c r="R993" s="68">
        <v>657039.0</v>
      </c>
      <c r="S993" s="51">
        <v>982.54</v>
      </c>
      <c r="T993" s="51">
        <v>6.24534</v>
      </c>
      <c r="U993" s="123"/>
    </row>
    <row r="994">
      <c r="A994" s="27">
        <v>463.0</v>
      </c>
      <c r="B994" s="27" t="s">
        <v>54</v>
      </c>
      <c r="C994" s="27" t="s">
        <v>28</v>
      </c>
      <c r="D994" s="27" t="s">
        <v>28</v>
      </c>
      <c r="E994" s="27" t="s">
        <v>28</v>
      </c>
      <c r="F994" s="27">
        <v>48.0</v>
      </c>
      <c r="G994" s="27" t="s">
        <v>29</v>
      </c>
      <c r="H994" s="27"/>
      <c r="I994" s="27" t="s">
        <v>30</v>
      </c>
      <c r="J994" s="27">
        <v>1.0</v>
      </c>
      <c r="K994" s="27" t="s">
        <v>32</v>
      </c>
      <c r="L994" s="44">
        <v>14907.970000000001</v>
      </c>
      <c r="M994" s="44">
        <v>2745.91</v>
      </c>
      <c r="N994" s="46">
        <v>572.0</v>
      </c>
      <c r="O994" s="46">
        <v>5.0</v>
      </c>
      <c r="P994" s="44">
        <v>6532.68</v>
      </c>
      <c r="Q994" s="31"/>
      <c r="R994" s="69">
        <v>355819.0</v>
      </c>
      <c r="S994" s="51">
        <v>703.721</v>
      </c>
      <c r="T994" s="51">
        <v>5.45957</v>
      </c>
      <c r="U994" s="123"/>
    </row>
    <row r="995">
      <c r="A995" s="27">
        <v>464.0</v>
      </c>
      <c r="B995" s="27" t="s">
        <v>54</v>
      </c>
      <c r="C995" s="27" t="s">
        <v>28</v>
      </c>
      <c r="D995" s="27" t="s">
        <v>28</v>
      </c>
      <c r="E995" s="27" t="s">
        <v>28</v>
      </c>
      <c r="F995" s="27">
        <v>48.0</v>
      </c>
      <c r="G995" s="27" t="s">
        <v>29</v>
      </c>
      <c r="H995" s="27"/>
      <c r="I995" s="27" t="s">
        <v>30</v>
      </c>
      <c r="J995" s="27">
        <v>1.0</v>
      </c>
      <c r="K995" s="27" t="s">
        <v>33</v>
      </c>
      <c r="L995" s="44">
        <v>117451.08</v>
      </c>
      <c r="M995" s="44">
        <v>101107.33</v>
      </c>
      <c r="N995" s="46">
        <v>3147.0</v>
      </c>
      <c r="O995" s="46">
        <v>23.0</v>
      </c>
      <c r="P995" s="44">
        <v>20009.08</v>
      </c>
      <c r="Q995" s="31"/>
      <c r="R995" s="69">
        <v>2011716.0</v>
      </c>
      <c r="S995" s="51">
        <v>2411.009</v>
      </c>
      <c r="T995" s="51">
        <v>6.58144</v>
      </c>
      <c r="U995" s="123"/>
    </row>
    <row r="996">
      <c r="A996" s="27">
        <v>465.0</v>
      </c>
      <c r="B996" s="27" t="s">
        <v>54</v>
      </c>
      <c r="C996" s="27" t="s">
        <v>28</v>
      </c>
      <c r="D996" s="27" t="s">
        <v>28</v>
      </c>
      <c r="E996" s="27" t="s">
        <v>28</v>
      </c>
      <c r="F996" s="27">
        <v>48.0</v>
      </c>
      <c r="G996" s="27" t="s">
        <v>29</v>
      </c>
      <c r="H996" s="27"/>
      <c r="I996" s="27" t="s">
        <v>30</v>
      </c>
      <c r="J996" s="27">
        <v>1.0</v>
      </c>
      <c r="K996" s="27" t="s">
        <v>34</v>
      </c>
      <c r="L996" s="44">
        <v>29345.09</v>
      </c>
      <c r="M996" s="44">
        <v>21502.79</v>
      </c>
      <c r="N996" s="46">
        <v>315.0</v>
      </c>
      <c r="O996" s="46">
        <v>6.0</v>
      </c>
      <c r="P996" s="44">
        <v>2223.22</v>
      </c>
      <c r="Q996" s="31"/>
      <c r="R996" s="69">
        <v>371985.0</v>
      </c>
      <c r="S996" s="51">
        <v>793.317</v>
      </c>
      <c r="T996" s="51">
        <v>5.43312</v>
      </c>
      <c r="U996" s="123"/>
    </row>
    <row r="997">
      <c r="A997" s="27">
        <v>466.0</v>
      </c>
      <c r="B997" s="27" t="s">
        <v>54</v>
      </c>
      <c r="C997" s="27" t="s">
        <v>28</v>
      </c>
      <c r="D997" s="27" t="s">
        <v>28</v>
      </c>
      <c r="E997" s="27" t="s">
        <v>28</v>
      </c>
      <c r="F997" s="27">
        <v>48.0</v>
      </c>
      <c r="G997" s="27" t="s">
        <v>29</v>
      </c>
      <c r="H997" s="27"/>
      <c r="I997" s="27" t="s">
        <v>30</v>
      </c>
      <c r="J997" s="27">
        <v>1.0</v>
      </c>
      <c r="K997" s="27" t="s">
        <v>35</v>
      </c>
      <c r="L997" s="44">
        <v>23922.239999999998</v>
      </c>
      <c r="M997" s="44">
        <v>651.806</v>
      </c>
      <c r="N997" s="46">
        <v>1156.0</v>
      </c>
      <c r="O997" s="46">
        <v>11.0</v>
      </c>
      <c r="P997" s="44">
        <v>13010.730000000001</v>
      </c>
      <c r="Q997" s="31"/>
      <c r="R997" s="69">
        <v>439808.0</v>
      </c>
      <c r="S997" s="51">
        <v>775.582</v>
      </c>
      <c r="T997" s="51">
        <v>6.79288</v>
      </c>
      <c r="U997" s="123"/>
    </row>
    <row r="998">
      <c r="A998" s="27">
        <v>467.0</v>
      </c>
      <c r="B998" s="27" t="s">
        <v>54</v>
      </c>
      <c r="C998" s="27" t="s">
        <v>28</v>
      </c>
      <c r="D998" s="27" t="s">
        <v>28</v>
      </c>
      <c r="E998" s="27" t="s">
        <v>28</v>
      </c>
      <c r="F998" s="27">
        <v>48.0</v>
      </c>
      <c r="G998" s="27" t="s">
        <v>29</v>
      </c>
      <c r="H998" s="27"/>
      <c r="I998" s="27" t="s">
        <v>30</v>
      </c>
      <c r="J998" s="27">
        <v>1.0</v>
      </c>
      <c r="K998" s="27" t="s">
        <v>36</v>
      </c>
      <c r="L998" s="44">
        <v>88807.99</v>
      </c>
      <c r="M998" s="44">
        <v>73055.40000000001</v>
      </c>
      <c r="N998" s="46">
        <v>2297.0</v>
      </c>
      <c r="O998" s="46">
        <v>37.0</v>
      </c>
      <c r="P998" s="44">
        <v>33670.78999999999</v>
      </c>
      <c r="Q998" s="31"/>
      <c r="R998" s="69">
        <v>539379.0</v>
      </c>
      <c r="S998" s="51">
        <v>899.987</v>
      </c>
      <c r="T998" s="51">
        <v>6.2871</v>
      </c>
      <c r="U998" s="123"/>
    </row>
    <row r="999">
      <c r="A999" s="27">
        <v>468.0</v>
      </c>
      <c r="B999" s="27" t="s">
        <v>54</v>
      </c>
      <c r="C999" s="27" t="s">
        <v>28</v>
      </c>
      <c r="D999" s="27" t="s">
        <v>28</v>
      </c>
      <c r="E999" s="27" t="s">
        <v>28</v>
      </c>
      <c r="F999" s="27">
        <v>48.0</v>
      </c>
      <c r="G999" s="27" t="s">
        <v>29</v>
      </c>
      <c r="H999" s="27"/>
      <c r="I999" s="27" t="s">
        <v>30</v>
      </c>
      <c r="J999" s="27">
        <v>1.0</v>
      </c>
      <c r="K999" s="27" t="s">
        <v>37</v>
      </c>
      <c r="L999" s="44">
        <v>24452.4</v>
      </c>
      <c r="M999" s="44">
        <v>1132.83</v>
      </c>
      <c r="N999" s="46">
        <v>1208.0</v>
      </c>
      <c r="O999" s="46">
        <v>10.0</v>
      </c>
      <c r="P999" s="44">
        <v>14226.24</v>
      </c>
      <c r="Q999" s="31"/>
      <c r="R999" s="69">
        <v>492166.0</v>
      </c>
      <c r="S999" s="51">
        <v>914.533</v>
      </c>
      <c r="T999" s="51">
        <v>6.49083</v>
      </c>
      <c r="U999" s="123"/>
    </row>
    <row r="1000">
      <c r="A1000" s="27">
        <v>469.0</v>
      </c>
      <c r="B1000" s="27" t="s">
        <v>54</v>
      </c>
      <c r="C1000" s="27" t="s">
        <v>28</v>
      </c>
      <c r="D1000" s="27" t="s">
        <v>28</v>
      </c>
      <c r="E1000" s="27" t="s">
        <v>28</v>
      </c>
      <c r="F1000" s="27">
        <v>48.0</v>
      </c>
      <c r="G1000" s="27" t="s">
        <v>29</v>
      </c>
      <c r="H1000" s="27"/>
      <c r="I1000" s="27" t="s">
        <v>30</v>
      </c>
      <c r="J1000" s="27">
        <v>1.0</v>
      </c>
      <c r="K1000" s="27" t="s">
        <v>38</v>
      </c>
      <c r="L1000" s="44">
        <v>22042.78</v>
      </c>
      <c r="M1000" s="44">
        <v>3446.99</v>
      </c>
      <c r="N1000" s="46">
        <v>870.0</v>
      </c>
      <c r="O1000" s="46">
        <v>7.0</v>
      </c>
      <c r="P1000" s="44">
        <v>4524.81</v>
      </c>
      <c r="Q1000" s="31"/>
      <c r="R1000" s="69">
        <v>661732.0</v>
      </c>
      <c r="S1000" s="51">
        <v>1026.041</v>
      </c>
      <c r="T1000" s="51">
        <v>6.21571</v>
      </c>
      <c r="U1000" s="123"/>
    </row>
    <row r="1001">
      <c r="A1001" s="27">
        <v>470.0</v>
      </c>
      <c r="B1001" s="27" t="s">
        <v>54</v>
      </c>
      <c r="C1001" s="27" t="s">
        <v>28</v>
      </c>
      <c r="D1001" s="27" t="s">
        <v>28</v>
      </c>
      <c r="E1001" s="27" t="s">
        <v>28</v>
      </c>
      <c r="F1001" s="27">
        <v>48.0</v>
      </c>
      <c r="G1001" s="27" t="s">
        <v>29</v>
      </c>
      <c r="H1001" s="27"/>
      <c r="I1001" s="27" t="s">
        <v>30</v>
      </c>
      <c r="J1001" s="27">
        <v>1.0</v>
      </c>
      <c r="K1001" s="27" t="s">
        <v>39</v>
      </c>
      <c r="L1001" s="44" t="s">
        <v>55</v>
      </c>
      <c r="M1001" s="44" t="s">
        <v>55</v>
      </c>
      <c r="N1001" s="46"/>
      <c r="O1001" s="46"/>
      <c r="P1001" s="44"/>
      <c r="Q1001" s="31"/>
      <c r="R1001" s="69"/>
      <c r="S1001" s="51" t="s">
        <v>30</v>
      </c>
      <c r="T1001" s="51"/>
      <c r="U1001" s="123"/>
    </row>
    <row r="1002">
      <c r="A1002" s="27">
        <v>471.0</v>
      </c>
      <c r="B1002" s="27" t="s">
        <v>54</v>
      </c>
      <c r="C1002" s="27" t="s">
        <v>28</v>
      </c>
      <c r="D1002" s="27" t="s">
        <v>28</v>
      </c>
      <c r="E1002" s="27" t="s">
        <v>28</v>
      </c>
      <c r="F1002" s="27">
        <v>48.0</v>
      </c>
      <c r="G1002" s="27" t="s">
        <v>29</v>
      </c>
      <c r="H1002" s="27"/>
      <c r="I1002" s="27" t="s">
        <v>30</v>
      </c>
      <c r="J1002" s="27">
        <v>1.0</v>
      </c>
      <c r="K1002" s="27" t="s">
        <v>40</v>
      </c>
      <c r="L1002" s="44" t="s">
        <v>55</v>
      </c>
      <c r="M1002" s="44" t="s">
        <v>55</v>
      </c>
      <c r="N1002" s="46"/>
      <c r="O1002" s="46"/>
      <c r="P1002" s="44"/>
      <c r="Q1002" s="31"/>
      <c r="R1002" s="69"/>
      <c r="S1002" s="51" t="s">
        <v>30</v>
      </c>
      <c r="T1002" s="51"/>
      <c r="U1002" s="123"/>
    </row>
    <row r="1003">
      <c r="A1003" s="27">
        <v>472.0</v>
      </c>
      <c r="B1003" s="27" t="s">
        <v>54</v>
      </c>
      <c r="C1003" s="27" t="s">
        <v>28</v>
      </c>
      <c r="D1003" s="27" t="s">
        <v>28</v>
      </c>
      <c r="E1003" s="27" t="s">
        <v>28</v>
      </c>
      <c r="F1003" s="27">
        <v>48.0</v>
      </c>
      <c r="G1003" s="27" t="s">
        <v>29</v>
      </c>
      <c r="H1003" s="27"/>
      <c r="I1003" s="27" t="s">
        <v>30</v>
      </c>
      <c r="J1003" s="27">
        <v>1.0</v>
      </c>
      <c r="K1003" s="27" t="s">
        <v>41</v>
      </c>
      <c r="L1003" s="44">
        <v>27630.49</v>
      </c>
      <c r="M1003" s="44">
        <v>19022.300000000003</v>
      </c>
      <c r="N1003" s="46">
        <v>922.0</v>
      </c>
      <c r="O1003" s="46">
        <v>9.0</v>
      </c>
      <c r="P1003" s="44">
        <v>5542.98</v>
      </c>
      <c r="Q1003" s="31"/>
      <c r="R1003" s="69">
        <v>462980.0</v>
      </c>
      <c r="S1003" s="51">
        <v>991.882</v>
      </c>
      <c r="T1003" s="51">
        <v>6.77697</v>
      </c>
      <c r="U1003" s="123"/>
    </row>
    <row r="1004">
      <c r="A1004" s="27">
        <v>473.0</v>
      </c>
      <c r="B1004" s="27" t="s">
        <v>54</v>
      </c>
      <c r="C1004" s="27" t="s">
        <v>28</v>
      </c>
      <c r="D1004" s="27" t="s">
        <v>28</v>
      </c>
      <c r="E1004" s="27" t="s">
        <v>28</v>
      </c>
      <c r="F1004" s="27">
        <v>48.0</v>
      </c>
      <c r="G1004" s="27" t="s">
        <v>29</v>
      </c>
      <c r="H1004" s="27"/>
      <c r="I1004" s="27" t="s">
        <v>30</v>
      </c>
      <c r="J1004" s="27">
        <v>1.0</v>
      </c>
      <c r="K1004" s="27" t="s">
        <v>42</v>
      </c>
      <c r="L1004" s="44">
        <v>108757.03</v>
      </c>
      <c r="M1004" s="44">
        <v>103596.13</v>
      </c>
      <c r="N1004" s="46">
        <v>1648.0</v>
      </c>
      <c r="O1004" s="46">
        <v>32.0</v>
      </c>
      <c r="P1004" s="44">
        <v>22384.02</v>
      </c>
      <c r="Q1004" s="31"/>
      <c r="R1004" s="69">
        <v>1037267.0</v>
      </c>
      <c r="S1004" s="51">
        <v>1375.617</v>
      </c>
      <c r="T1004" s="51">
        <v>7.92457</v>
      </c>
      <c r="U1004" s="123"/>
    </row>
    <row r="1005">
      <c r="A1005" s="27">
        <v>474.0</v>
      </c>
      <c r="B1005" s="27" t="s">
        <v>54</v>
      </c>
      <c r="C1005" s="27" t="s">
        <v>28</v>
      </c>
      <c r="D1005" s="27" t="s">
        <v>28</v>
      </c>
      <c r="E1005" s="27" t="s">
        <v>28</v>
      </c>
      <c r="F1005" s="27">
        <v>48.0</v>
      </c>
      <c r="G1005" s="27" t="s">
        <v>29</v>
      </c>
      <c r="H1005" s="27"/>
      <c r="I1005" s="27" t="s">
        <v>30</v>
      </c>
      <c r="J1005" s="27">
        <v>1.0</v>
      </c>
      <c r="K1005" s="27" t="s">
        <v>43</v>
      </c>
      <c r="L1005" s="44">
        <v>26735.969999999998</v>
      </c>
      <c r="M1005" s="44">
        <v>19401.21</v>
      </c>
      <c r="N1005" s="61">
        <v>1369.0</v>
      </c>
      <c r="O1005" s="61">
        <v>6.0</v>
      </c>
      <c r="P1005" s="44">
        <v>25550.38</v>
      </c>
      <c r="Q1005" s="31"/>
      <c r="R1005" s="69">
        <v>655174.0</v>
      </c>
      <c r="S1005" s="51">
        <v>944.833</v>
      </c>
      <c r="T1005" s="51">
        <v>5.59238</v>
      </c>
      <c r="U1005" s="123"/>
    </row>
    <row r="1006">
      <c r="A1006" s="27">
        <v>475.0</v>
      </c>
      <c r="B1006" s="27" t="s">
        <v>54</v>
      </c>
      <c r="C1006" s="27" t="s">
        <v>28</v>
      </c>
      <c r="D1006" s="27" t="s">
        <v>28</v>
      </c>
      <c r="E1006" s="27" t="s">
        <v>28</v>
      </c>
      <c r="F1006" s="27">
        <v>48.0</v>
      </c>
      <c r="G1006" s="27" t="s">
        <v>29</v>
      </c>
      <c r="H1006" s="27"/>
      <c r="I1006" s="27" t="s">
        <v>30</v>
      </c>
      <c r="J1006" s="27">
        <v>1.0</v>
      </c>
      <c r="K1006" s="27" t="s">
        <v>44</v>
      </c>
      <c r="L1006" s="44">
        <v>89295.03</v>
      </c>
      <c r="M1006" s="44">
        <v>96919.62</v>
      </c>
      <c r="N1006" s="46">
        <v>2202.0</v>
      </c>
      <c r="O1006" s="46">
        <v>26.0</v>
      </c>
      <c r="P1006" s="44">
        <v>18995.27</v>
      </c>
      <c r="Q1006" s="31"/>
      <c r="R1006" s="69">
        <v>986985.0</v>
      </c>
      <c r="S1006" s="51">
        <v>1383.797</v>
      </c>
      <c r="T1006" s="51">
        <v>8.38786</v>
      </c>
      <c r="U1006" s="123"/>
    </row>
    <row r="1007">
      <c r="A1007" s="27">
        <v>476.0</v>
      </c>
      <c r="B1007" s="27" t="s">
        <v>54</v>
      </c>
      <c r="C1007" s="27" t="s">
        <v>28</v>
      </c>
      <c r="D1007" s="27" t="s">
        <v>28</v>
      </c>
      <c r="E1007" s="27" t="s">
        <v>28</v>
      </c>
      <c r="F1007" s="27">
        <v>48.0</v>
      </c>
      <c r="G1007" s="27" t="s">
        <v>29</v>
      </c>
      <c r="H1007" s="27"/>
      <c r="I1007" s="27" t="s">
        <v>30</v>
      </c>
      <c r="J1007" s="27">
        <v>1.0</v>
      </c>
      <c r="K1007" s="27" t="s">
        <v>45</v>
      </c>
      <c r="L1007" s="44">
        <v>109654.43000000001</v>
      </c>
      <c r="M1007" s="44">
        <v>97636.96</v>
      </c>
      <c r="N1007" s="46">
        <v>1449.0</v>
      </c>
      <c r="O1007" s="46">
        <v>18.0</v>
      </c>
      <c r="P1007" s="44">
        <v>9129.53</v>
      </c>
      <c r="Q1007" s="31"/>
      <c r="R1007" s="69">
        <v>617468.0</v>
      </c>
      <c r="S1007" s="51">
        <v>1059.655</v>
      </c>
      <c r="T1007" s="51">
        <v>5.4232</v>
      </c>
      <c r="U1007" s="123"/>
    </row>
    <row r="1008">
      <c r="A1008" s="27">
        <v>477.0</v>
      </c>
      <c r="B1008" s="27" t="s">
        <v>54</v>
      </c>
      <c r="C1008" s="27" t="s">
        <v>28</v>
      </c>
      <c r="D1008" s="27" t="s">
        <v>28</v>
      </c>
      <c r="E1008" s="27" t="s">
        <v>28</v>
      </c>
      <c r="F1008" s="27">
        <v>48.0</v>
      </c>
      <c r="G1008" s="27" t="s">
        <v>29</v>
      </c>
      <c r="H1008" s="27"/>
      <c r="I1008" s="27" t="s">
        <v>30</v>
      </c>
      <c r="J1008" s="27">
        <v>1.0</v>
      </c>
      <c r="K1008" s="27" t="s">
        <v>46</v>
      </c>
      <c r="L1008" s="44">
        <v>8810.4</v>
      </c>
      <c r="M1008" s="44">
        <v>957.978</v>
      </c>
      <c r="N1008" s="46">
        <v>434.0</v>
      </c>
      <c r="O1008" s="46">
        <v>4.0</v>
      </c>
      <c r="P1008" s="44">
        <v>14232.68</v>
      </c>
      <c r="Q1008" s="31"/>
      <c r="R1008" s="69">
        <v>740047.0</v>
      </c>
      <c r="S1008" s="51">
        <v>1012.097</v>
      </c>
      <c r="T1008" s="51">
        <v>5.77148</v>
      </c>
      <c r="U1008" s="123"/>
    </row>
    <row r="1009">
      <c r="A1009" s="27">
        <v>478.0</v>
      </c>
      <c r="B1009" s="27" t="s">
        <v>54</v>
      </c>
      <c r="C1009" s="27" t="s">
        <v>28</v>
      </c>
      <c r="D1009" s="27" t="s">
        <v>28</v>
      </c>
      <c r="E1009" s="27" t="s">
        <v>28</v>
      </c>
      <c r="F1009" s="27">
        <v>48.0</v>
      </c>
      <c r="G1009" s="27" t="s">
        <v>29</v>
      </c>
      <c r="H1009" s="27"/>
      <c r="I1009" s="27" t="s">
        <v>30</v>
      </c>
      <c r="J1009" s="27">
        <v>1.0</v>
      </c>
      <c r="K1009" s="27" t="s">
        <v>47</v>
      </c>
      <c r="L1009" s="44">
        <v>170758.56999999998</v>
      </c>
      <c r="M1009" s="44">
        <v>168492.81</v>
      </c>
      <c r="N1009" s="46">
        <v>7882.0</v>
      </c>
      <c r="O1009" s="46">
        <v>84.0</v>
      </c>
      <c r="P1009" s="44">
        <v>337532.94</v>
      </c>
      <c r="Q1009" s="31"/>
      <c r="R1009" s="69">
        <v>2000173.0</v>
      </c>
      <c r="S1009" s="51">
        <v>2556.072</v>
      </c>
      <c r="T1009" s="51">
        <v>9.58692</v>
      </c>
      <c r="U1009" s="123"/>
    </row>
    <row r="1010">
      <c r="A1010" s="27">
        <v>479.0</v>
      </c>
      <c r="B1010" s="27" t="s">
        <v>54</v>
      </c>
      <c r="C1010" s="27" t="s">
        <v>28</v>
      </c>
      <c r="D1010" s="27" t="s">
        <v>28</v>
      </c>
      <c r="E1010" s="27" t="s">
        <v>28</v>
      </c>
      <c r="F1010" s="27">
        <v>48.0</v>
      </c>
      <c r="G1010" s="27" t="s">
        <v>29</v>
      </c>
      <c r="H1010" s="27"/>
      <c r="I1010" s="27" t="s">
        <v>30</v>
      </c>
      <c r="J1010" s="27">
        <v>1.0</v>
      </c>
      <c r="K1010" s="27" t="s">
        <v>48</v>
      </c>
      <c r="L1010" s="44">
        <v>102574.73</v>
      </c>
      <c r="M1010" s="44">
        <v>98352.37</v>
      </c>
      <c r="N1010" s="61">
        <v>2588.0</v>
      </c>
      <c r="O1010" s="61">
        <v>22.0</v>
      </c>
      <c r="P1010" s="44">
        <v>11067.34</v>
      </c>
      <c r="Q1010" s="31"/>
      <c r="R1010" s="69">
        <v>2822098.0</v>
      </c>
      <c r="S1010" s="51">
        <v>3058.469</v>
      </c>
      <c r="T1010" s="51">
        <v>6.64487</v>
      </c>
      <c r="U1010" s="123"/>
    </row>
    <row r="1011">
      <c r="A1011" s="27">
        <v>480.0</v>
      </c>
      <c r="B1011" s="27" t="s">
        <v>54</v>
      </c>
      <c r="C1011" s="27" t="s">
        <v>28</v>
      </c>
      <c r="D1011" s="27" t="s">
        <v>28</v>
      </c>
      <c r="E1011" s="27" t="s">
        <v>28</v>
      </c>
      <c r="F1011" s="27">
        <v>48.0</v>
      </c>
      <c r="G1011" s="27" t="s">
        <v>29</v>
      </c>
      <c r="H1011" s="27"/>
      <c r="I1011" s="27" t="s">
        <v>30</v>
      </c>
      <c r="J1011" s="27">
        <v>1.0</v>
      </c>
      <c r="K1011" s="27" t="s">
        <v>49</v>
      </c>
      <c r="L1011" s="44">
        <v>86745.01</v>
      </c>
      <c r="M1011" s="44">
        <v>96085.34</v>
      </c>
      <c r="N1011" s="46">
        <v>1192.0</v>
      </c>
      <c r="O1011" s="46">
        <v>20.0</v>
      </c>
      <c r="P1011" s="44">
        <v>29038.07</v>
      </c>
      <c r="Q1011" s="31"/>
      <c r="R1011" s="69">
        <v>1031026.0000000001</v>
      </c>
      <c r="S1011" s="51">
        <v>1367.262</v>
      </c>
      <c r="T1011" s="51">
        <v>7.95455</v>
      </c>
      <c r="U1011" s="123"/>
    </row>
    <row r="1012">
      <c r="A1012" s="27">
        <v>481.0</v>
      </c>
      <c r="B1012" s="27" t="s">
        <v>54</v>
      </c>
      <c r="C1012" s="27" t="s">
        <v>28</v>
      </c>
      <c r="D1012" s="27" t="s">
        <v>28</v>
      </c>
      <c r="E1012" s="27" t="s">
        <v>28</v>
      </c>
      <c r="F1012" s="27">
        <v>48.0</v>
      </c>
      <c r="G1012" s="27" t="s">
        <v>29</v>
      </c>
      <c r="H1012" s="27"/>
      <c r="I1012" s="27" t="s">
        <v>30</v>
      </c>
      <c r="J1012" s="27">
        <v>1.0</v>
      </c>
      <c r="K1012" s="27" t="s">
        <v>50</v>
      </c>
      <c r="L1012" s="44" t="s">
        <v>55</v>
      </c>
      <c r="M1012" s="44" t="s">
        <v>55</v>
      </c>
      <c r="N1012" s="61"/>
      <c r="O1012" s="61"/>
      <c r="P1012" s="44"/>
      <c r="Q1012" s="31"/>
      <c r="R1012" s="69"/>
      <c r="S1012" s="51" t="s">
        <v>56</v>
      </c>
      <c r="T1012" s="51"/>
      <c r="U1012" s="123"/>
    </row>
    <row r="1013">
      <c r="A1013" s="27">
        <v>482.0</v>
      </c>
      <c r="B1013" s="27" t="s">
        <v>54</v>
      </c>
      <c r="C1013" s="27" t="s">
        <v>28</v>
      </c>
      <c r="D1013" s="27" t="s">
        <v>28</v>
      </c>
      <c r="E1013" s="27" t="s">
        <v>28</v>
      </c>
      <c r="F1013" s="27">
        <v>48.0</v>
      </c>
      <c r="G1013" s="27" t="s">
        <v>29</v>
      </c>
      <c r="H1013" s="27"/>
      <c r="I1013" s="27" t="s">
        <v>30</v>
      </c>
      <c r="J1013" s="27">
        <v>1.0</v>
      </c>
      <c r="K1013" s="27" t="s">
        <v>51</v>
      </c>
      <c r="L1013" s="44">
        <v>115818.51000000001</v>
      </c>
      <c r="M1013" s="44">
        <v>89436.26999999999</v>
      </c>
      <c r="N1013" s="46">
        <v>2894.0</v>
      </c>
      <c r="O1013" s="46">
        <v>24.0</v>
      </c>
      <c r="P1013" s="44">
        <v>26019.079999999998</v>
      </c>
      <c r="Q1013" s="31"/>
      <c r="R1013" s="69">
        <v>1207829.0</v>
      </c>
      <c r="S1013" s="51">
        <v>1555.767</v>
      </c>
      <c r="T1013" s="51">
        <v>9.02171</v>
      </c>
      <c r="U1013" s="123"/>
    </row>
    <row r="1014">
      <c r="A1014" s="27">
        <v>483.0</v>
      </c>
      <c r="B1014" s="27" t="s">
        <v>54</v>
      </c>
      <c r="C1014" s="27" t="s">
        <v>28</v>
      </c>
      <c r="D1014" s="27" t="s">
        <v>28</v>
      </c>
      <c r="E1014" s="27" t="s">
        <v>28</v>
      </c>
      <c r="F1014" s="27">
        <v>48.0</v>
      </c>
      <c r="G1014" s="27" t="s">
        <v>29</v>
      </c>
      <c r="H1014" s="27"/>
      <c r="I1014" s="27" t="s">
        <v>30</v>
      </c>
      <c r="J1014" s="27">
        <v>1.0</v>
      </c>
      <c r="K1014" s="27" t="s">
        <v>52</v>
      </c>
      <c r="L1014" s="44" t="s">
        <v>55</v>
      </c>
      <c r="M1014" s="44" t="s">
        <v>55</v>
      </c>
      <c r="N1014" s="61"/>
      <c r="O1014" s="61"/>
      <c r="P1014" s="44"/>
      <c r="Q1014" s="31"/>
      <c r="R1014" s="69">
        <v>363477.0</v>
      </c>
      <c r="S1014" s="51" t="s">
        <v>30</v>
      </c>
      <c r="T1014" s="51"/>
      <c r="U1014" s="123"/>
    </row>
    <row r="1015">
      <c r="A1015" s="27">
        <v>484.0</v>
      </c>
      <c r="B1015" s="27" t="s">
        <v>54</v>
      </c>
      <c r="C1015" s="27" t="s">
        <v>28</v>
      </c>
      <c r="D1015" s="27" t="s">
        <v>28</v>
      </c>
      <c r="E1015" s="27" t="s">
        <v>28</v>
      </c>
      <c r="F1015" s="27">
        <v>48.0</v>
      </c>
      <c r="G1015" s="27" t="s">
        <v>29</v>
      </c>
      <c r="H1015" s="27"/>
      <c r="I1015" s="27" t="s">
        <v>30</v>
      </c>
      <c r="J1015" s="27">
        <v>2.0</v>
      </c>
      <c r="K1015" s="27" t="s">
        <v>31</v>
      </c>
      <c r="L1015" s="44">
        <v>182926.78</v>
      </c>
      <c r="M1015" s="44">
        <v>173867.36</v>
      </c>
      <c r="N1015" s="46">
        <v>8086.0</v>
      </c>
      <c r="O1015" s="46">
        <v>127.0</v>
      </c>
      <c r="P1015" s="44">
        <v>436162.05000000005</v>
      </c>
      <c r="Q1015" s="31"/>
      <c r="R1015" s="69">
        <v>935082.0</v>
      </c>
      <c r="S1015" s="51">
        <v>1579.838</v>
      </c>
      <c r="T1015" s="51">
        <v>6.90141</v>
      </c>
      <c r="U1015" s="123"/>
    </row>
    <row r="1016">
      <c r="A1016" s="27">
        <v>485.0</v>
      </c>
      <c r="B1016" s="27" t="s">
        <v>54</v>
      </c>
      <c r="C1016" s="27" t="s">
        <v>28</v>
      </c>
      <c r="D1016" s="27" t="s">
        <v>28</v>
      </c>
      <c r="E1016" s="27" t="s">
        <v>28</v>
      </c>
      <c r="F1016" s="27">
        <v>48.0</v>
      </c>
      <c r="G1016" s="27" t="s">
        <v>29</v>
      </c>
      <c r="H1016" s="27"/>
      <c r="I1016" s="27" t="s">
        <v>30</v>
      </c>
      <c r="J1016" s="27">
        <v>2.0</v>
      </c>
      <c r="K1016" s="27" t="s">
        <v>32</v>
      </c>
      <c r="L1016" s="44">
        <v>41718.200000000004</v>
      </c>
      <c r="M1016" s="44">
        <v>21541.170000000002</v>
      </c>
      <c r="N1016" s="46">
        <v>1445.0</v>
      </c>
      <c r="O1016" s="46">
        <v>11.0</v>
      </c>
      <c r="P1016" s="44">
        <v>11710.17</v>
      </c>
      <c r="Q1016" s="31"/>
      <c r="R1016" s="69">
        <v>582152.0</v>
      </c>
      <c r="S1016" s="51">
        <v>966.961</v>
      </c>
      <c r="T1016" s="51">
        <v>7.29587</v>
      </c>
      <c r="U1016" s="123"/>
    </row>
    <row r="1017">
      <c r="A1017" s="27">
        <v>486.0</v>
      </c>
      <c r="B1017" s="27" t="s">
        <v>54</v>
      </c>
      <c r="C1017" s="27" t="s">
        <v>28</v>
      </c>
      <c r="D1017" s="27" t="s">
        <v>28</v>
      </c>
      <c r="E1017" s="27" t="s">
        <v>28</v>
      </c>
      <c r="F1017" s="27">
        <v>48.0</v>
      </c>
      <c r="G1017" s="27" t="s">
        <v>29</v>
      </c>
      <c r="H1017" s="27"/>
      <c r="I1017" s="27" t="s">
        <v>30</v>
      </c>
      <c r="J1017" s="27">
        <v>2.0</v>
      </c>
      <c r="K1017" s="27" t="s">
        <v>33</v>
      </c>
      <c r="L1017" s="44">
        <v>217124.77000000002</v>
      </c>
      <c r="M1017" s="44">
        <v>215113.81</v>
      </c>
      <c r="N1017" s="46">
        <v>5494.0</v>
      </c>
      <c r="O1017" s="46">
        <v>41.0</v>
      </c>
      <c r="P1017" s="44">
        <v>46019.590000000004</v>
      </c>
      <c r="Q1017" s="31"/>
      <c r="R1017" s="69">
        <v>3950159.0</v>
      </c>
      <c r="S1017" s="51">
        <v>4395.262</v>
      </c>
      <c r="T1017" s="51">
        <v>7.29471</v>
      </c>
      <c r="U1017" s="123"/>
    </row>
    <row r="1018">
      <c r="A1018" s="27">
        <v>487.0</v>
      </c>
      <c r="B1018" s="27" t="s">
        <v>54</v>
      </c>
      <c r="C1018" s="27" t="s">
        <v>28</v>
      </c>
      <c r="D1018" s="27" t="s">
        <v>28</v>
      </c>
      <c r="E1018" s="27" t="s">
        <v>28</v>
      </c>
      <c r="F1018" s="27">
        <v>48.0</v>
      </c>
      <c r="G1018" s="27" t="s">
        <v>29</v>
      </c>
      <c r="H1018" s="27"/>
      <c r="I1018" s="27" t="s">
        <v>30</v>
      </c>
      <c r="J1018" s="27">
        <v>2.0</v>
      </c>
      <c r="K1018" s="27" t="s">
        <v>34</v>
      </c>
      <c r="L1018" s="44">
        <v>50172.92</v>
      </c>
      <c r="M1018" s="44">
        <v>45807.4</v>
      </c>
      <c r="N1018" s="46">
        <v>481.0</v>
      </c>
      <c r="O1018" s="46">
        <v>9.0</v>
      </c>
      <c r="P1018" s="44">
        <v>4506.44</v>
      </c>
      <c r="Q1018" s="31"/>
      <c r="R1018" s="69">
        <v>520352.99999999994</v>
      </c>
      <c r="S1018" s="51">
        <v>941.986</v>
      </c>
      <c r="T1018" s="51">
        <v>5.87353</v>
      </c>
      <c r="U1018" s="123"/>
    </row>
    <row r="1019">
      <c r="A1019" s="27">
        <v>488.0</v>
      </c>
      <c r="B1019" s="27" t="s">
        <v>54</v>
      </c>
      <c r="C1019" s="27" t="s">
        <v>28</v>
      </c>
      <c r="D1019" s="27" t="s">
        <v>28</v>
      </c>
      <c r="E1019" s="27" t="s">
        <v>28</v>
      </c>
      <c r="F1019" s="27">
        <v>48.0</v>
      </c>
      <c r="G1019" s="27" t="s">
        <v>29</v>
      </c>
      <c r="H1019" s="27"/>
      <c r="I1019" s="27" t="s">
        <v>30</v>
      </c>
      <c r="J1019" s="27">
        <v>2.0</v>
      </c>
      <c r="K1019" s="27" t="s">
        <v>35</v>
      </c>
      <c r="L1019" s="44">
        <v>52649.29</v>
      </c>
      <c r="M1019" s="44">
        <v>48144.350000000006</v>
      </c>
      <c r="N1019" s="46">
        <v>2107.0</v>
      </c>
      <c r="O1019" s="46">
        <v>16.0</v>
      </c>
      <c r="P1019" s="44">
        <v>22675.84</v>
      </c>
      <c r="Q1019" s="31"/>
      <c r="R1019" s="69">
        <v>961218.0</v>
      </c>
      <c r="S1019" s="51">
        <v>1423.354</v>
      </c>
      <c r="T1019" s="51">
        <v>9.10098</v>
      </c>
      <c r="U1019" s="123"/>
    </row>
    <row r="1020">
      <c r="A1020" s="27">
        <v>489.0</v>
      </c>
      <c r="B1020" s="27" t="s">
        <v>54</v>
      </c>
      <c r="C1020" s="27" t="s">
        <v>28</v>
      </c>
      <c r="D1020" s="27" t="s">
        <v>28</v>
      </c>
      <c r="E1020" s="27" t="s">
        <v>28</v>
      </c>
      <c r="F1020" s="27">
        <v>48.0</v>
      </c>
      <c r="G1020" s="27" t="s">
        <v>29</v>
      </c>
      <c r="H1020" s="27"/>
      <c r="I1020" s="27" t="s">
        <v>30</v>
      </c>
      <c r="J1020" s="27">
        <v>2.0</v>
      </c>
      <c r="K1020" s="27" t="s">
        <v>36</v>
      </c>
      <c r="L1020" s="44">
        <v>176500.13999999998</v>
      </c>
      <c r="M1020" s="44">
        <v>172608.12999999998</v>
      </c>
      <c r="N1020" s="46">
        <v>3351.0</v>
      </c>
      <c r="O1020" s="46">
        <v>69.0</v>
      </c>
      <c r="P1020" s="44">
        <v>102172.67</v>
      </c>
      <c r="Q1020" s="31"/>
      <c r="R1020" s="69">
        <v>649156.0</v>
      </c>
      <c r="S1020" s="51">
        <v>1354.833</v>
      </c>
      <c r="T1020" s="51">
        <v>7.05243</v>
      </c>
      <c r="U1020" s="123"/>
    </row>
    <row r="1021">
      <c r="A1021" s="27">
        <v>490.0</v>
      </c>
      <c r="B1021" s="27" t="s">
        <v>54</v>
      </c>
      <c r="C1021" s="27" t="s">
        <v>28</v>
      </c>
      <c r="D1021" s="27" t="s">
        <v>28</v>
      </c>
      <c r="E1021" s="27" t="s">
        <v>28</v>
      </c>
      <c r="F1021" s="27">
        <v>48.0</v>
      </c>
      <c r="G1021" s="27" t="s">
        <v>29</v>
      </c>
      <c r="H1021" s="27"/>
      <c r="I1021" s="27" t="s">
        <v>30</v>
      </c>
      <c r="J1021" s="27">
        <v>2.0</v>
      </c>
      <c r="K1021" s="27" t="s">
        <v>37</v>
      </c>
      <c r="L1021" s="44">
        <v>44311.75</v>
      </c>
      <c r="M1021" s="44">
        <v>7473.39</v>
      </c>
      <c r="N1021" s="46">
        <v>1550.0</v>
      </c>
      <c r="O1021" s="46">
        <v>14.0</v>
      </c>
      <c r="P1021" s="44">
        <v>21318.100000000002</v>
      </c>
      <c r="Q1021" s="31"/>
      <c r="R1021" s="69">
        <v>729488.0</v>
      </c>
      <c r="S1021" s="51">
        <v>1077.261</v>
      </c>
      <c r="T1021" s="51">
        <v>7.50541</v>
      </c>
      <c r="U1021" s="123"/>
    </row>
    <row r="1022">
      <c r="A1022" s="27">
        <v>491.0</v>
      </c>
      <c r="B1022" s="27" t="s">
        <v>54</v>
      </c>
      <c r="C1022" s="27" t="s">
        <v>28</v>
      </c>
      <c r="D1022" s="27" t="s">
        <v>28</v>
      </c>
      <c r="E1022" s="27" t="s">
        <v>28</v>
      </c>
      <c r="F1022" s="27">
        <v>48.0</v>
      </c>
      <c r="G1022" s="27" t="s">
        <v>29</v>
      </c>
      <c r="H1022" s="27"/>
      <c r="I1022" s="27" t="s">
        <v>30</v>
      </c>
      <c r="J1022" s="27">
        <v>2.0</v>
      </c>
      <c r="K1022" s="27" t="s">
        <v>38</v>
      </c>
      <c r="L1022" s="44">
        <v>43951.64</v>
      </c>
      <c r="M1022" s="44">
        <v>23074.6</v>
      </c>
      <c r="N1022" s="46">
        <v>1468.0</v>
      </c>
      <c r="O1022" s="46">
        <v>11.0</v>
      </c>
      <c r="P1022" s="44">
        <v>8286.73</v>
      </c>
      <c r="Q1022" s="31"/>
      <c r="R1022" s="69">
        <v>1180369.0</v>
      </c>
      <c r="S1022" s="51">
        <v>1471.962</v>
      </c>
      <c r="T1022" s="51">
        <v>6.07305</v>
      </c>
      <c r="U1022" s="123"/>
    </row>
    <row r="1023">
      <c r="A1023" s="27">
        <v>492.0</v>
      </c>
      <c r="B1023" s="27" t="s">
        <v>54</v>
      </c>
      <c r="C1023" s="27" t="s">
        <v>28</v>
      </c>
      <c r="D1023" s="27" t="s">
        <v>28</v>
      </c>
      <c r="E1023" s="27" t="s">
        <v>28</v>
      </c>
      <c r="F1023" s="27">
        <v>48.0</v>
      </c>
      <c r="G1023" s="27" t="s">
        <v>29</v>
      </c>
      <c r="H1023" s="27"/>
      <c r="I1023" s="27" t="s">
        <v>30</v>
      </c>
      <c r="J1023" s="27">
        <v>2.0</v>
      </c>
      <c r="K1023" s="27" t="s">
        <v>39</v>
      </c>
      <c r="L1023" s="44">
        <v>183656.24</v>
      </c>
      <c r="M1023" s="44">
        <v>168227.15</v>
      </c>
      <c r="N1023" s="46">
        <v>4385.0</v>
      </c>
      <c r="O1023" s="46">
        <v>34.0</v>
      </c>
      <c r="P1023" s="44">
        <v>73821.03</v>
      </c>
      <c r="Q1023" s="31"/>
      <c r="R1023" s="69">
        <v>2436708.0</v>
      </c>
      <c r="S1023" s="51">
        <v>2970.863</v>
      </c>
      <c r="T1023" s="51">
        <v>5.7225</v>
      </c>
      <c r="U1023" s="123"/>
    </row>
    <row r="1024">
      <c r="A1024" s="27">
        <v>493.0</v>
      </c>
      <c r="B1024" s="27" t="s">
        <v>54</v>
      </c>
      <c r="C1024" s="27" t="s">
        <v>28</v>
      </c>
      <c r="D1024" s="27" t="s">
        <v>28</v>
      </c>
      <c r="E1024" s="27" t="s">
        <v>28</v>
      </c>
      <c r="F1024" s="27">
        <v>48.0</v>
      </c>
      <c r="G1024" s="27" t="s">
        <v>29</v>
      </c>
      <c r="H1024" s="27"/>
      <c r="I1024" s="27" t="s">
        <v>30</v>
      </c>
      <c r="J1024" s="27">
        <v>2.0</v>
      </c>
      <c r="K1024" s="27" t="s">
        <v>40</v>
      </c>
      <c r="L1024" s="44">
        <v>217751.82</v>
      </c>
      <c r="M1024" s="44">
        <v>239113.26</v>
      </c>
      <c r="N1024" s="46">
        <v>6106.0</v>
      </c>
      <c r="O1024" s="46">
        <v>43.0</v>
      </c>
      <c r="P1024" s="44">
        <v>41191.200000000004</v>
      </c>
      <c r="Q1024" s="31"/>
      <c r="R1024" s="69">
        <v>3199427.0</v>
      </c>
      <c r="S1024" s="51">
        <v>3674.001</v>
      </c>
      <c r="T1024" s="51">
        <v>7.79606</v>
      </c>
      <c r="U1024" s="123"/>
    </row>
    <row r="1025">
      <c r="A1025" s="27">
        <v>494.0</v>
      </c>
      <c r="B1025" s="27" t="s">
        <v>54</v>
      </c>
      <c r="C1025" s="27" t="s">
        <v>28</v>
      </c>
      <c r="D1025" s="27" t="s">
        <v>28</v>
      </c>
      <c r="E1025" s="27" t="s">
        <v>28</v>
      </c>
      <c r="F1025" s="27">
        <v>48.0</v>
      </c>
      <c r="G1025" s="27" t="s">
        <v>29</v>
      </c>
      <c r="H1025" s="27"/>
      <c r="I1025" s="27" t="s">
        <v>30</v>
      </c>
      <c r="J1025" s="27">
        <v>2.0</v>
      </c>
      <c r="K1025" s="27" t="s">
        <v>41</v>
      </c>
      <c r="L1025" s="44">
        <v>55134.04</v>
      </c>
      <c r="M1025" s="44">
        <v>43362.200000000004</v>
      </c>
      <c r="N1025" s="46">
        <v>1629.0</v>
      </c>
      <c r="O1025" s="46">
        <v>20.0</v>
      </c>
      <c r="P1025" s="44">
        <v>14866.77</v>
      </c>
      <c r="Q1025" s="31"/>
      <c r="R1025" s="69">
        <v>560633.0</v>
      </c>
      <c r="S1025" s="51">
        <v>1118.03</v>
      </c>
      <c r="T1025" s="51">
        <v>8.81437</v>
      </c>
      <c r="U1025" s="123"/>
    </row>
    <row r="1026">
      <c r="A1026" s="27">
        <v>495.0</v>
      </c>
      <c r="B1026" s="27" t="s">
        <v>54</v>
      </c>
      <c r="C1026" s="27" t="s">
        <v>28</v>
      </c>
      <c r="D1026" s="27" t="s">
        <v>28</v>
      </c>
      <c r="E1026" s="27" t="s">
        <v>28</v>
      </c>
      <c r="F1026" s="27">
        <v>48.0</v>
      </c>
      <c r="G1026" s="27" t="s">
        <v>29</v>
      </c>
      <c r="H1026" s="27"/>
      <c r="I1026" s="27" t="s">
        <v>30</v>
      </c>
      <c r="J1026" s="27">
        <v>2.0</v>
      </c>
      <c r="K1026" s="27" t="s">
        <v>42</v>
      </c>
      <c r="L1026" s="44">
        <v>210638.27000000002</v>
      </c>
      <c r="M1026" s="44">
        <v>221230.91</v>
      </c>
      <c r="N1026" s="46">
        <v>2657.0</v>
      </c>
      <c r="O1026" s="46">
        <v>55.0</v>
      </c>
      <c r="P1026" s="44">
        <v>40719.21</v>
      </c>
      <c r="Q1026" s="31"/>
      <c r="R1026" s="69">
        <v>1857296.0</v>
      </c>
      <c r="S1026" s="51">
        <v>2299.914</v>
      </c>
      <c r="T1026" s="51">
        <v>8.75495</v>
      </c>
      <c r="U1026" s="123"/>
    </row>
    <row r="1027">
      <c r="A1027" s="27">
        <v>496.0</v>
      </c>
      <c r="B1027" s="27" t="s">
        <v>54</v>
      </c>
      <c r="C1027" s="27" t="s">
        <v>28</v>
      </c>
      <c r="D1027" s="27" t="s">
        <v>28</v>
      </c>
      <c r="E1027" s="27" t="s">
        <v>28</v>
      </c>
      <c r="F1027" s="27">
        <v>48.0</v>
      </c>
      <c r="G1027" s="27" t="s">
        <v>29</v>
      </c>
      <c r="H1027" s="27"/>
      <c r="I1027" s="27" t="s">
        <v>30</v>
      </c>
      <c r="J1027" s="27">
        <v>2.0</v>
      </c>
      <c r="K1027" s="27" t="s">
        <v>43</v>
      </c>
      <c r="L1027" s="44">
        <v>52246.009999999995</v>
      </c>
      <c r="M1027" s="44">
        <v>45261.65</v>
      </c>
      <c r="N1027" s="61">
        <v>3051.0</v>
      </c>
      <c r="O1027" s="61">
        <v>13.0</v>
      </c>
      <c r="P1027" s="44">
        <v>69517.45</v>
      </c>
      <c r="Q1027" s="31"/>
      <c r="R1027" s="69">
        <v>1352635.0</v>
      </c>
      <c r="S1027" s="51">
        <v>1756.883</v>
      </c>
      <c r="T1027" s="51">
        <v>8.02011</v>
      </c>
      <c r="U1027" s="123"/>
    </row>
    <row r="1028">
      <c r="A1028" s="27">
        <v>497.0</v>
      </c>
      <c r="B1028" s="27" t="s">
        <v>54</v>
      </c>
      <c r="C1028" s="27" t="s">
        <v>28</v>
      </c>
      <c r="D1028" s="27" t="s">
        <v>28</v>
      </c>
      <c r="E1028" s="27" t="s">
        <v>28</v>
      </c>
      <c r="F1028" s="27">
        <v>48.0</v>
      </c>
      <c r="G1028" s="27" t="s">
        <v>29</v>
      </c>
      <c r="H1028" s="27"/>
      <c r="I1028" s="27" t="s">
        <v>30</v>
      </c>
      <c r="J1028" s="27">
        <v>2.0</v>
      </c>
      <c r="K1028" s="27" t="s">
        <v>44</v>
      </c>
      <c r="L1028" s="44">
        <v>169959.01</v>
      </c>
      <c r="M1028" s="44">
        <v>193262.40999999997</v>
      </c>
      <c r="N1028" s="46">
        <v>5048.0</v>
      </c>
      <c r="O1028" s="46">
        <v>41.0</v>
      </c>
      <c r="P1028" s="44">
        <v>31906.18</v>
      </c>
      <c r="Q1028" s="31"/>
      <c r="R1028" s="69">
        <v>1700547.0</v>
      </c>
      <c r="S1028" s="51">
        <v>2150.257</v>
      </c>
      <c r="T1028" s="51">
        <v>9.07915</v>
      </c>
      <c r="U1028" s="123"/>
    </row>
    <row r="1029">
      <c r="A1029" s="27">
        <v>498.0</v>
      </c>
      <c r="B1029" s="27" t="s">
        <v>54</v>
      </c>
      <c r="C1029" s="27" t="s">
        <v>28</v>
      </c>
      <c r="D1029" s="27" t="s">
        <v>28</v>
      </c>
      <c r="E1029" s="27" t="s">
        <v>28</v>
      </c>
      <c r="F1029" s="27">
        <v>48.0</v>
      </c>
      <c r="G1029" s="27" t="s">
        <v>29</v>
      </c>
      <c r="H1029" s="27"/>
      <c r="I1029" s="27" t="s">
        <v>30</v>
      </c>
      <c r="J1029" s="27">
        <v>2.0</v>
      </c>
      <c r="K1029" s="27" t="s">
        <v>45</v>
      </c>
      <c r="L1029" s="44">
        <v>183924.89</v>
      </c>
      <c r="M1029" s="44">
        <v>197279.45</v>
      </c>
      <c r="N1029" s="46">
        <v>5059.0</v>
      </c>
      <c r="O1029" s="46">
        <v>33.0</v>
      </c>
      <c r="P1029" s="44">
        <v>44778.37</v>
      </c>
      <c r="Q1029" s="31"/>
      <c r="R1029" s="69">
        <v>1112354.0</v>
      </c>
      <c r="S1029" s="51">
        <v>1561.107</v>
      </c>
      <c r="T1029" s="51">
        <v>6.91816</v>
      </c>
      <c r="U1029" s="123"/>
    </row>
    <row r="1030">
      <c r="A1030" s="27">
        <v>499.0</v>
      </c>
      <c r="B1030" s="27" t="s">
        <v>54</v>
      </c>
      <c r="C1030" s="27" t="s">
        <v>28</v>
      </c>
      <c r="D1030" s="27" t="s">
        <v>28</v>
      </c>
      <c r="E1030" s="27" t="s">
        <v>28</v>
      </c>
      <c r="F1030" s="27">
        <v>48.0</v>
      </c>
      <c r="G1030" s="27" t="s">
        <v>29</v>
      </c>
      <c r="H1030" s="27"/>
      <c r="I1030" s="27" t="s">
        <v>30</v>
      </c>
      <c r="J1030" s="27">
        <v>2.0</v>
      </c>
      <c r="K1030" s="27" t="s">
        <v>46</v>
      </c>
      <c r="L1030" s="44">
        <v>36652.909999999996</v>
      </c>
      <c r="M1030" s="44">
        <v>33014.93</v>
      </c>
      <c r="N1030" s="46">
        <v>1067.0</v>
      </c>
      <c r="O1030" s="46">
        <v>8.0</v>
      </c>
      <c r="P1030" s="44">
        <v>8164.08</v>
      </c>
      <c r="Q1030" s="31"/>
      <c r="R1030" s="69">
        <v>922209.0</v>
      </c>
      <c r="S1030" s="51">
        <v>1200.791</v>
      </c>
      <c r="T1030" s="51">
        <v>7.3573</v>
      </c>
      <c r="U1030" s="123"/>
    </row>
    <row r="1031">
      <c r="A1031" s="27">
        <v>500.0</v>
      </c>
      <c r="B1031" s="27" t="s">
        <v>54</v>
      </c>
      <c r="C1031" s="27" t="s">
        <v>28</v>
      </c>
      <c r="D1031" s="27" t="s">
        <v>28</v>
      </c>
      <c r="E1031" s="27" t="s">
        <v>28</v>
      </c>
      <c r="F1031" s="27">
        <v>48.0</v>
      </c>
      <c r="G1031" s="27" t="s">
        <v>29</v>
      </c>
      <c r="H1031" s="27"/>
      <c r="I1031" s="27" t="s">
        <v>30</v>
      </c>
      <c r="J1031" s="27">
        <v>2.0</v>
      </c>
      <c r="K1031" s="27" t="s">
        <v>47</v>
      </c>
      <c r="L1031" s="44">
        <v>346456.77999999997</v>
      </c>
      <c r="M1031" s="44">
        <v>342495.0</v>
      </c>
      <c r="N1031" s="46">
        <v>15462.0</v>
      </c>
      <c r="O1031" s="46">
        <v>159.0</v>
      </c>
      <c r="P1031" s="44">
        <v>490504.08</v>
      </c>
      <c r="Q1031" s="31"/>
      <c r="R1031" s="69">
        <v>3770808.0</v>
      </c>
      <c r="S1031" s="51">
        <v>4377.717</v>
      </c>
      <c r="T1031" s="51">
        <v>10.98796</v>
      </c>
      <c r="U1031" s="123"/>
    </row>
    <row r="1032">
      <c r="A1032" s="27">
        <v>501.0</v>
      </c>
      <c r="B1032" s="27" t="s">
        <v>54</v>
      </c>
      <c r="C1032" s="27" t="s">
        <v>28</v>
      </c>
      <c r="D1032" s="27" t="s">
        <v>28</v>
      </c>
      <c r="E1032" s="27" t="s">
        <v>28</v>
      </c>
      <c r="F1032" s="27">
        <v>48.0</v>
      </c>
      <c r="G1032" s="27" t="s">
        <v>29</v>
      </c>
      <c r="H1032" s="27"/>
      <c r="I1032" s="27" t="s">
        <v>30</v>
      </c>
      <c r="J1032" s="27">
        <v>2.0</v>
      </c>
      <c r="K1032" s="27" t="s">
        <v>48</v>
      </c>
      <c r="L1032" s="44" t="s">
        <v>55</v>
      </c>
      <c r="M1032" s="44" t="s">
        <v>55</v>
      </c>
      <c r="N1032" s="61"/>
      <c r="O1032" s="61"/>
      <c r="P1032" s="44"/>
      <c r="Q1032" s="31"/>
      <c r="R1032" s="69"/>
      <c r="S1032" s="51" t="s">
        <v>30</v>
      </c>
      <c r="T1032" s="51"/>
      <c r="U1032" s="123"/>
    </row>
    <row r="1033">
      <c r="A1033" s="27">
        <v>502.0</v>
      </c>
      <c r="B1033" s="27" t="s">
        <v>54</v>
      </c>
      <c r="C1033" s="27" t="s">
        <v>28</v>
      </c>
      <c r="D1033" s="27" t="s">
        <v>28</v>
      </c>
      <c r="E1033" s="27" t="s">
        <v>28</v>
      </c>
      <c r="F1033" s="27">
        <v>48.0</v>
      </c>
      <c r="G1033" s="27" t="s">
        <v>29</v>
      </c>
      <c r="H1033" s="27"/>
      <c r="I1033" s="27" t="s">
        <v>30</v>
      </c>
      <c r="J1033" s="27">
        <v>2.0</v>
      </c>
      <c r="K1033" s="27" t="s">
        <v>49</v>
      </c>
      <c r="L1033" s="44">
        <v>170264.38999999998</v>
      </c>
      <c r="M1033" s="44">
        <v>191644.45</v>
      </c>
      <c r="N1033" s="46">
        <v>1857.0</v>
      </c>
      <c r="O1033" s="46">
        <v>35.0</v>
      </c>
      <c r="P1033" s="44">
        <v>50975.76</v>
      </c>
      <c r="Q1033" s="31"/>
      <c r="R1033" s="69">
        <v>1769062.0</v>
      </c>
      <c r="S1033" s="51">
        <v>2167.419</v>
      </c>
      <c r="T1033" s="51">
        <v>8.33903</v>
      </c>
      <c r="U1033" s="123"/>
    </row>
    <row r="1034">
      <c r="A1034" s="27">
        <v>503.0</v>
      </c>
      <c r="B1034" s="27" t="s">
        <v>54</v>
      </c>
      <c r="C1034" s="27" t="s">
        <v>28</v>
      </c>
      <c r="D1034" s="27" t="s">
        <v>28</v>
      </c>
      <c r="E1034" s="27" t="s">
        <v>28</v>
      </c>
      <c r="F1034" s="27">
        <v>48.0</v>
      </c>
      <c r="G1034" s="27" t="s">
        <v>29</v>
      </c>
      <c r="H1034" s="27"/>
      <c r="I1034" s="27" t="s">
        <v>30</v>
      </c>
      <c r="J1034" s="27">
        <v>2.0</v>
      </c>
      <c r="K1034" s="27" t="s">
        <v>50</v>
      </c>
      <c r="L1034" s="44" t="s">
        <v>55</v>
      </c>
      <c r="M1034" s="44" t="s">
        <v>55</v>
      </c>
      <c r="N1034" s="61"/>
      <c r="O1034" s="61"/>
      <c r="P1034" s="44"/>
      <c r="Q1034" s="31"/>
      <c r="R1034" s="69"/>
      <c r="S1034" s="51" t="s">
        <v>56</v>
      </c>
      <c r="T1034" s="51"/>
      <c r="U1034" s="123"/>
    </row>
    <row r="1035">
      <c r="A1035" s="27">
        <v>504.0</v>
      </c>
      <c r="B1035" s="27" t="s">
        <v>54</v>
      </c>
      <c r="C1035" s="27" t="s">
        <v>28</v>
      </c>
      <c r="D1035" s="27" t="s">
        <v>28</v>
      </c>
      <c r="E1035" s="27" t="s">
        <v>28</v>
      </c>
      <c r="F1035" s="27">
        <v>48.0</v>
      </c>
      <c r="G1035" s="27" t="s">
        <v>29</v>
      </c>
      <c r="H1035" s="27"/>
      <c r="I1035" s="27" t="s">
        <v>30</v>
      </c>
      <c r="J1035" s="27">
        <v>2.0</v>
      </c>
      <c r="K1035" s="27" t="s">
        <v>51</v>
      </c>
      <c r="L1035" s="44">
        <v>208250.44</v>
      </c>
      <c r="M1035" s="44">
        <v>197139.46000000002</v>
      </c>
      <c r="N1035" s="46">
        <v>5590.0</v>
      </c>
      <c r="O1035" s="46">
        <v>42.0</v>
      </c>
      <c r="P1035" s="44">
        <v>50928.49</v>
      </c>
      <c r="Q1035" s="31"/>
      <c r="R1035" s="69">
        <v>2145796.0</v>
      </c>
      <c r="S1035" s="51">
        <v>2491.2</v>
      </c>
      <c r="T1035" s="51">
        <v>7.92256</v>
      </c>
      <c r="U1035" s="123"/>
    </row>
    <row r="1036">
      <c r="A1036" s="27">
        <v>505.0</v>
      </c>
      <c r="B1036" s="27" t="s">
        <v>54</v>
      </c>
      <c r="C1036" s="27" t="s">
        <v>28</v>
      </c>
      <c r="D1036" s="27" t="s">
        <v>28</v>
      </c>
      <c r="E1036" s="27" t="s">
        <v>28</v>
      </c>
      <c r="F1036" s="27">
        <v>48.0</v>
      </c>
      <c r="G1036" s="27" t="s">
        <v>29</v>
      </c>
      <c r="H1036" s="27"/>
      <c r="I1036" s="27" t="s">
        <v>30</v>
      </c>
      <c r="J1036" s="27">
        <v>2.0</v>
      </c>
      <c r="K1036" s="27" t="s">
        <v>52</v>
      </c>
      <c r="L1036" s="44">
        <v>5290.320000000001</v>
      </c>
      <c r="M1036" s="44">
        <v>6224.9400000000005</v>
      </c>
      <c r="N1036" s="46">
        <v>109.0</v>
      </c>
      <c r="O1036" s="46">
        <v>1.0</v>
      </c>
      <c r="P1036" s="44">
        <v>998.946</v>
      </c>
      <c r="Q1036" s="31"/>
      <c r="R1036" s="69">
        <v>945937.0</v>
      </c>
      <c r="S1036" s="51">
        <v>1270.15</v>
      </c>
      <c r="T1036" s="51">
        <v>6.1555</v>
      </c>
      <c r="U1036" s="123"/>
    </row>
    <row r="1037">
      <c r="A1037" s="27">
        <v>506.0</v>
      </c>
      <c r="B1037" s="27" t="s">
        <v>54</v>
      </c>
      <c r="C1037" s="27" t="s">
        <v>28</v>
      </c>
      <c r="D1037" s="27" t="s">
        <v>28</v>
      </c>
      <c r="E1037" s="27" t="s">
        <v>28</v>
      </c>
      <c r="F1037" s="27">
        <v>48.0</v>
      </c>
      <c r="G1037" s="27" t="s">
        <v>29</v>
      </c>
      <c r="H1037" s="27"/>
      <c r="I1037" s="27" t="s">
        <v>30</v>
      </c>
      <c r="J1037" s="27">
        <v>4.0</v>
      </c>
      <c r="K1037" s="27" t="s">
        <v>31</v>
      </c>
      <c r="L1037" s="44">
        <v>357197.63999999996</v>
      </c>
      <c r="M1037" s="44">
        <v>367313.46</v>
      </c>
      <c r="N1037" s="46">
        <v>15419.0</v>
      </c>
      <c r="O1037" s="46">
        <v>255.0</v>
      </c>
      <c r="P1037" s="44">
        <v>801777.92</v>
      </c>
      <c r="Q1037" s="31"/>
      <c r="R1037" s="69">
        <v>1840091.0</v>
      </c>
      <c r="S1037" s="51">
        <v>2208.657</v>
      </c>
      <c r="T1037" s="51">
        <v>7.0969</v>
      </c>
      <c r="U1037" s="123"/>
    </row>
    <row r="1038">
      <c r="A1038" s="27">
        <v>507.0</v>
      </c>
      <c r="B1038" s="27" t="s">
        <v>54</v>
      </c>
      <c r="C1038" s="27" t="s">
        <v>28</v>
      </c>
      <c r="D1038" s="27" t="s">
        <v>28</v>
      </c>
      <c r="E1038" s="27" t="s">
        <v>28</v>
      </c>
      <c r="F1038" s="27">
        <v>48.0</v>
      </c>
      <c r="G1038" s="27" t="s">
        <v>29</v>
      </c>
      <c r="H1038" s="27"/>
      <c r="I1038" s="27" t="s">
        <v>30</v>
      </c>
      <c r="J1038" s="27">
        <v>4.0</v>
      </c>
      <c r="K1038" s="27" t="s">
        <v>32</v>
      </c>
      <c r="L1038" s="44">
        <v>92323.49</v>
      </c>
      <c r="M1038" s="44">
        <v>76624.41</v>
      </c>
      <c r="N1038" s="46">
        <v>3087.0</v>
      </c>
      <c r="O1038" s="46">
        <v>30.0</v>
      </c>
      <c r="P1038" s="44">
        <v>40267.490000000005</v>
      </c>
      <c r="Q1038" s="31"/>
      <c r="R1038" s="69">
        <v>950139.0</v>
      </c>
      <c r="S1038" s="51">
        <v>1279.477</v>
      </c>
      <c r="T1038" s="51">
        <v>11.0516</v>
      </c>
      <c r="U1038" s="123"/>
    </row>
    <row r="1039">
      <c r="A1039" s="27">
        <v>508.0</v>
      </c>
      <c r="B1039" s="27" t="s">
        <v>54</v>
      </c>
      <c r="C1039" s="27" t="s">
        <v>28</v>
      </c>
      <c r="D1039" s="27" t="s">
        <v>28</v>
      </c>
      <c r="E1039" s="27" t="s">
        <v>28</v>
      </c>
      <c r="F1039" s="27">
        <v>48.0</v>
      </c>
      <c r="G1039" s="27" t="s">
        <v>29</v>
      </c>
      <c r="H1039" s="27"/>
      <c r="I1039" s="27" t="s">
        <v>30</v>
      </c>
      <c r="J1039" s="27">
        <v>4.0</v>
      </c>
      <c r="K1039" s="27" t="s">
        <v>33</v>
      </c>
      <c r="L1039" s="44">
        <v>451412.71</v>
      </c>
      <c r="M1039" s="44">
        <v>447219.24</v>
      </c>
      <c r="N1039" s="46">
        <v>10559.0</v>
      </c>
      <c r="O1039" s="46">
        <v>82.0</v>
      </c>
      <c r="P1039" s="44">
        <v>116356.48000000001</v>
      </c>
      <c r="Q1039" s="31"/>
      <c r="R1039" s="69">
        <v>2427310.0</v>
      </c>
      <c r="S1039" s="51">
        <v>2802.561</v>
      </c>
      <c r="T1039" s="51">
        <v>7.92076</v>
      </c>
      <c r="U1039" s="123"/>
    </row>
    <row r="1040">
      <c r="A1040" s="27">
        <v>509.0</v>
      </c>
      <c r="B1040" s="27" t="s">
        <v>54</v>
      </c>
      <c r="C1040" s="27" t="s">
        <v>28</v>
      </c>
      <c r="D1040" s="27" t="s">
        <v>28</v>
      </c>
      <c r="E1040" s="27" t="s">
        <v>28</v>
      </c>
      <c r="F1040" s="27">
        <v>48.0</v>
      </c>
      <c r="G1040" s="27" t="s">
        <v>29</v>
      </c>
      <c r="H1040" s="27"/>
      <c r="I1040" s="27" t="s">
        <v>30</v>
      </c>
      <c r="J1040" s="27">
        <v>4.0</v>
      </c>
      <c r="K1040" s="27" t="s">
        <v>34</v>
      </c>
      <c r="L1040" s="44">
        <v>90935.53</v>
      </c>
      <c r="M1040" s="44">
        <v>88864.76000000001</v>
      </c>
      <c r="N1040" s="46">
        <v>1720.0</v>
      </c>
      <c r="O1040" s="46">
        <v>17.0</v>
      </c>
      <c r="P1040" s="44">
        <v>6034.87</v>
      </c>
      <c r="Q1040" s="31"/>
      <c r="R1040" s="69">
        <v>833096.0</v>
      </c>
      <c r="S1040" s="51">
        <v>1307.15</v>
      </c>
      <c r="T1040" s="51">
        <v>5.36439</v>
      </c>
      <c r="U1040" s="123"/>
    </row>
    <row r="1041">
      <c r="A1041" s="27">
        <v>510.0</v>
      </c>
      <c r="B1041" s="27" t="s">
        <v>54</v>
      </c>
      <c r="C1041" s="27" t="s">
        <v>28</v>
      </c>
      <c r="D1041" s="27" t="s">
        <v>28</v>
      </c>
      <c r="E1041" s="27" t="s">
        <v>28</v>
      </c>
      <c r="F1041" s="27">
        <v>48.0</v>
      </c>
      <c r="G1041" s="27" t="s">
        <v>29</v>
      </c>
      <c r="H1041" s="27"/>
      <c r="I1041" s="27" t="s">
        <v>30</v>
      </c>
      <c r="J1041" s="27">
        <v>4.0</v>
      </c>
      <c r="K1041" s="27" t="s">
        <v>35</v>
      </c>
      <c r="L1041" s="44">
        <v>115712.47</v>
      </c>
      <c r="M1041" s="44">
        <v>92925.89</v>
      </c>
      <c r="N1041" s="46">
        <v>2995.0</v>
      </c>
      <c r="O1041" s="46">
        <v>23.0</v>
      </c>
      <c r="P1041" s="44">
        <v>20787.81</v>
      </c>
      <c r="Q1041" s="31"/>
      <c r="R1041" s="69">
        <v>1723141.0</v>
      </c>
      <c r="S1041" s="51">
        <v>2127.043</v>
      </c>
      <c r="T1041" s="51">
        <v>8.29627</v>
      </c>
      <c r="U1041" s="123"/>
    </row>
    <row r="1042">
      <c r="A1042" s="27">
        <v>511.0</v>
      </c>
      <c r="B1042" s="27" t="s">
        <v>54</v>
      </c>
      <c r="C1042" s="27" t="s">
        <v>28</v>
      </c>
      <c r="D1042" s="27" t="s">
        <v>28</v>
      </c>
      <c r="E1042" s="27" t="s">
        <v>28</v>
      </c>
      <c r="F1042" s="27">
        <v>48.0</v>
      </c>
      <c r="G1042" s="27" t="s">
        <v>29</v>
      </c>
      <c r="H1042" s="27"/>
      <c r="I1042" s="27" t="s">
        <v>30</v>
      </c>
      <c r="J1042" s="27">
        <v>4.0</v>
      </c>
      <c r="K1042" s="27" t="s">
        <v>36</v>
      </c>
      <c r="L1042" s="44">
        <v>353939.84</v>
      </c>
      <c r="M1042" s="44">
        <v>352786.47000000003</v>
      </c>
      <c r="N1042" s="46">
        <v>8025.0</v>
      </c>
      <c r="O1042" s="46">
        <v>129.0</v>
      </c>
      <c r="P1042" s="44">
        <v>98383.39</v>
      </c>
      <c r="Q1042" s="31"/>
      <c r="R1042" s="69">
        <v>1589419.0</v>
      </c>
      <c r="S1042" s="51">
        <v>2039.631</v>
      </c>
      <c r="T1042" s="51">
        <v>6.22947</v>
      </c>
      <c r="U1042" s="123"/>
    </row>
    <row r="1043">
      <c r="A1043" s="27">
        <v>512.0</v>
      </c>
      <c r="B1043" s="27" t="s">
        <v>54</v>
      </c>
      <c r="C1043" s="27" t="s">
        <v>28</v>
      </c>
      <c r="D1043" s="27" t="s">
        <v>28</v>
      </c>
      <c r="E1043" s="27" t="s">
        <v>28</v>
      </c>
      <c r="F1043" s="27">
        <v>48.0</v>
      </c>
      <c r="G1043" s="27" t="s">
        <v>29</v>
      </c>
      <c r="H1043" s="27"/>
      <c r="I1043" s="27" t="s">
        <v>30</v>
      </c>
      <c r="J1043" s="27">
        <v>4.0</v>
      </c>
      <c r="K1043" s="27" t="s">
        <v>37</v>
      </c>
      <c r="L1043" s="44">
        <v>353600.84</v>
      </c>
      <c r="M1043" s="44">
        <v>343063.56</v>
      </c>
      <c r="N1043" s="46">
        <v>8890.0</v>
      </c>
      <c r="O1043" s="46">
        <v>67.0</v>
      </c>
      <c r="P1043" s="44">
        <v>80946.75</v>
      </c>
      <c r="Q1043" s="31"/>
      <c r="R1043" s="69">
        <v>4229494.0</v>
      </c>
      <c r="S1043" s="51">
        <v>4782.17</v>
      </c>
      <c r="T1043" s="51">
        <v>9.34712</v>
      </c>
      <c r="U1043" s="123"/>
    </row>
    <row r="1044">
      <c r="A1044" s="27">
        <v>513.0</v>
      </c>
      <c r="B1044" s="27" t="s">
        <v>54</v>
      </c>
      <c r="C1044" s="27" t="s">
        <v>28</v>
      </c>
      <c r="D1044" s="27" t="s">
        <v>28</v>
      </c>
      <c r="E1044" s="27" t="s">
        <v>28</v>
      </c>
      <c r="F1044" s="27">
        <v>48.0</v>
      </c>
      <c r="G1044" s="27" t="s">
        <v>29</v>
      </c>
      <c r="H1044" s="27"/>
      <c r="I1044" s="27" t="s">
        <v>30</v>
      </c>
      <c r="J1044" s="27">
        <v>4.0</v>
      </c>
      <c r="K1044" s="27" t="s">
        <v>38</v>
      </c>
      <c r="L1044" s="44">
        <v>107954.67</v>
      </c>
      <c r="M1044" s="44">
        <v>92883.04</v>
      </c>
      <c r="N1044" s="46">
        <v>3407.0</v>
      </c>
      <c r="O1044" s="46">
        <v>23.0</v>
      </c>
      <c r="P1044" s="44">
        <v>20241.12</v>
      </c>
      <c r="Q1044" s="31"/>
      <c r="R1044" s="69">
        <v>2363337.0</v>
      </c>
      <c r="S1044" s="51">
        <v>3093.573</v>
      </c>
      <c r="T1044" s="51">
        <v>8.29461</v>
      </c>
      <c r="U1044" s="123"/>
    </row>
    <row r="1045">
      <c r="A1045" s="27">
        <v>514.0</v>
      </c>
      <c r="B1045" s="27" t="s">
        <v>54</v>
      </c>
      <c r="C1045" s="27" t="s">
        <v>28</v>
      </c>
      <c r="D1045" s="27" t="s">
        <v>28</v>
      </c>
      <c r="E1045" s="27" t="s">
        <v>28</v>
      </c>
      <c r="F1045" s="27">
        <v>48.0</v>
      </c>
      <c r="G1045" s="27" t="s">
        <v>29</v>
      </c>
      <c r="H1045" s="27"/>
      <c r="I1045" s="27" t="s">
        <v>30</v>
      </c>
      <c r="J1045" s="27">
        <v>4.0</v>
      </c>
      <c r="K1045" s="27" t="s">
        <v>39</v>
      </c>
      <c r="L1045" s="44">
        <v>381261.7</v>
      </c>
      <c r="M1045" s="44">
        <v>361891.75</v>
      </c>
      <c r="N1045" s="46">
        <v>8873.0</v>
      </c>
      <c r="O1045" s="46">
        <v>64.0</v>
      </c>
      <c r="P1045" s="44">
        <v>156029.87</v>
      </c>
      <c r="Q1045" s="31"/>
      <c r="R1045" s="69">
        <v>4681466.0</v>
      </c>
      <c r="S1045" s="51">
        <v>5094.97</v>
      </c>
      <c r="T1045" s="51">
        <v>5.44987</v>
      </c>
      <c r="U1045" s="123"/>
    </row>
    <row r="1046">
      <c r="A1046" s="27">
        <v>515.0</v>
      </c>
      <c r="B1046" s="27" t="s">
        <v>54</v>
      </c>
      <c r="C1046" s="27" t="s">
        <v>28</v>
      </c>
      <c r="D1046" s="27" t="s">
        <v>28</v>
      </c>
      <c r="E1046" s="27" t="s">
        <v>28</v>
      </c>
      <c r="F1046" s="27">
        <v>48.0</v>
      </c>
      <c r="G1046" s="27" t="s">
        <v>29</v>
      </c>
      <c r="H1046" s="27"/>
      <c r="I1046" s="27" t="s">
        <v>30</v>
      </c>
      <c r="J1046" s="27">
        <v>4.0</v>
      </c>
      <c r="K1046" s="27" t="s">
        <v>40</v>
      </c>
      <c r="L1046" s="44">
        <v>425217.88</v>
      </c>
      <c r="M1046" s="44">
        <v>474946.11</v>
      </c>
      <c r="N1046" s="46">
        <v>13659.0</v>
      </c>
      <c r="O1046" s="46">
        <v>82.0</v>
      </c>
      <c r="P1046" s="44">
        <v>75617.22</v>
      </c>
      <c r="Q1046" s="31"/>
      <c r="R1046" s="69">
        <v>5634498.0</v>
      </c>
      <c r="S1046" s="51">
        <v>3273.464</v>
      </c>
      <c r="T1046" s="51">
        <v>7.72548</v>
      </c>
      <c r="U1046" s="123"/>
    </row>
    <row r="1047">
      <c r="A1047" s="27">
        <v>516.0</v>
      </c>
      <c r="B1047" s="27" t="s">
        <v>54</v>
      </c>
      <c r="C1047" s="27" t="s">
        <v>28</v>
      </c>
      <c r="D1047" s="27" t="s">
        <v>28</v>
      </c>
      <c r="E1047" s="27" t="s">
        <v>28</v>
      </c>
      <c r="F1047" s="27">
        <v>48.0</v>
      </c>
      <c r="G1047" s="27" t="s">
        <v>29</v>
      </c>
      <c r="H1047" s="27"/>
      <c r="I1047" s="27" t="s">
        <v>30</v>
      </c>
      <c r="J1047" s="27">
        <v>4.0</v>
      </c>
      <c r="K1047" s="27" t="s">
        <v>41</v>
      </c>
      <c r="L1047" s="44">
        <v>112888.01</v>
      </c>
      <c r="M1047" s="44">
        <v>86018.3</v>
      </c>
      <c r="N1047" s="46">
        <v>3000.0</v>
      </c>
      <c r="O1047" s="46">
        <v>38.0</v>
      </c>
      <c r="P1047" s="44">
        <v>30425.91</v>
      </c>
      <c r="Q1047" s="31"/>
      <c r="R1047" s="69">
        <v>803807.0</v>
      </c>
      <c r="S1047" s="51">
        <v>1277.597</v>
      </c>
      <c r="T1047" s="51">
        <v>7.99401</v>
      </c>
      <c r="U1047" s="123"/>
    </row>
    <row r="1048">
      <c r="A1048" s="27">
        <v>517.0</v>
      </c>
      <c r="B1048" s="27" t="s">
        <v>54</v>
      </c>
      <c r="C1048" s="27" t="s">
        <v>28</v>
      </c>
      <c r="D1048" s="27" t="s">
        <v>28</v>
      </c>
      <c r="E1048" s="27" t="s">
        <v>28</v>
      </c>
      <c r="F1048" s="27">
        <v>48.0</v>
      </c>
      <c r="G1048" s="27" t="s">
        <v>29</v>
      </c>
      <c r="H1048" s="27"/>
      <c r="I1048" s="27" t="s">
        <v>30</v>
      </c>
      <c r="J1048" s="27">
        <v>4.0</v>
      </c>
      <c r="K1048" s="27" t="s">
        <v>42</v>
      </c>
      <c r="L1048" s="44">
        <v>408080.88</v>
      </c>
      <c r="M1048" s="44">
        <v>461022.33</v>
      </c>
      <c r="N1048" s="46">
        <v>5175.0</v>
      </c>
      <c r="O1048" s="46">
        <v>98.0</v>
      </c>
      <c r="P1048" s="44">
        <v>64785.380000000005</v>
      </c>
      <c r="Q1048" s="31"/>
      <c r="R1048" s="69">
        <v>3644271.0</v>
      </c>
      <c r="S1048" s="51">
        <v>4152.271</v>
      </c>
      <c r="T1048" s="51">
        <v>8.06972</v>
      </c>
      <c r="U1048" s="123"/>
    </row>
    <row r="1049">
      <c r="A1049" s="27">
        <v>518.0</v>
      </c>
      <c r="B1049" s="27" t="s">
        <v>54</v>
      </c>
      <c r="C1049" s="27" t="s">
        <v>28</v>
      </c>
      <c r="D1049" s="27" t="s">
        <v>28</v>
      </c>
      <c r="E1049" s="27" t="s">
        <v>28</v>
      </c>
      <c r="F1049" s="27">
        <v>48.0</v>
      </c>
      <c r="G1049" s="27" t="s">
        <v>29</v>
      </c>
      <c r="H1049" s="27"/>
      <c r="I1049" s="27" t="s">
        <v>30</v>
      </c>
      <c r="J1049" s="27">
        <v>4.0</v>
      </c>
      <c r="K1049" s="27" t="s">
        <v>43</v>
      </c>
      <c r="L1049" s="44" t="s">
        <v>55</v>
      </c>
      <c r="M1049" s="44" t="s">
        <v>55</v>
      </c>
      <c r="N1049" s="61"/>
      <c r="O1049" s="61"/>
      <c r="P1049" s="44"/>
      <c r="Q1049" s="31"/>
      <c r="R1049" s="69"/>
      <c r="S1049" s="51" t="s">
        <v>57</v>
      </c>
      <c r="T1049" s="51"/>
      <c r="U1049" s="123"/>
    </row>
    <row r="1050">
      <c r="A1050" s="27">
        <v>519.0</v>
      </c>
      <c r="B1050" s="27" t="s">
        <v>54</v>
      </c>
      <c r="C1050" s="27" t="s">
        <v>28</v>
      </c>
      <c r="D1050" s="27" t="s">
        <v>28</v>
      </c>
      <c r="E1050" s="27" t="s">
        <v>28</v>
      </c>
      <c r="F1050" s="27">
        <v>48.0</v>
      </c>
      <c r="G1050" s="27" t="s">
        <v>29</v>
      </c>
      <c r="H1050" s="27"/>
      <c r="I1050" s="27" t="s">
        <v>30</v>
      </c>
      <c r="J1050" s="27">
        <v>4.0</v>
      </c>
      <c r="K1050" s="27" t="s">
        <v>44</v>
      </c>
      <c r="L1050" s="44">
        <v>344477.33</v>
      </c>
      <c r="M1050" s="44">
        <v>386400.04</v>
      </c>
      <c r="N1050" s="46">
        <v>9515.0</v>
      </c>
      <c r="O1050" s="46">
        <v>74.0</v>
      </c>
      <c r="P1050" s="44">
        <v>40835.53</v>
      </c>
      <c r="Q1050" s="31"/>
      <c r="R1050" s="69">
        <v>3454177.0</v>
      </c>
      <c r="S1050" s="51">
        <v>3978.044</v>
      </c>
      <c r="T1050" s="51">
        <v>8.02337</v>
      </c>
      <c r="U1050" s="123"/>
    </row>
    <row r="1051">
      <c r="A1051" s="27">
        <v>520.0</v>
      </c>
      <c r="B1051" s="27" t="s">
        <v>54</v>
      </c>
      <c r="C1051" s="27" t="s">
        <v>28</v>
      </c>
      <c r="D1051" s="27" t="s">
        <v>28</v>
      </c>
      <c r="E1051" s="27" t="s">
        <v>28</v>
      </c>
      <c r="F1051" s="27">
        <v>48.0</v>
      </c>
      <c r="G1051" s="27" t="s">
        <v>29</v>
      </c>
      <c r="H1051" s="27"/>
      <c r="I1051" s="27" t="s">
        <v>30</v>
      </c>
      <c r="J1051" s="27">
        <v>4.0</v>
      </c>
      <c r="K1051" s="27" t="s">
        <v>45</v>
      </c>
      <c r="L1051" s="44">
        <v>351491.6</v>
      </c>
      <c r="M1051" s="44">
        <v>386351.06</v>
      </c>
      <c r="N1051" s="46">
        <v>11048.0</v>
      </c>
      <c r="O1051" s="46">
        <v>64.0</v>
      </c>
      <c r="P1051" s="44">
        <v>97025.97</v>
      </c>
      <c r="Q1051" s="31"/>
      <c r="R1051" s="69">
        <v>2020781.0</v>
      </c>
      <c r="S1051" s="51">
        <v>2451.642</v>
      </c>
      <c r="T1051" s="51">
        <v>6.58497</v>
      </c>
      <c r="U1051" s="123"/>
    </row>
    <row r="1052">
      <c r="A1052" s="27">
        <v>521.0</v>
      </c>
      <c r="B1052" s="27" t="s">
        <v>54</v>
      </c>
      <c r="C1052" s="27" t="s">
        <v>28</v>
      </c>
      <c r="D1052" s="27" t="s">
        <v>28</v>
      </c>
      <c r="E1052" s="27" t="s">
        <v>28</v>
      </c>
      <c r="F1052" s="27">
        <v>48.0</v>
      </c>
      <c r="G1052" s="27" t="s">
        <v>29</v>
      </c>
      <c r="H1052" s="27"/>
      <c r="I1052" s="27" t="s">
        <v>30</v>
      </c>
      <c r="J1052" s="27">
        <v>4.0</v>
      </c>
      <c r="K1052" s="27" t="s">
        <v>46</v>
      </c>
      <c r="L1052" s="44">
        <v>68082.93999999999</v>
      </c>
      <c r="M1052" s="44">
        <v>65974.69</v>
      </c>
      <c r="N1052" s="46">
        <v>2051.0</v>
      </c>
      <c r="O1052" s="46">
        <v>14.0</v>
      </c>
      <c r="P1052" s="44">
        <v>17501.91</v>
      </c>
      <c r="Q1052" s="31"/>
      <c r="R1052" s="69">
        <v>1733958.0</v>
      </c>
      <c r="S1052" s="51">
        <v>2068.903</v>
      </c>
      <c r="T1052" s="51">
        <v>6.57831</v>
      </c>
      <c r="U1052" s="123"/>
    </row>
    <row r="1053">
      <c r="A1053" s="27">
        <v>522.0</v>
      </c>
      <c r="B1053" s="27" t="s">
        <v>54</v>
      </c>
      <c r="C1053" s="27" t="s">
        <v>28</v>
      </c>
      <c r="D1053" s="27" t="s">
        <v>28</v>
      </c>
      <c r="E1053" s="27" t="s">
        <v>28</v>
      </c>
      <c r="F1053" s="27">
        <v>48.0</v>
      </c>
      <c r="G1053" s="27" t="s">
        <v>29</v>
      </c>
      <c r="H1053" s="27"/>
      <c r="I1053" s="27" t="s">
        <v>30</v>
      </c>
      <c r="J1053" s="27">
        <v>4.0</v>
      </c>
      <c r="K1053" s="27" t="s">
        <v>47</v>
      </c>
      <c r="L1053" s="44">
        <v>685849.6699999999</v>
      </c>
      <c r="M1053" s="44">
        <v>689484.38</v>
      </c>
      <c r="N1053" s="46">
        <v>30390.0</v>
      </c>
      <c r="O1053" s="46">
        <v>315.0</v>
      </c>
      <c r="P1053" s="44">
        <v>414321.52999999997</v>
      </c>
      <c r="Q1053" s="31"/>
      <c r="R1053" s="69">
        <v>7647311.0</v>
      </c>
      <c r="S1053" s="51">
        <v>8177.788</v>
      </c>
      <c r="T1053" s="51">
        <v>9.05537</v>
      </c>
      <c r="U1053" s="123"/>
    </row>
    <row r="1054">
      <c r="A1054" s="27">
        <v>523.0</v>
      </c>
      <c r="B1054" s="27" t="s">
        <v>54</v>
      </c>
      <c r="C1054" s="27" t="s">
        <v>28</v>
      </c>
      <c r="D1054" s="27" t="s">
        <v>28</v>
      </c>
      <c r="E1054" s="27" t="s">
        <v>28</v>
      </c>
      <c r="F1054" s="27">
        <v>48.0</v>
      </c>
      <c r="G1054" s="27" t="s">
        <v>29</v>
      </c>
      <c r="H1054" s="27"/>
      <c r="I1054" s="27" t="s">
        <v>30</v>
      </c>
      <c r="J1054" s="27">
        <v>4.0</v>
      </c>
      <c r="K1054" s="27" t="s">
        <v>49</v>
      </c>
      <c r="L1054" s="44">
        <v>339674.93</v>
      </c>
      <c r="M1054" s="44">
        <v>383296.35000000003</v>
      </c>
      <c r="N1054" s="46">
        <v>3581.0</v>
      </c>
      <c r="O1054" s="46">
        <v>67.0</v>
      </c>
      <c r="P1054" s="44">
        <v>96507.71</v>
      </c>
      <c r="Q1054" s="31"/>
      <c r="R1054" s="69">
        <v>3557091.0</v>
      </c>
      <c r="S1054" s="51">
        <v>4088.182</v>
      </c>
      <c r="T1054" s="51">
        <v>7.5582</v>
      </c>
      <c r="U1054" s="123"/>
    </row>
    <row r="1055">
      <c r="A1055" s="27">
        <v>524.0</v>
      </c>
      <c r="B1055" s="27" t="s">
        <v>54</v>
      </c>
      <c r="C1055" s="27" t="s">
        <v>28</v>
      </c>
      <c r="D1055" s="27" t="s">
        <v>28</v>
      </c>
      <c r="E1055" s="27" t="s">
        <v>28</v>
      </c>
      <c r="F1055" s="27">
        <v>48.0</v>
      </c>
      <c r="G1055" s="27" t="s">
        <v>29</v>
      </c>
      <c r="H1055" s="27"/>
      <c r="I1055" s="27" t="s">
        <v>30</v>
      </c>
      <c r="J1055" s="27">
        <v>4.0</v>
      </c>
      <c r="K1055" s="27" t="s">
        <v>51</v>
      </c>
      <c r="L1055" s="44">
        <v>413211.48</v>
      </c>
      <c r="M1055" s="44">
        <v>406767.87</v>
      </c>
      <c r="N1055" s="46">
        <v>11008.0</v>
      </c>
      <c r="O1055" s="46">
        <v>81.0</v>
      </c>
      <c r="P1055" s="44">
        <v>100502.1</v>
      </c>
      <c r="Q1055" s="31"/>
      <c r="R1055" s="69">
        <v>4365071.0</v>
      </c>
      <c r="S1055" s="51">
        <v>4860.974</v>
      </c>
      <c r="T1055" s="51">
        <v>7.03757</v>
      </c>
      <c r="U1055" s="123"/>
    </row>
    <row r="1056">
      <c r="A1056" s="27">
        <v>525.0</v>
      </c>
      <c r="B1056" s="27" t="s">
        <v>54</v>
      </c>
      <c r="C1056" s="27" t="s">
        <v>28</v>
      </c>
      <c r="D1056" s="27" t="s">
        <v>28</v>
      </c>
      <c r="E1056" s="27" t="s">
        <v>28</v>
      </c>
      <c r="F1056" s="27">
        <v>48.0</v>
      </c>
      <c r="G1056" s="27" t="s">
        <v>29</v>
      </c>
      <c r="H1056" s="27"/>
      <c r="I1056" s="27" t="s">
        <v>30</v>
      </c>
      <c r="J1056" s="27">
        <v>4.0</v>
      </c>
      <c r="K1056" s="27" t="s">
        <v>52</v>
      </c>
      <c r="L1056" s="44">
        <v>15411.67</v>
      </c>
      <c r="M1056" s="44">
        <v>11505.4</v>
      </c>
      <c r="N1056" s="46">
        <v>283.0</v>
      </c>
      <c r="O1056" s="46">
        <v>3.0</v>
      </c>
      <c r="P1056" s="44">
        <v>1668.29</v>
      </c>
      <c r="Q1056" s="31"/>
      <c r="R1056" s="69">
        <v>1798946.0</v>
      </c>
      <c r="S1056" s="51">
        <v>2194.524</v>
      </c>
      <c r="T1056" s="51">
        <v>5.42985</v>
      </c>
      <c r="U1056" s="123"/>
    </row>
    <row r="1057">
      <c r="A1057" s="27">
        <v>526.0</v>
      </c>
      <c r="B1057" s="27" t="s">
        <v>54</v>
      </c>
      <c r="C1057" s="27" t="s">
        <v>28</v>
      </c>
      <c r="D1057" s="27" t="s">
        <v>28</v>
      </c>
      <c r="E1057" s="27" t="s">
        <v>28</v>
      </c>
      <c r="F1057" s="27">
        <v>48.0</v>
      </c>
      <c r="G1057" s="27" t="s">
        <v>29</v>
      </c>
      <c r="H1057" s="27"/>
      <c r="I1057" s="27" t="s">
        <v>30</v>
      </c>
      <c r="J1057" s="27">
        <v>8.0</v>
      </c>
      <c r="K1057" s="27" t="s">
        <v>31</v>
      </c>
      <c r="L1057" s="44">
        <v>699350.3899999999</v>
      </c>
      <c r="M1057" s="44">
        <v>707090.88</v>
      </c>
      <c r="N1057" s="46">
        <v>24781.0</v>
      </c>
      <c r="O1057" s="46">
        <v>503.0</v>
      </c>
      <c r="P1057" s="44">
        <v>1575003.0</v>
      </c>
      <c r="Q1057" s="31"/>
      <c r="R1057" s="69">
        <v>3478994.0</v>
      </c>
      <c r="S1057" s="51">
        <v>3810.625</v>
      </c>
      <c r="T1057" s="51">
        <v>6.3306</v>
      </c>
      <c r="U1057" s="123"/>
    </row>
    <row r="1058">
      <c r="A1058" s="27">
        <v>527.0</v>
      </c>
      <c r="B1058" s="27" t="s">
        <v>54</v>
      </c>
      <c r="C1058" s="27" t="s">
        <v>28</v>
      </c>
      <c r="D1058" s="27" t="s">
        <v>28</v>
      </c>
      <c r="E1058" s="27" t="s">
        <v>28</v>
      </c>
      <c r="F1058" s="27">
        <v>48.0</v>
      </c>
      <c r="G1058" s="27" t="s">
        <v>29</v>
      </c>
      <c r="H1058" s="27"/>
      <c r="I1058" s="27" t="s">
        <v>30</v>
      </c>
      <c r="J1058" s="27">
        <v>8.0</v>
      </c>
      <c r="K1058" s="27" t="s">
        <v>32</v>
      </c>
      <c r="L1058" s="44">
        <v>170700.12</v>
      </c>
      <c r="M1058" s="44">
        <v>150062.06</v>
      </c>
      <c r="N1058" s="46">
        <v>5124.0</v>
      </c>
      <c r="O1058" s="46">
        <v>46.0</v>
      </c>
      <c r="P1058" s="44">
        <v>82094.91</v>
      </c>
      <c r="Q1058" s="31"/>
      <c r="R1058" s="69">
        <v>1693978.0</v>
      </c>
      <c r="S1058" s="51">
        <v>2053.026</v>
      </c>
      <c r="T1058" s="51">
        <v>10.85925</v>
      </c>
      <c r="U1058" s="123"/>
    </row>
    <row r="1059">
      <c r="A1059" s="27">
        <v>528.0</v>
      </c>
      <c r="B1059" s="27" t="s">
        <v>54</v>
      </c>
      <c r="C1059" s="27" t="s">
        <v>28</v>
      </c>
      <c r="D1059" s="27" t="s">
        <v>28</v>
      </c>
      <c r="E1059" s="27" t="s">
        <v>28</v>
      </c>
      <c r="F1059" s="27">
        <v>48.0</v>
      </c>
      <c r="G1059" s="27" t="s">
        <v>29</v>
      </c>
      <c r="H1059" s="27"/>
      <c r="I1059" s="27" t="s">
        <v>30</v>
      </c>
      <c r="J1059" s="27">
        <v>8.0</v>
      </c>
      <c r="K1059" s="27" t="s">
        <v>33</v>
      </c>
      <c r="L1059" s="44">
        <v>867987.01</v>
      </c>
      <c r="M1059" s="44">
        <v>889105.9400000001</v>
      </c>
      <c r="N1059" s="46">
        <v>20990.0</v>
      </c>
      <c r="O1059" s="46">
        <v>159.0</v>
      </c>
      <c r="P1059" s="44">
        <v>230134.63999999998</v>
      </c>
      <c r="Q1059" s="31"/>
      <c r="R1059" s="69">
        <v>4442111.0</v>
      </c>
      <c r="S1059" s="51">
        <v>5043.807</v>
      </c>
      <c r="T1059" s="51">
        <v>7.82587</v>
      </c>
      <c r="U1059" s="123"/>
    </row>
    <row r="1060">
      <c r="A1060" s="27">
        <v>529.0</v>
      </c>
      <c r="B1060" s="27" t="s">
        <v>54</v>
      </c>
      <c r="C1060" s="27" t="s">
        <v>28</v>
      </c>
      <c r="D1060" s="27" t="s">
        <v>28</v>
      </c>
      <c r="E1060" s="27" t="s">
        <v>28</v>
      </c>
      <c r="F1060" s="27">
        <v>48.0</v>
      </c>
      <c r="G1060" s="27" t="s">
        <v>29</v>
      </c>
      <c r="H1060" s="27"/>
      <c r="I1060" s="27" t="s">
        <v>30</v>
      </c>
      <c r="J1060" s="27">
        <v>8.0</v>
      </c>
      <c r="K1060" s="27" t="s">
        <v>34</v>
      </c>
      <c r="L1060" s="44">
        <v>168803.45</v>
      </c>
      <c r="M1060" s="44">
        <v>178321.40000000002</v>
      </c>
      <c r="N1060" s="46">
        <v>3167.0</v>
      </c>
      <c r="O1060" s="46">
        <v>31.0</v>
      </c>
      <c r="P1060" s="44">
        <v>19904.07</v>
      </c>
      <c r="Q1060" s="31"/>
      <c r="R1060" s="69">
        <v>1434661.0</v>
      </c>
      <c r="S1060" s="51">
        <v>1918.73</v>
      </c>
      <c r="T1060" s="51">
        <v>5.47787</v>
      </c>
      <c r="U1060" s="123"/>
    </row>
    <row r="1061">
      <c r="A1061" s="27">
        <v>530.0</v>
      </c>
      <c r="B1061" s="27" t="s">
        <v>54</v>
      </c>
      <c r="C1061" s="27" t="s">
        <v>28</v>
      </c>
      <c r="D1061" s="27" t="s">
        <v>28</v>
      </c>
      <c r="E1061" s="27" t="s">
        <v>28</v>
      </c>
      <c r="F1061" s="27">
        <v>48.0</v>
      </c>
      <c r="G1061" s="27" t="s">
        <v>29</v>
      </c>
      <c r="H1061" s="27"/>
      <c r="I1061" s="27" t="s">
        <v>30</v>
      </c>
      <c r="J1061" s="27">
        <v>8.0</v>
      </c>
      <c r="K1061" s="27" t="s">
        <v>35</v>
      </c>
      <c r="L1061" s="44">
        <v>942937.27</v>
      </c>
      <c r="M1061" s="44">
        <v>946400.27</v>
      </c>
      <c r="N1061" s="46">
        <v>33239.0</v>
      </c>
      <c r="O1061" s="46">
        <v>162.0</v>
      </c>
      <c r="P1061" s="44">
        <v>400882.07999999996</v>
      </c>
      <c r="Q1061" s="31"/>
      <c r="R1061" s="69">
        <v>1.0965482E7</v>
      </c>
      <c r="S1061" s="51">
        <v>11985.937</v>
      </c>
      <c r="T1061" s="51">
        <v>9.7562</v>
      </c>
      <c r="U1061" s="123"/>
    </row>
    <row r="1062">
      <c r="A1062" s="27">
        <v>531.0</v>
      </c>
      <c r="B1062" s="27" t="s">
        <v>54</v>
      </c>
      <c r="C1062" s="27" t="s">
        <v>28</v>
      </c>
      <c r="D1062" s="27" t="s">
        <v>28</v>
      </c>
      <c r="E1062" s="27" t="s">
        <v>28</v>
      </c>
      <c r="F1062" s="27">
        <v>48.0</v>
      </c>
      <c r="G1062" s="27" t="s">
        <v>29</v>
      </c>
      <c r="H1062" s="27"/>
      <c r="I1062" s="27" t="s">
        <v>30</v>
      </c>
      <c r="J1062" s="27">
        <v>8.0</v>
      </c>
      <c r="K1062" s="27" t="s">
        <v>36</v>
      </c>
      <c r="L1062" s="44">
        <v>692061.5299999999</v>
      </c>
      <c r="M1062" s="44">
        <v>697128.08</v>
      </c>
      <c r="N1062" s="46">
        <v>14803.0</v>
      </c>
      <c r="O1062" s="46">
        <v>251.0</v>
      </c>
      <c r="P1062" s="44">
        <v>238437.58</v>
      </c>
      <c r="Q1062" s="31"/>
      <c r="R1062" s="69">
        <v>2883119.0</v>
      </c>
      <c r="S1062" s="51">
        <v>3486.827</v>
      </c>
      <c r="T1062" s="51">
        <v>6.23759</v>
      </c>
      <c r="U1062" s="123"/>
    </row>
    <row r="1063">
      <c r="A1063" s="27">
        <v>532.0</v>
      </c>
      <c r="B1063" s="27" t="s">
        <v>54</v>
      </c>
      <c r="C1063" s="27" t="s">
        <v>28</v>
      </c>
      <c r="D1063" s="27" t="s">
        <v>28</v>
      </c>
      <c r="E1063" s="27" t="s">
        <v>28</v>
      </c>
      <c r="F1063" s="27">
        <v>48.0</v>
      </c>
      <c r="G1063" s="27" t="s">
        <v>29</v>
      </c>
      <c r="H1063" s="27"/>
      <c r="I1063" s="27" t="s">
        <v>30</v>
      </c>
      <c r="J1063" s="27">
        <v>8.0</v>
      </c>
      <c r="K1063" s="27" t="s">
        <v>37</v>
      </c>
      <c r="L1063" s="44">
        <v>834195.48</v>
      </c>
      <c r="M1063" s="44">
        <v>838462.51</v>
      </c>
      <c r="N1063" s="46">
        <v>22300.0</v>
      </c>
      <c r="O1063" s="46">
        <v>155.0</v>
      </c>
      <c r="P1063" s="44">
        <v>185423.93999999997</v>
      </c>
      <c r="Q1063" s="31"/>
      <c r="R1063" s="69">
        <v>6919617.0</v>
      </c>
      <c r="S1063" s="51">
        <v>7655.695</v>
      </c>
      <c r="T1063" s="51">
        <v>7.6844</v>
      </c>
      <c r="U1063" s="123"/>
    </row>
    <row r="1064">
      <c r="A1064" s="27">
        <v>533.0</v>
      </c>
      <c r="B1064" s="27" t="s">
        <v>54</v>
      </c>
      <c r="C1064" s="27" t="s">
        <v>28</v>
      </c>
      <c r="D1064" s="27" t="s">
        <v>28</v>
      </c>
      <c r="E1064" s="27" t="s">
        <v>28</v>
      </c>
      <c r="F1064" s="27">
        <v>48.0</v>
      </c>
      <c r="G1064" s="27" t="s">
        <v>29</v>
      </c>
      <c r="H1064" s="27"/>
      <c r="I1064" s="27" t="s">
        <v>30</v>
      </c>
      <c r="J1064" s="27">
        <v>8.0</v>
      </c>
      <c r="K1064" s="27" t="s">
        <v>38</v>
      </c>
      <c r="L1064" s="44">
        <v>854462.6799999999</v>
      </c>
      <c r="M1064" s="44">
        <v>879602.2400000001</v>
      </c>
      <c r="N1064" s="46">
        <v>26148.0</v>
      </c>
      <c r="O1064" s="46">
        <v>160.0</v>
      </c>
      <c r="P1064" s="44">
        <v>229900.81</v>
      </c>
      <c r="Q1064" s="31"/>
      <c r="R1064" s="69">
        <v>9401670.0</v>
      </c>
      <c r="S1064" s="51">
        <v>10286.327</v>
      </c>
      <c r="T1064" s="51">
        <v>7.86527</v>
      </c>
      <c r="U1064" s="123"/>
    </row>
    <row r="1065">
      <c r="A1065" s="27">
        <v>534.0</v>
      </c>
      <c r="B1065" s="27" t="s">
        <v>54</v>
      </c>
      <c r="C1065" s="27" t="s">
        <v>28</v>
      </c>
      <c r="D1065" s="27" t="s">
        <v>28</v>
      </c>
      <c r="E1065" s="27" t="s">
        <v>28</v>
      </c>
      <c r="F1065" s="27">
        <v>48.0</v>
      </c>
      <c r="G1065" s="27" t="s">
        <v>29</v>
      </c>
      <c r="H1065" s="27"/>
      <c r="I1065" s="27" t="s">
        <v>30</v>
      </c>
      <c r="J1065" s="27">
        <v>8.0</v>
      </c>
      <c r="K1065" s="27" t="s">
        <v>39</v>
      </c>
      <c r="L1065" s="44">
        <v>883776.3</v>
      </c>
      <c r="M1065" s="44">
        <v>896927.99</v>
      </c>
      <c r="N1065" s="46">
        <v>27088.0</v>
      </c>
      <c r="O1065" s="46">
        <v>156.0</v>
      </c>
      <c r="P1065" s="44">
        <v>294371.48000000004</v>
      </c>
      <c r="Q1065" s="31"/>
      <c r="R1065" s="69">
        <v>9757678.0</v>
      </c>
      <c r="S1065" s="51">
        <v>10141.534</v>
      </c>
      <c r="T1065" s="51">
        <v>6.65943</v>
      </c>
      <c r="U1065" s="123"/>
    </row>
    <row r="1066">
      <c r="A1066" s="27">
        <v>535.0</v>
      </c>
      <c r="B1066" s="27" t="s">
        <v>54</v>
      </c>
      <c r="C1066" s="27" t="s">
        <v>28</v>
      </c>
      <c r="D1066" s="27" t="s">
        <v>28</v>
      </c>
      <c r="E1066" s="27" t="s">
        <v>28</v>
      </c>
      <c r="F1066" s="27">
        <v>48.0</v>
      </c>
      <c r="G1066" s="27" t="s">
        <v>29</v>
      </c>
      <c r="H1066" s="27"/>
      <c r="I1066" s="27" t="s">
        <v>30</v>
      </c>
      <c r="J1066" s="27">
        <v>8.0</v>
      </c>
      <c r="K1066" s="27" t="s">
        <v>40</v>
      </c>
      <c r="L1066" s="44">
        <v>896145.2000000001</v>
      </c>
      <c r="M1066" s="44">
        <v>921370.24</v>
      </c>
      <c r="N1066" s="46">
        <v>21474.0</v>
      </c>
      <c r="O1066" s="46">
        <v>155.0</v>
      </c>
      <c r="P1066" s="44">
        <v>175797.81</v>
      </c>
      <c r="Q1066" s="31"/>
      <c r="R1066" s="69">
        <v>5335885.0</v>
      </c>
      <c r="S1066" s="51">
        <v>5843.244</v>
      </c>
      <c r="T1066" s="51">
        <v>11.17308</v>
      </c>
      <c r="U1066" s="123"/>
    </row>
    <row r="1067">
      <c r="A1067" s="27">
        <v>536.0</v>
      </c>
      <c r="B1067" s="27" t="s">
        <v>54</v>
      </c>
      <c r="C1067" s="27" t="s">
        <v>28</v>
      </c>
      <c r="D1067" s="27" t="s">
        <v>28</v>
      </c>
      <c r="E1067" s="27" t="s">
        <v>28</v>
      </c>
      <c r="F1067" s="27">
        <v>48.0</v>
      </c>
      <c r="G1067" s="27" t="s">
        <v>29</v>
      </c>
      <c r="H1067" s="27"/>
      <c r="I1067" s="27" t="s">
        <v>30</v>
      </c>
      <c r="J1067" s="27">
        <v>8.0</v>
      </c>
      <c r="K1067" s="27" t="s">
        <v>41</v>
      </c>
      <c r="L1067" s="44">
        <v>207985.19999999998</v>
      </c>
      <c r="M1067" s="44">
        <v>186915.92</v>
      </c>
      <c r="N1067" s="46">
        <v>4867.0</v>
      </c>
      <c r="O1067" s="46">
        <v>65.0</v>
      </c>
      <c r="P1067" s="44">
        <v>50656.58</v>
      </c>
      <c r="Q1067" s="31"/>
      <c r="R1067" s="69">
        <v>1271030.0</v>
      </c>
      <c r="S1067" s="51">
        <v>1778.095</v>
      </c>
      <c r="T1067" s="51">
        <v>7.98006</v>
      </c>
      <c r="U1067" s="123"/>
    </row>
    <row r="1068">
      <c r="A1068" s="27">
        <v>537.0</v>
      </c>
      <c r="B1068" s="27" t="s">
        <v>54</v>
      </c>
      <c r="C1068" s="27" t="s">
        <v>28</v>
      </c>
      <c r="D1068" s="27" t="s">
        <v>28</v>
      </c>
      <c r="E1068" s="27" t="s">
        <v>28</v>
      </c>
      <c r="F1068" s="27">
        <v>48.0</v>
      </c>
      <c r="G1068" s="27" t="s">
        <v>29</v>
      </c>
      <c r="H1068" s="27"/>
      <c r="I1068" s="27" t="s">
        <v>30</v>
      </c>
      <c r="J1068" s="27">
        <v>8.0</v>
      </c>
      <c r="K1068" s="27" t="s">
        <v>42</v>
      </c>
      <c r="L1068" s="44">
        <v>809707.11</v>
      </c>
      <c r="M1068" s="44">
        <v>931262.9299999999</v>
      </c>
      <c r="N1068" s="46">
        <v>9764.0</v>
      </c>
      <c r="O1068" s="46">
        <v>187.0</v>
      </c>
      <c r="P1068" s="44">
        <v>115507.71</v>
      </c>
      <c r="Q1068" s="31"/>
      <c r="R1068" s="69">
        <v>6476777.0</v>
      </c>
      <c r="S1068" s="51">
        <v>7385.289</v>
      </c>
      <c r="T1068" s="51">
        <v>8.54123</v>
      </c>
      <c r="U1068" s="123"/>
    </row>
    <row r="1069">
      <c r="A1069" s="27">
        <v>538.0</v>
      </c>
      <c r="B1069" s="27" t="s">
        <v>54</v>
      </c>
      <c r="C1069" s="27" t="s">
        <v>28</v>
      </c>
      <c r="D1069" s="27" t="s">
        <v>28</v>
      </c>
      <c r="E1069" s="27" t="s">
        <v>28</v>
      </c>
      <c r="F1069" s="27">
        <v>48.0</v>
      </c>
      <c r="G1069" s="27" t="s">
        <v>29</v>
      </c>
      <c r="H1069" s="27"/>
      <c r="I1069" s="27" t="s">
        <v>30</v>
      </c>
      <c r="J1069" s="27">
        <v>8.0</v>
      </c>
      <c r="K1069" s="27" t="s">
        <v>44</v>
      </c>
      <c r="L1069" s="44">
        <v>679562.17</v>
      </c>
      <c r="M1069" s="44">
        <v>769613.29</v>
      </c>
      <c r="N1069" s="46">
        <v>19942.0</v>
      </c>
      <c r="O1069" s="46">
        <v>141.0</v>
      </c>
      <c r="P1069" s="44">
        <v>82410.36</v>
      </c>
      <c r="Q1069" s="31"/>
      <c r="R1069" s="69">
        <v>6036817.0</v>
      </c>
      <c r="S1069" s="51">
        <v>6904.298</v>
      </c>
      <c r="T1069" s="51">
        <v>8.03025</v>
      </c>
      <c r="U1069" s="123"/>
    </row>
    <row r="1070">
      <c r="A1070" s="27">
        <v>539.0</v>
      </c>
      <c r="B1070" s="27" t="s">
        <v>54</v>
      </c>
      <c r="C1070" s="27" t="s">
        <v>28</v>
      </c>
      <c r="D1070" s="27" t="s">
        <v>28</v>
      </c>
      <c r="E1070" s="27" t="s">
        <v>28</v>
      </c>
      <c r="F1070" s="27">
        <v>48.0</v>
      </c>
      <c r="G1070" s="27" t="s">
        <v>29</v>
      </c>
      <c r="H1070" s="27"/>
      <c r="I1070" s="27" t="s">
        <v>30</v>
      </c>
      <c r="J1070" s="27">
        <v>8.0</v>
      </c>
      <c r="K1070" s="27" t="s">
        <v>45</v>
      </c>
      <c r="L1070" s="44">
        <v>673632.63</v>
      </c>
      <c r="M1070" s="44">
        <v>745772.57</v>
      </c>
      <c r="N1070" s="46">
        <v>19845.0</v>
      </c>
      <c r="O1070" s="46">
        <v>125.0</v>
      </c>
      <c r="P1070" s="44">
        <v>297282.88</v>
      </c>
      <c r="Q1070" s="31"/>
      <c r="R1070" s="69">
        <v>3524077.0</v>
      </c>
      <c r="S1070" s="51">
        <v>4147.217</v>
      </c>
      <c r="T1070" s="51">
        <v>6.44582</v>
      </c>
      <c r="U1070" s="123"/>
    </row>
    <row r="1071">
      <c r="A1071" s="27">
        <v>540.0</v>
      </c>
      <c r="B1071" s="27" t="s">
        <v>54</v>
      </c>
      <c r="C1071" s="27" t="s">
        <v>28</v>
      </c>
      <c r="D1071" s="27" t="s">
        <v>28</v>
      </c>
      <c r="E1071" s="27" t="s">
        <v>28</v>
      </c>
      <c r="F1071" s="27">
        <v>48.0</v>
      </c>
      <c r="G1071" s="27" t="s">
        <v>29</v>
      </c>
      <c r="H1071" s="27"/>
      <c r="I1071" s="27" t="s">
        <v>30</v>
      </c>
      <c r="J1071" s="27">
        <v>8.0</v>
      </c>
      <c r="K1071" s="27" t="s">
        <v>46</v>
      </c>
      <c r="L1071" s="44">
        <v>131657.3</v>
      </c>
      <c r="M1071" s="44">
        <v>132455.02</v>
      </c>
      <c r="N1071" s="46">
        <v>4077.0</v>
      </c>
      <c r="O1071" s="46">
        <v>25.0</v>
      </c>
      <c r="P1071" s="44">
        <v>33674.5</v>
      </c>
      <c r="Q1071" s="31"/>
      <c r="R1071" s="69">
        <v>3359371.0</v>
      </c>
      <c r="S1071" s="51">
        <v>3680.068</v>
      </c>
      <c r="T1071" s="51">
        <v>6.74633</v>
      </c>
      <c r="U1071" s="123"/>
    </row>
    <row r="1072">
      <c r="A1072" s="27">
        <v>541.0</v>
      </c>
      <c r="B1072" s="27" t="s">
        <v>54</v>
      </c>
      <c r="C1072" s="27" t="s">
        <v>28</v>
      </c>
      <c r="D1072" s="27" t="s">
        <v>28</v>
      </c>
      <c r="E1072" s="27" t="s">
        <v>28</v>
      </c>
      <c r="F1072" s="27">
        <v>48.0</v>
      </c>
      <c r="G1072" s="27" t="s">
        <v>29</v>
      </c>
      <c r="H1072" s="27"/>
      <c r="I1072" s="27" t="s">
        <v>30</v>
      </c>
      <c r="J1072" s="27">
        <v>8.0</v>
      </c>
      <c r="K1072" s="27" t="s">
        <v>47</v>
      </c>
      <c r="L1072" s="44">
        <v>1352810.0</v>
      </c>
      <c r="M1072" s="44">
        <v>1386610.0</v>
      </c>
      <c r="N1072" s="46">
        <v>60061.0</v>
      </c>
      <c r="O1072" s="46">
        <v>624.0</v>
      </c>
      <c r="P1072" s="44">
        <v>828422.11</v>
      </c>
      <c r="Q1072" s="31"/>
      <c r="R1072" s="69">
        <v>1.4502362E7</v>
      </c>
      <c r="S1072" s="51">
        <v>15635.709</v>
      </c>
      <c r="T1072" s="51">
        <v>9.57278</v>
      </c>
      <c r="U1072" s="123"/>
    </row>
    <row r="1073">
      <c r="A1073" s="27">
        <v>542.0</v>
      </c>
      <c r="B1073" s="27" t="s">
        <v>54</v>
      </c>
      <c r="C1073" s="27" t="s">
        <v>28</v>
      </c>
      <c r="D1073" s="27" t="s">
        <v>28</v>
      </c>
      <c r="E1073" s="27" t="s">
        <v>28</v>
      </c>
      <c r="F1073" s="27">
        <v>48.0</v>
      </c>
      <c r="G1073" s="27" t="s">
        <v>29</v>
      </c>
      <c r="H1073" s="27"/>
      <c r="I1073" s="27" t="s">
        <v>30</v>
      </c>
      <c r="J1073" s="27">
        <v>8.0</v>
      </c>
      <c r="K1073" s="27" t="s">
        <v>49</v>
      </c>
      <c r="L1073" s="44">
        <v>676293.97</v>
      </c>
      <c r="M1073" s="44">
        <v>764455.62</v>
      </c>
      <c r="N1073" s="46">
        <v>6877.0</v>
      </c>
      <c r="O1073" s="46">
        <v>131.0</v>
      </c>
      <c r="P1073" s="44">
        <v>190114.12000000002</v>
      </c>
      <c r="Q1073" s="31"/>
      <c r="R1073" s="69">
        <v>6306597.0</v>
      </c>
      <c r="S1073" s="51">
        <v>7095.743</v>
      </c>
      <c r="T1073" s="51">
        <v>7.86849</v>
      </c>
      <c r="U1073" s="123"/>
    </row>
    <row r="1074">
      <c r="A1074" s="27">
        <v>543.0</v>
      </c>
      <c r="B1074" s="27" t="s">
        <v>54</v>
      </c>
      <c r="C1074" s="27" t="s">
        <v>28</v>
      </c>
      <c r="D1074" s="27" t="s">
        <v>28</v>
      </c>
      <c r="E1074" s="27" t="s">
        <v>28</v>
      </c>
      <c r="F1074" s="27">
        <v>48.0</v>
      </c>
      <c r="G1074" s="27" t="s">
        <v>29</v>
      </c>
      <c r="H1074" s="27"/>
      <c r="I1074" s="27" t="s">
        <v>30</v>
      </c>
      <c r="J1074" s="27">
        <v>8.0</v>
      </c>
      <c r="K1074" s="27" t="s">
        <v>51</v>
      </c>
      <c r="L1074" s="44" t="s">
        <v>55</v>
      </c>
      <c r="M1074" s="44" t="s">
        <v>55</v>
      </c>
      <c r="N1074" s="61"/>
      <c r="O1074" s="61"/>
      <c r="P1074" s="44"/>
      <c r="Q1074" s="31"/>
      <c r="R1074" s="69"/>
      <c r="S1074" s="51" t="s">
        <v>56</v>
      </c>
      <c r="T1074" s="51"/>
      <c r="U1074" s="123"/>
    </row>
    <row r="1075">
      <c r="A1075" s="27">
        <v>544.0</v>
      </c>
      <c r="B1075" s="27" t="s">
        <v>54</v>
      </c>
      <c r="C1075" s="27" t="s">
        <v>28</v>
      </c>
      <c r="D1075" s="27" t="s">
        <v>28</v>
      </c>
      <c r="E1075" s="27" t="s">
        <v>28</v>
      </c>
      <c r="F1075" s="27">
        <v>48.0</v>
      </c>
      <c r="G1075" s="27" t="s">
        <v>29</v>
      </c>
      <c r="H1075" s="27"/>
      <c r="I1075" s="27" t="s">
        <v>30</v>
      </c>
      <c r="J1075" s="27">
        <v>8.0</v>
      </c>
      <c r="K1075" s="27" t="s">
        <v>52</v>
      </c>
      <c r="L1075" s="44">
        <v>31264.33</v>
      </c>
      <c r="M1075" s="44">
        <v>23322.33</v>
      </c>
      <c r="N1075" s="46">
        <v>638.0</v>
      </c>
      <c r="O1075" s="46">
        <v>6.0</v>
      </c>
      <c r="P1075" s="44">
        <v>5271.82</v>
      </c>
      <c r="Q1075" s="31"/>
      <c r="R1075" s="69">
        <v>3450070.0</v>
      </c>
      <c r="S1075" s="51">
        <v>3823.49</v>
      </c>
      <c r="T1075" s="51">
        <v>5.44528</v>
      </c>
      <c r="U1075" s="123"/>
    </row>
    <row r="1076">
      <c r="A1076" s="27">
        <v>545.0</v>
      </c>
      <c r="B1076" s="27" t="s">
        <v>54</v>
      </c>
      <c r="C1076" s="27" t="s">
        <v>28</v>
      </c>
      <c r="D1076" s="27" t="s">
        <v>28</v>
      </c>
      <c r="E1076" s="27" t="s">
        <v>28</v>
      </c>
      <c r="F1076" s="27">
        <v>48.0</v>
      </c>
      <c r="G1076" s="27" t="s">
        <v>29</v>
      </c>
      <c r="H1076" s="27"/>
      <c r="I1076" s="27" t="s">
        <v>30</v>
      </c>
      <c r="J1076" s="27">
        <v>16.0</v>
      </c>
      <c r="K1076" s="27" t="s">
        <v>31</v>
      </c>
      <c r="L1076" s="44">
        <v>1352690.0</v>
      </c>
      <c r="M1076" s="44">
        <v>1376740.0</v>
      </c>
      <c r="N1076" s="46">
        <v>53032.0</v>
      </c>
      <c r="O1076" s="46">
        <v>991.0</v>
      </c>
      <c r="P1076" s="44">
        <v>3014960.0</v>
      </c>
      <c r="Q1076" s="31"/>
      <c r="R1076" s="69">
        <v>6852762.0</v>
      </c>
      <c r="S1076" s="51">
        <v>6943.542</v>
      </c>
      <c r="T1076" s="51">
        <v>7.33065</v>
      </c>
      <c r="U1076" s="123"/>
    </row>
    <row r="1077">
      <c r="A1077" s="27">
        <v>546.0</v>
      </c>
      <c r="B1077" s="27" t="s">
        <v>54</v>
      </c>
      <c r="C1077" s="27" t="s">
        <v>28</v>
      </c>
      <c r="D1077" s="27" t="s">
        <v>28</v>
      </c>
      <c r="E1077" s="27" t="s">
        <v>28</v>
      </c>
      <c r="F1077" s="27">
        <v>48.0</v>
      </c>
      <c r="G1077" s="27" t="s">
        <v>29</v>
      </c>
      <c r="H1077" s="27"/>
      <c r="I1077" s="27" t="s">
        <v>30</v>
      </c>
      <c r="J1077" s="27">
        <v>16.0</v>
      </c>
      <c r="K1077" s="27" t="s">
        <v>32</v>
      </c>
      <c r="L1077" s="44">
        <v>264297.26</v>
      </c>
      <c r="M1077" s="44">
        <v>248635.44</v>
      </c>
      <c r="N1077" s="46">
        <v>9531.0</v>
      </c>
      <c r="O1077" s="46">
        <v>62.0</v>
      </c>
      <c r="P1077" s="44">
        <v>127372.01000000001</v>
      </c>
      <c r="Q1077" s="31"/>
      <c r="R1077" s="69">
        <v>8446437.0</v>
      </c>
      <c r="S1077" s="51">
        <v>9073.308</v>
      </c>
      <c r="T1077" s="51">
        <v>8.44537</v>
      </c>
      <c r="U1077" s="123"/>
    </row>
    <row r="1078">
      <c r="A1078" s="27">
        <v>547.0</v>
      </c>
      <c r="B1078" s="27" t="s">
        <v>54</v>
      </c>
      <c r="C1078" s="27" t="s">
        <v>28</v>
      </c>
      <c r="D1078" s="27" t="s">
        <v>28</v>
      </c>
      <c r="E1078" s="27" t="s">
        <v>28</v>
      </c>
      <c r="F1078" s="27">
        <v>48.0</v>
      </c>
      <c r="G1078" s="27" t="s">
        <v>29</v>
      </c>
      <c r="H1078" s="27"/>
      <c r="I1078" s="27" t="s">
        <v>30</v>
      </c>
      <c r="J1078" s="27">
        <v>16.0</v>
      </c>
      <c r="K1078" s="27" t="s">
        <v>33</v>
      </c>
      <c r="L1078" s="44">
        <v>1691280.0</v>
      </c>
      <c r="M1078" s="44">
        <v>1732670.0</v>
      </c>
      <c r="N1078" s="46">
        <v>38929.0</v>
      </c>
      <c r="O1078" s="46">
        <v>314.0</v>
      </c>
      <c r="P1078" s="44">
        <v>867455.54</v>
      </c>
      <c r="Q1078" s="31"/>
      <c r="R1078" s="69">
        <v>8665115.0</v>
      </c>
      <c r="S1078" s="51">
        <v>9609.573</v>
      </c>
      <c r="T1078" s="51">
        <v>8.44804</v>
      </c>
      <c r="U1078" s="123"/>
    </row>
    <row r="1079">
      <c r="A1079" s="27">
        <v>548.0</v>
      </c>
      <c r="B1079" s="27" t="s">
        <v>54</v>
      </c>
      <c r="C1079" s="27" t="s">
        <v>28</v>
      </c>
      <c r="D1079" s="27" t="s">
        <v>28</v>
      </c>
      <c r="E1079" s="27" t="s">
        <v>28</v>
      </c>
      <c r="F1079" s="27">
        <v>48.0</v>
      </c>
      <c r="G1079" s="27" t="s">
        <v>29</v>
      </c>
      <c r="H1079" s="27"/>
      <c r="I1079" s="27" t="s">
        <v>30</v>
      </c>
      <c r="J1079" s="27">
        <v>16.0</v>
      </c>
      <c r="K1079" s="27" t="s">
        <v>34</v>
      </c>
      <c r="L1079" s="44">
        <v>308572.05</v>
      </c>
      <c r="M1079" s="44">
        <v>352337.16</v>
      </c>
      <c r="N1079" s="46">
        <v>8114.0</v>
      </c>
      <c r="O1079" s="46">
        <v>58.0</v>
      </c>
      <c r="P1079" s="44">
        <v>28280.68</v>
      </c>
      <c r="Q1079" s="31"/>
      <c r="R1079" s="69">
        <v>2840471.0</v>
      </c>
      <c r="S1079" s="51">
        <v>3243.607</v>
      </c>
      <c r="T1079" s="51">
        <v>6.33257</v>
      </c>
      <c r="U1079" s="123"/>
    </row>
    <row r="1080">
      <c r="A1080" s="27">
        <v>549.0</v>
      </c>
      <c r="B1080" s="27" t="s">
        <v>54</v>
      </c>
      <c r="C1080" s="27" t="s">
        <v>28</v>
      </c>
      <c r="D1080" s="27" t="s">
        <v>28</v>
      </c>
      <c r="E1080" s="27" t="s">
        <v>28</v>
      </c>
      <c r="F1080" s="27">
        <v>48.0</v>
      </c>
      <c r="G1080" s="27" t="s">
        <v>29</v>
      </c>
      <c r="H1080" s="27"/>
      <c r="I1080" s="27" t="s">
        <v>30</v>
      </c>
      <c r="J1080" s="27">
        <v>16.0</v>
      </c>
      <c r="K1080" s="27" t="s">
        <v>35</v>
      </c>
      <c r="L1080" s="44" t="s">
        <v>55</v>
      </c>
      <c r="M1080" s="44" t="s">
        <v>55</v>
      </c>
      <c r="N1080" s="46"/>
      <c r="O1080" s="46"/>
      <c r="P1080" s="44"/>
      <c r="Q1080" s="31"/>
      <c r="R1080" s="69"/>
      <c r="S1080" s="51" t="s">
        <v>30</v>
      </c>
      <c r="T1080" s="51"/>
      <c r="U1080" s="123"/>
    </row>
    <row r="1081">
      <c r="A1081" s="27">
        <v>550.0</v>
      </c>
      <c r="B1081" s="27" t="s">
        <v>54</v>
      </c>
      <c r="C1081" s="27" t="s">
        <v>28</v>
      </c>
      <c r="D1081" s="27" t="s">
        <v>28</v>
      </c>
      <c r="E1081" s="27" t="s">
        <v>28</v>
      </c>
      <c r="F1081" s="27">
        <v>48.0</v>
      </c>
      <c r="G1081" s="27" t="s">
        <v>29</v>
      </c>
      <c r="H1081" s="27"/>
      <c r="I1081" s="27" t="s">
        <v>30</v>
      </c>
      <c r="J1081" s="27">
        <v>16.0</v>
      </c>
      <c r="K1081" s="27" t="s">
        <v>36</v>
      </c>
      <c r="L1081" s="44">
        <v>1355720.0</v>
      </c>
      <c r="M1081" s="44">
        <v>1379500.0</v>
      </c>
      <c r="N1081" s="46">
        <v>24776.0</v>
      </c>
      <c r="O1081" s="46">
        <v>499.0</v>
      </c>
      <c r="P1081" s="44">
        <v>580227.4700000001</v>
      </c>
      <c r="Q1081" s="31"/>
      <c r="R1081" s="69">
        <v>5981832.0</v>
      </c>
      <c r="S1081" s="51">
        <v>6525.92</v>
      </c>
      <c r="T1081" s="51">
        <v>9.30077</v>
      </c>
      <c r="U1081" s="123"/>
    </row>
    <row r="1082">
      <c r="A1082" s="27">
        <v>551.0</v>
      </c>
      <c r="B1082" s="27" t="s">
        <v>54</v>
      </c>
      <c r="C1082" s="27" t="s">
        <v>28</v>
      </c>
      <c r="D1082" s="27" t="s">
        <v>28</v>
      </c>
      <c r="E1082" s="27" t="s">
        <v>28</v>
      </c>
      <c r="F1082" s="27">
        <v>48.0</v>
      </c>
      <c r="G1082" s="27" t="s">
        <v>29</v>
      </c>
      <c r="H1082" s="27"/>
      <c r="I1082" s="27" t="s">
        <v>30</v>
      </c>
      <c r="J1082" s="27">
        <v>16.0</v>
      </c>
      <c r="K1082" s="27" t="s">
        <v>37</v>
      </c>
      <c r="L1082" s="44">
        <v>1700510.0</v>
      </c>
      <c r="M1082" s="44">
        <v>1724100.0</v>
      </c>
      <c r="N1082" s="46">
        <v>46400.0</v>
      </c>
      <c r="O1082" s="46">
        <v>314.0</v>
      </c>
      <c r="P1082" s="44">
        <v>368785.01999999996</v>
      </c>
      <c r="Q1082" s="31"/>
      <c r="R1082" s="69">
        <v>1.398274E7</v>
      </c>
      <c r="S1082" s="51">
        <v>15130.318</v>
      </c>
      <c r="T1082" s="51">
        <v>8.70288</v>
      </c>
      <c r="U1082" s="123"/>
    </row>
    <row r="1083">
      <c r="A1083" s="27">
        <v>552.0</v>
      </c>
      <c r="B1083" s="27" t="s">
        <v>54</v>
      </c>
      <c r="C1083" s="27" t="s">
        <v>28</v>
      </c>
      <c r="D1083" s="27" t="s">
        <v>28</v>
      </c>
      <c r="E1083" s="27" t="s">
        <v>28</v>
      </c>
      <c r="F1083" s="27">
        <v>48.0</v>
      </c>
      <c r="G1083" s="27" t="s">
        <v>29</v>
      </c>
      <c r="H1083" s="27"/>
      <c r="I1083" s="27" t="s">
        <v>30</v>
      </c>
      <c r="J1083" s="27">
        <v>16.0</v>
      </c>
      <c r="K1083" s="27" t="s">
        <v>38</v>
      </c>
      <c r="L1083" s="44">
        <v>1705210.0</v>
      </c>
      <c r="M1083" s="44">
        <v>1794570.0</v>
      </c>
      <c r="N1083" s="61">
        <v>54716.0</v>
      </c>
      <c r="O1083" s="61">
        <v>2.0</v>
      </c>
      <c r="P1083" s="44">
        <v>12973.21</v>
      </c>
      <c r="Q1083" s="31"/>
      <c r="R1083" s="69">
        <v>1.7059758E7</v>
      </c>
      <c r="S1083" s="51">
        <v>21007.32</v>
      </c>
      <c r="T1083" s="51">
        <v>9.05652</v>
      </c>
      <c r="U1083" s="123"/>
    </row>
    <row r="1084">
      <c r="A1084" s="27">
        <v>553.0</v>
      </c>
      <c r="B1084" s="27" t="s">
        <v>54</v>
      </c>
      <c r="C1084" s="27" t="s">
        <v>28</v>
      </c>
      <c r="D1084" s="27" t="s">
        <v>28</v>
      </c>
      <c r="E1084" s="27" t="s">
        <v>28</v>
      </c>
      <c r="F1084" s="27">
        <v>48.0</v>
      </c>
      <c r="G1084" s="27" t="s">
        <v>29</v>
      </c>
      <c r="H1084" s="27"/>
      <c r="I1084" s="27" t="s">
        <v>30</v>
      </c>
      <c r="J1084" s="27">
        <v>16.0</v>
      </c>
      <c r="K1084" s="27" t="s">
        <v>39</v>
      </c>
      <c r="L1084" s="44">
        <v>1765580.0</v>
      </c>
      <c r="M1084" s="44">
        <v>1788530.0</v>
      </c>
      <c r="N1084" s="46">
        <v>50604.0</v>
      </c>
      <c r="O1084" s="46">
        <v>315.0</v>
      </c>
      <c r="P1084" s="44">
        <v>615587.56</v>
      </c>
      <c r="Q1084" s="31"/>
      <c r="R1084" s="69">
        <v>2.1892831E7</v>
      </c>
      <c r="S1084" s="51">
        <v>23045.221</v>
      </c>
      <c r="T1084" s="51">
        <v>8.46809</v>
      </c>
      <c r="U1084" s="123"/>
    </row>
    <row r="1085">
      <c r="A1085" s="27">
        <v>554.0</v>
      </c>
      <c r="B1085" s="27" t="s">
        <v>54</v>
      </c>
      <c r="C1085" s="27" t="s">
        <v>28</v>
      </c>
      <c r="D1085" s="27" t="s">
        <v>28</v>
      </c>
      <c r="E1085" s="27" t="s">
        <v>28</v>
      </c>
      <c r="F1085" s="27">
        <v>48.0</v>
      </c>
      <c r="G1085" s="27" t="s">
        <v>29</v>
      </c>
      <c r="H1085" s="27"/>
      <c r="I1085" s="27" t="s">
        <v>30</v>
      </c>
      <c r="J1085" s="27">
        <v>16.0</v>
      </c>
      <c r="K1085" s="27" t="s">
        <v>40</v>
      </c>
      <c r="L1085" s="44">
        <v>1690400.0</v>
      </c>
      <c r="M1085" s="44">
        <v>1744400.0</v>
      </c>
      <c r="N1085" s="46">
        <v>37959.0</v>
      </c>
      <c r="O1085" s="46">
        <v>305.0</v>
      </c>
      <c r="P1085" s="44">
        <v>496326.55</v>
      </c>
      <c r="Q1085" s="31"/>
      <c r="R1085" s="69">
        <v>1.0989629E7</v>
      </c>
      <c r="S1085" s="51">
        <v>11652.128</v>
      </c>
      <c r="T1085" s="51">
        <v>7.25544</v>
      </c>
      <c r="U1085" s="123"/>
    </row>
    <row r="1086">
      <c r="A1086" s="27">
        <v>555.0</v>
      </c>
      <c r="B1086" s="27" t="s">
        <v>54</v>
      </c>
      <c r="C1086" s="27" t="s">
        <v>28</v>
      </c>
      <c r="D1086" s="27" t="s">
        <v>28</v>
      </c>
      <c r="E1086" s="27" t="s">
        <v>28</v>
      </c>
      <c r="F1086" s="27">
        <v>48.0</v>
      </c>
      <c r="G1086" s="27" t="s">
        <v>29</v>
      </c>
      <c r="H1086" s="27"/>
      <c r="I1086" s="27" t="s">
        <v>30</v>
      </c>
      <c r="J1086" s="27">
        <v>16.0</v>
      </c>
      <c r="K1086" s="27" t="s">
        <v>41</v>
      </c>
      <c r="L1086" s="44">
        <v>409504.45</v>
      </c>
      <c r="M1086" s="44">
        <v>395707.49</v>
      </c>
      <c r="N1086" s="46">
        <v>9916.0</v>
      </c>
      <c r="O1086" s="46">
        <v>119.0</v>
      </c>
      <c r="P1086" s="70">
        <v>81568.34000000001</v>
      </c>
      <c r="Q1086" s="31"/>
      <c r="R1086" s="69">
        <v>2463818.0</v>
      </c>
      <c r="S1086" s="51">
        <v>2939.53</v>
      </c>
      <c r="T1086" s="51">
        <v>8.21777</v>
      </c>
      <c r="U1086" s="123"/>
    </row>
    <row r="1087">
      <c r="A1087" s="27">
        <v>556.0</v>
      </c>
      <c r="B1087" s="27" t="s">
        <v>54</v>
      </c>
      <c r="C1087" s="27" t="s">
        <v>28</v>
      </c>
      <c r="D1087" s="27" t="s">
        <v>28</v>
      </c>
      <c r="E1087" s="27" t="s">
        <v>28</v>
      </c>
      <c r="F1087" s="27">
        <v>48.0</v>
      </c>
      <c r="G1087" s="27" t="s">
        <v>29</v>
      </c>
      <c r="H1087" s="27"/>
      <c r="I1087" s="27" t="s">
        <v>30</v>
      </c>
      <c r="J1087" s="27">
        <v>16.0</v>
      </c>
      <c r="K1087" s="27" t="s">
        <v>42</v>
      </c>
      <c r="L1087" s="44">
        <v>1593140.0</v>
      </c>
      <c r="M1087" s="44">
        <v>1848660.0</v>
      </c>
      <c r="N1087" s="46">
        <v>18587.0</v>
      </c>
      <c r="O1087" s="46">
        <v>364.0</v>
      </c>
      <c r="P1087" s="44">
        <v>272595.05</v>
      </c>
      <c r="Q1087" s="31"/>
      <c r="R1087" s="69">
        <v>1.2934939E7</v>
      </c>
      <c r="S1087" s="51">
        <v>14313.407</v>
      </c>
      <c r="T1087" s="51">
        <v>8.18074</v>
      </c>
      <c r="U1087" s="123"/>
    </row>
    <row r="1088">
      <c r="A1088" s="27">
        <v>557.0</v>
      </c>
      <c r="B1088" s="27" t="s">
        <v>54</v>
      </c>
      <c r="C1088" s="27" t="s">
        <v>28</v>
      </c>
      <c r="D1088" s="27" t="s">
        <v>28</v>
      </c>
      <c r="E1088" s="27" t="s">
        <v>28</v>
      </c>
      <c r="F1088" s="27">
        <v>48.0</v>
      </c>
      <c r="G1088" s="27" t="s">
        <v>29</v>
      </c>
      <c r="H1088" s="27"/>
      <c r="I1088" s="27" t="s">
        <v>30</v>
      </c>
      <c r="J1088" s="27">
        <v>16.0</v>
      </c>
      <c r="K1088" s="27" t="s">
        <v>44</v>
      </c>
      <c r="L1088" s="44">
        <v>1334030.0</v>
      </c>
      <c r="M1088" s="44">
        <v>1561400.0</v>
      </c>
      <c r="N1088" s="46">
        <v>37039.0</v>
      </c>
      <c r="O1088" s="46">
        <v>270.0</v>
      </c>
      <c r="P1088" s="44">
        <v>157161.31</v>
      </c>
      <c r="Q1088" s="31"/>
      <c r="R1088" s="69">
        <v>1.2207623E7</v>
      </c>
      <c r="S1088" s="51">
        <v>13479.039</v>
      </c>
      <c r="T1088" s="51">
        <v>8.65891</v>
      </c>
      <c r="U1088" s="123"/>
    </row>
    <row r="1089">
      <c r="A1089" s="27">
        <v>558.0</v>
      </c>
      <c r="B1089" s="27" t="s">
        <v>54</v>
      </c>
      <c r="C1089" s="27" t="s">
        <v>28</v>
      </c>
      <c r="D1089" s="27" t="s">
        <v>28</v>
      </c>
      <c r="E1089" s="27" t="s">
        <v>28</v>
      </c>
      <c r="F1089" s="27">
        <v>48.0</v>
      </c>
      <c r="G1089" s="27" t="s">
        <v>29</v>
      </c>
      <c r="H1089" s="27"/>
      <c r="I1089" s="27" t="s">
        <v>30</v>
      </c>
      <c r="J1089" s="27">
        <v>16.0</v>
      </c>
      <c r="K1089" s="27" t="s">
        <v>45</v>
      </c>
      <c r="L1089" s="44">
        <v>1324130.0</v>
      </c>
      <c r="M1089" s="44">
        <v>1477000.0</v>
      </c>
      <c r="N1089" s="46">
        <v>41463.0</v>
      </c>
      <c r="O1089" s="46">
        <v>249.0</v>
      </c>
      <c r="P1089" s="44">
        <v>711827.87</v>
      </c>
      <c r="Q1089" s="31"/>
      <c r="R1089" s="69">
        <v>7152257.0</v>
      </c>
      <c r="S1089" s="51">
        <v>7932.417</v>
      </c>
      <c r="T1089" s="51">
        <v>6.99908</v>
      </c>
      <c r="U1089" s="123"/>
    </row>
    <row r="1090">
      <c r="A1090" s="27">
        <v>559.0</v>
      </c>
      <c r="B1090" s="27" t="s">
        <v>54</v>
      </c>
      <c r="C1090" s="27" t="s">
        <v>28</v>
      </c>
      <c r="D1090" s="27" t="s">
        <v>28</v>
      </c>
      <c r="E1090" s="27" t="s">
        <v>28</v>
      </c>
      <c r="F1090" s="27">
        <v>48.0</v>
      </c>
      <c r="G1090" s="27" t="s">
        <v>29</v>
      </c>
      <c r="H1090" s="27"/>
      <c r="I1090" s="27" t="s">
        <v>30</v>
      </c>
      <c r="J1090" s="27">
        <v>16.0</v>
      </c>
      <c r="K1090" s="27" t="s">
        <v>46</v>
      </c>
      <c r="L1090" s="44">
        <v>257932.52000000002</v>
      </c>
      <c r="M1090" s="44">
        <v>264514.11000000004</v>
      </c>
      <c r="N1090" s="46">
        <v>7635.0</v>
      </c>
      <c r="O1090" s="46">
        <v>47.0</v>
      </c>
      <c r="P1090" s="44">
        <v>69768.1</v>
      </c>
      <c r="Q1090" s="31"/>
      <c r="R1090" s="69">
        <v>6801299.0</v>
      </c>
      <c r="S1090" s="51">
        <v>7317.566</v>
      </c>
      <c r="T1090" s="51">
        <v>7.27063</v>
      </c>
      <c r="U1090" s="123"/>
    </row>
    <row r="1091">
      <c r="A1091" s="27">
        <v>560.0</v>
      </c>
      <c r="B1091" s="27" t="s">
        <v>54</v>
      </c>
      <c r="C1091" s="27" t="s">
        <v>28</v>
      </c>
      <c r="D1091" s="27" t="s">
        <v>28</v>
      </c>
      <c r="E1091" s="27" t="s">
        <v>28</v>
      </c>
      <c r="F1091" s="27">
        <v>48.0</v>
      </c>
      <c r="G1091" s="27" t="s">
        <v>29</v>
      </c>
      <c r="H1091" s="27"/>
      <c r="I1091" s="27" t="s">
        <v>30</v>
      </c>
      <c r="J1091" s="27">
        <v>16.0</v>
      </c>
      <c r="K1091" s="27" t="s">
        <v>47</v>
      </c>
      <c r="L1091" s="44">
        <v>1343900.0</v>
      </c>
      <c r="M1091" s="44">
        <v>1403040.0</v>
      </c>
      <c r="N1091" s="46">
        <v>72693.0</v>
      </c>
      <c r="O1091" s="46">
        <v>994.0</v>
      </c>
      <c r="P1091" s="44">
        <v>833764.37</v>
      </c>
      <c r="Q1091" s="31"/>
      <c r="R1091" s="69">
        <v>1.6396226999999998E7</v>
      </c>
      <c r="S1091" s="51">
        <v>17616.382</v>
      </c>
      <c r="T1091" s="51">
        <v>8.3518</v>
      </c>
      <c r="U1091" s="123"/>
    </row>
    <row r="1092">
      <c r="A1092" s="27">
        <v>561.0</v>
      </c>
      <c r="B1092" s="27" t="s">
        <v>54</v>
      </c>
      <c r="C1092" s="27" t="s">
        <v>28</v>
      </c>
      <c r="D1092" s="27" t="s">
        <v>28</v>
      </c>
      <c r="E1092" s="27" t="s">
        <v>28</v>
      </c>
      <c r="F1092" s="27">
        <v>48.0</v>
      </c>
      <c r="G1092" s="27" t="s">
        <v>29</v>
      </c>
      <c r="H1092" s="27"/>
      <c r="I1092" s="27" t="s">
        <v>30</v>
      </c>
      <c r="J1092" s="27">
        <v>16.0</v>
      </c>
      <c r="K1092" s="27" t="s">
        <v>49</v>
      </c>
      <c r="L1092" s="44">
        <v>1334380.0</v>
      </c>
      <c r="M1092" s="44">
        <v>1549390.0</v>
      </c>
      <c r="N1092" s="46">
        <v>13215.0</v>
      </c>
      <c r="O1092" s="46">
        <v>257.0</v>
      </c>
      <c r="P1092" s="44">
        <v>363455.02</v>
      </c>
      <c r="Q1092" s="31"/>
      <c r="R1092" s="69">
        <v>1.2725195E7</v>
      </c>
      <c r="S1092" s="51">
        <v>13970.055</v>
      </c>
      <c r="T1092" s="51">
        <v>8.34583</v>
      </c>
      <c r="U1092" s="123"/>
    </row>
    <row r="1093">
      <c r="A1093" s="27">
        <v>562.0</v>
      </c>
      <c r="B1093" s="27" t="s">
        <v>54</v>
      </c>
      <c r="C1093" s="27" t="s">
        <v>28</v>
      </c>
      <c r="D1093" s="27" t="s">
        <v>28</v>
      </c>
      <c r="E1093" s="27" t="s">
        <v>28</v>
      </c>
      <c r="F1093" s="27">
        <v>48.0</v>
      </c>
      <c r="G1093" s="27" t="s">
        <v>29</v>
      </c>
      <c r="H1093" s="27"/>
      <c r="I1093" s="27" t="s">
        <v>30</v>
      </c>
      <c r="J1093" s="27">
        <v>16.0</v>
      </c>
      <c r="K1093" s="27" t="s">
        <v>51</v>
      </c>
      <c r="L1093" s="44" t="s">
        <v>55</v>
      </c>
      <c r="M1093" s="44" t="s">
        <v>55</v>
      </c>
      <c r="N1093" s="61"/>
      <c r="O1093" s="61"/>
      <c r="P1093" s="44"/>
      <c r="Q1093" s="31"/>
      <c r="R1093" s="69"/>
      <c r="S1093" s="51" t="s">
        <v>56</v>
      </c>
      <c r="T1093" s="51"/>
      <c r="U1093" s="123"/>
    </row>
    <row r="1094">
      <c r="A1094" s="27">
        <v>563.0</v>
      </c>
      <c r="B1094" s="27" t="s">
        <v>54</v>
      </c>
      <c r="C1094" s="27" t="s">
        <v>28</v>
      </c>
      <c r="D1094" s="27" t="s">
        <v>28</v>
      </c>
      <c r="E1094" s="27" t="s">
        <v>28</v>
      </c>
      <c r="F1094" s="27">
        <v>48.0</v>
      </c>
      <c r="G1094" s="27" t="s">
        <v>29</v>
      </c>
      <c r="H1094" s="27"/>
      <c r="I1094" s="27" t="s">
        <v>30</v>
      </c>
      <c r="J1094" s="27">
        <v>16.0</v>
      </c>
      <c r="K1094" s="27" t="s">
        <v>52</v>
      </c>
      <c r="L1094" s="44">
        <v>50985.93</v>
      </c>
      <c r="M1094" s="44">
        <v>45790.439999999995</v>
      </c>
      <c r="N1094" s="46">
        <v>992.0</v>
      </c>
      <c r="O1094" s="46">
        <v>9.0</v>
      </c>
      <c r="P1094" s="44">
        <v>7925.34</v>
      </c>
      <c r="Q1094" s="31"/>
      <c r="R1094" s="69">
        <v>7671889.0</v>
      </c>
      <c r="S1094" s="51">
        <v>8021.245</v>
      </c>
      <c r="T1094" s="51">
        <v>6.49963</v>
      </c>
      <c r="U1094" s="123"/>
    </row>
    <row r="1095">
      <c r="A1095" s="27">
        <v>564.0</v>
      </c>
      <c r="B1095" s="27" t="s">
        <v>54</v>
      </c>
      <c r="C1095" s="27" t="s">
        <v>28</v>
      </c>
      <c r="D1095" s="27" t="s">
        <v>28</v>
      </c>
      <c r="E1095" s="27" t="s">
        <v>28</v>
      </c>
      <c r="F1095" s="27">
        <v>48.0</v>
      </c>
      <c r="G1095" s="27" t="s">
        <v>29</v>
      </c>
      <c r="H1095" s="27"/>
      <c r="I1095" s="27" t="s">
        <v>30</v>
      </c>
      <c r="J1095" s="27">
        <v>32.0</v>
      </c>
      <c r="K1095" s="27" t="s">
        <v>31</v>
      </c>
      <c r="L1095" s="44">
        <v>2689270.0</v>
      </c>
      <c r="M1095" s="44">
        <v>2778080.0</v>
      </c>
      <c r="N1095" s="46">
        <v>101440.0</v>
      </c>
      <c r="O1095" s="46">
        <v>1975.0</v>
      </c>
      <c r="P1095" s="44">
        <v>6351340.0</v>
      </c>
      <c r="Q1095" s="31"/>
      <c r="R1095" s="69">
        <v>3.2099822E7</v>
      </c>
      <c r="S1095" s="51">
        <v>29272.135</v>
      </c>
      <c r="T1095" s="51">
        <v>7.30342</v>
      </c>
      <c r="U1095" s="123"/>
    </row>
    <row r="1096">
      <c r="A1096" s="27">
        <v>565.0</v>
      </c>
      <c r="B1096" s="27" t="s">
        <v>54</v>
      </c>
      <c r="C1096" s="27" t="s">
        <v>28</v>
      </c>
      <c r="D1096" s="27" t="s">
        <v>28</v>
      </c>
      <c r="E1096" s="27" t="s">
        <v>28</v>
      </c>
      <c r="F1096" s="27">
        <v>48.0</v>
      </c>
      <c r="G1096" s="27" t="s">
        <v>29</v>
      </c>
      <c r="H1096" s="27"/>
      <c r="I1096" s="27" t="s">
        <v>30</v>
      </c>
      <c r="J1096" s="27">
        <v>32.0</v>
      </c>
      <c r="K1096" s="27" t="s">
        <v>32</v>
      </c>
      <c r="L1096" s="44">
        <v>527195.83</v>
      </c>
      <c r="M1096" s="44">
        <v>512037.11</v>
      </c>
      <c r="N1096" s="46">
        <v>18315.0</v>
      </c>
      <c r="O1096" s="46">
        <v>117.0</v>
      </c>
      <c r="P1096" s="44">
        <v>242738.85</v>
      </c>
      <c r="Q1096" s="31"/>
      <c r="R1096" s="69">
        <v>1.9479993E7</v>
      </c>
      <c r="S1096" s="51">
        <v>20108.84</v>
      </c>
      <c r="T1096" s="51">
        <v>8.99486</v>
      </c>
      <c r="U1096" s="123"/>
    </row>
    <row r="1097">
      <c r="A1097" s="27">
        <v>566.0</v>
      </c>
      <c r="B1097" s="27" t="s">
        <v>54</v>
      </c>
      <c r="C1097" s="27" t="s">
        <v>28</v>
      </c>
      <c r="D1097" s="27" t="s">
        <v>28</v>
      </c>
      <c r="E1097" s="27" t="s">
        <v>28</v>
      </c>
      <c r="F1097" s="27">
        <v>48.0</v>
      </c>
      <c r="G1097" s="27" t="s">
        <v>29</v>
      </c>
      <c r="H1097" s="27"/>
      <c r="I1097" s="27" t="s">
        <v>30</v>
      </c>
      <c r="J1097" s="27">
        <v>32.0</v>
      </c>
      <c r="K1097" s="27" t="s">
        <v>33</v>
      </c>
      <c r="L1097" s="44">
        <v>3376460.0</v>
      </c>
      <c r="M1097" s="44">
        <v>3616690.0</v>
      </c>
      <c r="N1097" s="61">
        <v>80881.0</v>
      </c>
      <c r="O1097" s="61">
        <v>624.0</v>
      </c>
      <c r="P1097" s="44">
        <v>1403980.0</v>
      </c>
      <c r="Q1097" s="31"/>
      <c r="R1097" s="69">
        <v>3.0399061E7</v>
      </c>
      <c r="S1097" s="51">
        <v>32274.801</v>
      </c>
      <c r="T1097" s="51">
        <v>8.84093</v>
      </c>
      <c r="U1097" s="123"/>
    </row>
    <row r="1098">
      <c r="A1098" s="27">
        <v>567.0</v>
      </c>
      <c r="B1098" s="27" t="s">
        <v>54</v>
      </c>
      <c r="C1098" s="27" t="s">
        <v>28</v>
      </c>
      <c r="D1098" s="27" t="s">
        <v>28</v>
      </c>
      <c r="E1098" s="27" t="s">
        <v>28</v>
      </c>
      <c r="F1098" s="27">
        <v>48.0</v>
      </c>
      <c r="G1098" s="27" t="s">
        <v>29</v>
      </c>
      <c r="H1098" s="27"/>
      <c r="I1098" s="27" t="s">
        <v>30</v>
      </c>
      <c r="J1098" s="27">
        <v>32.0</v>
      </c>
      <c r="K1098" s="27" t="s">
        <v>34</v>
      </c>
      <c r="L1098" s="44">
        <v>629444.8300000001</v>
      </c>
      <c r="M1098" s="44">
        <v>707451.96</v>
      </c>
      <c r="N1098" s="61">
        <v>15257.0</v>
      </c>
      <c r="O1098" s="61">
        <v>115.0</v>
      </c>
      <c r="P1098" s="44">
        <v>83873.85</v>
      </c>
      <c r="Q1098" s="31"/>
      <c r="R1098" s="69">
        <v>7040787.0</v>
      </c>
      <c r="S1098" s="51">
        <v>7813.286</v>
      </c>
      <c r="T1098" s="51">
        <v>6.18633</v>
      </c>
      <c r="U1098" s="123"/>
    </row>
    <row r="1099">
      <c r="A1099" s="27">
        <v>568.0</v>
      </c>
      <c r="B1099" s="27" t="s">
        <v>54</v>
      </c>
      <c r="C1099" s="27" t="s">
        <v>28</v>
      </c>
      <c r="D1099" s="27" t="s">
        <v>28</v>
      </c>
      <c r="E1099" s="27" t="s">
        <v>28</v>
      </c>
      <c r="F1099" s="27">
        <v>48.0</v>
      </c>
      <c r="G1099" s="27" t="s">
        <v>29</v>
      </c>
      <c r="H1099" s="27"/>
      <c r="I1099" s="27" t="s">
        <v>30</v>
      </c>
      <c r="J1099" s="27">
        <v>32.0</v>
      </c>
      <c r="K1099" s="27" t="s">
        <v>35</v>
      </c>
      <c r="L1099" s="44" t="s">
        <v>55</v>
      </c>
      <c r="M1099" s="44" t="s">
        <v>55</v>
      </c>
      <c r="N1099" s="61"/>
      <c r="O1099" s="61"/>
      <c r="P1099" s="44"/>
      <c r="Q1099" s="31"/>
      <c r="R1099" s="69"/>
      <c r="S1099" s="51" t="s">
        <v>30</v>
      </c>
      <c r="T1099" s="51"/>
      <c r="U1099" s="123"/>
    </row>
    <row r="1100">
      <c r="A1100" s="27">
        <v>569.0</v>
      </c>
      <c r="B1100" s="27" t="s">
        <v>54</v>
      </c>
      <c r="C1100" s="27" t="s">
        <v>28</v>
      </c>
      <c r="D1100" s="27" t="s">
        <v>28</v>
      </c>
      <c r="E1100" s="27" t="s">
        <v>28</v>
      </c>
      <c r="F1100" s="27">
        <v>48.0</v>
      </c>
      <c r="G1100" s="27" t="s">
        <v>29</v>
      </c>
      <c r="H1100" s="27"/>
      <c r="I1100" s="27" t="s">
        <v>30</v>
      </c>
      <c r="J1100" s="27">
        <v>32.0</v>
      </c>
      <c r="K1100" s="27" t="s">
        <v>36</v>
      </c>
      <c r="L1100" s="44">
        <v>2714890.0</v>
      </c>
      <c r="M1100" s="44">
        <v>2777660.0</v>
      </c>
      <c r="N1100" s="61">
        <v>48071.0</v>
      </c>
      <c r="O1100" s="61">
        <v>989.0</v>
      </c>
      <c r="P1100" s="44">
        <v>1372720.0</v>
      </c>
      <c r="Q1100" s="31"/>
      <c r="R1100" s="69">
        <v>1.143845E7</v>
      </c>
      <c r="S1100" s="51">
        <v>11870.932</v>
      </c>
      <c r="T1100" s="51">
        <v>7.41727</v>
      </c>
      <c r="U1100" s="123"/>
    </row>
    <row r="1101">
      <c r="A1101" s="27">
        <v>570.0</v>
      </c>
      <c r="B1101" s="27" t="s">
        <v>54</v>
      </c>
      <c r="C1101" s="27" t="s">
        <v>28</v>
      </c>
      <c r="D1101" s="27" t="s">
        <v>28</v>
      </c>
      <c r="E1101" s="27" t="s">
        <v>28</v>
      </c>
      <c r="F1101" s="27">
        <v>48.0</v>
      </c>
      <c r="G1101" s="27" t="s">
        <v>29</v>
      </c>
      <c r="H1101" s="27"/>
      <c r="I1101" s="27" t="s">
        <v>30</v>
      </c>
      <c r="J1101" s="27">
        <v>32.0</v>
      </c>
      <c r="K1101" s="27" t="s">
        <v>37</v>
      </c>
      <c r="L1101" s="44">
        <v>3378660.0</v>
      </c>
      <c r="M1101" s="44">
        <v>3452310.0</v>
      </c>
      <c r="N1101" s="61">
        <v>97142.0</v>
      </c>
      <c r="O1101" s="61">
        <v>624.0</v>
      </c>
      <c r="P1101" s="44">
        <v>996737.63</v>
      </c>
      <c r="Q1101" s="31"/>
      <c r="R1101" s="69">
        <v>2.6865091E7</v>
      </c>
      <c r="S1101" s="51">
        <v>29200.274</v>
      </c>
      <c r="T1101" s="51">
        <v>8.95076</v>
      </c>
      <c r="U1101" s="123"/>
    </row>
    <row r="1102">
      <c r="A1102" s="27">
        <v>571.0</v>
      </c>
      <c r="B1102" s="27" t="s">
        <v>54</v>
      </c>
      <c r="C1102" s="27" t="s">
        <v>28</v>
      </c>
      <c r="D1102" s="27" t="s">
        <v>28</v>
      </c>
      <c r="E1102" s="27" t="s">
        <v>28</v>
      </c>
      <c r="F1102" s="27">
        <v>48.0</v>
      </c>
      <c r="G1102" s="27" t="s">
        <v>29</v>
      </c>
      <c r="H1102" s="27"/>
      <c r="I1102" s="27" t="s">
        <v>30</v>
      </c>
      <c r="J1102" s="27">
        <v>32.0</v>
      </c>
      <c r="K1102" s="27" t="s">
        <v>38</v>
      </c>
      <c r="L1102" s="44" t="s">
        <v>55</v>
      </c>
      <c r="M1102" s="44" t="s">
        <v>55</v>
      </c>
      <c r="N1102" s="61"/>
      <c r="O1102" s="61"/>
      <c r="P1102" s="44"/>
      <c r="Q1102" s="31"/>
      <c r="R1102" s="69"/>
      <c r="S1102" s="51" t="s">
        <v>56</v>
      </c>
      <c r="T1102" s="51"/>
      <c r="U1102" s="123"/>
    </row>
    <row r="1103">
      <c r="A1103" s="27">
        <v>572.0</v>
      </c>
      <c r="B1103" s="27" t="s">
        <v>54</v>
      </c>
      <c r="C1103" s="27" t="s">
        <v>28</v>
      </c>
      <c r="D1103" s="27" t="s">
        <v>28</v>
      </c>
      <c r="E1103" s="27" t="s">
        <v>28</v>
      </c>
      <c r="F1103" s="27">
        <v>48.0</v>
      </c>
      <c r="G1103" s="27" t="s">
        <v>29</v>
      </c>
      <c r="H1103" s="27"/>
      <c r="I1103" s="27" t="s">
        <v>30</v>
      </c>
      <c r="J1103" s="27">
        <v>32.0</v>
      </c>
      <c r="K1103" s="27" t="s">
        <v>39</v>
      </c>
      <c r="L1103" s="44">
        <v>4028530.0</v>
      </c>
      <c r="M1103" s="44">
        <v>4113850.0000000005</v>
      </c>
      <c r="N1103" s="61">
        <v>134538.0</v>
      </c>
      <c r="O1103" s="61">
        <v>701.0</v>
      </c>
      <c r="P1103" s="44">
        <v>1818920.0</v>
      </c>
      <c r="Q1103" s="31"/>
      <c r="R1103" s="69">
        <v>5.1870791E7</v>
      </c>
      <c r="S1103" s="51">
        <v>51689.735</v>
      </c>
      <c r="T1103" s="51">
        <v>10.72896</v>
      </c>
      <c r="U1103" s="123"/>
    </row>
    <row r="1104">
      <c r="A1104" s="27">
        <v>573.0</v>
      </c>
      <c r="B1104" s="27" t="s">
        <v>54</v>
      </c>
      <c r="C1104" s="27" t="s">
        <v>28</v>
      </c>
      <c r="D1104" s="27" t="s">
        <v>28</v>
      </c>
      <c r="E1104" s="27" t="s">
        <v>28</v>
      </c>
      <c r="F1104" s="27">
        <v>48.0</v>
      </c>
      <c r="G1104" s="27" t="s">
        <v>29</v>
      </c>
      <c r="H1104" s="27"/>
      <c r="I1104" s="27" t="s">
        <v>30</v>
      </c>
      <c r="J1104" s="27">
        <v>32.0</v>
      </c>
      <c r="K1104" s="27" t="s">
        <v>40</v>
      </c>
      <c r="L1104" s="44">
        <v>3417040.0</v>
      </c>
      <c r="M1104" s="44">
        <v>3544220.0</v>
      </c>
      <c r="N1104" s="61">
        <v>73471.0</v>
      </c>
      <c r="O1104" s="61">
        <v>607.0</v>
      </c>
      <c r="P1104" s="44">
        <v>1283340.0</v>
      </c>
      <c r="Q1104" s="31"/>
      <c r="R1104" s="69">
        <v>2.1980217E7</v>
      </c>
      <c r="S1104" s="51">
        <v>23058.194</v>
      </c>
      <c r="T1104" s="51">
        <v>7.95094</v>
      </c>
      <c r="U1104" s="123"/>
    </row>
    <row r="1105">
      <c r="A1105" s="27">
        <v>574.0</v>
      </c>
      <c r="B1105" s="27" t="s">
        <v>54</v>
      </c>
      <c r="C1105" s="27" t="s">
        <v>28</v>
      </c>
      <c r="D1105" s="27" t="s">
        <v>28</v>
      </c>
      <c r="E1105" s="27" t="s">
        <v>28</v>
      </c>
      <c r="F1105" s="27">
        <v>48.0</v>
      </c>
      <c r="G1105" s="27" t="s">
        <v>29</v>
      </c>
      <c r="H1105" s="27"/>
      <c r="I1105" s="27" t="s">
        <v>30</v>
      </c>
      <c r="J1105" s="27">
        <v>32.0</v>
      </c>
      <c r="K1105" s="27" t="s">
        <v>41</v>
      </c>
      <c r="L1105" s="44">
        <v>818291.9</v>
      </c>
      <c r="M1105" s="44">
        <v>808275.11</v>
      </c>
      <c r="N1105" s="46">
        <v>17159.0</v>
      </c>
      <c r="O1105" s="46">
        <v>230.0</v>
      </c>
      <c r="P1105" s="44">
        <v>261486.89</v>
      </c>
      <c r="Q1105" s="31"/>
      <c r="R1105" s="69">
        <v>4281944.0</v>
      </c>
      <c r="S1105" s="51">
        <v>4885.003</v>
      </c>
      <c r="T1105" s="51">
        <v>9.30777</v>
      </c>
      <c r="U1105" s="123"/>
    </row>
    <row r="1106">
      <c r="A1106" s="27">
        <v>575.0</v>
      </c>
      <c r="B1106" s="27" t="s">
        <v>54</v>
      </c>
      <c r="C1106" s="27" t="s">
        <v>28</v>
      </c>
      <c r="D1106" s="27" t="s">
        <v>28</v>
      </c>
      <c r="E1106" s="27" t="s">
        <v>28</v>
      </c>
      <c r="F1106" s="27">
        <v>48.0</v>
      </c>
      <c r="G1106" s="27" t="s">
        <v>29</v>
      </c>
      <c r="H1106" s="27"/>
      <c r="I1106" s="27" t="s">
        <v>30</v>
      </c>
      <c r="J1106" s="27">
        <v>32.0</v>
      </c>
      <c r="K1106" s="27" t="s">
        <v>42</v>
      </c>
      <c r="L1106" s="44">
        <v>3198620.0</v>
      </c>
      <c r="M1106" s="44">
        <v>3728020.0</v>
      </c>
      <c r="N1106" s="61">
        <v>36691.0</v>
      </c>
      <c r="O1106" s="61">
        <v>726.0</v>
      </c>
      <c r="P1106" s="44">
        <v>552278.31</v>
      </c>
      <c r="Q1106" s="31"/>
      <c r="R1106" s="69">
        <v>2.5065884E7</v>
      </c>
      <c r="S1106" s="51">
        <v>29041.33</v>
      </c>
      <c r="T1106" s="51">
        <v>10.38722</v>
      </c>
      <c r="U1106" s="123"/>
    </row>
    <row r="1107">
      <c r="A1107" s="27">
        <v>576.0</v>
      </c>
      <c r="B1107" s="27" t="s">
        <v>54</v>
      </c>
      <c r="C1107" s="27" t="s">
        <v>28</v>
      </c>
      <c r="D1107" s="27" t="s">
        <v>28</v>
      </c>
      <c r="E1107" s="27" t="s">
        <v>28</v>
      </c>
      <c r="F1107" s="27">
        <v>48.0</v>
      </c>
      <c r="G1107" s="27" t="s">
        <v>29</v>
      </c>
      <c r="H1107" s="27"/>
      <c r="I1107" s="27" t="s">
        <v>30</v>
      </c>
      <c r="J1107" s="27">
        <v>32.0</v>
      </c>
      <c r="K1107" s="27" t="s">
        <v>44</v>
      </c>
      <c r="L1107" s="44">
        <v>2673560.0</v>
      </c>
      <c r="M1107" s="44">
        <v>3140400.0</v>
      </c>
      <c r="N1107" s="61">
        <v>79901.0</v>
      </c>
      <c r="O1107" s="61">
        <v>532.0</v>
      </c>
      <c r="P1107" s="44">
        <v>329243.51</v>
      </c>
      <c r="Q1107" s="31"/>
      <c r="R1107" s="69">
        <v>2.3666264E7</v>
      </c>
      <c r="S1107" s="51">
        <v>26046.099</v>
      </c>
      <c r="T1107" s="51">
        <v>8.90622</v>
      </c>
      <c r="U1107" s="123"/>
    </row>
    <row r="1108">
      <c r="A1108" s="27">
        <v>577.0</v>
      </c>
      <c r="B1108" s="27" t="s">
        <v>54</v>
      </c>
      <c r="C1108" s="27" t="s">
        <v>28</v>
      </c>
      <c r="D1108" s="27" t="s">
        <v>28</v>
      </c>
      <c r="E1108" s="27" t="s">
        <v>28</v>
      </c>
      <c r="F1108" s="27">
        <v>48.0</v>
      </c>
      <c r="G1108" s="27" t="s">
        <v>29</v>
      </c>
      <c r="H1108" s="27"/>
      <c r="I1108" s="27" t="s">
        <v>30</v>
      </c>
      <c r="J1108" s="27">
        <v>32.0</v>
      </c>
      <c r="K1108" s="27" t="s">
        <v>45</v>
      </c>
      <c r="L1108" s="44">
        <v>2665840.0</v>
      </c>
      <c r="M1108" s="44">
        <v>2967520.0</v>
      </c>
      <c r="N1108" s="61">
        <v>80978.0</v>
      </c>
      <c r="O1108" s="61">
        <v>496.0</v>
      </c>
      <c r="P1108" s="44">
        <v>1214410.0</v>
      </c>
      <c r="Q1108" s="31"/>
      <c r="R1108" s="69">
        <v>1.3671591E7</v>
      </c>
      <c r="S1108" s="51">
        <v>14932.693</v>
      </c>
      <c r="T1108" s="51">
        <v>7.51532</v>
      </c>
      <c r="U1108" s="123"/>
    </row>
    <row r="1109">
      <c r="A1109" s="27">
        <v>578.0</v>
      </c>
      <c r="B1109" s="27" t="s">
        <v>54</v>
      </c>
      <c r="C1109" s="27" t="s">
        <v>28</v>
      </c>
      <c r="D1109" s="27" t="s">
        <v>28</v>
      </c>
      <c r="E1109" s="27" t="s">
        <v>28</v>
      </c>
      <c r="F1109" s="27">
        <v>48.0</v>
      </c>
      <c r="G1109" s="27" t="s">
        <v>29</v>
      </c>
      <c r="H1109" s="27"/>
      <c r="I1109" s="27" t="s">
        <v>30</v>
      </c>
      <c r="J1109" s="27">
        <v>32.0</v>
      </c>
      <c r="K1109" s="27" t="s">
        <v>46</v>
      </c>
      <c r="L1109" s="44">
        <v>517071.8900000001</v>
      </c>
      <c r="M1109" s="44">
        <v>529345.24</v>
      </c>
      <c r="N1109" s="46">
        <v>14750.0</v>
      </c>
      <c r="O1109" s="46">
        <v>93.0</v>
      </c>
      <c r="P1109" s="44">
        <v>146578.49</v>
      </c>
      <c r="Q1109" s="31"/>
      <c r="R1109" s="69">
        <v>1.3421542E7</v>
      </c>
      <c r="S1109" s="51">
        <v>14431.86</v>
      </c>
      <c r="T1109" s="51">
        <v>8.87293</v>
      </c>
      <c r="U1109" s="123"/>
    </row>
    <row r="1110">
      <c r="A1110" s="27">
        <v>579.0</v>
      </c>
      <c r="B1110" s="27" t="s">
        <v>54</v>
      </c>
      <c r="C1110" s="27" t="s">
        <v>28</v>
      </c>
      <c r="D1110" s="27" t="s">
        <v>28</v>
      </c>
      <c r="E1110" s="27" t="s">
        <v>28</v>
      </c>
      <c r="F1110" s="27">
        <v>48.0</v>
      </c>
      <c r="G1110" s="27" t="s">
        <v>29</v>
      </c>
      <c r="H1110" s="27"/>
      <c r="I1110" s="27" t="s">
        <v>30</v>
      </c>
      <c r="J1110" s="27">
        <v>32.0</v>
      </c>
      <c r="K1110" s="27" t="s">
        <v>47</v>
      </c>
      <c r="L1110" s="44" t="s">
        <v>55</v>
      </c>
      <c r="M1110" s="44" t="s">
        <v>55</v>
      </c>
      <c r="N1110" s="61"/>
      <c r="O1110" s="61"/>
      <c r="P1110" s="44"/>
      <c r="Q1110" s="31"/>
      <c r="R1110" s="69"/>
      <c r="S1110" s="51" t="s">
        <v>30</v>
      </c>
      <c r="T1110" s="51"/>
      <c r="U1110" s="123"/>
    </row>
    <row r="1111">
      <c r="A1111" s="27">
        <v>580.0</v>
      </c>
      <c r="B1111" s="27" t="s">
        <v>54</v>
      </c>
      <c r="C1111" s="27" t="s">
        <v>28</v>
      </c>
      <c r="D1111" s="27" t="s">
        <v>28</v>
      </c>
      <c r="E1111" s="27" t="s">
        <v>28</v>
      </c>
      <c r="F1111" s="27">
        <v>48.0</v>
      </c>
      <c r="G1111" s="27" t="s">
        <v>29</v>
      </c>
      <c r="H1111" s="27"/>
      <c r="I1111" s="27" t="s">
        <v>30</v>
      </c>
      <c r="J1111" s="27">
        <v>32.0</v>
      </c>
      <c r="K1111" s="27" t="s">
        <v>49</v>
      </c>
      <c r="L1111" s="44">
        <v>2672860.0</v>
      </c>
      <c r="M1111" s="44">
        <v>3119770.0</v>
      </c>
      <c r="N1111" s="61">
        <v>26206.0</v>
      </c>
      <c r="O1111" s="61">
        <v>511.0</v>
      </c>
      <c r="P1111" s="44">
        <v>727682.49</v>
      </c>
      <c r="Q1111" s="31"/>
      <c r="R1111" s="69">
        <v>2.3174351E7</v>
      </c>
      <c r="S1111" s="51">
        <v>25629.826</v>
      </c>
      <c r="T1111" s="51">
        <v>8.58584</v>
      </c>
      <c r="U1111" s="123"/>
    </row>
    <row r="1112">
      <c r="A1112" s="27">
        <v>581.0</v>
      </c>
      <c r="B1112" s="27" t="s">
        <v>54</v>
      </c>
      <c r="C1112" s="27" t="s">
        <v>28</v>
      </c>
      <c r="D1112" s="27" t="s">
        <v>28</v>
      </c>
      <c r="E1112" s="27" t="s">
        <v>28</v>
      </c>
      <c r="F1112" s="27">
        <v>48.0</v>
      </c>
      <c r="G1112" s="27" t="s">
        <v>29</v>
      </c>
      <c r="H1112" s="27"/>
      <c r="I1112" s="27" t="s">
        <v>30</v>
      </c>
      <c r="J1112" s="27">
        <v>32.0</v>
      </c>
      <c r="K1112" s="27" t="s">
        <v>51</v>
      </c>
      <c r="L1112" s="44" t="s">
        <v>55</v>
      </c>
      <c r="M1112" s="44" t="s">
        <v>55</v>
      </c>
      <c r="N1112" s="61"/>
      <c r="O1112" s="61"/>
      <c r="P1112" s="44"/>
      <c r="Q1112" s="31"/>
      <c r="R1112" s="69"/>
      <c r="S1112" s="51" t="s">
        <v>56</v>
      </c>
      <c r="T1112" s="51"/>
      <c r="U1112" s="123"/>
    </row>
    <row r="1113">
      <c r="A1113" s="27">
        <v>582.0</v>
      </c>
      <c r="B1113" s="27" t="s">
        <v>54</v>
      </c>
      <c r="C1113" s="27" t="s">
        <v>28</v>
      </c>
      <c r="D1113" s="27" t="s">
        <v>28</v>
      </c>
      <c r="E1113" s="27" t="s">
        <v>28</v>
      </c>
      <c r="F1113" s="27">
        <v>48.0</v>
      </c>
      <c r="G1113" s="27" t="s">
        <v>29</v>
      </c>
      <c r="H1113" s="27"/>
      <c r="I1113" s="27" t="s">
        <v>30</v>
      </c>
      <c r="J1113" s="27">
        <v>32.0</v>
      </c>
      <c r="K1113" s="27" t="s">
        <v>52</v>
      </c>
      <c r="L1113" s="44">
        <v>89942.76000000001</v>
      </c>
      <c r="M1113" s="44">
        <v>92659.9</v>
      </c>
      <c r="N1113" s="46">
        <v>1746.0</v>
      </c>
      <c r="O1113" s="46">
        <v>16.0</v>
      </c>
      <c r="P1113" s="44">
        <v>25873.79</v>
      </c>
      <c r="Q1113" s="31"/>
      <c r="R1113" s="69">
        <v>1.5094178E7</v>
      </c>
      <c r="S1113" s="51">
        <v>15535.798</v>
      </c>
      <c r="T1113" s="51">
        <v>5.58473</v>
      </c>
      <c r="U1113" s="123"/>
    </row>
    <row r="1114">
      <c r="A1114" s="27">
        <v>583.0</v>
      </c>
      <c r="B1114" s="27" t="s">
        <v>54</v>
      </c>
      <c r="C1114" s="27" t="s">
        <v>28</v>
      </c>
      <c r="D1114" s="27" t="s">
        <v>28</v>
      </c>
      <c r="E1114" s="27" t="s">
        <v>28</v>
      </c>
      <c r="F1114" s="27">
        <v>48.0</v>
      </c>
      <c r="G1114" s="27" t="s">
        <v>29</v>
      </c>
      <c r="H1114" s="27"/>
      <c r="I1114" s="27" t="s">
        <v>30</v>
      </c>
      <c r="J1114" s="27">
        <v>64.0</v>
      </c>
      <c r="K1114" s="27" t="s">
        <v>31</v>
      </c>
      <c r="L1114" s="44">
        <v>5339410.0</v>
      </c>
      <c r="M1114" s="44">
        <v>5511860.0</v>
      </c>
      <c r="N1114" s="61">
        <v>192457.0</v>
      </c>
      <c r="O1114" s="61">
        <v>3941.0</v>
      </c>
      <c r="P1114" s="44">
        <v>1.288367E7</v>
      </c>
      <c r="Q1114" s="31"/>
      <c r="R1114" s="69">
        <v>6.8676049E7</v>
      </c>
      <c r="S1114" s="51">
        <v>60337.153</v>
      </c>
      <c r="T1114" s="51">
        <v>6.97262</v>
      </c>
      <c r="U1114" s="123"/>
    </row>
    <row r="1115">
      <c r="A1115" s="27">
        <v>584.0</v>
      </c>
      <c r="B1115" s="27" t="s">
        <v>54</v>
      </c>
      <c r="C1115" s="27" t="s">
        <v>28</v>
      </c>
      <c r="D1115" s="27" t="s">
        <v>28</v>
      </c>
      <c r="E1115" s="27" t="s">
        <v>28</v>
      </c>
      <c r="F1115" s="27">
        <v>48.0</v>
      </c>
      <c r="G1115" s="27" t="s">
        <v>29</v>
      </c>
      <c r="H1115" s="27"/>
      <c r="I1115" s="27" t="s">
        <v>30</v>
      </c>
      <c r="J1115" s="27">
        <v>64.0</v>
      </c>
      <c r="K1115" s="27" t="s">
        <v>32</v>
      </c>
      <c r="L1115" s="44">
        <v>1043319.9999999999</v>
      </c>
      <c r="M1115" s="44">
        <v>1049920.0</v>
      </c>
      <c r="N1115" s="46">
        <v>36860.0</v>
      </c>
      <c r="O1115" s="46">
        <v>221.0</v>
      </c>
      <c r="P1115" s="44">
        <v>470065.09</v>
      </c>
      <c r="Q1115" s="31"/>
      <c r="R1115" s="69">
        <v>3.8221061E7</v>
      </c>
      <c r="S1115" s="51">
        <v>38494.459</v>
      </c>
      <c r="T1115" s="51">
        <v>8.42286</v>
      </c>
      <c r="U1115" s="123"/>
    </row>
    <row r="1116">
      <c r="A1116" s="27">
        <v>585.0</v>
      </c>
      <c r="B1116" s="27" t="s">
        <v>54</v>
      </c>
      <c r="C1116" s="27" t="s">
        <v>28</v>
      </c>
      <c r="D1116" s="27" t="s">
        <v>28</v>
      </c>
      <c r="E1116" s="27" t="s">
        <v>28</v>
      </c>
      <c r="F1116" s="27">
        <v>48.0</v>
      </c>
      <c r="G1116" s="27" t="s">
        <v>29</v>
      </c>
      <c r="H1116" s="27"/>
      <c r="I1116" s="27" t="s">
        <v>30</v>
      </c>
      <c r="J1116" s="27">
        <v>64.0</v>
      </c>
      <c r="K1116" s="27" t="s">
        <v>33</v>
      </c>
      <c r="L1116" s="44">
        <v>6655380.0</v>
      </c>
      <c r="M1116" s="44">
        <v>7027590.0</v>
      </c>
      <c r="N1116" s="61">
        <v>160548.0</v>
      </c>
      <c r="O1116" s="61">
        <v>1242.0</v>
      </c>
      <c r="P1116" s="44">
        <v>2553720.0</v>
      </c>
      <c r="Q1116" s="31"/>
      <c r="R1116" s="69">
        <v>6.5467463E7</v>
      </c>
      <c r="S1116" s="51">
        <v>62486.003</v>
      </c>
      <c r="T1116" s="51">
        <v>8.66703</v>
      </c>
      <c r="U1116" s="123"/>
    </row>
    <row r="1117">
      <c r="A1117" s="27">
        <v>586.0</v>
      </c>
      <c r="B1117" s="27" t="s">
        <v>54</v>
      </c>
      <c r="C1117" s="27" t="s">
        <v>28</v>
      </c>
      <c r="D1117" s="27" t="s">
        <v>28</v>
      </c>
      <c r="E1117" s="27" t="s">
        <v>28</v>
      </c>
      <c r="F1117" s="27">
        <v>48.0</v>
      </c>
      <c r="G1117" s="27" t="s">
        <v>29</v>
      </c>
      <c r="H1117" s="27"/>
      <c r="I1117" s="27" t="s">
        <v>30</v>
      </c>
      <c r="J1117" s="27">
        <v>64.0</v>
      </c>
      <c r="K1117" s="27" t="s">
        <v>34</v>
      </c>
      <c r="L1117" s="44">
        <v>1192330.0</v>
      </c>
      <c r="M1117" s="44">
        <v>1378480.0</v>
      </c>
      <c r="N1117" s="61">
        <v>30565.0</v>
      </c>
      <c r="O1117" s="61">
        <v>227.0</v>
      </c>
      <c r="P1117" s="44">
        <v>109509.94</v>
      </c>
      <c r="Q1117" s="31"/>
      <c r="R1117" s="69">
        <v>9.7627365E7</v>
      </c>
      <c r="S1117" s="51">
        <v>95907.425</v>
      </c>
      <c r="T1117" s="51">
        <v>5.51911</v>
      </c>
      <c r="U1117" s="123"/>
    </row>
    <row r="1118">
      <c r="A1118" s="27">
        <v>587.0</v>
      </c>
      <c r="B1118" s="27" t="s">
        <v>54</v>
      </c>
      <c r="C1118" s="27" t="s">
        <v>28</v>
      </c>
      <c r="D1118" s="27" t="s">
        <v>28</v>
      </c>
      <c r="E1118" s="27" t="s">
        <v>28</v>
      </c>
      <c r="F1118" s="27">
        <v>48.0</v>
      </c>
      <c r="G1118" s="27" t="s">
        <v>29</v>
      </c>
      <c r="H1118" s="27"/>
      <c r="I1118" s="27" t="s">
        <v>30</v>
      </c>
      <c r="J1118" s="27">
        <v>64.0</v>
      </c>
      <c r="K1118" s="27" t="s">
        <v>35</v>
      </c>
      <c r="L1118" s="44" t="s">
        <v>55</v>
      </c>
      <c r="M1118" s="44" t="s">
        <v>55</v>
      </c>
      <c r="N1118" s="61"/>
      <c r="O1118" s="61"/>
      <c r="P1118" s="44"/>
      <c r="Q1118" s="31"/>
      <c r="R1118" s="69"/>
      <c r="S1118" s="51" t="s">
        <v>30</v>
      </c>
      <c r="T1118" s="51"/>
      <c r="U1118" s="123"/>
    </row>
    <row r="1119">
      <c r="A1119" s="27">
        <v>588.0</v>
      </c>
      <c r="B1119" s="27" t="s">
        <v>54</v>
      </c>
      <c r="C1119" s="27" t="s">
        <v>28</v>
      </c>
      <c r="D1119" s="27" t="s">
        <v>28</v>
      </c>
      <c r="E1119" s="27" t="s">
        <v>28</v>
      </c>
      <c r="F1119" s="27">
        <v>48.0</v>
      </c>
      <c r="G1119" s="27" t="s">
        <v>29</v>
      </c>
      <c r="H1119" s="27"/>
      <c r="I1119" s="27" t="s">
        <v>30</v>
      </c>
      <c r="J1119" s="27">
        <v>64.0</v>
      </c>
      <c r="K1119" s="27" t="s">
        <v>36</v>
      </c>
      <c r="L1119" s="44">
        <v>5300440.0</v>
      </c>
      <c r="M1119" s="44">
        <v>5576570.0</v>
      </c>
      <c r="N1119" s="61">
        <v>111663.0</v>
      </c>
      <c r="O1119" s="61">
        <v>1971.0</v>
      </c>
      <c r="P1119" s="44">
        <v>2226730.0</v>
      </c>
      <c r="Q1119" s="31"/>
      <c r="R1119" s="69">
        <v>5.4179167E7</v>
      </c>
      <c r="S1119" s="51">
        <v>52484.926</v>
      </c>
      <c r="T1119" s="51">
        <v>6.95081</v>
      </c>
      <c r="U1119" s="123"/>
    </row>
    <row r="1120">
      <c r="A1120" s="27">
        <v>589.0</v>
      </c>
      <c r="B1120" s="27" t="s">
        <v>54</v>
      </c>
      <c r="C1120" s="27" t="s">
        <v>28</v>
      </c>
      <c r="D1120" s="27" t="s">
        <v>28</v>
      </c>
      <c r="E1120" s="27" t="s">
        <v>28</v>
      </c>
      <c r="F1120" s="27">
        <v>48.0</v>
      </c>
      <c r="G1120" s="27" t="s">
        <v>29</v>
      </c>
      <c r="H1120" s="27"/>
      <c r="I1120" s="27" t="s">
        <v>30</v>
      </c>
      <c r="J1120" s="27">
        <v>64.0</v>
      </c>
      <c r="K1120" s="27" t="s">
        <v>37</v>
      </c>
      <c r="L1120" s="44">
        <v>6692130.0</v>
      </c>
      <c r="M1120" s="44">
        <v>6935780.0</v>
      </c>
      <c r="N1120" s="61">
        <v>199588.0</v>
      </c>
      <c r="O1120" s="61">
        <v>1243.0</v>
      </c>
      <c r="P1120" s="44">
        <v>1894430.0</v>
      </c>
      <c r="Q1120" s="31"/>
      <c r="R1120" s="69">
        <v>7.9142151E7</v>
      </c>
      <c r="S1120" s="51">
        <v>75591.781</v>
      </c>
      <c r="T1120" s="51">
        <v>8.10686</v>
      </c>
      <c r="U1120" s="123"/>
    </row>
    <row r="1121">
      <c r="A1121" s="27">
        <v>590.0</v>
      </c>
      <c r="B1121" s="27" t="s">
        <v>54</v>
      </c>
      <c r="C1121" s="27" t="s">
        <v>28</v>
      </c>
      <c r="D1121" s="27" t="s">
        <v>28</v>
      </c>
      <c r="E1121" s="27" t="s">
        <v>28</v>
      </c>
      <c r="F1121" s="27">
        <v>48.0</v>
      </c>
      <c r="G1121" s="27" t="s">
        <v>29</v>
      </c>
      <c r="H1121" s="27"/>
      <c r="I1121" s="27" t="s">
        <v>30</v>
      </c>
      <c r="J1121" s="27">
        <v>64.0</v>
      </c>
      <c r="K1121" s="27" t="s">
        <v>38</v>
      </c>
      <c r="L1121" s="44">
        <v>6881920.0</v>
      </c>
      <c r="M1121" s="44">
        <v>7271840.0</v>
      </c>
      <c r="N1121" s="61">
        <v>176479.0</v>
      </c>
      <c r="O1121" s="61">
        <v>1277.0</v>
      </c>
      <c r="P1121" s="44">
        <v>1967240.0</v>
      </c>
      <c r="Q1121" s="31"/>
      <c r="R1121" s="69">
        <v>6.8744133E7</v>
      </c>
      <c r="S1121" s="51">
        <v>67216.76</v>
      </c>
      <c r="T1121" s="51">
        <v>9.44141</v>
      </c>
      <c r="U1121" s="123"/>
    </row>
    <row r="1122">
      <c r="A1122" s="27">
        <v>591.0</v>
      </c>
      <c r="B1122" s="27" t="s">
        <v>54</v>
      </c>
      <c r="C1122" s="27" t="s">
        <v>28</v>
      </c>
      <c r="D1122" s="27" t="s">
        <v>28</v>
      </c>
      <c r="E1122" s="27" t="s">
        <v>28</v>
      </c>
      <c r="F1122" s="27">
        <v>48.0</v>
      </c>
      <c r="G1122" s="27" t="s">
        <v>29</v>
      </c>
      <c r="H1122" s="27"/>
      <c r="I1122" s="27" t="s">
        <v>30</v>
      </c>
      <c r="J1122" s="27">
        <v>64.0</v>
      </c>
      <c r="K1122" s="27" t="s">
        <v>39</v>
      </c>
      <c r="L1122" s="44">
        <v>8080640.0</v>
      </c>
      <c r="M1122" s="44">
        <v>8420720.0</v>
      </c>
      <c r="N1122" s="61">
        <v>276863.0</v>
      </c>
      <c r="O1122" s="61">
        <v>1395.0</v>
      </c>
      <c r="P1122" s="44">
        <v>3312110.0</v>
      </c>
      <c r="Q1122" s="31"/>
      <c r="R1122" s="69">
        <v>9.9365092E7</v>
      </c>
      <c r="S1122" s="51">
        <v>97216.816</v>
      </c>
      <c r="T1122" s="51">
        <v>9.20356</v>
      </c>
      <c r="U1122" s="123"/>
    </row>
    <row r="1123">
      <c r="A1123" s="27">
        <v>592.0</v>
      </c>
      <c r="B1123" s="27" t="s">
        <v>54</v>
      </c>
      <c r="C1123" s="27" t="s">
        <v>28</v>
      </c>
      <c r="D1123" s="27" t="s">
        <v>28</v>
      </c>
      <c r="E1123" s="27" t="s">
        <v>28</v>
      </c>
      <c r="F1123" s="27">
        <v>48.0</v>
      </c>
      <c r="G1123" s="27" t="s">
        <v>29</v>
      </c>
      <c r="H1123" s="27"/>
      <c r="I1123" s="27" t="s">
        <v>30</v>
      </c>
      <c r="J1123" s="27">
        <v>64.0</v>
      </c>
      <c r="K1123" s="27" t="s">
        <v>40</v>
      </c>
      <c r="L1123" s="44">
        <v>6811580.0</v>
      </c>
      <c r="M1123" s="44">
        <v>7360800.0</v>
      </c>
      <c r="N1123" s="61">
        <v>164441.0</v>
      </c>
      <c r="O1123" s="61">
        <v>1242.0</v>
      </c>
      <c r="P1123" s="44">
        <v>2941690.0</v>
      </c>
      <c r="Q1123" s="31"/>
      <c r="R1123" s="69">
        <v>7.3884229E7</v>
      </c>
      <c r="S1123" s="51">
        <v>71208.908</v>
      </c>
      <c r="T1123" s="51">
        <v>8.34433</v>
      </c>
      <c r="U1123" s="123"/>
    </row>
    <row r="1124">
      <c r="A1124" s="27">
        <v>593.0</v>
      </c>
      <c r="B1124" s="27" t="s">
        <v>54</v>
      </c>
      <c r="C1124" s="27" t="s">
        <v>28</v>
      </c>
      <c r="D1124" s="27" t="s">
        <v>28</v>
      </c>
      <c r="E1124" s="27" t="s">
        <v>28</v>
      </c>
      <c r="F1124" s="27">
        <v>48.0</v>
      </c>
      <c r="G1124" s="27" t="s">
        <v>29</v>
      </c>
      <c r="H1124" s="27"/>
      <c r="I1124" s="27" t="s">
        <v>30</v>
      </c>
      <c r="J1124" s="27">
        <v>64.0</v>
      </c>
      <c r="K1124" s="27" t="s">
        <v>41</v>
      </c>
      <c r="L1124" s="44">
        <v>1669920.0</v>
      </c>
      <c r="M1124" s="44">
        <v>1695290.0</v>
      </c>
      <c r="N1124" s="46">
        <v>36949.0</v>
      </c>
      <c r="O1124" s="46">
        <v>453.0</v>
      </c>
      <c r="P1124" s="44">
        <v>363834.70999999996</v>
      </c>
      <c r="Q1124" s="31"/>
      <c r="R1124" s="69">
        <v>8102057.0</v>
      </c>
      <c r="S1124" s="51">
        <v>8682.829</v>
      </c>
      <c r="T1124" s="51">
        <v>10.4372</v>
      </c>
      <c r="U1124" s="123"/>
    </row>
    <row r="1125">
      <c r="A1125" s="27">
        <v>594.0</v>
      </c>
      <c r="B1125" s="27" t="s">
        <v>54</v>
      </c>
      <c r="C1125" s="27" t="s">
        <v>28</v>
      </c>
      <c r="D1125" s="27" t="s">
        <v>28</v>
      </c>
      <c r="E1125" s="27" t="s">
        <v>28</v>
      </c>
      <c r="F1125" s="27">
        <v>48.0</v>
      </c>
      <c r="G1125" s="27" t="s">
        <v>29</v>
      </c>
      <c r="H1125" s="27"/>
      <c r="I1125" s="27" t="s">
        <v>30</v>
      </c>
      <c r="J1125" s="27">
        <v>64.0</v>
      </c>
      <c r="K1125" s="27" t="s">
        <v>42</v>
      </c>
      <c r="L1125" s="44">
        <v>6403620.0</v>
      </c>
      <c r="M1125" s="44">
        <v>7481800.0</v>
      </c>
      <c r="N1125" s="61">
        <v>72707.0</v>
      </c>
      <c r="O1125" s="61">
        <v>1442.0</v>
      </c>
      <c r="P1125" s="44">
        <v>1068080.0</v>
      </c>
      <c r="Q1125" s="31"/>
      <c r="R1125" s="69">
        <v>6.9731928E7</v>
      </c>
      <c r="S1125" s="51">
        <v>69232.12</v>
      </c>
      <c r="T1125" s="51">
        <v>8.75505</v>
      </c>
      <c r="U1125" s="123"/>
    </row>
    <row r="1126">
      <c r="A1126" s="27">
        <v>595.0</v>
      </c>
      <c r="B1126" s="27" t="s">
        <v>54</v>
      </c>
      <c r="C1126" s="27" t="s">
        <v>28</v>
      </c>
      <c r="D1126" s="27" t="s">
        <v>28</v>
      </c>
      <c r="E1126" s="27" t="s">
        <v>28</v>
      </c>
      <c r="F1126" s="27">
        <v>48.0</v>
      </c>
      <c r="G1126" s="27" t="s">
        <v>29</v>
      </c>
      <c r="H1126" s="27"/>
      <c r="I1126" s="27" t="s">
        <v>30</v>
      </c>
      <c r="J1126" s="27">
        <v>64.0</v>
      </c>
      <c r="K1126" s="27" t="s">
        <v>44</v>
      </c>
      <c r="L1126" s="44">
        <v>5338290.0</v>
      </c>
      <c r="M1126" s="44">
        <v>6294490.0</v>
      </c>
      <c r="N1126" s="61">
        <v>163717.0</v>
      </c>
      <c r="O1126" s="61">
        <v>1058.0</v>
      </c>
      <c r="P1126" s="44">
        <v>672072.27</v>
      </c>
      <c r="Q1126" s="31"/>
      <c r="R1126" s="69">
        <v>6.6149095E7</v>
      </c>
      <c r="S1126" s="51">
        <v>64450.188</v>
      </c>
      <c r="T1126" s="51">
        <v>9.31692</v>
      </c>
      <c r="U1126" s="123"/>
    </row>
    <row r="1127">
      <c r="A1127" s="27">
        <v>596.0</v>
      </c>
      <c r="B1127" s="27" t="s">
        <v>54</v>
      </c>
      <c r="C1127" s="27" t="s">
        <v>28</v>
      </c>
      <c r="D1127" s="27" t="s">
        <v>28</v>
      </c>
      <c r="E1127" s="27" t="s">
        <v>28</v>
      </c>
      <c r="F1127" s="27">
        <v>48.0</v>
      </c>
      <c r="G1127" s="27" t="s">
        <v>29</v>
      </c>
      <c r="H1127" s="27"/>
      <c r="I1127" s="27" t="s">
        <v>30</v>
      </c>
      <c r="J1127" s="27">
        <v>64.0</v>
      </c>
      <c r="K1127" s="27" t="s">
        <v>45</v>
      </c>
      <c r="L1127" s="44">
        <v>5503020.0</v>
      </c>
      <c r="M1127" s="44">
        <v>6364710.0</v>
      </c>
      <c r="N1127" s="61">
        <v>202055.0</v>
      </c>
      <c r="O1127" s="61">
        <v>988.0</v>
      </c>
      <c r="P1127" s="44">
        <v>1231350.0</v>
      </c>
      <c r="Q1127" s="31"/>
      <c r="R1127" s="69">
        <v>5.1445529E7</v>
      </c>
      <c r="S1127" s="51">
        <v>46634.726</v>
      </c>
      <c r="T1127" s="51">
        <v>7.3425</v>
      </c>
      <c r="U1127" s="123"/>
    </row>
    <row r="1128">
      <c r="A1128" s="27">
        <v>597.0</v>
      </c>
      <c r="B1128" s="27" t="s">
        <v>54</v>
      </c>
      <c r="C1128" s="27" t="s">
        <v>28</v>
      </c>
      <c r="D1128" s="27" t="s">
        <v>28</v>
      </c>
      <c r="E1128" s="27" t="s">
        <v>28</v>
      </c>
      <c r="F1128" s="27">
        <v>48.0</v>
      </c>
      <c r="G1128" s="27" t="s">
        <v>29</v>
      </c>
      <c r="H1128" s="27"/>
      <c r="I1128" s="27" t="s">
        <v>30</v>
      </c>
      <c r="J1128" s="27">
        <v>64.0</v>
      </c>
      <c r="K1128" s="27" t="s">
        <v>46</v>
      </c>
      <c r="L1128" s="44">
        <v>1035890.0000000001</v>
      </c>
      <c r="M1128" s="44">
        <v>1068130.0</v>
      </c>
      <c r="N1128" s="46">
        <v>31897.0</v>
      </c>
      <c r="O1128" s="46">
        <v>185.0</v>
      </c>
      <c r="P1128" s="44">
        <v>289566.22</v>
      </c>
      <c r="Q1128" s="31"/>
      <c r="R1128" s="69">
        <v>2.7102057E7</v>
      </c>
      <c r="S1128" s="51">
        <v>28236.93</v>
      </c>
      <c r="T1128" s="51">
        <v>8.73766</v>
      </c>
      <c r="U1128" s="123"/>
    </row>
    <row r="1129">
      <c r="A1129" s="27">
        <v>598.0</v>
      </c>
      <c r="B1129" s="27" t="s">
        <v>54</v>
      </c>
      <c r="C1129" s="27" t="s">
        <v>28</v>
      </c>
      <c r="D1129" s="27" t="s">
        <v>28</v>
      </c>
      <c r="E1129" s="27" t="s">
        <v>28</v>
      </c>
      <c r="F1129" s="27">
        <v>48.0</v>
      </c>
      <c r="G1129" s="27" t="s">
        <v>29</v>
      </c>
      <c r="H1129" s="27"/>
      <c r="I1129" s="27" t="s">
        <v>30</v>
      </c>
      <c r="J1129" s="27">
        <v>64.0</v>
      </c>
      <c r="K1129" s="27" t="s">
        <v>49</v>
      </c>
      <c r="L1129" s="44">
        <v>5343800.0</v>
      </c>
      <c r="M1129" s="44">
        <v>6249890.0</v>
      </c>
      <c r="N1129" s="61">
        <v>53810.0</v>
      </c>
      <c r="O1129" s="61">
        <v>1020.0</v>
      </c>
      <c r="P1129" s="44">
        <v>1452170.0</v>
      </c>
      <c r="Q1129" s="31"/>
      <c r="R1129" s="69">
        <v>6.8082347E7</v>
      </c>
      <c r="S1129" s="51">
        <v>67765.43</v>
      </c>
      <c r="T1129" s="51">
        <v>8.63184</v>
      </c>
      <c r="U1129" s="123"/>
    </row>
    <row r="1130">
      <c r="A1130" s="27">
        <v>599.0</v>
      </c>
      <c r="B1130" s="27" t="s">
        <v>54</v>
      </c>
      <c r="C1130" s="27" t="s">
        <v>28</v>
      </c>
      <c r="D1130" s="27" t="s">
        <v>28</v>
      </c>
      <c r="E1130" s="27" t="s">
        <v>28</v>
      </c>
      <c r="F1130" s="27">
        <v>48.0</v>
      </c>
      <c r="G1130" s="27" t="s">
        <v>29</v>
      </c>
      <c r="H1130" s="27"/>
      <c r="I1130" s="27" t="s">
        <v>30</v>
      </c>
      <c r="J1130" s="27">
        <v>64.0</v>
      </c>
      <c r="K1130" s="27" t="s">
        <v>52</v>
      </c>
      <c r="L1130" s="44">
        <v>174692.96</v>
      </c>
      <c r="M1130" s="44">
        <v>186640.22</v>
      </c>
      <c r="N1130" s="46">
        <v>3877.0</v>
      </c>
      <c r="O1130" s="46">
        <v>32.0</v>
      </c>
      <c r="P1130" s="44">
        <v>30602.19</v>
      </c>
      <c r="Q1130" s="31"/>
      <c r="R1130" s="69">
        <v>3.0788019E7</v>
      </c>
      <c r="S1130" s="51">
        <v>31097.001</v>
      </c>
      <c r="T1130" s="51">
        <v>6.32471</v>
      </c>
      <c r="U1130" s="123"/>
    </row>
    <row r="1131">
      <c r="A1131" s="27">
        <v>600.0</v>
      </c>
      <c r="B1131" s="27" t="s">
        <v>54</v>
      </c>
      <c r="C1131" s="27" t="s">
        <v>28</v>
      </c>
      <c r="D1131" s="27" t="s">
        <v>28</v>
      </c>
      <c r="E1131" s="27" t="s">
        <v>28</v>
      </c>
      <c r="F1131" s="27">
        <v>48.0</v>
      </c>
      <c r="G1131" s="27" t="s">
        <v>29</v>
      </c>
      <c r="H1131" s="27"/>
      <c r="I1131" s="27" t="s">
        <v>30</v>
      </c>
      <c r="J1131" s="27">
        <v>128.0</v>
      </c>
      <c r="K1131" s="27" t="s">
        <v>31</v>
      </c>
      <c r="L1131" s="44">
        <v>1.065621E7</v>
      </c>
      <c r="M1131" s="44">
        <v>1.107415E7</v>
      </c>
      <c r="N1131" s="61">
        <v>377252.0</v>
      </c>
      <c r="O1131" s="61">
        <v>7875.0</v>
      </c>
      <c r="P1131" s="44">
        <v>2.562427E7</v>
      </c>
      <c r="Q1131" s="31"/>
      <c r="R1131" s="69">
        <v>1.2130268E8</v>
      </c>
      <c r="S1131" s="51">
        <v>116723.712</v>
      </c>
      <c r="T1131" s="51">
        <v>6.92891</v>
      </c>
      <c r="U1131" s="123"/>
    </row>
    <row r="1132">
      <c r="A1132" s="27">
        <v>601.0</v>
      </c>
      <c r="B1132" s="27" t="s">
        <v>54</v>
      </c>
      <c r="C1132" s="27" t="s">
        <v>28</v>
      </c>
      <c r="D1132" s="27" t="s">
        <v>28</v>
      </c>
      <c r="E1132" s="27" t="s">
        <v>28</v>
      </c>
      <c r="F1132" s="27">
        <v>48.0</v>
      </c>
      <c r="G1132" s="27" t="s">
        <v>29</v>
      </c>
      <c r="H1132" s="27"/>
      <c r="I1132" s="27" t="s">
        <v>30</v>
      </c>
      <c r="J1132" s="27">
        <v>128.0</v>
      </c>
      <c r="K1132" s="27" t="s">
        <v>32</v>
      </c>
      <c r="L1132" s="44">
        <v>2059790.0</v>
      </c>
      <c r="M1132" s="44">
        <v>2088960.0</v>
      </c>
      <c r="N1132" s="61">
        <v>71771.0</v>
      </c>
      <c r="O1132" s="61">
        <v>434.0</v>
      </c>
      <c r="P1132" s="44">
        <v>982365.0800000001</v>
      </c>
      <c r="Q1132" s="31"/>
      <c r="R1132" s="69">
        <v>7.6922879E7</v>
      </c>
      <c r="S1132" s="51">
        <v>78782.8</v>
      </c>
      <c r="T1132" s="51">
        <v>8.98206</v>
      </c>
      <c r="U1132" s="123"/>
    </row>
    <row r="1133">
      <c r="A1133" s="27">
        <v>602.0</v>
      </c>
      <c r="B1133" s="27" t="s">
        <v>54</v>
      </c>
      <c r="C1133" s="27" t="s">
        <v>28</v>
      </c>
      <c r="D1133" s="27" t="s">
        <v>28</v>
      </c>
      <c r="E1133" s="27" t="s">
        <v>28</v>
      </c>
      <c r="F1133" s="27">
        <v>48.0</v>
      </c>
      <c r="G1133" s="27" t="s">
        <v>29</v>
      </c>
      <c r="H1133" s="27"/>
      <c r="I1133" s="27" t="s">
        <v>30</v>
      </c>
      <c r="J1133" s="27">
        <v>128.0</v>
      </c>
      <c r="K1133" s="27" t="s">
        <v>33</v>
      </c>
      <c r="L1133" s="44">
        <v>1.344763E7</v>
      </c>
      <c r="M1133" s="44">
        <v>1.425846E7</v>
      </c>
      <c r="N1133" s="61">
        <v>333648.0</v>
      </c>
      <c r="O1133" s="61">
        <v>2479.0</v>
      </c>
      <c r="P1133" s="44">
        <v>5019310.0</v>
      </c>
      <c r="Q1133" s="31"/>
      <c r="R1133" s="69">
        <v>1.19227488E8</v>
      </c>
      <c r="S1133" s="51">
        <v>118385.96</v>
      </c>
      <c r="T1133" s="51">
        <v>8.10375</v>
      </c>
      <c r="U1133" s="123"/>
    </row>
    <row r="1134">
      <c r="A1134" s="27">
        <v>603.0</v>
      </c>
      <c r="B1134" s="27" t="s">
        <v>54</v>
      </c>
      <c r="C1134" s="27" t="s">
        <v>28</v>
      </c>
      <c r="D1134" s="27" t="s">
        <v>28</v>
      </c>
      <c r="E1134" s="27" t="s">
        <v>28</v>
      </c>
      <c r="F1134" s="27">
        <v>48.0</v>
      </c>
      <c r="G1134" s="27" t="s">
        <v>29</v>
      </c>
      <c r="H1134" s="27"/>
      <c r="I1134" s="27" t="s">
        <v>30</v>
      </c>
      <c r="J1134" s="27">
        <v>128.0</v>
      </c>
      <c r="K1134" s="27" t="s">
        <v>34</v>
      </c>
      <c r="L1134" s="44">
        <v>2372000.0</v>
      </c>
      <c r="M1134" s="44">
        <v>2760690.0</v>
      </c>
      <c r="N1134" s="61">
        <v>67270.0</v>
      </c>
      <c r="O1134" s="61">
        <v>452.0</v>
      </c>
      <c r="P1134" s="44">
        <v>219284.34999999998</v>
      </c>
      <c r="Q1134" s="31"/>
      <c r="R1134" s="69">
        <v>1.74582011E8</v>
      </c>
      <c r="S1134" s="51">
        <v>175178.917</v>
      </c>
      <c r="T1134" s="51">
        <v>5.87207</v>
      </c>
      <c r="U1134" s="123"/>
    </row>
    <row r="1135">
      <c r="A1135" s="27">
        <v>604.0</v>
      </c>
      <c r="B1135" s="27" t="s">
        <v>54</v>
      </c>
      <c r="C1135" s="27" t="s">
        <v>28</v>
      </c>
      <c r="D1135" s="27" t="s">
        <v>28</v>
      </c>
      <c r="E1135" s="27" t="s">
        <v>28</v>
      </c>
      <c r="F1135" s="27">
        <v>48.0</v>
      </c>
      <c r="G1135" s="27" t="s">
        <v>29</v>
      </c>
      <c r="H1135" s="27"/>
      <c r="I1135" s="27" t="s">
        <v>30</v>
      </c>
      <c r="J1135" s="27">
        <v>128.0</v>
      </c>
      <c r="K1135" s="27" t="s">
        <v>36</v>
      </c>
      <c r="L1135" s="44">
        <v>1.068996E7</v>
      </c>
      <c r="M1135" s="44">
        <v>1.124824E7</v>
      </c>
      <c r="N1135" s="61">
        <v>226755.0</v>
      </c>
      <c r="O1135" s="61">
        <v>3939.0</v>
      </c>
      <c r="P1135" s="44">
        <v>4329920.0</v>
      </c>
      <c r="Q1135" s="31"/>
      <c r="R1135" s="69">
        <v>9.2214946E7</v>
      </c>
      <c r="S1135" s="51">
        <v>91546.353</v>
      </c>
      <c r="T1135" s="51">
        <v>7.44252</v>
      </c>
      <c r="U1135" s="123"/>
    </row>
    <row r="1136">
      <c r="A1136" s="27">
        <v>605.0</v>
      </c>
      <c r="B1136" s="27" t="s">
        <v>54</v>
      </c>
      <c r="C1136" s="27" t="s">
        <v>28</v>
      </c>
      <c r="D1136" s="27" t="s">
        <v>28</v>
      </c>
      <c r="E1136" s="27" t="s">
        <v>28</v>
      </c>
      <c r="F1136" s="27">
        <v>48.0</v>
      </c>
      <c r="G1136" s="27" t="s">
        <v>29</v>
      </c>
      <c r="H1136" s="27"/>
      <c r="I1136" s="27" t="s">
        <v>30</v>
      </c>
      <c r="J1136" s="27">
        <v>128.0</v>
      </c>
      <c r="K1136" s="27" t="s">
        <v>37</v>
      </c>
      <c r="L1136" s="44">
        <v>1.340281E7</v>
      </c>
      <c r="M1136" s="44">
        <v>1.391235E7</v>
      </c>
      <c r="N1136" s="61">
        <v>382436.0</v>
      </c>
      <c r="O1136" s="61">
        <v>2481.0</v>
      </c>
      <c r="P1136" s="44">
        <v>4308980.0</v>
      </c>
      <c r="Q1136" s="31"/>
      <c r="R1136" s="69">
        <v>1.41543568E8</v>
      </c>
      <c r="S1136" s="51">
        <v>141873.726</v>
      </c>
      <c r="T1136" s="51">
        <v>9.14814</v>
      </c>
      <c r="U1136" s="123"/>
    </row>
    <row r="1137">
      <c r="A1137" s="27">
        <v>606.0</v>
      </c>
      <c r="B1137" s="27" t="s">
        <v>54</v>
      </c>
      <c r="C1137" s="27" t="s">
        <v>28</v>
      </c>
      <c r="D1137" s="27" t="s">
        <v>28</v>
      </c>
      <c r="E1137" s="27" t="s">
        <v>28</v>
      </c>
      <c r="F1137" s="27">
        <v>48.0</v>
      </c>
      <c r="G1137" s="27" t="s">
        <v>29</v>
      </c>
      <c r="H1137" s="27"/>
      <c r="I1137" s="27" t="s">
        <v>30</v>
      </c>
      <c r="J1137" s="27">
        <v>128.0</v>
      </c>
      <c r="K1137" s="27" t="s">
        <v>38</v>
      </c>
      <c r="L1137" s="44">
        <v>1.37578E7</v>
      </c>
      <c r="M1137" s="44">
        <v>1.456669E7</v>
      </c>
      <c r="N1137" s="61">
        <v>316945.0</v>
      </c>
      <c r="O1137" s="61">
        <v>2548.0</v>
      </c>
      <c r="P1137" s="44">
        <v>6069630.0</v>
      </c>
      <c r="Q1137" s="31"/>
      <c r="R1137" s="69">
        <v>1.2518412E8</v>
      </c>
      <c r="S1137" s="51">
        <v>124386.431</v>
      </c>
      <c r="T1137" s="51">
        <v>12.49601</v>
      </c>
      <c r="U1137" s="123"/>
    </row>
    <row r="1138">
      <c r="A1138" s="27">
        <v>607.0</v>
      </c>
      <c r="B1138" s="27" t="s">
        <v>54</v>
      </c>
      <c r="C1138" s="27" t="s">
        <v>28</v>
      </c>
      <c r="D1138" s="27" t="s">
        <v>28</v>
      </c>
      <c r="E1138" s="27" t="s">
        <v>28</v>
      </c>
      <c r="F1138" s="27">
        <v>48.0</v>
      </c>
      <c r="G1138" s="27" t="s">
        <v>29</v>
      </c>
      <c r="H1138" s="27"/>
      <c r="I1138" s="27" t="s">
        <v>30</v>
      </c>
      <c r="J1138" s="27">
        <v>128.0</v>
      </c>
      <c r="K1138" s="27" t="s">
        <v>39</v>
      </c>
      <c r="L1138" s="44">
        <v>1.147118E7</v>
      </c>
      <c r="M1138" s="44">
        <v>1.214549E7</v>
      </c>
      <c r="N1138" s="61">
        <v>252552.0</v>
      </c>
      <c r="O1138" s="61">
        <v>2304.0</v>
      </c>
      <c r="P1138" s="44">
        <v>3913020.0</v>
      </c>
      <c r="Q1138" s="31"/>
      <c r="R1138" s="69">
        <v>2.29897909E8</v>
      </c>
      <c r="S1138" s="51">
        <v>231999.269</v>
      </c>
      <c r="T1138" s="51">
        <v>10.5167</v>
      </c>
      <c r="U1138" s="123"/>
    </row>
    <row r="1139">
      <c r="A1139" s="27">
        <v>608.0</v>
      </c>
      <c r="B1139" s="27" t="s">
        <v>54</v>
      </c>
      <c r="C1139" s="27" t="s">
        <v>28</v>
      </c>
      <c r="D1139" s="27" t="s">
        <v>28</v>
      </c>
      <c r="E1139" s="27" t="s">
        <v>28</v>
      </c>
      <c r="F1139" s="27">
        <v>48.0</v>
      </c>
      <c r="G1139" s="27" t="s">
        <v>29</v>
      </c>
      <c r="H1139" s="27"/>
      <c r="I1139" s="27" t="s">
        <v>30</v>
      </c>
      <c r="J1139" s="27">
        <v>128.0</v>
      </c>
      <c r="K1139" s="27" t="s">
        <v>40</v>
      </c>
      <c r="L1139" s="44">
        <v>1.313029E7</v>
      </c>
      <c r="M1139" s="44">
        <v>1.407087E7</v>
      </c>
      <c r="N1139" s="61">
        <v>305805.0</v>
      </c>
      <c r="O1139" s="61">
        <v>2420.0</v>
      </c>
      <c r="P1139" s="44">
        <v>3801500.0</v>
      </c>
      <c r="Q1139" s="31"/>
      <c r="R1139" s="69">
        <v>1.39718489E8</v>
      </c>
      <c r="S1139" s="51">
        <v>142461.891</v>
      </c>
      <c r="T1139" s="51">
        <v>7.74848</v>
      </c>
      <c r="U1139" s="123"/>
    </row>
    <row r="1140">
      <c r="A1140" s="27">
        <v>609.0</v>
      </c>
      <c r="B1140" s="27" t="s">
        <v>54</v>
      </c>
      <c r="C1140" s="27" t="s">
        <v>28</v>
      </c>
      <c r="D1140" s="27" t="s">
        <v>28</v>
      </c>
      <c r="E1140" s="27" t="s">
        <v>28</v>
      </c>
      <c r="F1140" s="27">
        <v>48.0</v>
      </c>
      <c r="G1140" s="27" t="s">
        <v>29</v>
      </c>
      <c r="H1140" s="27"/>
      <c r="I1140" s="27" t="s">
        <v>30</v>
      </c>
      <c r="J1140" s="27">
        <v>128.0</v>
      </c>
      <c r="K1140" s="27" t="s">
        <v>41</v>
      </c>
      <c r="L1140" s="44">
        <v>3282280.0</v>
      </c>
      <c r="M1140" s="44">
        <v>3327220.0</v>
      </c>
      <c r="N1140" s="61">
        <v>67008.0</v>
      </c>
      <c r="O1140" s="61">
        <v>901.0</v>
      </c>
      <c r="P1140" s="44">
        <v>935726.03</v>
      </c>
      <c r="Q1140" s="31"/>
      <c r="R1140" s="69">
        <v>1.6091412E7</v>
      </c>
      <c r="S1140" s="51">
        <v>17105.025</v>
      </c>
      <c r="T1140" s="51">
        <v>10.28527</v>
      </c>
      <c r="U1140" s="123"/>
    </row>
    <row r="1141">
      <c r="A1141" s="27">
        <v>610.0</v>
      </c>
      <c r="B1141" s="27" t="s">
        <v>54</v>
      </c>
      <c r="C1141" s="27" t="s">
        <v>28</v>
      </c>
      <c r="D1141" s="27" t="s">
        <v>28</v>
      </c>
      <c r="E1141" s="27" t="s">
        <v>28</v>
      </c>
      <c r="F1141" s="27">
        <v>48.0</v>
      </c>
      <c r="G1141" s="27" t="s">
        <v>29</v>
      </c>
      <c r="H1141" s="27"/>
      <c r="I1141" s="27" t="s">
        <v>30</v>
      </c>
      <c r="J1141" s="27">
        <v>128.0</v>
      </c>
      <c r="K1141" s="27" t="s">
        <v>42</v>
      </c>
      <c r="L1141" s="44">
        <v>1.277189E7</v>
      </c>
      <c r="M1141" s="44">
        <v>1.495232E7</v>
      </c>
      <c r="N1141" s="61">
        <v>148009.0</v>
      </c>
      <c r="O1141" s="61">
        <v>2873.0</v>
      </c>
      <c r="P1141" s="44">
        <v>2152870.0</v>
      </c>
      <c r="Q1141" s="31"/>
      <c r="R1141" s="69">
        <v>1.29180177E8</v>
      </c>
      <c r="S1141" s="51">
        <v>134311.741</v>
      </c>
      <c r="T1141" s="51">
        <v>9.33751</v>
      </c>
      <c r="U1141" s="123"/>
    </row>
    <row r="1142">
      <c r="A1142" s="27">
        <v>611.0</v>
      </c>
      <c r="B1142" s="27" t="s">
        <v>54</v>
      </c>
      <c r="C1142" s="27" t="s">
        <v>28</v>
      </c>
      <c r="D1142" s="27" t="s">
        <v>28</v>
      </c>
      <c r="E1142" s="27" t="s">
        <v>28</v>
      </c>
      <c r="F1142" s="27">
        <v>48.0</v>
      </c>
      <c r="G1142" s="27" t="s">
        <v>29</v>
      </c>
      <c r="H1142" s="27"/>
      <c r="I1142" s="27" t="s">
        <v>30</v>
      </c>
      <c r="J1142" s="27">
        <v>128.0</v>
      </c>
      <c r="K1142" s="27" t="s">
        <v>44</v>
      </c>
      <c r="L1142" s="44">
        <v>1.082388E7</v>
      </c>
      <c r="M1142" s="44">
        <v>1.260638E7</v>
      </c>
      <c r="N1142" s="61">
        <v>312485.0</v>
      </c>
      <c r="O1142" s="61">
        <v>2019.0</v>
      </c>
      <c r="P1142" s="44">
        <v>2887220.0</v>
      </c>
      <c r="Q1142" s="31"/>
      <c r="R1142" s="69">
        <v>9.9751485E7</v>
      </c>
      <c r="S1142" s="51">
        <v>102981.06</v>
      </c>
      <c r="T1142" s="51">
        <v>7.44406</v>
      </c>
      <c r="U1142" s="123"/>
    </row>
    <row r="1143">
      <c r="A1143" s="27">
        <v>612.0</v>
      </c>
      <c r="B1143" s="27" t="s">
        <v>54</v>
      </c>
      <c r="C1143" s="27" t="s">
        <v>28</v>
      </c>
      <c r="D1143" s="27" t="s">
        <v>28</v>
      </c>
      <c r="E1143" s="27" t="s">
        <v>28</v>
      </c>
      <c r="F1143" s="27">
        <v>48.0</v>
      </c>
      <c r="G1143" s="27" t="s">
        <v>29</v>
      </c>
      <c r="H1143" s="27"/>
      <c r="I1143" s="27" t="s">
        <v>30</v>
      </c>
      <c r="J1143" s="27">
        <v>128.0</v>
      </c>
      <c r="K1143" s="27" t="s">
        <v>45</v>
      </c>
      <c r="L1143" s="44">
        <v>1.083702E7</v>
      </c>
      <c r="M1143" s="44">
        <v>1.264353E7</v>
      </c>
      <c r="N1143" s="61">
        <v>432074.0</v>
      </c>
      <c r="O1143" s="61">
        <v>1974.0</v>
      </c>
      <c r="P1143" s="44">
        <v>2112070.0</v>
      </c>
      <c r="Q1143" s="31"/>
      <c r="R1143" s="69">
        <v>9.3553412E7</v>
      </c>
      <c r="S1143" s="51">
        <v>91310.289</v>
      </c>
      <c r="T1143" s="51">
        <v>7.77776</v>
      </c>
      <c r="U1143" s="123"/>
    </row>
    <row r="1144">
      <c r="A1144" s="27">
        <v>613.0</v>
      </c>
      <c r="B1144" s="27" t="s">
        <v>54</v>
      </c>
      <c r="C1144" s="27" t="s">
        <v>28</v>
      </c>
      <c r="D1144" s="27" t="s">
        <v>28</v>
      </c>
      <c r="E1144" s="27" t="s">
        <v>28</v>
      </c>
      <c r="F1144" s="27">
        <v>48.0</v>
      </c>
      <c r="G1144" s="27" t="s">
        <v>29</v>
      </c>
      <c r="H1144" s="27"/>
      <c r="I1144" s="27" t="s">
        <v>30</v>
      </c>
      <c r="J1144" s="27">
        <v>128.0</v>
      </c>
      <c r="K1144" s="27" t="s">
        <v>46</v>
      </c>
      <c r="L1144" s="44">
        <v>2075310.0</v>
      </c>
      <c r="M1144" s="44">
        <v>2159870.0</v>
      </c>
      <c r="N1144" s="61">
        <v>63383.0</v>
      </c>
      <c r="O1144" s="61">
        <v>367.0</v>
      </c>
      <c r="P1144" s="44">
        <v>568493.54</v>
      </c>
      <c r="Q1144" s="31"/>
      <c r="R1144" s="69">
        <v>5.5869695E7</v>
      </c>
      <c r="S1144" s="51">
        <v>58049.383</v>
      </c>
      <c r="T1144" s="51">
        <v>8.84651</v>
      </c>
      <c r="U1144" s="123"/>
    </row>
    <row r="1145">
      <c r="A1145" s="27">
        <v>614.0</v>
      </c>
      <c r="B1145" s="27" t="s">
        <v>54</v>
      </c>
      <c r="C1145" s="27" t="s">
        <v>28</v>
      </c>
      <c r="D1145" s="27" t="s">
        <v>28</v>
      </c>
      <c r="E1145" s="27" t="s">
        <v>28</v>
      </c>
      <c r="F1145" s="27">
        <v>48.0</v>
      </c>
      <c r="G1145" s="27" t="s">
        <v>29</v>
      </c>
      <c r="H1145" s="27"/>
      <c r="I1145" s="27" t="s">
        <v>30</v>
      </c>
      <c r="J1145" s="27">
        <v>128.0</v>
      </c>
      <c r="K1145" s="27" t="s">
        <v>49</v>
      </c>
      <c r="L1145" s="44">
        <v>1.111099E7</v>
      </c>
      <c r="M1145" s="44">
        <v>1.176553E7</v>
      </c>
      <c r="N1145" s="61">
        <v>225962.0</v>
      </c>
      <c r="O1145" s="61">
        <v>4007.0</v>
      </c>
      <c r="P1145" s="44">
        <v>5058390.0</v>
      </c>
      <c r="Q1145" s="31"/>
      <c r="R1145" s="69">
        <v>9.1632688E7</v>
      </c>
      <c r="S1145" s="51">
        <v>93364.72</v>
      </c>
      <c r="T1145" s="51">
        <v>9.43765</v>
      </c>
      <c r="U1145" s="123"/>
    </row>
    <row r="1146">
      <c r="A1146" s="27">
        <v>615.0</v>
      </c>
      <c r="B1146" s="27" t="s">
        <v>54</v>
      </c>
      <c r="C1146" s="27" t="s">
        <v>28</v>
      </c>
      <c r="D1146" s="27" t="s">
        <v>28</v>
      </c>
      <c r="E1146" s="27" t="s">
        <v>28</v>
      </c>
      <c r="F1146" s="27">
        <v>48.0</v>
      </c>
      <c r="G1146" s="27" t="s">
        <v>29</v>
      </c>
      <c r="H1146" s="27"/>
      <c r="I1146" s="27" t="s">
        <v>30</v>
      </c>
      <c r="J1146" s="27">
        <v>128.0</v>
      </c>
      <c r="K1146" s="27" t="s">
        <v>52</v>
      </c>
      <c r="L1146" s="44">
        <v>320212.57</v>
      </c>
      <c r="M1146" s="44">
        <v>361382.27</v>
      </c>
      <c r="N1146" s="61">
        <v>6427.0</v>
      </c>
      <c r="O1146" s="61">
        <v>61.0</v>
      </c>
      <c r="P1146" s="44">
        <v>152675.7</v>
      </c>
      <c r="Q1146" s="31"/>
      <c r="R1146" s="69">
        <v>6.5446534E7</v>
      </c>
      <c r="S1146" s="51">
        <v>61932.674</v>
      </c>
      <c r="T1146" s="51">
        <v>6.10273</v>
      </c>
      <c r="U1146" s="123"/>
    </row>
    <row r="1147">
      <c r="A1147" s="27">
        <v>616.0</v>
      </c>
      <c r="B1147" s="27" t="s">
        <v>54</v>
      </c>
      <c r="C1147" s="27" t="s">
        <v>28</v>
      </c>
      <c r="D1147" s="27" t="s">
        <v>28</v>
      </c>
      <c r="E1147" s="27" t="s">
        <v>28</v>
      </c>
      <c r="F1147" s="27">
        <v>64.0</v>
      </c>
      <c r="G1147" s="27" t="s">
        <v>29</v>
      </c>
      <c r="H1147" s="27"/>
      <c r="I1147" s="27" t="s">
        <v>30</v>
      </c>
      <c r="J1147" s="27">
        <v>1.0</v>
      </c>
      <c r="K1147" s="27" t="s">
        <v>31</v>
      </c>
      <c r="L1147" s="71">
        <v>88385.86</v>
      </c>
      <c r="M1147" s="44">
        <v>55088.700000000004</v>
      </c>
      <c r="N1147" s="46">
        <v>7406.0</v>
      </c>
      <c r="O1147" s="46">
        <v>71.0</v>
      </c>
      <c r="P1147" s="44">
        <v>196892.08</v>
      </c>
      <c r="Q1147" s="31"/>
      <c r="R1147" s="71">
        <v>496389.0</v>
      </c>
      <c r="S1147" s="46">
        <v>870.543</v>
      </c>
      <c r="T1147" s="46">
        <v>6.13725</v>
      </c>
      <c r="U1147" s="123"/>
    </row>
    <row r="1148">
      <c r="A1148" s="27">
        <v>617.0</v>
      </c>
      <c r="B1148" s="27" t="s">
        <v>54</v>
      </c>
      <c r="C1148" s="27" t="s">
        <v>28</v>
      </c>
      <c r="D1148" s="27" t="s">
        <v>28</v>
      </c>
      <c r="E1148" s="27" t="s">
        <v>28</v>
      </c>
      <c r="F1148" s="27">
        <v>64.0</v>
      </c>
      <c r="G1148" s="27" t="s">
        <v>29</v>
      </c>
      <c r="H1148" s="27"/>
      <c r="I1148" s="27" t="s">
        <v>30</v>
      </c>
      <c r="J1148" s="27">
        <v>1.0</v>
      </c>
      <c r="K1148" s="27" t="s">
        <v>32</v>
      </c>
      <c r="L1148" s="44">
        <v>13641.16</v>
      </c>
      <c r="M1148" s="44">
        <v>1018.6500000000001</v>
      </c>
      <c r="N1148" s="46">
        <v>692.0</v>
      </c>
      <c r="O1148" s="46">
        <v>5.0</v>
      </c>
      <c r="P1148" s="44">
        <v>4939.35</v>
      </c>
      <c r="Q1148" s="31"/>
      <c r="R1148" s="44">
        <v>339213.0</v>
      </c>
      <c r="S1148" s="46">
        <v>617.555</v>
      </c>
      <c r="T1148" s="46">
        <v>5.48888</v>
      </c>
      <c r="U1148" s="123"/>
    </row>
    <row r="1149">
      <c r="A1149" s="27">
        <v>618.0</v>
      </c>
      <c r="B1149" s="27" t="s">
        <v>54</v>
      </c>
      <c r="C1149" s="27" t="s">
        <v>28</v>
      </c>
      <c r="D1149" s="27" t="s">
        <v>28</v>
      </c>
      <c r="E1149" s="27" t="s">
        <v>28</v>
      </c>
      <c r="F1149" s="27">
        <v>64.0</v>
      </c>
      <c r="G1149" s="27" t="s">
        <v>29</v>
      </c>
      <c r="H1149" s="27"/>
      <c r="I1149" s="27" t="s">
        <v>30</v>
      </c>
      <c r="J1149" s="27">
        <v>1.0</v>
      </c>
      <c r="K1149" s="27" t="s">
        <v>33</v>
      </c>
      <c r="L1149" s="44">
        <v>110526.3</v>
      </c>
      <c r="M1149" s="44">
        <v>100837.79</v>
      </c>
      <c r="N1149" s="46">
        <v>2741.0</v>
      </c>
      <c r="O1149" s="46">
        <v>23.0</v>
      </c>
      <c r="P1149" s="44">
        <v>22290.31</v>
      </c>
      <c r="Q1149" s="31"/>
      <c r="R1149" s="44">
        <v>1981972.0</v>
      </c>
      <c r="S1149" s="46">
        <v>2302.206</v>
      </c>
      <c r="T1149" s="46">
        <v>6.21274</v>
      </c>
      <c r="U1149" s="123"/>
    </row>
    <row r="1150">
      <c r="A1150" s="27">
        <v>619.0</v>
      </c>
      <c r="B1150" s="27" t="s">
        <v>54</v>
      </c>
      <c r="C1150" s="27" t="s">
        <v>28</v>
      </c>
      <c r="D1150" s="27" t="s">
        <v>28</v>
      </c>
      <c r="E1150" s="27" t="s">
        <v>28</v>
      </c>
      <c r="F1150" s="27">
        <v>64.0</v>
      </c>
      <c r="G1150" s="27" t="s">
        <v>29</v>
      </c>
      <c r="H1150" s="27"/>
      <c r="I1150" s="27" t="s">
        <v>30</v>
      </c>
      <c r="J1150" s="27">
        <v>1.0</v>
      </c>
      <c r="K1150" s="27" t="s">
        <v>34</v>
      </c>
      <c r="L1150" s="44">
        <v>28988.399999999998</v>
      </c>
      <c r="M1150" s="44">
        <v>21662.33</v>
      </c>
      <c r="N1150" s="46">
        <v>311.0</v>
      </c>
      <c r="O1150" s="46">
        <v>6.0</v>
      </c>
      <c r="P1150" s="44">
        <v>2208.0899999999997</v>
      </c>
      <c r="Q1150" s="31"/>
      <c r="R1150" s="44">
        <v>339864.0</v>
      </c>
      <c r="S1150" s="46">
        <v>750.336</v>
      </c>
      <c r="T1150" s="46">
        <v>6.20325</v>
      </c>
      <c r="U1150" s="123"/>
    </row>
    <row r="1151">
      <c r="A1151" s="27">
        <v>620.0</v>
      </c>
      <c r="B1151" s="27" t="s">
        <v>54</v>
      </c>
      <c r="C1151" s="27" t="s">
        <v>28</v>
      </c>
      <c r="D1151" s="27" t="s">
        <v>28</v>
      </c>
      <c r="E1151" s="27" t="s">
        <v>28</v>
      </c>
      <c r="F1151" s="27">
        <v>64.0</v>
      </c>
      <c r="G1151" s="27" t="s">
        <v>29</v>
      </c>
      <c r="H1151" s="27"/>
      <c r="I1151" s="27" t="s">
        <v>30</v>
      </c>
      <c r="J1151" s="27">
        <v>1.0</v>
      </c>
      <c r="K1151" s="27" t="s">
        <v>35</v>
      </c>
      <c r="L1151" s="44">
        <v>23457.88</v>
      </c>
      <c r="M1151" s="44">
        <v>634.368</v>
      </c>
      <c r="N1151" s="46">
        <v>1205.0</v>
      </c>
      <c r="O1151" s="46">
        <v>11.0</v>
      </c>
      <c r="P1151" s="44">
        <v>15059.240000000002</v>
      </c>
      <c r="Q1151" s="31"/>
      <c r="R1151" s="44">
        <v>426440.0</v>
      </c>
      <c r="S1151" s="46">
        <v>755.269</v>
      </c>
      <c r="T1151" s="46">
        <v>6.79775</v>
      </c>
      <c r="U1151" s="123"/>
    </row>
    <row r="1152">
      <c r="A1152" s="27">
        <v>621.0</v>
      </c>
      <c r="B1152" s="27" t="s">
        <v>54</v>
      </c>
      <c r="C1152" s="27" t="s">
        <v>28</v>
      </c>
      <c r="D1152" s="27" t="s">
        <v>28</v>
      </c>
      <c r="E1152" s="27" t="s">
        <v>28</v>
      </c>
      <c r="F1152" s="27">
        <v>64.0</v>
      </c>
      <c r="G1152" s="27" t="s">
        <v>29</v>
      </c>
      <c r="H1152" s="27"/>
      <c r="I1152" s="27" t="s">
        <v>30</v>
      </c>
      <c r="J1152" s="27">
        <v>1.0</v>
      </c>
      <c r="K1152" s="27" t="s">
        <v>36</v>
      </c>
      <c r="L1152" s="44">
        <v>86968.63</v>
      </c>
      <c r="M1152" s="44">
        <v>69106.25</v>
      </c>
      <c r="N1152" s="46">
        <v>2033.0</v>
      </c>
      <c r="O1152" s="46">
        <v>37.0</v>
      </c>
      <c r="P1152" s="44">
        <v>34116.67</v>
      </c>
      <c r="Q1152" s="31"/>
      <c r="R1152" s="44">
        <v>508210.0</v>
      </c>
      <c r="S1152" s="46">
        <v>854.486</v>
      </c>
      <c r="T1152" s="46">
        <v>6.15762</v>
      </c>
      <c r="U1152" s="123"/>
    </row>
    <row r="1153">
      <c r="A1153" s="27">
        <v>622.0</v>
      </c>
      <c r="B1153" s="27" t="s">
        <v>54</v>
      </c>
      <c r="C1153" s="27" t="s">
        <v>28</v>
      </c>
      <c r="D1153" s="27" t="s">
        <v>28</v>
      </c>
      <c r="E1153" s="27" t="s">
        <v>28</v>
      </c>
      <c r="F1153" s="27">
        <v>64.0</v>
      </c>
      <c r="G1153" s="27" t="s">
        <v>29</v>
      </c>
      <c r="H1153" s="27"/>
      <c r="I1153" s="27" t="s">
        <v>30</v>
      </c>
      <c r="J1153" s="27">
        <v>1.0</v>
      </c>
      <c r="K1153" s="27" t="s">
        <v>37</v>
      </c>
      <c r="L1153" s="44">
        <v>22940.12</v>
      </c>
      <c r="M1153" s="44">
        <v>1065.25</v>
      </c>
      <c r="N1153" s="46">
        <v>1149.0</v>
      </c>
      <c r="O1153" s="46">
        <v>10.0</v>
      </c>
      <c r="P1153" s="44">
        <v>12921.03</v>
      </c>
      <c r="Q1153" s="31"/>
      <c r="R1153" s="44">
        <v>466430.0</v>
      </c>
      <c r="S1153" s="46">
        <v>873.265</v>
      </c>
      <c r="T1153" s="46">
        <v>7.51627</v>
      </c>
      <c r="U1153" s="123"/>
    </row>
    <row r="1154">
      <c r="A1154" s="27">
        <v>623.0</v>
      </c>
      <c r="B1154" s="27" t="s">
        <v>54</v>
      </c>
      <c r="C1154" s="27" t="s">
        <v>28</v>
      </c>
      <c r="D1154" s="27" t="s">
        <v>28</v>
      </c>
      <c r="E1154" s="27" t="s">
        <v>28</v>
      </c>
      <c r="F1154" s="27">
        <v>64.0</v>
      </c>
      <c r="G1154" s="27" t="s">
        <v>29</v>
      </c>
      <c r="H1154" s="27"/>
      <c r="I1154" s="27" t="s">
        <v>30</v>
      </c>
      <c r="J1154" s="27">
        <v>1.0</v>
      </c>
      <c r="K1154" s="27" t="s">
        <v>38</v>
      </c>
      <c r="L1154" s="44">
        <v>21260.31</v>
      </c>
      <c r="M1154" s="44">
        <v>3434.06</v>
      </c>
      <c r="N1154" s="46">
        <v>858.0</v>
      </c>
      <c r="O1154" s="46">
        <v>7.0</v>
      </c>
      <c r="P1154" s="44">
        <v>4245.0</v>
      </c>
      <c r="Q1154" s="31"/>
      <c r="R1154" s="44">
        <v>629646.0</v>
      </c>
      <c r="S1154" s="46">
        <v>988.521</v>
      </c>
      <c r="T1154" s="46">
        <v>5.44234</v>
      </c>
      <c r="U1154" s="123"/>
    </row>
    <row r="1155">
      <c r="A1155" s="27">
        <v>624.0</v>
      </c>
      <c r="B1155" s="27" t="s">
        <v>54</v>
      </c>
      <c r="C1155" s="27" t="s">
        <v>28</v>
      </c>
      <c r="D1155" s="27" t="s">
        <v>28</v>
      </c>
      <c r="E1155" s="27" t="s">
        <v>28</v>
      </c>
      <c r="F1155" s="27">
        <v>64.0</v>
      </c>
      <c r="G1155" s="27" t="s">
        <v>29</v>
      </c>
      <c r="H1155" s="27"/>
      <c r="I1155" s="27" t="s">
        <v>30</v>
      </c>
      <c r="J1155" s="27">
        <v>1.0</v>
      </c>
      <c r="K1155" s="27" t="s">
        <v>39</v>
      </c>
      <c r="L1155" s="44" t="s">
        <v>55</v>
      </c>
      <c r="M1155" s="44" t="s">
        <v>55</v>
      </c>
      <c r="N1155" s="46"/>
      <c r="O1155" s="46"/>
      <c r="P1155" s="44"/>
      <c r="Q1155" s="31"/>
      <c r="R1155" s="44"/>
      <c r="S1155" s="46" t="s">
        <v>30</v>
      </c>
      <c r="T1155" s="65"/>
      <c r="U1155" s="123"/>
    </row>
    <row r="1156">
      <c r="A1156" s="27">
        <v>625.0</v>
      </c>
      <c r="B1156" s="27" t="s">
        <v>54</v>
      </c>
      <c r="C1156" s="27" t="s">
        <v>28</v>
      </c>
      <c r="D1156" s="27" t="s">
        <v>28</v>
      </c>
      <c r="E1156" s="27" t="s">
        <v>28</v>
      </c>
      <c r="F1156" s="27">
        <v>64.0</v>
      </c>
      <c r="G1156" s="27" t="s">
        <v>29</v>
      </c>
      <c r="H1156" s="27"/>
      <c r="I1156" s="27" t="s">
        <v>30</v>
      </c>
      <c r="J1156" s="27">
        <v>1.0</v>
      </c>
      <c r="K1156" s="27" t="s">
        <v>40</v>
      </c>
      <c r="L1156" s="44" t="s">
        <v>55</v>
      </c>
      <c r="M1156" s="44" t="s">
        <v>55</v>
      </c>
      <c r="N1156" s="46"/>
      <c r="O1156" s="46"/>
      <c r="P1156" s="44"/>
      <c r="Q1156" s="31"/>
      <c r="R1156" s="44"/>
      <c r="S1156" s="46" t="s">
        <v>30</v>
      </c>
      <c r="T1156" s="65"/>
      <c r="U1156" s="123"/>
    </row>
    <row r="1157">
      <c r="A1157" s="27">
        <v>626.0</v>
      </c>
      <c r="B1157" s="27" t="s">
        <v>54</v>
      </c>
      <c r="C1157" s="27" t="s">
        <v>28</v>
      </c>
      <c r="D1157" s="27" t="s">
        <v>28</v>
      </c>
      <c r="E1157" s="27" t="s">
        <v>28</v>
      </c>
      <c r="F1157" s="27">
        <v>64.0</v>
      </c>
      <c r="G1157" s="27" t="s">
        <v>29</v>
      </c>
      <c r="H1157" s="27"/>
      <c r="I1157" s="27" t="s">
        <v>30</v>
      </c>
      <c r="J1157" s="27">
        <v>1.0</v>
      </c>
      <c r="K1157" s="27" t="s">
        <v>41</v>
      </c>
      <c r="L1157" s="44">
        <v>25991.45</v>
      </c>
      <c r="M1157" s="44">
        <v>20265.02</v>
      </c>
      <c r="N1157" s="46">
        <v>976.0</v>
      </c>
      <c r="O1157" s="46">
        <v>9.0</v>
      </c>
      <c r="P1157" s="44">
        <v>6302.6900000000005</v>
      </c>
      <c r="Q1157" s="31"/>
      <c r="R1157" s="44">
        <v>412469.0</v>
      </c>
      <c r="S1157" s="46">
        <v>959.924</v>
      </c>
      <c r="T1157" s="46">
        <v>6.37733</v>
      </c>
      <c r="U1157" s="123"/>
    </row>
    <row r="1158">
      <c r="A1158" s="27">
        <v>627.0</v>
      </c>
      <c r="B1158" s="27" t="s">
        <v>54</v>
      </c>
      <c r="C1158" s="27" t="s">
        <v>28</v>
      </c>
      <c r="D1158" s="27" t="s">
        <v>28</v>
      </c>
      <c r="E1158" s="27" t="s">
        <v>28</v>
      </c>
      <c r="F1158" s="27">
        <v>64.0</v>
      </c>
      <c r="G1158" s="27" t="s">
        <v>29</v>
      </c>
      <c r="H1158" s="27"/>
      <c r="I1158" s="27" t="s">
        <v>30</v>
      </c>
      <c r="J1158" s="27">
        <v>1.0</v>
      </c>
      <c r="K1158" s="27" t="s">
        <v>42</v>
      </c>
      <c r="L1158" s="44">
        <v>105526.83</v>
      </c>
      <c r="M1158" s="44">
        <v>104629.72</v>
      </c>
      <c r="N1158" s="46">
        <v>1725.0</v>
      </c>
      <c r="O1158" s="46">
        <v>32.0</v>
      </c>
      <c r="P1158" s="44">
        <v>19165.18</v>
      </c>
      <c r="Q1158" s="31"/>
      <c r="R1158" s="44">
        <v>996079.0</v>
      </c>
      <c r="S1158" s="46">
        <v>1337.931</v>
      </c>
      <c r="T1158" s="46">
        <v>7.79796</v>
      </c>
      <c r="U1158" s="123"/>
    </row>
    <row r="1159">
      <c r="A1159" s="27">
        <v>628.0</v>
      </c>
      <c r="B1159" s="27" t="s">
        <v>54</v>
      </c>
      <c r="C1159" s="27" t="s">
        <v>28</v>
      </c>
      <c r="D1159" s="27" t="s">
        <v>28</v>
      </c>
      <c r="E1159" s="27" t="s">
        <v>28</v>
      </c>
      <c r="F1159" s="27">
        <v>64.0</v>
      </c>
      <c r="G1159" s="27" t="s">
        <v>29</v>
      </c>
      <c r="H1159" s="27"/>
      <c r="I1159" s="27" t="s">
        <v>30</v>
      </c>
      <c r="J1159" s="27">
        <v>1.0</v>
      </c>
      <c r="K1159" s="27" t="s">
        <v>43</v>
      </c>
      <c r="L1159" s="44">
        <v>25071.68</v>
      </c>
      <c r="M1159" s="44">
        <v>19510.16</v>
      </c>
      <c r="N1159" s="61">
        <v>1381.0</v>
      </c>
      <c r="O1159" s="61">
        <v>6.0</v>
      </c>
      <c r="P1159" s="44">
        <v>26547.809999999998</v>
      </c>
      <c r="Q1159" s="31"/>
      <c r="R1159" s="44">
        <v>660181.0</v>
      </c>
      <c r="S1159" s="46">
        <v>973.82</v>
      </c>
      <c r="T1159" s="46">
        <v>5.51577</v>
      </c>
      <c r="U1159" s="123"/>
    </row>
    <row r="1160">
      <c r="A1160" s="27">
        <v>629.0</v>
      </c>
      <c r="B1160" s="27" t="s">
        <v>54</v>
      </c>
      <c r="C1160" s="27" t="s">
        <v>28</v>
      </c>
      <c r="D1160" s="27" t="s">
        <v>28</v>
      </c>
      <c r="E1160" s="27" t="s">
        <v>28</v>
      </c>
      <c r="F1160" s="27">
        <v>64.0</v>
      </c>
      <c r="G1160" s="27" t="s">
        <v>29</v>
      </c>
      <c r="H1160" s="27"/>
      <c r="I1160" s="27" t="s">
        <v>30</v>
      </c>
      <c r="J1160" s="27">
        <v>1.0</v>
      </c>
      <c r="K1160" s="27" t="s">
        <v>44</v>
      </c>
      <c r="L1160" s="44">
        <v>90841.3</v>
      </c>
      <c r="M1160" s="44">
        <v>97234.62999999999</v>
      </c>
      <c r="N1160" s="46">
        <v>2461.0</v>
      </c>
      <c r="O1160" s="46">
        <v>26.0</v>
      </c>
      <c r="P1160" s="44">
        <v>19077.6</v>
      </c>
      <c r="Q1160" s="31"/>
      <c r="R1160" s="44">
        <v>945325.0</v>
      </c>
      <c r="S1160" s="46">
        <v>1277.695</v>
      </c>
      <c r="T1160" s="46">
        <v>7.94175</v>
      </c>
      <c r="U1160" s="123"/>
    </row>
    <row r="1161">
      <c r="A1161" s="27">
        <v>630.0</v>
      </c>
      <c r="B1161" s="27" t="s">
        <v>54</v>
      </c>
      <c r="C1161" s="27" t="s">
        <v>28</v>
      </c>
      <c r="D1161" s="27" t="s">
        <v>28</v>
      </c>
      <c r="E1161" s="27" t="s">
        <v>28</v>
      </c>
      <c r="F1161" s="27">
        <v>64.0</v>
      </c>
      <c r="G1161" s="27" t="s">
        <v>29</v>
      </c>
      <c r="H1161" s="27"/>
      <c r="I1161" s="27" t="s">
        <v>30</v>
      </c>
      <c r="J1161" s="27">
        <v>1.0</v>
      </c>
      <c r="K1161" s="27" t="s">
        <v>45</v>
      </c>
      <c r="L1161" s="44">
        <v>95230.12</v>
      </c>
      <c r="M1161" s="44">
        <v>97080.41</v>
      </c>
      <c r="N1161" s="46">
        <v>1910.0</v>
      </c>
      <c r="O1161" s="46">
        <v>18.0</v>
      </c>
      <c r="P1161" s="44">
        <v>8178.07</v>
      </c>
      <c r="Q1161" s="31"/>
      <c r="R1161" s="44">
        <v>567060.0</v>
      </c>
      <c r="S1161" s="46">
        <v>949.632</v>
      </c>
      <c r="T1161" s="46">
        <v>5.21515</v>
      </c>
      <c r="U1161" s="123"/>
    </row>
    <row r="1162">
      <c r="A1162" s="27">
        <v>631.0</v>
      </c>
      <c r="B1162" s="27" t="s">
        <v>54</v>
      </c>
      <c r="C1162" s="27" t="s">
        <v>28</v>
      </c>
      <c r="D1162" s="27" t="s">
        <v>28</v>
      </c>
      <c r="E1162" s="27" t="s">
        <v>28</v>
      </c>
      <c r="F1162" s="27">
        <v>64.0</v>
      </c>
      <c r="G1162" s="27" t="s">
        <v>29</v>
      </c>
      <c r="H1162" s="27"/>
      <c r="I1162" s="27" t="s">
        <v>30</v>
      </c>
      <c r="J1162" s="27">
        <v>1.0</v>
      </c>
      <c r="K1162" s="27" t="s">
        <v>46</v>
      </c>
      <c r="L1162" s="44">
        <v>6931.94</v>
      </c>
      <c r="M1162" s="44">
        <v>999.1020000000001</v>
      </c>
      <c r="N1162" s="46">
        <v>401.0</v>
      </c>
      <c r="O1162" s="46">
        <v>4.0</v>
      </c>
      <c r="P1162" s="44">
        <v>15078.78</v>
      </c>
      <c r="Q1162" s="31"/>
      <c r="R1162" s="44">
        <v>730500.0</v>
      </c>
      <c r="S1162" s="46">
        <v>980.699</v>
      </c>
      <c r="T1162" s="46">
        <v>5.44692</v>
      </c>
      <c r="U1162" s="123"/>
    </row>
    <row r="1163">
      <c r="A1163" s="27">
        <v>632.0</v>
      </c>
      <c r="B1163" s="27" t="s">
        <v>54</v>
      </c>
      <c r="C1163" s="27" t="s">
        <v>28</v>
      </c>
      <c r="D1163" s="27" t="s">
        <v>28</v>
      </c>
      <c r="E1163" s="27" t="s">
        <v>28</v>
      </c>
      <c r="F1163" s="27">
        <v>64.0</v>
      </c>
      <c r="G1163" s="27" t="s">
        <v>29</v>
      </c>
      <c r="H1163" s="27"/>
      <c r="I1163" s="27" t="s">
        <v>30</v>
      </c>
      <c r="J1163" s="27">
        <v>1.0</v>
      </c>
      <c r="K1163" s="27" t="s">
        <v>47</v>
      </c>
      <c r="L1163" s="44">
        <v>170672.39</v>
      </c>
      <c r="M1163" s="44">
        <v>168450.41</v>
      </c>
      <c r="N1163" s="46">
        <v>8139.0</v>
      </c>
      <c r="O1163" s="46">
        <v>84.0</v>
      </c>
      <c r="P1163" s="44">
        <v>300724.69</v>
      </c>
      <c r="Q1163" s="31"/>
      <c r="R1163" s="44">
        <v>1897015.0</v>
      </c>
      <c r="S1163" s="46">
        <v>2414.282</v>
      </c>
      <c r="T1163" s="46">
        <v>8.3422</v>
      </c>
      <c r="U1163" s="123"/>
    </row>
    <row r="1164">
      <c r="A1164" s="27">
        <v>633.0</v>
      </c>
      <c r="B1164" s="27" t="s">
        <v>54</v>
      </c>
      <c r="C1164" s="27" t="s">
        <v>28</v>
      </c>
      <c r="D1164" s="27" t="s">
        <v>28</v>
      </c>
      <c r="E1164" s="27" t="s">
        <v>28</v>
      </c>
      <c r="F1164" s="27">
        <v>64.0</v>
      </c>
      <c r="G1164" s="27" t="s">
        <v>29</v>
      </c>
      <c r="H1164" s="27"/>
      <c r="I1164" s="27" t="s">
        <v>30</v>
      </c>
      <c r="J1164" s="27">
        <v>1.0</v>
      </c>
      <c r="K1164" s="27" t="s">
        <v>48</v>
      </c>
      <c r="L1164" s="44">
        <v>104050.37</v>
      </c>
      <c r="M1164" s="44">
        <v>98354.7</v>
      </c>
      <c r="N1164" s="61">
        <v>2537.0</v>
      </c>
      <c r="O1164" s="61">
        <v>22.0</v>
      </c>
      <c r="P1164" s="44">
        <v>11285.06</v>
      </c>
      <c r="Q1164" s="31"/>
      <c r="R1164" s="44">
        <v>2683096.0</v>
      </c>
      <c r="S1164" s="46">
        <v>3005.126</v>
      </c>
      <c r="T1164" s="46">
        <v>6.61359</v>
      </c>
      <c r="U1164" s="123"/>
    </row>
    <row r="1165">
      <c r="A1165" s="27">
        <v>634.0</v>
      </c>
      <c r="B1165" s="27" t="s">
        <v>54</v>
      </c>
      <c r="C1165" s="27" t="s">
        <v>28</v>
      </c>
      <c r="D1165" s="27" t="s">
        <v>28</v>
      </c>
      <c r="E1165" s="27" t="s">
        <v>28</v>
      </c>
      <c r="F1165" s="27">
        <v>64.0</v>
      </c>
      <c r="G1165" s="27" t="s">
        <v>29</v>
      </c>
      <c r="H1165" s="27"/>
      <c r="I1165" s="27" t="s">
        <v>30</v>
      </c>
      <c r="J1165" s="27">
        <v>1.0</v>
      </c>
      <c r="K1165" s="27" t="s">
        <v>49</v>
      </c>
      <c r="L1165" s="44">
        <v>86455.79</v>
      </c>
      <c r="M1165" s="44">
        <v>95581.31</v>
      </c>
      <c r="N1165" s="46">
        <v>1215.0</v>
      </c>
      <c r="O1165" s="46">
        <v>20.0</v>
      </c>
      <c r="P1165" s="44">
        <v>29965.86</v>
      </c>
      <c r="Q1165" s="31"/>
      <c r="R1165" s="44">
        <v>990710.0</v>
      </c>
      <c r="S1165" s="46">
        <v>1317.116</v>
      </c>
      <c r="T1165" s="46">
        <v>7.43088</v>
      </c>
      <c r="U1165" s="123"/>
    </row>
    <row r="1166">
      <c r="A1166" s="27">
        <v>635.0</v>
      </c>
      <c r="B1166" s="27" t="s">
        <v>54</v>
      </c>
      <c r="C1166" s="27" t="s">
        <v>28</v>
      </c>
      <c r="D1166" s="27" t="s">
        <v>28</v>
      </c>
      <c r="E1166" s="27" t="s">
        <v>28</v>
      </c>
      <c r="F1166" s="27">
        <v>64.0</v>
      </c>
      <c r="G1166" s="27" t="s">
        <v>29</v>
      </c>
      <c r="H1166" s="27"/>
      <c r="I1166" s="27" t="s">
        <v>30</v>
      </c>
      <c r="J1166" s="27">
        <v>1.0</v>
      </c>
      <c r="K1166" s="27" t="s">
        <v>50</v>
      </c>
      <c r="L1166" s="44" t="s">
        <v>55</v>
      </c>
      <c r="M1166" s="44" t="s">
        <v>55</v>
      </c>
      <c r="N1166" s="61"/>
      <c r="O1166" s="61"/>
      <c r="P1166" s="44"/>
      <c r="Q1166" s="31"/>
      <c r="R1166" s="44"/>
      <c r="S1166" s="46" t="s">
        <v>56</v>
      </c>
      <c r="T1166" s="65"/>
      <c r="U1166" s="123"/>
    </row>
    <row r="1167">
      <c r="A1167" s="27">
        <v>636.0</v>
      </c>
      <c r="B1167" s="27" t="s">
        <v>54</v>
      </c>
      <c r="C1167" s="27" t="s">
        <v>28</v>
      </c>
      <c r="D1167" s="27" t="s">
        <v>28</v>
      </c>
      <c r="E1167" s="27" t="s">
        <v>28</v>
      </c>
      <c r="F1167" s="27">
        <v>64.0</v>
      </c>
      <c r="G1167" s="27" t="s">
        <v>29</v>
      </c>
      <c r="H1167" s="27"/>
      <c r="I1167" s="27" t="s">
        <v>30</v>
      </c>
      <c r="J1167" s="27">
        <v>1.0</v>
      </c>
      <c r="K1167" s="27" t="s">
        <v>51</v>
      </c>
      <c r="L1167" s="44">
        <v>106369.46</v>
      </c>
      <c r="M1167" s="44">
        <v>89589.01</v>
      </c>
      <c r="N1167" s="46">
        <v>3118.0</v>
      </c>
      <c r="O1167" s="46">
        <v>24.0</v>
      </c>
      <c r="P1167" s="44">
        <v>27017.02</v>
      </c>
      <c r="Q1167" s="31"/>
      <c r="R1167" s="44">
        <v>1152868.0</v>
      </c>
      <c r="S1167" s="46">
        <v>1469.336</v>
      </c>
      <c r="T1167" s="46">
        <v>6.90858</v>
      </c>
      <c r="U1167" s="123"/>
    </row>
    <row r="1168">
      <c r="A1168" s="27">
        <v>637.0</v>
      </c>
      <c r="B1168" s="27" t="s">
        <v>54</v>
      </c>
      <c r="C1168" s="27" t="s">
        <v>28</v>
      </c>
      <c r="D1168" s="27" t="s">
        <v>28</v>
      </c>
      <c r="E1168" s="27" t="s">
        <v>28</v>
      </c>
      <c r="F1168" s="27">
        <v>64.0</v>
      </c>
      <c r="G1168" s="27" t="s">
        <v>29</v>
      </c>
      <c r="H1168" s="27"/>
      <c r="I1168" s="27" t="s">
        <v>30</v>
      </c>
      <c r="J1168" s="27">
        <v>1.0</v>
      </c>
      <c r="K1168" s="27" t="s">
        <v>52</v>
      </c>
      <c r="L1168" s="44" t="s">
        <v>55</v>
      </c>
      <c r="M1168" s="44" t="s">
        <v>55</v>
      </c>
      <c r="N1168" s="61"/>
      <c r="O1168" s="61"/>
      <c r="P1168" s="44"/>
      <c r="Q1168" s="31"/>
      <c r="R1168" s="44">
        <v>349939.0</v>
      </c>
      <c r="S1168" s="46" t="s">
        <v>30</v>
      </c>
      <c r="T1168" s="65"/>
      <c r="U1168" s="123"/>
    </row>
    <row r="1169">
      <c r="A1169" s="27">
        <v>638.0</v>
      </c>
      <c r="B1169" s="27" t="s">
        <v>54</v>
      </c>
      <c r="C1169" s="27" t="s">
        <v>28</v>
      </c>
      <c r="D1169" s="27" t="s">
        <v>28</v>
      </c>
      <c r="E1169" s="27" t="s">
        <v>28</v>
      </c>
      <c r="F1169" s="27">
        <v>64.0</v>
      </c>
      <c r="G1169" s="27" t="s">
        <v>29</v>
      </c>
      <c r="H1169" s="27"/>
      <c r="I1169" s="27" t="s">
        <v>30</v>
      </c>
      <c r="J1169" s="27">
        <v>2.0</v>
      </c>
      <c r="K1169" s="27" t="s">
        <v>31</v>
      </c>
      <c r="L1169" s="44">
        <v>170043.49</v>
      </c>
      <c r="M1169" s="44">
        <v>154801.72</v>
      </c>
      <c r="N1169" s="46">
        <v>10406.0</v>
      </c>
      <c r="O1169" s="46">
        <v>131.0</v>
      </c>
      <c r="P1169" s="44">
        <v>481297.57</v>
      </c>
      <c r="Q1169" s="31"/>
      <c r="R1169" s="44">
        <v>1018177.0</v>
      </c>
      <c r="S1169" s="46">
        <v>1496.658</v>
      </c>
      <c r="T1169" s="46">
        <v>6.12648</v>
      </c>
      <c r="U1169" s="123"/>
    </row>
    <row r="1170">
      <c r="A1170" s="27">
        <v>639.0</v>
      </c>
      <c r="B1170" s="27" t="s">
        <v>54</v>
      </c>
      <c r="C1170" s="27" t="s">
        <v>28</v>
      </c>
      <c r="D1170" s="27" t="s">
        <v>28</v>
      </c>
      <c r="E1170" s="27" t="s">
        <v>28</v>
      </c>
      <c r="F1170" s="27">
        <v>64.0</v>
      </c>
      <c r="G1170" s="27" t="s">
        <v>29</v>
      </c>
      <c r="H1170" s="27"/>
      <c r="I1170" s="27" t="s">
        <v>30</v>
      </c>
      <c r="J1170" s="27">
        <v>2.0</v>
      </c>
      <c r="K1170" s="27" t="s">
        <v>32</v>
      </c>
      <c r="L1170" s="44">
        <v>42208.579999999994</v>
      </c>
      <c r="M1170" s="44">
        <v>19632.98</v>
      </c>
      <c r="N1170" s="46">
        <v>1466.0</v>
      </c>
      <c r="O1170" s="46">
        <v>11.0</v>
      </c>
      <c r="P1170" s="44">
        <v>11445.890000000001</v>
      </c>
      <c r="Q1170" s="31"/>
      <c r="R1170" s="44">
        <v>552731.0</v>
      </c>
      <c r="S1170" s="46">
        <v>942.496</v>
      </c>
      <c r="T1170" s="46">
        <v>6.64834</v>
      </c>
      <c r="U1170" s="123"/>
    </row>
    <row r="1171">
      <c r="A1171" s="27">
        <v>640.0</v>
      </c>
      <c r="B1171" s="27" t="s">
        <v>54</v>
      </c>
      <c r="C1171" s="27" t="s">
        <v>28</v>
      </c>
      <c r="D1171" s="27" t="s">
        <v>28</v>
      </c>
      <c r="E1171" s="27" t="s">
        <v>28</v>
      </c>
      <c r="F1171" s="27">
        <v>64.0</v>
      </c>
      <c r="G1171" s="27" t="s">
        <v>29</v>
      </c>
      <c r="H1171" s="27"/>
      <c r="I1171" s="27" t="s">
        <v>30</v>
      </c>
      <c r="J1171" s="27">
        <v>2.0</v>
      </c>
      <c r="K1171" s="27" t="s">
        <v>33</v>
      </c>
      <c r="L1171" s="44">
        <v>215750.87</v>
      </c>
      <c r="M1171" s="44">
        <v>211800.47999999998</v>
      </c>
      <c r="N1171" s="46">
        <v>5467.0</v>
      </c>
      <c r="O1171" s="46">
        <v>41.0</v>
      </c>
      <c r="P1171" s="44">
        <v>40502.19</v>
      </c>
      <c r="Q1171" s="31"/>
      <c r="R1171" s="44">
        <v>3882501.0</v>
      </c>
      <c r="S1171" s="46">
        <v>4277.215</v>
      </c>
      <c r="T1171" s="46">
        <v>6.1109</v>
      </c>
      <c r="U1171" s="123"/>
    </row>
    <row r="1172">
      <c r="A1172" s="27">
        <v>641.0</v>
      </c>
      <c r="B1172" s="27" t="s">
        <v>54</v>
      </c>
      <c r="C1172" s="27" t="s">
        <v>28</v>
      </c>
      <c r="D1172" s="27" t="s">
        <v>28</v>
      </c>
      <c r="E1172" s="27" t="s">
        <v>28</v>
      </c>
      <c r="F1172" s="27">
        <v>64.0</v>
      </c>
      <c r="G1172" s="27" t="s">
        <v>29</v>
      </c>
      <c r="H1172" s="27"/>
      <c r="I1172" s="27" t="s">
        <v>30</v>
      </c>
      <c r="J1172" s="27">
        <v>2.0</v>
      </c>
      <c r="K1172" s="27" t="s">
        <v>34</v>
      </c>
      <c r="L1172" s="44">
        <v>47652.77</v>
      </c>
      <c r="M1172" s="44">
        <v>43249.7</v>
      </c>
      <c r="N1172" s="46">
        <v>472.0</v>
      </c>
      <c r="O1172" s="46">
        <v>9.0</v>
      </c>
      <c r="P1172" s="44">
        <v>3372.36</v>
      </c>
      <c r="Q1172" s="31"/>
      <c r="R1172" s="44">
        <v>499304.0</v>
      </c>
      <c r="S1172" s="46">
        <v>980.277</v>
      </c>
      <c r="T1172" s="46">
        <v>7.30242</v>
      </c>
      <c r="U1172" s="123"/>
    </row>
    <row r="1173">
      <c r="A1173" s="27">
        <v>642.0</v>
      </c>
      <c r="B1173" s="27" t="s">
        <v>54</v>
      </c>
      <c r="C1173" s="27" t="s">
        <v>28</v>
      </c>
      <c r="D1173" s="27" t="s">
        <v>28</v>
      </c>
      <c r="E1173" s="27" t="s">
        <v>28</v>
      </c>
      <c r="F1173" s="27">
        <v>64.0</v>
      </c>
      <c r="G1173" s="27" t="s">
        <v>29</v>
      </c>
      <c r="H1173" s="27"/>
      <c r="I1173" s="27" t="s">
        <v>30</v>
      </c>
      <c r="J1173" s="27">
        <v>2.0</v>
      </c>
      <c r="K1173" s="27" t="s">
        <v>35</v>
      </c>
      <c r="L1173" s="44">
        <v>55988.100000000006</v>
      </c>
      <c r="M1173" s="44">
        <v>47226.439999999995</v>
      </c>
      <c r="N1173" s="46">
        <v>1915.0</v>
      </c>
      <c r="O1173" s="46">
        <v>16.0</v>
      </c>
      <c r="P1173" s="44">
        <v>18130.45</v>
      </c>
      <c r="Q1173" s="31"/>
      <c r="R1173" s="44">
        <v>926506.0</v>
      </c>
      <c r="S1173" s="46">
        <v>1372.844</v>
      </c>
      <c r="T1173" s="46">
        <v>8.0391</v>
      </c>
      <c r="U1173" s="123"/>
    </row>
    <row r="1174">
      <c r="A1174" s="27">
        <v>643.0</v>
      </c>
      <c r="B1174" s="27" t="s">
        <v>54</v>
      </c>
      <c r="C1174" s="27" t="s">
        <v>28</v>
      </c>
      <c r="D1174" s="27" t="s">
        <v>28</v>
      </c>
      <c r="E1174" s="27" t="s">
        <v>28</v>
      </c>
      <c r="F1174" s="27">
        <v>64.0</v>
      </c>
      <c r="G1174" s="27" t="s">
        <v>29</v>
      </c>
      <c r="H1174" s="27"/>
      <c r="I1174" s="27" t="s">
        <v>30</v>
      </c>
      <c r="J1174" s="27">
        <v>2.0</v>
      </c>
      <c r="K1174" s="27" t="s">
        <v>36</v>
      </c>
      <c r="L1174" s="44">
        <v>165851.33</v>
      </c>
      <c r="M1174" s="44">
        <v>153734.07</v>
      </c>
      <c r="N1174" s="46">
        <v>4160.0</v>
      </c>
      <c r="O1174" s="46">
        <v>69.0</v>
      </c>
      <c r="P1174" s="44">
        <v>53999.32</v>
      </c>
      <c r="Q1174" s="31"/>
      <c r="R1174" s="44">
        <v>866746.0</v>
      </c>
      <c r="S1174" s="46">
        <v>1294.434</v>
      </c>
      <c r="T1174" s="46">
        <v>6.28348</v>
      </c>
      <c r="U1174" s="123"/>
    </row>
    <row r="1175">
      <c r="A1175" s="27">
        <v>644.0</v>
      </c>
      <c r="B1175" s="27" t="s">
        <v>54</v>
      </c>
      <c r="C1175" s="27" t="s">
        <v>28</v>
      </c>
      <c r="D1175" s="27" t="s">
        <v>28</v>
      </c>
      <c r="E1175" s="27" t="s">
        <v>28</v>
      </c>
      <c r="F1175" s="27">
        <v>64.0</v>
      </c>
      <c r="G1175" s="27" t="s">
        <v>29</v>
      </c>
      <c r="H1175" s="27"/>
      <c r="I1175" s="27" t="s">
        <v>30</v>
      </c>
      <c r="J1175" s="27">
        <v>2.0</v>
      </c>
      <c r="K1175" s="27" t="s">
        <v>37</v>
      </c>
      <c r="L1175" s="44">
        <v>42540.54</v>
      </c>
      <c r="M1175" s="44">
        <v>7233.07</v>
      </c>
      <c r="N1175" s="46">
        <v>1825.0</v>
      </c>
      <c r="O1175" s="46">
        <v>15.0</v>
      </c>
      <c r="P1175" s="44">
        <v>16886.71</v>
      </c>
      <c r="Q1175" s="31"/>
      <c r="R1175" s="44">
        <v>749430.0</v>
      </c>
      <c r="S1175" s="46">
        <v>1166.884</v>
      </c>
      <c r="T1175" s="46">
        <v>6.99627</v>
      </c>
      <c r="U1175" s="123"/>
    </row>
    <row r="1176">
      <c r="A1176" s="27">
        <v>645.0</v>
      </c>
      <c r="B1176" s="27" t="s">
        <v>54</v>
      </c>
      <c r="C1176" s="27" t="s">
        <v>28</v>
      </c>
      <c r="D1176" s="27" t="s">
        <v>28</v>
      </c>
      <c r="E1176" s="27" t="s">
        <v>28</v>
      </c>
      <c r="F1176" s="27">
        <v>64.0</v>
      </c>
      <c r="G1176" s="27" t="s">
        <v>29</v>
      </c>
      <c r="H1176" s="27"/>
      <c r="I1176" s="27" t="s">
        <v>30</v>
      </c>
      <c r="J1176" s="27">
        <v>2.0</v>
      </c>
      <c r="K1176" s="27" t="s">
        <v>38</v>
      </c>
      <c r="L1176" s="44">
        <v>40294.88</v>
      </c>
      <c r="M1176" s="44">
        <v>22986.79</v>
      </c>
      <c r="N1176" s="46">
        <v>1409.0</v>
      </c>
      <c r="O1176" s="46">
        <v>11.0</v>
      </c>
      <c r="P1176" s="44">
        <v>8053.039999999999</v>
      </c>
      <c r="Q1176" s="31"/>
      <c r="R1176" s="44">
        <v>1114859.0</v>
      </c>
      <c r="S1176" s="46">
        <v>1452.85</v>
      </c>
      <c r="T1176" s="46">
        <v>5.29991</v>
      </c>
      <c r="U1176" s="123"/>
    </row>
    <row r="1177">
      <c r="A1177" s="27">
        <v>646.0</v>
      </c>
      <c r="B1177" s="27" t="s">
        <v>54</v>
      </c>
      <c r="C1177" s="27" t="s">
        <v>28</v>
      </c>
      <c r="D1177" s="27" t="s">
        <v>28</v>
      </c>
      <c r="E1177" s="27" t="s">
        <v>28</v>
      </c>
      <c r="F1177" s="27">
        <v>64.0</v>
      </c>
      <c r="G1177" s="27" t="s">
        <v>29</v>
      </c>
      <c r="H1177" s="27"/>
      <c r="I1177" s="27" t="s">
        <v>30</v>
      </c>
      <c r="J1177" s="27">
        <v>2.0</v>
      </c>
      <c r="K1177" s="27" t="s">
        <v>39</v>
      </c>
      <c r="L1177" s="44">
        <v>189102.84999999998</v>
      </c>
      <c r="M1177" s="44">
        <v>158830.13</v>
      </c>
      <c r="N1177" s="46">
        <v>4335.0</v>
      </c>
      <c r="O1177" s="46">
        <v>33.0</v>
      </c>
      <c r="P1177" s="44">
        <v>78872.06</v>
      </c>
      <c r="Q1177" s="31"/>
      <c r="R1177" s="44">
        <v>2376822.0</v>
      </c>
      <c r="S1177" s="46">
        <v>2749.472</v>
      </c>
      <c r="T1177" s="46">
        <v>5.42647</v>
      </c>
      <c r="U1177" s="123"/>
    </row>
    <row r="1178">
      <c r="A1178" s="27">
        <v>647.0</v>
      </c>
      <c r="B1178" s="27" t="s">
        <v>54</v>
      </c>
      <c r="C1178" s="27" t="s">
        <v>28</v>
      </c>
      <c r="D1178" s="27" t="s">
        <v>28</v>
      </c>
      <c r="E1178" s="27" t="s">
        <v>28</v>
      </c>
      <c r="F1178" s="27">
        <v>64.0</v>
      </c>
      <c r="G1178" s="27" t="s">
        <v>29</v>
      </c>
      <c r="H1178" s="27"/>
      <c r="I1178" s="27" t="s">
        <v>30</v>
      </c>
      <c r="J1178" s="27">
        <v>2.0</v>
      </c>
      <c r="K1178" s="27" t="s">
        <v>40</v>
      </c>
      <c r="L1178" s="44">
        <v>217228.82</v>
      </c>
      <c r="M1178" s="44">
        <v>238610.03</v>
      </c>
      <c r="N1178" s="46">
        <v>6078.0</v>
      </c>
      <c r="O1178" s="46">
        <v>43.0</v>
      </c>
      <c r="P1178" s="44">
        <v>47009.38</v>
      </c>
      <c r="Q1178" s="31"/>
      <c r="R1178" s="44">
        <v>3119595.0</v>
      </c>
      <c r="S1178" s="46">
        <v>3658.452</v>
      </c>
      <c r="T1178" s="46">
        <v>7.77068</v>
      </c>
      <c r="U1178" s="123"/>
    </row>
    <row r="1179">
      <c r="A1179" s="27">
        <v>648.0</v>
      </c>
      <c r="B1179" s="27" t="s">
        <v>54</v>
      </c>
      <c r="C1179" s="27" t="s">
        <v>28</v>
      </c>
      <c r="D1179" s="27" t="s">
        <v>28</v>
      </c>
      <c r="E1179" s="27" t="s">
        <v>28</v>
      </c>
      <c r="F1179" s="27">
        <v>64.0</v>
      </c>
      <c r="G1179" s="27" t="s">
        <v>29</v>
      </c>
      <c r="H1179" s="27"/>
      <c r="I1179" s="27" t="s">
        <v>30</v>
      </c>
      <c r="J1179" s="27">
        <v>2.0</v>
      </c>
      <c r="K1179" s="27" t="s">
        <v>41</v>
      </c>
      <c r="L1179" s="44">
        <v>58157.229999999996</v>
      </c>
      <c r="M1179" s="44">
        <v>35629.0</v>
      </c>
      <c r="N1179" s="46">
        <v>1350.0</v>
      </c>
      <c r="O1179" s="46">
        <v>18.0</v>
      </c>
      <c r="P1179" s="44">
        <v>12470.380000000001</v>
      </c>
      <c r="Q1179" s="31"/>
      <c r="R1179" s="44">
        <v>553158.0</v>
      </c>
      <c r="S1179" s="46">
        <v>1043.077</v>
      </c>
      <c r="T1179" s="46">
        <v>7.69222</v>
      </c>
      <c r="U1179" s="123"/>
    </row>
    <row r="1180">
      <c r="A1180" s="27">
        <v>649.0</v>
      </c>
      <c r="B1180" s="27" t="s">
        <v>54</v>
      </c>
      <c r="C1180" s="27" t="s">
        <v>28</v>
      </c>
      <c r="D1180" s="27" t="s">
        <v>28</v>
      </c>
      <c r="E1180" s="27" t="s">
        <v>28</v>
      </c>
      <c r="F1180" s="27">
        <v>64.0</v>
      </c>
      <c r="G1180" s="27" t="s">
        <v>29</v>
      </c>
      <c r="H1180" s="27"/>
      <c r="I1180" s="27" t="s">
        <v>30</v>
      </c>
      <c r="J1180" s="27">
        <v>2.0</v>
      </c>
      <c r="K1180" s="27" t="s">
        <v>42</v>
      </c>
      <c r="L1180" s="44">
        <v>210222.90000000002</v>
      </c>
      <c r="M1180" s="44">
        <v>217273.77000000002</v>
      </c>
      <c r="N1180" s="46">
        <v>2635.0</v>
      </c>
      <c r="O1180" s="46">
        <v>55.0</v>
      </c>
      <c r="P1180" s="44">
        <v>41017.87</v>
      </c>
      <c r="Q1180" s="31"/>
      <c r="R1180" s="44">
        <v>1752231.0</v>
      </c>
      <c r="S1180" s="46">
        <v>2178.778</v>
      </c>
      <c r="T1180" s="46">
        <v>7.6572</v>
      </c>
      <c r="U1180" s="123"/>
    </row>
    <row r="1181">
      <c r="A1181" s="27">
        <v>650.0</v>
      </c>
      <c r="B1181" s="27" t="s">
        <v>54</v>
      </c>
      <c r="C1181" s="27" t="s">
        <v>28</v>
      </c>
      <c r="D1181" s="27" t="s">
        <v>28</v>
      </c>
      <c r="E1181" s="27" t="s">
        <v>28</v>
      </c>
      <c r="F1181" s="27">
        <v>64.0</v>
      </c>
      <c r="G1181" s="27" t="s">
        <v>29</v>
      </c>
      <c r="H1181" s="27"/>
      <c r="I1181" s="27" t="s">
        <v>30</v>
      </c>
      <c r="J1181" s="27">
        <v>2.0</v>
      </c>
      <c r="K1181" s="27" t="s">
        <v>43</v>
      </c>
      <c r="L1181" s="44" t="s">
        <v>55</v>
      </c>
      <c r="M1181" s="44" t="s">
        <v>55</v>
      </c>
      <c r="N1181" s="61"/>
      <c r="O1181" s="61"/>
      <c r="P1181" s="44"/>
      <c r="Q1181" s="31"/>
      <c r="R1181" s="62"/>
      <c r="S1181" s="46"/>
      <c r="T1181" s="65"/>
      <c r="U1181" s="123"/>
    </row>
    <row r="1182">
      <c r="A1182" s="27">
        <v>651.0</v>
      </c>
      <c r="B1182" s="27" t="s">
        <v>54</v>
      </c>
      <c r="C1182" s="27" t="s">
        <v>28</v>
      </c>
      <c r="D1182" s="27" t="s">
        <v>28</v>
      </c>
      <c r="E1182" s="27" t="s">
        <v>28</v>
      </c>
      <c r="F1182" s="27">
        <v>64.0</v>
      </c>
      <c r="G1182" s="27" t="s">
        <v>29</v>
      </c>
      <c r="H1182" s="27"/>
      <c r="I1182" s="27" t="s">
        <v>30</v>
      </c>
      <c r="J1182" s="27">
        <v>2.0</v>
      </c>
      <c r="K1182" s="27" t="s">
        <v>44</v>
      </c>
      <c r="L1182" s="44">
        <v>171028.57</v>
      </c>
      <c r="M1182" s="44">
        <v>192664.37</v>
      </c>
      <c r="N1182" s="46">
        <v>4902.0</v>
      </c>
      <c r="O1182" s="46">
        <v>41.0</v>
      </c>
      <c r="P1182" s="44">
        <v>28524.3</v>
      </c>
      <c r="Q1182" s="31"/>
      <c r="R1182" s="44">
        <v>1662976.0</v>
      </c>
      <c r="S1182" s="46">
        <v>2116.252</v>
      </c>
      <c r="T1182" s="46">
        <v>8.86558</v>
      </c>
      <c r="U1182" s="123"/>
    </row>
    <row r="1183">
      <c r="A1183" s="27">
        <v>652.0</v>
      </c>
      <c r="B1183" s="27" t="s">
        <v>54</v>
      </c>
      <c r="C1183" s="27" t="s">
        <v>28</v>
      </c>
      <c r="D1183" s="27" t="s">
        <v>28</v>
      </c>
      <c r="E1183" s="27" t="s">
        <v>28</v>
      </c>
      <c r="F1183" s="27">
        <v>64.0</v>
      </c>
      <c r="G1183" s="27" t="s">
        <v>29</v>
      </c>
      <c r="H1183" s="27"/>
      <c r="I1183" s="27" t="s">
        <v>30</v>
      </c>
      <c r="J1183" s="27">
        <v>2.0</v>
      </c>
      <c r="K1183" s="27" t="s">
        <v>45</v>
      </c>
      <c r="L1183" s="44">
        <v>169485.63999999998</v>
      </c>
      <c r="M1183" s="44">
        <v>186673.49</v>
      </c>
      <c r="N1183" s="46">
        <v>3068.0</v>
      </c>
      <c r="O1183" s="46">
        <v>33.0</v>
      </c>
      <c r="P1183" s="44">
        <v>65026.07000000001</v>
      </c>
      <c r="Q1183" s="31"/>
      <c r="R1183" s="44">
        <v>1056220.0</v>
      </c>
      <c r="S1183" s="46">
        <v>1551.824</v>
      </c>
      <c r="T1183" s="46">
        <v>6.4074</v>
      </c>
      <c r="U1183" s="123"/>
    </row>
    <row r="1184">
      <c r="A1184" s="27">
        <v>653.0</v>
      </c>
      <c r="B1184" s="27" t="s">
        <v>54</v>
      </c>
      <c r="C1184" s="27" t="s">
        <v>28</v>
      </c>
      <c r="D1184" s="27" t="s">
        <v>28</v>
      </c>
      <c r="E1184" s="27" t="s">
        <v>28</v>
      </c>
      <c r="F1184" s="27">
        <v>64.0</v>
      </c>
      <c r="G1184" s="27" t="s">
        <v>29</v>
      </c>
      <c r="H1184" s="27"/>
      <c r="I1184" s="27" t="s">
        <v>30</v>
      </c>
      <c r="J1184" s="27">
        <v>2.0</v>
      </c>
      <c r="K1184" s="27" t="s">
        <v>46</v>
      </c>
      <c r="L1184" s="44">
        <v>36283.39</v>
      </c>
      <c r="M1184" s="44">
        <v>32830.39</v>
      </c>
      <c r="N1184" s="46">
        <v>1008.0</v>
      </c>
      <c r="O1184" s="46">
        <v>8.0</v>
      </c>
      <c r="P1184" s="44">
        <v>8729.34</v>
      </c>
      <c r="Q1184" s="31"/>
      <c r="R1184" s="44">
        <v>942964.0</v>
      </c>
      <c r="S1184" s="46">
        <v>1257.412</v>
      </c>
      <c r="T1184" s="46">
        <v>6.72792</v>
      </c>
      <c r="U1184" s="123"/>
    </row>
    <row r="1185">
      <c r="A1185" s="27">
        <v>654.0</v>
      </c>
      <c r="B1185" s="27" t="s">
        <v>54</v>
      </c>
      <c r="C1185" s="27" t="s">
        <v>28</v>
      </c>
      <c r="D1185" s="27" t="s">
        <v>28</v>
      </c>
      <c r="E1185" s="27" t="s">
        <v>28</v>
      </c>
      <c r="F1185" s="27">
        <v>64.0</v>
      </c>
      <c r="G1185" s="27" t="s">
        <v>29</v>
      </c>
      <c r="H1185" s="27"/>
      <c r="I1185" s="27" t="s">
        <v>30</v>
      </c>
      <c r="J1185" s="27">
        <v>2.0</v>
      </c>
      <c r="K1185" s="27" t="s">
        <v>47</v>
      </c>
      <c r="L1185" s="44">
        <v>344767.9</v>
      </c>
      <c r="M1185" s="44">
        <v>342727.22</v>
      </c>
      <c r="N1185" s="46">
        <v>15172.0</v>
      </c>
      <c r="O1185" s="46">
        <v>159.0</v>
      </c>
      <c r="P1185" s="44">
        <v>327560.7</v>
      </c>
      <c r="Q1185" s="31"/>
      <c r="R1185" s="44">
        <v>3760304.0</v>
      </c>
      <c r="S1185" s="46">
        <v>4085.388</v>
      </c>
      <c r="T1185" s="46">
        <v>8.46646</v>
      </c>
      <c r="U1185" s="123"/>
    </row>
    <row r="1186">
      <c r="A1186" s="27">
        <v>655.0</v>
      </c>
      <c r="B1186" s="27" t="s">
        <v>54</v>
      </c>
      <c r="C1186" s="27" t="s">
        <v>28</v>
      </c>
      <c r="D1186" s="27" t="s">
        <v>28</v>
      </c>
      <c r="E1186" s="27" t="s">
        <v>28</v>
      </c>
      <c r="F1186" s="27">
        <v>64.0</v>
      </c>
      <c r="G1186" s="27" t="s">
        <v>29</v>
      </c>
      <c r="H1186" s="27"/>
      <c r="I1186" s="27" t="s">
        <v>30</v>
      </c>
      <c r="J1186" s="27">
        <v>2.0</v>
      </c>
      <c r="K1186" s="27" t="s">
        <v>48</v>
      </c>
      <c r="L1186" s="44" t="s">
        <v>55</v>
      </c>
      <c r="M1186" s="44" t="s">
        <v>55</v>
      </c>
      <c r="N1186" s="61"/>
      <c r="O1186" s="61"/>
      <c r="P1186" s="44"/>
      <c r="Q1186" s="31"/>
      <c r="R1186" s="44"/>
      <c r="S1186" s="46" t="s">
        <v>57</v>
      </c>
      <c r="T1186" s="65"/>
      <c r="U1186" s="123"/>
    </row>
    <row r="1187">
      <c r="A1187" s="27">
        <v>656.0</v>
      </c>
      <c r="B1187" s="27" t="s">
        <v>54</v>
      </c>
      <c r="C1187" s="27" t="s">
        <v>28</v>
      </c>
      <c r="D1187" s="27" t="s">
        <v>28</v>
      </c>
      <c r="E1187" s="27" t="s">
        <v>28</v>
      </c>
      <c r="F1187" s="27">
        <v>64.0</v>
      </c>
      <c r="G1187" s="27" t="s">
        <v>29</v>
      </c>
      <c r="H1187" s="27"/>
      <c r="I1187" s="27" t="s">
        <v>30</v>
      </c>
      <c r="J1187" s="27">
        <v>2.0</v>
      </c>
      <c r="K1187" s="27" t="s">
        <v>49</v>
      </c>
      <c r="L1187" s="44">
        <v>170901.13999999998</v>
      </c>
      <c r="M1187" s="44">
        <v>190935.68</v>
      </c>
      <c r="N1187" s="46">
        <v>1915.0</v>
      </c>
      <c r="O1187" s="46">
        <v>35.0</v>
      </c>
      <c r="P1187" s="44">
        <v>50536.8</v>
      </c>
      <c r="Q1187" s="31"/>
      <c r="R1187" s="44">
        <v>1764125.0</v>
      </c>
      <c r="S1187" s="46">
        <v>2119.593</v>
      </c>
      <c r="T1187" s="46">
        <v>7.60434</v>
      </c>
      <c r="U1187" s="123"/>
    </row>
    <row r="1188">
      <c r="A1188" s="27">
        <v>657.0</v>
      </c>
      <c r="B1188" s="27" t="s">
        <v>54</v>
      </c>
      <c r="C1188" s="27" t="s">
        <v>28</v>
      </c>
      <c r="D1188" s="27" t="s">
        <v>28</v>
      </c>
      <c r="E1188" s="27" t="s">
        <v>28</v>
      </c>
      <c r="F1188" s="27">
        <v>64.0</v>
      </c>
      <c r="G1188" s="27" t="s">
        <v>29</v>
      </c>
      <c r="H1188" s="27"/>
      <c r="I1188" s="27" t="s">
        <v>30</v>
      </c>
      <c r="J1188" s="27">
        <v>2.0</v>
      </c>
      <c r="K1188" s="27" t="s">
        <v>50</v>
      </c>
      <c r="L1188" s="44" t="s">
        <v>55</v>
      </c>
      <c r="M1188" s="44" t="s">
        <v>55</v>
      </c>
      <c r="N1188" s="61"/>
      <c r="O1188" s="61"/>
      <c r="P1188" s="44"/>
      <c r="Q1188" s="31"/>
      <c r="R1188" s="44"/>
      <c r="S1188" s="46" t="s">
        <v>56</v>
      </c>
      <c r="T1188" s="65"/>
      <c r="U1188" s="123"/>
    </row>
    <row r="1189">
      <c r="A1189" s="27">
        <v>658.0</v>
      </c>
      <c r="B1189" s="27" t="s">
        <v>54</v>
      </c>
      <c r="C1189" s="27" t="s">
        <v>28</v>
      </c>
      <c r="D1189" s="27" t="s">
        <v>28</v>
      </c>
      <c r="E1189" s="27" t="s">
        <v>28</v>
      </c>
      <c r="F1189" s="27">
        <v>64.0</v>
      </c>
      <c r="G1189" s="27" t="s">
        <v>29</v>
      </c>
      <c r="H1189" s="27"/>
      <c r="I1189" s="27" t="s">
        <v>30</v>
      </c>
      <c r="J1189" s="27">
        <v>2.0</v>
      </c>
      <c r="K1189" s="27" t="s">
        <v>51</v>
      </c>
      <c r="L1189" s="44">
        <v>218226.19</v>
      </c>
      <c r="M1189" s="44">
        <v>195251.81</v>
      </c>
      <c r="N1189" s="46">
        <v>5450.0</v>
      </c>
      <c r="O1189" s="46">
        <v>42.0</v>
      </c>
      <c r="P1189" s="44">
        <v>52623.61</v>
      </c>
      <c r="Q1189" s="31"/>
      <c r="R1189" s="44">
        <v>2095504.0</v>
      </c>
      <c r="S1189" s="46">
        <v>2501.248</v>
      </c>
      <c r="T1189" s="46">
        <v>6.55683</v>
      </c>
      <c r="U1189" s="123"/>
    </row>
    <row r="1190">
      <c r="A1190" s="27">
        <v>659.0</v>
      </c>
      <c r="B1190" s="27" t="s">
        <v>54</v>
      </c>
      <c r="C1190" s="27" t="s">
        <v>28</v>
      </c>
      <c r="D1190" s="27" t="s">
        <v>28</v>
      </c>
      <c r="E1190" s="27" t="s">
        <v>28</v>
      </c>
      <c r="F1190" s="27">
        <v>64.0</v>
      </c>
      <c r="G1190" s="27" t="s">
        <v>29</v>
      </c>
      <c r="H1190" s="27"/>
      <c r="I1190" s="27" t="s">
        <v>30</v>
      </c>
      <c r="J1190" s="27">
        <v>2.0</v>
      </c>
      <c r="K1190" s="27" t="s">
        <v>52</v>
      </c>
      <c r="L1190" s="44">
        <v>5100.62</v>
      </c>
      <c r="M1190" s="44">
        <v>5769.700000000001</v>
      </c>
      <c r="N1190" s="46">
        <v>140.0</v>
      </c>
      <c r="O1190" s="46">
        <v>1.0</v>
      </c>
      <c r="P1190" s="44">
        <v>909.212</v>
      </c>
      <c r="Q1190" s="31"/>
      <c r="R1190" s="44">
        <v>917219.0</v>
      </c>
      <c r="S1190" s="46">
        <v>1287.345</v>
      </c>
      <c r="T1190" s="46">
        <v>5.39602</v>
      </c>
      <c r="U1190" s="123"/>
    </row>
    <row r="1191">
      <c r="A1191" s="27">
        <v>660.0</v>
      </c>
      <c r="B1191" s="27" t="s">
        <v>54</v>
      </c>
      <c r="C1191" s="27" t="s">
        <v>28</v>
      </c>
      <c r="D1191" s="27" t="s">
        <v>28</v>
      </c>
      <c r="E1191" s="27" t="s">
        <v>28</v>
      </c>
      <c r="F1191" s="27">
        <v>64.0</v>
      </c>
      <c r="G1191" s="27" t="s">
        <v>29</v>
      </c>
      <c r="H1191" s="27"/>
      <c r="I1191" s="27" t="s">
        <v>30</v>
      </c>
      <c r="J1191" s="27">
        <v>4.0</v>
      </c>
      <c r="K1191" s="27" t="s">
        <v>31</v>
      </c>
      <c r="L1191" s="44">
        <v>338866.68</v>
      </c>
      <c r="M1191" s="44">
        <v>325432.35</v>
      </c>
      <c r="N1191" s="46">
        <v>16400.0</v>
      </c>
      <c r="O1191" s="46">
        <v>255.0</v>
      </c>
      <c r="P1191" s="44">
        <v>757187.4</v>
      </c>
      <c r="Q1191" s="31"/>
      <c r="R1191" s="44">
        <v>1781621.0</v>
      </c>
      <c r="S1191" s="46">
        <v>2083.952</v>
      </c>
      <c r="T1191" s="46">
        <v>6.04463</v>
      </c>
      <c r="U1191" s="123"/>
    </row>
    <row r="1192">
      <c r="A1192" s="27">
        <v>661.0</v>
      </c>
      <c r="B1192" s="27" t="s">
        <v>54</v>
      </c>
      <c r="C1192" s="27" t="s">
        <v>28</v>
      </c>
      <c r="D1192" s="27" t="s">
        <v>28</v>
      </c>
      <c r="E1192" s="27" t="s">
        <v>28</v>
      </c>
      <c r="F1192" s="27">
        <v>64.0</v>
      </c>
      <c r="G1192" s="27" t="s">
        <v>29</v>
      </c>
      <c r="H1192" s="27"/>
      <c r="I1192" s="27" t="s">
        <v>30</v>
      </c>
      <c r="J1192" s="27">
        <v>4.0</v>
      </c>
      <c r="K1192" s="27" t="s">
        <v>32</v>
      </c>
      <c r="L1192" s="44">
        <v>92175.77</v>
      </c>
      <c r="M1192" s="44">
        <v>73667.2</v>
      </c>
      <c r="N1192" s="46">
        <v>3058.0</v>
      </c>
      <c r="O1192" s="46">
        <v>30.0</v>
      </c>
      <c r="P1192" s="44">
        <v>58426.46</v>
      </c>
      <c r="Q1192" s="31"/>
      <c r="R1192" s="44">
        <v>929564.0</v>
      </c>
      <c r="S1192" s="46">
        <v>1295.941</v>
      </c>
      <c r="T1192" s="46">
        <v>10.7675</v>
      </c>
      <c r="U1192" s="123"/>
    </row>
    <row r="1193">
      <c r="A1193" s="27">
        <v>662.0</v>
      </c>
      <c r="B1193" s="27" t="s">
        <v>54</v>
      </c>
      <c r="C1193" s="27" t="s">
        <v>28</v>
      </c>
      <c r="D1193" s="27" t="s">
        <v>28</v>
      </c>
      <c r="E1193" s="27" t="s">
        <v>28</v>
      </c>
      <c r="F1193" s="27">
        <v>64.0</v>
      </c>
      <c r="G1193" s="27" t="s">
        <v>29</v>
      </c>
      <c r="H1193" s="27"/>
      <c r="I1193" s="27" t="s">
        <v>30</v>
      </c>
      <c r="J1193" s="27">
        <v>4.0</v>
      </c>
      <c r="K1193" s="27" t="s">
        <v>33</v>
      </c>
      <c r="L1193" s="44">
        <v>433421.18</v>
      </c>
      <c r="M1193" s="44">
        <v>410908.57999999996</v>
      </c>
      <c r="N1193" s="46">
        <v>9920.0</v>
      </c>
      <c r="O1193" s="46">
        <v>83.0</v>
      </c>
      <c r="P1193" s="44">
        <v>170206.87</v>
      </c>
      <c r="Q1193" s="31"/>
      <c r="R1193" s="44">
        <v>2221379.0</v>
      </c>
      <c r="S1193" s="46">
        <v>2665.316</v>
      </c>
      <c r="T1193" s="46">
        <v>7.18002</v>
      </c>
      <c r="U1193" s="123"/>
    </row>
    <row r="1194">
      <c r="A1194" s="27">
        <v>663.0</v>
      </c>
      <c r="B1194" s="27" t="s">
        <v>54</v>
      </c>
      <c r="C1194" s="27" t="s">
        <v>28</v>
      </c>
      <c r="D1194" s="27" t="s">
        <v>28</v>
      </c>
      <c r="E1194" s="27" t="s">
        <v>28</v>
      </c>
      <c r="F1194" s="27">
        <v>64.0</v>
      </c>
      <c r="G1194" s="27" t="s">
        <v>29</v>
      </c>
      <c r="H1194" s="27"/>
      <c r="I1194" s="27" t="s">
        <v>30</v>
      </c>
      <c r="J1194" s="27">
        <v>4.0</v>
      </c>
      <c r="K1194" s="27" t="s">
        <v>34</v>
      </c>
      <c r="L1194" s="44">
        <v>83411.61</v>
      </c>
      <c r="M1194" s="44">
        <v>85821.72</v>
      </c>
      <c r="N1194" s="46">
        <v>784.0</v>
      </c>
      <c r="O1194" s="46">
        <v>15.0</v>
      </c>
      <c r="P1194" s="44">
        <v>12669.76</v>
      </c>
      <c r="Q1194" s="31"/>
      <c r="R1194" s="44">
        <v>808030.0</v>
      </c>
      <c r="S1194" s="46">
        <v>1233.988</v>
      </c>
      <c r="T1194" s="46">
        <v>5.35619</v>
      </c>
      <c r="U1194" s="123"/>
    </row>
    <row r="1195">
      <c r="A1195" s="27">
        <v>664.0</v>
      </c>
      <c r="B1195" s="27" t="s">
        <v>54</v>
      </c>
      <c r="C1195" s="27" t="s">
        <v>28</v>
      </c>
      <c r="D1195" s="27" t="s">
        <v>28</v>
      </c>
      <c r="E1195" s="27" t="s">
        <v>28</v>
      </c>
      <c r="F1195" s="27">
        <v>64.0</v>
      </c>
      <c r="G1195" s="27" t="s">
        <v>29</v>
      </c>
      <c r="H1195" s="27"/>
      <c r="I1195" s="27" t="s">
        <v>30</v>
      </c>
      <c r="J1195" s="27">
        <v>4.0</v>
      </c>
      <c r="K1195" s="27" t="s">
        <v>35</v>
      </c>
      <c r="L1195" s="44">
        <v>107721.11</v>
      </c>
      <c r="M1195" s="44">
        <v>92221.41</v>
      </c>
      <c r="N1195" s="46">
        <v>3224.0</v>
      </c>
      <c r="O1195" s="46">
        <v>23.0</v>
      </c>
      <c r="P1195" s="44">
        <v>22676.02</v>
      </c>
      <c r="Q1195" s="31"/>
      <c r="R1195" s="44">
        <v>1605279.0</v>
      </c>
      <c r="S1195" s="46">
        <v>2101.687</v>
      </c>
      <c r="T1195" s="46">
        <v>7.98974</v>
      </c>
      <c r="U1195" s="123"/>
    </row>
    <row r="1196">
      <c r="A1196" s="27">
        <v>665.0</v>
      </c>
      <c r="B1196" s="27" t="s">
        <v>54</v>
      </c>
      <c r="C1196" s="27" t="s">
        <v>28</v>
      </c>
      <c r="D1196" s="27" t="s">
        <v>28</v>
      </c>
      <c r="E1196" s="27" t="s">
        <v>28</v>
      </c>
      <c r="F1196" s="27">
        <v>64.0</v>
      </c>
      <c r="G1196" s="27" t="s">
        <v>29</v>
      </c>
      <c r="H1196" s="27"/>
      <c r="I1196" s="27" t="s">
        <v>30</v>
      </c>
      <c r="J1196" s="27">
        <v>4.0</v>
      </c>
      <c r="K1196" s="27" t="s">
        <v>36</v>
      </c>
      <c r="L1196" s="44">
        <v>331266.19</v>
      </c>
      <c r="M1196" s="44">
        <v>325141.32</v>
      </c>
      <c r="N1196" s="46">
        <v>8151.0</v>
      </c>
      <c r="O1196" s="46">
        <v>129.0</v>
      </c>
      <c r="P1196" s="44">
        <v>97008.70000000001</v>
      </c>
      <c r="Q1196" s="31"/>
      <c r="R1196" s="44">
        <v>1497011.0</v>
      </c>
      <c r="S1196" s="46">
        <v>1933.393</v>
      </c>
      <c r="T1196" s="46">
        <v>6.25895</v>
      </c>
      <c r="U1196" s="123"/>
    </row>
    <row r="1197">
      <c r="A1197" s="27">
        <v>666.0</v>
      </c>
      <c r="B1197" s="27" t="s">
        <v>54</v>
      </c>
      <c r="C1197" s="27" t="s">
        <v>28</v>
      </c>
      <c r="D1197" s="27" t="s">
        <v>28</v>
      </c>
      <c r="E1197" s="27" t="s">
        <v>28</v>
      </c>
      <c r="F1197" s="27">
        <v>64.0</v>
      </c>
      <c r="G1197" s="27" t="s">
        <v>29</v>
      </c>
      <c r="H1197" s="27"/>
      <c r="I1197" s="27" t="s">
        <v>30</v>
      </c>
      <c r="J1197" s="27">
        <v>4.0</v>
      </c>
      <c r="K1197" s="27" t="s">
        <v>37</v>
      </c>
      <c r="L1197" s="44">
        <v>354454.19</v>
      </c>
      <c r="M1197" s="44">
        <v>343068.26</v>
      </c>
      <c r="N1197" s="46">
        <v>9127.0</v>
      </c>
      <c r="O1197" s="46">
        <v>67.0</v>
      </c>
      <c r="P1197" s="44">
        <v>82626.01</v>
      </c>
      <c r="Q1197" s="31"/>
      <c r="R1197" s="44">
        <v>4230839.0</v>
      </c>
      <c r="S1197" s="46">
        <v>4766.04</v>
      </c>
      <c r="T1197" s="46">
        <v>6.89253</v>
      </c>
      <c r="U1197" s="123"/>
    </row>
    <row r="1198">
      <c r="A1198" s="27">
        <v>667.0</v>
      </c>
      <c r="B1198" s="27" t="s">
        <v>54</v>
      </c>
      <c r="C1198" s="27" t="s">
        <v>28</v>
      </c>
      <c r="D1198" s="27" t="s">
        <v>28</v>
      </c>
      <c r="E1198" s="27" t="s">
        <v>28</v>
      </c>
      <c r="F1198" s="27">
        <v>64.0</v>
      </c>
      <c r="G1198" s="27" t="s">
        <v>29</v>
      </c>
      <c r="H1198" s="27"/>
      <c r="I1198" s="27" t="s">
        <v>30</v>
      </c>
      <c r="J1198" s="27">
        <v>4.0</v>
      </c>
      <c r="K1198" s="27" t="s">
        <v>38</v>
      </c>
      <c r="L1198" s="44">
        <v>115373.72</v>
      </c>
      <c r="M1198" s="44">
        <v>91831.15</v>
      </c>
      <c r="N1198" s="46">
        <v>3180.0</v>
      </c>
      <c r="O1198" s="46">
        <v>23.0</v>
      </c>
      <c r="P1198" s="44">
        <v>21438.01</v>
      </c>
      <c r="Q1198" s="31"/>
      <c r="R1198" s="44">
        <v>2537762.0</v>
      </c>
      <c r="S1198" s="46">
        <v>3175.179</v>
      </c>
      <c r="T1198" s="46">
        <v>8.1633</v>
      </c>
      <c r="U1198" s="123"/>
    </row>
    <row r="1199">
      <c r="A1199" s="27">
        <v>668.0</v>
      </c>
      <c r="B1199" s="27" t="s">
        <v>54</v>
      </c>
      <c r="C1199" s="27" t="s">
        <v>28</v>
      </c>
      <c r="D1199" s="27" t="s">
        <v>28</v>
      </c>
      <c r="E1199" s="27" t="s">
        <v>28</v>
      </c>
      <c r="F1199" s="27">
        <v>64.0</v>
      </c>
      <c r="G1199" s="27" t="s">
        <v>29</v>
      </c>
      <c r="H1199" s="27"/>
      <c r="I1199" s="27" t="s">
        <v>30</v>
      </c>
      <c r="J1199" s="27">
        <v>4.0</v>
      </c>
      <c r="K1199" s="27" t="s">
        <v>39</v>
      </c>
      <c r="L1199" s="44">
        <v>345011.11</v>
      </c>
      <c r="M1199" s="44">
        <v>335169.83</v>
      </c>
      <c r="N1199" s="46">
        <v>10021.0</v>
      </c>
      <c r="O1199" s="46">
        <v>64.0</v>
      </c>
      <c r="P1199" s="44">
        <v>104706.54000000001</v>
      </c>
      <c r="Q1199" s="31"/>
      <c r="R1199" s="44">
        <v>4794181.0</v>
      </c>
      <c r="S1199" s="46">
        <v>5209.56</v>
      </c>
      <c r="T1199" s="46">
        <v>9.52263</v>
      </c>
      <c r="U1199" s="123"/>
    </row>
    <row r="1200">
      <c r="A1200" s="27">
        <v>669.0</v>
      </c>
      <c r="B1200" s="27" t="s">
        <v>54</v>
      </c>
      <c r="C1200" s="27" t="s">
        <v>28</v>
      </c>
      <c r="D1200" s="27" t="s">
        <v>28</v>
      </c>
      <c r="E1200" s="27" t="s">
        <v>28</v>
      </c>
      <c r="F1200" s="27">
        <v>64.0</v>
      </c>
      <c r="G1200" s="27" t="s">
        <v>29</v>
      </c>
      <c r="H1200" s="27"/>
      <c r="I1200" s="27" t="s">
        <v>30</v>
      </c>
      <c r="J1200" s="27">
        <v>4.0</v>
      </c>
      <c r="K1200" s="27" t="s">
        <v>40</v>
      </c>
      <c r="L1200" s="44">
        <v>427289.36</v>
      </c>
      <c r="M1200" s="44">
        <v>473666.78</v>
      </c>
      <c r="N1200" s="46">
        <v>14248.0</v>
      </c>
      <c r="O1200" s="46">
        <v>82.0</v>
      </c>
      <c r="P1200" s="44">
        <v>79287.37</v>
      </c>
      <c r="Q1200" s="31"/>
      <c r="R1200" s="44">
        <v>6191444.0</v>
      </c>
      <c r="S1200" s="46">
        <v>6837.243</v>
      </c>
      <c r="T1200" s="46">
        <v>7.77085</v>
      </c>
      <c r="U1200" s="123"/>
    </row>
    <row r="1201">
      <c r="A1201" s="27">
        <v>670.0</v>
      </c>
      <c r="B1201" s="27" t="s">
        <v>54</v>
      </c>
      <c r="C1201" s="27" t="s">
        <v>28</v>
      </c>
      <c r="D1201" s="27" t="s">
        <v>28</v>
      </c>
      <c r="E1201" s="27" t="s">
        <v>28</v>
      </c>
      <c r="F1201" s="27">
        <v>64.0</v>
      </c>
      <c r="G1201" s="27" t="s">
        <v>29</v>
      </c>
      <c r="H1201" s="27"/>
      <c r="I1201" s="27" t="s">
        <v>30</v>
      </c>
      <c r="J1201" s="27">
        <v>4.0</v>
      </c>
      <c r="K1201" s="27" t="s">
        <v>41</v>
      </c>
      <c r="L1201" s="44">
        <v>110877.26000000001</v>
      </c>
      <c r="M1201" s="44">
        <v>76977.01000000001</v>
      </c>
      <c r="N1201" s="46">
        <v>2772.0</v>
      </c>
      <c r="O1201" s="46">
        <v>37.0</v>
      </c>
      <c r="P1201" s="44">
        <v>28382.66</v>
      </c>
      <c r="Q1201" s="31"/>
      <c r="R1201" s="44">
        <v>749466.0</v>
      </c>
      <c r="S1201" s="46">
        <v>1236.086</v>
      </c>
      <c r="T1201" s="46">
        <v>7.63907</v>
      </c>
      <c r="U1201" s="123"/>
    </row>
    <row r="1202">
      <c r="A1202" s="27">
        <v>671.0</v>
      </c>
      <c r="B1202" s="27" t="s">
        <v>54</v>
      </c>
      <c r="C1202" s="27" t="s">
        <v>28</v>
      </c>
      <c r="D1202" s="27" t="s">
        <v>28</v>
      </c>
      <c r="E1202" s="27" t="s">
        <v>28</v>
      </c>
      <c r="F1202" s="27">
        <v>64.0</v>
      </c>
      <c r="G1202" s="27" t="s">
        <v>29</v>
      </c>
      <c r="H1202" s="27"/>
      <c r="I1202" s="27" t="s">
        <v>30</v>
      </c>
      <c r="J1202" s="27">
        <v>4.0</v>
      </c>
      <c r="K1202" s="27" t="s">
        <v>42</v>
      </c>
      <c r="L1202" s="44">
        <v>405996.36</v>
      </c>
      <c r="M1202" s="44">
        <v>453840.77999999997</v>
      </c>
      <c r="N1202" s="46">
        <v>4860.0</v>
      </c>
      <c r="O1202" s="46">
        <v>98.0</v>
      </c>
      <c r="P1202" s="44">
        <v>66844.55</v>
      </c>
      <c r="Q1202" s="31"/>
      <c r="R1202" s="44">
        <v>3590830.0</v>
      </c>
      <c r="S1202" s="46">
        <v>4133.575</v>
      </c>
      <c r="T1202" s="46">
        <v>7.52583</v>
      </c>
      <c r="U1202" s="123"/>
    </row>
    <row r="1203">
      <c r="A1203" s="27">
        <v>672.0</v>
      </c>
      <c r="B1203" s="27" t="s">
        <v>54</v>
      </c>
      <c r="C1203" s="27" t="s">
        <v>28</v>
      </c>
      <c r="D1203" s="27" t="s">
        <v>28</v>
      </c>
      <c r="E1203" s="27" t="s">
        <v>28</v>
      </c>
      <c r="F1203" s="27">
        <v>64.0</v>
      </c>
      <c r="G1203" s="27" t="s">
        <v>29</v>
      </c>
      <c r="H1203" s="27"/>
      <c r="I1203" s="27" t="s">
        <v>30</v>
      </c>
      <c r="J1203" s="27">
        <v>4.0</v>
      </c>
      <c r="K1203" s="27" t="s">
        <v>43</v>
      </c>
      <c r="L1203" s="44" t="s">
        <v>55</v>
      </c>
      <c r="M1203" s="44" t="s">
        <v>55</v>
      </c>
      <c r="N1203" s="61"/>
      <c r="O1203" s="61"/>
      <c r="P1203" s="44"/>
      <c r="Q1203" s="31"/>
      <c r="R1203" s="44"/>
      <c r="S1203" s="46" t="s">
        <v>57</v>
      </c>
      <c r="T1203" s="65"/>
      <c r="U1203" s="123"/>
    </row>
    <row r="1204">
      <c r="A1204" s="27">
        <v>673.0</v>
      </c>
      <c r="B1204" s="27" t="s">
        <v>54</v>
      </c>
      <c r="C1204" s="27" t="s">
        <v>28</v>
      </c>
      <c r="D1204" s="27" t="s">
        <v>28</v>
      </c>
      <c r="E1204" s="27" t="s">
        <v>28</v>
      </c>
      <c r="F1204" s="27">
        <v>64.0</v>
      </c>
      <c r="G1204" s="27" t="s">
        <v>29</v>
      </c>
      <c r="H1204" s="27"/>
      <c r="I1204" s="27" t="s">
        <v>30</v>
      </c>
      <c r="J1204" s="27">
        <v>4.0</v>
      </c>
      <c r="K1204" s="27" t="s">
        <v>44</v>
      </c>
      <c r="L1204" s="44">
        <v>345924.95</v>
      </c>
      <c r="M1204" s="44">
        <v>384839.88</v>
      </c>
      <c r="N1204" s="46">
        <v>9937.0</v>
      </c>
      <c r="O1204" s="46">
        <v>74.0</v>
      </c>
      <c r="P1204" s="44">
        <v>46519.399999999994</v>
      </c>
      <c r="Q1204" s="31"/>
      <c r="R1204" s="44">
        <v>3436431.0</v>
      </c>
      <c r="S1204" s="46">
        <v>3990.296</v>
      </c>
      <c r="T1204" s="46">
        <v>7.9221</v>
      </c>
      <c r="U1204" s="123"/>
    </row>
    <row r="1205">
      <c r="A1205" s="27">
        <v>674.0</v>
      </c>
      <c r="B1205" s="27" t="s">
        <v>54</v>
      </c>
      <c r="C1205" s="27" t="s">
        <v>28</v>
      </c>
      <c r="D1205" s="27" t="s">
        <v>28</v>
      </c>
      <c r="E1205" s="27" t="s">
        <v>28</v>
      </c>
      <c r="F1205" s="27">
        <v>64.0</v>
      </c>
      <c r="G1205" s="27" t="s">
        <v>29</v>
      </c>
      <c r="H1205" s="27"/>
      <c r="I1205" s="27" t="s">
        <v>30</v>
      </c>
      <c r="J1205" s="27">
        <v>4.0</v>
      </c>
      <c r="K1205" s="27" t="s">
        <v>45</v>
      </c>
      <c r="L1205" s="44">
        <v>343532.56</v>
      </c>
      <c r="M1205" s="44">
        <v>376329.99</v>
      </c>
      <c r="N1205" s="46">
        <v>9381.0</v>
      </c>
      <c r="O1205" s="46">
        <v>66.0</v>
      </c>
      <c r="P1205" s="44">
        <v>102520.24</v>
      </c>
      <c r="Q1205" s="31"/>
      <c r="R1205" s="44">
        <v>1923527.0</v>
      </c>
      <c r="S1205" s="46">
        <v>2609.227</v>
      </c>
      <c r="T1205" s="46">
        <v>6.43184</v>
      </c>
      <c r="U1205" s="123"/>
    </row>
    <row r="1206">
      <c r="A1206" s="27">
        <v>675.0</v>
      </c>
      <c r="B1206" s="27" t="s">
        <v>54</v>
      </c>
      <c r="C1206" s="27" t="s">
        <v>28</v>
      </c>
      <c r="D1206" s="27" t="s">
        <v>28</v>
      </c>
      <c r="E1206" s="27" t="s">
        <v>28</v>
      </c>
      <c r="F1206" s="27">
        <v>64.0</v>
      </c>
      <c r="G1206" s="27" t="s">
        <v>29</v>
      </c>
      <c r="H1206" s="27"/>
      <c r="I1206" s="27" t="s">
        <v>30</v>
      </c>
      <c r="J1206" s="27">
        <v>4.0</v>
      </c>
      <c r="K1206" s="27" t="s">
        <v>46</v>
      </c>
      <c r="L1206" s="44">
        <v>68142.31</v>
      </c>
      <c r="M1206" s="44">
        <v>66061.53</v>
      </c>
      <c r="N1206" s="46">
        <v>2037.0</v>
      </c>
      <c r="O1206" s="46">
        <v>14.0</v>
      </c>
      <c r="P1206" s="44">
        <v>16764.52</v>
      </c>
      <c r="Q1206" s="31"/>
      <c r="R1206" s="44">
        <v>1755190.0</v>
      </c>
      <c r="S1206" s="46">
        <v>2088.413</v>
      </c>
      <c r="T1206" s="46">
        <v>6.64349</v>
      </c>
      <c r="U1206" s="123"/>
    </row>
    <row r="1207">
      <c r="A1207" s="27">
        <v>676.0</v>
      </c>
      <c r="B1207" s="27" t="s">
        <v>54</v>
      </c>
      <c r="C1207" s="27" t="s">
        <v>28</v>
      </c>
      <c r="D1207" s="27" t="s">
        <v>28</v>
      </c>
      <c r="E1207" s="27" t="s">
        <v>28</v>
      </c>
      <c r="F1207" s="27">
        <v>64.0</v>
      </c>
      <c r="G1207" s="27" t="s">
        <v>29</v>
      </c>
      <c r="H1207" s="27"/>
      <c r="I1207" s="27" t="s">
        <v>30</v>
      </c>
      <c r="J1207" s="27">
        <v>4.0</v>
      </c>
      <c r="K1207" s="27" t="s">
        <v>47</v>
      </c>
      <c r="L1207" s="44">
        <v>686629.9199999999</v>
      </c>
      <c r="M1207" s="44">
        <v>690264.97</v>
      </c>
      <c r="N1207" s="46">
        <v>30270.0</v>
      </c>
      <c r="O1207" s="46">
        <v>315.0</v>
      </c>
      <c r="P1207" s="44">
        <v>589769.59</v>
      </c>
      <c r="Q1207" s="31"/>
      <c r="R1207" s="44">
        <v>7620451.0</v>
      </c>
      <c r="S1207" s="46">
        <v>8302.782</v>
      </c>
      <c r="T1207" s="46">
        <v>8.36593</v>
      </c>
      <c r="U1207" s="123"/>
    </row>
    <row r="1208">
      <c r="A1208" s="27">
        <v>677.0</v>
      </c>
      <c r="B1208" s="27" t="s">
        <v>54</v>
      </c>
      <c r="C1208" s="27" t="s">
        <v>28</v>
      </c>
      <c r="D1208" s="27" t="s">
        <v>28</v>
      </c>
      <c r="E1208" s="27" t="s">
        <v>28</v>
      </c>
      <c r="F1208" s="27">
        <v>64.0</v>
      </c>
      <c r="G1208" s="27" t="s">
        <v>29</v>
      </c>
      <c r="H1208" s="27"/>
      <c r="I1208" s="27" t="s">
        <v>30</v>
      </c>
      <c r="J1208" s="27">
        <v>4.0</v>
      </c>
      <c r="K1208" s="27" t="s">
        <v>49</v>
      </c>
      <c r="L1208" s="44">
        <v>342727.08999999997</v>
      </c>
      <c r="M1208" s="44">
        <v>381716.51</v>
      </c>
      <c r="N1208" s="46">
        <v>3563.0</v>
      </c>
      <c r="O1208" s="46">
        <v>67.0</v>
      </c>
      <c r="P1208" s="44">
        <v>96991.5</v>
      </c>
      <c r="Q1208" s="31"/>
      <c r="R1208" s="44">
        <v>3523550.0</v>
      </c>
      <c r="S1208" s="46">
        <v>4053.933</v>
      </c>
      <c r="T1208" s="46">
        <v>7.27653</v>
      </c>
      <c r="U1208" s="123"/>
    </row>
    <row r="1209">
      <c r="A1209" s="27">
        <v>678.0</v>
      </c>
      <c r="B1209" s="27" t="s">
        <v>54</v>
      </c>
      <c r="C1209" s="27" t="s">
        <v>28</v>
      </c>
      <c r="D1209" s="27" t="s">
        <v>28</v>
      </c>
      <c r="E1209" s="27" t="s">
        <v>28</v>
      </c>
      <c r="F1209" s="27">
        <v>64.0</v>
      </c>
      <c r="G1209" s="27" t="s">
        <v>29</v>
      </c>
      <c r="H1209" s="27"/>
      <c r="I1209" s="27" t="s">
        <v>30</v>
      </c>
      <c r="J1209" s="27">
        <v>4.0</v>
      </c>
      <c r="K1209" s="27" t="s">
        <v>51</v>
      </c>
      <c r="L1209" s="44">
        <v>416614.3</v>
      </c>
      <c r="M1209" s="44">
        <v>406348.47000000003</v>
      </c>
      <c r="N1209" s="46">
        <v>10872.0</v>
      </c>
      <c r="O1209" s="46">
        <v>80.0</v>
      </c>
      <c r="P1209" s="44">
        <v>97809.12</v>
      </c>
      <c r="Q1209" s="31"/>
      <c r="R1209" s="44">
        <v>4408348.0</v>
      </c>
      <c r="S1209" s="46">
        <v>4809.24</v>
      </c>
      <c r="T1209" s="46">
        <v>6.8075</v>
      </c>
      <c r="U1209" s="123"/>
    </row>
    <row r="1210">
      <c r="A1210" s="27">
        <v>679.0</v>
      </c>
      <c r="B1210" s="27" t="s">
        <v>54</v>
      </c>
      <c r="C1210" s="27" t="s">
        <v>28</v>
      </c>
      <c r="D1210" s="27" t="s">
        <v>28</v>
      </c>
      <c r="E1210" s="27" t="s">
        <v>28</v>
      </c>
      <c r="F1210" s="27">
        <v>64.0</v>
      </c>
      <c r="G1210" s="27" t="s">
        <v>29</v>
      </c>
      <c r="H1210" s="27"/>
      <c r="I1210" s="27" t="s">
        <v>30</v>
      </c>
      <c r="J1210" s="27">
        <v>4.0</v>
      </c>
      <c r="K1210" s="27" t="s">
        <v>52</v>
      </c>
      <c r="L1210" s="44">
        <v>15450.46</v>
      </c>
      <c r="M1210" s="44">
        <v>11445.96</v>
      </c>
      <c r="N1210" s="46">
        <v>269.0</v>
      </c>
      <c r="O1210" s="46">
        <v>3.0</v>
      </c>
      <c r="P1210" s="44">
        <v>1811.6399999999999</v>
      </c>
      <c r="Q1210" s="31"/>
      <c r="R1210" s="44">
        <v>1762292.0</v>
      </c>
      <c r="S1210" s="46">
        <v>2147.144</v>
      </c>
      <c r="T1210" s="46">
        <v>5.43986</v>
      </c>
      <c r="U1210" s="123"/>
    </row>
    <row r="1211">
      <c r="A1211" s="27">
        <v>681.0</v>
      </c>
      <c r="B1211" s="27" t="s">
        <v>54</v>
      </c>
      <c r="C1211" s="27" t="s">
        <v>28</v>
      </c>
      <c r="D1211" s="27" t="s">
        <v>28</v>
      </c>
      <c r="E1211" s="27" t="s">
        <v>28</v>
      </c>
      <c r="F1211" s="27">
        <v>64.0</v>
      </c>
      <c r="G1211" s="27" t="s">
        <v>29</v>
      </c>
      <c r="H1211" s="27"/>
      <c r="I1211" s="27" t="s">
        <v>30</v>
      </c>
      <c r="J1211" s="27">
        <v>8.0</v>
      </c>
      <c r="K1211" s="27" t="s">
        <v>32</v>
      </c>
      <c r="L1211" s="44">
        <v>173119.53</v>
      </c>
      <c r="M1211" s="44">
        <v>148201.95</v>
      </c>
      <c r="N1211" s="46">
        <v>4981.0</v>
      </c>
      <c r="O1211" s="46">
        <v>44.0</v>
      </c>
      <c r="P1211" s="44">
        <v>81993.44</v>
      </c>
      <c r="Q1211" s="31"/>
      <c r="R1211" s="44">
        <v>1580069.0</v>
      </c>
      <c r="S1211" s="46">
        <v>2052.782</v>
      </c>
      <c r="T1211" s="46">
        <v>11.45917</v>
      </c>
      <c r="U1211" s="123"/>
    </row>
    <row r="1212">
      <c r="A1212" s="27">
        <v>682.0</v>
      </c>
      <c r="B1212" s="27" t="s">
        <v>54</v>
      </c>
      <c r="C1212" s="27" t="s">
        <v>28</v>
      </c>
      <c r="D1212" s="27" t="s">
        <v>28</v>
      </c>
      <c r="E1212" s="27" t="s">
        <v>28</v>
      </c>
      <c r="F1212" s="27">
        <v>64.0</v>
      </c>
      <c r="G1212" s="27" t="s">
        <v>29</v>
      </c>
      <c r="H1212" s="27"/>
      <c r="I1212" s="27" t="s">
        <v>30</v>
      </c>
      <c r="J1212" s="27">
        <v>8.0</v>
      </c>
      <c r="K1212" s="27" t="s">
        <v>33</v>
      </c>
      <c r="L1212" s="44">
        <v>848288.36</v>
      </c>
      <c r="M1212" s="44">
        <v>847827.0499999999</v>
      </c>
      <c r="N1212" s="46">
        <v>21211.0</v>
      </c>
      <c r="O1212" s="46">
        <v>160.0</v>
      </c>
      <c r="P1212" s="44">
        <v>228395.95</v>
      </c>
      <c r="Q1212" s="31"/>
      <c r="R1212" s="44">
        <v>4300461.0</v>
      </c>
      <c r="S1212" s="46">
        <v>4803.59</v>
      </c>
      <c r="T1212" s="46">
        <v>7.25334</v>
      </c>
      <c r="U1212" s="123"/>
    </row>
    <row r="1213">
      <c r="A1213" s="27">
        <v>683.0</v>
      </c>
      <c r="B1213" s="27" t="s">
        <v>54</v>
      </c>
      <c r="C1213" s="27" t="s">
        <v>28</v>
      </c>
      <c r="D1213" s="27" t="s">
        <v>28</v>
      </c>
      <c r="E1213" s="27" t="s">
        <v>28</v>
      </c>
      <c r="F1213" s="27">
        <v>64.0</v>
      </c>
      <c r="G1213" s="27" t="s">
        <v>29</v>
      </c>
      <c r="H1213" s="27"/>
      <c r="I1213" s="27" t="s">
        <v>30</v>
      </c>
      <c r="J1213" s="27">
        <v>8.0</v>
      </c>
      <c r="K1213" s="27" t="s">
        <v>34</v>
      </c>
      <c r="L1213" s="44">
        <v>164396.4</v>
      </c>
      <c r="M1213" s="44">
        <v>173104.57</v>
      </c>
      <c r="N1213" s="46">
        <v>3234.0</v>
      </c>
      <c r="O1213" s="46">
        <v>31.0</v>
      </c>
      <c r="P1213" s="44">
        <v>24397.55</v>
      </c>
      <c r="Q1213" s="31"/>
      <c r="R1213" s="44">
        <v>1462941.0</v>
      </c>
      <c r="S1213" s="46">
        <v>1955.331</v>
      </c>
      <c r="T1213" s="46">
        <v>5.45924</v>
      </c>
      <c r="U1213" s="123"/>
    </row>
    <row r="1214">
      <c r="A1214" s="27">
        <v>684.0</v>
      </c>
      <c r="B1214" s="27" t="s">
        <v>54</v>
      </c>
      <c r="C1214" s="27" t="s">
        <v>28</v>
      </c>
      <c r="D1214" s="27" t="s">
        <v>28</v>
      </c>
      <c r="E1214" s="27" t="s">
        <v>28</v>
      </c>
      <c r="F1214" s="27">
        <v>64.0</v>
      </c>
      <c r="G1214" s="27" t="s">
        <v>29</v>
      </c>
      <c r="H1214" s="27"/>
      <c r="I1214" s="27" t="s">
        <v>30</v>
      </c>
      <c r="J1214" s="27">
        <v>8.0</v>
      </c>
      <c r="K1214" s="27" t="s">
        <v>35</v>
      </c>
      <c r="L1214" s="44">
        <v>942941.2200000001</v>
      </c>
      <c r="M1214" s="44">
        <v>944970.67</v>
      </c>
      <c r="N1214" s="46">
        <v>33975.0</v>
      </c>
      <c r="O1214" s="46">
        <v>162.0</v>
      </c>
      <c r="P1214" s="44">
        <v>401648.26</v>
      </c>
      <c r="Q1214" s="31"/>
      <c r="R1214" s="44">
        <v>1.0954097E7</v>
      </c>
      <c r="S1214" s="46">
        <v>11916.855</v>
      </c>
      <c r="T1214" s="46">
        <v>10.12363</v>
      </c>
      <c r="U1214" s="123"/>
    </row>
    <row r="1215">
      <c r="A1215" s="27">
        <v>685.0</v>
      </c>
      <c r="B1215" s="27" t="s">
        <v>54</v>
      </c>
      <c r="C1215" s="27" t="s">
        <v>28</v>
      </c>
      <c r="D1215" s="27" t="s">
        <v>28</v>
      </c>
      <c r="E1215" s="27" t="s">
        <v>28</v>
      </c>
      <c r="F1215" s="27">
        <v>64.0</v>
      </c>
      <c r="G1215" s="27" t="s">
        <v>29</v>
      </c>
      <c r="H1215" s="27"/>
      <c r="I1215" s="27" t="s">
        <v>30</v>
      </c>
      <c r="J1215" s="27">
        <v>8.0</v>
      </c>
      <c r="K1215" s="27" t="s">
        <v>36</v>
      </c>
      <c r="L1215" s="44">
        <v>657424.38</v>
      </c>
      <c r="M1215" s="44">
        <v>660538.23</v>
      </c>
      <c r="N1215" s="46">
        <v>13727.0</v>
      </c>
      <c r="O1215" s="46">
        <v>251.0</v>
      </c>
      <c r="P1215" s="44">
        <v>249169.37999999998</v>
      </c>
      <c r="Q1215" s="31"/>
      <c r="R1215" s="44">
        <v>2740731.0</v>
      </c>
      <c r="S1215" s="46">
        <v>3231.019</v>
      </c>
      <c r="T1215" s="46">
        <v>6.18528</v>
      </c>
      <c r="U1215" s="123"/>
    </row>
    <row r="1216">
      <c r="A1216" s="27">
        <v>686.0</v>
      </c>
      <c r="B1216" s="27" t="s">
        <v>54</v>
      </c>
      <c r="C1216" s="27" t="s">
        <v>28</v>
      </c>
      <c r="D1216" s="27" t="s">
        <v>28</v>
      </c>
      <c r="E1216" s="27" t="s">
        <v>28</v>
      </c>
      <c r="F1216" s="27">
        <v>64.0</v>
      </c>
      <c r="G1216" s="27" t="s">
        <v>29</v>
      </c>
      <c r="H1216" s="27"/>
      <c r="I1216" s="27" t="s">
        <v>30</v>
      </c>
      <c r="J1216" s="27">
        <v>8.0</v>
      </c>
      <c r="K1216" s="27" t="s">
        <v>37</v>
      </c>
      <c r="L1216" s="44">
        <v>832934.79</v>
      </c>
      <c r="M1216" s="44">
        <v>825593.7300000001</v>
      </c>
      <c r="N1216" s="46">
        <v>21748.0</v>
      </c>
      <c r="O1216" s="46">
        <v>155.0</v>
      </c>
      <c r="P1216" s="44">
        <v>197249.0</v>
      </c>
      <c r="Q1216" s="31"/>
      <c r="R1216" s="44">
        <v>6875951.0</v>
      </c>
      <c r="S1216" s="46">
        <v>7586.427</v>
      </c>
      <c r="T1216" s="46">
        <v>6.9814</v>
      </c>
      <c r="U1216" s="123"/>
    </row>
    <row r="1217">
      <c r="A1217" s="27">
        <v>687.0</v>
      </c>
      <c r="B1217" s="27" t="s">
        <v>54</v>
      </c>
      <c r="C1217" s="27" t="s">
        <v>28</v>
      </c>
      <c r="D1217" s="27" t="s">
        <v>28</v>
      </c>
      <c r="E1217" s="27" t="s">
        <v>28</v>
      </c>
      <c r="F1217" s="27">
        <v>64.0</v>
      </c>
      <c r="G1217" s="27" t="s">
        <v>29</v>
      </c>
      <c r="H1217" s="27"/>
      <c r="I1217" s="27" t="s">
        <v>30</v>
      </c>
      <c r="J1217" s="27">
        <v>8.0</v>
      </c>
      <c r="K1217" s="27" t="s">
        <v>38</v>
      </c>
      <c r="L1217" s="44">
        <v>864135.8300000001</v>
      </c>
      <c r="M1217" s="44">
        <v>880164.61</v>
      </c>
      <c r="N1217" s="46">
        <v>26317.0</v>
      </c>
      <c r="O1217" s="46">
        <v>161.0</v>
      </c>
      <c r="P1217" s="44">
        <v>227541.55</v>
      </c>
      <c r="Q1217" s="31"/>
      <c r="R1217" s="44">
        <v>9514268.0</v>
      </c>
      <c r="S1217" s="46">
        <v>10396.066</v>
      </c>
      <c r="T1217" s="46">
        <v>7.28389</v>
      </c>
      <c r="U1217" s="123"/>
    </row>
    <row r="1218">
      <c r="A1218" s="27">
        <v>688.0</v>
      </c>
      <c r="B1218" s="27" t="s">
        <v>54</v>
      </c>
      <c r="C1218" s="27" t="s">
        <v>28</v>
      </c>
      <c r="D1218" s="27" t="s">
        <v>28</v>
      </c>
      <c r="E1218" s="27" t="s">
        <v>28</v>
      </c>
      <c r="F1218" s="27">
        <v>64.0</v>
      </c>
      <c r="G1218" s="27" t="s">
        <v>29</v>
      </c>
      <c r="H1218" s="27"/>
      <c r="I1218" s="27" t="s">
        <v>30</v>
      </c>
      <c r="J1218" s="27">
        <v>8.0</v>
      </c>
      <c r="K1218" s="27" t="s">
        <v>39</v>
      </c>
      <c r="L1218" s="44">
        <v>867970.3500000001</v>
      </c>
      <c r="M1218" s="44">
        <v>853259.25</v>
      </c>
      <c r="N1218" s="46">
        <v>25761.0</v>
      </c>
      <c r="O1218" s="46">
        <v>156.0</v>
      </c>
      <c r="P1218" s="44">
        <v>296039.86</v>
      </c>
      <c r="Q1218" s="31"/>
      <c r="R1218" s="44">
        <v>9466400.0</v>
      </c>
      <c r="S1218" s="46">
        <v>10165.07</v>
      </c>
      <c r="T1218" s="46">
        <v>6.69899</v>
      </c>
      <c r="U1218" s="123"/>
    </row>
    <row r="1219">
      <c r="A1219" s="27">
        <v>689.0</v>
      </c>
      <c r="B1219" s="27" t="s">
        <v>54</v>
      </c>
      <c r="C1219" s="27" t="s">
        <v>28</v>
      </c>
      <c r="D1219" s="27" t="s">
        <v>28</v>
      </c>
      <c r="E1219" s="27" t="s">
        <v>28</v>
      </c>
      <c r="F1219" s="27">
        <v>64.0</v>
      </c>
      <c r="G1219" s="27" t="s">
        <v>29</v>
      </c>
      <c r="H1219" s="27"/>
      <c r="I1219" s="27" t="s">
        <v>30</v>
      </c>
      <c r="J1219" s="27">
        <v>8.0</v>
      </c>
      <c r="K1219" s="27" t="s">
        <v>40</v>
      </c>
      <c r="L1219" s="44">
        <v>841798.85</v>
      </c>
      <c r="M1219" s="44">
        <v>859449.56</v>
      </c>
      <c r="N1219" s="46">
        <v>17988.0</v>
      </c>
      <c r="O1219" s="46">
        <v>154.0</v>
      </c>
      <c r="P1219" s="44">
        <v>274548.9</v>
      </c>
      <c r="Q1219" s="31"/>
      <c r="R1219" s="44">
        <v>5270422.0</v>
      </c>
      <c r="S1219" s="46">
        <v>5740.682</v>
      </c>
      <c r="T1219" s="46">
        <v>6.57513</v>
      </c>
      <c r="U1219" s="123"/>
    </row>
    <row r="1220">
      <c r="A1220" s="27">
        <v>690.0</v>
      </c>
      <c r="B1220" s="27" t="s">
        <v>54</v>
      </c>
      <c r="C1220" s="27" t="s">
        <v>28</v>
      </c>
      <c r="D1220" s="27" t="s">
        <v>28</v>
      </c>
      <c r="E1220" s="27" t="s">
        <v>28</v>
      </c>
      <c r="F1220" s="27">
        <v>64.0</v>
      </c>
      <c r="G1220" s="27" t="s">
        <v>29</v>
      </c>
      <c r="H1220" s="27"/>
      <c r="I1220" s="27" t="s">
        <v>30</v>
      </c>
      <c r="J1220" s="27">
        <v>8.0</v>
      </c>
      <c r="K1220" s="27" t="s">
        <v>41</v>
      </c>
      <c r="L1220" s="44">
        <v>206072.41</v>
      </c>
      <c r="M1220" s="44">
        <v>180374.69999999998</v>
      </c>
      <c r="N1220" s="46">
        <v>4985.0</v>
      </c>
      <c r="O1220" s="46">
        <v>64.0</v>
      </c>
      <c r="P1220" s="44">
        <v>61025.56</v>
      </c>
      <c r="Q1220" s="31"/>
      <c r="R1220" s="44">
        <v>1238729.0</v>
      </c>
      <c r="S1220" s="46">
        <v>1700.885</v>
      </c>
      <c r="T1220" s="46">
        <v>7.84573</v>
      </c>
      <c r="U1220" s="123"/>
    </row>
    <row r="1221">
      <c r="A1221" s="27">
        <v>691.0</v>
      </c>
      <c r="B1221" s="27" t="s">
        <v>54</v>
      </c>
      <c r="C1221" s="27" t="s">
        <v>28</v>
      </c>
      <c r="D1221" s="27" t="s">
        <v>28</v>
      </c>
      <c r="E1221" s="27" t="s">
        <v>28</v>
      </c>
      <c r="F1221" s="27">
        <v>64.0</v>
      </c>
      <c r="G1221" s="27" t="s">
        <v>29</v>
      </c>
      <c r="H1221" s="27"/>
      <c r="I1221" s="27" t="s">
        <v>30</v>
      </c>
      <c r="J1221" s="27">
        <v>8.0</v>
      </c>
      <c r="K1221" s="27" t="s">
        <v>42</v>
      </c>
      <c r="L1221" s="44">
        <v>805864.47</v>
      </c>
      <c r="M1221" s="44">
        <v>913667.54</v>
      </c>
      <c r="N1221" s="46">
        <v>9316.0</v>
      </c>
      <c r="O1221" s="46">
        <v>189.0</v>
      </c>
      <c r="P1221" s="44">
        <v>145623.83</v>
      </c>
      <c r="Q1221" s="31"/>
      <c r="R1221" s="44">
        <v>6469744.0</v>
      </c>
      <c r="S1221" s="46">
        <v>7353.198</v>
      </c>
      <c r="T1221" s="46">
        <v>7.73121</v>
      </c>
      <c r="U1221" s="123"/>
    </row>
    <row r="1222">
      <c r="A1222" s="27">
        <v>692.0</v>
      </c>
      <c r="B1222" s="27" t="s">
        <v>54</v>
      </c>
      <c r="C1222" s="27" t="s">
        <v>28</v>
      </c>
      <c r="D1222" s="27" t="s">
        <v>28</v>
      </c>
      <c r="E1222" s="27" t="s">
        <v>28</v>
      </c>
      <c r="F1222" s="27">
        <v>64.0</v>
      </c>
      <c r="G1222" s="27" t="s">
        <v>29</v>
      </c>
      <c r="H1222" s="27"/>
      <c r="I1222" s="27" t="s">
        <v>30</v>
      </c>
      <c r="J1222" s="27">
        <v>8.0</v>
      </c>
      <c r="K1222" s="27" t="s">
        <v>44</v>
      </c>
      <c r="L1222" s="44">
        <v>687234.42</v>
      </c>
      <c r="M1222" s="44">
        <v>770965.42</v>
      </c>
      <c r="N1222" s="46">
        <v>19931.0</v>
      </c>
      <c r="O1222" s="46">
        <v>139.0</v>
      </c>
      <c r="P1222" s="44">
        <v>86498.13</v>
      </c>
      <c r="Q1222" s="31"/>
      <c r="R1222" s="44">
        <v>6078446.0</v>
      </c>
      <c r="S1222" s="46">
        <v>6903.904</v>
      </c>
      <c r="T1222" s="46">
        <v>8.24338</v>
      </c>
      <c r="U1222" s="123"/>
    </row>
    <row r="1223">
      <c r="A1223" s="27">
        <v>693.0</v>
      </c>
      <c r="B1223" s="27" t="s">
        <v>54</v>
      </c>
      <c r="C1223" s="27" t="s">
        <v>28</v>
      </c>
      <c r="D1223" s="27" t="s">
        <v>28</v>
      </c>
      <c r="E1223" s="27" t="s">
        <v>28</v>
      </c>
      <c r="F1223" s="27">
        <v>64.0</v>
      </c>
      <c r="G1223" s="27" t="s">
        <v>29</v>
      </c>
      <c r="H1223" s="27"/>
      <c r="I1223" s="27" t="s">
        <v>30</v>
      </c>
      <c r="J1223" s="27">
        <v>8.0</v>
      </c>
      <c r="K1223" s="27" t="s">
        <v>45</v>
      </c>
      <c r="L1223" s="44">
        <v>665524.6</v>
      </c>
      <c r="M1223" s="44">
        <v>741477.17</v>
      </c>
      <c r="N1223" s="46">
        <v>23417.0</v>
      </c>
      <c r="O1223" s="46">
        <v>127.0</v>
      </c>
      <c r="P1223" s="44">
        <v>270754.9</v>
      </c>
      <c r="Q1223" s="31"/>
      <c r="R1223" s="44">
        <v>3491860.0</v>
      </c>
      <c r="S1223" s="46">
        <v>4149.003</v>
      </c>
      <c r="T1223" s="46">
        <v>6.40822</v>
      </c>
      <c r="U1223" s="123"/>
    </row>
    <row r="1224">
      <c r="A1224" s="27">
        <v>694.0</v>
      </c>
      <c r="B1224" s="27" t="s">
        <v>54</v>
      </c>
      <c r="C1224" s="27" t="s">
        <v>28</v>
      </c>
      <c r="D1224" s="27" t="s">
        <v>28</v>
      </c>
      <c r="E1224" s="27" t="s">
        <v>28</v>
      </c>
      <c r="F1224" s="27">
        <v>64.0</v>
      </c>
      <c r="G1224" s="27" t="s">
        <v>29</v>
      </c>
      <c r="H1224" s="27"/>
      <c r="I1224" s="27" t="s">
        <v>30</v>
      </c>
      <c r="J1224" s="27">
        <v>8.0</v>
      </c>
      <c r="K1224" s="27" t="s">
        <v>46</v>
      </c>
      <c r="L1224" s="44">
        <v>131380.44</v>
      </c>
      <c r="M1224" s="44">
        <v>131824.05</v>
      </c>
      <c r="N1224" s="46">
        <v>3682.0</v>
      </c>
      <c r="O1224" s="46">
        <v>25.0</v>
      </c>
      <c r="P1224" s="44">
        <v>35796.979999999996</v>
      </c>
      <c r="Q1224" s="31"/>
      <c r="R1224" s="44">
        <v>3401732.0</v>
      </c>
      <c r="S1224" s="46">
        <v>3715.322</v>
      </c>
      <c r="T1224" s="46">
        <v>6.64546</v>
      </c>
      <c r="U1224" s="123"/>
    </row>
    <row r="1225">
      <c r="A1225" s="27">
        <v>695.0</v>
      </c>
      <c r="B1225" s="27" t="s">
        <v>54</v>
      </c>
      <c r="C1225" s="27" t="s">
        <v>28</v>
      </c>
      <c r="D1225" s="27" t="s">
        <v>28</v>
      </c>
      <c r="E1225" s="27" t="s">
        <v>28</v>
      </c>
      <c r="F1225" s="27">
        <v>64.0</v>
      </c>
      <c r="G1225" s="27" t="s">
        <v>29</v>
      </c>
      <c r="H1225" s="27"/>
      <c r="I1225" s="27" t="s">
        <v>30</v>
      </c>
      <c r="J1225" s="27">
        <v>8.0</v>
      </c>
      <c r="K1225" s="27" t="s">
        <v>47</v>
      </c>
      <c r="L1225" s="44">
        <v>1356820.0</v>
      </c>
      <c r="M1225" s="44">
        <v>1387000.0</v>
      </c>
      <c r="N1225" s="46">
        <v>60202.0</v>
      </c>
      <c r="O1225" s="46">
        <v>624.0</v>
      </c>
      <c r="P1225" s="44">
        <v>730683.12</v>
      </c>
      <c r="Q1225" s="31"/>
      <c r="R1225" s="44">
        <v>1.4621502E7</v>
      </c>
      <c r="S1225" s="46">
        <v>15572.507</v>
      </c>
      <c r="T1225" s="46">
        <v>8.43152</v>
      </c>
      <c r="U1225" s="123"/>
    </row>
    <row r="1226">
      <c r="A1226" s="27">
        <v>696.0</v>
      </c>
      <c r="B1226" s="27" t="s">
        <v>54</v>
      </c>
      <c r="C1226" s="27" t="s">
        <v>28</v>
      </c>
      <c r="D1226" s="27" t="s">
        <v>28</v>
      </c>
      <c r="E1226" s="27" t="s">
        <v>28</v>
      </c>
      <c r="F1226" s="27">
        <v>64.0</v>
      </c>
      <c r="G1226" s="27" t="s">
        <v>29</v>
      </c>
      <c r="H1226" s="27"/>
      <c r="I1226" s="27" t="s">
        <v>30</v>
      </c>
      <c r="J1226" s="27">
        <v>8.0</v>
      </c>
      <c r="K1226" s="27" t="s">
        <v>49</v>
      </c>
      <c r="L1226" s="44">
        <v>666572.4400000001</v>
      </c>
      <c r="M1226" s="44">
        <v>768340.6</v>
      </c>
      <c r="N1226" s="46">
        <v>6780.0</v>
      </c>
      <c r="O1226" s="46">
        <v>130.0</v>
      </c>
      <c r="P1226" s="44">
        <v>185801.00999999998</v>
      </c>
      <c r="Q1226" s="31"/>
      <c r="R1226" s="44">
        <v>6382498.0</v>
      </c>
      <c r="S1226" s="46">
        <v>7055.763</v>
      </c>
      <c r="T1226" s="46">
        <v>7.27309</v>
      </c>
      <c r="U1226" s="123"/>
    </row>
    <row r="1227">
      <c r="A1227" s="27">
        <v>697.0</v>
      </c>
      <c r="B1227" s="27" t="s">
        <v>54</v>
      </c>
      <c r="C1227" s="27" t="s">
        <v>28</v>
      </c>
      <c r="D1227" s="27" t="s">
        <v>28</v>
      </c>
      <c r="E1227" s="27" t="s">
        <v>28</v>
      </c>
      <c r="F1227" s="27">
        <v>64.0</v>
      </c>
      <c r="G1227" s="27" t="s">
        <v>29</v>
      </c>
      <c r="H1227" s="27"/>
      <c r="I1227" s="27" t="s">
        <v>30</v>
      </c>
      <c r="J1227" s="27">
        <v>8.0</v>
      </c>
      <c r="K1227" s="27" t="s">
        <v>51</v>
      </c>
      <c r="L1227" s="44" t="s">
        <v>55</v>
      </c>
      <c r="M1227" s="44" t="s">
        <v>55</v>
      </c>
      <c r="N1227" s="61"/>
      <c r="O1227" s="61"/>
      <c r="P1227" s="44"/>
      <c r="Q1227" s="31"/>
      <c r="R1227" s="44"/>
      <c r="S1227" s="46" t="s">
        <v>56</v>
      </c>
      <c r="T1227" s="65"/>
      <c r="U1227" s="123"/>
    </row>
    <row r="1228">
      <c r="A1228" s="27">
        <v>698.0</v>
      </c>
      <c r="B1228" s="27" t="s">
        <v>54</v>
      </c>
      <c r="C1228" s="27" t="s">
        <v>28</v>
      </c>
      <c r="D1228" s="27" t="s">
        <v>28</v>
      </c>
      <c r="E1228" s="27" t="s">
        <v>28</v>
      </c>
      <c r="F1228" s="27">
        <v>64.0</v>
      </c>
      <c r="G1228" s="27" t="s">
        <v>29</v>
      </c>
      <c r="H1228" s="27"/>
      <c r="I1228" s="27" t="s">
        <v>30</v>
      </c>
      <c r="J1228" s="27">
        <v>8.0</v>
      </c>
      <c r="K1228" s="27" t="s">
        <v>52</v>
      </c>
      <c r="L1228" s="44">
        <v>31325.96</v>
      </c>
      <c r="M1228" s="44">
        <v>23015.78</v>
      </c>
      <c r="N1228" s="46">
        <v>606.0</v>
      </c>
      <c r="O1228" s="46">
        <v>6.0</v>
      </c>
      <c r="P1228" s="44">
        <v>5432.9</v>
      </c>
      <c r="Q1228" s="31"/>
      <c r="R1228" s="44">
        <v>3459371.0</v>
      </c>
      <c r="S1228" s="46">
        <v>3833.707</v>
      </c>
      <c r="T1228" s="46">
        <v>5.41277</v>
      </c>
      <c r="U1228" s="123"/>
    </row>
    <row r="1229">
      <c r="A1229" s="27">
        <v>699.0</v>
      </c>
      <c r="B1229" s="27" t="s">
        <v>54</v>
      </c>
      <c r="C1229" s="27" t="s">
        <v>28</v>
      </c>
      <c r="D1229" s="27" t="s">
        <v>28</v>
      </c>
      <c r="E1229" s="27" t="s">
        <v>28</v>
      </c>
      <c r="F1229" s="27">
        <v>64.0</v>
      </c>
      <c r="G1229" s="27" t="s">
        <v>29</v>
      </c>
      <c r="H1229" s="27"/>
      <c r="I1229" s="27" t="s">
        <v>30</v>
      </c>
      <c r="J1229" s="27">
        <v>16.0</v>
      </c>
      <c r="K1229" s="27" t="s">
        <v>31</v>
      </c>
      <c r="L1229" s="44">
        <v>1347840.0</v>
      </c>
      <c r="M1229" s="44">
        <v>1338160.0</v>
      </c>
      <c r="N1229" s="46">
        <v>50664.0</v>
      </c>
      <c r="O1229" s="46">
        <v>991.0</v>
      </c>
      <c r="P1229" s="44">
        <v>3112170.0</v>
      </c>
      <c r="Q1229" s="31"/>
      <c r="R1229" s="44">
        <v>6905495.0</v>
      </c>
      <c r="S1229" s="46">
        <v>7194.718</v>
      </c>
      <c r="T1229" s="46">
        <v>6.42174</v>
      </c>
      <c r="U1229" s="123"/>
    </row>
    <row r="1230">
      <c r="A1230" s="27">
        <v>700.0</v>
      </c>
      <c r="B1230" s="27" t="s">
        <v>54</v>
      </c>
      <c r="C1230" s="27" t="s">
        <v>28</v>
      </c>
      <c r="D1230" s="27" t="s">
        <v>28</v>
      </c>
      <c r="E1230" s="27" t="s">
        <v>28</v>
      </c>
      <c r="F1230" s="27">
        <v>64.0</v>
      </c>
      <c r="G1230" s="27" t="s">
        <v>29</v>
      </c>
      <c r="H1230" s="27"/>
      <c r="I1230" s="27" t="s">
        <v>30</v>
      </c>
      <c r="J1230" s="27">
        <v>16.0</v>
      </c>
      <c r="K1230" s="27" t="s">
        <v>32</v>
      </c>
      <c r="L1230" s="44">
        <v>265088.7</v>
      </c>
      <c r="M1230" s="44">
        <v>247488.96</v>
      </c>
      <c r="N1230" s="46">
        <v>9261.0</v>
      </c>
      <c r="O1230" s="46">
        <v>62.0</v>
      </c>
      <c r="P1230" s="44">
        <v>124239.8</v>
      </c>
      <c r="Q1230" s="31"/>
      <c r="R1230" s="44">
        <v>8454803.0</v>
      </c>
      <c r="S1230" s="46">
        <v>8969.111</v>
      </c>
      <c r="T1230" s="46">
        <v>8.25327</v>
      </c>
      <c r="U1230" s="123"/>
    </row>
    <row r="1231">
      <c r="A1231" s="27">
        <v>701.0</v>
      </c>
      <c r="B1231" s="27" t="s">
        <v>54</v>
      </c>
      <c r="C1231" s="27" t="s">
        <v>28</v>
      </c>
      <c r="D1231" s="27" t="s">
        <v>28</v>
      </c>
      <c r="E1231" s="27" t="s">
        <v>28</v>
      </c>
      <c r="F1231" s="27">
        <v>64.0</v>
      </c>
      <c r="G1231" s="27" t="s">
        <v>29</v>
      </c>
      <c r="H1231" s="27"/>
      <c r="I1231" s="27" t="s">
        <v>30</v>
      </c>
      <c r="J1231" s="27">
        <v>16.0</v>
      </c>
      <c r="K1231" s="27" t="s">
        <v>33</v>
      </c>
      <c r="L1231" s="44">
        <v>1681410.0</v>
      </c>
      <c r="M1231" s="44">
        <v>1727560.0</v>
      </c>
      <c r="N1231" s="46">
        <v>45808.0</v>
      </c>
      <c r="O1231" s="46">
        <v>314.0</v>
      </c>
      <c r="P1231" s="44">
        <v>318248.17000000004</v>
      </c>
      <c r="Q1231" s="31"/>
      <c r="R1231" s="44">
        <v>8328035.0</v>
      </c>
      <c r="S1231" s="46">
        <v>8869.246</v>
      </c>
      <c r="T1231" s="46">
        <v>7.98777</v>
      </c>
      <c r="U1231" s="123"/>
    </row>
    <row r="1232">
      <c r="A1232" s="27">
        <v>702.0</v>
      </c>
      <c r="B1232" s="27" t="s">
        <v>54</v>
      </c>
      <c r="C1232" s="27" t="s">
        <v>28</v>
      </c>
      <c r="D1232" s="27" t="s">
        <v>28</v>
      </c>
      <c r="E1232" s="27" t="s">
        <v>28</v>
      </c>
      <c r="F1232" s="27">
        <v>64.0</v>
      </c>
      <c r="G1232" s="27" t="s">
        <v>29</v>
      </c>
      <c r="H1232" s="27"/>
      <c r="I1232" s="27" t="s">
        <v>30</v>
      </c>
      <c r="J1232" s="27">
        <v>16.0</v>
      </c>
      <c r="K1232" s="27" t="s">
        <v>34</v>
      </c>
      <c r="L1232" s="44">
        <v>311228.22000000003</v>
      </c>
      <c r="M1232" s="44">
        <v>346490.48</v>
      </c>
      <c r="N1232" s="46">
        <v>7777.0</v>
      </c>
      <c r="O1232" s="46">
        <v>59.0</v>
      </c>
      <c r="P1232" s="44">
        <v>37695.69</v>
      </c>
      <c r="Q1232" s="31"/>
      <c r="R1232" s="44">
        <v>2675187.0</v>
      </c>
      <c r="S1232" s="46">
        <v>3357.599</v>
      </c>
      <c r="T1232" s="46">
        <v>5.36421</v>
      </c>
      <c r="U1232" s="123"/>
    </row>
    <row r="1233">
      <c r="A1233" s="27">
        <v>703.0</v>
      </c>
      <c r="B1233" s="27" t="s">
        <v>54</v>
      </c>
      <c r="C1233" s="27" t="s">
        <v>28</v>
      </c>
      <c r="D1233" s="27" t="s">
        <v>28</v>
      </c>
      <c r="E1233" s="27" t="s">
        <v>28</v>
      </c>
      <c r="F1233" s="27">
        <v>64.0</v>
      </c>
      <c r="G1233" s="27" t="s">
        <v>29</v>
      </c>
      <c r="H1233" s="27"/>
      <c r="I1233" s="27" t="s">
        <v>30</v>
      </c>
      <c r="J1233" s="27">
        <v>16.0</v>
      </c>
      <c r="K1233" s="27" t="s">
        <v>35</v>
      </c>
      <c r="L1233" s="62" t="s">
        <v>55</v>
      </c>
      <c r="M1233" s="62" t="s">
        <v>55</v>
      </c>
      <c r="N1233" s="65"/>
      <c r="O1233" s="65"/>
      <c r="P1233" s="62"/>
      <c r="Q1233" s="31"/>
      <c r="R1233" s="44"/>
      <c r="S1233" s="46" t="s">
        <v>30</v>
      </c>
      <c r="T1233" s="65"/>
      <c r="U1233" s="123"/>
    </row>
    <row r="1234">
      <c r="A1234" s="27">
        <v>704.0</v>
      </c>
      <c r="B1234" s="27" t="s">
        <v>54</v>
      </c>
      <c r="C1234" s="27" t="s">
        <v>28</v>
      </c>
      <c r="D1234" s="27" t="s">
        <v>28</v>
      </c>
      <c r="E1234" s="27" t="s">
        <v>28</v>
      </c>
      <c r="F1234" s="27">
        <v>64.0</v>
      </c>
      <c r="G1234" s="27" t="s">
        <v>29</v>
      </c>
      <c r="H1234" s="27"/>
      <c r="I1234" s="27" t="s">
        <v>30</v>
      </c>
      <c r="J1234" s="27">
        <v>16.0</v>
      </c>
      <c r="K1234" s="27" t="s">
        <v>36</v>
      </c>
      <c r="L1234" s="44">
        <v>1322400.0</v>
      </c>
      <c r="M1234" s="44">
        <v>1326050.0</v>
      </c>
      <c r="N1234" s="46">
        <v>22063.0</v>
      </c>
      <c r="O1234" s="46">
        <v>499.0</v>
      </c>
      <c r="P1234" s="44">
        <v>651815.44</v>
      </c>
      <c r="Q1234" s="31"/>
      <c r="R1234" s="44">
        <v>5239869.0</v>
      </c>
      <c r="S1234" s="46">
        <v>6007.934</v>
      </c>
      <c r="T1234" s="46">
        <v>6.21905</v>
      </c>
      <c r="U1234" s="123"/>
    </row>
    <row r="1235">
      <c r="A1235" s="27">
        <v>705.0</v>
      </c>
      <c r="B1235" s="27" t="s">
        <v>54</v>
      </c>
      <c r="C1235" s="27" t="s">
        <v>28</v>
      </c>
      <c r="D1235" s="27" t="s">
        <v>28</v>
      </c>
      <c r="E1235" s="27" t="s">
        <v>28</v>
      </c>
      <c r="F1235" s="27">
        <v>64.0</v>
      </c>
      <c r="G1235" s="27" t="s">
        <v>29</v>
      </c>
      <c r="H1235" s="27"/>
      <c r="I1235" s="27" t="s">
        <v>30</v>
      </c>
      <c r="J1235" s="27">
        <v>16.0</v>
      </c>
      <c r="K1235" s="27" t="s">
        <v>37</v>
      </c>
      <c r="L1235" s="44">
        <v>1688160.0</v>
      </c>
      <c r="M1235" s="44">
        <v>1703910.0</v>
      </c>
      <c r="N1235" s="46">
        <v>45042.0</v>
      </c>
      <c r="O1235" s="46">
        <v>316.0</v>
      </c>
      <c r="P1235" s="44">
        <v>486450.13999999996</v>
      </c>
      <c r="Q1235" s="31"/>
      <c r="R1235" s="44">
        <v>1.3370394E7</v>
      </c>
      <c r="S1235" s="46">
        <v>14625.642</v>
      </c>
      <c r="T1235" s="46">
        <v>7.88269</v>
      </c>
      <c r="U1235" s="123"/>
    </row>
    <row r="1236">
      <c r="A1236" s="27">
        <v>706.0</v>
      </c>
      <c r="B1236" s="27" t="s">
        <v>54</v>
      </c>
      <c r="C1236" s="27" t="s">
        <v>28</v>
      </c>
      <c r="D1236" s="27" t="s">
        <v>28</v>
      </c>
      <c r="E1236" s="27" t="s">
        <v>28</v>
      </c>
      <c r="F1236" s="27">
        <v>64.0</v>
      </c>
      <c r="G1236" s="27" t="s">
        <v>29</v>
      </c>
      <c r="H1236" s="27"/>
      <c r="I1236" s="27" t="s">
        <v>30</v>
      </c>
      <c r="J1236" s="27">
        <v>16.0</v>
      </c>
      <c r="K1236" s="27" t="s">
        <v>38</v>
      </c>
      <c r="L1236" s="62" t="s">
        <v>55</v>
      </c>
      <c r="M1236" s="62" t="s">
        <v>55</v>
      </c>
      <c r="N1236" s="64"/>
      <c r="O1236" s="64"/>
      <c r="P1236" s="62"/>
      <c r="Q1236" s="31"/>
      <c r="R1236" s="44"/>
      <c r="S1236" s="46" t="s">
        <v>56</v>
      </c>
      <c r="T1236" s="65"/>
      <c r="U1236" s="123"/>
    </row>
    <row r="1237">
      <c r="A1237" s="27">
        <v>707.0</v>
      </c>
      <c r="B1237" s="27" t="s">
        <v>54</v>
      </c>
      <c r="C1237" s="27" t="s">
        <v>28</v>
      </c>
      <c r="D1237" s="27" t="s">
        <v>28</v>
      </c>
      <c r="E1237" s="27" t="s">
        <v>28</v>
      </c>
      <c r="F1237" s="27">
        <v>64.0</v>
      </c>
      <c r="G1237" s="27" t="s">
        <v>29</v>
      </c>
      <c r="H1237" s="27"/>
      <c r="I1237" s="27" t="s">
        <v>30</v>
      </c>
      <c r="J1237" s="27">
        <v>16.0</v>
      </c>
      <c r="K1237" s="27" t="s">
        <v>39</v>
      </c>
      <c r="L1237" s="44">
        <v>1758080.0</v>
      </c>
      <c r="M1237" s="44">
        <v>1777370.0</v>
      </c>
      <c r="N1237" s="46">
        <v>50528.0</v>
      </c>
      <c r="O1237" s="46">
        <v>315.0</v>
      </c>
      <c r="P1237" s="44">
        <v>592675.45</v>
      </c>
      <c r="Q1237" s="31"/>
      <c r="R1237" s="44">
        <v>2.080843E7</v>
      </c>
      <c r="S1237" s="46">
        <v>21955.171</v>
      </c>
      <c r="T1237" s="46">
        <v>7.80929</v>
      </c>
      <c r="U1237" s="123"/>
    </row>
    <row r="1238">
      <c r="A1238" s="27">
        <v>708.0</v>
      </c>
      <c r="B1238" s="27" t="s">
        <v>54</v>
      </c>
      <c r="C1238" s="27" t="s">
        <v>28</v>
      </c>
      <c r="D1238" s="27" t="s">
        <v>28</v>
      </c>
      <c r="E1238" s="27" t="s">
        <v>28</v>
      </c>
      <c r="F1238" s="27">
        <v>64.0</v>
      </c>
      <c r="G1238" s="27" t="s">
        <v>29</v>
      </c>
      <c r="H1238" s="27"/>
      <c r="I1238" s="27" t="s">
        <v>30</v>
      </c>
      <c r="J1238" s="27">
        <v>16.0</v>
      </c>
      <c r="K1238" s="27" t="s">
        <v>40</v>
      </c>
      <c r="L1238" s="44">
        <v>1673660.0</v>
      </c>
      <c r="M1238" s="44">
        <v>1737060.0</v>
      </c>
      <c r="N1238" s="46">
        <v>41418.0</v>
      </c>
      <c r="O1238" s="46">
        <v>305.0</v>
      </c>
      <c r="P1238" s="44">
        <v>393825.31</v>
      </c>
      <c r="Q1238" s="31"/>
      <c r="R1238" s="44">
        <v>1.0157444E7</v>
      </c>
      <c r="S1238" s="46">
        <v>10920.886</v>
      </c>
      <c r="T1238" s="46">
        <v>7.11294</v>
      </c>
      <c r="U1238" s="123"/>
    </row>
    <row r="1239">
      <c r="A1239" s="27">
        <v>709.0</v>
      </c>
      <c r="B1239" s="27" t="s">
        <v>54</v>
      </c>
      <c r="C1239" s="27" t="s">
        <v>28</v>
      </c>
      <c r="D1239" s="27" t="s">
        <v>28</v>
      </c>
      <c r="E1239" s="27" t="s">
        <v>28</v>
      </c>
      <c r="F1239" s="27">
        <v>64.0</v>
      </c>
      <c r="G1239" s="27" t="s">
        <v>29</v>
      </c>
      <c r="H1239" s="27"/>
      <c r="I1239" s="27" t="s">
        <v>30</v>
      </c>
      <c r="J1239" s="27">
        <v>16.0</v>
      </c>
      <c r="K1239" s="27" t="s">
        <v>41</v>
      </c>
      <c r="L1239" s="44">
        <v>403151.8</v>
      </c>
      <c r="M1239" s="44">
        <v>386809.84</v>
      </c>
      <c r="N1239" s="46">
        <v>9628.0</v>
      </c>
      <c r="O1239" s="46">
        <v>119.0</v>
      </c>
      <c r="P1239" s="44">
        <v>95674.81999999999</v>
      </c>
      <c r="Q1239" s="31"/>
      <c r="R1239" s="44">
        <v>2219895.0</v>
      </c>
      <c r="S1239" s="46">
        <v>2785.599</v>
      </c>
      <c r="T1239" s="46">
        <v>8.00033</v>
      </c>
      <c r="U1239" s="123"/>
    </row>
    <row r="1240">
      <c r="A1240" s="27">
        <v>710.0</v>
      </c>
      <c r="B1240" s="27" t="s">
        <v>54</v>
      </c>
      <c r="C1240" s="27" t="s">
        <v>28</v>
      </c>
      <c r="D1240" s="27" t="s">
        <v>28</v>
      </c>
      <c r="E1240" s="27" t="s">
        <v>28</v>
      </c>
      <c r="F1240" s="27">
        <v>64.0</v>
      </c>
      <c r="G1240" s="27" t="s">
        <v>29</v>
      </c>
      <c r="H1240" s="27"/>
      <c r="I1240" s="27" t="s">
        <v>30</v>
      </c>
      <c r="J1240" s="27">
        <v>16.0</v>
      </c>
      <c r="K1240" s="27" t="s">
        <v>42</v>
      </c>
      <c r="L1240" s="44">
        <v>1602290.0</v>
      </c>
      <c r="M1240" s="44">
        <v>1843260.0</v>
      </c>
      <c r="N1240" s="46">
        <v>17718.0</v>
      </c>
      <c r="O1240" s="46">
        <v>366.0</v>
      </c>
      <c r="P1240" s="44">
        <v>273663.19</v>
      </c>
      <c r="Q1240" s="31"/>
      <c r="R1240" s="44">
        <v>1.2490931E7</v>
      </c>
      <c r="S1240" s="46">
        <v>13978.728</v>
      </c>
      <c r="T1240" s="46">
        <v>7.50622</v>
      </c>
      <c r="U1240" s="123"/>
    </row>
    <row r="1241">
      <c r="A1241" s="27">
        <v>711.0</v>
      </c>
      <c r="B1241" s="27" t="s">
        <v>54</v>
      </c>
      <c r="C1241" s="27" t="s">
        <v>28</v>
      </c>
      <c r="D1241" s="27" t="s">
        <v>28</v>
      </c>
      <c r="E1241" s="27" t="s">
        <v>28</v>
      </c>
      <c r="F1241" s="27">
        <v>64.0</v>
      </c>
      <c r="G1241" s="27" t="s">
        <v>29</v>
      </c>
      <c r="H1241" s="27"/>
      <c r="I1241" s="27" t="s">
        <v>30</v>
      </c>
      <c r="J1241" s="27">
        <v>16.0</v>
      </c>
      <c r="K1241" s="27" t="s">
        <v>44</v>
      </c>
      <c r="L1241" s="44">
        <v>1350680.0</v>
      </c>
      <c r="M1241" s="44">
        <v>1557960.0</v>
      </c>
      <c r="N1241" s="46">
        <v>39230.0</v>
      </c>
      <c r="O1241" s="46">
        <v>270.0</v>
      </c>
      <c r="P1241" s="44">
        <v>164873.4</v>
      </c>
      <c r="Q1241" s="31"/>
      <c r="R1241" s="44">
        <v>1.1845601E7</v>
      </c>
      <c r="S1241" s="46">
        <v>13173.269</v>
      </c>
      <c r="T1241" s="46">
        <v>8.76028</v>
      </c>
      <c r="U1241" s="123"/>
    </row>
    <row r="1242">
      <c r="A1242" s="27">
        <v>712.0</v>
      </c>
      <c r="B1242" s="27" t="s">
        <v>54</v>
      </c>
      <c r="C1242" s="27" t="s">
        <v>28</v>
      </c>
      <c r="D1242" s="27" t="s">
        <v>28</v>
      </c>
      <c r="E1242" s="27" t="s">
        <v>28</v>
      </c>
      <c r="F1242" s="27">
        <v>64.0</v>
      </c>
      <c r="G1242" s="27" t="s">
        <v>29</v>
      </c>
      <c r="H1242" s="27"/>
      <c r="I1242" s="27" t="s">
        <v>30</v>
      </c>
      <c r="J1242" s="27">
        <v>16.0</v>
      </c>
      <c r="K1242" s="27" t="s">
        <v>45</v>
      </c>
      <c r="L1242" s="44">
        <v>1314710.0</v>
      </c>
      <c r="M1242" s="44">
        <v>1486420.0</v>
      </c>
      <c r="N1242" s="46">
        <v>46367.0</v>
      </c>
      <c r="O1242" s="46">
        <v>250.0</v>
      </c>
      <c r="P1242" s="44">
        <v>534774.35</v>
      </c>
      <c r="Q1242" s="31"/>
      <c r="R1242" s="44">
        <v>6701987.0</v>
      </c>
      <c r="S1242" s="46">
        <v>7674.24</v>
      </c>
      <c r="T1242" s="46">
        <v>6.4333</v>
      </c>
      <c r="U1242" s="123"/>
    </row>
    <row r="1243">
      <c r="A1243" s="27">
        <v>713.0</v>
      </c>
      <c r="B1243" s="27" t="s">
        <v>54</v>
      </c>
      <c r="C1243" s="27" t="s">
        <v>28</v>
      </c>
      <c r="D1243" s="27" t="s">
        <v>28</v>
      </c>
      <c r="E1243" s="27" t="s">
        <v>28</v>
      </c>
      <c r="F1243" s="27">
        <v>64.0</v>
      </c>
      <c r="G1243" s="27" t="s">
        <v>29</v>
      </c>
      <c r="H1243" s="27"/>
      <c r="I1243" s="27" t="s">
        <v>30</v>
      </c>
      <c r="J1243" s="27">
        <v>16.0</v>
      </c>
      <c r="K1243" s="27" t="s">
        <v>46</v>
      </c>
      <c r="L1243" s="44">
        <v>258519.12</v>
      </c>
      <c r="M1243" s="44">
        <v>264442.85000000003</v>
      </c>
      <c r="N1243" s="46">
        <v>7376.0</v>
      </c>
      <c r="O1243" s="46">
        <v>47.0</v>
      </c>
      <c r="P1243" s="44">
        <v>72031.65</v>
      </c>
      <c r="Q1243" s="31"/>
      <c r="R1243" s="44">
        <v>6753964.0</v>
      </c>
      <c r="S1243" s="46">
        <v>7185.704</v>
      </c>
      <c r="T1243" s="46">
        <v>6.63915</v>
      </c>
      <c r="U1243" s="123"/>
    </row>
    <row r="1244">
      <c r="A1244" s="27">
        <v>714.0</v>
      </c>
      <c r="B1244" s="27" t="s">
        <v>54</v>
      </c>
      <c r="C1244" s="27" t="s">
        <v>28</v>
      </c>
      <c r="D1244" s="27" t="s">
        <v>28</v>
      </c>
      <c r="E1244" s="27" t="s">
        <v>28</v>
      </c>
      <c r="F1244" s="27">
        <v>64.0</v>
      </c>
      <c r="G1244" s="27" t="s">
        <v>29</v>
      </c>
      <c r="H1244" s="27"/>
      <c r="I1244" s="27" t="s">
        <v>30</v>
      </c>
      <c r="J1244" s="27">
        <v>16.0</v>
      </c>
      <c r="K1244" s="27" t="s">
        <v>47</v>
      </c>
      <c r="L1244" s="44">
        <v>1344420.0</v>
      </c>
      <c r="M1244" s="44">
        <v>1406850.0</v>
      </c>
      <c r="N1244" s="46">
        <v>73028.0</v>
      </c>
      <c r="O1244" s="46">
        <v>994.0</v>
      </c>
      <c r="P1244" s="44">
        <v>840818.7799999999</v>
      </c>
      <c r="Q1244" s="31"/>
      <c r="R1244" s="44">
        <v>1.707824E7</v>
      </c>
      <c r="S1244" s="46">
        <v>17964.533</v>
      </c>
      <c r="T1244" s="46">
        <v>8.00493</v>
      </c>
      <c r="U1244" s="123"/>
    </row>
    <row r="1245">
      <c r="A1245" s="27">
        <v>715.0</v>
      </c>
      <c r="B1245" s="27" t="s">
        <v>54</v>
      </c>
      <c r="C1245" s="27" t="s">
        <v>28</v>
      </c>
      <c r="D1245" s="27" t="s">
        <v>28</v>
      </c>
      <c r="E1245" s="27" t="s">
        <v>28</v>
      </c>
      <c r="F1245" s="27">
        <v>64.0</v>
      </c>
      <c r="G1245" s="27" t="s">
        <v>29</v>
      </c>
      <c r="H1245" s="27"/>
      <c r="I1245" s="27" t="s">
        <v>30</v>
      </c>
      <c r="J1245" s="27">
        <v>16.0</v>
      </c>
      <c r="K1245" s="27" t="s">
        <v>49</v>
      </c>
      <c r="L1245" s="44">
        <v>1343630.0</v>
      </c>
      <c r="M1245" s="44">
        <v>1549690.0</v>
      </c>
      <c r="N1245" s="46">
        <v>13271.0</v>
      </c>
      <c r="O1245" s="46">
        <v>257.0</v>
      </c>
      <c r="P1245" s="44">
        <v>382143.93</v>
      </c>
      <c r="Q1245" s="31"/>
      <c r="R1245" s="44">
        <v>1.2417206E7</v>
      </c>
      <c r="S1245" s="46">
        <v>13660.506</v>
      </c>
      <c r="T1245" s="46">
        <v>7.58932</v>
      </c>
      <c r="U1245" s="123"/>
    </row>
    <row r="1246">
      <c r="A1246" s="27">
        <v>716.0</v>
      </c>
      <c r="B1246" s="27" t="s">
        <v>54</v>
      </c>
      <c r="C1246" s="27" t="s">
        <v>28</v>
      </c>
      <c r="D1246" s="27" t="s">
        <v>28</v>
      </c>
      <c r="E1246" s="27" t="s">
        <v>28</v>
      </c>
      <c r="F1246" s="27">
        <v>64.0</v>
      </c>
      <c r="G1246" s="27" t="s">
        <v>29</v>
      </c>
      <c r="H1246" s="27"/>
      <c r="I1246" s="27" t="s">
        <v>30</v>
      </c>
      <c r="J1246" s="27">
        <v>16.0</v>
      </c>
      <c r="K1246" s="27" t="s">
        <v>51</v>
      </c>
      <c r="L1246" s="62" t="s">
        <v>55</v>
      </c>
      <c r="M1246" s="62" t="s">
        <v>55</v>
      </c>
      <c r="N1246" s="64"/>
      <c r="O1246" s="64"/>
      <c r="P1246" s="62"/>
      <c r="Q1246" s="31"/>
      <c r="R1246" s="44"/>
      <c r="S1246" s="46" t="s">
        <v>56</v>
      </c>
      <c r="T1246" s="65"/>
      <c r="U1246" s="123"/>
    </row>
    <row r="1247">
      <c r="A1247" s="27">
        <v>717.0</v>
      </c>
      <c r="B1247" s="27" t="s">
        <v>54</v>
      </c>
      <c r="C1247" s="27" t="s">
        <v>28</v>
      </c>
      <c r="D1247" s="27" t="s">
        <v>28</v>
      </c>
      <c r="E1247" s="27" t="s">
        <v>28</v>
      </c>
      <c r="F1247" s="27">
        <v>64.0</v>
      </c>
      <c r="G1247" s="27" t="s">
        <v>29</v>
      </c>
      <c r="H1247" s="27"/>
      <c r="I1247" s="27" t="s">
        <v>30</v>
      </c>
      <c r="J1247" s="27">
        <v>16.0</v>
      </c>
      <c r="K1247" s="27" t="s">
        <v>52</v>
      </c>
      <c r="L1247" s="44">
        <v>54062.85</v>
      </c>
      <c r="M1247" s="44">
        <v>46171.25</v>
      </c>
      <c r="N1247" s="46">
        <v>1028.0</v>
      </c>
      <c r="O1247" s="46">
        <v>10.0</v>
      </c>
      <c r="P1247" s="44">
        <v>7919.13</v>
      </c>
      <c r="Q1247" s="31"/>
      <c r="R1247" s="44">
        <v>7207314.0</v>
      </c>
      <c r="S1247" s="46">
        <v>7599.208</v>
      </c>
      <c r="T1247" s="46">
        <v>5.40043</v>
      </c>
      <c r="U1247" s="123"/>
    </row>
    <row r="1248">
      <c r="A1248" s="27">
        <v>718.0</v>
      </c>
      <c r="B1248" s="27" t="s">
        <v>54</v>
      </c>
      <c r="C1248" s="27" t="s">
        <v>28</v>
      </c>
      <c r="D1248" s="27" t="s">
        <v>28</v>
      </c>
      <c r="E1248" s="27" t="s">
        <v>28</v>
      </c>
      <c r="F1248" s="27">
        <v>64.0</v>
      </c>
      <c r="G1248" s="27" t="s">
        <v>29</v>
      </c>
      <c r="H1248" s="27"/>
      <c r="I1248" s="27" t="s">
        <v>30</v>
      </c>
      <c r="J1248" s="27">
        <v>32.0</v>
      </c>
      <c r="K1248" s="27" t="s">
        <v>31</v>
      </c>
      <c r="L1248" s="44">
        <v>2680350.0</v>
      </c>
      <c r="M1248" s="44">
        <v>2721830.0</v>
      </c>
      <c r="N1248" s="46">
        <v>98227.0</v>
      </c>
      <c r="O1248" s="46">
        <v>1975.0</v>
      </c>
      <c r="P1248" s="44">
        <v>6146550.0</v>
      </c>
      <c r="Q1248" s="31"/>
      <c r="R1248" s="44">
        <v>1.3197836E7</v>
      </c>
      <c r="S1248" s="46">
        <v>12743.142</v>
      </c>
      <c r="T1248" s="46">
        <v>6.21207</v>
      </c>
      <c r="U1248" s="123"/>
    </row>
    <row r="1249">
      <c r="A1249" s="27">
        <v>719.0</v>
      </c>
      <c r="B1249" s="27" t="s">
        <v>54</v>
      </c>
      <c r="C1249" s="27" t="s">
        <v>28</v>
      </c>
      <c r="D1249" s="27" t="s">
        <v>28</v>
      </c>
      <c r="E1249" s="27" t="s">
        <v>28</v>
      </c>
      <c r="F1249" s="27">
        <v>64.0</v>
      </c>
      <c r="G1249" s="27" t="s">
        <v>29</v>
      </c>
      <c r="H1249" s="27"/>
      <c r="I1249" s="27" t="s">
        <v>30</v>
      </c>
      <c r="J1249" s="27">
        <v>32.0</v>
      </c>
      <c r="K1249" s="27" t="s">
        <v>32</v>
      </c>
      <c r="L1249" s="44">
        <v>516919.89999999997</v>
      </c>
      <c r="M1249" s="44">
        <v>510685.62</v>
      </c>
      <c r="N1249" s="46">
        <v>18507.0</v>
      </c>
      <c r="O1249" s="46">
        <v>117.0</v>
      </c>
      <c r="P1249" s="44">
        <v>243598.08000000002</v>
      </c>
      <c r="Q1249" s="31"/>
      <c r="R1249" s="44">
        <v>1.8991693E7</v>
      </c>
      <c r="S1249" s="46">
        <v>19220.958</v>
      </c>
      <c r="T1249" s="46">
        <v>7.97546</v>
      </c>
      <c r="U1249" s="123"/>
    </row>
    <row r="1250">
      <c r="A1250" s="27">
        <v>720.0</v>
      </c>
      <c r="B1250" s="27" t="s">
        <v>54</v>
      </c>
      <c r="C1250" s="27" t="s">
        <v>28</v>
      </c>
      <c r="D1250" s="27" t="s">
        <v>28</v>
      </c>
      <c r="E1250" s="27" t="s">
        <v>28</v>
      </c>
      <c r="F1250" s="27">
        <v>64.0</v>
      </c>
      <c r="G1250" s="27" t="s">
        <v>29</v>
      </c>
      <c r="H1250" s="27"/>
      <c r="I1250" s="27" t="s">
        <v>30</v>
      </c>
      <c r="J1250" s="27">
        <v>32.0</v>
      </c>
      <c r="K1250" s="27" t="s">
        <v>33</v>
      </c>
      <c r="L1250" s="44">
        <v>3331640.0</v>
      </c>
      <c r="M1250" s="44">
        <v>3422300.0</v>
      </c>
      <c r="N1250" s="61">
        <v>82412.0</v>
      </c>
      <c r="O1250" s="61">
        <v>622.0</v>
      </c>
      <c r="P1250" s="44">
        <v>1090020.0</v>
      </c>
      <c r="Q1250" s="31"/>
      <c r="R1250" s="44">
        <v>1.6502417000000002E7</v>
      </c>
      <c r="S1250" s="46">
        <v>17614.394</v>
      </c>
      <c r="T1250" s="46">
        <v>7.39434</v>
      </c>
      <c r="U1250" s="123"/>
    </row>
    <row r="1251">
      <c r="A1251" s="27">
        <v>721.0</v>
      </c>
      <c r="B1251" s="27" t="s">
        <v>54</v>
      </c>
      <c r="C1251" s="27" t="s">
        <v>28</v>
      </c>
      <c r="D1251" s="27" t="s">
        <v>28</v>
      </c>
      <c r="E1251" s="27" t="s">
        <v>28</v>
      </c>
      <c r="F1251" s="27">
        <v>64.0</v>
      </c>
      <c r="G1251" s="27" t="s">
        <v>29</v>
      </c>
      <c r="H1251" s="27"/>
      <c r="I1251" s="27" t="s">
        <v>30</v>
      </c>
      <c r="J1251" s="27">
        <v>32.0</v>
      </c>
      <c r="K1251" s="27" t="s">
        <v>34</v>
      </c>
      <c r="L1251" s="44">
        <v>608509.95</v>
      </c>
      <c r="M1251" s="44">
        <v>684965.48</v>
      </c>
      <c r="N1251" s="61">
        <v>13145.0</v>
      </c>
      <c r="O1251" s="61">
        <v>115.0</v>
      </c>
      <c r="P1251" s="44">
        <v>169919.87</v>
      </c>
      <c r="Q1251" s="31"/>
      <c r="R1251" s="44">
        <v>6422131.0</v>
      </c>
      <c r="S1251" s="46">
        <v>7407.336</v>
      </c>
      <c r="T1251" s="46">
        <v>5.38585</v>
      </c>
      <c r="U1251" s="123"/>
    </row>
    <row r="1252">
      <c r="A1252" s="27">
        <v>722.0</v>
      </c>
      <c r="B1252" s="27" t="s">
        <v>54</v>
      </c>
      <c r="C1252" s="27" t="s">
        <v>28</v>
      </c>
      <c r="D1252" s="27" t="s">
        <v>28</v>
      </c>
      <c r="E1252" s="27" t="s">
        <v>28</v>
      </c>
      <c r="F1252" s="27">
        <v>64.0</v>
      </c>
      <c r="G1252" s="27" t="s">
        <v>29</v>
      </c>
      <c r="H1252" s="27"/>
      <c r="I1252" s="27" t="s">
        <v>30</v>
      </c>
      <c r="J1252" s="27">
        <v>32.0</v>
      </c>
      <c r="K1252" s="27" t="s">
        <v>35</v>
      </c>
      <c r="L1252" s="62" t="s">
        <v>55</v>
      </c>
      <c r="M1252" s="62" t="s">
        <v>55</v>
      </c>
      <c r="N1252" s="64"/>
      <c r="O1252" s="64"/>
      <c r="P1252" s="62"/>
      <c r="Q1252" s="31"/>
      <c r="R1252" s="44"/>
      <c r="S1252" s="46" t="s">
        <v>30</v>
      </c>
      <c r="T1252" s="65"/>
      <c r="U1252" s="123"/>
    </row>
    <row r="1253">
      <c r="A1253" s="27">
        <v>723.0</v>
      </c>
      <c r="B1253" s="27" t="s">
        <v>54</v>
      </c>
      <c r="C1253" s="27" t="s">
        <v>28</v>
      </c>
      <c r="D1253" s="27" t="s">
        <v>28</v>
      </c>
      <c r="E1253" s="27" t="s">
        <v>28</v>
      </c>
      <c r="F1253" s="27">
        <v>64.0</v>
      </c>
      <c r="G1253" s="27" t="s">
        <v>29</v>
      </c>
      <c r="H1253" s="27"/>
      <c r="I1253" s="27" t="s">
        <v>30</v>
      </c>
      <c r="J1253" s="27">
        <v>32.0</v>
      </c>
      <c r="K1253" s="27" t="s">
        <v>36</v>
      </c>
      <c r="L1253" s="44">
        <v>2643660.0</v>
      </c>
      <c r="M1253" s="44">
        <v>2678180.0</v>
      </c>
      <c r="N1253" s="61">
        <v>47401.0</v>
      </c>
      <c r="O1253" s="61">
        <v>991.0</v>
      </c>
      <c r="P1253" s="44">
        <v>1256570.0</v>
      </c>
      <c r="Q1253" s="31"/>
      <c r="R1253" s="44">
        <v>1.0371887E7</v>
      </c>
      <c r="S1253" s="46">
        <v>10969.08</v>
      </c>
      <c r="T1253" s="46">
        <v>6.54388</v>
      </c>
      <c r="U1253" s="123"/>
    </row>
    <row r="1254">
      <c r="A1254" s="27">
        <v>724.0</v>
      </c>
      <c r="B1254" s="27" t="s">
        <v>54</v>
      </c>
      <c r="C1254" s="27" t="s">
        <v>28</v>
      </c>
      <c r="D1254" s="27" t="s">
        <v>28</v>
      </c>
      <c r="E1254" s="27" t="s">
        <v>28</v>
      </c>
      <c r="F1254" s="27">
        <v>64.0</v>
      </c>
      <c r="G1254" s="27" t="s">
        <v>29</v>
      </c>
      <c r="H1254" s="27"/>
      <c r="I1254" s="27" t="s">
        <v>30</v>
      </c>
      <c r="J1254" s="27">
        <v>32.0</v>
      </c>
      <c r="K1254" s="27" t="s">
        <v>37</v>
      </c>
      <c r="L1254" s="44">
        <v>3360830.0</v>
      </c>
      <c r="M1254" s="44">
        <v>3434900.0</v>
      </c>
      <c r="N1254" s="61">
        <v>97503.0</v>
      </c>
      <c r="O1254" s="61">
        <v>624.0</v>
      </c>
      <c r="P1254" s="44">
        <v>872611.76</v>
      </c>
      <c r="Q1254" s="31"/>
      <c r="R1254" s="44">
        <v>2.5788212E7</v>
      </c>
      <c r="S1254" s="46">
        <v>27847.437</v>
      </c>
      <c r="T1254" s="46">
        <v>8.95853</v>
      </c>
      <c r="U1254" s="123"/>
    </row>
    <row r="1255">
      <c r="A1255" s="27">
        <v>725.0</v>
      </c>
      <c r="B1255" s="27" t="s">
        <v>54</v>
      </c>
      <c r="C1255" s="27" t="s">
        <v>28</v>
      </c>
      <c r="D1255" s="27" t="s">
        <v>28</v>
      </c>
      <c r="E1255" s="27" t="s">
        <v>28</v>
      </c>
      <c r="F1255" s="27">
        <v>64.0</v>
      </c>
      <c r="G1255" s="27" t="s">
        <v>29</v>
      </c>
      <c r="H1255" s="27"/>
      <c r="I1255" s="27" t="s">
        <v>30</v>
      </c>
      <c r="J1255" s="27">
        <v>32.0</v>
      </c>
      <c r="K1255" s="27" t="s">
        <v>38</v>
      </c>
      <c r="L1255" s="62" t="s">
        <v>55</v>
      </c>
      <c r="M1255" s="62" t="s">
        <v>55</v>
      </c>
      <c r="N1255" s="64"/>
      <c r="O1255" s="64"/>
      <c r="P1255" s="62"/>
      <c r="Q1255" s="31"/>
      <c r="R1255" s="44"/>
      <c r="S1255" s="46" t="s">
        <v>56</v>
      </c>
      <c r="T1255" s="65"/>
      <c r="U1255" s="123"/>
    </row>
    <row r="1256">
      <c r="A1256" s="27">
        <v>726.0</v>
      </c>
      <c r="B1256" s="27" t="s">
        <v>54</v>
      </c>
      <c r="C1256" s="27" t="s">
        <v>28</v>
      </c>
      <c r="D1256" s="27" t="s">
        <v>28</v>
      </c>
      <c r="E1256" s="27" t="s">
        <v>28</v>
      </c>
      <c r="F1256" s="27">
        <v>64.0</v>
      </c>
      <c r="G1256" s="27" t="s">
        <v>29</v>
      </c>
      <c r="H1256" s="27"/>
      <c r="I1256" s="27" t="s">
        <v>30</v>
      </c>
      <c r="J1256" s="27">
        <v>32.0</v>
      </c>
      <c r="K1256" s="27" t="s">
        <v>39</v>
      </c>
      <c r="L1256" s="44">
        <v>4014500.0</v>
      </c>
      <c r="M1256" s="44">
        <v>4051940.0</v>
      </c>
      <c r="N1256" s="61">
        <v>137974.0</v>
      </c>
      <c r="O1256" s="61">
        <v>701.0</v>
      </c>
      <c r="P1256" s="44">
        <v>1573580.0</v>
      </c>
      <c r="Q1256" s="31"/>
      <c r="R1256" s="44">
        <v>3.444215E7</v>
      </c>
      <c r="S1256" s="46">
        <v>36840.616</v>
      </c>
      <c r="T1256" s="46">
        <v>9.25796</v>
      </c>
      <c r="U1256" s="123"/>
    </row>
    <row r="1257">
      <c r="A1257" s="27">
        <v>727.0</v>
      </c>
      <c r="B1257" s="27" t="s">
        <v>54</v>
      </c>
      <c r="C1257" s="27" t="s">
        <v>28</v>
      </c>
      <c r="D1257" s="27" t="s">
        <v>28</v>
      </c>
      <c r="E1257" s="27" t="s">
        <v>28</v>
      </c>
      <c r="F1257" s="27">
        <v>64.0</v>
      </c>
      <c r="G1257" s="27" t="s">
        <v>29</v>
      </c>
      <c r="H1257" s="27"/>
      <c r="I1257" s="27" t="s">
        <v>30</v>
      </c>
      <c r="J1257" s="27">
        <v>32.0</v>
      </c>
      <c r="K1257" s="27" t="s">
        <v>40</v>
      </c>
      <c r="L1257" s="44">
        <v>3334010.0</v>
      </c>
      <c r="M1257" s="44">
        <v>3463870.0</v>
      </c>
      <c r="N1257" s="61">
        <v>68498.0</v>
      </c>
      <c r="O1257" s="61">
        <v>607.0</v>
      </c>
      <c r="P1257" s="44">
        <v>1326670.0</v>
      </c>
      <c r="Q1257" s="31"/>
      <c r="R1257" s="44">
        <v>2.0442699E7</v>
      </c>
      <c r="S1257" s="46">
        <v>21624.416</v>
      </c>
      <c r="T1257" s="46">
        <v>6.78939</v>
      </c>
      <c r="U1257" s="123"/>
    </row>
    <row r="1258">
      <c r="A1258" s="27">
        <v>728.0</v>
      </c>
      <c r="B1258" s="27" t="s">
        <v>54</v>
      </c>
      <c r="C1258" s="27" t="s">
        <v>28</v>
      </c>
      <c r="D1258" s="27" t="s">
        <v>28</v>
      </c>
      <c r="E1258" s="27" t="s">
        <v>28</v>
      </c>
      <c r="F1258" s="27">
        <v>64.0</v>
      </c>
      <c r="G1258" s="27" t="s">
        <v>29</v>
      </c>
      <c r="H1258" s="27"/>
      <c r="I1258" s="27" t="s">
        <v>30</v>
      </c>
      <c r="J1258" s="27">
        <v>32.0</v>
      </c>
      <c r="K1258" s="27" t="s">
        <v>41</v>
      </c>
      <c r="L1258" s="44">
        <v>808965.0900000001</v>
      </c>
      <c r="M1258" s="44">
        <v>800625.59</v>
      </c>
      <c r="N1258" s="46">
        <v>19316.0</v>
      </c>
      <c r="O1258" s="46">
        <v>230.0</v>
      </c>
      <c r="P1258" s="44">
        <v>164621.21</v>
      </c>
      <c r="Q1258" s="31"/>
      <c r="R1258" s="44">
        <v>3895582.0</v>
      </c>
      <c r="S1258" s="46">
        <v>4643.746</v>
      </c>
      <c r="T1258" s="46">
        <v>7.98925</v>
      </c>
      <c r="U1258" s="123"/>
    </row>
    <row r="1259">
      <c r="A1259" s="27">
        <v>729.0</v>
      </c>
      <c r="B1259" s="27" t="s">
        <v>54</v>
      </c>
      <c r="C1259" s="27" t="s">
        <v>28</v>
      </c>
      <c r="D1259" s="27" t="s">
        <v>28</v>
      </c>
      <c r="E1259" s="27" t="s">
        <v>28</v>
      </c>
      <c r="F1259" s="27">
        <v>64.0</v>
      </c>
      <c r="G1259" s="27" t="s">
        <v>29</v>
      </c>
      <c r="H1259" s="27"/>
      <c r="I1259" s="27" t="s">
        <v>30</v>
      </c>
      <c r="J1259" s="27">
        <v>32.0</v>
      </c>
      <c r="K1259" s="27" t="s">
        <v>42</v>
      </c>
      <c r="L1259" s="44">
        <v>3185860.0</v>
      </c>
      <c r="M1259" s="44">
        <v>3698920.0</v>
      </c>
      <c r="N1259" s="61">
        <v>34943.0</v>
      </c>
      <c r="O1259" s="61">
        <v>722.0</v>
      </c>
      <c r="P1259" s="44">
        <v>587760.2799999999</v>
      </c>
      <c r="Q1259" s="31"/>
      <c r="R1259" s="44">
        <v>2.4489677E7</v>
      </c>
      <c r="S1259" s="46">
        <v>26859.36</v>
      </c>
      <c r="T1259" s="46">
        <v>7.58081</v>
      </c>
      <c r="U1259" s="123"/>
    </row>
    <row r="1260">
      <c r="A1260" s="27">
        <v>730.0</v>
      </c>
      <c r="B1260" s="27" t="s">
        <v>54</v>
      </c>
      <c r="C1260" s="27" t="s">
        <v>28</v>
      </c>
      <c r="D1260" s="27" t="s">
        <v>28</v>
      </c>
      <c r="E1260" s="27" t="s">
        <v>28</v>
      </c>
      <c r="F1260" s="27">
        <v>64.0</v>
      </c>
      <c r="G1260" s="27" t="s">
        <v>29</v>
      </c>
      <c r="H1260" s="27"/>
      <c r="I1260" s="27" t="s">
        <v>30</v>
      </c>
      <c r="J1260" s="27">
        <v>32.0</v>
      </c>
      <c r="K1260" s="27" t="s">
        <v>44</v>
      </c>
      <c r="L1260" s="44">
        <v>2665130.0</v>
      </c>
      <c r="M1260" s="44">
        <v>3142360.0</v>
      </c>
      <c r="N1260" s="61">
        <v>77580.0</v>
      </c>
      <c r="O1260" s="61">
        <v>532.0</v>
      </c>
      <c r="P1260" s="44">
        <v>327914.43</v>
      </c>
      <c r="Q1260" s="31"/>
      <c r="R1260" s="44">
        <v>2.2902571E7</v>
      </c>
      <c r="S1260" s="46">
        <v>25275.294</v>
      </c>
      <c r="T1260" s="46">
        <v>7.97264</v>
      </c>
      <c r="U1260" s="123"/>
    </row>
    <row r="1261">
      <c r="A1261" s="27">
        <v>731.0</v>
      </c>
      <c r="B1261" s="27" t="s">
        <v>54</v>
      </c>
      <c r="C1261" s="27" t="s">
        <v>28</v>
      </c>
      <c r="D1261" s="27" t="s">
        <v>28</v>
      </c>
      <c r="E1261" s="27" t="s">
        <v>28</v>
      </c>
      <c r="F1261" s="27">
        <v>64.0</v>
      </c>
      <c r="G1261" s="27" t="s">
        <v>29</v>
      </c>
      <c r="H1261" s="27"/>
      <c r="I1261" s="27" t="s">
        <v>30</v>
      </c>
      <c r="J1261" s="27">
        <v>32.0</v>
      </c>
      <c r="K1261" s="27" t="s">
        <v>45</v>
      </c>
      <c r="L1261" s="44">
        <v>2617090.0</v>
      </c>
      <c r="M1261" s="44">
        <v>2946810.0</v>
      </c>
      <c r="N1261" s="61">
        <v>83120.0</v>
      </c>
      <c r="O1261" s="61">
        <v>495.0</v>
      </c>
      <c r="P1261" s="44">
        <v>1490470.0</v>
      </c>
      <c r="Q1261" s="31"/>
      <c r="R1261" s="44">
        <v>1.3070436E7</v>
      </c>
      <c r="S1261" s="46">
        <v>14283.745</v>
      </c>
      <c r="T1261" s="46">
        <v>6.51917</v>
      </c>
      <c r="U1261" s="123"/>
    </row>
    <row r="1262">
      <c r="A1262" s="27">
        <v>732.0</v>
      </c>
      <c r="B1262" s="27" t="s">
        <v>54</v>
      </c>
      <c r="C1262" s="27" t="s">
        <v>28</v>
      </c>
      <c r="D1262" s="27" t="s">
        <v>28</v>
      </c>
      <c r="E1262" s="27" t="s">
        <v>28</v>
      </c>
      <c r="F1262" s="27">
        <v>64.0</v>
      </c>
      <c r="G1262" s="27" t="s">
        <v>29</v>
      </c>
      <c r="H1262" s="27"/>
      <c r="I1262" s="27" t="s">
        <v>30</v>
      </c>
      <c r="J1262" s="27">
        <v>32.0</v>
      </c>
      <c r="K1262" s="27" t="s">
        <v>46</v>
      </c>
      <c r="L1262" s="44">
        <v>516864.31000000006</v>
      </c>
      <c r="M1262" s="44">
        <v>529687.27</v>
      </c>
      <c r="N1262" s="46">
        <v>15751.0</v>
      </c>
      <c r="O1262" s="46">
        <v>93.0</v>
      </c>
      <c r="P1262" s="44">
        <v>143938.13</v>
      </c>
      <c r="Q1262" s="31"/>
      <c r="R1262" s="44">
        <v>1.3249553E7</v>
      </c>
      <c r="S1262" s="46">
        <v>14006.014</v>
      </c>
      <c r="T1262" s="46">
        <v>7.84581</v>
      </c>
      <c r="U1262" s="123"/>
    </row>
    <row r="1263">
      <c r="A1263" s="27">
        <v>733.0</v>
      </c>
      <c r="B1263" s="27" t="s">
        <v>54</v>
      </c>
      <c r="C1263" s="27" t="s">
        <v>28</v>
      </c>
      <c r="D1263" s="27" t="s">
        <v>28</v>
      </c>
      <c r="E1263" s="27" t="s">
        <v>28</v>
      </c>
      <c r="F1263" s="27">
        <v>64.0</v>
      </c>
      <c r="G1263" s="27" t="s">
        <v>29</v>
      </c>
      <c r="H1263" s="27"/>
      <c r="I1263" s="27" t="s">
        <v>30</v>
      </c>
      <c r="J1263" s="27">
        <v>32.0</v>
      </c>
      <c r="K1263" s="27" t="s">
        <v>47</v>
      </c>
      <c r="L1263" s="62" t="s">
        <v>55</v>
      </c>
      <c r="M1263" s="62" t="s">
        <v>55</v>
      </c>
      <c r="N1263" s="64"/>
      <c r="O1263" s="64"/>
      <c r="P1263" s="62"/>
      <c r="Q1263" s="31"/>
      <c r="R1263" s="44"/>
      <c r="S1263" s="46" t="s">
        <v>56</v>
      </c>
      <c r="T1263" s="65"/>
      <c r="U1263" s="123"/>
    </row>
    <row r="1264">
      <c r="A1264" s="27">
        <v>734.0</v>
      </c>
      <c r="B1264" s="27" t="s">
        <v>54</v>
      </c>
      <c r="C1264" s="27" t="s">
        <v>28</v>
      </c>
      <c r="D1264" s="27" t="s">
        <v>28</v>
      </c>
      <c r="E1264" s="27" t="s">
        <v>28</v>
      </c>
      <c r="F1264" s="27">
        <v>64.0</v>
      </c>
      <c r="G1264" s="27" t="s">
        <v>29</v>
      </c>
      <c r="H1264" s="27"/>
      <c r="I1264" s="27" t="s">
        <v>30</v>
      </c>
      <c r="J1264" s="27">
        <v>32.0</v>
      </c>
      <c r="K1264" s="27" t="s">
        <v>49</v>
      </c>
      <c r="L1264" s="44">
        <v>2673020.0</v>
      </c>
      <c r="M1264" s="44">
        <v>3111300.0</v>
      </c>
      <c r="N1264" s="61">
        <v>26258.0</v>
      </c>
      <c r="O1264" s="61">
        <v>511.0</v>
      </c>
      <c r="P1264" s="44">
        <v>744875.32</v>
      </c>
      <c r="Q1264" s="31"/>
      <c r="R1264" s="44">
        <v>2.402739E7</v>
      </c>
      <c r="S1264" s="46">
        <v>26347.818</v>
      </c>
      <c r="T1264" s="46">
        <v>7.33571</v>
      </c>
      <c r="U1264" s="123"/>
    </row>
    <row r="1265">
      <c r="A1265" s="27">
        <v>735.0</v>
      </c>
      <c r="B1265" s="27" t="s">
        <v>54</v>
      </c>
      <c r="C1265" s="27" t="s">
        <v>28</v>
      </c>
      <c r="D1265" s="27" t="s">
        <v>28</v>
      </c>
      <c r="E1265" s="27" t="s">
        <v>28</v>
      </c>
      <c r="F1265" s="27">
        <v>64.0</v>
      </c>
      <c r="G1265" s="27" t="s">
        <v>29</v>
      </c>
      <c r="H1265" s="27"/>
      <c r="I1265" s="27" t="s">
        <v>30</v>
      </c>
      <c r="J1265" s="27">
        <v>32.0</v>
      </c>
      <c r="K1265" s="27" t="s">
        <v>51</v>
      </c>
      <c r="L1265" s="62" t="s">
        <v>55</v>
      </c>
      <c r="M1265" s="62" t="s">
        <v>55</v>
      </c>
      <c r="N1265" s="64"/>
      <c r="O1265" s="64"/>
      <c r="P1265" s="62"/>
      <c r="Q1265" s="31"/>
      <c r="R1265" s="44"/>
      <c r="S1265" s="46" t="s">
        <v>56</v>
      </c>
      <c r="T1265" s="65"/>
      <c r="U1265" s="123"/>
    </row>
    <row r="1266">
      <c r="A1266" s="27">
        <v>736.0</v>
      </c>
      <c r="B1266" s="27" t="s">
        <v>54</v>
      </c>
      <c r="C1266" s="27" t="s">
        <v>28</v>
      </c>
      <c r="D1266" s="27" t="s">
        <v>28</v>
      </c>
      <c r="E1266" s="27" t="s">
        <v>28</v>
      </c>
      <c r="F1266" s="27">
        <v>64.0</v>
      </c>
      <c r="G1266" s="27" t="s">
        <v>29</v>
      </c>
      <c r="H1266" s="27"/>
      <c r="I1266" s="27" t="s">
        <v>30</v>
      </c>
      <c r="J1266" s="27">
        <v>32.0</v>
      </c>
      <c r="K1266" s="27" t="s">
        <v>52</v>
      </c>
      <c r="L1266" s="44">
        <v>91981.62999999999</v>
      </c>
      <c r="M1266" s="44">
        <v>92599.27</v>
      </c>
      <c r="N1266" s="46">
        <v>1788.0</v>
      </c>
      <c r="O1266" s="46">
        <v>17.0</v>
      </c>
      <c r="P1266" s="44">
        <v>15392.279999999999</v>
      </c>
      <c r="Q1266" s="31"/>
      <c r="R1266" s="44">
        <v>1.4861381E7</v>
      </c>
      <c r="S1266" s="46">
        <v>15216.982</v>
      </c>
      <c r="T1266" s="46">
        <v>5.57326</v>
      </c>
      <c r="U1266" s="123"/>
    </row>
    <row r="1267">
      <c r="A1267" s="27">
        <v>737.0</v>
      </c>
      <c r="B1267" s="27" t="s">
        <v>54</v>
      </c>
      <c r="C1267" s="27" t="s">
        <v>28</v>
      </c>
      <c r="D1267" s="27" t="s">
        <v>28</v>
      </c>
      <c r="E1267" s="27" t="s">
        <v>28</v>
      </c>
      <c r="F1267" s="27">
        <v>64.0</v>
      </c>
      <c r="G1267" s="27" t="s">
        <v>29</v>
      </c>
      <c r="H1267" s="27"/>
      <c r="I1267" s="27" t="s">
        <v>30</v>
      </c>
      <c r="J1267" s="27">
        <v>64.0</v>
      </c>
      <c r="K1267" s="27" t="s">
        <v>31</v>
      </c>
      <c r="L1267" s="44">
        <v>5280440.0</v>
      </c>
      <c r="M1267" s="44">
        <v>5498970.0</v>
      </c>
      <c r="N1267" s="61">
        <v>209452.0</v>
      </c>
      <c r="O1267" s="61">
        <v>3941.0</v>
      </c>
      <c r="P1267" s="44">
        <v>1.271976E7</v>
      </c>
      <c r="Q1267" s="31"/>
      <c r="R1267" s="44">
        <v>6.7518174E7</v>
      </c>
      <c r="S1267" s="46">
        <v>62370.738</v>
      </c>
      <c r="T1267" s="46">
        <v>5.93162</v>
      </c>
      <c r="U1267" s="123"/>
    </row>
    <row r="1268">
      <c r="A1268" s="27">
        <v>738.0</v>
      </c>
      <c r="B1268" s="27" t="s">
        <v>54</v>
      </c>
      <c r="C1268" s="27" t="s">
        <v>28</v>
      </c>
      <c r="D1268" s="27" t="s">
        <v>28</v>
      </c>
      <c r="E1268" s="27" t="s">
        <v>28</v>
      </c>
      <c r="F1268" s="27">
        <v>64.0</v>
      </c>
      <c r="G1268" s="27" t="s">
        <v>29</v>
      </c>
      <c r="H1268" s="27"/>
      <c r="I1268" s="27" t="s">
        <v>30</v>
      </c>
      <c r="J1268" s="27">
        <v>64.0</v>
      </c>
      <c r="K1268" s="27" t="s">
        <v>32</v>
      </c>
      <c r="L1268" s="44">
        <v>1029640.0000000001</v>
      </c>
      <c r="M1268" s="44">
        <v>1036640.0000000001</v>
      </c>
      <c r="N1268" s="46">
        <v>36221.0</v>
      </c>
      <c r="O1268" s="46">
        <v>221.0</v>
      </c>
      <c r="P1268" s="44">
        <v>463439.7</v>
      </c>
      <c r="Q1268" s="31"/>
      <c r="R1268" s="44">
        <v>3.8026236E7</v>
      </c>
      <c r="S1268" s="46">
        <v>38798.704</v>
      </c>
      <c r="T1268" s="46">
        <v>8.12109</v>
      </c>
      <c r="U1268" s="123"/>
    </row>
    <row r="1269">
      <c r="A1269" s="27">
        <v>739.0</v>
      </c>
      <c r="B1269" s="27" t="s">
        <v>54</v>
      </c>
      <c r="C1269" s="27" t="s">
        <v>28</v>
      </c>
      <c r="D1269" s="27" t="s">
        <v>28</v>
      </c>
      <c r="E1269" s="27" t="s">
        <v>28</v>
      </c>
      <c r="F1269" s="27">
        <v>64.0</v>
      </c>
      <c r="G1269" s="27" t="s">
        <v>29</v>
      </c>
      <c r="H1269" s="27"/>
      <c r="I1269" s="27" t="s">
        <v>30</v>
      </c>
      <c r="J1269" s="27">
        <v>64.0</v>
      </c>
      <c r="K1269" s="27" t="s">
        <v>33</v>
      </c>
      <c r="L1269" s="44">
        <v>6618550.0</v>
      </c>
      <c r="M1269" s="44">
        <v>7002480.0</v>
      </c>
      <c r="N1269" s="61">
        <v>164006.0</v>
      </c>
      <c r="O1269" s="61">
        <v>1242.0</v>
      </c>
      <c r="P1269" s="44">
        <v>2509600.0</v>
      </c>
      <c r="Q1269" s="31"/>
      <c r="R1269" s="44">
        <v>6.3348755E7</v>
      </c>
      <c r="S1269" s="46">
        <v>63626.964</v>
      </c>
      <c r="T1269" s="46">
        <v>7.43741</v>
      </c>
      <c r="U1269" s="123"/>
    </row>
    <row r="1270">
      <c r="A1270" s="27">
        <v>740.0</v>
      </c>
      <c r="B1270" s="27" t="s">
        <v>54</v>
      </c>
      <c r="C1270" s="27" t="s">
        <v>28</v>
      </c>
      <c r="D1270" s="27" t="s">
        <v>28</v>
      </c>
      <c r="E1270" s="27" t="s">
        <v>28</v>
      </c>
      <c r="F1270" s="27">
        <v>64.0</v>
      </c>
      <c r="G1270" s="27" t="s">
        <v>29</v>
      </c>
      <c r="H1270" s="27"/>
      <c r="I1270" s="27" t="s">
        <v>30</v>
      </c>
      <c r="J1270" s="27">
        <v>64.0</v>
      </c>
      <c r="K1270" s="27" t="s">
        <v>34</v>
      </c>
      <c r="L1270" s="44">
        <v>1190980.0</v>
      </c>
      <c r="M1270" s="44">
        <v>1378900.0</v>
      </c>
      <c r="N1270" s="61">
        <v>30747.0</v>
      </c>
      <c r="O1270" s="61">
        <v>227.0</v>
      </c>
      <c r="P1270" s="44">
        <v>108861.33</v>
      </c>
      <c r="Q1270" s="31"/>
      <c r="R1270" s="44">
        <v>9.0060891E7</v>
      </c>
      <c r="S1270" s="46">
        <v>88537.448</v>
      </c>
      <c r="T1270" s="46">
        <v>5.39724</v>
      </c>
      <c r="U1270" s="123"/>
    </row>
    <row r="1271">
      <c r="A1271" s="27">
        <v>741.0</v>
      </c>
      <c r="B1271" s="27" t="s">
        <v>54</v>
      </c>
      <c r="C1271" s="27" t="s">
        <v>28</v>
      </c>
      <c r="D1271" s="27" t="s">
        <v>28</v>
      </c>
      <c r="E1271" s="27" t="s">
        <v>28</v>
      </c>
      <c r="F1271" s="27">
        <v>64.0</v>
      </c>
      <c r="G1271" s="27" t="s">
        <v>29</v>
      </c>
      <c r="H1271" s="27"/>
      <c r="I1271" s="27" t="s">
        <v>30</v>
      </c>
      <c r="J1271" s="27">
        <v>64.0</v>
      </c>
      <c r="K1271" s="27" t="s">
        <v>35</v>
      </c>
      <c r="L1271" s="62" t="s">
        <v>55</v>
      </c>
      <c r="M1271" s="62" t="s">
        <v>55</v>
      </c>
      <c r="N1271" s="64"/>
      <c r="O1271" s="64"/>
      <c r="P1271" s="62"/>
      <c r="Q1271" s="31"/>
      <c r="R1271" s="44"/>
      <c r="S1271" s="46" t="s">
        <v>30</v>
      </c>
      <c r="T1271" s="65"/>
      <c r="U1271" s="123"/>
    </row>
    <row r="1272">
      <c r="A1272" s="27">
        <v>742.0</v>
      </c>
      <c r="B1272" s="27" t="s">
        <v>54</v>
      </c>
      <c r="C1272" s="27" t="s">
        <v>28</v>
      </c>
      <c r="D1272" s="27" t="s">
        <v>28</v>
      </c>
      <c r="E1272" s="27" t="s">
        <v>28</v>
      </c>
      <c r="F1272" s="27">
        <v>64.0</v>
      </c>
      <c r="G1272" s="27" t="s">
        <v>29</v>
      </c>
      <c r="H1272" s="27"/>
      <c r="I1272" s="27" t="s">
        <v>30</v>
      </c>
      <c r="J1272" s="27">
        <v>64.0</v>
      </c>
      <c r="K1272" s="27" t="s">
        <v>36</v>
      </c>
      <c r="L1272" s="44">
        <v>5217000.0</v>
      </c>
      <c r="M1272" s="44">
        <v>5494070.0</v>
      </c>
      <c r="N1272" s="61">
        <v>101459.0</v>
      </c>
      <c r="O1272" s="61">
        <v>1973.0</v>
      </c>
      <c r="P1272" s="44">
        <v>2622500.0</v>
      </c>
      <c r="Q1272" s="31"/>
      <c r="R1272" s="44">
        <v>4.8190704E7</v>
      </c>
      <c r="S1272" s="46">
        <v>51957.028</v>
      </c>
      <c r="T1272" s="46">
        <v>6.58197</v>
      </c>
      <c r="U1272" s="123"/>
    </row>
    <row r="1273">
      <c r="A1273" s="27">
        <v>743.0</v>
      </c>
      <c r="B1273" s="27" t="s">
        <v>54</v>
      </c>
      <c r="C1273" s="27" t="s">
        <v>28</v>
      </c>
      <c r="D1273" s="27" t="s">
        <v>28</v>
      </c>
      <c r="E1273" s="27" t="s">
        <v>28</v>
      </c>
      <c r="F1273" s="27">
        <v>64.0</v>
      </c>
      <c r="G1273" s="27" t="s">
        <v>29</v>
      </c>
      <c r="H1273" s="27"/>
      <c r="I1273" s="27" t="s">
        <v>30</v>
      </c>
      <c r="J1273" s="27">
        <v>64.0</v>
      </c>
      <c r="K1273" s="27" t="s">
        <v>37</v>
      </c>
      <c r="L1273" s="44">
        <v>6685740.0</v>
      </c>
      <c r="M1273" s="44">
        <v>6922090.0</v>
      </c>
      <c r="N1273" s="61">
        <v>194185.0</v>
      </c>
      <c r="O1273" s="61">
        <v>1243.0</v>
      </c>
      <c r="P1273" s="44">
        <v>1982530.0</v>
      </c>
      <c r="Q1273" s="31"/>
      <c r="R1273" s="44">
        <v>7.4544045E7</v>
      </c>
      <c r="S1273" s="46">
        <v>74831.962</v>
      </c>
      <c r="T1273" s="46">
        <v>8.56426</v>
      </c>
      <c r="U1273" s="123"/>
    </row>
    <row r="1274">
      <c r="A1274" s="27">
        <v>744.0</v>
      </c>
      <c r="B1274" s="27" t="s">
        <v>54</v>
      </c>
      <c r="C1274" s="27" t="s">
        <v>28</v>
      </c>
      <c r="D1274" s="27" t="s">
        <v>28</v>
      </c>
      <c r="E1274" s="27" t="s">
        <v>28</v>
      </c>
      <c r="F1274" s="27">
        <v>64.0</v>
      </c>
      <c r="G1274" s="27" t="s">
        <v>29</v>
      </c>
      <c r="H1274" s="27"/>
      <c r="I1274" s="27" t="s">
        <v>30</v>
      </c>
      <c r="J1274" s="27">
        <v>64.0</v>
      </c>
      <c r="K1274" s="27" t="s">
        <v>38</v>
      </c>
      <c r="L1274" s="44">
        <v>6817310.0</v>
      </c>
      <c r="M1274" s="44">
        <v>7206180.0</v>
      </c>
      <c r="N1274" s="61">
        <v>168548.0</v>
      </c>
      <c r="O1274" s="61">
        <v>1278.0</v>
      </c>
      <c r="P1274" s="44">
        <v>2432480.0</v>
      </c>
      <c r="Q1274" s="31"/>
      <c r="R1274" s="44">
        <v>6.2663008E7</v>
      </c>
      <c r="S1274" s="46">
        <v>60815.36</v>
      </c>
      <c r="T1274" s="46">
        <v>9.6392</v>
      </c>
      <c r="U1274" s="123"/>
    </row>
    <row r="1275">
      <c r="A1275" s="27">
        <v>745.0</v>
      </c>
      <c r="B1275" s="27" t="s">
        <v>54</v>
      </c>
      <c r="C1275" s="27" t="s">
        <v>28</v>
      </c>
      <c r="D1275" s="27" t="s">
        <v>28</v>
      </c>
      <c r="E1275" s="27" t="s">
        <v>28</v>
      </c>
      <c r="F1275" s="27">
        <v>64.0</v>
      </c>
      <c r="G1275" s="27" t="s">
        <v>29</v>
      </c>
      <c r="H1275" s="27"/>
      <c r="I1275" s="27" t="s">
        <v>30</v>
      </c>
      <c r="J1275" s="27">
        <v>64.0</v>
      </c>
      <c r="K1275" s="27" t="s">
        <v>39</v>
      </c>
      <c r="L1275" s="44">
        <v>8000160.0</v>
      </c>
      <c r="M1275" s="44">
        <v>8277150.0</v>
      </c>
      <c r="N1275" s="61">
        <v>275559.0</v>
      </c>
      <c r="O1275" s="61">
        <v>1395.0</v>
      </c>
      <c r="P1275" s="44">
        <v>3244730.0</v>
      </c>
      <c r="Q1275" s="31"/>
      <c r="R1275" s="44">
        <v>9.1559853E7</v>
      </c>
      <c r="S1275" s="46">
        <v>94101.184</v>
      </c>
      <c r="T1275" s="46">
        <v>9.34451</v>
      </c>
      <c r="U1275" s="123"/>
    </row>
    <row r="1276">
      <c r="A1276" s="27">
        <v>746.0</v>
      </c>
      <c r="B1276" s="27" t="s">
        <v>54</v>
      </c>
      <c r="C1276" s="27" t="s">
        <v>28</v>
      </c>
      <c r="D1276" s="27" t="s">
        <v>28</v>
      </c>
      <c r="E1276" s="27" t="s">
        <v>28</v>
      </c>
      <c r="F1276" s="27">
        <v>64.0</v>
      </c>
      <c r="G1276" s="27" t="s">
        <v>29</v>
      </c>
      <c r="H1276" s="27"/>
      <c r="I1276" s="27" t="s">
        <v>30</v>
      </c>
      <c r="J1276" s="27">
        <v>64.0</v>
      </c>
      <c r="K1276" s="27" t="s">
        <v>40</v>
      </c>
      <c r="L1276" s="44">
        <v>6710960.0</v>
      </c>
      <c r="M1276" s="44">
        <v>7190040.0</v>
      </c>
      <c r="N1276" s="61">
        <v>165083.0</v>
      </c>
      <c r="O1276" s="61">
        <v>1242.0</v>
      </c>
      <c r="P1276" s="44">
        <v>2933340.0</v>
      </c>
      <c r="Q1276" s="31"/>
      <c r="R1276" s="44">
        <v>6.8067146E7</v>
      </c>
      <c r="S1276" s="46">
        <v>67454.939</v>
      </c>
      <c r="T1276" s="46">
        <v>8.80449</v>
      </c>
      <c r="U1276" s="123"/>
    </row>
    <row r="1277">
      <c r="A1277" s="27">
        <v>747.0</v>
      </c>
      <c r="B1277" s="27" t="s">
        <v>54</v>
      </c>
      <c r="C1277" s="27" t="s">
        <v>28</v>
      </c>
      <c r="D1277" s="27" t="s">
        <v>28</v>
      </c>
      <c r="E1277" s="27" t="s">
        <v>28</v>
      </c>
      <c r="F1277" s="27">
        <v>64.0</v>
      </c>
      <c r="G1277" s="27" t="s">
        <v>29</v>
      </c>
      <c r="H1277" s="27"/>
      <c r="I1277" s="27" t="s">
        <v>30</v>
      </c>
      <c r="J1277" s="27">
        <v>64.0</v>
      </c>
      <c r="K1277" s="27" t="s">
        <v>41</v>
      </c>
      <c r="L1277" s="44">
        <v>1610350.0</v>
      </c>
      <c r="M1277" s="44">
        <v>1634150.0</v>
      </c>
      <c r="N1277" s="46">
        <v>38074.0</v>
      </c>
      <c r="O1277" s="46">
        <v>454.0</v>
      </c>
      <c r="P1277" s="44">
        <v>328201.92</v>
      </c>
      <c r="Q1277" s="31"/>
      <c r="R1277" s="44">
        <v>7781243.0</v>
      </c>
      <c r="S1277" s="46">
        <v>8427.207</v>
      </c>
      <c r="T1277" s="46">
        <v>10.01849</v>
      </c>
      <c r="U1277" s="123"/>
    </row>
    <row r="1278">
      <c r="A1278" s="27">
        <v>748.0</v>
      </c>
      <c r="B1278" s="27" t="s">
        <v>54</v>
      </c>
      <c r="C1278" s="27" t="s">
        <v>28</v>
      </c>
      <c r="D1278" s="27" t="s">
        <v>28</v>
      </c>
      <c r="E1278" s="27" t="s">
        <v>28</v>
      </c>
      <c r="F1278" s="27">
        <v>64.0</v>
      </c>
      <c r="G1278" s="27" t="s">
        <v>29</v>
      </c>
      <c r="H1278" s="27"/>
      <c r="I1278" s="27" t="s">
        <v>30</v>
      </c>
      <c r="J1278" s="27">
        <v>64.0</v>
      </c>
      <c r="K1278" s="27" t="s">
        <v>42</v>
      </c>
      <c r="L1278" s="44">
        <v>6353060.0</v>
      </c>
      <c r="M1278" s="44">
        <v>7416610.0</v>
      </c>
      <c r="N1278" s="61">
        <v>71630.0</v>
      </c>
      <c r="O1278" s="61">
        <v>1442.0</v>
      </c>
      <c r="P1278" s="44">
        <v>1059830.0</v>
      </c>
      <c r="Q1278" s="31"/>
      <c r="R1278" s="44">
        <v>6.2591337E7</v>
      </c>
      <c r="S1278" s="46">
        <v>65611.724</v>
      </c>
      <c r="T1278" s="46">
        <v>9.25617</v>
      </c>
      <c r="U1278" s="123"/>
    </row>
    <row r="1279">
      <c r="A1279" s="27">
        <v>749.0</v>
      </c>
      <c r="B1279" s="27" t="s">
        <v>54</v>
      </c>
      <c r="C1279" s="27" t="s">
        <v>28</v>
      </c>
      <c r="D1279" s="27" t="s">
        <v>28</v>
      </c>
      <c r="E1279" s="27" t="s">
        <v>28</v>
      </c>
      <c r="F1279" s="27">
        <v>64.0</v>
      </c>
      <c r="G1279" s="27" t="s">
        <v>29</v>
      </c>
      <c r="H1279" s="27"/>
      <c r="I1279" s="27" t="s">
        <v>30</v>
      </c>
      <c r="J1279" s="27">
        <v>64.0</v>
      </c>
      <c r="K1279" s="27" t="s">
        <v>44</v>
      </c>
      <c r="L1279" s="44">
        <v>5338370.0</v>
      </c>
      <c r="M1279" s="44">
        <v>6284520.0</v>
      </c>
      <c r="N1279" s="61">
        <v>159222.0</v>
      </c>
      <c r="O1279" s="61">
        <v>1058.0</v>
      </c>
      <c r="P1279" s="44">
        <v>661421.96</v>
      </c>
      <c r="Q1279" s="31"/>
      <c r="R1279" s="44">
        <v>5.9941871E7</v>
      </c>
      <c r="S1279" s="46">
        <v>63008.072</v>
      </c>
      <c r="T1279" s="46">
        <v>8.00717</v>
      </c>
      <c r="U1279" s="123"/>
    </row>
    <row r="1280">
      <c r="A1280" s="27">
        <v>750.0</v>
      </c>
      <c r="B1280" s="27" t="s">
        <v>54</v>
      </c>
      <c r="C1280" s="27" t="s">
        <v>28</v>
      </c>
      <c r="D1280" s="27" t="s">
        <v>28</v>
      </c>
      <c r="E1280" s="27" t="s">
        <v>28</v>
      </c>
      <c r="F1280" s="27">
        <v>64.0</v>
      </c>
      <c r="G1280" s="27" t="s">
        <v>29</v>
      </c>
      <c r="H1280" s="27"/>
      <c r="I1280" s="27" t="s">
        <v>30</v>
      </c>
      <c r="J1280" s="27">
        <v>64.0</v>
      </c>
      <c r="K1280" s="27" t="s">
        <v>45</v>
      </c>
      <c r="L1280" s="44">
        <v>5241620.0</v>
      </c>
      <c r="M1280" s="44">
        <v>6196430.0</v>
      </c>
      <c r="N1280" s="61">
        <v>207583.0</v>
      </c>
      <c r="O1280" s="61">
        <v>989.0</v>
      </c>
      <c r="P1280" s="44">
        <v>1313500.0</v>
      </c>
      <c r="Q1280" s="31"/>
      <c r="R1280" s="44">
        <v>5.0461279E7</v>
      </c>
      <c r="S1280" s="46">
        <v>48018.009</v>
      </c>
      <c r="T1280" s="46">
        <v>7.17804</v>
      </c>
      <c r="U1280" s="123"/>
    </row>
    <row r="1281">
      <c r="A1281" s="27">
        <v>751.0</v>
      </c>
      <c r="B1281" s="27" t="s">
        <v>54</v>
      </c>
      <c r="C1281" s="27" t="s">
        <v>28</v>
      </c>
      <c r="D1281" s="27" t="s">
        <v>28</v>
      </c>
      <c r="E1281" s="27" t="s">
        <v>28</v>
      </c>
      <c r="F1281" s="27">
        <v>64.0</v>
      </c>
      <c r="G1281" s="27" t="s">
        <v>29</v>
      </c>
      <c r="H1281" s="27"/>
      <c r="I1281" s="27" t="s">
        <v>30</v>
      </c>
      <c r="J1281" s="27">
        <v>64.0</v>
      </c>
      <c r="K1281" s="27" t="s">
        <v>46</v>
      </c>
      <c r="L1281" s="44">
        <v>1037800.0</v>
      </c>
      <c r="M1281" s="44">
        <v>1069920.0</v>
      </c>
      <c r="N1281" s="46">
        <v>30972.0</v>
      </c>
      <c r="O1281" s="46">
        <v>185.0</v>
      </c>
      <c r="P1281" s="44">
        <v>297343.1</v>
      </c>
      <c r="Q1281" s="31"/>
      <c r="R1281" s="44">
        <v>2.7116503E7</v>
      </c>
      <c r="S1281" s="46">
        <v>28903.203</v>
      </c>
      <c r="T1281" s="46">
        <v>7.8638</v>
      </c>
      <c r="U1281" s="123"/>
    </row>
    <row r="1282">
      <c r="A1282" s="27">
        <v>752.0</v>
      </c>
      <c r="B1282" s="27" t="s">
        <v>54</v>
      </c>
      <c r="C1282" s="27" t="s">
        <v>28</v>
      </c>
      <c r="D1282" s="27" t="s">
        <v>28</v>
      </c>
      <c r="E1282" s="27" t="s">
        <v>28</v>
      </c>
      <c r="F1282" s="27">
        <v>64.0</v>
      </c>
      <c r="G1282" s="27" t="s">
        <v>29</v>
      </c>
      <c r="H1282" s="27"/>
      <c r="I1282" s="27" t="s">
        <v>30</v>
      </c>
      <c r="J1282" s="27">
        <v>64.0</v>
      </c>
      <c r="K1282" s="27" t="s">
        <v>49</v>
      </c>
      <c r="L1282" s="44">
        <v>5336610.0</v>
      </c>
      <c r="M1282" s="44">
        <v>6235640.0</v>
      </c>
      <c r="N1282" s="61">
        <v>52499.0</v>
      </c>
      <c r="O1282" s="61">
        <v>1020.0</v>
      </c>
      <c r="P1282" s="44">
        <v>1456160.0</v>
      </c>
      <c r="Q1282" s="31"/>
      <c r="R1282" s="44">
        <v>6.3066797E7</v>
      </c>
      <c r="S1282" s="46">
        <v>65289.059</v>
      </c>
      <c r="T1282" s="46">
        <v>8.52507</v>
      </c>
      <c r="U1282" s="123"/>
    </row>
    <row r="1283">
      <c r="A1283" s="27">
        <v>753.0</v>
      </c>
      <c r="B1283" s="27" t="s">
        <v>54</v>
      </c>
      <c r="C1283" s="27" t="s">
        <v>28</v>
      </c>
      <c r="D1283" s="27" t="s">
        <v>28</v>
      </c>
      <c r="E1283" s="27" t="s">
        <v>28</v>
      </c>
      <c r="F1283" s="27">
        <v>64.0</v>
      </c>
      <c r="G1283" s="27" t="s">
        <v>29</v>
      </c>
      <c r="H1283" s="27"/>
      <c r="I1283" s="27" t="s">
        <v>30</v>
      </c>
      <c r="J1283" s="27">
        <v>64.0</v>
      </c>
      <c r="K1283" s="27" t="s">
        <v>52</v>
      </c>
      <c r="L1283" s="44">
        <v>173770.49</v>
      </c>
      <c r="M1283" s="44">
        <v>184014.90000000002</v>
      </c>
      <c r="N1283" s="46">
        <v>3764.0</v>
      </c>
      <c r="O1283" s="46">
        <v>32.0</v>
      </c>
      <c r="P1283" s="44">
        <v>41572.7</v>
      </c>
      <c r="Q1283" s="31"/>
      <c r="R1283" s="44">
        <v>3.0093153E7</v>
      </c>
      <c r="S1283" s="46">
        <v>30749.019</v>
      </c>
      <c r="T1283" s="46">
        <v>6.15636</v>
      </c>
      <c r="U1283" s="123"/>
    </row>
    <row r="1284">
      <c r="A1284" s="27">
        <v>754.0</v>
      </c>
      <c r="B1284" s="27" t="s">
        <v>54</v>
      </c>
      <c r="C1284" s="27" t="s">
        <v>28</v>
      </c>
      <c r="D1284" s="27" t="s">
        <v>28</v>
      </c>
      <c r="E1284" s="27" t="s">
        <v>28</v>
      </c>
      <c r="F1284" s="27">
        <v>64.0</v>
      </c>
      <c r="G1284" s="27" t="s">
        <v>29</v>
      </c>
      <c r="H1284" s="27"/>
      <c r="I1284" s="27" t="s">
        <v>30</v>
      </c>
      <c r="J1284" s="27">
        <v>128.0</v>
      </c>
      <c r="K1284" s="27" t="s">
        <v>31</v>
      </c>
      <c r="L1284" s="44">
        <v>1.056493E7</v>
      </c>
      <c r="M1284" s="44">
        <v>1.097063E7</v>
      </c>
      <c r="N1284" s="61">
        <v>366434.0</v>
      </c>
      <c r="O1284" s="61">
        <v>7871.0</v>
      </c>
      <c r="P1284" s="44">
        <v>2.540367E7</v>
      </c>
      <c r="Q1284" s="31"/>
      <c r="R1284" s="44">
        <v>1.27635656E8</v>
      </c>
      <c r="S1284" s="46">
        <v>114163.21</v>
      </c>
      <c r="T1284" s="46">
        <v>7.21881</v>
      </c>
      <c r="U1284" s="123"/>
    </row>
    <row r="1285">
      <c r="A1285" s="27">
        <v>755.0</v>
      </c>
      <c r="B1285" s="27" t="s">
        <v>54</v>
      </c>
      <c r="C1285" s="27" t="s">
        <v>28</v>
      </c>
      <c r="D1285" s="27" t="s">
        <v>28</v>
      </c>
      <c r="E1285" s="27" t="s">
        <v>28</v>
      </c>
      <c r="F1285" s="27">
        <v>64.0</v>
      </c>
      <c r="G1285" s="27" t="s">
        <v>29</v>
      </c>
      <c r="H1285" s="27"/>
      <c r="I1285" s="27" t="s">
        <v>30</v>
      </c>
      <c r="J1285" s="27">
        <v>128.0</v>
      </c>
      <c r="K1285" s="27" t="s">
        <v>32</v>
      </c>
      <c r="L1285" s="44">
        <v>2070280.0000000002</v>
      </c>
      <c r="M1285" s="44">
        <v>2083560.0</v>
      </c>
      <c r="N1285" s="61">
        <v>69976.0</v>
      </c>
      <c r="O1285" s="61">
        <v>434.0</v>
      </c>
      <c r="P1285" s="44">
        <v>1016500.0</v>
      </c>
      <c r="Q1285" s="31"/>
      <c r="R1285" s="44">
        <v>7.6403979E7</v>
      </c>
      <c r="S1285" s="46">
        <v>78050.398</v>
      </c>
      <c r="T1285" s="46">
        <v>9.10208</v>
      </c>
      <c r="U1285" s="123"/>
    </row>
    <row r="1286">
      <c r="A1286" s="27">
        <v>756.0</v>
      </c>
      <c r="B1286" s="27" t="s">
        <v>54</v>
      </c>
      <c r="C1286" s="27" t="s">
        <v>28</v>
      </c>
      <c r="D1286" s="27" t="s">
        <v>28</v>
      </c>
      <c r="E1286" s="27" t="s">
        <v>28</v>
      </c>
      <c r="F1286" s="27">
        <v>64.0</v>
      </c>
      <c r="G1286" s="27" t="s">
        <v>29</v>
      </c>
      <c r="H1286" s="27"/>
      <c r="I1286" s="27" t="s">
        <v>30</v>
      </c>
      <c r="J1286" s="27">
        <v>128.0</v>
      </c>
      <c r="K1286" s="27" t="s">
        <v>33</v>
      </c>
      <c r="L1286" s="44">
        <v>1.323213E7</v>
      </c>
      <c r="M1286" s="44">
        <v>1.398562E7</v>
      </c>
      <c r="N1286" s="61">
        <v>323360.0</v>
      </c>
      <c r="O1286" s="61">
        <v>2480.0</v>
      </c>
      <c r="P1286" s="44">
        <v>5338130.0</v>
      </c>
      <c r="Q1286" s="31"/>
      <c r="R1286" s="44">
        <v>1.23608425E8</v>
      </c>
      <c r="S1286" s="46">
        <v>122191.995</v>
      </c>
      <c r="T1286" s="46">
        <v>8.51241</v>
      </c>
      <c r="U1286" s="123"/>
    </row>
    <row r="1287">
      <c r="A1287" s="27">
        <v>757.0</v>
      </c>
      <c r="B1287" s="27" t="s">
        <v>54</v>
      </c>
      <c r="C1287" s="27" t="s">
        <v>28</v>
      </c>
      <c r="D1287" s="27" t="s">
        <v>28</v>
      </c>
      <c r="E1287" s="27" t="s">
        <v>28</v>
      </c>
      <c r="F1287" s="27">
        <v>64.0</v>
      </c>
      <c r="G1287" s="27" t="s">
        <v>29</v>
      </c>
      <c r="H1287" s="27"/>
      <c r="I1287" s="27" t="s">
        <v>30</v>
      </c>
      <c r="J1287" s="27">
        <v>128.0</v>
      </c>
      <c r="K1287" s="27" t="s">
        <v>34</v>
      </c>
      <c r="L1287" s="44">
        <v>2363920.0</v>
      </c>
      <c r="M1287" s="44">
        <v>2757510.0</v>
      </c>
      <c r="N1287" s="61">
        <v>65912.0</v>
      </c>
      <c r="O1287" s="61">
        <v>452.0</v>
      </c>
      <c r="P1287" s="44">
        <v>221109.36000000002</v>
      </c>
      <c r="Q1287" s="31"/>
      <c r="R1287" s="44">
        <v>1.74043152E8</v>
      </c>
      <c r="S1287" s="46">
        <v>174373.739</v>
      </c>
      <c r="T1287" s="46">
        <v>6.00446</v>
      </c>
      <c r="U1287" s="123"/>
    </row>
    <row r="1288">
      <c r="A1288" s="27">
        <v>758.0</v>
      </c>
      <c r="B1288" s="27" t="s">
        <v>54</v>
      </c>
      <c r="C1288" s="27" t="s">
        <v>28</v>
      </c>
      <c r="D1288" s="27" t="s">
        <v>28</v>
      </c>
      <c r="E1288" s="27" t="s">
        <v>28</v>
      </c>
      <c r="F1288" s="27">
        <v>64.0</v>
      </c>
      <c r="G1288" s="27" t="s">
        <v>29</v>
      </c>
      <c r="H1288" s="27"/>
      <c r="I1288" s="27" t="s">
        <v>30</v>
      </c>
      <c r="J1288" s="27">
        <v>128.0</v>
      </c>
      <c r="K1288" s="27" t="s">
        <v>36</v>
      </c>
      <c r="L1288" s="44">
        <v>1.043382E7</v>
      </c>
      <c r="M1288" s="44">
        <v>1.105332E7</v>
      </c>
      <c r="N1288" s="61">
        <v>208421.0</v>
      </c>
      <c r="O1288" s="61">
        <v>3941.0</v>
      </c>
      <c r="P1288" s="44">
        <v>4756420.0</v>
      </c>
      <c r="Q1288" s="31"/>
      <c r="R1288" s="44">
        <v>9.3145153E7</v>
      </c>
      <c r="S1288" s="46">
        <v>91446.162</v>
      </c>
      <c r="T1288" s="46">
        <v>7.12485</v>
      </c>
      <c r="U1288" s="123"/>
    </row>
    <row r="1289">
      <c r="A1289" s="27">
        <v>759.0</v>
      </c>
      <c r="B1289" s="27" t="s">
        <v>54</v>
      </c>
      <c r="C1289" s="27" t="s">
        <v>28</v>
      </c>
      <c r="D1289" s="27" t="s">
        <v>28</v>
      </c>
      <c r="E1289" s="27" t="s">
        <v>28</v>
      </c>
      <c r="F1289" s="27">
        <v>64.0</v>
      </c>
      <c r="G1289" s="27" t="s">
        <v>29</v>
      </c>
      <c r="H1289" s="27"/>
      <c r="I1289" s="27" t="s">
        <v>30</v>
      </c>
      <c r="J1289" s="27">
        <v>128.0</v>
      </c>
      <c r="K1289" s="27" t="s">
        <v>37</v>
      </c>
      <c r="L1289" s="44">
        <v>1.334656E7</v>
      </c>
      <c r="M1289" s="44">
        <v>1.385266E7</v>
      </c>
      <c r="N1289" s="61">
        <v>382282.0</v>
      </c>
      <c r="O1289" s="61">
        <v>2480.0</v>
      </c>
      <c r="P1289" s="44">
        <v>4528530.0</v>
      </c>
      <c r="Q1289" s="31"/>
      <c r="R1289" s="44">
        <v>1.41863929E8</v>
      </c>
      <c r="S1289" s="46">
        <v>141312.8</v>
      </c>
      <c r="T1289" s="46">
        <v>8.61246</v>
      </c>
      <c r="U1289" s="123"/>
    </row>
    <row r="1290">
      <c r="A1290" s="27">
        <v>760.0</v>
      </c>
      <c r="B1290" s="27" t="s">
        <v>54</v>
      </c>
      <c r="C1290" s="27" t="s">
        <v>28</v>
      </c>
      <c r="D1290" s="27" t="s">
        <v>28</v>
      </c>
      <c r="E1290" s="27" t="s">
        <v>28</v>
      </c>
      <c r="F1290" s="27">
        <v>64.0</v>
      </c>
      <c r="G1290" s="27" t="s">
        <v>29</v>
      </c>
      <c r="H1290" s="27"/>
      <c r="I1290" s="27" t="s">
        <v>30</v>
      </c>
      <c r="J1290" s="27">
        <v>128.0</v>
      </c>
      <c r="K1290" s="27" t="s">
        <v>38</v>
      </c>
      <c r="L1290" s="44">
        <v>1.360903E7</v>
      </c>
      <c r="M1290" s="44">
        <v>1.437268E7</v>
      </c>
      <c r="N1290" s="61">
        <v>304748.0</v>
      </c>
      <c r="O1290" s="61">
        <v>2549.0</v>
      </c>
      <c r="P1290" s="44">
        <v>5889650.0</v>
      </c>
      <c r="Q1290" s="31"/>
      <c r="R1290" s="44">
        <v>1.18520062E8</v>
      </c>
      <c r="S1290" s="46">
        <v>120792.15</v>
      </c>
      <c r="T1290" s="46">
        <v>9.70473</v>
      </c>
      <c r="U1290" s="123"/>
    </row>
    <row r="1291">
      <c r="A1291" s="27">
        <v>761.0</v>
      </c>
      <c r="B1291" s="27" t="s">
        <v>54</v>
      </c>
      <c r="C1291" s="27" t="s">
        <v>28</v>
      </c>
      <c r="D1291" s="27" t="s">
        <v>28</v>
      </c>
      <c r="E1291" s="27" t="s">
        <v>28</v>
      </c>
      <c r="F1291" s="27">
        <v>64.0</v>
      </c>
      <c r="G1291" s="27" t="s">
        <v>29</v>
      </c>
      <c r="H1291" s="27"/>
      <c r="I1291" s="27" t="s">
        <v>30</v>
      </c>
      <c r="J1291" s="27">
        <v>128.0</v>
      </c>
      <c r="K1291" s="27" t="s">
        <v>39</v>
      </c>
      <c r="L1291" s="44">
        <v>1.118403E7</v>
      </c>
      <c r="M1291" s="44">
        <v>1.188371E7</v>
      </c>
      <c r="N1291" s="61">
        <v>255263.0</v>
      </c>
      <c r="O1291" s="61">
        <v>2303.0</v>
      </c>
      <c r="P1291" s="44">
        <v>3968390.0</v>
      </c>
      <c r="Q1291" s="31"/>
      <c r="R1291" s="44">
        <v>2.28902434E8</v>
      </c>
      <c r="S1291" s="46">
        <v>232370.095</v>
      </c>
      <c r="T1291" s="46">
        <v>8.93597</v>
      </c>
      <c r="U1291" s="123"/>
    </row>
    <row r="1292">
      <c r="A1292" s="27">
        <v>762.0</v>
      </c>
      <c r="B1292" s="27" t="s">
        <v>54</v>
      </c>
      <c r="C1292" s="27" t="s">
        <v>28</v>
      </c>
      <c r="D1292" s="27" t="s">
        <v>28</v>
      </c>
      <c r="E1292" s="27" t="s">
        <v>28</v>
      </c>
      <c r="F1292" s="27">
        <v>64.0</v>
      </c>
      <c r="G1292" s="27" t="s">
        <v>29</v>
      </c>
      <c r="H1292" s="27"/>
      <c r="I1292" s="27" t="s">
        <v>30</v>
      </c>
      <c r="J1292" s="27">
        <v>128.0</v>
      </c>
      <c r="K1292" s="27" t="s">
        <v>40</v>
      </c>
      <c r="L1292" s="44">
        <v>1.292503E7</v>
      </c>
      <c r="M1292" s="44">
        <v>1.391392E7</v>
      </c>
      <c r="N1292" s="61">
        <v>293391.0</v>
      </c>
      <c r="O1292" s="61">
        <v>2420.0</v>
      </c>
      <c r="P1292" s="44">
        <v>4518360.0</v>
      </c>
      <c r="Q1292" s="31"/>
      <c r="R1292" s="44">
        <v>1.40004988E8</v>
      </c>
      <c r="S1292" s="46">
        <v>139674.165</v>
      </c>
      <c r="T1292" s="46">
        <v>8.04099</v>
      </c>
      <c r="U1292" s="123"/>
    </row>
    <row r="1293">
      <c r="A1293" s="27">
        <v>763.0</v>
      </c>
      <c r="B1293" s="27" t="s">
        <v>54</v>
      </c>
      <c r="C1293" s="27" t="s">
        <v>28</v>
      </c>
      <c r="D1293" s="27" t="s">
        <v>28</v>
      </c>
      <c r="E1293" s="27" t="s">
        <v>28</v>
      </c>
      <c r="F1293" s="27">
        <v>64.0</v>
      </c>
      <c r="G1293" s="27" t="s">
        <v>29</v>
      </c>
      <c r="H1293" s="27"/>
      <c r="I1293" s="27" t="s">
        <v>30</v>
      </c>
      <c r="J1293" s="27">
        <v>128.0</v>
      </c>
      <c r="K1293" s="27" t="s">
        <v>41</v>
      </c>
      <c r="L1293" s="44">
        <v>3220340.0</v>
      </c>
      <c r="M1293" s="44">
        <v>3275680.0</v>
      </c>
      <c r="N1293" s="61">
        <v>68989.0</v>
      </c>
      <c r="O1293" s="61">
        <v>900.0</v>
      </c>
      <c r="P1293" s="44">
        <v>876876.27</v>
      </c>
      <c r="Q1293" s="31"/>
      <c r="R1293" s="44">
        <v>1.572991E7</v>
      </c>
      <c r="S1293" s="46">
        <v>16815.918</v>
      </c>
      <c r="T1293" s="46">
        <v>10.75496</v>
      </c>
      <c r="U1293" s="123"/>
    </row>
    <row r="1294">
      <c r="A1294" s="27">
        <v>764.0</v>
      </c>
      <c r="B1294" s="27" t="s">
        <v>54</v>
      </c>
      <c r="C1294" s="27" t="s">
        <v>28</v>
      </c>
      <c r="D1294" s="27" t="s">
        <v>28</v>
      </c>
      <c r="E1294" s="27" t="s">
        <v>28</v>
      </c>
      <c r="F1294" s="27">
        <v>64.0</v>
      </c>
      <c r="G1294" s="27" t="s">
        <v>29</v>
      </c>
      <c r="H1294" s="27"/>
      <c r="I1294" s="27" t="s">
        <v>30</v>
      </c>
      <c r="J1294" s="27">
        <v>128.0</v>
      </c>
      <c r="K1294" s="27" t="s">
        <v>42</v>
      </c>
      <c r="L1294" s="44">
        <v>1.275781E7</v>
      </c>
      <c r="M1294" s="44">
        <v>1.486812E7</v>
      </c>
      <c r="N1294" s="61">
        <v>143857.0</v>
      </c>
      <c r="O1294" s="61">
        <v>2871.0</v>
      </c>
      <c r="P1294" s="44">
        <v>2363380.0</v>
      </c>
      <c r="Q1294" s="31"/>
      <c r="R1294" s="44">
        <v>1.29097405E8</v>
      </c>
      <c r="S1294" s="46">
        <v>137828.14</v>
      </c>
      <c r="T1294" s="46">
        <v>8.68839</v>
      </c>
      <c r="U1294" s="123"/>
    </row>
    <row r="1295">
      <c r="A1295" s="27">
        <v>765.0</v>
      </c>
      <c r="B1295" s="27" t="s">
        <v>54</v>
      </c>
      <c r="C1295" s="27" t="s">
        <v>28</v>
      </c>
      <c r="D1295" s="27" t="s">
        <v>28</v>
      </c>
      <c r="E1295" s="27" t="s">
        <v>28</v>
      </c>
      <c r="F1295" s="27">
        <v>64.0</v>
      </c>
      <c r="G1295" s="27" t="s">
        <v>29</v>
      </c>
      <c r="H1295" s="27"/>
      <c r="I1295" s="27" t="s">
        <v>30</v>
      </c>
      <c r="J1295" s="27">
        <v>128.0</v>
      </c>
      <c r="K1295" s="27" t="s">
        <v>44</v>
      </c>
      <c r="L1295" s="44">
        <v>1.048543E7</v>
      </c>
      <c r="M1295" s="44">
        <v>1.249241E7</v>
      </c>
      <c r="N1295" s="61">
        <v>306995.0</v>
      </c>
      <c r="O1295" s="61">
        <v>2018.0</v>
      </c>
      <c r="P1295" s="44">
        <v>3233880.0</v>
      </c>
      <c r="Q1295" s="31"/>
      <c r="R1295" s="44">
        <v>1.05602121E8</v>
      </c>
      <c r="S1295" s="46">
        <v>107643.724</v>
      </c>
      <c r="T1295" s="46">
        <v>8.22287</v>
      </c>
      <c r="U1295" s="123"/>
    </row>
    <row r="1296">
      <c r="A1296" s="27">
        <v>766.0</v>
      </c>
      <c r="B1296" s="27" t="s">
        <v>54</v>
      </c>
      <c r="C1296" s="27" t="s">
        <v>28</v>
      </c>
      <c r="D1296" s="27" t="s">
        <v>28</v>
      </c>
      <c r="E1296" s="27" t="s">
        <v>28</v>
      </c>
      <c r="F1296" s="27">
        <v>64.0</v>
      </c>
      <c r="G1296" s="27" t="s">
        <v>29</v>
      </c>
      <c r="H1296" s="27"/>
      <c r="I1296" s="27" t="s">
        <v>30</v>
      </c>
      <c r="J1296" s="27">
        <v>128.0</v>
      </c>
      <c r="K1296" s="27" t="s">
        <v>45</v>
      </c>
      <c r="L1296" s="44">
        <v>1.04804E7</v>
      </c>
      <c r="M1296" s="44">
        <v>1.245531E7</v>
      </c>
      <c r="N1296" s="61">
        <v>423368.0</v>
      </c>
      <c r="O1296" s="61">
        <v>1974.0</v>
      </c>
      <c r="P1296" s="44">
        <v>2274420.0</v>
      </c>
      <c r="Q1296" s="31"/>
      <c r="R1296" s="44">
        <v>1.04086101E8</v>
      </c>
      <c r="S1296" s="46">
        <v>103496.57</v>
      </c>
      <c r="T1296" s="46">
        <v>7.28042</v>
      </c>
      <c r="U1296" s="123"/>
    </row>
    <row r="1297">
      <c r="A1297" s="27">
        <v>767.0</v>
      </c>
      <c r="B1297" s="27" t="s">
        <v>54</v>
      </c>
      <c r="C1297" s="27" t="s">
        <v>28</v>
      </c>
      <c r="D1297" s="27" t="s">
        <v>28</v>
      </c>
      <c r="E1297" s="27" t="s">
        <v>28</v>
      </c>
      <c r="F1297" s="27">
        <v>64.0</v>
      </c>
      <c r="G1297" s="27" t="s">
        <v>29</v>
      </c>
      <c r="H1297" s="27"/>
      <c r="I1297" s="27" t="s">
        <v>30</v>
      </c>
      <c r="J1297" s="27">
        <v>128.0</v>
      </c>
      <c r="K1297" s="27" t="s">
        <v>46</v>
      </c>
      <c r="L1297" s="44">
        <v>2082600.0</v>
      </c>
      <c r="M1297" s="44">
        <v>2159350.0</v>
      </c>
      <c r="N1297" s="61">
        <v>62274.0</v>
      </c>
      <c r="O1297" s="61">
        <v>367.0</v>
      </c>
      <c r="P1297" s="44">
        <v>589513.4299999999</v>
      </c>
      <c r="Q1297" s="31"/>
      <c r="R1297" s="44">
        <v>5.6590315E7</v>
      </c>
      <c r="S1297" s="46">
        <v>58783.209</v>
      </c>
      <c r="T1297" s="46">
        <v>8.69352</v>
      </c>
      <c r="U1297" s="123"/>
    </row>
    <row r="1298">
      <c r="A1298" s="27">
        <v>768.0</v>
      </c>
      <c r="B1298" s="27" t="s">
        <v>54</v>
      </c>
      <c r="C1298" s="27" t="s">
        <v>28</v>
      </c>
      <c r="D1298" s="27" t="s">
        <v>28</v>
      </c>
      <c r="E1298" s="27" t="s">
        <v>28</v>
      </c>
      <c r="F1298" s="27">
        <v>64.0</v>
      </c>
      <c r="G1298" s="27" t="s">
        <v>29</v>
      </c>
      <c r="H1298" s="27"/>
      <c r="I1298" s="27" t="s">
        <v>30</v>
      </c>
      <c r="J1298" s="27">
        <v>128.0</v>
      </c>
      <c r="K1298" s="27" t="s">
        <v>49</v>
      </c>
      <c r="L1298" s="44">
        <v>1.090293E7</v>
      </c>
      <c r="M1298" s="44">
        <v>1.156162E7</v>
      </c>
      <c r="N1298" s="61">
        <v>218498.0</v>
      </c>
      <c r="O1298" s="61">
        <v>4007.0</v>
      </c>
      <c r="P1298" s="44">
        <v>5364490.0</v>
      </c>
      <c r="Q1298" s="31"/>
      <c r="R1298" s="44">
        <v>1.03027378E8</v>
      </c>
      <c r="S1298" s="46">
        <v>102056.445</v>
      </c>
      <c r="T1298" s="46">
        <v>9.45551</v>
      </c>
      <c r="U1298" s="123"/>
    </row>
    <row r="1299">
      <c r="A1299" s="27">
        <v>769.0</v>
      </c>
      <c r="B1299" s="27" t="s">
        <v>54</v>
      </c>
      <c r="C1299" s="27" t="s">
        <v>28</v>
      </c>
      <c r="D1299" s="27" t="s">
        <v>28</v>
      </c>
      <c r="E1299" s="27" t="s">
        <v>28</v>
      </c>
      <c r="F1299" s="27">
        <v>64.0</v>
      </c>
      <c r="G1299" s="27" t="s">
        <v>29</v>
      </c>
      <c r="H1299" s="27"/>
      <c r="I1299" s="27" t="s">
        <v>30</v>
      </c>
      <c r="J1299" s="27">
        <v>128.0</v>
      </c>
      <c r="K1299" s="27" t="s">
        <v>52</v>
      </c>
      <c r="L1299" s="44">
        <v>332414.57</v>
      </c>
      <c r="M1299" s="44">
        <v>367080.0</v>
      </c>
      <c r="N1299" s="61">
        <v>6885.0</v>
      </c>
      <c r="O1299" s="61">
        <v>61.0</v>
      </c>
      <c r="P1299" s="44">
        <v>115531.2</v>
      </c>
      <c r="Q1299" s="31"/>
      <c r="R1299" s="44">
        <v>6.1013122E7</v>
      </c>
      <c r="S1299" s="46">
        <v>61126.525</v>
      </c>
      <c r="T1299" s="46">
        <v>6.30942</v>
      </c>
      <c r="U1299" s="123"/>
    </row>
    <row r="1300">
      <c r="A1300" s="27">
        <v>770.0</v>
      </c>
      <c r="B1300" s="27" t="s">
        <v>54</v>
      </c>
      <c r="C1300" s="27" t="s">
        <v>28</v>
      </c>
      <c r="D1300" s="27" t="s">
        <v>28</v>
      </c>
      <c r="E1300" s="27" t="s">
        <v>28</v>
      </c>
      <c r="F1300" s="27">
        <v>32.0</v>
      </c>
      <c r="G1300" s="27" t="s">
        <v>29</v>
      </c>
      <c r="H1300" s="27"/>
      <c r="I1300" s="27" t="s">
        <v>30</v>
      </c>
      <c r="J1300" s="27">
        <v>1.0</v>
      </c>
      <c r="K1300" s="27" t="s">
        <v>31</v>
      </c>
      <c r="L1300" s="71">
        <v>87064.12</v>
      </c>
      <c r="M1300" s="44">
        <v>71168.64</v>
      </c>
      <c r="N1300" s="46">
        <v>7862.0</v>
      </c>
      <c r="O1300" s="46">
        <v>69.0</v>
      </c>
      <c r="P1300" s="44">
        <v>190567.19</v>
      </c>
      <c r="Q1300" s="31"/>
      <c r="R1300" s="68">
        <v>462607.0</v>
      </c>
      <c r="S1300" s="51">
        <v>934.202</v>
      </c>
      <c r="T1300" s="51">
        <v>6.23981</v>
      </c>
      <c r="U1300" s="123"/>
    </row>
    <row r="1301">
      <c r="A1301" s="27">
        <v>771.0</v>
      </c>
      <c r="B1301" s="27" t="s">
        <v>54</v>
      </c>
      <c r="C1301" s="27" t="s">
        <v>28</v>
      </c>
      <c r="D1301" s="27" t="s">
        <v>28</v>
      </c>
      <c r="E1301" s="27" t="s">
        <v>28</v>
      </c>
      <c r="F1301" s="27">
        <v>32.0</v>
      </c>
      <c r="G1301" s="27" t="s">
        <v>29</v>
      </c>
      <c r="H1301" s="27"/>
      <c r="I1301" s="27" t="s">
        <v>30</v>
      </c>
      <c r="J1301" s="27">
        <v>1.0</v>
      </c>
      <c r="K1301" s="27" t="s">
        <v>32</v>
      </c>
      <c r="L1301" s="44">
        <v>15212.0</v>
      </c>
      <c r="M1301" s="44">
        <v>2665.9700000000003</v>
      </c>
      <c r="N1301" s="46">
        <v>547.0</v>
      </c>
      <c r="O1301" s="46">
        <v>4.0</v>
      </c>
      <c r="P1301" s="44">
        <v>4280.52</v>
      </c>
      <c r="Q1301" s="31"/>
      <c r="R1301" s="69">
        <v>309603.0</v>
      </c>
      <c r="S1301" s="51">
        <v>686.732</v>
      </c>
      <c r="T1301" s="51">
        <v>5.43874</v>
      </c>
      <c r="U1301" s="123"/>
    </row>
    <row r="1302">
      <c r="A1302" s="27">
        <v>772.0</v>
      </c>
      <c r="B1302" s="27" t="s">
        <v>54</v>
      </c>
      <c r="C1302" s="27" t="s">
        <v>28</v>
      </c>
      <c r="D1302" s="27" t="s">
        <v>28</v>
      </c>
      <c r="E1302" s="27" t="s">
        <v>28</v>
      </c>
      <c r="F1302" s="27">
        <v>32.0</v>
      </c>
      <c r="G1302" s="27" t="s">
        <v>29</v>
      </c>
      <c r="H1302" s="27"/>
      <c r="I1302" s="27" t="s">
        <v>30</v>
      </c>
      <c r="J1302" s="27">
        <v>1.0</v>
      </c>
      <c r="K1302" s="27" t="s">
        <v>33</v>
      </c>
      <c r="L1302" s="44">
        <v>109438.22</v>
      </c>
      <c r="M1302" s="44">
        <v>100778.33</v>
      </c>
      <c r="N1302" s="46">
        <v>3005.0</v>
      </c>
      <c r="O1302" s="46">
        <v>23.0</v>
      </c>
      <c r="P1302" s="44">
        <v>8488.31</v>
      </c>
      <c r="Q1302" s="31"/>
      <c r="R1302" s="69">
        <v>1995341.0</v>
      </c>
      <c r="S1302" s="51">
        <v>2371.004</v>
      </c>
      <c r="T1302" s="51">
        <v>6.45171</v>
      </c>
      <c r="U1302" s="123"/>
    </row>
    <row r="1303">
      <c r="A1303" s="27">
        <v>773.0</v>
      </c>
      <c r="B1303" s="27" t="s">
        <v>54</v>
      </c>
      <c r="C1303" s="27" t="s">
        <v>28</v>
      </c>
      <c r="D1303" s="27" t="s">
        <v>28</v>
      </c>
      <c r="E1303" s="27" t="s">
        <v>28</v>
      </c>
      <c r="F1303" s="27">
        <v>32.0</v>
      </c>
      <c r="G1303" s="27" t="s">
        <v>29</v>
      </c>
      <c r="H1303" s="27"/>
      <c r="I1303" s="27" t="s">
        <v>30</v>
      </c>
      <c r="J1303" s="27">
        <v>1.0</v>
      </c>
      <c r="K1303" s="27" t="s">
        <v>34</v>
      </c>
      <c r="L1303" s="44">
        <v>28850.79</v>
      </c>
      <c r="M1303" s="44">
        <v>21462.15</v>
      </c>
      <c r="N1303" s="46">
        <v>327.0</v>
      </c>
      <c r="O1303" s="46">
        <v>6.0</v>
      </c>
      <c r="P1303" s="44">
        <v>1764.73</v>
      </c>
      <c r="Q1303" s="31"/>
      <c r="R1303" s="69">
        <v>339139.0</v>
      </c>
      <c r="S1303" s="51">
        <v>725.515</v>
      </c>
      <c r="T1303" s="51">
        <v>5.58642</v>
      </c>
      <c r="U1303" s="123"/>
    </row>
    <row r="1304">
      <c r="A1304" s="27">
        <v>774.0</v>
      </c>
      <c r="B1304" s="27" t="s">
        <v>54</v>
      </c>
      <c r="C1304" s="27" t="s">
        <v>28</v>
      </c>
      <c r="D1304" s="27" t="s">
        <v>28</v>
      </c>
      <c r="E1304" s="27" t="s">
        <v>28</v>
      </c>
      <c r="F1304" s="27">
        <v>32.0</v>
      </c>
      <c r="G1304" s="27" t="s">
        <v>29</v>
      </c>
      <c r="H1304" s="27"/>
      <c r="I1304" s="27" t="s">
        <v>30</v>
      </c>
      <c r="J1304" s="27">
        <v>1.0</v>
      </c>
      <c r="K1304" s="27" t="s">
        <v>35</v>
      </c>
      <c r="L1304" s="44">
        <v>22961.18</v>
      </c>
      <c r="M1304" s="44">
        <v>684.0319999999999</v>
      </c>
      <c r="N1304" s="46">
        <v>1220.0</v>
      </c>
      <c r="O1304" s="46">
        <v>11.0</v>
      </c>
      <c r="P1304" s="44">
        <v>12800.369999999999</v>
      </c>
      <c r="Q1304" s="31"/>
      <c r="R1304" s="69">
        <v>405237.0</v>
      </c>
      <c r="S1304" s="51">
        <v>809.732</v>
      </c>
      <c r="T1304" s="51">
        <v>10.73063</v>
      </c>
      <c r="U1304" s="123"/>
    </row>
    <row r="1305">
      <c r="A1305" s="27">
        <v>775.0</v>
      </c>
      <c r="B1305" s="27" t="s">
        <v>54</v>
      </c>
      <c r="C1305" s="27" t="s">
        <v>28</v>
      </c>
      <c r="D1305" s="27" t="s">
        <v>28</v>
      </c>
      <c r="E1305" s="27" t="s">
        <v>28</v>
      </c>
      <c r="F1305" s="27">
        <v>32.0</v>
      </c>
      <c r="G1305" s="27" t="s">
        <v>29</v>
      </c>
      <c r="H1305" s="27"/>
      <c r="I1305" s="27" t="s">
        <v>30</v>
      </c>
      <c r="J1305" s="27">
        <v>1.0</v>
      </c>
      <c r="K1305" s="27" t="s">
        <v>36</v>
      </c>
      <c r="L1305" s="44">
        <v>85244.73999999999</v>
      </c>
      <c r="M1305" s="44">
        <v>69921.98999999999</v>
      </c>
      <c r="N1305" s="46">
        <v>2243.0</v>
      </c>
      <c r="O1305" s="46">
        <v>37.0</v>
      </c>
      <c r="P1305" s="44">
        <v>33005.43</v>
      </c>
      <c r="Q1305" s="31"/>
      <c r="R1305" s="69">
        <v>486724.0</v>
      </c>
      <c r="S1305" s="51">
        <v>843.088</v>
      </c>
      <c r="T1305" s="51">
        <v>6.1723</v>
      </c>
      <c r="U1305" s="123"/>
    </row>
    <row r="1306">
      <c r="A1306" s="27">
        <v>776.0</v>
      </c>
      <c r="B1306" s="27" t="s">
        <v>54</v>
      </c>
      <c r="C1306" s="27" t="s">
        <v>28</v>
      </c>
      <c r="D1306" s="27" t="s">
        <v>28</v>
      </c>
      <c r="E1306" s="27" t="s">
        <v>28</v>
      </c>
      <c r="F1306" s="27">
        <v>32.0</v>
      </c>
      <c r="G1306" s="27" t="s">
        <v>29</v>
      </c>
      <c r="H1306" s="27"/>
      <c r="I1306" s="27" t="s">
        <v>30</v>
      </c>
      <c r="J1306" s="27">
        <v>1.0</v>
      </c>
      <c r="K1306" s="27" t="s">
        <v>37</v>
      </c>
      <c r="L1306" s="44">
        <v>23071.2</v>
      </c>
      <c r="M1306" s="44">
        <v>1061.31</v>
      </c>
      <c r="N1306" s="46">
        <v>1159.0</v>
      </c>
      <c r="O1306" s="46">
        <v>10.0</v>
      </c>
      <c r="P1306" s="44">
        <v>15414.910000000002</v>
      </c>
      <c r="Q1306" s="31"/>
      <c r="R1306" s="69">
        <v>520525.0</v>
      </c>
      <c r="S1306" s="51">
        <v>837.674</v>
      </c>
      <c r="T1306" s="51">
        <v>6.73121</v>
      </c>
      <c r="U1306" s="123"/>
    </row>
    <row r="1307">
      <c r="A1307" s="27">
        <v>777.0</v>
      </c>
      <c r="B1307" s="27" t="s">
        <v>54</v>
      </c>
      <c r="C1307" s="27" t="s">
        <v>28</v>
      </c>
      <c r="D1307" s="27" t="s">
        <v>28</v>
      </c>
      <c r="E1307" s="27" t="s">
        <v>28</v>
      </c>
      <c r="F1307" s="27">
        <v>32.0</v>
      </c>
      <c r="G1307" s="27" t="s">
        <v>29</v>
      </c>
      <c r="H1307" s="27"/>
      <c r="I1307" s="27" t="s">
        <v>30</v>
      </c>
      <c r="J1307" s="27">
        <v>1.0</v>
      </c>
      <c r="K1307" s="27" t="s">
        <v>38</v>
      </c>
      <c r="L1307" s="44">
        <v>21718.37</v>
      </c>
      <c r="M1307" s="44">
        <v>3487.9500000000003</v>
      </c>
      <c r="N1307" s="46">
        <v>868.0</v>
      </c>
      <c r="O1307" s="46">
        <v>7.0</v>
      </c>
      <c r="P1307" s="44">
        <v>7150.11</v>
      </c>
      <c r="Q1307" s="31"/>
      <c r="R1307" s="69">
        <v>685069.0</v>
      </c>
      <c r="S1307" s="51">
        <v>1046.663</v>
      </c>
      <c r="T1307" s="51">
        <v>5.38123</v>
      </c>
      <c r="U1307" s="123"/>
    </row>
    <row r="1308">
      <c r="A1308" s="27">
        <v>778.0</v>
      </c>
      <c r="B1308" s="27" t="s">
        <v>54</v>
      </c>
      <c r="C1308" s="27" t="s">
        <v>28</v>
      </c>
      <c r="D1308" s="27" t="s">
        <v>28</v>
      </c>
      <c r="E1308" s="27" t="s">
        <v>28</v>
      </c>
      <c r="F1308" s="27">
        <v>32.0</v>
      </c>
      <c r="G1308" s="27" t="s">
        <v>29</v>
      </c>
      <c r="H1308" s="27"/>
      <c r="I1308" s="27" t="s">
        <v>30</v>
      </c>
      <c r="J1308" s="27">
        <v>1.0</v>
      </c>
      <c r="K1308" s="27" t="s">
        <v>39</v>
      </c>
      <c r="L1308" s="44" t="s">
        <v>55</v>
      </c>
      <c r="M1308" s="44" t="s">
        <v>55</v>
      </c>
      <c r="N1308" s="46"/>
      <c r="O1308" s="46"/>
      <c r="P1308" s="44"/>
      <c r="Q1308" s="31"/>
      <c r="R1308" s="69"/>
      <c r="S1308" s="51" t="s">
        <v>30</v>
      </c>
      <c r="T1308" s="51"/>
      <c r="U1308" s="123"/>
    </row>
    <row r="1309">
      <c r="A1309" s="27">
        <v>779.0</v>
      </c>
      <c r="B1309" s="27" t="s">
        <v>54</v>
      </c>
      <c r="C1309" s="27" t="s">
        <v>28</v>
      </c>
      <c r="D1309" s="27" t="s">
        <v>28</v>
      </c>
      <c r="E1309" s="27" t="s">
        <v>28</v>
      </c>
      <c r="F1309" s="27">
        <v>32.0</v>
      </c>
      <c r="G1309" s="27" t="s">
        <v>29</v>
      </c>
      <c r="H1309" s="27"/>
      <c r="I1309" s="27" t="s">
        <v>30</v>
      </c>
      <c r="J1309" s="27">
        <v>1.0</v>
      </c>
      <c r="K1309" s="27" t="s">
        <v>40</v>
      </c>
      <c r="L1309" s="44" t="s">
        <v>55</v>
      </c>
      <c r="M1309" s="44" t="s">
        <v>55</v>
      </c>
      <c r="N1309" s="46"/>
      <c r="O1309" s="46"/>
      <c r="P1309" s="44"/>
      <c r="Q1309" s="31"/>
      <c r="R1309" s="69"/>
      <c r="S1309" s="51" t="s">
        <v>30</v>
      </c>
      <c r="T1309" s="51"/>
      <c r="U1309" s="123"/>
    </row>
    <row r="1310">
      <c r="A1310" s="27">
        <v>780.0</v>
      </c>
      <c r="B1310" s="27" t="s">
        <v>54</v>
      </c>
      <c r="C1310" s="27" t="s">
        <v>28</v>
      </c>
      <c r="D1310" s="27" t="s">
        <v>28</v>
      </c>
      <c r="E1310" s="27" t="s">
        <v>28</v>
      </c>
      <c r="F1310" s="27">
        <v>32.0</v>
      </c>
      <c r="G1310" s="27" t="s">
        <v>29</v>
      </c>
      <c r="H1310" s="27"/>
      <c r="I1310" s="27" t="s">
        <v>30</v>
      </c>
      <c r="J1310" s="27">
        <v>1.0</v>
      </c>
      <c r="K1310" s="27" t="s">
        <v>41</v>
      </c>
      <c r="L1310" s="44">
        <v>25787.17</v>
      </c>
      <c r="M1310" s="44">
        <v>19510.2</v>
      </c>
      <c r="N1310" s="46">
        <v>964.0</v>
      </c>
      <c r="O1310" s="46">
        <v>9.0</v>
      </c>
      <c r="P1310" s="44">
        <v>6239.3</v>
      </c>
      <c r="Q1310" s="31"/>
      <c r="R1310" s="69">
        <v>395276.0</v>
      </c>
      <c r="S1310" s="51">
        <v>897.442</v>
      </c>
      <c r="T1310" s="51">
        <v>6.59104</v>
      </c>
      <c r="U1310" s="123"/>
    </row>
    <row r="1311">
      <c r="A1311" s="27">
        <v>781.0</v>
      </c>
      <c r="B1311" s="27" t="s">
        <v>54</v>
      </c>
      <c r="C1311" s="27" t="s">
        <v>28</v>
      </c>
      <c r="D1311" s="27" t="s">
        <v>28</v>
      </c>
      <c r="E1311" s="27" t="s">
        <v>28</v>
      </c>
      <c r="F1311" s="27">
        <v>32.0</v>
      </c>
      <c r="G1311" s="27" t="s">
        <v>29</v>
      </c>
      <c r="H1311" s="27"/>
      <c r="I1311" s="27" t="s">
        <v>30</v>
      </c>
      <c r="J1311" s="27">
        <v>1.0</v>
      </c>
      <c r="K1311" s="27" t="s">
        <v>42</v>
      </c>
      <c r="L1311" s="44">
        <v>108153.66</v>
      </c>
      <c r="M1311" s="44">
        <v>103364.68000000001</v>
      </c>
      <c r="N1311" s="46">
        <v>1691.0</v>
      </c>
      <c r="O1311" s="46">
        <v>32.0</v>
      </c>
      <c r="P1311" s="44">
        <v>24425.460000000003</v>
      </c>
      <c r="Q1311" s="31"/>
      <c r="R1311" s="69">
        <v>991287.0</v>
      </c>
      <c r="S1311" s="51">
        <v>1336.221</v>
      </c>
      <c r="T1311" s="51">
        <v>8.01636</v>
      </c>
      <c r="U1311" s="123"/>
    </row>
    <row r="1312">
      <c r="A1312" s="27">
        <v>782.0</v>
      </c>
      <c r="B1312" s="27" t="s">
        <v>54</v>
      </c>
      <c r="C1312" s="27" t="s">
        <v>28</v>
      </c>
      <c r="D1312" s="27" t="s">
        <v>28</v>
      </c>
      <c r="E1312" s="27" t="s">
        <v>28</v>
      </c>
      <c r="F1312" s="27">
        <v>32.0</v>
      </c>
      <c r="G1312" s="27" t="s">
        <v>29</v>
      </c>
      <c r="H1312" s="27"/>
      <c r="I1312" s="27" t="s">
        <v>30</v>
      </c>
      <c r="J1312" s="27">
        <v>1.0</v>
      </c>
      <c r="K1312" s="27" t="s">
        <v>43</v>
      </c>
      <c r="L1312" s="44">
        <v>28273.04</v>
      </c>
      <c r="M1312" s="44">
        <v>19419.07</v>
      </c>
      <c r="N1312" s="61">
        <v>1396.0</v>
      </c>
      <c r="O1312" s="61">
        <v>6.0</v>
      </c>
      <c r="P1312" s="44">
        <v>25222.61</v>
      </c>
      <c r="Q1312" s="31"/>
      <c r="R1312" s="69">
        <v>636768.0</v>
      </c>
      <c r="S1312" s="51">
        <v>903.266</v>
      </c>
      <c r="T1312" s="51">
        <v>5.41527</v>
      </c>
      <c r="U1312" s="123"/>
    </row>
    <row r="1313">
      <c r="A1313" s="27">
        <v>783.0</v>
      </c>
      <c r="B1313" s="27" t="s">
        <v>54</v>
      </c>
      <c r="C1313" s="27" t="s">
        <v>28</v>
      </c>
      <c r="D1313" s="27" t="s">
        <v>28</v>
      </c>
      <c r="E1313" s="27" t="s">
        <v>28</v>
      </c>
      <c r="F1313" s="27">
        <v>32.0</v>
      </c>
      <c r="G1313" s="27" t="s">
        <v>29</v>
      </c>
      <c r="H1313" s="27"/>
      <c r="I1313" s="27" t="s">
        <v>30</v>
      </c>
      <c r="J1313" s="27">
        <v>1.0</v>
      </c>
      <c r="K1313" s="27" t="s">
        <v>44</v>
      </c>
      <c r="L1313" s="44">
        <v>87106.17000000001</v>
      </c>
      <c r="M1313" s="44">
        <v>96934.94</v>
      </c>
      <c r="N1313" s="46">
        <v>2502.0</v>
      </c>
      <c r="O1313" s="46">
        <v>26.0</v>
      </c>
      <c r="P1313" s="44">
        <v>18678.29</v>
      </c>
      <c r="Q1313" s="31"/>
      <c r="R1313" s="69">
        <v>953780.0</v>
      </c>
      <c r="S1313" s="51">
        <v>1385.041</v>
      </c>
      <c r="T1313" s="51">
        <v>9.04501</v>
      </c>
      <c r="U1313" s="123"/>
    </row>
    <row r="1314">
      <c r="A1314" s="27">
        <v>784.0</v>
      </c>
      <c r="B1314" s="27" t="s">
        <v>54</v>
      </c>
      <c r="C1314" s="27" t="s">
        <v>28</v>
      </c>
      <c r="D1314" s="27" t="s">
        <v>28</v>
      </c>
      <c r="E1314" s="27" t="s">
        <v>28</v>
      </c>
      <c r="F1314" s="27">
        <v>32.0</v>
      </c>
      <c r="G1314" s="27" t="s">
        <v>29</v>
      </c>
      <c r="H1314" s="27"/>
      <c r="I1314" s="27" t="s">
        <v>30</v>
      </c>
      <c r="J1314" s="27">
        <v>1.0</v>
      </c>
      <c r="K1314" s="27" t="s">
        <v>45</v>
      </c>
      <c r="L1314" s="44">
        <v>89749.92</v>
      </c>
      <c r="M1314" s="44">
        <v>95996.38</v>
      </c>
      <c r="N1314" s="46">
        <v>1658.0</v>
      </c>
      <c r="O1314" s="46">
        <v>17.0</v>
      </c>
      <c r="P1314" s="44">
        <v>8286.759999999998</v>
      </c>
      <c r="Q1314" s="31"/>
      <c r="R1314" s="69">
        <v>616877.0</v>
      </c>
      <c r="S1314" s="51">
        <v>982.111</v>
      </c>
      <c r="T1314" s="51">
        <v>5.13582</v>
      </c>
      <c r="U1314" s="123"/>
    </row>
    <row r="1315">
      <c r="A1315" s="27">
        <v>785.0</v>
      </c>
      <c r="B1315" s="27" t="s">
        <v>54</v>
      </c>
      <c r="C1315" s="27" t="s">
        <v>28</v>
      </c>
      <c r="D1315" s="27" t="s">
        <v>28</v>
      </c>
      <c r="E1315" s="27" t="s">
        <v>28</v>
      </c>
      <c r="F1315" s="27">
        <v>32.0</v>
      </c>
      <c r="G1315" s="27" t="s">
        <v>29</v>
      </c>
      <c r="H1315" s="27"/>
      <c r="I1315" s="27" t="s">
        <v>30</v>
      </c>
      <c r="J1315" s="27">
        <v>1.0</v>
      </c>
      <c r="K1315" s="27" t="s">
        <v>46</v>
      </c>
      <c r="L1315" s="44">
        <v>8767.849999999999</v>
      </c>
      <c r="M1315" s="44">
        <v>994.46</v>
      </c>
      <c r="N1315" s="46">
        <v>398.0</v>
      </c>
      <c r="O1315" s="46">
        <v>4.0</v>
      </c>
      <c r="P1315" s="44">
        <v>14526.25</v>
      </c>
      <c r="Q1315" s="31"/>
      <c r="R1315" s="69">
        <v>716667.0</v>
      </c>
      <c r="S1315" s="51">
        <v>967.669</v>
      </c>
      <c r="T1315" s="51">
        <v>5.69011</v>
      </c>
      <c r="U1315" s="123"/>
    </row>
    <row r="1316">
      <c r="A1316" s="27">
        <v>786.0</v>
      </c>
      <c r="B1316" s="27" t="s">
        <v>54</v>
      </c>
      <c r="C1316" s="27" t="s">
        <v>28</v>
      </c>
      <c r="D1316" s="27" t="s">
        <v>28</v>
      </c>
      <c r="E1316" s="27" t="s">
        <v>28</v>
      </c>
      <c r="F1316" s="27">
        <v>32.0</v>
      </c>
      <c r="G1316" s="27" t="s">
        <v>29</v>
      </c>
      <c r="H1316" s="27"/>
      <c r="I1316" s="27" t="s">
        <v>30</v>
      </c>
      <c r="J1316" s="27">
        <v>1.0</v>
      </c>
      <c r="K1316" s="27" t="s">
        <v>47</v>
      </c>
      <c r="L1316" s="44">
        <v>170986.49</v>
      </c>
      <c r="M1316" s="44">
        <v>167951.04</v>
      </c>
      <c r="N1316" s="46">
        <v>8336.0</v>
      </c>
      <c r="O1316" s="46">
        <v>84.0</v>
      </c>
      <c r="P1316" s="44">
        <v>252252.76</v>
      </c>
      <c r="Q1316" s="31"/>
      <c r="R1316" s="69">
        <v>1913462.0</v>
      </c>
      <c r="S1316" s="51">
        <v>2436.291</v>
      </c>
      <c r="T1316" s="51">
        <v>8.71238</v>
      </c>
      <c r="U1316" s="123"/>
    </row>
    <row r="1317">
      <c r="A1317" s="27">
        <v>787.0</v>
      </c>
      <c r="B1317" s="27" t="s">
        <v>54</v>
      </c>
      <c r="C1317" s="27" t="s">
        <v>28</v>
      </c>
      <c r="D1317" s="27" t="s">
        <v>28</v>
      </c>
      <c r="E1317" s="27" t="s">
        <v>28</v>
      </c>
      <c r="F1317" s="27">
        <v>32.0</v>
      </c>
      <c r="G1317" s="27" t="s">
        <v>29</v>
      </c>
      <c r="H1317" s="27"/>
      <c r="I1317" s="27" t="s">
        <v>30</v>
      </c>
      <c r="J1317" s="27">
        <v>1.0</v>
      </c>
      <c r="K1317" s="27" t="s">
        <v>48</v>
      </c>
      <c r="L1317" s="44">
        <v>103617.09000000001</v>
      </c>
      <c r="M1317" s="44">
        <v>98326.04999999999</v>
      </c>
      <c r="N1317" s="61">
        <v>2502.0</v>
      </c>
      <c r="O1317" s="61">
        <v>22.0</v>
      </c>
      <c r="P1317" s="44">
        <v>10256.19</v>
      </c>
      <c r="Q1317" s="31"/>
      <c r="R1317" s="69">
        <v>2674039.0</v>
      </c>
      <c r="S1317" s="51">
        <v>2962.285</v>
      </c>
      <c r="T1317" s="51">
        <v>6.54081</v>
      </c>
      <c r="U1317" s="123"/>
    </row>
    <row r="1318">
      <c r="A1318" s="27">
        <v>788.0</v>
      </c>
      <c r="B1318" s="27" t="s">
        <v>54</v>
      </c>
      <c r="C1318" s="27" t="s">
        <v>28</v>
      </c>
      <c r="D1318" s="27" t="s">
        <v>28</v>
      </c>
      <c r="E1318" s="27" t="s">
        <v>28</v>
      </c>
      <c r="F1318" s="27">
        <v>32.0</v>
      </c>
      <c r="G1318" s="27" t="s">
        <v>29</v>
      </c>
      <c r="H1318" s="27"/>
      <c r="I1318" s="27" t="s">
        <v>30</v>
      </c>
      <c r="J1318" s="27">
        <v>1.0</v>
      </c>
      <c r="K1318" s="27" t="s">
        <v>49</v>
      </c>
      <c r="L1318" s="44">
        <v>86963.21</v>
      </c>
      <c r="M1318" s="44">
        <v>96153.5</v>
      </c>
      <c r="N1318" s="46">
        <v>1178.0</v>
      </c>
      <c r="O1318" s="46">
        <v>20.0</v>
      </c>
      <c r="P1318" s="44">
        <v>29289.56</v>
      </c>
      <c r="Q1318" s="31"/>
      <c r="R1318" s="69">
        <v>981283.0</v>
      </c>
      <c r="S1318" s="51">
        <v>1313.671</v>
      </c>
      <c r="T1318" s="51">
        <v>7.15876</v>
      </c>
      <c r="U1318" s="123"/>
    </row>
    <row r="1319">
      <c r="A1319" s="27">
        <v>789.0</v>
      </c>
      <c r="B1319" s="27" t="s">
        <v>54</v>
      </c>
      <c r="C1319" s="27" t="s">
        <v>28</v>
      </c>
      <c r="D1319" s="27" t="s">
        <v>28</v>
      </c>
      <c r="E1319" s="27" t="s">
        <v>28</v>
      </c>
      <c r="F1319" s="27">
        <v>32.0</v>
      </c>
      <c r="G1319" s="27" t="s">
        <v>29</v>
      </c>
      <c r="H1319" s="27"/>
      <c r="I1319" s="27" t="s">
        <v>30</v>
      </c>
      <c r="J1319" s="27">
        <v>1.0</v>
      </c>
      <c r="K1319" s="27" t="s">
        <v>50</v>
      </c>
      <c r="L1319" s="44" t="s">
        <v>55</v>
      </c>
      <c r="M1319" s="44" t="s">
        <v>55</v>
      </c>
      <c r="N1319" s="61"/>
      <c r="O1319" s="61"/>
      <c r="P1319" s="44"/>
      <c r="Q1319" s="31"/>
      <c r="R1319" s="69"/>
      <c r="S1319" s="51" t="s">
        <v>56</v>
      </c>
      <c r="T1319" s="51"/>
      <c r="U1319" s="123"/>
    </row>
    <row r="1320">
      <c r="A1320" s="27">
        <v>790.0</v>
      </c>
      <c r="B1320" s="27" t="s">
        <v>54</v>
      </c>
      <c r="C1320" s="27" t="s">
        <v>28</v>
      </c>
      <c r="D1320" s="27" t="s">
        <v>28</v>
      </c>
      <c r="E1320" s="27" t="s">
        <v>28</v>
      </c>
      <c r="F1320" s="27">
        <v>32.0</v>
      </c>
      <c r="G1320" s="27" t="s">
        <v>29</v>
      </c>
      <c r="H1320" s="27"/>
      <c r="I1320" s="27" t="s">
        <v>30</v>
      </c>
      <c r="J1320" s="27">
        <v>1.0</v>
      </c>
      <c r="K1320" s="27" t="s">
        <v>51</v>
      </c>
      <c r="L1320" s="44">
        <v>105333.63</v>
      </c>
      <c r="M1320" s="44">
        <v>89551.26</v>
      </c>
      <c r="N1320" s="46">
        <v>2942.0</v>
      </c>
      <c r="O1320" s="46">
        <v>24.0</v>
      </c>
      <c r="P1320" s="44">
        <v>26230.989999999998</v>
      </c>
      <c r="Q1320" s="31"/>
      <c r="R1320" s="69">
        <v>1164617.0</v>
      </c>
      <c r="S1320" s="51">
        <v>1480.047</v>
      </c>
      <c r="T1320" s="51">
        <v>6.83388</v>
      </c>
      <c r="U1320" s="123"/>
    </row>
    <row r="1321">
      <c r="A1321" s="27">
        <v>791.0</v>
      </c>
      <c r="B1321" s="27" t="s">
        <v>54</v>
      </c>
      <c r="C1321" s="27" t="s">
        <v>28</v>
      </c>
      <c r="D1321" s="27" t="s">
        <v>28</v>
      </c>
      <c r="E1321" s="27" t="s">
        <v>28</v>
      </c>
      <c r="F1321" s="27">
        <v>32.0</v>
      </c>
      <c r="G1321" s="27" t="s">
        <v>29</v>
      </c>
      <c r="H1321" s="27"/>
      <c r="I1321" s="27" t="s">
        <v>30</v>
      </c>
      <c r="J1321" s="27">
        <v>1.0</v>
      </c>
      <c r="K1321" s="27" t="s">
        <v>52</v>
      </c>
      <c r="L1321" s="44" t="s">
        <v>55</v>
      </c>
      <c r="M1321" s="44" t="s">
        <v>55</v>
      </c>
      <c r="N1321" s="61"/>
      <c r="O1321" s="61"/>
      <c r="P1321" s="44"/>
      <c r="Q1321" s="31"/>
      <c r="R1321" s="69">
        <v>353119.0</v>
      </c>
      <c r="S1321" s="51" t="s">
        <v>30</v>
      </c>
      <c r="T1321" s="51" t="s">
        <v>30</v>
      </c>
      <c r="U1321" s="123"/>
    </row>
    <row r="1322">
      <c r="A1322" s="27">
        <v>792.0</v>
      </c>
      <c r="B1322" s="27" t="s">
        <v>54</v>
      </c>
      <c r="C1322" s="27" t="s">
        <v>28</v>
      </c>
      <c r="D1322" s="27" t="s">
        <v>28</v>
      </c>
      <c r="E1322" s="27" t="s">
        <v>28</v>
      </c>
      <c r="F1322" s="27">
        <v>32.0</v>
      </c>
      <c r="G1322" s="27" t="s">
        <v>29</v>
      </c>
      <c r="H1322" s="27"/>
      <c r="I1322" s="27" t="s">
        <v>30</v>
      </c>
      <c r="J1322" s="27">
        <v>2.0</v>
      </c>
      <c r="K1322" s="27" t="s">
        <v>31</v>
      </c>
      <c r="L1322" s="44">
        <v>167422.54</v>
      </c>
      <c r="M1322" s="44">
        <v>157437.28999999998</v>
      </c>
      <c r="N1322" s="46">
        <v>12341.0</v>
      </c>
      <c r="O1322" s="46">
        <v>129.0</v>
      </c>
      <c r="P1322" s="44">
        <v>384434.75</v>
      </c>
      <c r="Q1322" s="31"/>
      <c r="R1322" s="69">
        <v>1049651.0</v>
      </c>
      <c r="S1322" s="51">
        <v>1306.31</v>
      </c>
      <c r="T1322" s="51">
        <v>6.33359</v>
      </c>
      <c r="U1322" s="123"/>
    </row>
    <row r="1323">
      <c r="A1323" s="27">
        <v>793.0</v>
      </c>
      <c r="B1323" s="27" t="s">
        <v>54</v>
      </c>
      <c r="C1323" s="27" t="s">
        <v>28</v>
      </c>
      <c r="D1323" s="27" t="s">
        <v>28</v>
      </c>
      <c r="E1323" s="27" t="s">
        <v>28</v>
      </c>
      <c r="F1323" s="27">
        <v>32.0</v>
      </c>
      <c r="G1323" s="27" t="s">
        <v>29</v>
      </c>
      <c r="H1323" s="27"/>
      <c r="I1323" s="27" t="s">
        <v>30</v>
      </c>
      <c r="J1323" s="27">
        <v>2.0</v>
      </c>
      <c r="K1323" s="27" t="s">
        <v>32</v>
      </c>
      <c r="L1323" s="44">
        <v>43578.159999999996</v>
      </c>
      <c r="M1323" s="44">
        <v>19673.210000000003</v>
      </c>
      <c r="N1323" s="46">
        <v>1456.0</v>
      </c>
      <c r="O1323" s="46">
        <v>12.0</v>
      </c>
      <c r="P1323" s="44">
        <v>17159.79</v>
      </c>
      <c r="Q1323" s="31"/>
      <c r="R1323" s="69">
        <v>538732.0</v>
      </c>
      <c r="S1323" s="51">
        <v>972.194</v>
      </c>
      <c r="T1323" s="51">
        <v>6.82922</v>
      </c>
      <c r="U1323" s="123"/>
    </row>
    <row r="1324">
      <c r="A1324" s="27">
        <v>794.0</v>
      </c>
      <c r="B1324" s="27" t="s">
        <v>54</v>
      </c>
      <c r="C1324" s="27" t="s">
        <v>28</v>
      </c>
      <c r="D1324" s="27" t="s">
        <v>28</v>
      </c>
      <c r="E1324" s="27" t="s">
        <v>28</v>
      </c>
      <c r="F1324" s="27">
        <v>32.0</v>
      </c>
      <c r="G1324" s="27" t="s">
        <v>29</v>
      </c>
      <c r="H1324" s="27"/>
      <c r="I1324" s="27" t="s">
        <v>30</v>
      </c>
      <c r="J1324" s="27">
        <v>2.0</v>
      </c>
      <c r="K1324" s="27" t="s">
        <v>33</v>
      </c>
      <c r="L1324" s="44">
        <v>232890.16</v>
      </c>
      <c r="M1324" s="44">
        <v>211600.41</v>
      </c>
      <c r="N1324" s="46">
        <v>5315.0</v>
      </c>
      <c r="O1324" s="46">
        <v>40.0</v>
      </c>
      <c r="P1324" s="44">
        <v>43236.1</v>
      </c>
      <c r="Q1324" s="31"/>
      <c r="R1324" s="69">
        <v>3854074.0</v>
      </c>
      <c r="S1324" s="51">
        <v>4298.877</v>
      </c>
      <c r="T1324" s="51">
        <v>6.44899</v>
      </c>
      <c r="U1324" s="123"/>
    </row>
    <row r="1325">
      <c r="A1325" s="27">
        <v>795.0</v>
      </c>
      <c r="B1325" s="27" t="s">
        <v>54</v>
      </c>
      <c r="C1325" s="27" t="s">
        <v>28</v>
      </c>
      <c r="D1325" s="27" t="s">
        <v>28</v>
      </c>
      <c r="E1325" s="27" t="s">
        <v>28</v>
      </c>
      <c r="F1325" s="27">
        <v>32.0</v>
      </c>
      <c r="G1325" s="27" t="s">
        <v>29</v>
      </c>
      <c r="H1325" s="27"/>
      <c r="I1325" s="27" t="s">
        <v>30</v>
      </c>
      <c r="J1325" s="27">
        <v>2.0</v>
      </c>
      <c r="K1325" s="27" t="s">
        <v>34</v>
      </c>
      <c r="L1325" s="44">
        <v>53758.89</v>
      </c>
      <c r="M1325" s="44">
        <v>43498.92</v>
      </c>
      <c r="N1325" s="46">
        <v>532.0</v>
      </c>
      <c r="O1325" s="46">
        <v>10.0</v>
      </c>
      <c r="P1325" s="44">
        <v>3154.03</v>
      </c>
      <c r="Q1325" s="31"/>
      <c r="R1325" s="69">
        <v>496214.0</v>
      </c>
      <c r="S1325" s="51">
        <v>933.555</v>
      </c>
      <c r="T1325" s="51">
        <v>5.18182</v>
      </c>
      <c r="U1325" s="123"/>
    </row>
    <row r="1326">
      <c r="A1326" s="27">
        <v>796.0</v>
      </c>
      <c r="B1326" s="27" t="s">
        <v>54</v>
      </c>
      <c r="C1326" s="27" t="s">
        <v>28</v>
      </c>
      <c r="D1326" s="27" t="s">
        <v>28</v>
      </c>
      <c r="E1326" s="27" t="s">
        <v>28</v>
      </c>
      <c r="F1326" s="27">
        <v>32.0</v>
      </c>
      <c r="G1326" s="27" t="s">
        <v>29</v>
      </c>
      <c r="H1326" s="27"/>
      <c r="I1326" s="27" t="s">
        <v>30</v>
      </c>
      <c r="J1326" s="27">
        <v>2.0</v>
      </c>
      <c r="K1326" s="27" t="s">
        <v>35</v>
      </c>
      <c r="L1326" s="44">
        <v>52052.04</v>
      </c>
      <c r="M1326" s="44">
        <v>46889.47</v>
      </c>
      <c r="N1326" s="46">
        <v>1917.0</v>
      </c>
      <c r="O1326" s="46">
        <v>16.0</v>
      </c>
      <c r="P1326" s="44">
        <v>30081.02</v>
      </c>
      <c r="Q1326" s="31"/>
      <c r="R1326" s="69">
        <v>992576.0</v>
      </c>
      <c r="S1326" s="51">
        <v>1388.363</v>
      </c>
      <c r="T1326" s="51">
        <v>7.91668</v>
      </c>
      <c r="U1326" s="123"/>
    </row>
    <row r="1327">
      <c r="A1327" s="27">
        <v>797.0</v>
      </c>
      <c r="B1327" s="27" t="s">
        <v>54</v>
      </c>
      <c r="C1327" s="27" t="s">
        <v>28</v>
      </c>
      <c r="D1327" s="27" t="s">
        <v>28</v>
      </c>
      <c r="E1327" s="27" t="s">
        <v>28</v>
      </c>
      <c r="F1327" s="27">
        <v>32.0</v>
      </c>
      <c r="G1327" s="27" t="s">
        <v>29</v>
      </c>
      <c r="H1327" s="27"/>
      <c r="I1327" s="27" t="s">
        <v>30</v>
      </c>
      <c r="J1327" s="27">
        <v>2.0</v>
      </c>
      <c r="K1327" s="27" t="s">
        <v>36</v>
      </c>
      <c r="L1327" s="44">
        <v>166648.91</v>
      </c>
      <c r="M1327" s="44">
        <v>153997.91999999998</v>
      </c>
      <c r="N1327" s="46">
        <v>3917.0</v>
      </c>
      <c r="O1327" s="46">
        <v>67.0</v>
      </c>
      <c r="P1327" s="44">
        <v>55775.41</v>
      </c>
      <c r="Q1327" s="31"/>
      <c r="R1327" s="69">
        <v>817291.0</v>
      </c>
      <c r="S1327" s="51">
        <v>1293.424</v>
      </c>
      <c r="T1327" s="51">
        <v>6.10149</v>
      </c>
      <c r="U1327" s="123"/>
    </row>
    <row r="1328">
      <c r="A1328" s="27">
        <v>798.0</v>
      </c>
      <c r="B1328" s="27" t="s">
        <v>54</v>
      </c>
      <c r="C1328" s="27" t="s">
        <v>28</v>
      </c>
      <c r="D1328" s="27" t="s">
        <v>28</v>
      </c>
      <c r="E1328" s="27" t="s">
        <v>28</v>
      </c>
      <c r="F1328" s="27">
        <v>32.0</v>
      </c>
      <c r="G1328" s="27" t="s">
        <v>29</v>
      </c>
      <c r="H1328" s="27"/>
      <c r="I1328" s="27" t="s">
        <v>30</v>
      </c>
      <c r="J1328" s="27">
        <v>2.0</v>
      </c>
      <c r="K1328" s="27" t="s">
        <v>37</v>
      </c>
      <c r="L1328" s="44">
        <v>42737.71</v>
      </c>
      <c r="M1328" s="44">
        <v>7336.76</v>
      </c>
      <c r="N1328" s="46">
        <v>1665.0</v>
      </c>
      <c r="O1328" s="46">
        <v>15.0</v>
      </c>
      <c r="P1328" s="44">
        <v>18179.010000000002</v>
      </c>
      <c r="Q1328" s="31"/>
      <c r="R1328" s="69">
        <v>718796.0</v>
      </c>
      <c r="S1328" s="51">
        <v>1138.74</v>
      </c>
      <c r="T1328" s="51">
        <v>6.96762</v>
      </c>
      <c r="U1328" s="123"/>
    </row>
    <row r="1329">
      <c r="A1329" s="27">
        <v>799.0</v>
      </c>
      <c r="B1329" s="27" t="s">
        <v>54</v>
      </c>
      <c r="C1329" s="27" t="s">
        <v>28</v>
      </c>
      <c r="D1329" s="27" t="s">
        <v>28</v>
      </c>
      <c r="E1329" s="27" t="s">
        <v>28</v>
      </c>
      <c r="F1329" s="27">
        <v>32.0</v>
      </c>
      <c r="G1329" s="27" t="s">
        <v>29</v>
      </c>
      <c r="H1329" s="27"/>
      <c r="I1329" s="27" t="s">
        <v>30</v>
      </c>
      <c r="J1329" s="27">
        <v>2.0</v>
      </c>
      <c r="K1329" s="27" t="s">
        <v>38</v>
      </c>
      <c r="L1329" s="44">
        <v>40360.68</v>
      </c>
      <c r="M1329" s="44">
        <v>23212.87</v>
      </c>
      <c r="N1329" s="46">
        <v>1277.0</v>
      </c>
      <c r="O1329" s="46">
        <v>10.0</v>
      </c>
      <c r="P1329" s="44">
        <v>11660.16</v>
      </c>
      <c r="Q1329" s="31"/>
      <c r="R1329" s="69">
        <v>1142494.0</v>
      </c>
      <c r="S1329" s="51">
        <v>1474.338</v>
      </c>
      <c r="T1329" s="51">
        <v>5.36044</v>
      </c>
      <c r="U1329" s="123"/>
    </row>
    <row r="1330">
      <c r="A1330" s="27">
        <v>800.0</v>
      </c>
      <c r="B1330" s="27" t="s">
        <v>54</v>
      </c>
      <c r="C1330" s="27" t="s">
        <v>28</v>
      </c>
      <c r="D1330" s="27" t="s">
        <v>28</v>
      </c>
      <c r="E1330" s="27" t="s">
        <v>28</v>
      </c>
      <c r="F1330" s="27">
        <v>32.0</v>
      </c>
      <c r="G1330" s="27" t="s">
        <v>29</v>
      </c>
      <c r="H1330" s="27"/>
      <c r="I1330" s="27" t="s">
        <v>30</v>
      </c>
      <c r="J1330" s="27">
        <v>2.0</v>
      </c>
      <c r="K1330" s="27" t="s">
        <v>39</v>
      </c>
      <c r="L1330" s="44">
        <v>177744.91</v>
      </c>
      <c r="M1330" s="44">
        <v>160146.35</v>
      </c>
      <c r="N1330" s="46">
        <v>5086.0</v>
      </c>
      <c r="O1330" s="46">
        <v>34.0</v>
      </c>
      <c r="P1330" s="44">
        <v>55290.86</v>
      </c>
      <c r="Q1330" s="31"/>
      <c r="R1330" s="69">
        <v>2491401.0</v>
      </c>
      <c r="S1330" s="51">
        <v>2774.268</v>
      </c>
      <c r="T1330" s="51">
        <v>5.50044</v>
      </c>
      <c r="U1330" s="123"/>
    </row>
    <row r="1331">
      <c r="A1331" s="27">
        <v>801.0</v>
      </c>
      <c r="B1331" s="27" t="s">
        <v>54</v>
      </c>
      <c r="C1331" s="27" t="s">
        <v>28</v>
      </c>
      <c r="D1331" s="27" t="s">
        <v>28</v>
      </c>
      <c r="E1331" s="27" t="s">
        <v>28</v>
      </c>
      <c r="F1331" s="27">
        <v>32.0</v>
      </c>
      <c r="G1331" s="27" t="s">
        <v>29</v>
      </c>
      <c r="H1331" s="27"/>
      <c r="I1331" s="27" t="s">
        <v>30</v>
      </c>
      <c r="J1331" s="27">
        <v>2.0</v>
      </c>
      <c r="K1331" s="27" t="s">
        <v>40</v>
      </c>
      <c r="L1331" s="44">
        <v>217633.56</v>
      </c>
      <c r="M1331" s="44">
        <v>238881.62</v>
      </c>
      <c r="N1331" s="46">
        <v>6254.0</v>
      </c>
      <c r="O1331" s="46">
        <v>43.0</v>
      </c>
      <c r="P1331" s="44">
        <v>44821.1</v>
      </c>
      <c r="Q1331" s="31"/>
      <c r="R1331" s="69">
        <v>3144469.0</v>
      </c>
      <c r="S1331" s="51">
        <v>3579.056</v>
      </c>
      <c r="T1331" s="51">
        <v>8.26836</v>
      </c>
      <c r="U1331" s="123"/>
    </row>
    <row r="1332">
      <c r="A1332" s="27">
        <v>802.0</v>
      </c>
      <c r="B1332" s="27" t="s">
        <v>54</v>
      </c>
      <c r="C1332" s="27" t="s">
        <v>28</v>
      </c>
      <c r="D1332" s="27" t="s">
        <v>28</v>
      </c>
      <c r="E1332" s="27" t="s">
        <v>28</v>
      </c>
      <c r="F1332" s="27">
        <v>32.0</v>
      </c>
      <c r="G1332" s="27" t="s">
        <v>29</v>
      </c>
      <c r="H1332" s="27"/>
      <c r="I1332" s="27" t="s">
        <v>30</v>
      </c>
      <c r="J1332" s="27">
        <v>2.0</v>
      </c>
      <c r="K1332" s="27" t="s">
        <v>41</v>
      </c>
      <c r="L1332" s="44">
        <v>58945.61</v>
      </c>
      <c r="M1332" s="44">
        <v>41137.47</v>
      </c>
      <c r="N1332" s="46">
        <v>1631.0</v>
      </c>
      <c r="O1332" s="46">
        <v>20.0</v>
      </c>
      <c r="P1332" s="44">
        <v>11651.92</v>
      </c>
      <c r="Q1332" s="31"/>
      <c r="R1332" s="69">
        <v>558944.0</v>
      </c>
      <c r="S1332" s="51">
        <v>1069.069</v>
      </c>
      <c r="T1332" s="51">
        <v>7.81848</v>
      </c>
      <c r="U1332" s="123"/>
    </row>
    <row r="1333">
      <c r="A1333" s="27">
        <v>803.0</v>
      </c>
      <c r="B1333" s="27" t="s">
        <v>54</v>
      </c>
      <c r="C1333" s="27" t="s">
        <v>28</v>
      </c>
      <c r="D1333" s="27" t="s">
        <v>28</v>
      </c>
      <c r="E1333" s="27" t="s">
        <v>28</v>
      </c>
      <c r="F1333" s="27">
        <v>32.0</v>
      </c>
      <c r="G1333" s="27" t="s">
        <v>29</v>
      </c>
      <c r="H1333" s="27"/>
      <c r="I1333" s="27" t="s">
        <v>30</v>
      </c>
      <c r="J1333" s="27">
        <v>2.0</v>
      </c>
      <c r="K1333" s="27" t="s">
        <v>42</v>
      </c>
      <c r="L1333" s="44">
        <v>203197.93000000002</v>
      </c>
      <c r="M1333" s="44">
        <v>217975.59999999998</v>
      </c>
      <c r="N1333" s="46">
        <v>2705.0</v>
      </c>
      <c r="O1333" s="46">
        <v>53.0</v>
      </c>
      <c r="P1333" s="44">
        <v>35662.880000000005</v>
      </c>
      <c r="Q1333" s="31"/>
      <c r="R1333" s="69">
        <v>1772631.0</v>
      </c>
      <c r="S1333" s="51">
        <v>2204.847</v>
      </c>
      <c r="T1333" s="51">
        <v>7.98362</v>
      </c>
      <c r="U1333" s="123"/>
    </row>
    <row r="1334">
      <c r="A1334" s="27">
        <v>804.0</v>
      </c>
      <c r="B1334" s="27" t="s">
        <v>54</v>
      </c>
      <c r="C1334" s="27" t="s">
        <v>28</v>
      </c>
      <c r="D1334" s="27" t="s">
        <v>28</v>
      </c>
      <c r="E1334" s="27" t="s">
        <v>28</v>
      </c>
      <c r="F1334" s="27">
        <v>32.0</v>
      </c>
      <c r="G1334" s="27" t="s">
        <v>29</v>
      </c>
      <c r="H1334" s="27"/>
      <c r="I1334" s="27" t="s">
        <v>30</v>
      </c>
      <c r="J1334" s="27">
        <v>2.0</v>
      </c>
      <c r="K1334" s="27" t="s">
        <v>43</v>
      </c>
      <c r="L1334" s="44">
        <v>52397.03999999999</v>
      </c>
      <c r="M1334" s="44">
        <v>45249.52</v>
      </c>
      <c r="N1334" s="61">
        <v>3006.0</v>
      </c>
      <c r="O1334" s="61">
        <v>13.0</v>
      </c>
      <c r="P1334" s="44">
        <v>56631.79</v>
      </c>
      <c r="Q1334" s="31"/>
      <c r="R1334" s="69">
        <v>1463339.0</v>
      </c>
      <c r="S1334" s="51">
        <v>1765.021</v>
      </c>
      <c r="T1334" s="51">
        <v>8.0974</v>
      </c>
      <c r="U1334" s="123"/>
    </row>
    <row r="1335">
      <c r="A1335" s="27">
        <v>805.0</v>
      </c>
      <c r="B1335" s="27" t="s">
        <v>54</v>
      </c>
      <c r="C1335" s="27" t="s">
        <v>28</v>
      </c>
      <c r="D1335" s="27" t="s">
        <v>28</v>
      </c>
      <c r="E1335" s="27" t="s">
        <v>28</v>
      </c>
      <c r="F1335" s="27">
        <v>32.0</v>
      </c>
      <c r="G1335" s="27" t="s">
        <v>29</v>
      </c>
      <c r="H1335" s="27"/>
      <c r="I1335" s="27" t="s">
        <v>30</v>
      </c>
      <c r="J1335" s="27">
        <v>2.0</v>
      </c>
      <c r="K1335" s="27" t="s">
        <v>44</v>
      </c>
      <c r="L1335" s="44">
        <v>173385.39</v>
      </c>
      <c r="M1335" s="44">
        <v>192664.12</v>
      </c>
      <c r="N1335" s="46">
        <v>5119.0</v>
      </c>
      <c r="O1335" s="46">
        <v>41.0</v>
      </c>
      <c r="P1335" s="44">
        <v>22331.56</v>
      </c>
      <c r="Q1335" s="31"/>
      <c r="R1335" s="69">
        <v>1673624.0</v>
      </c>
      <c r="S1335" s="51">
        <v>2064.45</v>
      </c>
      <c r="T1335" s="51">
        <v>8.85946</v>
      </c>
      <c r="U1335" s="123"/>
    </row>
    <row r="1336">
      <c r="A1336" s="27">
        <v>806.0</v>
      </c>
      <c r="B1336" s="27" t="s">
        <v>54</v>
      </c>
      <c r="C1336" s="27" t="s">
        <v>28</v>
      </c>
      <c r="D1336" s="27" t="s">
        <v>28</v>
      </c>
      <c r="E1336" s="27" t="s">
        <v>28</v>
      </c>
      <c r="F1336" s="27">
        <v>32.0</v>
      </c>
      <c r="G1336" s="27" t="s">
        <v>29</v>
      </c>
      <c r="H1336" s="27"/>
      <c r="I1336" s="27" t="s">
        <v>30</v>
      </c>
      <c r="J1336" s="27">
        <v>2.0</v>
      </c>
      <c r="K1336" s="27" t="s">
        <v>45</v>
      </c>
      <c r="L1336" s="44">
        <v>169641.32</v>
      </c>
      <c r="M1336" s="44">
        <v>186991.31</v>
      </c>
      <c r="N1336" s="46">
        <v>4825.0</v>
      </c>
      <c r="O1336" s="46">
        <v>33.0</v>
      </c>
      <c r="P1336" s="44">
        <v>49124.55</v>
      </c>
      <c r="Q1336" s="31"/>
      <c r="R1336" s="69">
        <v>1029872.0000000001</v>
      </c>
      <c r="S1336" s="51">
        <v>1463.151</v>
      </c>
      <c r="T1336" s="51">
        <v>6.4161</v>
      </c>
      <c r="U1336" s="123"/>
    </row>
    <row r="1337">
      <c r="A1337" s="27">
        <v>807.0</v>
      </c>
      <c r="B1337" s="27" t="s">
        <v>54</v>
      </c>
      <c r="C1337" s="27" t="s">
        <v>28</v>
      </c>
      <c r="D1337" s="27" t="s">
        <v>28</v>
      </c>
      <c r="E1337" s="27" t="s">
        <v>28</v>
      </c>
      <c r="F1337" s="27">
        <v>32.0</v>
      </c>
      <c r="G1337" s="27" t="s">
        <v>29</v>
      </c>
      <c r="H1337" s="27"/>
      <c r="I1337" s="27" t="s">
        <v>30</v>
      </c>
      <c r="J1337" s="27">
        <v>2.0</v>
      </c>
      <c r="K1337" s="27" t="s">
        <v>46</v>
      </c>
      <c r="L1337" s="44">
        <v>36615.03</v>
      </c>
      <c r="M1337" s="44">
        <v>32958.99</v>
      </c>
      <c r="N1337" s="46">
        <v>1002.0</v>
      </c>
      <c r="O1337" s="46">
        <v>8.0</v>
      </c>
      <c r="P1337" s="44">
        <v>8153.72</v>
      </c>
      <c r="Q1337" s="31"/>
      <c r="R1337" s="69">
        <v>929163.0</v>
      </c>
      <c r="S1337" s="51">
        <v>1252.775</v>
      </c>
      <c r="T1337" s="51">
        <v>6.58065</v>
      </c>
      <c r="U1337" s="123"/>
    </row>
    <row r="1338">
      <c r="A1338" s="27">
        <v>808.0</v>
      </c>
      <c r="B1338" s="27" t="s">
        <v>54</v>
      </c>
      <c r="C1338" s="27" t="s">
        <v>28</v>
      </c>
      <c r="D1338" s="27" t="s">
        <v>28</v>
      </c>
      <c r="E1338" s="27" t="s">
        <v>28</v>
      </c>
      <c r="F1338" s="27">
        <v>32.0</v>
      </c>
      <c r="G1338" s="27" t="s">
        <v>29</v>
      </c>
      <c r="H1338" s="27"/>
      <c r="I1338" s="27" t="s">
        <v>30</v>
      </c>
      <c r="J1338" s="27">
        <v>2.0</v>
      </c>
      <c r="K1338" s="27" t="s">
        <v>47</v>
      </c>
      <c r="L1338" s="44">
        <v>347613.45999999996</v>
      </c>
      <c r="M1338" s="44">
        <v>342575.29</v>
      </c>
      <c r="N1338" s="46">
        <v>15219.0</v>
      </c>
      <c r="O1338" s="46">
        <v>159.0</v>
      </c>
      <c r="P1338" s="44">
        <v>431875.75</v>
      </c>
      <c r="Q1338" s="31"/>
      <c r="R1338" s="69">
        <v>3663439.0</v>
      </c>
      <c r="S1338" s="51">
        <v>4215.081</v>
      </c>
      <c r="T1338" s="51">
        <v>8.73797</v>
      </c>
      <c r="U1338" s="123"/>
    </row>
    <row r="1339">
      <c r="A1339" s="27">
        <v>809.0</v>
      </c>
      <c r="B1339" s="27" t="s">
        <v>54</v>
      </c>
      <c r="C1339" s="27" t="s">
        <v>28</v>
      </c>
      <c r="D1339" s="27" t="s">
        <v>28</v>
      </c>
      <c r="E1339" s="27" t="s">
        <v>28</v>
      </c>
      <c r="F1339" s="27">
        <v>32.0</v>
      </c>
      <c r="G1339" s="27" t="s">
        <v>29</v>
      </c>
      <c r="H1339" s="27"/>
      <c r="I1339" s="27" t="s">
        <v>30</v>
      </c>
      <c r="J1339" s="27">
        <v>2.0</v>
      </c>
      <c r="K1339" s="27" t="s">
        <v>48</v>
      </c>
      <c r="L1339" s="44" t="s">
        <v>55</v>
      </c>
      <c r="M1339" s="44" t="s">
        <v>55</v>
      </c>
      <c r="N1339" s="61"/>
      <c r="O1339" s="61"/>
      <c r="P1339" s="44"/>
      <c r="Q1339" s="31"/>
      <c r="R1339" s="69"/>
      <c r="S1339" s="51" t="s">
        <v>30</v>
      </c>
      <c r="T1339" s="51"/>
      <c r="U1339" s="123"/>
    </row>
    <row r="1340">
      <c r="A1340" s="27">
        <v>810.0</v>
      </c>
      <c r="B1340" s="27" t="s">
        <v>54</v>
      </c>
      <c r="C1340" s="27" t="s">
        <v>28</v>
      </c>
      <c r="D1340" s="27" t="s">
        <v>28</v>
      </c>
      <c r="E1340" s="27" t="s">
        <v>28</v>
      </c>
      <c r="F1340" s="27">
        <v>32.0</v>
      </c>
      <c r="G1340" s="27" t="s">
        <v>29</v>
      </c>
      <c r="H1340" s="27"/>
      <c r="I1340" s="27" t="s">
        <v>30</v>
      </c>
      <c r="J1340" s="27">
        <v>2.0</v>
      </c>
      <c r="K1340" s="27" t="s">
        <v>49</v>
      </c>
      <c r="L1340" s="44">
        <v>172236.56</v>
      </c>
      <c r="M1340" s="44">
        <v>190886.91</v>
      </c>
      <c r="N1340" s="46">
        <v>1913.0</v>
      </c>
      <c r="O1340" s="46">
        <v>35.0</v>
      </c>
      <c r="P1340" s="44">
        <v>51305.17</v>
      </c>
      <c r="Q1340" s="31"/>
      <c r="R1340" s="69">
        <v>1764896.0</v>
      </c>
      <c r="S1340" s="51">
        <v>2140.932</v>
      </c>
      <c r="T1340" s="51">
        <v>7.41586</v>
      </c>
      <c r="U1340" s="123"/>
    </row>
    <row r="1341">
      <c r="A1341" s="27">
        <v>811.0</v>
      </c>
      <c r="B1341" s="27" t="s">
        <v>54</v>
      </c>
      <c r="C1341" s="27" t="s">
        <v>28</v>
      </c>
      <c r="D1341" s="27" t="s">
        <v>28</v>
      </c>
      <c r="E1341" s="27" t="s">
        <v>28</v>
      </c>
      <c r="F1341" s="27">
        <v>32.0</v>
      </c>
      <c r="G1341" s="27" t="s">
        <v>29</v>
      </c>
      <c r="H1341" s="27"/>
      <c r="I1341" s="27" t="s">
        <v>30</v>
      </c>
      <c r="J1341" s="27">
        <v>2.0</v>
      </c>
      <c r="K1341" s="27" t="s">
        <v>50</v>
      </c>
      <c r="L1341" s="44" t="s">
        <v>55</v>
      </c>
      <c r="M1341" s="44" t="s">
        <v>55</v>
      </c>
      <c r="N1341" s="61"/>
      <c r="O1341" s="61"/>
      <c r="P1341" s="44"/>
      <c r="Q1341" s="31"/>
      <c r="R1341" s="69"/>
      <c r="S1341" s="51" t="s">
        <v>30</v>
      </c>
      <c r="T1341" s="51"/>
      <c r="U1341" s="123"/>
    </row>
    <row r="1342">
      <c r="A1342" s="27">
        <v>812.0</v>
      </c>
      <c r="B1342" s="27" t="s">
        <v>54</v>
      </c>
      <c r="C1342" s="27" t="s">
        <v>28</v>
      </c>
      <c r="D1342" s="27" t="s">
        <v>28</v>
      </c>
      <c r="E1342" s="27" t="s">
        <v>28</v>
      </c>
      <c r="F1342" s="27">
        <v>32.0</v>
      </c>
      <c r="G1342" s="27" t="s">
        <v>29</v>
      </c>
      <c r="H1342" s="27"/>
      <c r="I1342" s="27" t="s">
        <v>30</v>
      </c>
      <c r="J1342" s="27">
        <v>2.0</v>
      </c>
      <c r="K1342" s="27" t="s">
        <v>51</v>
      </c>
      <c r="L1342" s="44">
        <v>209030.61</v>
      </c>
      <c r="M1342" s="44">
        <v>194811.4</v>
      </c>
      <c r="N1342" s="46">
        <v>5432.0</v>
      </c>
      <c r="O1342" s="46">
        <v>42.0</v>
      </c>
      <c r="P1342" s="44">
        <v>49893.079999999994</v>
      </c>
      <c r="Q1342" s="31"/>
      <c r="R1342" s="69">
        <v>2098051.0</v>
      </c>
      <c r="S1342" s="51">
        <v>2479.39</v>
      </c>
      <c r="T1342" s="51">
        <v>6.75791</v>
      </c>
      <c r="U1342" s="123"/>
    </row>
    <row r="1343">
      <c r="A1343" s="27">
        <v>813.0</v>
      </c>
      <c r="B1343" s="27" t="s">
        <v>54</v>
      </c>
      <c r="C1343" s="27" t="s">
        <v>28</v>
      </c>
      <c r="D1343" s="27" t="s">
        <v>28</v>
      </c>
      <c r="E1343" s="27" t="s">
        <v>28</v>
      </c>
      <c r="F1343" s="27">
        <v>32.0</v>
      </c>
      <c r="G1343" s="27" t="s">
        <v>29</v>
      </c>
      <c r="H1343" s="27"/>
      <c r="I1343" s="27" t="s">
        <v>30</v>
      </c>
      <c r="J1343" s="27">
        <v>2.0</v>
      </c>
      <c r="K1343" s="27" t="s">
        <v>52</v>
      </c>
      <c r="L1343" s="44">
        <v>5113.16</v>
      </c>
      <c r="M1343" s="44">
        <v>5816.87</v>
      </c>
      <c r="N1343" s="46">
        <v>124.0</v>
      </c>
      <c r="O1343" s="46">
        <v>1.0</v>
      </c>
      <c r="P1343" s="44">
        <v>1036.3500000000001</v>
      </c>
      <c r="Q1343" s="31"/>
      <c r="R1343" s="69">
        <v>921512.0</v>
      </c>
      <c r="S1343" s="51">
        <v>1254.788</v>
      </c>
      <c r="T1343" s="51">
        <v>5.36716</v>
      </c>
      <c r="U1343" s="123"/>
    </row>
    <row r="1344">
      <c r="A1344" s="27">
        <v>814.0</v>
      </c>
      <c r="B1344" s="27" t="s">
        <v>54</v>
      </c>
      <c r="C1344" s="27" t="s">
        <v>28</v>
      </c>
      <c r="D1344" s="27" t="s">
        <v>28</v>
      </c>
      <c r="E1344" s="27" t="s">
        <v>28</v>
      </c>
      <c r="F1344" s="27">
        <v>32.0</v>
      </c>
      <c r="G1344" s="27" t="s">
        <v>29</v>
      </c>
      <c r="H1344" s="27"/>
      <c r="I1344" s="27" t="s">
        <v>30</v>
      </c>
      <c r="J1344" s="27">
        <v>4.0</v>
      </c>
      <c r="K1344" s="27" t="s">
        <v>31</v>
      </c>
      <c r="L1344" s="44">
        <v>342718.26</v>
      </c>
      <c r="M1344" s="44">
        <v>320451.39</v>
      </c>
      <c r="N1344" s="46">
        <v>13999.0</v>
      </c>
      <c r="O1344" s="46">
        <v>255.0</v>
      </c>
      <c r="P1344" s="44">
        <v>794869.46</v>
      </c>
      <c r="Q1344" s="31"/>
      <c r="R1344" s="69">
        <v>1863628.0</v>
      </c>
      <c r="S1344" s="51">
        <v>2233.61</v>
      </c>
      <c r="T1344" s="51">
        <v>6.53312</v>
      </c>
      <c r="U1344" s="123"/>
    </row>
    <row r="1345">
      <c r="A1345" s="27">
        <v>815.0</v>
      </c>
      <c r="B1345" s="27" t="s">
        <v>54</v>
      </c>
      <c r="C1345" s="27" t="s">
        <v>28</v>
      </c>
      <c r="D1345" s="27" t="s">
        <v>28</v>
      </c>
      <c r="E1345" s="27" t="s">
        <v>28</v>
      </c>
      <c r="F1345" s="27">
        <v>32.0</v>
      </c>
      <c r="G1345" s="27" t="s">
        <v>29</v>
      </c>
      <c r="H1345" s="27"/>
      <c r="I1345" s="27" t="s">
        <v>30</v>
      </c>
      <c r="J1345" s="27">
        <v>4.0</v>
      </c>
      <c r="K1345" s="27" t="s">
        <v>32</v>
      </c>
      <c r="L1345" s="44">
        <v>96304.32999999999</v>
      </c>
      <c r="M1345" s="44">
        <v>74605.78</v>
      </c>
      <c r="N1345" s="46">
        <v>3076.0</v>
      </c>
      <c r="O1345" s="46">
        <v>30.0</v>
      </c>
      <c r="P1345" s="44">
        <v>40161.84</v>
      </c>
      <c r="Q1345" s="31"/>
      <c r="R1345" s="69">
        <v>940550.0</v>
      </c>
      <c r="S1345" s="51">
        <v>1282.367</v>
      </c>
      <c r="T1345" s="51">
        <v>11.69898</v>
      </c>
      <c r="U1345" s="123"/>
    </row>
    <row r="1346">
      <c r="A1346" s="27">
        <v>816.0</v>
      </c>
      <c r="B1346" s="27" t="s">
        <v>54</v>
      </c>
      <c r="C1346" s="27" t="s">
        <v>28</v>
      </c>
      <c r="D1346" s="27" t="s">
        <v>28</v>
      </c>
      <c r="E1346" s="27" t="s">
        <v>28</v>
      </c>
      <c r="F1346" s="27">
        <v>32.0</v>
      </c>
      <c r="G1346" s="27" t="s">
        <v>29</v>
      </c>
      <c r="H1346" s="27"/>
      <c r="I1346" s="27" t="s">
        <v>30</v>
      </c>
      <c r="J1346" s="27">
        <v>4.0</v>
      </c>
      <c r="K1346" s="27" t="s">
        <v>33</v>
      </c>
      <c r="L1346" s="44">
        <v>437455.84</v>
      </c>
      <c r="M1346" s="44">
        <v>418122.48</v>
      </c>
      <c r="N1346" s="46">
        <v>11252.0</v>
      </c>
      <c r="O1346" s="46">
        <v>82.0</v>
      </c>
      <c r="P1346" s="44">
        <v>84115.23</v>
      </c>
      <c r="Q1346" s="31"/>
      <c r="R1346" s="69">
        <v>2227737.0</v>
      </c>
      <c r="S1346" s="51">
        <v>2660.099</v>
      </c>
      <c r="T1346" s="51">
        <v>7.53497</v>
      </c>
      <c r="U1346" s="123"/>
    </row>
    <row r="1347">
      <c r="A1347" s="27">
        <v>817.0</v>
      </c>
      <c r="B1347" s="27" t="s">
        <v>54</v>
      </c>
      <c r="C1347" s="27" t="s">
        <v>28</v>
      </c>
      <c r="D1347" s="27" t="s">
        <v>28</v>
      </c>
      <c r="E1347" s="27" t="s">
        <v>28</v>
      </c>
      <c r="F1347" s="27">
        <v>32.0</v>
      </c>
      <c r="G1347" s="27" t="s">
        <v>29</v>
      </c>
      <c r="H1347" s="27"/>
      <c r="I1347" s="27" t="s">
        <v>30</v>
      </c>
      <c r="J1347" s="27">
        <v>4.0</v>
      </c>
      <c r="K1347" s="27" t="s">
        <v>34</v>
      </c>
      <c r="L1347" s="44">
        <v>88051.22</v>
      </c>
      <c r="M1347" s="44">
        <v>86749.17000000001</v>
      </c>
      <c r="N1347" s="46">
        <v>1205.0</v>
      </c>
      <c r="O1347" s="46">
        <v>16.0</v>
      </c>
      <c r="P1347" s="44">
        <v>6175.58</v>
      </c>
      <c r="Q1347" s="31"/>
      <c r="R1347" s="69">
        <v>811998.0</v>
      </c>
      <c r="S1347" s="51">
        <v>1285.929</v>
      </c>
      <c r="T1347" s="51">
        <v>5.44073</v>
      </c>
      <c r="U1347" s="123"/>
    </row>
    <row r="1348">
      <c r="A1348" s="27">
        <v>818.0</v>
      </c>
      <c r="B1348" s="27" t="s">
        <v>54</v>
      </c>
      <c r="C1348" s="27" t="s">
        <v>28</v>
      </c>
      <c r="D1348" s="27" t="s">
        <v>28</v>
      </c>
      <c r="E1348" s="27" t="s">
        <v>28</v>
      </c>
      <c r="F1348" s="27">
        <v>32.0</v>
      </c>
      <c r="G1348" s="27" t="s">
        <v>29</v>
      </c>
      <c r="H1348" s="27"/>
      <c r="I1348" s="27" t="s">
        <v>30</v>
      </c>
      <c r="J1348" s="27">
        <v>4.0</v>
      </c>
      <c r="K1348" s="27" t="s">
        <v>35</v>
      </c>
      <c r="L1348" s="44">
        <v>108416.65000000001</v>
      </c>
      <c r="M1348" s="44">
        <v>92190.98</v>
      </c>
      <c r="N1348" s="46">
        <v>3195.0</v>
      </c>
      <c r="O1348" s="46">
        <v>24.0</v>
      </c>
      <c r="P1348" s="44">
        <v>18710.84</v>
      </c>
      <c r="Q1348" s="31"/>
      <c r="R1348" s="69">
        <v>1607431.0</v>
      </c>
      <c r="S1348" s="51">
        <v>2095.312</v>
      </c>
      <c r="T1348" s="51">
        <v>7.66936</v>
      </c>
      <c r="U1348" s="123"/>
    </row>
    <row r="1349">
      <c r="A1349" s="27">
        <v>819.0</v>
      </c>
      <c r="B1349" s="27" t="s">
        <v>54</v>
      </c>
      <c r="C1349" s="27" t="s">
        <v>28</v>
      </c>
      <c r="D1349" s="27" t="s">
        <v>28</v>
      </c>
      <c r="E1349" s="27" t="s">
        <v>28</v>
      </c>
      <c r="F1349" s="27">
        <v>32.0</v>
      </c>
      <c r="G1349" s="27" t="s">
        <v>29</v>
      </c>
      <c r="H1349" s="27"/>
      <c r="I1349" s="27" t="s">
        <v>30</v>
      </c>
      <c r="J1349" s="27">
        <v>4.0</v>
      </c>
      <c r="K1349" s="27" t="s">
        <v>36</v>
      </c>
      <c r="L1349" s="44">
        <v>335214.35000000003</v>
      </c>
      <c r="M1349" s="44">
        <v>319900.73</v>
      </c>
      <c r="N1349" s="46">
        <v>6084.0</v>
      </c>
      <c r="O1349" s="46">
        <v>129.0</v>
      </c>
      <c r="P1349" s="44">
        <v>168372.53</v>
      </c>
      <c r="Q1349" s="31"/>
      <c r="R1349" s="69">
        <v>1471660.0</v>
      </c>
      <c r="S1349" s="51">
        <v>1967.535</v>
      </c>
      <c r="T1349" s="51">
        <v>6.06595</v>
      </c>
      <c r="U1349" s="123"/>
    </row>
    <row r="1350">
      <c r="A1350" s="27">
        <v>820.0</v>
      </c>
      <c r="B1350" s="27" t="s">
        <v>54</v>
      </c>
      <c r="C1350" s="27" t="s">
        <v>28</v>
      </c>
      <c r="D1350" s="27" t="s">
        <v>28</v>
      </c>
      <c r="E1350" s="27" t="s">
        <v>28</v>
      </c>
      <c r="F1350" s="27">
        <v>32.0</v>
      </c>
      <c r="G1350" s="27" t="s">
        <v>29</v>
      </c>
      <c r="H1350" s="27"/>
      <c r="I1350" s="27" t="s">
        <v>30</v>
      </c>
      <c r="J1350" s="27">
        <v>4.0</v>
      </c>
      <c r="K1350" s="27" t="s">
        <v>37</v>
      </c>
      <c r="L1350" s="44">
        <v>352779.56</v>
      </c>
      <c r="M1350" s="44">
        <v>343270.85</v>
      </c>
      <c r="N1350" s="46">
        <v>9154.0</v>
      </c>
      <c r="O1350" s="46">
        <v>68.0</v>
      </c>
      <c r="P1350" s="44">
        <v>76339.73</v>
      </c>
      <c r="Q1350" s="31"/>
      <c r="R1350" s="69">
        <v>4163983.0</v>
      </c>
      <c r="S1350" s="51">
        <v>4760.842</v>
      </c>
      <c r="T1350" s="51">
        <v>6.3908</v>
      </c>
      <c r="U1350" s="123"/>
    </row>
    <row r="1351">
      <c r="A1351" s="27">
        <v>821.0</v>
      </c>
      <c r="B1351" s="27" t="s">
        <v>54</v>
      </c>
      <c r="C1351" s="27" t="s">
        <v>28</v>
      </c>
      <c r="D1351" s="27" t="s">
        <v>28</v>
      </c>
      <c r="E1351" s="27" t="s">
        <v>28</v>
      </c>
      <c r="F1351" s="27">
        <v>32.0</v>
      </c>
      <c r="G1351" s="27" t="s">
        <v>29</v>
      </c>
      <c r="H1351" s="27"/>
      <c r="I1351" s="27" t="s">
        <v>30</v>
      </c>
      <c r="J1351" s="27">
        <v>4.0</v>
      </c>
      <c r="K1351" s="27" t="s">
        <v>38</v>
      </c>
      <c r="L1351" s="44">
        <v>113750.51000000001</v>
      </c>
      <c r="M1351" s="44">
        <v>92412.7</v>
      </c>
      <c r="N1351" s="46">
        <v>3422.0</v>
      </c>
      <c r="O1351" s="46">
        <v>23.0</v>
      </c>
      <c r="P1351" s="44">
        <v>20677.24</v>
      </c>
      <c r="Q1351" s="31"/>
      <c r="R1351" s="69">
        <v>2379050.0</v>
      </c>
      <c r="S1351" s="51">
        <v>3084.465</v>
      </c>
      <c r="T1351" s="51">
        <v>11.52013</v>
      </c>
      <c r="U1351" s="123"/>
    </row>
    <row r="1352">
      <c r="A1352" s="27">
        <v>822.0</v>
      </c>
      <c r="B1352" s="27" t="s">
        <v>54</v>
      </c>
      <c r="C1352" s="27" t="s">
        <v>28</v>
      </c>
      <c r="D1352" s="27" t="s">
        <v>28</v>
      </c>
      <c r="E1352" s="27" t="s">
        <v>28</v>
      </c>
      <c r="F1352" s="27">
        <v>32.0</v>
      </c>
      <c r="G1352" s="27" t="s">
        <v>29</v>
      </c>
      <c r="H1352" s="27"/>
      <c r="I1352" s="27" t="s">
        <v>30</v>
      </c>
      <c r="J1352" s="27">
        <v>4.0</v>
      </c>
      <c r="K1352" s="27" t="s">
        <v>39</v>
      </c>
      <c r="L1352" s="44">
        <v>348204.72000000003</v>
      </c>
      <c r="M1352" s="44">
        <v>333722.89</v>
      </c>
      <c r="N1352" s="46">
        <v>9310.0</v>
      </c>
      <c r="O1352" s="46">
        <v>65.0</v>
      </c>
      <c r="P1352" s="44">
        <v>141978.55000000002</v>
      </c>
      <c r="Q1352" s="31"/>
      <c r="R1352" s="69">
        <v>4779883.0</v>
      </c>
      <c r="S1352" s="51">
        <v>5293.341</v>
      </c>
      <c r="T1352" s="51">
        <v>5.70604</v>
      </c>
      <c r="U1352" s="123"/>
    </row>
    <row r="1353">
      <c r="A1353" s="27">
        <v>823.0</v>
      </c>
      <c r="B1353" s="27" t="s">
        <v>54</v>
      </c>
      <c r="C1353" s="27" t="s">
        <v>28</v>
      </c>
      <c r="D1353" s="27" t="s">
        <v>28</v>
      </c>
      <c r="E1353" s="27" t="s">
        <v>28</v>
      </c>
      <c r="F1353" s="27">
        <v>32.0</v>
      </c>
      <c r="G1353" s="27" t="s">
        <v>29</v>
      </c>
      <c r="H1353" s="27"/>
      <c r="I1353" s="27" t="s">
        <v>30</v>
      </c>
      <c r="J1353" s="27">
        <v>4.0</v>
      </c>
      <c r="K1353" s="27" t="s">
        <v>40</v>
      </c>
      <c r="L1353" s="44">
        <v>629224.11</v>
      </c>
      <c r="M1353" s="44">
        <v>473247.56</v>
      </c>
      <c r="N1353" s="46">
        <v>13258.0</v>
      </c>
      <c r="O1353" s="46">
        <v>82.0</v>
      </c>
      <c r="P1353" s="44">
        <v>79431.88</v>
      </c>
      <c r="Q1353" s="31"/>
      <c r="R1353" s="69">
        <v>6166802.0</v>
      </c>
      <c r="S1353" s="51">
        <v>6757.509</v>
      </c>
      <c r="T1353" s="51">
        <v>7.67709</v>
      </c>
      <c r="U1353" s="123"/>
    </row>
    <row r="1354">
      <c r="A1354" s="27">
        <v>824.0</v>
      </c>
      <c r="B1354" s="27" t="s">
        <v>54</v>
      </c>
      <c r="C1354" s="27" t="s">
        <v>28</v>
      </c>
      <c r="D1354" s="27" t="s">
        <v>28</v>
      </c>
      <c r="E1354" s="27" t="s">
        <v>28</v>
      </c>
      <c r="F1354" s="27">
        <v>32.0</v>
      </c>
      <c r="G1354" s="27" t="s">
        <v>29</v>
      </c>
      <c r="H1354" s="27"/>
      <c r="I1354" s="27" t="s">
        <v>30</v>
      </c>
      <c r="J1354" s="27">
        <v>4.0</v>
      </c>
      <c r="K1354" s="27" t="s">
        <v>41</v>
      </c>
      <c r="L1354" s="44">
        <v>109477.44</v>
      </c>
      <c r="M1354" s="44">
        <v>82382.23999999999</v>
      </c>
      <c r="N1354" s="46">
        <v>2856.0</v>
      </c>
      <c r="O1354" s="46">
        <v>38.0</v>
      </c>
      <c r="P1354" s="44">
        <v>35712.62</v>
      </c>
      <c r="Q1354" s="31"/>
      <c r="R1354" s="69">
        <v>759108.0</v>
      </c>
      <c r="S1354" s="51">
        <v>1222.324</v>
      </c>
      <c r="T1354" s="51">
        <v>7.86571</v>
      </c>
      <c r="U1354" s="123"/>
    </row>
    <row r="1355">
      <c r="A1355" s="27">
        <v>825.0</v>
      </c>
      <c r="B1355" s="27" t="s">
        <v>54</v>
      </c>
      <c r="C1355" s="27" t="s">
        <v>28</v>
      </c>
      <c r="D1355" s="27" t="s">
        <v>28</v>
      </c>
      <c r="E1355" s="27" t="s">
        <v>28</v>
      </c>
      <c r="F1355" s="27">
        <v>32.0</v>
      </c>
      <c r="G1355" s="27" t="s">
        <v>29</v>
      </c>
      <c r="H1355" s="27"/>
      <c r="I1355" s="27" t="s">
        <v>30</v>
      </c>
      <c r="J1355" s="27">
        <v>4.0</v>
      </c>
      <c r="K1355" s="27" t="s">
        <v>42</v>
      </c>
      <c r="L1355" s="44">
        <v>408566.82</v>
      </c>
      <c r="M1355" s="44">
        <v>452181.31</v>
      </c>
      <c r="N1355" s="46">
        <v>4887.0</v>
      </c>
      <c r="O1355" s="46">
        <v>100.0</v>
      </c>
      <c r="P1355" s="44">
        <v>71618.68</v>
      </c>
      <c r="Q1355" s="31"/>
      <c r="R1355" s="69">
        <v>3631159.0</v>
      </c>
      <c r="S1355" s="51">
        <v>4260.92</v>
      </c>
      <c r="T1355" s="51">
        <v>8.94533</v>
      </c>
      <c r="U1355" s="123"/>
    </row>
    <row r="1356">
      <c r="A1356" s="27">
        <v>826.0</v>
      </c>
      <c r="B1356" s="27" t="s">
        <v>54</v>
      </c>
      <c r="C1356" s="27" t="s">
        <v>28</v>
      </c>
      <c r="D1356" s="27" t="s">
        <v>28</v>
      </c>
      <c r="E1356" s="27" t="s">
        <v>28</v>
      </c>
      <c r="F1356" s="27">
        <v>32.0</v>
      </c>
      <c r="G1356" s="27" t="s">
        <v>29</v>
      </c>
      <c r="H1356" s="27"/>
      <c r="I1356" s="27" t="s">
        <v>30</v>
      </c>
      <c r="J1356" s="27">
        <v>4.0</v>
      </c>
      <c r="K1356" s="27" t="s">
        <v>43</v>
      </c>
      <c r="L1356" s="44" t="s">
        <v>55</v>
      </c>
      <c r="M1356" s="44" t="s">
        <v>55</v>
      </c>
      <c r="N1356" s="61"/>
      <c r="O1356" s="61"/>
      <c r="P1356" s="44"/>
      <c r="Q1356" s="31"/>
      <c r="R1356" s="69"/>
      <c r="S1356" s="51" t="s">
        <v>30</v>
      </c>
      <c r="T1356" s="51"/>
      <c r="U1356" s="123"/>
    </row>
    <row r="1357">
      <c r="A1357" s="27">
        <v>827.0</v>
      </c>
      <c r="B1357" s="27" t="s">
        <v>54</v>
      </c>
      <c r="C1357" s="27" t="s">
        <v>28</v>
      </c>
      <c r="D1357" s="27" t="s">
        <v>28</v>
      </c>
      <c r="E1357" s="27" t="s">
        <v>28</v>
      </c>
      <c r="F1357" s="27">
        <v>32.0</v>
      </c>
      <c r="G1357" s="27" t="s">
        <v>29</v>
      </c>
      <c r="H1357" s="27"/>
      <c r="I1357" s="27" t="s">
        <v>30</v>
      </c>
      <c r="J1357" s="27">
        <v>4.0</v>
      </c>
      <c r="K1357" s="27" t="s">
        <v>44</v>
      </c>
      <c r="L1357" s="44">
        <v>346511.32</v>
      </c>
      <c r="M1357" s="44">
        <v>384685.47000000003</v>
      </c>
      <c r="N1357" s="46">
        <v>10316.0</v>
      </c>
      <c r="O1357" s="46">
        <v>74.0</v>
      </c>
      <c r="P1357" s="44">
        <v>42414.090000000004</v>
      </c>
      <c r="Q1357" s="31"/>
      <c r="R1357" s="69">
        <v>3387047.0</v>
      </c>
      <c r="S1357" s="51">
        <v>3933.545</v>
      </c>
      <c r="T1357" s="51">
        <v>7.8857</v>
      </c>
      <c r="U1357" s="123"/>
    </row>
    <row r="1358">
      <c r="A1358" s="27">
        <v>828.0</v>
      </c>
      <c r="B1358" s="27" t="s">
        <v>54</v>
      </c>
      <c r="C1358" s="27" t="s">
        <v>28</v>
      </c>
      <c r="D1358" s="27" t="s">
        <v>28</v>
      </c>
      <c r="E1358" s="27" t="s">
        <v>28</v>
      </c>
      <c r="F1358" s="27">
        <v>32.0</v>
      </c>
      <c r="G1358" s="27" t="s">
        <v>29</v>
      </c>
      <c r="H1358" s="27"/>
      <c r="I1358" s="27" t="s">
        <v>30</v>
      </c>
      <c r="J1358" s="27">
        <v>4.0</v>
      </c>
      <c r="K1358" s="27" t="s">
        <v>45</v>
      </c>
      <c r="L1358" s="44">
        <v>338925.07999999996</v>
      </c>
      <c r="M1358" s="44">
        <v>372941.04</v>
      </c>
      <c r="N1358" s="46">
        <v>10341.0</v>
      </c>
      <c r="O1358" s="46">
        <v>65.0</v>
      </c>
      <c r="P1358" s="44">
        <v>120274.53</v>
      </c>
      <c r="Q1358" s="31"/>
      <c r="R1358" s="69">
        <v>1932256.0</v>
      </c>
      <c r="S1358" s="51">
        <v>2417.995</v>
      </c>
      <c r="T1358" s="51">
        <v>6.38915</v>
      </c>
      <c r="U1358" s="123"/>
    </row>
    <row r="1359">
      <c r="A1359" s="27">
        <v>829.0</v>
      </c>
      <c r="B1359" s="27" t="s">
        <v>54</v>
      </c>
      <c r="C1359" s="27" t="s">
        <v>28</v>
      </c>
      <c r="D1359" s="27" t="s">
        <v>28</v>
      </c>
      <c r="E1359" s="27" t="s">
        <v>28</v>
      </c>
      <c r="F1359" s="27">
        <v>32.0</v>
      </c>
      <c r="G1359" s="27" t="s">
        <v>29</v>
      </c>
      <c r="H1359" s="27"/>
      <c r="I1359" s="27" t="s">
        <v>30</v>
      </c>
      <c r="J1359" s="27">
        <v>4.0</v>
      </c>
      <c r="K1359" s="27" t="s">
        <v>46</v>
      </c>
      <c r="L1359" s="44">
        <v>68315.46</v>
      </c>
      <c r="M1359" s="44">
        <v>66433.73</v>
      </c>
      <c r="N1359" s="46">
        <v>2032.0</v>
      </c>
      <c r="O1359" s="46">
        <v>14.0</v>
      </c>
      <c r="P1359" s="44">
        <v>16921.55</v>
      </c>
      <c r="Q1359" s="31"/>
      <c r="R1359" s="69">
        <v>1725587.0</v>
      </c>
      <c r="S1359" s="51">
        <v>2049.913</v>
      </c>
      <c r="T1359" s="51">
        <v>6.64654</v>
      </c>
      <c r="U1359" s="123"/>
    </row>
    <row r="1360">
      <c r="A1360" s="27">
        <v>830.0</v>
      </c>
      <c r="B1360" s="27" t="s">
        <v>54</v>
      </c>
      <c r="C1360" s="27" t="s">
        <v>28</v>
      </c>
      <c r="D1360" s="27" t="s">
        <v>28</v>
      </c>
      <c r="E1360" s="27" t="s">
        <v>28</v>
      </c>
      <c r="F1360" s="27">
        <v>32.0</v>
      </c>
      <c r="G1360" s="27" t="s">
        <v>29</v>
      </c>
      <c r="H1360" s="27"/>
      <c r="I1360" s="27" t="s">
        <v>30</v>
      </c>
      <c r="J1360" s="27">
        <v>4.0</v>
      </c>
      <c r="K1360" s="27" t="s">
        <v>47</v>
      </c>
      <c r="L1360" s="44">
        <v>689681.5299999999</v>
      </c>
      <c r="M1360" s="44">
        <v>689769.28</v>
      </c>
      <c r="N1360" s="46">
        <v>30776.0</v>
      </c>
      <c r="O1360" s="46">
        <v>315.0</v>
      </c>
      <c r="P1360" s="44">
        <v>387968.54000000004</v>
      </c>
      <c r="Q1360" s="31"/>
      <c r="R1360" s="69">
        <v>7498026.0</v>
      </c>
      <c r="S1360" s="51">
        <v>8022.983</v>
      </c>
      <c r="T1360" s="51">
        <v>8.57871</v>
      </c>
      <c r="U1360" s="123"/>
    </row>
    <row r="1361">
      <c r="A1361" s="27">
        <v>831.0</v>
      </c>
      <c r="B1361" s="27" t="s">
        <v>54</v>
      </c>
      <c r="C1361" s="27" t="s">
        <v>28</v>
      </c>
      <c r="D1361" s="27" t="s">
        <v>28</v>
      </c>
      <c r="E1361" s="27" t="s">
        <v>28</v>
      </c>
      <c r="F1361" s="27">
        <v>32.0</v>
      </c>
      <c r="G1361" s="27" t="s">
        <v>29</v>
      </c>
      <c r="H1361" s="27"/>
      <c r="I1361" s="27" t="s">
        <v>30</v>
      </c>
      <c r="J1361" s="27">
        <v>4.0</v>
      </c>
      <c r="K1361" s="27" t="s">
        <v>49</v>
      </c>
      <c r="L1361" s="44">
        <v>345466.16</v>
      </c>
      <c r="M1361" s="44">
        <v>381609.28</v>
      </c>
      <c r="N1361" s="46">
        <v>3608.0</v>
      </c>
      <c r="O1361" s="46">
        <v>67.0</v>
      </c>
      <c r="P1361" s="44">
        <v>93649.43</v>
      </c>
      <c r="Q1361" s="31"/>
      <c r="R1361" s="69">
        <v>3538211.0</v>
      </c>
      <c r="S1361" s="51">
        <v>4005.217</v>
      </c>
      <c r="T1361" s="51">
        <v>7.25643</v>
      </c>
      <c r="U1361" s="123"/>
    </row>
    <row r="1362">
      <c r="A1362" s="27">
        <v>832.0</v>
      </c>
      <c r="B1362" s="27" t="s">
        <v>54</v>
      </c>
      <c r="C1362" s="27" t="s">
        <v>28</v>
      </c>
      <c r="D1362" s="27" t="s">
        <v>28</v>
      </c>
      <c r="E1362" s="27" t="s">
        <v>28</v>
      </c>
      <c r="F1362" s="27">
        <v>32.0</v>
      </c>
      <c r="G1362" s="27" t="s">
        <v>29</v>
      </c>
      <c r="H1362" s="27"/>
      <c r="I1362" s="27" t="s">
        <v>30</v>
      </c>
      <c r="J1362" s="27">
        <v>4.0</v>
      </c>
      <c r="K1362" s="27" t="s">
        <v>51</v>
      </c>
      <c r="L1362" s="44">
        <v>425049.98</v>
      </c>
      <c r="M1362" s="44">
        <v>406073.15</v>
      </c>
      <c r="N1362" s="46">
        <v>10849.0</v>
      </c>
      <c r="O1362" s="46">
        <v>80.0</v>
      </c>
      <c r="P1362" s="44">
        <v>104961.7</v>
      </c>
      <c r="Q1362" s="31"/>
      <c r="R1362" s="69">
        <v>4288047.0</v>
      </c>
      <c r="S1362" s="51">
        <v>4792.805</v>
      </c>
      <c r="T1362" s="51">
        <v>7.42851</v>
      </c>
      <c r="U1362" s="123"/>
    </row>
    <row r="1363">
      <c r="A1363" s="27">
        <v>833.0</v>
      </c>
      <c r="B1363" s="27" t="s">
        <v>54</v>
      </c>
      <c r="C1363" s="27" t="s">
        <v>28</v>
      </c>
      <c r="D1363" s="27" t="s">
        <v>28</v>
      </c>
      <c r="E1363" s="27" t="s">
        <v>28</v>
      </c>
      <c r="F1363" s="27">
        <v>32.0</v>
      </c>
      <c r="G1363" s="27" t="s">
        <v>29</v>
      </c>
      <c r="H1363" s="27"/>
      <c r="I1363" s="27" t="s">
        <v>30</v>
      </c>
      <c r="J1363" s="27">
        <v>4.0</v>
      </c>
      <c r="K1363" s="27" t="s">
        <v>52</v>
      </c>
      <c r="L1363" s="44">
        <v>14549.789999999999</v>
      </c>
      <c r="M1363" s="44">
        <v>11634.99</v>
      </c>
      <c r="N1363" s="46">
        <v>409.0</v>
      </c>
      <c r="O1363" s="46">
        <v>3.0</v>
      </c>
      <c r="P1363" s="44">
        <v>2021.75</v>
      </c>
      <c r="Q1363" s="31"/>
      <c r="R1363" s="69">
        <v>1746037.0</v>
      </c>
      <c r="S1363" s="51">
        <v>2140.79</v>
      </c>
      <c r="T1363" s="51">
        <v>5.30629</v>
      </c>
      <c r="U1363" s="123"/>
    </row>
    <row r="1364">
      <c r="A1364" s="27">
        <v>834.0</v>
      </c>
      <c r="B1364" s="27" t="s">
        <v>54</v>
      </c>
      <c r="C1364" s="27" t="s">
        <v>28</v>
      </c>
      <c r="D1364" s="27" t="s">
        <v>28</v>
      </c>
      <c r="E1364" s="27" t="s">
        <v>28</v>
      </c>
      <c r="F1364" s="27">
        <v>32.0</v>
      </c>
      <c r="G1364" s="27" t="s">
        <v>29</v>
      </c>
      <c r="H1364" s="27"/>
      <c r="I1364" s="27" t="s">
        <v>30</v>
      </c>
      <c r="J1364" s="27">
        <v>8.0</v>
      </c>
      <c r="K1364" s="27" t="s">
        <v>31</v>
      </c>
      <c r="L1364" s="44">
        <v>675099.97</v>
      </c>
      <c r="M1364" s="44">
        <v>666114.59</v>
      </c>
      <c r="N1364" s="46">
        <v>26476.0</v>
      </c>
      <c r="O1364" s="46">
        <v>503.0</v>
      </c>
      <c r="P1364" s="44">
        <v>1537560.0</v>
      </c>
      <c r="Q1364" s="31"/>
      <c r="R1364" s="69">
        <v>3177263.0</v>
      </c>
      <c r="S1364" s="51">
        <v>3625.499</v>
      </c>
      <c r="T1364" s="51">
        <v>6.4459</v>
      </c>
      <c r="U1364" s="123"/>
    </row>
    <row r="1365">
      <c r="A1365" s="27">
        <v>835.0</v>
      </c>
      <c r="B1365" s="27" t="s">
        <v>54</v>
      </c>
      <c r="C1365" s="27" t="s">
        <v>28</v>
      </c>
      <c r="D1365" s="27" t="s">
        <v>28</v>
      </c>
      <c r="E1365" s="27" t="s">
        <v>28</v>
      </c>
      <c r="F1365" s="27">
        <v>32.0</v>
      </c>
      <c r="G1365" s="27" t="s">
        <v>29</v>
      </c>
      <c r="H1365" s="27"/>
      <c r="I1365" s="27" t="s">
        <v>30</v>
      </c>
      <c r="J1365" s="27">
        <v>8.0</v>
      </c>
      <c r="K1365" s="27" t="s">
        <v>32</v>
      </c>
      <c r="L1365" s="44">
        <v>168084.01</v>
      </c>
      <c r="M1365" s="44">
        <v>148884.43000000002</v>
      </c>
      <c r="N1365" s="46">
        <v>5356.0</v>
      </c>
      <c r="O1365" s="46">
        <v>46.0</v>
      </c>
      <c r="P1365" s="44">
        <v>77817.26999999999</v>
      </c>
      <c r="Q1365" s="31"/>
      <c r="R1365" s="69">
        <v>1570730.0</v>
      </c>
      <c r="S1365" s="51">
        <v>1998.761</v>
      </c>
      <c r="T1365" s="51">
        <v>10.04478</v>
      </c>
      <c r="U1365" s="123"/>
    </row>
    <row r="1366">
      <c r="A1366" s="27">
        <v>836.0</v>
      </c>
      <c r="B1366" s="27" t="s">
        <v>54</v>
      </c>
      <c r="C1366" s="27" t="s">
        <v>28</v>
      </c>
      <c r="D1366" s="27" t="s">
        <v>28</v>
      </c>
      <c r="E1366" s="27" t="s">
        <v>28</v>
      </c>
      <c r="F1366" s="27">
        <v>32.0</v>
      </c>
      <c r="G1366" s="27" t="s">
        <v>29</v>
      </c>
      <c r="H1366" s="27"/>
      <c r="I1366" s="27" t="s">
        <v>30</v>
      </c>
      <c r="J1366" s="27">
        <v>8.0</v>
      </c>
      <c r="K1366" s="27" t="s">
        <v>33</v>
      </c>
      <c r="L1366" s="44">
        <v>841112.75</v>
      </c>
      <c r="M1366" s="44">
        <v>849164.86</v>
      </c>
      <c r="N1366" s="46">
        <v>21676.0</v>
      </c>
      <c r="O1366" s="46">
        <v>159.0</v>
      </c>
      <c r="P1366" s="44">
        <v>229547.9</v>
      </c>
      <c r="Q1366" s="31"/>
      <c r="R1366" s="69">
        <v>4323863.0</v>
      </c>
      <c r="S1366" s="51">
        <v>4939.107</v>
      </c>
      <c r="T1366" s="51">
        <v>8.38369</v>
      </c>
      <c r="U1366" s="123"/>
    </row>
    <row r="1367">
      <c r="A1367" s="27">
        <v>837.0</v>
      </c>
      <c r="B1367" s="27" t="s">
        <v>54</v>
      </c>
      <c r="C1367" s="27" t="s">
        <v>28</v>
      </c>
      <c r="D1367" s="27" t="s">
        <v>28</v>
      </c>
      <c r="E1367" s="27" t="s">
        <v>28</v>
      </c>
      <c r="F1367" s="27">
        <v>32.0</v>
      </c>
      <c r="G1367" s="27" t="s">
        <v>29</v>
      </c>
      <c r="H1367" s="27"/>
      <c r="I1367" s="27" t="s">
        <v>30</v>
      </c>
      <c r="J1367" s="27">
        <v>8.0</v>
      </c>
      <c r="K1367" s="27" t="s">
        <v>34</v>
      </c>
      <c r="L1367" s="44">
        <v>164071.93000000002</v>
      </c>
      <c r="M1367" s="44">
        <v>173167.08</v>
      </c>
      <c r="N1367" s="46">
        <v>3005.0</v>
      </c>
      <c r="O1367" s="46">
        <v>31.0</v>
      </c>
      <c r="P1367" s="44">
        <v>26868.97</v>
      </c>
      <c r="Q1367" s="31"/>
      <c r="R1367" s="69">
        <v>1473901.0</v>
      </c>
      <c r="S1367" s="51">
        <v>1927.589</v>
      </c>
      <c r="T1367" s="51">
        <v>5.39371</v>
      </c>
      <c r="U1367" s="123"/>
    </row>
    <row r="1368">
      <c r="A1368" s="27">
        <v>838.0</v>
      </c>
      <c r="B1368" s="27" t="s">
        <v>54</v>
      </c>
      <c r="C1368" s="27" t="s">
        <v>28</v>
      </c>
      <c r="D1368" s="27" t="s">
        <v>28</v>
      </c>
      <c r="E1368" s="27" t="s">
        <v>28</v>
      </c>
      <c r="F1368" s="27">
        <v>32.0</v>
      </c>
      <c r="G1368" s="27" t="s">
        <v>29</v>
      </c>
      <c r="H1368" s="27"/>
      <c r="I1368" s="27" t="s">
        <v>30</v>
      </c>
      <c r="J1368" s="27">
        <v>8.0</v>
      </c>
      <c r="K1368" s="27" t="s">
        <v>35</v>
      </c>
      <c r="L1368" s="44">
        <v>944995.67</v>
      </c>
      <c r="M1368" s="44">
        <v>944755.8099999999</v>
      </c>
      <c r="N1368" s="46">
        <v>33239.0</v>
      </c>
      <c r="O1368" s="46">
        <v>162.0</v>
      </c>
      <c r="P1368" s="44">
        <v>405582.80000000005</v>
      </c>
      <c r="Q1368" s="31"/>
      <c r="R1368" s="69">
        <v>1.1135611E7</v>
      </c>
      <c r="S1368" s="51">
        <v>11995.781</v>
      </c>
      <c r="T1368" s="51">
        <v>9.06621</v>
      </c>
      <c r="U1368" s="123"/>
    </row>
    <row r="1369">
      <c r="A1369" s="27">
        <v>839.0</v>
      </c>
      <c r="B1369" s="27" t="s">
        <v>54</v>
      </c>
      <c r="C1369" s="27" t="s">
        <v>28</v>
      </c>
      <c r="D1369" s="27" t="s">
        <v>28</v>
      </c>
      <c r="E1369" s="27" t="s">
        <v>28</v>
      </c>
      <c r="F1369" s="27">
        <v>32.0</v>
      </c>
      <c r="G1369" s="27" t="s">
        <v>29</v>
      </c>
      <c r="H1369" s="27"/>
      <c r="I1369" s="27" t="s">
        <v>30</v>
      </c>
      <c r="J1369" s="27">
        <v>8.0</v>
      </c>
      <c r="K1369" s="27" t="s">
        <v>36</v>
      </c>
      <c r="L1369" s="44">
        <v>665939.42</v>
      </c>
      <c r="M1369" s="44">
        <v>656347.9</v>
      </c>
      <c r="N1369" s="46">
        <v>11878.0</v>
      </c>
      <c r="O1369" s="46">
        <v>253.0</v>
      </c>
      <c r="P1369" s="44">
        <v>311960.35</v>
      </c>
      <c r="Q1369" s="31"/>
      <c r="R1369" s="69">
        <v>2648820.0</v>
      </c>
      <c r="S1369" s="51">
        <v>3326.809</v>
      </c>
      <c r="T1369" s="51">
        <v>6.20251</v>
      </c>
      <c r="U1369" s="123"/>
    </row>
    <row r="1370">
      <c r="A1370" s="27">
        <v>840.0</v>
      </c>
      <c r="B1370" s="27" t="s">
        <v>54</v>
      </c>
      <c r="C1370" s="27" t="s">
        <v>28</v>
      </c>
      <c r="D1370" s="27" t="s">
        <v>28</v>
      </c>
      <c r="E1370" s="27" t="s">
        <v>28</v>
      </c>
      <c r="F1370" s="27">
        <v>32.0</v>
      </c>
      <c r="G1370" s="27" t="s">
        <v>29</v>
      </c>
      <c r="H1370" s="27"/>
      <c r="I1370" s="27" t="s">
        <v>30</v>
      </c>
      <c r="J1370" s="27">
        <v>8.0</v>
      </c>
      <c r="K1370" s="27" t="s">
        <v>37</v>
      </c>
      <c r="L1370" s="44">
        <v>826601.4</v>
      </c>
      <c r="M1370" s="44">
        <v>825414.92</v>
      </c>
      <c r="N1370" s="46">
        <v>21608.0</v>
      </c>
      <c r="O1370" s="46">
        <v>155.0</v>
      </c>
      <c r="P1370" s="44">
        <v>186930.31</v>
      </c>
      <c r="Q1370" s="31"/>
      <c r="R1370" s="69">
        <v>6839933.0</v>
      </c>
      <c r="S1370" s="51">
        <v>7691.679</v>
      </c>
      <c r="T1370" s="51">
        <v>7.07287</v>
      </c>
      <c r="U1370" s="123"/>
    </row>
    <row r="1371">
      <c r="A1371" s="27">
        <v>841.0</v>
      </c>
      <c r="B1371" s="27" t="s">
        <v>54</v>
      </c>
      <c r="C1371" s="27" t="s">
        <v>28</v>
      </c>
      <c r="D1371" s="27" t="s">
        <v>28</v>
      </c>
      <c r="E1371" s="27" t="s">
        <v>28</v>
      </c>
      <c r="F1371" s="27">
        <v>32.0</v>
      </c>
      <c r="G1371" s="27" t="s">
        <v>29</v>
      </c>
      <c r="H1371" s="27"/>
      <c r="I1371" s="27" t="s">
        <v>30</v>
      </c>
      <c r="J1371" s="27">
        <v>8.0</v>
      </c>
      <c r="K1371" s="27" t="s">
        <v>38</v>
      </c>
      <c r="L1371" s="44">
        <v>865178.73</v>
      </c>
      <c r="M1371" s="44">
        <v>879368.29</v>
      </c>
      <c r="N1371" s="46">
        <v>27101.0</v>
      </c>
      <c r="O1371" s="46">
        <v>161.0</v>
      </c>
      <c r="P1371" s="44">
        <v>226341.96</v>
      </c>
      <c r="Q1371" s="31"/>
      <c r="R1371" s="69">
        <v>9517520.0</v>
      </c>
      <c r="S1371" s="51">
        <v>10388.011</v>
      </c>
      <c r="T1371" s="51">
        <v>8.12473</v>
      </c>
      <c r="U1371" s="123"/>
    </row>
    <row r="1372">
      <c r="A1372" s="27">
        <v>842.0</v>
      </c>
      <c r="B1372" s="27" t="s">
        <v>54</v>
      </c>
      <c r="C1372" s="27" t="s">
        <v>28</v>
      </c>
      <c r="D1372" s="27" t="s">
        <v>28</v>
      </c>
      <c r="E1372" s="27" t="s">
        <v>28</v>
      </c>
      <c r="F1372" s="27">
        <v>32.0</v>
      </c>
      <c r="G1372" s="27" t="s">
        <v>29</v>
      </c>
      <c r="H1372" s="27"/>
      <c r="I1372" s="27" t="s">
        <v>30</v>
      </c>
      <c r="J1372" s="27">
        <v>8.0</v>
      </c>
      <c r="K1372" s="27" t="s">
        <v>39</v>
      </c>
      <c r="L1372" s="44">
        <v>862460.6</v>
      </c>
      <c r="M1372" s="44">
        <v>853994.0</v>
      </c>
      <c r="N1372" s="46">
        <v>26176.0</v>
      </c>
      <c r="O1372" s="46">
        <v>156.0</v>
      </c>
      <c r="P1372" s="44">
        <v>289273.18000000005</v>
      </c>
      <c r="Q1372" s="31"/>
      <c r="R1372" s="69">
        <v>9512925.0</v>
      </c>
      <c r="S1372" s="51">
        <v>10140.127</v>
      </c>
      <c r="T1372" s="51">
        <v>6.99592</v>
      </c>
      <c r="U1372" s="123"/>
    </row>
    <row r="1373">
      <c r="A1373" s="27">
        <v>843.0</v>
      </c>
      <c r="B1373" s="27" t="s">
        <v>54</v>
      </c>
      <c r="C1373" s="27" t="s">
        <v>28</v>
      </c>
      <c r="D1373" s="27" t="s">
        <v>28</v>
      </c>
      <c r="E1373" s="27" t="s">
        <v>28</v>
      </c>
      <c r="F1373" s="27">
        <v>32.0</v>
      </c>
      <c r="G1373" s="27" t="s">
        <v>29</v>
      </c>
      <c r="H1373" s="27"/>
      <c r="I1373" s="27" t="s">
        <v>30</v>
      </c>
      <c r="J1373" s="27">
        <v>8.0</v>
      </c>
      <c r="K1373" s="27" t="s">
        <v>40</v>
      </c>
      <c r="L1373" s="44">
        <v>847867.28</v>
      </c>
      <c r="M1373" s="44">
        <v>858003.11</v>
      </c>
      <c r="N1373" s="46">
        <v>18223.0</v>
      </c>
      <c r="O1373" s="46">
        <v>155.0</v>
      </c>
      <c r="P1373" s="44">
        <v>266783.97000000003</v>
      </c>
      <c r="Q1373" s="31"/>
      <c r="R1373" s="69">
        <v>5309674.0</v>
      </c>
      <c r="S1373" s="51">
        <v>5965.463</v>
      </c>
      <c r="T1373" s="51">
        <v>7.71377</v>
      </c>
      <c r="U1373" s="123"/>
    </row>
    <row r="1374">
      <c r="A1374" s="27">
        <v>844.0</v>
      </c>
      <c r="B1374" s="27" t="s">
        <v>54</v>
      </c>
      <c r="C1374" s="27" t="s">
        <v>28</v>
      </c>
      <c r="D1374" s="27" t="s">
        <v>28</v>
      </c>
      <c r="E1374" s="27" t="s">
        <v>28</v>
      </c>
      <c r="F1374" s="27">
        <v>32.0</v>
      </c>
      <c r="G1374" s="27" t="s">
        <v>29</v>
      </c>
      <c r="H1374" s="27"/>
      <c r="I1374" s="27" t="s">
        <v>30</v>
      </c>
      <c r="J1374" s="27">
        <v>8.0</v>
      </c>
      <c r="K1374" s="27" t="s">
        <v>41</v>
      </c>
      <c r="L1374" s="44">
        <v>202556.81999999998</v>
      </c>
      <c r="M1374" s="44">
        <v>180951.32</v>
      </c>
      <c r="N1374" s="46">
        <v>5450.0</v>
      </c>
      <c r="O1374" s="46">
        <v>66.0</v>
      </c>
      <c r="P1374" s="44">
        <v>44383.270000000004</v>
      </c>
      <c r="Q1374" s="31"/>
      <c r="R1374" s="69">
        <v>1296144.0</v>
      </c>
      <c r="S1374" s="51">
        <v>1732.202</v>
      </c>
      <c r="T1374" s="51">
        <v>7.68948</v>
      </c>
      <c r="U1374" s="123"/>
    </row>
    <row r="1375">
      <c r="A1375" s="27">
        <v>845.0</v>
      </c>
      <c r="B1375" s="27" t="s">
        <v>54</v>
      </c>
      <c r="C1375" s="27" t="s">
        <v>28</v>
      </c>
      <c r="D1375" s="27" t="s">
        <v>28</v>
      </c>
      <c r="E1375" s="27" t="s">
        <v>28</v>
      </c>
      <c r="F1375" s="27">
        <v>32.0</v>
      </c>
      <c r="G1375" s="27" t="s">
        <v>29</v>
      </c>
      <c r="H1375" s="27"/>
      <c r="I1375" s="27" t="s">
        <v>30</v>
      </c>
      <c r="J1375" s="27">
        <v>8.0</v>
      </c>
      <c r="K1375" s="27" t="s">
        <v>42</v>
      </c>
      <c r="L1375" s="44">
        <v>806644.76</v>
      </c>
      <c r="M1375" s="44">
        <v>912874.25</v>
      </c>
      <c r="N1375" s="46">
        <v>9369.0</v>
      </c>
      <c r="O1375" s="46">
        <v>187.0</v>
      </c>
      <c r="P1375" s="44">
        <v>134693.26</v>
      </c>
      <c r="Q1375" s="31"/>
      <c r="R1375" s="69">
        <v>6561961.0</v>
      </c>
      <c r="S1375" s="51">
        <v>7343.446</v>
      </c>
      <c r="T1375" s="51">
        <v>7.64533</v>
      </c>
      <c r="U1375" s="123"/>
    </row>
    <row r="1376">
      <c r="A1376" s="27">
        <v>846.0</v>
      </c>
      <c r="B1376" s="27" t="s">
        <v>54</v>
      </c>
      <c r="C1376" s="27" t="s">
        <v>28</v>
      </c>
      <c r="D1376" s="27" t="s">
        <v>28</v>
      </c>
      <c r="E1376" s="27" t="s">
        <v>28</v>
      </c>
      <c r="F1376" s="27">
        <v>32.0</v>
      </c>
      <c r="G1376" s="27" t="s">
        <v>29</v>
      </c>
      <c r="H1376" s="27"/>
      <c r="I1376" s="27" t="s">
        <v>30</v>
      </c>
      <c r="J1376" s="27">
        <v>8.0</v>
      </c>
      <c r="K1376" s="27" t="s">
        <v>44</v>
      </c>
      <c r="L1376" s="44">
        <v>669371.49</v>
      </c>
      <c r="M1376" s="44">
        <v>771846.0</v>
      </c>
      <c r="N1376" s="46">
        <v>18603.0</v>
      </c>
      <c r="O1376" s="46">
        <v>139.0</v>
      </c>
      <c r="P1376" s="44">
        <v>79295.13</v>
      </c>
      <c r="Q1376" s="31"/>
      <c r="R1376" s="69">
        <v>6095707.0</v>
      </c>
      <c r="S1376" s="51">
        <v>6904.678</v>
      </c>
      <c r="T1376" s="51">
        <v>7.89703</v>
      </c>
      <c r="U1376" s="123"/>
    </row>
    <row r="1377">
      <c r="A1377" s="27">
        <v>847.0</v>
      </c>
      <c r="B1377" s="27" t="s">
        <v>54</v>
      </c>
      <c r="C1377" s="27" t="s">
        <v>28</v>
      </c>
      <c r="D1377" s="27" t="s">
        <v>28</v>
      </c>
      <c r="E1377" s="27" t="s">
        <v>28</v>
      </c>
      <c r="F1377" s="27">
        <v>32.0</v>
      </c>
      <c r="G1377" s="27" t="s">
        <v>29</v>
      </c>
      <c r="H1377" s="27"/>
      <c r="I1377" s="27" t="s">
        <v>30</v>
      </c>
      <c r="J1377" s="27">
        <v>8.0</v>
      </c>
      <c r="K1377" s="27" t="s">
        <v>45</v>
      </c>
      <c r="L1377" s="44">
        <v>666211.1599999999</v>
      </c>
      <c r="M1377" s="44">
        <v>740827.8</v>
      </c>
      <c r="N1377" s="46">
        <v>20458.0</v>
      </c>
      <c r="O1377" s="46">
        <v>127.0</v>
      </c>
      <c r="P1377" s="44">
        <v>294012.91</v>
      </c>
      <c r="Q1377" s="31"/>
      <c r="R1377" s="69">
        <v>3505852.0</v>
      </c>
      <c r="S1377" s="51">
        <v>4165.756</v>
      </c>
      <c r="T1377" s="51">
        <v>6.50066</v>
      </c>
      <c r="U1377" s="123"/>
    </row>
    <row r="1378">
      <c r="A1378" s="27">
        <v>848.0</v>
      </c>
      <c r="B1378" s="27" t="s">
        <v>54</v>
      </c>
      <c r="C1378" s="27" t="s">
        <v>28</v>
      </c>
      <c r="D1378" s="27" t="s">
        <v>28</v>
      </c>
      <c r="E1378" s="27" t="s">
        <v>28</v>
      </c>
      <c r="F1378" s="27">
        <v>32.0</v>
      </c>
      <c r="G1378" s="27" t="s">
        <v>29</v>
      </c>
      <c r="H1378" s="27"/>
      <c r="I1378" s="27" t="s">
        <v>30</v>
      </c>
      <c r="J1378" s="27">
        <v>8.0</v>
      </c>
      <c r="K1378" s="27" t="s">
        <v>46</v>
      </c>
      <c r="L1378" s="44">
        <v>131875.19</v>
      </c>
      <c r="M1378" s="44">
        <v>131996.17</v>
      </c>
      <c r="N1378" s="46">
        <v>4011.0</v>
      </c>
      <c r="O1378" s="46">
        <v>25.0</v>
      </c>
      <c r="P1378" s="44">
        <v>33582.78</v>
      </c>
      <c r="Q1378" s="31"/>
      <c r="R1378" s="69">
        <v>3415343.0</v>
      </c>
      <c r="S1378" s="51">
        <v>3767.741</v>
      </c>
      <c r="T1378" s="51">
        <v>7.35569</v>
      </c>
      <c r="U1378" s="123"/>
    </row>
    <row r="1379">
      <c r="A1379" s="27">
        <v>849.0</v>
      </c>
      <c r="B1379" s="27" t="s">
        <v>54</v>
      </c>
      <c r="C1379" s="27" t="s">
        <v>28</v>
      </c>
      <c r="D1379" s="27" t="s">
        <v>28</v>
      </c>
      <c r="E1379" s="27" t="s">
        <v>28</v>
      </c>
      <c r="F1379" s="27">
        <v>32.0</v>
      </c>
      <c r="G1379" s="27" t="s">
        <v>29</v>
      </c>
      <c r="H1379" s="27"/>
      <c r="I1379" s="27" t="s">
        <v>30</v>
      </c>
      <c r="J1379" s="27">
        <v>8.0</v>
      </c>
      <c r="K1379" s="27" t="s">
        <v>47</v>
      </c>
      <c r="L1379" s="44">
        <v>1352710.0</v>
      </c>
      <c r="M1379" s="44">
        <v>1385190.0</v>
      </c>
      <c r="N1379" s="46">
        <v>60230.0</v>
      </c>
      <c r="O1379" s="46">
        <v>624.0</v>
      </c>
      <c r="P1379" s="44">
        <v>838306.4900000001</v>
      </c>
      <c r="Q1379" s="31"/>
      <c r="R1379" s="69">
        <v>1.4863735E7</v>
      </c>
      <c r="S1379" s="51">
        <v>15836.427</v>
      </c>
      <c r="T1379" s="51">
        <v>9.36066</v>
      </c>
      <c r="U1379" s="123"/>
    </row>
    <row r="1380">
      <c r="A1380" s="27">
        <v>850.0</v>
      </c>
      <c r="B1380" s="27" t="s">
        <v>54</v>
      </c>
      <c r="C1380" s="27" t="s">
        <v>28</v>
      </c>
      <c r="D1380" s="27" t="s">
        <v>28</v>
      </c>
      <c r="E1380" s="27" t="s">
        <v>28</v>
      </c>
      <c r="F1380" s="27">
        <v>32.0</v>
      </c>
      <c r="G1380" s="27" t="s">
        <v>29</v>
      </c>
      <c r="H1380" s="27"/>
      <c r="I1380" s="27" t="s">
        <v>30</v>
      </c>
      <c r="J1380" s="27">
        <v>8.0</v>
      </c>
      <c r="K1380" s="27" t="s">
        <v>49</v>
      </c>
      <c r="L1380" s="44">
        <v>681883.54</v>
      </c>
      <c r="M1380" s="44">
        <v>764901.62</v>
      </c>
      <c r="N1380" s="46">
        <v>6742.0</v>
      </c>
      <c r="O1380" s="46">
        <v>131.0</v>
      </c>
      <c r="P1380" s="44">
        <v>179672.67</v>
      </c>
      <c r="Q1380" s="31"/>
      <c r="R1380" s="69">
        <v>6356927.0</v>
      </c>
      <c r="S1380" s="51">
        <v>7127.01</v>
      </c>
      <c r="T1380" s="51">
        <v>7.94893</v>
      </c>
      <c r="U1380" s="123"/>
    </row>
    <row r="1381">
      <c r="A1381" s="27">
        <v>851.0</v>
      </c>
      <c r="B1381" s="27" t="s">
        <v>54</v>
      </c>
      <c r="C1381" s="27" t="s">
        <v>28</v>
      </c>
      <c r="D1381" s="27" t="s">
        <v>28</v>
      </c>
      <c r="E1381" s="27" t="s">
        <v>28</v>
      </c>
      <c r="F1381" s="27">
        <v>32.0</v>
      </c>
      <c r="G1381" s="27" t="s">
        <v>29</v>
      </c>
      <c r="H1381" s="27"/>
      <c r="I1381" s="27" t="s">
        <v>30</v>
      </c>
      <c r="J1381" s="27">
        <v>8.0</v>
      </c>
      <c r="K1381" s="27" t="s">
        <v>51</v>
      </c>
      <c r="L1381" s="44" t="s">
        <v>55</v>
      </c>
      <c r="M1381" s="44" t="s">
        <v>55</v>
      </c>
      <c r="N1381" s="61"/>
      <c r="O1381" s="61"/>
      <c r="P1381" s="44"/>
      <c r="Q1381" s="31"/>
      <c r="R1381" s="69"/>
      <c r="S1381" s="51" t="s">
        <v>56</v>
      </c>
      <c r="T1381" s="51"/>
      <c r="U1381" s="123"/>
    </row>
    <row r="1382">
      <c r="A1382" s="27">
        <v>852.0</v>
      </c>
      <c r="B1382" s="27" t="s">
        <v>54</v>
      </c>
      <c r="C1382" s="27" t="s">
        <v>28</v>
      </c>
      <c r="D1382" s="27" t="s">
        <v>28</v>
      </c>
      <c r="E1382" s="27" t="s">
        <v>28</v>
      </c>
      <c r="F1382" s="27">
        <v>32.0</v>
      </c>
      <c r="G1382" s="27" t="s">
        <v>29</v>
      </c>
      <c r="H1382" s="27"/>
      <c r="I1382" s="27" t="s">
        <v>30</v>
      </c>
      <c r="J1382" s="27">
        <v>8.0</v>
      </c>
      <c r="K1382" s="27" t="s">
        <v>52</v>
      </c>
      <c r="L1382" s="44">
        <v>31572.079999999998</v>
      </c>
      <c r="M1382" s="44">
        <v>23135.49</v>
      </c>
      <c r="N1382" s="46">
        <v>681.0</v>
      </c>
      <c r="O1382" s="46">
        <v>6.0</v>
      </c>
      <c r="P1382" s="44">
        <v>3970.9300000000003</v>
      </c>
      <c r="Q1382" s="31"/>
      <c r="R1382" s="69">
        <v>3651445.0</v>
      </c>
      <c r="S1382" s="51">
        <v>4020.394</v>
      </c>
      <c r="T1382" s="51">
        <v>5.47125</v>
      </c>
      <c r="U1382" s="123"/>
    </row>
    <row r="1383">
      <c r="A1383" s="27">
        <v>853.0</v>
      </c>
      <c r="B1383" s="27" t="s">
        <v>54</v>
      </c>
      <c r="C1383" s="27" t="s">
        <v>28</v>
      </c>
      <c r="D1383" s="27" t="s">
        <v>28</v>
      </c>
      <c r="E1383" s="27" t="s">
        <v>28</v>
      </c>
      <c r="F1383" s="27">
        <v>32.0</v>
      </c>
      <c r="G1383" s="27" t="s">
        <v>29</v>
      </c>
      <c r="H1383" s="27"/>
      <c r="I1383" s="27" t="s">
        <v>30</v>
      </c>
      <c r="J1383" s="27">
        <v>16.0</v>
      </c>
      <c r="K1383" s="27" t="s">
        <v>31</v>
      </c>
      <c r="L1383" s="44">
        <v>1338020.0</v>
      </c>
      <c r="M1383" s="44">
        <v>1337950.0</v>
      </c>
      <c r="N1383" s="46">
        <v>48279.0</v>
      </c>
      <c r="O1383" s="46">
        <v>991.0</v>
      </c>
      <c r="P1383" s="44">
        <v>2943290.0</v>
      </c>
      <c r="Q1383" s="31"/>
      <c r="R1383" s="69">
        <v>7193944.0</v>
      </c>
      <c r="S1383" s="51">
        <v>7170.005</v>
      </c>
      <c r="T1383" s="51">
        <v>7.20966</v>
      </c>
      <c r="U1383" s="123"/>
    </row>
    <row r="1384">
      <c r="A1384" s="27">
        <v>854.0</v>
      </c>
      <c r="B1384" s="27" t="s">
        <v>54</v>
      </c>
      <c r="C1384" s="27" t="s">
        <v>28</v>
      </c>
      <c r="D1384" s="27" t="s">
        <v>28</v>
      </c>
      <c r="E1384" s="27" t="s">
        <v>28</v>
      </c>
      <c r="F1384" s="27">
        <v>32.0</v>
      </c>
      <c r="G1384" s="27" t="s">
        <v>29</v>
      </c>
      <c r="H1384" s="27"/>
      <c r="I1384" s="27" t="s">
        <v>30</v>
      </c>
      <c r="J1384" s="27">
        <v>16.0</v>
      </c>
      <c r="K1384" s="27" t="s">
        <v>32</v>
      </c>
      <c r="L1384" s="44">
        <v>260702.99</v>
      </c>
      <c r="M1384" s="44">
        <v>248159.33000000002</v>
      </c>
      <c r="N1384" s="46">
        <v>9754.0</v>
      </c>
      <c r="O1384" s="46">
        <v>62.0</v>
      </c>
      <c r="P1384" s="44">
        <v>123752.81</v>
      </c>
      <c r="Q1384" s="31"/>
      <c r="R1384" s="69">
        <v>8240226.000000001</v>
      </c>
      <c r="S1384" s="51">
        <v>8905.981</v>
      </c>
      <c r="T1384" s="51">
        <v>9.47199</v>
      </c>
      <c r="U1384" s="123"/>
    </row>
    <row r="1385">
      <c r="A1385" s="27">
        <v>855.0</v>
      </c>
      <c r="B1385" s="27" t="s">
        <v>54</v>
      </c>
      <c r="C1385" s="27" t="s">
        <v>28</v>
      </c>
      <c r="D1385" s="27" t="s">
        <v>28</v>
      </c>
      <c r="E1385" s="27" t="s">
        <v>28</v>
      </c>
      <c r="F1385" s="27">
        <v>32.0</v>
      </c>
      <c r="G1385" s="27" t="s">
        <v>29</v>
      </c>
      <c r="H1385" s="27"/>
      <c r="I1385" s="27" t="s">
        <v>30</v>
      </c>
      <c r="J1385" s="27">
        <v>16.0</v>
      </c>
      <c r="K1385" s="27" t="s">
        <v>33</v>
      </c>
      <c r="L1385" s="44">
        <v>1674500.0</v>
      </c>
      <c r="M1385" s="44">
        <v>1710040.0</v>
      </c>
      <c r="N1385" s="46">
        <v>41748.0</v>
      </c>
      <c r="O1385" s="46">
        <v>315.0</v>
      </c>
      <c r="P1385" s="44">
        <v>455396.13</v>
      </c>
      <c r="Q1385" s="31"/>
      <c r="R1385" s="69">
        <v>8324468.000000001</v>
      </c>
      <c r="S1385" s="51">
        <v>9375.445</v>
      </c>
      <c r="T1385" s="51">
        <v>8.41553</v>
      </c>
      <c r="U1385" s="123"/>
    </row>
    <row r="1386">
      <c r="A1386" s="27">
        <v>856.0</v>
      </c>
      <c r="B1386" s="27" t="s">
        <v>54</v>
      </c>
      <c r="C1386" s="27" t="s">
        <v>28</v>
      </c>
      <c r="D1386" s="27" t="s">
        <v>28</v>
      </c>
      <c r="E1386" s="27" t="s">
        <v>28</v>
      </c>
      <c r="F1386" s="27">
        <v>32.0</v>
      </c>
      <c r="G1386" s="27" t="s">
        <v>29</v>
      </c>
      <c r="H1386" s="27"/>
      <c r="I1386" s="27" t="s">
        <v>30</v>
      </c>
      <c r="J1386" s="27">
        <v>16.0</v>
      </c>
      <c r="K1386" s="27" t="s">
        <v>34</v>
      </c>
      <c r="L1386" s="44">
        <v>310127.68999999994</v>
      </c>
      <c r="M1386" s="44">
        <v>346816.62999999995</v>
      </c>
      <c r="N1386" s="46">
        <v>7477.0</v>
      </c>
      <c r="O1386" s="46">
        <v>58.0</v>
      </c>
      <c r="P1386" s="44">
        <v>35406.840000000004</v>
      </c>
      <c r="Q1386" s="31"/>
      <c r="R1386" s="69">
        <v>2775368.0</v>
      </c>
      <c r="S1386" s="51">
        <v>3321.262</v>
      </c>
      <c r="T1386" s="51">
        <v>6.12965</v>
      </c>
      <c r="U1386" s="123"/>
    </row>
    <row r="1387">
      <c r="A1387" s="27">
        <v>857.0</v>
      </c>
      <c r="B1387" s="27" t="s">
        <v>54</v>
      </c>
      <c r="C1387" s="27" t="s">
        <v>28</v>
      </c>
      <c r="D1387" s="27" t="s">
        <v>28</v>
      </c>
      <c r="E1387" s="27" t="s">
        <v>28</v>
      </c>
      <c r="F1387" s="27">
        <v>32.0</v>
      </c>
      <c r="G1387" s="27" t="s">
        <v>29</v>
      </c>
      <c r="H1387" s="27"/>
      <c r="I1387" s="27" t="s">
        <v>30</v>
      </c>
      <c r="J1387" s="27">
        <v>16.0</v>
      </c>
      <c r="K1387" s="27" t="s">
        <v>35</v>
      </c>
      <c r="L1387" s="44" t="s">
        <v>55</v>
      </c>
      <c r="M1387" s="44" t="s">
        <v>55</v>
      </c>
      <c r="N1387" s="46"/>
      <c r="O1387" s="46"/>
      <c r="P1387" s="44"/>
      <c r="Q1387" s="31"/>
      <c r="R1387" s="69"/>
      <c r="S1387" s="51" t="s">
        <v>30</v>
      </c>
      <c r="T1387" s="51"/>
      <c r="U1387" s="123"/>
    </row>
    <row r="1388">
      <c r="A1388" s="27">
        <v>858.0</v>
      </c>
      <c r="B1388" s="27" t="s">
        <v>54</v>
      </c>
      <c r="C1388" s="27" t="s">
        <v>28</v>
      </c>
      <c r="D1388" s="27" t="s">
        <v>28</v>
      </c>
      <c r="E1388" s="27" t="s">
        <v>28</v>
      </c>
      <c r="F1388" s="27">
        <v>32.0</v>
      </c>
      <c r="G1388" s="27" t="s">
        <v>29</v>
      </c>
      <c r="H1388" s="27"/>
      <c r="I1388" s="27" t="s">
        <v>30</v>
      </c>
      <c r="J1388" s="27">
        <v>16.0</v>
      </c>
      <c r="K1388" s="27" t="s">
        <v>36</v>
      </c>
      <c r="L1388" s="44">
        <v>1319930.0</v>
      </c>
      <c r="M1388" s="44">
        <v>1344440.0</v>
      </c>
      <c r="N1388" s="46">
        <v>28324.0</v>
      </c>
      <c r="O1388" s="46">
        <v>497.0</v>
      </c>
      <c r="P1388" s="44">
        <v>429442.67000000004</v>
      </c>
      <c r="Q1388" s="31"/>
      <c r="R1388" s="69">
        <v>5461932.0</v>
      </c>
      <c r="S1388" s="51">
        <v>6317.709</v>
      </c>
      <c r="T1388" s="51">
        <v>7.27994</v>
      </c>
      <c r="U1388" s="123"/>
    </row>
    <row r="1389">
      <c r="A1389" s="27">
        <v>859.0</v>
      </c>
      <c r="B1389" s="27" t="s">
        <v>54</v>
      </c>
      <c r="C1389" s="27" t="s">
        <v>28</v>
      </c>
      <c r="D1389" s="27" t="s">
        <v>28</v>
      </c>
      <c r="E1389" s="27" t="s">
        <v>28</v>
      </c>
      <c r="F1389" s="27">
        <v>32.0</v>
      </c>
      <c r="G1389" s="27" t="s">
        <v>29</v>
      </c>
      <c r="H1389" s="27"/>
      <c r="I1389" s="27" t="s">
        <v>30</v>
      </c>
      <c r="J1389" s="27">
        <v>16.0</v>
      </c>
      <c r="K1389" s="27" t="s">
        <v>37</v>
      </c>
      <c r="L1389" s="44">
        <v>1689750.0</v>
      </c>
      <c r="M1389" s="44">
        <v>1704500.0</v>
      </c>
      <c r="N1389" s="46">
        <v>47045.0</v>
      </c>
      <c r="O1389" s="46">
        <v>315.0</v>
      </c>
      <c r="P1389" s="44">
        <v>401296.76</v>
      </c>
      <c r="Q1389" s="31"/>
      <c r="R1389" s="69">
        <v>1.4071217E7</v>
      </c>
      <c r="S1389" s="51">
        <v>15427.123</v>
      </c>
      <c r="T1389" s="51">
        <v>8.64672</v>
      </c>
      <c r="U1389" s="123"/>
    </row>
    <row r="1390">
      <c r="A1390" s="27">
        <v>860.0</v>
      </c>
      <c r="B1390" s="27" t="s">
        <v>54</v>
      </c>
      <c r="C1390" s="27" t="s">
        <v>28</v>
      </c>
      <c r="D1390" s="27" t="s">
        <v>28</v>
      </c>
      <c r="E1390" s="27" t="s">
        <v>28</v>
      </c>
      <c r="F1390" s="27">
        <v>32.0</v>
      </c>
      <c r="G1390" s="27" t="s">
        <v>29</v>
      </c>
      <c r="H1390" s="27"/>
      <c r="I1390" s="27" t="s">
        <v>30</v>
      </c>
      <c r="J1390" s="27">
        <v>16.0</v>
      </c>
      <c r="K1390" s="27" t="s">
        <v>38</v>
      </c>
      <c r="L1390" s="44">
        <v>1705230.0</v>
      </c>
      <c r="M1390" s="44">
        <v>1791440.0</v>
      </c>
      <c r="N1390" s="61">
        <v>53619.0</v>
      </c>
      <c r="O1390" s="61">
        <v>317.0</v>
      </c>
      <c r="P1390" s="44">
        <v>495931.06</v>
      </c>
      <c r="Q1390" s="31"/>
      <c r="R1390" s="69">
        <v>1.7059758E7</v>
      </c>
      <c r="S1390" s="51">
        <v>21288.007</v>
      </c>
      <c r="T1390" s="51">
        <v>9.8049</v>
      </c>
      <c r="U1390" s="123"/>
    </row>
    <row r="1391">
      <c r="A1391" s="27">
        <v>861.0</v>
      </c>
      <c r="B1391" s="27" t="s">
        <v>54</v>
      </c>
      <c r="C1391" s="27" t="s">
        <v>28</v>
      </c>
      <c r="D1391" s="27" t="s">
        <v>28</v>
      </c>
      <c r="E1391" s="27" t="s">
        <v>28</v>
      </c>
      <c r="F1391" s="27">
        <v>32.0</v>
      </c>
      <c r="G1391" s="27" t="s">
        <v>29</v>
      </c>
      <c r="H1391" s="27"/>
      <c r="I1391" s="27" t="s">
        <v>30</v>
      </c>
      <c r="J1391" s="27">
        <v>16.0</v>
      </c>
      <c r="K1391" s="27" t="s">
        <v>39</v>
      </c>
      <c r="L1391" s="44">
        <v>1759110.0</v>
      </c>
      <c r="M1391" s="44">
        <v>1779650.0</v>
      </c>
      <c r="N1391" s="46">
        <v>50801.0</v>
      </c>
      <c r="O1391" s="46">
        <v>315.0</v>
      </c>
      <c r="P1391" s="44">
        <v>597614.2200000001</v>
      </c>
      <c r="Q1391" s="31"/>
      <c r="R1391" s="69">
        <v>2.1933918E7</v>
      </c>
      <c r="S1391" s="51">
        <v>23180.858</v>
      </c>
      <c r="T1391" s="51">
        <v>8.65815</v>
      </c>
      <c r="U1391" s="123"/>
    </row>
    <row r="1392">
      <c r="A1392" s="27">
        <v>862.0</v>
      </c>
      <c r="B1392" s="27" t="s">
        <v>54</v>
      </c>
      <c r="C1392" s="27" t="s">
        <v>28</v>
      </c>
      <c r="D1392" s="27" t="s">
        <v>28</v>
      </c>
      <c r="E1392" s="27" t="s">
        <v>28</v>
      </c>
      <c r="F1392" s="27">
        <v>32.0</v>
      </c>
      <c r="G1392" s="27" t="s">
        <v>29</v>
      </c>
      <c r="H1392" s="27"/>
      <c r="I1392" s="27" t="s">
        <v>30</v>
      </c>
      <c r="J1392" s="27">
        <v>16.0</v>
      </c>
      <c r="K1392" s="27" t="s">
        <v>40</v>
      </c>
      <c r="L1392" s="44">
        <v>1670680.0</v>
      </c>
      <c r="M1392" s="44">
        <v>1730380.0</v>
      </c>
      <c r="N1392" s="46">
        <v>37195.0</v>
      </c>
      <c r="O1392" s="46">
        <v>305.0</v>
      </c>
      <c r="P1392" s="44">
        <v>486794.61</v>
      </c>
      <c r="Q1392" s="31"/>
      <c r="R1392" s="69">
        <v>1.0675988E7</v>
      </c>
      <c r="S1392" s="51">
        <v>11627.243</v>
      </c>
      <c r="T1392" s="51">
        <v>7.4005</v>
      </c>
      <c r="U1392" s="123"/>
    </row>
    <row r="1393">
      <c r="A1393" s="27">
        <v>863.0</v>
      </c>
      <c r="B1393" s="27" t="s">
        <v>54</v>
      </c>
      <c r="C1393" s="27" t="s">
        <v>28</v>
      </c>
      <c r="D1393" s="27" t="s">
        <v>28</v>
      </c>
      <c r="E1393" s="27" t="s">
        <v>28</v>
      </c>
      <c r="F1393" s="27">
        <v>32.0</v>
      </c>
      <c r="G1393" s="27" t="s">
        <v>29</v>
      </c>
      <c r="H1393" s="27"/>
      <c r="I1393" s="27" t="s">
        <v>30</v>
      </c>
      <c r="J1393" s="27">
        <v>16.0</v>
      </c>
      <c r="K1393" s="27" t="s">
        <v>41</v>
      </c>
      <c r="L1393" s="44">
        <v>402100.32</v>
      </c>
      <c r="M1393" s="44">
        <v>388039.31</v>
      </c>
      <c r="N1393" s="46">
        <v>9684.0</v>
      </c>
      <c r="O1393" s="46">
        <v>121.0</v>
      </c>
      <c r="P1393" s="44">
        <v>94834.73999999999</v>
      </c>
      <c r="Q1393" s="31"/>
      <c r="R1393" s="69">
        <v>2381288.0</v>
      </c>
      <c r="S1393" s="51">
        <v>2910.112</v>
      </c>
      <c r="T1393" s="51">
        <v>8.83594</v>
      </c>
      <c r="U1393" s="123"/>
    </row>
    <row r="1394">
      <c r="A1394" s="27">
        <v>864.0</v>
      </c>
      <c r="B1394" s="27" t="s">
        <v>54</v>
      </c>
      <c r="C1394" s="27" t="s">
        <v>28</v>
      </c>
      <c r="D1394" s="27" t="s">
        <v>28</v>
      </c>
      <c r="E1394" s="27" t="s">
        <v>28</v>
      </c>
      <c r="F1394" s="27">
        <v>32.0</v>
      </c>
      <c r="G1394" s="27" t="s">
        <v>29</v>
      </c>
      <c r="H1394" s="27"/>
      <c r="I1394" s="27" t="s">
        <v>30</v>
      </c>
      <c r="J1394" s="27">
        <v>16.0</v>
      </c>
      <c r="K1394" s="27" t="s">
        <v>42</v>
      </c>
      <c r="L1394" s="44">
        <v>1595060.0</v>
      </c>
      <c r="M1394" s="44">
        <v>1845070.0</v>
      </c>
      <c r="N1394" s="46">
        <v>18251.0</v>
      </c>
      <c r="O1394" s="46">
        <v>366.0</v>
      </c>
      <c r="P1394" s="44">
        <v>263628.69999999995</v>
      </c>
      <c r="Q1394" s="31"/>
      <c r="R1394" s="69">
        <v>1.2929898E7</v>
      </c>
      <c r="S1394" s="51">
        <v>14433.691</v>
      </c>
      <c r="T1394" s="51">
        <v>8.87828</v>
      </c>
      <c r="U1394" s="123"/>
    </row>
    <row r="1395">
      <c r="A1395" s="27">
        <v>865.0</v>
      </c>
      <c r="B1395" s="27" t="s">
        <v>54</v>
      </c>
      <c r="C1395" s="27" t="s">
        <v>28</v>
      </c>
      <c r="D1395" s="27" t="s">
        <v>28</v>
      </c>
      <c r="E1395" s="27" t="s">
        <v>28</v>
      </c>
      <c r="F1395" s="27">
        <v>32.0</v>
      </c>
      <c r="G1395" s="27" t="s">
        <v>29</v>
      </c>
      <c r="H1395" s="27"/>
      <c r="I1395" s="27" t="s">
        <v>30</v>
      </c>
      <c r="J1395" s="27">
        <v>16.0</v>
      </c>
      <c r="K1395" s="27" t="s">
        <v>44</v>
      </c>
      <c r="L1395" s="44">
        <v>1344450.0</v>
      </c>
      <c r="M1395" s="44">
        <v>1559550.0</v>
      </c>
      <c r="N1395" s="46">
        <v>37235.0</v>
      </c>
      <c r="O1395" s="46">
        <v>270.0</v>
      </c>
      <c r="P1395" s="44">
        <v>156212.43000000002</v>
      </c>
      <c r="Q1395" s="31"/>
      <c r="R1395" s="69">
        <v>1.2303101E7</v>
      </c>
      <c r="S1395" s="51">
        <v>13690.896</v>
      </c>
      <c r="T1395" s="51">
        <v>8.8199</v>
      </c>
      <c r="U1395" s="123"/>
    </row>
    <row r="1396">
      <c r="A1396" s="27">
        <v>866.0</v>
      </c>
      <c r="B1396" s="27" t="s">
        <v>54</v>
      </c>
      <c r="C1396" s="27" t="s">
        <v>28</v>
      </c>
      <c r="D1396" s="27" t="s">
        <v>28</v>
      </c>
      <c r="E1396" s="27" t="s">
        <v>28</v>
      </c>
      <c r="F1396" s="27">
        <v>32.0</v>
      </c>
      <c r="G1396" s="27" t="s">
        <v>29</v>
      </c>
      <c r="H1396" s="27"/>
      <c r="I1396" s="27" t="s">
        <v>30</v>
      </c>
      <c r="J1396" s="27">
        <v>16.0</v>
      </c>
      <c r="K1396" s="27" t="s">
        <v>45</v>
      </c>
      <c r="L1396" s="44">
        <v>1316910.0</v>
      </c>
      <c r="M1396" s="44">
        <v>1478320.0</v>
      </c>
      <c r="N1396" s="46">
        <v>39794.0</v>
      </c>
      <c r="O1396" s="46">
        <v>250.0</v>
      </c>
      <c r="P1396" s="44">
        <v>670703.8099999999</v>
      </c>
      <c r="Q1396" s="31"/>
      <c r="R1396" s="69">
        <v>6902565.0</v>
      </c>
      <c r="S1396" s="51">
        <v>7911.834</v>
      </c>
      <c r="T1396" s="51">
        <v>7.39323</v>
      </c>
      <c r="U1396" s="123"/>
    </row>
    <row r="1397">
      <c r="A1397" s="27">
        <v>867.0</v>
      </c>
      <c r="B1397" s="27" t="s">
        <v>54</v>
      </c>
      <c r="C1397" s="27" t="s">
        <v>28</v>
      </c>
      <c r="D1397" s="27" t="s">
        <v>28</v>
      </c>
      <c r="E1397" s="27" t="s">
        <v>28</v>
      </c>
      <c r="F1397" s="27">
        <v>32.0</v>
      </c>
      <c r="G1397" s="27" t="s">
        <v>29</v>
      </c>
      <c r="H1397" s="27"/>
      <c r="I1397" s="27" t="s">
        <v>30</v>
      </c>
      <c r="J1397" s="27">
        <v>16.0</v>
      </c>
      <c r="K1397" s="27" t="s">
        <v>46</v>
      </c>
      <c r="L1397" s="44">
        <v>259815.43</v>
      </c>
      <c r="M1397" s="44">
        <v>263909.58999999997</v>
      </c>
      <c r="N1397" s="46">
        <v>7445.0</v>
      </c>
      <c r="O1397" s="46">
        <v>47.0</v>
      </c>
      <c r="P1397" s="44">
        <v>68601.37000000001</v>
      </c>
      <c r="Q1397" s="31"/>
      <c r="R1397" s="69">
        <v>7151127.0</v>
      </c>
      <c r="S1397" s="51">
        <v>7478.223</v>
      </c>
      <c r="T1397" s="51">
        <v>7.45048</v>
      </c>
      <c r="U1397" s="123"/>
    </row>
    <row r="1398">
      <c r="A1398" s="27">
        <v>868.0</v>
      </c>
      <c r="B1398" s="27" t="s">
        <v>54</v>
      </c>
      <c r="C1398" s="27" t="s">
        <v>28</v>
      </c>
      <c r="D1398" s="27" t="s">
        <v>28</v>
      </c>
      <c r="E1398" s="27" t="s">
        <v>28</v>
      </c>
      <c r="F1398" s="27">
        <v>32.0</v>
      </c>
      <c r="G1398" s="27" t="s">
        <v>29</v>
      </c>
      <c r="H1398" s="27"/>
      <c r="I1398" s="27" t="s">
        <v>30</v>
      </c>
      <c r="J1398" s="27">
        <v>16.0</v>
      </c>
      <c r="K1398" s="27" t="s">
        <v>47</v>
      </c>
      <c r="L1398" s="44">
        <v>1344100.0</v>
      </c>
      <c r="M1398" s="44">
        <v>1398920.0</v>
      </c>
      <c r="N1398" s="46">
        <v>71787.0</v>
      </c>
      <c r="O1398" s="46">
        <v>994.0</v>
      </c>
      <c r="P1398" s="44">
        <v>1029220.0</v>
      </c>
      <c r="Q1398" s="31"/>
      <c r="R1398" s="69">
        <v>1.535355E7</v>
      </c>
      <c r="S1398" s="51">
        <v>16386.192</v>
      </c>
      <c r="T1398" s="51">
        <v>7.30849</v>
      </c>
      <c r="U1398" s="123"/>
    </row>
    <row r="1399">
      <c r="A1399" s="27">
        <v>869.0</v>
      </c>
      <c r="B1399" s="27" t="s">
        <v>54</v>
      </c>
      <c r="C1399" s="27" t="s">
        <v>28</v>
      </c>
      <c r="D1399" s="27" t="s">
        <v>28</v>
      </c>
      <c r="E1399" s="27" t="s">
        <v>28</v>
      </c>
      <c r="F1399" s="27">
        <v>32.0</v>
      </c>
      <c r="G1399" s="27" t="s">
        <v>29</v>
      </c>
      <c r="H1399" s="27"/>
      <c r="I1399" s="27" t="s">
        <v>30</v>
      </c>
      <c r="J1399" s="27">
        <v>16.0</v>
      </c>
      <c r="K1399" s="27" t="s">
        <v>49</v>
      </c>
      <c r="L1399" s="44">
        <v>1337240.0</v>
      </c>
      <c r="M1399" s="44">
        <v>1549880.0</v>
      </c>
      <c r="N1399" s="46">
        <v>13250.0</v>
      </c>
      <c r="O1399" s="46">
        <v>257.0</v>
      </c>
      <c r="P1399" s="44">
        <v>360084.9</v>
      </c>
      <c r="Q1399" s="31"/>
      <c r="R1399" s="69">
        <v>1.2797571E7</v>
      </c>
      <c r="S1399" s="51">
        <v>14175.116</v>
      </c>
      <c r="T1399" s="51">
        <v>8.14396</v>
      </c>
      <c r="U1399" s="123"/>
    </row>
    <row r="1400">
      <c r="A1400" s="27">
        <v>870.0</v>
      </c>
      <c r="B1400" s="27" t="s">
        <v>54</v>
      </c>
      <c r="C1400" s="27" t="s">
        <v>28</v>
      </c>
      <c r="D1400" s="27" t="s">
        <v>28</v>
      </c>
      <c r="E1400" s="27" t="s">
        <v>28</v>
      </c>
      <c r="F1400" s="27">
        <v>32.0</v>
      </c>
      <c r="G1400" s="27" t="s">
        <v>29</v>
      </c>
      <c r="H1400" s="27"/>
      <c r="I1400" s="27" t="s">
        <v>30</v>
      </c>
      <c r="J1400" s="27">
        <v>16.0</v>
      </c>
      <c r="K1400" s="27" t="s">
        <v>51</v>
      </c>
      <c r="L1400" s="44" t="s">
        <v>55</v>
      </c>
      <c r="M1400" s="44" t="s">
        <v>55</v>
      </c>
      <c r="N1400" s="61"/>
      <c r="O1400" s="61"/>
      <c r="P1400" s="44"/>
      <c r="Q1400" s="31"/>
      <c r="R1400" s="69"/>
      <c r="S1400" s="51" t="s">
        <v>56</v>
      </c>
      <c r="T1400" s="51"/>
      <c r="U1400" s="123"/>
    </row>
    <row r="1401">
      <c r="A1401" s="27">
        <v>871.0</v>
      </c>
      <c r="B1401" s="27" t="s">
        <v>54</v>
      </c>
      <c r="C1401" s="27" t="s">
        <v>28</v>
      </c>
      <c r="D1401" s="27" t="s">
        <v>28</v>
      </c>
      <c r="E1401" s="27" t="s">
        <v>28</v>
      </c>
      <c r="F1401" s="27">
        <v>32.0</v>
      </c>
      <c r="G1401" s="27" t="s">
        <v>29</v>
      </c>
      <c r="H1401" s="27"/>
      <c r="I1401" s="27" t="s">
        <v>30</v>
      </c>
      <c r="J1401" s="27">
        <v>16.0</v>
      </c>
      <c r="K1401" s="27" t="s">
        <v>52</v>
      </c>
      <c r="L1401" s="44">
        <v>69131.72</v>
      </c>
      <c r="M1401" s="44">
        <v>45341.38</v>
      </c>
      <c r="N1401" s="46">
        <v>985.0</v>
      </c>
      <c r="O1401" s="46">
        <v>10.0</v>
      </c>
      <c r="P1401" s="44">
        <v>22593.36</v>
      </c>
      <c r="Q1401" s="31"/>
      <c r="R1401" s="69">
        <v>7652342.0</v>
      </c>
      <c r="S1401" s="51">
        <v>8106.44</v>
      </c>
      <c r="T1401" s="51">
        <v>6.26435</v>
      </c>
      <c r="U1401" s="123"/>
    </row>
    <row r="1402">
      <c r="A1402" s="27">
        <v>872.0</v>
      </c>
      <c r="B1402" s="27" t="s">
        <v>54</v>
      </c>
      <c r="C1402" s="27" t="s">
        <v>28</v>
      </c>
      <c r="D1402" s="27" t="s">
        <v>28</v>
      </c>
      <c r="E1402" s="27" t="s">
        <v>28</v>
      </c>
      <c r="F1402" s="27">
        <v>32.0</v>
      </c>
      <c r="G1402" s="27" t="s">
        <v>29</v>
      </c>
      <c r="H1402" s="27"/>
      <c r="I1402" s="27" t="s">
        <v>30</v>
      </c>
      <c r="J1402" s="27">
        <v>32.0</v>
      </c>
      <c r="K1402" s="27" t="s">
        <v>31</v>
      </c>
      <c r="L1402" s="44">
        <v>2647830.0</v>
      </c>
      <c r="M1402" s="44">
        <v>2730930.0</v>
      </c>
      <c r="N1402" s="46">
        <v>92998.0</v>
      </c>
      <c r="O1402" s="46">
        <v>1975.0</v>
      </c>
      <c r="P1402" s="44">
        <v>6476330.0</v>
      </c>
      <c r="Q1402" s="31"/>
      <c r="R1402" s="69">
        <v>3.2792934E7</v>
      </c>
      <c r="S1402" s="51">
        <v>30464.628</v>
      </c>
      <c r="T1402" s="51">
        <v>7.26744</v>
      </c>
      <c r="U1402" s="123"/>
    </row>
    <row r="1403">
      <c r="A1403" s="27">
        <v>873.0</v>
      </c>
      <c r="B1403" s="27" t="s">
        <v>54</v>
      </c>
      <c r="C1403" s="27" t="s">
        <v>28</v>
      </c>
      <c r="D1403" s="27" t="s">
        <v>28</v>
      </c>
      <c r="E1403" s="27" t="s">
        <v>28</v>
      </c>
      <c r="F1403" s="27">
        <v>32.0</v>
      </c>
      <c r="G1403" s="27" t="s">
        <v>29</v>
      </c>
      <c r="H1403" s="27"/>
      <c r="I1403" s="27" t="s">
        <v>30</v>
      </c>
      <c r="J1403" s="27">
        <v>32.0</v>
      </c>
      <c r="K1403" s="27" t="s">
        <v>32</v>
      </c>
      <c r="L1403" s="44">
        <v>515990.72000000003</v>
      </c>
      <c r="M1403" s="44">
        <v>510429.64999999997</v>
      </c>
      <c r="N1403" s="46">
        <v>18397.0</v>
      </c>
      <c r="O1403" s="46">
        <v>115.0</v>
      </c>
      <c r="P1403" s="44">
        <v>235762.65</v>
      </c>
      <c r="Q1403" s="31"/>
      <c r="R1403" s="69">
        <v>1.9614594E7</v>
      </c>
      <c r="S1403" s="51">
        <v>20583.349</v>
      </c>
      <c r="T1403" s="51">
        <v>8.78352</v>
      </c>
      <c r="U1403" s="123"/>
    </row>
    <row r="1404">
      <c r="A1404" s="27">
        <v>874.0</v>
      </c>
      <c r="B1404" s="27" t="s">
        <v>54</v>
      </c>
      <c r="C1404" s="27" t="s">
        <v>28</v>
      </c>
      <c r="D1404" s="27" t="s">
        <v>28</v>
      </c>
      <c r="E1404" s="27" t="s">
        <v>28</v>
      </c>
      <c r="F1404" s="27">
        <v>32.0</v>
      </c>
      <c r="G1404" s="27" t="s">
        <v>29</v>
      </c>
      <c r="H1404" s="27"/>
      <c r="I1404" s="27" t="s">
        <v>30</v>
      </c>
      <c r="J1404" s="27">
        <v>32.0</v>
      </c>
      <c r="K1404" s="27" t="s">
        <v>33</v>
      </c>
      <c r="L1404" s="44">
        <v>3319570.0</v>
      </c>
      <c r="M1404" s="44">
        <v>3484180.0</v>
      </c>
      <c r="N1404" s="61">
        <v>77926.0</v>
      </c>
      <c r="O1404" s="61">
        <v>624.0</v>
      </c>
      <c r="P1404" s="44">
        <v>1315890.0</v>
      </c>
      <c r="Q1404" s="31"/>
      <c r="R1404" s="69">
        <v>3.094552E7</v>
      </c>
      <c r="S1404" s="51">
        <v>30208.736</v>
      </c>
      <c r="T1404" s="51">
        <v>8.79589</v>
      </c>
      <c r="U1404" s="123"/>
    </row>
    <row r="1405">
      <c r="A1405" s="27">
        <v>875.0</v>
      </c>
      <c r="B1405" s="27" t="s">
        <v>54</v>
      </c>
      <c r="C1405" s="27" t="s">
        <v>28</v>
      </c>
      <c r="D1405" s="27" t="s">
        <v>28</v>
      </c>
      <c r="E1405" s="27" t="s">
        <v>28</v>
      </c>
      <c r="F1405" s="27">
        <v>32.0</v>
      </c>
      <c r="G1405" s="27" t="s">
        <v>29</v>
      </c>
      <c r="H1405" s="27"/>
      <c r="I1405" s="27" t="s">
        <v>30</v>
      </c>
      <c r="J1405" s="27">
        <v>32.0</v>
      </c>
      <c r="K1405" s="27" t="s">
        <v>34</v>
      </c>
      <c r="L1405" s="44">
        <v>601042.81</v>
      </c>
      <c r="M1405" s="44">
        <v>687562.2</v>
      </c>
      <c r="N1405" s="61">
        <v>12866.0</v>
      </c>
      <c r="O1405" s="61">
        <v>115.0</v>
      </c>
      <c r="P1405" s="44">
        <v>52739.240000000005</v>
      </c>
      <c r="Q1405" s="31"/>
      <c r="R1405" s="69">
        <v>4.5421911E7</v>
      </c>
      <c r="S1405" s="51">
        <v>45848.811</v>
      </c>
      <c r="T1405" s="51">
        <v>8.07427</v>
      </c>
      <c r="U1405" s="123"/>
    </row>
    <row r="1406">
      <c r="A1406" s="27">
        <v>876.0</v>
      </c>
      <c r="B1406" s="27" t="s">
        <v>54</v>
      </c>
      <c r="C1406" s="27" t="s">
        <v>28</v>
      </c>
      <c r="D1406" s="27" t="s">
        <v>28</v>
      </c>
      <c r="E1406" s="27" t="s">
        <v>28</v>
      </c>
      <c r="F1406" s="27">
        <v>32.0</v>
      </c>
      <c r="G1406" s="27" t="s">
        <v>29</v>
      </c>
      <c r="H1406" s="27"/>
      <c r="I1406" s="27" t="s">
        <v>30</v>
      </c>
      <c r="J1406" s="27">
        <v>32.0</v>
      </c>
      <c r="K1406" s="27" t="s">
        <v>35</v>
      </c>
      <c r="L1406" s="44" t="s">
        <v>55</v>
      </c>
      <c r="M1406" s="44" t="s">
        <v>55</v>
      </c>
      <c r="N1406" s="61"/>
      <c r="O1406" s="61"/>
      <c r="P1406" s="44"/>
      <c r="Q1406" s="31"/>
      <c r="R1406" s="69"/>
      <c r="S1406" s="51" t="s">
        <v>30</v>
      </c>
      <c r="T1406" s="51"/>
      <c r="U1406" s="123"/>
    </row>
    <row r="1407">
      <c r="A1407" s="27">
        <v>877.0</v>
      </c>
      <c r="B1407" s="27" t="s">
        <v>54</v>
      </c>
      <c r="C1407" s="27" t="s">
        <v>28</v>
      </c>
      <c r="D1407" s="27" t="s">
        <v>28</v>
      </c>
      <c r="E1407" s="27" t="s">
        <v>28</v>
      </c>
      <c r="F1407" s="27">
        <v>32.0</v>
      </c>
      <c r="G1407" s="27" t="s">
        <v>29</v>
      </c>
      <c r="H1407" s="27"/>
      <c r="I1407" s="27" t="s">
        <v>30</v>
      </c>
      <c r="J1407" s="27">
        <v>32.0</v>
      </c>
      <c r="K1407" s="27" t="s">
        <v>36</v>
      </c>
      <c r="L1407" s="44">
        <v>2606070.0</v>
      </c>
      <c r="M1407" s="44">
        <v>2742990.0</v>
      </c>
      <c r="N1407" s="61">
        <v>53898.0</v>
      </c>
      <c r="O1407" s="61">
        <v>989.0</v>
      </c>
      <c r="P1407" s="44">
        <v>1139440.0</v>
      </c>
      <c r="Q1407" s="31"/>
      <c r="R1407" s="69">
        <v>2.7585419E7</v>
      </c>
      <c r="S1407" s="51">
        <v>26602.505</v>
      </c>
      <c r="T1407" s="51">
        <v>7.06697</v>
      </c>
      <c r="U1407" s="123"/>
    </row>
    <row r="1408">
      <c r="A1408" s="27">
        <v>878.0</v>
      </c>
      <c r="B1408" s="27" t="s">
        <v>54</v>
      </c>
      <c r="C1408" s="27" t="s">
        <v>28</v>
      </c>
      <c r="D1408" s="27" t="s">
        <v>28</v>
      </c>
      <c r="E1408" s="27" t="s">
        <v>28</v>
      </c>
      <c r="F1408" s="27">
        <v>32.0</v>
      </c>
      <c r="G1408" s="27" t="s">
        <v>29</v>
      </c>
      <c r="H1408" s="27"/>
      <c r="I1408" s="27" t="s">
        <v>30</v>
      </c>
      <c r="J1408" s="27">
        <v>32.0</v>
      </c>
      <c r="K1408" s="27" t="s">
        <v>37</v>
      </c>
      <c r="L1408" s="44">
        <v>3351810.0</v>
      </c>
      <c r="M1408" s="44">
        <v>3442800.0</v>
      </c>
      <c r="N1408" s="61">
        <v>94677.0</v>
      </c>
      <c r="O1408" s="61">
        <v>625.0</v>
      </c>
      <c r="P1408" s="44">
        <v>1074270.0</v>
      </c>
      <c r="Q1408" s="31"/>
      <c r="R1408" s="69">
        <v>3.9192241E7</v>
      </c>
      <c r="S1408" s="51">
        <v>40933.964</v>
      </c>
      <c r="T1408" s="51">
        <v>8.76593</v>
      </c>
      <c r="U1408" s="123"/>
    </row>
    <row r="1409">
      <c r="A1409" s="27">
        <v>879.0</v>
      </c>
      <c r="B1409" s="27" t="s">
        <v>54</v>
      </c>
      <c r="C1409" s="27" t="s">
        <v>28</v>
      </c>
      <c r="D1409" s="27" t="s">
        <v>28</v>
      </c>
      <c r="E1409" s="27" t="s">
        <v>28</v>
      </c>
      <c r="F1409" s="27">
        <v>32.0</v>
      </c>
      <c r="G1409" s="27" t="s">
        <v>29</v>
      </c>
      <c r="H1409" s="27"/>
      <c r="I1409" s="27" t="s">
        <v>30</v>
      </c>
      <c r="J1409" s="27">
        <v>32.0</v>
      </c>
      <c r="K1409" s="27" t="s">
        <v>38</v>
      </c>
      <c r="L1409" s="44" t="s">
        <v>55</v>
      </c>
      <c r="M1409" s="44" t="s">
        <v>55</v>
      </c>
      <c r="N1409" s="61"/>
      <c r="O1409" s="61"/>
      <c r="P1409" s="44"/>
      <c r="Q1409" s="31"/>
      <c r="R1409" s="69"/>
      <c r="S1409" s="51" t="s">
        <v>56</v>
      </c>
      <c r="T1409" s="51"/>
      <c r="U1409" s="123"/>
    </row>
    <row r="1410">
      <c r="A1410" s="27">
        <v>880.0</v>
      </c>
      <c r="B1410" s="27" t="s">
        <v>54</v>
      </c>
      <c r="C1410" s="27" t="s">
        <v>28</v>
      </c>
      <c r="D1410" s="27" t="s">
        <v>28</v>
      </c>
      <c r="E1410" s="27" t="s">
        <v>28</v>
      </c>
      <c r="F1410" s="27">
        <v>32.0</v>
      </c>
      <c r="G1410" s="27" t="s">
        <v>29</v>
      </c>
      <c r="H1410" s="27"/>
      <c r="I1410" s="27" t="s">
        <v>30</v>
      </c>
      <c r="J1410" s="27">
        <v>32.0</v>
      </c>
      <c r="K1410" s="27" t="s">
        <v>39</v>
      </c>
      <c r="L1410" s="44">
        <v>4011420.0</v>
      </c>
      <c r="M1410" s="44">
        <v>4117729.9999999995</v>
      </c>
      <c r="N1410" s="61">
        <v>136888.0</v>
      </c>
      <c r="O1410" s="61">
        <v>701.0</v>
      </c>
      <c r="P1410" s="44">
        <v>1660940.0</v>
      </c>
      <c r="Q1410" s="31"/>
      <c r="R1410" s="69">
        <v>4.854739E7</v>
      </c>
      <c r="S1410" s="51">
        <v>50306.235</v>
      </c>
      <c r="T1410" s="51">
        <v>9.99628</v>
      </c>
      <c r="U1410" s="123"/>
    </row>
    <row r="1411">
      <c r="A1411" s="27">
        <v>881.0</v>
      </c>
      <c r="B1411" s="27" t="s">
        <v>54</v>
      </c>
      <c r="C1411" s="27" t="s">
        <v>28</v>
      </c>
      <c r="D1411" s="27" t="s">
        <v>28</v>
      </c>
      <c r="E1411" s="27" t="s">
        <v>28</v>
      </c>
      <c r="F1411" s="27">
        <v>32.0</v>
      </c>
      <c r="G1411" s="27" t="s">
        <v>29</v>
      </c>
      <c r="H1411" s="27"/>
      <c r="I1411" s="27" t="s">
        <v>30</v>
      </c>
      <c r="J1411" s="27">
        <v>32.0</v>
      </c>
      <c r="K1411" s="27" t="s">
        <v>40</v>
      </c>
      <c r="L1411" s="44">
        <v>3326760.0</v>
      </c>
      <c r="M1411" s="44">
        <v>3530690.0</v>
      </c>
      <c r="N1411" s="61">
        <v>81494.0</v>
      </c>
      <c r="O1411" s="61">
        <v>607.0</v>
      </c>
      <c r="P1411" s="44">
        <v>882483.91</v>
      </c>
      <c r="Q1411" s="31"/>
      <c r="R1411" s="69">
        <v>3.4959344E7</v>
      </c>
      <c r="S1411" s="51">
        <v>35564.256</v>
      </c>
      <c r="T1411" s="51">
        <v>7.54887</v>
      </c>
      <c r="U1411" s="123"/>
    </row>
    <row r="1412">
      <c r="A1412" s="27">
        <v>882.0</v>
      </c>
      <c r="B1412" s="27" t="s">
        <v>54</v>
      </c>
      <c r="C1412" s="27" t="s">
        <v>28</v>
      </c>
      <c r="D1412" s="27" t="s">
        <v>28</v>
      </c>
      <c r="E1412" s="27" t="s">
        <v>28</v>
      </c>
      <c r="F1412" s="27">
        <v>32.0</v>
      </c>
      <c r="G1412" s="27" t="s">
        <v>29</v>
      </c>
      <c r="H1412" s="27"/>
      <c r="I1412" s="27" t="s">
        <v>30</v>
      </c>
      <c r="J1412" s="27">
        <v>32.0</v>
      </c>
      <c r="K1412" s="27" t="s">
        <v>41</v>
      </c>
      <c r="L1412" s="44">
        <v>808524.4199999999</v>
      </c>
      <c r="M1412" s="44">
        <v>798365.86</v>
      </c>
      <c r="N1412" s="46">
        <v>18852.0</v>
      </c>
      <c r="O1412" s="46">
        <v>231.0</v>
      </c>
      <c r="P1412" s="44">
        <v>173623.29</v>
      </c>
      <c r="Q1412" s="31"/>
      <c r="R1412" s="69">
        <v>4232741.0</v>
      </c>
      <c r="S1412" s="51">
        <v>4688.509</v>
      </c>
      <c r="T1412" s="51">
        <v>8.68932</v>
      </c>
      <c r="U1412" s="123"/>
    </row>
    <row r="1413">
      <c r="A1413" s="27">
        <v>883.0</v>
      </c>
      <c r="B1413" s="27" t="s">
        <v>54</v>
      </c>
      <c r="C1413" s="27" t="s">
        <v>28</v>
      </c>
      <c r="D1413" s="27" t="s">
        <v>28</v>
      </c>
      <c r="E1413" s="27" t="s">
        <v>28</v>
      </c>
      <c r="F1413" s="27">
        <v>32.0</v>
      </c>
      <c r="G1413" s="27" t="s">
        <v>29</v>
      </c>
      <c r="H1413" s="27"/>
      <c r="I1413" s="27" t="s">
        <v>30</v>
      </c>
      <c r="J1413" s="27">
        <v>32.0</v>
      </c>
      <c r="K1413" s="27" t="s">
        <v>42</v>
      </c>
      <c r="L1413" s="44">
        <v>3179900.0</v>
      </c>
      <c r="M1413" s="44">
        <v>3707970.0</v>
      </c>
      <c r="N1413" s="61">
        <v>37495.0</v>
      </c>
      <c r="O1413" s="61">
        <v>724.0</v>
      </c>
      <c r="P1413" s="44">
        <v>532462.1799999999</v>
      </c>
      <c r="Q1413" s="31"/>
      <c r="R1413" s="69">
        <v>3.4720478E7</v>
      </c>
      <c r="S1413" s="51">
        <v>36863.882</v>
      </c>
      <c r="T1413" s="73">
        <v>8.80628</v>
      </c>
      <c r="U1413" s="123"/>
    </row>
    <row r="1414">
      <c r="A1414" s="27">
        <v>884.0</v>
      </c>
      <c r="B1414" s="27" t="s">
        <v>54</v>
      </c>
      <c r="C1414" s="27" t="s">
        <v>28</v>
      </c>
      <c r="D1414" s="27" t="s">
        <v>28</v>
      </c>
      <c r="E1414" s="27" t="s">
        <v>28</v>
      </c>
      <c r="F1414" s="27">
        <v>32.0</v>
      </c>
      <c r="G1414" s="27" t="s">
        <v>29</v>
      </c>
      <c r="H1414" s="27"/>
      <c r="I1414" s="27" t="s">
        <v>30</v>
      </c>
      <c r="J1414" s="27">
        <v>32.0</v>
      </c>
      <c r="K1414" s="27" t="s">
        <v>44</v>
      </c>
      <c r="L1414" s="44">
        <v>2674680.0</v>
      </c>
      <c r="M1414" s="44">
        <v>3135920.0</v>
      </c>
      <c r="N1414" s="61">
        <v>78641.0</v>
      </c>
      <c r="O1414" s="61">
        <v>530.0</v>
      </c>
      <c r="P1414" s="44">
        <v>362682.45999999996</v>
      </c>
      <c r="Q1414" s="31"/>
      <c r="R1414" s="69">
        <v>3.2948364E7</v>
      </c>
      <c r="S1414" s="51">
        <v>34779.099</v>
      </c>
      <c r="T1414" s="51">
        <v>8.86693</v>
      </c>
      <c r="U1414" s="123"/>
    </row>
    <row r="1415">
      <c r="A1415" s="27">
        <v>885.0</v>
      </c>
      <c r="B1415" s="27" t="s">
        <v>54</v>
      </c>
      <c r="C1415" s="27" t="s">
        <v>28</v>
      </c>
      <c r="D1415" s="27" t="s">
        <v>28</v>
      </c>
      <c r="E1415" s="27" t="s">
        <v>28</v>
      </c>
      <c r="F1415" s="27">
        <v>32.0</v>
      </c>
      <c r="G1415" s="27" t="s">
        <v>29</v>
      </c>
      <c r="H1415" s="27"/>
      <c r="I1415" s="27" t="s">
        <v>30</v>
      </c>
      <c r="J1415" s="27">
        <v>32.0</v>
      </c>
      <c r="K1415" s="27" t="s">
        <v>45</v>
      </c>
      <c r="L1415" s="44">
        <v>2623470.0</v>
      </c>
      <c r="M1415" s="44">
        <v>3101140.0</v>
      </c>
      <c r="N1415" s="61">
        <v>101612.0</v>
      </c>
      <c r="O1415" s="61">
        <v>496.0</v>
      </c>
      <c r="P1415" s="44">
        <v>691283.69</v>
      </c>
      <c r="Q1415" s="31"/>
      <c r="R1415" s="69">
        <v>2.2601532E7</v>
      </c>
      <c r="S1415" s="51">
        <v>23578.476</v>
      </c>
      <c r="T1415" s="51">
        <v>7.4128</v>
      </c>
      <c r="U1415" s="123"/>
    </row>
    <row r="1416">
      <c r="A1416" s="27">
        <v>886.0</v>
      </c>
      <c r="B1416" s="27" t="s">
        <v>54</v>
      </c>
      <c r="C1416" s="27" t="s">
        <v>28</v>
      </c>
      <c r="D1416" s="27" t="s">
        <v>28</v>
      </c>
      <c r="E1416" s="27" t="s">
        <v>28</v>
      </c>
      <c r="F1416" s="27">
        <v>32.0</v>
      </c>
      <c r="G1416" s="27" t="s">
        <v>29</v>
      </c>
      <c r="H1416" s="27"/>
      <c r="I1416" s="27" t="s">
        <v>30</v>
      </c>
      <c r="J1416" s="27">
        <v>32.0</v>
      </c>
      <c r="K1416" s="27" t="s">
        <v>46</v>
      </c>
      <c r="L1416" s="44">
        <v>517286.16</v>
      </c>
      <c r="M1416" s="44">
        <v>528883.31</v>
      </c>
      <c r="N1416" s="46">
        <v>15238.0</v>
      </c>
      <c r="O1416" s="46">
        <v>93.0</v>
      </c>
      <c r="P1416" s="44">
        <v>146396.17</v>
      </c>
      <c r="Q1416" s="31"/>
      <c r="R1416" s="69">
        <v>1.3667053E7</v>
      </c>
      <c r="S1416" s="51">
        <v>14432.531</v>
      </c>
      <c r="T1416" s="51">
        <v>8.5981</v>
      </c>
      <c r="U1416" s="123"/>
    </row>
    <row r="1417">
      <c r="A1417" s="27">
        <v>887.0</v>
      </c>
      <c r="B1417" s="27" t="s">
        <v>54</v>
      </c>
      <c r="C1417" s="27" t="s">
        <v>28</v>
      </c>
      <c r="D1417" s="27" t="s">
        <v>28</v>
      </c>
      <c r="E1417" s="27" t="s">
        <v>28</v>
      </c>
      <c r="F1417" s="27">
        <v>32.0</v>
      </c>
      <c r="G1417" s="27" t="s">
        <v>29</v>
      </c>
      <c r="H1417" s="27"/>
      <c r="I1417" s="27" t="s">
        <v>30</v>
      </c>
      <c r="J1417" s="27">
        <v>32.0</v>
      </c>
      <c r="K1417" s="27" t="s">
        <v>47</v>
      </c>
      <c r="L1417" s="44" t="s">
        <v>55</v>
      </c>
      <c r="M1417" s="44" t="s">
        <v>55</v>
      </c>
      <c r="N1417" s="61"/>
      <c r="O1417" s="61"/>
      <c r="P1417" s="44"/>
      <c r="Q1417" s="31"/>
      <c r="R1417" s="69"/>
      <c r="S1417" s="51" t="s">
        <v>57</v>
      </c>
      <c r="T1417" s="51"/>
      <c r="U1417" s="123"/>
    </row>
    <row r="1418">
      <c r="A1418" s="27">
        <v>888.0</v>
      </c>
      <c r="B1418" s="27" t="s">
        <v>54</v>
      </c>
      <c r="C1418" s="27" t="s">
        <v>28</v>
      </c>
      <c r="D1418" s="27" t="s">
        <v>28</v>
      </c>
      <c r="E1418" s="27" t="s">
        <v>28</v>
      </c>
      <c r="F1418" s="27">
        <v>32.0</v>
      </c>
      <c r="G1418" s="27" t="s">
        <v>29</v>
      </c>
      <c r="H1418" s="27"/>
      <c r="I1418" s="27" t="s">
        <v>30</v>
      </c>
      <c r="J1418" s="27">
        <v>32.0</v>
      </c>
      <c r="K1418" s="27" t="s">
        <v>49</v>
      </c>
      <c r="L1418" s="44">
        <v>2668960.0</v>
      </c>
      <c r="M1418" s="44">
        <v>3113740.0</v>
      </c>
      <c r="N1418" s="61">
        <v>25690.0</v>
      </c>
      <c r="O1418" s="61">
        <v>510.0</v>
      </c>
      <c r="P1418" s="44">
        <v>746846.98</v>
      </c>
      <c r="Q1418" s="31"/>
      <c r="R1418" s="69">
        <v>3.469217E7</v>
      </c>
      <c r="S1418" s="51">
        <v>36365.578</v>
      </c>
      <c r="T1418" s="51">
        <v>8.90624</v>
      </c>
      <c r="U1418" s="123"/>
    </row>
    <row r="1419">
      <c r="A1419" s="27">
        <v>889.0</v>
      </c>
      <c r="B1419" s="27" t="s">
        <v>54</v>
      </c>
      <c r="C1419" s="27" t="s">
        <v>28</v>
      </c>
      <c r="D1419" s="27" t="s">
        <v>28</v>
      </c>
      <c r="E1419" s="27" t="s">
        <v>28</v>
      </c>
      <c r="F1419" s="27">
        <v>32.0</v>
      </c>
      <c r="G1419" s="27" t="s">
        <v>29</v>
      </c>
      <c r="H1419" s="27"/>
      <c r="I1419" s="27" t="s">
        <v>30</v>
      </c>
      <c r="J1419" s="27">
        <v>32.0</v>
      </c>
      <c r="K1419" s="27" t="s">
        <v>51</v>
      </c>
      <c r="L1419" s="44" t="s">
        <v>55</v>
      </c>
      <c r="M1419" s="44" t="s">
        <v>55</v>
      </c>
      <c r="N1419" s="61"/>
      <c r="O1419" s="61"/>
      <c r="P1419" s="44"/>
      <c r="Q1419" s="31"/>
      <c r="R1419" s="69"/>
      <c r="S1419" s="51" t="s">
        <v>56</v>
      </c>
      <c r="T1419" s="51"/>
      <c r="U1419" s="123"/>
    </row>
    <row r="1420">
      <c r="A1420" s="27">
        <v>890.0</v>
      </c>
      <c r="B1420" s="27" t="s">
        <v>54</v>
      </c>
      <c r="C1420" s="27" t="s">
        <v>28</v>
      </c>
      <c r="D1420" s="27" t="s">
        <v>28</v>
      </c>
      <c r="E1420" s="27" t="s">
        <v>28</v>
      </c>
      <c r="F1420" s="27">
        <v>32.0</v>
      </c>
      <c r="G1420" s="27" t="s">
        <v>29</v>
      </c>
      <c r="H1420" s="27"/>
      <c r="I1420" s="27" t="s">
        <v>30</v>
      </c>
      <c r="J1420" s="27">
        <v>32.0</v>
      </c>
      <c r="K1420" s="27" t="s">
        <v>52</v>
      </c>
      <c r="L1420" s="44">
        <v>89886.46</v>
      </c>
      <c r="M1420" s="44">
        <v>92348.76</v>
      </c>
      <c r="N1420" s="46">
        <v>1698.0</v>
      </c>
      <c r="O1420" s="46">
        <v>16.0</v>
      </c>
      <c r="P1420" s="44">
        <v>23334.73</v>
      </c>
      <c r="Q1420" s="31"/>
      <c r="R1420" s="69">
        <v>1.5302289E7</v>
      </c>
      <c r="S1420" s="51">
        <v>15864.448</v>
      </c>
      <c r="T1420" s="51">
        <v>7.57435</v>
      </c>
      <c r="U1420" s="123"/>
    </row>
    <row r="1421">
      <c r="A1421" s="27">
        <v>891.0</v>
      </c>
      <c r="B1421" s="27" t="s">
        <v>54</v>
      </c>
      <c r="C1421" s="27" t="s">
        <v>28</v>
      </c>
      <c r="D1421" s="27" t="s">
        <v>28</v>
      </c>
      <c r="E1421" s="27" t="s">
        <v>28</v>
      </c>
      <c r="F1421" s="27">
        <v>32.0</v>
      </c>
      <c r="G1421" s="27" t="s">
        <v>29</v>
      </c>
      <c r="H1421" s="27"/>
      <c r="I1421" s="27" t="s">
        <v>30</v>
      </c>
      <c r="J1421" s="27">
        <v>64.0</v>
      </c>
      <c r="K1421" s="27" t="s">
        <v>31</v>
      </c>
      <c r="L1421" s="44">
        <v>5325820.0</v>
      </c>
      <c r="M1421" s="44">
        <v>5485770.0</v>
      </c>
      <c r="N1421" s="61">
        <v>182489.0</v>
      </c>
      <c r="O1421" s="61">
        <v>3941.0</v>
      </c>
      <c r="P1421" s="44">
        <v>1.316064E7</v>
      </c>
      <c r="Q1421" s="31"/>
      <c r="R1421" s="69">
        <v>6.5372468E7</v>
      </c>
      <c r="S1421" s="51">
        <v>59314.53</v>
      </c>
      <c r="T1421" s="51">
        <v>6.17327</v>
      </c>
      <c r="U1421" s="123"/>
    </row>
    <row r="1422">
      <c r="A1422" s="27">
        <v>892.0</v>
      </c>
      <c r="B1422" s="27" t="s">
        <v>54</v>
      </c>
      <c r="C1422" s="27" t="s">
        <v>28</v>
      </c>
      <c r="D1422" s="27" t="s">
        <v>28</v>
      </c>
      <c r="E1422" s="27" t="s">
        <v>28</v>
      </c>
      <c r="F1422" s="27">
        <v>32.0</v>
      </c>
      <c r="G1422" s="27" t="s">
        <v>29</v>
      </c>
      <c r="H1422" s="27"/>
      <c r="I1422" s="27" t="s">
        <v>30</v>
      </c>
      <c r="J1422" s="27">
        <v>64.0</v>
      </c>
      <c r="K1422" s="27" t="s">
        <v>32</v>
      </c>
      <c r="L1422" s="44">
        <v>1043920.0000000001</v>
      </c>
      <c r="M1422" s="44">
        <v>1033420.0000000001</v>
      </c>
      <c r="N1422" s="46">
        <v>35249.0</v>
      </c>
      <c r="O1422" s="46">
        <v>221.0</v>
      </c>
      <c r="P1422" s="44">
        <v>507764.68999999994</v>
      </c>
      <c r="Q1422" s="31"/>
      <c r="R1422" s="69">
        <v>3.8335319E7</v>
      </c>
      <c r="S1422" s="51">
        <v>38431.78</v>
      </c>
      <c r="T1422" s="51">
        <v>8.47667</v>
      </c>
      <c r="U1422" s="123"/>
    </row>
    <row r="1423">
      <c r="A1423" s="27">
        <v>893.0</v>
      </c>
      <c r="B1423" s="27" t="s">
        <v>54</v>
      </c>
      <c r="C1423" s="27" t="s">
        <v>28</v>
      </c>
      <c r="D1423" s="27" t="s">
        <v>28</v>
      </c>
      <c r="E1423" s="27" t="s">
        <v>28</v>
      </c>
      <c r="F1423" s="27">
        <v>32.0</v>
      </c>
      <c r="G1423" s="27" t="s">
        <v>29</v>
      </c>
      <c r="H1423" s="27"/>
      <c r="I1423" s="27" t="s">
        <v>30</v>
      </c>
      <c r="J1423" s="27">
        <v>64.0</v>
      </c>
      <c r="K1423" s="27" t="s">
        <v>33</v>
      </c>
      <c r="L1423" s="44">
        <v>6646890.0</v>
      </c>
      <c r="M1423" s="44">
        <v>6982960.0</v>
      </c>
      <c r="N1423" s="61">
        <v>154036.0</v>
      </c>
      <c r="O1423" s="61">
        <v>1243.0</v>
      </c>
      <c r="P1423" s="44">
        <v>3215590.0</v>
      </c>
      <c r="Q1423" s="31"/>
      <c r="R1423" s="69">
        <v>5.8632561E7</v>
      </c>
      <c r="S1423" s="51">
        <v>56603.07</v>
      </c>
      <c r="T1423" s="51">
        <v>7.67665</v>
      </c>
      <c r="U1423" s="123"/>
    </row>
    <row r="1424">
      <c r="A1424" s="27">
        <v>894.0</v>
      </c>
      <c r="B1424" s="27" t="s">
        <v>54</v>
      </c>
      <c r="C1424" s="27" t="s">
        <v>28</v>
      </c>
      <c r="D1424" s="27" t="s">
        <v>28</v>
      </c>
      <c r="E1424" s="27" t="s">
        <v>28</v>
      </c>
      <c r="F1424" s="27">
        <v>32.0</v>
      </c>
      <c r="G1424" s="27" t="s">
        <v>29</v>
      </c>
      <c r="H1424" s="27"/>
      <c r="I1424" s="27" t="s">
        <v>30</v>
      </c>
      <c r="J1424" s="27">
        <v>64.0</v>
      </c>
      <c r="K1424" s="27" t="s">
        <v>34</v>
      </c>
      <c r="L1424" s="44">
        <v>1188370.0</v>
      </c>
      <c r="M1424" s="44">
        <v>1373860.0</v>
      </c>
      <c r="N1424" s="61">
        <v>31219.0</v>
      </c>
      <c r="O1424" s="61">
        <v>227.0</v>
      </c>
      <c r="P1424" s="44">
        <v>108159.98999999999</v>
      </c>
      <c r="Q1424" s="31"/>
      <c r="R1424" s="69">
        <v>8.670112E7</v>
      </c>
      <c r="S1424" s="51">
        <v>89410.88</v>
      </c>
      <c r="T1424" s="51">
        <v>5.31222</v>
      </c>
      <c r="U1424" s="123"/>
    </row>
    <row r="1425">
      <c r="A1425" s="27">
        <v>895.0</v>
      </c>
      <c r="B1425" s="27" t="s">
        <v>54</v>
      </c>
      <c r="C1425" s="27" t="s">
        <v>28</v>
      </c>
      <c r="D1425" s="27" t="s">
        <v>28</v>
      </c>
      <c r="E1425" s="27" t="s">
        <v>28</v>
      </c>
      <c r="F1425" s="27">
        <v>32.0</v>
      </c>
      <c r="G1425" s="27" t="s">
        <v>29</v>
      </c>
      <c r="H1425" s="27"/>
      <c r="I1425" s="27" t="s">
        <v>30</v>
      </c>
      <c r="J1425" s="27">
        <v>64.0</v>
      </c>
      <c r="K1425" s="27" t="s">
        <v>35</v>
      </c>
      <c r="L1425" s="44" t="s">
        <v>55</v>
      </c>
      <c r="M1425" s="44" t="s">
        <v>55</v>
      </c>
      <c r="N1425" s="61"/>
      <c r="O1425" s="61"/>
      <c r="P1425" s="44"/>
      <c r="Q1425" s="31"/>
      <c r="R1425" s="69"/>
      <c r="S1425" s="51" t="s">
        <v>30</v>
      </c>
      <c r="T1425" s="51"/>
      <c r="U1425" s="123"/>
    </row>
    <row r="1426">
      <c r="A1426" s="27">
        <v>896.0</v>
      </c>
      <c r="B1426" s="27" t="s">
        <v>54</v>
      </c>
      <c r="C1426" s="27" t="s">
        <v>28</v>
      </c>
      <c r="D1426" s="27" t="s">
        <v>28</v>
      </c>
      <c r="E1426" s="27" t="s">
        <v>28</v>
      </c>
      <c r="F1426" s="27">
        <v>32.0</v>
      </c>
      <c r="G1426" s="27" t="s">
        <v>29</v>
      </c>
      <c r="H1426" s="27"/>
      <c r="I1426" s="27" t="s">
        <v>30</v>
      </c>
      <c r="J1426" s="27">
        <v>64.0</v>
      </c>
      <c r="K1426" s="27" t="s">
        <v>36</v>
      </c>
      <c r="L1426" s="44">
        <v>5237980.0</v>
      </c>
      <c r="M1426" s="44">
        <v>5514110.0</v>
      </c>
      <c r="N1426" s="61">
        <v>105472.0</v>
      </c>
      <c r="O1426" s="61">
        <v>1971.0</v>
      </c>
      <c r="P1426" s="44">
        <v>2339360.0</v>
      </c>
      <c r="Q1426" s="31"/>
      <c r="R1426" s="69">
        <v>4.5076953E7</v>
      </c>
      <c r="S1426" s="51">
        <v>45063.68</v>
      </c>
      <c r="T1426" s="51">
        <v>6.38621</v>
      </c>
      <c r="U1426" s="123"/>
    </row>
    <row r="1427">
      <c r="A1427" s="27">
        <v>897.0</v>
      </c>
      <c r="B1427" s="27" t="s">
        <v>54</v>
      </c>
      <c r="C1427" s="27" t="s">
        <v>28</v>
      </c>
      <c r="D1427" s="27" t="s">
        <v>28</v>
      </c>
      <c r="E1427" s="27" t="s">
        <v>28</v>
      </c>
      <c r="F1427" s="27">
        <v>32.0</v>
      </c>
      <c r="G1427" s="27" t="s">
        <v>29</v>
      </c>
      <c r="H1427" s="27"/>
      <c r="I1427" s="27" t="s">
        <v>30</v>
      </c>
      <c r="J1427" s="27">
        <v>64.0</v>
      </c>
      <c r="K1427" s="27" t="s">
        <v>37</v>
      </c>
      <c r="L1427" s="44">
        <v>6713760.0</v>
      </c>
      <c r="M1427" s="44">
        <v>6921590.0</v>
      </c>
      <c r="N1427" s="61">
        <v>194210.0</v>
      </c>
      <c r="O1427" s="61">
        <v>1243.0</v>
      </c>
      <c r="P1427" s="44">
        <v>2075560.0</v>
      </c>
      <c r="Q1427" s="31"/>
      <c r="R1427" s="69">
        <v>7.4071018E7</v>
      </c>
      <c r="S1427" s="51">
        <v>73184.66</v>
      </c>
      <c r="T1427" s="51">
        <v>7.94957</v>
      </c>
      <c r="U1427" s="123"/>
    </row>
    <row r="1428">
      <c r="A1428" s="27">
        <v>898.0</v>
      </c>
      <c r="B1428" s="27" t="s">
        <v>54</v>
      </c>
      <c r="C1428" s="27" t="s">
        <v>28</v>
      </c>
      <c r="D1428" s="27" t="s">
        <v>28</v>
      </c>
      <c r="E1428" s="27" t="s">
        <v>28</v>
      </c>
      <c r="F1428" s="27">
        <v>32.0</v>
      </c>
      <c r="G1428" s="27" t="s">
        <v>29</v>
      </c>
      <c r="H1428" s="27"/>
      <c r="I1428" s="27" t="s">
        <v>30</v>
      </c>
      <c r="J1428" s="27">
        <v>64.0</v>
      </c>
      <c r="K1428" s="27" t="s">
        <v>38</v>
      </c>
      <c r="L1428" s="44">
        <v>6856260.0</v>
      </c>
      <c r="M1428" s="44">
        <v>7200300.0</v>
      </c>
      <c r="N1428" s="61">
        <v>168897.0</v>
      </c>
      <c r="O1428" s="61">
        <v>1277.0</v>
      </c>
      <c r="P1428" s="44">
        <v>2261250.0</v>
      </c>
      <c r="Q1428" s="31"/>
      <c r="R1428" s="69">
        <v>5.9798727E7</v>
      </c>
      <c r="S1428" s="51">
        <v>60580.55</v>
      </c>
      <c r="T1428" s="51">
        <v>9.41782</v>
      </c>
      <c r="U1428" s="123"/>
    </row>
    <row r="1429">
      <c r="A1429" s="27">
        <v>899.0</v>
      </c>
      <c r="B1429" s="27" t="s">
        <v>54</v>
      </c>
      <c r="C1429" s="27" t="s">
        <v>28</v>
      </c>
      <c r="D1429" s="27" t="s">
        <v>28</v>
      </c>
      <c r="E1429" s="27" t="s">
        <v>28</v>
      </c>
      <c r="F1429" s="27">
        <v>32.0</v>
      </c>
      <c r="G1429" s="27" t="s">
        <v>29</v>
      </c>
      <c r="H1429" s="27"/>
      <c r="I1429" s="27" t="s">
        <v>30</v>
      </c>
      <c r="J1429" s="27">
        <v>64.0</v>
      </c>
      <c r="K1429" s="27" t="s">
        <v>39</v>
      </c>
      <c r="L1429" s="44">
        <v>8021390.0</v>
      </c>
      <c r="M1429" s="44">
        <v>8285320.0</v>
      </c>
      <c r="N1429" s="61">
        <v>276566.0</v>
      </c>
      <c r="O1429" s="61">
        <v>1395.0</v>
      </c>
      <c r="P1429" s="44">
        <v>3299910.0</v>
      </c>
      <c r="Q1429" s="31"/>
      <c r="R1429" s="69">
        <v>9.3746219E7</v>
      </c>
      <c r="S1429" s="51">
        <v>95465.75</v>
      </c>
      <c r="T1429" s="51">
        <v>10.32195</v>
      </c>
      <c r="U1429" s="123"/>
    </row>
    <row r="1430">
      <c r="A1430" s="27">
        <v>900.0</v>
      </c>
      <c r="B1430" s="27" t="s">
        <v>54</v>
      </c>
      <c r="C1430" s="27" t="s">
        <v>28</v>
      </c>
      <c r="D1430" s="27" t="s">
        <v>28</v>
      </c>
      <c r="E1430" s="27" t="s">
        <v>28</v>
      </c>
      <c r="F1430" s="27">
        <v>32.0</v>
      </c>
      <c r="G1430" s="27" t="s">
        <v>29</v>
      </c>
      <c r="H1430" s="27"/>
      <c r="I1430" s="27" t="s">
        <v>30</v>
      </c>
      <c r="J1430" s="27">
        <v>64.0</v>
      </c>
      <c r="K1430" s="27" t="s">
        <v>40</v>
      </c>
      <c r="L1430" s="44">
        <v>6732790.0</v>
      </c>
      <c r="M1430" s="44">
        <v>7192320.0</v>
      </c>
      <c r="N1430" s="61">
        <v>158250.0</v>
      </c>
      <c r="O1430" s="61">
        <v>1242.0</v>
      </c>
      <c r="P1430" s="44">
        <v>3129650.0</v>
      </c>
      <c r="Q1430" s="31"/>
      <c r="R1430" s="69">
        <v>6.2756879E7</v>
      </c>
      <c r="S1430" s="51">
        <v>66131.86</v>
      </c>
      <c r="T1430" s="51">
        <v>7.99754</v>
      </c>
      <c r="U1430" s="123"/>
    </row>
    <row r="1431">
      <c r="A1431" s="27">
        <v>901.0</v>
      </c>
      <c r="B1431" s="27" t="s">
        <v>54</v>
      </c>
      <c r="C1431" s="27" t="s">
        <v>28</v>
      </c>
      <c r="D1431" s="27" t="s">
        <v>28</v>
      </c>
      <c r="E1431" s="27" t="s">
        <v>28</v>
      </c>
      <c r="F1431" s="27">
        <v>32.0</v>
      </c>
      <c r="G1431" s="27" t="s">
        <v>29</v>
      </c>
      <c r="H1431" s="27"/>
      <c r="I1431" s="27" t="s">
        <v>30</v>
      </c>
      <c r="J1431" s="27">
        <v>64.0</v>
      </c>
      <c r="K1431" s="27" t="s">
        <v>41</v>
      </c>
      <c r="L1431" s="44">
        <v>1.61258E8</v>
      </c>
      <c r="M1431" s="44">
        <v>1.61392E8</v>
      </c>
      <c r="N1431" s="46">
        <v>32503.0</v>
      </c>
      <c r="O1431" s="46">
        <v>456.0</v>
      </c>
      <c r="P1431" s="44">
        <v>495117.82</v>
      </c>
      <c r="Q1431" s="31"/>
      <c r="R1431" s="69">
        <v>7933813.0</v>
      </c>
      <c r="S1431" s="51">
        <v>8506.15</v>
      </c>
      <c r="T1431" s="51">
        <v>10.41122</v>
      </c>
      <c r="U1431" s="123"/>
    </row>
    <row r="1432">
      <c r="A1432" s="27">
        <v>902.0</v>
      </c>
      <c r="B1432" s="27" t="s">
        <v>54</v>
      </c>
      <c r="C1432" s="27" t="s">
        <v>28</v>
      </c>
      <c r="D1432" s="27" t="s">
        <v>28</v>
      </c>
      <c r="E1432" s="27" t="s">
        <v>28</v>
      </c>
      <c r="F1432" s="27">
        <v>32.0</v>
      </c>
      <c r="G1432" s="27" t="s">
        <v>29</v>
      </c>
      <c r="H1432" s="27"/>
      <c r="I1432" s="27" t="s">
        <v>30</v>
      </c>
      <c r="J1432" s="27">
        <v>64.0</v>
      </c>
      <c r="K1432" s="27" t="s">
        <v>42</v>
      </c>
      <c r="L1432" s="44">
        <v>6391030.0</v>
      </c>
      <c r="M1432" s="44">
        <v>7426350.0</v>
      </c>
      <c r="N1432" s="61">
        <v>71878.0</v>
      </c>
      <c r="O1432" s="61">
        <v>1442.0</v>
      </c>
      <c r="P1432" s="44">
        <v>1224840.0</v>
      </c>
      <c r="Q1432" s="31"/>
      <c r="R1432" s="69">
        <v>6.6570334E7</v>
      </c>
      <c r="S1432" s="51">
        <v>68509.02</v>
      </c>
      <c r="T1432" s="51">
        <v>8.53806</v>
      </c>
      <c r="U1432" s="123"/>
    </row>
    <row r="1433">
      <c r="A1433" s="27">
        <v>903.0</v>
      </c>
      <c r="B1433" s="27" t="s">
        <v>54</v>
      </c>
      <c r="C1433" s="27" t="s">
        <v>28</v>
      </c>
      <c r="D1433" s="27" t="s">
        <v>28</v>
      </c>
      <c r="E1433" s="27" t="s">
        <v>28</v>
      </c>
      <c r="F1433" s="27">
        <v>32.0</v>
      </c>
      <c r="G1433" s="27" t="s">
        <v>29</v>
      </c>
      <c r="H1433" s="27"/>
      <c r="I1433" s="27" t="s">
        <v>30</v>
      </c>
      <c r="J1433" s="27">
        <v>64.0</v>
      </c>
      <c r="K1433" s="27" t="s">
        <v>44</v>
      </c>
      <c r="L1433" s="44">
        <v>5366060.0</v>
      </c>
      <c r="M1433" s="44">
        <v>6266850.0</v>
      </c>
      <c r="N1433" s="61">
        <v>162015.0</v>
      </c>
      <c r="O1433" s="61">
        <v>1058.0</v>
      </c>
      <c r="P1433" s="44">
        <v>684042.7200000001</v>
      </c>
      <c r="Q1433" s="31"/>
      <c r="R1433" s="69">
        <v>5.8588913E7</v>
      </c>
      <c r="S1433" s="51">
        <v>62225.07</v>
      </c>
      <c r="T1433" s="51">
        <v>8.47385</v>
      </c>
      <c r="U1433" s="123"/>
    </row>
    <row r="1434">
      <c r="A1434" s="27">
        <v>904.0</v>
      </c>
      <c r="B1434" s="27" t="s">
        <v>54</v>
      </c>
      <c r="C1434" s="27" t="s">
        <v>28</v>
      </c>
      <c r="D1434" s="27" t="s">
        <v>28</v>
      </c>
      <c r="E1434" s="27" t="s">
        <v>28</v>
      </c>
      <c r="F1434" s="27">
        <v>32.0</v>
      </c>
      <c r="G1434" s="27" t="s">
        <v>29</v>
      </c>
      <c r="H1434" s="27"/>
      <c r="I1434" s="27" t="s">
        <v>30</v>
      </c>
      <c r="J1434" s="27">
        <v>64.0</v>
      </c>
      <c r="K1434" s="27" t="s">
        <v>45</v>
      </c>
      <c r="L1434" s="44">
        <v>5259740.0</v>
      </c>
      <c r="M1434" s="44">
        <v>6174120.0</v>
      </c>
      <c r="N1434" s="61">
        <v>210203.0</v>
      </c>
      <c r="O1434" s="61">
        <v>989.0</v>
      </c>
      <c r="P1434" s="44">
        <v>1327010.0</v>
      </c>
      <c r="Q1434" s="31"/>
      <c r="R1434" s="69">
        <v>4.4682779E7</v>
      </c>
      <c r="S1434" s="51">
        <v>42072.71</v>
      </c>
      <c r="T1434" s="51">
        <v>7.29196</v>
      </c>
      <c r="U1434" s="123"/>
    </row>
    <row r="1435">
      <c r="A1435" s="27">
        <v>905.0</v>
      </c>
      <c r="B1435" s="27" t="s">
        <v>54</v>
      </c>
      <c r="C1435" s="27" t="s">
        <v>28</v>
      </c>
      <c r="D1435" s="27" t="s">
        <v>28</v>
      </c>
      <c r="E1435" s="27" t="s">
        <v>28</v>
      </c>
      <c r="F1435" s="27">
        <v>32.0</v>
      </c>
      <c r="G1435" s="27" t="s">
        <v>29</v>
      </c>
      <c r="H1435" s="27"/>
      <c r="I1435" s="27" t="s">
        <v>30</v>
      </c>
      <c r="J1435" s="27">
        <v>64.0</v>
      </c>
      <c r="K1435" s="27" t="s">
        <v>46</v>
      </c>
      <c r="L1435" s="44">
        <v>1035980.0</v>
      </c>
      <c r="M1435" s="44">
        <v>1066000.0</v>
      </c>
      <c r="N1435" s="46">
        <v>30753.0</v>
      </c>
      <c r="O1435" s="46">
        <v>185.0</v>
      </c>
      <c r="P1435" s="44">
        <v>285146.2</v>
      </c>
      <c r="Q1435" s="31"/>
      <c r="R1435" s="69">
        <v>2.7064478E7</v>
      </c>
      <c r="S1435" s="51">
        <v>28028.43</v>
      </c>
      <c r="T1435" s="51">
        <v>8.86794</v>
      </c>
      <c r="U1435" s="123"/>
    </row>
    <row r="1436">
      <c r="A1436" s="27">
        <v>906.0</v>
      </c>
      <c r="B1436" s="27" t="s">
        <v>54</v>
      </c>
      <c r="C1436" s="27" t="s">
        <v>28</v>
      </c>
      <c r="D1436" s="27" t="s">
        <v>28</v>
      </c>
      <c r="E1436" s="27" t="s">
        <v>28</v>
      </c>
      <c r="F1436" s="27">
        <v>32.0</v>
      </c>
      <c r="G1436" s="27" t="s">
        <v>29</v>
      </c>
      <c r="H1436" s="27"/>
      <c r="I1436" s="27" t="s">
        <v>30</v>
      </c>
      <c r="J1436" s="27">
        <v>64.0</v>
      </c>
      <c r="K1436" s="27" t="s">
        <v>49</v>
      </c>
      <c r="L1436" s="44">
        <v>5364240.0</v>
      </c>
      <c r="M1436" s="44">
        <v>6237030.0</v>
      </c>
      <c r="N1436" s="61">
        <v>53948.0</v>
      </c>
      <c r="O1436" s="61">
        <v>1020.0</v>
      </c>
      <c r="P1436" s="44">
        <v>1471300.0</v>
      </c>
      <c r="Q1436" s="31"/>
      <c r="R1436" s="69">
        <v>6.2211175E7</v>
      </c>
      <c r="S1436" s="51">
        <v>64147.31</v>
      </c>
      <c r="T1436" s="51">
        <v>8.0236</v>
      </c>
      <c r="U1436" s="123"/>
    </row>
    <row r="1437">
      <c r="A1437" s="27">
        <v>907.0</v>
      </c>
      <c r="B1437" s="27" t="s">
        <v>54</v>
      </c>
      <c r="C1437" s="27" t="s">
        <v>28</v>
      </c>
      <c r="D1437" s="27" t="s">
        <v>28</v>
      </c>
      <c r="E1437" s="27" t="s">
        <v>28</v>
      </c>
      <c r="F1437" s="27">
        <v>32.0</v>
      </c>
      <c r="G1437" s="27" t="s">
        <v>29</v>
      </c>
      <c r="H1437" s="27"/>
      <c r="I1437" s="27" t="s">
        <v>30</v>
      </c>
      <c r="J1437" s="27">
        <v>64.0</v>
      </c>
      <c r="K1437" s="27" t="s">
        <v>52</v>
      </c>
      <c r="L1437" s="44">
        <v>172901.4</v>
      </c>
      <c r="M1437" s="44">
        <v>184063.14</v>
      </c>
      <c r="N1437" s="46">
        <v>3747.0</v>
      </c>
      <c r="O1437" s="46">
        <v>32.0</v>
      </c>
      <c r="P1437" s="44">
        <v>30256.969999999998</v>
      </c>
      <c r="Q1437" s="31"/>
      <c r="R1437" s="69">
        <v>3.0382181E7</v>
      </c>
      <c r="S1437" s="51">
        <v>31.27152</v>
      </c>
      <c r="T1437" s="51">
        <v>6.15149</v>
      </c>
      <c r="U1437" s="123"/>
    </row>
    <row r="1438">
      <c r="A1438" s="27">
        <v>908.0</v>
      </c>
      <c r="B1438" s="27" t="s">
        <v>54</v>
      </c>
      <c r="C1438" s="27" t="s">
        <v>28</v>
      </c>
      <c r="D1438" s="27" t="s">
        <v>28</v>
      </c>
      <c r="E1438" s="27" t="s">
        <v>28</v>
      </c>
      <c r="F1438" s="27">
        <v>32.0</v>
      </c>
      <c r="G1438" s="27" t="s">
        <v>29</v>
      </c>
      <c r="H1438" s="27"/>
      <c r="I1438" s="27" t="s">
        <v>30</v>
      </c>
      <c r="J1438" s="27">
        <v>128.0</v>
      </c>
      <c r="K1438" s="27" t="s">
        <v>31</v>
      </c>
      <c r="L1438" s="44">
        <v>1.061022E7</v>
      </c>
      <c r="M1438" s="44">
        <v>1.097107E7</v>
      </c>
      <c r="N1438" s="61">
        <v>361358.0</v>
      </c>
      <c r="O1438" s="75">
        <v>7871.0</v>
      </c>
      <c r="P1438" s="44">
        <v>2.597116E7</v>
      </c>
      <c r="Q1438" s="31"/>
      <c r="R1438" s="69">
        <v>1.20325354E8</v>
      </c>
      <c r="S1438" s="51">
        <v>117248.38</v>
      </c>
      <c r="T1438" s="51">
        <v>6.98846</v>
      </c>
      <c r="U1438" s="123"/>
    </row>
    <row r="1439">
      <c r="A1439" s="27">
        <v>909.0</v>
      </c>
      <c r="B1439" s="27" t="s">
        <v>54</v>
      </c>
      <c r="C1439" s="27" t="s">
        <v>28</v>
      </c>
      <c r="D1439" s="27" t="s">
        <v>28</v>
      </c>
      <c r="E1439" s="27" t="s">
        <v>28</v>
      </c>
      <c r="F1439" s="27">
        <v>32.0</v>
      </c>
      <c r="G1439" s="27" t="s">
        <v>29</v>
      </c>
      <c r="H1439" s="27"/>
      <c r="I1439" s="27" t="s">
        <v>30</v>
      </c>
      <c r="J1439" s="27">
        <v>128.0</v>
      </c>
      <c r="K1439" s="27" t="s">
        <v>32</v>
      </c>
      <c r="L1439" s="44">
        <v>2064210.0</v>
      </c>
      <c r="M1439" s="44">
        <v>2085300.0000000002</v>
      </c>
      <c r="N1439" s="61">
        <v>69110.0</v>
      </c>
      <c r="O1439" s="61">
        <v>434.0</v>
      </c>
      <c r="P1439" s="44">
        <v>1054590.0</v>
      </c>
      <c r="Q1439" s="31"/>
      <c r="R1439" s="69">
        <v>9.2751261E7</v>
      </c>
      <c r="S1439" s="51">
        <v>82730.97</v>
      </c>
      <c r="T1439" s="51">
        <v>8.70257</v>
      </c>
      <c r="U1439" s="123"/>
    </row>
    <row r="1440">
      <c r="A1440" s="27">
        <v>910.0</v>
      </c>
      <c r="B1440" s="27" t="s">
        <v>54</v>
      </c>
      <c r="C1440" s="27" t="s">
        <v>28</v>
      </c>
      <c r="D1440" s="27" t="s">
        <v>28</v>
      </c>
      <c r="E1440" s="27" t="s">
        <v>28</v>
      </c>
      <c r="F1440" s="27">
        <v>32.0</v>
      </c>
      <c r="G1440" s="27" t="s">
        <v>29</v>
      </c>
      <c r="H1440" s="27"/>
      <c r="I1440" s="27" t="s">
        <v>30</v>
      </c>
      <c r="J1440" s="27">
        <v>128.0</v>
      </c>
      <c r="K1440" s="27" t="s">
        <v>33</v>
      </c>
      <c r="L1440" s="44">
        <v>1.325441E7</v>
      </c>
      <c r="M1440" s="44">
        <v>1.395695E7</v>
      </c>
      <c r="N1440" s="61">
        <v>310535.0</v>
      </c>
      <c r="O1440" s="61">
        <v>2480.0</v>
      </c>
      <c r="P1440" s="44">
        <v>6155530.0</v>
      </c>
      <c r="Q1440" s="31"/>
      <c r="R1440" s="69">
        <v>1.21094528E8</v>
      </c>
      <c r="S1440" s="51">
        <v>119557.38</v>
      </c>
      <c r="T1440" s="51">
        <v>8.67972</v>
      </c>
      <c r="U1440" s="123"/>
    </row>
    <row r="1441">
      <c r="A1441" s="27">
        <v>911.0</v>
      </c>
      <c r="B1441" s="27" t="s">
        <v>54</v>
      </c>
      <c r="C1441" s="27" t="s">
        <v>28</v>
      </c>
      <c r="D1441" s="27" t="s">
        <v>28</v>
      </c>
      <c r="E1441" s="27" t="s">
        <v>28</v>
      </c>
      <c r="F1441" s="27">
        <v>32.0</v>
      </c>
      <c r="G1441" s="27" t="s">
        <v>29</v>
      </c>
      <c r="H1441" s="27"/>
      <c r="I1441" s="27" t="s">
        <v>30</v>
      </c>
      <c r="J1441" s="27">
        <v>128.0</v>
      </c>
      <c r="K1441" s="27" t="s">
        <v>34</v>
      </c>
      <c r="L1441" s="44">
        <v>2366100.0</v>
      </c>
      <c r="M1441" s="44">
        <v>2751320.0</v>
      </c>
      <c r="N1441" s="61">
        <v>67625.0</v>
      </c>
      <c r="O1441" s="61">
        <v>452.0</v>
      </c>
      <c r="P1441" s="44">
        <v>221566.63</v>
      </c>
      <c r="Q1441" s="31"/>
      <c r="R1441" s="69">
        <v>1.77413929E8</v>
      </c>
      <c r="S1441" s="51">
        <v>175919.39</v>
      </c>
      <c r="T1441" s="51">
        <v>6.06456</v>
      </c>
      <c r="U1441" s="123"/>
    </row>
    <row r="1442">
      <c r="A1442" s="27">
        <v>912.0</v>
      </c>
      <c r="B1442" s="27" t="s">
        <v>54</v>
      </c>
      <c r="C1442" s="27" t="s">
        <v>28</v>
      </c>
      <c r="D1442" s="27" t="s">
        <v>28</v>
      </c>
      <c r="E1442" s="27" t="s">
        <v>28</v>
      </c>
      <c r="F1442" s="27">
        <v>32.0</v>
      </c>
      <c r="G1442" s="27" t="s">
        <v>29</v>
      </c>
      <c r="H1442" s="27"/>
      <c r="I1442" s="27" t="s">
        <v>30</v>
      </c>
      <c r="J1442" s="27">
        <v>128.0</v>
      </c>
      <c r="K1442" s="27" t="s">
        <v>36</v>
      </c>
      <c r="L1442" s="44">
        <v>1.04814E7</v>
      </c>
      <c r="M1442" s="44">
        <v>1.104446E7</v>
      </c>
      <c r="N1442" s="61">
        <v>221391.0</v>
      </c>
      <c r="O1442" s="61">
        <v>3939.0</v>
      </c>
      <c r="P1442" s="44">
        <v>4643010.0</v>
      </c>
      <c r="Q1442" s="31"/>
      <c r="R1442" s="69">
        <v>9.5786399E7</v>
      </c>
      <c r="S1442" s="51">
        <v>91873.64</v>
      </c>
      <c r="T1442" s="51">
        <v>7.05411</v>
      </c>
      <c r="U1442" s="123"/>
    </row>
    <row r="1443">
      <c r="A1443" s="27">
        <v>913.0</v>
      </c>
      <c r="B1443" s="27" t="s">
        <v>54</v>
      </c>
      <c r="C1443" s="27" t="s">
        <v>28</v>
      </c>
      <c r="D1443" s="27" t="s">
        <v>28</v>
      </c>
      <c r="E1443" s="27" t="s">
        <v>28</v>
      </c>
      <c r="F1443" s="27">
        <v>32.0</v>
      </c>
      <c r="G1443" s="27" t="s">
        <v>29</v>
      </c>
      <c r="H1443" s="27"/>
      <c r="I1443" s="27" t="s">
        <v>30</v>
      </c>
      <c r="J1443" s="27">
        <v>128.0</v>
      </c>
      <c r="K1443" s="27" t="s">
        <v>37</v>
      </c>
      <c r="L1443" s="44">
        <v>1.339076E7</v>
      </c>
      <c r="M1443" s="44">
        <v>1.385944E7</v>
      </c>
      <c r="N1443" s="61">
        <v>388284.0</v>
      </c>
      <c r="O1443" s="61">
        <v>2481.0</v>
      </c>
      <c r="P1443" s="44">
        <v>4089270.0</v>
      </c>
      <c r="Q1443" s="31"/>
      <c r="R1443" s="69">
        <v>1.3806076E8</v>
      </c>
      <c r="S1443" s="51">
        <v>139284.01</v>
      </c>
      <c r="T1443" s="51">
        <v>9.12473</v>
      </c>
      <c r="U1443" s="123"/>
    </row>
    <row r="1444">
      <c r="A1444" s="27">
        <v>914.0</v>
      </c>
      <c r="B1444" s="27" t="s">
        <v>54</v>
      </c>
      <c r="C1444" s="27" t="s">
        <v>28</v>
      </c>
      <c r="D1444" s="27" t="s">
        <v>28</v>
      </c>
      <c r="E1444" s="27" t="s">
        <v>28</v>
      </c>
      <c r="F1444" s="27">
        <v>32.0</v>
      </c>
      <c r="G1444" s="27" t="s">
        <v>29</v>
      </c>
      <c r="H1444" s="27"/>
      <c r="I1444" s="27" t="s">
        <v>30</v>
      </c>
      <c r="J1444" s="27">
        <v>128.0</v>
      </c>
      <c r="K1444" s="27" t="s">
        <v>38</v>
      </c>
      <c r="L1444" s="44">
        <v>1.364519E7</v>
      </c>
      <c r="M1444" s="44">
        <v>1.433841E7</v>
      </c>
      <c r="N1444" s="61">
        <v>296889.0</v>
      </c>
      <c r="O1444" s="61">
        <v>2547.0</v>
      </c>
      <c r="P1444" s="44">
        <v>6704680.0</v>
      </c>
      <c r="Q1444" s="31"/>
      <c r="R1444" s="69">
        <v>1.3204541399999999E8</v>
      </c>
      <c r="S1444" s="51">
        <v>130158.21</v>
      </c>
      <c r="T1444" s="51">
        <v>9.61656</v>
      </c>
      <c r="U1444" s="123"/>
    </row>
    <row r="1445">
      <c r="A1445" s="27">
        <v>915.0</v>
      </c>
      <c r="B1445" s="27" t="s">
        <v>54</v>
      </c>
      <c r="C1445" s="27" t="s">
        <v>28</v>
      </c>
      <c r="D1445" s="27" t="s">
        <v>28</v>
      </c>
      <c r="E1445" s="27" t="s">
        <v>28</v>
      </c>
      <c r="F1445" s="27">
        <v>32.0</v>
      </c>
      <c r="G1445" s="27" t="s">
        <v>29</v>
      </c>
      <c r="H1445" s="27"/>
      <c r="I1445" s="27" t="s">
        <v>30</v>
      </c>
      <c r="J1445" s="27">
        <v>128.0</v>
      </c>
      <c r="K1445" s="27" t="s">
        <v>39</v>
      </c>
      <c r="L1445" s="44">
        <v>1.114468E7</v>
      </c>
      <c r="M1445" s="44">
        <v>1.186502E7</v>
      </c>
      <c r="N1445" s="61">
        <v>258229.0</v>
      </c>
      <c r="O1445" s="61">
        <v>2306.0</v>
      </c>
      <c r="P1445" s="44">
        <v>3789420.0</v>
      </c>
      <c r="Q1445" s="31"/>
      <c r="R1445" s="69">
        <v>2.34607511E8</v>
      </c>
      <c r="S1445" s="51">
        <v>233065.55</v>
      </c>
      <c r="T1445" s="51">
        <v>9.75439</v>
      </c>
      <c r="U1445" s="123"/>
    </row>
    <row r="1446">
      <c r="A1446" s="27">
        <v>916.0</v>
      </c>
      <c r="B1446" s="27" t="s">
        <v>54</v>
      </c>
      <c r="C1446" s="27" t="s">
        <v>28</v>
      </c>
      <c r="D1446" s="27" t="s">
        <v>28</v>
      </c>
      <c r="E1446" s="27" t="s">
        <v>28</v>
      </c>
      <c r="F1446" s="27">
        <v>32.0</v>
      </c>
      <c r="G1446" s="27" t="s">
        <v>29</v>
      </c>
      <c r="H1446" s="27"/>
      <c r="I1446" s="27" t="s">
        <v>30</v>
      </c>
      <c r="J1446" s="27">
        <v>128.0</v>
      </c>
      <c r="K1446" s="27" t="s">
        <v>40</v>
      </c>
      <c r="L1446" s="44">
        <v>1.29145E7</v>
      </c>
      <c r="M1446" s="44">
        <v>1.386845E7</v>
      </c>
      <c r="N1446" s="61">
        <v>284809.0</v>
      </c>
      <c r="O1446" s="61">
        <v>2418.0</v>
      </c>
      <c r="P1446" s="44">
        <v>5107980.0</v>
      </c>
      <c r="Q1446" s="31"/>
      <c r="R1446" s="69">
        <v>1.39540364E8</v>
      </c>
      <c r="S1446" s="51">
        <v>141825.09</v>
      </c>
      <c r="T1446" s="51">
        <v>8.55112</v>
      </c>
      <c r="U1446" s="123"/>
    </row>
    <row r="1447">
      <c r="A1447" s="27">
        <v>917.0</v>
      </c>
      <c r="B1447" s="27" t="s">
        <v>54</v>
      </c>
      <c r="C1447" s="27" t="s">
        <v>28</v>
      </c>
      <c r="D1447" s="27" t="s">
        <v>28</v>
      </c>
      <c r="E1447" s="27" t="s">
        <v>28</v>
      </c>
      <c r="F1447" s="27">
        <v>32.0</v>
      </c>
      <c r="G1447" s="27" t="s">
        <v>29</v>
      </c>
      <c r="H1447" s="27"/>
      <c r="I1447" s="27" t="s">
        <v>30</v>
      </c>
      <c r="J1447" s="27">
        <v>128.0</v>
      </c>
      <c r="K1447" s="27" t="s">
        <v>41</v>
      </c>
      <c r="L1447" s="44">
        <v>3220430.0</v>
      </c>
      <c r="M1447" s="44">
        <v>3264780.0</v>
      </c>
      <c r="N1447" s="61">
        <v>68604.0</v>
      </c>
      <c r="O1447" s="61">
        <v>900.0</v>
      </c>
      <c r="P1447" s="44">
        <v>805294.66</v>
      </c>
      <c r="Q1447" s="31"/>
      <c r="R1447" s="69">
        <v>1.5411709E7</v>
      </c>
      <c r="S1447" s="51">
        <v>16700.32</v>
      </c>
      <c r="T1447" s="51">
        <v>10.37912</v>
      </c>
      <c r="U1447" s="123"/>
    </row>
    <row r="1448">
      <c r="A1448" s="27">
        <v>918.0</v>
      </c>
      <c r="B1448" s="27" t="s">
        <v>54</v>
      </c>
      <c r="C1448" s="27" t="s">
        <v>28</v>
      </c>
      <c r="D1448" s="27" t="s">
        <v>28</v>
      </c>
      <c r="E1448" s="27" t="s">
        <v>28</v>
      </c>
      <c r="F1448" s="27">
        <v>32.0</v>
      </c>
      <c r="G1448" s="27" t="s">
        <v>29</v>
      </c>
      <c r="H1448" s="27"/>
      <c r="I1448" s="27" t="s">
        <v>30</v>
      </c>
      <c r="J1448" s="27">
        <v>128.0</v>
      </c>
      <c r="K1448" s="27" t="s">
        <v>42</v>
      </c>
      <c r="L1448" s="44">
        <v>1.273544E7</v>
      </c>
      <c r="M1448" s="44">
        <v>1.491265E7</v>
      </c>
      <c r="N1448" s="61">
        <v>151591.0</v>
      </c>
      <c r="O1448" s="61">
        <v>2871.0</v>
      </c>
      <c r="P1448" s="44">
        <v>1951290.0</v>
      </c>
      <c r="Q1448" s="31"/>
      <c r="R1448" s="69">
        <v>1.25534149E8</v>
      </c>
      <c r="S1448" s="51">
        <v>130900.67</v>
      </c>
      <c r="T1448" s="51">
        <v>8.72167</v>
      </c>
      <c r="U1448" s="123"/>
    </row>
    <row r="1449">
      <c r="A1449" s="27">
        <v>919.0</v>
      </c>
      <c r="B1449" s="27" t="s">
        <v>54</v>
      </c>
      <c r="C1449" s="27" t="s">
        <v>28</v>
      </c>
      <c r="D1449" s="27" t="s">
        <v>28</v>
      </c>
      <c r="E1449" s="27" t="s">
        <v>28</v>
      </c>
      <c r="F1449" s="27">
        <v>32.0</v>
      </c>
      <c r="G1449" s="27" t="s">
        <v>29</v>
      </c>
      <c r="H1449" s="27"/>
      <c r="I1449" s="27" t="s">
        <v>30</v>
      </c>
      <c r="J1449" s="27">
        <v>128.0</v>
      </c>
      <c r="K1449" s="27" t="s">
        <v>44</v>
      </c>
      <c r="L1449" s="44">
        <v>1.049626E7</v>
      </c>
      <c r="M1449" s="44">
        <v>1.234138E7</v>
      </c>
      <c r="N1449" s="61">
        <v>307141.0</v>
      </c>
      <c r="O1449" s="61">
        <v>2020.0</v>
      </c>
      <c r="P1449" s="44">
        <v>3912320.0</v>
      </c>
      <c r="Q1449" s="31"/>
      <c r="R1449" s="69">
        <v>9.8066091E7</v>
      </c>
      <c r="S1449" s="51">
        <v>102360.92</v>
      </c>
      <c r="T1449" s="51">
        <v>7.99911</v>
      </c>
      <c r="U1449" s="123"/>
    </row>
    <row r="1450">
      <c r="A1450" s="27">
        <v>920.0</v>
      </c>
      <c r="B1450" s="27" t="s">
        <v>54</v>
      </c>
      <c r="C1450" s="27" t="s">
        <v>28</v>
      </c>
      <c r="D1450" s="27" t="s">
        <v>28</v>
      </c>
      <c r="E1450" s="27" t="s">
        <v>28</v>
      </c>
      <c r="F1450" s="27">
        <v>32.0</v>
      </c>
      <c r="G1450" s="27" t="s">
        <v>29</v>
      </c>
      <c r="H1450" s="27"/>
      <c r="I1450" s="27" t="s">
        <v>30</v>
      </c>
      <c r="J1450" s="27">
        <v>128.0</v>
      </c>
      <c r="K1450" s="27" t="s">
        <v>45</v>
      </c>
      <c r="L1450" s="44">
        <v>1.048962E7</v>
      </c>
      <c r="M1450" s="44">
        <v>1.24181E7</v>
      </c>
      <c r="N1450" s="61">
        <v>410561.0</v>
      </c>
      <c r="O1450" s="61">
        <v>1973.0</v>
      </c>
      <c r="P1450" s="44">
        <v>2865030.0</v>
      </c>
      <c r="Q1450" s="31"/>
      <c r="R1450" s="69">
        <v>9.0781008E7</v>
      </c>
      <c r="S1450" s="51">
        <v>92842.3</v>
      </c>
      <c r="T1450" s="51">
        <v>7.43948</v>
      </c>
      <c r="U1450" s="123"/>
    </row>
    <row r="1451">
      <c r="A1451" s="27">
        <v>921.0</v>
      </c>
      <c r="B1451" s="27" t="s">
        <v>54</v>
      </c>
      <c r="C1451" s="27" t="s">
        <v>28</v>
      </c>
      <c r="D1451" s="27" t="s">
        <v>28</v>
      </c>
      <c r="E1451" s="27" t="s">
        <v>28</v>
      </c>
      <c r="F1451" s="27">
        <v>32.0</v>
      </c>
      <c r="G1451" s="27" t="s">
        <v>29</v>
      </c>
      <c r="H1451" s="27"/>
      <c r="I1451" s="27" t="s">
        <v>30</v>
      </c>
      <c r="J1451" s="27">
        <v>128.0</v>
      </c>
      <c r="K1451" s="27" t="s">
        <v>46</v>
      </c>
      <c r="L1451" s="44">
        <v>2077750.0</v>
      </c>
      <c r="M1451" s="44">
        <v>2163110.0</v>
      </c>
      <c r="N1451" s="61">
        <v>61758.0</v>
      </c>
      <c r="O1451" s="61">
        <v>367.0</v>
      </c>
      <c r="P1451" s="44">
        <v>588444.32</v>
      </c>
      <c r="Q1451" s="31"/>
      <c r="R1451" s="69">
        <v>5.9757261E7</v>
      </c>
      <c r="S1451" s="51">
        <v>61192.57</v>
      </c>
      <c r="T1451" s="51">
        <v>8.58877</v>
      </c>
      <c r="U1451" s="123"/>
    </row>
    <row r="1452">
      <c r="A1452" s="27">
        <v>922.0</v>
      </c>
      <c r="B1452" s="27" t="s">
        <v>54</v>
      </c>
      <c r="C1452" s="27" t="s">
        <v>28</v>
      </c>
      <c r="D1452" s="27" t="s">
        <v>28</v>
      </c>
      <c r="E1452" s="27" t="s">
        <v>28</v>
      </c>
      <c r="F1452" s="27">
        <v>32.0</v>
      </c>
      <c r="G1452" s="27" t="s">
        <v>29</v>
      </c>
      <c r="H1452" s="27"/>
      <c r="I1452" s="27" t="s">
        <v>30</v>
      </c>
      <c r="J1452" s="27">
        <v>128.0</v>
      </c>
      <c r="K1452" s="27" t="s">
        <v>49</v>
      </c>
      <c r="L1452" s="44">
        <v>1.089396E7</v>
      </c>
      <c r="M1452" s="44">
        <v>1.157234E7</v>
      </c>
      <c r="N1452" s="61">
        <v>224341.0</v>
      </c>
      <c r="O1452" s="61">
        <v>4009.0</v>
      </c>
      <c r="P1452" s="44">
        <v>5154500.0</v>
      </c>
      <c r="Q1452" s="31"/>
      <c r="R1452" s="69">
        <v>9.5083054E7</v>
      </c>
      <c r="S1452" s="51">
        <v>98074.67</v>
      </c>
      <c r="T1452" s="51">
        <v>9.3166</v>
      </c>
      <c r="U1452" s="123"/>
    </row>
    <row r="1453">
      <c r="A1453" s="27">
        <v>923.0</v>
      </c>
      <c r="B1453" s="27" t="s">
        <v>54</v>
      </c>
      <c r="C1453" s="27" t="s">
        <v>28</v>
      </c>
      <c r="D1453" s="27" t="s">
        <v>28</v>
      </c>
      <c r="E1453" s="27" t="s">
        <v>28</v>
      </c>
      <c r="F1453" s="27">
        <v>32.0</v>
      </c>
      <c r="G1453" s="27" t="s">
        <v>29</v>
      </c>
      <c r="H1453" s="27"/>
      <c r="I1453" s="27" t="s">
        <v>30</v>
      </c>
      <c r="J1453" s="27">
        <v>128.0</v>
      </c>
      <c r="K1453" s="27" t="s">
        <v>52</v>
      </c>
      <c r="L1453" s="44">
        <v>334233.3</v>
      </c>
      <c r="M1453" s="44">
        <v>365176.37</v>
      </c>
      <c r="N1453" s="61">
        <v>6137.0</v>
      </c>
      <c r="O1453" s="61">
        <v>61.0</v>
      </c>
      <c r="P1453" s="44">
        <v>193529.63</v>
      </c>
      <c r="Q1453" s="31"/>
      <c r="R1453" s="69">
        <v>6.6667413E7</v>
      </c>
      <c r="S1453" s="51">
        <v>68387.88</v>
      </c>
      <c r="T1453" s="51">
        <v>6.21239</v>
      </c>
      <c r="U1453" s="123"/>
    </row>
    <row r="1454">
      <c r="A1454" s="27">
        <v>45.0</v>
      </c>
      <c r="B1454" s="27" t="s">
        <v>58</v>
      </c>
      <c r="C1454" s="27" t="s">
        <v>27</v>
      </c>
      <c r="D1454" s="27" t="s">
        <v>27</v>
      </c>
      <c r="E1454" s="27" t="s">
        <v>28</v>
      </c>
      <c r="F1454" s="27">
        <v>48.0</v>
      </c>
      <c r="G1454" s="27" t="s">
        <v>53</v>
      </c>
      <c r="H1454" s="27"/>
      <c r="I1454" s="27" t="s">
        <v>30</v>
      </c>
      <c r="J1454" s="27">
        <v>1.0</v>
      </c>
      <c r="K1454" s="27" t="s">
        <v>31</v>
      </c>
      <c r="L1454" s="31">
        <v>42438.78</v>
      </c>
      <c r="M1454" s="29">
        <v>19.424</v>
      </c>
      <c r="N1454" s="27"/>
      <c r="O1454" s="27">
        <v>2.0</v>
      </c>
      <c r="P1454" s="31">
        <v>33198.729999999996</v>
      </c>
      <c r="Q1454" s="29">
        <v>1.2</v>
      </c>
      <c r="R1454" s="31">
        <v>62000.0</v>
      </c>
      <c r="S1454" s="80">
        <v>853.0</v>
      </c>
      <c r="T1454" s="80">
        <v>8.29632</v>
      </c>
      <c r="U1454" s="123"/>
    </row>
    <row r="1455">
      <c r="A1455" s="27">
        <v>46.0</v>
      </c>
      <c r="B1455" s="27" t="s">
        <v>58</v>
      </c>
      <c r="C1455" s="27" t="s">
        <v>27</v>
      </c>
      <c r="D1455" s="27" t="s">
        <v>27</v>
      </c>
      <c r="E1455" s="27" t="s">
        <v>28</v>
      </c>
      <c r="F1455" s="27">
        <v>48.0</v>
      </c>
      <c r="G1455" s="27" t="s">
        <v>53</v>
      </c>
      <c r="H1455" s="27"/>
      <c r="I1455" s="27" t="s">
        <v>30</v>
      </c>
      <c r="J1455" s="27">
        <v>1.0</v>
      </c>
      <c r="K1455" s="27" t="s">
        <v>32</v>
      </c>
      <c r="L1455" s="31">
        <v>2740.06</v>
      </c>
      <c r="M1455" s="29">
        <v>1133.28</v>
      </c>
      <c r="N1455" s="27"/>
      <c r="O1455" s="27">
        <v>39.0</v>
      </c>
      <c r="P1455" s="31">
        <v>8981840.0</v>
      </c>
      <c r="Q1455" s="29">
        <v>60.5</v>
      </c>
      <c r="R1455" s="31">
        <v>9546000.0</v>
      </c>
      <c r="S1455" s="80">
        <v>10559.0</v>
      </c>
      <c r="T1455" s="80">
        <v>9.78</v>
      </c>
      <c r="U1455" s="123"/>
    </row>
    <row r="1456">
      <c r="A1456" s="27">
        <v>47.0</v>
      </c>
      <c r="B1456" s="27" t="s">
        <v>58</v>
      </c>
      <c r="C1456" s="27" t="s">
        <v>27</v>
      </c>
      <c r="D1456" s="27" t="s">
        <v>27</v>
      </c>
      <c r="E1456" s="27" t="s">
        <v>28</v>
      </c>
      <c r="F1456" s="27">
        <v>48.0</v>
      </c>
      <c r="G1456" s="27" t="s">
        <v>53</v>
      </c>
      <c r="H1456" s="27"/>
      <c r="I1456" s="27" t="s">
        <v>30</v>
      </c>
      <c r="J1456" s="27">
        <v>1.0</v>
      </c>
      <c r="K1456" s="27" t="s">
        <v>33</v>
      </c>
      <c r="L1456" s="31">
        <v>26685.94</v>
      </c>
      <c r="M1456" s="29">
        <v>162.564</v>
      </c>
      <c r="N1456" s="27"/>
      <c r="O1456" s="27">
        <v>12.0</v>
      </c>
      <c r="P1456" s="31">
        <v>11351.34</v>
      </c>
      <c r="Q1456" s="29">
        <v>0.2</v>
      </c>
      <c r="R1456" s="31">
        <v>115000.0</v>
      </c>
      <c r="S1456" s="80">
        <v>980.0</v>
      </c>
      <c r="T1456" s="80">
        <v>8.93219</v>
      </c>
      <c r="U1456" s="123"/>
    </row>
    <row r="1457">
      <c r="A1457" s="27">
        <v>48.0</v>
      </c>
      <c r="B1457" s="27" t="s">
        <v>58</v>
      </c>
      <c r="C1457" s="27" t="s">
        <v>27</v>
      </c>
      <c r="D1457" s="27" t="s">
        <v>27</v>
      </c>
      <c r="E1457" s="27" t="s">
        <v>28</v>
      </c>
      <c r="F1457" s="27">
        <v>48.0</v>
      </c>
      <c r="G1457" s="27" t="s">
        <v>53</v>
      </c>
      <c r="H1457" s="27"/>
      <c r="I1457" s="27" t="s">
        <v>30</v>
      </c>
      <c r="J1457" s="27">
        <v>1.0</v>
      </c>
      <c r="K1457" s="27" t="s">
        <v>34</v>
      </c>
      <c r="L1457" s="31">
        <v>18252.02</v>
      </c>
      <c r="M1457" s="29">
        <v>22631.54</v>
      </c>
      <c r="N1457" s="27"/>
      <c r="O1457" s="27">
        <v>69.0</v>
      </c>
      <c r="P1457" s="31">
        <v>2741.5699999999997</v>
      </c>
      <c r="Q1457" s="29">
        <v>0.0</v>
      </c>
      <c r="R1457" s="31">
        <v>1031000.0</v>
      </c>
      <c r="S1457" s="80">
        <v>2154.0</v>
      </c>
      <c r="T1457" s="80">
        <v>9.51465</v>
      </c>
      <c r="U1457" s="123"/>
    </row>
    <row r="1458">
      <c r="A1458" s="27">
        <v>49.0</v>
      </c>
      <c r="B1458" s="27" t="s">
        <v>58</v>
      </c>
      <c r="C1458" s="27" t="s">
        <v>27</v>
      </c>
      <c r="D1458" s="27" t="s">
        <v>27</v>
      </c>
      <c r="E1458" s="27" t="s">
        <v>28</v>
      </c>
      <c r="F1458" s="27">
        <v>48.0</v>
      </c>
      <c r="G1458" s="27" t="s">
        <v>53</v>
      </c>
      <c r="H1458" s="27"/>
      <c r="I1458" s="27" t="s">
        <v>30</v>
      </c>
      <c r="J1458" s="27">
        <v>1.0</v>
      </c>
      <c r="K1458" s="27" t="s">
        <v>35</v>
      </c>
      <c r="L1458" s="31">
        <v>25623.56</v>
      </c>
      <c r="M1458" s="29">
        <v>77.666</v>
      </c>
      <c r="N1458" s="27"/>
      <c r="O1458" s="27">
        <v>67.0</v>
      </c>
      <c r="P1458" s="31">
        <v>2985.9900000000002</v>
      </c>
      <c r="Q1458" s="29">
        <v>0.1</v>
      </c>
      <c r="R1458" s="31">
        <v>37000.0</v>
      </c>
      <c r="S1458" s="80">
        <v>867.0</v>
      </c>
      <c r="T1458" s="80">
        <v>8.46743</v>
      </c>
      <c r="U1458" s="123"/>
    </row>
    <row r="1459">
      <c r="A1459" s="27">
        <v>50.0</v>
      </c>
      <c r="B1459" s="27" t="s">
        <v>58</v>
      </c>
      <c r="C1459" s="27" t="s">
        <v>27</v>
      </c>
      <c r="D1459" s="27" t="s">
        <v>27</v>
      </c>
      <c r="E1459" s="27" t="s">
        <v>28</v>
      </c>
      <c r="F1459" s="27">
        <v>48.0</v>
      </c>
      <c r="G1459" s="27" t="s">
        <v>53</v>
      </c>
      <c r="H1459" s="27"/>
      <c r="I1459" s="27" t="s">
        <v>30</v>
      </c>
      <c r="J1459" s="27">
        <v>1.0</v>
      </c>
      <c r="K1459" s="27" t="s">
        <v>36</v>
      </c>
      <c r="L1459" s="31">
        <v>27210.260000000002</v>
      </c>
      <c r="M1459" s="29">
        <v>53.953</v>
      </c>
      <c r="N1459" s="27"/>
      <c r="O1459" s="27">
        <v>1.0</v>
      </c>
      <c r="P1459" s="31">
        <v>581.806</v>
      </c>
      <c r="Q1459" s="29">
        <v>0.0</v>
      </c>
      <c r="R1459" s="31">
        <v>11000.0</v>
      </c>
      <c r="S1459" s="80">
        <v>734.0</v>
      </c>
      <c r="T1459" s="80">
        <v>4.0767</v>
      </c>
      <c r="U1459" s="123"/>
    </row>
    <row r="1460">
      <c r="A1460" s="27">
        <v>51.0</v>
      </c>
      <c r="B1460" s="27" t="s">
        <v>58</v>
      </c>
      <c r="C1460" s="27" t="s">
        <v>27</v>
      </c>
      <c r="D1460" s="27" t="s">
        <v>27</v>
      </c>
      <c r="E1460" s="27" t="s">
        <v>28</v>
      </c>
      <c r="F1460" s="27">
        <v>48.0</v>
      </c>
      <c r="G1460" s="27" t="s">
        <v>53</v>
      </c>
      <c r="H1460" s="27"/>
      <c r="I1460" s="27" t="s">
        <v>30</v>
      </c>
      <c r="J1460" s="27">
        <v>1.0</v>
      </c>
      <c r="K1460" s="27" t="s">
        <v>37</v>
      </c>
      <c r="L1460" s="31">
        <v>28506.19</v>
      </c>
      <c r="M1460" s="29">
        <v>41.762</v>
      </c>
      <c r="N1460" s="27"/>
      <c r="O1460" s="27">
        <v>12.0</v>
      </c>
      <c r="P1460" s="31">
        <v>10607.609999999999</v>
      </c>
      <c r="Q1460" s="29">
        <v>0.4</v>
      </c>
      <c r="R1460" s="31">
        <v>33000.0</v>
      </c>
      <c r="S1460" s="80">
        <v>850.0</v>
      </c>
      <c r="T1460" s="80">
        <v>7.82119</v>
      </c>
      <c r="U1460" s="123"/>
    </row>
    <row r="1461">
      <c r="A1461" s="27">
        <v>52.0</v>
      </c>
      <c r="B1461" s="27" t="s">
        <v>58</v>
      </c>
      <c r="C1461" s="27" t="s">
        <v>27</v>
      </c>
      <c r="D1461" s="27" t="s">
        <v>27</v>
      </c>
      <c r="E1461" s="27" t="s">
        <v>28</v>
      </c>
      <c r="F1461" s="27">
        <v>48.0</v>
      </c>
      <c r="G1461" s="27" t="s">
        <v>53</v>
      </c>
      <c r="H1461" s="27"/>
      <c r="I1461" s="27" t="s">
        <v>30</v>
      </c>
      <c r="J1461" s="27">
        <v>1.0</v>
      </c>
      <c r="K1461" s="27" t="s">
        <v>38</v>
      </c>
      <c r="L1461" s="31">
        <v>28959.08</v>
      </c>
      <c r="M1461" s="29">
        <v>120.545</v>
      </c>
      <c r="N1461" s="27"/>
      <c r="O1461" s="27">
        <v>85.0</v>
      </c>
      <c r="P1461" s="31">
        <v>5806.73</v>
      </c>
      <c r="Q1461" s="29">
        <v>0.1</v>
      </c>
      <c r="R1461" s="31">
        <v>49000.0</v>
      </c>
      <c r="S1461" s="80">
        <v>1030.0</v>
      </c>
      <c r="T1461" s="80">
        <v>8.80301</v>
      </c>
      <c r="U1461" s="123"/>
    </row>
    <row r="1462">
      <c r="A1462" s="27">
        <v>53.0</v>
      </c>
      <c r="B1462" s="27" t="s">
        <v>58</v>
      </c>
      <c r="C1462" s="27" t="s">
        <v>27</v>
      </c>
      <c r="D1462" s="27" t="s">
        <v>27</v>
      </c>
      <c r="E1462" s="27" t="s">
        <v>28</v>
      </c>
      <c r="F1462" s="27">
        <v>48.0</v>
      </c>
      <c r="G1462" s="27" t="s">
        <v>53</v>
      </c>
      <c r="H1462" s="27"/>
      <c r="I1462" s="27" t="s">
        <v>30</v>
      </c>
      <c r="J1462" s="27">
        <v>1.0</v>
      </c>
      <c r="K1462" s="27" t="s">
        <v>39</v>
      </c>
      <c r="L1462" s="31">
        <v>37598.97</v>
      </c>
      <c r="M1462" s="29">
        <v>24.576</v>
      </c>
      <c r="N1462" s="27"/>
      <c r="O1462" s="27">
        <v>12.0</v>
      </c>
      <c r="P1462" s="31">
        <v>23545.59</v>
      </c>
      <c r="Q1462" s="29">
        <v>0.4</v>
      </c>
      <c r="R1462" s="31">
        <v>45000.0</v>
      </c>
      <c r="S1462" s="80">
        <v>948.0</v>
      </c>
      <c r="T1462" s="80">
        <v>8.52322</v>
      </c>
      <c r="U1462" s="123"/>
    </row>
    <row r="1463">
      <c r="A1463" s="27">
        <v>54.0</v>
      </c>
      <c r="B1463" s="27" t="s">
        <v>58</v>
      </c>
      <c r="C1463" s="27" t="s">
        <v>27</v>
      </c>
      <c r="D1463" s="27" t="s">
        <v>27</v>
      </c>
      <c r="E1463" s="27" t="s">
        <v>28</v>
      </c>
      <c r="F1463" s="27">
        <v>48.0</v>
      </c>
      <c r="G1463" s="27" t="s">
        <v>53</v>
      </c>
      <c r="H1463" s="27"/>
      <c r="I1463" s="27" t="s">
        <v>30</v>
      </c>
      <c r="J1463" s="27">
        <v>1.0</v>
      </c>
      <c r="K1463" s="27" t="s">
        <v>40</v>
      </c>
      <c r="L1463" s="31">
        <v>26379.09</v>
      </c>
      <c r="M1463" s="29">
        <v>462.978</v>
      </c>
      <c r="N1463" s="27"/>
      <c r="O1463" s="27">
        <v>16.0</v>
      </c>
      <c r="P1463" s="31">
        <v>36394.950000000004</v>
      </c>
      <c r="Q1463" s="29">
        <v>0.6</v>
      </c>
      <c r="R1463" s="31">
        <v>99000.0</v>
      </c>
      <c r="S1463" s="80">
        <v>1105.0</v>
      </c>
      <c r="T1463" s="80">
        <v>8.99306</v>
      </c>
      <c r="U1463" s="123"/>
    </row>
    <row r="1464">
      <c r="A1464" s="27">
        <v>55.0</v>
      </c>
      <c r="B1464" s="27" t="s">
        <v>58</v>
      </c>
      <c r="C1464" s="27" t="s">
        <v>27</v>
      </c>
      <c r="D1464" s="27" t="s">
        <v>27</v>
      </c>
      <c r="E1464" s="27" t="s">
        <v>28</v>
      </c>
      <c r="F1464" s="27">
        <v>48.0</v>
      </c>
      <c r="G1464" s="27" t="s">
        <v>53</v>
      </c>
      <c r="H1464" s="27"/>
      <c r="I1464" s="27" t="s">
        <v>30</v>
      </c>
      <c r="J1464" s="27">
        <v>1.0</v>
      </c>
      <c r="K1464" s="27" t="s">
        <v>41</v>
      </c>
      <c r="L1464" s="31">
        <v>2483.8900000000003</v>
      </c>
      <c r="M1464" s="29">
        <v>748.196</v>
      </c>
      <c r="N1464" s="27"/>
      <c r="O1464" s="27">
        <v>69.0</v>
      </c>
      <c r="P1464" s="31">
        <v>1004.58</v>
      </c>
      <c r="Q1464" s="29">
        <v>0.0</v>
      </c>
      <c r="R1464" s="31">
        <v>75000.0</v>
      </c>
      <c r="S1464" s="80">
        <v>1114.0</v>
      </c>
      <c r="T1464" s="80">
        <v>9.31997</v>
      </c>
      <c r="U1464" s="123"/>
    </row>
    <row r="1465">
      <c r="A1465" s="27">
        <v>56.0</v>
      </c>
      <c r="B1465" s="27" t="s">
        <v>58</v>
      </c>
      <c r="C1465" s="27" t="s">
        <v>27</v>
      </c>
      <c r="D1465" s="27" t="s">
        <v>27</v>
      </c>
      <c r="E1465" s="27" t="s">
        <v>28</v>
      </c>
      <c r="F1465" s="27">
        <v>48.0</v>
      </c>
      <c r="G1465" s="27" t="s">
        <v>53</v>
      </c>
      <c r="H1465" s="27"/>
      <c r="I1465" s="27" t="s">
        <v>30</v>
      </c>
      <c r="J1465" s="27">
        <v>1.0</v>
      </c>
      <c r="K1465" s="27" t="s">
        <v>42</v>
      </c>
      <c r="L1465" s="31">
        <v>20587.6</v>
      </c>
      <c r="M1465" s="29">
        <v>42.912</v>
      </c>
      <c r="N1465" s="27"/>
      <c r="O1465" s="27">
        <v>59.0</v>
      </c>
      <c r="P1465" s="31">
        <v>1184.07</v>
      </c>
      <c r="Q1465" s="29">
        <v>0.0</v>
      </c>
      <c r="R1465" s="31">
        <v>28000.0</v>
      </c>
      <c r="S1465" s="80">
        <v>802.0</v>
      </c>
      <c r="T1465" s="80">
        <v>8.48133</v>
      </c>
      <c r="U1465" s="123"/>
    </row>
    <row r="1466">
      <c r="A1466" s="27">
        <v>57.0</v>
      </c>
      <c r="B1466" s="27" t="s">
        <v>58</v>
      </c>
      <c r="C1466" s="27" t="s">
        <v>27</v>
      </c>
      <c r="D1466" s="27" t="s">
        <v>27</v>
      </c>
      <c r="E1466" s="27" t="s">
        <v>28</v>
      </c>
      <c r="F1466" s="27">
        <v>48.0</v>
      </c>
      <c r="G1466" s="27" t="s">
        <v>53</v>
      </c>
      <c r="H1466" s="27"/>
      <c r="I1466" s="27" t="s">
        <v>30</v>
      </c>
      <c r="J1466" s="27">
        <v>1.0</v>
      </c>
      <c r="K1466" s="27" t="s">
        <v>43</v>
      </c>
      <c r="L1466" s="31">
        <v>2549.11</v>
      </c>
      <c r="M1466" s="29">
        <v>549.061</v>
      </c>
      <c r="N1466" s="27"/>
      <c r="O1466" s="27">
        <v>59.0</v>
      </c>
      <c r="P1466" s="31">
        <v>5370950.0</v>
      </c>
      <c r="Q1466" s="29">
        <v>60.4</v>
      </c>
      <c r="R1466" s="31">
        <v>5419000.0</v>
      </c>
      <c r="S1466" s="80">
        <v>6529.0</v>
      </c>
      <c r="T1466" s="80">
        <v>11.58455</v>
      </c>
      <c r="U1466" s="123"/>
    </row>
    <row r="1467">
      <c r="A1467" s="27">
        <v>58.0</v>
      </c>
      <c r="B1467" s="27" t="s">
        <v>58</v>
      </c>
      <c r="C1467" s="27" t="s">
        <v>27</v>
      </c>
      <c r="D1467" s="27" t="s">
        <v>27</v>
      </c>
      <c r="E1467" s="27" t="s">
        <v>28</v>
      </c>
      <c r="F1467" s="27">
        <v>48.0</v>
      </c>
      <c r="G1467" s="27" t="s">
        <v>53</v>
      </c>
      <c r="H1467" s="27"/>
      <c r="I1467" s="27" t="s">
        <v>30</v>
      </c>
      <c r="J1467" s="27">
        <v>1.0</v>
      </c>
      <c r="K1467" s="27" t="s">
        <v>44</v>
      </c>
      <c r="L1467" s="31">
        <v>21641.649999999998</v>
      </c>
      <c r="M1467" s="29">
        <v>108.801</v>
      </c>
      <c r="N1467" s="27"/>
      <c r="O1467" s="27">
        <v>5.0</v>
      </c>
      <c r="P1467" s="31">
        <v>985.991</v>
      </c>
      <c r="Q1467" s="29">
        <v>0.0</v>
      </c>
      <c r="R1467" s="31">
        <v>19000.0</v>
      </c>
      <c r="S1467" s="80">
        <v>853.0</v>
      </c>
      <c r="T1467" s="80">
        <v>8.85168</v>
      </c>
      <c r="U1467" s="123"/>
    </row>
    <row r="1468">
      <c r="A1468" s="27">
        <v>59.0</v>
      </c>
      <c r="B1468" s="27" t="s">
        <v>58</v>
      </c>
      <c r="C1468" s="27" t="s">
        <v>27</v>
      </c>
      <c r="D1468" s="27" t="s">
        <v>27</v>
      </c>
      <c r="E1468" s="27" t="s">
        <v>28</v>
      </c>
      <c r="F1468" s="27">
        <v>48.0</v>
      </c>
      <c r="G1468" s="27" t="s">
        <v>53</v>
      </c>
      <c r="H1468" s="27"/>
      <c r="I1468" s="27" t="s">
        <v>30</v>
      </c>
      <c r="J1468" s="27">
        <v>1.0</v>
      </c>
      <c r="K1468" s="27" t="s">
        <v>45</v>
      </c>
      <c r="L1468" s="31">
        <v>21442.93</v>
      </c>
      <c r="M1468" s="29">
        <v>2360.12</v>
      </c>
      <c r="N1468" s="27"/>
      <c r="O1468" s="27">
        <v>122.0</v>
      </c>
      <c r="P1468" s="31">
        <v>1762.38</v>
      </c>
      <c r="Q1468" s="29">
        <v>0.0</v>
      </c>
      <c r="R1468" s="31">
        <v>232000.0</v>
      </c>
      <c r="S1468" s="80">
        <v>771.0</v>
      </c>
      <c r="T1468" s="80">
        <v>9.07046</v>
      </c>
      <c r="U1468" s="123"/>
    </row>
    <row r="1469">
      <c r="A1469" s="27">
        <v>60.0</v>
      </c>
      <c r="B1469" s="27" t="s">
        <v>58</v>
      </c>
      <c r="C1469" s="27" t="s">
        <v>27</v>
      </c>
      <c r="D1469" s="27" t="s">
        <v>27</v>
      </c>
      <c r="E1469" s="27" t="s">
        <v>28</v>
      </c>
      <c r="F1469" s="27">
        <v>48.0</v>
      </c>
      <c r="G1469" s="27" t="s">
        <v>53</v>
      </c>
      <c r="H1469" s="27"/>
      <c r="I1469" s="27" t="s">
        <v>30</v>
      </c>
      <c r="J1469" s="27">
        <v>1.0</v>
      </c>
      <c r="K1469" s="27" t="s">
        <v>46</v>
      </c>
      <c r="L1469" s="31">
        <v>2813.4100000000003</v>
      </c>
      <c r="M1469" s="29">
        <v>56281.37</v>
      </c>
      <c r="N1469" s="27"/>
      <c r="O1469" s="27">
        <v>7.0</v>
      </c>
      <c r="P1469" s="31">
        <v>1874.19</v>
      </c>
      <c r="Q1469" s="29">
        <v>0.0</v>
      </c>
      <c r="R1469" s="31">
        <v>1741000.0</v>
      </c>
      <c r="S1469" s="80">
        <v>2676.0</v>
      </c>
      <c r="T1469" s="80">
        <v>8.62364</v>
      </c>
      <c r="U1469" s="123"/>
    </row>
    <row r="1470">
      <c r="A1470" s="27">
        <v>61.0</v>
      </c>
      <c r="B1470" s="27" t="s">
        <v>58</v>
      </c>
      <c r="C1470" s="27" t="s">
        <v>27</v>
      </c>
      <c r="D1470" s="27" t="s">
        <v>27</v>
      </c>
      <c r="E1470" s="27" t="s">
        <v>28</v>
      </c>
      <c r="F1470" s="27">
        <v>48.0</v>
      </c>
      <c r="G1470" s="27" t="s">
        <v>53</v>
      </c>
      <c r="H1470" s="27"/>
      <c r="I1470" s="27" t="s">
        <v>30</v>
      </c>
      <c r="J1470" s="27">
        <v>1.0</v>
      </c>
      <c r="K1470" s="27" t="s">
        <v>47</v>
      </c>
      <c r="L1470" s="31">
        <v>20294.18</v>
      </c>
      <c r="M1470" s="29">
        <v>1653.74</v>
      </c>
      <c r="N1470" s="27"/>
      <c r="O1470" s="27">
        <v>11.0</v>
      </c>
      <c r="P1470" s="31">
        <v>12125.859999999999</v>
      </c>
      <c r="Q1470" s="29">
        <v>0.2</v>
      </c>
      <c r="R1470" s="31">
        <v>325000.0</v>
      </c>
      <c r="S1470" s="80">
        <v>1317.0</v>
      </c>
      <c r="T1470" s="80">
        <v>8.85609</v>
      </c>
      <c r="U1470" s="123"/>
    </row>
    <row r="1471">
      <c r="A1471" s="27">
        <v>62.0</v>
      </c>
      <c r="B1471" s="27" t="s">
        <v>58</v>
      </c>
      <c r="C1471" s="27" t="s">
        <v>27</v>
      </c>
      <c r="D1471" s="27" t="s">
        <v>27</v>
      </c>
      <c r="E1471" s="27" t="s">
        <v>28</v>
      </c>
      <c r="F1471" s="27">
        <v>48.0</v>
      </c>
      <c r="G1471" s="27" t="s">
        <v>53</v>
      </c>
      <c r="H1471" s="27"/>
      <c r="I1471" s="27" t="s">
        <v>30</v>
      </c>
      <c r="J1471" s="27">
        <v>1.0</v>
      </c>
      <c r="K1471" s="27" t="s">
        <v>48</v>
      </c>
      <c r="L1471" s="31">
        <v>29792.91</v>
      </c>
      <c r="M1471" s="29">
        <v>22723.62</v>
      </c>
      <c r="N1471" s="27"/>
      <c r="O1471" s="27">
        <v>17.0</v>
      </c>
      <c r="P1471" s="31">
        <v>8600.59</v>
      </c>
      <c r="Q1471" s="29">
        <v>0.1</v>
      </c>
      <c r="R1471" s="31">
        <v>1278000.0</v>
      </c>
      <c r="S1471" s="80">
        <v>2454.0</v>
      </c>
      <c r="T1471" s="80">
        <v>9.53563</v>
      </c>
      <c r="U1471" s="123"/>
    </row>
    <row r="1472">
      <c r="A1472" s="27">
        <v>63.0</v>
      </c>
      <c r="B1472" s="27" t="s">
        <v>58</v>
      </c>
      <c r="C1472" s="27" t="s">
        <v>27</v>
      </c>
      <c r="D1472" s="27" t="s">
        <v>27</v>
      </c>
      <c r="E1472" s="27" t="s">
        <v>28</v>
      </c>
      <c r="F1472" s="27">
        <v>48.0</v>
      </c>
      <c r="G1472" s="27" t="s">
        <v>53</v>
      </c>
      <c r="H1472" s="27"/>
      <c r="I1472" s="27" t="s">
        <v>30</v>
      </c>
      <c r="J1472" s="27">
        <v>1.0</v>
      </c>
      <c r="K1472" s="27" t="s">
        <v>49</v>
      </c>
      <c r="L1472" s="31">
        <v>34937.600000000006</v>
      </c>
      <c r="M1472" s="29">
        <v>54.912</v>
      </c>
      <c r="N1472" s="27"/>
      <c r="O1472" s="27">
        <v>3.0</v>
      </c>
      <c r="P1472" s="31">
        <v>7608.6</v>
      </c>
      <c r="Q1472" s="29">
        <v>0.3</v>
      </c>
      <c r="R1472" s="31">
        <v>25000.0</v>
      </c>
      <c r="S1472" s="80">
        <v>860.0</v>
      </c>
      <c r="T1472" s="80">
        <v>8.14057</v>
      </c>
      <c r="U1472" s="123"/>
    </row>
    <row r="1473">
      <c r="A1473" s="27">
        <v>64.0</v>
      </c>
      <c r="B1473" s="27" t="s">
        <v>58</v>
      </c>
      <c r="C1473" s="27" t="s">
        <v>27</v>
      </c>
      <c r="D1473" s="27" t="s">
        <v>27</v>
      </c>
      <c r="E1473" s="27" t="s">
        <v>28</v>
      </c>
      <c r="F1473" s="27">
        <v>48.0</v>
      </c>
      <c r="G1473" s="27" t="s">
        <v>53</v>
      </c>
      <c r="H1473" s="27"/>
      <c r="I1473" s="27" t="s">
        <v>30</v>
      </c>
      <c r="J1473" s="27">
        <v>1.0</v>
      </c>
      <c r="K1473" s="27" t="s">
        <v>50</v>
      </c>
      <c r="L1473" s="31">
        <v>24837.24</v>
      </c>
      <c r="M1473" s="29">
        <v>6315.03</v>
      </c>
      <c r="N1473" s="27"/>
      <c r="O1473" s="27">
        <v>23.0</v>
      </c>
      <c r="P1473" s="31">
        <v>33892.22</v>
      </c>
      <c r="Q1473" s="29">
        <v>0.4</v>
      </c>
      <c r="R1473" s="31">
        <v>1668000.0</v>
      </c>
      <c r="S1473" s="80">
        <v>3251.0</v>
      </c>
      <c r="T1473" s="80">
        <v>10.7479</v>
      </c>
      <c r="U1473" s="123"/>
    </row>
    <row r="1474">
      <c r="A1474" s="27">
        <v>65.0</v>
      </c>
      <c r="B1474" s="27" t="s">
        <v>58</v>
      </c>
      <c r="C1474" s="27" t="s">
        <v>27</v>
      </c>
      <c r="D1474" s="27" t="s">
        <v>27</v>
      </c>
      <c r="E1474" s="27" t="s">
        <v>28</v>
      </c>
      <c r="F1474" s="27">
        <v>48.0</v>
      </c>
      <c r="G1474" s="27" t="s">
        <v>53</v>
      </c>
      <c r="H1474" s="27"/>
      <c r="I1474" s="27" t="s">
        <v>30</v>
      </c>
      <c r="J1474" s="27">
        <v>1.0</v>
      </c>
      <c r="K1474" s="27" t="s">
        <v>51</v>
      </c>
      <c r="L1474" s="31" t="s">
        <v>55</v>
      </c>
      <c r="M1474" s="29"/>
      <c r="N1474" s="27"/>
      <c r="O1474" s="27"/>
      <c r="P1474" s="31"/>
      <c r="Q1474" s="31"/>
      <c r="R1474" s="31"/>
      <c r="S1474" s="37"/>
      <c r="T1474" s="37"/>
      <c r="U1474" s="123"/>
    </row>
    <row r="1475">
      <c r="A1475" s="27">
        <v>66.0</v>
      </c>
      <c r="B1475" s="27" t="s">
        <v>58</v>
      </c>
      <c r="C1475" s="27" t="s">
        <v>27</v>
      </c>
      <c r="D1475" s="27" t="s">
        <v>27</v>
      </c>
      <c r="E1475" s="27" t="s">
        <v>28</v>
      </c>
      <c r="F1475" s="27">
        <v>48.0</v>
      </c>
      <c r="G1475" s="27" t="s">
        <v>53</v>
      </c>
      <c r="H1475" s="27"/>
      <c r="I1475" s="27" t="s">
        <v>30</v>
      </c>
      <c r="J1475" s="27">
        <v>1.0</v>
      </c>
      <c r="K1475" s="27" t="s">
        <v>52</v>
      </c>
      <c r="L1475" s="31" t="s">
        <v>55</v>
      </c>
      <c r="M1475" s="29"/>
      <c r="N1475" s="27"/>
      <c r="O1475" s="27"/>
      <c r="P1475" s="31"/>
      <c r="Q1475" s="31"/>
      <c r="R1475" s="31"/>
      <c r="S1475" s="37"/>
      <c r="T1475" s="37"/>
      <c r="U1475" s="123"/>
    </row>
    <row r="1476">
      <c r="A1476" s="27">
        <v>89.0</v>
      </c>
      <c r="B1476" s="27" t="s">
        <v>58</v>
      </c>
      <c r="C1476" s="27" t="s">
        <v>27</v>
      </c>
      <c r="D1476" s="27" t="s">
        <v>27</v>
      </c>
      <c r="E1476" s="27" t="s">
        <v>28</v>
      </c>
      <c r="F1476" s="27">
        <v>48.0</v>
      </c>
      <c r="G1476" s="27" t="s">
        <v>29</v>
      </c>
      <c r="H1476" s="27"/>
      <c r="I1476" s="27" t="s">
        <v>30</v>
      </c>
      <c r="J1476" s="27">
        <v>1.0</v>
      </c>
      <c r="K1476" s="27" t="s">
        <v>31</v>
      </c>
      <c r="L1476" s="31">
        <v>42542.810000000005</v>
      </c>
      <c r="M1476" s="29">
        <v>45.056</v>
      </c>
      <c r="N1476" s="27"/>
      <c r="O1476" s="27">
        <v>2.0</v>
      </c>
      <c r="P1476" s="31">
        <v>29792.48</v>
      </c>
      <c r="Q1476" s="29">
        <v>0.3</v>
      </c>
      <c r="R1476" s="31">
        <v>51000.0</v>
      </c>
      <c r="S1476" s="27">
        <v>865.0</v>
      </c>
      <c r="T1476" s="27"/>
      <c r="U1476" s="123"/>
    </row>
    <row r="1477">
      <c r="A1477" s="27">
        <v>90.0</v>
      </c>
      <c r="B1477" s="27" t="s">
        <v>58</v>
      </c>
      <c r="C1477" s="27" t="s">
        <v>27</v>
      </c>
      <c r="D1477" s="27" t="s">
        <v>27</v>
      </c>
      <c r="E1477" s="27" t="s">
        <v>28</v>
      </c>
      <c r="F1477" s="27">
        <v>48.0</v>
      </c>
      <c r="G1477" s="27" t="s">
        <v>29</v>
      </c>
      <c r="H1477" s="27"/>
      <c r="I1477" s="27" t="s">
        <v>30</v>
      </c>
      <c r="J1477" s="27">
        <v>1.0</v>
      </c>
      <c r="K1477" s="27" t="s">
        <v>32</v>
      </c>
      <c r="L1477" s="31">
        <v>3396.86</v>
      </c>
      <c r="M1477" s="29">
        <v>1642.84</v>
      </c>
      <c r="N1477" s="27"/>
      <c r="O1477" s="27">
        <v>39.0</v>
      </c>
      <c r="P1477" s="31">
        <v>1204250.0</v>
      </c>
      <c r="Q1477" s="29">
        <v>13.6</v>
      </c>
      <c r="R1477" s="31">
        <v>1376000.0</v>
      </c>
      <c r="S1477" s="27">
        <v>2831.0</v>
      </c>
      <c r="T1477" s="27"/>
      <c r="U1477" s="123"/>
    </row>
    <row r="1478">
      <c r="A1478" s="27">
        <v>91.0</v>
      </c>
      <c r="B1478" s="27" t="s">
        <v>58</v>
      </c>
      <c r="C1478" s="27" t="s">
        <v>27</v>
      </c>
      <c r="D1478" s="27" t="s">
        <v>27</v>
      </c>
      <c r="E1478" s="27" t="s">
        <v>28</v>
      </c>
      <c r="F1478" s="27">
        <v>48.0</v>
      </c>
      <c r="G1478" s="27" t="s">
        <v>29</v>
      </c>
      <c r="H1478" s="27"/>
      <c r="I1478" s="27" t="s">
        <v>30</v>
      </c>
      <c r="J1478" s="27">
        <v>1.0</v>
      </c>
      <c r="K1478" s="27" t="s">
        <v>33</v>
      </c>
      <c r="L1478" s="31">
        <v>22839.45</v>
      </c>
      <c r="M1478" s="29">
        <v>214.784</v>
      </c>
      <c r="N1478" s="27"/>
      <c r="O1478" s="27">
        <v>12.0</v>
      </c>
      <c r="P1478" s="31">
        <v>10844.13</v>
      </c>
      <c r="Q1478" s="29">
        <v>0.1</v>
      </c>
      <c r="R1478" s="31">
        <v>114000.0</v>
      </c>
      <c r="S1478" s="27">
        <v>976.0</v>
      </c>
      <c r="T1478" s="27"/>
      <c r="U1478" s="123"/>
    </row>
    <row r="1479">
      <c r="A1479" s="27">
        <v>92.0</v>
      </c>
      <c r="B1479" s="27" t="s">
        <v>58</v>
      </c>
      <c r="C1479" s="27" t="s">
        <v>27</v>
      </c>
      <c r="D1479" s="27" t="s">
        <v>27</v>
      </c>
      <c r="E1479" s="27" t="s">
        <v>28</v>
      </c>
      <c r="F1479" s="27">
        <v>48.0</v>
      </c>
      <c r="G1479" s="27" t="s">
        <v>29</v>
      </c>
      <c r="H1479" s="27"/>
      <c r="I1479" s="27" t="s">
        <v>30</v>
      </c>
      <c r="J1479" s="27">
        <v>1.0</v>
      </c>
      <c r="K1479" s="27" t="s">
        <v>34</v>
      </c>
      <c r="L1479" s="31">
        <v>19871.02</v>
      </c>
      <c r="M1479" s="29">
        <v>21867.36</v>
      </c>
      <c r="N1479" s="27"/>
      <c r="O1479" s="27">
        <v>149.0</v>
      </c>
      <c r="P1479" s="31">
        <v>2862.07</v>
      </c>
      <c r="Q1479" s="29">
        <v>0.0</v>
      </c>
      <c r="R1479" s="31">
        <v>1061000.0</v>
      </c>
      <c r="S1479" s="27">
        <v>2249.0</v>
      </c>
      <c r="T1479" s="27"/>
      <c r="U1479" s="123"/>
    </row>
    <row r="1480">
      <c r="A1480" s="27">
        <v>93.0</v>
      </c>
      <c r="B1480" s="27" t="s">
        <v>58</v>
      </c>
      <c r="C1480" s="27" t="s">
        <v>27</v>
      </c>
      <c r="D1480" s="27" t="s">
        <v>27</v>
      </c>
      <c r="E1480" s="27" t="s">
        <v>28</v>
      </c>
      <c r="F1480" s="27">
        <v>48.0</v>
      </c>
      <c r="G1480" s="27" t="s">
        <v>29</v>
      </c>
      <c r="H1480" s="27"/>
      <c r="I1480" s="27" t="s">
        <v>30</v>
      </c>
      <c r="J1480" s="27">
        <v>1.0</v>
      </c>
      <c r="K1480" s="27" t="s">
        <v>35</v>
      </c>
      <c r="L1480" s="31">
        <v>25521.27</v>
      </c>
      <c r="M1480" s="29">
        <v>213.6</v>
      </c>
      <c r="N1480" s="27"/>
      <c r="O1480" s="27">
        <v>147.0</v>
      </c>
      <c r="P1480" s="31">
        <v>2905.05</v>
      </c>
      <c r="Q1480" s="29">
        <v>0.0</v>
      </c>
      <c r="R1480" s="31">
        <v>75000.0</v>
      </c>
      <c r="S1480" s="27">
        <v>963.0</v>
      </c>
      <c r="T1480" s="27"/>
      <c r="U1480" s="123"/>
    </row>
    <row r="1481">
      <c r="A1481" s="27">
        <v>94.0</v>
      </c>
      <c r="B1481" s="27" t="s">
        <v>58</v>
      </c>
      <c r="C1481" s="27" t="s">
        <v>27</v>
      </c>
      <c r="D1481" s="27" t="s">
        <v>27</v>
      </c>
      <c r="E1481" s="27" t="s">
        <v>28</v>
      </c>
      <c r="F1481" s="27">
        <v>48.0</v>
      </c>
      <c r="G1481" s="27" t="s">
        <v>29</v>
      </c>
      <c r="H1481" s="27"/>
      <c r="I1481" s="27" t="s">
        <v>30</v>
      </c>
      <c r="J1481" s="27">
        <v>1.0</v>
      </c>
      <c r="K1481" s="27" t="s">
        <v>36</v>
      </c>
      <c r="L1481" s="31" t="e">
        <v>#VALUE!</v>
      </c>
      <c r="M1481" s="29">
        <v>130.943</v>
      </c>
      <c r="N1481" s="27"/>
      <c r="O1481" s="27">
        <v>1.0</v>
      </c>
      <c r="P1481" s="31">
        <v>563.935</v>
      </c>
      <c r="Q1481" s="29">
        <v>0.0</v>
      </c>
      <c r="R1481" s="31">
        <v>14000.0</v>
      </c>
      <c r="S1481" s="27">
        <v>729.0</v>
      </c>
      <c r="T1481" s="27"/>
      <c r="U1481" s="123"/>
    </row>
    <row r="1482">
      <c r="A1482" s="27">
        <v>95.0</v>
      </c>
      <c r="B1482" s="27" t="s">
        <v>58</v>
      </c>
      <c r="C1482" s="27" t="s">
        <v>27</v>
      </c>
      <c r="D1482" s="27" t="s">
        <v>27</v>
      </c>
      <c r="E1482" s="27" t="s">
        <v>28</v>
      </c>
      <c r="F1482" s="27">
        <v>48.0</v>
      </c>
      <c r="G1482" s="27" t="s">
        <v>29</v>
      </c>
      <c r="H1482" s="27"/>
      <c r="I1482" s="27" t="s">
        <v>30</v>
      </c>
      <c r="J1482" s="27">
        <v>1.0</v>
      </c>
      <c r="K1482" s="27" t="s">
        <v>37</v>
      </c>
      <c r="L1482" s="31">
        <v>28411.719999999998</v>
      </c>
      <c r="M1482" s="29">
        <v>68.256</v>
      </c>
      <c r="N1482" s="27"/>
      <c r="O1482" s="27">
        <v>12.0</v>
      </c>
      <c r="P1482" s="31">
        <v>9432.04</v>
      </c>
      <c r="Q1482" s="29">
        <v>0.0</v>
      </c>
      <c r="R1482" s="31">
        <v>33000.0</v>
      </c>
      <c r="S1482" s="27">
        <v>881.0</v>
      </c>
      <c r="T1482" s="27"/>
      <c r="U1482" s="123"/>
    </row>
    <row r="1483">
      <c r="A1483" s="27">
        <v>96.0</v>
      </c>
      <c r="B1483" s="27" t="s">
        <v>58</v>
      </c>
      <c r="C1483" s="27" t="s">
        <v>27</v>
      </c>
      <c r="D1483" s="27" t="s">
        <v>27</v>
      </c>
      <c r="E1483" s="27" t="s">
        <v>28</v>
      </c>
      <c r="F1483" s="27">
        <v>48.0</v>
      </c>
      <c r="G1483" s="27" t="s">
        <v>29</v>
      </c>
      <c r="H1483" s="27"/>
      <c r="I1483" s="27" t="s">
        <v>30</v>
      </c>
      <c r="J1483" s="27">
        <v>1.0</v>
      </c>
      <c r="K1483" s="27" t="s">
        <v>38</v>
      </c>
      <c r="L1483" s="31">
        <v>25878.039999999997</v>
      </c>
      <c r="M1483" s="29">
        <v>286.336</v>
      </c>
      <c r="N1483" s="27"/>
      <c r="O1483" s="27">
        <v>165.0</v>
      </c>
      <c r="P1483" s="31">
        <v>3900.5</v>
      </c>
      <c r="Q1483" s="29">
        <v>0.0</v>
      </c>
      <c r="R1483" s="31">
        <v>82000.0</v>
      </c>
      <c r="S1483" s="27">
        <v>1137.0</v>
      </c>
      <c r="T1483" s="27"/>
      <c r="U1483" s="123"/>
    </row>
    <row r="1484">
      <c r="A1484" s="27">
        <v>97.0</v>
      </c>
      <c r="B1484" s="27" t="s">
        <v>58</v>
      </c>
      <c r="C1484" s="27" t="s">
        <v>27</v>
      </c>
      <c r="D1484" s="27" t="s">
        <v>27</v>
      </c>
      <c r="E1484" s="27" t="s">
        <v>28</v>
      </c>
      <c r="F1484" s="27">
        <v>48.0</v>
      </c>
      <c r="G1484" s="27" t="s">
        <v>29</v>
      </c>
      <c r="H1484" s="27"/>
      <c r="I1484" s="27" t="s">
        <v>30</v>
      </c>
      <c r="J1484" s="27">
        <v>1.0</v>
      </c>
      <c r="K1484" s="27" t="s">
        <v>39</v>
      </c>
      <c r="L1484" s="31">
        <v>37645.719999999994</v>
      </c>
      <c r="M1484" s="29">
        <v>50.656</v>
      </c>
      <c r="N1484" s="27"/>
      <c r="O1484" s="27">
        <v>12.0</v>
      </c>
      <c r="P1484" s="31">
        <v>16074.190000000002</v>
      </c>
      <c r="Q1484" s="29">
        <v>0.1</v>
      </c>
      <c r="R1484" s="31">
        <v>39000.0</v>
      </c>
      <c r="S1484" s="27">
        <v>963.0</v>
      </c>
      <c r="T1484" s="27"/>
      <c r="U1484" s="123"/>
    </row>
    <row r="1485">
      <c r="A1485" s="27">
        <v>98.0</v>
      </c>
      <c r="B1485" s="27" t="s">
        <v>58</v>
      </c>
      <c r="C1485" s="27" t="s">
        <v>27</v>
      </c>
      <c r="D1485" s="27" t="s">
        <v>27</v>
      </c>
      <c r="E1485" s="27" t="s">
        <v>28</v>
      </c>
      <c r="F1485" s="27">
        <v>48.0</v>
      </c>
      <c r="G1485" s="27" t="s">
        <v>29</v>
      </c>
      <c r="H1485" s="27"/>
      <c r="I1485" s="27" t="s">
        <v>30</v>
      </c>
      <c r="J1485" s="27">
        <v>1.0</v>
      </c>
      <c r="K1485" s="27" t="s">
        <v>40</v>
      </c>
      <c r="L1485" s="31">
        <v>26388.5</v>
      </c>
      <c r="M1485" s="29">
        <v>787.071</v>
      </c>
      <c r="N1485" s="27"/>
      <c r="O1485" s="27">
        <v>16.0</v>
      </c>
      <c r="P1485" s="31">
        <v>32543.909999999996</v>
      </c>
      <c r="Q1485" s="29">
        <v>0.3</v>
      </c>
      <c r="R1485" s="31">
        <v>96000.0</v>
      </c>
      <c r="S1485" s="27">
        <v>1138.0</v>
      </c>
      <c r="T1485" s="27"/>
      <c r="U1485" s="123"/>
    </row>
    <row r="1486">
      <c r="A1486" s="27">
        <v>99.0</v>
      </c>
      <c r="B1486" s="27" t="s">
        <v>58</v>
      </c>
      <c r="C1486" s="27" t="s">
        <v>27</v>
      </c>
      <c r="D1486" s="27" t="s">
        <v>27</v>
      </c>
      <c r="E1486" s="27" t="s">
        <v>28</v>
      </c>
      <c r="F1486" s="27">
        <v>48.0</v>
      </c>
      <c r="G1486" s="27" t="s">
        <v>29</v>
      </c>
      <c r="H1486" s="27"/>
      <c r="I1486" s="27" t="s">
        <v>30</v>
      </c>
      <c r="J1486" s="27">
        <v>1.0</v>
      </c>
      <c r="K1486" s="27" t="s">
        <v>41</v>
      </c>
      <c r="L1486" s="31">
        <v>2495.42</v>
      </c>
      <c r="M1486" s="29">
        <v>1036.13</v>
      </c>
      <c r="N1486" s="27"/>
      <c r="O1486" s="27">
        <v>68.0</v>
      </c>
      <c r="P1486" s="31">
        <v>1908.0900000000001</v>
      </c>
      <c r="Q1486" s="29">
        <v>0.0</v>
      </c>
      <c r="R1486" s="31">
        <v>88000.0</v>
      </c>
      <c r="S1486" s="27">
        <v>1204.0</v>
      </c>
      <c r="T1486" s="27"/>
      <c r="U1486" s="123"/>
    </row>
    <row r="1487">
      <c r="A1487" s="27">
        <v>100.0</v>
      </c>
      <c r="B1487" s="27" t="s">
        <v>58</v>
      </c>
      <c r="C1487" s="27" t="s">
        <v>27</v>
      </c>
      <c r="D1487" s="27" t="s">
        <v>27</v>
      </c>
      <c r="E1487" s="27" t="s">
        <v>28</v>
      </c>
      <c r="F1487" s="27">
        <v>48.0</v>
      </c>
      <c r="G1487" s="27" t="s">
        <v>29</v>
      </c>
      <c r="H1487" s="27"/>
      <c r="I1487" s="27" t="s">
        <v>30</v>
      </c>
      <c r="J1487" s="27">
        <v>1.0</v>
      </c>
      <c r="K1487" s="27" t="s">
        <v>42</v>
      </c>
      <c r="L1487" s="31">
        <v>20356.26</v>
      </c>
      <c r="M1487" s="29">
        <v>101.568</v>
      </c>
      <c r="N1487" s="27"/>
      <c r="O1487" s="27">
        <v>139.0</v>
      </c>
      <c r="P1487" s="31">
        <v>1469.69</v>
      </c>
      <c r="Q1487" s="29">
        <v>0.0</v>
      </c>
      <c r="R1487" s="31">
        <v>60000.0</v>
      </c>
      <c r="S1487" s="27">
        <v>889.0</v>
      </c>
      <c r="T1487" s="27"/>
      <c r="U1487" s="123"/>
    </row>
    <row r="1488">
      <c r="A1488" s="27">
        <v>101.0</v>
      </c>
      <c r="B1488" s="27" t="s">
        <v>58</v>
      </c>
      <c r="C1488" s="27" t="s">
        <v>27</v>
      </c>
      <c r="D1488" s="27" t="s">
        <v>27</v>
      </c>
      <c r="E1488" s="27" t="s">
        <v>28</v>
      </c>
      <c r="F1488" s="27">
        <v>48.0</v>
      </c>
      <c r="G1488" s="27" t="s">
        <v>29</v>
      </c>
      <c r="H1488" s="27"/>
      <c r="I1488" s="27" t="s">
        <v>30</v>
      </c>
      <c r="J1488" s="27">
        <v>1.0</v>
      </c>
      <c r="K1488" s="27" t="s">
        <v>43</v>
      </c>
      <c r="L1488" s="31">
        <v>2664.12</v>
      </c>
      <c r="M1488" s="29">
        <v>607.071</v>
      </c>
      <c r="N1488" s="27"/>
      <c r="O1488" s="27">
        <v>139.0</v>
      </c>
      <c r="P1488" s="31">
        <v>1909230.0</v>
      </c>
      <c r="Q1488" s="29">
        <v>16.1</v>
      </c>
      <c r="R1488" s="31">
        <v>2004000.0</v>
      </c>
      <c r="S1488" s="27">
        <v>3077.0</v>
      </c>
      <c r="T1488" s="27"/>
      <c r="U1488" s="123"/>
    </row>
    <row r="1489">
      <c r="A1489" s="27">
        <v>102.0</v>
      </c>
      <c r="B1489" s="27" t="s">
        <v>58</v>
      </c>
      <c r="C1489" s="27" t="s">
        <v>27</v>
      </c>
      <c r="D1489" s="27" t="s">
        <v>27</v>
      </c>
      <c r="E1489" s="27" t="s">
        <v>28</v>
      </c>
      <c r="F1489" s="27">
        <v>48.0</v>
      </c>
      <c r="G1489" s="27" t="s">
        <v>29</v>
      </c>
      <c r="H1489" s="27"/>
      <c r="I1489" s="27" t="s">
        <v>30</v>
      </c>
      <c r="J1489" s="27">
        <v>1.0</v>
      </c>
      <c r="K1489" s="27" t="s">
        <v>44</v>
      </c>
      <c r="L1489" s="31">
        <v>24111.38</v>
      </c>
      <c r="M1489" s="29">
        <v>263.52</v>
      </c>
      <c r="N1489" s="27"/>
      <c r="O1489" s="27">
        <v>5.0</v>
      </c>
      <c r="P1489" s="31">
        <v>931.806</v>
      </c>
      <c r="Q1489" s="29">
        <v>0.0</v>
      </c>
      <c r="R1489" s="31">
        <v>20000.0</v>
      </c>
      <c r="S1489" s="27">
        <v>888.0</v>
      </c>
      <c r="T1489" s="27"/>
      <c r="U1489" s="123"/>
    </row>
    <row r="1490">
      <c r="A1490" s="27">
        <v>103.0</v>
      </c>
      <c r="B1490" s="27" t="s">
        <v>58</v>
      </c>
      <c r="C1490" s="27" t="s">
        <v>27</v>
      </c>
      <c r="D1490" s="27" t="s">
        <v>27</v>
      </c>
      <c r="E1490" s="27" t="s">
        <v>28</v>
      </c>
      <c r="F1490" s="27">
        <v>48.0</v>
      </c>
      <c r="G1490" s="27" t="s">
        <v>29</v>
      </c>
      <c r="H1490" s="27"/>
      <c r="I1490" s="27" t="s">
        <v>30</v>
      </c>
      <c r="J1490" s="27">
        <v>1.0</v>
      </c>
      <c r="K1490" s="27" t="s">
        <v>45</v>
      </c>
      <c r="L1490" s="31">
        <v>23587.93</v>
      </c>
      <c r="M1490" s="29">
        <v>6173.42</v>
      </c>
      <c r="N1490" s="27"/>
      <c r="O1490" s="27">
        <v>282.0</v>
      </c>
      <c r="P1490" s="31">
        <v>2372.51</v>
      </c>
      <c r="Q1490" s="29">
        <v>0.0</v>
      </c>
      <c r="R1490" s="31">
        <v>308000.0</v>
      </c>
      <c r="S1490" s="27">
        <v>903.0</v>
      </c>
      <c r="T1490" s="27"/>
      <c r="U1490" s="123"/>
    </row>
    <row r="1491">
      <c r="A1491" s="27">
        <v>104.0</v>
      </c>
      <c r="B1491" s="27" t="s">
        <v>58</v>
      </c>
      <c r="C1491" s="27" t="s">
        <v>27</v>
      </c>
      <c r="D1491" s="27" t="s">
        <v>27</v>
      </c>
      <c r="E1491" s="27" t="s">
        <v>28</v>
      </c>
      <c r="F1491" s="27">
        <v>48.0</v>
      </c>
      <c r="G1491" s="27" t="s">
        <v>29</v>
      </c>
      <c r="H1491" s="27"/>
      <c r="I1491" s="27" t="s">
        <v>30</v>
      </c>
      <c r="J1491" s="27">
        <v>1.0</v>
      </c>
      <c r="K1491" s="27" t="s">
        <v>46</v>
      </c>
      <c r="L1491" s="31">
        <v>3141.0499999999997</v>
      </c>
      <c r="M1491" s="29">
        <v>56095.0</v>
      </c>
      <c r="N1491" s="27"/>
      <c r="O1491" s="27">
        <v>7.0</v>
      </c>
      <c r="P1491" s="31">
        <v>1835.93</v>
      </c>
      <c r="Q1491" s="29">
        <v>0.0</v>
      </c>
      <c r="R1491" s="31">
        <v>1756000.0</v>
      </c>
      <c r="S1491" s="27">
        <v>2706.0</v>
      </c>
      <c r="T1491" s="27"/>
      <c r="U1491" s="123"/>
    </row>
    <row r="1492">
      <c r="A1492" s="27">
        <v>105.0</v>
      </c>
      <c r="B1492" s="27" t="s">
        <v>58</v>
      </c>
      <c r="C1492" s="27" t="s">
        <v>27</v>
      </c>
      <c r="D1492" s="27" t="s">
        <v>27</v>
      </c>
      <c r="E1492" s="27" t="s">
        <v>28</v>
      </c>
      <c r="F1492" s="27">
        <v>48.0</v>
      </c>
      <c r="G1492" s="27" t="s">
        <v>29</v>
      </c>
      <c r="H1492" s="27"/>
      <c r="I1492" s="27" t="s">
        <v>30</v>
      </c>
      <c r="J1492" s="27">
        <v>1.0</v>
      </c>
      <c r="K1492" s="27" t="s">
        <v>47</v>
      </c>
      <c r="L1492" s="31">
        <v>21052.54</v>
      </c>
      <c r="M1492" s="29">
        <v>2074.87</v>
      </c>
      <c r="N1492" s="27"/>
      <c r="O1492" s="27">
        <v>11.0</v>
      </c>
      <c r="P1492" s="31">
        <v>4409.43</v>
      </c>
      <c r="Q1492" s="29">
        <v>0.0</v>
      </c>
      <c r="R1492" s="31">
        <v>320000.0</v>
      </c>
      <c r="S1492" s="27">
        <v>1318.0</v>
      </c>
      <c r="T1492" s="27"/>
      <c r="U1492" s="123"/>
    </row>
    <row r="1493">
      <c r="A1493" s="27">
        <v>106.0</v>
      </c>
      <c r="B1493" s="27" t="s">
        <v>58</v>
      </c>
      <c r="C1493" s="27" t="s">
        <v>27</v>
      </c>
      <c r="D1493" s="27" t="s">
        <v>27</v>
      </c>
      <c r="E1493" s="27" t="s">
        <v>28</v>
      </c>
      <c r="F1493" s="27">
        <v>48.0</v>
      </c>
      <c r="G1493" s="27" t="s">
        <v>29</v>
      </c>
      <c r="H1493" s="27"/>
      <c r="I1493" s="27" t="s">
        <v>30</v>
      </c>
      <c r="J1493" s="27">
        <v>1.0</v>
      </c>
      <c r="K1493" s="27" t="s">
        <v>48</v>
      </c>
      <c r="L1493" s="31">
        <v>30264.769999999997</v>
      </c>
      <c r="M1493" s="29">
        <v>22766.11</v>
      </c>
      <c r="N1493" s="27"/>
      <c r="O1493" s="27">
        <v>17.0</v>
      </c>
      <c r="P1493" s="31">
        <v>8510.859999999999</v>
      </c>
      <c r="Q1493" s="29">
        <v>0.1</v>
      </c>
      <c r="R1493" s="31">
        <v>1303000.0</v>
      </c>
      <c r="S1493" s="27">
        <v>2510.0</v>
      </c>
      <c r="T1493" s="27"/>
      <c r="U1493" s="123"/>
    </row>
    <row r="1494">
      <c r="A1494" s="27">
        <v>107.0</v>
      </c>
      <c r="B1494" s="27" t="s">
        <v>58</v>
      </c>
      <c r="C1494" s="27" t="s">
        <v>27</v>
      </c>
      <c r="D1494" s="27" t="s">
        <v>27</v>
      </c>
      <c r="E1494" s="27" t="s">
        <v>28</v>
      </c>
      <c r="F1494" s="27">
        <v>48.0</v>
      </c>
      <c r="G1494" s="27" t="s">
        <v>29</v>
      </c>
      <c r="H1494" s="27"/>
      <c r="I1494" s="27" t="s">
        <v>30</v>
      </c>
      <c r="J1494" s="27">
        <v>1.0</v>
      </c>
      <c r="K1494" s="27" t="s">
        <v>49</v>
      </c>
      <c r="L1494" s="31">
        <v>35041.37</v>
      </c>
      <c r="M1494" s="29">
        <v>131.584</v>
      </c>
      <c r="N1494" s="27"/>
      <c r="O1494" s="27">
        <v>3.0</v>
      </c>
      <c r="P1494" s="31">
        <v>3115.0</v>
      </c>
      <c r="Q1494" s="29">
        <v>0.0</v>
      </c>
      <c r="R1494" s="31">
        <v>24000.0</v>
      </c>
      <c r="S1494" s="27">
        <v>860.0</v>
      </c>
      <c r="T1494" s="27"/>
      <c r="U1494" s="123"/>
    </row>
    <row r="1495">
      <c r="A1495" s="27">
        <v>108.0</v>
      </c>
      <c r="B1495" s="27" t="s">
        <v>58</v>
      </c>
      <c r="C1495" s="27" t="s">
        <v>27</v>
      </c>
      <c r="D1495" s="27" t="s">
        <v>27</v>
      </c>
      <c r="E1495" s="27" t="s">
        <v>28</v>
      </c>
      <c r="F1495" s="27">
        <v>48.0</v>
      </c>
      <c r="G1495" s="27" t="s">
        <v>29</v>
      </c>
      <c r="H1495" s="27"/>
      <c r="I1495" s="27" t="s">
        <v>30</v>
      </c>
      <c r="J1495" s="27">
        <v>1.0</v>
      </c>
      <c r="K1495" s="27" t="s">
        <v>50</v>
      </c>
      <c r="L1495" s="31">
        <v>25455.22</v>
      </c>
      <c r="M1495" s="29">
        <v>6594.7</v>
      </c>
      <c r="N1495" s="27"/>
      <c r="O1495" s="27">
        <v>23.0</v>
      </c>
      <c r="P1495" s="31">
        <v>29621.670000000002</v>
      </c>
      <c r="Q1495" s="29">
        <v>0.2</v>
      </c>
      <c r="R1495" s="31">
        <v>1662000.0</v>
      </c>
      <c r="S1495" s="27">
        <v>3224.0</v>
      </c>
      <c r="T1495" s="27"/>
      <c r="U1495" s="123"/>
    </row>
    <row r="1496">
      <c r="A1496" s="27">
        <v>109.0</v>
      </c>
      <c r="B1496" s="27" t="s">
        <v>58</v>
      </c>
      <c r="C1496" s="27" t="s">
        <v>27</v>
      </c>
      <c r="D1496" s="27" t="s">
        <v>27</v>
      </c>
      <c r="E1496" s="27" t="s">
        <v>28</v>
      </c>
      <c r="F1496" s="27">
        <v>48.0</v>
      </c>
      <c r="G1496" s="27" t="s">
        <v>29</v>
      </c>
      <c r="H1496" s="27"/>
      <c r="I1496" s="27" t="s">
        <v>30</v>
      </c>
      <c r="J1496" s="27">
        <v>1.0</v>
      </c>
      <c r="K1496" s="27" t="s">
        <v>51</v>
      </c>
      <c r="L1496" s="31" t="e">
        <v>#VALUE!</v>
      </c>
      <c r="M1496" s="29" t="s">
        <v>30</v>
      </c>
      <c r="N1496" s="27" t="s">
        <v>30</v>
      </c>
      <c r="O1496" s="27" t="s">
        <v>30</v>
      </c>
      <c r="P1496" s="31"/>
      <c r="Q1496" s="29" t="s">
        <v>30</v>
      </c>
      <c r="R1496" s="31"/>
      <c r="S1496" s="27" t="s">
        <v>30</v>
      </c>
      <c r="T1496" s="27" t="s">
        <v>30</v>
      </c>
      <c r="U1496" s="123"/>
    </row>
    <row r="1497">
      <c r="A1497" s="27">
        <v>110.0</v>
      </c>
      <c r="B1497" s="27" t="s">
        <v>58</v>
      </c>
      <c r="C1497" s="27" t="s">
        <v>27</v>
      </c>
      <c r="D1497" s="27" t="s">
        <v>27</v>
      </c>
      <c r="E1497" s="27" t="s">
        <v>28</v>
      </c>
      <c r="F1497" s="27">
        <v>48.0</v>
      </c>
      <c r="G1497" s="27" t="s">
        <v>29</v>
      </c>
      <c r="H1497" s="27"/>
      <c r="I1497" s="27" t="s">
        <v>30</v>
      </c>
      <c r="J1497" s="27">
        <v>1.0</v>
      </c>
      <c r="K1497" s="27" t="s">
        <v>52</v>
      </c>
      <c r="L1497" s="31" t="e">
        <v>#VALUE!</v>
      </c>
      <c r="M1497" s="29" t="s">
        <v>30</v>
      </c>
      <c r="N1497" s="27" t="s">
        <v>30</v>
      </c>
      <c r="O1497" s="27" t="s">
        <v>30</v>
      </c>
      <c r="P1497" s="31"/>
      <c r="Q1497" s="29" t="s">
        <v>30</v>
      </c>
      <c r="R1497" s="31"/>
      <c r="S1497" s="27" t="s">
        <v>30</v>
      </c>
      <c r="T1497" s="27" t="s">
        <v>30</v>
      </c>
      <c r="U1497" s="123"/>
    </row>
    <row r="1498">
      <c r="A1498" s="27">
        <v>155.0</v>
      </c>
      <c r="B1498" s="27" t="s">
        <v>58</v>
      </c>
      <c r="C1498" s="27" t="s">
        <v>27</v>
      </c>
      <c r="D1498" s="27" t="s">
        <v>27</v>
      </c>
      <c r="E1498" s="27" t="s">
        <v>28</v>
      </c>
      <c r="F1498" s="27">
        <v>48.0</v>
      </c>
      <c r="G1498" s="27" t="s">
        <v>53</v>
      </c>
      <c r="H1498" s="27"/>
      <c r="I1498" s="27" t="s">
        <v>30</v>
      </c>
      <c r="J1498" s="27">
        <v>2.0</v>
      </c>
      <c r="K1498" s="27" t="s">
        <v>31</v>
      </c>
      <c r="L1498" s="31">
        <v>87820.62000000001</v>
      </c>
      <c r="M1498" s="29">
        <v>19.649</v>
      </c>
      <c r="N1498" s="27"/>
      <c r="O1498" s="27">
        <v>2.0</v>
      </c>
      <c r="P1498" s="31">
        <v>66565.51000000001</v>
      </c>
      <c r="Q1498" s="29">
        <v>2.3</v>
      </c>
      <c r="R1498" s="39">
        <v>91000.0</v>
      </c>
      <c r="S1498" s="80">
        <v>954.0</v>
      </c>
      <c r="T1498" s="80">
        <v>8.54147</v>
      </c>
      <c r="U1498" s="123"/>
    </row>
    <row r="1499">
      <c r="A1499" s="27">
        <v>156.0</v>
      </c>
      <c r="B1499" s="27" t="s">
        <v>58</v>
      </c>
      <c r="C1499" s="27" t="s">
        <v>27</v>
      </c>
      <c r="D1499" s="27" t="s">
        <v>27</v>
      </c>
      <c r="E1499" s="27" t="s">
        <v>28</v>
      </c>
      <c r="F1499" s="27">
        <v>48.0</v>
      </c>
      <c r="G1499" s="27" t="s">
        <v>53</v>
      </c>
      <c r="H1499" s="27"/>
      <c r="I1499" s="27" t="s">
        <v>30</v>
      </c>
      <c r="J1499" s="27">
        <v>2.0</v>
      </c>
      <c r="K1499" s="27" t="s">
        <v>32</v>
      </c>
      <c r="L1499" s="31">
        <v>4789.55</v>
      </c>
      <c r="M1499" s="29">
        <v>1849.59</v>
      </c>
      <c r="N1499" s="27"/>
      <c r="O1499" s="27">
        <v>39.0</v>
      </c>
      <c r="P1499" s="31">
        <v>3.575885E7</v>
      </c>
      <c r="Q1499" s="29">
        <v>85.4</v>
      </c>
      <c r="R1499" s="31">
        <v>3.6106E7</v>
      </c>
      <c r="S1499" s="80">
        <v>37496.0</v>
      </c>
      <c r="T1499" s="80">
        <v>9.49968</v>
      </c>
      <c r="U1499" s="123"/>
    </row>
    <row r="1500">
      <c r="A1500" s="27">
        <v>157.0</v>
      </c>
      <c r="B1500" s="27" t="s">
        <v>58</v>
      </c>
      <c r="C1500" s="27" t="s">
        <v>27</v>
      </c>
      <c r="D1500" s="27" t="s">
        <v>27</v>
      </c>
      <c r="E1500" s="27" t="s">
        <v>28</v>
      </c>
      <c r="F1500" s="27">
        <v>48.0</v>
      </c>
      <c r="G1500" s="27" t="s">
        <v>53</v>
      </c>
      <c r="H1500" s="27"/>
      <c r="I1500" s="27" t="s">
        <v>30</v>
      </c>
      <c r="J1500" s="27">
        <v>2.0</v>
      </c>
      <c r="K1500" s="27" t="s">
        <v>33</v>
      </c>
      <c r="L1500" s="31">
        <v>55362.0</v>
      </c>
      <c r="M1500" s="29">
        <v>204.995</v>
      </c>
      <c r="N1500" s="27"/>
      <c r="O1500" s="27">
        <v>12.0</v>
      </c>
      <c r="P1500" s="31">
        <v>23222.27</v>
      </c>
      <c r="Q1500" s="29">
        <v>0.4</v>
      </c>
      <c r="R1500" s="31">
        <v>218000.0</v>
      </c>
      <c r="S1500" s="80">
        <v>1159.0</v>
      </c>
      <c r="T1500" s="80">
        <v>8.64438</v>
      </c>
      <c r="U1500" s="123"/>
    </row>
    <row r="1501">
      <c r="A1501" s="27">
        <v>158.0</v>
      </c>
      <c r="B1501" s="27" t="s">
        <v>58</v>
      </c>
      <c r="C1501" s="27" t="s">
        <v>27</v>
      </c>
      <c r="D1501" s="27" t="s">
        <v>27</v>
      </c>
      <c r="E1501" s="27" t="s">
        <v>28</v>
      </c>
      <c r="F1501" s="27">
        <v>48.0</v>
      </c>
      <c r="G1501" s="27" t="s">
        <v>53</v>
      </c>
      <c r="H1501" s="27"/>
      <c r="I1501" s="27" t="s">
        <v>30</v>
      </c>
      <c r="J1501" s="27">
        <v>2.0</v>
      </c>
      <c r="K1501" s="27" t="s">
        <v>34</v>
      </c>
      <c r="L1501" s="31">
        <v>40036.18</v>
      </c>
      <c r="M1501" s="29">
        <v>36542.03</v>
      </c>
      <c r="N1501" s="27"/>
      <c r="O1501" s="27">
        <v>69.0</v>
      </c>
      <c r="P1501" s="31">
        <v>5019.389999999999</v>
      </c>
      <c r="Q1501" s="29">
        <v>0.1</v>
      </c>
      <c r="R1501" s="31">
        <v>1995000.0</v>
      </c>
      <c r="S1501" s="80">
        <v>3125.0</v>
      </c>
      <c r="T1501" s="80">
        <v>9.41333</v>
      </c>
      <c r="U1501" s="123"/>
    </row>
    <row r="1502">
      <c r="A1502" s="27">
        <v>159.0</v>
      </c>
      <c r="B1502" s="27" t="s">
        <v>58</v>
      </c>
      <c r="C1502" s="27" t="s">
        <v>27</v>
      </c>
      <c r="D1502" s="27" t="s">
        <v>27</v>
      </c>
      <c r="E1502" s="27" t="s">
        <v>28</v>
      </c>
      <c r="F1502" s="27">
        <v>48.0</v>
      </c>
      <c r="G1502" s="27" t="s">
        <v>53</v>
      </c>
      <c r="H1502" s="27"/>
      <c r="I1502" s="27" t="s">
        <v>30</v>
      </c>
      <c r="J1502" s="27">
        <v>2.0</v>
      </c>
      <c r="K1502" s="27" t="s">
        <v>35</v>
      </c>
      <c r="L1502" s="31">
        <v>50920.88</v>
      </c>
      <c r="M1502" s="29">
        <v>77.793</v>
      </c>
      <c r="N1502" s="27"/>
      <c r="O1502" s="27">
        <v>67.0</v>
      </c>
      <c r="P1502" s="31">
        <v>6039.95</v>
      </c>
      <c r="Q1502" s="29">
        <v>0.2</v>
      </c>
      <c r="R1502" s="31">
        <v>41000.0</v>
      </c>
      <c r="S1502" s="80">
        <v>918.0</v>
      </c>
      <c r="T1502" s="80">
        <v>8.37187</v>
      </c>
      <c r="U1502" s="123"/>
    </row>
    <row r="1503">
      <c r="A1503" s="27">
        <v>160.0</v>
      </c>
      <c r="B1503" s="27" t="s">
        <v>58</v>
      </c>
      <c r="C1503" s="27" t="s">
        <v>27</v>
      </c>
      <c r="D1503" s="27" t="s">
        <v>27</v>
      </c>
      <c r="E1503" s="27" t="s">
        <v>28</v>
      </c>
      <c r="F1503" s="27">
        <v>48.0</v>
      </c>
      <c r="G1503" s="27" t="s">
        <v>53</v>
      </c>
      <c r="H1503" s="27"/>
      <c r="I1503" s="27" t="s">
        <v>30</v>
      </c>
      <c r="J1503" s="27">
        <v>2.0</v>
      </c>
      <c r="K1503" s="27" t="s">
        <v>36</v>
      </c>
      <c r="L1503" s="31">
        <v>56585.17</v>
      </c>
      <c r="M1503" s="29">
        <v>54.304</v>
      </c>
      <c r="N1503" s="27"/>
      <c r="O1503" s="27">
        <v>1.0</v>
      </c>
      <c r="P1503" s="31">
        <v>997.324</v>
      </c>
      <c r="Q1503" s="29">
        <v>0.0</v>
      </c>
      <c r="R1503" s="31">
        <v>11000.0</v>
      </c>
      <c r="S1503" s="80">
        <v>777.0</v>
      </c>
      <c r="T1503" s="80">
        <v>3.84366</v>
      </c>
      <c r="U1503" s="123"/>
    </row>
    <row r="1504">
      <c r="A1504" s="27">
        <v>161.0</v>
      </c>
      <c r="B1504" s="27" t="s">
        <v>58</v>
      </c>
      <c r="C1504" s="27" t="s">
        <v>27</v>
      </c>
      <c r="D1504" s="27" t="s">
        <v>27</v>
      </c>
      <c r="E1504" s="27" t="s">
        <v>28</v>
      </c>
      <c r="F1504" s="27">
        <v>48.0</v>
      </c>
      <c r="G1504" s="27" t="s">
        <v>53</v>
      </c>
      <c r="H1504" s="27"/>
      <c r="I1504" s="27" t="s">
        <v>30</v>
      </c>
      <c r="J1504" s="27">
        <v>2.0</v>
      </c>
      <c r="K1504" s="27" t="s">
        <v>37</v>
      </c>
      <c r="L1504" s="31">
        <v>58448.35</v>
      </c>
      <c r="M1504" s="29">
        <v>42.304</v>
      </c>
      <c r="N1504" s="27"/>
      <c r="O1504" s="27">
        <v>12.0</v>
      </c>
      <c r="P1504" s="31">
        <v>21049.920000000002</v>
      </c>
      <c r="Q1504" s="29">
        <v>0.7</v>
      </c>
      <c r="R1504" s="31">
        <v>40000.0</v>
      </c>
      <c r="S1504" s="80">
        <v>914.0</v>
      </c>
      <c r="T1504" s="80">
        <v>8.64514</v>
      </c>
      <c r="U1504" s="123"/>
    </row>
    <row r="1505">
      <c r="A1505" s="27">
        <v>162.0</v>
      </c>
      <c r="B1505" s="27" t="s">
        <v>58</v>
      </c>
      <c r="C1505" s="27" t="s">
        <v>27</v>
      </c>
      <c r="D1505" s="27" t="s">
        <v>27</v>
      </c>
      <c r="E1505" s="27" t="s">
        <v>28</v>
      </c>
      <c r="F1505" s="27">
        <v>48.0</v>
      </c>
      <c r="G1505" s="27" t="s">
        <v>53</v>
      </c>
      <c r="H1505" s="27"/>
      <c r="I1505" s="27" t="s">
        <v>30</v>
      </c>
      <c r="J1505" s="27">
        <v>2.0</v>
      </c>
      <c r="K1505" s="27" t="s">
        <v>38</v>
      </c>
      <c r="L1505" s="31">
        <v>56106.25</v>
      </c>
      <c r="M1505" s="29">
        <v>120.93</v>
      </c>
      <c r="N1505" s="27"/>
      <c r="O1505" s="27">
        <v>85.0</v>
      </c>
      <c r="P1505" s="31">
        <v>13884.42</v>
      </c>
      <c r="Q1505" s="29">
        <v>0.2</v>
      </c>
      <c r="R1505" s="31">
        <v>56000.0</v>
      </c>
      <c r="S1505" s="80">
        <v>1091.0</v>
      </c>
      <c r="T1505" s="80">
        <v>8.98179</v>
      </c>
      <c r="U1505" s="123"/>
    </row>
    <row r="1506">
      <c r="A1506" s="27">
        <v>163.0</v>
      </c>
      <c r="B1506" s="27" t="s">
        <v>58</v>
      </c>
      <c r="C1506" s="27" t="s">
        <v>27</v>
      </c>
      <c r="D1506" s="27" t="s">
        <v>27</v>
      </c>
      <c r="E1506" s="27" t="s">
        <v>28</v>
      </c>
      <c r="F1506" s="27">
        <v>48.0</v>
      </c>
      <c r="G1506" s="27" t="s">
        <v>53</v>
      </c>
      <c r="H1506" s="27"/>
      <c r="I1506" s="27" t="s">
        <v>30</v>
      </c>
      <c r="J1506" s="27">
        <v>2.0</v>
      </c>
      <c r="K1506" s="27" t="s">
        <v>39</v>
      </c>
      <c r="L1506" s="31">
        <v>78635.76999999999</v>
      </c>
      <c r="M1506" s="29">
        <v>24.48</v>
      </c>
      <c r="N1506" s="27"/>
      <c r="O1506" s="27">
        <v>12.0</v>
      </c>
      <c r="P1506" s="31">
        <v>50457.619999999995</v>
      </c>
      <c r="Q1506" s="29">
        <v>0.9</v>
      </c>
      <c r="R1506" s="31">
        <v>69000.0</v>
      </c>
      <c r="S1506" s="80">
        <v>1073.0</v>
      </c>
      <c r="T1506" s="80">
        <v>8.6181</v>
      </c>
      <c r="U1506" s="123"/>
    </row>
    <row r="1507">
      <c r="A1507" s="27">
        <v>164.0</v>
      </c>
      <c r="B1507" s="27" t="s">
        <v>58</v>
      </c>
      <c r="C1507" s="27" t="s">
        <v>27</v>
      </c>
      <c r="D1507" s="27" t="s">
        <v>27</v>
      </c>
      <c r="E1507" s="27" t="s">
        <v>28</v>
      </c>
      <c r="F1507" s="27">
        <v>48.0</v>
      </c>
      <c r="G1507" s="27" t="s">
        <v>53</v>
      </c>
      <c r="H1507" s="27"/>
      <c r="I1507" s="27" t="s">
        <v>30</v>
      </c>
      <c r="J1507" s="27">
        <v>2.0</v>
      </c>
      <c r="K1507" s="27" t="s">
        <v>40</v>
      </c>
      <c r="L1507" s="31">
        <v>54334.08</v>
      </c>
      <c r="M1507" s="29">
        <v>1448.49</v>
      </c>
      <c r="N1507" s="27"/>
      <c r="O1507" s="27">
        <v>16.0</v>
      </c>
      <c r="P1507" s="31">
        <v>72541.43000000001</v>
      </c>
      <c r="Q1507" s="29">
        <v>1.2</v>
      </c>
      <c r="R1507" s="31">
        <v>166000.0</v>
      </c>
      <c r="S1507" s="80">
        <v>1270.0</v>
      </c>
      <c r="T1507" s="80">
        <v>12.25944</v>
      </c>
      <c r="U1507" s="123"/>
    </row>
    <row r="1508">
      <c r="A1508" s="27">
        <v>165.0</v>
      </c>
      <c r="B1508" s="27" t="s">
        <v>58</v>
      </c>
      <c r="C1508" s="27" t="s">
        <v>27</v>
      </c>
      <c r="D1508" s="27" t="s">
        <v>27</v>
      </c>
      <c r="E1508" s="27" t="s">
        <v>28</v>
      </c>
      <c r="F1508" s="27">
        <v>48.0</v>
      </c>
      <c r="G1508" s="27" t="s">
        <v>53</v>
      </c>
      <c r="H1508" s="27"/>
      <c r="I1508" s="27" t="s">
        <v>30</v>
      </c>
      <c r="J1508" s="27">
        <v>2.0</v>
      </c>
      <c r="K1508" s="27" t="s">
        <v>41</v>
      </c>
      <c r="L1508" s="31">
        <v>5723.26</v>
      </c>
      <c r="M1508" s="29">
        <v>1898.29</v>
      </c>
      <c r="N1508" s="27"/>
      <c r="O1508" s="27">
        <v>30.0</v>
      </c>
      <c r="P1508" s="31">
        <v>872.3290000000001</v>
      </c>
      <c r="Q1508" s="29">
        <v>0.0</v>
      </c>
      <c r="R1508" s="31">
        <v>116000.0</v>
      </c>
      <c r="S1508" s="80">
        <v>1217.0</v>
      </c>
      <c r="T1508" s="80">
        <v>9.64772</v>
      </c>
      <c r="U1508" s="123"/>
    </row>
    <row r="1509">
      <c r="A1509" s="27">
        <v>166.0</v>
      </c>
      <c r="B1509" s="27" t="s">
        <v>58</v>
      </c>
      <c r="C1509" s="27" t="s">
        <v>27</v>
      </c>
      <c r="D1509" s="27" t="s">
        <v>27</v>
      </c>
      <c r="E1509" s="27" t="s">
        <v>28</v>
      </c>
      <c r="F1509" s="27">
        <v>48.0</v>
      </c>
      <c r="G1509" s="27" t="s">
        <v>53</v>
      </c>
      <c r="H1509" s="27"/>
      <c r="I1509" s="27" t="s">
        <v>30</v>
      </c>
      <c r="J1509" s="27">
        <v>2.0</v>
      </c>
      <c r="K1509" s="27" t="s">
        <v>42</v>
      </c>
      <c r="L1509" s="31">
        <v>42834.670000000006</v>
      </c>
      <c r="M1509" s="29">
        <v>43.168</v>
      </c>
      <c r="N1509" s="27"/>
      <c r="O1509" s="27">
        <v>59.0</v>
      </c>
      <c r="P1509" s="31">
        <v>2111.73</v>
      </c>
      <c r="Q1509" s="29">
        <v>0.1</v>
      </c>
      <c r="R1509" s="31">
        <v>31000.0</v>
      </c>
      <c r="S1509" s="80">
        <v>840.0</v>
      </c>
      <c r="T1509" s="80">
        <v>8.64308</v>
      </c>
      <c r="U1509" s="123"/>
    </row>
    <row r="1510">
      <c r="A1510" s="27">
        <v>167.0</v>
      </c>
      <c r="B1510" s="27" t="s">
        <v>58</v>
      </c>
      <c r="C1510" s="27" t="s">
        <v>27</v>
      </c>
      <c r="D1510" s="27" t="s">
        <v>27</v>
      </c>
      <c r="E1510" s="27" t="s">
        <v>28</v>
      </c>
      <c r="F1510" s="27">
        <v>48.0</v>
      </c>
      <c r="G1510" s="27" t="s">
        <v>53</v>
      </c>
      <c r="H1510" s="27"/>
      <c r="I1510" s="27" t="s">
        <v>30</v>
      </c>
      <c r="J1510" s="27">
        <v>2.0</v>
      </c>
      <c r="K1510" s="27" t="s">
        <v>43</v>
      </c>
      <c r="L1510" s="31">
        <v>5412.91</v>
      </c>
      <c r="M1510" s="29">
        <v>1221.68</v>
      </c>
      <c r="N1510" s="27"/>
      <c r="O1510" s="27">
        <v>59.0</v>
      </c>
      <c r="P1510" s="31">
        <v>2.180713E7</v>
      </c>
      <c r="Q1510" s="29">
        <v>81.2</v>
      </c>
      <c r="R1510" s="31">
        <v>2.1676E7</v>
      </c>
      <c r="S1510" s="80">
        <v>23271.0</v>
      </c>
      <c r="T1510" s="80">
        <v>8.37105</v>
      </c>
      <c r="U1510" s="123"/>
    </row>
    <row r="1511">
      <c r="A1511" s="27">
        <v>168.0</v>
      </c>
      <c r="B1511" s="27" t="s">
        <v>58</v>
      </c>
      <c r="C1511" s="27" t="s">
        <v>27</v>
      </c>
      <c r="D1511" s="27" t="s">
        <v>27</v>
      </c>
      <c r="E1511" s="27" t="s">
        <v>28</v>
      </c>
      <c r="F1511" s="27">
        <v>48.0</v>
      </c>
      <c r="G1511" s="27" t="s">
        <v>53</v>
      </c>
      <c r="H1511" s="27"/>
      <c r="I1511" s="27" t="s">
        <v>30</v>
      </c>
      <c r="J1511" s="27">
        <v>2.0</v>
      </c>
      <c r="K1511" s="27" t="s">
        <v>44</v>
      </c>
      <c r="L1511" s="31">
        <v>48844.04</v>
      </c>
      <c r="M1511" s="29">
        <v>109.313</v>
      </c>
      <c r="N1511" s="27"/>
      <c r="O1511" s="27">
        <v>5.0</v>
      </c>
      <c r="P1511" s="31">
        <v>2977.41</v>
      </c>
      <c r="Q1511" s="29">
        <v>0.1</v>
      </c>
      <c r="R1511" s="31">
        <v>19000.0</v>
      </c>
      <c r="S1511" s="80">
        <v>899.0</v>
      </c>
      <c r="T1511" s="80">
        <v>8.6515</v>
      </c>
      <c r="U1511" s="123"/>
    </row>
    <row r="1512">
      <c r="A1512" s="27">
        <v>169.0</v>
      </c>
      <c r="B1512" s="27" t="s">
        <v>58</v>
      </c>
      <c r="C1512" s="27" t="s">
        <v>27</v>
      </c>
      <c r="D1512" s="27" t="s">
        <v>27</v>
      </c>
      <c r="E1512" s="27" t="s">
        <v>28</v>
      </c>
      <c r="F1512" s="27">
        <v>48.0</v>
      </c>
      <c r="G1512" s="27" t="s">
        <v>53</v>
      </c>
      <c r="H1512" s="27"/>
      <c r="I1512" s="27" t="s">
        <v>30</v>
      </c>
      <c r="J1512" s="27">
        <v>2.0</v>
      </c>
      <c r="K1512" s="27" t="s">
        <v>45</v>
      </c>
      <c r="L1512" s="31">
        <v>48354.23</v>
      </c>
      <c r="M1512" s="29">
        <v>201.603</v>
      </c>
      <c r="N1512" s="27"/>
      <c r="O1512" s="27">
        <v>12.0</v>
      </c>
      <c r="P1512" s="31">
        <v>1927.86</v>
      </c>
      <c r="Q1512" s="29">
        <v>0.0</v>
      </c>
      <c r="R1512" s="31">
        <v>200000.0</v>
      </c>
      <c r="S1512" s="80">
        <v>832.0</v>
      </c>
      <c r="T1512" s="80">
        <v>9.13202</v>
      </c>
      <c r="U1512" s="123"/>
    </row>
    <row r="1513">
      <c r="A1513" s="27">
        <v>170.0</v>
      </c>
      <c r="B1513" s="27" t="s">
        <v>58</v>
      </c>
      <c r="C1513" s="27" t="s">
        <v>27</v>
      </c>
      <c r="D1513" s="27" t="s">
        <v>27</v>
      </c>
      <c r="E1513" s="27" t="s">
        <v>28</v>
      </c>
      <c r="F1513" s="27">
        <v>48.0</v>
      </c>
      <c r="G1513" s="27" t="s">
        <v>53</v>
      </c>
      <c r="H1513" s="27"/>
      <c r="I1513" s="27" t="s">
        <v>30</v>
      </c>
      <c r="J1513" s="27">
        <v>2.0</v>
      </c>
      <c r="K1513" s="27" t="s">
        <v>46</v>
      </c>
      <c r="L1513" s="31">
        <v>3692.98</v>
      </c>
      <c r="M1513" s="29">
        <v>110035.12</v>
      </c>
      <c r="N1513" s="27"/>
      <c r="O1513" s="27">
        <v>7.0</v>
      </c>
      <c r="P1513" s="31">
        <v>3561.55</v>
      </c>
      <c r="Q1513" s="29">
        <v>0.0</v>
      </c>
      <c r="R1513" s="31">
        <v>3446000.0</v>
      </c>
      <c r="S1513" s="80">
        <v>4366.0</v>
      </c>
      <c r="T1513" s="80">
        <v>8.43648</v>
      </c>
      <c r="U1513" s="123"/>
    </row>
    <row r="1514">
      <c r="A1514" s="27">
        <v>171.0</v>
      </c>
      <c r="B1514" s="27" t="s">
        <v>58</v>
      </c>
      <c r="C1514" s="27" t="s">
        <v>27</v>
      </c>
      <c r="D1514" s="27" t="s">
        <v>27</v>
      </c>
      <c r="E1514" s="27" t="s">
        <v>28</v>
      </c>
      <c r="F1514" s="27">
        <v>48.0</v>
      </c>
      <c r="G1514" s="27" t="s">
        <v>53</v>
      </c>
      <c r="H1514" s="27"/>
      <c r="I1514" s="27" t="s">
        <v>30</v>
      </c>
      <c r="J1514" s="27">
        <v>2.0</v>
      </c>
      <c r="K1514" s="27" t="s">
        <v>47</v>
      </c>
      <c r="L1514" s="31">
        <v>41707.05</v>
      </c>
      <c r="M1514" s="29">
        <v>3736.21</v>
      </c>
      <c r="N1514" s="27"/>
      <c r="O1514" s="27">
        <v>11.0</v>
      </c>
      <c r="P1514" s="31">
        <v>40477.11</v>
      </c>
      <c r="Q1514" s="29">
        <v>0.7</v>
      </c>
      <c r="R1514" s="31">
        <v>641000.0</v>
      </c>
      <c r="S1514" s="80">
        <v>1636.0</v>
      </c>
      <c r="T1514" s="80">
        <v>8.98952</v>
      </c>
      <c r="U1514" s="123"/>
    </row>
    <row r="1515">
      <c r="A1515" s="27">
        <v>172.0</v>
      </c>
      <c r="B1515" s="27" t="s">
        <v>58</v>
      </c>
      <c r="C1515" s="27" t="s">
        <v>27</v>
      </c>
      <c r="D1515" s="27" t="s">
        <v>27</v>
      </c>
      <c r="E1515" s="27" t="s">
        <v>28</v>
      </c>
      <c r="F1515" s="27">
        <v>48.0</v>
      </c>
      <c r="G1515" s="27" t="s">
        <v>53</v>
      </c>
      <c r="H1515" s="27"/>
      <c r="I1515" s="27" t="s">
        <v>30</v>
      </c>
      <c r="J1515" s="27">
        <v>2.0</v>
      </c>
      <c r="K1515" s="27" t="s">
        <v>48</v>
      </c>
      <c r="L1515" s="31">
        <v>60556.85</v>
      </c>
      <c r="M1515" s="29">
        <v>41046.91</v>
      </c>
      <c r="N1515" s="27"/>
      <c r="O1515" s="27">
        <v>17.0</v>
      </c>
      <c r="P1515" s="31">
        <v>17168.61</v>
      </c>
      <c r="Q1515" s="29">
        <v>0.3</v>
      </c>
      <c r="R1515" s="31">
        <v>2490000.0</v>
      </c>
      <c r="S1515" s="80">
        <v>3651.0</v>
      </c>
      <c r="T1515" s="80">
        <v>8.96917</v>
      </c>
      <c r="U1515" s="123"/>
    </row>
    <row r="1516">
      <c r="A1516" s="27">
        <v>173.0</v>
      </c>
      <c r="B1516" s="27" t="s">
        <v>58</v>
      </c>
      <c r="C1516" s="27" t="s">
        <v>27</v>
      </c>
      <c r="D1516" s="27" t="s">
        <v>27</v>
      </c>
      <c r="E1516" s="27" t="s">
        <v>28</v>
      </c>
      <c r="F1516" s="27">
        <v>48.0</v>
      </c>
      <c r="G1516" s="27" t="s">
        <v>53</v>
      </c>
      <c r="H1516" s="27"/>
      <c r="I1516" s="27" t="s">
        <v>30</v>
      </c>
      <c r="J1516" s="27">
        <v>2.0</v>
      </c>
      <c r="K1516" s="27" t="s">
        <v>49</v>
      </c>
      <c r="L1516" s="31">
        <v>72746.45</v>
      </c>
      <c r="M1516" s="29">
        <v>55.201</v>
      </c>
      <c r="N1516" s="27"/>
      <c r="O1516" s="27">
        <v>3.0</v>
      </c>
      <c r="P1516" s="31">
        <v>21036.98</v>
      </c>
      <c r="Q1516" s="29">
        <v>0.4</v>
      </c>
      <c r="R1516" s="31">
        <v>42000.0</v>
      </c>
      <c r="S1516" s="80">
        <v>917.0</v>
      </c>
      <c r="T1516" s="80">
        <v>8.51075</v>
      </c>
      <c r="U1516" s="123"/>
    </row>
    <row r="1517">
      <c r="A1517" s="27">
        <v>174.0</v>
      </c>
      <c r="B1517" s="27" t="s">
        <v>58</v>
      </c>
      <c r="C1517" s="27" t="s">
        <v>27</v>
      </c>
      <c r="D1517" s="27" t="s">
        <v>27</v>
      </c>
      <c r="E1517" s="27" t="s">
        <v>28</v>
      </c>
      <c r="F1517" s="27">
        <v>48.0</v>
      </c>
      <c r="G1517" s="27" t="s">
        <v>53</v>
      </c>
      <c r="H1517" s="27"/>
      <c r="I1517" s="27" t="s">
        <v>30</v>
      </c>
      <c r="J1517" s="27">
        <v>2.0</v>
      </c>
      <c r="K1517" s="27" t="s">
        <v>50</v>
      </c>
      <c r="L1517" s="31">
        <v>51330.44</v>
      </c>
      <c r="M1517" s="29">
        <v>12165.02</v>
      </c>
      <c r="N1517" s="27"/>
      <c r="O1517" s="27">
        <v>23.0</v>
      </c>
      <c r="P1517" s="31">
        <v>67558.84</v>
      </c>
      <c r="Q1517" s="29">
        <v>0.8</v>
      </c>
      <c r="R1517" s="31">
        <v>3080000.0</v>
      </c>
      <c r="S1517" s="80">
        <v>4544.0</v>
      </c>
      <c r="T1517" s="80">
        <v>9.52253</v>
      </c>
      <c r="U1517" s="123"/>
    </row>
    <row r="1518">
      <c r="A1518" s="27">
        <v>175.0</v>
      </c>
      <c r="B1518" s="27" t="s">
        <v>58</v>
      </c>
      <c r="C1518" s="27" t="s">
        <v>27</v>
      </c>
      <c r="D1518" s="27" t="s">
        <v>27</v>
      </c>
      <c r="E1518" s="27" t="s">
        <v>28</v>
      </c>
      <c r="F1518" s="27">
        <v>48.0</v>
      </c>
      <c r="G1518" s="27" t="s">
        <v>53</v>
      </c>
      <c r="H1518" s="27"/>
      <c r="I1518" s="27" t="s">
        <v>30</v>
      </c>
      <c r="J1518" s="27">
        <v>2.0</v>
      </c>
      <c r="K1518" s="27" t="s">
        <v>51</v>
      </c>
      <c r="L1518" s="31" t="s">
        <v>55</v>
      </c>
      <c r="M1518" s="29"/>
      <c r="N1518" s="27"/>
      <c r="O1518" s="27"/>
      <c r="P1518" s="31"/>
      <c r="Q1518" s="31"/>
      <c r="R1518" s="31"/>
      <c r="S1518" s="37"/>
      <c r="T1518" s="37"/>
      <c r="U1518" s="123"/>
    </row>
    <row r="1519">
      <c r="A1519" s="27">
        <v>176.0</v>
      </c>
      <c r="B1519" s="27" t="s">
        <v>58</v>
      </c>
      <c r="C1519" s="27" t="s">
        <v>27</v>
      </c>
      <c r="D1519" s="27" t="s">
        <v>27</v>
      </c>
      <c r="E1519" s="27" t="s">
        <v>28</v>
      </c>
      <c r="F1519" s="27">
        <v>48.0</v>
      </c>
      <c r="G1519" s="27" t="s">
        <v>53</v>
      </c>
      <c r="H1519" s="27"/>
      <c r="I1519" s="27" t="s">
        <v>30</v>
      </c>
      <c r="J1519" s="27">
        <v>2.0</v>
      </c>
      <c r="K1519" s="27" t="s">
        <v>52</v>
      </c>
      <c r="L1519" s="31" t="s">
        <v>55</v>
      </c>
      <c r="M1519" s="29"/>
      <c r="N1519" s="27"/>
      <c r="O1519" s="27"/>
      <c r="P1519" s="31"/>
      <c r="Q1519" s="31"/>
      <c r="R1519" s="31"/>
      <c r="S1519" s="37"/>
      <c r="T1519" s="37"/>
      <c r="U1519" s="123"/>
    </row>
    <row r="1520">
      <c r="A1520" s="27">
        <v>199.0</v>
      </c>
      <c r="B1520" s="27" t="s">
        <v>58</v>
      </c>
      <c r="C1520" s="27" t="s">
        <v>27</v>
      </c>
      <c r="D1520" s="27" t="s">
        <v>27</v>
      </c>
      <c r="E1520" s="27" t="s">
        <v>28</v>
      </c>
      <c r="F1520" s="27">
        <v>48.0</v>
      </c>
      <c r="G1520" s="27" t="s">
        <v>29</v>
      </c>
      <c r="H1520" s="27"/>
      <c r="I1520" s="27" t="s">
        <v>30</v>
      </c>
      <c r="J1520" s="27">
        <v>2.0</v>
      </c>
      <c r="K1520" s="27" t="s">
        <v>31</v>
      </c>
      <c r="L1520" s="31">
        <v>112099.2</v>
      </c>
      <c r="M1520" s="29">
        <v>45.568</v>
      </c>
      <c r="N1520" s="27"/>
      <c r="O1520" s="27">
        <v>2.0</v>
      </c>
      <c r="P1520" s="31">
        <v>59484.340000000004</v>
      </c>
      <c r="Q1520" s="29">
        <v>0.7</v>
      </c>
      <c r="R1520" s="39">
        <v>89000.0</v>
      </c>
      <c r="S1520" s="27">
        <v>1336.0</v>
      </c>
      <c r="T1520" s="27"/>
      <c r="U1520" s="123"/>
    </row>
    <row r="1521">
      <c r="A1521" s="27">
        <v>200.0</v>
      </c>
      <c r="B1521" s="27" t="s">
        <v>58</v>
      </c>
      <c r="C1521" s="27" t="s">
        <v>27</v>
      </c>
      <c r="D1521" s="27" t="s">
        <v>27</v>
      </c>
      <c r="E1521" s="27" t="s">
        <v>28</v>
      </c>
      <c r="F1521" s="27">
        <v>48.0</v>
      </c>
      <c r="G1521" s="27" t="s">
        <v>29</v>
      </c>
      <c r="H1521" s="27"/>
      <c r="I1521" s="27" t="s">
        <v>30</v>
      </c>
      <c r="J1521" s="27">
        <v>2.0</v>
      </c>
      <c r="K1521" s="27" t="s">
        <v>32</v>
      </c>
      <c r="L1521" s="31">
        <v>5514.45</v>
      </c>
      <c r="M1521" s="29">
        <v>2554.62</v>
      </c>
      <c r="N1521" s="27"/>
      <c r="O1521" s="27">
        <v>39.0</v>
      </c>
      <c r="P1521" s="31">
        <v>4526810.0</v>
      </c>
      <c r="Q1521" s="29">
        <v>6.9</v>
      </c>
      <c r="R1521" s="31">
        <v>4925000.0</v>
      </c>
      <c r="S1521" s="27">
        <v>6374.0</v>
      </c>
      <c r="T1521" s="27"/>
      <c r="U1521" s="123"/>
    </row>
    <row r="1522">
      <c r="A1522" s="27">
        <v>201.0</v>
      </c>
      <c r="B1522" s="27" t="s">
        <v>58</v>
      </c>
      <c r="C1522" s="27" t="s">
        <v>27</v>
      </c>
      <c r="D1522" s="27" t="s">
        <v>27</v>
      </c>
      <c r="E1522" s="27" t="s">
        <v>28</v>
      </c>
      <c r="F1522" s="27">
        <v>48.0</v>
      </c>
      <c r="G1522" s="27" t="s">
        <v>29</v>
      </c>
      <c r="H1522" s="27"/>
      <c r="I1522" s="27" t="s">
        <v>30</v>
      </c>
      <c r="J1522" s="27">
        <v>2.0</v>
      </c>
      <c r="K1522" s="27" t="s">
        <v>33</v>
      </c>
      <c r="L1522" s="31">
        <v>48824.29</v>
      </c>
      <c r="M1522" s="29">
        <v>257.598</v>
      </c>
      <c r="N1522" s="27"/>
      <c r="O1522" s="27">
        <v>12.0</v>
      </c>
      <c r="P1522" s="31">
        <v>21521.11</v>
      </c>
      <c r="Q1522" s="29">
        <v>0.1</v>
      </c>
      <c r="R1522" s="31">
        <v>217000.0</v>
      </c>
      <c r="S1522" s="27">
        <v>1312.0</v>
      </c>
      <c r="T1522" s="27"/>
      <c r="U1522" s="123"/>
    </row>
    <row r="1523">
      <c r="A1523" s="27">
        <v>202.0</v>
      </c>
      <c r="B1523" s="27" t="s">
        <v>58</v>
      </c>
      <c r="C1523" s="27" t="s">
        <v>27</v>
      </c>
      <c r="D1523" s="27" t="s">
        <v>27</v>
      </c>
      <c r="E1523" s="27" t="s">
        <v>28</v>
      </c>
      <c r="F1523" s="27">
        <v>48.0</v>
      </c>
      <c r="G1523" s="27" t="s">
        <v>29</v>
      </c>
      <c r="H1523" s="27"/>
      <c r="I1523" s="27" t="s">
        <v>30</v>
      </c>
      <c r="J1523" s="27">
        <v>2.0</v>
      </c>
      <c r="K1523" s="27" t="s">
        <v>34</v>
      </c>
      <c r="L1523" s="31">
        <v>42584.44</v>
      </c>
      <c r="M1523" s="29">
        <v>41534.56</v>
      </c>
      <c r="N1523" s="27"/>
      <c r="O1523" s="27">
        <v>149.0</v>
      </c>
      <c r="P1523" s="31">
        <v>4520.31</v>
      </c>
      <c r="Q1523" s="29">
        <v>0.0</v>
      </c>
      <c r="R1523" s="31">
        <v>2014000.0</v>
      </c>
      <c r="S1523" s="27">
        <v>3251.0</v>
      </c>
      <c r="T1523" s="27"/>
      <c r="U1523" s="123"/>
    </row>
    <row r="1524">
      <c r="A1524" s="27">
        <v>203.0</v>
      </c>
      <c r="B1524" s="27" t="s">
        <v>58</v>
      </c>
      <c r="C1524" s="27" t="s">
        <v>27</v>
      </c>
      <c r="D1524" s="27" t="s">
        <v>27</v>
      </c>
      <c r="E1524" s="27" t="s">
        <v>28</v>
      </c>
      <c r="F1524" s="27">
        <v>48.0</v>
      </c>
      <c r="G1524" s="27" t="s">
        <v>29</v>
      </c>
      <c r="H1524" s="27"/>
      <c r="I1524" s="27" t="s">
        <v>30</v>
      </c>
      <c r="J1524" s="27">
        <v>2.0</v>
      </c>
      <c r="K1524" s="27" t="s">
        <v>35</v>
      </c>
      <c r="L1524" s="31">
        <v>53416.22</v>
      </c>
      <c r="M1524" s="29">
        <v>222.814</v>
      </c>
      <c r="N1524" s="27"/>
      <c r="O1524" s="27">
        <v>147.0</v>
      </c>
      <c r="P1524" s="31">
        <v>4904.63</v>
      </c>
      <c r="Q1524" s="29">
        <v>0.0</v>
      </c>
      <c r="R1524" s="31">
        <v>80000.0</v>
      </c>
      <c r="S1524" s="27">
        <v>1016.0</v>
      </c>
      <c r="T1524" s="27"/>
      <c r="U1524" s="123"/>
    </row>
    <row r="1525">
      <c r="A1525" s="27">
        <v>204.0</v>
      </c>
      <c r="B1525" s="27" t="s">
        <v>58</v>
      </c>
      <c r="C1525" s="27" t="s">
        <v>27</v>
      </c>
      <c r="D1525" s="27" t="s">
        <v>27</v>
      </c>
      <c r="E1525" s="27" t="s">
        <v>28</v>
      </c>
      <c r="F1525" s="27">
        <v>48.0</v>
      </c>
      <c r="G1525" s="27" t="s">
        <v>29</v>
      </c>
      <c r="H1525" s="27"/>
      <c r="I1525" s="27" t="s">
        <v>30</v>
      </c>
      <c r="J1525" s="27">
        <v>2.0</v>
      </c>
      <c r="K1525" s="27" t="s">
        <v>36</v>
      </c>
      <c r="L1525" s="31">
        <v>56276.08</v>
      </c>
      <c r="M1525" s="29">
        <v>131.007</v>
      </c>
      <c r="N1525" s="27"/>
      <c r="O1525" s="27">
        <v>1.0</v>
      </c>
      <c r="P1525" s="31">
        <v>817.726</v>
      </c>
      <c r="Q1525" s="29">
        <v>0.0</v>
      </c>
      <c r="R1525" s="31">
        <v>13000.0</v>
      </c>
      <c r="S1525" s="27">
        <v>779.0</v>
      </c>
      <c r="T1525" s="27"/>
      <c r="U1525" s="123"/>
    </row>
    <row r="1526">
      <c r="A1526" s="27">
        <v>205.0</v>
      </c>
      <c r="B1526" s="27" t="s">
        <v>58</v>
      </c>
      <c r="C1526" s="27" t="s">
        <v>27</v>
      </c>
      <c r="D1526" s="27" t="s">
        <v>27</v>
      </c>
      <c r="E1526" s="27" t="s">
        <v>28</v>
      </c>
      <c r="F1526" s="27">
        <v>48.0</v>
      </c>
      <c r="G1526" s="27" t="s">
        <v>29</v>
      </c>
      <c r="H1526" s="27"/>
      <c r="I1526" s="27" t="s">
        <v>30</v>
      </c>
      <c r="J1526" s="27">
        <v>2.0</v>
      </c>
      <c r="K1526" s="27" t="s">
        <v>37</v>
      </c>
      <c r="L1526" s="31">
        <v>60076.71</v>
      </c>
      <c r="M1526" s="29">
        <v>69.76</v>
      </c>
      <c r="N1526" s="27"/>
      <c r="O1526" s="27">
        <v>12.0</v>
      </c>
      <c r="P1526" s="31">
        <v>18271.08</v>
      </c>
      <c r="Q1526" s="29">
        <v>0.2</v>
      </c>
      <c r="R1526" s="31">
        <v>41000.0</v>
      </c>
      <c r="S1526" s="27">
        <v>933.0</v>
      </c>
      <c r="T1526" s="27"/>
      <c r="U1526" s="123"/>
    </row>
    <row r="1527">
      <c r="A1527" s="27">
        <v>206.0</v>
      </c>
      <c r="B1527" s="27" t="s">
        <v>58</v>
      </c>
      <c r="C1527" s="27" t="s">
        <v>27</v>
      </c>
      <c r="D1527" s="27" t="s">
        <v>27</v>
      </c>
      <c r="E1527" s="27" t="s">
        <v>28</v>
      </c>
      <c r="F1527" s="27">
        <v>48.0</v>
      </c>
      <c r="G1527" s="27" t="s">
        <v>29</v>
      </c>
      <c r="H1527" s="27"/>
      <c r="I1527" s="27" t="s">
        <v>30</v>
      </c>
      <c r="J1527" s="27">
        <v>2.0</v>
      </c>
      <c r="K1527" s="27" t="s">
        <v>38</v>
      </c>
      <c r="L1527" s="31">
        <v>61668.58</v>
      </c>
      <c r="M1527" s="29">
        <v>313.92</v>
      </c>
      <c r="N1527" s="27"/>
      <c r="O1527" s="27">
        <v>165.0</v>
      </c>
      <c r="P1527" s="31">
        <v>7860.24</v>
      </c>
      <c r="Q1527" s="29">
        <v>0.1</v>
      </c>
      <c r="R1527" s="31">
        <v>86000.0</v>
      </c>
      <c r="S1527" s="27">
        <v>1178.0</v>
      </c>
      <c r="T1527" s="27"/>
      <c r="U1527" s="123"/>
    </row>
    <row r="1528">
      <c r="A1528" s="27">
        <v>207.0</v>
      </c>
      <c r="B1528" s="27" t="s">
        <v>58</v>
      </c>
      <c r="C1528" s="27" t="s">
        <v>27</v>
      </c>
      <c r="D1528" s="27" t="s">
        <v>27</v>
      </c>
      <c r="E1528" s="27" t="s">
        <v>28</v>
      </c>
      <c r="F1528" s="27">
        <v>48.0</v>
      </c>
      <c r="G1528" s="27" t="s">
        <v>29</v>
      </c>
      <c r="H1528" s="27"/>
      <c r="I1528" s="27" t="s">
        <v>30</v>
      </c>
      <c r="J1528" s="27">
        <v>2.0</v>
      </c>
      <c r="K1528" s="27" t="s">
        <v>39</v>
      </c>
      <c r="L1528" s="31">
        <v>79382.40999999999</v>
      </c>
      <c r="M1528" s="29">
        <v>51.007</v>
      </c>
      <c r="N1528" s="27"/>
      <c r="O1528" s="27">
        <v>12.0</v>
      </c>
      <c r="P1528" s="31">
        <v>33521.82</v>
      </c>
      <c r="Q1528" s="29">
        <v>0.4</v>
      </c>
      <c r="R1528" s="31">
        <v>55000.0</v>
      </c>
      <c r="S1528" s="27">
        <v>1108.0</v>
      </c>
      <c r="T1528" s="27"/>
      <c r="U1528" s="123"/>
    </row>
    <row r="1529">
      <c r="A1529" s="27">
        <v>208.0</v>
      </c>
      <c r="B1529" s="27" t="s">
        <v>58</v>
      </c>
      <c r="C1529" s="27" t="s">
        <v>27</v>
      </c>
      <c r="D1529" s="27" t="s">
        <v>27</v>
      </c>
      <c r="E1529" s="27" t="s">
        <v>28</v>
      </c>
      <c r="F1529" s="27">
        <v>48.0</v>
      </c>
      <c r="G1529" s="27" t="s">
        <v>29</v>
      </c>
      <c r="H1529" s="27"/>
      <c r="I1529" s="27" t="s">
        <v>30</v>
      </c>
      <c r="J1529" s="27">
        <v>2.0</v>
      </c>
      <c r="K1529" s="27" t="s">
        <v>40</v>
      </c>
      <c r="L1529" s="31">
        <v>52802.5</v>
      </c>
      <c r="M1529" s="29">
        <v>1480.67</v>
      </c>
      <c r="N1529" s="27"/>
      <c r="O1529" s="27">
        <v>16.0</v>
      </c>
      <c r="P1529" s="31">
        <v>64157.15</v>
      </c>
      <c r="Q1529" s="29">
        <v>0.5</v>
      </c>
      <c r="R1529" s="31">
        <v>163000.0</v>
      </c>
      <c r="S1529" s="27">
        <v>1305.0</v>
      </c>
      <c r="T1529" s="27"/>
      <c r="U1529" s="123"/>
    </row>
    <row r="1530">
      <c r="A1530" s="27">
        <v>209.0</v>
      </c>
      <c r="B1530" s="27" t="s">
        <v>58</v>
      </c>
      <c r="C1530" s="27" t="s">
        <v>27</v>
      </c>
      <c r="D1530" s="27" t="s">
        <v>27</v>
      </c>
      <c r="E1530" s="27" t="s">
        <v>28</v>
      </c>
      <c r="F1530" s="27">
        <v>48.0</v>
      </c>
      <c r="G1530" s="27" t="s">
        <v>29</v>
      </c>
      <c r="H1530" s="27"/>
      <c r="I1530" s="27" t="s">
        <v>30</v>
      </c>
      <c r="J1530" s="27">
        <v>2.0</v>
      </c>
      <c r="K1530" s="27" t="s">
        <v>41</v>
      </c>
      <c r="L1530" s="31">
        <v>4976.4</v>
      </c>
      <c r="M1530" s="29">
        <v>1684.67</v>
      </c>
      <c r="N1530" s="27"/>
      <c r="O1530" s="27">
        <v>30.0</v>
      </c>
      <c r="P1530" s="31">
        <v>1256.12</v>
      </c>
      <c r="Q1530" s="29">
        <v>0.0</v>
      </c>
      <c r="R1530" s="31">
        <v>127000.0</v>
      </c>
      <c r="S1530" s="27">
        <v>1187.0</v>
      </c>
      <c r="T1530" s="27"/>
      <c r="U1530" s="123"/>
    </row>
    <row r="1531">
      <c r="A1531" s="27">
        <v>210.0</v>
      </c>
      <c r="B1531" s="27" t="s">
        <v>58</v>
      </c>
      <c r="C1531" s="27" t="s">
        <v>27</v>
      </c>
      <c r="D1531" s="27" t="s">
        <v>27</v>
      </c>
      <c r="E1531" s="27" t="s">
        <v>28</v>
      </c>
      <c r="F1531" s="27">
        <v>48.0</v>
      </c>
      <c r="G1531" s="27" t="s">
        <v>29</v>
      </c>
      <c r="H1531" s="27"/>
      <c r="I1531" s="27" t="s">
        <v>30</v>
      </c>
      <c r="J1531" s="27">
        <v>2.0</v>
      </c>
      <c r="K1531" s="27" t="s">
        <v>42</v>
      </c>
      <c r="L1531" s="31">
        <v>42833.46</v>
      </c>
      <c r="M1531" s="29">
        <v>101.376</v>
      </c>
      <c r="N1531" s="27"/>
      <c r="O1531" s="27">
        <v>139.0</v>
      </c>
      <c r="P1531" s="31">
        <v>2228.4700000000003</v>
      </c>
      <c r="Q1531" s="29">
        <v>0.0</v>
      </c>
      <c r="R1531" s="31">
        <v>62000.0</v>
      </c>
      <c r="S1531" s="27">
        <v>923.0</v>
      </c>
      <c r="T1531" s="27"/>
      <c r="U1531" s="123"/>
    </row>
    <row r="1532">
      <c r="A1532" s="27">
        <v>211.0</v>
      </c>
      <c r="B1532" s="27" t="s">
        <v>58</v>
      </c>
      <c r="C1532" s="27" t="s">
        <v>27</v>
      </c>
      <c r="D1532" s="27" t="s">
        <v>27</v>
      </c>
      <c r="E1532" s="27" t="s">
        <v>28</v>
      </c>
      <c r="F1532" s="27">
        <v>48.0</v>
      </c>
      <c r="G1532" s="27" t="s">
        <v>29</v>
      </c>
      <c r="H1532" s="27"/>
      <c r="I1532" s="27" t="s">
        <v>30</v>
      </c>
      <c r="J1532" s="27">
        <v>2.0</v>
      </c>
      <c r="K1532" s="27" t="s">
        <v>43</v>
      </c>
      <c r="L1532" s="31">
        <v>5806.7</v>
      </c>
      <c r="M1532" s="29">
        <v>1.30144</v>
      </c>
      <c r="N1532" s="27"/>
      <c r="O1532" s="27">
        <v>139.0</v>
      </c>
      <c r="P1532" s="31">
        <v>6577670.0</v>
      </c>
      <c r="Q1532" s="29">
        <v>31.5</v>
      </c>
      <c r="R1532" s="31">
        <v>7800000.0</v>
      </c>
      <c r="S1532" s="27">
        <v>8122.0</v>
      </c>
      <c r="T1532" s="27"/>
      <c r="U1532" s="123"/>
    </row>
    <row r="1533">
      <c r="A1533" s="27">
        <v>212.0</v>
      </c>
      <c r="B1533" s="27" t="s">
        <v>58</v>
      </c>
      <c r="C1533" s="27" t="s">
        <v>27</v>
      </c>
      <c r="D1533" s="27" t="s">
        <v>27</v>
      </c>
      <c r="E1533" s="27" t="s">
        <v>28</v>
      </c>
      <c r="F1533" s="27">
        <v>48.0</v>
      </c>
      <c r="G1533" s="27" t="s">
        <v>29</v>
      </c>
      <c r="H1533" s="27"/>
      <c r="I1533" s="27" t="s">
        <v>30</v>
      </c>
      <c r="J1533" s="27">
        <v>2.0</v>
      </c>
      <c r="K1533" s="27" t="s">
        <v>44</v>
      </c>
      <c r="L1533" s="31">
        <v>42977.939999999995</v>
      </c>
      <c r="M1533" s="29">
        <v>262.944</v>
      </c>
      <c r="N1533" s="27"/>
      <c r="O1533" s="27">
        <v>5.0</v>
      </c>
      <c r="P1533" s="31">
        <v>1508.03</v>
      </c>
      <c r="Q1533" s="29">
        <v>0.0</v>
      </c>
      <c r="R1533" s="31">
        <v>22000.0</v>
      </c>
      <c r="S1533" s="27">
        <v>903.0</v>
      </c>
      <c r="T1533" s="27"/>
      <c r="U1533" s="123"/>
    </row>
    <row r="1534">
      <c r="A1534" s="27">
        <v>213.0</v>
      </c>
      <c r="B1534" s="27" t="s">
        <v>58</v>
      </c>
      <c r="C1534" s="27" t="s">
        <v>27</v>
      </c>
      <c r="D1534" s="27" t="s">
        <v>27</v>
      </c>
      <c r="E1534" s="27" t="s">
        <v>28</v>
      </c>
      <c r="F1534" s="27">
        <v>48.0</v>
      </c>
      <c r="G1534" s="27" t="s">
        <v>29</v>
      </c>
      <c r="H1534" s="27"/>
      <c r="I1534" s="27" t="s">
        <v>30</v>
      </c>
      <c r="J1534" s="27">
        <v>2.0</v>
      </c>
      <c r="K1534" s="27" t="s">
        <v>45</v>
      </c>
      <c r="L1534" s="31">
        <v>40765.04</v>
      </c>
      <c r="M1534" s="29">
        <v>515.134</v>
      </c>
      <c r="N1534" s="27"/>
      <c r="O1534" s="27">
        <v>12.0</v>
      </c>
      <c r="P1534" s="31">
        <v>2050.71</v>
      </c>
      <c r="Q1534" s="29">
        <v>0.0</v>
      </c>
      <c r="R1534" s="31">
        <v>211000.0</v>
      </c>
      <c r="S1534" s="27">
        <v>862.0</v>
      </c>
      <c r="T1534" s="27"/>
      <c r="U1534" s="123"/>
    </row>
    <row r="1535">
      <c r="A1535" s="27">
        <v>214.0</v>
      </c>
      <c r="B1535" s="27" t="s">
        <v>58</v>
      </c>
      <c r="C1535" s="27" t="s">
        <v>27</v>
      </c>
      <c r="D1535" s="27" t="s">
        <v>27</v>
      </c>
      <c r="E1535" s="27" t="s">
        <v>28</v>
      </c>
      <c r="F1535" s="27">
        <v>48.0</v>
      </c>
      <c r="G1535" s="27" t="s">
        <v>29</v>
      </c>
      <c r="H1535" s="27"/>
      <c r="I1535" s="27" t="s">
        <v>30</v>
      </c>
      <c r="J1535" s="27">
        <v>2.0</v>
      </c>
      <c r="K1535" s="27" t="s">
        <v>46</v>
      </c>
      <c r="L1535" s="31">
        <v>4168.46</v>
      </c>
      <c r="M1535" s="29">
        <v>100633.07</v>
      </c>
      <c r="N1535" s="27"/>
      <c r="O1535" s="27">
        <v>7.0</v>
      </c>
      <c r="P1535" s="31">
        <v>3251.6699999999996</v>
      </c>
      <c r="Q1535" s="29">
        <v>0.0</v>
      </c>
      <c r="R1535" s="31">
        <v>3475000.0</v>
      </c>
      <c r="S1535" s="27">
        <v>4434.0</v>
      </c>
      <c r="T1535" s="27"/>
      <c r="U1535" s="123"/>
    </row>
    <row r="1536">
      <c r="A1536" s="27">
        <v>215.0</v>
      </c>
      <c r="B1536" s="27" t="s">
        <v>58</v>
      </c>
      <c r="C1536" s="27" t="s">
        <v>27</v>
      </c>
      <c r="D1536" s="27" t="s">
        <v>27</v>
      </c>
      <c r="E1536" s="27" t="s">
        <v>28</v>
      </c>
      <c r="F1536" s="27">
        <v>48.0</v>
      </c>
      <c r="G1536" s="27" t="s">
        <v>29</v>
      </c>
      <c r="H1536" s="27"/>
      <c r="I1536" s="27" t="s">
        <v>30</v>
      </c>
      <c r="J1536" s="27">
        <v>2.0</v>
      </c>
      <c r="K1536" s="27" t="s">
        <v>47</v>
      </c>
      <c r="L1536" s="31">
        <v>42157.32</v>
      </c>
      <c r="M1536" s="29">
        <v>3730.13</v>
      </c>
      <c r="N1536" s="27"/>
      <c r="O1536" s="27">
        <v>11.0</v>
      </c>
      <c r="P1536" s="31">
        <v>20274.22</v>
      </c>
      <c r="Q1536" s="29">
        <v>0.1</v>
      </c>
      <c r="R1536" s="31">
        <v>635000.0</v>
      </c>
      <c r="S1536" s="27">
        <v>1636.0</v>
      </c>
      <c r="T1536" s="27"/>
      <c r="U1536" s="123"/>
    </row>
    <row r="1537">
      <c r="A1537" s="27">
        <v>216.0</v>
      </c>
      <c r="B1537" s="27" t="s">
        <v>58</v>
      </c>
      <c r="C1537" s="27" t="s">
        <v>27</v>
      </c>
      <c r="D1537" s="27" t="s">
        <v>27</v>
      </c>
      <c r="E1537" s="27" t="s">
        <v>28</v>
      </c>
      <c r="F1537" s="27">
        <v>48.0</v>
      </c>
      <c r="G1537" s="27" t="s">
        <v>29</v>
      </c>
      <c r="H1537" s="27"/>
      <c r="I1537" s="27" t="s">
        <v>30</v>
      </c>
      <c r="J1537" s="27">
        <v>2.0</v>
      </c>
      <c r="K1537" s="27" t="s">
        <v>48</v>
      </c>
      <c r="L1537" s="31">
        <v>61246.99</v>
      </c>
      <c r="M1537" s="29">
        <v>41361.52</v>
      </c>
      <c r="N1537" s="27"/>
      <c r="O1537" s="27">
        <v>17.0</v>
      </c>
      <c r="P1537" s="31">
        <v>16200.34</v>
      </c>
      <c r="Q1537" s="29">
        <v>0.1</v>
      </c>
      <c r="R1537" s="31">
        <v>2523000.0</v>
      </c>
      <c r="S1537" s="27">
        <v>3669.0</v>
      </c>
      <c r="T1537" s="27"/>
      <c r="U1537" s="123"/>
    </row>
    <row r="1538">
      <c r="A1538" s="27">
        <v>217.0</v>
      </c>
      <c r="B1538" s="27" t="s">
        <v>58</v>
      </c>
      <c r="C1538" s="27" t="s">
        <v>27</v>
      </c>
      <c r="D1538" s="27" t="s">
        <v>27</v>
      </c>
      <c r="E1538" s="27" t="s">
        <v>28</v>
      </c>
      <c r="F1538" s="27">
        <v>48.0</v>
      </c>
      <c r="G1538" s="27" t="s">
        <v>29</v>
      </c>
      <c r="H1538" s="27"/>
      <c r="I1538" s="27" t="s">
        <v>30</v>
      </c>
      <c r="J1538" s="27">
        <v>2.0</v>
      </c>
      <c r="K1538" s="27" t="s">
        <v>49</v>
      </c>
      <c r="L1538" s="31">
        <v>73139.14</v>
      </c>
      <c r="M1538" s="29">
        <v>131.967</v>
      </c>
      <c r="N1538" s="27"/>
      <c r="O1538" s="27">
        <v>3.0</v>
      </c>
      <c r="P1538" s="31">
        <v>9258.710000000001</v>
      </c>
      <c r="Q1538" s="29">
        <v>0.1</v>
      </c>
      <c r="R1538" s="31">
        <v>29000.0</v>
      </c>
      <c r="S1538" s="27">
        <v>956.0</v>
      </c>
      <c r="T1538" s="27"/>
      <c r="U1538" s="123"/>
    </row>
    <row r="1539">
      <c r="A1539" s="27">
        <v>218.0</v>
      </c>
      <c r="B1539" s="27" t="s">
        <v>58</v>
      </c>
      <c r="C1539" s="27" t="s">
        <v>27</v>
      </c>
      <c r="D1539" s="27" t="s">
        <v>27</v>
      </c>
      <c r="E1539" s="27" t="s">
        <v>28</v>
      </c>
      <c r="F1539" s="27">
        <v>48.0</v>
      </c>
      <c r="G1539" s="27" t="s">
        <v>29</v>
      </c>
      <c r="H1539" s="27"/>
      <c r="I1539" s="27" t="s">
        <v>30</v>
      </c>
      <c r="J1539" s="27">
        <v>2.0</v>
      </c>
      <c r="K1539" s="27" t="s">
        <v>50</v>
      </c>
      <c r="L1539" s="31">
        <v>52022.49</v>
      </c>
      <c r="M1539" s="29">
        <v>12343.88</v>
      </c>
      <c r="N1539" s="27"/>
      <c r="O1539" s="27">
        <v>23.0</v>
      </c>
      <c r="P1539" s="31">
        <v>58794.939999999995</v>
      </c>
      <c r="Q1539" s="29">
        <v>0.2</v>
      </c>
      <c r="R1539" s="31">
        <v>3070000.0</v>
      </c>
      <c r="S1539" s="27">
        <v>4653.0</v>
      </c>
      <c r="T1539" s="27"/>
      <c r="U1539" s="123"/>
    </row>
    <row r="1540">
      <c r="A1540" s="27">
        <v>219.0</v>
      </c>
      <c r="B1540" s="27" t="s">
        <v>58</v>
      </c>
      <c r="C1540" s="27" t="s">
        <v>27</v>
      </c>
      <c r="D1540" s="27" t="s">
        <v>27</v>
      </c>
      <c r="E1540" s="27" t="s">
        <v>28</v>
      </c>
      <c r="F1540" s="27">
        <v>48.0</v>
      </c>
      <c r="G1540" s="27" t="s">
        <v>29</v>
      </c>
      <c r="H1540" s="27"/>
      <c r="I1540" s="27" t="s">
        <v>30</v>
      </c>
      <c r="J1540" s="27">
        <v>2.0</v>
      </c>
      <c r="K1540" s="27" t="s">
        <v>51</v>
      </c>
      <c r="L1540" s="31" t="e">
        <v>#VALUE!</v>
      </c>
      <c r="M1540" s="29" t="s">
        <v>30</v>
      </c>
      <c r="N1540" s="27" t="s">
        <v>30</v>
      </c>
      <c r="O1540" s="27" t="s">
        <v>30</v>
      </c>
      <c r="P1540" s="31"/>
      <c r="Q1540" s="29" t="s">
        <v>30</v>
      </c>
      <c r="R1540" s="31"/>
      <c r="S1540" s="27" t="s">
        <v>30</v>
      </c>
      <c r="T1540" s="27"/>
      <c r="U1540" s="123"/>
    </row>
    <row r="1541">
      <c r="A1541" s="27">
        <v>220.0</v>
      </c>
      <c r="B1541" s="27" t="s">
        <v>58</v>
      </c>
      <c r="C1541" s="27" t="s">
        <v>27</v>
      </c>
      <c r="D1541" s="27" t="s">
        <v>27</v>
      </c>
      <c r="E1541" s="27" t="s">
        <v>28</v>
      </c>
      <c r="F1541" s="27">
        <v>48.0</v>
      </c>
      <c r="G1541" s="27" t="s">
        <v>29</v>
      </c>
      <c r="H1541" s="27"/>
      <c r="I1541" s="27" t="s">
        <v>30</v>
      </c>
      <c r="J1541" s="27">
        <v>2.0</v>
      </c>
      <c r="K1541" s="27" t="s">
        <v>52</v>
      </c>
      <c r="L1541" s="31" t="e">
        <v>#VALUE!</v>
      </c>
      <c r="M1541" s="29" t="s">
        <v>30</v>
      </c>
      <c r="N1541" s="27" t="s">
        <v>30</v>
      </c>
      <c r="O1541" s="27" t="s">
        <v>30</v>
      </c>
      <c r="P1541" s="31"/>
      <c r="Q1541" s="29" t="s">
        <v>30</v>
      </c>
      <c r="R1541" s="31"/>
      <c r="S1541" s="27" t="s">
        <v>30</v>
      </c>
      <c r="T1541" s="27"/>
      <c r="U1541" s="123"/>
    </row>
    <row r="1542">
      <c r="A1542" s="27">
        <v>265.0</v>
      </c>
      <c r="B1542" s="27" t="s">
        <v>58</v>
      </c>
      <c r="C1542" s="27" t="s">
        <v>27</v>
      </c>
      <c r="D1542" s="27" t="s">
        <v>27</v>
      </c>
      <c r="E1542" s="27" t="s">
        <v>28</v>
      </c>
      <c r="F1542" s="27">
        <v>48.0</v>
      </c>
      <c r="G1542" s="27" t="s">
        <v>53</v>
      </c>
      <c r="H1542" s="27"/>
      <c r="I1542" s="27" t="s">
        <v>30</v>
      </c>
      <c r="J1542" s="27">
        <v>4.0</v>
      </c>
      <c r="K1542" s="27" t="s">
        <v>31</v>
      </c>
      <c r="L1542" s="31">
        <v>177364.2</v>
      </c>
      <c r="M1542" s="29">
        <v>19.424</v>
      </c>
      <c r="N1542" s="27"/>
      <c r="O1542" s="27">
        <v>2.0</v>
      </c>
      <c r="P1542" s="31">
        <v>225599.1</v>
      </c>
      <c r="Q1542" s="29">
        <v>7.9</v>
      </c>
      <c r="R1542" s="31">
        <v>119000.0</v>
      </c>
      <c r="S1542" s="80">
        <v>1321.0</v>
      </c>
      <c r="T1542" s="80">
        <v>11.1876</v>
      </c>
      <c r="U1542" s="123"/>
    </row>
    <row r="1543">
      <c r="A1543" s="27">
        <v>266.0</v>
      </c>
      <c r="B1543" s="27" t="s">
        <v>58</v>
      </c>
      <c r="C1543" s="27" t="s">
        <v>27</v>
      </c>
      <c r="D1543" s="27" t="s">
        <v>27</v>
      </c>
      <c r="E1543" s="27" t="s">
        <v>28</v>
      </c>
      <c r="F1543" s="27">
        <v>48.0</v>
      </c>
      <c r="G1543" s="27" t="s">
        <v>53</v>
      </c>
      <c r="H1543" s="27"/>
      <c r="I1543" s="27" t="s">
        <v>30</v>
      </c>
      <c r="J1543" s="27">
        <v>4.0</v>
      </c>
      <c r="K1543" s="27" t="s">
        <v>32</v>
      </c>
      <c r="L1543" s="31">
        <v>12113.65</v>
      </c>
      <c r="M1543" s="29">
        <v>3496.08</v>
      </c>
      <c r="N1543" s="27"/>
      <c r="O1543" s="27">
        <v>39.0</v>
      </c>
      <c r="P1543" s="31">
        <v>1.4058577E8</v>
      </c>
      <c r="Q1543" s="29">
        <v>95.7</v>
      </c>
      <c r="R1543" s="31">
        <v>1.45348E8</v>
      </c>
      <c r="S1543" s="80">
        <v>142553.0</v>
      </c>
      <c r="T1543" s="80">
        <v>9.82471</v>
      </c>
      <c r="U1543" s="123"/>
    </row>
    <row r="1544">
      <c r="A1544" s="27">
        <v>267.0</v>
      </c>
      <c r="B1544" s="27" t="s">
        <v>58</v>
      </c>
      <c r="C1544" s="27" t="s">
        <v>27</v>
      </c>
      <c r="D1544" s="27" t="s">
        <v>27</v>
      </c>
      <c r="E1544" s="27" t="s">
        <v>28</v>
      </c>
      <c r="F1544" s="27">
        <v>48.0</v>
      </c>
      <c r="G1544" s="27" t="s">
        <v>53</v>
      </c>
      <c r="H1544" s="27"/>
      <c r="I1544" s="27" t="s">
        <v>30</v>
      </c>
      <c r="J1544" s="27">
        <v>4.0</v>
      </c>
      <c r="K1544" s="27" t="s">
        <v>33</v>
      </c>
      <c r="L1544" s="31">
        <v>112891.09999999999</v>
      </c>
      <c r="M1544" s="29">
        <v>410.918</v>
      </c>
      <c r="N1544" s="27"/>
      <c r="O1544" s="27">
        <v>12.0</v>
      </c>
      <c r="P1544" s="31">
        <v>47114.240000000005</v>
      </c>
      <c r="Q1544" s="29">
        <v>0.8</v>
      </c>
      <c r="R1544" s="31">
        <v>424000.0</v>
      </c>
      <c r="S1544" s="80">
        <v>1610.0</v>
      </c>
      <c r="T1544" s="80">
        <v>9.27093</v>
      </c>
      <c r="U1544" s="123"/>
    </row>
    <row r="1545">
      <c r="A1545" s="27">
        <v>268.0</v>
      </c>
      <c r="B1545" s="27" t="s">
        <v>58</v>
      </c>
      <c r="C1545" s="27" t="s">
        <v>27</v>
      </c>
      <c r="D1545" s="27" t="s">
        <v>27</v>
      </c>
      <c r="E1545" s="27" t="s">
        <v>28</v>
      </c>
      <c r="F1545" s="27">
        <v>48.0</v>
      </c>
      <c r="G1545" s="27" t="s">
        <v>53</v>
      </c>
      <c r="H1545" s="27"/>
      <c r="I1545" s="27" t="s">
        <v>30</v>
      </c>
      <c r="J1545" s="27">
        <v>4.0</v>
      </c>
      <c r="K1545" s="27" t="s">
        <v>34</v>
      </c>
      <c r="L1545" s="31">
        <v>83181.45</v>
      </c>
      <c r="M1545" s="29">
        <v>46232.25</v>
      </c>
      <c r="N1545" s="27"/>
      <c r="O1545" s="27">
        <v>69.0</v>
      </c>
      <c r="P1545" s="31">
        <v>9749.94</v>
      </c>
      <c r="Q1545" s="29">
        <v>0.1</v>
      </c>
      <c r="R1545" s="31">
        <v>3879000.0</v>
      </c>
      <c r="S1545" s="80">
        <v>5268.0</v>
      </c>
      <c r="T1545" s="80">
        <v>10.74327</v>
      </c>
      <c r="U1545" s="123"/>
    </row>
    <row r="1546">
      <c r="A1546" s="27">
        <v>269.0</v>
      </c>
      <c r="B1546" s="27" t="s">
        <v>58</v>
      </c>
      <c r="C1546" s="27" t="s">
        <v>27</v>
      </c>
      <c r="D1546" s="27" t="s">
        <v>27</v>
      </c>
      <c r="E1546" s="27" t="s">
        <v>28</v>
      </c>
      <c r="F1546" s="27">
        <v>48.0</v>
      </c>
      <c r="G1546" s="27" t="s">
        <v>53</v>
      </c>
      <c r="H1546" s="27"/>
      <c r="I1546" s="27" t="s">
        <v>30</v>
      </c>
      <c r="J1546" s="27">
        <v>4.0</v>
      </c>
      <c r="K1546" s="27" t="s">
        <v>35</v>
      </c>
      <c r="L1546" s="31">
        <v>110021.29</v>
      </c>
      <c r="M1546" s="29">
        <v>78.4</v>
      </c>
      <c r="N1546" s="27"/>
      <c r="O1546" s="27">
        <v>67.0</v>
      </c>
      <c r="P1546" s="31">
        <v>12547.269999999999</v>
      </c>
      <c r="Q1546" s="29">
        <v>0.2</v>
      </c>
      <c r="R1546" s="31">
        <v>44000.0</v>
      </c>
      <c r="S1546" s="80">
        <v>1088.0</v>
      </c>
      <c r="T1546" s="80">
        <v>8.69259</v>
      </c>
      <c r="U1546" s="123"/>
    </row>
    <row r="1547">
      <c r="A1547" s="27">
        <v>270.0</v>
      </c>
      <c r="B1547" s="27" t="s">
        <v>58</v>
      </c>
      <c r="C1547" s="27" t="s">
        <v>27</v>
      </c>
      <c r="D1547" s="27" t="s">
        <v>27</v>
      </c>
      <c r="E1547" s="27" t="s">
        <v>28</v>
      </c>
      <c r="F1547" s="27">
        <v>48.0</v>
      </c>
      <c r="G1547" s="27" t="s">
        <v>53</v>
      </c>
      <c r="H1547" s="27"/>
      <c r="I1547" s="27" t="s">
        <v>30</v>
      </c>
      <c r="J1547" s="27">
        <v>4.0</v>
      </c>
      <c r="K1547" s="27" t="s">
        <v>36</v>
      </c>
      <c r="L1547" s="31">
        <v>113117.8</v>
      </c>
      <c r="M1547" s="29">
        <v>53.888</v>
      </c>
      <c r="N1547" s="27"/>
      <c r="O1547" s="27">
        <v>1.0</v>
      </c>
      <c r="P1547" s="31">
        <v>1806.91</v>
      </c>
      <c r="Q1547" s="29">
        <v>0.1</v>
      </c>
      <c r="R1547" s="31">
        <v>9000.0</v>
      </c>
      <c r="S1547" s="80">
        <v>882.0</v>
      </c>
      <c r="T1547" s="80">
        <v>3.90479</v>
      </c>
      <c r="U1547" s="123"/>
    </row>
    <row r="1548">
      <c r="A1548" s="27">
        <v>271.0</v>
      </c>
      <c r="B1548" s="27" t="s">
        <v>58</v>
      </c>
      <c r="C1548" s="27" t="s">
        <v>27</v>
      </c>
      <c r="D1548" s="27" t="s">
        <v>27</v>
      </c>
      <c r="E1548" s="27" t="s">
        <v>28</v>
      </c>
      <c r="F1548" s="27">
        <v>48.0</v>
      </c>
      <c r="G1548" s="27" t="s">
        <v>53</v>
      </c>
      <c r="H1548" s="27"/>
      <c r="I1548" s="27" t="s">
        <v>30</v>
      </c>
      <c r="J1548" s="27">
        <v>4.0</v>
      </c>
      <c r="K1548" s="27" t="s">
        <v>37</v>
      </c>
      <c r="L1548" s="31">
        <v>120928.04</v>
      </c>
      <c r="M1548" s="29">
        <v>42.049</v>
      </c>
      <c r="N1548" s="27"/>
      <c r="O1548" s="27">
        <v>12.0</v>
      </c>
      <c r="P1548" s="31">
        <v>43760.19</v>
      </c>
      <c r="Q1548" s="29">
        <v>0.7</v>
      </c>
      <c r="R1548" s="31">
        <v>55000.0</v>
      </c>
      <c r="S1548" s="80">
        <v>1097.0</v>
      </c>
      <c r="T1548" s="80">
        <v>8.63184</v>
      </c>
      <c r="U1548" s="123"/>
    </row>
    <row r="1549">
      <c r="A1549" s="27">
        <v>272.0</v>
      </c>
      <c r="B1549" s="27" t="s">
        <v>58</v>
      </c>
      <c r="C1549" s="27" t="s">
        <v>27</v>
      </c>
      <c r="D1549" s="27" t="s">
        <v>27</v>
      </c>
      <c r="E1549" s="27" t="s">
        <v>28</v>
      </c>
      <c r="F1549" s="27">
        <v>48.0</v>
      </c>
      <c r="G1549" s="27" t="s">
        <v>53</v>
      </c>
      <c r="H1549" s="27"/>
      <c r="I1549" s="27" t="s">
        <v>30</v>
      </c>
      <c r="J1549" s="27">
        <v>4.0</v>
      </c>
      <c r="K1549" s="27" t="s">
        <v>38</v>
      </c>
      <c r="L1549" s="31">
        <v>104750.02</v>
      </c>
      <c r="M1549" s="29">
        <v>120.577</v>
      </c>
      <c r="N1549" s="27"/>
      <c r="O1549" s="27">
        <v>85.0</v>
      </c>
      <c r="P1549" s="31">
        <v>33156.13</v>
      </c>
      <c r="Q1549" s="29">
        <v>0.6</v>
      </c>
      <c r="R1549" s="31">
        <v>72000.0</v>
      </c>
      <c r="S1549" s="80">
        <v>1270.0</v>
      </c>
      <c r="T1549" s="80">
        <v>8.79441</v>
      </c>
      <c r="U1549" s="123"/>
    </row>
    <row r="1550">
      <c r="A1550" s="27">
        <v>273.0</v>
      </c>
      <c r="B1550" s="27" t="s">
        <v>58</v>
      </c>
      <c r="C1550" s="27" t="s">
        <v>27</v>
      </c>
      <c r="D1550" s="27" t="s">
        <v>27</v>
      </c>
      <c r="E1550" s="27" t="s">
        <v>28</v>
      </c>
      <c r="F1550" s="27">
        <v>48.0</v>
      </c>
      <c r="G1550" s="27" t="s">
        <v>53</v>
      </c>
      <c r="H1550" s="27"/>
      <c r="I1550" s="27" t="s">
        <v>30</v>
      </c>
      <c r="J1550" s="27">
        <v>4.0</v>
      </c>
      <c r="K1550" s="27" t="s">
        <v>39</v>
      </c>
      <c r="L1550" s="31">
        <v>146116.36</v>
      </c>
      <c r="M1550" s="29">
        <v>24.705</v>
      </c>
      <c r="N1550" s="27"/>
      <c r="O1550" s="27">
        <v>12.0</v>
      </c>
      <c r="P1550" s="31">
        <v>107712.44</v>
      </c>
      <c r="Q1550" s="29">
        <v>1.8</v>
      </c>
      <c r="R1550" s="31">
        <v>122000.0</v>
      </c>
      <c r="S1550" s="80">
        <v>1366.0</v>
      </c>
      <c r="T1550" s="80">
        <v>8.26649</v>
      </c>
      <c r="U1550" s="123"/>
    </row>
    <row r="1551">
      <c r="A1551" s="27">
        <v>274.0</v>
      </c>
      <c r="B1551" s="27" t="s">
        <v>58</v>
      </c>
      <c r="C1551" s="27" t="s">
        <v>27</v>
      </c>
      <c r="D1551" s="27" t="s">
        <v>27</v>
      </c>
      <c r="E1551" s="27" t="s">
        <v>28</v>
      </c>
      <c r="F1551" s="27">
        <v>48.0</v>
      </c>
      <c r="G1551" s="27" t="s">
        <v>53</v>
      </c>
      <c r="H1551" s="27"/>
      <c r="I1551" s="27" t="s">
        <v>30</v>
      </c>
      <c r="J1551" s="27">
        <v>4.0</v>
      </c>
      <c r="K1551" s="27" t="s">
        <v>40</v>
      </c>
      <c r="L1551" s="31">
        <v>111065.52</v>
      </c>
      <c r="M1551" s="29">
        <v>2596.39</v>
      </c>
      <c r="N1551" s="27"/>
      <c r="O1551" s="27">
        <v>16.0</v>
      </c>
      <c r="P1551" s="31">
        <v>144828.34</v>
      </c>
      <c r="Q1551" s="29">
        <v>2.5</v>
      </c>
      <c r="R1551" s="31">
        <v>310000.0</v>
      </c>
      <c r="S1551" s="80">
        <v>1719.0</v>
      </c>
      <c r="T1551" s="80">
        <v>8.67028</v>
      </c>
      <c r="U1551" s="123"/>
    </row>
    <row r="1552">
      <c r="A1552" s="27">
        <v>275.0</v>
      </c>
      <c r="B1552" s="27" t="s">
        <v>58</v>
      </c>
      <c r="C1552" s="27" t="s">
        <v>27</v>
      </c>
      <c r="D1552" s="27" t="s">
        <v>27</v>
      </c>
      <c r="E1552" s="27" t="s">
        <v>28</v>
      </c>
      <c r="F1552" s="27">
        <v>48.0</v>
      </c>
      <c r="G1552" s="27" t="s">
        <v>53</v>
      </c>
      <c r="H1552" s="27"/>
      <c r="I1552" s="27" t="s">
        <v>30</v>
      </c>
      <c r="J1552" s="27">
        <v>4.0</v>
      </c>
      <c r="K1552" s="27" t="s">
        <v>41</v>
      </c>
      <c r="L1552" s="31">
        <v>11949.33</v>
      </c>
      <c r="M1552" s="29">
        <v>3566.71</v>
      </c>
      <c r="N1552" s="27"/>
      <c r="O1552" s="27">
        <v>22.0</v>
      </c>
      <c r="P1552" s="31">
        <v>1212.47</v>
      </c>
      <c r="Q1552" s="29">
        <v>0.0</v>
      </c>
      <c r="R1552" s="31">
        <v>183000.0</v>
      </c>
      <c r="S1552" s="80">
        <v>1260.0</v>
      </c>
      <c r="T1552" s="80">
        <v>9.39669</v>
      </c>
      <c r="U1552" s="123"/>
    </row>
    <row r="1553">
      <c r="A1553" s="27">
        <v>276.0</v>
      </c>
      <c r="B1553" s="27" t="s">
        <v>58</v>
      </c>
      <c r="C1553" s="27" t="s">
        <v>27</v>
      </c>
      <c r="D1553" s="27" t="s">
        <v>27</v>
      </c>
      <c r="E1553" s="27" t="s">
        <v>28</v>
      </c>
      <c r="F1553" s="27">
        <v>48.0</v>
      </c>
      <c r="G1553" s="27" t="s">
        <v>53</v>
      </c>
      <c r="H1553" s="27"/>
      <c r="I1553" s="27" t="s">
        <v>30</v>
      </c>
      <c r="J1553" s="27">
        <v>4.0</v>
      </c>
      <c r="K1553" s="27" t="s">
        <v>42</v>
      </c>
      <c r="L1553" s="31">
        <v>78339.79</v>
      </c>
      <c r="M1553" s="29">
        <v>42.977</v>
      </c>
      <c r="N1553" s="27"/>
      <c r="O1553" s="27">
        <v>59.0</v>
      </c>
      <c r="P1553" s="31">
        <v>3942.33</v>
      </c>
      <c r="Q1553" s="29">
        <v>0.1</v>
      </c>
      <c r="R1553" s="31">
        <v>30000.0</v>
      </c>
      <c r="S1553" s="80">
        <v>987.0</v>
      </c>
      <c r="T1553" s="80">
        <v>7.7451</v>
      </c>
      <c r="U1553" s="123"/>
    </row>
    <row r="1554">
      <c r="A1554" s="27">
        <v>277.0</v>
      </c>
      <c r="B1554" s="27" t="s">
        <v>58</v>
      </c>
      <c r="C1554" s="27" t="s">
        <v>27</v>
      </c>
      <c r="D1554" s="27" t="s">
        <v>27</v>
      </c>
      <c r="E1554" s="27" t="s">
        <v>28</v>
      </c>
      <c r="F1554" s="27">
        <v>48.0</v>
      </c>
      <c r="G1554" s="27" t="s">
        <v>53</v>
      </c>
      <c r="H1554" s="27"/>
      <c r="I1554" s="27" t="s">
        <v>30</v>
      </c>
      <c r="J1554" s="27">
        <v>4.0</v>
      </c>
      <c r="K1554" s="27" t="s">
        <v>43</v>
      </c>
      <c r="L1554" s="31">
        <v>12244.730000000001</v>
      </c>
      <c r="M1554" s="29">
        <v>2423.29</v>
      </c>
      <c r="N1554" s="27"/>
      <c r="O1554" s="27">
        <v>59.0</v>
      </c>
      <c r="P1554" s="31">
        <v>8.757941E7</v>
      </c>
      <c r="Q1554" s="29">
        <v>94.3</v>
      </c>
      <c r="R1554" s="31">
        <v>8.6849E7</v>
      </c>
      <c r="S1554" s="80">
        <v>89693.0</v>
      </c>
      <c r="T1554" s="80">
        <v>11.56161</v>
      </c>
      <c r="U1554" s="123"/>
    </row>
    <row r="1555">
      <c r="A1555" s="27">
        <v>278.0</v>
      </c>
      <c r="B1555" s="27" t="s">
        <v>58</v>
      </c>
      <c r="C1555" s="27" t="s">
        <v>27</v>
      </c>
      <c r="D1555" s="27" t="s">
        <v>27</v>
      </c>
      <c r="E1555" s="27" t="s">
        <v>28</v>
      </c>
      <c r="F1555" s="27">
        <v>48.0</v>
      </c>
      <c r="G1555" s="27" t="s">
        <v>53</v>
      </c>
      <c r="H1555" s="27"/>
      <c r="I1555" s="27" t="s">
        <v>30</v>
      </c>
      <c r="J1555" s="27">
        <v>4.0</v>
      </c>
      <c r="K1555" s="27" t="s">
        <v>44</v>
      </c>
      <c r="L1555" s="31">
        <v>97525.73</v>
      </c>
      <c r="M1555" s="29">
        <v>109.89</v>
      </c>
      <c r="N1555" s="27"/>
      <c r="O1555" s="27">
        <v>5.0</v>
      </c>
      <c r="P1555" s="31">
        <v>8329.15</v>
      </c>
      <c r="Q1555" s="29">
        <v>0.1</v>
      </c>
      <c r="R1555" s="31">
        <v>22000.0</v>
      </c>
      <c r="S1555" s="80">
        <v>1005.0</v>
      </c>
      <c r="T1555" s="80">
        <v>8.51944</v>
      </c>
      <c r="U1555" s="123"/>
    </row>
    <row r="1556">
      <c r="A1556" s="27">
        <v>279.0</v>
      </c>
      <c r="B1556" s="27" t="s">
        <v>58</v>
      </c>
      <c r="C1556" s="27" t="s">
        <v>27</v>
      </c>
      <c r="D1556" s="27" t="s">
        <v>27</v>
      </c>
      <c r="E1556" s="27" t="s">
        <v>28</v>
      </c>
      <c r="F1556" s="27">
        <v>48.0</v>
      </c>
      <c r="G1556" s="27" t="s">
        <v>53</v>
      </c>
      <c r="H1556" s="27"/>
      <c r="I1556" s="27" t="s">
        <v>30</v>
      </c>
      <c r="J1556" s="27">
        <v>4.0</v>
      </c>
      <c r="K1556" s="27" t="s">
        <v>45</v>
      </c>
      <c r="L1556" s="31">
        <v>81751.90000000001</v>
      </c>
      <c r="M1556" s="29">
        <v>253.06</v>
      </c>
      <c r="N1556" s="27"/>
      <c r="O1556" s="27">
        <v>12.0</v>
      </c>
      <c r="P1556" s="31">
        <v>4039.58</v>
      </c>
      <c r="Q1556" s="29">
        <v>0.1</v>
      </c>
      <c r="R1556" s="31">
        <v>103000.0</v>
      </c>
      <c r="S1556" s="80">
        <v>836.0</v>
      </c>
      <c r="T1556" s="80">
        <v>9.02115</v>
      </c>
      <c r="U1556" s="123"/>
    </row>
    <row r="1557">
      <c r="A1557" s="27">
        <v>280.0</v>
      </c>
      <c r="B1557" s="27" t="s">
        <v>58</v>
      </c>
      <c r="C1557" s="27" t="s">
        <v>27</v>
      </c>
      <c r="D1557" s="27" t="s">
        <v>27</v>
      </c>
      <c r="E1557" s="27" t="s">
        <v>28</v>
      </c>
      <c r="F1557" s="27">
        <v>48.0</v>
      </c>
      <c r="G1557" s="27" t="s">
        <v>53</v>
      </c>
      <c r="H1557" s="27"/>
      <c r="I1557" s="27" t="s">
        <v>30</v>
      </c>
      <c r="J1557" s="27">
        <v>4.0</v>
      </c>
      <c r="K1557" s="27" t="s">
        <v>46</v>
      </c>
      <c r="L1557" s="31">
        <v>7012.71</v>
      </c>
      <c r="M1557" s="29">
        <v>198769.69</v>
      </c>
      <c r="N1557" s="27"/>
      <c r="O1557" s="27">
        <v>7.0</v>
      </c>
      <c r="P1557" s="31">
        <v>6997.89</v>
      </c>
      <c r="Q1557" s="29">
        <v>0.1</v>
      </c>
      <c r="R1557" s="31">
        <v>6358000.0</v>
      </c>
      <c r="S1557" s="80">
        <v>7354.0</v>
      </c>
      <c r="T1557" s="80">
        <v>8.90395</v>
      </c>
      <c r="U1557" s="123"/>
    </row>
    <row r="1558">
      <c r="A1558" s="27">
        <v>281.0</v>
      </c>
      <c r="B1558" s="27" t="s">
        <v>58</v>
      </c>
      <c r="C1558" s="27" t="s">
        <v>27</v>
      </c>
      <c r="D1558" s="27" t="s">
        <v>27</v>
      </c>
      <c r="E1558" s="27" t="s">
        <v>28</v>
      </c>
      <c r="F1558" s="27">
        <v>48.0</v>
      </c>
      <c r="G1558" s="27" t="s">
        <v>53</v>
      </c>
      <c r="H1558" s="27"/>
      <c r="I1558" s="27" t="s">
        <v>30</v>
      </c>
      <c r="J1558" s="27">
        <v>4.0</v>
      </c>
      <c r="K1558" s="27" t="s">
        <v>47</v>
      </c>
      <c r="L1558" s="31">
        <v>82995.48</v>
      </c>
      <c r="M1558" s="29">
        <v>7386.9</v>
      </c>
      <c r="N1558" s="27"/>
      <c r="O1558" s="27">
        <v>11.0</v>
      </c>
      <c r="P1558" s="31">
        <v>98745.59000000001</v>
      </c>
      <c r="Q1558" s="29">
        <v>1.7</v>
      </c>
      <c r="R1558" s="31">
        <v>1249000.0</v>
      </c>
      <c r="S1558" s="80">
        <v>2372.0</v>
      </c>
      <c r="T1558" s="80">
        <v>8.98563</v>
      </c>
      <c r="U1558" s="123"/>
    </row>
    <row r="1559">
      <c r="A1559" s="27">
        <v>282.0</v>
      </c>
      <c r="B1559" s="27" t="s">
        <v>58</v>
      </c>
      <c r="C1559" s="27" t="s">
        <v>27</v>
      </c>
      <c r="D1559" s="27" t="s">
        <v>27</v>
      </c>
      <c r="E1559" s="27" t="s">
        <v>28</v>
      </c>
      <c r="F1559" s="27">
        <v>48.0</v>
      </c>
      <c r="G1559" s="27" t="s">
        <v>53</v>
      </c>
      <c r="H1559" s="27"/>
      <c r="I1559" s="27" t="s">
        <v>30</v>
      </c>
      <c r="J1559" s="27">
        <v>4.0</v>
      </c>
      <c r="K1559" s="27" t="s">
        <v>48</v>
      </c>
      <c r="L1559" s="31">
        <v>124672.92</v>
      </c>
      <c r="M1559" s="29">
        <v>87261.96</v>
      </c>
      <c r="N1559" s="27"/>
      <c r="O1559" s="27">
        <v>17.0</v>
      </c>
      <c r="P1559" s="31">
        <v>34845.950000000004</v>
      </c>
      <c r="Q1559" s="29">
        <v>0.3</v>
      </c>
      <c r="R1559" s="31">
        <v>4916000.0</v>
      </c>
      <c r="S1559" s="80">
        <v>6315.0</v>
      </c>
      <c r="T1559" s="80">
        <v>9.23653</v>
      </c>
      <c r="U1559" s="123"/>
    </row>
    <row r="1560">
      <c r="A1560" s="27">
        <v>283.0</v>
      </c>
      <c r="B1560" s="27" t="s">
        <v>58</v>
      </c>
      <c r="C1560" s="27" t="s">
        <v>27</v>
      </c>
      <c r="D1560" s="27" t="s">
        <v>27</v>
      </c>
      <c r="E1560" s="27" t="s">
        <v>28</v>
      </c>
      <c r="F1560" s="27">
        <v>48.0</v>
      </c>
      <c r="G1560" s="27" t="s">
        <v>53</v>
      </c>
      <c r="H1560" s="27"/>
      <c r="I1560" s="27" t="s">
        <v>30</v>
      </c>
      <c r="J1560" s="27">
        <v>4.0</v>
      </c>
      <c r="K1560" s="27" t="s">
        <v>49</v>
      </c>
      <c r="L1560" s="31">
        <v>146733.02000000002</v>
      </c>
      <c r="M1560" s="29">
        <v>55.425</v>
      </c>
      <c r="N1560" s="27"/>
      <c r="O1560" s="27">
        <v>3.0</v>
      </c>
      <c r="P1560" s="31">
        <v>50490.189999999995</v>
      </c>
      <c r="Q1560" s="29">
        <v>0.9</v>
      </c>
      <c r="R1560" s="31">
        <v>66000.0</v>
      </c>
      <c r="S1560" s="80">
        <v>1163.0</v>
      </c>
      <c r="T1560" s="80">
        <v>8.24196</v>
      </c>
      <c r="U1560" s="123"/>
    </row>
    <row r="1561">
      <c r="A1561" s="27">
        <v>284.0</v>
      </c>
      <c r="B1561" s="27" t="s">
        <v>58</v>
      </c>
      <c r="C1561" s="27" t="s">
        <v>27</v>
      </c>
      <c r="D1561" s="27" t="s">
        <v>27</v>
      </c>
      <c r="E1561" s="27" t="s">
        <v>28</v>
      </c>
      <c r="F1561" s="27">
        <v>48.0</v>
      </c>
      <c r="G1561" s="27" t="s">
        <v>53</v>
      </c>
      <c r="H1561" s="27"/>
      <c r="I1561" s="27" t="s">
        <v>30</v>
      </c>
      <c r="J1561" s="27">
        <v>4.0</v>
      </c>
      <c r="K1561" s="27" t="s">
        <v>50</v>
      </c>
      <c r="L1561" s="31">
        <v>104445.75</v>
      </c>
      <c r="M1561" s="29">
        <v>24237.35</v>
      </c>
      <c r="N1561" s="27"/>
      <c r="O1561" s="27">
        <v>23.0</v>
      </c>
      <c r="P1561" s="31">
        <v>134966.22999999998</v>
      </c>
      <c r="Q1561" s="29">
        <v>1.1</v>
      </c>
      <c r="R1561" s="31">
        <v>5977000.0</v>
      </c>
      <c r="S1561" s="80">
        <v>7747.0</v>
      </c>
      <c r="T1561" s="80">
        <v>9.92896</v>
      </c>
      <c r="U1561" s="123"/>
    </row>
    <row r="1562">
      <c r="A1562" s="27">
        <v>285.0</v>
      </c>
      <c r="B1562" s="27" t="s">
        <v>58</v>
      </c>
      <c r="C1562" s="27" t="s">
        <v>27</v>
      </c>
      <c r="D1562" s="27" t="s">
        <v>27</v>
      </c>
      <c r="E1562" s="27" t="s">
        <v>28</v>
      </c>
      <c r="F1562" s="27">
        <v>48.0</v>
      </c>
      <c r="G1562" s="27" t="s">
        <v>53</v>
      </c>
      <c r="H1562" s="27"/>
      <c r="I1562" s="27" t="s">
        <v>30</v>
      </c>
      <c r="J1562" s="27">
        <v>4.0</v>
      </c>
      <c r="K1562" s="27" t="s">
        <v>51</v>
      </c>
      <c r="L1562" s="31" t="s">
        <v>55</v>
      </c>
      <c r="M1562" s="29"/>
      <c r="N1562" s="27"/>
      <c r="O1562" s="27"/>
      <c r="P1562" s="31"/>
      <c r="Q1562" s="31"/>
      <c r="R1562" s="31"/>
      <c r="S1562" s="37"/>
      <c r="T1562" s="37"/>
      <c r="U1562" s="123"/>
    </row>
    <row r="1563">
      <c r="A1563" s="27">
        <v>286.0</v>
      </c>
      <c r="B1563" s="27" t="s">
        <v>58</v>
      </c>
      <c r="C1563" s="27" t="s">
        <v>27</v>
      </c>
      <c r="D1563" s="27" t="s">
        <v>27</v>
      </c>
      <c r="E1563" s="27" t="s">
        <v>28</v>
      </c>
      <c r="F1563" s="27">
        <v>48.0</v>
      </c>
      <c r="G1563" s="27" t="s">
        <v>53</v>
      </c>
      <c r="H1563" s="27"/>
      <c r="I1563" s="27" t="s">
        <v>30</v>
      </c>
      <c r="J1563" s="27">
        <v>4.0</v>
      </c>
      <c r="K1563" s="27" t="s">
        <v>52</v>
      </c>
      <c r="L1563" s="31" t="s">
        <v>55</v>
      </c>
      <c r="M1563" s="29"/>
      <c r="N1563" s="27"/>
      <c r="O1563" s="27"/>
      <c r="P1563" s="31"/>
      <c r="Q1563" s="31"/>
      <c r="R1563" s="31"/>
      <c r="S1563" s="37"/>
      <c r="T1563" s="37"/>
      <c r="U1563" s="123"/>
    </row>
    <row r="1564">
      <c r="A1564" s="27">
        <v>309.0</v>
      </c>
      <c r="B1564" s="27" t="s">
        <v>58</v>
      </c>
      <c r="C1564" s="27" t="s">
        <v>27</v>
      </c>
      <c r="D1564" s="27" t="s">
        <v>27</v>
      </c>
      <c r="E1564" s="27" t="s">
        <v>28</v>
      </c>
      <c r="F1564" s="27">
        <v>48.0</v>
      </c>
      <c r="G1564" s="27" t="s">
        <v>29</v>
      </c>
      <c r="H1564" s="27"/>
      <c r="I1564" s="27" t="s">
        <v>30</v>
      </c>
      <c r="J1564" s="27">
        <v>4.0</v>
      </c>
      <c r="K1564" s="27" t="s">
        <v>31</v>
      </c>
      <c r="L1564" s="31">
        <v>198281.18</v>
      </c>
      <c r="M1564" s="29">
        <v>44.832</v>
      </c>
      <c r="N1564" s="27"/>
      <c r="O1564" s="27">
        <v>2.0</v>
      </c>
      <c r="P1564" s="31">
        <v>200601.94</v>
      </c>
      <c r="Q1564" s="29">
        <v>2.0</v>
      </c>
      <c r="R1564" s="31">
        <v>106000.0</v>
      </c>
      <c r="S1564" s="27">
        <v>1781.0</v>
      </c>
      <c r="T1564" s="27"/>
      <c r="U1564" s="123"/>
    </row>
    <row r="1565">
      <c r="A1565" s="27">
        <v>310.0</v>
      </c>
      <c r="B1565" s="27" t="s">
        <v>58</v>
      </c>
      <c r="C1565" s="27" t="s">
        <v>27</v>
      </c>
      <c r="D1565" s="27" t="s">
        <v>27</v>
      </c>
      <c r="E1565" s="27" t="s">
        <v>28</v>
      </c>
      <c r="F1565" s="27">
        <v>48.0</v>
      </c>
      <c r="G1565" s="27" t="s">
        <v>29</v>
      </c>
      <c r="H1565" s="27"/>
      <c r="I1565" s="27" t="s">
        <v>30</v>
      </c>
      <c r="J1565" s="27">
        <v>4.0</v>
      </c>
      <c r="K1565" s="27" t="s">
        <v>32</v>
      </c>
      <c r="L1565" s="31">
        <v>12492.1</v>
      </c>
      <c r="M1565" s="29">
        <v>4544.98</v>
      </c>
      <c r="N1565" s="27"/>
      <c r="O1565" s="27">
        <v>39.0</v>
      </c>
      <c r="P1565" s="31">
        <v>1.921998E7</v>
      </c>
      <c r="Q1565" s="29">
        <v>58.5</v>
      </c>
      <c r="R1565" s="31">
        <v>2.0123E7</v>
      </c>
      <c r="S1565" s="27">
        <v>21341.0</v>
      </c>
      <c r="T1565" s="27"/>
      <c r="U1565" s="123"/>
    </row>
    <row r="1566">
      <c r="A1566" s="27">
        <v>311.0</v>
      </c>
      <c r="B1566" s="27" t="s">
        <v>58</v>
      </c>
      <c r="C1566" s="27" t="s">
        <v>27</v>
      </c>
      <c r="D1566" s="27" t="s">
        <v>27</v>
      </c>
      <c r="E1566" s="27" t="s">
        <v>28</v>
      </c>
      <c r="F1566" s="27">
        <v>48.0</v>
      </c>
      <c r="G1566" s="27" t="s">
        <v>29</v>
      </c>
      <c r="H1566" s="27"/>
      <c r="I1566" s="27" t="s">
        <v>30</v>
      </c>
      <c r="J1566" s="27">
        <v>4.0</v>
      </c>
      <c r="K1566" s="27" t="s">
        <v>33</v>
      </c>
      <c r="L1566" s="31">
        <v>113650.03</v>
      </c>
      <c r="M1566" s="29">
        <v>660.734</v>
      </c>
      <c r="N1566" s="27"/>
      <c r="O1566" s="27">
        <v>12.0</v>
      </c>
      <c r="P1566" s="31">
        <v>42793.53</v>
      </c>
      <c r="Q1566" s="29">
        <v>0.4</v>
      </c>
      <c r="R1566" s="31">
        <v>425000.0</v>
      </c>
      <c r="S1566" s="27">
        <v>1659.0</v>
      </c>
      <c r="T1566" s="27"/>
      <c r="U1566" s="123"/>
    </row>
    <row r="1567">
      <c r="A1567" s="27">
        <v>312.0</v>
      </c>
      <c r="B1567" s="27" t="s">
        <v>58</v>
      </c>
      <c r="C1567" s="27" t="s">
        <v>27</v>
      </c>
      <c r="D1567" s="27" t="s">
        <v>27</v>
      </c>
      <c r="E1567" s="27" t="s">
        <v>28</v>
      </c>
      <c r="F1567" s="27">
        <v>48.0</v>
      </c>
      <c r="G1567" s="27" t="s">
        <v>29</v>
      </c>
      <c r="H1567" s="27"/>
      <c r="I1567" s="27" t="s">
        <v>30</v>
      </c>
      <c r="J1567" s="27">
        <v>4.0</v>
      </c>
      <c r="K1567" s="27" t="s">
        <v>34</v>
      </c>
      <c r="L1567" s="31">
        <v>86616.17</v>
      </c>
      <c r="M1567" s="29">
        <v>85.30443</v>
      </c>
      <c r="N1567" s="27"/>
      <c r="O1567" s="27">
        <v>149.0</v>
      </c>
      <c r="P1567" s="31">
        <v>7823.85</v>
      </c>
      <c r="Q1567" s="29">
        <v>0.1</v>
      </c>
      <c r="R1567" s="31">
        <v>3913000.0</v>
      </c>
      <c r="S1567" s="27">
        <v>5223.0</v>
      </c>
      <c r="T1567" s="27"/>
      <c r="U1567" s="123"/>
    </row>
    <row r="1568">
      <c r="A1568" s="27">
        <v>313.0</v>
      </c>
      <c r="B1568" s="27" t="s">
        <v>58</v>
      </c>
      <c r="C1568" s="27" t="s">
        <v>27</v>
      </c>
      <c r="D1568" s="27" t="s">
        <v>27</v>
      </c>
      <c r="E1568" s="27" t="s">
        <v>28</v>
      </c>
      <c r="F1568" s="27">
        <v>48.0</v>
      </c>
      <c r="G1568" s="27" t="s">
        <v>29</v>
      </c>
      <c r="H1568" s="27"/>
      <c r="I1568" s="27" t="s">
        <v>30</v>
      </c>
      <c r="J1568" s="27">
        <v>4.0</v>
      </c>
      <c r="K1568" s="27" t="s">
        <v>35</v>
      </c>
      <c r="L1568" s="31">
        <v>110112.53000000001</v>
      </c>
      <c r="M1568" s="29">
        <v>213.246</v>
      </c>
      <c r="N1568" s="27"/>
      <c r="O1568" s="27">
        <v>147.0</v>
      </c>
      <c r="P1568" s="31">
        <v>9332.65</v>
      </c>
      <c r="Q1568" s="29">
        <v>0.1</v>
      </c>
      <c r="R1568" s="31">
        <v>76000.0</v>
      </c>
      <c r="S1568" s="27">
        <v>1153.0</v>
      </c>
      <c r="T1568" s="27"/>
      <c r="U1568" s="123"/>
    </row>
    <row r="1569">
      <c r="A1569" s="27">
        <v>314.0</v>
      </c>
      <c r="B1569" s="27" t="s">
        <v>58</v>
      </c>
      <c r="C1569" s="27" t="s">
        <v>27</v>
      </c>
      <c r="D1569" s="27" t="s">
        <v>27</v>
      </c>
      <c r="E1569" s="27" t="s">
        <v>28</v>
      </c>
      <c r="F1569" s="27">
        <v>48.0</v>
      </c>
      <c r="G1569" s="27" t="s">
        <v>29</v>
      </c>
      <c r="H1569" s="27"/>
      <c r="I1569" s="27" t="s">
        <v>30</v>
      </c>
      <c r="J1569" s="27">
        <v>4.0</v>
      </c>
      <c r="K1569" s="27" t="s">
        <v>36</v>
      </c>
      <c r="L1569" s="31">
        <v>112891.98000000001</v>
      </c>
      <c r="M1569" s="29">
        <v>129.695</v>
      </c>
      <c r="N1569" s="27"/>
      <c r="O1569" s="27">
        <v>1.0</v>
      </c>
      <c r="P1569" s="31">
        <v>1345.6</v>
      </c>
      <c r="Q1569" s="29">
        <v>0.0</v>
      </c>
      <c r="R1569" s="31">
        <v>10000.0</v>
      </c>
      <c r="S1569" s="27">
        <v>896.0</v>
      </c>
      <c r="T1569" s="27"/>
      <c r="U1569" s="123"/>
    </row>
    <row r="1570">
      <c r="A1570" s="27">
        <v>315.0</v>
      </c>
      <c r="B1570" s="27" t="s">
        <v>58</v>
      </c>
      <c r="C1570" s="27" t="s">
        <v>27</v>
      </c>
      <c r="D1570" s="27" t="s">
        <v>27</v>
      </c>
      <c r="E1570" s="27" t="s">
        <v>28</v>
      </c>
      <c r="F1570" s="27">
        <v>48.0</v>
      </c>
      <c r="G1570" s="27" t="s">
        <v>29</v>
      </c>
      <c r="H1570" s="27"/>
      <c r="I1570" s="27" t="s">
        <v>30</v>
      </c>
      <c r="J1570" s="27">
        <v>4.0</v>
      </c>
      <c r="K1570" s="27" t="s">
        <v>37</v>
      </c>
      <c r="L1570" s="31">
        <v>114648.9</v>
      </c>
      <c r="M1570" s="29">
        <v>69.088</v>
      </c>
      <c r="N1570" s="27"/>
      <c r="O1570" s="27">
        <v>12.0</v>
      </c>
      <c r="P1570" s="31">
        <v>36184.28999999999</v>
      </c>
      <c r="Q1570" s="29">
        <v>0.4</v>
      </c>
      <c r="R1570" s="31">
        <v>55000.0</v>
      </c>
      <c r="S1570" s="27">
        <v>1114.0</v>
      </c>
      <c r="T1570" s="27"/>
      <c r="U1570" s="123"/>
    </row>
    <row r="1571">
      <c r="A1571" s="27">
        <v>316.0</v>
      </c>
      <c r="B1571" s="27" t="s">
        <v>58</v>
      </c>
      <c r="C1571" s="27" t="s">
        <v>27</v>
      </c>
      <c r="D1571" s="27" t="s">
        <v>27</v>
      </c>
      <c r="E1571" s="27" t="s">
        <v>28</v>
      </c>
      <c r="F1571" s="27">
        <v>48.0</v>
      </c>
      <c r="G1571" s="27" t="s">
        <v>29</v>
      </c>
      <c r="H1571" s="27"/>
      <c r="I1571" s="27" t="s">
        <v>30</v>
      </c>
      <c r="J1571" s="27">
        <v>4.0</v>
      </c>
      <c r="K1571" s="27" t="s">
        <v>38</v>
      </c>
      <c r="L1571" s="31">
        <v>126577.63</v>
      </c>
      <c r="M1571" s="29">
        <v>285.824</v>
      </c>
      <c r="N1571" s="27"/>
      <c r="O1571" s="27">
        <v>165.0</v>
      </c>
      <c r="P1571" s="31">
        <v>18347.25</v>
      </c>
      <c r="Q1571" s="29">
        <v>0.2</v>
      </c>
      <c r="R1571" s="31">
        <v>90000.0</v>
      </c>
      <c r="S1571" s="27">
        <v>1317.0</v>
      </c>
      <c r="T1571" s="27"/>
      <c r="U1571" s="123"/>
    </row>
    <row r="1572">
      <c r="A1572" s="27">
        <v>317.0</v>
      </c>
      <c r="B1572" s="27" t="s">
        <v>58</v>
      </c>
      <c r="C1572" s="27" t="s">
        <v>27</v>
      </c>
      <c r="D1572" s="27" t="s">
        <v>27</v>
      </c>
      <c r="E1572" s="27" t="s">
        <v>28</v>
      </c>
      <c r="F1572" s="27">
        <v>48.0</v>
      </c>
      <c r="G1572" s="27" t="s">
        <v>29</v>
      </c>
      <c r="H1572" s="27"/>
      <c r="I1572" s="27" t="s">
        <v>30</v>
      </c>
      <c r="J1572" s="27">
        <v>4.0</v>
      </c>
      <c r="K1572" s="27" t="s">
        <v>39</v>
      </c>
      <c r="L1572" s="31">
        <v>160451.56</v>
      </c>
      <c r="M1572" s="29">
        <v>50.944</v>
      </c>
      <c r="N1572" s="27"/>
      <c r="O1572" s="27">
        <v>12.0</v>
      </c>
      <c r="P1572" s="31">
        <v>72513.76999999999</v>
      </c>
      <c r="Q1572" s="29">
        <v>0.6</v>
      </c>
      <c r="R1572" s="31">
        <v>90000.0</v>
      </c>
      <c r="S1572" s="27">
        <v>1368.0</v>
      </c>
      <c r="T1572" s="27"/>
      <c r="U1572" s="123"/>
    </row>
    <row r="1573">
      <c r="A1573" s="27">
        <v>318.0</v>
      </c>
      <c r="B1573" s="27" t="s">
        <v>58</v>
      </c>
      <c r="C1573" s="27" t="s">
        <v>27</v>
      </c>
      <c r="D1573" s="27" t="s">
        <v>27</v>
      </c>
      <c r="E1573" s="27" t="s">
        <v>28</v>
      </c>
      <c r="F1573" s="27">
        <v>48.0</v>
      </c>
      <c r="G1573" s="27" t="s">
        <v>29</v>
      </c>
      <c r="H1573" s="27"/>
      <c r="I1573" s="27" t="s">
        <v>30</v>
      </c>
      <c r="J1573" s="27">
        <v>4.0</v>
      </c>
      <c r="K1573" s="27" t="s">
        <v>40</v>
      </c>
      <c r="L1573" s="31">
        <v>110723.36</v>
      </c>
      <c r="M1573" s="29">
        <v>2473.91</v>
      </c>
      <c r="N1573" s="27"/>
      <c r="O1573" s="27">
        <v>16.0</v>
      </c>
      <c r="P1573" s="31">
        <v>127503.46999999999</v>
      </c>
      <c r="Q1573" s="29">
        <v>1.1</v>
      </c>
      <c r="R1573" s="31">
        <v>296000.0</v>
      </c>
      <c r="S1573" s="27">
        <v>1715.0</v>
      </c>
      <c r="T1573" s="27"/>
      <c r="U1573" s="123"/>
    </row>
    <row r="1574">
      <c r="A1574" s="27">
        <v>319.0</v>
      </c>
      <c r="B1574" s="27" t="s">
        <v>58</v>
      </c>
      <c r="C1574" s="27" t="s">
        <v>27</v>
      </c>
      <c r="D1574" s="27" t="s">
        <v>27</v>
      </c>
      <c r="E1574" s="27" t="s">
        <v>28</v>
      </c>
      <c r="F1574" s="27">
        <v>48.0</v>
      </c>
      <c r="G1574" s="27" t="s">
        <v>29</v>
      </c>
      <c r="H1574" s="27"/>
      <c r="I1574" s="27" t="s">
        <v>30</v>
      </c>
      <c r="J1574" s="27">
        <v>4.0</v>
      </c>
      <c r="K1574" s="27" t="s">
        <v>41</v>
      </c>
      <c r="L1574" s="31">
        <v>11964.0</v>
      </c>
      <c r="M1574" s="29">
        <v>3476.18</v>
      </c>
      <c r="N1574" s="27"/>
      <c r="O1574" s="27">
        <v>22.0</v>
      </c>
      <c r="P1574" s="31">
        <v>1455.13</v>
      </c>
      <c r="Q1574" s="29">
        <v>0.0</v>
      </c>
      <c r="R1574" s="31">
        <v>192000.0</v>
      </c>
      <c r="S1574" s="27">
        <v>1291.0</v>
      </c>
      <c r="T1574" s="27"/>
      <c r="U1574" s="123"/>
    </row>
    <row r="1575">
      <c r="A1575" s="27">
        <v>320.0</v>
      </c>
      <c r="B1575" s="27" t="s">
        <v>58</v>
      </c>
      <c r="C1575" s="27" t="s">
        <v>27</v>
      </c>
      <c r="D1575" s="27" t="s">
        <v>27</v>
      </c>
      <c r="E1575" s="27" t="s">
        <v>28</v>
      </c>
      <c r="F1575" s="27">
        <v>48.0</v>
      </c>
      <c r="G1575" s="27" t="s">
        <v>29</v>
      </c>
      <c r="H1575" s="27"/>
      <c r="I1575" s="27" t="s">
        <v>30</v>
      </c>
      <c r="J1575" s="27">
        <v>4.0</v>
      </c>
      <c r="K1575" s="27" t="s">
        <v>42</v>
      </c>
      <c r="L1575" s="31">
        <v>85780.01999999999</v>
      </c>
      <c r="M1575" s="29">
        <v>101.856</v>
      </c>
      <c r="N1575" s="27"/>
      <c r="O1575" s="27">
        <v>139.0</v>
      </c>
      <c r="P1575" s="31">
        <v>3673.62</v>
      </c>
      <c r="Q1575" s="29">
        <v>0.0</v>
      </c>
      <c r="R1575" s="31">
        <v>60000.0</v>
      </c>
      <c r="S1575" s="27">
        <v>1035.0</v>
      </c>
      <c r="T1575" s="27"/>
      <c r="U1575" s="123"/>
    </row>
    <row r="1576">
      <c r="A1576" s="27">
        <v>321.0</v>
      </c>
      <c r="B1576" s="27" t="s">
        <v>58</v>
      </c>
      <c r="C1576" s="27" t="s">
        <v>27</v>
      </c>
      <c r="D1576" s="27" t="s">
        <v>27</v>
      </c>
      <c r="E1576" s="27" t="s">
        <v>28</v>
      </c>
      <c r="F1576" s="27">
        <v>48.0</v>
      </c>
      <c r="G1576" s="27" t="s">
        <v>29</v>
      </c>
      <c r="H1576" s="27"/>
      <c r="I1576" s="27" t="s">
        <v>30</v>
      </c>
      <c r="J1576" s="27">
        <v>4.0</v>
      </c>
      <c r="K1576" s="27" t="s">
        <v>43</v>
      </c>
      <c r="L1576" s="31">
        <v>12433.12</v>
      </c>
      <c r="M1576" s="29">
        <v>2480.25</v>
      </c>
      <c r="N1576" s="27"/>
      <c r="O1576" s="27">
        <v>139.0</v>
      </c>
      <c r="P1576" s="31">
        <v>2.555696E7</v>
      </c>
      <c r="Q1576" s="29">
        <v>26.6</v>
      </c>
      <c r="R1576" s="31">
        <v>2.5891E7</v>
      </c>
      <c r="S1576" s="27">
        <v>27665.0</v>
      </c>
      <c r="T1576" s="27"/>
      <c r="U1576" s="123"/>
    </row>
    <row r="1577">
      <c r="A1577" s="27">
        <v>322.0</v>
      </c>
      <c r="B1577" s="27" t="s">
        <v>58</v>
      </c>
      <c r="C1577" s="27" t="s">
        <v>27</v>
      </c>
      <c r="D1577" s="27" t="s">
        <v>27</v>
      </c>
      <c r="E1577" s="27" t="s">
        <v>28</v>
      </c>
      <c r="F1577" s="27">
        <v>48.0</v>
      </c>
      <c r="G1577" s="27" t="s">
        <v>29</v>
      </c>
      <c r="H1577" s="27"/>
      <c r="I1577" s="27" t="s">
        <v>30</v>
      </c>
      <c r="J1577" s="27">
        <v>4.0</v>
      </c>
      <c r="K1577" s="27" t="s">
        <v>44</v>
      </c>
      <c r="L1577" s="31">
        <v>81534.73</v>
      </c>
      <c r="M1577" s="29">
        <v>264.0</v>
      </c>
      <c r="N1577" s="27"/>
      <c r="O1577" s="27">
        <v>5.0</v>
      </c>
      <c r="P1577" s="31">
        <v>3810.9700000000003</v>
      </c>
      <c r="Q1577" s="29">
        <v>0.0</v>
      </c>
      <c r="R1577" s="31">
        <v>26000.0</v>
      </c>
      <c r="S1577" s="27">
        <v>1007.0</v>
      </c>
      <c r="T1577" s="27"/>
      <c r="U1577" s="123"/>
    </row>
    <row r="1578">
      <c r="A1578" s="27">
        <v>323.0</v>
      </c>
      <c r="B1578" s="27" t="s">
        <v>58</v>
      </c>
      <c r="C1578" s="27" t="s">
        <v>27</v>
      </c>
      <c r="D1578" s="27" t="s">
        <v>27</v>
      </c>
      <c r="E1578" s="27" t="s">
        <v>28</v>
      </c>
      <c r="F1578" s="27">
        <v>48.0</v>
      </c>
      <c r="G1578" s="27" t="s">
        <v>29</v>
      </c>
      <c r="H1578" s="27"/>
      <c r="I1578" s="27" t="s">
        <v>30</v>
      </c>
      <c r="J1578" s="27">
        <v>4.0</v>
      </c>
      <c r="K1578" s="27" t="s">
        <v>45</v>
      </c>
      <c r="L1578" s="31">
        <v>81718.79</v>
      </c>
      <c r="M1578" s="29">
        <v>473.373</v>
      </c>
      <c r="N1578" s="27"/>
      <c r="O1578" s="27">
        <v>12.0</v>
      </c>
      <c r="P1578" s="31">
        <v>3245.0800000000004</v>
      </c>
      <c r="Q1578" s="29">
        <v>0.0</v>
      </c>
      <c r="R1578" s="31">
        <v>158000.0</v>
      </c>
      <c r="S1578" s="27">
        <v>898.0</v>
      </c>
      <c r="T1578" s="27"/>
      <c r="U1578" s="123"/>
    </row>
    <row r="1579">
      <c r="A1579" s="27">
        <v>324.0</v>
      </c>
      <c r="B1579" s="27" t="s">
        <v>58</v>
      </c>
      <c r="C1579" s="27" t="s">
        <v>27</v>
      </c>
      <c r="D1579" s="27" t="s">
        <v>27</v>
      </c>
      <c r="E1579" s="27" t="s">
        <v>28</v>
      </c>
      <c r="F1579" s="27">
        <v>48.0</v>
      </c>
      <c r="G1579" s="27" t="s">
        <v>29</v>
      </c>
      <c r="H1579" s="27"/>
      <c r="I1579" s="27" t="s">
        <v>30</v>
      </c>
      <c r="J1579" s="27">
        <v>4.0</v>
      </c>
      <c r="K1579" s="27" t="s">
        <v>46</v>
      </c>
      <c r="L1579" s="31">
        <v>7356.78</v>
      </c>
      <c r="M1579" s="29">
        <v>194575.06</v>
      </c>
      <c r="N1579" s="27"/>
      <c r="O1579" s="27">
        <v>7.0</v>
      </c>
      <c r="P1579" s="31">
        <v>6194.4800000000005</v>
      </c>
      <c r="Q1579" s="29">
        <v>0.0</v>
      </c>
      <c r="R1579" s="31">
        <v>6384000.0</v>
      </c>
      <c r="S1579" s="27">
        <v>7365.0</v>
      </c>
      <c r="T1579" s="27"/>
      <c r="U1579" s="123"/>
    </row>
    <row r="1580">
      <c r="A1580" s="27">
        <v>325.0</v>
      </c>
      <c r="B1580" s="27" t="s">
        <v>58</v>
      </c>
      <c r="C1580" s="27" t="s">
        <v>27</v>
      </c>
      <c r="D1580" s="27" t="s">
        <v>27</v>
      </c>
      <c r="E1580" s="27" t="s">
        <v>28</v>
      </c>
      <c r="F1580" s="27">
        <v>48.0</v>
      </c>
      <c r="G1580" s="27" t="s">
        <v>29</v>
      </c>
      <c r="H1580" s="27"/>
      <c r="I1580" s="27" t="s">
        <v>30</v>
      </c>
      <c r="J1580" s="27">
        <v>4.0</v>
      </c>
      <c r="K1580" s="27" t="s">
        <v>47</v>
      </c>
      <c r="L1580" s="31">
        <v>84657.89</v>
      </c>
      <c r="M1580" s="29">
        <v>7.8466</v>
      </c>
      <c r="N1580" s="27"/>
      <c r="O1580" s="27">
        <v>11.0</v>
      </c>
      <c r="P1580" s="31">
        <v>62984.87</v>
      </c>
      <c r="Q1580" s="29">
        <v>0.4</v>
      </c>
      <c r="R1580" s="31">
        <v>1264000.0</v>
      </c>
      <c r="S1580" s="27">
        <v>2330.0</v>
      </c>
      <c r="T1580" s="27"/>
      <c r="U1580" s="123"/>
    </row>
    <row r="1581">
      <c r="A1581" s="27">
        <v>326.0</v>
      </c>
      <c r="B1581" s="27" t="s">
        <v>58</v>
      </c>
      <c r="C1581" s="27" t="s">
        <v>27</v>
      </c>
      <c r="D1581" s="27" t="s">
        <v>27</v>
      </c>
      <c r="E1581" s="27" t="s">
        <v>28</v>
      </c>
      <c r="F1581" s="27">
        <v>48.0</v>
      </c>
      <c r="G1581" s="27" t="s">
        <v>29</v>
      </c>
      <c r="H1581" s="27"/>
      <c r="I1581" s="27" t="s">
        <v>30</v>
      </c>
      <c r="J1581" s="27">
        <v>4.0</v>
      </c>
      <c r="K1581" s="27" t="s">
        <v>48</v>
      </c>
      <c r="L1581" s="31">
        <v>124691.47</v>
      </c>
      <c r="M1581" s="29">
        <v>85147.07</v>
      </c>
      <c r="N1581" s="27"/>
      <c r="O1581" s="27">
        <v>17.0</v>
      </c>
      <c r="P1581" s="31">
        <v>31867.75</v>
      </c>
      <c r="Q1581" s="29">
        <v>0.2</v>
      </c>
      <c r="R1581" s="31">
        <v>4954000.0</v>
      </c>
      <c r="S1581" s="27">
        <v>6311.0</v>
      </c>
      <c r="T1581" s="27"/>
      <c r="U1581" s="123"/>
    </row>
    <row r="1582">
      <c r="A1582" s="27">
        <v>327.0</v>
      </c>
      <c r="B1582" s="27" t="s">
        <v>58</v>
      </c>
      <c r="C1582" s="27" t="s">
        <v>27</v>
      </c>
      <c r="D1582" s="27" t="s">
        <v>27</v>
      </c>
      <c r="E1582" s="27" t="s">
        <v>28</v>
      </c>
      <c r="F1582" s="27">
        <v>48.0</v>
      </c>
      <c r="G1582" s="27" t="s">
        <v>29</v>
      </c>
      <c r="H1582" s="27"/>
      <c r="I1582" s="27" t="s">
        <v>30</v>
      </c>
      <c r="J1582" s="27">
        <v>4.0</v>
      </c>
      <c r="K1582" s="27" t="s">
        <v>49</v>
      </c>
      <c r="L1582" s="31">
        <v>146922.44</v>
      </c>
      <c r="M1582" s="29">
        <v>137.439</v>
      </c>
      <c r="N1582" s="27"/>
      <c r="O1582" s="27">
        <v>3.0</v>
      </c>
      <c r="P1582" s="31">
        <v>25025.010000000002</v>
      </c>
      <c r="Q1582" s="29">
        <v>0.2</v>
      </c>
      <c r="R1582" s="31">
        <v>52000.0</v>
      </c>
      <c r="S1582" s="27">
        <v>1141.0</v>
      </c>
      <c r="T1582" s="27"/>
      <c r="U1582" s="123"/>
    </row>
    <row r="1583">
      <c r="A1583" s="27">
        <v>328.0</v>
      </c>
      <c r="B1583" s="27" t="s">
        <v>58</v>
      </c>
      <c r="C1583" s="27" t="s">
        <v>27</v>
      </c>
      <c r="D1583" s="27" t="s">
        <v>27</v>
      </c>
      <c r="E1583" s="27" t="s">
        <v>28</v>
      </c>
      <c r="F1583" s="27">
        <v>48.0</v>
      </c>
      <c r="G1583" s="27" t="s">
        <v>29</v>
      </c>
      <c r="H1583" s="27"/>
      <c r="I1583" s="27" t="s">
        <v>30</v>
      </c>
      <c r="J1583" s="27">
        <v>4.0</v>
      </c>
      <c r="K1583" s="27" t="s">
        <v>50</v>
      </c>
      <c r="L1583" s="31">
        <v>105366.28</v>
      </c>
      <c r="M1583" s="29">
        <v>24.50847</v>
      </c>
      <c r="N1583" s="27"/>
      <c r="O1583" s="27">
        <v>23.0</v>
      </c>
      <c r="P1583" s="31">
        <v>116900.74</v>
      </c>
      <c r="Q1583" s="29">
        <v>0.7</v>
      </c>
      <c r="R1583" s="31">
        <v>6064000.0</v>
      </c>
      <c r="S1583" s="27">
        <v>7817.0</v>
      </c>
      <c r="T1583" s="27"/>
      <c r="U1583" s="123"/>
    </row>
    <row r="1584">
      <c r="A1584" s="27">
        <v>329.0</v>
      </c>
      <c r="B1584" s="27" t="s">
        <v>58</v>
      </c>
      <c r="C1584" s="27" t="s">
        <v>27</v>
      </c>
      <c r="D1584" s="27" t="s">
        <v>27</v>
      </c>
      <c r="E1584" s="27" t="s">
        <v>28</v>
      </c>
      <c r="F1584" s="27">
        <v>48.0</v>
      </c>
      <c r="G1584" s="27" t="s">
        <v>29</v>
      </c>
      <c r="H1584" s="27"/>
      <c r="I1584" s="27" t="s">
        <v>30</v>
      </c>
      <c r="J1584" s="27">
        <v>4.0</v>
      </c>
      <c r="K1584" s="27" t="s">
        <v>51</v>
      </c>
      <c r="L1584" s="31" t="e">
        <v>#VALUE!</v>
      </c>
      <c r="M1584" s="29" t="s">
        <v>30</v>
      </c>
      <c r="N1584" s="27" t="s">
        <v>30</v>
      </c>
      <c r="O1584" s="27" t="s">
        <v>30</v>
      </c>
      <c r="P1584" s="31"/>
      <c r="Q1584" s="29" t="s">
        <v>30</v>
      </c>
      <c r="R1584" s="31"/>
      <c r="S1584" s="27" t="s">
        <v>30</v>
      </c>
      <c r="T1584" s="27" t="s">
        <v>30</v>
      </c>
      <c r="U1584" s="123"/>
    </row>
    <row r="1585">
      <c r="A1585" s="27">
        <v>330.0</v>
      </c>
      <c r="B1585" s="27" t="s">
        <v>58</v>
      </c>
      <c r="C1585" s="27" t="s">
        <v>27</v>
      </c>
      <c r="D1585" s="27" t="s">
        <v>27</v>
      </c>
      <c r="E1585" s="27" t="s">
        <v>28</v>
      </c>
      <c r="F1585" s="27">
        <v>48.0</v>
      </c>
      <c r="G1585" s="27" t="s">
        <v>29</v>
      </c>
      <c r="H1585" s="27"/>
      <c r="I1585" s="27" t="s">
        <v>30</v>
      </c>
      <c r="J1585" s="27">
        <v>4.0</v>
      </c>
      <c r="K1585" s="27" t="s">
        <v>52</v>
      </c>
      <c r="L1585" s="31" t="e">
        <v>#VALUE!</v>
      </c>
      <c r="M1585" s="29" t="s">
        <v>30</v>
      </c>
      <c r="N1585" s="27" t="s">
        <v>30</v>
      </c>
      <c r="O1585" s="27" t="s">
        <v>30</v>
      </c>
      <c r="P1585" s="31"/>
      <c r="Q1585" s="29" t="s">
        <v>30</v>
      </c>
      <c r="R1585" s="31"/>
      <c r="S1585" s="27" t="s">
        <v>30</v>
      </c>
      <c r="T1585" s="27" t="s">
        <v>30</v>
      </c>
      <c r="U1585" s="123"/>
    </row>
    <row r="1586">
      <c r="A1586" s="27">
        <v>375.0</v>
      </c>
      <c r="B1586" s="27" t="s">
        <v>58</v>
      </c>
      <c r="C1586" s="27" t="s">
        <v>27</v>
      </c>
      <c r="D1586" s="27" t="s">
        <v>27</v>
      </c>
      <c r="E1586" s="27" t="s">
        <v>28</v>
      </c>
      <c r="F1586" s="27">
        <v>48.0</v>
      </c>
      <c r="G1586" s="27" t="s">
        <v>53</v>
      </c>
      <c r="H1586" s="27"/>
      <c r="I1586" s="27" t="s">
        <v>30</v>
      </c>
      <c r="J1586" s="27">
        <v>8.0</v>
      </c>
      <c r="K1586" s="27" t="s">
        <v>31</v>
      </c>
      <c r="L1586" s="31">
        <v>425236.33</v>
      </c>
      <c r="M1586" s="29">
        <v>19.745</v>
      </c>
      <c r="N1586" s="27"/>
      <c r="O1586" s="27">
        <v>2.0</v>
      </c>
      <c r="P1586" s="31">
        <v>435767.81</v>
      </c>
      <c r="Q1586" s="29">
        <v>7.4</v>
      </c>
      <c r="R1586" s="31">
        <v>411000.0</v>
      </c>
      <c r="S1586" s="80">
        <v>2809.0</v>
      </c>
      <c r="T1586" s="80">
        <v>17.81979</v>
      </c>
      <c r="U1586" s="123"/>
    </row>
    <row r="1587">
      <c r="A1587" s="27">
        <v>376.0</v>
      </c>
      <c r="B1587" s="27" t="s">
        <v>58</v>
      </c>
      <c r="C1587" s="27" t="s">
        <v>27</v>
      </c>
      <c r="D1587" s="27" t="s">
        <v>27</v>
      </c>
      <c r="E1587" s="27" t="s">
        <v>28</v>
      </c>
      <c r="F1587" s="27">
        <v>48.0</v>
      </c>
      <c r="G1587" s="27" t="s">
        <v>53</v>
      </c>
      <c r="H1587" s="27"/>
      <c r="I1587" s="27" t="s">
        <v>30</v>
      </c>
      <c r="J1587" s="27">
        <v>8.0</v>
      </c>
      <c r="K1587" s="27" t="s">
        <v>32</v>
      </c>
      <c r="L1587" s="31">
        <v>27824.04</v>
      </c>
      <c r="M1587" s="29">
        <v>14279.97</v>
      </c>
      <c r="N1587" s="27"/>
      <c r="O1587" s="27">
        <v>39.0</v>
      </c>
      <c r="P1587" s="31">
        <v>5.8390594E8</v>
      </c>
      <c r="Q1587" s="29">
        <v>98.8</v>
      </c>
      <c r="R1587" s="31">
        <v>5.77622E8</v>
      </c>
      <c r="S1587" s="80">
        <v>586623.0</v>
      </c>
      <c r="T1587" s="80">
        <v>10.10621</v>
      </c>
      <c r="U1587" s="123"/>
    </row>
    <row r="1588">
      <c r="A1588" s="27">
        <v>377.0</v>
      </c>
      <c r="B1588" s="27" t="s">
        <v>58</v>
      </c>
      <c r="C1588" s="27" t="s">
        <v>27</v>
      </c>
      <c r="D1588" s="27" t="s">
        <v>27</v>
      </c>
      <c r="E1588" s="27" t="s">
        <v>28</v>
      </c>
      <c r="F1588" s="27">
        <v>48.0</v>
      </c>
      <c r="G1588" s="27" t="s">
        <v>53</v>
      </c>
      <c r="H1588" s="27"/>
      <c r="I1588" s="27" t="s">
        <v>30</v>
      </c>
      <c r="J1588" s="27">
        <v>8.0</v>
      </c>
      <c r="K1588" s="27" t="s">
        <v>33</v>
      </c>
      <c r="L1588" s="31">
        <v>236229.53</v>
      </c>
      <c r="M1588" s="29">
        <v>1041.3</v>
      </c>
      <c r="N1588" s="27"/>
      <c r="O1588" s="27">
        <v>12.0</v>
      </c>
      <c r="P1588" s="31">
        <v>94304.23999999999</v>
      </c>
      <c r="Q1588" s="29">
        <v>1.6</v>
      </c>
      <c r="R1588" s="31">
        <v>895000.0</v>
      </c>
      <c r="S1588" s="80">
        <v>2527.0</v>
      </c>
      <c r="T1588" s="80">
        <v>11.97479</v>
      </c>
      <c r="U1588" s="123"/>
    </row>
    <row r="1589">
      <c r="A1589" s="27">
        <v>378.0</v>
      </c>
      <c r="B1589" s="27" t="s">
        <v>58</v>
      </c>
      <c r="C1589" s="27" t="s">
        <v>27</v>
      </c>
      <c r="D1589" s="27" t="s">
        <v>27</v>
      </c>
      <c r="E1589" s="27" t="s">
        <v>28</v>
      </c>
      <c r="F1589" s="27">
        <v>48.0</v>
      </c>
      <c r="G1589" s="27" t="s">
        <v>53</v>
      </c>
      <c r="H1589" s="27"/>
      <c r="I1589" s="27" t="s">
        <v>30</v>
      </c>
      <c r="J1589" s="27">
        <v>8.0</v>
      </c>
      <c r="K1589" s="27" t="s">
        <v>34</v>
      </c>
      <c r="L1589" s="31">
        <v>156991.03</v>
      </c>
      <c r="M1589" s="29">
        <v>180323.37</v>
      </c>
      <c r="N1589" s="27"/>
      <c r="O1589" s="27">
        <v>69.0</v>
      </c>
      <c r="P1589" s="31">
        <v>19153.75</v>
      </c>
      <c r="Q1589" s="29">
        <v>0.2</v>
      </c>
      <c r="R1589" s="31">
        <v>7598000.0</v>
      </c>
      <c r="S1589" s="80">
        <v>9237.0</v>
      </c>
      <c r="T1589" s="80">
        <v>12.10662</v>
      </c>
      <c r="U1589" s="123"/>
    </row>
    <row r="1590">
      <c r="A1590" s="27">
        <v>379.0</v>
      </c>
      <c r="B1590" s="27" t="s">
        <v>58</v>
      </c>
      <c r="C1590" s="27" t="s">
        <v>27</v>
      </c>
      <c r="D1590" s="27" t="s">
        <v>27</v>
      </c>
      <c r="E1590" s="27" t="s">
        <v>28</v>
      </c>
      <c r="F1590" s="27">
        <v>48.0</v>
      </c>
      <c r="G1590" s="27" t="s">
        <v>53</v>
      </c>
      <c r="H1590" s="27"/>
      <c r="I1590" s="27" t="s">
        <v>30</v>
      </c>
      <c r="J1590" s="27">
        <v>8.0</v>
      </c>
      <c r="K1590" s="27" t="s">
        <v>35</v>
      </c>
      <c r="L1590" s="31">
        <v>218532.80000000002</v>
      </c>
      <c r="M1590" s="29">
        <v>77.442</v>
      </c>
      <c r="N1590" s="27"/>
      <c r="O1590" s="27">
        <v>67.0</v>
      </c>
      <c r="P1590" s="31">
        <v>27131.83</v>
      </c>
      <c r="Q1590" s="29">
        <v>0.5</v>
      </c>
      <c r="R1590" s="31">
        <v>69000.0</v>
      </c>
      <c r="S1590" s="80">
        <v>1400.0</v>
      </c>
      <c r="T1590" s="80">
        <v>8.31651</v>
      </c>
      <c r="U1590" s="123"/>
    </row>
    <row r="1591">
      <c r="A1591" s="27">
        <v>380.0</v>
      </c>
      <c r="B1591" s="27" t="s">
        <v>58</v>
      </c>
      <c r="C1591" s="27" t="s">
        <v>27</v>
      </c>
      <c r="D1591" s="27" t="s">
        <v>27</v>
      </c>
      <c r="E1591" s="27" t="s">
        <v>28</v>
      </c>
      <c r="F1591" s="27">
        <v>48.0</v>
      </c>
      <c r="G1591" s="27" t="s">
        <v>53</v>
      </c>
      <c r="H1591" s="27"/>
      <c r="I1591" s="27" t="s">
        <v>30</v>
      </c>
      <c r="J1591" s="27">
        <v>8.0</v>
      </c>
      <c r="K1591" s="27" t="s">
        <v>36</v>
      </c>
      <c r="L1591" s="31">
        <v>201877.13999999998</v>
      </c>
      <c r="M1591" s="29">
        <v>88.739</v>
      </c>
      <c r="N1591" s="27"/>
      <c r="O1591" s="27">
        <v>1.0</v>
      </c>
      <c r="P1591" s="31">
        <v>3580.05</v>
      </c>
      <c r="Q1591" s="29">
        <v>0.1</v>
      </c>
      <c r="R1591" s="31">
        <v>16000.0</v>
      </c>
      <c r="S1591" s="80">
        <v>1141.0</v>
      </c>
      <c r="T1591" s="80">
        <v>3.69404</v>
      </c>
      <c r="U1591" s="123"/>
    </row>
    <row r="1592">
      <c r="A1592" s="27">
        <v>381.0</v>
      </c>
      <c r="B1592" s="27" t="s">
        <v>58</v>
      </c>
      <c r="C1592" s="27" t="s">
        <v>27</v>
      </c>
      <c r="D1592" s="27" t="s">
        <v>27</v>
      </c>
      <c r="E1592" s="27" t="s">
        <v>28</v>
      </c>
      <c r="F1592" s="27">
        <v>48.0</v>
      </c>
      <c r="G1592" s="27" t="s">
        <v>53</v>
      </c>
      <c r="H1592" s="27"/>
      <c r="I1592" s="27" t="s">
        <v>30</v>
      </c>
      <c r="J1592" s="27">
        <v>8.0</v>
      </c>
      <c r="K1592" s="27" t="s">
        <v>37</v>
      </c>
      <c r="L1592" s="31">
        <v>240693.19999999998</v>
      </c>
      <c r="M1592" s="29">
        <v>42.113</v>
      </c>
      <c r="N1592" s="27"/>
      <c r="O1592" s="27">
        <v>12.0</v>
      </c>
      <c r="P1592" s="31">
        <v>91483.95999999999</v>
      </c>
      <c r="Q1592" s="29">
        <v>1.6</v>
      </c>
      <c r="R1592" s="31">
        <v>111000.0</v>
      </c>
      <c r="S1592" s="80">
        <v>1404.0</v>
      </c>
      <c r="T1592" s="80">
        <v>8.62678</v>
      </c>
      <c r="U1592" s="123"/>
    </row>
    <row r="1593">
      <c r="A1593" s="27">
        <v>382.0</v>
      </c>
      <c r="B1593" s="27" t="s">
        <v>58</v>
      </c>
      <c r="C1593" s="27" t="s">
        <v>27</v>
      </c>
      <c r="D1593" s="27" t="s">
        <v>27</v>
      </c>
      <c r="E1593" s="27" t="s">
        <v>28</v>
      </c>
      <c r="F1593" s="27">
        <v>48.0</v>
      </c>
      <c r="G1593" s="27" t="s">
        <v>53</v>
      </c>
      <c r="H1593" s="27"/>
      <c r="I1593" s="27" t="s">
        <v>30</v>
      </c>
      <c r="J1593" s="27">
        <v>8.0</v>
      </c>
      <c r="K1593" s="27" t="s">
        <v>38</v>
      </c>
      <c r="L1593" s="31">
        <v>252196.15</v>
      </c>
      <c r="M1593" s="29">
        <v>120.482</v>
      </c>
      <c r="N1593" s="27"/>
      <c r="O1593" s="27">
        <v>85.0</v>
      </c>
      <c r="P1593" s="31">
        <v>80012.72</v>
      </c>
      <c r="Q1593" s="29">
        <v>1.4</v>
      </c>
      <c r="R1593" s="31">
        <v>129000.0</v>
      </c>
      <c r="S1593" s="80">
        <v>1639.0</v>
      </c>
      <c r="T1593" s="80">
        <v>9.00949</v>
      </c>
      <c r="U1593" s="123"/>
    </row>
    <row r="1594">
      <c r="A1594" s="27">
        <v>383.0</v>
      </c>
      <c r="B1594" s="27" t="s">
        <v>58</v>
      </c>
      <c r="C1594" s="27" t="s">
        <v>27</v>
      </c>
      <c r="D1594" s="27" t="s">
        <v>27</v>
      </c>
      <c r="E1594" s="27" t="s">
        <v>28</v>
      </c>
      <c r="F1594" s="27">
        <v>48.0</v>
      </c>
      <c r="G1594" s="27" t="s">
        <v>53</v>
      </c>
      <c r="H1594" s="27"/>
      <c r="I1594" s="27" t="s">
        <v>30</v>
      </c>
      <c r="J1594" s="27">
        <v>8.0</v>
      </c>
      <c r="K1594" s="27" t="s">
        <v>39</v>
      </c>
      <c r="L1594" s="31">
        <v>324891.73</v>
      </c>
      <c r="M1594" s="29">
        <v>23.872</v>
      </c>
      <c r="N1594" s="27"/>
      <c r="O1594" s="27">
        <v>12.0</v>
      </c>
      <c r="P1594" s="31">
        <v>229345.52</v>
      </c>
      <c r="Q1594" s="29">
        <v>3.9</v>
      </c>
      <c r="R1594" s="31">
        <v>247000.0</v>
      </c>
      <c r="S1594" s="80">
        <v>1992.0</v>
      </c>
      <c r="T1594" s="80">
        <v>8.28775</v>
      </c>
      <c r="U1594" s="123"/>
    </row>
    <row r="1595">
      <c r="A1595" s="27">
        <v>384.0</v>
      </c>
      <c r="B1595" s="27" t="s">
        <v>58</v>
      </c>
      <c r="C1595" s="27" t="s">
        <v>27</v>
      </c>
      <c r="D1595" s="27" t="s">
        <v>27</v>
      </c>
      <c r="E1595" s="27" t="s">
        <v>28</v>
      </c>
      <c r="F1595" s="27">
        <v>48.0</v>
      </c>
      <c r="G1595" s="27" t="s">
        <v>53</v>
      </c>
      <c r="H1595" s="27"/>
      <c r="I1595" s="27" t="s">
        <v>30</v>
      </c>
      <c r="J1595" s="27">
        <v>8.0</v>
      </c>
      <c r="K1595" s="27" t="s">
        <v>40</v>
      </c>
      <c r="L1595" s="31">
        <v>219891.11</v>
      </c>
      <c r="M1595" s="29">
        <v>4942.87</v>
      </c>
      <c r="N1595" s="27"/>
      <c r="O1595" s="27">
        <v>16.0</v>
      </c>
      <c r="P1595" s="31">
        <v>285686.8</v>
      </c>
      <c r="Q1595" s="29">
        <v>4.9</v>
      </c>
      <c r="R1595" s="31">
        <v>608000.0</v>
      </c>
      <c r="S1595" s="80">
        <v>2450.0</v>
      </c>
      <c r="T1595" s="80">
        <v>8.62585</v>
      </c>
      <c r="U1595" s="123"/>
    </row>
    <row r="1596">
      <c r="A1596" s="27">
        <v>385.0</v>
      </c>
      <c r="B1596" s="27" t="s">
        <v>58</v>
      </c>
      <c r="C1596" s="27" t="s">
        <v>27</v>
      </c>
      <c r="D1596" s="27" t="s">
        <v>27</v>
      </c>
      <c r="E1596" s="27" t="s">
        <v>28</v>
      </c>
      <c r="F1596" s="27">
        <v>48.0</v>
      </c>
      <c r="G1596" s="27" t="s">
        <v>53</v>
      </c>
      <c r="H1596" s="27"/>
      <c r="I1596" s="27" t="s">
        <v>30</v>
      </c>
      <c r="J1596" s="27">
        <v>8.0</v>
      </c>
      <c r="K1596" s="27" t="s">
        <v>41</v>
      </c>
      <c r="L1596" s="31">
        <v>24774.62</v>
      </c>
      <c r="M1596" s="29">
        <v>5679.62</v>
      </c>
      <c r="N1596" s="27"/>
      <c r="O1596" s="27">
        <v>22.0</v>
      </c>
      <c r="P1596" s="31">
        <v>2054.35</v>
      </c>
      <c r="Q1596" s="29">
        <v>0.0</v>
      </c>
      <c r="R1596" s="31">
        <v>337000.0</v>
      </c>
      <c r="S1596" s="80">
        <v>1460.0</v>
      </c>
      <c r="T1596" s="80">
        <v>9.39048</v>
      </c>
      <c r="U1596" s="123"/>
    </row>
    <row r="1597">
      <c r="A1597" s="27">
        <v>386.0</v>
      </c>
      <c r="B1597" s="27" t="s">
        <v>58</v>
      </c>
      <c r="C1597" s="27" t="s">
        <v>27</v>
      </c>
      <c r="D1597" s="27" t="s">
        <v>27</v>
      </c>
      <c r="E1597" s="27" t="s">
        <v>28</v>
      </c>
      <c r="F1597" s="27">
        <v>48.0</v>
      </c>
      <c r="G1597" s="27" t="s">
        <v>53</v>
      </c>
      <c r="H1597" s="27"/>
      <c r="I1597" s="27" t="s">
        <v>30</v>
      </c>
      <c r="J1597" s="27">
        <v>8.0</v>
      </c>
      <c r="K1597" s="27" t="s">
        <v>42</v>
      </c>
      <c r="L1597" s="31">
        <v>178976.13</v>
      </c>
      <c r="M1597" s="29">
        <v>43.328</v>
      </c>
      <c r="N1597" s="27"/>
      <c r="O1597" s="27">
        <v>59.0</v>
      </c>
      <c r="P1597" s="31">
        <v>7736.32</v>
      </c>
      <c r="Q1597" s="29">
        <v>0.1</v>
      </c>
      <c r="R1597" s="31">
        <v>37000.0</v>
      </c>
      <c r="S1597" s="80">
        <v>1242.0</v>
      </c>
      <c r="T1597" s="80">
        <v>8.52593</v>
      </c>
      <c r="U1597" s="123"/>
    </row>
    <row r="1598">
      <c r="A1598" s="27">
        <v>387.0</v>
      </c>
      <c r="B1598" s="27" t="s">
        <v>58</v>
      </c>
      <c r="C1598" s="27" t="s">
        <v>27</v>
      </c>
      <c r="D1598" s="27" t="s">
        <v>27</v>
      </c>
      <c r="E1598" s="27" t="s">
        <v>28</v>
      </c>
      <c r="F1598" s="27">
        <v>48.0</v>
      </c>
      <c r="G1598" s="27" t="s">
        <v>53</v>
      </c>
      <c r="H1598" s="27"/>
      <c r="I1598" s="27" t="s">
        <v>30</v>
      </c>
      <c r="J1598" s="27">
        <v>8.0</v>
      </c>
      <c r="K1598" s="27" t="s">
        <v>43</v>
      </c>
      <c r="L1598" s="31">
        <v>25431.69</v>
      </c>
      <c r="M1598" s="29">
        <v>4480.54</v>
      </c>
      <c r="N1598" s="27"/>
      <c r="O1598" s="27">
        <v>59.0</v>
      </c>
      <c r="P1598" s="31">
        <v>3.5072176E8</v>
      </c>
      <c r="Q1598" s="29">
        <v>97.4</v>
      </c>
      <c r="R1598" s="31">
        <v>3.51501E8</v>
      </c>
      <c r="S1598" s="80">
        <v>353922.0</v>
      </c>
      <c r="T1598" s="80">
        <v>11.07454</v>
      </c>
      <c r="U1598" s="123"/>
    </row>
    <row r="1599">
      <c r="A1599" s="27">
        <v>388.0</v>
      </c>
      <c r="B1599" s="27" t="s">
        <v>58</v>
      </c>
      <c r="C1599" s="27" t="s">
        <v>27</v>
      </c>
      <c r="D1599" s="27" t="s">
        <v>27</v>
      </c>
      <c r="E1599" s="27" t="s">
        <v>28</v>
      </c>
      <c r="F1599" s="27">
        <v>48.0</v>
      </c>
      <c r="G1599" s="27" t="s">
        <v>53</v>
      </c>
      <c r="H1599" s="27"/>
      <c r="I1599" s="27" t="s">
        <v>30</v>
      </c>
      <c r="J1599" s="27">
        <v>8.0</v>
      </c>
      <c r="K1599" s="27" t="s">
        <v>44</v>
      </c>
      <c r="L1599" s="31">
        <v>196228.24</v>
      </c>
      <c r="M1599" s="29">
        <v>179.745</v>
      </c>
      <c r="N1599" s="27"/>
      <c r="O1599" s="27">
        <v>5.0</v>
      </c>
      <c r="P1599" s="31">
        <v>22054.92</v>
      </c>
      <c r="Q1599" s="29">
        <v>0.4</v>
      </c>
      <c r="R1599" s="31">
        <v>40000.0</v>
      </c>
      <c r="S1599" s="80">
        <v>1232.0</v>
      </c>
      <c r="T1599" s="80">
        <v>8.58517</v>
      </c>
      <c r="U1599" s="123"/>
    </row>
    <row r="1600">
      <c r="A1600" s="27">
        <v>389.0</v>
      </c>
      <c r="B1600" s="27" t="s">
        <v>58</v>
      </c>
      <c r="C1600" s="27" t="s">
        <v>27</v>
      </c>
      <c r="D1600" s="27" t="s">
        <v>27</v>
      </c>
      <c r="E1600" s="27" t="s">
        <v>28</v>
      </c>
      <c r="F1600" s="27">
        <v>48.0</v>
      </c>
      <c r="G1600" s="27" t="s">
        <v>53</v>
      </c>
      <c r="H1600" s="27"/>
      <c r="I1600" s="27" t="s">
        <v>30</v>
      </c>
      <c r="J1600" s="27">
        <v>8.0</v>
      </c>
      <c r="K1600" s="27" t="s">
        <v>45</v>
      </c>
      <c r="L1600" s="31">
        <v>162487.88999999998</v>
      </c>
      <c r="M1600" s="29">
        <v>320.772</v>
      </c>
      <c r="N1600" s="27"/>
      <c r="O1600" s="27">
        <v>12.0</v>
      </c>
      <c r="P1600" s="31">
        <v>8117.860000000001</v>
      </c>
      <c r="Q1600" s="29">
        <v>0.1</v>
      </c>
      <c r="R1600" s="31">
        <v>175000.0</v>
      </c>
      <c r="S1600" s="80">
        <v>1073.0</v>
      </c>
      <c r="T1600" s="80">
        <v>8.97815</v>
      </c>
      <c r="U1600" s="123"/>
    </row>
    <row r="1601">
      <c r="A1601" s="27">
        <v>390.0</v>
      </c>
      <c r="B1601" s="27" t="s">
        <v>58</v>
      </c>
      <c r="C1601" s="27" t="s">
        <v>27</v>
      </c>
      <c r="D1601" s="27" t="s">
        <v>27</v>
      </c>
      <c r="E1601" s="27" t="s">
        <v>28</v>
      </c>
      <c r="F1601" s="27">
        <v>48.0</v>
      </c>
      <c r="G1601" s="27" t="s">
        <v>53</v>
      </c>
      <c r="H1601" s="27"/>
      <c r="I1601" s="27" t="s">
        <v>30</v>
      </c>
      <c r="J1601" s="27">
        <v>8.0</v>
      </c>
      <c r="K1601" s="27" t="s">
        <v>46</v>
      </c>
      <c r="L1601" s="31">
        <v>13099.23</v>
      </c>
      <c r="M1601" s="29">
        <v>421836.61</v>
      </c>
      <c r="N1601" s="27"/>
      <c r="O1601" s="27">
        <v>7.0</v>
      </c>
      <c r="P1601" s="31">
        <v>13780.33</v>
      </c>
      <c r="Q1601" s="29">
        <v>0.1</v>
      </c>
      <c r="R1601" s="31">
        <v>1.1643E7</v>
      </c>
      <c r="S1601" s="80">
        <v>12799.0</v>
      </c>
      <c r="T1601" s="80">
        <v>8.67377</v>
      </c>
      <c r="U1601" s="123"/>
    </row>
    <row r="1602">
      <c r="A1602" s="27">
        <v>391.0</v>
      </c>
      <c r="B1602" s="27" t="s">
        <v>58</v>
      </c>
      <c r="C1602" s="27" t="s">
        <v>27</v>
      </c>
      <c r="D1602" s="27" t="s">
        <v>27</v>
      </c>
      <c r="E1602" s="27" t="s">
        <v>28</v>
      </c>
      <c r="F1602" s="27">
        <v>48.0</v>
      </c>
      <c r="G1602" s="27" t="s">
        <v>53</v>
      </c>
      <c r="H1602" s="27"/>
      <c r="I1602" s="27" t="s">
        <v>30</v>
      </c>
      <c r="J1602" s="27">
        <v>8.0</v>
      </c>
      <c r="K1602" s="27" t="s">
        <v>47</v>
      </c>
      <c r="L1602" s="31">
        <v>171682.05000000002</v>
      </c>
      <c r="M1602" s="29">
        <v>14967.94</v>
      </c>
      <c r="N1602" s="27"/>
      <c r="O1602" s="27">
        <v>11.0</v>
      </c>
      <c r="P1602" s="31">
        <v>216720.16999999998</v>
      </c>
      <c r="Q1602" s="29">
        <v>3.7</v>
      </c>
      <c r="R1602" s="31">
        <v>2467000.0</v>
      </c>
      <c r="S1602" s="80">
        <v>3778.0</v>
      </c>
      <c r="T1602" s="80">
        <v>8.9972</v>
      </c>
      <c r="U1602" s="123"/>
    </row>
    <row r="1603">
      <c r="A1603" s="27">
        <v>392.0</v>
      </c>
      <c r="B1603" s="27" t="s">
        <v>58</v>
      </c>
      <c r="C1603" s="27" t="s">
        <v>27</v>
      </c>
      <c r="D1603" s="27" t="s">
        <v>27</v>
      </c>
      <c r="E1603" s="27" t="s">
        <v>28</v>
      </c>
      <c r="F1603" s="27">
        <v>48.0</v>
      </c>
      <c r="G1603" s="27" t="s">
        <v>53</v>
      </c>
      <c r="H1603" s="27"/>
      <c r="I1603" s="27" t="s">
        <v>30</v>
      </c>
      <c r="J1603" s="27">
        <v>8.0</v>
      </c>
      <c r="K1603" s="27" t="s">
        <v>48</v>
      </c>
      <c r="L1603" s="31">
        <v>181580.55</v>
      </c>
      <c r="M1603" s="29">
        <v>88996.2</v>
      </c>
      <c r="N1603" s="27"/>
      <c r="O1603" s="27">
        <v>19.0</v>
      </c>
      <c r="P1603" s="31">
        <v>123606.75</v>
      </c>
      <c r="Q1603" s="29">
        <v>1.0</v>
      </c>
      <c r="R1603" s="31">
        <v>6329000.0</v>
      </c>
      <c r="S1603" s="80">
        <v>8050.0</v>
      </c>
      <c r="T1603" s="80">
        <v>9.16111</v>
      </c>
      <c r="U1603" s="123"/>
    </row>
    <row r="1604">
      <c r="A1604" s="27">
        <v>393.0</v>
      </c>
      <c r="B1604" s="27" t="s">
        <v>58</v>
      </c>
      <c r="C1604" s="27" t="s">
        <v>27</v>
      </c>
      <c r="D1604" s="27" t="s">
        <v>27</v>
      </c>
      <c r="E1604" s="27" t="s">
        <v>28</v>
      </c>
      <c r="F1604" s="27">
        <v>48.0</v>
      </c>
      <c r="G1604" s="27" t="s">
        <v>53</v>
      </c>
      <c r="H1604" s="27"/>
      <c r="I1604" s="27" t="s">
        <v>30</v>
      </c>
      <c r="J1604" s="27">
        <v>8.0</v>
      </c>
      <c r="K1604" s="27" t="s">
        <v>49</v>
      </c>
      <c r="L1604" s="31">
        <v>294034.13999999996</v>
      </c>
      <c r="M1604" s="29">
        <v>89.763</v>
      </c>
      <c r="N1604" s="27"/>
      <c r="O1604" s="27">
        <v>3.0</v>
      </c>
      <c r="P1604" s="31">
        <v>110362.23</v>
      </c>
      <c r="Q1604" s="29">
        <v>1.9</v>
      </c>
      <c r="R1604" s="31">
        <v>128000.0</v>
      </c>
      <c r="S1604" s="80">
        <v>1547.0</v>
      </c>
      <c r="T1604" s="80">
        <v>8.34923</v>
      </c>
      <c r="U1604" s="123"/>
    </row>
    <row r="1605">
      <c r="A1605" s="27">
        <v>394.0</v>
      </c>
      <c r="B1605" s="27" t="s">
        <v>58</v>
      </c>
      <c r="C1605" s="27" t="s">
        <v>27</v>
      </c>
      <c r="D1605" s="27" t="s">
        <v>27</v>
      </c>
      <c r="E1605" s="27" t="s">
        <v>28</v>
      </c>
      <c r="F1605" s="27">
        <v>48.0</v>
      </c>
      <c r="G1605" s="27" t="s">
        <v>53</v>
      </c>
      <c r="H1605" s="27"/>
      <c r="I1605" s="27" t="s">
        <v>30</v>
      </c>
      <c r="J1605" s="27">
        <v>8.0</v>
      </c>
      <c r="K1605" s="27" t="s">
        <v>50</v>
      </c>
      <c r="L1605" s="31">
        <v>176723.61000000002</v>
      </c>
      <c r="M1605" s="29">
        <v>49864.21</v>
      </c>
      <c r="N1605" s="27"/>
      <c r="O1605" s="27">
        <v>23.0</v>
      </c>
      <c r="P1605" s="31">
        <v>272088.43</v>
      </c>
      <c r="Q1605" s="29">
        <v>1.5</v>
      </c>
      <c r="R1605" s="31">
        <v>1.1658E7</v>
      </c>
      <c r="S1605" s="80">
        <v>13666.0</v>
      </c>
      <c r="T1605" s="80">
        <v>9.83759</v>
      </c>
      <c r="U1605" s="123"/>
    </row>
    <row r="1606">
      <c r="A1606" s="27">
        <v>395.0</v>
      </c>
      <c r="B1606" s="27" t="s">
        <v>58</v>
      </c>
      <c r="C1606" s="27" t="s">
        <v>27</v>
      </c>
      <c r="D1606" s="27" t="s">
        <v>27</v>
      </c>
      <c r="E1606" s="27" t="s">
        <v>28</v>
      </c>
      <c r="F1606" s="27">
        <v>48.0</v>
      </c>
      <c r="G1606" s="27" t="s">
        <v>53</v>
      </c>
      <c r="H1606" s="27"/>
      <c r="I1606" s="27" t="s">
        <v>30</v>
      </c>
      <c r="J1606" s="27">
        <v>8.0</v>
      </c>
      <c r="K1606" s="27" t="s">
        <v>51</v>
      </c>
      <c r="L1606" s="31" t="s">
        <v>55</v>
      </c>
      <c r="M1606" s="29"/>
      <c r="N1606" s="27"/>
      <c r="O1606" s="27"/>
      <c r="P1606" s="31"/>
      <c r="Q1606" s="31"/>
      <c r="R1606" s="31"/>
      <c r="S1606" s="37"/>
      <c r="T1606" s="37"/>
      <c r="U1606" s="123"/>
    </row>
    <row r="1607">
      <c r="A1607" s="27">
        <v>396.0</v>
      </c>
      <c r="B1607" s="27" t="s">
        <v>58</v>
      </c>
      <c r="C1607" s="27" t="s">
        <v>27</v>
      </c>
      <c r="D1607" s="27" t="s">
        <v>27</v>
      </c>
      <c r="E1607" s="27" t="s">
        <v>28</v>
      </c>
      <c r="F1607" s="27">
        <v>48.0</v>
      </c>
      <c r="G1607" s="27" t="s">
        <v>53</v>
      </c>
      <c r="H1607" s="27"/>
      <c r="I1607" s="27" t="s">
        <v>30</v>
      </c>
      <c r="J1607" s="27">
        <v>8.0</v>
      </c>
      <c r="K1607" s="27" t="s">
        <v>52</v>
      </c>
      <c r="L1607" s="31" t="s">
        <v>55</v>
      </c>
      <c r="M1607" s="29"/>
      <c r="N1607" s="27"/>
      <c r="O1607" s="27"/>
      <c r="P1607" s="31"/>
      <c r="Q1607" s="31"/>
      <c r="R1607" s="31"/>
      <c r="S1607" s="37"/>
      <c r="T1607" s="37"/>
      <c r="U1607" s="123"/>
    </row>
    <row r="1608">
      <c r="A1608" s="27">
        <v>419.0</v>
      </c>
      <c r="B1608" s="27" t="s">
        <v>58</v>
      </c>
      <c r="C1608" s="27" t="s">
        <v>27</v>
      </c>
      <c r="D1608" s="27" t="s">
        <v>27</v>
      </c>
      <c r="E1608" s="27" t="s">
        <v>28</v>
      </c>
      <c r="F1608" s="27">
        <v>48.0</v>
      </c>
      <c r="G1608" s="27" t="s">
        <v>29</v>
      </c>
      <c r="H1608" s="27"/>
      <c r="I1608" s="27" t="s">
        <v>30</v>
      </c>
      <c r="J1608" s="27">
        <v>8.0</v>
      </c>
      <c r="K1608" s="27" t="s">
        <v>31</v>
      </c>
      <c r="L1608" s="31">
        <v>407133.87</v>
      </c>
      <c r="M1608" s="29">
        <v>44.896</v>
      </c>
      <c r="N1608" s="27"/>
      <c r="O1608" s="27">
        <v>2.0</v>
      </c>
      <c r="P1608" s="31">
        <v>402681.18</v>
      </c>
      <c r="Q1608" s="29">
        <v>2.7</v>
      </c>
      <c r="R1608" s="31">
        <v>185000.0</v>
      </c>
      <c r="S1608" s="27">
        <v>2751.0</v>
      </c>
      <c r="T1608" s="27">
        <v>11.56541</v>
      </c>
      <c r="U1608" s="123"/>
    </row>
    <row r="1609">
      <c r="A1609" s="27">
        <v>420.0</v>
      </c>
      <c r="B1609" s="27" t="s">
        <v>58</v>
      </c>
      <c r="C1609" s="27" t="s">
        <v>27</v>
      </c>
      <c r="D1609" s="27" t="s">
        <v>27</v>
      </c>
      <c r="E1609" s="27" t="s">
        <v>28</v>
      </c>
      <c r="F1609" s="27">
        <v>48.0</v>
      </c>
      <c r="G1609" s="27" t="s">
        <v>29</v>
      </c>
      <c r="H1609" s="27"/>
      <c r="I1609" s="27" t="s">
        <v>30</v>
      </c>
      <c r="J1609" s="27">
        <v>8.0</v>
      </c>
      <c r="K1609" s="27" t="s">
        <v>32</v>
      </c>
      <c r="L1609" s="31">
        <v>28925.91</v>
      </c>
      <c r="M1609" s="29">
        <v>10643.62</v>
      </c>
      <c r="N1609" s="27"/>
      <c r="O1609" s="27">
        <v>39.0</v>
      </c>
      <c r="P1609" s="31">
        <v>7.907438E7</v>
      </c>
      <c r="Q1609" s="29">
        <v>75.4</v>
      </c>
      <c r="R1609" s="31">
        <v>8.2742E7</v>
      </c>
      <c r="S1609" s="27">
        <v>81736.0</v>
      </c>
      <c r="T1609" s="27">
        <v>28.12132</v>
      </c>
      <c r="U1609" s="123"/>
    </row>
    <row r="1610">
      <c r="A1610" s="27">
        <v>421.0</v>
      </c>
      <c r="B1610" s="27" t="s">
        <v>58</v>
      </c>
      <c r="C1610" s="27" t="s">
        <v>27</v>
      </c>
      <c r="D1610" s="27" t="s">
        <v>27</v>
      </c>
      <c r="E1610" s="27" t="s">
        <v>28</v>
      </c>
      <c r="F1610" s="27">
        <v>48.0</v>
      </c>
      <c r="G1610" s="27" t="s">
        <v>29</v>
      </c>
      <c r="H1610" s="27"/>
      <c r="I1610" s="27" t="s">
        <v>30</v>
      </c>
      <c r="J1610" s="27">
        <v>8.0</v>
      </c>
      <c r="K1610" s="27" t="s">
        <v>33</v>
      </c>
      <c r="L1610" s="31">
        <v>208564.88999999998</v>
      </c>
      <c r="M1610" s="29">
        <v>996.702</v>
      </c>
      <c r="N1610" s="27"/>
      <c r="O1610" s="27">
        <v>12.0</v>
      </c>
      <c r="P1610" s="31">
        <v>84477.97</v>
      </c>
      <c r="Q1610" s="29">
        <v>0.6</v>
      </c>
      <c r="R1610" s="31">
        <v>903000.0</v>
      </c>
      <c r="S1610" s="27">
        <v>2509.0</v>
      </c>
      <c r="T1610" s="27">
        <v>13.46792</v>
      </c>
      <c r="U1610" s="123"/>
    </row>
    <row r="1611">
      <c r="A1611" s="27">
        <v>422.0</v>
      </c>
      <c r="B1611" s="27" t="s">
        <v>58</v>
      </c>
      <c r="C1611" s="27" t="s">
        <v>27</v>
      </c>
      <c r="D1611" s="27" t="s">
        <v>27</v>
      </c>
      <c r="E1611" s="27" t="s">
        <v>28</v>
      </c>
      <c r="F1611" s="27">
        <v>48.0</v>
      </c>
      <c r="G1611" s="27" t="s">
        <v>29</v>
      </c>
      <c r="H1611" s="27"/>
      <c r="I1611" s="27" t="s">
        <v>30</v>
      </c>
      <c r="J1611" s="27">
        <v>8.0</v>
      </c>
      <c r="K1611" s="27" t="s">
        <v>34</v>
      </c>
      <c r="L1611" s="31">
        <v>171364.88</v>
      </c>
      <c r="M1611" s="29">
        <v>172247.07</v>
      </c>
      <c r="N1611" s="27"/>
      <c r="O1611" s="27">
        <v>149.0</v>
      </c>
      <c r="P1611" s="31">
        <v>14870.36</v>
      </c>
      <c r="Q1611" s="29">
        <v>0.1</v>
      </c>
      <c r="R1611" s="31">
        <v>7672000.0</v>
      </c>
      <c r="S1611" s="27">
        <v>9387.0</v>
      </c>
      <c r="T1611" s="27">
        <v>14.81233</v>
      </c>
      <c r="U1611" s="123"/>
    </row>
    <row r="1612">
      <c r="A1612" s="27">
        <v>423.0</v>
      </c>
      <c r="B1612" s="27" t="s">
        <v>58</v>
      </c>
      <c r="C1612" s="27" t="s">
        <v>27</v>
      </c>
      <c r="D1612" s="27" t="s">
        <v>27</v>
      </c>
      <c r="E1612" s="27" t="s">
        <v>28</v>
      </c>
      <c r="F1612" s="27">
        <v>48.0</v>
      </c>
      <c r="G1612" s="27" t="s">
        <v>29</v>
      </c>
      <c r="H1612" s="27"/>
      <c r="I1612" s="27" t="s">
        <v>30</v>
      </c>
      <c r="J1612" s="27">
        <v>8.0</v>
      </c>
      <c r="K1612" s="27" t="s">
        <v>35</v>
      </c>
      <c r="L1612" s="31">
        <v>203437.34</v>
      </c>
      <c r="M1612" s="29">
        <v>215.935</v>
      </c>
      <c r="N1612" s="27"/>
      <c r="O1612" s="27">
        <v>147.0</v>
      </c>
      <c r="P1612" s="31">
        <v>19398.76</v>
      </c>
      <c r="Q1612" s="29">
        <v>0.2</v>
      </c>
      <c r="R1612" s="31">
        <v>102000.0</v>
      </c>
      <c r="S1612" s="27">
        <v>1450.0</v>
      </c>
      <c r="T1612" s="27">
        <v>10.22835</v>
      </c>
      <c r="U1612" s="123"/>
    </row>
    <row r="1613">
      <c r="A1613" s="27">
        <v>424.0</v>
      </c>
      <c r="B1613" s="27" t="s">
        <v>58</v>
      </c>
      <c r="C1613" s="27" t="s">
        <v>27</v>
      </c>
      <c r="D1613" s="27" t="s">
        <v>27</v>
      </c>
      <c r="E1613" s="27" t="s">
        <v>28</v>
      </c>
      <c r="F1613" s="27">
        <v>48.0</v>
      </c>
      <c r="G1613" s="27" t="s">
        <v>29</v>
      </c>
      <c r="H1613" s="27"/>
      <c r="I1613" s="27" t="s">
        <v>30</v>
      </c>
      <c r="J1613" s="27">
        <v>8.0</v>
      </c>
      <c r="K1613" s="27" t="s">
        <v>36</v>
      </c>
      <c r="L1613" s="31">
        <v>227095.48</v>
      </c>
      <c r="M1613" s="29">
        <v>577.182</v>
      </c>
      <c r="N1613" s="27"/>
      <c r="O1613" s="27">
        <v>1.0</v>
      </c>
      <c r="P1613" s="31">
        <v>2672.82</v>
      </c>
      <c r="Q1613" s="29">
        <v>0.0</v>
      </c>
      <c r="R1613" s="31">
        <v>18000.0</v>
      </c>
      <c r="S1613" s="27">
        <v>1139.0</v>
      </c>
      <c r="T1613" s="27">
        <v>4.14</v>
      </c>
      <c r="U1613" s="123"/>
    </row>
    <row r="1614">
      <c r="A1614" s="27">
        <v>425.0</v>
      </c>
      <c r="B1614" s="27" t="s">
        <v>58</v>
      </c>
      <c r="C1614" s="27" t="s">
        <v>27</v>
      </c>
      <c r="D1614" s="27" t="s">
        <v>27</v>
      </c>
      <c r="E1614" s="27" t="s">
        <v>28</v>
      </c>
      <c r="F1614" s="27">
        <v>48.0</v>
      </c>
      <c r="G1614" s="27" t="s">
        <v>29</v>
      </c>
      <c r="H1614" s="27"/>
      <c r="I1614" s="27" t="s">
        <v>30</v>
      </c>
      <c r="J1614" s="27">
        <v>8.0</v>
      </c>
      <c r="K1614" s="27" t="s">
        <v>37</v>
      </c>
      <c r="L1614" s="31">
        <v>203241.49</v>
      </c>
      <c r="M1614" s="29">
        <v>69.055</v>
      </c>
      <c r="N1614" s="27"/>
      <c r="O1614" s="27">
        <v>12.0</v>
      </c>
      <c r="P1614" s="31">
        <v>74280.49</v>
      </c>
      <c r="Q1614" s="29">
        <v>0.8</v>
      </c>
      <c r="R1614" s="31">
        <v>107000.0</v>
      </c>
      <c r="S1614" s="27">
        <v>1367.0</v>
      </c>
      <c r="T1614" s="27">
        <v>10.41119</v>
      </c>
      <c r="U1614" s="123"/>
    </row>
    <row r="1615">
      <c r="A1615" s="27">
        <v>426.0</v>
      </c>
      <c r="B1615" s="27" t="s">
        <v>58</v>
      </c>
      <c r="C1615" s="27" t="s">
        <v>27</v>
      </c>
      <c r="D1615" s="27" t="s">
        <v>27</v>
      </c>
      <c r="E1615" s="27" t="s">
        <v>28</v>
      </c>
      <c r="F1615" s="27">
        <v>48.0</v>
      </c>
      <c r="G1615" s="27" t="s">
        <v>29</v>
      </c>
      <c r="H1615" s="27"/>
      <c r="I1615" s="27" t="s">
        <v>30</v>
      </c>
      <c r="J1615" s="27">
        <v>8.0</v>
      </c>
      <c r="K1615" s="27" t="s">
        <v>38</v>
      </c>
      <c r="L1615" s="31">
        <v>224988.66</v>
      </c>
      <c r="M1615" s="29">
        <v>303.743</v>
      </c>
      <c r="N1615" s="27"/>
      <c r="O1615" s="27">
        <v>165.0</v>
      </c>
      <c r="P1615" s="31">
        <v>45978.71</v>
      </c>
      <c r="Q1615" s="29">
        <v>0.5</v>
      </c>
      <c r="R1615" s="31">
        <v>130000.0</v>
      </c>
      <c r="S1615" s="27">
        <v>1671.0</v>
      </c>
      <c r="T1615" s="27">
        <v>11.00283</v>
      </c>
      <c r="U1615" s="123"/>
    </row>
    <row r="1616">
      <c r="A1616" s="27">
        <v>427.0</v>
      </c>
      <c r="B1616" s="27" t="s">
        <v>58</v>
      </c>
      <c r="C1616" s="27" t="s">
        <v>27</v>
      </c>
      <c r="D1616" s="27" t="s">
        <v>27</v>
      </c>
      <c r="E1616" s="27" t="s">
        <v>28</v>
      </c>
      <c r="F1616" s="27">
        <v>48.0</v>
      </c>
      <c r="G1616" s="27" t="s">
        <v>29</v>
      </c>
      <c r="H1616" s="27"/>
      <c r="I1616" s="27" t="s">
        <v>30</v>
      </c>
      <c r="J1616" s="27">
        <v>8.0</v>
      </c>
      <c r="K1616" s="27" t="s">
        <v>39</v>
      </c>
      <c r="L1616" s="31">
        <v>327706.07999999996</v>
      </c>
      <c r="M1616" s="29">
        <v>51.296</v>
      </c>
      <c r="N1616" s="27"/>
      <c r="O1616" s="27">
        <v>12.0</v>
      </c>
      <c r="P1616" s="31">
        <v>153809.69999999998</v>
      </c>
      <c r="Q1616" s="29">
        <v>1.7</v>
      </c>
      <c r="R1616" s="31">
        <v>175000.0</v>
      </c>
      <c r="S1616" s="27">
        <v>1998.0</v>
      </c>
      <c r="T1616" s="27">
        <v>10.20324</v>
      </c>
      <c r="U1616" s="123"/>
    </row>
    <row r="1617">
      <c r="A1617" s="27">
        <v>428.0</v>
      </c>
      <c r="B1617" s="27" t="s">
        <v>58</v>
      </c>
      <c r="C1617" s="27" t="s">
        <v>27</v>
      </c>
      <c r="D1617" s="27" t="s">
        <v>27</v>
      </c>
      <c r="E1617" s="27" t="s">
        <v>28</v>
      </c>
      <c r="F1617" s="27">
        <v>48.0</v>
      </c>
      <c r="G1617" s="27" t="s">
        <v>29</v>
      </c>
      <c r="H1617" s="27"/>
      <c r="I1617" s="27" t="s">
        <v>30</v>
      </c>
      <c r="J1617" s="27">
        <v>8.0</v>
      </c>
      <c r="K1617" s="27" t="s">
        <v>40</v>
      </c>
      <c r="L1617" s="31">
        <v>224258.73</v>
      </c>
      <c r="M1617" s="29">
        <v>5.03426</v>
      </c>
      <c r="N1617" s="27"/>
      <c r="O1617" s="27">
        <v>16.0</v>
      </c>
      <c r="P1617" s="31">
        <v>248398.41</v>
      </c>
      <c r="Q1617" s="29">
        <v>2.1</v>
      </c>
      <c r="R1617" s="31">
        <v>565000.0</v>
      </c>
      <c r="S1617" s="27">
        <v>2537.0</v>
      </c>
      <c r="T1617" s="27">
        <v>10.38643</v>
      </c>
      <c r="U1617" s="123"/>
    </row>
    <row r="1618">
      <c r="A1618" s="27">
        <v>429.0</v>
      </c>
      <c r="B1618" s="27" t="s">
        <v>58</v>
      </c>
      <c r="C1618" s="27" t="s">
        <v>27</v>
      </c>
      <c r="D1618" s="27" t="s">
        <v>27</v>
      </c>
      <c r="E1618" s="27" t="s">
        <v>28</v>
      </c>
      <c r="F1618" s="27">
        <v>48.0</v>
      </c>
      <c r="G1618" s="27" t="s">
        <v>29</v>
      </c>
      <c r="H1618" s="27"/>
      <c r="I1618" s="27" t="s">
        <v>30</v>
      </c>
      <c r="J1618" s="27">
        <v>8.0</v>
      </c>
      <c r="K1618" s="27" t="s">
        <v>41</v>
      </c>
      <c r="L1618" s="31">
        <v>25266.300000000003</v>
      </c>
      <c r="M1618" s="29">
        <v>6337.42</v>
      </c>
      <c r="N1618" s="27"/>
      <c r="O1618" s="27">
        <v>22.0</v>
      </c>
      <c r="P1618" s="31">
        <v>1916.0600000000002</v>
      </c>
      <c r="Q1618" s="29">
        <v>0.0</v>
      </c>
      <c r="R1618" s="31">
        <v>348000.0</v>
      </c>
      <c r="S1618" s="27">
        <v>1548.0</v>
      </c>
      <c r="T1618" s="27">
        <v>11.89741</v>
      </c>
      <c r="U1618" s="123"/>
    </row>
    <row r="1619">
      <c r="A1619" s="27">
        <v>430.0</v>
      </c>
      <c r="B1619" s="27" t="s">
        <v>58</v>
      </c>
      <c r="C1619" s="27" t="s">
        <v>27</v>
      </c>
      <c r="D1619" s="27" t="s">
        <v>27</v>
      </c>
      <c r="E1619" s="27" t="s">
        <v>28</v>
      </c>
      <c r="F1619" s="27">
        <v>48.0</v>
      </c>
      <c r="G1619" s="27" t="s">
        <v>29</v>
      </c>
      <c r="H1619" s="27"/>
      <c r="I1619" s="27" t="s">
        <v>30</v>
      </c>
      <c r="J1619" s="27">
        <v>8.0</v>
      </c>
      <c r="K1619" s="27" t="s">
        <v>42</v>
      </c>
      <c r="L1619" s="31">
        <v>180038.93</v>
      </c>
      <c r="M1619" s="29">
        <v>101.664</v>
      </c>
      <c r="N1619" s="27"/>
      <c r="O1619" s="27">
        <v>139.0</v>
      </c>
      <c r="P1619" s="31">
        <v>6809.610000000001</v>
      </c>
      <c r="Q1619" s="29">
        <v>0.1</v>
      </c>
      <c r="R1619" s="31">
        <v>67000.0</v>
      </c>
      <c r="S1619" s="27">
        <v>1334.0</v>
      </c>
      <c r="T1619" s="27">
        <v>10.5539</v>
      </c>
      <c r="U1619" s="123"/>
    </row>
    <row r="1620">
      <c r="A1620" s="27">
        <v>431.0</v>
      </c>
      <c r="B1620" s="27" t="s">
        <v>58</v>
      </c>
      <c r="C1620" s="27" t="s">
        <v>27</v>
      </c>
      <c r="D1620" s="27" t="s">
        <v>27</v>
      </c>
      <c r="E1620" s="27" t="s">
        <v>28</v>
      </c>
      <c r="F1620" s="27">
        <v>48.0</v>
      </c>
      <c r="G1620" s="27" t="s">
        <v>29</v>
      </c>
      <c r="H1620" s="27"/>
      <c r="I1620" s="27" t="s">
        <v>30</v>
      </c>
      <c r="J1620" s="27">
        <v>8.0</v>
      </c>
      <c r="K1620" s="27" t="s">
        <v>43</v>
      </c>
      <c r="L1620" s="31">
        <v>25472.39</v>
      </c>
      <c r="M1620" s="29">
        <v>4282.54</v>
      </c>
      <c r="N1620" s="27"/>
      <c r="O1620" s="27">
        <v>139.0</v>
      </c>
      <c r="P1620" s="31">
        <v>9.909066E7</v>
      </c>
      <c r="Q1620" s="29">
        <v>80.6</v>
      </c>
      <c r="R1620" s="31">
        <v>1.01957E8</v>
      </c>
      <c r="S1620" s="27">
        <v>102451.0</v>
      </c>
      <c r="T1620" s="27">
        <v>16.5201</v>
      </c>
      <c r="U1620" s="123"/>
    </row>
    <row r="1621">
      <c r="A1621" s="27">
        <v>432.0</v>
      </c>
      <c r="B1621" s="27" t="s">
        <v>58</v>
      </c>
      <c r="C1621" s="27" t="s">
        <v>27</v>
      </c>
      <c r="D1621" s="27" t="s">
        <v>27</v>
      </c>
      <c r="E1621" s="27" t="s">
        <v>28</v>
      </c>
      <c r="F1621" s="27">
        <v>48.0</v>
      </c>
      <c r="G1621" s="27" t="s">
        <v>29</v>
      </c>
      <c r="H1621" s="27"/>
      <c r="I1621" s="27" t="s">
        <v>30</v>
      </c>
      <c r="J1621" s="27">
        <v>8.0</v>
      </c>
      <c r="K1621" s="27" t="s">
        <v>44</v>
      </c>
      <c r="L1621" s="31">
        <v>195634.61000000002</v>
      </c>
      <c r="M1621" s="29">
        <v>996.348</v>
      </c>
      <c r="N1621" s="27"/>
      <c r="O1621" s="27">
        <v>5.0</v>
      </c>
      <c r="P1621" s="31">
        <v>10928.08</v>
      </c>
      <c r="Q1621" s="29">
        <v>0.1</v>
      </c>
      <c r="R1621" s="31">
        <v>33000.0</v>
      </c>
      <c r="S1621" s="27">
        <v>1291.0</v>
      </c>
      <c r="T1621" s="27">
        <v>10.74717</v>
      </c>
      <c r="U1621" s="123"/>
    </row>
    <row r="1622">
      <c r="A1622" s="27">
        <v>433.0</v>
      </c>
      <c r="B1622" s="27" t="s">
        <v>58</v>
      </c>
      <c r="C1622" s="27" t="s">
        <v>27</v>
      </c>
      <c r="D1622" s="27" t="s">
        <v>27</v>
      </c>
      <c r="E1622" s="27" t="s">
        <v>28</v>
      </c>
      <c r="F1622" s="27">
        <v>48.0</v>
      </c>
      <c r="G1622" s="27" t="s">
        <v>29</v>
      </c>
      <c r="H1622" s="27"/>
      <c r="I1622" s="27" t="s">
        <v>30</v>
      </c>
      <c r="J1622" s="27">
        <v>8.0</v>
      </c>
      <c r="K1622" s="27" t="s">
        <v>45</v>
      </c>
      <c r="L1622" s="31">
        <v>162990.7</v>
      </c>
      <c r="M1622" s="29">
        <v>590.941</v>
      </c>
      <c r="N1622" s="27"/>
      <c r="O1622" s="27">
        <v>12.0</v>
      </c>
      <c r="P1622" s="31">
        <v>6454.37</v>
      </c>
      <c r="Q1622" s="29">
        <v>0.1</v>
      </c>
      <c r="R1622" s="31">
        <v>185000.0</v>
      </c>
      <c r="S1622" s="27">
        <v>1206.0</v>
      </c>
      <c r="T1622" s="27">
        <v>11.4832</v>
      </c>
      <c r="U1622" s="123"/>
    </row>
    <row r="1623">
      <c r="A1623" s="27">
        <v>434.0</v>
      </c>
      <c r="B1623" s="27" t="s">
        <v>58</v>
      </c>
      <c r="C1623" s="27" t="s">
        <v>27</v>
      </c>
      <c r="D1623" s="27" t="s">
        <v>27</v>
      </c>
      <c r="E1623" s="27" t="s">
        <v>28</v>
      </c>
      <c r="F1623" s="27">
        <v>48.0</v>
      </c>
      <c r="G1623" s="27" t="s">
        <v>29</v>
      </c>
      <c r="H1623" s="27"/>
      <c r="I1623" s="27" t="s">
        <v>30</v>
      </c>
      <c r="J1623" s="27">
        <v>8.0</v>
      </c>
      <c r="K1623" s="27" t="s">
        <v>46</v>
      </c>
      <c r="L1623" s="31">
        <v>13452.56</v>
      </c>
      <c r="M1623" s="29">
        <v>393414.74</v>
      </c>
      <c r="N1623" s="27"/>
      <c r="O1623" s="27">
        <v>7.0</v>
      </c>
      <c r="P1623" s="31">
        <v>12089.26</v>
      </c>
      <c r="Q1623" s="29">
        <v>0.1</v>
      </c>
      <c r="R1623" s="31">
        <v>1.1627E7</v>
      </c>
      <c r="S1623" s="27">
        <v>12834.0</v>
      </c>
      <c r="T1623" s="27">
        <v>26.11251</v>
      </c>
      <c r="U1623" s="123"/>
    </row>
    <row r="1624">
      <c r="A1624" s="27">
        <v>435.0</v>
      </c>
      <c r="B1624" s="27" t="s">
        <v>58</v>
      </c>
      <c r="C1624" s="27" t="s">
        <v>27</v>
      </c>
      <c r="D1624" s="27" t="s">
        <v>27</v>
      </c>
      <c r="E1624" s="27" t="s">
        <v>28</v>
      </c>
      <c r="F1624" s="27">
        <v>48.0</v>
      </c>
      <c r="G1624" s="27" t="s">
        <v>29</v>
      </c>
      <c r="H1624" s="27"/>
      <c r="I1624" s="27" t="s">
        <v>30</v>
      </c>
      <c r="J1624" s="27">
        <v>8.0</v>
      </c>
      <c r="K1624" s="27" t="s">
        <v>47</v>
      </c>
      <c r="L1624" s="31">
        <v>171337.52000000002</v>
      </c>
      <c r="M1624" s="29">
        <v>15206.92</v>
      </c>
      <c r="N1624" s="27"/>
      <c r="O1624" s="27">
        <v>11.0</v>
      </c>
      <c r="P1624" s="31">
        <v>147565.29</v>
      </c>
      <c r="Q1624" s="29">
        <v>0.8</v>
      </c>
      <c r="R1624" s="31">
        <v>2420000.0</v>
      </c>
      <c r="S1624" s="27">
        <v>3780.0</v>
      </c>
      <c r="T1624" s="27">
        <v>11.34619</v>
      </c>
      <c r="U1624" s="123"/>
    </row>
    <row r="1625">
      <c r="A1625" s="27">
        <v>436.0</v>
      </c>
      <c r="B1625" s="27" t="s">
        <v>58</v>
      </c>
      <c r="C1625" s="27" t="s">
        <v>27</v>
      </c>
      <c r="D1625" s="27" t="s">
        <v>27</v>
      </c>
      <c r="E1625" s="27" t="s">
        <v>28</v>
      </c>
      <c r="F1625" s="27">
        <v>48.0</v>
      </c>
      <c r="G1625" s="27" t="s">
        <v>29</v>
      </c>
      <c r="H1625" s="27"/>
      <c r="I1625" s="27" t="s">
        <v>30</v>
      </c>
      <c r="J1625" s="27">
        <v>8.0</v>
      </c>
      <c r="K1625" s="27" t="s">
        <v>48</v>
      </c>
      <c r="L1625" s="31">
        <v>207641.72</v>
      </c>
      <c r="M1625" s="29">
        <v>88597.89</v>
      </c>
      <c r="N1625" s="27"/>
      <c r="O1625" s="27">
        <v>19.0</v>
      </c>
      <c r="P1625" s="31">
        <v>116226.92000000001</v>
      </c>
      <c r="Q1625" s="29">
        <v>0.7</v>
      </c>
      <c r="R1625" s="31">
        <v>6352000.0</v>
      </c>
      <c r="S1625" s="27">
        <v>8069.0</v>
      </c>
      <c r="T1625" s="27">
        <v>11.75488</v>
      </c>
      <c r="U1625" s="123"/>
    </row>
    <row r="1626">
      <c r="A1626" s="27">
        <v>437.0</v>
      </c>
      <c r="B1626" s="27" t="s">
        <v>58</v>
      </c>
      <c r="C1626" s="27" t="s">
        <v>27</v>
      </c>
      <c r="D1626" s="27" t="s">
        <v>27</v>
      </c>
      <c r="E1626" s="27" t="s">
        <v>28</v>
      </c>
      <c r="F1626" s="27">
        <v>48.0</v>
      </c>
      <c r="G1626" s="27" t="s">
        <v>29</v>
      </c>
      <c r="H1626" s="27"/>
      <c r="I1626" s="27" t="s">
        <v>30</v>
      </c>
      <c r="J1626" s="27">
        <v>8.0</v>
      </c>
      <c r="K1626" s="27" t="s">
        <v>49</v>
      </c>
      <c r="L1626" s="31">
        <v>294376.25</v>
      </c>
      <c r="M1626" s="29">
        <v>433.533</v>
      </c>
      <c r="N1626" s="27"/>
      <c r="O1626" s="27">
        <v>3.0</v>
      </c>
      <c r="P1626" s="31">
        <v>61138.99</v>
      </c>
      <c r="Q1626" s="29">
        <v>0.7</v>
      </c>
      <c r="R1626" s="31">
        <v>79000.0</v>
      </c>
      <c r="S1626" s="27">
        <v>1551.0</v>
      </c>
      <c r="T1626" s="27">
        <v>10.31589</v>
      </c>
      <c r="U1626" s="123"/>
    </row>
    <row r="1627">
      <c r="A1627" s="27">
        <v>438.0</v>
      </c>
      <c r="B1627" s="27" t="s">
        <v>58</v>
      </c>
      <c r="C1627" s="27" t="s">
        <v>27</v>
      </c>
      <c r="D1627" s="27" t="s">
        <v>27</v>
      </c>
      <c r="E1627" s="27" t="s">
        <v>28</v>
      </c>
      <c r="F1627" s="27">
        <v>48.0</v>
      </c>
      <c r="G1627" s="27" t="s">
        <v>29</v>
      </c>
      <c r="H1627" s="27"/>
      <c r="I1627" s="27" t="s">
        <v>30</v>
      </c>
      <c r="J1627" s="27">
        <v>8.0</v>
      </c>
      <c r="K1627" s="27" t="s">
        <v>50</v>
      </c>
      <c r="L1627" s="31">
        <v>210965.62</v>
      </c>
      <c r="M1627" s="29">
        <v>48803.44</v>
      </c>
      <c r="N1627" s="27"/>
      <c r="O1627" s="27">
        <v>23.0</v>
      </c>
      <c r="P1627" s="31">
        <v>225643.11000000002</v>
      </c>
      <c r="Q1627" s="29">
        <v>0.8</v>
      </c>
      <c r="R1627" s="31">
        <v>1.1547E7</v>
      </c>
      <c r="S1627" s="27">
        <v>13904.0</v>
      </c>
      <c r="T1627" s="27">
        <v>12.32521</v>
      </c>
      <c r="U1627" s="123"/>
    </row>
    <row r="1628">
      <c r="A1628" s="27">
        <v>439.0</v>
      </c>
      <c r="B1628" s="27" t="s">
        <v>58</v>
      </c>
      <c r="C1628" s="27" t="s">
        <v>27</v>
      </c>
      <c r="D1628" s="27" t="s">
        <v>27</v>
      </c>
      <c r="E1628" s="27" t="s">
        <v>28</v>
      </c>
      <c r="F1628" s="27">
        <v>48.0</v>
      </c>
      <c r="G1628" s="27" t="s">
        <v>29</v>
      </c>
      <c r="H1628" s="27"/>
      <c r="I1628" s="27" t="s">
        <v>30</v>
      </c>
      <c r="J1628" s="27">
        <v>8.0</v>
      </c>
      <c r="K1628" s="27" t="s">
        <v>51</v>
      </c>
      <c r="L1628" s="31" t="s">
        <v>55</v>
      </c>
      <c r="M1628" s="29"/>
      <c r="N1628" s="27"/>
      <c r="O1628" s="27"/>
      <c r="P1628" s="31"/>
      <c r="Q1628" s="31"/>
      <c r="R1628" s="31"/>
      <c r="S1628" s="27" t="s">
        <v>30</v>
      </c>
      <c r="T1628" s="27" t="s">
        <v>30</v>
      </c>
      <c r="U1628" s="123"/>
    </row>
    <row r="1629">
      <c r="A1629" s="27">
        <v>440.0</v>
      </c>
      <c r="B1629" s="27" t="s">
        <v>58</v>
      </c>
      <c r="C1629" s="27" t="s">
        <v>27</v>
      </c>
      <c r="D1629" s="27" t="s">
        <v>27</v>
      </c>
      <c r="E1629" s="27" t="s">
        <v>28</v>
      </c>
      <c r="F1629" s="27">
        <v>48.0</v>
      </c>
      <c r="G1629" s="27" t="s">
        <v>29</v>
      </c>
      <c r="H1629" s="27"/>
      <c r="I1629" s="27" t="s">
        <v>30</v>
      </c>
      <c r="J1629" s="27">
        <v>8.0</v>
      </c>
      <c r="K1629" s="27" t="s">
        <v>52</v>
      </c>
      <c r="L1629" s="31" t="s">
        <v>55</v>
      </c>
      <c r="M1629" s="29"/>
      <c r="N1629" s="27"/>
      <c r="O1629" s="27"/>
      <c r="P1629" s="31"/>
      <c r="Q1629" s="31"/>
      <c r="R1629" s="31"/>
      <c r="S1629" s="27" t="s">
        <v>30</v>
      </c>
      <c r="T1629" s="27" t="s">
        <v>30</v>
      </c>
      <c r="U1629" s="123"/>
    </row>
    <row r="1630">
      <c r="A1630" s="27">
        <v>771.0</v>
      </c>
      <c r="B1630" s="27" t="s">
        <v>58</v>
      </c>
      <c r="C1630" s="27" t="s">
        <v>27</v>
      </c>
      <c r="D1630" s="27" t="s">
        <v>27</v>
      </c>
      <c r="E1630" s="27" t="s">
        <v>28</v>
      </c>
      <c r="F1630" s="27">
        <v>32.0</v>
      </c>
      <c r="G1630" s="27" t="s">
        <v>53</v>
      </c>
      <c r="H1630" s="27"/>
      <c r="I1630" s="27" t="s">
        <v>30</v>
      </c>
      <c r="J1630" s="27">
        <v>1.0</v>
      </c>
      <c r="K1630" s="27" t="s">
        <v>31</v>
      </c>
      <c r="L1630" s="31">
        <v>24258.31</v>
      </c>
      <c r="M1630" s="29">
        <v>19.425</v>
      </c>
      <c r="N1630" s="27"/>
      <c r="O1630" s="27">
        <v>2.0</v>
      </c>
      <c r="P1630" s="31">
        <v>33061.32</v>
      </c>
      <c r="Q1630" s="29">
        <v>0.6</v>
      </c>
      <c r="R1630" s="31">
        <v>62000.0</v>
      </c>
      <c r="S1630" s="27">
        <v>826.0</v>
      </c>
      <c r="T1630" s="27">
        <v>8.49563</v>
      </c>
      <c r="U1630" s="123"/>
    </row>
    <row r="1631">
      <c r="A1631" s="27">
        <v>772.0</v>
      </c>
      <c r="B1631" s="27" t="s">
        <v>58</v>
      </c>
      <c r="C1631" s="27" t="s">
        <v>27</v>
      </c>
      <c r="D1631" s="27" t="s">
        <v>27</v>
      </c>
      <c r="E1631" s="27" t="s">
        <v>28</v>
      </c>
      <c r="F1631" s="27">
        <v>32.0</v>
      </c>
      <c r="G1631" s="27" t="s">
        <v>53</v>
      </c>
      <c r="H1631" s="27"/>
      <c r="I1631" s="27" t="s">
        <v>30</v>
      </c>
      <c r="J1631" s="27">
        <v>1.0</v>
      </c>
      <c r="K1631" s="27" t="s">
        <v>32</v>
      </c>
      <c r="L1631" s="31">
        <v>2191.31</v>
      </c>
      <c r="M1631" s="29">
        <v>1096.4</v>
      </c>
      <c r="N1631" s="27"/>
      <c r="O1631" s="27">
        <v>39.0</v>
      </c>
      <c r="P1631" s="31">
        <v>8944867.0</v>
      </c>
      <c r="Q1631" s="29">
        <v>50.1</v>
      </c>
      <c r="R1631" s="31">
        <v>8873000.0</v>
      </c>
      <c r="S1631" s="27">
        <v>9625.0</v>
      </c>
      <c r="T1631" s="27">
        <v>10.40634</v>
      </c>
      <c r="U1631" s="123"/>
    </row>
    <row r="1632">
      <c r="A1632" s="27">
        <v>773.0</v>
      </c>
      <c r="B1632" s="27" t="s">
        <v>58</v>
      </c>
      <c r="C1632" s="27" t="s">
        <v>27</v>
      </c>
      <c r="D1632" s="27" t="s">
        <v>27</v>
      </c>
      <c r="E1632" s="27" t="s">
        <v>28</v>
      </c>
      <c r="F1632" s="27">
        <v>32.0</v>
      </c>
      <c r="G1632" s="27" t="s">
        <v>53</v>
      </c>
      <c r="H1632" s="27"/>
      <c r="I1632" s="27" t="s">
        <v>30</v>
      </c>
      <c r="J1632" s="27">
        <v>1.0</v>
      </c>
      <c r="K1632" s="27" t="s">
        <v>33</v>
      </c>
      <c r="L1632" s="31">
        <v>15930.210000000001</v>
      </c>
      <c r="M1632" s="29">
        <v>158.98</v>
      </c>
      <c r="N1632" s="27"/>
      <c r="O1632" s="27">
        <v>12.0</v>
      </c>
      <c r="P1632" s="31">
        <v>11509.6</v>
      </c>
      <c r="Q1632" s="29">
        <v>0.2</v>
      </c>
      <c r="R1632" s="31">
        <v>115000.0</v>
      </c>
      <c r="S1632" s="27">
        <v>311.0</v>
      </c>
      <c r="T1632" s="27">
        <v>8.8176</v>
      </c>
      <c r="U1632" s="123"/>
    </row>
    <row r="1633">
      <c r="A1633" s="27">
        <v>774.0</v>
      </c>
      <c r="B1633" s="27" t="s">
        <v>58</v>
      </c>
      <c r="C1633" s="27" t="s">
        <v>27</v>
      </c>
      <c r="D1633" s="27" t="s">
        <v>27</v>
      </c>
      <c r="E1633" s="27" t="s">
        <v>28</v>
      </c>
      <c r="F1633" s="27">
        <v>32.0</v>
      </c>
      <c r="G1633" s="27" t="s">
        <v>53</v>
      </c>
      <c r="H1633" s="27"/>
      <c r="I1633" s="27" t="s">
        <v>30</v>
      </c>
      <c r="J1633" s="27">
        <v>1.0</v>
      </c>
      <c r="K1633" s="27" t="s">
        <v>34</v>
      </c>
      <c r="L1633" s="31">
        <v>15052.92</v>
      </c>
      <c r="M1633" s="29">
        <v>15101.43</v>
      </c>
      <c r="N1633" s="27"/>
      <c r="O1633" s="27">
        <v>69.0</v>
      </c>
      <c r="P1633" s="31">
        <v>2671.3900000000003</v>
      </c>
      <c r="Q1633" s="29">
        <v>0.0</v>
      </c>
      <c r="R1633" s="31">
        <v>1030000.0</v>
      </c>
      <c r="S1633" s="27">
        <v>1477.0</v>
      </c>
      <c r="T1633" s="27">
        <v>16.23184</v>
      </c>
      <c r="U1633" s="123"/>
    </row>
    <row r="1634">
      <c r="A1634" s="27">
        <v>775.0</v>
      </c>
      <c r="B1634" s="27" t="s">
        <v>58</v>
      </c>
      <c r="C1634" s="27" t="s">
        <v>27</v>
      </c>
      <c r="D1634" s="27" t="s">
        <v>27</v>
      </c>
      <c r="E1634" s="27" t="s">
        <v>28</v>
      </c>
      <c r="F1634" s="27">
        <v>32.0</v>
      </c>
      <c r="G1634" s="27" t="s">
        <v>53</v>
      </c>
      <c r="H1634" s="27"/>
      <c r="I1634" s="27" t="s">
        <v>30</v>
      </c>
      <c r="J1634" s="27">
        <v>1.0</v>
      </c>
      <c r="K1634" s="27" t="s">
        <v>35</v>
      </c>
      <c r="L1634" s="31">
        <v>15280.77</v>
      </c>
      <c r="M1634" s="29">
        <v>77.281</v>
      </c>
      <c r="N1634" s="27"/>
      <c r="O1634" s="27">
        <v>67.0</v>
      </c>
      <c r="P1634" s="31">
        <v>2868.48</v>
      </c>
      <c r="Q1634" s="29">
        <v>0.0</v>
      </c>
      <c r="R1634" s="31">
        <v>39000.0</v>
      </c>
      <c r="S1634" s="27">
        <v>124.0</v>
      </c>
      <c r="T1634" s="27">
        <v>8.11752</v>
      </c>
      <c r="U1634" s="123"/>
    </row>
    <row r="1635">
      <c r="A1635" s="27">
        <v>776.0</v>
      </c>
      <c r="B1635" s="27" t="s">
        <v>58</v>
      </c>
      <c r="C1635" s="27" t="s">
        <v>27</v>
      </c>
      <c r="D1635" s="27" t="s">
        <v>27</v>
      </c>
      <c r="E1635" s="27" t="s">
        <v>28</v>
      </c>
      <c r="F1635" s="27">
        <v>32.0</v>
      </c>
      <c r="G1635" s="27" t="s">
        <v>53</v>
      </c>
      <c r="H1635" s="27"/>
      <c r="I1635" s="27" t="s">
        <v>30</v>
      </c>
      <c r="J1635" s="27">
        <v>1.0</v>
      </c>
      <c r="K1635" s="27" t="s">
        <v>36</v>
      </c>
      <c r="L1635" s="31">
        <v>15859.019999999999</v>
      </c>
      <c r="M1635" s="29">
        <v>54.017</v>
      </c>
      <c r="N1635" s="27"/>
      <c r="O1635" s="27">
        <v>1.0</v>
      </c>
      <c r="P1635" s="31">
        <v>587.598</v>
      </c>
      <c r="Q1635" s="29">
        <v>0.0</v>
      </c>
      <c r="R1635" s="31">
        <v>12000.0</v>
      </c>
      <c r="S1635" s="27">
        <v>80.0</v>
      </c>
      <c r="T1635" s="27">
        <v>7.32726</v>
      </c>
      <c r="U1635" s="123"/>
    </row>
    <row r="1636">
      <c r="A1636" s="27">
        <v>777.0</v>
      </c>
      <c r="B1636" s="27" t="s">
        <v>58</v>
      </c>
      <c r="C1636" s="27" t="s">
        <v>27</v>
      </c>
      <c r="D1636" s="27" t="s">
        <v>27</v>
      </c>
      <c r="E1636" s="27" t="s">
        <v>28</v>
      </c>
      <c r="F1636" s="27">
        <v>32.0</v>
      </c>
      <c r="G1636" s="27" t="s">
        <v>53</v>
      </c>
      <c r="H1636" s="27"/>
      <c r="I1636" s="27" t="s">
        <v>30</v>
      </c>
      <c r="J1636" s="27">
        <v>1.0</v>
      </c>
      <c r="K1636" s="27" t="s">
        <v>37</v>
      </c>
      <c r="L1636" s="31">
        <v>16840.64</v>
      </c>
      <c r="M1636" s="29">
        <v>42.177</v>
      </c>
      <c r="N1636" s="27"/>
      <c r="O1636" s="27">
        <v>12.0</v>
      </c>
      <c r="P1636" s="31">
        <v>10596.39</v>
      </c>
      <c r="Q1636" s="29">
        <v>0.1</v>
      </c>
      <c r="R1636" s="31">
        <v>31000.0</v>
      </c>
      <c r="S1636" s="27">
        <v>115.0</v>
      </c>
      <c r="T1636" s="27">
        <v>8.04821</v>
      </c>
      <c r="U1636" s="123"/>
    </row>
    <row r="1637">
      <c r="A1637" s="27">
        <v>778.0</v>
      </c>
      <c r="B1637" s="27" t="s">
        <v>58</v>
      </c>
      <c r="C1637" s="27" t="s">
        <v>27</v>
      </c>
      <c r="D1637" s="27" t="s">
        <v>27</v>
      </c>
      <c r="E1637" s="27" t="s">
        <v>28</v>
      </c>
      <c r="F1637" s="27">
        <v>32.0</v>
      </c>
      <c r="G1637" s="27" t="s">
        <v>53</v>
      </c>
      <c r="H1637" s="27"/>
      <c r="I1637" s="27" t="s">
        <v>30</v>
      </c>
      <c r="J1637" s="27">
        <v>1.0</v>
      </c>
      <c r="K1637" s="27" t="s">
        <v>38</v>
      </c>
      <c r="L1637" s="31">
        <v>17614.190000000002</v>
      </c>
      <c r="M1637" s="29">
        <v>119.713</v>
      </c>
      <c r="N1637" s="27"/>
      <c r="O1637" s="27">
        <v>85.0</v>
      </c>
      <c r="P1637" s="31">
        <v>5802.23</v>
      </c>
      <c r="Q1637" s="29">
        <v>0.1</v>
      </c>
      <c r="R1637" s="31">
        <v>48000.0</v>
      </c>
      <c r="S1637" s="27">
        <v>270.0</v>
      </c>
      <c r="T1637" s="27">
        <v>8.45033</v>
      </c>
      <c r="U1637" s="123"/>
    </row>
    <row r="1638">
      <c r="A1638" s="27">
        <v>779.0</v>
      </c>
      <c r="B1638" s="27" t="s">
        <v>58</v>
      </c>
      <c r="C1638" s="27" t="s">
        <v>27</v>
      </c>
      <c r="D1638" s="27" t="s">
        <v>27</v>
      </c>
      <c r="E1638" s="27" t="s">
        <v>28</v>
      </c>
      <c r="F1638" s="27">
        <v>32.0</v>
      </c>
      <c r="G1638" s="27" t="s">
        <v>53</v>
      </c>
      <c r="H1638" s="27"/>
      <c r="I1638" s="27" t="s">
        <v>30</v>
      </c>
      <c r="J1638" s="27">
        <v>1.0</v>
      </c>
      <c r="K1638" s="27" t="s">
        <v>39</v>
      </c>
      <c r="L1638" s="31">
        <v>22719.39</v>
      </c>
      <c r="M1638" s="29">
        <v>24.352</v>
      </c>
      <c r="N1638" s="27"/>
      <c r="O1638" s="27">
        <v>12.0</v>
      </c>
      <c r="P1638" s="31">
        <v>23537.57</v>
      </c>
      <c r="Q1638" s="29">
        <v>0.2</v>
      </c>
      <c r="R1638" s="31">
        <v>43000.0</v>
      </c>
      <c r="S1638" s="27">
        <v>164.0</v>
      </c>
      <c r="T1638" s="27">
        <v>7.93422</v>
      </c>
      <c r="U1638" s="123"/>
    </row>
    <row r="1639">
      <c r="A1639" s="27">
        <v>780.0</v>
      </c>
      <c r="B1639" s="27" t="s">
        <v>58</v>
      </c>
      <c r="C1639" s="27" t="s">
        <v>27</v>
      </c>
      <c r="D1639" s="27" t="s">
        <v>27</v>
      </c>
      <c r="E1639" s="27" t="s">
        <v>28</v>
      </c>
      <c r="F1639" s="27">
        <v>32.0</v>
      </c>
      <c r="G1639" s="27" t="s">
        <v>53</v>
      </c>
      <c r="H1639" s="27"/>
      <c r="I1639" s="27" t="s">
        <v>30</v>
      </c>
      <c r="J1639" s="27">
        <v>1.0</v>
      </c>
      <c r="K1639" s="27" t="s">
        <v>40</v>
      </c>
      <c r="L1639" s="31">
        <v>15713.97</v>
      </c>
      <c r="M1639" s="29">
        <v>372.418</v>
      </c>
      <c r="N1639" s="27"/>
      <c r="O1639" s="27">
        <v>16.0</v>
      </c>
      <c r="P1639" s="31">
        <v>36025.54</v>
      </c>
      <c r="Q1639" s="29">
        <v>0.4</v>
      </c>
      <c r="R1639" s="31">
        <v>98000.0</v>
      </c>
      <c r="S1639" s="27">
        <v>364.0</v>
      </c>
      <c r="T1639" s="27">
        <v>8.33112</v>
      </c>
      <c r="U1639" s="123"/>
    </row>
    <row r="1640">
      <c r="A1640" s="27">
        <v>781.0</v>
      </c>
      <c r="B1640" s="27" t="s">
        <v>58</v>
      </c>
      <c r="C1640" s="27" t="s">
        <v>27</v>
      </c>
      <c r="D1640" s="27" t="s">
        <v>27</v>
      </c>
      <c r="E1640" s="27" t="s">
        <v>28</v>
      </c>
      <c r="F1640" s="27">
        <v>32.0</v>
      </c>
      <c r="G1640" s="27" t="s">
        <v>53</v>
      </c>
      <c r="H1640" s="27"/>
      <c r="I1640" s="27" t="s">
        <v>30</v>
      </c>
      <c r="J1640" s="27">
        <v>1.0</v>
      </c>
      <c r="K1640" s="27" t="s">
        <v>41</v>
      </c>
      <c r="L1640" s="31">
        <v>1858.86</v>
      </c>
      <c r="M1640" s="29">
        <v>480.228</v>
      </c>
      <c r="N1640" s="27"/>
      <c r="O1640" s="27">
        <v>68.0</v>
      </c>
      <c r="P1640" s="31">
        <v>1033.0600000000002</v>
      </c>
      <c r="Q1640" s="29">
        <v>0.0</v>
      </c>
      <c r="R1640" s="31">
        <v>79000.0</v>
      </c>
      <c r="S1640" s="27">
        <v>437.0</v>
      </c>
      <c r="T1640" s="27">
        <v>12.72146</v>
      </c>
      <c r="U1640" s="123"/>
    </row>
    <row r="1641">
      <c r="A1641" s="27">
        <v>782.0</v>
      </c>
      <c r="B1641" s="27" t="s">
        <v>58</v>
      </c>
      <c r="C1641" s="27" t="s">
        <v>27</v>
      </c>
      <c r="D1641" s="27" t="s">
        <v>27</v>
      </c>
      <c r="E1641" s="27" t="s">
        <v>28</v>
      </c>
      <c r="F1641" s="27">
        <v>32.0</v>
      </c>
      <c r="G1641" s="27" t="s">
        <v>53</v>
      </c>
      <c r="H1641" s="27"/>
      <c r="I1641" s="27" t="s">
        <v>30</v>
      </c>
      <c r="J1641" s="27">
        <v>1.0</v>
      </c>
      <c r="K1641" s="27" t="s">
        <v>42</v>
      </c>
      <c r="L1641" s="31">
        <v>12201.67</v>
      </c>
      <c r="M1641" s="29">
        <v>43.2</v>
      </c>
      <c r="N1641" s="27"/>
      <c r="O1641" s="27">
        <v>59.0</v>
      </c>
      <c r="P1641" s="31">
        <v>1189.9599999999998</v>
      </c>
      <c r="Q1641" s="29">
        <v>0.0</v>
      </c>
      <c r="R1641" s="31">
        <v>29000.0</v>
      </c>
      <c r="S1641" s="27">
        <v>110.0</v>
      </c>
      <c r="T1641" s="27">
        <v>8.05835</v>
      </c>
      <c r="U1641" s="123"/>
    </row>
    <row r="1642">
      <c r="A1642" s="27">
        <v>783.0</v>
      </c>
      <c r="B1642" s="27" t="s">
        <v>58</v>
      </c>
      <c r="C1642" s="27" t="s">
        <v>27</v>
      </c>
      <c r="D1642" s="27" t="s">
        <v>27</v>
      </c>
      <c r="E1642" s="27" t="s">
        <v>28</v>
      </c>
      <c r="F1642" s="27">
        <v>32.0</v>
      </c>
      <c r="G1642" s="27" t="s">
        <v>53</v>
      </c>
      <c r="H1642" s="27"/>
      <c r="I1642" s="27" t="s">
        <v>30</v>
      </c>
      <c r="J1642" s="27">
        <v>1.0</v>
      </c>
      <c r="K1642" s="27" t="s">
        <v>43</v>
      </c>
      <c r="L1642" s="31">
        <v>1871.95</v>
      </c>
      <c r="M1642" s="29">
        <v>518.468</v>
      </c>
      <c r="N1642" s="27"/>
      <c r="O1642" s="27">
        <v>59.0</v>
      </c>
      <c r="P1642" s="31">
        <v>5383600.0</v>
      </c>
      <c r="Q1642" s="29">
        <v>45.4</v>
      </c>
      <c r="R1642" s="31">
        <v>5439000.0</v>
      </c>
      <c r="S1642" s="27">
        <v>5821.0</v>
      </c>
      <c r="T1642" s="27">
        <v>11.88737</v>
      </c>
      <c r="U1642" s="123"/>
    </row>
    <row r="1643">
      <c r="A1643" s="27">
        <v>784.0</v>
      </c>
      <c r="B1643" s="27" t="s">
        <v>58</v>
      </c>
      <c r="C1643" s="27" t="s">
        <v>27</v>
      </c>
      <c r="D1643" s="27" t="s">
        <v>27</v>
      </c>
      <c r="E1643" s="27" t="s">
        <v>28</v>
      </c>
      <c r="F1643" s="27">
        <v>32.0</v>
      </c>
      <c r="G1643" s="27" t="s">
        <v>53</v>
      </c>
      <c r="H1643" s="27"/>
      <c r="I1643" s="27" t="s">
        <v>30</v>
      </c>
      <c r="J1643" s="27">
        <v>1.0</v>
      </c>
      <c r="K1643" s="27" t="s">
        <v>44</v>
      </c>
      <c r="L1643" s="31">
        <v>13990.3</v>
      </c>
      <c r="M1643" s="29">
        <v>106.658</v>
      </c>
      <c r="N1643" s="27"/>
      <c r="O1643" s="27">
        <v>5.0</v>
      </c>
      <c r="P1643" s="31">
        <v>982.793</v>
      </c>
      <c r="Q1643" s="29">
        <v>0.0</v>
      </c>
      <c r="R1643" s="31">
        <v>17000.0</v>
      </c>
      <c r="S1643" s="27">
        <v>161.0</v>
      </c>
      <c r="T1643" s="27">
        <v>8.19272</v>
      </c>
      <c r="U1643" s="123"/>
    </row>
    <row r="1644">
      <c r="A1644" s="27">
        <v>785.0</v>
      </c>
      <c r="B1644" s="27" t="s">
        <v>58</v>
      </c>
      <c r="C1644" s="27" t="s">
        <v>27</v>
      </c>
      <c r="D1644" s="27" t="s">
        <v>27</v>
      </c>
      <c r="E1644" s="27" t="s">
        <v>28</v>
      </c>
      <c r="F1644" s="27">
        <v>32.0</v>
      </c>
      <c r="G1644" s="27" t="s">
        <v>53</v>
      </c>
      <c r="H1644" s="27"/>
      <c r="I1644" s="27" t="s">
        <v>30</v>
      </c>
      <c r="J1644" s="27">
        <v>1.0</v>
      </c>
      <c r="K1644" s="27" t="s">
        <v>45</v>
      </c>
      <c r="L1644" s="31">
        <v>14082.22</v>
      </c>
      <c r="M1644" s="29">
        <v>1633.298</v>
      </c>
      <c r="N1644" s="27"/>
      <c r="O1644" s="27">
        <v>122.0</v>
      </c>
      <c r="P1644" s="31">
        <v>1753.6799999999998</v>
      </c>
      <c r="Q1644" s="29">
        <v>0.0</v>
      </c>
      <c r="R1644" s="31">
        <v>226000.0</v>
      </c>
      <c r="S1644" s="27">
        <v>599.0</v>
      </c>
      <c r="T1644" s="27">
        <v>8.81659</v>
      </c>
      <c r="U1644" s="123"/>
    </row>
    <row r="1645">
      <c r="A1645" s="27">
        <v>786.0</v>
      </c>
      <c r="B1645" s="27" t="s">
        <v>58</v>
      </c>
      <c r="C1645" s="27" t="s">
        <v>27</v>
      </c>
      <c r="D1645" s="27" t="s">
        <v>27</v>
      </c>
      <c r="E1645" s="27" t="s">
        <v>28</v>
      </c>
      <c r="F1645" s="27">
        <v>32.0</v>
      </c>
      <c r="G1645" s="27" t="s">
        <v>53</v>
      </c>
      <c r="H1645" s="27"/>
      <c r="I1645" s="27" t="s">
        <v>30</v>
      </c>
      <c r="J1645" s="27">
        <v>1.0</v>
      </c>
      <c r="K1645" s="27" t="s">
        <v>46</v>
      </c>
      <c r="L1645" s="31">
        <v>1992.5</v>
      </c>
      <c r="M1645" s="29">
        <v>35972.77</v>
      </c>
      <c r="N1645" s="27"/>
      <c r="O1645" s="27">
        <v>7.0</v>
      </c>
      <c r="P1645" s="31">
        <v>1882.13</v>
      </c>
      <c r="Q1645" s="29">
        <v>0.0</v>
      </c>
      <c r="R1645" s="31">
        <v>1725000.0</v>
      </c>
      <c r="S1645" s="27">
        <v>1927.0</v>
      </c>
      <c r="T1645" s="27">
        <v>7.87942</v>
      </c>
      <c r="U1645" s="123"/>
    </row>
    <row r="1646">
      <c r="A1646" s="27">
        <v>787.0</v>
      </c>
      <c r="B1646" s="27" t="s">
        <v>58</v>
      </c>
      <c r="C1646" s="27" t="s">
        <v>27</v>
      </c>
      <c r="D1646" s="27" t="s">
        <v>27</v>
      </c>
      <c r="E1646" s="27" t="s">
        <v>28</v>
      </c>
      <c r="F1646" s="27">
        <v>32.0</v>
      </c>
      <c r="G1646" s="27" t="s">
        <v>53</v>
      </c>
      <c r="H1646" s="27"/>
      <c r="I1646" s="27" t="s">
        <v>30</v>
      </c>
      <c r="J1646" s="27">
        <v>1.0</v>
      </c>
      <c r="K1646" s="27" t="s">
        <v>47</v>
      </c>
      <c r="L1646" s="31">
        <v>12193.24</v>
      </c>
      <c r="M1646" s="29">
        <v>1679.15</v>
      </c>
      <c r="N1646" s="27"/>
      <c r="O1646" s="27">
        <v>11.0</v>
      </c>
      <c r="P1646" s="31">
        <v>12115.93</v>
      </c>
      <c r="Q1646" s="29">
        <v>0.2</v>
      </c>
      <c r="R1646" s="31">
        <v>327000.0</v>
      </c>
      <c r="S1646" s="27">
        <v>580.0</v>
      </c>
      <c r="T1646" s="27">
        <v>8.47212</v>
      </c>
      <c r="U1646" s="123"/>
    </row>
    <row r="1647">
      <c r="A1647" s="27">
        <v>788.0</v>
      </c>
      <c r="B1647" s="27" t="s">
        <v>58</v>
      </c>
      <c r="C1647" s="27" t="s">
        <v>27</v>
      </c>
      <c r="D1647" s="27" t="s">
        <v>27</v>
      </c>
      <c r="E1647" s="27" t="s">
        <v>28</v>
      </c>
      <c r="F1647" s="27">
        <v>32.0</v>
      </c>
      <c r="G1647" s="27" t="s">
        <v>53</v>
      </c>
      <c r="H1647" s="27"/>
      <c r="I1647" s="27" t="s">
        <v>30</v>
      </c>
      <c r="J1647" s="27">
        <v>1.0</v>
      </c>
      <c r="K1647" s="27" t="s">
        <v>48</v>
      </c>
      <c r="L1647" s="31">
        <v>19687.59</v>
      </c>
      <c r="M1647" s="29">
        <v>14748.91</v>
      </c>
      <c r="N1647" s="27"/>
      <c r="O1647" s="27">
        <v>17.0</v>
      </c>
      <c r="P1647" s="31">
        <v>8590.87</v>
      </c>
      <c r="Q1647" s="29">
        <v>0.1</v>
      </c>
      <c r="R1647" s="31">
        <v>1283000.0</v>
      </c>
      <c r="S1647" s="27">
        <v>4649.0</v>
      </c>
      <c r="T1647" s="27">
        <v>8.50034</v>
      </c>
      <c r="U1647" s="123"/>
    </row>
    <row r="1648">
      <c r="A1648" s="27">
        <v>789.0</v>
      </c>
      <c r="B1648" s="27" t="s">
        <v>58</v>
      </c>
      <c r="C1648" s="27" t="s">
        <v>27</v>
      </c>
      <c r="D1648" s="27" t="s">
        <v>27</v>
      </c>
      <c r="E1648" s="27" t="s">
        <v>28</v>
      </c>
      <c r="F1648" s="27">
        <v>32.0</v>
      </c>
      <c r="G1648" s="27" t="s">
        <v>53</v>
      </c>
      <c r="H1648" s="27"/>
      <c r="I1648" s="27" t="s">
        <v>30</v>
      </c>
      <c r="J1648" s="27">
        <v>1.0</v>
      </c>
      <c r="K1648" s="27" t="s">
        <v>49</v>
      </c>
      <c r="L1648" s="31">
        <v>20700.109999999997</v>
      </c>
      <c r="M1648" s="29">
        <v>53.793</v>
      </c>
      <c r="N1648" s="27"/>
      <c r="O1648" s="27">
        <v>3.0</v>
      </c>
      <c r="P1648" s="31">
        <v>7601.26</v>
      </c>
      <c r="Q1648" s="29">
        <v>0.1</v>
      </c>
      <c r="R1648" s="31">
        <v>24000.0</v>
      </c>
      <c r="S1648" s="27">
        <v>138.0</v>
      </c>
      <c r="T1648" s="27">
        <v>8.00109</v>
      </c>
      <c r="U1648" s="123"/>
    </row>
    <row r="1649">
      <c r="A1649" s="27">
        <v>790.0</v>
      </c>
      <c r="B1649" s="27" t="s">
        <v>58</v>
      </c>
      <c r="C1649" s="27" t="s">
        <v>27</v>
      </c>
      <c r="D1649" s="27" t="s">
        <v>27</v>
      </c>
      <c r="E1649" s="27" t="s">
        <v>28</v>
      </c>
      <c r="F1649" s="27">
        <v>32.0</v>
      </c>
      <c r="G1649" s="27" t="s">
        <v>53</v>
      </c>
      <c r="H1649" s="27"/>
      <c r="I1649" s="27" t="s">
        <v>30</v>
      </c>
      <c r="J1649" s="27">
        <v>1.0</v>
      </c>
      <c r="K1649" s="27" t="s">
        <v>50</v>
      </c>
      <c r="L1649" s="31">
        <v>15456.82</v>
      </c>
      <c r="M1649" s="29">
        <v>4085.89</v>
      </c>
      <c r="N1649" s="27"/>
      <c r="O1649" s="27">
        <v>23.0</v>
      </c>
      <c r="P1649" s="31">
        <v>33737.51</v>
      </c>
      <c r="Q1649" s="29">
        <v>0.3</v>
      </c>
      <c r="R1649" s="31">
        <v>1651000.0</v>
      </c>
      <c r="S1649" s="27">
        <v>2265.0</v>
      </c>
      <c r="T1649" s="27">
        <v>9.72027</v>
      </c>
      <c r="U1649" s="123"/>
    </row>
    <row r="1650">
      <c r="A1650" s="27">
        <v>791.0</v>
      </c>
      <c r="B1650" s="27" t="s">
        <v>58</v>
      </c>
      <c r="C1650" s="27" t="s">
        <v>27</v>
      </c>
      <c r="D1650" s="27" t="s">
        <v>27</v>
      </c>
      <c r="E1650" s="27" t="s">
        <v>28</v>
      </c>
      <c r="F1650" s="27">
        <v>32.0</v>
      </c>
      <c r="G1650" s="27" t="s">
        <v>53</v>
      </c>
      <c r="H1650" s="27"/>
      <c r="I1650" s="27" t="s">
        <v>30</v>
      </c>
      <c r="J1650" s="27">
        <v>1.0</v>
      </c>
      <c r="K1650" s="27" t="s">
        <v>51</v>
      </c>
      <c r="L1650" s="31" t="s">
        <v>55</v>
      </c>
      <c r="M1650" s="29"/>
      <c r="N1650" s="27"/>
      <c r="O1650" s="27"/>
      <c r="P1650" s="31"/>
      <c r="Q1650" s="29" t="s">
        <v>57</v>
      </c>
      <c r="R1650" s="31"/>
      <c r="S1650" s="37"/>
      <c r="T1650" s="37"/>
      <c r="U1650" s="123"/>
    </row>
    <row r="1651">
      <c r="A1651" s="27">
        <v>792.0</v>
      </c>
      <c r="B1651" s="27" t="s">
        <v>58</v>
      </c>
      <c r="C1651" s="27" t="s">
        <v>27</v>
      </c>
      <c r="D1651" s="27" t="s">
        <v>27</v>
      </c>
      <c r="E1651" s="27" t="s">
        <v>28</v>
      </c>
      <c r="F1651" s="27">
        <v>32.0</v>
      </c>
      <c r="G1651" s="27" t="s">
        <v>53</v>
      </c>
      <c r="H1651" s="27"/>
      <c r="I1651" s="27" t="s">
        <v>30</v>
      </c>
      <c r="J1651" s="27">
        <v>1.0</v>
      </c>
      <c r="K1651" s="27" t="s">
        <v>52</v>
      </c>
      <c r="L1651" s="31" t="s">
        <v>55</v>
      </c>
      <c r="M1651" s="29"/>
      <c r="N1651" s="27"/>
      <c r="O1651" s="27"/>
      <c r="P1651" s="31"/>
      <c r="Q1651" s="29" t="s">
        <v>57</v>
      </c>
      <c r="R1651" s="31"/>
      <c r="S1651" s="37"/>
      <c r="T1651" s="37"/>
      <c r="U1651" s="123"/>
    </row>
    <row r="1652">
      <c r="A1652" s="27">
        <v>793.0</v>
      </c>
      <c r="B1652" s="27" t="s">
        <v>58</v>
      </c>
      <c r="C1652" s="27" t="s">
        <v>27</v>
      </c>
      <c r="D1652" s="27" t="s">
        <v>27</v>
      </c>
      <c r="E1652" s="27" t="s">
        <v>28</v>
      </c>
      <c r="F1652" s="27">
        <v>32.0</v>
      </c>
      <c r="G1652" s="27" t="s">
        <v>53</v>
      </c>
      <c r="H1652" s="27"/>
      <c r="I1652" s="27" t="s">
        <v>30</v>
      </c>
      <c r="J1652" s="27">
        <v>2.0</v>
      </c>
      <c r="K1652" s="27" t="s">
        <v>31</v>
      </c>
      <c r="L1652" s="31">
        <v>86077.8</v>
      </c>
      <c r="M1652" s="29">
        <v>20.16</v>
      </c>
      <c r="N1652" s="27"/>
      <c r="O1652" s="27">
        <v>2.0</v>
      </c>
      <c r="P1652" s="31">
        <v>65918.89</v>
      </c>
      <c r="Q1652" s="29">
        <v>0.6</v>
      </c>
      <c r="R1652" s="31">
        <v>77000.0</v>
      </c>
      <c r="S1652" s="27">
        <v>293.0</v>
      </c>
      <c r="T1652" s="27">
        <v>11.0612</v>
      </c>
      <c r="U1652" s="123"/>
    </row>
    <row r="1653">
      <c r="A1653" s="27">
        <v>794.0</v>
      </c>
      <c r="B1653" s="27" t="s">
        <v>58</v>
      </c>
      <c r="C1653" s="27" t="s">
        <v>27</v>
      </c>
      <c r="D1653" s="27" t="s">
        <v>27</v>
      </c>
      <c r="E1653" s="27" t="s">
        <v>28</v>
      </c>
      <c r="F1653" s="27">
        <v>32.0</v>
      </c>
      <c r="G1653" s="27" t="s">
        <v>53</v>
      </c>
      <c r="H1653" s="27"/>
      <c r="I1653" s="27" t="s">
        <v>30</v>
      </c>
      <c r="J1653" s="27">
        <v>2.0</v>
      </c>
      <c r="K1653" s="27" t="s">
        <v>32</v>
      </c>
      <c r="L1653" s="31">
        <v>4163.56</v>
      </c>
      <c r="M1653" s="29">
        <v>1461.42</v>
      </c>
      <c r="N1653" s="27"/>
      <c r="O1653" s="27">
        <v>39.0</v>
      </c>
      <c r="P1653" s="31">
        <v>3.582147E7</v>
      </c>
      <c r="Q1653" s="29">
        <v>79.8</v>
      </c>
      <c r="R1653" s="31">
        <v>3.5811E7</v>
      </c>
      <c r="S1653" s="27">
        <v>35030.0</v>
      </c>
      <c r="T1653" s="27">
        <v>9.52961</v>
      </c>
      <c r="U1653" s="123"/>
    </row>
    <row r="1654">
      <c r="A1654" s="27">
        <v>795.0</v>
      </c>
      <c r="B1654" s="27" t="s">
        <v>58</v>
      </c>
      <c r="C1654" s="27" t="s">
        <v>27</v>
      </c>
      <c r="D1654" s="27" t="s">
        <v>27</v>
      </c>
      <c r="E1654" s="27" t="s">
        <v>28</v>
      </c>
      <c r="F1654" s="27">
        <v>32.0</v>
      </c>
      <c r="G1654" s="27" t="s">
        <v>53</v>
      </c>
      <c r="H1654" s="27"/>
      <c r="I1654" s="27" t="s">
        <v>30</v>
      </c>
      <c r="J1654" s="27">
        <v>2.0</v>
      </c>
      <c r="K1654" s="27" t="s">
        <v>33</v>
      </c>
      <c r="L1654" s="31">
        <v>33187.68</v>
      </c>
      <c r="M1654" s="29">
        <v>205.346</v>
      </c>
      <c r="N1654" s="27"/>
      <c r="O1654" s="27">
        <v>12.0</v>
      </c>
      <c r="P1654" s="31">
        <v>23200.64</v>
      </c>
      <c r="Q1654" s="29">
        <v>0.2</v>
      </c>
      <c r="R1654" s="31">
        <v>211000.0</v>
      </c>
      <c r="S1654" s="27">
        <v>387.0</v>
      </c>
      <c r="T1654" s="27">
        <v>8.87264</v>
      </c>
      <c r="U1654" s="123"/>
    </row>
    <row r="1655">
      <c r="A1655" s="27">
        <v>796.0</v>
      </c>
      <c r="B1655" s="27" t="s">
        <v>58</v>
      </c>
      <c r="C1655" s="27" t="s">
        <v>27</v>
      </c>
      <c r="D1655" s="27" t="s">
        <v>27</v>
      </c>
      <c r="E1655" s="27" t="s">
        <v>28</v>
      </c>
      <c r="F1655" s="27">
        <v>32.0</v>
      </c>
      <c r="G1655" s="27" t="s">
        <v>53</v>
      </c>
      <c r="H1655" s="27"/>
      <c r="I1655" s="27" t="s">
        <v>30</v>
      </c>
      <c r="J1655" s="27">
        <v>2.0</v>
      </c>
      <c r="K1655" s="27" t="s">
        <v>34</v>
      </c>
      <c r="L1655" s="31">
        <v>35570.630000000005</v>
      </c>
      <c r="M1655" s="29">
        <v>27419.42</v>
      </c>
      <c r="N1655" s="27"/>
      <c r="O1655" s="27">
        <v>69.0</v>
      </c>
      <c r="P1655" s="31">
        <v>5030.719999999999</v>
      </c>
      <c r="Q1655" s="29">
        <v>0.1</v>
      </c>
      <c r="R1655" s="31">
        <v>1968000.0</v>
      </c>
      <c r="S1655" s="27">
        <v>2357.0</v>
      </c>
      <c r="T1655" s="27">
        <v>10.85725</v>
      </c>
      <c r="U1655" s="123"/>
    </row>
    <row r="1656">
      <c r="A1656" s="27">
        <v>797.0</v>
      </c>
      <c r="B1656" s="27" t="s">
        <v>58</v>
      </c>
      <c r="C1656" s="27" t="s">
        <v>27</v>
      </c>
      <c r="D1656" s="27" t="s">
        <v>27</v>
      </c>
      <c r="E1656" s="27" t="s">
        <v>28</v>
      </c>
      <c r="F1656" s="27">
        <v>32.0</v>
      </c>
      <c r="G1656" s="27" t="s">
        <v>53</v>
      </c>
      <c r="H1656" s="27"/>
      <c r="I1656" s="27" t="s">
        <v>30</v>
      </c>
      <c r="J1656" s="27">
        <v>2.0</v>
      </c>
      <c r="K1656" s="27" t="s">
        <v>35</v>
      </c>
      <c r="L1656" s="31">
        <v>31063.43</v>
      </c>
      <c r="M1656" s="29">
        <v>77.826</v>
      </c>
      <c r="N1656" s="27"/>
      <c r="O1656" s="27">
        <v>67.0</v>
      </c>
      <c r="P1656" s="31">
        <v>6006.99</v>
      </c>
      <c r="Q1656" s="29">
        <v>0.1</v>
      </c>
      <c r="R1656" s="31">
        <v>37000.0</v>
      </c>
      <c r="S1656" s="27">
        <v>116.0</v>
      </c>
      <c r="T1656" s="27">
        <v>7.91427</v>
      </c>
      <c r="U1656" s="123"/>
    </row>
    <row r="1657">
      <c r="A1657" s="27">
        <v>798.0</v>
      </c>
      <c r="B1657" s="27" t="s">
        <v>58</v>
      </c>
      <c r="C1657" s="27" t="s">
        <v>27</v>
      </c>
      <c r="D1657" s="27" t="s">
        <v>27</v>
      </c>
      <c r="E1657" s="27" t="s">
        <v>28</v>
      </c>
      <c r="F1657" s="27">
        <v>32.0</v>
      </c>
      <c r="G1657" s="27" t="s">
        <v>53</v>
      </c>
      <c r="H1657" s="27"/>
      <c r="I1657" s="27" t="s">
        <v>30</v>
      </c>
      <c r="J1657" s="27">
        <v>2.0</v>
      </c>
      <c r="K1657" s="27" t="s">
        <v>36</v>
      </c>
      <c r="L1657" s="31">
        <v>31886.25</v>
      </c>
      <c r="M1657" s="29">
        <v>54.272</v>
      </c>
      <c r="N1657" s="27"/>
      <c r="O1657" s="27">
        <v>1.0</v>
      </c>
      <c r="P1657" s="31">
        <v>996.684</v>
      </c>
      <c r="Q1657" s="29">
        <v>0.0</v>
      </c>
      <c r="R1657" s="31">
        <v>8000.0</v>
      </c>
      <c r="S1657" s="27">
        <v>76.0</v>
      </c>
      <c r="T1657" s="27">
        <v>3.46681</v>
      </c>
      <c r="U1657" s="123"/>
    </row>
    <row r="1658">
      <c r="A1658" s="27">
        <v>799.0</v>
      </c>
      <c r="B1658" s="27" t="s">
        <v>58</v>
      </c>
      <c r="C1658" s="27" t="s">
        <v>27</v>
      </c>
      <c r="D1658" s="27" t="s">
        <v>27</v>
      </c>
      <c r="E1658" s="27" t="s">
        <v>28</v>
      </c>
      <c r="F1658" s="27">
        <v>32.0</v>
      </c>
      <c r="G1658" s="27" t="s">
        <v>53</v>
      </c>
      <c r="H1658" s="27"/>
      <c r="I1658" s="27" t="s">
        <v>30</v>
      </c>
      <c r="J1658" s="27">
        <v>2.0</v>
      </c>
      <c r="K1658" s="27" t="s">
        <v>37</v>
      </c>
      <c r="L1658" s="31">
        <v>34915.799999999996</v>
      </c>
      <c r="M1658" s="29">
        <v>42.433</v>
      </c>
      <c r="N1658" s="27"/>
      <c r="O1658" s="27">
        <v>12.0</v>
      </c>
      <c r="P1658" s="31">
        <v>21049.68</v>
      </c>
      <c r="Q1658" s="29">
        <v>0.2</v>
      </c>
      <c r="R1658" s="31">
        <v>35000.0</v>
      </c>
      <c r="S1658" s="27">
        <v>141.0</v>
      </c>
      <c r="T1658" s="27">
        <v>7.84903</v>
      </c>
      <c r="U1658" s="123"/>
    </row>
    <row r="1659">
      <c r="A1659" s="27">
        <v>800.0</v>
      </c>
      <c r="B1659" s="27" t="s">
        <v>58</v>
      </c>
      <c r="C1659" s="27" t="s">
        <v>27</v>
      </c>
      <c r="D1659" s="27" t="s">
        <v>27</v>
      </c>
      <c r="E1659" s="27" t="s">
        <v>28</v>
      </c>
      <c r="F1659" s="27">
        <v>32.0</v>
      </c>
      <c r="G1659" s="27" t="s">
        <v>53</v>
      </c>
      <c r="H1659" s="27"/>
      <c r="I1659" s="27" t="s">
        <v>30</v>
      </c>
      <c r="J1659" s="27">
        <v>2.0</v>
      </c>
      <c r="K1659" s="27" t="s">
        <v>38</v>
      </c>
      <c r="L1659" s="31">
        <v>35669.91</v>
      </c>
      <c r="M1659" s="29">
        <v>121.76</v>
      </c>
      <c r="N1659" s="27"/>
      <c r="O1659" s="27">
        <v>85.0</v>
      </c>
      <c r="P1659" s="31">
        <v>13918.939999999999</v>
      </c>
      <c r="Q1659" s="29">
        <v>0.2</v>
      </c>
      <c r="R1659" s="31">
        <v>54000.0</v>
      </c>
      <c r="S1659" s="27">
        <v>276.0</v>
      </c>
      <c r="T1659" s="27">
        <v>8.35532</v>
      </c>
      <c r="U1659" s="123"/>
    </row>
    <row r="1660">
      <c r="A1660" s="27">
        <v>801.0</v>
      </c>
      <c r="B1660" s="27" t="s">
        <v>58</v>
      </c>
      <c r="C1660" s="27" t="s">
        <v>27</v>
      </c>
      <c r="D1660" s="27" t="s">
        <v>27</v>
      </c>
      <c r="E1660" s="27" t="s">
        <v>28</v>
      </c>
      <c r="F1660" s="27">
        <v>32.0</v>
      </c>
      <c r="G1660" s="27" t="s">
        <v>53</v>
      </c>
      <c r="H1660" s="27"/>
      <c r="I1660" s="27" t="s">
        <v>30</v>
      </c>
      <c r="J1660" s="27">
        <v>2.0</v>
      </c>
      <c r="K1660" s="27" t="s">
        <v>39</v>
      </c>
      <c r="L1660" s="31">
        <v>46216.49</v>
      </c>
      <c r="M1660" s="29">
        <v>26.641</v>
      </c>
      <c r="N1660" s="27"/>
      <c r="O1660" s="27">
        <v>12.0</v>
      </c>
      <c r="P1660" s="31">
        <v>50414.009999999995</v>
      </c>
      <c r="Q1660" s="29">
        <v>0.6</v>
      </c>
      <c r="R1660" s="31">
        <v>66000.0</v>
      </c>
      <c r="S1660" s="27">
        <v>208.0</v>
      </c>
      <c r="T1660" s="27">
        <v>8.32008</v>
      </c>
      <c r="U1660" s="123"/>
    </row>
    <row r="1661">
      <c r="A1661" s="27">
        <v>802.0</v>
      </c>
      <c r="B1661" s="27" t="s">
        <v>58</v>
      </c>
      <c r="C1661" s="27" t="s">
        <v>27</v>
      </c>
      <c r="D1661" s="27" t="s">
        <v>27</v>
      </c>
      <c r="E1661" s="27" t="s">
        <v>28</v>
      </c>
      <c r="F1661" s="27">
        <v>32.0</v>
      </c>
      <c r="G1661" s="27" t="s">
        <v>53</v>
      </c>
      <c r="H1661" s="27"/>
      <c r="I1661" s="27" t="s">
        <v>30</v>
      </c>
      <c r="J1661" s="27">
        <v>2.0</v>
      </c>
      <c r="K1661" s="27" t="s">
        <v>40</v>
      </c>
      <c r="L1661" s="31">
        <v>31048.469999999998</v>
      </c>
      <c r="M1661" s="29">
        <v>1038.86</v>
      </c>
      <c r="N1661" s="27"/>
      <c r="O1661" s="27">
        <v>16.0</v>
      </c>
      <c r="P1661" s="31">
        <v>72720.67</v>
      </c>
      <c r="Q1661" s="29">
        <v>0.8</v>
      </c>
      <c r="R1661" s="31">
        <v>166000.0</v>
      </c>
      <c r="S1661" s="27">
        <v>441.0</v>
      </c>
      <c r="T1661" s="27">
        <v>8.02261</v>
      </c>
      <c r="U1661" s="123"/>
    </row>
    <row r="1662">
      <c r="A1662" s="27">
        <v>803.0</v>
      </c>
      <c r="B1662" s="27" t="s">
        <v>58</v>
      </c>
      <c r="C1662" s="27" t="s">
        <v>27</v>
      </c>
      <c r="D1662" s="27" t="s">
        <v>27</v>
      </c>
      <c r="E1662" s="27" t="s">
        <v>28</v>
      </c>
      <c r="F1662" s="27">
        <v>32.0</v>
      </c>
      <c r="G1662" s="27" t="s">
        <v>53</v>
      </c>
      <c r="H1662" s="27"/>
      <c r="I1662" s="27" t="s">
        <v>30</v>
      </c>
      <c r="J1662" s="27">
        <v>2.0</v>
      </c>
      <c r="K1662" s="27" t="s">
        <v>41</v>
      </c>
      <c r="L1662" s="31">
        <v>4395.47</v>
      </c>
      <c r="M1662" s="29">
        <v>2331.93</v>
      </c>
      <c r="N1662" s="27"/>
      <c r="O1662" s="27">
        <v>30.0</v>
      </c>
      <c r="P1662" s="31">
        <v>906.476</v>
      </c>
      <c r="Q1662" s="29">
        <v>0.0</v>
      </c>
      <c r="R1662" s="31">
        <v>111000.0</v>
      </c>
      <c r="S1662" s="27">
        <v>437.0</v>
      </c>
      <c r="T1662" s="27">
        <v>9.28209</v>
      </c>
      <c r="U1662" s="123"/>
    </row>
    <row r="1663">
      <c r="A1663" s="27">
        <v>804.0</v>
      </c>
      <c r="B1663" s="27" t="s">
        <v>58</v>
      </c>
      <c r="C1663" s="27" t="s">
        <v>27</v>
      </c>
      <c r="D1663" s="27" t="s">
        <v>27</v>
      </c>
      <c r="E1663" s="27" t="s">
        <v>28</v>
      </c>
      <c r="F1663" s="27">
        <v>32.0</v>
      </c>
      <c r="G1663" s="27" t="s">
        <v>53</v>
      </c>
      <c r="H1663" s="27"/>
      <c r="I1663" s="27" t="s">
        <v>30</v>
      </c>
      <c r="J1663" s="27">
        <v>2.0</v>
      </c>
      <c r="K1663" s="27" t="s">
        <v>42</v>
      </c>
      <c r="L1663" s="31">
        <v>24933.16</v>
      </c>
      <c r="M1663" s="29">
        <v>42.913</v>
      </c>
      <c r="N1663" s="27"/>
      <c r="O1663" s="27">
        <v>59.0</v>
      </c>
      <c r="P1663" s="31">
        <v>2072.4</v>
      </c>
      <c r="Q1663" s="29">
        <v>0.0</v>
      </c>
      <c r="R1663" s="31">
        <v>29000.0</v>
      </c>
      <c r="S1663" s="27">
        <v>110.0</v>
      </c>
      <c r="T1663" s="27">
        <v>8.09584</v>
      </c>
      <c r="U1663" s="123"/>
    </row>
    <row r="1664">
      <c r="A1664" s="27">
        <v>805.0</v>
      </c>
      <c r="B1664" s="27" t="s">
        <v>58</v>
      </c>
      <c r="C1664" s="27" t="s">
        <v>27</v>
      </c>
      <c r="D1664" s="27" t="s">
        <v>27</v>
      </c>
      <c r="E1664" s="27" t="s">
        <v>28</v>
      </c>
      <c r="F1664" s="27">
        <v>32.0</v>
      </c>
      <c r="G1664" s="27" t="s">
        <v>53</v>
      </c>
      <c r="H1664" s="27"/>
      <c r="I1664" s="27" t="s">
        <v>30</v>
      </c>
      <c r="J1664" s="27">
        <v>2.0</v>
      </c>
      <c r="K1664" s="27" t="s">
        <v>43</v>
      </c>
      <c r="L1664" s="31">
        <v>3608.3599999999997</v>
      </c>
      <c r="M1664" s="29">
        <v>1073.51</v>
      </c>
      <c r="N1664" s="27"/>
      <c r="O1664" s="27">
        <v>59.0</v>
      </c>
      <c r="P1664" s="31">
        <v>2.177652E7</v>
      </c>
      <c r="Q1664" s="29">
        <v>72.9</v>
      </c>
      <c r="R1664" s="31">
        <v>2.2083E7</v>
      </c>
      <c r="S1664" s="27">
        <v>22556.0</v>
      </c>
      <c r="T1664" s="27">
        <v>7.87349</v>
      </c>
      <c r="U1664" s="123"/>
    </row>
    <row r="1665">
      <c r="A1665" s="27">
        <v>806.0</v>
      </c>
      <c r="B1665" s="27" t="s">
        <v>58</v>
      </c>
      <c r="C1665" s="27" t="s">
        <v>27</v>
      </c>
      <c r="D1665" s="27" t="s">
        <v>27</v>
      </c>
      <c r="E1665" s="27" t="s">
        <v>28</v>
      </c>
      <c r="F1665" s="27">
        <v>32.0</v>
      </c>
      <c r="G1665" s="27" t="s">
        <v>53</v>
      </c>
      <c r="H1665" s="27"/>
      <c r="I1665" s="27" t="s">
        <v>30</v>
      </c>
      <c r="J1665" s="27">
        <v>2.0</v>
      </c>
      <c r="K1665" s="27" t="s">
        <v>44</v>
      </c>
      <c r="L1665" s="31">
        <v>27790.690000000002</v>
      </c>
      <c r="M1665" s="29">
        <v>109.921</v>
      </c>
      <c r="N1665" s="27"/>
      <c r="O1665" s="27">
        <v>5.0</v>
      </c>
      <c r="P1665" s="31">
        <v>3027.72</v>
      </c>
      <c r="Q1665" s="29">
        <v>0.1</v>
      </c>
      <c r="R1665" s="31">
        <v>16000.0</v>
      </c>
      <c r="S1665" s="27">
        <v>146.0</v>
      </c>
      <c r="T1665" s="27">
        <v>8.3276</v>
      </c>
      <c r="U1665" s="123"/>
    </row>
    <row r="1666">
      <c r="A1666" s="27">
        <v>807.0</v>
      </c>
      <c r="B1666" s="27" t="s">
        <v>58</v>
      </c>
      <c r="C1666" s="27" t="s">
        <v>27</v>
      </c>
      <c r="D1666" s="27" t="s">
        <v>27</v>
      </c>
      <c r="E1666" s="27" t="s">
        <v>28</v>
      </c>
      <c r="F1666" s="27">
        <v>32.0</v>
      </c>
      <c r="G1666" s="27" t="s">
        <v>53</v>
      </c>
      <c r="H1666" s="27"/>
      <c r="I1666" s="27" t="s">
        <v>30</v>
      </c>
      <c r="J1666" s="27">
        <v>2.0</v>
      </c>
      <c r="K1666" s="27" t="s">
        <v>45</v>
      </c>
      <c r="L1666" s="31">
        <v>27591.010000000002</v>
      </c>
      <c r="M1666" s="29">
        <v>216.353</v>
      </c>
      <c r="N1666" s="27"/>
      <c r="O1666" s="27">
        <v>12.0</v>
      </c>
      <c r="P1666" s="31">
        <v>2172.7</v>
      </c>
      <c r="Q1666" s="29">
        <v>0.0</v>
      </c>
      <c r="R1666" s="31">
        <v>200000.0</v>
      </c>
      <c r="S1666" s="27">
        <v>526.0</v>
      </c>
      <c r="T1666" s="27">
        <v>8.86507</v>
      </c>
      <c r="U1666" s="123"/>
    </row>
    <row r="1667">
      <c r="A1667" s="27">
        <v>808.0</v>
      </c>
      <c r="B1667" s="27" t="s">
        <v>58</v>
      </c>
      <c r="C1667" s="27" t="s">
        <v>27</v>
      </c>
      <c r="D1667" s="27" t="s">
        <v>27</v>
      </c>
      <c r="E1667" s="27" t="s">
        <v>28</v>
      </c>
      <c r="F1667" s="27">
        <v>32.0</v>
      </c>
      <c r="G1667" s="27" t="s">
        <v>53</v>
      </c>
      <c r="H1667" s="27"/>
      <c r="I1667" s="27" t="s">
        <v>30</v>
      </c>
      <c r="J1667" s="27">
        <v>2.0</v>
      </c>
      <c r="K1667" s="27" t="s">
        <v>46</v>
      </c>
      <c r="L1667" s="31">
        <v>2823.52</v>
      </c>
      <c r="M1667" s="29">
        <v>71327.95</v>
      </c>
      <c r="N1667" s="27"/>
      <c r="O1667" s="27">
        <v>7.0</v>
      </c>
      <c r="P1667" s="31">
        <v>3575.34</v>
      </c>
      <c r="Q1667" s="29">
        <v>0.0</v>
      </c>
      <c r="R1667" s="31">
        <v>3426000.0</v>
      </c>
      <c r="S1667" s="27">
        <v>3631.0</v>
      </c>
      <c r="T1667" s="27">
        <v>8.2809</v>
      </c>
      <c r="U1667" s="123"/>
    </row>
    <row r="1668">
      <c r="A1668" s="27">
        <v>809.0</v>
      </c>
      <c r="B1668" s="27" t="s">
        <v>58</v>
      </c>
      <c r="C1668" s="27" t="s">
        <v>27</v>
      </c>
      <c r="D1668" s="27" t="s">
        <v>27</v>
      </c>
      <c r="E1668" s="27" t="s">
        <v>28</v>
      </c>
      <c r="F1668" s="27">
        <v>32.0</v>
      </c>
      <c r="G1668" s="27" t="s">
        <v>53</v>
      </c>
      <c r="H1668" s="27"/>
      <c r="I1668" s="27" t="s">
        <v>30</v>
      </c>
      <c r="J1668" s="27">
        <v>2.0</v>
      </c>
      <c r="K1668" s="27" t="s">
        <v>47</v>
      </c>
      <c r="L1668" s="31">
        <v>24938.649999999998</v>
      </c>
      <c r="M1668" s="29">
        <v>2455.91</v>
      </c>
      <c r="N1668" s="27"/>
      <c r="O1668" s="27">
        <v>11.0</v>
      </c>
      <c r="P1668" s="31">
        <v>40507.55</v>
      </c>
      <c r="Q1668" s="29">
        <v>0.5</v>
      </c>
      <c r="R1668" s="31">
        <v>631000.0</v>
      </c>
      <c r="S1668" s="27">
        <v>942.0</v>
      </c>
      <c r="T1668" s="27">
        <v>8.5414</v>
      </c>
      <c r="U1668" s="123"/>
    </row>
    <row r="1669">
      <c r="A1669" s="27">
        <v>810.0</v>
      </c>
      <c r="B1669" s="27" t="s">
        <v>58</v>
      </c>
      <c r="C1669" s="27" t="s">
        <v>27</v>
      </c>
      <c r="D1669" s="27" t="s">
        <v>27</v>
      </c>
      <c r="E1669" s="27" t="s">
        <v>28</v>
      </c>
      <c r="F1669" s="27">
        <v>32.0</v>
      </c>
      <c r="G1669" s="27" t="s">
        <v>53</v>
      </c>
      <c r="H1669" s="27"/>
      <c r="I1669" s="27" t="s">
        <v>30</v>
      </c>
      <c r="J1669" s="27">
        <v>2.0</v>
      </c>
      <c r="K1669" s="27" t="s">
        <v>48</v>
      </c>
      <c r="L1669" s="31">
        <v>37970.2</v>
      </c>
      <c r="M1669" s="29">
        <v>27058.03</v>
      </c>
      <c r="N1669" s="27"/>
      <c r="O1669" s="27">
        <v>17.0</v>
      </c>
      <c r="P1669" s="31">
        <v>17087.920000000002</v>
      </c>
      <c r="Q1669" s="29">
        <v>0.2</v>
      </c>
      <c r="R1669" s="31">
        <v>2501000.0</v>
      </c>
      <c r="S1669" s="27">
        <v>2874.0</v>
      </c>
      <c r="T1669" s="27">
        <v>8.30705</v>
      </c>
      <c r="U1669" s="123"/>
    </row>
    <row r="1670">
      <c r="A1670" s="27">
        <v>811.0</v>
      </c>
      <c r="B1670" s="27" t="s">
        <v>58</v>
      </c>
      <c r="C1670" s="27" t="s">
        <v>27</v>
      </c>
      <c r="D1670" s="27" t="s">
        <v>27</v>
      </c>
      <c r="E1670" s="27" t="s">
        <v>28</v>
      </c>
      <c r="F1670" s="27">
        <v>32.0</v>
      </c>
      <c r="G1670" s="27" t="s">
        <v>53</v>
      </c>
      <c r="H1670" s="27"/>
      <c r="I1670" s="27" t="s">
        <v>30</v>
      </c>
      <c r="J1670" s="27">
        <v>2.0</v>
      </c>
      <c r="K1670" s="27" t="s">
        <v>49</v>
      </c>
      <c r="L1670" s="31">
        <v>42138.66</v>
      </c>
      <c r="M1670" s="29">
        <v>55.586</v>
      </c>
      <c r="N1670" s="27"/>
      <c r="O1670" s="27">
        <v>3.0</v>
      </c>
      <c r="P1670" s="31">
        <v>21092.64</v>
      </c>
      <c r="Q1670" s="29">
        <v>0.2</v>
      </c>
      <c r="R1670" s="31">
        <v>38000.0</v>
      </c>
      <c r="S1670" s="27">
        <v>124.0</v>
      </c>
      <c r="T1670" s="27">
        <v>8.08129</v>
      </c>
      <c r="U1670" s="123"/>
    </row>
    <row r="1671">
      <c r="A1671" s="27">
        <v>812.0</v>
      </c>
      <c r="B1671" s="27" t="s">
        <v>58</v>
      </c>
      <c r="C1671" s="27" t="s">
        <v>27</v>
      </c>
      <c r="D1671" s="27" t="s">
        <v>27</v>
      </c>
      <c r="E1671" s="27" t="s">
        <v>28</v>
      </c>
      <c r="F1671" s="27">
        <v>32.0</v>
      </c>
      <c r="G1671" s="27" t="s">
        <v>53</v>
      </c>
      <c r="H1671" s="27"/>
      <c r="I1671" s="27" t="s">
        <v>30</v>
      </c>
      <c r="J1671" s="27">
        <v>2.0</v>
      </c>
      <c r="K1671" s="27" t="s">
        <v>50</v>
      </c>
      <c r="L1671" s="31">
        <v>30337.29</v>
      </c>
      <c r="M1671" s="29">
        <v>8009.51</v>
      </c>
      <c r="N1671" s="27"/>
      <c r="O1671" s="27">
        <v>23.0</v>
      </c>
      <c r="P1671" s="31">
        <v>67760.08</v>
      </c>
      <c r="Q1671" s="29">
        <v>0.6</v>
      </c>
      <c r="R1671" s="31">
        <v>3028000.0</v>
      </c>
      <c r="S1671" s="27">
        <v>3684.0</v>
      </c>
      <c r="T1671" s="27">
        <v>9.63395</v>
      </c>
      <c r="U1671" s="123"/>
    </row>
    <row r="1672">
      <c r="A1672" s="27">
        <v>813.0</v>
      </c>
      <c r="B1672" s="27" t="s">
        <v>58</v>
      </c>
      <c r="C1672" s="27" t="s">
        <v>27</v>
      </c>
      <c r="D1672" s="27" t="s">
        <v>27</v>
      </c>
      <c r="E1672" s="27" t="s">
        <v>28</v>
      </c>
      <c r="F1672" s="27">
        <v>32.0</v>
      </c>
      <c r="G1672" s="27" t="s">
        <v>53</v>
      </c>
      <c r="H1672" s="27"/>
      <c r="I1672" s="27" t="s">
        <v>30</v>
      </c>
      <c r="J1672" s="27">
        <v>2.0</v>
      </c>
      <c r="K1672" s="27" t="s">
        <v>51</v>
      </c>
      <c r="L1672" s="31" t="s">
        <v>55</v>
      </c>
      <c r="M1672" s="29"/>
      <c r="N1672" s="27"/>
      <c r="O1672" s="27"/>
      <c r="P1672" s="31"/>
      <c r="Q1672" s="29" t="s">
        <v>57</v>
      </c>
      <c r="R1672" s="31"/>
      <c r="S1672" s="37"/>
      <c r="T1672" s="37"/>
      <c r="U1672" s="123"/>
    </row>
    <row r="1673">
      <c r="A1673" s="27">
        <v>814.0</v>
      </c>
      <c r="B1673" s="27" t="s">
        <v>58</v>
      </c>
      <c r="C1673" s="27" t="s">
        <v>27</v>
      </c>
      <c r="D1673" s="27" t="s">
        <v>27</v>
      </c>
      <c r="E1673" s="27" t="s">
        <v>28</v>
      </c>
      <c r="F1673" s="27">
        <v>32.0</v>
      </c>
      <c r="G1673" s="27" t="s">
        <v>53</v>
      </c>
      <c r="H1673" s="27"/>
      <c r="I1673" s="27" t="s">
        <v>30</v>
      </c>
      <c r="J1673" s="27">
        <v>2.0</v>
      </c>
      <c r="K1673" s="27" t="s">
        <v>52</v>
      </c>
      <c r="L1673" s="31" t="s">
        <v>55</v>
      </c>
      <c r="M1673" s="29"/>
      <c r="N1673" s="27"/>
      <c r="O1673" s="27"/>
      <c r="P1673" s="31"/>
      <c r="Q1673" s="29" t="s">
        <v>57</v>
      </c>
      <c r="R1673" s="31"/>
      <c r="S1673" s="37"/>
      <c r="T1673" s="37"/>
      <c r="U1673" s="123"/>
    </row>
    <row r="1674">
      <c r="A1674" s="27">
        <v>815.0</v>
      </c>
      <c r="B1674" s="27" t="s">
        <v>58</v>
      </c>
      <c r="C1674" s="27" t="s">
        <v>27</v>
      </c>
      <c r="D1674" s="27" t="s">
        <v>27</v>
      </c>
      <c r="E1674" s="27" t="s">
        <v>28</v>
      </c>
      <c r="F1674" s="27">
        <v>32.0</v>
      </c>
      <c r="G1674" s="27" t="s">
        <v>53</v>
      </c>
      <c r="H1674" s="27"/>
      <c r="I1674" s="27" t="s">
        <v>30</v>
      </c>
      <c r="J1674" s="27">
        <v>4.0</v>
      </c>
      <c r="K1674" s="27" t="s">
        <v>31</v>
      </c>
      <c r="L1674" s="31">
        <v>189123.79</v>
      </c>
      <c r="M1674" s="29">
        <v>19.264</v>
      </c>
      <c r="N1674" s="27"/>
      <c r="O1674" s="27">
        <v>2.0</v>
      </c>
      <c r="P1674" s="31">
        <v>234785.75</v>
      </c>
      <c r="Q1674" s="29">
        <v>1.3</v>
      </c>
      <c r="R1674" s="31">
        <v>201000.0</v>
      </c>
      <c r="S1674" s="27">
        <v>530.0</v>
      </c>
      <c r="T1674" s="27">
        <v>12.50283</v>
      </c>
      <c r="U1674" s="123"/>
    </row>
    <row r="1675">
      <c r="A1675" s="27">
        <v>816.0</v>
      </c>
      <c r="B1675" s="27" t="s">
        <v>58</v>
      </c>
      <c r="C1675" s="27" t="s">
        <v>27</v>
      </c>
      <c r="D1675" s="27" t="s">
        <v>27</v>
      </c>
      <c r="E1675" s="27" t="s">
        <v>28</v>
      </c>
      <c r="F1675" s="27">
        <v>32.0</v>
      </c>
      <c r="G1675" s="27" t="s">
        <v>53</v>
      </c>
      <c r="H1675" s="27"/>
      <c r="I1675" s="27" t="s">
        <v>30</v>
      </c>
      <c r="J1675" s="27">
        <v>4.0</v>
      </c>
      <c r="K1675" s="27" t="s">
        <v>32</v>
      </c>
      <c r="L1675" s="31">
        <v>7655.1900000000005</v>
      </c>
      <c r="M1675" s="29">
        <v>3321.79</v>
      </c>
      <c r="N1675" s="27"/>
      <c r="O1675" s="27">
        <v>39.0</v>
      </c>
      <c r="P1675" s="31">
        <v>1.4088206E8</v>
      </c>
      <c r="Q1675" s="29">
        <v>94.0</v>
      </c>
      <c r="R1675" s="31">
        <v>1.45638E8</v>
      </c>
      <c r="S1675" s="27">
        <v>147745.0</v>
      </c>
      <c r="T1675" s="27">
        <v>9.45842</v>
      </c>
      <c r="U1675" s="123"/>
    </row>
    <row r="1676">
      <c r="A1676" s="27">
        <v>817.0</v>
      </c>
      <c r="B1676" s="27" t="s">
        <v>58</v>
      </c>
      <c r="C1676" s="27" t="s">
        <v>27</v>
      </c>
      <c r="D1676" s="27" t="s">
        <v>27</v>
      </c>
      <c r="E1676" s="27" t="s">
        <v>28</v>
      </c>
      <c r="F1676" s="27">
        <v>32.0</v>
      </c>
      <c r="G1676" s="27" t="s">
        <v>53</v>
      </c>
      <c r="H1676" s="27"/>
      <c r="I1676" s="27" t="s">
        <v>30</v>
      </c>
      <c r="J1676" s="27">
        <v>4.0</v>
      </c>
      <c r="K1676" s="27" t="s">
        <v>33</v>
      </c>
      <c r="L1676" s="31">
        <v>73955.48999999999</v>
      </c>
      <c r="M1676" s="29">
        <v>314.372</v>
      </c>
      <c r="N1676" s="27"/>
      <c r="O1676" s="27">
        <v>12.0</v>
      </c>
      <c r="P1676" s="31">
        <v>47318.170000000006</v>
      </c>
      <c r="Q1676" s="29">
        <v>0.8</v>
      </c>
      <c r="R1676" s="31">
        <v>427000.0</v>
      </c>
      <c r="S1676" s="27">
        <v>628.0</v>
      </c>
      <c r="T1676" s="27">
        <v>9.81598</v>
      </c>
      <c r="U1676" s="123"/>
    </row>
    <row r="1677">
      <c r="A1677" s="27">
        <v>818.0</v>
      </c>
      <c r="B1677" s="27" t="s">
        <v>58</v>
      </c>
      <c r="C1677" s="27" t="s">
        <v>27</v>
      </c>
      <c r="D1677" s="27" t="s">
        <v>27</v>
      </c>
      <c r="E1677" s="27" t="s">
        <v>28</v>
      </c>
      <c r="F1677" s="27">
        <v>32.0</v>
      </c>
      <c r="G1677" s="27" t="s">
        <v>53</v>
      </c>
      <c r="H1677" s="27"/>
      <c r="I1677" s="27" t="s">
        <v>30</v>
      </c>
      <c r="J1677" s="27">
        <v>4.0</v>
      </c>
      <c r="K1677" s="27" t="s">
        <v>34</v>
      </c>
      <c r="L1677" s="31">
        <v>63028.869999999995</v>
      </c>
      <c r="M1677" s="29">
        <v>56244.46</v>
      </c>
      <c r="N1677" s="27"/>
      <c r="O1677" s="27">
        <v>69.0</v>
      </c>
      <c r="P1677" s="31">
        <v>9702.98</v>
      </c>
      <c r="Q1677" s="29">
        <v>0.1</v>
      </c>
      <c r="R1677" s="31">
        <v>3848000.0</v>
      </c>
      <c r="S1677" s="27">
        <v>4299.0</v>
      </c>
      <c r="T1677" s="27">
        <v>10.62696</v>
      </c>
      <c r="U1677" s="123"/>
    </row>
    <row r="1678">
      <c r="A1678" s="27">
        <v>819.0</v>
      </c>
      <c r="B1678" s="27" t="s">
        <v>58</v>
      </c>
      <c r="C1678" s="27" t="s">
        <v>27</v>
      </c>
      <c r="D1678" s="27" t="s">
        <v>27</v>
      </c>
      <c r="E1678" s="27" t="s">
        <v>28</v>
      </c>
      <c r="F1678" s="27">
        <v>32.0</v>
      </c>
      <c r="G1678" s="27" t="s">
        <v>53</v>
      </c>
      <c r="H1678" s="27"/>
      <c r="I1678" s="27" t="s">
        <v>30</v>
      </c>
      <c r="J1678" s="27">
        <v>4.0</v>
      </c>
      <c r="K1678" s="27" t="s">
        <v>35</v>
      </c>
      <c r="L1678" s="31">
        <v>64481.399999999994</v>
      </c>
      <c r="M1678" s="29">
        <v>77.729</v>
      </c>
      <c r="N1678" s="27"/>
      <c r="O1678" s="27">
        <v>67.0</v>
      </c>
      <c r="P1678" s="31">
        <v>12452.17</v>
      </c>
      <c r="Q1678" s="29">
        <v>0.2</v>
      </c>
      <c r="R1678" s="31">
        <v>43000.0</v>
      </c>
      <c r="S1678" s="27">
        <v>130.0</v>
      </c>
      <c r="T1678" s="27">
        <v>8.04755</v>
      </c>
      <c r="U1678" s="123"/>
    </row>
    <row r="1679">
      <c r="A1679" s="27">
        <v>820.0</v>
      </c>
      <c r="B1679" s="27" t="s">
        <v>58</v>
      </c>
      <c r="C1679" s="27" t="s">
        <v>27</v>
      </c>
      <c r="D1679" s="27" t="s">
        <v>27</v>
      </c>
      <c r="E1679" s="27" t="s">
        <v>28</v>
      </c>
      <c r="F1679" s="27">
        <v>32.0</v>
      </c>
      <c r="G1679" s="27" t="s">
        <v>53</v>
      </c>
      <c r="H1679" s="27"/>
      <c r="I1679" s="27" t="s">
        <v>30</v>
      </c>
      <c r="J1679" s="27">
        <v>4.0</v>
      </c>
      <c r="K1679" s="27" t="s">
        <v>36</v>
      </c>
      <c r="L1679" s="31">
        <v>63728.05</v>
      </c>
      <c r="M1679" s="29">
        <v>54.272</v>
      </c>
      <c r="N1679" s="27"/>
      <c r="O1679" s="27">
        <v>1.0</v>
      </c>
      <c r="P1679" s="31">
        <v>1817.8799999999999</v>
      </c>
      <c r="Q1679" s="29">
        <v>0.0</v>
      </c>
      <c r="R1679" s="31">
        <v>9000.0</v>
      </c>
      <c r="S1679" s="27">
        <v>70.0</v>
      </c>
      <c r="T1679" s="27">
        <v>3.50779</v>
      </c>
      <c r="U1679" s="123"/>
    </row>
    <row r="1680">
      <c r="A1680" s="27">
        <v>821.0</v>
      </c>
      <c r="B1680" s="27" t="s">
        <v>58</v>
      </c>
      <c r="C1680" s="27" t="s">
        <v>27</v>
      </c>
      <c r="D1680" s="27" t="s">
        <v>27</v>
      </c>
      <c r="E1680" s="27" t="s">
        <v>28</v>
      </c>
      <c r="F1680" s="27">
        <v>32.0</v>
      </c>
      <c r="G1680" s="27" t="s">
        <v>53</v>
      </c>
      <c r="H1680" s="27"/>
      <c r="I1680" s="27" t="s">
        <v>30</v>
      </c>
      <c r="J1680" s="27">
        <v>4.0</v>
      </c>
      <c r="K1680" s="27" t="s">
        <v>37</v>
      </c>
      <c r="L1680" s="31">
        <v>69259.19</v>
      </c>
      <c r="M1680" s="29">
        <v>42.432</v>
      </c>
      <c r="N1680" s="27"/>
      <c r="O1680" s="27">
        <v>12.0</v>
      </c>
      <c r="P1680" s="31">
        <v>43568.55</v>
      </c>
      <c r="Q1680" s="29">
        <v>0.7</v>
      </c>
      <c r="R1680" s="31">
        <v>55000.0</v>
      </c>
      <c r="S1680" s="27">
        <v>129.0</v>
      </c>
      <c r="T1680" s="27">
        <v>10.8265</v>
      </c>
      <c r="U1680" s="123"/>
    </row>
    <row r="1681">
      <c r="A1681" s="27">
        <v>822.0</v>
      </c>
      <c r="B1681" s="27" t="s">
        <v>58</v>
      </c>
      <c r="C1681" s="27" t="s">
        <v>27</v>
      </c>
      <c r="D1681" s="27" t="s">
        <v>27</v>
      </c>
      <c r="E1681" s="27" t="s">
        <v>28</v>
      </c>
      <c r="F1681" s="27">
        <v>32.0</v>
      </c>
      <c r="G1681" s="27" t="s">
        <v>53</v>
      </c>
      <c r="H1681" s="27"/>
      <c r="I1681" s="27" t="s">
        <v>30</v>
      </c>
      <c r="J1681" s="27">
        <v>4.0</v>
      </c>
      <c r="K1681" s="27" t="s">
        <v>38</v>
      </c>
      <c r="L1681" s="31">
        <v>76245.81000000001</v>
      </c>
      <c r="M1681" s="29">
        <v>122.179</v>
      </c>
      <c r="N1681" s="27"/>
      <c r="O1681" s="27">
        <v>85.0</v>
      </c>
      <c r="P1681" s="31">
        <v>33393.75</v>
      </c>
      <c r="Q1681" s="29">
        <v>0.6</v>
      </c>
      <c r="R1681" s="31">
        <v>72000.0</v>
      </c>
      <c r="S1681" s="27">
        <v>315.0</v>
      </c>
      <c r="T1681" s="27">
        <v>8.58486</v>
      </c>
      <c r="U1681" s="123"/>
    </row>
    <row r="1682">
      <c r="A1682" s="27">
        <v>823.0</v>
      </c>
      <c r="B1682" s="27" t="s">
        <v>58</v>
      </c>
      <c r="C1682" s="27" t="s">
        <v>27</v>
      </c>
      <c r="D1682" s="27" t="s">
        <v>27</v>
      </c>
      <c r="E1682" s="27" t="s">
        <v>28</v>
      </c>
      <c r="F1682" s="27">
        <v>32.0</v>
      </c>
      <c r="G1682" s="27" t="s">
        <v>53</v>
      </c>
      <c r="H1682" s="27"/>
      <c r="I1682" s="27" t="s">
        <v>30</v>
      </c>
      <c r="J1682" s="27">
        <v>4.0</v>
      </c>
      <c r="K1682" s="27" t="s">
        <v>39</v>
      </c>
      <c r="L1682" s="31">
        <v>91047.02</v>
      </c>
      <c r="M1682" s="29">
        <v>24.224</v>
      </c>
      <c r="N1682" s="27"/>
      <c r="O1682" s="27">
        <v>12.0</v>
      </c>
      <c r="P1682" s="31">
        <v>108124.68</v>
      </c>
      <c r="Q1682" s="29">
        <v>1.8</v>
      </c>
      <c r="R1682" s="31">
        <v>121000.0</v>
      </c>
      <c r="S1682" s="27">
        <v>317.0</v>
      </c>
      <c r="T1682" s="27">
        <v>8.01306</v>
      </c>
      <c r="U1682" s="123"/>
    </row>
    <row r="1683">
      <c r="A1683" s="27">
        <v>824.0</v>
      </c>
      <c r="B1683" s="27" t="s">
        <v>58</v>
      </c>
      <c r="C1683" s="27" t="s">
        <v>27</v>
      </c>
      <c r="D1683" s="27" t="s">
        <v>27</v>
      </c>
      <c r="E1683" s="27" t="s">
        <v>28</v>
      </c>
      <c r="F1683" s="27">
        <v>32.0</v>
      </c>
      <c r="G1683" s="27" t="s">
        <v>53</v>
      </c>
      <c r="H1683" s="27"/>
      <c r="I1683" s="27" t="s">
        <v>30</v>
      </c>
      <c r="J1683" s="27">
        <v>4.0</v>
      </c>
      <c r="K1683" s="27" t="s">
        <v>40</v>
      </c>
      <c r="L1683" s="31">
        <v>63358.74</v>
      </c>
      <c r="M1683" s="29">
        <v>1784.31</v>
      </c>
      <c r="N1683" s="27"/>
      <c r="O1683" s="27">
        <v>16.0</v>
      </c>
      <c r="P1683" s="31">
        <v>144805.08000000002</v>
      </c>
      <c r="Q1683" s="29">
        <v>1.6</v>
      </c>
      <c r="R1683" s="31">
        <v>311000.0</v>
      </c>
      <c r="S1683" s="27">
        <v>740.0</v>
      </c>
      <c r="T1683" s="27">
        <v>8.08358</v>
      </c>
      <c r="U1683" s="123"/>
    </row>
    <row r="1684">
      <c r="A1684" s="27">
        <v>825.0</v>
      </c>
      <c r="B1684" s="27" t="s">
        <v>58</v>
      </c>
      <c r="C1684" s="27" t="s">
        <v>27</v>
      </c>
      <c r="D1684" s="27" t="s">
        <v>27</v>
      </c>
      <c r="E1684" s="27" t="s">
        <v>28</v>
      </c>
      <c r="F1684" s="27">
        <v>32.0</v>
      </c>
      <c r="G1684" s="27" t="s">
        <v>53</v>
      </c>
      <c r="H1684" s="27"/>
      <c r="I1684" s="27" t="s">
        <v>30</v>
      </c>
      <c r="J1684" s="27">
        <v>4.0</v>
      </c>
      <c r="K1684" s="27" t="s">
        <v>41</v>
      </c>
      <c r="L1684" s="31">
        <v>7529.6</v>
      </c>
      <c r="M1684" s="29">
        <v>2942.82</v>
      </c>
      <c r="N1684" s="27"/>
      <c r="O1684" s="27">
        <v>22.0</v>
      </c>
      <c r="P1684" s="31">
        <v>1205.84</v>
      </c>
      <c r="Q1684" s="29">
        <v>0.0</v>
      </c>
      <c r="R1684" s="31">
        <v>189000.0</v>
      </c>
      <c r="S1684" s="27">
        <v>507.0</v>
      </c>
      <c r="T1684" s="27">
        <v>8.95917</v>
      </c>
      <c r="U1684" s="123"/>
    </row>
    <row r="1685">
      <c r="A1685" s="27">
        <v>826.0</v>
      </c>
      <c r="B1685" s="27" t="s">
        <v>58</v>
      </c>
      <c r="C1685" s="27" t="s">
        <v>27</v>
      </c>
      <c r="D1685" s="27" t="s">
        <v>27</v>
      </c>
      <c r="E1685" s="27" t="s">
        <v>28</v>
      </c>
      <c r="F1685" s="27">
        <v>32.0</v>
      </c>
      <c r="G1685" s="27" t="s">
        <v>53</v>
      </c>
      <c r="H1685" s="27"/>
      <c r="I1685" s="27" t="s">
        <v>30</v>
      </c>
      <c r="J1685" s="27">
        <v>4.0</v>
      </c>
      <c r="K1685" s="27" t="s">
        <v>42</v>
      </c>
      <c r="L1685" s="31">
        <v>51117.780000000006</v>
      </c>
      <c r="M1685" s="29">
        <v>43.137</v>
      </c>
      <c r="N1685" s="27"/>
      <c r="O1685" s="27">
        <v>59.0</v>
      </c>
      <c r="P1685" s="31">
        <v>3917.94</v>
      </c>
      <c r="Q1685" s="29">
        <v>0.1</v>
      </c>
      <c r="R1685" s="31">
        <v>29000.0</v>
      </c>
      <c r="S1685" s="27">
        <v>122.0</v>
      </c>
      <c r="T1685" s="27">
        <v>7.99078</v>
      </c>
      <c r="U1685" s="123"/>
    </row>
    <row r="1686">
      <c r="A1686" s="27">
        <v>827.0</v>
      </c>
      <c r="B1686" s="27" t="s">
        <v>58</v>
      </c>
      <c r="C1686" s="27" t="s">
        <v>27</v>
      </c>
      <c r="D1686" s="27" t="s">
        <v>27</v>
      </c>
      <c r="E1686" s="27" t="s">
        <v>28</v>
      </c>
      <c r="F1686" s="27">
        <v>32.0</v>
      </c>
      <c r="G1686" s="27" t="s">
        <v>53</v>
      </c>
      <c r="H1686" s="27"/>
      <c r="I1686" s="27" t="s">
        <v>30</v>
      </c>
      <c r="J1686" s="27">
        <v>4.0</v>
      </c>
      <c r="K1686" s="27" t="s">
        <v>43</v>
      </c>
      <c r="L1686" s="31">
        <v>7364.19</v>
      </c>
      <c r="M1686" s="29">
        <v>1856.54</v>
      </c>
      <c r="N1686" s="27"/>
      <c r="O1686" s="27">
        <v>59.0</v>
      </c>
      <c r="P1686" s="31">
        <v>8.767448E7</v>
      </c>
      <c r="Q1686" s="29">
        <v>88.7</v>
      </c>
      <c r="R1686" s="31">
        <v>8.8394E7</v>
      </c>
      <c r="S1686" s="27">
        <v>87767.0</v>
      </c>
      <c r="T1686" s="27">
        <v>8.81195</v>
      </c>
      <c r="U1686" s="123"/>
    </row>
    <row r="1687">
      <c r="A1687" s="27">
        <v>828.0</v>
      </c>
      <c r="B1687" s="27" t="s">
        <v>58</v>
      </c>
      <c r="C1687" s="27" t="s">
        <v>27</v>
      </c>
      <c r="D1687" s="27" t="s">
        <v>27</v>
      </c>
      <c r="E1687" s="27" t="s">
        <v>28</v>
      </c>
      <c r="F1687" s="27">
        <v>32.0</v>
      </c>
      <c r="G1687" s="27" t="s">
        <v>53</v>
      </c>
      <c r="H1687" s="27"/>
      <c r="I1687" s="27" t="s">
        <v>30</v>
      </c>
      <c r="J1687" s="27">
        <v>4.0</v>
      </c>
      <c r="K1687" s="27" t="s">
        <v>44</v>
      </c>
      <c r="L1687" s="31">
        <v>54823.46</v>
      </c>
      <c r="M1687" s="29">
        <v>109.73</v>
      </c>
      <c r="N1687" s="27"/>
      <c r="O1687" s="27">
        <v>5.0</v>
      </c>
      <c r="P1687" s="31">
        <v>8315.4</v>
      </c>
      <c r="Q1687" s="29">
        <v>0.1</v>
      </c>
      <c r="R1687" s="31">
        <v>22000.0</v>
      </c>
      <c r="S1687" s="27">
        <v>155.0</v>
      </c>
      <c r="T1687" s="27">
        <v>8.18426</v>
      </c>
      <c r="U1687" s="123"/>
    </row>
    <row r="1688">
      <c r="A1688" s="27">
        <v>829.0</v>
      </c>
      <c r="B1688" s="27" t="s">
        <v>58</v>
      </c>
      <c r="C1688" s="27" t="s">
        <v>27</v>
      </c>
      <c r="D1688" s="27" t="s">
        <v>27</v>
      </c>
      <c r="E1688" s="27" t="s">
        <v>28</v>
      </c>
      <c r="F1688" s="27">
        <v>32.0</v>
      </c>
      <c r="G1688" s="27" t="s">
        <v>53</v>
      </c>
      <c r="H1688" s="27"/>
      <c r="I1688" s="27" t="s">
        <v>30</v>
      </c>
      <c r="J1688" s="27">
        <v>4.0</v>
      </c>
      <c r="K1688" s="27" t="s">
        <v>45</v>
      </c>
      <c r="L1688" s="31">
        <v>54695.07</v>
      </c>
      <c r="M1688" s="29">
        <v>239.939</v>
      </c>
      <c r="N1688" s="27"/>
      <c r="O1688" s="27">
        <v>12.0</v>
      </c>
      <c r="P1688" s="31">
        <v>3924.5899999999997</v>
      </c>
      <c r="Q1688" s="29">
        <v>0.1</v>
      </c>
      <c r="R1688" s="31">
        <v>111000.0</v>
      </c>
      <c r="S1688" s="27">
        <v>463.0</v>
      </c>
      <c r="T1688" s="27">
        <v>8.79278</v>
      </c>
      <c r="U1688" s="123"/>
    </row>
    <row r="1689">
      <c r="A1689" s="27">
        <v>830.0</v>
      </c>
      <c r="B1689" s="27" t="s">
        <v>58</v>
      </c>
      <c r="C1689" s="27" t="s">
        <v>27</v>
      </c>
      <c r="D1689" s="27" t="s">
        <v>27</v>
      </c>
      <c r="E1689" s="27" t="s">
        <v>28</v>
      </c>
      <c r="F1689" s="27">
        <v>32.0</v>
      </c>
      <c r="G1689" s="27" t="s">
        <v>53</v>
      </c>
      <c r="H1689" s="27"/>
      <c r="I1689" s="27" t="s">
        <v>30</v>
      </c>
      <c r="J1689" s="27">
        <v>4.0</v>
      </c>
      <c r="K1689" s="27" t="s">
        <v>46</v>
      </c>
      <c r="L1689" s="31">
        <v>4597.34</v>
      </c>
      <c r="M1689" s="29">
        <v>131.04931</v>
      </c>
      <c r="N1689" s="27"/>
      <c r="O1689" s="27">
        <v>7.0</v>
      </c>
      <c r="P1689" s="31">
        <v>7015.29</v>
      </c>
      <c r="Q1689" s="29">
        <v>0.1</v>
      </c>
      <c r="R1689" s="31">
        <v>6335000.0</v>
      </c>
      <c r="S1689" s="27">
        <v>6549.0</v>
      </c>
      <c r="T1689" s="27">
        <v>8.27396</v>
      </c>
      <c r="U1689" s="123"/>
    </row>
    <row r="1690">
      <c r="A1690" s="27">
        <v>831.0</v>
      </c>
      <c r="B1690" s="27" t="s">
        <v>58</v>
      </c>
      <c r="C1690" s="27" t="s">
        <v>27</v>
      </c>
      <c r="D1690" s="27" t="s">
        <v>27</v>
      </c>
      <c r="E1690" s="27" t="s">
        <v>28</v>
      </c>
      <c r="F1690" s="27">
        <v>32.0</v>
      </c>
      <c r="G1690" s="27" t="s">
        <v>53</v>
      </c>
      <c r="H1690" s="27"/>
      <c r="I1690" s="27" t="s">
        <v>30</v>
      </c>
      <c r="J1690" s="27">
        <v>4.0</v>
      </c>
      <c r="K1690" s="27" t="s">
        <v>47</v>
      </c>
      <c r="L1690" s="31">
        <v>48832.93</v>
      </c>
      <c r="M1690" s="29">
        <v>5.19693</v>
      </c>
      <c r="N1690" s="27"/>
      <c r="O1690" s="27">
        <v>11.0</v>
      </c>
      <c r="P1690" s="31">
        <v>95534.7</v>
      </c>
      <c r="Q1690" s="29">
        <v>1.1</v>
      </c>
      <c r="R1690" s="31">
        <v>1237000.0</v>
      </c>
      <c r="S1690" s="27">
        <v>1540.0</v>
      </c>
      <c r="T1690" s="27">
        <v>8.46416</v>
      </c>
      <c r="U1690" s="123"/>
    </row>
    <row r="1691">
      <c r="A1691" s="27">
        <v>832.0</v>
      </c>
      <c r="B1691" s="27" t="s">
        <v>58</v>
      </c>
      <c r="C1691" s="27" t="s">
        <v>27</v>
      </c>
      <c r="D1691" s="27" t="s">
        <v>27</v>
      </c>
      <c r="E1691" s="27" t="s">
        <v>28</v>
      </c>
      <c r="F1691" s="27">
        <v>32.0</v>
      </c>
      <c r="G1691" s="27" t="s">
        <v>53</v>
      </c>
      <c r="H1691" s="27"/>
      <c r="I1691" s="27" t="s">
        <v>30</v>
      </c>
      <c r="J1691" s="27">
        <v>4.0</v>
      </c>
      <c r="K1691" s="27" t="s">
        <v>48</v>
      </c>
      <c r="L1691" s="31">
        <v>85743.75</v>
      </c>
      <c r="M1691" s="29">
        <v>54173.35</v>
      </c>
      <c r="N1691" s="27"/>
      <c r="O1691" s="27">
        <v>17.0</v>
      </c>
      <c r="P1691" s="31">
        <v>34537.16</v>
      </c>
      <c r="Q1691" s="29">
        <v>0.3</v>
      </c>
      <c r="R1691" s="31">
        <v>4856000.0</v>
      </c>
      <c r="S1691" s="27">
        <v>5243.0</v>
      </c>
      <c r="T1691" s="27">
        <v>8.06473</v>
      </c>
      <c r="U1691" s="123"/>
    </row>
    <row r="1692">
      <c r="A1692" s="27">
        <v>833.0</v>
      </c>
      <c r="B1692" s="27" t="s">
        <v>58</v>
      </c>
      <c r="C1692" s="27" t="s">
        <v>27</v>
      </c>
      <c r="D1692" s="27" t="s">
        <v>27</v>
      </c>
      <c r="E1692" s="27" t="s">
        <v>28</v>
      </c>
      <c r="F1692" s="27">
        <v>32.0</v>
      </c>
      <c r="G1692" s="27" t="s">
        <v>53</v>
      </c>
      <c r="H1692" s="27"/>
      <c r="I1692" s="27" t="s">
        <v>30</v>
      </c>
      <c r="J1692" s="27">
        <v>4.0</v>
      </c>
      <c r="K1692" s="27" t="s">
        <v>49</v>
      </c>
      <c r="L1692" s="31">
        <v>83365.77</v>
      </c>
      <c r="M1692" s="29">
        <v>55.265</v>
      </c>
      <c r="N1692" s="27"/>
      <c r="O1692" s="27">
        <v>3.0</v>
      </c>
      <c r="P1692" s="31">
        <v>50528.09</v>
      </c>
      <c r="Q1692" s="29">
        <v>0.6</v>
      </c>
      <c r="R1692" s="31">
        <v>69000.0</v>
      </c>
      <c r="S1692" s="27">
        <v>159.0</v>
      </c>
      <c r="T1692" s="27">
        <v>8.10956</v>
      </c>
      <c r="U1692" s="123"/>
    </row>
    <row r="1693">
      <c r="A1693" s="27">
        <v>834.0</v>
      </c>
      <c r="B1693" s="27" t="s">
        <v>58</v>
      </c>
      <c r="C1693" s="27" t="s">
        <v>27</v>
      </c>
      <c r="D1693" s="27" t="s">
        <v>27</v>
      </c>
      <c r="E1693" s="27" t="s">
        <v>28</v>
      </c>
      <c r="F1693" s="27">
        <v>32.0</v>
      </c>
      <c r="G1693" s="27" t="s">
        <v>53</v>
      </c>
      <c r="H1693" s="27"/>
      <c r="I1693" s="27" t="s">
        <v>30</v>
      </c>
      <c r="J1693" s="27">
        <v>4.0</v>
      </c>
      <c r="K1693" s="27" t="s">
        <v>50</v>
      </c>
      <c r="L1693" s="31">
        <v>60726.04</v>
      </c>
      <c r="M1693" s="29">
        <v>15694.69</v>
      </c>
      <c r="N1693" s="27"/>
      <c r="O1693" s="27">
        <v>23.0</v>
      </c>
      <c r="P1693" s="31">
        <v>135364.55000000002</v>
      </c>
      <c r="Q1693" s="29">
        <v>0.8</v>
      </c>
      <c r="R1693" s="31">
        <v>5966000.0</v>
      </c>
      <c r="S1693" s="27">
        <v>6569.0</v>
      </c>
      <c r="T1693" s="27">
        <v>9.35531</v>
      </c>
      <c r="U1693" s="123"/>
    </row>
    <row r="1694">
      <c r="A1694" s="27">
        <v>835.0</v>
      </c>
      <c r="B1694" s="27" t="s">
        <v>58</v>
      </c>
      <c r="C1694" s="27" t="s">
        <v>27</v>
      </c>
      <c r="D1694" s="27" t="s">
        <v>27</v>
      </c>
      <c r="E1694" s="27" t="s">
        <v>28</v>
      </c>
      <c r="F1694" s="27">
        <v>32.0</v>
      </c>
      <c r="G1694" s="27" t="s">
        <v>53</v>
      </c>
      <c r="H1694" s="27"/>
      <c r="I1694" s="27" t="s">
        <v>30</v>
      </c>
      <c r="J1694" s="27">
        <v>4.0</v>
      </c>
      <c r="K1694" s="27" t="s">
        <v>51</v>
      </c>
      <c r="L1694" s="31" t="s">
        <v>55</v>
      </c>
      <c r="M1694" s="29"/>
      <c r="N1694" s="27"/>
      <c r="O1694" s="27"/>
      <c r="P1694" s="31"/>
      <c r="Q1694" s="29" t="s">
        <v>57</v>
      </c>
      <c r="R1694" s="31"/>
      <c r="S1694" s="37"/>
      <c r="T1694" s="37"/>
      <c r="U1694" s="123"/>
    </row>
    <row r="1695">
      <c r="A1695" s="27">
        <v>836.0</v>
      </c>
      <c r="B1695" s="27" t="s">
        <v>58</v>
      </c>
      <c r="C1695" s="27" t="s">
        <v>27</v>
      </c>
      <c r="D1695" s="27" t="s">
        <v>27</v>
      </c>
      <c r="E1695" s="27" t="s">
        <v>28</v>
      </c>
      <c r="F1695" s="27">
        <v>32.0</v>
      </c>
      <c r="G1695" s="27" t="s">
        <v>53</v>
      </c>
      <c r="H1695" s="27"/>
      <c r="I1695" s="27" t="s">
        <v>30</v>
      </c>
      <c r="J1695" s="27">
        <v>4.0</v>
      </c>
      <c r="K1695" s="27" t="s">
        <v>52</v>
      </c>
      <c r="L1695" s="31" t="s">
        <v>55</v>
      </c>
      <c r="M1695" s="29"/>
      <c r="N1695" s="27"/>
      <c r="O1695" s="27"/>
      <c r="P1695" s="31"/>
      <c r="Q1695" s="29" t="s">
        <v>57</v>
      </c>
      <c r="R1695" s="31"/>
      <c r="S1695" s="37"/>
      <c r="T1695" s="37"/>
      <c r="U1695" s="123"/>
    </row>
    <row r="1696">
      <c r="A1696" s="27">
        <v>837.0</v>
      </c>
      <c r="B1696" s="27" t="s">
        <v>58</v>
      </c>
      <c r="C1696" s="27" t="s">
        <v>27</v>
      </c>
      <c r="D1696" s="27" t="s">
        <v>27</v>
      </c>
      <c r="E1696" s="27" t="s">
        <v>28</v>
      </c>
      <c r="F1696" s="27">
        <v>32.0</v>
      </c>
      <c r="G1696" s="27" t="s">
        <v>53</v>
      </c>
      <c r="H1696" s="27"/>
      <c r="I1696" s="27" t="s">
        <v>30</v>
      </c>
      <c r="J1696" s="27">
        <v>8.0</v>
      </c>
      <c r="K1696" s="27" t="s">
        <v>31</v>
      </c>
      <c r="L1696" s="31">
        <v>354182.68</v>
      </c>
      <c r="M1696" s="29">
        <v>19.616</v>
      </c>
      <c r="N1696" s="27"/>
      <c r="O1696" s="27">
        <v>2.0</v>
      </c>
      <c r="P1696" s="31">
        <v>447830.67</v>
      </c>
      <c r="Q1696" s="29">
        <v>3.8</v>
      </c>
      <c r="R1696" s="31">
        <v>393000.0</v>
      </c>
      <c r="S1696" s="27">
        <v>1552.0</v>
      </c>
      <c r="T1696" s="27">
        <v>9.60402</v>
      </c>
      <c r="U1696" s="123"/>
    </row>
    <row r="1697">
      <c r="A1697" s="27">
        <v>838.0</v>
      </c>
      <c r="B1697" s="27" t="s">
        <v>58</v>
      </c>
      <c r="C1697" s="27" t="s">
        <v>27</v>
      </c>
      <c r="D1697" s="27" t="s">
        <v>27</v>
      </c>
      <c r="E1697" s="27" t="s">
        <v>28</v>
      </c>
      <c r="F1697" s="27">
        <v>32.0</v>
      </c>
      <c r="G1697" s="27" t="s">
        <v>53</v>
      </c>
      <c r="H1697" s="27"/>
      <c r="I1697" s="27" t="s">
        <v>30</v>
      </c>
      <c r="J1697" s="27">
        <v>8.0</v>
      </c>
      <c r="K1697" s="27" t="s">
        <v>32</v>
      </c>
      <c r="L1697" s="31">
        <v>19804.010000000002</v>
      </c>
      <c r="M1697" s="29">
        <v>14150.32</v>
      </c>
      <c r="N1697" s="27"/>
      <c r="O1697" s="27">
        <v>39.0</v>
      </c>
      <c r="P1697" s="31">
        <v>5.8571295E8</v>
      </c>
      <c r="Q1697" s="29">
        <v>98.6</v>
      </c>
      <c r="R1697" s="31">
        <v>5.81499E8</v>
      </c>
      <c r="S1697" s="27">
        <v>590921.0</v>
      </c>
      <c r="T1697" s="27">
        <v>9.58742</v>
      </c>
      <c r="U1697" s="123"/>
    </row>
    <row r="1698">
      <c r="A1698" s="27">
        <v>839.0</v>
      </c>
      <c r="B1698" s="27" t="s">
        <v>58</v>
      </c>
      <c r="C1698" s="27" t="s">
        <v>27</v>
      </c>
      <c r="D1698" s="27" t="s">
        <v>27</v>
      </c>
      <c r="E1698" s="27" t="s">
        <v>28</v>
      </c>
      <c r="F1698" s="27">
        <v>32.0</v>
      </c>
      <c r="G1698" s="27" t="s">
        <v>53</v>
      </c>
      <c r="H1698" s="27"/>
      <c r="I1698" s="27" t="s">
        <v>30</v>
      </c>
      <c r="J1698" s="27">
        <v>8.0</v>
      </c>
      <c r="K1698" s="27" t="s">
        <v>33</v>
      </c>
      <c r="L1698" s="31">
        <v>149673.53</v>
      </c>
      <c r="M1698" s="29">
        <v>650.378</v>
      </c>
      <c r="N1698" s="27"/>
      <c r="O1698" s="27">
        <v>12.0</v>
      </c>
      <c r="P1698" s="31">
        <v>93701.26999999999</v>
      </c>
      <c r="Q1698" s="29">
        <v>1.1</v>
      </c>
      <c r="R1698" s="31">
        <v>879000.0</v>
      </c>
      <c r="S1698" s="27">
        <v>1219.0</v>
      </c>
      <c r="T1698" s="27">
        <v>9.94794</v>
      </c>
      <c r="U1698" s="123"/>
    </row>
    <row r="1699">
      <c r="A1699" s="27">
        <v>840.0</v>
      </c>
      <c r="B1699" s="27" t="s">
        <v>58</v>
      </c>
      <c r="C1699" s="27" t="s">
        <v>27</v>
      </c>
      <c r="D1699" s="27" t="s">
        <v>27</v>
      </c>
      <c r="E1699" s="27" t="s">
        <v>28</v>
      </c>
      <c r="F1699" s="27">
        <v>32.0</v>
      </c>
      <c r="G1699" s="27" t="s">
        <v>53</v>
      </c>
      <c r="H1699" s="27"/>
      <c r="I1699" s="27" t="s">
        <v>30</v>
      </c>
      <c r="J1699" s="27">
        <v>8.0</v>
      </c>
      <c r="K1699" s="27" t="s">
        <v>34</v>
      </c>
      <c r="L1699" s="31">
        <v>123792.33</v>
      </c>
      <c r="M1699" s="29">
        <v>112647.5</v>
      </c>
      <c r="N1699" s="27"/>
      <c r="O1699" s="27">
        <v>69.0</v>
      </c>
      <c r="P1699" s="31">
        <v>19338.03</v>
      </c>
      <c r="Q1699" s="29">
        <v>0.1</v>
      </c>
      <c r="R1699" s="31">
        <v>7579000.0</v>
      </c>
      <c r="S1699" s="27">
        <v>8158.0</v>
      </c>
      <c r="T1699" s="27">
        <v>11.16626</v>
      </c>
      <c r="U1699" s="123"/>
    </row>
    <row r="1700">
      <c r="A1700" s="27">
        <v>841.0</v>
      </c>
      <c r="B1700" s="27" t="s">
        <v>58</v>
      </c>
      <c r="C1700" s="27" t="s">
        <v>27</v>
      </c>
      <c r="D1700" s="27" t="s">
        <v>27</v>
      </c>
      <c r="E1700" s="27" t="s">
        <v>28</v>
      </c>
      <c r="F1700" s="27">
        <v>32.0</v>
      </c>
      <c r="G1700" s="27" t="s">
        <v>53</v>
      </c>
      <c r="H1700" s="27"/>
      <c r="I1700" s="27" t="s">
        <v>30</v>
      </c>
      <c r="J1700" s="27">
        <v>8.0</v>
      </c>
      <c r="K1700" s="27" t="s">
        <v>35</v>
      </c>
      <c r="L1700" s="31">
        <v>140057.67</v>
      </c>
      <c r="M1700" s="29">
        <v>77.889</v>
      </c>
      <c r="N1700" s="27"/>
      <c r="O1700" s="27">
        <v>67.0</v>
      </c>
      <c r="P1700" s="31">
        <v>27246.4</v>
      </c>
      <c r="Q1700" s="29">
        <v>0.5</v>
      </c>
      <c r="R1700" s="31">
        <v>58000.0</v>
      </c>
      <c r="S1700" s="27">
        <v>226.0</v>
      </c>
      <c r="T1700" s="27">
        <v>7.77612</v>
      </c>
      <c r="U1700" s="123"/>
    </row>
    <row r="1701">
      <c r="A1701" s="27">
        <v>842.0</v>
      </c>
      <c r="B1701" s="27" t="s">
        <v>58</v>
      </c>
      <c r="C1701" s="27" t="s">
        <v>27</v>
      </c>
      <c r="D1701" s="27" t="s">
        <v>27</v>
      </c>
      <c r="E1701" s="27" t="s">
        <v>28</v>
      </c>
      <c r="F1701" s="27">
        <v>32.0</v>
      </c>
      <c r="G1701" s="27" t="s">
        <v>53</v>
      </c>
      <c r="H1701" s="27"/>
      <c r="I1701" s="27" t="s">
        <v>30</v>
      </c>
      <c r="J1701" s="27">
        <v>8.0</v>
      </c>
      <c r="K1701" s="27" t="s">
        <v>36</v>
      </c>
      <c r="L1701" s="31">
        <v>126352.33</v>
      </c>
      <c r="M1701" s="29">
        <v>88.865</v>
      </c>
      <c r="N1701" s="27"/>
      <c r="O1701" s="27">
        <v>1.0</v>
      </c>
      <c r="P1701" s="31">
        <v>3574.6099999999997</v>
      </c>
      <c r="Q1701" s="29">
        <v>0.1</v>
      </c>
      <c r="R1701" s="31">
        <v>11000.0</v>
      </c>
      <c r="S1701" s="27">
        <v>86.0</v>
      </c>
      <c r="T1701" s="27">
        <v>3.51069</v>
      </c>
      <c r="U1701" s="123"/>
    </row>
    <row r="1702">
      <c r="A1702" s="27">
        <v>843.0</v>
      </c>
      <c r="B1702" s="27" t="s">
        <v>58</v>
      </c>
      <c r="C1702" s="27" t="s">
        <v>27</v>
      </c>
      <c r="D1702" s="27" t="s">
        <v>27</v>
      </c>
      <c r="E1702" s="27" t="s">
        <v>28</v>
      </c>
      <c r="F1702" s="27">
        <v>32.0</v>
      </c>
      <c r="G1702" s="27" t="s">
        <v>53</v>
      </c>
      <c r="H1702" s="27"/>
      <c r="I1702" s="27" t="s">
        <v>30</v>
      </c>
      <c r="J1702" s="27">
        <v>8.0</v>
      </c>
      <c r="K1702" s="27" t="s">
        <v>37</v>
      </c>
      <c r="L1702" s="31">
        <v>1370228.5</v>
      </c>
      <c r="M1702" s="29">
        <v>41.857</v>
      </c>
      <c r="N1702" s="27"/>
      <c r="O1702" s="27">
        <v>12.0</v>
      </c>
      <c r="P1702" s="31">
        <v>91403.61</v>
      </c>
      <c r="Q1702" s="29">
        <v>1.6</v>
      </c>
      <c r="R1702" s="31">
        <v>101000.0</v>
      </c>
      <c r="S1702" s="27">
        <v>245.0</v>
      </c>
      <c r="T1702" s="27">
        <v>8.05241</v>
      </c>
      <c r="U1702" s="123"/>
    </row>
    <row r="1703">
      <c r="A1703" s="27">
        <v>844.0</v>
      </c>
      <c r="B1703" s="27" t="s">
        <v>58</v>
      </c>
      <c r="C1703" s="27" t="s">
        <v>27</v>
      </c>
      <c r="D1703" s="27" t="s">
        <v>27</v>
      </c>
      <c r="E1703" s="27" t="s">
        <v>28</v>
      </c>
      <c r="F1703" s="27">
        <v>32.0</v>
      </c>
      <c r="G1703" s="27" t="s">
        <v>53</v>
      </c>
      <c r="H1703" s="27"/>
      <c r="I1703" s="27" t="s">
        <v>30</v>
      </c>
      <c r="J1703" s="27">
        <v>8.0</v>
      </c>
      <c r="K1703" s="27" t="s">
        <v>38</v>
      </c>
      <c r="L1703" s="31">
        <v>160971.93</v>
      </c>
      <c r="M1703" s="29">
        <v>122.21</v>
      </c>
      <c r="N1703" s="27"/>
      <c r="O1703" s="27">
        <v>85.0</v>
      </c>
      <c r="P1703" s="31">
        <v>80293.5</v>
      </c>
      <c r="Q1703" s="29">
        <v>1.4</v>
      </c>
      <c r="R1703" s="31">
        <v>122000.0</v>
      </c>
      <c r="S1703" s="27">
        <v>414.0</v>
      </c>
      <c r="T1703" s="27">
        <v>8.07738</v>
      </c>
      <c r="U1703" s="123"/>
    </row>
    <row r="1704">
      <c r="A1704" s="27">
        <v>845.0</v>
      </c>
      <c r="B1704" s="27" t="s">
        <v>58</v>
      </c>
      <c r="C1704" s="27" t="s">
        <v>27</v>
      </c>
      <c r="D1704" s="27" t="s">
        <v>27</v>
      </c>
      <c r="E1704" s="27" t="s">
        <v>28</v>
      </c>
      <c r="F1704" s="27">
        <v>32.0</v>
      </c>
      <c r="G1704" s="27" t="s">
        <v>53</v>
      </c>
      <c r="H1704" s="27"/>
      <c r="I1704" s="27" t="s">
        <v>30</v>
      </c>
      <c r="J1704" s="27">
        <v>8.0</v>
      </c>
      <c r="K1704" s="27" t="s">
        <v>39</v>
      </c>
      <c r="L1704" s="31">
        <v>184600.77000000002</v>
      </c>
      <c r="M1704" s="29">
        <v>41.154</v>
      </c>
      <c r="N1704" s="27"/>
      <c r="O1704" s="27">
        <v>12.0</v>
      </c>
      <c r="P1704" s="31">
        <v>229905.48</v>
      </c>
      <c r="Q1704" s="29">
        <v>3.9</v>
      </c>
      <c r="R1704" s="31">
        <v>242000.0</v>
      </c>
      <c r="S1704" s="27">
        <v>622.0</v>
      </c>
      <c r="T1704" s="27">
        <v>7.76614</v>
      </c>
      <c r="U1704" s="123"/>
    </row>
    <row r="1705">
      <c r="A1705" s="27">
        <v>846.0</v>
      </c>
      <c r="B1705" s="27" t="s">
        <v>58</v>
      </c>
      <c r="C1705" s="27" t="s">
        <v>27</v>
      </c>
      <c r="D1705" s="27" t="s">
        <v>27</v>
      </c>
      <c r="E1705" s="27" t="s">
        <v>28</v>
      </c>
      <c r="F1705" s="27">
        <v>32.0</v>
      </c>
      <c r="G1705" s="27" t="s">
        <v>53</v>
      </c>
      <c r="H1705" s="27"/>
      <c r="I1705" s="27" t="s">
        <v>30</v>
      </c>
      <c r="J1705" s="27">
        <v>8.0</v>
      </c>
      <c r="K1705" s="27" t="s">
        <v>40</v>
      </c>
      <c r="L1705" s="31">
        <v>125306.22</v>
      </c>
      <c r="M1705" s="29">
        <v>3737.85</v>
      </c>
      <c r="N1705" s="27"/>
      <c r="O1705" s="27">
        <v>16.0</v>
      </c>
      <c r="P1705" s="31">
        <v>285739.48000000004</v>
      </c>
      <c r="Q1705" s="29">
        <v>3.2</v>
      </c>
      <c r="R1705" s="31">
        <v>598000.0</v>
      </c>
      <c r="S1705" s="27">
        <v>1337.0</v>
      </c>
      <c r="T1705" s="27">
        <v>8.0355</v>
      </c>
      <c r="U1705" s="123"/>
    </row>
    <row r="1706">
      <c r="A1706" s="27">
        <v>847.0</v>
      </c>
      <c r="B1706" s="27" t="s">
        <v>58</v>
      </c>
      <c r="C1706" s="27" t="s">
        <v>27</v>
      </c>
      <c r="D1706" s="27" t="s">
        <v>27</v>
      </c>
      <c r="E1706" s="27" t="s">
        <v>28</v>
      </c>
      <c r="F1706" s="27">
        <v>32.0</v>
      </c>
      <c r="G1706" s="27" t="s">
        <v>53</v>
      </c>
      <c r="H1706" s="27"/>
      <c r="I1706" s="27" t="s">
        <v>30</v>
      </c>
      <c r="J1706" s="27">
        <v>8.0</v>
      </c>
      <c r="K1706" s="27" t="s">
        <v>41</v>
      </c>
      <c r="L1706" s="31">
        <v>14818.45</v>
      </c>
      <c r="M1706" s="29">
        <v>4138.46</v>
      </c>
      <c r="N1706" s="27"/>
      <c r="O1706" s="27">
        <v>22.0</v>
      </c>
      <c r="P1706" s="31">
        <v>2062.69</v>
      </c>
      <c r="Q1706" s="29">
        <v>0.0</v>
      </c>
      <c r="R1706" s="31">
        <v>330000.0</v>
      </c>
      <c r="S1706" s="27">
        <v>767.0</v>
      </c>
      <c r="T1706" s="27">
        <v>8.66256</v>
      </c>
      <c r="U1706" s="123"/>
    </row>
    <row r="1707">
      <c r="A1707" s="27">
        <v>848.0</v>
      </c>
      <c r="B1707" s="27" t="s">
        <v>58</v>
      </c>
      <c r="C1707" s="27" t="s">
        <v>27</v>
      </c>
      <c r="D1707" s="27" t="s">
        <v>27</v>
      </c>
      <c r="E1707" s="27" t="s">
        <v>28</v>
      </c>
      <c r="F1707" s="27">
        <v>32.0</v>
      </c>
      <c r="G1707" s="27" t="s">
        <v>53</v>
      </c>
      <c r="H1707" s="27"/>
      <c r="I1707" s="27" t="s">
        <v>30</v>
      </c>
      <c r="J1707" s="27">
        <v>8.0</v>
      </c>
      <c r="K1707" s="27" t="s">
        <v>42</v>
      </c>
      <c r="L1707" s="31">
        <v>110372.31</v>
      </c>
      <c r="M1707" s="29">
        <v>43.072</v>
      </c>
      <c r="N1707" s="27"/>
      <c r="O1707" s="27">
        <v>59.0</v>
      </c>
      <c r="P1707" s="31">
        <v>7736.37</v>
      </c>
      <c r="Q1707" s="29">
        <v>0.1</v>
      </c>
      <c r="R1707" s="31">
        <v>33000.0</v>
      </c>
      <c r="S1707" s="27">
        <v>195.0</v>
      </c>
      <c r="T1707" s="27">
        <v>7.86264</v>
      </c>
      <c r="U1707" s="123"/>
    </row>
    <row r="1708">
      <c r="A1708" s="27">
        <v>849.0</v>
      </c>
      <c r="B1708" s="27" t="s">
        <v>58</v>
      </c>
      <c r="C1708" s="27" t="s">
        <v>27</v>
      </c>
      <c r="D1708" s="27" t="s">
        <v>27</v>
      </c>
      <c r="E1708" s="27" t="s">
        <v>28</v>
      </c>
      <c r="F1708" s="27">
        <v>32.0</v>
      </c>
      <c r="G1708" s="27" t="s">
        <v>53</v>
      </c>
      <c r="H1708" s="27"/>
      <c r="I1708" s="27" t="s">
        <v>30</v>
      </c>
      <c r="J1708" s="27">
        <v>8.0</v>
      </c>
      <c r="K1708" s="27" t="s">
        <v>43</v>
      </c>
      <c r="L1708" s="31">
        <v>15041.73</v>
      </c>
      <c r="M1708" s="29">
        <v>2764.64</v>
      </c>
      <c r="N1708" s="27"/>
      <c r="O1708" s="27">
        <v>59.0</v>
      </c>
      <c r="P1708" s="31">
        <v>3.5548724E8</v>
      </c>
      <c r="Q1708" s="29">
        <v>97.2</v>
      </c>
      <c r="R1708" s="31">
        <v>3.56397E8</v>
      </c>
      <c r="S1708" s="27">
        <v>354336.0</v>
      </c>
      <c r="T1708" s="27">
        <v>10.20314</v>
      </c>
      <c r="U1708" s="123"/>
    </row>
    <row r="1709">
      <c r="A1709" s="27">
        <v>850.0</v>
      </c>
      <c r="B1709" s="27" t="s">
        <v>58</v>
      </c>
      <c r="C1709" s="27" t="s">
        <v>27</v>
      </c>
      <c r="D1709" s="27" t="s">
        <v>27</v>
      </c>
      <c r="E1709" s="27" t="s">
        <v>28</v>
      </c>
      <c r="F1709" s="27">
        <v>32.0</v>
      </c>
      <c r="G1709" s="27" t="s">
        <v>53</v>
      </c>
      <c r="H1709" s="27"/>
      <c r="I1709" s="27" t="s">
        <v>30</v>
      </c>
      <c r="J1709" s="27">
        <v>8.0</v>
      </c>
      <c r="K1709" s="27" t="s">
        <v>44</v>
      </c>
      <c r="L1709" s="31">
        <v>111476.43</v>
      </c>
      <c r="M1709" s="29">
        <v>179.331</v>
      </c>
      <c r="N1709" s="27"/>
      <c r="O1709" s="27">
        <v>5.0</v>
      </c>
      <c r="P1709" s="31">
        <v>22012.66</v>
      </c>
      <c r="Q1709" s="29">
        <v>0.2</v>
      </c>
      <c r="R1709" s="31">
        <v>37000.0</v>
      </c>
      <c r="S1709" s="27">
        <v>219.0</v>
      </c>
      <c r="T1709" s="27">
        <v>8.1166</v>
      </c>
      <c r="U1709" s="123"/>
    </row>
    <row r="1710">
      <c r="A1710" s="27">
        <v>851.0</v>
      </c>
      <c r="B1710" s="27" t="s">
        <v>58</v>
      </c>
      <c r="C1710" s="27" t="s">
        <v>27</v>
      </c>
      <c r="D1710" s="27" t="s">
        <v>27</v>
      </c>
      <c r="E1710" s="27" t="s">
        <v>28</v>
      </c>
      <c r="F1710" s="27">
        <v>32.0</v>
      </c>
      <c r="G1710" s="27" t="s">
        <v>53</v>
      </c>
      <c r="H1710" s="27"/>
      <c r="I1710" s="27" t="s">
        <v>30</v>
      </c>
      <c r="J1710" s="27">
        <v>8.0</v>
      </c>
      <c r="K1710" s="27" t="s">
        <v>45</v>
      </c>
      <c r="L1710" s="31">
        <v>110407.38</v>
      </c>
      <c r="M1710" s="29">
        <v>313.282</v>
      </c>
      <c r="N1710" s="27"/>
      <c r="O1710" s="27">
        <v>12.0</v>
      </c>
      <c r="P1710" s="31">
        <v>7786.82</v>
      </c>
      <c r="Q1710" s="29">
        <v>0.1</v>
      </c>
      <c r="R1710" s="31">
        <v>165000.0</v>
      </c>
      <c r="S1710" s="27">
        <v>588.0</v>
      </c>
      <c r="T1710" s="27">
        <v>8.56132</v>
      </c>
      <c r="U1710" s="123"/>
    </row>
    <row r="1711">
      <c r="A1711" s="27">
        <v>852.0</v>
      </c>
      <c r="B1711" s="27" t="s">
        <v>58</v>
      </c>
      <c r="C1711" s="27" t="s">
        <v>27</v>
      </c>
      <c r="D1711" s="27" t="s">
        <v>27</v>
      </c>
      <c r="E1711" s="27" t="s">
        <v>28</v>
      </c>
      <c r="F1711" s="27">
        <v>32.0</v>
      </c>
      <c r="G1711" s="27" t="s">
        <v>53</v>
      </c>
      <c r="H1711" s="27"/>
      <c r="I1711" s="27" t="s">
        <v>30</v>
      </c>
      <c r="J1711" s="27">
        <v>8.0</v>
      </c>
      <c r="K1711" s="27" t="s">
        <v>46</v>
      </c>
      <c r="L1711" s="31">
        <v>8252.66</v>
      </c>
      <c r="M1711" s="29">
        <v>259561.13</v>
      </c>
      <c r="N1711" s="27"/>
      <c r="O1711" s="27">
        <v>7.0</v>
      </c>
      <c r="P1711" s="31">
        <v>13824.12</v>
      </c>
      <c r="Q1711" s="29">
        <v>0.1</v>
      </c>
      <c r="R1711" s="31">
        <v>1.1594E7</v>
      </c>
      <c r="S1711" s="27">
        <v>12367.0</v>
      </c>
      <c r="T1711" s="27">
        <v>10.89329</v>
      </c>
      <c r="U1711" s="123"/>
    </row>
    <row r="1712">
      <c r="A1712" s="27">
        <v>853.0</v>
      </c>
      <c r="B1712" s="27" t="s">
        <v>58</v>
      </c>
      <c r="C1712" s="27" t="s">
        <v>27</v>
      </c>
      <c r="D1712" s="27" t="s">
        <v>27</v>
      </c>
      <c r="E1712" s="27" t="s">
        <v>28</v>
      </c>
      <c r="F1712" s="27">
        <v>32.0</v>
      </c>
      <c r="G1712" s="27" t="s">
        <v>53</v>
      </c>
      <c r="H1712" s="27"/>
      <c r="I1712" s="27" t="s">
        <v>30</v>
      </c>
      <c r="J1712" s="27">
        <v>8.0</v>
      </c>
      <c r="K1712" s="27" t="s">
        <v>47</v>
      </c>
      <c r="L1712" s="31">
        <v>112517.70999999999</v>
      </c>
      <c r="M1712" s="29">
        <v>9785.83</v>
      </c>
      <c r="N1712" s="27"/>
      <c r="O1712" s="27">
        <v>11.0</v>
      </c>
      <c r="P1712" s="31">
        <v>216676.44</v>
      </c>
      <c r="Q1712" s="29">
        <v>2.4</v>
      </c>
      <c r="R1712" s="31">
        <v>2436000.0</v>
      </c>
      <c r="S1712" s="27">
        <v>2834.0</v>
      </c>
      <c r="T1712" s="27">
        <v>8.68543</v>
      </c>
      <c r="U1712" s="123"/>
    </row>
    <row r="1713">
      <c r="A1713" s="27">
        <v>854.0</v>
      </c>
      <c r="B1713" s="27" t="s">
        <v>58</v>
      </c>
      <c r="C1713" s="27" t="s">
        <v>27</v>
      </c>
      <c r="D1713" s="27" t="s">
        <v>27</v>
      </c>
      <c r="E1713" s="27" t="s">
        <v>28</v>
      </c>
      <c r="F1713" s="27">
        <v>32.0</v>
      </c>
      <c r="G1713" s="27" t="s">
        <v>53</v>
      </c>
      <c r="H1713" s="27"/>
      <c r="I1713" s="27" t="s">
        <v>30</v>
      </c>
      <c r="J1713" s="27">
        <v>8.0</v>
      </c>
      <c r="K1713" s="27" t="s">
        <v>48</v>
      </c>
      <c r="L1713" s="31">
        <v>134215.11000000002</v>
      </c>
      <c r="M1713" s="29">
        <v>56478.78</v>
      </c>
      <c r="N1713" s="27"/>
      <c r="O1713" s="27">
        <v>19.0</v>
      </c>
      <c r="P1713" s="31">
        <v>122523.70999999999</v>
      </c>
      <c r="Q1713" s="29">
        <v>1.0</v>
      </c>
      <c r="R1713" s="31">
        <v>6293000.0</v>
      </c>
      <c r="S1713" s="27">
        <v>7069.0</v>
      </c>
      <c r="T1713" s="27">
        <v>8.75479</v>
      </c>
      <c r="U1713" s="123"/>
    </row>
    <row r="1714">
      <c r="A1714" s="27">
        <v>855.0</v>
      </c>
      <c r="B1714" s="27" t="s">
        <v>58</v>
      </c>
      <c r="C1714" s="27" t="s">
        <v>27</v>
      </c>
      <c r="D1714" s="27" t="s">
        <v>27</v>
      </c>
      <c r="E1714" s="27" t="s">
        <v>28</v>
      </c>
      <c r="F1714" s="27">
        <v>32.0</v>
      </c>
      <c r="G1714" s="27" t="s">
        <v>53</v>
      </c>
      <c r="H1714" s="27"/>
      <c r="I1714" s="27" t="s">
        <v>30</v>
      </c>
      <c r="J1714" s="27">
        <v>8.0</v>
      </c>
      <c r="K1714" s="27" t="s">
        <v>49</v>
      </c>
      <c r="L1714" s="31">
        <v>167353.80000000002</v>
      </c>
      <c r="M1714" s="29">
        <v>89.793</v>
      </c>
      <c r="N1714" s="27"/>
      <c r="O1714" s="27">
        <v>3.0</v>
      </c>
      <c r="P1714" s="31">
        <v>109839.74</v>
      </c>
      <c r="Q1714" s="29">
        <v>1.2</v>
      </c>
      <c r="R1714" s="31">
        <v>128000.0</v>
      </c>
      <c r="S1714" s="27">
        <v>375.0</v>
      </c>
      <c r="T1714" s="27">
        <v>7.68358</v>
      </c>
      <c r="U1714" s="123"/>
    </row>
    <row r="1715">
      <c r="A1715" s="27">
        <v>856.0</v>
      </c>
      <c r="B1715" s="27" t="s">
        <v>58</v>
      </c>
      <c r="C1715" s="27" t="s">
        <v>27</v>
      </c>
      <c r="D1715" s="27" t="s">
        <v>27</v>
      </c>
      <c r="E1715" s="27" t="s">
        <v>28</v>
      </c>
      <c r="F1715" s="27">
        <v>32.0</v>
      </c>
      <c r="G1715" s="27" t="s">
        <v>53</v>
      </c>
      <c r="H1715" s="27"/>
      <c r="I1715" s="27" t="s">
        <v>30</v>
      </c>
      <c r="J1715" s="27">
        <v>8.0</v>
      </c>
      <c r="K1715" s="27" t="s">
        <v>50</v>
      </c>
      <c r="L1715" s="31">
        <v>121220.56999999999</v>
      </c>
      <c r="M1715" s="29">
        <v>31858.31</v>
      </c>
      <c r="N1715" s="27"/>
      <c r="O1715" s="27">
        <v>23.0</v>
      </c>
      <c r="P1715" s="31">
        <v>267091.36</v>
      </c>
      <c r="Q1715" s="29">
        <v>1.3</v>
      </c>
      <c r="R1715" s="31">
        <v>1.1461E7</v>
      </c>
      <c r="S1715" s="27">
        <v>12932.0</v>
      </c>
      <c r="T1715" s="27">
        <v>13.47083</v>
      </c>
      <c r="U1715" s="123"/>
    </row>
    <row r="1716">
      <c r="A1716" s="27">
        <v>857.0</v>
      </c>
      <c r="B1716" s="27" t="s">
        <v>58</v>
      </c>
      <c r="C1716" s="27" t="s">
        <v>27</v>
      </c>
      <c r="D1716" s="27" t="s">
        <v>27</v>
      </c>
      <c r="E1716" s="27" t="s">
        <v>28</v>
      </c>
      <c r="F1716" s="27">
        <v>32.0</v>
      </c>
      <c r="G1716" s="27" t="s">
        <v>53</v>
      </c>
      <c r="H1716" s="27"/>
      <c r="I1716" s="27" t="s">
        <v>30</v>
      </c>
      <c r="J1716" s="27">
        <v>8.0</v>
      </c>
      <c r="K1716" s="27" t="s">
        <v>51</v>
      </c>
      <c r="L1716" s="31" t="s">
        <v>55</v>
      </c>
      <c r="M1716" s="29"/>
      <c r="N1716" s="27"/>
      <c r="O1716" s="27"/>
      <c r="P1716" s="31"/>
      <c r="Q1716" s="31"/>
      <c r="R1716" s="31"/>
      <c r="S1716" s="37"/>
      <c r="T1716" s="37"/>
      <c r="U1716" s="123"/>
    </row>
    <row r="1717">
      <c r="A1717" s="27">
        <v>858.0</v>
      </c>
      <c r="B1717" s="27" t="s">
        <v>58</v>
      </c>
      <c r="C1717" s="27" t="s">
        <v>27</v>
      </c>
      <c r="D1717" s="27" t="s">
        <v>27</v>
      </c>
      <c r="E1717" s="27" t="s">
        <v>28</v>
      </c>
      <c r="F1717" s="27">
        <v>32.0</v>
      </c>
      <c r="G1717" s="27" t="s">
        <v>53</v>
      </c>
      <c r="H1717" s="27"/>
      <c r="I1717" s="27" t="s">
        <v>30</v>
      </c>
      <c r="J1717" s="27">
        <v>8.0</v>
      </c>
      <c r="K1717" s="27" t="s">
        <v>52</v>
      </c>
      <c r="L1717" s="31" t="s">
        <v>55</v>
      </c>
      <c r="M1717" s="29"/>
      <c r="N1717" s="27"/>
      <c r="O1717" s="27"/>
      <c r="P1717" s="31"/>
      <c r="Q1717" s="31"/>
      <c r="R1717" s="31"/>
      <c r="S1717" s="37"/>
      <c r="T1717" s="37"/>
      <c r="U1717" s="123"/>
    </row>
    <row r="1718">
      <c r="A1718" s="27">
        <v>859.0</v>
      </c>
      <c r="B1718" s="27" t="s">
        <v>58</v>
      </c>
      <c r="C1718" s="27" t="s">
        <v>27</v>
      </c>
      <c r="D1718" s="27" t="s">
        <v>27</v>
      </c>
      <c r="E1718" s="27" t="s">
        <v>28</v>
      </c>
      <c r="F1718" s="27">
        <v>64.0</v>
      </c>
      <c r="G1718" s="27" t="s">
        <v>53</v>
      </c>
      <c r="H1718" s="27"/>
      <c r="I1718" s="27" t="s">
        <v>30</v>
      </c>
      <c r="J1718" s="27">
        <v>1.0</v>
      </c>
      <c r="K1718" s="27" t="s">
        <v>31</v>
      </c>
      <c r="L1718" s="31">
        <v>52107.280000000006</v>
      </c>
      <c r="M1718" s="29">
        <v>19.393</v>
      </c>
      <c r="N1718" s="27"/>
      <c r="O1718" s="27">
        <v>2.0</v>
      </c>
      <c r="P1718" s="31">
        <v>33138.72</v>
      </c>
      <c r="Q1718" s="29">
        <v>0.6</v>
      </c>
      <c r="R1718" s="31">
        <v>61000.0</v>
      </c>
      <c r="S1718" s="27">
        <v>1178.0</v>
      </c>
      <c r="T1718" s="27">
        <v>13.62905</v>
      </c>
      <c r="U1718" s="123"/>
    </row>
    <row r="1719">
      <c r="A1719" s="27">
        <v>860.0</v>
      </c>
      <c r="B1719" s="27" t="s">
        <v>58</v>
      </c>
      <c r="C1719" s="27" t="s">
        <v>27</v>
      </c>
      <c r="D1719" s="27" t="s">
        <v>27</v>
      </c>
      <c r="E1719" s="27" t="s">
        <v>28</v>
      </c>
      <c r="F1719" s="27">
        <v>64.0</v>
      </c>
      <c r="G1719" s="27" t="s">
        <v>53</v>
      </c>
      <c r="H1719" s="27"/>
      <c r="I1719" s="27" t="s">
        <v>30</v>
      </c>
      <c r="J1719" s="27">
        <v>1.0</v>
      </c>
      <c r="K1719" s="27" t="s">
        <v>32</v>
      </c>
      <c r="L1719" s="31">
        <v>2219.42</v>
      </c>
      <c r="M1719" s="29">
        <v>705.491</v>
      </c>
      <c r="N1719" s="27"/>
      <c r="O1719" s="27">
        <v>39.0</v>
      </c>
      <c r="P1719" s="31">
        <v>8950760.0</v>
      </c>
      <c r="Q1719" s="29">
        <v>60.1</v>
      </c>
      <c r="R1719" s="31">
        <v>8882000.0</v>
      </c>
      <c r="S1719" s="27">
        <v>10602.0</v>
      </c>
      <c r="T1719" s="27">
        <v>9.35098</v>
      </c>
      <c r="U1719" s="123"/>
    </row>
    <row r="1720">
      <c r="A1720" s="27">
        <v>861.0</v>
      </c>
      <c r="B1720" s="27" t="s">
        <v>58</v>
      </c>
      <c r="C1720" s="27" t="s">
        <v>27</v>
      </c>
      <c r="D1720" s="27" t="s">
        <v>27</v>
      </c>
      <c r="E1720" s="27" t="s">
        <v>28</v>
      </c>
      <c r="F1720" s="27">
        <v>64.0</v>
      </c>
      <c r="G1720" s="27" t="s">
        <v>53</v>
      </c>
      <c r="H1720" s="27"/>
      <c r="I1720" s="27" t="s">
        <v>30</v>
      </c>
      <c r="J1720" s="27">
        <v>1.0</v>
      </c>
      <c r="K1720" s="27" t="s">
        <v>33</v>
      </c>
      <c r="L1720" s="31">
        <v>15581.64</v>
      </c>
      <c r="M1720" s="29">
        <v>160.773</v>
      </c>
      <c r="N1720" s="27"/>
      <c r="O1720" s="27">
        <v>12.0</v>
      </c>
      <c r="P1720" s="31">
        <v>11120.0</v>
      </c>
      <c r="Q1720" s="29">
        <v>0.2</v>
      </c>
      <c r="R1720" s="31">
        <v>117000.0</v>
      </c>
      <c r="S1720" s="27">
        <v>1089.0</v>
      </c>
      <c r="T1720" s="27">
        <v>8.64392</v>
      </c>
      <c r="U1720" s="123"/>
    </row>
    <row r="1721">
      <c r="A1721" s="27">
        <v>862.0</v>
      </c>
      <c r="B1721" s="27" t="s">
        <v>58</v>
      </c>
      <c r="C1721" s="27" t="s">
        <v>27</v>
      </c>
      <c r="D1721" s="27" t="s">
        <v>27</v>
      </c>
      <c r="E1721" s="27" t="s">
        <v>28</v>
      </c>
      <c r="F1721" s="27">
        <v>64.0</v>
      </c>
      <c r="G1721" s="27" t="s">
        <v>53</v>
      </c>
      <c r="H1721" s="27"/>
      <c r="I1721" s="27" t="s">
        <v>30</v>
      </c>
      <c r="J1721" s="27">
        <v>1.0</v>
      </c>
      <c r="K1721" s="27" t="s">
        <v>34</v>
      </c>
      <c r="L1721" s="31">
        <v>11968.47</v>
      </c>
      <c r="M1721" s="29">
        <v>14.55474</v>
      </c>
      <c r="N1721" s="27"/>
      <c r="O1721" s="27">
        <v>69.0</v>
      </c>
      <c r="P1721" s="31">
        <v>2769.6299999999997</v>
      </c>
      <c r="Q1721" s="29">
        <v>0.0</v>
      </c>
      <c r="R1721" s="31">
        <v>1019000.0</v>
      </c>
      <c r="S1721" s="27">
        <v>2182.0</v>
      </c>
      <c r="T1721" s="27">
        <v>10.87165</v>
      </c>
      <c r="U1721" s="123"/>
    </row>
    <row r="1722">
      <c r="A1722" s="27">
        <v>863.0</v>
      </c>
      <c r="B1722" s="27" t="s">
        <v>58</v>
      </c>
      <c r="C1722" s="27" t="s">
        <v>27</v>
      </c>
      <c r="D1722" s="27" t="s">
        <v>27</v>
      </c>
      <c r="E1722" s="27" t="s">
        <v>28</v>
      </c>
      <c r="F1722" s="27">
        <v>64.0</v>
      </c>
      <c r="G1722" s="27" t="s">
        <v>53</v>
      </c>
      <c r="H1722" s="27"/>
      <c r="I1722" s="27" t="s">
        <v>30</v>
      </c>
      <c r="J1722" s="27">
        <v>1.0</v>
      </c>
      <c r="K1722" s="27" t="s">
        <v>35</v>
      </c>
      <c r="L1722" s="31">
        <v>16021.75</v>
      </c>
      <c r="M1722" s="29">
        <v>78.02</v>
      </c>
      <c r="N1722" s="27"/>
      <c r="O1722" s="27">
        <v>67.0</v>
      </c>
      <c r="P1722" s="31">
        <v>3034.21</v>
      </c>
      <c r="Q1722" s="29">
        <v>0.1</v>
      </c>
      <c r="R1722" s="31">
        <v>38000.0</v>
      </c>
      <c r="S1722" s="27">
        <v>910.0</v>
      </c>
      <c r="T1722" s="27">
        <v>8.03661</v>
      </c>
      <c r="U1722" s="123"/>
    </row>
    <row r="1723">
      <c r="A1723" s="27">
        <v>864.0</v>
      </c>
      <c r="B1723" s="27" t="s">
        <v>58</v>
      </c>
      <c r="C1723" s="27" t="s">
        <v>27</v>
      </c>
      <c r="D1723" s="27" t="s">
        <v>27</v>
      </c>
      <c r="E1723" s="27" t="s">
        <v>28</v>
      </c>
      <c r="F1723" s="27">
        <v>64.0</v>
      </c>
      <c r="G1723" s="27" t="s">
        <v>53</v>
      </c>
      <c r="H1723" s="27"/>
      <c r="I1723" s="27" t="s">
        <v>30</v>
      </c>
      <c r="J1723" s="27">
        <v>1.0</v>
      </c>
      <c r="K1723" s="27" t="s">
        <v>36</v>
      </c>
      <c r="L1723" s="31">
        <v>15354.4</v>
      </c>
      <c r="M1723" s="29">
        <v>54.305</v>
      </c>
      <c r="N1723" s="27"/>
      <c r="O1723" s="27">
        <v>1.0</v>
      </c>
      <c r="P1723" s="31">
        <v>576.173</v>
      </c>
      <c r="Q1723" s="29">
        <v>0.0</v>
      </c>
      <c r="R1723" s="31">
        <v>12000.0</v>
      </c>
      <c r="S1723" s="27">
        <v>718.0</v>
      </c>
      <c r="T1723" s="27">
        <v>3.63876</v>
      </c>
      <c r="U1723" s="123"/>
    </row>
    <row r="1724">
      <c r="A1724" s="27">
        <v>865.0</v>
      </c>
      <c r="B1724" s="27" t="s">
        <v>58</v>
      </c>
      <c r="C1724" s="27" t="s">
        <v>27</v>
      </c>
      <c r="D1724" s="27" t="s">
        <v>27</v>
      </c>
      <c r="E1724" s="27" t="s">
        <v>28</v>
      </c>
      <c r="F1724" s="27">
        <v>64.0</v>
      </c>
      <c r="G1724" s="27" t="s">
        <v>53</v>
      </c>
      <c r="H1724" s="27"/>
      <c r="I1724" s="27" t="s">
        <v>30</v>
      </c>
      <c r="J1724" s="27">
        <v>1.0</v>
      </c>
      <c r="K1724" s="27" t="s">
        <v>37</v>
      </c>
      <c r="L1724" s="31">
        <v>16421.15</v>
      </c>
      <c r="M1724" s="29">
        <v>41.921</v>
      </c>
      <c r="N1724" s="27"/>
      <c r="O1724" s="27">
        <v>12.0</v>
      </c>
      <c r="P1724" s="31">
        <v>10293.01</v>
      </c>
      <c r="Q1724" s="29">
        <v>0.2</v>
      </c>
      <c r="R1724" s="31">
        <v>32000.0</v>
      </c>
      <c r="S1724" s="27">
        <v>845.0</v>
      </c>
      <c r="T1724" s="27">
        <v>8.23652</v>
      </c>
      <c r="U1724" s="123"/>
    </row>
    <row r="1725">
      <c r="A1725" s="27">
        <v>866.0</v>
      </c>
      <c r="B1725" s="27" t="s">
        <v>58</v>
      </c>
      <c r="C1725" s="27" t="s">
        <v>27</v>
      </c>
      <c r="D1725" s="27" t="s">
        <v>27</v>
      </c>
      <c r="E1725" s="27" t="s">
        <v>28</v>
      </c>
      <c r="F1725" s="27">
        <v>64.0</v>
      </c>
      <c r="G1725" s="27" t="s">
        <v>53</v>
      </c>
      <c r="H1725" s="27"/>
      <c r="I1725" s="27" t="s">
        <v>30</v>
      </c>
      <c r="J1725" s="27">
        <v>1.0</v>
      </c>
      <c r="K1725" s="27" t="s">
        <v>38</v>
      </c>
      <c r="L1725" s="31">
        <v>17528.0</v>
      </c>
      <c r="M1725" s="29">
        <v>121.122</v>
      </c>
      <c r="N1725" s="27"/>
      <c r="O1725" s="27">
        <v>85.0</v>
      </c>
      <c r="P1725" s="31">
        <v>5835.24</v>
      </c>
      <c r="Q1725" s="29">
        <v>0.1</v>
      </c>
      <c r="R1725" s="31">
        <v>49000.0</v>
      </c>
      <c r="S1725" s="27">
        <v>1058.0</v>
      </c>
      <c r="T1725" s="27">
        <v>8.66965</v>
      </c>
      <c r="U1725" s="123"/>
    </row>
    <row r="1726">
      <c r="A1726" s="27">
        <v>867.0</v>
      </c>
      <c r="B1726" s="27" t="s">
        <v>58</v>
      </c>
      <c r="C1726" s="27" t="s">
        <v>27</v>
      </c>
      <c r="D1726" s="27" t="s">
        <v>27</v>
      </c>
      <c r="E1726" s="27" t="s">
        <v>28</v>
      </c>
      <c r="F1726" s="27">
        <v>64.0</v>
      </c>
      <c r="G1726" s="27" t="s">
        <v>53</v>
      </c>
      <c r="H1726" s="27"/>
      <c r="I1726" s="27" t="s">
        <v>30</v>
      </c>
      <c r="J1726" s="27">
        <v>1.0</v>
      </c>
      <c r="K1726" s="27" t="s">
        <v>39</v>
      </c>
      <c r="L1726" s="31">
        <v>22085.97</v>
      </c>
      <c r="M1726" s="29">
        <v>23.809</v>
      </c>
      <c r="N1726" s="27"/>
      <c r="O1726" s="27">
        <v>12.0</v>
      </c>
      <c r="P1726" s="31">
        <v>23501.460000000003</v>
      </c>
      <c r="Q1726" s="29">
        <v>0.4</v>
      </c>
      <c r="R1726" s="31">
        <v>45000.0</v>
      </c>
      <c r="S1726" s="27">
        <v>924.0</v>
      </c>
      <c r="T1726" s="27">
        <v>7.8578</v>
      </c>
      <c r="U1726" s="123"/>
    </row>
    <row r="1727">
      <c r="A1727" s="27">
        <v>868.0</v>
      </c>
      <c r="B1727" s="27" t="s">
        <v>58</v>
      </c>
      <c r="C1727" s="27" t="s">
        <v>27</v>
      </c>
      <c r="D1727" s="27" t="s">
        <v>27</v>
      </c>
      <c r="E1727" s="27" t="s">
        <v>28</v>
      </c>
      <c r="F1727" s="27">
        <v>64.0</v>
      </c>
      <c r="G1727" s="27" t="s">
        <v>53</v>
      </c>
      <c r="H1727" s="27"/>
      <c r="I1727" s="27" t="s">
        <v>30</v>
      </c>
      <c r="J1727" s="27">
        <v>1.0</v>
      </c>
      <c r="K1727" s="27" t="s">
        <v>40</v>
      </c>
      <c r="L1727" s="31">
        <v>15490.84</v>
      </c>
      <c r="M1727" s="29">
        <v>490.731</v>
      </c>
      <c r="N1727" s="27"/>
      <c r="O1727" s="27">
        <v>16.0</v>
      </c>
      <c r="P1727" s="31">
        <v>35712.35</v>
      </c>
      <c r="Q1727" s="29">
        <v>0.6</v>
      </c>
      <c r="R1727" s="31">
        <v>101000.0</v>
      </c>
      <c r="S1727" s="27">
        <v>1085.0</v>
      </c>
      <c r="T1727" s="27">
        <v>8.10108</v>
      </c>
      <c r="U1727" s="123"/>
    </row>
    <row r="1728">
      <c r="A1728" s="27">
        <v>869.0</v>
      </c>
      <c r="B1728" s="27" t="s">
        <v>58</v>
      </c>
      <c r="C1728" s="27" t="s">
        <v>27</v>
      </c>
      <c r="D1728" s="27" t="s">
        <v>27</v>
      </c>
      <c r="E1728" s="27" t="s">
        <v>28</v>
      </c>
      <c r="F1728" s="27">
        <v>64.0</v>
      </c>
      <c r="G1728" s="27" t="s">
        <v>53</v>
      </c>
      <c r="H1728" s="27"/>
      <c r="I1728" s="27" t="s">
        <v>30</v>
      </c>
      <c r="J1728" s="27">
        <v>1.0</v>
      </c>
      <c r="K1728" s="27" t="s">
        <v>41</v>
      </c>
      <c r="L1728" s="31">
        <v>1895.92</v>
      </c>
      <c r="M1728" s="29">
        <v>475.724</v>
      </c>
      <c r="N1728" s="27"/>
      <c r="O1728" s="27">
        <v>68.0</v>
      </c>
      <c r="P1728" s="31">
        <v>992.985</v>
      </c>
      <c r="Q1728" s="29">
        <v>0.0</v>
      </c>
      <c r="R1728" s="31">
        <v>80000.0</v>
      </c>
      <c r="S1728" s="27">
        <v>1105.0</v>
      </c>
      <c r="T1728" s="27">
        <v>8.8491</v>
      </c>
      <c r="U1728" s="123"/>
    </row>
    <row r="1729">
      <c r="A1729" s="27">
        <v>870.0</v>
      </c>
      <c r="B1729" s="27" t="s">
        <v>58</v>
      </c>
      <c r="C1729" s="27" t="s">
        <v>27</v>
      </c>
      <c r="D1729" s="27" t="s">
        <v>27</v>
      </c>
      <c r="E1729" s="27" t="s">
        <v>28</v>
      </c>
      <c r="F1729" s="27">
        <v>64.0</v>
      </c>
      <c r="G1729" s="27" t="s">
        <v>53</v>
      </c>
      <c r="H1729" s="27"/>
      <c r="I1729" s="27" t="s">
        <v>30</v>
      </c>
      <c r="J1729" s="27">
        <v>1.0</v>
      </c>
      <c r="K1729" s="27" t="s">
        <v>42</v>
      </c>
      <c r="L1729" s="31">
        <v>11800.0</v>
      </c>
      <c r="M1729" s="29">
        <v>43.17</v>
      </c>
      <c r="N1729" s="27"/>
      <c r="O1729" s="27">
        <v>59.0</v>
      </c>
      <c r="P1729" s="31">
        <v>1181.24</v>
      </c>
      <c r="Q1729" s="29">
        <v>0.0</v>
      </c>
      <c r="R1729" s="31">
        <v>29000.0</v>
      </c>
      <c r="S1729" s="27">
        <v>814.0</v>
      </c>
      <c r="T1729" s="27">
        <v>7.9145</v>
      </c>
      <c r="U1729" s="123"/>
    </row>
    <row r="1730">
      <c r="A1730" s="27">
        <v>871.0</v>
      </c>
      <c r="B1730" s="27" t="s">
        <v>58</v>
      </c>
      <c r="C1730" s="27" t="s">
        <v>27</v>
      </c>
      <c r="D1730" s="27" t="s">
        <v>27</v>
      </c>
      <c r="E1730" s="27" t="s">
        <v>28</v>
      </c>
      <c r="F1730" s="27">
        <v>64.0</v>
      </c>
      <c r="G1730" s="27" t="s">
        <v>53</v>
      </c>
      <c r="H1730" s="27"/>
      <c r="I1730" s="27" t="s">
        <v>30</v>
      </c>
      <c r="J1730" s="27">
        <v>1.0</v>
      </c>
      <c r="K1730" s="27" t="s">
        <v>43</v>
      </c>
      <c r="L1730" s="31">
        <v>1871.57</v>
      </c>
      <c r="M1730" s="29">
        <v>548.526</v>
      </c>
      <c r="N1730" s="27"/>
      <c r="O1730" s="27">
        <v>59.0</v>
      </c>
      <c r="P1730" s="31">
        <v>5374370.0</v>
      </c>
      <c r="Q1730" s="29">
        <v>60.7</v>
      </c>
      <c r="R1730" s="31">
        <v>5436000.0</v>
      </c>
      <c r="S1730" s="27">
        <v>6503.0</v>
      </c>
      <c r="T1730" s="27">
        <v>8.33876</v>
      </c>
      <c r="U1730" s="123"/>
    </row>
    <row r="1731">
      <c r="A1731" s="27">
        <v>872.0</v>
      </c>
      <c r="B1731" s="27" t="s">
        <v>58</v>
      </c>
      <c r="C1731" s="27" t="s">
        <v>27</v>
      </c>
      <c r="D1731" s="27" t="s">
        <v>27</v>
      </c>
      <c r="E1731" s="27" t="s">
        <v>28</v>
      </c>
      <c r="F1731" s="27">
        <v>64.0</v>
      </c>
      <c r="G1731" s="27" t="s">
        <v>53</v>
      </c>
      <c r="H1731" s="27"/>
      <c r="I1731" s="27" t="s">
        <v>30</v>
      </c>
      <c r="J1731" s="27">
        <v>1.0</v>
      </c>
      <c r="K1731" s="27" t="s">
        <v>44</v>
      </c>
      <c r="L1731" s="31">
        <v>13192.24</v>
      </c>
      <c r="M1731" s="29">
        <v>109.059</v>
      </c>
      <c r="N1731" s="27"/>
      <c r="O1731" s="27">
        <v>5.0</v>
      </c>
      <c r="P1731" s="31">
        <v>927.9889999999999</v>
      </c>
      <c r="Q1731" s="29">
        <v>0.0</v>
      </c>
      <c r="R1731" s="31">
        <v>18000.0</v>
      </c>
      <c r="S1731" s="27">
        <v>843.0</v>
      </c>
      <c r="T1731" s="27">
        <v>8.08318</v>
      </c>
      <c r="U1731" s="123"/>
    </row>
    <row r="1732">
      <c r="A1732" s="27">
        <v>873.0</v>
      </c>
      <c r="B1732" s="27" t="s">
        <v>58</v>
      </c>
      <c r="C1732" s="27" t="s">
        <v>27</v>
      </c>
      <c r="D1732" s="27" t="s">
        <v>27</v>
      </c>
      <c r="E1732" s="27" t="s">
        <v>28</v>
      </c>
      <c r="F1732" s="27">
        <v>64.0</v>
      </c>
      <c r="G1732" s="27" t="s">
        <v>53</v>
      </c>
      <c r="H1732" s="27"/>
      <c r="I1732" s="27" t="s">
        <v>30</v>
      </c>
      <c r="J1732" s="27">
        <v>1.0</v>
      </c>
      <c r="K1732" s="27" t="s">
        <v>45</v>
      </c>
      <c r="L1732" s="31">
        <v>13297.3</v>
      </c>
      <c r="M1732" s="29">
        <v>1.52823</v>
      </c>
      <c r="N1732" s="27"/>
      <c r="O1732" s="27">
        <v>122.0</v>
      </c>
      <c r="P1732" s="31">
        <v>1609.8</v>
      </c>
      <c r="Q1732" s="29">
        <v>0.0</v>
      </c>
      <c r="R1732" s="31">
        <v>230000.0</v>
      </c>
      <c r="S1732" s="27">
        <v>748.0</v>
      </c>
      <c r="T1732" s="27">
        <v>8.68887</v>
      </c>
      <c r="U1732" s="123"/>
    </row>
    <row r="1733">
      <c r="A1733" s="27">
        <v>874.0</v>
      </c>
      <c r="B1733" s="27" t="s">
        <v>58</v>
      </c>
      <c r="C1733" s="27" t="s">
        <v>27</v>
      </c>
      <c r="D1733" s="27" t="s">
        <v>27</v>
      </c>
      <c r="E1733" s="27" t="s">
        <v>28</v>
      </c>
      <c r="F1733" s="27">
        <v>64.0</v>
      </c>
      <c r="G1733" s="27" t="s">
        <v>53</v>
      </c>
      <c r="H1733" s="27"/>
      <c r="I1733" s="27" t="s">
        <v>30</v>
      </c>
      <c r="J1733" s="27">
        <v>1.0</v>
      </c>
      <c r="K1733" s="27" t="s">
        <v>46</v>
      </c>
      <c r="L1733" s="31">
        <v>1943.3400000000001</v>
      </c>
      <c r="M1733" s="29">
        <v>34.35519</v>
      </c>
      <c r="N1733" s="27"/>
      <c r="O1733" s="27">
        <v>7.0</v>
      </c>
      <c r="P1733" s="31">
        <v>1847.4299999999998</v>
      </c>
      <c r="Q1733" s="29">
        <v>0.0</v>
      </c>
      <c r="R1733" s="31">
        <v>1733000.0</v>
      </c>
      <c r="S1733" s="27">
        <v>2618.0</v>
      </c>
      <c r="T1733" s="27">
        <v>8.15409</v>
      </c>
      <c r="U1733" s="123"/>
    </row>
    <row r="1734">
      <c r="A1734" s="27">
        <v>875.0</v>
      </c>
      <c r="B1734" s="27" t="s">
        <v>58</v>
      </c>
      <c r="C1734" s="27" t="s">
        <v>27</v>
      </c>
      <c r="D1734" s="27" t="s">
        <v>27</v>
      </c>
      <c r="E1734" s="27" t="s">
        <v>28</v>
      </c>
      <c r="F1734" s="27">
        <v>64.0</v>
      </c>
      <c r="G1734" s="27" t="s">
        <v>53</v>
      </c>
      <c r="H1734" s="27"/>
      <c r="I1734" s="27" t="s">
        <v>30</v>
      </c>
      <c r="J1734" s="27">
        <v>1.0</v>
      </c>
      <c r="K1734" s="27" t="s">
        <v>47</v>
      </c>
      <c r="L1734" s="31">
        <v>11749.9</v>
      </c>
      <c r="M1734" s="29">
        <v>1674.03</v>
      </c>
      <c r="N1734" s="27"/>
      <c r="O1734" s="27">
        <v>11.0</v>
      </c>
      <c r="P1734" s="31">
        <v>12062.05</v>
      </c>
      <c r="Q1734" s="29">
        <v>0.2</v>
      </c>
      <c r="R1734" s="31">
        <v>340000.0</v>
      </c>
      <c r="S1734" s="27">
        <v>1263.0</v>
      </c>
      <c r="T1734" s="27">
        <v>8.38347</v>
      </c>
      <c r="U1734" s="123"/>
    </row>
    <row r="1735">
      <c r="A1735" s="27">
        <v>876.0</v>
      </c>
      <c r="B1735" s="27" t="s">
        <v>58</v>
      </c>
      <c r="C1735" s="27" t="s">
        <v>27</v>
      </c>
      <c r="D1735" s="27" t="s">
        <v>27</v>
      </c>
      <c r="E1735" s="27" t="s">
        <v>28</v>
      </c>
      <c r="F1735" s="27">
        <v>64.0</v>
      </c>
      <c r="G1735" s="27" t="s">
        <v>53</v>
      </c>
      <c r="H1735" s="27"/>
      <c r="I1735" s="27" t="s">
        <v>30</v>
      </c>
      <c r="J1735" s="27">
        <v>1.0</v>
      </c>
      <c r="K1735" s="27" t="s">
        <v>48</v>
      </c>
      <c r="L1735" s="31">
        <v>19057.19</v>
      </c>
      <c r="M1735" s="29">
        <v>14116.61</v>
      </c>
      <c r="N1735" s="27"/>
      <c r="O1735" s="27">
        <v>17.0</v>
      </c>
      <c r="P1735" s="31">
        <v>8495.23</v>
      </c>
      <c r="Q1735" s="29">
        <v>0.1</v>
      </c>
      <c r="R1735" s="31">
        <v>1281000.0</v>
      </c>
      <c r="S1735" s="27">
        <v>2412.0</v>
      </c>
      <c r="T1735" s="27">
        <v>9.15606</v>
      </c>
      <c r="U1735" s="123"/>
    </row>
    <row r="1736">
      <c r="A1736" s="27">
        <v>877.0</v>
      </c>
      <c r="B1736" s="27" t="s">
        <v>58</v>
      </c>
      <c r="C1736" s="27" t="s">
        <v>27</v>
      </c>
      <c r="D1736" s="27" t="s">
        <v>27</v>
      </c>
      <c r="E1736" s="27" t="s">
        <v>28</v>
      </c>
      <c r="F1736" s="27">
        <v>64.0</v>
      </c>
      <c r="G1736" s="27" t="s">
        <v>53</v>
      </c>
      <c r="H1736" s="27"/>
      <c r="I1736" s="27" t="s">
        <v>30</v>
      </c>
      <c r="J1736" s="27">
        <v>1.0</v>
      </c>
      <c r="K1736" s="27" t="s">
        <v>49</v>
      </c>
      <c r="L1736" s="31">
        <v>19919.38</v>
      </c>
      <c r="M1736" s="29">
        <v>54.56</v>
      </c>
      <c r="N1736" s="27"/>
      <c r="O1736" s="27">
        <v>3.0</v>
      </c>
      <c r="P1736" s="31">
        <v>7292.5</v>
      </c>
      <c r="Q1736" s="29">
        <v>0.1</v>
      </c>
      <c r="R1736" s="31">
        <v>27000.0</v>
      </c>
      <c r="S1736" s="27">
        <v>869.0</v>
      </c>
      <c r="T1736" s="27">
        <v>7.43661</v>
      </c>
      <c r="U1736" s="123"/>
    </row>
    <row r="1737">
      <c r="A1737" s="27">
        <v>878.0</v>
      </c>
      <c r="B1737" s="27" t="s">
        <v>58</v>
      </c>
      <c r="C1737" s="27" t="s">
        <v>27</v>
      </c>
      <c r="D1737" s="27" t="s">
        <v>27</v>
      </c>
      <c r="E1737" s="27" t="s">
        <v>28</v>
      </c>
      <c r="F1737" s="27">
        <v>64.0</v>
      </c>
      <c r="G1737" s="27" t="s">
        <v>53</v>
      </c>
      <c r="H1737" s="27"/>
      <c r="I1737" s="27" t="s">
        <v>30</v>
      </c>
      <c r="J1737" s="27">
        <v>1.0</v>
      </c>
      <c r="K1737" s="27" t="s">
        <v>50</v>
      </c>
      <c r="L1737" s="31">
        <v>14914.23</v>
      </c>
      <c r="M1737" s="29">
        <v>4.61444</v>
      </c>
      <c r="N1737" s="27"/>
      <c r="O1737" s="27">
        <v>23.0</v>
      </c>
      <c r="P1737" s="31">
        <v>3.336903E7</v>
      </c>
      <c r="Q1737" s="29">
        <v>0.4</v>
      </c>
      <c r="R1737" s="31">
        <v>1673000.0</v>
      </c>
      <c r="S1737" s="27">
        <v>3098.0</v>
      </c>
      <c r="T1737" s="27">
        <v>10.35454</v>
      </c>
      <c r="U1737" s="123"/>
    </row>
    <row r="1738">
      <c r="A1738" s="27">
        <v>879.0</v>
      </c>
      <c r="B1738" s="27" t="s">
        <v>58</v>
      </c>
      <c r="C1738" s="27" t="s">
        <v>27</v>
      </c>
      <c r="D1738" s="27" t="s">
        <v>27</v>
      </c>
      <c r="E1738" s="27" t="s">
        <v>28</v>
      </c>
      <c r="F1738" s="27">
        <v>64.0</v>
      </c>
      <c r="G1738" s="27" t="s">
        <v>53</v>
      </c>
      <c r="H1738" s="27"/>
      <c r="I1738" s="27" t="s">
        <v>30</v>
      </c>
      <c r="J1738" s="27">
        <v>1.0</v>
      </c>
      <c r="K1738" s="27" t="s">
        <v>51</v>
      </c>
      <c r="L1738" s="31" t="s">
        <v>55</v>
      </c>
      <c r="M1738" s="29"/>
      <c r="N1738" s="27"/>
      <c r="O1738" s="27"/>
      <c r="P1738" s="31"/>
      <c r="Q1738" s="29" t="s">
        <v>30</v>
      </c>
      <c r="R1738" s="31"/>
      <c r="S1738" s="27" t="s">
        <v>30</v>
      </c>
      <c r="T1738" s="37"/>
      <c r="U1738" s="123"/>
    </row>
    <row r="1739">
      <c r="A1739" s="27">
        <v>880.0</v>
      </c>
      <c r="B1739" s="27" t="s">
        <v>58</v>
      </c>
      <c r="C1739" s="27" t="s">
        <v>27</v>
      </c>
      <c r="D1739" s="27" t="s">
        <v>27</v>
      </c>
      <c r="E1739" s="27" t="s">
        <v>28</v>
      </c>
      <c r="F1739" s="27">
        <v>64.0</v>
      </c>
      <c r="G1739" s="27" t="s">
        <v>53</v>
      </c>
      <c r="H1739" s="27"/>
      <c r="I1739" s="27" t="s">
        <v>30</v>
      </c>
      <c r="J1739" s="27">
        <v>1.0</v>
      </c>
      <c r="K1739" s="27" t="s">
        <v>52</v>
      </c>
      <c r="L1739" s="31" t="s">
        <v>55</v>
      </c>
      <c r="M1739" s="29"/>
      <c r="N1739" s="27"/>
      <c r="O1739" s="27"/>
      <c r="P1739" s="31"/>
      <c r="Q1739" s="29" t="s">
        <v>30</v>
      </c>
      <c r="R1739" s="31"/>
      <c r="S1739" s="27" t="s">
        <v>30</v>
      </c>
      <c r="T1739" s="37"/>
      <c r="U1739" s="123"/>
    </row>
    <row r="1740">
      <c r="A1740" s="27">
        <v>881.0</v>
      </c>
      <c r="B1740" s="27" t="s">
        <v>58</v>
      </c>
      <c r="C1740" s="27" t="s">
        <v>27</v>
      </c>
      <c r="D1740" s="27" t="s">
        <v>27</v>
      </c>
      <c r="E1740" s="27" t="s">
        <v>28</v>
      </c>
      <c r="F1740" s="27">
        <v>64.0</v>
      </c>
      <c r="G1740" s="27" t="s">
        <v>53</v>
      </c>
      <c r="H1740" s="27"/>
      <c r="I1740" s="27" t="s">
        <v>30</v>
      </c>
      <c r="J1740" s="27">
        <v>2.0</v>
      </c>
      <c r="K1740" s="27" t="s">
        <v>31</v>
      </c>
      <c r="L1740" s="31">
        <v>107268.56999999999</v>
      </c>
      <c r="M1740" s="29">
        <v>20.032</v>
      </c>
      <c r="N1740" s="27"/>
      <c r="O1740" s="27">
        <v>2.0</v>
      </c>
      <c r="P1740" s="31">
        <v>65841.09999999999</v>
      </c>
      <c r="Q1740" s="29">
        <v>1.1</v>
      </c>
      <c r="R1740" s="31">
        <v>76000.0</v>
      </c>
      <c r="S1740" s="27">
        <v>1328.0</v>
      </c>
      <c r="T1740" s="27">
        <v>10.78895</v>
      </c>
      <c r="U1740" s="123"/>
    </row>
    <row r="1741">
      <c r="A1741" s="27">
        <v>882.0</v>
      </c>
      <c r="B1741" s="27" t="s">
        <v>58</v>
      </c>
      <c r="C1741" s="27" t="s">
        <v>27</v>
      </c>
      <c r="D1741" s="27" t="s">
        <v>27</v>
      </c>
      <c r="E1741" s="27" t="s">
        <v>28</v>
      </c>
      <c r="F1741" s="27">
        <v>64.0</v>
      </c>
      <c r="G1741" s="27" t="s">
        <v>53</v>
      </c>
      <c r="H1741" s="27"/>
      <c r="I1741" s="27" t="s">
        <v>30</v>
      </c>
      <c r="J1741" s="27">
        <v>2.0</v>
      </c>
      <c r="K1741" s="27" t="s">
        <v>32</v>
      </c>
      <c r="L1741" s="31">
        <v>4008.0799999999995</v>
      </c>
      <c r="M1741" s="29">
        <v>1434.11</v>
      </c>
      <c r="N1741" s="27"/>
      <c r="O1741" s="27">
        <v>39.0</v>
      </c>
      <c r="P1741" s="31">
        <v>3.730852E7</v>
      </c>
      <c r="Q1741" s="29">
        <v>83.1</v>
      </c>
      <c r="R1741" s="31">
        <v>3.5338E7</v>
      </c>
      <c r="S1741" s="27">
        <v>39075.0</v>
      </c>
      <c r="T1741" s="27">
        <v>9.51955</v>
      </c>
      <c r="U1741" s="123"/>
    </row>
    <row r="1742">
      <c r="A1742" s="27">
        <v>883.0</v>
      </c>
      <c r="B1742" s="27" t="s">
        <v>58</v>
      </c>
      <c r="C1742" s="27" t="s">
        <v>27</v>
      </c>
      <c r="D1742" s="27" t="s">
        <v>27</v>
      </c>
      <c r="E1742" s="27" t="s">
        <v>28</v>
      </c>
      <c r="F1742" s="27">
        <v>64.0</v>
      </c>
      <c r="G1742" s="27" t="s">
        <v>53</v>
      </c>
      <c r="H1742" s="27"/>
      <c r="I1742" s="27" t="s">
        <v>30</v>
      </c>
      <c r="J1742" s="27">
        <v>2.0</v>
      </c>
      <c r="K1742" s="27" t="s">
        <v>33</v>
      </c>
      <c r="L1742" s="31">
        <v>31608.48</v>
      </c>
      <c r="M1742" s="29">
        <v>205.153</v>
      </c>
      <c r="N1742" s="27"/>
      <c r="O1742" s="27">
        <v>12.0</v>
      </c>
      <c r="P1742" s="31">
        <v>22657.94</v>
      </c>
      <c r="Q1742" s="29">
        <v>0.4</v>
      </c>
      <c r="R1742" s="31">
        <v>210000.0</v>
      </c>
      <c r="S1742" s="27">
        <v>1244.0</v>
      </c>
      <c r="T1742" s="27">
        <v>8.25279</v>
      </c>
      <c r="U1742" s="123"/>
    </row>
    <row r="1743">
      <c r="A1743" s="27">
        <v>884.0</v>
      </c>
      <c r="B1743" s="27" t="s">
        <v>58</v>
      </c>
      <c r="C1743" s="27" t="s">
        <v>27</v>
      </c>
      <c r="D1743" s="27" t="s">
        <v>27</v>
      </c>
      <c r="E1743" s="27" t="s">
        <v>28</v>
      </c>
      <c r="F1743" s="27">
        <v>64.0</v>
      </c>
      <c r="G1743" s="27" t="s">
        <v>53</v>
      </c>
      <c r="H1743" s="27"/>
      <c r="I1743" s="27" t="s">
        <v>30</v>
      </c>
      <c r="J1743" s="27">
        <v>2.0</v>
      </c>
      <c r="K1743" s="27" t="s">
        <v>34</v>
      </c>
      <c r="L1743" s="31">
        <v>25575.89</v>
      </c>
      <c r="M1743" s="29">
        <v>27273.92</v>
      </c>
      <c r="N1743" s="27"/>
      <c r="O1743" s="27">
        <v>69.0</v>
      </c>
      <c r="P1743" s="31">
        <v>5040.79</v>
      </c>
      <c r="Q1743" s="29">
        <v>0.1</v>
      </c>
      <c r="R1743" s="31">
        <v>1951000.0</v>
      </c>
      <c r="S1743" s="27">
        <v>3162.0</v>
      </c>
      <c r="T1743" s="27">
        <v>11.83994</v>
      </c>
      <c r="U1743" s="123"/>
    </row>
    <row r="1744">
      <c r="A1744" s="27">
        <v>885.0</v>
      </c>
      <c r="B1744" s="27" t="s">
        <v>58</v>
      </c>
      <c r="C1744" s="27" t="s">
        <v>27</v>
      </c>
      <c r="D1744" s="27" t="s">
        <v>27</v>
      </c>
      <c r="E1744" s="27" t="s">
        <v>28</v>
      </c>
      <c r="F1744" s="27">
        <v>64.0</v>
      </c>
      <c r="G1744" s="27" t="s">
        <v>53</v>
      </c>
      <c r="H1744" s="27"/>
      <c r="I1744" s="27" t="s">
        <v>30</v>
      </c>
      <c r="J1744" s="27">
        <v>2.0</v>
      </c>
      <c r="K1744" s="27" t="s">
        <v>35</v>
      </c>
      <c r="L1744" s="31">
        <v>35228.33</v>
      </c>
      <c r="M1744" s="29">
        <v>77.792</v>
      </c>
      <c r="N1744" s="27"/>
      <c r="O1744" s="27">
        <v>67.0</v>
      </c>
      <c r="P1744" s="31">
        <v>6018.5</v>
      </c>
      <c r="Q1744" s="29">
        <v>0.1</v>
      </c>
      <c r="R1744" s="31">
        <v>37000.0</v>
      </c>
      <c r="S1744" s="27">
        <v>962.0</v>
      </c>
      <c r="T1744" s="27">
        <v>8.18022</v>
      </c>
      <c r="U1744" s="123"/>
    </row>
    <row r="1745">
      <c r="A1745" s="27">
        <v>886.0</v>
      </c>
      <c r="B1745" s="27" t="s">
        <v>58</v>
      </c>
      <c r="C1745" s="27" t="s">
        <v>27</v>
      </c>
      <c r="D1745" s="27" t="s">
        <v>27</v>
      </c>
      <c r="E1745" s="27" t="s">
        <v>28</v>
      </c>
      <c r="F1745" s="27">
        <v>64.0</v>
      </c>
      <c r="G1745" s="27" t="s">
        <v>53</v>
      </c>
      <c r="H1745" s="27"/>
      <c r="I1745" s="27" t="s">
        <v>30</v>
      </c>
      <c r="J1745" s="27">
        <v>2.0</v>
      </c>
      <c r="K1745" s="27" t="s">
        <v>36</v>
      </c>
      <c r="L1745" s="31">
        <v>30929.73</v>
      </c>
      <c r="M1745" s="29">
        <v>52.24</v>
      </c>
      <c r="N1745" s="27"/>
      <c r="O1745" s="27">
        <v>1.0</v>
      </c>
      <c r="P1745" s="31">
        <v>982.891</v>
      </c>
      <c r="Q1745" s="29">
        <v>0.0</v>
      </c>
      <c r="R1745" s="31">
        <v>8000.0</v>
      </c>
      <c r="S1745" s="27">
        <v>729.0</v>
      </c>
      <c r="T1745" s="27">
        <v>3.60549</v>
      </c>
      <c r="U1745" s="123"/>
    </row>
    <row r="1746">
      <c r="A1746" s="27">
        <v>887.0</v>
      </c>
      <c r="B1746" s="27" t="s">
        <v>58</v>
      </c>
      <c r="C1746" s="27" t="s">
        <v>27</v>
      </c>
      <c r="D1746" s="27" t="s">
        <v>27</v>
      </c>
      <c r="E1746" s="27" t="s">
        <v>28</v>
      </c>
      <c r="F1746" s="27">
        <v>64.0</v>
      </c>
      <c r="G1746" s="27" t="s">
        <v>53</v>
      </c>
      <c r="H1746" s="27"/>
      <c r="I1746" s="27" t="s">
        <v>30</v>
      </c>
      <c r="J1746" s="27">
        <v>2.0</v>
      </c>
      <c r="K1746" s="27" t="s">
        <v>37</v>
      </c>
      <c r="L1746" s="31">
        <v>34125.45</v>
      </c>
      <c r="M1746" s="29">
        <v>42.016</v>
      </c>
      <c r="N1746" s="27"/>
      <c r="O1746" s="27">
        <v>12.0</v>
      </c>
      <c r="P1746" s="31">
        <v>20645.39</v>
      </c>
      <c r="Q1746" s="29">
        <v>0.4</v>
      </c>
      <c r="R1746" s="31">
        <v>35000.0</v>
      </c>
      <c r="S1746" s="27">
        <v>897.0</v>
      </c>
      <c r="T1746" s="27">
        <v>7.98012</v>
      </c>
      <c r="U1746" s="123"/>
    </row>
    <row r="1747">
      <c r="A1747" s="27">
        <v>888.0</v>
      </c>
      <c r="B1747" s="27" t="s">
        <v>58</v>
      </c>
      <c r="C1747" s="27" t="s">
        <v>27</v>
      </c>
      <c r="D1747" s="27" t="s">
        <v>27</v>
      </c>
      <c r="E1747" s="27" t="s">
        <v>28</v>
      </c>
      <c r="F1747" s="27">
        <v>64.0</v>
      </c>
      <c r="G1747" s="27" t="s">
        <v>53</v>
      </c>
      <c r="H1747" s="27"/>
      <c r="I1747" s="27" t="s">
        <v>30</v>
      </c>
      <c r="J1747" s="27">
        <v>2.0</v>
      </c>
      <c r="K1747" s="27" t="s">
        <v>38</v>
      </c>
      <c r="L1747" s="31">
        <v>35197.88</v>
      </c>
      <c r="M1747" s="29">
        <v>121.92</v>
      </c>
      <c r="N1747" s="27"/>
      <c r="O1747" s="27">
        <v>85.0</v>
      </c>
      <c r="P1747" s="31">
        <v>13935.94</v>
      </c>
      <c r="Q1747" s="29">
        <v>0.2</v>
      </c>
      <c r="R1747" s="31">
        <v>54000.0</v>
      </c>
      <c r="S1747" s="27">
        <v>1075.0</v>
      </c>
      <c r="T1747" s="27">
        <v>8.22925</v>
      </c>
      <c r="U1747" s="123"/>
    </row>
    <row r="1748">
      <c r="A1748" s="27">
        <v>889.0</v>
      </c>
      <c r="B1748" s="27" t="s">
        <v>58</v>
      </c>
      <c r="C1748" s="27" t="s">
        <v>27</v>
      </c>
      <c r="D1748" s="27" t="s">
        <v>27</v>
      </c>
      <c r="E1748" s="27" t="s">
        <v>28</v>
      </c>
      <c r="F1748" s="27">
        <v>64.0</v>
      </c>
      <c r="G1748" s="27" t="s">
        <v>53</v>
      </c>
      <c r="H1748" s="27"/>
      <c r="I1748" s="27" t="s">
        <v>30</v>
      </c>
      <c r="J1748" s="27">
        <v>2.0</v>
      </c>
      <c r="K1748" s="27" t="s">
        <v>39</v>
      </c>
      <c r="L1748" s="31">
        <v>45276.53</v>
      </c>
      <c r="M1748" s="29">
        <v>24.16</v>
      </c>
      <c r="N1748" s="27"/>
      <c r="O1748" s="27">
        <v>12.0</v>
      </c>
      <c r="P1748" s="31">
        <v>50296.93</v>
      </c>
      <c r="Q1748" s="29">
        <v>0.9</v>
      </c>
      <c r="R1748" s="31">
        <v>67000.0</v>
      </c>
      <c r="S1748" s="27">
        <v>1005.0</v>
      </c>
      <c r="T1748" s="27">
        <v>8.1356</v>
      </c>
      <c r="U1748" s="123"/>
    </row>
    <row r="1749">
      <c r="A1749" s="27">
        <v>890.0</v>
      </c>
      <c r="B1749" s="27" t="s">
        <v>58</v>
      </c>
      <c r="C1749" s="27" t="s">
        <v>27</v>
      </c>
      <c r="D1749" s="27" t="s">
        <v>27</v>
      </c>
      <c r="E1749" s="27" t="s">
        <v>28</v>
      </c>
      <c r="F1749" s="27">
        <v>64.0</v>
      </c>
      <c r="G1749" s="27" t="s">
        <v>53</v>
      </c>
      <c r="H1749" s="27"/>
      <c r="I1749" s="27" t="s">
        <v>30</v>
      </c>
      <c r="J1749" s="27">
        <v>2.0</v>
      </c>
      <c r="K1749" s="27" t="s">
        <v>40</v>
      </c>
      <c r="L1749" s="31">
        <v>31093.86</v>
      </c>
      <c r="M1749" s="29">
        <v>1195.72</v>
      </c>
      <c r="N1749" s="27"/>
      <c r="O1749" s="27">
        <v>16.0</v>
      </c>
      <c r="P1749" s="31">
        <v>71245.94</v>
      </c>
      <c r="Q1749" s="29">
        <v>1.2</v>
      </c>
      <c r="R1749" s="31">
        <v>164000.0</v>
      </c>
      <c r="S1749" s="27">
        <v>1224.0</v>
      </c>
      <c r="T1749" s="27">
        <v>8.32018</v>
      </c>
      <c r="U1749" s="123"/>
    </row>
    <row r="1750">
      <c r="A1750" s="27">
        <v>891.0</v>
      </c>
      <c r="B1750" s="27" t="s">
        <v>58</v>
      </c>
      <c r="C1750" s="27" t="s">
        <v>27</v>
      </c>
      <c r="D1750" s="27" t="s">
        <v>27</v>
      </c>
      <c r="E1750" s="27" t="s">
        <v>28</v>
      </c>
      <c r="F1750" s="27">
        <v>64.0</v>
      </c>
      <c r="G1750" s="27" t="s">
        <v>53</v>
      </c>
      <c r="H1750" s="27"/>
      <c r="I1750" s="27" t="s">
        <v>30</v>
      </c>
      <c r="J1750" s="27">
        <v>2.0</v>
      </c>
      <c r="K1750" s="27" t="s">
        <v>41</v>
      </c>
      <c r="L1750" s="31">
        <v>3645.42</v>
      </c>
      <c r="M1750" s="29">
        <v>1647.28</v>
      </c>
      <c r="N1750" s="27"/>
      <c r="O1750" s="27">
        <v>30.0</v>
      </c>
      <c r="P1750" s="31">
        <v>837.45</v>
      </c>
      <c r="Q1750" s="29">
        <v>0.0</v>
      </c>
      <c r="R1750" s="31">
        <v>115000.0</v>
      </c>
      <c r="S1750" s="27">
        <v>1160.0</v>
      </c>
      <c r="T1750" s="27">
        <v>8.92968</v>
      </c>
      <c r="U1750" s="123"/>
    </row>
    <row r="1751">
      <c r="A1751" s="27">
        <v>892.0</v>
      </c>
      <c r="B1751" s="27" t="s">
        <v>58</v>
      </c>
      <c r="C1751" s="27" t="s">
        <v>27</v>
      </c>
      <c r="D1751" s="27" t="s">
        <v>27</v>
      </c>
      <c r="E1751" s="27" t="s">
        <v>28</v>
      </c>
      <c r="F1751" s="27">
        <v>64.0</v>
      </c>
      <c r="G1751" s="27" t="s">
        <v>53</v>
      </c>
      <c r="H1751" s="27"/>
      <c r="I1751" s="27" t="s">
        <v>30</v>
      </c>
      <c r="J1751" s="27">
        <v>2.0</v>
      </c>
      <c r="K1751" s="27" t="s">
        <v>42</v>
      </c>
      <c r="L1751" s="31">
        <v>24616.510000000002</v>
      </c>
      <c r="M1751" s="29">
        <v>42.688</v>
      </c>
      <c r="N1751" s="27"/>
      <c r="O1751" s="27">
        <v>59.0</v>
      </c>
      <c r="P1751" s="31">
        <v>2027.4200000000003</v>
      </c>
      <c r="Q1751" s="29">
        <v>0.0</v>
      </c>
      <c r="R1751" s="31">
        <v>28000.0</v>
      </c>
      <c r="S1751" s="27">
        <v>839.0</v>
      </c>
      <c r="T1751" s="27">
        <v>7.97816</v>
      </c>
      <c r="U1751" s="123"/>
    </row>
    <row r="1752">
      <c r="A1752" s="27">
        <v>893.0</v>
      </c>
      <c r="B1752" s="27" t="s">
        <v>58</v>
      </c>
      <c r="C1752" s="27" t="s">
        <v>27</v>
      </c>
      <c r="D1752" s="27" t="s">
        <v>27</v>
      </c>
      <c r="E1752" s="27" t="s">
        <v>28</v>
      </c>
      <c r="F1752" s="27">
        <v>64.0</v>
      </c>
      <c r="G1752" s="27" t="s">
        <v>53</v>
      </c>
      <c r="H1752" s="27"/>
      <c r="I1752" s="27" t="s">
        <v>30</v>
      </c>
      <c r="J1752" s="27">
        <v>2.0</v>
      </c>
      <c r="K1752" s="27" t="s">
        <v>43</v>
      </c>
      <c r="L1752" s="31">
        <v>3638.09</v>
      </c>
      <c r="M1752" s="29">
        <v>1.06225</v>
      </c>
      <c r="N1752" s="27"/>
      <c r="O1752" s="27">
        <v>59.0</v>
      </c>
      <c r="P1752" s="31">
        <v>2.135135E7</v>
      </c>
      <c r="Q1752" s="29">
        <v>79.4</v>
      </c>
      <c r="R1752" s="31">
        <v>2.2114E7</v>
      </c>
      <c r="S1752" s="27">
        <v>22832.0</v>
      </c>
      <c r="T1752" s="27">
        <v>8.26103</v>
      </c>
      <c r="U1752" s="123"/>
    </row>
    <row r="1753">
      <c r="A1753" s="27">
        <v>894.0</v>
      </c>
      <c r="B1753" s="27" t="s">
        <v>58</v>
      </c>
      <c r="C1753" s="27" t="s">
        <v>27</v>
      </c>
      <c r="D1753" s="27" t="s">
        <v>27</v>
      </c>
      <c r="E1753" s="27" t="s">
        <v>28</v>
      </c>
      <c r="F1753" s="27">
        <v>64.0</v>
      </c>
      <c r="G1753" s="27" t="s">
        <v>53</v>
      </c>
      <c r="H1753" s="27"/>
      <c r="I1753" s="27" t="s">
        <v>30</v>
      </c>
      <c r="J1753" s="27">
        <v>2.0</v>
      </c>
      <c r="K1753" s="27" t="s">
        <v>44</v>
      </c>
      <c r="L1753" s="31">
        <v>27066.75</v>
      </c>
      <c r="M1753" s="29">
        <v>108.995</v>
      </c>
      <c r="N1753" s="27"/>
      <c r="O1753" s="27">
        <v>5.0</v>
      </c>
      <c r="P1753" s="31">
        <v>2958440.0</v>
      </c>
      <c r="Q1753" s="29">
        <v>0.1</v>
      </c>
      <c r="R1753" s="31">
        <v>17000.0</v>
      </c>
      <c r="S1753" s="27">
        <v>858.0</v>
      </c>
      <c r="T1753" s="27">
        <v>8.44572</v>
      </c>
      <c r="U1753" s="123"/>
    </row>
    <row r="1754">
      <c r="A1754" s="27">
        <v>895.0</v>
      </c>
      <c r="B1754" s="27" t="s">
        <v>58</v>
      </c>
      <c r="C1754" s="27" t="s">
        <v>27</v>
      </c>
      <c r="D1754" s="27" t="s">
        <v>27</v>
      </c>
      <c r="E1754" s="27" t="s">
        <v>28</v>
      </c>
      <c r="F1754" s="27">
        <v>64.0</v>
      </c>
      <c r="G1754" s="27" t="s">
        <v>53</v>
      </c>
      <c r="H1754" s="27"/>
      <c r="I1754" s="27" t="s">
        <v>30</v>
      </c>
      <c r="J1754" s="27">
        <v>2.0</v>
      </c>
      <c r="K1754" s="27" t="s">
        <v>45</v>
      </c>
      <c r="L1754" s="31">
        <v>27153.57</v>
      </c>
      <c r="M1754" s="29">
        <v>200.994</v>
      </c>
      <c r="N1754" s="27"/>
      <c r="O1754" s="27">
        <v>12.0</v>
      </c>
      <c r="P1754" s="31">
        <v>1939.8</v>
      </c>
      <c r="Q1754" s="29">
        <v>0.0</v>
      </c>
      <c r="R1754" s="31">
        <v>195000.0</v>
      </c>
      <c r="S1754" s="27">
        <v>779.0</v>
      </c>
      <c r="T1754" s="27">
        <v>8.72342</v>
      </c>
      <c r="U1754" s="123"/>
    </row>
    <row r="1755">
      <c r="A1755" s="27">
        <v>896.0</v>
      </c>
      <c r="B1755" s="27" t="s">
        <v>58</v>
      </c>
      <c r="C1755" s="27" t="s">
        <v>27</v>
      </c>
      <c r="D1755" s="27" t="s">
        <v>27</v>
      </c>
      <c r="E1755" s="27" t="s">
        <v>28</v>
      </c>
      <c r="F1755" s="27">
        <v>64.0</v>
      </c>
      <c r="G1755" s="27" t="s">
        <v>53</v>
      </c>
      <c r="H1755" s="27"/>
      <c r="I1755" s="27" t="s">
        <v>30</v>
      </c>
      <c r="J1755" s="27">
        <v>2.0</v>
      </c>
      <c r="K1755" s="27" t="s">
        <v>46</v>
      </c>
      <c r="L1755" s="31">
        <v>2751.3999999999996</v>
      </c>
      <c r="M1755" s="29">
        <v>68241.58</v>
      </c>
      <c r="N1755" s="27"/>
      <c r="O1755" s="27">
        <v>7.0</v>
      </c>
      <c r="P1755" s="31">
        <v>3534.58</v>
      </c>
      <c r="Q1755" s="29">
        <v>0.0</v>
      </c>
      <c r="R1755" s="31">
        <v>3429000.0</v>
      </c>
      <c r="S1755" s="27">
        <v>4358.0</v>
      </c>
      <c r="T1755" s="27">
        <v>8.42007</v>
      </c>
      <c r="U1755" s="123"/>
    </row>
    <row r="1756">
      <c r="A1756" s="27">
        <v>897.0</v>
      </c>
      <c r="B1756" s="27" t="s">
        <v>58</v>
      </c>
      <c r="C1756" s="27" t="s">
        <v>27</v>
      </c>
      <c r="D1756" s="27" t="s">
        <v>27</v>
      </c>
      <c r="E1756" s="27" t="s">
        <v>28</v>
      </c>
      <c r="F1756" s="27">
        <v>64.0</v>
      </c>
      <c r="G1756" s="27" t="s">
        <v>53</v>
      </c>
      <c r="H1756" s="27"/>
      <c r="I1756" s="27" t="s">
        <v>30</v>
      </c>
      <c r="J1756" s="27">
        <v>2.0</v>
      </c>
      <c r="K1756" s="27" t="s">
        <v>47</v>
      </c>
      <c r="L1756" s="31">
        <v>23900.41</v>
      </c>
      <c r="M1756" s="29">
        <v>2514.21</v>
      </c>
      <c r="N1756" s="27"/>
      <c r="O1756" s="27">
        <v>11.0</v>
      </c>
      <c r="P1756" s="31">
        <v>40135.0</v>
      </c>
      <c r="Q1756" s="29">
        <v>0.7</v>
      </c>
      <c r="R1756" s="31">
        <v>638000.0</v>
      </c>
      <c r="S1756" s="27">
        <v>1635.0</v>
      </c>
      <c r="T1756" s="27">
        <v>8.6973</v>
      </c>
      <c r="U1756" s="123"/>
    </row>
    <row r="1757">
      <c r="A1757" s="27">
        <v>898.0</v>
      </c>
      <c r="B1757" s="27" t="s">
        <v>58</v>
      </c>
      <c r="C1757" s="27" t="s">
        <v>27</v>
      </c>
      <c r="D1757" s="27" t="s">
        <v>27</v>
      </c>
      <c r="E1757" s="27" t="s">
        <v>28</v>
      </c>
      <c r="F1757" s="27">
        <v>64.0</v>
      </c>
      <c r="G1757" s="27" t="s">
        <v>53</v>
      </c>
      <c r="H1757" s="27"/>
      <c r="I1757" s="27" t="s">
        <v>30</v>
      </c>
      <c r="J1757" s="27">
        <v>2.0</v>
      </c>
      <c r="K1757" s="27" t="s">
        <v>48</v>
      </c>
      <c r="L1757" s="31">
        <v>37946.1</v>
      </c>
      <c r="M1757" s="29">
        <v>26666.59</v>
      </c>
      <c r="N1757" s="27"/>
      <c r="O1757" s="27">
        <v>17.0</v>
      </c>
      <c r="P1757" s="31">
        <v>17018.350000000002</v>
      </c>
      <c r="Q1757" s="29">
        <v>0.2</v>
      </c>
      <c r="R1757" s="31">
        <v>2492000.0</v>
      </c>
      <c r="S1757" s="27">
        <v>3608.0</v>
      </c>
      <c r="T1757" s="27">
        <v>8.65485</v>
      </c>
      <c r="U1757" s="123"/>
    </row>
    <row r="1758">
      <c r="A1758" s="27">
        <v>899.0</v>
      </c>
      <c r="B1758" s="27" t="s">
        <v>58</v>
      </c>
      <c r="C1758" s="27" t="s">
        <v>27</v>
      </c>
      <c r="D1758" s="27" t="s">
        <v>27</v>
      </c>
      <c r="E1758" s="27" t="s">
        <v>28</v>
      </c>
      <c r="F1758" s="27">
        <v>64.0</v>
      </c>
      <c r="G1758" s="27" t="s">
        <v>53</v>
      </c>
      <c r="H1758" s="27"/>
      <c r="I1758" s="27" t="s">
        <v>30</v>
      </c>
      <c r="J1758" s="27">
        <v>2.0</v>
      </c>
      <c r="K1758" s="27" t="s">
        <v>49</v>
      </c>
      <c r="L1758" s="31">
        <v>41054.920000000006</v>
      </c>
      <c r="M1758" s="29">
        <v>55.617</v>
      </c>
      <c r="N1758" s="27"/>
      <c r="O1758" s="27">
        <v>3.0</v>
      </c>
      <c r="P1758" s="31">
        <v>20965.16</v>
      </c>
      <c r="Q1758" s="29">
        <v>0.4</v>
      </c>
      <c r="R1758" s="31">
        <v>38000.0</v>
      </c>
      <c r="S1758" s="27">
        <v>892.0</v>
      </c>
      <c r="T1758" s="27">
        <v>8.18718</v>
      </c>
      <c r="U1758" s="123"/>
    </row>
    <row r="1759">
      <c r="A1759" s="27">
        <v>900.0</v>
      </c>
      <c r="B1759" s="27" t="s">
        <v>58</v>
      </c>
      <c r="C1759" s="27" t="s">
        <v>27</v>
      </c>
      <c r="D1759" s="27" t="s">
        <v>27</v>
      </c>
      <c r="E1759" s="27" t="s">
        <v>28</v>
      </c>
      <c r="F1759" s="27">
        <v>64.0</v>
      </c>
      <c r="G1759" s="27" t="s">
        <v>53</v>
      </c>
      <c r="H1759" s="27"/>
      <c r="I1759" s="27" t="s">
        <v>30</v>
      </c>
      <c r="J1759" s="27">
        <v>2.0</v>
      </c>
      <c r="K1759" s="27" t="s">
        <v>50</v>
      </c>
      <c r="L1759" s="31">
        <v>29629.05</v>
      </c>
      <c r="M1759" s="29">
        <v>7766.57</v>
      </c>
      <c r="N1759" s="27"/>
      <c r="O1759" s="27">
        <v>23.0</v>
      </c>
      <c r="P1759" s="31">
        <v>66733.5</v>
      </c>
      <c r="Q1759" s="29">
        <v>0.8</v>
      </c>
      <c r="R1759" s="31">
        <v>3074000.0</v>
      </c>
      <c r="S1759" s="27">
        <v>4584.0</v>
      </c>
      <c r="T1759" s="27">
        <v>9.96691</v>
      </c>
      <c r="U1759" s="123"/>
    </row>
    <row r="1760">
      <c r="A1760" s="27">
        <v>901.0</v>
      </c>
      <c r="B1760" s="27" t="s">
        <v>58</v>
      </c>
      <c r="C1760" s="27" t="s">
        <v>27</v>
      </c>
      <c r="D1760" s="27" t="s">
        <v>27</v>
      </c>
      <c r="E1760" s="27" t="s">
        <v>28</v>
      </c>
      <c r="F1760" s="27">
        <v>64.0</v>
      </c>
      <c r="G1760" s="27" t="s">
        <v>53</v>
      </c>
      <c r="H1760" s="27"/>
      <c r="I1760" s="27" t="s">
        <v>30</v>
      </c>
      <c r="J1760" s="27">
        <v>2.0</v>
      </c>
      <c r="K1760" s="27" t="s">
        <v>51</v>
      </c>
      <c r="L1760" s="31" t="s">
        <v>55</v>
      </c>
      <c r="M1760" s="29"/>
      <c r="N1760" s="27"/>
      <c r="O1760" s="27"/>
      <c r="P1760" s="31"/>
      <c r="Q1760" s="29"/>
      <c r="R1760" s="31"/>
      <c r="S1760" s="27" t="s">
        <v>30</v>
      </c>
      <c r="T1760" s="37"/>
      <c r="U1760" s="123"/>
    </row>
    <row r="1761">
      <c r="A1761" s="27">
        <v>902.0</v>
      </c>
      <c r="B1761" s="27" t="s">
        <v>58</v>
      </c>
      <c r="C1761" s="27" t="s">
        <v>27</v>
      </c>
      <c r="D1761" s="27" t="s">
        <v>27</v>
      </c>
      <c r="E1761" s="27" t="s">
        <v>28</v>
      </c>
      <c r="F1761" s="27">
        <v>64.0</v>
      </c>
      <c r="G1761" s="27" t="s">
        <v>53</v>
      </c>
      <c r="H1761" s="27"/>
      <c r="I1761" s="27" t="s">
        <v>30</v>
      </c>
      <c r="J1761" s="27">
        <v>2.0</v>
      </c>
      <c r="K1761" s="27" t="s">
        <v>52</v>
      </c>
      <c r="L1761" s="31" t="s">
        <v>55</v>
      </c>
      <c r="M1761" s="29"/>
      <c r="N1761" s="27"/>
      <c r="O1761" s="27"/>
      <c r="P1761" s="31"/>
      <c r="Q1761" s="29"/>
      <c r="R1761" s="31"/>
      <c r="S1761" s="27" t="s">
        <v>30</v>
      </c>
      <c r="T1761" s="37"/>
      <c r="U1761" s="123"/>
    </row>
    <row r="1762">
      <c r="A1762" s="27">
        <v>903.0</v>
      </c>
      <c r="B1762" s="27" t="s">
        <v>58</v>
      </c>
      <c r="C1762" s="27" t="s">
        <v>27</v>
      </c>
      <c r="D1762" s="27" t="s">
        <v>27</v>
      </c>
      <c r="E1762" s="27" t="s">
        <v>28</v>
      </c>
      <c r="F1762" s="27">
        <v>64.0</v>
      </c>
      <c r="G1762" s="27" t="s">
        <v>53</v>
      </c>
      <c r="H1762" s="27"/>
      <c r="I1762" s="27" t="s">
        <v>30</v>
      </c>
      <c r="J1762" s="27">
        <v>4.0</v>
      </c>
      <c r="K1762" s="27" t="s">
        <v>31</v>
      </c>
      <c r="L1762" s="31">
        <v>182127.04</v>
      </c>
      <c r="M1762" s="29">
        <v>19.968</v>
      </c>
      <c r="N1762" s="27"/>
      <c r="O1762" s="27">
        <v>2.0</v>
      </c>
      <c r="P1762" s="31">
        <v>237195.18</v>
      </c>
      <c r="Q1762" s="29">
        <v>4.0</v>
      </c>
      <c r="R1762" s="31">
        <v>201000.0</v>
      </c>
      <c r="S1762" s="27">
        <v>1759.0</v>
      </c>
      <c r="T1762" s="27">
        <v>11.99628</v>
      </c>
      <c r="U1762" s="123"/>
    </row>
    <row r="1763">
      <c r="A1763" s="27">
        <v>904.0</v>
      </c>
      <c r="B1763" s="27" t="s">
        <v>58</v>
      </c>
      <c r="C1763" s="27" t="s">
        <v>27</v>
      </c>
      <c r="D1763" s="27" t="s">
        <v>27</v>
      </c>
      <c r="E1763" s="27" t="s">
        <v>28</v>
      </c>
      <c r="F1763" s="27">
        <v>64.0</v>
      </c>
      <c r="G1763" s="27" t="s">
        <v>53</v>
      </c>
      <c r="H1763" s="27"/>
      <c r="I1763" s="27" t="s">
        <v>30</v>
      </c>
      <c r="J1763" s="27">
        <v>4.0</v>
      </c>
      <c r="K1763" s="27" t="s">
        <v>32</v>
      </c>
      <c r="L1763" s="31">
        <v>7672.679999999999</v>
      </c>
      <c r="M1763" s="29">
        <v>2571.48</v>
      </c>
      <c r="N1763" s="27"/>
      <c r="O1763" s="27">
        <v>39.0</v>
      </c>
      <c r="P1763" s="31">
        <v>1.4801957E8</v>
      </c>
      <c r="Q1763" s="29">
        <v>95.0</v>
      </c>
      <c r="R1763" s="31">
        <v>1.45838E8</v>
      </c>
      <c r="S1763" s="27">
        <v>150097.0</v>
      </c>
      <c r="T1763" s="27">
        <v>8.95697</v>
      </c>
      <c r="U1763" s="123"/>
    </row>
    <row r="1764">
      <c r="A1764" s="27">
        <v>905.0</v>
      </c>
      <c r="B1764" s="27" t="s">
        <v>58</v>
      </c>
      <c r="C1764" s="27" t="s">
        <v>27</v>
      </c>
      <c r="D1764" s="27" t="s">
        <v>27</v>
      </c>
      <c r="E1764" s="27" t="s">
        <v>28</v>
      </c>
      <c r="F1764" s="27">
        <v>64.0</v>
      </c>
      <c r="G1764" s="27" t="s">
        <v>53</v>
      </c>
      <c r="H1764" s="27"/>
      <c r="I1764" s="27" t="s">
        <v>30</v>
      </c>
      <c r="J1764" s="27">
        <v>4.0</v>
      </c>
      <c r="K1764" s="27" t="s">
        <v>33</v>
      </c>
      <c r="L1764" s="31">
        <v>80603.93000000001</v>
      </c>
      <c r="M1764" s="29">
        <v>317.093</v>
      </c>
      <c r="N1764" s="27"/>
      <c r="O1764" s="27">
        <v>12.0</v>
      </c>
      <c r="P1764" s="31">
        <v>46329.78</v>
      </c>
      <c r="Q1764" s="29">
        <v>0.8</v>
      </c>
      <c r="R1764" s="31">
        <v>426000.0</v>
      </c>
      <c r="S1764" s="27">
        <v>1638.0</v>
      </c>
      <c r="T1764" s="27">
        <v>8.57542</v>
      </c>
      <c r="U1764" s="123"/>
    </row>
    <row r="1765">
      <c r="A1765" s="27">
        <v>906.0</v>
      </c>
      <c r="B1765" s="27" t="s">
        <v>58</v>
      </c>
      <c r="C1765" s="27" t="s">
        <v>27</v>
      </c>
      <c r="D1765" s="27" t="s">
        <v>27</v>
      </c>
      <c r="E1765" s="27" t="s">
        <v>28</v>
      </c>
      <c r="F1765" s="27">
        <v>64.0</v>
      </c>
      <c r="G1765" s="27" t="s">
        <v>53</v>
      </c>
      <c r="H1765" s="27"/>
      <c r="I1765" s="27" t="s">
        <v>30</v>
      </c>
      <c r="J1765" s="27">
        <v>4.0</v>
      </c>
      <c r="K1765" s="27" t="s">
        <v>34</v>
      </c>
      <c r="L1765" s="31">
        <v>54557.96</v>
      </c>
      <c r="M1765" s="29">
        <v>55046.45</v>
      </c>
      <c r="N1765" s="27"/>
      <c r="O1765" s="27">
        <v>69.0</v>
      </c>
      <c r="P1765" s="31">
        <v>9732.720000000001</v>
      </c>
      <c r="Q1765" s="29">
        <v>0.1</v>
      </c>
      <c r="R1765" s="31">
        <v>3845000.0</v>
      </c>
      <c r="S1765" s="27">
        <v>5123.0</v>
      </c>
      <c r="T1765" s="27">
        <v>26.93975</v>
      </c>
      <c r="U1765" s="123"/>
    </row>
    <row r="1766">
      <c r="A1766" s="27">
        <v>907.0</v>
      </c>
      <c r="B1766" s="27" t="s">
        <v>58</v>
      </c>
      <c r="C1766" s="27" t="s">
        <v>27</v>
      </c>
      <c r="D1766" s="27" t="s">
        <v>27</v>
      </c>
      <c r="E1766" s="27" t="s">
        <v>28</v>
      </c>
      <c r="F1766" s="27">
        <v>64.0</v>
      </c>
      <c r="G1766" s="27" t="s">
        <v>53</v>
      </c>
      <c r="H1766" s="27"/>
      <c r="I1766" s="27" t="s">
        <v>30</v>
      </c>
      <c r="J1766" s="27">
        <v>4.0</v>
      </c>
      <c r="K1766" s="27" t="s">
        <v>35</v>
      </c>
      <c r="L1766" s="31">
        <v>61937.69</v>
      </c>
      <c r="M1766" s="29">
        <v>78.562</v>
      </c>
      <c r="N1766" s="27"/>
      <c r="O1766" s="27">
        <v>67.0</v>
      </c>
      <c r="P1766" s="31">
        <v>12502.64</v>
      </c>
      <c r="Q1766" s="29">
        <v>0.2</v>
      </c>
      <c r="R1766" s="31">
        <v>44000.0</v>
      </c>
      <c r="S1766" s="27">
        <v>1004.0</v>
      </c>
      <c r="T1766" s="27">
        <v>7.92284</v>
      </c>
      <c r="U1766" s="123"/>
    </row>
    <row r="1767">
      <c r="A1767" s="27">
        <v>908.0</v>
      </c>
      <c r="B1767" s="27" t="s">
        <v>58</v>
      </c>
      <c r="C1767" s="27" t="s">
        <v>27</v>
      </c>
      <c r="D1767" s="27" t="s">
        <v>27</v>
      </c>
      <c r="E1767" s="27" t="s">
        <v>28</v>
      </c>
      <c r="F1767" s="27">
        <v>64.0</v>
      </c>
      <c r="G1767" s="27" t="s">
        <v>53</v>
      </c>
      <c r="H1767" s="27"/>
      <c r="I1767" s="27" t="s">
        <v>30</v>
      </c>
      <c r="J1767" s="27">
        <v>4.0</v>
      </c>
      <c r="K1767" s="27" t="s">
        <v>36</v>
      </c>
      <c r="L1767" s="31">
        <v>62140.74</v>
      </c>
      <c r="M1767" s="29">
        <v>54.594</v>
      </c>
      <c r="N1767" s="27"/>
      <c r="O1767" s="27">
        <v>1.0</v>
      </c>
      <c r="P1767" s="31">
        <v>1840.24</v>
      </c>
      <c r="Q1767" s="29">
        <v>0.0</v>
      </c>
      <c r="R1767" s="31">
        <v>9000.0</v>
      </c>
      <c r="S1767" s="27">
        <v>789.0</v>
      </c>
      <c r="T1767" s="27">
        <v>3.55684</v>
      </c>
      <c r="U1767" s="123"/>
    </row>
    <row r="1768">
      <c r="A1768" s="27">
        <v>909.0</v>
      </c>
      <c r="B1768" s="27" t="s">
        <v>58</v>
      </c>
      <c r="C1768" s="27" t="s">
        <v>27</v>
      </c>
      <c r="D1768" s="27" t="s">
        <v>27</v>
      </c>
      <c r="E1768" s="27" t="s">
        <v>28</v>
      </c>
      <c r="F1768" s="27">
        <v>64.0</v>
      </c>
      <c r="G1768" s="27" t="s">
        <v>53</v>
      </c>
      <c r="H1768" s="27"/>
      <c r="I1768" s="27" t="s">
        <v>30</v>
      </c>
      <c r="J1768" s="27">
        <v>4.0</v>
      </c>
      <c r="K1768" s="27" t="s">
        <v>37</v>
      </c>
      <c r="L1768" s="31">
        <v>67265.37999999999</v>
      </c>
      <c r="M1768" s="29">
        <v>42.145</v>
      </c>
      <c r="N1768" s="27"/>
      <c r="O1768" s="27">
        <v>12.0</v>
      </c>
      <c r="P1768" s="31">
        <v>42963.06</v>
      </c>
      <c r="Q1768" s="29">
        <v>0.7</v>
      </c>
      <c r="R1768" s="31">
        <v>55000.0</v>
      </c>
      <c r="S1768" s="27">
        <v>956.0</v>
      </c>
      <c r="T1768" s="27">
        <v>7.7928</v>
      </c>
      <c r="U1768" s="123"/>
    </row>
    <row r="1769">
      <c r="A1769" s="27">
        <v>910.0</v>
      </c>
      <c r="B1769" s="27" t="s">
        <v>58</v>
      </c>
      <c r="C1769" s="27" t="s">
        <v>27</v>
      </c>
      <c r="D1769" s="27" t="s">
        <v>27</v>
      </c>
      <c r="E1769" s="27" t="s">
        <v>28</v>
      </c>
      <c r="F1769" s="27">
        <v>64.0</v>
      </c>
      <c r="G1769" s="27" t="s">
        <v>53</v>
      </c>
      <c r="H1769" s="27"/>
      <c r="I1769" s="27" t="s">
        <v>30</v>
      </c>
      <c r="J1769" s="27">
        <v>4.0</v>
      </c>
      <c r="K1769" s="27" t="s">
        <v>38</v>
      </c>
      <c r="L1769" s="31">
        <v>74455.08</v>
      </c>
      <c r="M1769" s="29">
        <v>121.86</v>
      </c>
      <c r="N1769" s="27"/>
      <c r="O1769" s="27">
        <v>85.0</v>
      </c>
      <c r="P1769" s="31">
        <v>33351.56</v>
      </c>
      <c r="Q1769" s="29">
        <v>0.6</v>
      </c>
      <c r="R1769" s="31">
        <v>72000.0</v>
      </c>
      <c r="S1769" s="27">
        <v>1180.0</v>
      </c>
      <c r="T1769" s="27">
        <v>8.65258</v>
      </c>
      <c r="U1769" s="123"/>
    </row>
    <row r="1770">
      <c r="A1770" s="27">
        <v>911.0</v>
      </c>
      <c r="B1770" s="27" t="s">
        <v>58</v>
      </c>
      <c r="C1770" s="27" t="s">
        <v>27</v>
      </c>
      <c r="D1770" s="27" t="s">
        <v>27</v>
      </c>
      <c r="E1770" s="27" t="s">
        <v>28</v>
      </c>
      <c r="F1770" s="27">
        <v>64.0</v>
      </c>
      <c r="G1770" s="27" t="s">
        <v>53</v>
      </c>
      <c r="H1770" s="27"/>
      <c r="I1770" s="27" t="s">
        <v>30</v>
      </c>
      <c r="J1770" s="27">
        <v>4.0</v>
      </c>
      <c r="K1770" s="27" t="s">
        <v>39</v>
      </c>
      <c r="L1770" s="31">
        <v>89817.13</v>
      </c>
      <c r="M1770" s="29">
        <v>24.705</v>
      </c>
      <c r="N1770" s="27"/>
      <c r="O1770" s="27">
        <v>12.0</v>
      </c>
      <c r="P1770" s="31">
        <v>107476.94</v>
      </c>
      <c r="Q1770" s="29">
        <v>1.8</v>
      </c>
      <c r="R1770" s="31">
        <v>122000.0</v>
      </c>
      <c r="S1770" s="27">
        <v>1238.0</v>
      </c>
      <c r="T1770" s="27">
        <v>7.62142</v>
      </c>
      <c r="U1770" s="123"/>
    </row>
    <row r="1771">
      <c r="A1771" s="27">
        <v>912.0</v>
      </c>
      <c r="B1771" s="27" t="s">
        <v>58</v>
      </c>
      <c r="C1771" s="27" t="s">
        <v>27</v>
      </c>
      <c r="D1771" s="27" t="s">
        <v>27</v>
      </c>
      <c r="E1771" s="27" t="s">
        <v>28</v>
      </c>
      <c r="F1771" s="27">
        <v>64.0</v>
      </c>
      <c r="G1771" s="27" t="s">
        <v>53</v>
      </c>
      <c r="H1771" s="27"/>
      <c r="I1771" s="27" t="s">
        <v>30</v>
      </c>
      <c r="J1771" s="27">
        <v>4.0</v>
      </c>
      <c r="K1771" s="27" t="s">
        <v>40</v>
      </c>
      <c r="L1771" s="31">
        <v>62857.03</v>
      </c>
      <c r="M1771" s="29">
        <v>1792.8</v>
      </c>
      <c r="N1771" s="27"/>
      <c r="O1771" s="27">
        <v>16.0</v>
      </c>
      <c r="P1771" s="31">
        <v>141720.88</v>
      </c>
      <c r="Q1771" s="29">
        <v>2.4</v>
      </c>
      <c r="R1771" s="31">
        <v>309000.0</v>
      </c>
      <c r="S1771" s="27">
        <v>1630.0</v>
      </c>
      <c r="T1771" s="27">
        <v>8.34269</v>
      </c>
      <c r="U1771" s="123"/>
    </row>
    <row r="1772">
      <c r="A1772" s="27">
        <v>913.0</v>
      </c>
      <c r="B1772" s="27" t="s">
        <v>58</v>
      </c>
      <c r="C1772" s="27" t="s">
        <v>27</v>
      </c>
      <c r="D1772" s="27" t="s">
        <v>27</v>
      </c>
      <c r="E1772" s="27" t="s">
        <v>28</v>
      </c>
      <c r="F1772" s="27">
        <v>64.0</v>
      </c>
      <c r="G1772" s="27" t="s">
        <v>53</v>
      </c>
      <c r="H1772" s="27"/>
      <c r="I1772" s="27" t="s">
        <v>30</v>
      </c>
      <c r="J1772" s="27">
        <v>4.0</v>
      </c>
      <c r="K1772" s="27" t="s">
        <v>41</v>
      </c>
      <c r="L1772" s="31">
        <v>7429.87</v>
      </c>
      <c r="M1772" s="29">
        <v>2611.5</v>
      </c>
      <c r="N1772" s="27"/>
      <c r="O1772" s="27">
        <v>22.0</v>
      </c>
      <c r="P1772" s="31">
        <v>1198.66</v>
      </c>
      <c r="Q1772" s="29">
        <v>0.0</v>
      </c>
      <c r="R1772" s="31">
        <v>179000.0</v>
      </c>
      <c r="S1772" s="27">
        <v>1257.0</v>
      </c>
      <c r="T1772" s="27">
        <v>9.06866</v>
      </c>
      <c r="U1772" s="123"/>
    </row>
    <row r="1773">
      <c r="A1773" s="27">
        <v>914.0</v>
      </c>
      <c r="B1773" s="27" t="s">
        <v>58</v>
      </c>
      <c r="C1773" s="27" t="s">
        <v>27</v>
      </c>
      <c r="D1773" s="27" t="s">
        <v>27</v>
      </c>
      <c r="E1773" s="27" t="s">
        <v>28</v>
      </c>
      <c r="F1773" s="27">
        <v>64.0</v>
      </c>
      <c r="G1773" s="27" t="s">
        <v>53</v>
      </c>
      <c r="H1773" s="27"/>
      <c r="I1773" s="27" t="s">
        <v>30</v>
      </c>
      <c r="J1773" s="27">
        <v>4.0</v>
      </c>
      <c r="K1773" s="27" t="s">
        <v>42</v>
      </c>
      <c r="L1773" s="31">
        <v>50737.15</v>
      </c>
      <c r="M1773" s="29">
        <v>42.976</v>
      </c>
      <c r="N1773" s="27"/>
      <c r="O1773" s="27">
        <v>59.0</v>
      </c>
      <c r="P1773" s="31">
        <v>3905.49</v>
      </c>
      <c r="Q1773" s="29">
        <v>0.1</v>
      </c>
      <c r="R1773" s="31">
        <v>29000.0</v>
      </c>
      <c r="S1773" s="27">
        <v>919.0</v>
      </c>
      <c r="T1773" s="27">
        <v>7.97667</v>
      </c>
      <c r="U1773" s="123"/>
    </row>
    <row r="1774">
      <c r="A1774" s="27">
        <v>915.0</v>
      </c>
      <c r="B1774" s="27" t="s">
        <v>58</v>
      </c>
      <c r="C1774" s="27" t="s">
        <v>27</v>
      </c>
      <c r="D1774" s="27" t="s">
        <v>27</v>
      </c>
      <c r="E1774" s="27" t="s">
        <v>28</v>
      </c>
      <c r="F1774" s="27">
        <v>64.0</v>
      </c>
      <c r="G1774" s="27" t="s">
        <v>53</v>
      </c>
      <c r="H1774" s="27"/>
      <c r="I1774" s="27" t="s">
        <v>30</v>
      </c>
      <c r="J1774" s="27">
        <v>4.0</v>
      </c>
      <c r="K1774" s="27" t="s">
        <v>43</v>
      </c>
      <c r="L1774" s="31">
        <v>7239.110000000001</v>
      </c>
      <c r="M1774" s="29">
        <v>1743.13</v>
      </c>
      <c r="N1774" s="27"/>
      <c r="O1774" s="27">
        <v>59.0</v>
      </c>
      <c r="P1774" s="31">
        <v>8.645345E7</v>
      </c>
      <c r="Q1774" s="29">
        <v>90.1</v>
      </c>
      <c r="R1774" s="31">
        <v>8.8089E7</v>
      </c>
      <c r="S1774" s="27">
        <v>88518.0</v>
      </c>
      <c r="T1774" s="27">
        <v>8.31982</v>
      </c>
      <c r="U1774" s="123"/>
    </row>
    <row r="1775">
      <c r="A1775" s="27">
        <v>916.0</v>
      </c>
      <c r="B1775" s="27" t="s">
        <v>58</v>
      </c>
      <c r="C1775" s="27" t="s">
        <v>27</v>
      </c>
      <c r="D1775" s="27" t="s">
        <v>27</v>
      </c>
      <c r="E1775" s="27" t="s">
        <v>28</v>
      </c>
      <c r="F1775" s="27">
        <v>64.0</v>
      </c>
      <c r="G1775" s="27" t="s">
        <v>53</v>
      </c>
      <c r="H1775" s="27"/>
      <c r="I1775" s="27" t="s">
        <v>30</v>
      </c>
      <c r="J1775" s="27">
        <v>4.0</v>
      </c>
      <c r="K1775" s="27" t="s">
        <v>44</v>
      </c>
      <c r="L1775" s="31">
        <v>54139.18</v>
      </c>
      <c r="M1775" s="29">
        <v>110.242</v>
      </c>
      <c r="N1775" s="27"/>
      <c r="O1775" s="27">
        <v>5.0</v>
      </c>
      <c r="P1775" s="31">
        <v>8352.29</v>
      </c>
      <c r="Q1775" s="29">
        <v>0.1</v>
      </c>
      <c r="R1775" s="31">
        <v>22000.0</v>
      </c>
      <c r="S1775" s="27">
        <v>916.0</v>
      </c>
      <c r="T1775" s="27">
        <v>8.38132</v>
      </c>
      <c r="U1775" s="123"/>
    </row>
    <row r="1776">
      <c r="A1776" s="27">
        <v>917.0</v>
      </c>
      <c r="B1776" s="27" t="s">
        <v>58</v>
      </c>
      <c r="C1776" s="27" t="s">
        <v>27</v>
      </c>
      <c r="D1776" s="27" t="s">
        <v>27</v>
      </c>
      <c r="E1776" s="27" t="s">
        <v>28</v>
      </c>
      <c r="F1776" s="27">
        <v>64.0</v>
      </c>
      <c r="G1776" s="27" t="s">
        <v>53</v>
      </c>
      <c r="H1776" s="27"/>
      <c r="I1776" s="27" t="s">
        <v>30</v>
      </c>
      <c r="J1776" s="27">
        <v>4.0</v>
      </c>
      <c r="K1776" s="27" t="s">
        <v>45</v>
      </c>
      <c r="L1776" s="31">
        <v>54111.75</v>
      </c>
      <c r="M1776" s="29">
        <v>239.651</v>
      </c>
      <c r="N1776" s="27"/>
      <c r="O1776" s="27">
        <v>12.0</v>
      </c>
      <c r="P1776" s="31">
        <v>3994.4</v>
      </c>
      <c r="Q1776" s="29">
        <v>0.1</v>
      </c>
      <c r="R1776" s="31">
        <v>110000.0</v>
      </c>
      <c r="S1776" s="27">
        <v>787.0</v>
      </c>
      <c r="T1776" s="27">
        <v>8.99027</v>
      </c>
      <c r="U1776" s="123"/>
    </row>
    <row r="1777">
      <c r="A1777" s="27">
        <v>918.0</v>
      </c>
      <c r="B1777" s="27" t="s">
        <v>58</v>
      </c>
      <c r="C1777" s="27" t="s">
        <v>27</v>
      </c>
      <c r="D1777" s="27" t="s">
        <v>27</v>
      </c>
      <c r="E1777" s="27" t="s">
        <v>28</v>
      </c>
      <c r="F1777" s="27">
        <v>64.0</v>
      </c>
      <c r="G1777" s="27" t="s">
        <v>53</v>
      </c>
      <c r="H1777" s="27"/>
      <c r="I1777" s="27" t="s">
        <v>30</v>
      </c>
      <c r="J1777" s="27">
        <v>4.0</v>
      </c>
      <c r="K1777" s="27" t="s">
        <v>46</v>
      </c>
      <c r="L1777" s="31">
        <v>4465.89</v>
      </c>
      <c r="M1777" s="29">
        <v>126917.74</v>
      </c>
      <c r="N1777" s="27"/>
      <c r="O1777" s="27">
        <v>7.0</v>
      </c>
      <c r="P1777" s="31">
        <v>6895.400000000001</v>
      </c>
      <c r="Q1777" s="29">
        <v>0.1</v>
      </c>
      <c r="R1777" s="31">
        <v>6351000.0</v>
      </c>
      <c r="S1777" s="27">
        <v>7254.0</v>
      </c>
      <c r="T1777" s="27">
        <v>8.24878</v>
      </c>
      <c r="U1777" s="123"/>
    </row>
    <row r="1778">
      <c r="A1778" s="27">
        <v>919.0</v>
      </c>
      <c r="B1778" s="27" t="s">
        <v>58</v>
      </c>
      <c r="C1778" s="27" t="s">
        <v>27</v>
      </c>
      <c r="D1778" s="27" t="s">
        <v>27</v>
      </c>
      <c r="E1778" s="27" t="s">
        <v>28</v>
      </c>
      <c r="F1778" s="27">
        <v>64.0</v>
      </c>
      <c r="G1778" s="27" t="s">
        <v>53</v>
      </c>
      <c r="H1778" s="27"/>
      <c r="I1778" s="27" t="s">
        <v>30</v>
      </c>
      <c r="J1778" s="27">
        <v>4.0</v>
      </c>
      <c r="K1778" s="27" t="s">
        <v>47</v>
      </c>
      <c r="L1778" s="31">
        <v>47431.66</v>
      </c>
      <c r="M1778" s="29">
        <v>5001.8</v>
      </c>
      <c r="N1778" s="27"/>
      <c r="O1778" s="27">
        <v>11.0</v>
      </c>
      <c r="P1778" s="31">
        <v>98558.19</v>
      </c>
      <c r="Q1778" s="29">
        <v>1.1</v>
      </c>
      <c r="R1778" s="31">
        <v>1237000.0</v>
      </c>
      <c r="S1778" s="27">
        <v>2273.0</v>
      </c>
      <c r="T1778" s="27">
        <v>8.72882</v>
      </c>
      <c r="U1778" s="123"/>
    </row>
    <row r="1779">
      <c r="A1779" s="27">
        <v>920.0</v>
      </c>
      <c r="B1779" s="27" t="s">
        <v>58</v>
      </c>
      <c r="C1779" s="27" t="s">
        <v>27</v>
      </c>
      <c r="D1779" s="27" t="s">
        <v>27</v>
      </c>
      <c r="E1779" s="27" t="s">
        <v>28</v>
      </c>
      <c r="F1779" s="27">
        <v>64.0</v>
      </c>
      <c r="G1779" s="27" t="s">
        <v>53</v>
      </c>
      <c r="H1779" s="27"/>
      <c r="I1779" s="27" t="s">
        <v>30</v>
      </c>
      <c r="J1779" s="27">
        <v>4.0</v>
      </c>
      <c r="K1779" s="27" t="s">
        <v>48</v>
      </c>
      <c r="L1779" s="31">
        <v>76447.55</v>
      </c>
      <c r="M1779" s="29">
        <v>53029.73</v>
      </c>
      <c r="N1779" s="27"/>
      <c r="O1779" s="27">
        <v>17.0</v>
      </c>
      <c r="P1779" s="31">
        <v>34581.130000000005</v>
      </c>
      <c r="Q1779" s="29">
        <v>0.3</v>
      </c>
      <c r="R1779" s="31">
        <v>4894000.0</v>
      </c>
      <c r="S1779" s="27">
        <v>6121.0</v>
      </c>
      <c r="T1779" s="27">
        <v>8.6053</v>
      </c>
      <c r="U1779" s="123"/>
    </row>
    <row r="1780">
      <c r="A1780" s="27">
        <v>921.0</v>
      </c>
      <c r="B1780" s="27" t="s">
        <v>58</v>
      </c>
      <c r="C1780" s="27" t="s">
        <v>27</v>
      </c>
      <c r="D1780" s="27" t="s">
        <v>27</v>
      </c>
      <c r="E1780" s="27" t="s">
        <v>28</v>
      </c>
      <c r="F1780" s="27">
        <v>64.0</v>
      </c>
      <c r="G1780" s="27" t="s">
        <v>53</v>
      </c>
      <c r="H1780" s="27"/>
      <c r="I1780" s="27" t="s">
        <v>30</v>
      </c>
      <c r="J1780" s="27">
        <v>4.0</v>
      </c>
      <c r="K1780" s="27" t="s">
        <v>49</v>
      </c>
      <c r="L1780" s="31">
        <v>81054.92</v>
      </c>
      <c r="M1780" s="29">
        <v>55.2</v>
      </c>
      <c r="N1780" s="27"/>
      <c r="O1780" s="27">
        <v>3.0</v>
      </c>
      <c r="P1780" s="31">
        <v>50214.55</v>
      </c>
      <c r="Q1780" s="29">
        <v>0.9</v>
      </c>
      <c r="R1780" s="31">
        <v>68000.0</v>
      </c>
      <c r="S1780" s="27">
        <v>1062.0</v>
      </c>
      <c r="T1780" s="27">
        <v>10.5896</v>
      </c>
      <c r="U1780" s="123"/>
    </row>
    <row r="1781">
      <c r="A1781" s="27">
        <v>922.0</v>
      </c>
      <c r="B1781" s="27" t="s">
        <v>58</v>
      </c>
      <c r="C1781" s="27" t="s">
        <v>27</v>
      </c>
      <c r="D1781" s="27" t="s">
        <v>27</v>
      </c>
      <c r="E1781" s="27" t="s">
        <v>28</v>
      </c>
      <c r="F1781" s="27">
        <v>64.0</v>
      </c>
      <c r="G1781" s="27" t="s">
        <v>53</v>
      </c>
      <c r="H1781" s="27"/>
      <c r="I1781" s="27" t="s">
        <v>30</v>
      </c>
      <c r="J1781" s="27">
        <v>4.0</v>
      </c>
      <c r="K1781" s="27" t="s">
        <v>50</v>
      </c>
      <c r="L1781" s="31">
        <v>59364.88</v>
      </c>
      <c r="M1781" s="29">
        <v>15348.96</v>
      </c>
      <c r="N1781" s="27"/>
      <c r="O1781" s="27">
        <v>23.0</v>
      </c>
      <c r="P1781" s="31">
        <v>133217.66999999998</v>
      </c>
      <c r="Q1781" s="29">
        <v>1.1</v>
      </c>
      <c r="R1781" s="31">
        <v>6014000.0</v>
      </c>
      <c r="S1781" s="27">
        <v>7582.0</v>
      </c>
      <c r="T1781" s="27">
        <v>9.95435</v>
      </c>
      <c r="U1781" s="123"/>
    </row>
    <row r="1782">
      <c r="A1782" s="27">
        <v>923.0</v>
      </c>
      <c r="B1782" s="27" t="s">
        <v>58</v>
      </c>
      <c r="C1782" s="27" t="s">
        <v>27</v>
      </c>
      <c r="D1782" s="27" t="s">
        <v>27</v>
      </c>
      <c r="E1782" s="27" t="s">
        <v>28</v>
      </c>
      <c r="F1782" s="27">
        <v>64.0</v>
      </c>
      <c r="G1782" s="27" t="s">
        <v>53</v>
      </c>
      <c r="H1782" s="27"/>
      <c r="I1782" s="27" t="s">
        <v>30</v>
      </c>
      <c r="J1782" s="27">
        <v>4.0</v>
      </c>
      <c r="K1782" s="27" t="s">
        <v>51</v>
      </c>
      <c r="L1782" s="31" t="s">
        <v>55</v>
      </c>
      <c r="M1782" s="29"/>
      <c r="N1782" s="27"/>
      <c r="O1782" s="27"/>
      <c r="P1782" s="31"/>
      <c r="Q1782" s="29"/>
      <c r="R1782" s="31"/>
      <c r="S1782" s="27" t="s">
        <v>30</v>
      </c>
      <c r="T1782" s="37"/>
      <c r="U1782" s="123"/>
    </row>
    <row r="1783">
      <c r="A1783" s="27">
        <v>924.0</v>
      </c>
      <c r="B1783" s="27" t="s">
        <v>58</v>
      </c>
      <c r="C1783" s="27" t="s">
        <v>27</v>
      </c>
      <c r="D1783" s="27" t="s">
        <v>27</v>
      </c>
      <c r="E1783" s="27" t="s">
        <v>28</v>
      </c>
      <c r="F1783" s="27">
        <v>64.0</v>
      </c>
      <c r="G1783" s="27" t="s">
        <v>53</v>
      </c>
      <c r="H1783" s="27"/>
      <c r="I1783" s="27" t="s">
        <v>30</v>
      </c>
      <c r="J1783" s="27">
        <v>4.0</v>
      </c>
      <c r="K1783" s="27" t="s">
        <v>52</v>
      </c>
      <c r="L1783" s="31" t="s">
        <v>55</v>
      </c>
      <c r="M1783" s="29"/>
      <c r="N1783" s="27"/>
      <c r="O1783" s="27"/>
      <c r="P1783" s="31"/>
      <c r="Q1783" s="29"/>
      <c r="R1783" s="31"/>
      <c r="S1783" s="27" t="s">
        <v>30</v>
      </c>
      <c r="T1783" s="37"/>
      <c r="U1783" s="123"/>
    </row>
    <row r="1784">
      <c r="A1784" s="27">
        <v>925.0</v>
      </c>
      <c r="B1784" s="27" t="s">
        <v>58</v>
      </c>
      <c r="C1784" s="27" t="s">
        <v>27</v>
      </c>
      <c r="D1784" s="27" t="s">
        <v>27</v>
      </c>
      <c r="E1784" s="27" t="s">
        <v>28</v>
      </c>
      <c r="F1784" s="27">
        <v>64.0</v>
      </c>
      <c r="G1784" s="27" t="s">
        <v>53</v>
      </c>
      <c r="H1784" s="27"/>
      <c r="I1784" s="27" t="s">
        <v>30</v>
      </c>
      <c r="J1784" s="27">
        <v>8.0</v>
      </c>
      <c r="K1784" s="27" t="s">
        <v>31</v>
      </c>
      <c r="L1784" s="31">
        <v>342505.33999999997</v>
      </c>
      <c r="M1784" s="29">
        <v>19.584</v>
      </c>
      <c r="N1784" s="27"/>
      <c r="O1784" s="27">
        <v>2.0</v>
      </c>
      <c r="P1784" s="31">
        <v>452305.76</v>
      </c>
      <c r="Q1784" s="29">
        <v>7.7</v>
      </c>
      <c r="R1784" s="31">
        <v>391000.0</v>
      </c>
      <c r="S1784" s="27">
        <v>2737.0</v>
      </c>
      <c r="T1784" s="27">
        <v>10.53266</v>
      </c>
      <c r="U1784" s="123"/>
    </row>
    <row r="1785">
      <c r="A1785" s="27">
        <v>926.0</v>
      </c>
      <c r="B1785" s="27" t="s">
        <v>58</v>
      </c>
      <c r="C1785" s="27" t="s">
        <v>27</v>
      </c>
      <c r="D1785" s="27" t="s">
        <v>27</v>
      </c>
      <c r="E1785" s="27" t="s">
        <v>28</v>
      </c>
      <c r="F1785" s="27">
        <v>64.0</v>
      </c>
      <c r="G1785" s="27" t="s">
        <v>53</v>
      </c>
      <c r="H1785" s="27"/>
      <c r="I1785" s="27" t="s">
        <v>30</v>
      </c>
      <c r="J1785" s="27">
        <v>8.0</v>
      </c>
      <c r="K1785" s="27" t="s">
        <v>32</v>
      </c>
      <c r="L1785" s="31">
        <v>21292.39</v>
      </c>
      <c r="M1785" s="29">
        <v>14052.81</v>
      </c>
      <c r="N1785" s="27"/>
      <c r="O1785" s="27">
        <v>39.0</v>
      </c>
      <c r="P1785" s="31">
        <v>5.9450697E8</v>
      </c>
      <c r="Q1785" s="29">
        <v>98.6</v>
      </c>
      <c r="R1785" s="31">
        <v>5.92289E8</v>
      </c>
      <c r="S1785" s="27">
        <v>597129.0</v>
      </c>
      <c r="T1785" s="27">
        <v>13.36948</v>
      </c>
      <c r="U1785" s="123"/>
    </row>
    <row r="1786">
      <c r="A1786" s="27">
        <v>927.0</v>
      </c>
      <c r="B1786" s="27" t="s">
        <v>58</v>
      </c>
      <c r="C1786" s="27" t="s">
        <v>27</v>
      </c>
      <c r="D1786" s="27" t="s">
        <v>27</v>
      </c>
      <c r="E1786" s="27" t="s">
        <v>28</v>
      </c>
      <c r="F1786" s="27">
        <v>64.0</v>
      </c>
      <c r="G1786" s="27" t="s">
        <v>53</v>
      </c>
      <c r="H1786" s="27"/>
      <c r="I1786" s="27" t="s">
        <v>30</v>
      </c>
      <c r="J1786" s="27">
        <v>8.0</v>
      </c>
      <c r="K1786" s="27" t="s">
        <v>33</v>
      </c>
      <c r="L1786" s="31">
        <v>155271.59</v>
      </c>
      <c r="M1786" s="29">
        <v>647.364</v>
      </c>
      <c r="N1786" s="27"/>
      <c r="O1786" s="27">
        <v>12.0</v>
      </c>
      <c r="P1786" s="31">
        <v>94346.43</v>
      </c>
      <c r="Q1786" s="29">
        <v>1.6</v>
      </c>
      <c r="R1786" s="31">
        <v>879000.0</v>
      </c>
      <c r="S1786" s="27">
        <v>2417.0</v>
      </c>
      <c r="T1786" s="27">
        <v>18.04427</v>
      </c>
      <c r="U1786" s="123"/>
    </row>
    <row r="1787">
      <c r="A1787" s="27">
        <v>928.0</v>
      </c>
      <c r="B1787" s="27" t="s">
        <v>58</v>
      </c>
      <c r="C1787" s="27" t="s">
        <v>27</v>
      </c>
      <c r="D1787" s="27" t="s">
        <v>27</v>
      </c>
      <c r="E1787" s="27" t="s">
        <v>28</v>
      </c>
      <c r="F1787" s="27">
        <v>64.0</v>
      </c>
      <c r="G1787" s="27" t="s">
        <v>53</v>
      </c>
      <c r="H1787" s="27"/>
      <c r="I1787" s="27" t="s">
        <v>30</v>
      </c>
      <c r="J1787" s="27">
        <v>8.0</v>
      </c>
      <c r="K1787" s="27" t="s">
        <v>34</v>
      </c>
      <c r="L1787" s="31">
        <v>114080.47</v>
      </c>
      <c r="M1787" s="29">
        <v>108964.44</v>
      </c>
      <c r="N1787" s="27"/>
      <c r="O1787" s="27">
        <v>69.0</v>
      </c>
      <c r="P1787" s="31">
        <v>19223.68</v>
      </c>
      <c r="Q1787" s="29">
        <v>0.2</v>
      </c>
      <c r="R1787" s="31">
        <v>7570000.0</v>
      </c>
      <c r="S1787" s="27">
        <v>9090.0</v>
      </c>
      <c r="T1787" s="27">
        <v>10.90356</v>
      </c>
      <c r="U1787" s="123"/>
    </row>
    <row r="1788">
      <c r="A1788" s="27">
        <v>929.0</v>
      </c>
      <c r="B1788" s="27" t="s">
        <v>58</v>
      </c>
      <c r="C1788" s="27" t="s">
        <v>27</v>
      </c>
      <c r="D1788" s="27" t="s">
        <v>27</v>
      </c>
      <c r="E1788" s="27" t="s">
        <v>28</v>
      </c>
      <c r="F1788" s="27">
        <v>64.0</v>
      </c>
      <c r="G1788" s="27" t="s">
        <v>53</v>
      </c>
      <c r="H1788" s="27"/>
      <c r="I1788" s="27" t="s">
        <v>30</v>
      </c>
      <c r="J1788" s="27">
        <v>8.0</v>
      </c>
      <c r="K1788" s="27" t="s">
        <v>35</v>
      </c>
      <c r="L1788" s="31">
        <v>125340.34</v>
      </c>
      <c r="M1788" s="29">
        <v>77.824</v>
      </c>
      <c r="N1788" s="27"/>
      <c r="O1788" s="27">
        <v>67.0</v>
      </c>
      <c r="P1788" s="31">
        <v>27261.36</v>
      </c>
      <c r="Q1788" s="29">
        <v>0.5</v>
      </c>
      <c r="R1788" s="31">
        <v>58000.0</v>
      </c>
      <c r="S1788" s="27">
        <v>1221.0</v>
      </c>
      <c r="T1788" s="27">
        <v>8.3148</v>
      </c>
      <c r="U1788" s="123"/>
    </row>
    <row r="1789">
      <c r="A1789" s="27">
        <v>930.0</v>
      </c>
      <c r="B1789" s="27" t="s">
        <v>58</v>
      </c>
      <c r="C1789" s="27" t="s">
        <v>27</v>
      </c>
      <c r="D1789" s="27" t="s">
        <v>27</v>
      </c>
      <c r="E1789" s="27" t="s">
        <v>28</v>
      </c>
      <c r="F1789" s="27">
        <v>64.0</v>
      </c>
      <c r="G1789" s="27" t="s">
        <v>53</v>
      </c>
      <c r="H1789" s="27"/>
      <c r="I1789" s="27" t="s">
        <v>30</v>
      </c>
      <c r="J1789" s="27">
        <v>8.0</v>
      </c>
      <c r="K1789" s="27" t="s">
        <v>36</v>
      </c>
      <c r="L1789" s="31">
        <v>125027.03</v>
      </c>
      <c r="M1789" s="29">
        <v>88.769</v>
      </c>
      <c r="N1789" s="27"/>
      <c r="O1789" s="27">
        <v>1.0</v>
      </c>
      <c r="P1789" s="31">
        <v>3515.8</v>
      </c>
      <c r="Q1789" s="29">
        <v>0.1</v>
      </c>
      <c r="R1789" s="31">
        <v>11000.0</v>
      </c>
      <c r="S1789" s="27">
        <v>936.0</v>
      </c>
      <c r="T1789" s="27">
        <v>3.58217</v>
      </c>
      <c r="U1789" s="123"/>
    </row>
    <row r="1790">
      <c r="A1790" s="27">
        <v>931.0</v>
      </c>
      <c r="B1790" s="27" t="s">
        <v>58</v>
      </c>
      <c r="C1790" s="27" t="s">
        <v>27</v>
      </c>
      <c r="D1790" s="27" t="s">
        <v>27</v>
      </c>
      <c r="E1790" s="27" t="s">
        <v>28</v>
      </c>
      <c r="F1790" s="27">
        <v>64.0</v>
      </c>
      <c r="G1790" s="27" t="s">
        <v>53</v>
      </c>
      <c r="H1790" s="27"/>
      <c r="I1790" s="27" t="s">
        <v>30</v>
      </c>
      <c r="J1790" s="27">
        <v>8.0</v>
      </c>
      <c r="K1790" s="27" t="s">
        <v>37</v>
      </c>
      <c r="L1790" s="31">
        <v>134914.68</v>
      </c>
      <c r="M1790" s="29">
        <v>41.952</v>
      </c>
      <c r="N1790" s="27"/>
      <c r="O1790" s="27">
        <v>12.0</v>
      </c>
      <c r="P1790" s="31">
        <v>91440.41</v>
      </c>
      <c r="Q1790" s="29">
        <v>1.6</v>
      </c>
      <c r="R1790" s="31">
        <v>100000.0</v>
      </c>
      <c r="S1790" s="27">
        <v>1167.0</v>
      </c>
      <c r="T1790" s="27">
        <v>7.56974</v>
      </c>
      <c r="U1790" s="123"/>
    </row>
    <row r="1791">
      <c r="A1791" s="27">
        <v>932.0</v>
      </c>
      <c r="B1791" s="27" t="s">
        <v>58</v>
      </c>
      <c r="C1791" s="27" t="s">
        <v>27</v>
      </c>
      <c r="D1791" s="27" t="s">
        <v>27</v>
      </c>
      <c r="E1791" s="27" t="s">
        <v>28</v>
      </c>
      <c r="F1791" s="27">
        <v>64.0</v>
      </c>
      <c r="G1791" s="27" t="s">
        <v>53</v>
      </c>
      <c r="H1791" s="27"/>
      <c r="I1791" s="27" t="s">
        <v>30</v>
      </c>
      <c r="J1791" s="27">
        <v>8.0</v>
      </c>
      <c r="K1791" s="27" t="s">
        <v>38</v>
      </c>
      <c r="L1791" s="31">
        <v>141398.12</v>
      </c>
      <c r="M1791" s="29">
        <v>120.8</v>
      </c>
      <c r="N1791" s="27"/>
      <c r="O1791" s="27">
        <v>85.0</v>
      </c>
      <c r="P1791" s="31">
        <v>80061.09</v>
      </c>
      <c r="Q1791" s="29">
        <v>0.9</v>
      </c>
      <c r="R1791" s="31">
        <v>120000.0</v>
      </c>
      <c r="S1791" s="27">
        <v>1437.0</v>
      </c>
      <c r="T1791" s="27">
        <v>8.42052</v>
      </c>
      <c r="U1791" s="123"/>
    </row>
    <row r="1792">
      <c r="A1792" s="27">
        <v>933.0</v>
      </c>
      <c r="B1792" s="27" t="s">
        <v>58</v>
      </c>
      <c r="C1792" s="27" t="s">
        <v>27</v>
      </c>
      <c r="D1792" s="27" t="s">
        <v>27</v>
      </c>
      <c r="E1792" s="27" t="s">
        <v>28</v>
      </c>
      <c r="F1792" s="27">
        <v>64.0</v>
      </c>
      <c r="G1792" s="27" t="s">
        <v>53</v>
      </c>
      <c r="H1792" s="27"/>
      <c r="I1792" s="27" t="s">
        <v>30</v>
      </c>
      <c r="J1792" s="27">
        <v>8.0</v>
      </c>
      <c r="K1792" s="27" t="s">
        <v>39</v>
      </c>
      <c r="L1792" s="31">
        <v>181053.82</v>
      </c>
      <c r="M1792" s="29">
        <v>24.097</v>
      </c>
      <c r="N1792" s="27"/>
      <c r="O1792" s="27">
        <v>12.0</v>
      </c>
      <c r="P1792" s="31">
        <v>229224.16</v>
      </c>
      <c r="Q1792" s="29">
        <v>3.9</v>
      </c>
      <c r="R1792" s="31">
        <v>242000.0</v>
      </c>
      <c r="S1792" s="27">
        <v>1699.0</v>
      </c>
      <c r="T1792" s="27">
        <v>7.84213</v>
      </c>
      <c r="U1792" s="123"/>
    </row>
    <row r="1793">
      <c r="A1793" s="27">
        <v>934.0</v>
      </c>
      <c r="B1793" s="27" t="s">
        <v>58</v>
      </c>
      <c r="C1793" s="27" t="s">
        <v>27</v>
      </c>
      <c r="D1793" s="27" t="s">
        <v>27</v>
      </c>
      <c r="E1793" s="27" t="s">
        <v>28</v>
      </c>
      <c r="F1793" s="27">
        <v>64.0</v>
      </c>
      <c r="G1793" s="27" t="s">
        <v>53</v>
      </c>
      <c r="H1793" s="27"/>
      <c r="I1793" s="27" t="s">
        <v>30</v>
      </c>
      <c r="J1793" s="27">
        <v>8.0</v>
      </c>
      <c r="K1793" s="27" t="s">
        <v>40</v>
      </c>
      <c r="L1793" s="31">
        <v>125770.70000000001</v>
      </c>
      <c r="M1793" s="29">
        <v>3.6612</v>
      </c>
      <c r="N1793" s="27"/>
      <c r="O1793" s="27">
        <v>16.0</v>
      </c>
      <c r="P1793" s="31">
        <v>282630.25</v>
      </c>
      <c r="Q1793" s="29">
        <v>4.8</v>
      </c>
      <c r="R1793" s="31">
        <v>598000.0</v>
      </c>
      <c r="S1793" s="27">
        <v>2261.0</v>
      </c>
      <c r="T1793" s="27">
        <v>8.16526</v>
      </c>
      <c r="U1793" s="123"/>
    </row>
    <row r="1794">
      <c r="A1794" s="27">
        <v>935.0</v>
      </c>
      <c r="B1794" s="27" t="s">
        <v>58</v>
      </c>
      <c r="C1794" s="27" t="s">
        <v>27</v>
      </c>
      <c r="D1794" s="27" t="s">
        <v>27</v>
      </c>
      <c r="E1794" s="27" t="s">
        <v>28</v>
      </c>
      <c r="F1794" s="27">
        <v>64.0</v>
      </c>
      <c r="G1794" s="27" t="s">
        <v>53</v>
      </c>
      <c r="H1794" s="27"/>
      <c r="I1794" s="27" t="s">
        <v>30</v>
      </c>
      <c r="J1794" s="27">
        <v>8.0</v>
      </c>
      <c r="K1794" s="27" t="s">
        <v>41</v>
      </c>
      <c r="L1794" s="31">
        <v>14659.53</v>
      </c>
      <c r="M1794" s="29">
        <v>4.01551</v>
      </c>
      <c r="N1794" s="27"/>
      <c r="O1794" s="27">
        <v>22.0</v>
      </c>
      <c r="P1794" s="31">
        <v>2053.41</v>
      </c>
      <c r="Q1794" s="29">
        <v>0.0</v>
      </c>
      <c r="R1794" s="31">
        <v>333000.0</v>
      </c>
      <c r="S1794" s="27">
        <v>1415.0</v>
      </c>
      <c r="T1794" s="27">
        <v>9.04935</v>
      </c>
      <c r="U1794" s="123"/>
    </row>
    <row r="1795">
      <c r="A1795" s="27">
        <v>936.0</v>
      </c>
      <c r="B1795" s="27" t="s">
        <v>58</v>
      </c>
      <c r="C1795" s="27" t="s">
        <v>27</v>
      </c>
      <c r="D1795" s="27" t="s">
        <v>27</v>
      </c>
      <c r="E1795" s="27" t="s">
        <v>28</v>
      </c>
      <c r="F1795" s="27">
        <v>64.0</v>
      </c>
      <c r="G1795" s="27" t="s">
        <v>53</v>
      </c>
      <c r="H1795" s="27"/>
      <c r="I1795" s="27" t="s">
        <v>30</v>
      </c>
      <c r="J1795" s="27">
        <v>8.0</v>
      </c>
      <c r="K1795" s="27" t="s">
        <v>42</v>
      </c>
      <c r="L1795" s="31">
        <v>105348.65999999999</v>
      </c>
      <c r="M1795" s="29">
        <v>43.104</v>
      </c>
      <c r="N1795" s="27"/>
      <c r="O1795" s="27">
        <v>59.0</v>
      </c>
      <c r="P1795" s="31">
        <v>7715.6900000000005</v>
      </c>
      <c r="Q1795" s="29">
        <v>0.1</v>
      </c>
      <c r="R1795" s="31">
        <v>33000.0</v>
      </c>
      <c r="S1795" s="27">
        <v>1121.0</v>
      </c>
      <c r="T1795" s="27">
        <v>8.06635</v>
      </c>
      <c r="U1795" s="123"/>
    </row>
    <row r="1796">
      <c r="A1796" s="27">
        <v>937.0</v>
      </c>
      <c r="B1796" s="27" t="s">
        <v>58</v>
      </c>
      <c r="C1796" s="27" t="s">
        <v>27</v>
      </c>
      <c r="D1796" s="27" t="s">
        <v>27</v>
      </c>
      <c r="E1796" s="27" t="s">
        <v>28</v>
      </c>
      <c r="F1796" s="27">
        <v>64.0</v>
      </c>
      <c r="G1796" s="27" t="s">
        <v>53</v>
      </c>
      <c r="H1796" s="27"/>
      <c r="I1796" s="27" t="s">
        <v>30</v>
      </c>
      <c r="J1796" s="27">
        <v>8.0</v>
      </c>
      <c r="K1796" s="27" t="s">
        <v>43</v>
      </c>
      <c r="L1796" s="31">
        <v>14579.55</v>
      </c>
      <c r="M1796" s="29">
        <v>2.81546</v>
      </c>
      <c r="N1796" s="27"/>
      <c r="O1796" s="27">
        <v>59.0</v>
      </c>
      <c r="P1796" s="31">
        <v>3.5732311E8</v>
      </c>
      <c r="Q1796" s="29">
        <v>97.7</v>
      </c>
      <c r="R1796" s="31">
        <v>3.56626E8</v>
      </c>
      <c r="S1796" s="27">
        <v>360582.0</v>
      </c>
      <c r="T1796" s="27">
        <v>13.10124</v>
      </c>
      <c r="U1796" s="123"/>
    </row>
    <row r="1797">
      <c r="A1797" s="27">
        <v>938.0</v>
      </c>
      <c r="B1797" s="27" t="s">
        <v>58</v>
      </c>
      <c r="C1797" s="27" t="s">
        <v>27</v>
      </c>
      <c r="D1797" s="27" t="s">
        <v>27</v>
      </c>
      <c r="E1797" s="27" t="s">
        <v>28</v>
      </c>
      <c r="F1797" s="27">
        <v>64.0</v>
      </c>
      <c r="G1797" s="27" t="s">
        <v>53</v>
      </c>
      <c r="H1797" s="27"/>
      <c r="I1797" s="27" t="s">
        <v>30</v>
      </c>
      <c r="J1797" s="27">
        <v>8.0</v>
      </c>
      <c r="K1797" s="27" t="s">
        <v>44</v>
      </c>
      <c r="L1797" s="31">
        <v>107905.81</v>
      </c>
      <c r="M1797" s="29">
        <v>179.586</v>
      </c>
      <c r="N1797" s="27"/>
      <c r="O1797" s="27">
        <v>5.0</v>
      </c>
      <c r="P1797" s="31">
        <v>21917.88</v>
      </c>
      <c r="Q1797" s="29">
        <v>0.4</v>
      </c>
      <c r="R1797" s="31">
        <v>36000.0</v>
      </c>
      <c r="S1797" s="27">
        <v>1043.0</v>
      </c>
      <c r="T1797" s="27">
        <v>8.18213</v>
      </c>
      <c r="U1797" s="123"/>
    </row>
    <row r="1798">
      <c r="A1798" s="27">
        <v>939.0</v>
      </c>
      <c r="B1798" s="27" t="s">
        <v>58</v>
      </c>
      <c r="C1798" s="27" t="s">
        <v>27</v>
      </c>
      <c r="D1798" s="27" t="s">
        <v>27</v>
      </c>
      <c r="E1798" s="27" t="s">
        <v>28</v>
      </c>
      <c r="F1798" s="27">
        <v>64.0</v>
      </c>
      <c r="G1798" s="27" t="s">
        <v>53</v>
      </c>
      <c r="H1798" s="27"/>
      <c r="I1798" s="27" t="s">
        <v>30</v>
      </c>
      <c r="J1798" s="27">
        <v>8.0</v>
      </c>
      <c r="K1798" s="27" t="s">
        <v>45</v>
      </c>
      <c r="L1798" s="31">
        <v>108434.11</v>
      </c>
      <c r="M1798" s="29">
        <v>310.02</v>
      </c>
      <c r="N1798" s="27"/>
      <c r="O1798" s="27">
        <v>12.0</v>
      </c>
      <c r="P1798" s="31">
        <v>8021.860000000001</v>
      </c>
      <c r="Q1798" s="29">
        <v>0.1</v>
      </c>
      <c r="R1798" s="31">
        <v>162000.0</v>
      </c>
      <c r="S1798" s="27">
        <v>959.0</v>
      </c>
      <c r="T1798" s="27">
        <v>8.91633</v>
      </c>
      <c r="U1798" s="123"/>
    </row>
    <row r="1799">
      <c r="A1799" s="27">
        <v>940.0</v>
      </c>
      <c r="B1799" s="27" t="s">
        <v>58</v>
      </c>
      <c r="C1799" s="27" t="s">
        <v>27</v>
      </c>
      <c r="D1799" s="27" t="s">
        <v>27</v>
      </c>
      <c r="E1799" s="27" t="s">
        <v>28</v>
      </c>
      <c r="F1799" s="27">
        <v>64.0</v>
      </c>
      <c r="G1799" s="27" t="s">
        <v>53</v>
      </c>
      <c r="H1799" s="27"/>
      <c r="I1799" s="27" t="s">
        <v>30</v>
      </c>
      <c r="J1799" s="27">
        <v>8.0</v>
      </c>
      <c r="K1799" s="27" t="s">
        <v>46</v>
      </c>
      <c r="L1799" s="31">
        <v>8255.73</v>
      </c>
      <c r="M1799" s="29">
        <v>255.88432</v>
      </c>
      <c r="N1799" s="27"/>
      <c r="O1799" s="27">
        <v>7.0</v>
      </c>
      <c r="P1799" s="31">
        <v>13610.65</v>
      </c>
      <c r="Q1799" s="29">
        <v>0.1</v>
      </c>
      <c r="R1799" s="31">
        <v>1.1603E7</v>
      </c>
      <c r="S1799" s="27">
        <v>12525.0</v>
      </c>
      <c r="T1799" s="27">
        <v>8.48612</v>
      </c>
      <c r="U1799" s="123"/>
    </row>
    <row r="1800">
      <c r="A1800" s="27">
        <v>941.0</v>
      </c>
      <c r="B1800" s="27" t="s">
        <v>58</v>
      </c>
      <c r="C1800" s="27" t="s">
        <v>27</v>
      </c>
      <c r="D1800" s="27" t="s">
        <v>27</v>
      </c>
      <c r="E1800" s="27" t="s">
        <v>28</v>
      </c>
      <c r="F1800" s="27">
        <v>64.0</v>
      </c>
      <c r="G1800" s="27" t="s">
        <v>53</v>
      </c>
      <c r="H1800" s="27"/>
      <c r="I1800" s="27" t="s">
        <v>30</v>
      </c>
      <c r="J1800" s="27">
        <v>8.0</v>
      </c>
      <c r="K1800" s="27" t="s">
        <v>47</v>
      </c>
      <c r="L1800" s="31">
        <v>94909.3</v>
      </c>
      <c r="M1800" s="29">
        <v>9509.16</v>
      </c>
      <c r="N1800" s="27"/>
      <c r="O1800" s="27">
        <v>11.0</v>
      </c>
      <c r="P1800" s="31">
        <v>217068.00999999998</v>
      </c>
      <c r="Q1800" s="29">
        <v>2.5</v>
      </c>
      <c r="R1800" s="31">
        <v>2487000.0</v>
      </c>
      <c r="S1800" s="27">
        <v>3639.0</v>
      </c>
      <c r="T1800" s="27">
        <v>8.47677</v>
      </c>
      <c r="U1800" s="123"/>
    </row>
    <row r="1801">
      <c r="A1801" s="27">
        <v>942.0</v>
      </c>
      <c r="B1801" s="27" t="s">
        <v>58</v>
      </c>
      <c r="C1801" s="27" t="s">
        <v>27</v>
      </c>
      <c r="D1801" s="27" t="s">
        <v>27</v>
      </c>
      <c r="E1801" s="27" t="s">
        <v>28</v>
      </c>
      <c r="F1801" s="27">
        <v>64.0</v>
      </c>
      <c r="G1801" s="27" t="s">
        <v>53</v>
      </c>
      <c r="H1801" s="27"/>
      <c r="I1801" s="27" t="s">
        <v>30</v>
      </c>
      <c r="J1801" s="27">
        <v>8.0</v>
      </c>
      <c r="K1801" s="27" t="s">
        <v>48</v>
      </c>
      <c r="L1801" s="31">
        <v>132592.38999999998</v>
      </c>
      <c r="M1801" s="29">
        <v>54260.9</v>
      </c>
      <c r="N1801" s="27"/>
      <c r="O1801" s="27">
        <v>19.0</v>
      </c>
      <c r="P1801" s="31">
        <v>121300.12999999999</v>
      </c>
      <c r="Q1801" s="29">
        <v>1.0</v>
      </c>
      <c r="R1801" s="31">
        <v>6324000.0</v>
      </c>
      <c r="S1801" s="27">
        <v>7895.0</v>
      </c>
      <c r="T1801" s="27">
        <v>9.42848</v>
      </c>
      <c r="U1801" s="123"/>
    </row>
    <row r="1802">
      <c r="A1802" s="27">
        <v>943.0</v>
      </c>
      <c r="B1802" s="27" t="s">
        <v>58</v>
      </c>
      <c r="C1802" s="27" t="s">
        <v>27</v>
      </c>
      <c r="D1802" s="27" t="s">
        <v>27</v>
      </c>
      <c r="E1802" s="27" t="s">
        <v>28</v>
      </c>
      <c r="F1802" s="27">
        <v>64.0</v>
      </c>
      <c r="G1802" s="27" t="s">
        <v>53</v>
      </c>
      <c r="H1802" s="27"/>
      <c r="I1802" s="27" t="s">
        <v>30</v>
      </c>
      <c r="J1802" s="27">
        <v>8.0</v>
      </c>
      <c r="K1802" s="27" t="s">
        <v>49</v>
      </c>
      <c r="L1802" s="31">
        <v>164936.94999999998</v>
      </c>
      <c r="M1802" s="29">
        <v>90.274</v>
      </c>
      <c r="N1802" s="27"/>
      <c r="O1802" s="27">
        <v>3.0</v>
      </c>
      <c r="P1802" s="31">
        <v>109808.04999999999</v>
      </c>
      <c r="Q1802" s="29">
        <v>1.9</v>
      </c>
      <c r="R1802" s="31">
        <v>128000.0</v>
      </c>
      <c r="S1802" s="27">
        <v>1322.0</v>
      </c>
      <c r="T1802" s="27">
        <v>11.70248</v>
      </c>
      <c r="U1802" s="123"/>
    </row>
    <row r="1803">
      <c r="A1803" s="27">
        <v>944.0</v>
      </c>
      <c r="B1803" s="27" t="s">
        <v>58</v>
      </c>
      <c r="C1803" s="27" t="s">
        <v>27</v>
      </c>
      <c r="D1803" s="27" t="s">
        <v>27</v>
      </c>
      <c r="E1803" s="27" t="s">
        <v>28</v>
      </c>
      <c r="F1803" s="27">
        <v>64.0</v>
      </c>
      <c r="G1803" s="27" t="s">
        <v>53</v>
      </c>
      <c r="H1803" s="27"/>
      <c r="I1803" s="27" t="s">
        <v>30</v>
      </c>
      <c r="J1803" s="27">
        <v>8.0</v>
      </c>
      <c r="K1803" s="27" t="s">
        <v>50</v>
      </c>
      <c r="L1803" s="31">
        <v>119111.11</v>
      </c>
      <c r="M1803" s="29">
        <v>30.92391</v>
      </c>
      <c r="N1803" s="27"/>
      <c r="O1803" s="27">
        <v>23.0</v>
      </c>
      <c r="P1803" s="31">
        <v>267020.4</v>
      </c>
      <c r="Q1803" s="29">
        <v>1.1</v>
      </c>
      <c r="R1803" s="31">
        <v>1.1528E7</v>
      </c>
      <c r="S1803" s="27">
        <v>13565.0</v>
      </c>
      <c r="T1803" s="27">
        <v>9.67936</v>
      </c>
      <c r="U1803" s="123"/>
    </row>
    <row r="1804">
      <c r="A1804" s="27">
        <v>945.0</v>
      </c>
      <c r="B1804" s="27" t="s">
        <v>58</v>
      </c>
      <c r="C1804" s="27" t="s">
        <v>27</v>
      </c>
      <c r="D1804" s="27" t="s">
        <v>27</v>
      </c>
      <c r="E1804" s="27" t="s">
        <v>28</v>
      </c>
      <c r="F1804" s="27">
        <v>64.0</v>
      </c>
      <c r="G1804" s="27" t="s">
        <v>53</v>
      </c>
      <c r="H1804" s="27"/>
      <c r="I1804" s="27" t="s">
        <v>30</v>
      </c>
      <c r="J1804" s="27">
        <v>8.0</v>
      </c>
      <c r="K1804" s="27" t="s">
        <v>51</v>
      </c>
      <c r="L1804" s="31" t="s">
        <v>55</v>
      </c>
      <c r="M1804" s="29"/>
      <c r="N1804" s="27"/>
      <c r="O1804" s="27"/>
      <c r="P1804" s="31"/>
      <c r="Q1804" s="31"/>
      <c r="R1804" s="31"/>
      <c r="S1804" s="27" t="s">
        <v>30</v>
      </c>
      <c r="T1804" s="37"/>
      <c r="U1804" s="123"/>
    </row>
    <row r="1805">
      <c r="A1805" s="27">
        <v>946.0</v>
      </c>
      <c r="B1805" s="27" t="s">
        <v>58</v>
      </c>
      <c r="C1805" s="27" t="s">
        <v>27</v>
      </c>
      <c r="D1805" s="27" t="s">
        <v>27</v>
      </c>
      <c r="E1805" s="27" t="s">
        <v>28</v>
      </c>
      <c r="F1805" s="27">
        <v>64.0</v>
      </c>
      <c r="G1805" s="27" t="s">
        <v>53</v>
      </c>
      <c r="H1805" s="27"/>
      <c r="I1805" s="27" t="s">
        <v>30</v>
      </c>
      <c r="J1805" s="27">
        <v>8.0</v>
      </c>
      <c r="K1805" s="27" t="s">
        <v>52</v>
      </c>
      <c r="L1805" s="31" t="s">
        <v>55</v>
      </c>
      <c r="M1805" s="29"/>
      <c r="N1805" s="27"/>
      <c r="O1805" s="27"/>
      <c r="P1805" s="31"/>
      <c r="Q1805" s="31"/>
      <c r="R1805" s="31"/>
      <c r="S1805" s="27" t="s">
        <v>30</v>
      </c>
      <c r="T1805" s="37"/>
      <c r="U1805" s="123"/>
    </row>
    <row r="1806">
      <c r="A1806" s="27">
        <v>859.0</v>
      </c>
      <c r="B1806" s="27" t="s">
        <v>58</v>
      </c>
      <c r="C1806" s="27" t="s">
        <v>27</v>
      </c>
      <c r="D1806" s="27" t="s">
        <v>27</v>
      </c>
      <c r="E1806" s="27" t="s">
        <v>28</v>
      </c>
      <c r="F1806" s="27">
        <v>64.0</v>
      </c>
      <c r="G1806" s="27" t="s">
        <v>29</v>
      </c>
      <c r="H1806" s="27"/>
      <c r="I1806" s="27" t="s">
        <v>30</v>
      </c>
      <c r="J1806" s="27">
        <v>1.0</v>
      </c>
      <c r="K1806" s="27" t="s">
        <v>31</v>
      </c>
      <c r="L1806" s="31">
        <v>24186.42</v>
      </c>
      <c r="M1806" s="29">
        <v>44.96</v>
      </c>
      <c r="N1806" s="27"/>
      <c r="O1806" s="27">
        <v>2.0</v>
      </c>
      <c r="P1806" s="31">
        <v>29754.79</v>
      </c>
      <c r="Q1806" s="29">
        <v>1.0</v>
      </c>
      <c r="R1806" s="31">
        <v>62000.0</v>
      </c>
      <c r="S1806" s="27">
        <v>1296.0</v>
      </c>
      <c r="T1806" s="27">
        <v>9.71344</v>
      </c>
      <c r="U1806" s="123"/>
    </row>
    <row r="1807">
      <c r="A1807" s="27">
        <v>860.0</v>
      </c>
      <c r="B1807" s="27" t="s">
        <v>58</v>
      </c>
      <c r="C1807" s="27" t="s">
        <v>27</v>
      </c>
      <c r="D1807" s="27" t="s">
        <v>27</v>
      </c>
      <c r="E1807" s="27" t="s">
        <v>28</v>
      </c>
      <c r="F1807" s="27">
        <v>64.0</v>
      </c>
      <c r="G1807" s="27" t="s">
        <v>29</v>
      </c>
      <c r="H1807" s="27"/>
      <c r="I1807" s="27" t="s">
        <v>30</v>
      </c>
      <c r="J1807" s="27">
        <v>1.0</v>
      </c>
      <c r="K1807" s="27" t="s">
        <v>32</v>
      </c>
      <c r="L1807" s="31">
        <v>2841.73</v>
      </c>
      <c r="M1807" s="29">
        <v>1816.18</v>
      </c>
      <c r="N1807" s="27"/>
      <c r="O1807" s="27">
        <v>39.0</v>
      </c>
      <c r="P1807" s="31">
        <v>1244.24</v>
      </c>
      <c r="Q1807" s="29">
        <v>21.2</v>
      </c>
      <c r="R1807" s="31">
        <v>1367000.0</v>
      </c>
      <c r="S1807" s="27">
        <v>2294.0</v>
      </c>
      <c r="T1807" s="27">
        <v>12.12828</v>
      </c>
      <c r="U1807" s="123"/>
    </row>
    <row r="1808">
      <c r="A1808" s="27">
        <v>861.0</v>
      </c>
      <c r="B1808" s="27" t="s">
        <v>58</v>
      </c>
      <c r="C1808" s="27" t="s">
        <v>27</v>
      </c>
      <c r="D1808" s="27" t="s">
        <v>27</v>
      </c>
      <c r="E1808" s="27" t="s">
        <v>28</v>
      </c>
      <c r="F1808" s="27">
        <v>64.0</v>
      </c>
      <c r="G1808" s="27" t="s">
        <v>29</v>
      </c>
      <c r="H1808" s="27"/>
      <c r="I1808" s="27" t="s">
        <v>30</v>
      </c>
      <c r="J1808" s="27">
        <v>1.0</v>
      </c>
      <c r="K1808" s="27" t="s">
        <v>33</v>
      </c>
      <c r="L1808" s="31">
        <v>15650.95</v>
      </c>
      <c r="M1808" s="29">
        <v>212.67</v>
      </c>
      <c r="N1808" s="27"/>
      <c r="O1808" s="27">
        <v>12.0</v>
      </c>
      <c r="P1808" s="31">
        <v>10869.1</v>
      </c>
      <c r="Q1808" s="29">
        <v>0.2</v>
      </c>
      <c r="R1808" s="31">
        <v>118000.0</v>
      </c>
      <c r="S1808" s="27">
        <v>373.0</v>
      </c>
      <c r="T1808" s="27">
        <v>10.09452</v>
      </c>
      <c r="U1808" s="123"/>
    </row>
    <row r="1809">
      <c r="A1809" s="27">
        <v>862.0</v>
      </c>
      <c r="B1809" s="27" t="s">
        <v>58</v>
      </c>
      <c r="C1809" s="27" t="s">
        <v>27</v>
      </c>
      <c r="D1809" s="27" t="s">
        <v>27</v>
      </c>
      <c r="E1809" s="27" t="s">
        <v>28</v>
      </c>
      <c r="F1809" s="27">
        <v>64.0</v>
      </c>
      <c r="G1809" s="27" t="s">
        <v>29</v>
      </c>
      <c r="H1809" s="27"/>
      <c r="I1809" s="27" t="s">
        <v>30</v>
      </c>
      <c r="J1809" s="27">
        <v>1.0</v>
      </c>
      <c r="K1809" s="27" t="s">
        <v>34</v>
      </c>
      <c r="L1809" s="31">
        <v>12459.74</v>
      </c>
      <c r="M1809" s="29">
        <v>14804.04</v>
      </c>
      <c r="N1809" s="27"/>
      <c r="O1809" s="27">
        <v>149.0</v>
      </c>
      <c r="P1809" s="31">
        <v>2827.0499999999997</v>
      </c>
      <c r="Q1809" s="29">
        <v>0.0</v>
      </c>
      <c r="R1809" s="31">
        <v>1055000.0</v>
      </c>
      <c r="S1809" s="27">
        <v>1553.0</v>
      </c>
      <c r="T1809" s="27">
        <v>11.13294</v>
      </c>
      <c r="U1809" s="123"/>
    </row>
    <row r="1810">
      <c r="A1810" s="27">
        <v>863.0</v>
      </c>
      <c r="B1810" s="27" t="s">
        <v>58</v>
      </c>
      <c r="C1810" s="27" t="s">
        <v>27</v>
      </c>
      <c r="D1810" s="27" t="s">
        <v>27</v>
      </c>
      <c r="E1810" s="27" t="s">
        <v>28</v>
      </c>
      <c r="F1810" s="27">
        <v>64.0</v>
      </c>
      <c r="G1810" s="27" t="s">
        <v>29</v>
      </c>
      <c r="H1810" s="27"/>
      <c r="I1810" s="27" t="s">
        <v>30</v>
      </c>
      <c r="J1810" s="27">
        <v>1.0</v>
      </c>
      <c r="K1810" s="27" t="s">
        <v>35</v>
      </c>
      <c r="L1810" s="31">
        <v>14702.730000000001</v>
      </c>
      <c r="M1810" s="29">
        <v>183.199</v>
      </c>
      <c r="N1810" s="27"/>
      <c r="O1810" s="27">
        <v>147.0</v>
      </c>
      <c r="P1810" s="31">
        <v>2844.0099999999998</v>
      </c>
      <c r="Q1810" s="29">
        <v>0.0</v>
      </c>
      <c r="R1810" s="31">
        <v>75000.0</v>
      </c>
      <c r="S1810" s="27">
        <v>194.0</v>
      </c>
      <c r="T1810" s="27">
        <v>9.71068</v>
      </c>
      <c r="U1810" s="123"/>
    </row>
    <row r="1811">
      <c r="A1811" s="27">
        <v>864.0</v>
      </c>
      <c r="B1811" s="27" t="s">
        <v>58</v>
      </c>
      <c r="C1811" s="27" t="s">
        <v>27</v>
      </c>
      <c r="D1811" s="27" t="s">
        <v>27</v>
      </c>
      <c r="E1811" s="27" t="s">
        <v>28</v>
      </c>
      <c r="F1811" s="27">
        <v>64.0</v>
      </c>
      <c r="G1811" s="27" t="s">
        <v>29</v>
      </c>
      <c r="H1811" s="27"/>
      <c r="I1811" s="27" t="s">
        <v>30</v>
      </c>
      <c r="J1811" s="27">
        <v>1.0</v>
      </c>
      <c r="K1811" s="27" t="s">
        <v>36</v>
      </c>
      <c r="L1811" s="31">
        <v>15383.98</v>
      </c>
      <c r="M1811" s="29">
        <v>130.624</v>
      </c>
      <c r="N1811" s="27"/>
      <c r="O1811" s="27">
        <v>1.0</v>
      </c>
      <c r="P1811" s="31">
        <v>564.283</v>
      </c>
      <c r="Q1811" s="29">
        <v>0.0</v>
      </c>
      <c r="R1811" s="31">
        <v>13000.0</v>
      </c>
      <c r="S1811" s="27">
        <v>93.0</v>
      </c>
      <c r="T1811" s="27">
        <v>3.82631</v>
      </c>
      <c r="U1811" s="123"/>
    </row>
    <row r="1812">
      <c r="A1812" s="27">
        <v>865.0</v>
      </c>
      <c r="B1812" s="27" t="s">
        <v>58</v>
      </c>
      <c r="C1812" s="27" t="s">
        <v>27</v>
      </c>
      <c r="D1812" s="27" t="s">
        <v>27</v>
      </c>
      <c r="E1812" s="27" t="s">
        <v>28</v>
      </c>
      <c r="F1812" s="27">
        <v>64.0</v>
      </c>
      <c r="G1812" s="27" t="s">
        <v>29</v>
      </c>
      <c r="H1812" s="27"/>
      <c r="I1812" s="27" t="s">
        <v>30</v>
      </c>
      <c r="J1812" s="27">
        <v>1.0</v>
      </c>
      <c r="K1812" s="27" t="s">
        <v>37</v>
      </c>
      <c r="L1812" s="31">
        <v>16394.59</v>
      </c>
      <c r="M1812" s="29">
        <v>68.383</v>
      </c>
      <c r="N1812" s="27"/>
      <c r="O1812" s="27">
        <v>12.0</v>
      </c>
      <c r="P1812" s="31">
        <v>9502.74</v>
      </c>
      <c r="Q1812" s="29">
        <v>0.2</v>
      </c>
      <c r="R1812" s="31">
        <v>32000.0</v>
      </c>
      <c r="S1812" s="27">
        <v>125.0</v>
      </c>
      <c r="T1812" s="27">
        <v>9.86605</v>
      </c>
      <c r="U1812" s="123"/>
    </row>
    <row r="1813">
      <c r="A1813" s="27">
        <v>866.0</v>
      </c>
      <c r="B1813" s="27" t="s">
        <v>58</v>
      </c>
      <c r="C1813" s="27" t="s">
        <v>27</v>
      </c>
      <c r="D1813" s="27" t="s">
        <v>27</v>
      </c>
      <c r="E1813" s="27" t="s">
        <v>28</v>
      </c>
      <c r="F1813" s="27">
        <v>64.0</v>
      </c>
      <c r="G1813" s="27" t="s">
        <v>29</v>
      </c>
      <c r="H1813" s="27"/>
      <c r="I1813" s="27" t="s">
        <v>30</v>
      </c>
      <c r="J1813" s="27">
        <v>1.0</v>
      </c>
      <c r="K1813" s="27" t="s">
        <v>38</v>
      </c>
      <c r="L1813" s="31">
        <v>17703.68</v>
      </c>
      <c r="M1813" s="29">
        <v>283.071</v>
      </c>
      <c r="N1813" s="27"/>
      <c r="O1813" s="27">
        <v>165.0</v>
      </c>
      <c r="P1813" s="31">
        <v>3915.36</v>
      </c>
      <c r="Q1813" s="29">
        <v>0.1</v>
      </c>
      <c r="R1813" s="31">
        <v>81000.0</v>
      </c>
      <c r="S1813" s="27">
        <v>326.0</v>
      </c>
      <c r="T1813" s="27">
        <v>10.34385</v>
      </c>
      <c r="U1813" s="123"/>
    </row>
    <row r="1814">
      <c r="A1814" s="27">
        <v>867.0</v>
      </c>
      <c r="B1814" s="27" t="s">
        <v>58</v>
      </c>
      <c r="C1814" s="27" t="s">
        <v>27</v>
      </c>
      <c r="D1814" s="27" t="s">
        <v>27</v>
      </c>
      <c r="E1814" s="27" t="s">
        <v>28</v>
      </c>
      <c r="F1814" s="27">
        <v>64.0</v>
      </c>
      <c r="G1814" s="27" t="s">
        <v>29</v>
      </c>
      <c r="H1814" s="27"/>
      <c r="I1814" s="27" t="s">
        <v>30</v>
      </c>
      <c r="J1814" s="27">
        <v>1.0</v>
      </c>
      <c r="K1814" s="27" t="s">
        <v>39</v>
      </c>
      <c r="L1814" s="31">
        <v>22211.7</v>
      </c>
      <c r="M1814" s="29">
        <v>50.464</v>
      </c>
      <c r="N1814" s="27"/>
      <c r="O1814" s="27">
        <v>12.0</v>
      </c>
      <c r="P1814" s="31">
        <v>16119.109999999999</v>
      </c>
      <c r="Q1814" s="29">
        <v>0.3</v>
      </c>
      <c r="R1814" s="31">
        <v>40000.0</v>
      </c>
      <c r="S1814" s="27">
        <v>169.0</v>
      </c>
      <c r="T1814" s="27">
        <v>9.94434</v>
      </c>
      <c r="U1814" s="123"/>
    </row>
    <row r="1815">
      <c r="A1815" s="27">
        <v>868.0</v>
      </c>
      <c r="B1815" s="27" t="s">
        <v>58</v>
      </c>
      <c r="C1815" s="27" t="s">
        <v>27</v>
      </c>
      <c r="D1815" s="27" t="s">
        <v>27</v>
      </c>
      <c r="E1815" s="27" t="s">
        <v>28</v>
      </c>
      <c r="F1815" s="27">
        <v>64.0</v>
      </c>
      <c r="G1815" s="27" t="s">
        <v>29</v>
      </c>
      <c r="H1815" s="27"/>
      <c r="I1815" s="27" t="s">
        <v>30</v>
      </c>
      <c r="J1815" s="27">
        <v>1.0</v>
      </c>
      <c r="K1815" s="27" t="s">
        <v>40</v>
      </c>
      <c r="L1815" s="31">
        <v>15588.050000000001</v>
      </c>
      <c r="M1815" s="29">
        <v>429.31</v>
      </c>
      <c r="N1815" s="27"/>
      <c r="O1815" s="27">
        <v>16.0</v>
      </c>
      <c r="P1815" s="31">
        <v>32333.27</v>
      </c>
      <c r="Q1815" s="29">
        <v>0.6</v>
      </c>
      <c r="R1815" s="31">
        <v>100000.0</v>
      </c>
      <c r="S1815" s="27">
        <v>354.0</v>
      </c>
      <c r="T1815" s="27">
        <v>9.761</v>
      </c>
      <c r="U1815" s="123"/>
    </row>
    <row r="1816">
      <c r="A1816" s="27">
        <v>869.0</v>
      </c>
      <c r="B1816" s="27" t="s">
        <v>58</v>
      </c>
      <c r="C1816" s="27" t="s">
        <v>27</v>
      </c>
      <c r="D1816" s="27" t="s">
        <v>27</v>
      </c>
      <c r="E1816" s="27" t="s">
        <v>28</v>
      </c>
      <c r="F1816" s="27">
        <v>64.0</v>
      </c>
      <c r="G1816" s="27" t="s">
        <v>29</v>
      </c>
      <c r="H1816" s="27"/>
      <c r="I1816" s="27" t="s">
        <v>30</v>
      </c>
      <c r="J1816" s="27">
        <v>1.0</v>
      </c>
      <c r="K1816" s="27" t="s">
        <v>41</v>
      </c>
      <c r="L1816" s="31">
        <v>2155.22</v>
      </c>
      <c r="M1816" s="29">
        <v>828.729</v>
      </c>
      <c r="N1816" s="27"/>
      <c r="O1816" s="27">
        <v>68.0</v>
      </c>
      <c r="P1816" s="31">
        <v>1894.0300000000002</v>
      </c>
      <c r="Q1816" s="29">
        <v>0.0</v>
      </c>
      <c r="R1816" s="31">
        <v>89000.0</v>
      </c>
      <c r="S1816" s="27">
        <v>474.0</v>
      </c>
      <c r="T1816" s="27">
        <v>11.12543</v>
      </c>
      <c r="U1816" s="123"/>
    </row>
    <row r="1817">
      <c r="A1817" s="27">
        <v>870.0</v>
      </c>
      <c r="B1817" s="27" t="s">
        <v>58</v>
      </c>
      <c r="C1817" s="27" t="s">
        <v>27</v>
      </c>
      <c r="D1817" s="27" t="s">
        <v>27</v>
      </c>
      <c r="E1817" s="27" t="s">
        <v>28</v>
      </c>
      <c r="F1817" s="27">
        <v>64.0</v>
      </c>
      <c r="G1817" s="27" t="s">
        <v>29</v>
      </c>
      <c r="H1817" s="27"/>
      <c r="I1817" s="27" t="s">
        <v>30</v>
      </c>
      <c r="J1817" s="27">
        <v>1.0</v>
      </c>
      <c r="K1817" s="27" t="s">
        <v>42</v>
      </c>
      <c r="L1817" s="31">
        <v>11840.23</v>
      </c>
      <c r="M1817" s="29">
        <v>101.471</v>
      </c>
      <c r="N1817" s="27"/>
      <c r="O1817" s="27">
        <v>139.0</v>
      </c>
      <c r="P1817" s="31">
        <v>1474.58</v>
      </c>
      <c r="Q1817" s="29">
        <v>0.0</v>
      </c>
      <c r="R1817" s="31">
        <v>61000.0</v>
      </c>
      <c r="S1817" s="27">
        <v>179.0</v>
      </c>
      <c r="T1817" s="27">
        <v>9.9835</v>
      </c>
      <c r="U1817" s="123"/>
    </row>
    <row r="1818">
      <c r="A1818" s="27">
        <v>871.0</v>
      </c>
      <c r="B1818" s="27" t="s">
        <v>58</v>
      </c>
      <c r="C1818" s="27" t="s">
        <v>27</v>
      </c>
      <c r="D1818" s="27" t="s">
        <v>27</v>
      </c>
      <c r="E1818" s="27" t="s">
        <v>28</v>
      </c>
      <c r="F1818" s="27">
        <v>64.0</v>
      </c>
      <c r="G1818" s="27" t="s">
        <v>29</v>
      </c>
      <c r="H1818" s="27"/>
      <c r="I1818" s="27" t="s">
        <v>30</v>
      </c>
      <c r="J1818" s="27">
        <v>1.0</v>
      </c>
      <c r="K1818" s="27" t="s">
        <v>43</v>
      </c>
      <c r="L1818" s="31">
        <v>2048.66</v>
      </c>
      <c r="M1818" s="29">
        <v>341.372</v>
      </c>
      <c r="N1818" s="27"/>
      <c r="O1818" s="27">
        <v>139.0</v>
      </c>
      <c r="P1818" s="31">
        <v>1968800.0</v>
      </c>
      <c r="Q1818" s="29">
        <v>22.2</v>
      </c>
      <c r="R1818" s="31">
        <v>1989000.0</v>
      </c>
      <c r="S1818" s="27">
        <v>2435.0</v>
      </c>
      <c r="T1818" s="27">
        <v>9.78099</v>
      </c>
      <c r="U1818" s="123"/>
    </row>
    <row r="1819">
      <c r="A1819" s="27">
        <v>872.0</v>
      </c>
      <c r="B1819" s="27" t="s">
        <v>58</v>
      </c>
      <c r="C1819" s="27" t="s">
        <v>27</v>
      </c>
      <c r="D1819" s="27" t="s">
        <v>27</v>
      </c>
      <c r="E1819" s="27" t="s">
        <v>28</v>
      </c>
      <c r="F1819" s="27">
        <v>64.0</v>
      </c>
      <c r="G1819" s="27" t="s">
        <v>29</v>
      </c>
      <c r="H1819" s="27"/>
      <c r="I1819" s="27" t="s">
        <v>30</v>
      </c>
      <c r="J1819" s="27">
        <v>1.0</v>
      </c>
      <c r="K1819" s="27" t="s">
        <v>44</v>
      </c>
      <c r="L1819" s="31">
        <v>13326.140000000001</v>
      </c>
      <c r="M1819" s="29">
        <v>259.486</v>
      </c>
      <c r="N1819" s="27"/>
      <c r="O1819" s="27">
        <v>5.0</v>
      </c>
      <c r="P1819" s="31">
        <v>917.1129999999999</v>
      </c>
      <c r="Q1819" s="29">
        <v>0.0</v>
      </c>
      <c r="R1819" s="31">
        <v>21000.0</v>
      </c>
      <c r="S1819" s="27">
        <v>171.0</v>
      </c>
      <c r="T1819" s="27">
        <v>9.94975</v>
      </c>
      <c r="U1819" s="123"/>
    </row>
    <row r="1820">
      <c r="A1820" s="27">
        <v>873.0</v>
      </c>
      <c r="B1820" s="27" t="s">
        <v>58</v>
      </c>
      <c r="C1820" s="27" t="s">
        <v>27</v>
      </c>
      <c r="D1820" s="27" t="s">
        <v>27</v>
      </c>
      <c r="E1820" s="27" t="s">
        <v>28</v>
      </c>
      <c r="F1820" s="27">
        <v>64.0</v>
      </c>
      <c r="G1820" s="27" t="s">
        <v>29</v>
      </c>
      <c r="H1820" s="27"/>
      <c r="I1820" s="27" t="s">
        <v>30</v>
      </c>
      <c r="J1820" s="27">
        <v>1.0</v>
      </c>
      <c r="K1820" s="27" t="s">
        <v>45</v>
      </c>
      <c r="L1820" s="31">
        <v>13499.140000000001</v>
      </c>
      <c r="M1820" s="29">
        <v>3818.4</v>
      </c>
      <c r="N1820" s="27"/>
      <c r="O1820" s="27">
        <v>282.0</v>
      </c>
      <c r="P1820" s="31">
        <v>2355.06</v>
      </c>
      <c r="Q1820" s="29">
        <v>0.0</v>
      </c>
      <c r="R1820" s="31">
        <v>295000.0</v>
      </c>
      <c r="S1820" s="27">
        <v>667.0</v>
      </c>
      <c r="T1820" s="27">
        <v>10.86216</v>
      </c>
      <c r="U1820" s="123"/>
    </row>
    <row r="1821">
      <c r="A1821" s="27">
        <v>874.0</v>
      </c>
      <c r="B1821" s="27" t="s">
        <v>58</v>
      </c>
      <c r="C1821" s="27" t="s">
        <v>27</v>
      </c>
      <c r="D1821" s="27" t="s">
        <v>27</v>
      </c>
      <c r="E1821" s="27" t="s">
        <v>28</v>
      </c>
      <c r="F1821" s="27">
        <v>64.0</v>
      </c>
      <c r="G1821" s="27" t="s">
        <v>29</v>
      </c>
      <c r="H1821" s="27"/>
      <c r="I1821" s="27" t="s">
        <v>30</v>
      </c>
      <c r="J1821" s="27">
        <v>1.0</v>
      </c>
      <c r="K1821" s="27" t="s">
        <v>46</v>
      </c>
      <c r="L1821" s="31">
        <v>2163.22</v>
      </c>
      <c r="M1821" s="29">
        <v>35253.31</v>
      </c>
      <c r="N1821" s="27"/>
      <c r="O1821" s="27">
        <v>7.0</v>
      </c>
      <c r="P1821" s="31">
        <v>1808.1799999999998</v>
      </c>
      <c r="Q1821" s="29">
        <v>0.0</v>
      </c>
      <c r="R1821" s="31">
        <v>1734000.0</v>
      </c>
      <c r="S1821" s="27">
        <v>1958.0</v>
      </c>
      <c r="T1821" s="27">
        <v>11.37756</v>
      </c>
      <c r="U1821" s="123"/>
    </row>
    <row r="1822">
      <c r="A1822" s="27">
        <v>875.0</v>
      </c>
      <c r="B1822" s="27" t="s">
        <v>58</v>
      </c>
      <c r="C1822" s="27" t="s">
        <v>27</v>
      </c>
      <c r="D1822" s="27" t="s">
        <v>27</v>
      </c>
      <c r="E1822" s="27" t="s">
        <v>28</v>
      </c>
      <c r="F1822" s="27">
        <v>64.0</v>
      </c>
      <c r="G1822" s="27" t="s">
        <v>29</v>
      </c>
      <c r="H1822" s="27"/>
      <c r="I1822" s="27" t="s">
        <v>30</v>
      </c>
      <c r="J1822" s="27">
        <v>1.0</v>
      </c>
      <c r="K1822" s="27" t="s">
        <v>47</v>
      </c>
      <c r="L1822" s="31">
        <v>12239.33</v>
      </c>
      <c r="M1822" s="29">
        <v>1950.83</v>
      </c>
      <c r="N1822" s="27"/>
      <c r="O1822" s="27">
        <v>11.0</v>
      </c>
      <c r="P1822" s="31">
        <v>4415.94</v>
      </c>
      <c r="Q1822" s="29">
        <v>0.1</v>
      </c>
      <c r="R1822" s="31">
        <v>324000.0</v>
      </c>
      <c r="S1822" s="27">
        <v>594.0</v>
      </c>
      <c r="T1822" s="27">
        <v>10.70955</v>
      </c>
      <c r="U1822" s="123"/>
    </row>
    <row r="1823">
      <c r="A1823" s="27">
        <v>876.0</v>
      </c>
      <c r="B1823" s="27" t="s">
        <v>58</v>
      </c>
      <c r="C1823" s="27" t="s">
        <v>27</v>
      </c>
      <c r="D1823" s="27" t="s">
        <v>27</v>
      </c>
      <c r="E1823" s="27" t="s">
        <v>28</v>
      </c>
      <c r="F1823" s="27">
        <v>64.0</v>
      </c>
      <c r="G1823" s="27" t="s">
        <v>29</v>
      </c>
      <c r="H1823" s="27"/>
      <c r="I1823" s="27" t="s">
        <v>30</v>
      </c>
      <c r="J1823" s="27">
        <v>1.0</v>
      </c>
      <c r="K1823" s="27" t="s">
        <v>48</v>
      </c>
      <c r="L1823" s="31">
        <v>19259.8</v>
      </c>
      <c r="M1823" s="29">
        <v>14892.05</v>
      </c>
      <c r="N1823" s="27"/>
      <c r="O1823" s="27">
        <v>17.0</v>
      </c>
      <c r="P1823" s="31">
        <v>8400.39</v>
      </c>
      <c r="Q1823" s="29">
        <v>0.1</v>
      </c>
      <c r="R1823" s="31">
        <v>1296000.0</v>
      </c>
      <c r="S1823" s="27">
        <v>1640.0</v>
      </c>
      <c r="T1823" s="27">
        <v>11.03458</v>
      </c>
      <c r="U1823" s="123"/>
    </row>
    <row r="1824">
      <c r="A1824" s="27">
        <v>877.0</v>
      </c>
      <c r="B1824" s="27" t="s">
        <v>58</v>
      </c>
      <c r="C1824" s="27" t="s">
        <v>27</v>
      </c>
      <c r="D1824" s="27" t="s">
        <v>27</v>
      </c>
      <c r="E1824" s="27" t="s">
        <v>28</v>
      </c>
      <c r="F1824" s="27">
        <v>64.0</v>
      </c>
      <c r="G1824" s="27" t="s">
        <v>29</v>
      </c>
      <c r="H1824" s="27"/>
      <c r="I1824" s="27" t="s">
        <v>30</v>
      </c>
      <c r="J1824" s="27">
        <v>1.0</v>
      </c>
      <c r="K1824" s="27" t="s">
        <v>49</v>
      </c>
      <c r="L1824" s="31">
        <v>19903.15</v>
      </c>
      <c r="M1824" s="29">
        <v>131.359</v>
      </c>
      <c r="N1824" s="27"/>
      <c r="O1824" s="27">
        <v>3.0</v>
      </c>
      <c r="P1824" s="31">
        <v>3078.6699999999996</v>
      </c>
      <c r="Q1824" s="29">
        <v>0.1</v>
      </c>
      <c r="R1824" s="31">
        <v>22000.0</v>
      </c>
      <c r="S1824" s="27">
        <v>129.0</v>
      </c>
      <c r="T1824" s="27">
        <v>9.66107</v>
      </c>
      <c r="U1824" s="123"/>
    </row>
    <row r="1825">
      <c r="A1825" s="27">
        <v>878.0</v>
      </c>
      <c r="B1825" s="27" t="s">
        <v>58</v>
      </c>
      <c r="C1825" s="27" t="s">
        <v>27</v>
      </c>
      <c r="D1825" s="27" t="s">
        <v>27</v>
      </c>
      <c r="E1825" s="27" t="s">
        <v>28</v>
      </c>
      <c r="F1825" s="27">
        <v>64.0</v>
      </c>
      <c r="G1825" s="27" t="s">
        <v>29</v>
      </c>
      <c r="H1825" s="27"/>
      <c r="I1825" s="27" t="s">
        <v>30</v>
      </c>
      <c r="J1825" s="27">
        <v>1.0</v>
      </c>
      <c r="K1825" s="27" t="s">
        <v>50</v>
      </c>
      <c r="L1825" s="31">
        <v>15496.880000000001</v>
      </c>
      <c r="M1825" s="29">
        <v>5038.2</v>
      </c>
      <c r="N1825" s="27"/>
      <c r="O1825" s="27">
        <v>23.0</v>
      </c>
      <c r="P1825" s="31">
        <v>29553.77</v>
      </c>
      <c r="Q1825" s="29">
        <v>0.3</v>
      </c>
      <c r="R1825" s="31">
        <v>1646000.0</v>
      </c>
      <c r="S1825" s="27">
        <v>2282.0</v>
      </c>
      <c r="T1825" s="27">
        <v>11.6897</v>
      </c>
      <c r="U1825" s="123"/>
    </row>
    <row r="1826">
      <c r="A1826" s="27">
        <v>879.0</v>
      </c>
      <c r="B1826" s="27" t="s">
        <v>58</v>
      </c>
      <c r="C1826" s="27" t="s">
        <v>27</v>
      </c>
      <c r="D1826" s="27" t="s">
        <v>27</v>
      </c>
      <c r="E1826" s="27" t="s">
        <v>28</v>
      </c>
      <c r="F1826" s="27">
        <v>64.0</v>
      </c>
      <c r="G1826" s="27" t="s">
        <v>29</v>
      </c>
      <c r="H1826" s="27"/>
      <c r="I1826" s="27" t="s">
        <v>30</v>
      </c>
      <c r="J1826" s="27">
        <v>1.0</v>
      </c>
      <c r="K1826" s="27" t="s">
        <v>51</v>
      </c>
      <c r="L1826" s="31" t="s">
        <v>55</v>
      </c>
      <c r="M1826" s="29"/>
      <c r="N1826" s="27"/>
      <c r="O1826" s="27"/>
      <c r="P1826" s="31"/>
      <c r="Q1826" s="29"/>
      <c r="R1826" s="31"/>
      <c r="S1826" s="27" t="s">
        <v>30</v>
      </c>
      <c r="T1826" s="27" t="s">
        <v>30</v>
      </c>
      <c r="U1826" s="123"/>
    </row>
    <row r="1827">
      <c r="A1827" s="27">
        <v>880.0</v>
      </c>
      <c r="B1827" s="27" t="s">
        <v>58</v>
      </c>
      <c r="C1827" s="27" t="s">
        <v>27</v>
      </c>
      <c r="D1827" s="27" t="s">
        <v>27</v>
      </c>
      <c r="E1827" s="27" t="s">
        <v>28</v>
      </c>
      <c r="F1827" s="27">
        <v>64.0</v>
      </c>
      <c r="G1827" s="27" t="s">
        <v>29</v>
      </c>
      <c r="H1827" s="27"/>
      <c r="I1827" s="27" t="s">
        <v>30</v>
      </c>
      <c r="J1827" s="27">
        <v>1.0</v>
      </c>
      <c r="K1827" s="27" t="s">
        <v>52</v>
      </c>
      <c r="L1827" s="31" t="s">
        <v>55</v>
      </c>
      <c r="M1827" s="29"/>
      <c r="N1827" s="27"/>
      <c r="O1827" s="27"/>
      <c r="P1827" s="31"/>
      <c r="Q1827" s="29"/>
      <c r="R1827" s="31"/>
      <c r="S1827" s="27" t="s">
        <v>30</v>
      </c>
      <c r="T1827" s="27" t="s">
        <v>30</v>
      </c>
      <c r="U1827" s="123"/>
    </row>
    <row r="1828">
      <c r="A1828" s="27">
        <v>881.0</v>
      </c>
      <c r="B1828" s="27" t="s">
        <v>58</v>
      </c>
      <c r="C1828" s="27" t="s">
        <v>27</v>
      </c>
      <c r="D1828" s="27" t="s">
        <v>27</v>
      </c>
      <c r="E1828" s="27" t="s">
        <v>28</v>
      </c>
      <c r="F1828" s="27">
        <v>64.0</v>
      </c>
      <c r="G1828" s="27" t="s">
        <v>29</v>
      </c>
      <c r="H1828" s="27"/>
      <c r="I1828" s="27" t="s">
        <v>30</v>
      </c>
      <c r="J1828" s="27">
        <v>2.0</v>
      </c>
      <c r="K1828" s="27" t="s">
        <v>31</v>
      </c>
      <c r="L1828" s="31">
        <v>48905.810000000005</v>
      </c>
      <c r="M1828" s="29">
        <v>45.792</v>
      </c>
      <c r="N1828" s="27"/>
      <c r="O1828" s="27">
        <v>2.0</v>
      </c>
      <c r="P1828" s="31">
        <v>59414.25</v>
      </c>
      <c r="Q1828" s="29">
        <v>2.1</v>
      </c>
      <c r="R1828" s="31">
        <v>73000.0</v>
      </c>
      <c r="S1828" s="27">
        <v>1356.0</v>
      </c>
      <c r="T1828" s="27">
        <v>9.80393</v>
      </c>
      <c r="U1828" s="123"/>
    </row>
    <row r="1829">
      <c r="A1829" s="27">
        <v>882.0</v>
      </c>
      <c r="B1829" s="27" t="s">
        <v>58</v>
      </c>
      <c r="C1829" s="27" t="s">
        <v>27</v>
      </c>
      <c r="D1829" s="27" t="s">
        <v>27</v>
      </c>
      <c r="E1829" s="27" t="s">
        <v>28</v>
      </c>
      <c r="F1829" s="27">
        <v>64.0</v>
      </c>
      <c r="G1829" s="27" t="s">
        <v>29</v>
      </c>
      <c r="H1829" s="27"/>
      <c r="I1829" s="27" t="s">
        <v>30</v>
      </c>
      <c r="J1829" s="27">
        <v>2.0</v>
      </c>
      <c r="K1829" s="27" t="s">
        <v>32</v>
      </c>
      <c r="L1829" s="31">
        <v>4708.51</v>
      </c>
      <c r="M1829" s="29">
        <v>2208.37</v>
      </c>
      <c r="N1829" s="27"/>
      <c r="O1829" s="27">
        <v>39.0</v>
      </c>
      <c r="P1829" s="31">
        <v>4623530.0</v>
      </c>
      <c r="Q1829" s="29">
        <v>52.0</v>
      </c>
      <c r="R1829" s="31">
        <v>4894000.0</v>
      </c>
      <c r="S1829" s="27">
        <v>5796.0</v>
      </c>
      <c r="T1829" s="27">
        <v>11.63675</v>
      </c>
      <c r="U1829" s="123"/>
    </row>
    <row r="1830">
      <c r="A1830" s="27">
        <v>883.0</v>
      </c>
      <c r="B1830" s="27" t="s">
        <v>58</v>
      </c>
      <c r="C1830" s="27" t="s">
        <v>27</v>
      </c>
      <c r="D1830" s="27" t="s">
        <v>27</v>
      </c>
      <c r="E1830" s="27" t="s">
        <v>28</v>
      </c>
      <c r="F1830" s="27">
        <v>64.0</v>
      </c>
      <c r="G1830" s="27" t="s">
        <v>29</v>
      </c>
      <c r="H1830" s="27"/>
      <c r="I1830" s="27" t="s">
        <v>30</v>
      </c>
      <c r="J1830" s="27">
        <v>2.0</v>
      </c>
      <c r="K1830" s="27" t="s">
        <v>33</v>
      </c>
      <c r="L1830" s="31">
        <v>31001.07</v>
      </c>
      <c r="M1830" s="29">
        <v>257.279</v>
      </c>
      <c r="N1830" s="27"/>
      <c r="O1830" s="27">
        <v>12.0</v>
      </c>
      <c r="P1830" s="31">
        <v>21230.67</v>
      </c>
      <c r="Q1830" s="29">
        <v>0.4</v>
      </c>
      <c r="R1830" s="31">
        <v>210000.0</v>
      </c>
      <c r="S1830" s="27">
        <v>522.0</v>
      </c>
      <c r="T1830" s="27">
        <v>10.32379</v>
      </c>
      <c r="U1830" s="123"/>
    </row>
    <row r="1831">
      <c r="A1831" s="27">
        <v>884.0</v>
      </c>
      <c r="B1831" s="27" t="s">
        <v>58</v>
      </c>
      <c r="C1831" s="27" t="s">
        <v>27</v>
      </c>
      <c r="D1831" s="27" t="s">
        <v>27</v>
      </c>
      <c r="E1831" s="27" t="s">
        <v>28</v>
      </c>
      <c r="F1831" s="27">
        <v>64.0</v>
      </c>
      <c r="G1831" s="27" t="s">
        <v>29</v>
      </c>
      <c r="H1831" s="27"/>
      <c r="I1831" s="27" t="s">
        <v>30</v>
      </c>
      <c r="J1831" s="27">
        <v>2.0</v>
      </c>
      <c r="K1831" s="27" t="s">
        <v>34</v>
      </c>
      <c r="L1831" s="31">
        <v>24402.56</v>
      </c>
      <c r="M1831" s="29">
        <v>28083.94</v>
      </c>
      <c r="N1831" s="27"/>
      <c r="O1831" s="27">
        <v>149.0</v>
      </c>
      <c r="P1831" s="31">
        <v>4495.78</v>
      </c>
      <c r="Q1831" s="29">
        <v>0.1</v>
      </c>
      <c r="R1831" s="31">
        <v>2013000.0</v>
      </c>
      <c r="S1831" s="27">
        <v>2515.0</v>
      </c>
      <c r="T1831" s="27">
        <v>11.03412</v>
      </c>
      <c r="U1831" s="123"/>
    </row>
    <row r="1832">
      <c r="A1832" s="27">
        <v>885.0</v>
      </c>
      <c r="B1832" s="27" t="s">
        <v>58</v>
      </c>
      <c r="C1832" s="27" t="s">
        <v>27</v>
      </c>
      <c r="D1832" s="27" t="s">
        <v>27</v>
      </c>
      <c r="E1832" s="27" t="s">
        <v>28</v>
      </c>
      <c r="F1832" s="27">
        <v>64.0</v>
      </c>
      <c r="G1832" s="27" t="s">
        <v>29</v>
      </c>
      <c r="H1832" s="27"/>
      <c r="I1832" s="27" t="s">
        <v>30</v>
      </c>
      <c r="J1832" s="27">
        <v>2.0</v>
      </c>
      <c r="K1832" s="27" t="s">
        <v>35</v>
      </c>
      <c r="L1832" s="31">
        <v>29908.25</v>
      </c>
      <c r="M1832" s="29">
        <v>183.616</v>
      </c>
      <c r="N1832" s="27"/>
      <c r="O1832" s="27">
        <v>147.0</v>
      </c>
      <c r="P1832" s="31">
        <v>4847.84</v>
      </c>
      <c r="Q1832" s="29">
        <v>0.1</v>
      </c>
      <c r="R1832" s="31">
        <v>71000.0</v>
      </c>
      <c r="S1832" s="27">
        <v>205.0</v>
      </c>
      <c r="T1832" s="27">
        <v>10.04597</v>
      </c>
      <c r="U1832" s="123"/>
    </row>
    <row r="1833">
      <c r="A1833" s="27">
        <v>886.0</v>
      </c>
      <c r="B1833" s="27" t="s">
        <v>58</v>
      </c>
      <c r="C1833" s="27" t="s">
        <v>27</v>
      </c>
      <c r="D1833" s="27" t="s">
        <v>27</v>
      </c>
      <c r="E1833" s="27" t="s">
        <v>28</v>
      </c>
      <c r="F1833" s="27">
        <v>64.0</v>
      </c>
      <c r="G1833" s="27" t="s">
        <v>29</v>
      </c>
      <c r="H1833" s="27"/>
      <c r="I1833" s="27" t="s">
        <v>30</v>
      </c>
      <c r="J1833" s="27">
        <v>2.0</v>
      </c>
      <c r="K1833" s="27" t="s">
        <v>36</v>
      </c>
      <c r="L1833" s="31">
        <v>31832.460000000003</v>
      </c>
      <c r="M1833" s="29">
        <v>130.72</v>
      </c>
      <c r="N1833" s="27"/>
      <c r="O1833" s="27">
        <v>1.0</v>
      </c>
      <c r="P1833" s="31">
        <v>821.722</v>
      </c>
      <c r="Q1833" s="29">
        <v>0.0</v>
      </c>
      <c r="R1833" s="31">
        <v>10000.0</v>
      </c>
      <c r="S1833" s="27">
        <v>88.0</v>
      </c>
      <c r="T1833" s="27">
        <v>3.56412</v>
      </c>
      <c r="U1833" s="123"/>
    </row>
    <row r="1834">
      <c r="A1834" s="27">
        <v>887.0</v>
      </c>
      <c r="B1834" s="27" t="s">
        <v>58</v>
      </c>
      <c r="C1834" s="27" t="s">
        <v>27</v>
      </c>
      <c r="D1834" s="27" t="s">
        <v>27</v>
      </c>
      <c r="E1834" s="27" t="s">
        <v>28</v>
      </c>
      <c r="F1834" s="27">
        <v>64.0</v>
      </c>
      <c r="G1834" s="27" t="s">
        <v>29</v>
      </c>
      <c r="H1834" s="27"/>
      <c r="I1834" s="27" t="s">
        <v>30</v>
      </c>
      <c r="J1834" s="27">
        <v>2.0</v>
      </c>
      <c r="K1834" s="27" t="s">
        <v>37</v>
      </c>
      <c r="L1834" s="31">
        <v>34005.119999999995</v>
      </c>
      <c r="M1834" s="29">
        <v>69.471</v>
      </c>
      <c r="N1834" s="27"/>
      <c r="O1834" s="27">
        <v>12.0</v>
      </c>
      <c r="P1834" s="31">
        <v>18422.22</v>
      </c>
      <c r="Q1834" s="29">
        <v>0.3</v>
      </c>
      <c r="R1834" s="31">
        <v>37000.0</v>
      </c>
      <c r="S1834" s="27">
        <v>127.0</v>
      </c>
      <c r="T1834" s="27">
        <v>9.40984</v>
      </c>
      <c r="U1834" s="123"/>
    </row>
    <row r="1835">
      <c r="A1835" s="27">
        <v>888.0</v>
      </c>
      <c r="B1835" s="27" t="s">
        <v>58</v>
      </c>
      <c r="C1835" s="27" t="s">
        <v>27</v>
      </c>
      <c r="D1835" s="27" t="s">
        <v>27</v>
      </c>
      <c r="E1835" s="27" t="s">
        <v>28</v>
      </c>
      <c r="F1835" s="27">
        <v>64.0</v>
      </c>
      <c r="G1835" s="27" t="s">
        <v>29</v>
      </c>
      <c r="H1835" s="27"/>
      <c r="I1835" s="27" t="s">
        <v>30</v>
      </c>
      <c r="J1835" s="27">
        <v>2.0</v>
      </c>
      <c r="K1835" s="27" t="s">
        <v>38</v>
      </c>
      <c r="L1835" s="31">
        <v>35533.72</v>
      </c>
      <c r="M1835" s="29">
        <v>284.189</v>
      </c>
      <c r="N1835" s="27"/>
      <c r="O1835" s="27">
        <v>165.0</v>
      </c>
      <c r="P1835" s="31">
        <v>7796.21</v>
      </c>
      <c r="Q1835" s="29">
        <v>0.1</v>
      </c>
      <c r="R1835" s="31">
        <v>81000.0</v>
      </c>
      <c r="S1835" s="27">
        <v>344.0</v>
      </c>
      <c r="T1835" s="27">
        <v>10.21951</v>
      </c>
      <c r="U1835" s="123"/>
    </row>
    <row r="1836">
      <c r="A1836" s="27">
        <v>889.0</v>
      </c>
      <c r="B1836" s="27" t="s">
        <v>58</v>
      </c>
      <c r="C1836" s="27" t="s">
        <v>27</v>
      </c>
      <c r="D1836" s="27" t="s">
        <v>27</v>
      </c>
      <c r="E1836" s="27" t="s">
        <v>28</v>
      </c>
      <c r="F1836" s="27">
        <v>64.0</v>
      </c>
      <c r="G1836" s="27" t="s">
        <v>29</v>
      </c>
      <c r="H1836" s="27"/>
      <c r="I1836" s="27" t="s">
        <v>30</v>
      </c>
      <c r="J1836" s="27">
        <v>2.0</v>
      </c>
      <c r="K1836" s="27" t="s">
        <v>39</v>
      </c>
      <c r="L1836" s="31">
        <v>45000.079999999994</v>
      </c>
      <c r="M1836" s="29">
        <v>50.944</v>
      </c>
      <c r="N1836" s="27"/>
      <c r="O1836" s="27">
        <v>12.0</v>
      </c>
      <c r="P1836" s="31">
        <v>33703.11</v>
      </c>
      <c r="Q1836" s="29">
        <v>0.6</v>
      </c>
      <c r="R1836" s="31">
        <v>52000.0</v>
      </c>
      <c r="S1836" s="27">
        <v>200.0</v>
      </c>
      <c r="T1836" s="27">
        <v>10.13191</v>
      </c>
      <c r="U1836" s="123"/>
    </row>
    <row r="1837">
      <c r="A1837" s="27">
        <v>890.0</v>
      </c>
      <c r="B1837" s="27" t="s">
        <v>58</v>
      </c>
      <c r="C1837" s="27" t="s">
        <v>27</v>
      </c>
      <c r="D1837" s="27" t="s">
        <v>27</v>
      </c>
      <c r="E1837" s="27" t="s">
        <v>28</v>
      </c>
      <c r="F1837" s="27">
        <v>64.0</v>
      </c>
      <c r="G1837" s="27" t="s">
        <v>29</v>
      </c>
      <c r="H1837" s="27"/>
      <c r="I1837" s="27" t="s">
        <v>30</v>
      </c>
      <c r="J1837" s="27">
        <v>2.0</v>
      </c>
      <c r="K1837" s="27" t="s">
        <v>40</v>
      </c>
      <c r="L1837" s="31">
        <v>30908.34</v>
      </c>
      <c r="M1837" s="29">
        <v>990.907</v>
      </c>
      <c r="N1837" s="27"/>
      <c r="O1837" s="27">
        <v>16.0</v>
      </c>
      <c r="P1837" s="31">
        <v>64078.46000000001</v>
      </c>
      <c r="Q1837" s="29">
        <v>1.1</v>
      </c>
      <c r="R1837" s="31">
        <v>161000.0</v>
      </c>
      <c r="S1837" s="27">
        <v>472.0</v>
      </c>
      <c r="T1837" s="27">
        <v>10.1933</v>
      </c>
      <c r="U1837" s="123"/>
    </row>
    <row r="1838">
      <c r="A1838" s="27">
        <v>891.0</v>
      </c>
      <c r="B1838" s="27" t="s">
        <v>58</v>
      </c>
      <c r="C1838" s="27" t="s">
        <v>27</v>
      </c>
      <c r="D1838" s="27" t="s">
        <v>27</v>
      </c>
      <c r="E1838" s="27" t="s">
        <v>28</v>
      </c>
      <c r="F1838" s="27">
        <v>64.0</v>
      </c>
      <c r="G1838" s="27" t="s">
        <v>29</v>
      </c>
      <c r="H1838" s="27"/>
      <c r="I1838" s="27" t="s">
        <v>30</v>
      </c>
      <c r="J1838" s="27">
        <v>2.0</v>
      </c>
      <c r="K1838" s="27" t="s">
        <v>41</v>
      </c>
      <c r="L1838" s="31">
        <v>4116.87</v>
      </c>
      <c r="M1838" s="29">
        <v>1344.95</v>
      </c>
      <c r="N1838" s="27"/>
      <c r="O1838" s="27">
        <v>30.0</v>
      </c>
      <c r="P1838" s="31">
        <v>1246.78</v>
      </c>
      <c r="Q1838" s="29">
        <v>0.0</v>
      </c>
      <c r="R1838" s="31">
        <v>121000.0</v>
      </c>
      <c r="S1838" s="27">
        <v>491.0</v>
      </c>
      <c r="T1838" s="27">
        <v>10.84198</v>
      </c>
      <c r="U1838" s="123"/>
    </row>
    <row r="1839">
      <c r="A1839" s="27">
        <v>892.0</v>
      </c>
      <c r="B1839" s="27" t="s">
        <v>58</v>
      </c>
      <c r="C1839" s="27" t="s">
        <v>27</v>
      </c>
      <c r="D1839" s="27" t="s">
        <v>27</v>
      </c>
      <c r="E1839" s="27" t="s">
        <v>28</v>
      </c>
      <c r="F1839" s="27">
        <v>64.0</v>
      </c>
      <c r="G1839" s="27" t="s">
        <v>29</v>
      </c>
      <c r="H1839" s="27"/>
      <c r="I1839" s="27" t="s">
        <v>30</v>
      </c>
      <c r="J1839" s="27">
        <v>2.0</v>
      </c>
      <c r="K1839" s="27" t="s">
        <v>42</v>
      </c>
      <c r="L1839" s="31">
        <v>24545.89</v>
      </c>
      <c r="M1839" s="29">
        <v>100.448</v>
      </c>
      <c r="N1839" s="27"/>
      <c r="O1839" s="27">
        <v>139.0</v>
      </c>
      <c r="P1839" s="31">
        <v>2185.46</v>
      </c>
      <c r="Q1839" s="29">
        <v>0.0</v>
      </c>
      <c r="R1839" s="31">
        <v>59000.0</v>
      </c>
      <c r="S1839" s="27">
        <v>187.0</v>
      </c>
      <c r="T1839" s="27">
        <v>9.54438</v>
      </c>
      <c r="U1839" s="123"/>
    </row>
    <row r="1840">
      <c r="A1840" s="27">
        <v>893.0</v>
      </c>
      <c r="B1840" s="27" t="s">
        <v>58</v>
      </c>
      <c r="C1840" s="27" t="s">
        <v>27</v>
      </c>
      <c r="D1840" s="27" t="s">
        <v>27</v>
      </c>
      <c r="E1840" s="27" t="s">
        <v>28</v>
      </c>
      <c r="F1840" s="27">
        <v>64.0</v>
      </c>
      <c r="G1840" s="27" t="s">
        <v>29</v>
      </c>
      <c r="H1840" s="27"/>
      <c r="I1840" s="27" t="s">
        <v>30</v>
      </c>
      <c r="J1840" s="27">
        <v>2.0</v>
      </c>
      <c r="K1840" s="27" t="s">
        <v>43</v>
      </c>
      <c r="L1840" s="31">
        <v>3759.56</v>
      </c>
      <c r="M1840" s="29">
        <v>1130.43</v>
      </c>
      <c r="N1840" s="27"/>
      <c r="O1840" s="27">
        <v>139.0</v>
      </c>
      <c r="P1840" s="31">
        <v>6673550.0</v>
      </c>
      <c r="Q1840" s="29">
        <v>56.3</v>
      </c>
      <c r="R1840" s="31">
        <v>7340000.0</v>
      </c>
      <c r="S1840" s="27">
        <v>7916.0</v>
      </c>
      <c r="T1840" s="27">
        <v>10.10406</v>
      </c>
      <c r="U1840" s="123"/>
    </row>
    <row r="1841">
      <c r="A1841" s="27">
        <v>894.0</v>
      </c>
      <c r="B1841" s="27" t="s">
        <v>58</v>
      </c>
      <c r="C1841" s="27" t="s">
        <v>27</v>
      </c>
      <c r="D1841" s="27" t="s">
        <v>27</v>
      </c>
      <c r="E1841" s="27" t="s">
        <v>28</v>
      </c>
      <c r="F1841" s="27">
        <v>64.0</v>
      </c>
      <c r="G1841" s="27" t="s">
        <v>29</v>
      </c>
      <c r="H1841" s="27"/>
      <c r="I1841" s="27" t="s">
        <v>30</v>
      </c>
      <c r="J1841" s="27">
        <v>2.0</v>
      </c>
      <c r="K1841" s="27" t="s">
        <v>44</v>
      </c>
      <c r="L1841" s="31">
        <v>27361.460000000003</v>
      </c>
      <c r="M1841" s="29">
        <v>263.167</v>
      </c>
      <c r="N1841" s="27"/>
      <c r="O1841" s="27">
        <v>5.0</v>
      </c>
      <c r="P1841" s="31">
        <v>1481.53</v>
      </c>
      <c r="Q1841" s="29">
        <v>0.0</v>
      </c>
      <c r="R1841" s="31">
        <v>19000.0</v>
      </c>
      <c r="S1841" s="27">
        <v>169.0</v>
      </c>
      <c r="T1841" s="27">
        <v>9.86028</v>
      </c>
      <c r="U1841" s="123"/>
    </row>
    <row r="1842">
      <c r="A1842" s="27">
        <v>895.0</v>
      </c>
      <c r="B1842" s="27" t="s">
        <v>58</v>
      </c>
      <c r="C1842" s="27" t="s">
        <v>27</v>
      </c>
      <c r="D1842" s="27" t="s">
        <v>27</v>
      </c>
      <c r="E1842" s="27" t="s">
        <v>28</v>
      </c>
      <c r="F1842" s="27">
        <v>64.0</v>
      </c>
      <c r="G1842" s="27" t="s">
        <v>29</v>
      </c>
      <c r="H1842" s="27"/>
      <c r="I1842" s="27" t="s">
        <v>30</v>
      </c>
      <c r="J1842" s="27">
        <v>2.0</v>
      </c>
      <c r="K1842" s="27" t="s">
        <v>45</v>
      </c>
      <c r="L1842" s="31">
        <v>27507.41</v>
      </c>
      <c r="M1842" s="29">
        <v>454.557</v>
      </c>
      <c r="N1842" s="27"/>
      <c r="O1842" s="27">
        <v>12.0</v>
      </c>
      <c r="P1842" s="31">
        <v>2018.51</v>
      </c>
      <c r="Q1842" s="29">
        <v>0.0</v>
      </c>
      <c r="R1842" s="31">
        <v>206000.0</v>
      </c>
      <c r="S1842" s="27">
        <v>591.0</v>
      </c>
      <c r="T1842" s="27">
        <v>11.32098</v>
      </c>
      <c r="U1842" s="123"/>
    </row>
    <row r="1843">
      <c r="A1843" s="27">
        <v>896.0</v>
      </c>
      <c r="B1843" s="27" t="s">
        <v>58</v>
      </c>
      <c r="C1843" s="27" t="s">
        <v>27</v>
      </c>
      <c r="D1843" s="27" t="s">
        <v>27</v>
      </c>
      <c r="E1843" s="27" t="s">
        <v>28</v>
      </c>
      <c r="F1843" s="27">
        <v>64.0</v>
      </c>
      <c r="G1843" s="27" t="s">
        <v>29</v>
      </c>
      <c r="H1843" s="27"/>
      <c r="I1843" s="27" t="s">
        <v>30</v>
      </c>
      <c r="J1843" s="27">
        <v>2.0</v>
      </c>
      <c r="K1843" s="27" t="s">
        <v>46</v>
      </c>
      <c r="L1843" s="31">
        <v>2992.62</v>
      </c>
      <c r="M1843" s="29">
        <v>69703.97</v>
      </c>
      <c r="N1843" s="27"/>
      <c r="O1843" s="27">
        <v>7.0</v>
      </c>
      <c r="P1843" s="31">
        <v>3204.75</v>
      </c>
      <c r="Q1843" s="29">
        <v>0.0</v>
      </c>
      <c r="R1843" s="31">
        <v>3429000.0</v>
      </c>
      <c r="S1843" s="27">
        <v>3666.0</v>
      </c>
      <c r="T1843" s="27">
        <v>10.4855</v>
      </c>
      <c r="U1843" s="123"/>
    </row>
    <row r="1844">
      <c r="A1844" s="27">
        <v>897.0</v>
      </c>
      <c r="B1844" s="27" t="s">
        <v>58</v>
      </c>
      <c r="C1844" s="27" t="s">
        <v>27</v>
      </c>
      <c r="D1844" s="27" t="s">
        <v>27</v>
      </c>
      <c r="E1844" s="27" t="s">
        <v>28</v>
      </c>
      <c r="F1844" s="27">
        <v>64.0</v>
      </c>
      <c r="G1844" s="27" t="s">
        <v>29</v>
      </c>
      <c r="H1844" s="27"/>
      <c r="I1844" s="27" t="s">
        <v>30</v>
      </c>
      <c r="J1844" s="27">
        <v>2.0</v>
      </c>
      <c r="K1844" s="27" t="s">
        <v>47</v>
      </c>
      <c r="L1844" s="31">
        <v>24181.280000000002</v>
      </c>
      <c r="M1844" s="29">
        <v>2770.96</v>
      </c>
      <c r="N1844" s="27"/>
      <c r="O1844" s="27">
        <v>11.0</v>
      </c>
      <c r="P1844" s="31">
        <v>20594.97</v>
      </c>
      <c r="Q1844" s="29">
        <v>0.4</v>
      </c>
      <c r="R1844" s="31">
        <v>613000.0</v>
      </c>
      <c r="S1844" s="27">
        <v>898.0</v>
      </c>
      <c r="T1844" s="27">
        <v>10.65245</v>
      </c>
      <c r="U1844" s="123"/>
    </row>
    <row r="1845">
      <c r="A1845" s="27">
        <v>898.0</v>
      </c>
      <c r="B1845" s="27" t="s">
        <v>58</v>
      </c>
      <c r="C1845" s="27" t="s">
        <v>27</v>
      </c>
      <c r="D1845" s="27" t="s">
        <v>27</v>
      </c>
      <c r="E1845" s="27" t="s">
        <v>28</v>
      </c>
      <c r="F1845" s="27">
        <v>64.0</v>
      </c>
      <c r="G1845" s="27" t="s">
        <v>29</v>
      </c>
      <c r="H1845" s="27"/>
      <c r="I1845" s="27" t="s">
        <v>30</v>
      </c>
      <c r="J1845" s="27">
        <v>2.0</v>
      </c>
      <c r="K1845" s="27" t="s">
        <v>48</v>
      </c>
      <c r="L1845" s="31">
        <v>36609.409999999996</v>
      </c>
      <c r="M1845" s="29">
        <v>27923.63</v>
      </c>
      <c r="N1845" s="27"/>
      <c r="O1845" s="27">
        <v>17.0</v>
      </c>
      <c r="P1845" s="31">
        <v>16108.599999999999</v>
      </c>
      <c r="Q1845" s="29">
        <v>0.2</v>
      </c>
      <c r="R1845" s="31">
        <v>2507000.0</v>
      </c>
      <c r="S1845" s="27">
        <v>2867.0</v>
      </c>
      <c r="T1845" s="27">
        <v>10.64517</v>
      </c>
      <c r="U1845" s="123"/>
    </row>
    <row r="1846">
      <c r="A1846" s="27">
        <v>899.0</v>
      </c>
      <c r="B1846" s="27" t="s">
        <v>58</v>
      </c>
      <c r="C1846" s="27" t="s">
        <v>27</v>
      </c>
      <c r="D1846" s="27" t="s">
        <v>27</v>
      </c>
      <c r="E1846" s="27" t="s">
        <v>28</v>
      </c>
      <c r="F1846" s="27">
        <v>64.0</v>
      </c>
      <c r="G1846" s="27" t="s">
        <v>29</v>
      </c>
      <c r="H1846" s="27"/>
      <c r="I1846" s="27" t="s">
        <v>30</v>
      </c>
      <c r="J1846" s="27">
        <v>2.0</v>
      </c>
      <c r="K1846" s="27" t="s">
        <v>49</v>
      </c>
      <c r="L1846" s="31">
        <v>40470.78</v>
      </c>
      <c r="M1846" s="29">
        <v>131.904</v>
      </c>
      <c r="N1846" s="27"/>
      <c r="O1846" s="27">
        <v>3.0</v>
      </c>
      <c r="P1846" s="31">
        <v>9240.289999999999</v>
      </c>
      <c r="Q1846" s="29">
        <v>0.2</v>
      </c>
      <c r="R1846" s="31">
        <v>25000.0</v>
      </c>
      <c r="S1846" s="27">
        <v>145.0</v>
      </c>
      <c r="T1846" s="27">
        <v>9.81392</v>
      </c>
      <c r="U1846" s="123"/>
    </row>
    <row r="1847">
      <c r="A1847" s="27">
        <v>900.0</v>
      </c>
      <c r="B1847" s="27" t="s">
        <v>58</v>
      </c>
      <c r="C1847" s="27" t="s">
        <v>27</v>
      </c>
      <c r="D1847" s="27" t="s">
        <v>27</v>
      </c>
      <c r="E1847" s="27" t="s">
        <v>28</v>
      </c>
      <c r="F1847" s="27">
        <v>64.0</v>
      </c>
      <c r="G1847" s="27" t="s">
        <v>29</v>
      </c>
      <c r="H1847" s="27"/>
      <c r="I1847" s="27" t="s">
        <v>30</v>
      </c>
      <c r="J1847" s="27">
        <v>2.0</v>
      </c>
      <c r="K1847" s="27" t="s">
        <v>50</v>
      </c>
      <c r="L1847" s="31">
        <v>30325.399999999998</v>
      </c>
      <c r="M1847" s="29">
        <v>8158.13</v>
      </c>
      <c r="N1847" s="27"/>
      <c r="O1847" s="27">
        <v>23.0</v>
      </c>
      <c r="P1847" s="31">
        <v>58661.28</v>
      </c>
      <c r="Q1847" s="29">
        <v>0.7</v>
      </c>
      <c r="R1847" s="31">
        <v>3064000.0</v>
      </c>
      <c r="S1847" s="27">
        <v>3696.0</v>
      </c>
      <c r="T1847" s="27">
        <v>11.57012</v>
      </c>
      <c r="U1847" s="123"/>
    </row>
    <row r="1848">
      <c r="A1848" s="27">
        <v>901.0</v>
      </c>
      <c r="B1848" s="27" t="s">
        <v>58</v>
      </c>
      <c r="C1848" s="27" t="s">
        <v>27</v>
      </c>
      <c r="D1848" s="27" t="s">
        <v>27</v>
      </c>
      <c r="E1848" s="27" t="s">
        <v>28</v>
      </c>
      <c r="F1848" s="27">
        <v>64.0</v>
      </c>
      <c r="G1848" s="27" t="s">
        <v>29</v>
      </c>
      <c r="H1848" s="27"/>
      <c r="I1848" s="27" t="s">
        <v>30</v>
      </c>
      <c r="J1848" s="27">
        <v>2.0</v>
      </c>
      <c r="K1848" s="27" t="s">
        <v>51</v>
      </c>
      <c r="L1848" s="31" t="s">
        <v>55</v>
      </c>
      <c r="M1848" s="29"/>
      <c r="N1848" s="27"/>
      <c r="O1848" s="27"/>
      <c r="P1848" s="31"/>
      <c r="Q1848" s="29"/>
      <c r="R1848" s="31"/>
      <c r="S1848" s="27" t="s">
        <v>30</v>
      </c>
      <c r="T1848" s="27" t="s">
        <v>30</v>
      </c>
      <c r="U1848" s="123"/>
    </row>
    <row r="1849">
      <c r="A1849" s="27">
        <v>902.0</v>
      </c>
      <c r="B1849" s="27" t="s">
        <v>58</v>
      </c>
      <c r="C1849" s="27" t="s">
        <v>27</v>
      </c>
      <c r="D1849" s="27" t="s">
        <v>27</v>
      </c>
      <c r="E1849" s="27" t="s">
        <v>28</v>
      </c>
      <c r="F1849" s="27">
        <v>64.0</v>
      </c>
      <c r="G1849" s="27" t="s">
        <v>29</v>
      </c>
      <c r="H1849" s="27"/>
      <c r="I1849" s="27" t="s">
        <v>30</v>
      </c>
      <c r="J1849" s="27">
        <v>2.0</v>
      </c>
      <c r="K1849" s="27" t="s">
        <v>52</v>
      </c>
      <c r="L1849" s="31" t="s">
        <v>55</v>
      </c>
      <c r="M1849" s="29"/>
      <c r="N1849" s="27"/>
      <c r="O1849" s="27"/>
      <c r="P1849" s="31"/>
      <c r="Q1849" s="29"/>
      <c r="R1849" s="31"/>
      <c r="S1849" s="27" t="s">
        <v>30</v>
      </c>
      <c r="T1849" s="27" t="s">
        <v>30</v>
      </c>
      <c r="U1849" s="123"/>
    </row>
    <row r="1850">
      <c r="A1850" s="27">
        <v>903.0</v>
      </c>
      <c r="B1850" s="27" t="s">
        <v>58</v>
      </c>
      <c r="C1850" s="27" t="s">
        <v>27</v>
      </c>
      <c r="D1850" s="27" t="s">
        <v>27</v>
      </c>
      <c r="E1850" s="27" t="s">
        <v>28</v>
      </c>
      <c r="F1850" s="27">
        <v>64.0</v>
      </c>
      <c r="G1850" s="27" t="s">
        <v>29</v>
      </c>
      <c r="H1850" s="27"/>
      <c r="I1850" s="27" t="s">
        <v>30</v>
      </c>
      <c r="J1850" s="27">
        <v>4.0</v>
      </c>
      <c r="K1850" s="27" t="s">
        <v>31</v>
      </c>
      <c r="L1850" s="31">
        <v>98418.59999999999</v>
      </c>
      <c r="M1850" s="29">
        <v>44.896</v>
      </c>
      <c r="N1850" s="27"/>
      <c r="O1850" s="27">
        <v>2.0</v>
      </c>
      <c r="P1850" s="31">
        <v>211388.05</v>
      </c>
      <c r="Q1850" s="29">
        <v>3.6</v>
      </c>
      <c r="R1850" s="31">
        <v>177000.0</v>
      </c>
      <c r="S1850" s="27">
        <v>1119.0</v>
      </c>
      <c r="T1850" s="27">
        <v>9.72976</v>
      </c>
      <c r="U1850" s="123"/>
    </row>
    <row r="1851">
      <c r="A1851" s="27">
        <v>904.0</v>
      </c>
      <c r="B1851" s="27" t="s">
        <v>58</v>
      </c>
      <c r="C1851" s="27" t="s">
        <v>27</v>
      </c>
      <c r="D1851" s="27" t="s">
        <v>27</v>
      </c>
      <c r="E1851" s="27" t="s">
        <v>28</v>
      </c>
      <c r="F1851" s="27">
        <v>64.0</v>
      </c>
      <c r="G1851" s="27" t="s">
        <v>29</v>
      </c>
      <c r="H1851" s="27"/>
      <c r="I1851" s="27" t="s">
        <v>30</v>
      </c>
      <c r="J1851" s="27">
        <v>4.0</v>
      </c>
      <c r="K1851" s="27" t="s">
        <v>32</v>
      </c>
      <c r="L1851" s="31">
        <v>8070.209999999999</v>
      </c>
      <c r="M1851" s="29">
        <v>4142.88</v>
      </c>
      <c r="N1851" s="27"/>
      <c r="O1851" s="27">
        <v>39.0</v>
      </c>
      <c r="P1851" s="31">
        <v>1.907157E7</v>
      </c>
      <c r="Q1851" s="29">
        <v>79.9</v>
      </c>
      <c r="R1851" s="31">
        <v>1.9919E7</v>
      </c>
      <c r="S1851" s="27">
        <v>20701.0</v>
      </c>
      <c r="T1851" s="27">
        <v>12.45902</v>
      </c>
      <c r="U1851" s="123"/>
    </row>
    <row r="1852">
      <c r="A1852" s="27">
        <v>905.0</v>
      </c>
      <c r="B1852" s="27" t="s">
        <v>58</v>
      </c>
      <c r="C1852" s="27" t="s">
        <v>27</v>
      </c>
      <c r="D1852" s="27" t="s">
        <v>27</v>
      </c>
      <c r="E1852" s="27" t="s">
        <v>28</v>
      </c>
      <c r="F1852" s="27">
        <v>64.0</v>
      </c>
      <c r="G1852" s="27" t="s">
        <v>29</v>
      </c>
      <c r="H1852" s="27"/>
      <c r="I1852" s="27" t="s">
        <v>30</v>
      </c>
      <c r="J1852" s="27">
        <v>4.0</v>
      </c>
      <c r="K1852" s="27" t="s">
        <v>33</v>
      </c>
      <c r="L1852" s="31">
        <v>63259.979999999996</v>
      </c>
      <c r="M1852" s="29">
        <v>376.799</v>
      </c>
      <c r="N1852" s="27"/>
      <c r="O1852" s="27">
        <v>12.0</v>
      </c>
      <c r="P1852" s="31">
        <v>42535.54</v>
      </c>
      <c r="Q1852" s="29">
        <v>0.7</v>
      </c>
      <c r="R1852" s="31">
        <v>423000.0</v>
      </c>
      <c r="S1852" s="27">
        <v>926.0</v>
      </c>
      <c r="T1852" s="27">
        <v>10.45487</v>
      </c>
      <c r="U1852" s="123"/>
    </row>
    <row r="1853">
      <c r="A1853" s="27">
        <v>906.0</v>
      </c>
      <c r="B1853" s="27" t="s">
        <v>58</v>
      </c>
      <c r="C1853" s="27" t="s">
        <v>27</v>
      </c>
      <c r="D1853" s="27" t="s">
        <v>27</v>
      </c>
      <c r="E1853" s="27" t="s">
        <v>28</v>
      </c>
      <c r="F1853" s="27">
        <v>64.0</v>
      </c>
      <c r="G1853" s="27" t="s">
        <v>29</v>
      </c>
      <c r="H1853" s="27"/>
      <c r="I1853" s="27" t="s">
        <v>30</v>
      </c>
      <c r="J1853" s="27">
        <v>4.0</v>
      </c>
      <c r="K1853" s="27" t="s">
        <v>34</v>
      </c>
      <c r="L1853" s="31">
        <v>48519.240000000005</v>
      </c>
      <c r="M1853" s="29">
        <v>55432.8</v>
      </c>
      <c r="N1853" s="27"/>
      <c r="O1853" s="27">
        <v>149.0</v>
      </c>
      <c r="P1853" s="31">
        <v>7839.85</v>
      </c>
      <c r="Q1853" s="29">
        <v>0.1</v>
      </c>
      <c r="R1853" s="31">
        <v>3854000.0</v>
      </c>
      <c r="S1853" s="27">
        <v>4597.0</v>
      </c>
      <c r="T1853" s="27">
        <v>11.09984</v>
      </c>
      <c r="U1853" s="123"/>
    </row>
    <row r="1854">
      <c r="A1854" s="27">
        <v>907.0</v>
      </c>
      <c r="B1854" s="27" t="s">
        <v>58</v>
      </c>
      <c r="C1854" s="27" t="s">
        <v>27</v>
      </c>
      <c r="D1854" s="27" t="s">
        <v>27</v>
      </c>
      <c r="E1854" s="27" t="s">
        <v>28</v>
      </c>
      <c r="F1854" s="27">
        <v>64.0</v>
      </c>
      <c r="G1854" s="27" t="s">
        <v>29</v>
      </c>
      <c r="H1854" s="27"/>
      <c r="I1854" s="27" t="s">
        <v>30</v>
      </c>
      <c r="J1854" s="27">
        <v>4.0</v>
      </c>
      <c r="K1854" s="27" t="s">
        <v>35</v>
      </c>
      <c r="L1854" s="31">
        <v>61036.380000000005</v>
      </c>
      <c r="M1854" s="29">
        <v>183.519</v>
      </c>
      <c r="N1854" s="27"/>
      <c r="O1854" s="27">
        <v>147.0</v>
      </c>
      <c r="P1854" s="31">
        <v>9294.25</v>
      </c>
      <c r="Q1854" s="29">
        <v>0.2</v>
      </c>
      <c r="R1854" s="31">
        <v>75000.0</v>
      </c>
      <c r="S1854" s="27">
        <v>289.0</v>
      </c>
      <c r="T1854" s="27">
        <v>9.80108</v>
      </c>
      <c r="U1854" s="123"/>
    </row>
    <row r="1855">
      <c r="A1855" s="27">
        <v>908.0</v>
      </c>
      <c r="B1855" s="27" t="s">
        <v>58</v>
      </c>
      <c r="C1855" s="27" t="s">
        <v>27</v>
      </c>
      <c r="D1855" s="27" t="s">
        <v>27</v>
      </c>
      <c r="E1855" s="27" t="s">
        <v>28</v>
      </c>
      <c r="F1855" s="27">
        <v>64.0</v>
      </c>
      <c r="G1855" s="27" t="s">
        <v>29</v>
      </c>
      <c r="H1855" s="27"/>
      <c r="I1855" s="27" t="s">
        <v>30</v>
      </c>
      <c r="J1855" s="27">
        <v>4.0</v>
      </c>
      <c r="K1855" s="27" t="s">
        <v>36</v>
      </c>
      <c r="L1855" s="31">
        <v>62444.34</v>
      </c>
      <c r="M1855" s="29">
        <v>130.719</v>
      </c>
      <c r="N1855" s="27"/>
      <c r="O1855" s="27">
        <v>1.0</v>
      </c>
      <c r="P1855" s="31">
        <v>1331.99</v>
      </c>
      <c r="Q1855" s="29">
        <v>0.0</v>
      </c>
      <c r="R1855" s="31">
        <v>10000.0</v>
      </c>
      <c r="S1855" s="27">
        <v>86.0</v>
      </c>
      <c r="T1855" s="27">
        <v>3.76572</v>
      </c>
      <c r="U1855" s="123"/>
    </row>
    <row r="1856">
      <c r="A1856" s="27">
        <v>909.0</v>
      </c>
      <c r="B1856" s="27" t="s">
        <v>58</v>
      </c>
      <c r="C1856" s="27" t="s">
        <v>27</v>
      </c>
      <c r="D1856" s="27" t="s">
        <v>27</v>
      </c>
      <c r="E1856" s="27" t="s">
        <v>28</v>
      </c>
      <c r="F1856" s="27">
        <v>64.0</v>
      </c>
      <c r="G1856" s="27" t="s">
        <v>29</v>
      </c>
      <c r="H1856" s="27"/>
      <c r="I1856" s="27" t="s">
        <v>30</v>
      </c>
      <c r="J1856" s="27">
        <v>4.0</v>
      </c>
      <c r="K1856" s="27" t="s">
        <v>37</v>
      </c>
      <c r="L1856" s="31">
        <v>67449.56000000001</v>
      </c>
      <c r="M1856" s="29">
        <v>69.44</v>
      </c>
      <c r="N1856" s="27"/>
      <c r="O1856" s="27">
        <v>12.0</v>
      </c>
      <c r="P1856" s="31">
        <v>36438.1</v>
      </c>
      <c r="Q1856" s="29">
        <v>0.6</v>
      </c>
      <c r="R1856" s="31">
        <v>51000.0</v>
      </c>
      <c r="S1856" s="27">
        <v>190.0</v>
      </c>
      <c r="T1856" s="27">
        <v>9.54638</v>
      </c>
      <c r="U1856" s="123"/>
    </row>
    <row r="1857">
      <c r="A1857" s="27">
        <v>910.0</v>
      </c>
      <c r="B1857" s="27" t="s">
        <v>58</v>
      </c>
      <c r="C1857" s="27" t="s">
        <v>27</v>
      </c>
      <c r="D1857" s="27" t="s">
        <v>27</v>
      </c>
      <c r="E1857" s="27" t="s">
        <v>28</v>
      </c>
      <c r="F1857" s="27">
        <v>64.0</v>
      </c>
      <c r="G1857" s="27" t="s">
        <v>29</v>
      </c>
      <c r="H1857" s="27"/>
      <c r="I1857" s="27" t="s">
        <v>30</v>
      </c>
      <c r="J1857" s="27">
        <v>4.0</v>
      </c>
      <c r="K1857" s="27" t="s">
        <v>38</v>
      </c>
      <c r="L1857" s="31">
        <v>70583.91</v>
      </c>
      <c r="M1857" s="29">
        <v>282.748</v>
      </c>
      <c r="N1857" s="27"/>
      <c r="O1857" s="27">
        <v>165.0</v>
      </c>
      <c r="P1857" s="31">
        <v>18498.41</v>
      </c>
      <c r="Q1857" s="29">
        <v>0.3</v>
      </c>
      <c r="R1857" s="31">
        <v>89000.0</v>
      </c>
      <c r="S1857" s="27">
        <v>420.0</v>
      </c>
      <c r="T1857" s="27">
        <v>10.89439</v>
      </c>
      <c r="U1857" s="123"/>
    </row>
    <row r="1858">
      <c r="A1858" s="27">
        <v>911.0</v>
      </c>
      <c r="B1858" s="27" t="s">
        <v>58</v>
      </c>
      <c r="C1858" s="27" t="s">
        <v>27</v>
      </c>
      <c r="D1858" s="27" t="s">
        <v>27</v>
      </c>
      <c r="E1858" s="27" t="s">
        <v>28</v>
      </c>
      <c r="F1858" s="27">
        <v>64.0</v>
      </c>
      <c r="G1858" s="27" t="s">
        <v>29</v>
      </c>
      <c r="H1858" s="27"/>
      <c r="I1858" s="27" t="s">
        <v>30</v>
      </c>
      <c r="J1858" s="27">
        <v>4.0</v>
      </c>
      <c r="K1858" s="27" t="s">
        <v>39</v>
      </c>
      <c r="L1858" s="31">
        <v>89744.51999999999</v>
      </c>
      <c r="M1858" s="29">
        <v>51.584</v>
      </c>
      <c r="N1858" s="27"/>
      <c r="O1858" s="27">
        <v>12.0</v>
      </c>
      <c r="P1858" s="31">
        <v>72009.56</v>
      </c>
      <c r="Q1858" s="29">
        <v>1.2</v>
      </c>
      <c r="R1858" s="31">
        <v>89000.0</v>
      </c>
      <c r="S1858" s="27">
        <v>350.0</v>
      </c>
      <c r="T1858" s="27">
        <v>9.74252</v>
      </c>
      <c r="U1858" s="123"/>
    </row>
    <row r="1859">
      <c r="A1859" s="27">
        <v>912.0</v>
      </c>
      <c r="B1859" s="27" t="s">
        <v>58</v>
      </c>
      <c r="C1859" s="27" t="s">
        <v>27</v>
      </c>
      <c r="D1859" s="27" t="s">
        <v>27</v>
      </c>
      <c r="E1859" s="27" t="s">
        <v>28</v>
      </c>
      <c r="F1859" s="27">
        <v>64.0</v>
      </c>
      <c r="G1859" s="27" t="s">
        <v>29</v>
      </c>
      <c r="H1859" s="27"/>
      <c r="I1859" s="27" t="s">
        <v>30</v>
      </c>
      <c r="J1859" s="27">
        <v>4.0</v>
      </c>
      <c r="K1859" s="27" t="s">
        <v>40</v>
      </c>
      <c r="L1859" s="31">
        <v>62688.43</v>
      </c>
      <c r="M1859" s="29">
        <v>1894.39</v>
      </c>
      <c r="N1859" s="27"/>
      <c r="O1859" s="27">
        <v>16.0</v>
      </c>
      <c r="P1859" s="31">
        <v>124891.58</v>
      </c>
      <c r="Q1859" s="29">
        <v>2.1</v>
      </c>
      <c r="R1859" s="31">
        <v>289000.0</v>
      </c>
      <c r="S1859" s="27">
        <v>869.0</v>
      </c>
      <c r="T1859" s="27">
        <v>10.09647</v>
      </c>
      <c r="U1859" s="123"/>
    </row>
    <row r="1860">
      <c r="A1860" s="27">
        <v>913.0</v>
      </c>
      <c r="B1860" s="27" t="s">
        <v>58</v>
      </c>
      <c r="C1860" s="27" t="s">
        <v>27</v>
      </c>
      <c r="D1860" s="27" t="s">
        <v>27</v>
      </c>
      <c r="E1860" s="27" t="s">
        <v>28</v>
      </c>
      <c r="F1860" s="27">
        <v>64.0</v>
      </c>
      <c r="G1860" s="27" t="s">
        <v>29</v>
      </c>
      <c r="H1860" s="27"/>
      <c r="I1860" s="27" t="s">
        <v>30</v>
      </c>
      <c r="J1860" s="27">
        <v>4.0</v>
      </c>
      <c r="K1860" s="27" t="s">
        <v>41</v>
      </c>
      <c r="L1860" s="31">
        <v>7761.07</v>
      </c>
      <c r="M1860" s="29">
        <v>2591.95</v>
      </c>
      <c r="N1860" s="27"/>
      <c r="O1860" s="27">
        <v>22.0</v>
      </c>
      <c r="P1860" s="31">
        <v>1437.24</v>
      </c>
      <c r="Q1860" s="29">
        <v>0.0</v>
      </c>
      <c r="R1860" s="31">
        <v>190000.0</v>
      </c>
      <c r="S1860" s="27">
        <v>640.0</v>
      </c>
      <c r="T1860" s="27">
        <v>11.16328</v>
      </c>
      <c r="U1860" s="123"/>
    </row>
    <row r="1861">
      <c r="A1861" s="27">
        <v>914.0</v>
      </c>
      <c r="B1861" s="27" t="s">
        <v>58</v>
      </c>
      <c r="C1861" s="27" t="s">
        <v>27</v>
      </c>
      <c r="D1861" s="27" t="s">
        <v>27</v>
      </c>
      <c r="E1861" s="27" t="s">
        <v>28</v>
      </c>
      <c r="F1861" s="27">
        <v>64.0</v>
      </c>
      <c r="G1861" s="27" t="s">
        <v>29</v>
      </c>
      <c r="H1861" s="27"/>
      <c r="I1861" s="27" t="s">
        <v>30</v>
      </c>
      <c r="J1861" s="27">
        <v>4.0</v>
      </c>
      <c r="K1861" s="27" t="s">
        <v>42</v>
      </c>
      <c r="L1861" s="31">
        <v>49796.58</v>
      </c>
      <c r="M1861" s="29">
        <v>101.727</v>
      </c>
      <c r="N1861" s="27"/>
      <c r="O1861" s="27">
        <v>139.0</v>
      </c>
      <c r="P1861" s="31">
        <v>3619.59</v>
      </c>
      <c r="Q1861" s="29">
        <v>0.1</v>
      </c>
      <c r="R1861" s="31">
        <v>59000.0</v>
      </c>
      <c r="S1861" s="27">
        <v>243.0</v>
      </c>
      <c r="T1861" s="27">
        <v>9.37719</v>
      </c>
      <c r="U1861" s="123"/>
    </row>
    <row r="1862">
      <c r="A1862" s="27">
        <v>915.0</v>
      </c>
      <c r="B1862" s="27" t="s">
        <v>58</v>
      </c>
      <c r="C1862" s="27" t="s">
        <v>27</v>
      </c>
      <c r="D1862" s="27" t="s">
        <v>27</v>
      </c>
      <c r="E1862" s="27" t="s">
        <v>28</v>
      </c>
      <c r="F1862" s="27">
        <v>64.0</v>
      </c>
      <c r="G1862" s="27" t="s">
        <v>29</v>
      </c>
      <c r="H1862" s="27"/>
      <c r="I1862" s="27" t="s">
        <v>30</v>
      </c>
      <c r="J1862" s="27">
        <v>4.0</v>
      </c>
      <c r="K1862" s="27" t="s">
        <v>43</v>
      </c>
      <c r="L1862" s="31">
        <v>7553.39</v>
      </c>
      <c r="M1862" s="29">
        <v>1826.17</v>
      </c>
      <c r="N1862" s="27"/>
      <c r="O1862" s="27">
        <v>139.0</v>
      </c>
      <c r="P1862" s="31">
        <v>2.543238E7</v>
      </c>
      <c r="Q1862" s="29">
        <v>77.3</v>
      </c>
      <c r="R1862" s="31">
        <v>2.7661E7</v>
      </c>
      <c r="S1862" s="27">
        <v>28246.0</v>
      </c>
      <c r="T1862" s="27">
        <v>10.40932</v>
      </c>
      <c r="U1862" s="123"/>
    </row>
    <row r="1863">
      <c r="A1863" s="27">
        <v>916.0</v>
      </c>
      <c r="B1863" s="27" t="s">
        <v>58</v>
      </c>
      <c r="C1863" s="27" t="s">
        <v>27</v>
      </c>
      <c r="D1863" s="27" t="s">
        <v>27</v>
      </c>
      <c r="E1863" s="27" t="s">
        <v>28</v>
      </c>
      <c r="F1863" s="27">
        <v>64.0</v>
      </c>
      <c r="G1863" s="27" t="s">
        <v>29</v>
      </c>
      <c r="H1863" s="27"/>
      <c r="I1863" s="27" t="s">
        <v>30</v>
      </c>
      <c r="J1863" s="27">
        <v>4.0</v>
      </c>
      <c r="K1863" s="27" t="s">
        <v>44</v>
      </c>
      <c r="L1863" s="31">
        <v>54207.270000000004</v>
      </c>
      <c r="M1863" s="29">
        <v>263.135</v>
      </c>
      <c r="N1863" s="27"/>
      <c r="O1863" s="27">
        <v>5.0</v>
      </c>
      <c r="P1863" s="31">
        <v>3767.88</v>
      </c>
      <c r="Q1863" s="29">
        <v>0.1</v>
      </c>
      <c r="R1863" s="31">
        <v>21000.0</v>
      </c>
      <c r="S1863" s="27">
        <v>209.0</v>
      </c>
      <c r="T1863" s="27">
        <v>9.627</v>
      </c>
      <c r="U1863" s="123"/>
    </row>
    <row r="1864">
      <c r="A1864" s="27">
        <v>917.0</v>
      </c>
      <c r="B1864" s="27" t="s">
        <v>58</v>
      </c>
      <c r="C1864" s="27" t="s">
        <v>27</v>
      </c>
      <c r="D1864" s="27" t="s">
        <v>27</v>
      </c>
      <c r="E1864" s="27" t="s">
        <v>28</v>
      </c>
      <c r="F1864" s="27">
        <v>64.0</v>
      </c>
      <c r="G1864" s="27" t="s">
        <v>29</v>
      </c>
      <c r="H1864" s="27"/>
      <c r="I1864" s="27" t="s">
        <v>30</v>
      </c>
      <c r="J1864" s="27">
        <v>4.0</v>
      </c>
      <c r="K1864" s="27" t="s">
        <v>45</v>
      </c>
      <c r="L1864" s="31">
        <v>54644.01</v>
      </c>
      <c r="M1864" s="29">
        <v>469.628</v>
      </c>
      <c r="N1864" s="27"/>
      <c r="O1864" s="27">
        <v>12.0</v>
      </c>
      <c r="P1864" s="31">
        <v>3201.42</v>
      </c>
      <c r="Q1864" s="29">
        <v>0.1</v>
      </c>
      <c r="R1864" s="31">
        <v>120000.0</v>
      </c>
      <c r="S1864" s="27">
        <v>557.0</v>
      </c>
      <c r="T1864" s="27">
        <v>11.37391</v>
      </c>
      <c r="U1864" s="123"/>
    </row>
    <row r="1865">
      <c r="A1865" s="27">
        <v>918.0</v>
      </c>
      <c r="B1865" s="27" t="s">
        <v>58</v>
      </c>
      <c r="C1865" s="27" t="s">
        <v>27</v>
      </c>
      <c r="D1865" s="27" t="s">
        <v>27</v>
      </c>
      <c r="E1865" s="27" t="s">
        <v>28</v>
      </c>
      <c r="F1865" s="27">
        <v>64.0</v>
      </c>
      <c r="G1865" s="27" t="s">
        <v>29</v>
      </c>
      <c r="H1865" s="27"/>
      <c r="I1865" s="27" t="s">
        <v>30</v>
      </c>
      <c r="J1865" s="27">
        <v>4.0</v>
      </c>
      <c r="K1865" s="27" t="s">
        <v>46</v>
      </c>
      <c r="L1865" s="31">
        <v>4737.9800000000005</v>
      </c>
      <c r="M1865" s="29">
        <v>129336.55</v>
      </c>
      <c r="N1865" s="27"/>
      <c r="O1865" s="27">
        <v>7.0</v>
      </c>
      <c r="P1865" s="31">
        <v>6119.7</v>
      </c>
      <c r="Q1865" s="29">
        <v>0.1</v>
      </c>
      <c r="R1865" s="31">
        <v>6336000.0</v>
      </c>
      <c r="S1865" s="27">
        <v>6682.0</v>
      </c>
      <c r="T1865" s="27">
        <v>10.14651</v>
      </c>
      <c r="U1865" s="123"/>
    </row>
    <row r="1866">
      <c r="A1866" s="27">
        <v>919.0</v>
      </c>
      <c r="B1866" s="27" t="s">
        <v>58</v>
      </c>
      <c r="C1866" s="27" t="s">
        <v>27</v>
      </c>
      <c r="D1866" s="27" t="s">
        <v>27</v>
      </c>
      <c r="E1866" s="27" t="s">
        <v>28</v>
      </c>
      <c r="F1866" s="27">
        <v>64.0</v>
      </c>
      <c r="G1866" s="27" t="s">
        <v>29</v>
      </c>
      <c r="H1866" s="27"/>
      <c r="I1866" s="27" t="s">
        <v>30</v>
      </c>
      <c r="J1866" s="27">
        <v>4.0</v>
      </c>
      <c r="K1866" s="27" t="s">
        <v>47</v>
      </c>
      <c r="L1866" s="31">
        <v>47429.14</v>
      </c>
      <c r="M1866" s="29">
        <v>5135.49</v>
      </c>
      <c r="N1866" s="27"/>
      <c r="O1866" s="27">
        <v>11.0</v>
      </c>
      <c r="P1866" s="31">
        <v>62336.66</v>
      </c>
      <c r="Q1866" s="29">
        <v>1.1</v>
      </c>
      <c r="R1866" s="31">
        <v>1215000.0</v>
      </c>
      <c r="S1866" s="27">
        <v>1587.0</v>
      </c>
      <c r="T1866" s="27">
        <v>10.76451</v>
      </c>
      <c r="U1866" s="123"/>
    </row>
    <row r="1867">
      <c r="A1867" s="27">
        <v>920.0</v>
      </c>
      <c r="B1867" s="27" t="s">
        <v>58</v>
      </c>
      <c r="C1867" s="27" t="s">
        <v>27</v>
      </c>
      <c r="D1867" s="27" t="s">
        <v>27</v>
      </c>
      <c r="E1867" s="27" t="s">
        <v>28</v>
      </c>
      <c r="F1867" s="27">
        <v>64.0</v>
      </c>
      <c r="G1867" s="27" t="s">
        <v>29</v>
      </c>
      <c r="H1867" s="27"/>
      <c r="I1867" s="27" t="s">
        <v>30</v>
      </c>
      <c r="J1867" s="27">
        <v>4.0</v>
      </c>
      <c r="K1867" s="27" t="s">
        <v>48</v>
      </c>
      <c r="L1867" s="31">
        <v>76302.81</v>
      </c>
      <c r="M1867" s="29">
        <v>53996.9</v>
      </c>
      <c r="N1867" s="27"/>
      <c r="O1867" s="27">
        <v>17.0</v>
      </c>
      <c r="P1867" s="31">
        <v>31781.780000000002</v>
      </c>
      <c r="Q1867" s="29">
        <v>0.4</v>
      </c>
      <c r="R1867" s="31">
        <v>4902000.0</v>
      </c>
      <c r="S1867" s="27">
        <v>5433.0</v>
      </c>
      <c r="T1867" s="27">
        <v>11.6058</v>
      </c>
      <c r="U1867" s="123"/>
    </row>
    <row r="1868">
      <c r="A1868" s="27">
        <v>921.0</v>
      </c>
      <c r="B1868" s="27" t="s">
        <v>58</v>
      </c>
      <c r="C1868" s="27" t="s">
        <v>27</v>
      </c>
      <c r="D1868" s="27" t="s">
        <v>27</v>
      </c>
      <c r="E1868" s="27" t="s">
        <v>28</v>
      </c>
      <c r="F1868" s="27">
        <v>64.0</v>
      </c>
      <c r="G1868" s="27" t="s">
        <v>29</v>
      </c>
      <c r="H1868" s="27"/>
      <c r="I1868" s="27" t="s">
        <v>30</v>
      </c>
      <c r="J1868" s="27">
        <v>4.0</v>
      </c>
      <c r="K1868" s="27" t="s">
        <v>49</v>
      </c>
      <c r="L1868" s="31">
        <v>81879.0</v>
      </c>
      <c r="M1868" s="29">
        <v>131.839</v>
      </c>
      <c r="N1868" s="27"/>
      <c r="O1868" s="27">
        <v>3.0</v>
      </c>
      <c r="P1868" s="31">
        <v>25228.58</v>
      </c>
      <c r="Q1868" s="29">
        <v>0.4</v>
      </c>
      <c r="R1868" s="31">
        <v>41000.0</v>
      </c>
      <c r="S1868" s="27">
        <v>225.0</v>
      </c>
      <c r="T1868" s="27">
        <v>9.74415</v>
      </c>
      <c r="U1868" s="123"/>
    </row>
    <row r="1869">
      <c r="A1869" s="27">
        <v>922.0</v>
      </c>
      <c r="B1869" s="27" t="s">
        <v>58</v>
      </c>
      <c r="C1869" s="27" t="s">
        <v>27</v>
      </c>
      <c r="D1869" s="27" t="s">
        <v>27</v>
      </c>
      <c r="E1869" s="27" t="s">
        <v>28</v>
      </c>
      <c r="F1869" s="27">
        <v>64.0</v>
      </c>
      <c r="G1869" s="27" t="s">
        <v>29</v>
      </c>
      <c r="H1869" s="27"/>
      <c r="I1869" s="27" t="s">
        <v>30</v>
      </c>
      <c r="J1869" s="27">
        <v>4.0</v>
      </c>
      <c r="K1869" s="27" t="s">
        <v>50</v>
      </c>
      <c r="L1869" s="31">
        <v>59433.89</v>
      </c>
      <c r="M1869" s="29">
        <v>16154.42</v>
      </c>
      <c r="N1869" s="27"/>
      <c r="O1869" s="27">
        <v>23.0</v>
      </c>
      <c r="P1869" s="31">
        <v>116670.81</v>
      </c>
      <c r="Q1869" s="29">
        <v>1.0</v>
      </c>
      <c r="R1869" s="31">
        <v>5983000.0</v>
      </c>
      <c r="S1869" s="27">
        <v>6947.0</v>
      </c>
      <c r="T1869" s="27">
        <v>12.3352</v>
      </c>
      <c r="U1869" s="123"/>
    </row>
    <row r="1870">
      <c r="A1870" s="27">
        <v>923.0</v>
      </c>
      <c r="B1870" s="27" t="s">
        <v>58</v>
      </c>
      <c r="C1870" s="27" t="s">
        <v>27</v>
      </c>
      <c r="D1870" s="27" t="s">
        <v>27</v>
      </c>
      <c r="E1870" s="27" t="s">
        <v>28</v>
      </c>
      <c r="F1870" s="27">
        <v>64.0</v>
      </c>
      <c r="G1870" s="27" t="s">
        <v>29</v>
      </c>
      <c r="H1870" s="27"/>
      <c r="I1870" s="27" t="s">
        <v>30</v>
      </c>
      <c r="J1870" s="27">
        <v>4.0</v>
      </c>
      <c r="K1870" s="27" t="s">
        <v>51</v>
      </c>
      <c r="L1870" s="31" t="s">
        <v>55</v>
      </c>
      <c r="M1870" s="29"/>
      <c r="N1870" s="27"/>
      <c r="O1870" s="27"/>
      <c r="P1870" s="31"/>
      <c r="Q1870" s="29"/>
      <c r="R1870" s="31"/>
      <c r="S1870" s="27" t="s">
        <v>30</v>
      </c>
      <c r="T1870" s="27" t="s">
        <v>30</v>
      </c>
      <c r="U1870" s="123"/>
    </row>
    <row r="1871">
      <c r="A1871" s="27">
        <v>924.0</v>
      </c>
      <c r="B1871" s="27" t="s">
        <v>58</v>
      </c>
      <c r="C1871" s="27" t="s">
        <v>27</v>
      </c>
      <c r="D1871" s="27" t="s">
        <v>27</v>
      </c>
      <c r="E1871" s="27" t="s">
        <v>28</v>
      </c>
      <c r="F1871" s="27">
        <v>64.0</v>
      </c>
      <c r="G1871" s="27" t="s">
        <v>29</v>
      </c>
      <c r="H1871" s="27"/>
      <c r="I1871" s="27" t="s">
        <v>30</v>
      </c>
      <c r="J1871" s="27">
        <v>4.0</v>
      </c>
      <c r="K1871" s="27" t="s">
        <v>52</v>
      </c>
      <c r="L1871" s="31" t="s">
        <v>55</v>
      </c>
      <c r="M1871" s="29"/>
      <c r="N1871" s="27"/>
      <c r="O1871" s="27"/>
      <c r="P1871" s="31"/>
      <c r="Q1871" s="29"/>
      <c r="R1871" s="31"/>
      <c r="S1871" s="27" t="s">
        <v>30</v>
      </c>
      <c r="T1871" s="27" t="s">
        <v>30</v>
      </c>
      <c r="U1871" s="123"/>
    </row>
    <row r="1872">
      <c r="A1872" s="27">
        <v>925.0</v>
      </c>
      <c r="B1872" s="27" t="s">
        <v>58</v>
      </c>
      <c r="C1872" s="27" t="s">
        <v>27</v>
      </c>
      <c r="D1872" s="27" t="s">
        <v>27</v>
      </c>
      <c r="E1872" s="27" t="s">
        <v>28</v>
      </c>
      <c r="F1872" s="27">
        <v>64.0</v>
      </c>
      <c r="G1872" s="27" t="s">
        <v>29</v>
      </c>
      <c r="H1872" s="27"/>
      <c r="I1872" s="27" t="s">
        <v>30</v>
      </c>
      <c r="J1872" s="27">
        <v>8.0</v>
      </c>
      <c r="K1872" s="27" t="s">
        <v>31</v>
      </c>
      <c r="L1872" s="31">
        <v>196389.13999999998</v>
      </c>
      <c r="M1872" s="29">
        <v>44.8</v>
      </c>
      <c r="N1872" s="27"/>
      <c r="O1872" s="27">
        <v>2.0</v>
      </c>
      <c r="P1872" s="31">
        <v>359142.27</v>
      </c>
      <c r="Q1872" s="29">
        <v>6.1</v>
      </c>
      <c r="R1872" s="31">
        <v>348000.0</v>
      </c>
      <c r="S1872" s="27">
        <v>2681.0</v>
      </c>
      <c r="T1872" s="27">
        <v>9.50859</v>
      </c>
      <c r="U1872" s="123"/>
    </row>
    <row r="1873">
      <c r="A1873" s="27">
        <v>926.0</v>
      </c>
      <c r="B1873" s="27" t="s">
        <v>58</v>
      </c>
      <c r="C1873" s="27" t="s">
        <v>27</v>
      </c>
      <c r="D1873" s="27" t="s">
        <v>27</v>
      </c>
      <c r="E1873" s="27" t="s">
        <v>28</v>
      </c>
      <c r="F1873" s="27">
        <v>64.0</v>
      </c>
      <c r="G1873" s="27" t="s">
        <v>29</v>
      </c>
      <c r="H1873" s="27"/>
      <c r="I1873" s="27" t="s">
        <v>30</v>
      </c>
      <c r="J1873" s="27">
        <v>8.0</v>
      </c>
      <c r="K1873" s="27" t="s">
        <v>32</v>
      </c>
      <c r="L1873" s="31">
        <v>15762.84</v>
      </c>
      <c r="M1873" s="29">
        <v>4731.74</v>
      </c>
      <c r="N1873" s="27"/>
      <c r="O1873" s="27">
        <v>39.0</v>
      </c>
      <c r="P1873" s="31">
        <v>7.851373E7</v>
      </c>
      <c r="Q1873" s="29">
        <v>93.6</v>
      </c>
      <c r="R1873" s="31">
        <v>8.2879E7</v>
      </c>
      <c r="S1873" s="27">
        <v>82312.0</v>
      </c>
      <c r="T1873" s="27">
        <v>11.86179</v>
      </c>
      <c r="U1873" s="123"/>
    </row>
    <row r="1874">
      <c r="A1874" s="27">
        <v>927.0</v>
      </c>
      <c r="B1874" s="27" t="s">
        <v>58</v>
      </c>
      <c r="C1874" s="27" t="s">
        <v>27</v>
      </c>
      <c r="D1874" s="27" t="s">
        <v>27</v>
      </c>
      <c r="E1874" s="27" t="s">
        <v>28</v>
      </c>
      <c r="F1874" s="27">
        <v>64.0</v>
      </c>
      <c r="G1874" s="27" t="s">
        <v>29</v>
      </c>
      <c r="H1874" s="27"/>
      <c r="I1874" s="27" t="s">
        <v>30</v>
      </c>
      <c r="J1874" s="27">
        <v>8.0</v>
      </c>
      <c r="K1874" s="27" t="s">
        <v>33</v>
      </c>
      <c r="L1874" s="31">
        <v>126702.32</v>
      </c>
      <c r="M1874" s="29">
        <v>716.41</v>
      </c>
      <c r="N1874" s="27"/>
      <c r="O1874" s="27">
        <v>12.0</v>
      </c>
      <c r="P1874" s="31">
        <v>85199.16</v>
      </c>
      <c r="Q1874" s="29">
        <v>1.5</v>
      </c>
      <c r="R1874" s="31">
        <v>879000.0</v>
      </c>
      <c r="S1874" s="27">
        <v>1646.0</v>
      </c>
      <c r="T1874" s="27">
        <v>9.84653</v>
      </c>
      <c r="U1874" s="123"/>
    </row>
    <row r="1875">
      <c r="A1875" s="27">
        <v>928.0</v>
      </c>
      <c r="B1875" s="27" t="s">
        <v>58</v>
      </c>
      <c r="C1875" s="27" t="s">
        <v>27</v>
      </c>
      <c r="D1875" s="27" t="s">
        <v>27</v>
      </c>
      <c r="E1875" s="27" t="s">
        <v>28</v>
      </c>
      <c r="F1875" s="27">
        <v>64.0</v>
      </c>
      <c r="G1875" s="27" t="s">
        <v>29</v>
      </c>
      <c r="H1875" s="27"/>
      <c r="I1875" s="27" t="s">
        <v>30</v>
      </c>
      <c r="J1875" s="27">
        <v>8.0</v>
      </c>
      <c r="K1875" s="27" t="s">
        <v>34</v>
      </c>
      <c r="L1875" s="31">
        <v>97965.97</v>
      </c>
      <c r="M1875" s="29">
        <v>110212.43</v>
      </c>
      <c r="N1875" s="27"/>
      <c r="O1875" s="27">
        <v>149.0</v>
      </c>
      <c r="P1875" s="31">
        <v>14788.3</v>
      </c>
      <c r="Q1875" s="29">
        <v>0.1</v>
      </c>
      <c r="R1875" s="31">
        <v>7594000.0</v>
      </c>
      <c r="S1875" s="27">
        <v>8366.0</v>
      </c>
      <c r="T1875" s="27">
        <v>11.09197</v>
      </c>
      <c r="U1875" s="123"/>
    </row>
    <row r="1876">
      <c r="A1876" s="27">
        <v>929.0</v>
      </c>
      <c r="B1876" s="27" t="s">
        <v>58</v>
      </c>
      <c r="C1876" s="27" t="s">
        <v>27</v>
      </c>
      <c r="D1876" s="27" t="s">
        <v>27</v>
      </c>
      <c r="E1876" s="27" t="s">
        <v>28</v>
      </c>
      <c r="F1876" s="27">
        <v>64.0</v>
      </c>
      <c r="G1876" s="27" t="s">
        <v>29</v>
      </c>
      <c r="H1876" s="27"/>
      <c r="I1876" s="27" t="s">
        <v>30</v>
      </c>
      <c r="J1876" s="27">
        <v>8.0</v>
      </c>
      <c r="K1876" s="27" t="s">
        <v>35</v>
      </c>
      <c r="L1876" s="31">
        <v>122539.03</v>
      </c>
      <c r="M1876" s="29">
        <v>183.487</v>
      </c>
      <c r="N1876" s="27"/>
      <c r="O1876" s="27">
        <v>147.0</v>
      </c>
      <c r="P1876" s="31">
        <v>19516.91</v>
      </c>
      <c r="Q1876" s="29">
        <v>0.3</v>
      </c>
      <c r="R1876" s="31">
        <v>83000.0</v>
      </c>
      <c r="S1876" s="27">
        <v>374.0</v>
      </c>
      <c r="T1876" s="27">
        <v>9.92817</v>
      </c>
      <c r="U1876" s="123"/>
    </row>
    <row r="1877">
      <c r="A1877" s="27">
        <v>930.0</v>
      </c>
      <c r="B1877" s="27" t="s">
        <v>58</v>
      </c>
      <c r="C1877" s="27" t="s">
        <v>27</v>
      </c>
      <c r="D1877" s="27" t="s">
        <v>27</v>
      </c>
      <c r="E1877" s="27" t="s">
        <v>28</v>
      </c>
      <c r="F1877" s="27">
        <v>64.0</v>
      </c>
      <c r="G1877" s="27" t="s">
        <v>29</v>
      </c>
      <c r="H1877" s="27"/>
      <c r="I1877" s="27" t="s">
        <v>30</v>
      </c>
      <c r="J1877" s="27">
        <v>8.0</v>
      </c>
      <c r="K1877" s="27" t="s">
        <v>36</v>
      </c>
      <c r="L1877" s="31">
        <v>125901.1</v>
      </c>
      <c r="M1877" s="29">
        <v>539.931</v>
      </c>
      <c r="N1877" s="27"/>
      <c r="O1877" s="27">
        <v>1.0</v>
      </c>
      <c r="P1877" s="31">
        <v>2702.6400000000003</v>
      </c>
      <c r="Q1877" s="29">
        <v>0.0</v>
      </c>
      <c r="R1877" s="31">
        <v>13000.0</v>
      </c>
      <c r="S1877" s="27">
        <v>87.0</v>
      </c>
      <c r="T1877" s="27">
        <v>3.7327</v>
      </c>
      <c r="U1877" s="123"/>
    </row>
    <row r="1878">
      <c r="A1878" s="27">
        <v>931.0</v>
      </c>
      <c r="B1878" s="27" t="s">
        <v>58</v>
      </c>
      <c r="C1878" s="27" t="s">
        <v>27</v>
      </c>
      <c r="D1878" s="27" t="s">
        <v>27</v>
      </c>
      <c r="E1878" s="27" t="s">
        <v>28</v>
      </c>
      <c r="F1878" s="27">
        <v>64.0</v>
      </c>
      <c r="G1878" s="27" t="s">
        <v>29</v>
      </c>
      <c r="H1878" s="27"/>
      <c r="I1878" s="27" t="s">
        <v>30</v>
      </c>
      <c r="J1878" s="27">
        <v>8.0</v>
      </c>
      <c r="K1878" s="27" t="s">
        <v>37</v>
      </c>
      <c r="L1878" s="31">
        <v>136293.65000000002</v>
      </c>
      <c r="M1878" s="29">
        <v>68.64</v>
      </c>
      <c r="N1878" s="27"/>
      <c r="O1878" s="27">
        <v>12.0</v>
      </c>
      <c r="P1878" s="31">
        <v>73934.93</v>
      </c>
      <c r="Q1878" s="29">
        <v>1.3</v>
      </c>
      <c r="R1878" s="31">
        <v>91000.0</v>
      </c>
      <c r="S1878" s="27">
        <v>228.0</v>
      </c>
      <c r="T1878" s="27">
        <v>9.9229</v>
      </c>
      <c r="U1878" s="123"/>
    </row>
    <row r="1879">
      <c r="A1879" s="27">
        <v>932.0</v>
      </c>
      <c r="B1879" s="27" t="s">
        <v>58</v>
      </c>
      <c r="C1879" s="27" t="s">
        <v>27</v>
      </c>
      <c r="D1879" s="27" t="s">
        <v>27</v>
      </c>
      <c r="E1879" s="27" t="s">
        <v>28</v>
      </c>
      <c r="F1879" s="27">
        <v>64.0</v>
      </c>
      <c r="G1879" s="27" t="s">
        <v>29</v>
      </c>
      <c r="H1879" s="27"/>
      <c r="I1879" s="27" t="s">
        <v>30</v>
      </c>
      <c r="J1879" s="27">
        <v>8.0</v>
      </c>
      <c r="K1879" s="27" t="s">
        <v>38</v>
      </c>
      <c r="L1879" s="31">
        <v>140031.03999999998</v>
      </c>
      <c r="M1879" s="29">
        <v>283.678</v>
      </c>
      <c r="N1879" s="27"/>
      <c r="O1879" s="27">
        <v>165.0</v>
      </c>
      <c r="P1879" s="31">
        <v>45248.64</v>
      </c>
      <c r="Q1879" s="29">
        <v>0.5</v>
      </c>
      <c r="R1879" s="31">
        <v>118000.0</v>
      </c>
      <c r="S1879" s="27">
        <v>511.0</v>
      </c>
      <c r="T1879" s="27">
        <v>10.36928</v>
      </c>
      <c r="U1879" s="123"/>
    </row>
    <row r="1880">
      <c r="A1880" s="27">
        <v>933.0</v>
      </c>
      <c r="B1880" s="27" t="s">
        <v>58</v>
      </c>
      <c r="C1880" s="27" t="s">
        <v>27</v>
      </c>
      <c r="D1880" s="27" t="s">
        <v>27</v>
      </c>
      <c r="E1880" s="27" t="s">
        <v>28</v>
      </c>
      <c r="F1880" s="27">
        <v>64.0</v>
      </c>
      <c r="G1880" s="27" t="s">
        <v>29</v>
      </c>
      <c r="H1880" s="27"/>
      <c r="I1880" s="27" t="s">
        <v>30</v>
      </c>
      <c r="J1880" s="27">
        <v>8.0</v>
      </c>
      <c r="K1880" s="27" t="s">
        <v>39</v>
      </c>
      <c r="L1880" s="31">
        <v>179946.27</v>
      </c>
      <c r="M1880" s="29">
        <v>51.135</v>
      </c>
      <c r="N1880" s="27"/>
      <c r="O1880" s="27">
        <v>12.0</v>
      </c>
      <c r="P1880" s="31">
        <v>154120.34</v>
      </c>
      <c r="Q1880" s="29">
        <v>2.6</v>
      </c>
      <c r="R1880" s="31">
        <v>168000.0</v>
      </c>
      <c r="S1880" s="27">
        <v>559.0</v>
      </c>
      <c r="T1880" s="27">
        <v>9.1684</v>
      </c>
      <c r="U1880" s="123"/>
    </row>
    <row r="1881">
      <c r="A1881" s="27">
        <v>934.0</v>
      </c>
      <c r="B1881" s="27" t="s">
        <v>58</v>
      </c>
      <c r="C1881" s="27" t="s">
        <v>27</v>
      </c>
      <c r="D1881" s="27" t="s">
        <v>27</v>
      </c>
      <c r="E1881" s="27" t="s">
        <v>28</v>
      </c>
      <c r="F1881" s="27">
        <v>64.0</v>
      </c>
      <c r="G1881" s="27" t="s">
        <v>29</v>
      </c>
      <c r="H1881" s="27"/>
      <c r="I1881" s="27" t="s">
        <v>30</v>
      </c>
      <c r="J1881" s="27">
        <v>8.0</v>
      </c>
      <c r="K1881" s="27" t="s">
        <v>40</v>
      </c>
      <c r="L1881" s="31">
        <v>123048.11</v>
      </c>
      <c r="M1881" s="29">
        <v>3755.65</v>
      </c>
      <c r="N1881" s="27"/>
      <c r="O1881" s="27">
        <v>16.0</v>
      </c>
      <c r="P1881" s="31">
        <v>248493.2</v>
      </c>
      <c r="Q1881" s="29">
        <v>2.8</v>
      </c>
      <c r="R1881" s="31">
        <v>574000.0</v>
      </c>
      <c r="S1881" s="27">
        <v>1340.0</v>
      </c>
      <c r="T1881" s="27">
        <v>9.83056</v>
      </c>
      <c r="U1881" s="123"/>
    </row>
    <row r="1882">
      <c r="A1882" s="27">
        <v>935.0</v>
      </c>
      <c r="B1882" s="27" t="s">
        <v>58</v>
      </c>
      <c r="C1882" s="27" t="s">
        <v>27</v>
      </c>
      <c r="D1882" s="27" t="s">
        <v>27</v>
      </c>
      <c r="E1882" s="27" t="s">
        <v>28</v>
      </c>
      <c r="F1882" s="27">
        <v>64.0</v>
      </c>
      <c r="G1882" s="27" t="s">
        <v>29</v>
      </c>
      <c r="H1882" s="27"/>
      <c r="I1882" s="27" t="s">
        <v>30</v>
      </c>
      <c r="J1882" s="27">
        <v>8.0</v>
      </c>
      <c r="K1882" s="27" t="s">
        <v>41</v>
      </c>
      <c r="L1882" s="31">
        <v>15388.310000000001</v>
      </c>
      <c r="M1882" s="29">
        <v>4165.67</v>
      </c>
      <c r="N1882" s="27"/>
      <c r="O1882" s="27">
        <v>22.0</v>
      </c>
      <c r="P1882" s="31">
        <v>1890.32</v>
      </c>
      <c r="Q1882" s="29">
        <v>0.0</v>
      </c>
      <c r="R1882" s="31">
        <v>335000.0</v>
      </c>
      <c r="S1882" s="27">
        <v>796.0</v>
      </c>
      <c r="T1882" s="27">
        <v>10.94969</v>
      </c>
      <c r="U1882" s="123"/>
    </row>
    <row r="1883">
      <c r="A1883" s="27">
        <v>936.0</v>
      </c>
      <c r="B1883" s="27" t="s">
        <v>58</v>
      </c>
      <c r="C1883" s="27" t="s">
        <v>27</v>
      </c>
      <c r="D1883" s="27" t="s">
        <v>27</v>
      </c>
      <c r="E1883" s="27" t="s">
        <v>28</v>
      </c>
      <c r="F1883" s="27">
        <v>64.0</v>
      </c>
      <c r="G1883" s="27" t="s">
        <v>29</v>
      </c>
      <c r="H1883" s="27"/>
      <c r="I1883" s="27" t="s">
        <v>30</v>
      </c>
      <c r="J1883" s="27">
        <v>8.0</v>
      </c>
      <c r="K1883" s="27" t="s">
        <v>42</v>
      </c>
      <c r="L1883" s="31">
        <v>98366.87999999999</v>
      </c>
      <c r="M1883" s="29">
        <v>100.48</v>
      </c>
      <c r="N1883" s="27"/>
      <c r="O1883" s="27">
        <v>139.0</v>
      </c>
      <c r="P1883" s="31">
        <v>6753.26</v>
      </c>
      <c r="Q1883" s="29">
        <v>0.1</v>
      </c>
      <c r="R1883" s="31">
        <v>63000.0</v>
      </c>
      <c r="S1883" s="27">
        <v>334.0</v>
      </c>
      <c r="T1883" s="27">
        <v>9.7904</v>
      </c>
      <c r="U1883" s="123"/>
    </row>
    <row r="1884">
      <c r="A1884" s="27">
        <v>937.0</v>
      </c>
      <c r="B1884" s="27" t="s">
        <v>58</v>
      </c>
      <c r="C1884" s="27" t="s">
        <v>27</v>
      </c>
      <c r="D1884" s="27" t="s">
        <v>27</v>
      </c>
      <c r="E1884" s="27" t="s">
        <v>28</v>
      </c>
      <c r="F1884" s="27">
        <v>64.0</v>
      </c>
      <c r="G1884" s="27" t="s">
        <v>29</v>
      </c>
      <c r="H1884" s="27"/>
      <c r="I1884" s="27" t="s">
        <v>30</v>
      </c>
      <c r="J1884" s="27">
        <v>8.0</v>
      </c>
      <c r="K1884" s="27" t="s">
        <v>43</v>
      </c>
      <c r="L1884" s="31">
        <v>14709.759999999998</v>
      </c>
      <c r="M1884" s="29">
        <v>2878.77</v>
      </c>
      <c r="N1884" s="27"/>
      <c r="O1884" s="27">
        <v>139.0</v>
      </c>
      <c r="P1884" s="31">
        <v>9.83282E7</v>
      </c>
      <c r="Q1884" s="29">
        <v>93.8</v>
      </c>
      <c r="R1884" s="31">
        <v>1.08178E8</v>
      </c>
      <c r="S1884" s="27">
        <v>108127.0</v>
      </c>
      <c r="T1884" s="27">
        <v>9.92989</v>
      </c>
      <c r="U1884" s="123"/>
    </row>
    <row r="1885">
      <c r="A1885" s="27">
        <v>938.0</v>
      </c>
      <c r="B1885" s="27" t="s">
        <v>58</v>
      </c>
      <c r="C1885" s="27" t="s">
        <v>27</v>
      </c>
      <c r="D1885" s="27" t="s">
        <v>27</v>
      </c>
      <c r="E1885" s="27" t="s">
        <v>28</v>
      </c>
      <c r="F1885" s="27">
        <v>64.0</v>
      </c>
      <c r="G1885" s="27" t="s">
        <v>29</v>
      </c>
      <c r="H1885" s="27"/>
      <c r="I1885" s="27" t="s">
        <v>30</v>
      </c>
      <c r="J1885" s="27">
        <v>8.0</v>
      </c>
      <c r="K1885" s="27" t="s">
        <v>44</v>
      </c>
      <c r="L1885" s="31">
        <v>107826.91</v>
      </c>
      <c r="M1885" s="29">
        <v>798.201</v>
      </c>
      <c r="N1885" s="27"/>
      <c r="O1885" s="27">
        <v>5.0</v>
      </c>
      <c r="P1885" s="31">
        <v>11521.869999999999</v>
      </c>
      <c r="Q1885" s="29">
        <v>0.2</v>
      </c>
      <c r="R1885" s="31">
        <v>29000.0</v>
      </c>
      <c r="S1885" s="27">
        <v>220.0</v>
      </c>
      <c r="T1885" s="27">
        <v>10.34373</v>
      </c>
      <c r="U1885" s="123"/>
    </row>
    <row r="1886">
      <c r="A1886" s="27">
        <v>939.0</v>
      </c>
      <c r="B1886" s="27" t="s">
        <v>58</v>
      </c>
      <c r="C1886" s="27" t="s">
        <v>27</v>
      </c>
      <c r="D1886" s="27" t="s">
        <v>27</v>
      </c>
      <c r="E1886" s="27" t="s">
        <v>28</v>
      </c>
      <c r="F1886" s="27">
        <v>64.0</v>
      </c>
      <c r="G1886" s="27" t="s">
        <v>29</v>
      </c>
      <c r="H1886" s="27"/>
      <c r="I1886" s="27" t="s">
        <v>30</v>
      </c>
      <c r="J1886" s="27">
        <v>8.0</v>
      </c>
      <c r="K1886" s="27" t="s">
        <v>45</v>
      </c>
      <c r="L1886" s="31">
        <v>107907.48999999999</v>
      </c>
      <c r="M1886" s="29">
        <v>543.324</v>
      </c>
      <c r="N1886" s="27"/>
      <c r="O1886" s="27">
        <v>12.0</v>
      </c>
      <c r="P1886" s="31">
        <v>6277.2</v>
      </c>
      <c r="Q1886" s="29">
        <v>0.1</v>
      </c>
      <c r="R1886" s="31">
        <v>166000.0</v>
      </c>
      <c r="S1886" s="27">
        <v>614.0</v>
      </c>
      <c r="T1886" s="27">
        <v>10.95336</v>
      </c>
      <c r="U1886" s="123"/>
    </row>
    <row r="1887">
      <c r="A1887" s="27">
        <v>940.0</v>
      </c>
      <c r="B1887" s="27" t="s">
        <v>58</v>
      </c>
      <c r="C1887" s="27" t="s">
        <v>27</v>
      </c>
      <c r="D1887" s="27" t="s">
        <v>27</v>
      </c>
      <c r="E1887" s="27" t="s">
        <v>28</v>
      </c>
      <c r="F1887" s="27">
        <v>64.0</v>
      </c>
      <c r="G1887" s="27" t="s">
        <v>29</v>
      </c>
      <c r="H1887" s="27"/>
      <c r="I1887" s="27" t="s">
        <v>30</v>
      </c>
      <c r="J1887" s="27">
        <v>8.0</v>
      </c>
      <c r="K1887" s="27" t="s">
        <v>46</v>
      </c>
      <c r="L1887" s="31">
        <v>8315.08</v>
      </c>
      <c r="M1887" s="29">
        <v>261414.24</v>
      </c>
      <c r="N1887" s="27"/>
      <c r="O1887" s="27">
        <v>7.0</v>
      </c>
      <c r="P1887" s="31">
        <v>11875.400000000001</v>
      </c>
      <c r="Q1887" s="29">
        <v>0.1</v>
      </c>
      <c r="R1887" s="31">
        <v>1.1592E7</v>
      </c>
      <c r="S1887" s="27">
        <v>11967.0</v>
      </c>
      <c r="T1887" s="27">
        <v>10.83127</v>
      </c>
      <c r="U1887" s="123"/>
    </row>
    <row r="1888">
      <c r="A1888" s="27">
        <v>941.0</v>
      </c>
      <c r="B1888" s="27" t="s">
        <v>58</v>
      </c>
      <c r="C1888" s="27" t="s">
        <v>27</v>
      </c>
      <c r="D1888" s="27" t="s">
        <v>27</v>
      </c>
      <c r="E1888" s="27" t="s">
        <v>28</v>
      </c>
      <c r="F1888" s="27">
        <v>64.0</v>
      </c>
      <c r="G1888" s="27" t="s">
        <v>29</v>
      </c>
      <c r="H1888" s="27"/>
      <c r="I1888" s="27" t="s">
        <v>30</v>
      </c>
      <c r="J1888" s="27">
        <v>8.0</v>
      </c>
      <c r="K1888" s="27" t="s">
        <v>47</v>
      </c>
      <c r="L1888" s="31">
        <v>96790.04999999999</v>
      </c>
      <c r="M1888" s="29">
        <v>10.01728</v>
      </c>
      <c r="N1888" s="27"/>
      <c r="O1888" s="27">
        <v>11.0</v>
      </c>
      <c r="P1888" s="31">
        <v>148734.93</v>
      </c>
      <c r="Q1888" s="29">
        <v>1.7</v>
      </c>
      <c r="R1888" s="31">
        <v>2402000.0</v>
      </c>
      <c r="S1888" s="27">
        <v>2795.0</v>
      </c>
      <c r="T1888" s="27">
        <v>10.65639</v>
      </c>
      <c r="U1888" s="123"/>
    </row>
    <row r="1889">
      <c r="A1889" s="27">
        <v>942.0</v>
      </c>
      <c r="B1889" s="27" t="s">
        <v>58</v>
      </c>
      <c r="C1889" s="27" t="s">
        <v>27</v>
      </c>
      <c r="D1889" s="27" t="s">
        <v>27</v>
      </c>
      <c r="E1889" s="27" t="s">
        <v>28</v>
      </c>
      <c r="F1889" s="27">
        <v>64.0</v>
      </c>
      <c r="G1889" s="27" t="s">
        <v>29</v>
      </c>
      <c r="H1889" s="27"/>
      <c r="I1889" s="27" t="s">
        <v>30</v>
      </c>
      <c r="J1889" s="27">
        <v>8.0</v>
      </c>
      <c r="K1889" s="27" t="s">
        <v>48</v>
      </c>
      <c r="L1889" s="31">
        <v>114097.69</v>
      </c>
      <c r="M1889" s="29">
        <v>55068.97</v>
      </c>
      <c r="N1889" s="27"/>
      <c r="O1889" s="27">
        <v>19.0</v>
      </c>
      <c r="P1889" s="31">
        <v>116464.81</v>
      </c>
      <c r="Q1889" s="29">
        <v>1.0</v>
      </c>
      <c r="R1889" s="31">
        <v>6309000.0</v>
      </c>
      <c r="S1889" s="27">
        <v>7116.0</v>
      </c>
      <c r="T1889" s="27">
        <v>10.84537</v>
      </c>
      <c r="U1889" s="123"/>
    </row>
    <row r="1890">
      <c r="A1890" s="27">
        <v>943.0</v>
      </c>
      <c r="B1890" s="27" t="s">
        <v>58</v>
      </c>
      <c r="C1890" s="27" t="s">
        <v>27</v>
      </c>
      <c r="D1890" s="27" t="s">
        <v>27</v>
      </c>
      <c r="E1890" s="27" t="s">
        <v>28</v>
      </c>
      <c r="F1890" s="27">
        <v>64.0</v>
      </c>
      <c r="G1890" s="27" t="s">
        <v>29</v>
      </c>
      <c r="H1890" s="27"/>
      <c r="I1890" s="27" t="s">
        <v>30</v>
      </c>
      <c r="J1890" s="27">
        <v>8.0</v>
      </c>
      <c r="K1890" s="27" t="s">
        <v>49</v>
      </c>
      <c r="L1890" s="31">
        <v>164301.57</v>
      </c>
      <c r="M1890" s="29">
        <v>356.573</v>
      </c>
      <c r="N1890" s="27"/>
      <c r="O1890" s="27">
        <v>3.0</v>
      </c>
      <c r="P1890" s="31">
        <v>60665.100000000006</v>
      </c>
      <c r="Q1890" s="29">
        <v>1.0</v>
      </c>
      <c r="R1890" s="31">
        <v>78000.0</v>
      </c>
      <c r="S1890" s="27">
        <v>339.0</v>
      </c>
      <c r="T1890" s="27">
        <v>9.74521</v>
      </c>
      <c r="U1890" s="123"/>
    </row>
    <row r="1891">
      <c r="A1891" s="27">
        <v>944.0</v>
      </c>
      <c r="B1891" s="27" t="s">
        <v>58</v>
      </c>
      <c r="C1891" s="27" t="s">
        <v>27</v>
      </c>
      <c r="D1891" s="27" t="s">
        <v>27</v>
      </c>
      <c r="E1891" s="27" t="s">
        <v>28</v>
      </c>
      <c r="F1891" s="27">
        <v>64.0</v>
      </c>
      <c r="G1891" s="27" t="s">
        <v>29</v>
      </c>
      <c r="H1891" s="27"/>
      <c r="I1891" s="27" t="s">
        <v>30</v>
      </c>
      <c r="J1891" s="27">
        <v>8.0</v>
      </c>
      <c r="K1891" s="27" t="s">
        <v>50</v>
      </c>
      <c r="L1891" s="31">
        <v>117820.67000000001</v>
      </c>
      <c r="M1891" s="29">
        <v>31422.22</v>
      </c>
      <c r="N1891" s="27"/>
      <c r="O1891" s="27">
        <v>23.0</v>
      </c>
      <c r="P1891" s="31">
        <v>227306.00999999998</v>
      </c>
      <c r="Q1891" s="29">
        <v>1.3</v>
      </c>
      <c r="R1891" s="31">
        <v>1.1617E7</v>
      </c>
      <c r="S1891" s="27">
        <v>12507.0</v>
      </c>
      <c r="T1891" s="27">
        <v>12.21453</v>
      </c>
      <c r="U1891" s="123"/>
    </row>
    <row r="1892">
      <c r="A1892" s="27">
        <v>945.0</v>
      </c>
      <c r="B1892" s="27" t="s">
        <v>58</v>
      </c>
      <c r="C1892" s="27" t="s">
        <v>27</v>
      </c>
      <c r="D1892" s="27" t="s">
        <v>27</v>
      </c>
      <c r="E1892" s="27" t="s">
        <v>28</v>
      </c>
      <c r="F1892" s="27">
        <v>64.0</v>
      </c>
      <c r="G1892" s="27" t="s">
        <v>29</v>
      </c>
      <c r="H1892" s="27"/>
      <c r="I1892" s="27" t="s">
        <v>30</v>
      </c>
      <c r="J1892" s="27">
        <v>8.0</v>
      </c>
      <c r="K1892" s="27" t="s">
        <v>51</v>
      </c>
      <c r="L1892" s="31" t="s">
        <v>55</v>
      </c>
      <c r="M1892" s="29"/>
      <c r="N1892" s="27"/>
      <c r="O1892" s="27"/>
      <c r="P1892" s="31"/>
      <c r="Q1892" s="31"/>
      <c r="R1892" s="31"/>
      <c r="S1892" s="27" t="s">
        <v>30</v>
      </c>
      <c r="T1892" s="27" t="s">
        <v>30</v>
      </c>
      <c r="U1892" s="123"/>
    </row>
    <row r="1893">
      <c r="A1893" s="27">
        <v>946.0</v>
      </c>
      <c r="B1893" s="27" t="s">
        <v>58</v>
      </c>
      <c r="C1893" s="27" t="s">
        <v>27</v>
      </c>
      <c r="D1893" s="27" t="s">
        <v>27</v>
      </c>
      <c r="E1893" s="27" t="s">
        <v>28</v>
      </c>
      <c r="F1893" s="27">
        <v>64.0</v>
      </c>
      <c r="G1893" s="27" t="s">
        <v>29</v>
      </c>
      <c r="H1893" s="27"/>
      <c r="I1893" s="27" t="s">
        <v>30</v>
      </c>
      <c r="J1893" s="27">
        <v>8.0</v>
      </c>
      <c r="K1893" s="27" t="s">
        <v>52</v>
      </c>
      <c r="L1893" s="31" t="s">
        <v>55</v>
      </c>
      <c r="M1893" s="29"/>
      <c r="N1893" s="27"/>
      <c r="O1893" s="27"/>
      <c r="P1893" s="31"/>
      <c r="Q1893" s="31"/>
      <c r="R1893" s="31"/>
      <c r="S1893" s="27" t="s">
        <v>30</v>
      </c>
      <c r="T1893" s="27" t="s">
        <v>30</v>
      </c>
      <c r="U1893" s="123"/>
    </row>
    <row r="1894">
      <c r="A1894" s="27">
        <v>771.0</v>
      </c>
      <c r="B1894" s="27" t="s">
        <v>58</v>
      </c>
      <c r="C1894" s="27" t="s">
        <v>27</v>
      </c>
      <c r="D1894" s="27" t="s">
        <v>27</v>
      </c>
      <c r="E1894" s="27" t="s">
        <v>28</v>
      </c>
      <c r="F1894" s="27">
        <v>32.0</v>
      </c>
      <c r="G1894" s="27" t="s">
        <v>29</v>
      </c>
      <c r="H1894" s="27"/>
      <c r="I1894" s="27" t="s">
        <v>30</v>
      </c>
      <c r="J1894" s="27">
        <v>1.0</v>
      </c>
      <c r="K1894" s="27" t="s">
        <v>31</v>
      </c>
      <c r="L1894" s="31">
        <v>45785.82</v>
      </c>
      <c r="M1894" s="29">
        <v>45.184</v>
      </c>
      <c r="N1894" s="27"/>
      <c r="O1894" s="27">
        <v>2.0</v>
      </c>
      <c r="P1894" s="31">
        <v>29801.4</v>
      </c>
      <c r="Q1894" s="29">
        <v>0.5</v>
      </c>
      <c r="R1894" s="31">
        <v>63000.0</v>
      </c>
      <c r="S1894" s="27">
        <v>1240.0</v>
      </c>
      <c r="T1894" s="27">
        <v>12.41745</v>
      </c>
      <c r="U1894" s="123"/>
    </row>
    <row r="1895">
      <c r="A1895" s="27">
        <v>772.0</v>
      </c>
      <c r="B1895" s="27" t="s">
        <v>58</v>
      </c>
      <c r="C1895" s="27" t="s">
        <v>27</v>
      </c>
      <c r="D1895" s="27" t="s">
        <v>27</v>
      </c>
      <c r="E1895" s="27" t="s">
        <v>28</v>
      </c>
      <c r="F1895" s="27">
        <v>32.0</v>
      </c>
      <c r="G1895" s="27" t="s">
        <v>29</v>
      </c>
      <c r="H1895" s="27"/>
      <c r="I1895" s="27" t="s">
        <v>30</v>
      </c>
      <c r="J1895" s="27">
        <v>1.0</v>
      </c>
      <c r="K1895" s="27" t="s">
        <v>32</v>
      </c>
      <c r="L1895" s="31">
        <v>3107.89</v>
      </c>
      <c r="M1895" s="29">
        <v>3728.75</v>
      </c>
      <c r="N1895" s="27"/>
      <c r="O1895" s="27">
        <v>39.0</v>
      </c>
      <c r="P1895" s="31">
        <v>1210520.0</v>
      </c>
      <c r="Q1895" s="29">
        <v>13.6</v>
      </c>
      <c r="R1895" s="31">
        <v>1381000.0</v>
      </c>
      <c r="S1895" s="27">
        <v>2914.0</v>
      </c>
      <c r="T1895" s="27">
        <v>11.84159</v>
      </c>
      <c r="U1895" s="123"/>
    </row>
    <row r="1896">
      <c r="A1896" s="27">
        <v>773.0</v>
      </c>
      <c r="B1896" s="27" t="s">
        <v>58</v>
      </c>
      <c r="C1896" s="27" t="s">
        <v>27</v>
      </c>
      <c r="D1896" s="27" t="s">
        <v>27</v>
      </c>
      <c r="E1896" s="27" t="s">
        <v>28</v>
      </c>
      <c r="F1896" s="27">
        <v>32.0</v>
      </c>
      <c r="G1896" s="27" t="s">
        <v>29</v>
      </c>
      <c r="H1896" s="27"/>
      <c r="I1896" s="27" t="s">
        <v>30</v>
      </c>
      <c r="J1896" s="27">
        <v>1.0</v>
      </c>
      <c r="K1896" s="27" t="s">
        <v>33</v>
      </c>
      <c r="L1896" s="31">
        <v>22357.379999999997</v>
      </c>
      <c r="M1896" s="29">
        <v>214.751</v>
      </c>
      <c r="N1896" s="27"/>
      <c r="O1896" s="27">
        <v>12.0</v>
      </c>
      <c r="P1896" s="31">
        <v>10999.710000000001</v>
      </c>
      <c r="Q1896" s="29">
        <v>0.2</v>
      </c>
      <c r="R1896" s="31">
        <v>119000.0</v>
      </c>
      <c r="S1896" s="27">
        <v>1179.0</v>
      </c>
      <c r="T1896" s="27">
        <v>11.21091</v>
      </c>
      <c r="U1896" s="123"/>
    </row>
    <row r="1897">
      <c r="A1897" s="27">
        <v>774.0</v>
      </c>
      <c r="B1897" s="27" t="s">
        <v>58</v>
      </c>
      <c r="C1897" s="27" t="s">
        <v>27</v>
      </c>
      <c r="D1897" s="27" t="s">
        <v>27</v>
      </c>
      <c r="E1897" s="27" t="s">
        <v>28</v>
      </c>
      <c r="F1897" s="27">
        <v>32.0</v>
      </c>
      <c r="G1897" s="27" t="s">
        <v>29</v>
      </c>
      <c r="H1897" s="27"/>
      <c r="I1897" s="27" t="s">
        <v>30</v>
      </c>
      <c r="J1897" s="27">
        <v>1.0</v>
      </c>
      <c r="K1897" s="27" t="s">
        <v>34</v>
      </c>
      <c r="L1897" s="31">
        <v>12332.599999999999</v>
      </c>
      <c r="M1897" s="29">
        <v>15111.12</v>
      </c>
      <c r="N1897" s="27"/>
      <c r="O1897" s="27">
        <v>149.0</v>
      </c>
      <c r="P1897" s="31">
        <v>2819.69</v>
      </c>
      <c r="Q1897" s="29">
        <v>0.0</v>
      </c>
      <c r="R1897" s="31">
        <v>1053000.0</v>
      </c>
      <c r="S1897" s="27">
        <v>2215.0</v>
      </c>
      <c r="T1897" s="27">
        <v>13.18868</v>
      </c>
      <c r="U1897" s="123"/>
    </row>
    <row r="1898">
      <c r="A1898" s="27">
        <v>775.0</v>
      </c>
      <c r="B1898" s="27" t="s">
        <v>58</v>
      </c>
      <c r="C1898" s="27" t="s">
        <v>27</v>
      </c>
      <c r="D1898" s="27" t="s">
        <v>27</v>
      </c>
      <c r="E1898" s="27" t="s">
        <v>28</v>
      </c>
      <c r="F1898" s="27">
        <v>32.0</v>
      </c>
      <c r="G1898" s="27" t="s">
        <v>29</v>
      </c>
      <c r="H1898" s="27"/>
      <c r="I1898" s="27" t="s">
        <v>30</v>
      </c>
      <c r="J1898" s="27">
        <v>1.0</v>
      </c>
      <c r="K1898" s="27" t="s">
        <v>35</v>
      </c>
      <c r="L1898" s="31">
        <v>30294.84</v>
      </c>
      <c r="M1898" s="29">
        <v>181.568</v>
      </c>
      <c r="N1898" s="27"/>
      <c r="O1898" s="27">
        <v>147.0</v>
      </c>
      <c r="P1898" s="31">
        <v>2864.62</v>
      </c>
      <c r="Q1898" s="29">
        <v>0.0</v>
      </c>
      <c r="R1898" s="31">
        <v>77000.0</v>
      </c>
      <c r="S1898" s="27">
        <v>1045.0</v>
      </c>
      <c r="T1898" s="27">
        <v>9.87502</v>
      </c>
      <c r="U1898" s="123"/>
    </row>
    <row r="1899">
      <c r="A1899" s="27">
        <v>776.0</v>
      </c>
      <c r="B1899" s="27" t="s">
        <v>58</v>
      </c>
      <c r="C1899" s="27" t="s">
        <v>27</v>
      </c>
      <c r="D1899" s="27" t="s">
        <v>27</v>
      </c>
      <c r="E1899" s="27" t="s">
        <v>28</v>
      </c>
      <c r="F1899" s="27">
        <v>32.0</v>
      </c>
      <c r="G1899" s="27" t="s">
        <v>29</v>
      </c>
      <c r="H1899" s="27"/>
      <c r="I1899" s="27" t="s">
        <v>30</v>
      </c>
      <c r="J1899" s="27">
        <v>1.0</v>
      </c>
      <c r="K1899" s="27" t="s">
        <v>36</v>
      </c>
      <c r="L1899" s="31">
        <v>15556.07</v>
      </c>
      <c r="M1899" s="29">
        <v>128.703</v>
      </c>
      <c r="N1899" s="27"/>
      <c r="O1899" s="27">
        <v>1.0</v>
      </c>
      <c r="P1899" s="31">
        <v>562.013</v>
      </c>
      <c r="Q1899" s="29">
        <v>0.0</v>
      </c>
      <c r="R1899" s="31">
        <v>14000.0</v>
      </c>
      <c r="S1899" s="27">
        <v>709.0</v>
      </c>
      <c r="T1899" s="27">
        <v>3.85141</v>
      </c>
      <c r="U1899" s="123"/>
    </row>
    <row r="1900">
      <c r="A1900" s="27">
        <v>777.0</v>
      </c>
      <c r="B1900" s="27" t="s">
        <v>58</v>
      </c>
      <c r="C1900" s="27" t="s">
        <v>27</v>
      </c>
      <c r="D1900" s="27" t="s">
        <v>27</v>
      </c>
      <c r="E1900" s="27" t="s">
        <v>28</v>
      </c>
      <c r="F1900" s="27">
        <v>32.0</v>
      </c>
      <c r="G1900" s="27" t="s">
        <v>29</v>
      </c>
      <c r="H1900" s="27"/>
      <c r="I1900" s="27" t="s">
        <v>30</v>
      </c>
      <c r="J1900" s="27">
        <v>1.0</v>
      </c>
      <c r="K1900" s="27" t="s">
        <v>37</v>
      </c>
      <c r="L1900" s="31">
        <v>17218.43</v>
      </c>
      <c r="M1900" s="29">
        <v>67.616</v>
      </c>
      <c r="N1900" s="27"/>
      <c r="O1900" s="27">
        <v>12.0</v>
      </c>
      <c r="P1900" s="31">
        <v>9899.050000000001</v>
      </c>
      <c r="Q1900" s="29">
        <v>0.2</v>
      </c>
      <c r="R1900" s="31">
        <v>34000.0</v>
      </c>
      <c r="S1900" s="27">
        <v>834.0</v>
      </c>
      <c r="T1900" s="27">
        <v>9.77226</v>
      </c>
      <c r="U1900" s="123"/>
    </row>
    <row r="1901">
      <c r="A1901" s="27">
        <v>778.0</v>
      </c>
      <c r="B1901" s="27" t="s">
        <v>58</v>
      </c>
      <c r="C1901" s="27" t="s">
        <v>27</v>
      </c>
      <c r="D1901" s="27" t="s">
        <v>27</v>
      </c>
      <c r="E1901" s="27" t="s">
        <v>28</v>
      </c>
      <c r="F1901" s="27">
        <v>32.0</v>
      </c>
      <c r="G1901" s="27" t="s">
        <v>29</v>
      </c>
      <c r="H1901" s="27"/>
      <c r="I1901" s="27" t="s">
        <v>30</v>
      </c>
      <c r="J1901" s="27">
        <v>1.0</v>
      </c>
      <c r="K1901" s="27" t="s">
        <v>38</v>
      </c>
      <c r="L1901" s="31">
        <v>17829.53</v>
      </c>
      <c r="M1901" s="29">
        <v>283.135</v>
      </c>
      <c r="N1901" s="27"/>
      <c r="O1901" s="27">
        <v>165.0</v>
      </c>
      <c r="P1901" s="31">
        <v>3885.26</v>
      </c>
      <c r="Q1901" s="29">
        <v>0.1</v>
      </c>
      <c r="R1901" s="31">
        <v>83000.0</v>
      </c>
      <c r="S1901" s="27">
        <v>1113.0</v>
      </c>
      <c r="T1901" s="27">
        <v>10.8589</v>
      </c>
      <c r="U1901" s="123"/>
    </row>
    <row r="1902">
      <c r="A1902" s="27">
        <v>779.0</v>
      </c>
      <c r="B1902" s="27" t="s">
        <v>58</v>
      </c>
      <c r="C1902" s="27" t="s">
        <v>27</v>
      </c>
      <c r="D1902" s="27" t="s">
        <v>27</v>
      </c>
      <c r="E1902" s="27" t="s">
        <v>28</v>
      </c>
      <c r="F1902" s="27">
        <v>32.0</v>
      </c>
      <c r="G1902" s="27" t="s">
        <v>29</v>
      </c>
      <c r="H1902" s="27"/>
      <c r="I1902" s="27" t="s">
        <v>30</v>
      </c>
      <c r="J1902" s="27">
        <v>1.0</v>
      </c>
      <c r="K1902" s="27" t="s">
        <v>39</v>
      </c>
      <c r="L1902" s="31">
        <v>22320.42</v>
      </c>
      <c r="M1902" s="29">
        <v>50.464</v>
      </c>
      <c r="N1902" s="27"/>
      <c r="O1902" s="27">
        <v>12.0</v>
      </c>
      <c r="P1902" s="31">
        <v>16405.42</v>
      </c>
      <c r="Q1902" s="29">
        <v>0.3</v>
      </c>
      <c r="R1902" s="31">
        <v>38000.0</v>
      </c>
      <c r="S1902" s="27">
        <v>951.0</v>
      </c>
      <c r="T1902" s="27">
        <v>10.07528</v>
      </c>
      <c r="U1902" s="123"/>
    </row>
    <row r="1903">
      <c r="A1903" s="27">
        <v>780.0</v>
      </c>
      <c r="B1903" s="27" t="s">
        <v>58</v>
      </c>
      <c r="C1903" s="27" t="s">
        <v>27</v>
      </c>
      <c r="D1903" s="27" t="s">
        <v>27</v>
      </c>
      <c r="E1903" s="27" t="s">
        <v>28</v>
      </c>
      <c r="F1903" s="27">
        <v>32.0</v>
      </c>
      <c r="G1903" s="27" t="s">
        <v>29</v>
      </c>
      <c r="H1903" s="27"/>
      <c r="I1903" s="27" t="s">
        <v>30</v>
      </c>
      <c r="J1903" s="27">
        <v>1.0</v>
      </c>
      <c r="K1903" s="27" t="s">
        <v>40</v>
      </c>
      <c r="L1903" s="31">
        <v>15813.96</v>
      </c>
      <c r="M1903" s="29">
        <v>710.013</v>
      </c>
      <c r="N1903" s="27"/>
      <c r="O1903" s="27">
        <v>16.0</v>
      </c>
      <c r="P1903" s="31">
        <v>32952.43</v>
      </c>
      <c r="Q1903" s="29">
        <v>0.6</v>
      </c>
      <c r="R1903" s="31">
        <v>99000.0</v>
      </c>
      <c r="S1903" s="27">
        <v>1136.0</v>
      </c>
      <c r="T1903" s="27">
        <v>9.95786</v>
      </c>
      <c r="U1903" s="123"/>
    </row>
    <row r="1904">
      <c r="A1904" s="27">
        <v>781.0</v>
      </c>
      <c r="B1904" s="27" t="s">
        <v>58</v>
      </c>
      <c r="C1904" s="27" t="s">
        <v>27</v>
      </c>
      <c r="D1904" s="27" t="s">
        <v>27</v>
      </c>
      <c r="E1904" s="27" t="s">
        <v>28</v>
      </c>
      <c r="F1904" s="27">
        <v>32.0</v>
      </c>
      <c r="G1904" s="27" t="s">
        <v>29</v>
      </c>
      <c r="H1904" s="27"/>
      <c r="I1904" s="27" t="s">
        <v>30</v>
      </c>
      <c r="J1904" s="27">
        <v>1.0</v>
      </c>
      <c r="K1904" s="27" t="s">
        <v>41</v>
      </c>
      <c r="L1904" s="31">
        <v>2210.0</v>
      </c>
      <c r="M1904" s="29">
        <v>899.898</v>
      </c>
      <c r="N1904" s="27"/>
      <c r="O1904" s="27">
        <v>68.0</v>
      </c>
      <c r="P1904" s="31">
        <v>1867.25</v>
      </c>
      <c r="Q1904" s="29">
        <v>0.0</v>
      </c>
      <c r="R1904" s="31">
        <v>89000.0</v>
      </c>
      <c r="S1904" s="27">
        <v>1166.0</v>
      </c>
      <c r="T1904" s="27">
        <v>11.25531</v>
      </c>
      <c r="U1904" s="123"/>
    </row>
    <row r="1905">
      <c r="A1905" s="27">
        <v>782.0</v>
      </c>
      <c r="B1905" s="27" t="s">
        <v>58</v>
      </c>
      <c r="C1905" s="27" t="s">
        <v>27</v>
      </c>
      <c r="D1905" s="27" t="s">
        <v>27</v>
      </c>
      <c r="E1905" s="27" t="s">
        <v>28</v>
      </c>
      <c r="F1905" s="27">
        <v>32.0</v>
      </c>
      <c r="G1905" s="27" t="s">
        <v>29</v>
      </c>
      <c r="H1905" s="27"/>
      <c r="I1905" s="27" t="s">
        <v>30</v>
      </c>
      <c r="J1905" s="27">
        <v>1.0</v>
      </c>
      <c r="K1905" s="27" t="s">
        <v>42</v>
      </c>
      <c r="L1905" s="31">
        <v>12145.279999999999</v>
      </c>
      <c r="M1905" s="29">
        <v>101.568</v>
      </c>
      <c r="N1905" s="27"/>
      <c r="O1905" s="27">
        <v>139.0</v>
      </c>
      <c r="P1905" s="31">
        <v>1485.31</v>
      </c>
      <c r="Q1905" s="29">
        <v>0.0</v>
      </c>
      <c r="R1905" s="31">
        <v>62000.0</v>
      </c>
      <c r="S1905" s="27">
        <v>879.0</v>
      </c>
      <c r="T1905" s="27">
        <v>10.30924</v>
      </c>
      <c r="U1905" s="123"/>
    </row>
    <row r="1906">
      <c r="A1906" s="27">
        <v>783.0</v>
      </c>
      <c r="B1906" s="27" t="s">
        <v>58</v>
      </c>
      <c r="C1906" s="27" t="s">
        <v>27</v>
      </c>
      <c r="D1906" s="27" t="s">
        <v>27</v>
      </c>
      <c r="E1906" s="27" t="s">
        <v>28</v>
      </c>
      <c r="F1906" s="27">
        <v>32.0</v>
      </c>
      <c r="G1906" s="27" t="s">
        <v>29</v>
      </c>
      <c r="H1906" s="27"/>
      <c r="I1906" s="27" t="s">
        <v>30</v>
      </c>
      <c r="J1906" s="27">
        <v>1.0</v>
      </c>
      <c r="K1906" s="27" t="s">
        <v>43</v>
      </c>
      <c r="L1906" s="31">
        <v>2043.86</v>
      </c>
      <c r="M1906" s="29">
        <v>575.612</v>
      </c>
      <c r="N1906" s="27"/>
      <c r="O1906" s="27">
        <v>139.0</v>
      </c>
      <c r="P1906" s="31">
        <v>1912890.0</v>
      </c>
      <c r="Q1906" s="29">
        <v>32.7</v>
      </c>
      <c r="R1906" s="31">
        <v>2003000.0</v>
      </c>
      <c r="S1906" s="27">
        <v>3062.0</v>
      </c>
      <c r="T1906" s="27">
        <v>9.72287</v>
      </c>
      <c r="U1906" s="123"/>
    </row>
    <row r="1907">
      <c r="A1907" s="27">
        <v>784.0</v>
      </c>
      <c r="B1907" s="27" t="s">
        <v>58</v>
      </c>
      <c r="C1907" s="27" t="s">
        <v>27</v>
      </c>
      <c r="D1907" s="27" t="s">
        <v>27</v>
      </c>
      <c r="E1907" s="27" t="s">
        <v>28</v>
      </c>
      <c r="F1907" s="27">
        <v>32.0</v>
      </c>
      <c r="G1907" s="27" t="s">
        <v>29</v>
      </c>
      <c r="H1907" s="27"/>
      <c r="I1907" s="27" t="s">
        <v>30</v>
      </c>
      <c r="J1907" s="27">
        <v>1.0</v>
      </c>
      <c r="K1907" s="27" t="s">
        <v>44</v>
      </c>
      <c r="L1907" s="31">
        <v>13540.31</v>
      </c>
      <c r="M1907" s="29">
        <v>262.846</v>
      </c>
      <c r="N1907" s="27"/>
      <c r="O1907" s="27">
        <v>5.0</v>
      </c>
      <c r="P1907" s="31">
        <v>927.9309999999999</v>
      </c>
      <c r="Q1907" s="29">
        <v>0.0</v>
      </c>
      <c r="R1907" s="31">
        <v>23000.0</v>
      </c>
      <c r="S1907" s="27">
        <v>860.0</v>
      </c>
      <c r="T1907" s="27">
        <v>10.39547</v>
      </c>
      <c r="U1907" s="123"/>
    </row>
    <row r="1908">
      <c r="A1908" s="27">
        <v>785.0</v>
      </c>
      <c r="B1908" s="27" t="s">
        <v>58</v>
      </c>
      <c r="C1908" s="27" t="s">
        <v>27</v>
      </c>
      <c r="D1908" s="27" t="s">
        <v>27</v>
      </c>
      <c r="E1908" s="27" t="s">
        <v>28</v>
      </c>
      <c r="F1908" s="27">
        <v>32.0</v>
      </c>
      <c r="G1908" s="27" t="s">
        <v>29</v>
      </c>
      <c r="H1908" s="27"/>
      <c r="I1908" s="27" t="s">
        <v>30</v>
      </c>
      <c r="J1908" s="27">
        <v>1.0</v>
      </c>
      <c r="K1908" s="27" t="s">
        <v>45</v>
      </c>
      <c r="L1908" s="31">
        <v>14118.710000000001</v>
      </c>
      <c r="M1908" s="29">
        <v>3967.53</v>
      </c>
      <c r="N1908" s="27"/>
      <c r="O1908" s="27">
        <v>282.0</v>
      </c>
      <c r="P1908" s="31">
        <v>2363.76</v>
      </c>
      <c r="Q1908" s="29">
        <v>0.0</v>
      </c>
      <c r="R1908" s="31">
        <v>298000.0</v>
      </c>
      <c r="S1908" s="27">
        <v>869.0</v>
      </c>
      <c r="T1908" s="27">
        <v>11.36036</v>
      </c>
      <c r="U1908" s="123"/>
    </row>
    <row r="1909">
      <c r="A1909" s="27">
        <v>786.0</v>
      </c>
      <c r="B1909" s="27" t="s">
        <v>58</v>
      </c>
      <c r="C1909" s="27" t="s">
        <v>27</v>
      </c>
      <c r="D1909" s="27" t="s">
        <v>27</v>
      </c>
      <c r="E1909" s="27" t="s">
        <v>28</v>
      </c>
      <c r="F1909" s="27">
        <v>32.0</v>
      </c>
      <c r="G1909" s="27" t="s">
        <v>29</v>
      </c>
      <c r="H1909" s="27"/>
      <c r="I1909" s="27" t="s">
        <v>30</v>
      </c>
      <c r="J1909" s="27">
        <v>1.0</v>
      </c>
      <c r="K1909" s="27" t="s">
        <v>46</v>
      </c>
      <c r="L1909" s="31">
        <v>2109.4300000000003</v>
      </c>
      <c r="M1909" s="29">
        <v>35915.46</v>
      </c>
      <c r="N1909" s="27"/>
      <c r="O1909" s="27">
        <v>7.0</v>
      </c>
      <c r="P1909" s="31">
        <v>1835.19</v>
      </c>
      <c r="Q1909" s="29">
        <v>0.0</v>
      </c>
      <c r="R1909" s="31">
        <v>1736000.0</v>
      </c>
      <c r="S1909" s="27">
        <v>2653.0</v>
      </c>
      <c r="T1909" s="27">
        <v>10.184</v>
      </c>
      <c r="U1909" s="123"/>
    </row>
    <row r="1910">
      <c r="A1910" s="27">
        <v>787.0</v>
      </c>
      <c r="B1910" s="27" t="s">
        <v>58</v>
      </c>
      <c r="C1910" s="27" t="s">
        <v>27</v>
      </c>
      <c r="D1910" s="27" t="s">
        <v>27</v>
      </c>
      <c r="E1910" s="27" t="s">
        <v>28</v>
      </c>
      <c r="F1910" s="27">
        <v>32.0</v>
      </c>
      <c r="G1910" s="27" t="s">
        <v>29</v>
      </c>
      <c r="H1910" s="27"/>
      <c r="I1910" s="27" t="s">
        <v>30</v>
      </c>
      <c r="J1910" s="27">
        <v>1.0</v>
      </c>
      <c r="K1910" s="27" t="s">
        <v>47</v>
      </c>
      <c r="L1910" s="31">
        <v>12764.03</v>
      </c>
      <c r="M1910" s="29">
        <v>1511.83</v>
      </c>
      <c r="N1910" s="27"/>
      <c r="O1910" s="27">
        <v>11.0</v>
      </c>
      <c r="P1910" s="31">
        <v>4440.070000000001</v>
      </c>
      <c r="Q1910" s="29">
        <v>0.1</v>
      </c>
      <c r="R1910" s="31">
        <v>330000.0</v>
      </c>
      <c r="S1910" s="27">
        <v>1312.0</v>
      </c>
      <c r="T1910" s="27">
        <v>10.59983</v>
      </c>
      <c r="U1910" s="123"/>
    </row>
    <row r="1911">
      <c r="A1911" s="27">
        <v>788.0</v>
      </c>
      <c r="B1911" s="27" t="s">
        <v>58</v>
      </c>
      <c r="C1911" s="27" t="s">
        <v>27</v>
      </c>
      <c r="D1911" s="27" t="s">
        <v>27</v>
      </c>
      <c r="E1911" s="27" t="s">
        <v>28</v>
      </c>
      <c r="F1911" s="27">
        <v>32.0</v>
      </c>
      <c r="G1911" s="27" t="s">
        <v>29</v>
      </c>
      <c r="H1911" s="27"/>
      <c r="I1911" s="27" t="s">
        <v>30</v>
      </c>
      <c r="J1911" s="27">
        <v>1.0</v>
      </c>
      <c r="K1911" s="27" t="s">
        <v>48</v>
      </c>
      <c r="L1911" s="31">
        <v>19197.24</v>
      </c>
      <c r="M1911" s="29">
        <v>14659.63</v>
      </c>
      <c r="N1911" s="27"/>
      <c r="O1911" s="27">
        <v>17.0</v>
      </c>
      <c r="P1911" s="31">
        <v>8476.4</v>
      </c>
      <c r="Q1911" s="29">
        <v>0.1</v>
      </c>
      <c r="R1911" s="31">
        <v>1298000.0</v>
      </c>
      <c r="S1911" s="27">
        <v>2379.0</v>
      </c>
      <c r="T1911" s="27">
        <v>10.54895</v>
      </c>
      <c r="U1911" s="123"/>
    </row>
    <row r="1912">
      <c r="A1912" s="27">
        <v>789.0</v>
      </c>
      <c r="B1912" s="27" t="s">
        <v>58</v>
      </c>
      <c r="C1912" s="27" t="s">
        <v>27</v>
      </c>
      <c r="D1912" s="27" t="s">
        <v>27</v>
      </c>
      <c r="E1912" s="27" t="s">
        <v>28</v>
      </c>
      <c r="F1912" s="27">
        <v>32.0</v>
      </c>
      <c r="G1912" s="27" t="s">
        <v>29</v>
      </c>
      <c r="H1912" s="27"/>
      <c r="I1912" s="27" t="s">
        <v>30</v>
      </c>
      <c r="J1912" s="27">
        <v>1.0</v>
      </c>
      <c r="K1912" s="27" t="s">
        <v>49</v>
      </c>
      <c r="L1912" s="31">
        <v>20354.26</v>
      </c>
      <c r="M1912" s="29">
        <v>131.488</v>
      </c>
      <c r="N1912" s="27"/>
      <c r="O1912" s="27">
        <v>3.0</v>
      </c>
      <c r="P1912" s="31">
        <v>3180.85</v>
      </c>
      <c r="Q1912" s="29">
        <v>0.1</v>
      </c>
      <c r="R1912" s="31">
        <v>24000.0</v>
      </c>
      <c r="S1912" s="27">
        <v>863.0</v>
      </c>
      <c r="T1912" s="27">
        <v>9.78122</v>
      </c>
      <c r="U1912" s="123"/>
    </row>
    <row r="1913">
      <c r="A1913" s="27">
        <v>790.0</v>
      </c>
      <c r="B1913" s="27" t="s">
        <v>58</v>
      </c>
      <c r="C1913" s="27" t="s">
        <v>27</v>
      </c>
      <c r="D1913" s="27" t="s">
        <v>27</v>
      </c>
      <c r="E1913" s="27" t="s">
        <v>28</v>
      </c>
      <c r="F1913" s="27">
        <v>32.0</v>
      </c>
      <c r="G1913" s="27" t="s">
        <v>29</v>
      </c>
      <c r="H1913" s="27"/>
      <c r="I1913" s="27" t="s">
        <v>30</v>
      </c>
      <c r="J1913" s="27">
        <v>1.0</v>
      </c>
      <c r="K1913" s="27" t="s">
        <v>50</v>
      </c>
      <c r="L1913" s="31">
        <v>15658.38</v>
      </c>
      <c r="M1913" s="29">
        <v>5144.84</v>
      </c>
      <c r="N1913" s="27"/>
      <c r="O1913" s="27">
        <v>23.0</v>
      </c>
      <c r="P1913" s="31">
        <v>29936.800000000003</v>
      </c>
      <c r="Q1913" s="29">
        <v>0.3</v>
      </c>
      <c r="R1913" s="31">
        <v>1671000.0</v>
      </c>
      <c r="S1913" s="27">
        <v>3214.0</v>
      </c>
      <c r="T1913" s="27">
        <v>12.7147</v>
      </c>
      <c r="U1913" s="123"/>
    </row>
    <row r="1914">
      <c r="A1914" s="27">
        <v>791.0</v>
      </c>
      <c r="B1914" s="27" t="s">
        <v>58</v>
      </c>
      <c r="C1914" s="27" t="s">
        <v>27</v>
      </c>
      <c r="D1914" s="27" t="s">
        <v>27</v>
      </c>
      <c r="E1914" s="27" t="s">
        <v>28</v>
      </c>
      <c r="F1914" s="27">
        <v>32.0</v>
      </c>
      <c r="G1914" s="27" t="s">
        <v>29</v>
      </c>
      <c r="H1914" s="27"/>
      <c r="I1914" s="27" t="s">
        <v>30</v>
      </c>
      <c r="J1914" s="27">
        <v>1.0</v>
      </c>
      <c r="K1914" s="27" t="s">
        <v>51</v>
      </c>
      <c r="L1914" s="31" t="s">
        <v>55</v>
      </c>
      <c r="M1914" s="29"/>
      <c r="N1914" s="27"/>
      <c r="O1914" s="27"/>
      <c r="P1914" s="31"/>
      <c r="Q1914" s="29"/>
      <c r="R1914" s="31"/>
      <c r="S1914" s="27" t="s">
        <v>30</v>
      </c>
      <c r="T1914" s="27" t="s">
        <v>30</v>
      </c>
      <c r="U1914" s="123"/>
    </row>
    <row r="1915">
      <c r="A1915" s="27">
        <v>792.0</v>
      </c>
      <c r="B1915" s="27" t="s">
        <v>58</v>
      </c>
      <c r="C1915" s="27" t="s">
        <v>27</v>
      </c>
      <c r="D1915" s="27" t="s">
        <v>27</v>
      </c>
      <c r="E1915" s="27" t="s">
        <v>28</v>
      </c>
      <c r="F1915" s="27">
        <v>32.0</v>
      </c>
      <c r="G1915" s="27" t="s">
        <v>29</v>
      </c>
      <c r="H1915" s="27"/>
      <c r="I1915" s="27" t="s">
        <v>30</v>
      </c>
      <c r="J1915" s="27">
        <v>1.0</v>
      </c>
      <c r="K1915" s="27" t="s">
        <v>52</v>
      </c>
      <c r="L1915" s="31" t="s">
        <v>55</v>
      </c>
      <c r="M1915" s="29"/>
      <c r="N1915" s="27"/>
      <c r="O1915" s="27"/>
      <c r="P1915" s="31"/>
      <c r="Q1915" s="29"/>
      <c r="R1915" s="31"/>
      <c r="S1915" s="27" t="s">
        <v>30</v>
      </c>
      <c r="T1915" s="27" t="s">
        <v>30</v>
      </c>
      <c r="U1915" s="123"/>
    </row>
    <row r="1916">
      <c r="A1916" s="27">
        <v>793.0</v>
      </c>
      <c r="B1916" s="27" t="s">
        <v>58</v>
      </c>
      <c r="C1916" s="27" t="s">
        <v>27</v>
      </c>
      <c r="D1916" s="27" t="s">
        <v>27</v>
      </c>
      <c r="E1916" s="27" t="s">
        <v>28</v>
      </c>
      <c r="F1916" s="27">
        <v>32.0</v>
      </c>
      <c r="G1916" s="27" t="s">
        <v>29</v>
      </c>
      <c r="H1916" s="27"/>
      <c r="I1916" s="27" t="s">
        <v>30</v>
      </c>
      <c r="J1916" s="27">
        <v>2.0</v>
      </c>
      <c r="K1916" s="27" t="s">
        <v>31</v>
      </c>
      <c r="L1916" s="31">
        <v>104397.06</v>
      </c>
      <c r="M1916" s="29">
        <v>45.824</v>
      </c>
      <c r="N1916" s="27"/>
      <c r="O1916" s="27">
        <v>2.0</v>
      </c>
      <c r="P1916" s="31">
        <v>59466.82</v>
      </c>
      <c r="Q1916" s="29">
        <v>0.7</v>
      </c>
      <c r="R1916" s="31">
        <v>71000.0</v>
      </c>
      <c r="S1916" s="27">
        <v>1329.0</v>
      </c>
      <c r="T1916" s="27">
        <v>11.56678</v>
      </c>
      <c r="U1916" s="123"/>
    </row>
    <row r="1917">
      <c r="A1917" s="27">
        <v>794.0</v>
      </c>
      <c r="B1917" s="27" t="s">
        <v>58</v>
      </c>
      <c r="C1917" s="27" t="s">
        <v>27</v>
      </c>
      <c r="D1917" s="27" t="s">
        <v>27</v>
      </c>
      <c r="E1917" s="27" t="s">
        <v>28</v>
      </c>
      <c r="F1917" s="27">
        <v>32.0</v>
      </c>
      <c r="G1917" s="27" t="s">
        <v>29</v>
      </c>
      <c r="H1917" s="27"/>
      <c r="I1917" s="27" t="s">
        <v>30</v>
      </c>
      <c r="J1917" s="27">
        <v>2.0</v>
      </c>
      <c r="K1917" s="27" t="s">
        <v>32</v>
      </c>
      <c r="L1917" s="31">
        <v>4640.59</v>
      </c>
      <c r="M1917" s="29">
        <v>1987.03</v>
      </c>
      <c r="N1917" s="27"/>
      <c r="O1917" s="27">
        <v>39.0</v>
      </c>
      <c r="P1917" s="31">
        <v>4576140.0</v>
      </c>
      <c r="Q1917" s="29">
        <v>51.7</v>
      </c>
      <c r="R1917" s="31">
        <v>4903000.0</v>
      </c>
      <c r="S1917" s="27">
        <v>6390.0</v>
      </c>
      <c r="T1917" s="27">
        <v>11.88442</v>
      </c>
      <c r="U1917" s="123"/>
    </row>
    <row r="1918">
      <c r="A1918" s="27">
        <v>795.0</v>
      </c>
      <c r="B1918" s="27" t="s">
        <v>58</v>
      </c>
      <c r="C1918" s="27" t="s">
        <v>27</v>
      </c>
      <c r="D1918" s="27" t="s">
        <v>27</v>
      </c>
      <c r="E1918" s="27" t="s">
        <v>28</v>
      </c>
      <c r="F1918" s="27">
        <v>32.0</v>
      </c>
      <c r="G1918" s="27" t="s">
        <v>29</v>
      </c>
      <c r="H1918" s="27"/>
      <c r="I1918" s="27" t="s">
        <v>30</v>
      </c>
      <c r="J1918" s="27">
        <v>2.0</v>
      </c>
      <c r="K1918" s="27" t="s">
        <v>33</v>
      </c>
      <c r="L1918" s="31">
        <v>34715.86</v>
      </c>
      <c r="M1918" s="29">
        <v>257.182</v>
      </c>
      <c r="N1918" s="27"/>
      <c r="O1918" s="27">
        <v>12.0</v>
      </c>
      <c r="P1918" s="31">
        <v>21283.31</v>
      </c>
      <c r="Q1918" s="29">
        <v>0.4</v>
      </c>
      <c r="R1918" s="31">
        <v>214000.0</v>
      </c>
      <c r="S1918" s="27">
        <v>1253.0</v>
      </c>
      <c r="T1918" s="27">
        <v>9.93794</v>
      </c>
      <c r="U1918" s="123"/>
    </row>
    <row r="1919">
      <c r="A1919" s="27">
        <v>796.0</v>
      </c>
      <c r="B1919" s="27" t="s">
        <v>58</v>
      </c>
      <c r="C1919" s="27" t="s">
        <v>27</v>
      </c>
      <c r="D1919" s="27" t="s">
        <v>27</v>
      </c>
      <c r="E1919" s="27" t="s">
        <v>28</v>
      </c>
      <c r="F1919" s="27">
        <v>32.0</v>
      </c>
      <c r="G1919" s="27" t="s">
        <v>29</v>
      </c>
      <c r="H1919" s="27"/>
      <c r="I1919" s="27" t="s">
        <v>30</v>
      </c>
      <c r="J1919" s="27">
        <v>2.0</v>
      </c>
      <c r="K1919" s="27" t="s">
        <v>34</v>
      </c>
      <c r="L1919" s="31">
        <v>25429.379999999997</v>
      </c>
      <c r="M1919" s="29">
        <v>27583.0</v>
      </c>
      <c r="N1919" s="27"/>
      <c r="O1919" s="27">
        <v>149.0</v>
      </c>
      <c r="P1919" s="31">
        <v>4524.49</v>
      </c>
      <c r="Q1919" s="29">
        <v>0.1</v>
      </c>
      <c r="R1919" s="31">
        <v>2001000.0</v>
      </c>
      <c r="S1919" s="27">
        <v>3202.0</v>
      </c>
      <c r="T1919" s="27">
        <v>13.91456</v>
      </c>
      <c r="U1919" s="123"/>
    </row>
    <row r="1920">
      <c r="A1920" s="27">
        <v>797.0</v>
      </c>
      <c r="B1920" s="27" t="s">
        <v>58</v>
      </c>
      <c r="C1920" s="27" t="s">
        <v>27</v>
      </c>
      <c r="D1920" s="27" t="s">
        <v>27</v>
      </c>
      <c r="E1920" s="27" t="s">
        <v>28</v>
      </c>
      <c r="F1920" s="27">
        <v>32.0</v>
      </c>
      <c r="G1920" s="27" t="s">
        <v>29</v>
      </c>
      <c r="H1920" s="27"/>
      <c r="I1920" s="27" t="s">
        <v>30</v>
      </c>
      <c r="J1920" s="27">
        <v>2.0</v>
      </c>
      <c r="K1920" s="27" t="s">
        <v>35</v>
      </c>
      <c r="L1920" s="31">
        <v>30934.629999999997</v>
      </c>
      <c r="M1920" s="29">
        <v>182.976</v>
      </c>
      <c r="N1920" s="27"/>
      <c r="O1920" s="27">
        <v>147.0</v>
      </c>
      <c r="P1920" s="31">
        <v>4855.34</v>
      </c>
      <c r="Q1920" s="29">
        <v>0.1</v>
      </c>
      <c r="R1920" s="31">
        <v>72000.0</v>
      </c>
      <c r="S1920" s="27">
        <v>957.0</v>
      </c>
      <c r="T1920" s="27">
        <v>10.19214</v>
      </c>
      <c r="U1920" s="123"/>
    </row>
    <row r="1921">
      <c r="A1921" s="27">
        <v>798.0</v>
      </c>
      <c r="B1921" s="27" t="s">
        <v>58</v>
      </c>
      <c r="C1921" s="27" t="s">
        <v>27</v>
      </c>
      <c r="D1921" s="27" t="s">
        <v>27</v>
      </c>
      <c r="E1921" s="27" t="s">
        <v>28</v>
      </c>
      <c r="F1921" s="27">
        <v>32.0</v>
      </c>
      <c r="G1921" s="27" t="s">
        <v>29</v>
      </c>
      <c r="H1921" s="27"/>
      <c r="I1921" s="27" t="s">
        <v>30</v>
      </c>
      <c r="J1921" s="27">
        <v>2.0</v>
      </c>
      <c r="K1921" s="27" t="s">
        <v>36</v>
      </c>
      <c r="L1921" s="31">
        <v>31992.77</v>
      </c>
      <c r="M1921" s="29">
        <v>130.847</v>
      </c>
      <c r="N1921" s="27"/>
      <c r="O1921" s="27">
        <v>1.0</v>
      </c>
      <c r="P1921" s="31">
        <v>812.2850000000001</v>
      </c>
      <c r="Q1921" s="29">
        <v>0.0</v>
      </c>
      <c r="R1921" s="31">
        <v>10000.0</v>
      </c>
      <c r="S1921" s="27">
        <v>729.0</v>
      </c>
      <c r="T1921" s="27">
        <v>3.80033</v>
      </c>
      <c r="U1921" s="123"/>
    </row>
    <row r="1922">
      <c r="A1922" s="27">
        <v>799.0</v>
      </c>
      <c r="B1922" s="27" t="s">
        <v>58</v>
      </c>
      <c r="C1922" s="27" t="s">
        <v>27</v>
      </c>
      <c r="D1922" s="27" t="s">
        <v>27</v>
      </c>
      <c r="E1922" s="27" t="s">
        <v>28</v>
      </c>
      <c r="F1922" s="27">
        <v>32.0</v>
      </c>
      <c r="G1922" s="27" t="s">
        <v>29</v>
      </c>
      <c r="H1922" s="27"/>
      <c r="I1922" s="27" t="s">
        <v>30</v>
      </c>
      <c r="J1922" s="27">
        <v>2.0</v>
      </c>
      <c r="K1922" s="27" t="s">
        <v>37</v>
      </c>
      <c r="L1922" s="31">
        <v>35279.96</v>
      </c>
      <c r="M1922" s="29">
        <v>69.472</v>
      </c>
      <c r="N1922" s="27"/>
      <c r="O1922" s="27">
        <v>12.0</v>
      </c>
      <c r="P1922" s="31">
        <v>19064.699999999997</v>
      </c>
      <c r="Q1922" s="29">
        <v>0.3</v>
      </c>
      <c r="R1922" s="31">
        <v>36000.0</v>
      </c>
      <c r="S1922" s="27">
        <v>878.0</v>
      </c>
      <c r="T1922" s="27">
        <v>10.45932</v>
      </c>
      <c r="U1922" s="123"/>
    </row>
    <row r="1923">
      <c r="A1923" s="27">
        <v>800.0</v>
      </c>
      <c r="B1923" s="27" t="s">
        <v>58</v>
      </c>
      <c r="C1923" s="27" t="s">
        <v>27</v>
      </c>
      <c r="D1923" s="27" t="s">
        <v>27</v>
      </c>
      <c r="E1923" s="27" t="s">
        <v>28</v>
      </c>
      <c r="F1923" s="27">
        <v>32.0</v>
      </c>
      <c r="G1923" s="27" t="s">
        <v>29</v>
      </c>
      <c r="H1923" s="27"/>
      <c r="I1923" s="27" t="s">
        <v>30</v>
      </c>
      <c r="J1923" s="27">
        <v>2.0</v>
      </c>
      <c r="K1923" s="27" t="s">
        <v>38</v>
      </c>
      <c r="L1923" s="31">
        <v>35856.630000000005</v>
      </c>
      <c r="M1923" s="29">
        <v>283.808</v>
      </c>
      <c r="N1923" s="27"/>
      <c r="O1923" s="27">
        <v>165.0</v>
      </c>
      <c r="P1923" s="31">
        <v>7867.04</v>
      </c>
      <c r="Q1923" s="29">
        <v>0.1</v>
      </c>
      <c r="R1923" s="31">
        <v>81000.0</v>
      </c>
      <c r="S1923" s="27">
        <v>1116.0</v>
      </c>
      <c r="T1923" s="27">
        <v>10.35372</v>
      </c>
      <c r="U1923" s="123"/>
    </row>
    <row r="1924">
      <c r="A1924" s="27">
        <v>801.0</v>
      </c>
      <c r="B1924" s="27" t="s">
        <v>58</v>
      </c>
      <c r="C1924" s="27" t="s">
        <v>27</v>
      </c>
      <c r="D1924" s="27" t="s">
        <v>27</v>
      </c>
      <c r="E1924" s="27" t="s">
        <v>28</v>
      </c>
      <c r="F1924" s="27">
        <v>32.0</v>
      </c>
      <c r="G1924" s="27" t="s">
        <v>29</v>
      </c>
      <c r="H1924" s="27"/>
      <c r="I1924" s="27" t="s">
        <v>30</v>
      </c>
      <c r="J1924" s="27">
        <v>2.0</v>
      </c>
      <c r="K1924" s="27" t="s">
        <v>39</v>
      </c>
      <c r="L1924" s="31">
        <v>46496.78999999999</v>
      </c>
      <c r="M1924" s="29">
        <v>50.816</v>
      </c>
      <c r="N1924" s="27"/>
      <c r="O1924" s="27">
        <v>12.0</v>
      </c>
      <c r="P1924" s="31">
        <v>33887.810000000005</v>
      </c>
      <c r="Q1924" s="29">
        <v>0.6</v>
      </c>
      <c r="R1924" s="31">
        <v>53000.0</v>
      </c>
      <c r="S1924" s="27">
        <v>1019.0</v>
      </c>
      <c r="T1924" s="27">
        <v>10.00999</v>
      </c>
      <c r="U1924" s="123"/>
    </row>
    <row r="1925">
      <c r="A1925" s="27">
        <v>802.0</v>
      </c>
      <c r="B1925" s="27" t="s">
        <v>58</v>
      </c>
      <c r="C1925" s="27" t="s">
        <v>27</v>
      </c>
      <c r="D1925" s="27" t="s">
        <v>27</v>
      </c>
      <c r="E1925" s="27" t="s">
        <v>28</v>
      </c>
      <c r="F1925" s="27">
        <v>32.0</v>
      </c>
      <c r="G1925" s="27" t="s">
        <v>29</v>
      </c>
      <c r="H1925" s="27"/>
      <c r="I1925" s="27" t="s">
        <v>30</v>
      </c>
      <c r="J1925" s="27">
        <v>2.0</v>
      </c>
      <c r="K1925" s="27" t="s">
        <v>40</v>
      </c>
      <c r="L1925" s="31">
        <v>31476.36</v>
      </c>
      <c r="M1925" s="29">
        <v>1114.52</v>
      </c>
      <c r="N1925" s="27"/>
      <c r="O1925" s="27">
        <v>16.0</v>
      </c>
      <c r="P1925" s="31">
        <v>65144.13999999999</v>
      </c>
      <c r="Q1925" s="29">
        <v>1.1</v>
      </c>
      <c r="R1925" s="31">
        <v>159000.0</v>
      </c>
      <c r="S1925" s="27">
        <v>1240.0</v>
      </c>
      <c r="T1925" s="27">
        <v>10.07879</v>
      </c>
      <c r="U1925" s="123"/>
    </row>
    <row r="1926">
      <c r="A1926" s="27">
        <v>803.0</v>
      </c>
      <c r="B1926" s="27" t="s">
        <v>58</v>
      </c>
      <c r="C1926" s="27" t="s">
        <v>27</v>
      </c>
      <c r="D1926" s="27" t="s">
        <v>27</v>
      </c>
      <c r="E1926" s="27" t="s">
        <v>28</v>
      </c>
      <c r="F1926" s="27">
        <v>32.0</v>
      </c>
      <c r="G1926" s="27" t="s">
        <v>29</v>
      </c>
      <c r="H1926" s="27"/>
      <c r="I1926" s="27" t="s">
        <v>30</v>
      </c>
      <c r="J1926" s="27">
        <v>2.0</v>
      </c>
      <c r="K1926" s="27" t="s">
        <v>41</v>
      </c>
      <c r="L1926" s="31">
        <v>3996.72</v>
      </c>
      <c r="M1926" s="29">
        <v>1542.52</v>
      </c>
      <c r="N1926" s="27"/>
      <c r="O1926" s="27">
        <v>30.0</v>
      </c>
      <c r="P1926" s="31">
        <v>1236.51</v>
      </c>
      <c r="Q1926" s="29">
        <v>0.0</v>
      </c>
      <c r="R1926" s="31">
        <v>117000.0</v>
      </c>
      <c r="S1926" s="27">
        <v>1168.0</v>
      </c>
      <c r="T1926" s="27">
        <v>11.4418</v>
      </c>
      <c r="U1926" s="123"/>
    </row>
    <row r="1927">
      <c r="A1927" s="27">
        <v>804.0</v>
      </c>
      <c r="B1927" s="27" t="s">
        <v>58</v>
      </c>
      <c r="C1927" s="27" t="s">
        <v>27</v>
      </c>
      <c r="D1927" s="27" t="s">
        <v>27</v>
      </c>
      <c r="E1927" s="27" t="s">
        <v>28</v>
      </c>
      <c r="F1927" s="27">
        <v>32.0</v>
      </c>
      <c r="G1927" s="27" t="s">
        <v>29</v>
      </c>
      <c r="H1927" s="27"/>
      <c r="I1927" s="27" t="s">
        <v>30</v>
      </c>
      <c r="J1927" s="27">
        <v>2.0</v>
      </c>
      <c r="K1927" s="27" t="s">
        <v>42</v>
      </c>
      <c r="L1927" s="31">
        <v>24942.21</v>
      </c>
      <c r="M1927" s="29">
        <v>101.63</v>
      </c>
      <c r="N1927" s="27"/>
      <c r="O1927" s="27">
        <v>139.0</v>
      </c>
      <c r="P1927" s="31">
        <v>2214.33</v>
      </c>
      <c r="Q1927" s="29">
        <v>0.0</v>
      </c>
      <c r="R1927" s="31">
        <v>59000.0</v>
      </c>
      <c r="S1927" s="27">
        <v>888.0</v>
      </c>
      <c r="T1927" s="27">
        <v>10.09394</v>
      </c>
      <c r="U1927" s="123"/>
    </row>
    <row r="1928">
      <c r="A1928" s="27">
        <v>805.0</v>
      </c>
      <c r="B1928" s="27" t="s">
        <v>58</v>
      </c>
      <c r="C1928" s="27" t="s">
        <v>27</v>
      </c>
      <c r="D1928" s="27" t="s">
        <v>27</v>
      </c>
      <c r="E1928" s="27" t="s">
        <v>28</v>
      </c>
      <c r="F1928" s="27">
        <v>32.0</v>
      </c>
      <c r="G1928" s="27" t="s">
        <v>29</v>
      </c>
      <c r="H1928" s="27"/>
      <c r="I1928" s="27" t="s">
        <v>30</v>
      </c>
      <c r="J1928" s="27">
        <v>2.0</v>
      </c>
      <c r="K1928" s="27" t="s">
        <v>43</v>
      </c>
      <c r="L1928" s="31">
        <v>3589.27</v>
      </c>
      <c r="M1928" s="29">
        <v>1142.2</v>
      </c>
      <c r="N1928" s="27"/>
      <c r="O1928" s="27">
        <v>139.0</v>
      </c>
      <c r="P1928" s="31">
        <v>6738460.0</v>
      </c>
      <c r="Q1928" s="29">
        <v>56.8</v>
      </c>
      <c r="R1928" s="31">
        <v>7757000.0</v>
      </c>
      <c r="S1928" s="27">
        <v>8263.0</v>
      </c>
      <c r="T1928" s="27">
        <v>10.69296</v>
      </c>
      <c r="U1928" s="123"/>
    </row>
    <row r="1929">
      <c r="A1929" s="27">
        <v>806.0</v>
      </c>
      <c r="B1929" s="27" t="s">
        <v>58</v>
      </c>
      <c r="C1929" s="27" t="s">
        <v>27</v>
      </c>
      <c r="D1929" s="27" t="s">
        <v>27</v>
      </c>
      <c r="E1929" s="27" t="s">
        <v>28</v>
      </c>
      <c r="F1929" s="27">
        <v>32.0</v>
      </c>
      <c r="G1929" s="27" t="s">
        <v>29</v>
      </c>
      <c r="H1929" s="27"/>
      <c r="I1929" s="27" t="s">
        <v>30</v>
      </c>
      <c r="J1929" s="27">
        <v>2.0</v>
      </c>
      <c r="K1929" s="27" t="s">
        <v>44</v>
      </c>
      <c r="L1929" s="31">
        <v>28157.18</v>
      </c>
      <c r="M1929" s="29">
        <v>272.704</v>
      </c>
      <c r="N1929" s="27"/>
      <c r="O1929" s="27">
        <v>5.0</v>
      </c>
      <c r="P1929" s="31">
        <v>1497.43</v>
      </c>
      <c r="Q1929" s="29">
        <v>0.0</v>
      </c>
      <c r="R1929" s="31">
        <v>19000.0</v>
      </c>
      <c r="S1929" s="27">
        <v>879.0</v>
      </c>
      <c r="T1929" s="27">
        <v>10.05923</v>
      </c>
      <c r="U1929" s="123"/>
    </row>
    <row r="1930">
      <c r="A1930" s="27">
        <v>807.0</v>
      </c>
      <c r="B1930" s="27" t="s">
        <v>58</v>
      </c>
      <c r="C1930" s="27" t="s">
        <v>27</v>
      </c>
      <c r="D1930" s="27" t="s">
        <v>27</v>
      </c>
      <c r="E1930" s="27" t="s">
        <v>28</v>
      </c>
      <c r="F1930" s="27">
        <v>32.0</v>
      </c>
      <c r="G1930" s="27" t="s">
        <v>29</v>
      </c>
      <c r="H1930" s="27"/>
      <c r="I1930" s="27" t="s">
        <v>30</v>
      </c>
      <c r="J1930" s="27">
        <v>2.0</v>
      </c>
      <c r="K1930" s="27" t="s">
        <v>45</v>
      </c>
      <c r="L1930" s="31">
        <v>27078.17</v>
      </c>
      <c r="M1930" s="29">
        <v>443.9</v>
      </c>
      <c r="N1930" s="27"/>
      <c r="O1930" s="27">
        <v>12.0</v>
      </c>
      <c r="P1930" s="31">
        <v>2031.7699999999998</v>
      </c>
      <c r="Q1930" s="29">
        <v>0.0</v>
      </c>
      <c r="R1930" s="31">
        <v>207000.0</v>
      </c>
      <c r="S1930" s="27">
        <v>809.0</v>
      </c>
      <c r="T1930" s="27">
        <v>11.49946</v>
      </c>
      <c r="U1930" s="123"/>
    </row>
    <row r="1931">
      <c r="A1931" s="27">
        <v>808.0</v>
      </c>
      <c r="B1931" s="27" t="s">
        <v>58</v>
      </c>
      <c r="C1931" s="27" t="s">
        <v>27</v>
      </c>
      <c r="D1931" s="27" t="s">
        <v>27</v>
      </c>
      <c r="E1931" s="27" t="s">
        <v>28</v>
      </c>
      <c r="F1931" s="27">
        <v>32.0</v>
      </c>
      <c r="G1931" s="27" t="s">
        <v>29</v>
      </c>
      <c r="H1931" s="27"/>
      <c r="I1931" s="27" t="s">
        <v>30</v>
      </c>
      <c r="J1931" s="27">
        <v>2.0</v>
      </c>
      <c r="K1931" s="27" t="s">
        <v>46</v>
      </c>
      <c r="L1931" s="31">
        <v>2985.17</v>
      </c>
      <c r="M1931" s="29">
        <v>70435.91</v>
      </c>
      <c r="N1931" s="27"/>
      <c r="O1931" s="27">
        <v>7.0</v>
      </c>
      <c r="P1931" s="31">
        <v>3227.73</v>
      </c>
      <c r="Q1931" s="29">
        <v>0.0</v>
      </c>
      <c r="R1931" s="31">
        <v>3433000.0</v>
      </c>
      <c r="S1931" s="27">
        <v>4384.0</v>
      </c>
      <c r="T1931" s="27">
        <v>9.57453</v>
      </c>
      <c r="U1931" s="123"/>
    </row>
    <row r="1932">
      <c r="A1932" s="27">
        <v>809.0</v>
      </c>
      <c r="B1932" s="27" t="s">
        <v>58</v>
      </c>
      <c r="C1932" s="27" t="s">
        <v>27</v>
      </c>
      <c r="D1932" s="27" t="s">
        <v>27</v>
      </c>
      <c r="E1932" s="27" t="s">
        <v>28</v>
      </c>
      <c r="F1932" s="27">
        <v>32.0</v>
      </c>
      <c r="G1932" s="27" t="s">
        <v>29</v>
      </c>
      <c r="H1932" s="27"/>
      <c r="I1932" s="27" t="s">
        <v>30</v>
      </c>
      <c r="J1932" s="27">
        <v>2.0</v>
      </c>
      <c r="K1932" s="27" t="s">
        <v>47</v>
      </c>
      <c r="L1932" s="31">
        <v>26540.26</v>
      </c>
      <c r="M1932" s="29">
        <v>2819.89</v>
      </c>
      <c r="N1932" s="27"/>
      <c r="O1932" s="27">
        <v>11.0</v>
      </c>
      <c r="P1932" s="31">
        <v>20456.25</v>
      </c>
      <c r="Q1932" s="29">
        <v>0.3</v>
      </c>
      <c r="R1932" s="31">
        <v>608000.0</v>
      </c>
      <c r="S1932" s="27">
        <v>1671.0</v>
      </c>
      <c r="T1932" s="27">
        <v>10.98855</v>
      </c>
      <c r="U1932" s="123"/>
    </row>
    <row r="1933">
      <c r="A1933" s="27">
        <v>810.0</v>
      </c>
      <c r="B1933" s="27" t="s">
        <v>58</v>
      </c>
      <c r="C1933" s="27" t="s">
        <v>27</v>
      </c>
      <c r="D1933" s="27" t="s">
        <v>27</v>
      </c>
      <c r="E1933" s="27" t="s">
        <v>28</v>
      </c>
      <c r="F1933" s="27">
        <v>32.0</v>
      </c>
      <c r="G1933" s="27" t="s">
        <v>29</v>
      </c>
      <c r="H1933" s="27"/>
      <c r="I1933" s="27" t="s">
        <v>30</v>
      </c>
      <c r="J1933" s="27">
        <v>2.0</v>
      </c>
      <c r="K1933" s="27" t="s">
        <v>48</v>
      </c>
      <c r="L1933" s="31">
        <v>38356.31</v>
      </c>
      <c r="M1933" s="29">
        <v>27983.77</v>
      </c>
      <c r="N1933" s="27"/>
      <c r="O1933" s="27">
        <v>17.0</v>
      </c>
      <c r="P1933" s="31">
        <v>16194.47</v>
      </c>
      <c r="Q1933" s="29">
        <v>0.2</v>
      </c>
      <c r="R1933" s="31">
        <v>2497000.0</v>
      </c>
      <c r="S1933" s="27">
        <v>3711.0</v>
      </c>
      <c r="T1933" s="27">
        <v>11.74909</v>
      </c>
      <c r="U1933" s="123"/>
    </row>
    <row r="1934">
      <c r="A1934" s="27">
        <v>811.0</v>
      </c>
      <c r="B1934" s="27" t="s">
        <v>58</v>
      </c>
      <c r="C1934" s="27" t="s">
        <v>27</v>
      </c>
      <c r="D1934" s="27" t="s">
        <v>27</v>
      </c>
      <c r="E1934" s="27" t="s">
        <v>28</v>
      </c>
      <c r="F1934" s="27">
        <v>32.0</v>
      </c>
      <c r="G1934" s="27" t="s">
        <v>29</v>
      </c>
      <c r="H1934" s="27"/>
      <c r="I1934" s="27" t="s">
        <v>30</v>
      </c>
      <c r="J1934" s="27">
        <v>2.0</v>
      </c>
      <c r="K1934" s="27" t="s">
        <v>49</v>
      </c>
      <c r="L1934" s="31">
        <v>41622.06</v>
      </c>
      <c r="M1934" s="29">
        <v>131.968</v>
      </c>
      <c r="N1934" s="27"/>
      <c r="O1934" s="27">
        <v>3.0</v>
      </c>
      <c r="P1934" s="31">
        <v>8915.13</v>
      </c>
      <c r="Q1934" s="29">
        <v>0.2</v>
      </c>
      <c r="R1934" s="31">
        <v>24000.0</v>
      </c>
      <c r="S1934" s="27">
        <v>888.0</v>
      </c>
      <c r="T1934" s="27">
        <v>9.6629</v>
      </c>
      <c r="U1934" s="123"/>
    </row>
    <row r="1935">
      <c r="A1935" s="27">
        <v>812.0</v>
      </c>
      <c r="B1935" s="27" t="s">
        <v>58</v>
      </c>
      <c r="C1935" s="27" t="s">
        <v>27</v>
      </c>
      <c r="D1935" s="27" t="s">
        <v>27</v>
      </c>
      <c r="E1935" s="27" t="s">
        <v>28</v>
      </c>
      <c r="F1935" s="27">
        <v>32.0</v>
      </c>
      <c r="G1935" s="27" t="s">
        <v>29</v>
      </c>
      <c r="H1935" s="27"/>
      <c r="I1935" s="27" t="s">
        <v>30</v>
      </c>
      <c r="J1935" s="27">
        <v>2.0</v>
      </c>
      <c r="K1935" s="27" t="s">
        <v>50</v>
      </c>
      <c r="L1935" s="31">
        <v>30926.570000000003</v>
      </c>
      <c r="M1935" s="29">
        <v>8424.83</v>
      </c>
      <c r="N1935" s="27"/>
      <c r="O1935" s="27">
        <v>23.0</v>
      </c>
      <c r="P1935" s="31">
        <v>59373.48</v>
      </c>
      <c r="Q1935" s="29">
        <v>0.5</v>
      </c>
      <c r="R1935" s="31">
        <v>3064000.0</v>
      </c>
      <c r="S1935" s="27">
        <v>4572.0</v>
      </c>
      <c r="T1935" s="27">
        <v>12.28545</v>
      </c>
      <c r="U1935" s="123"/>
    </row>
    <row r="1936">
      <c r="A1936" s="27">
        <v>813.0</v>
      </c>
      <c r="B1936" s="27" t="s">
        <v>58</v>
      </c>
      <c r="C1936" s="27" t="s">
        <v>27</v>
      </c>
      <c r="D1936" s="27" t="s">
        <v>27</v>
      </c>
      <c r="E1936" s="27" t="s">
        <v>28</v>
      </c>
      <c r="F1936" s="27">
        <v>32.0</v>
      </c>
      <c r="G1936" s="27" t="s">
        <v>29</v>
      </c>
      <c r="H1936" s="27"/>
      <c r="I1936" s="27" t="s">
        <v>30</v>
      </c>
      <c r="J1936" s="27">
        <v>2.0</v>
      </c>
      <c r="K1936" s="27" t="s">
        <v>51</v>
      </c>
      <c r="L1936" s="31" t="s">
        <v>55</v>
      </c>
      <c r="M1936" s="29"/>
      <c r="N1936" s="27"/>
      <c r="O1936" s="27"/>
      <c r="P1936" s="31"/>
      <c r="Q1936" s="29"/>
      <c r="R1936" s="31"/>
      <c r="S1936" s="27" t="s">
        <v>30</v>
      </c>
      <c r="T1936" s="27" t="s">
        <v>30</v>
      </c>
      <c r="U1936" s="123"/>
    </row>
    <row r="1937">
      <c r="A1937" s="27">
        <v>814.0</v>
      </c>
      <c r="B1937" s="27" t="s">
        <v>58</v>
      </c>
      <c r="C1937" s="27" t="s">
        <v>27</v>
      </c>
      <c r="D1937" s="27" t="s">
        <v>27</v>
      </c>
      <c r="E1937" s="27" t="s">
        <v>28</v>
      </c>
      <c r="F1937" s="27">
        <v>32.0</v>
      </c>
      <c r="G1937" s="27" t="s">
        <v>29</v>
      </c>
      <c r="H1937" s="27"/>
      <c r="I1937" s="27" t="s">
        <v>30</v>
      </c>
      <c r="J1937" s="27">
        <v>2.0</v>
      </c>
      <c r="K1937" s="27" t="s">
        <v>52</v>
      </c>
      <c r="L1937" s="31" t="s">
        <v>55</v>
      </c>
      <c r="M1937" s="29"/>
      <c r="N1937" s="27"/>
      <c r="O1937" s="27"/>
      <c r="P1937" s="31"/>
      <c r="Q1937" s="29"/>
      <c r="R1937" s="31"/>
      <c r="S1937" s="27" t="s">
        <v>30</v>
      </c>
      <c r="T1937" s="27" t="s">
        <v>30</v>
      </c>
      <c r="U1937" s="123"/>
    </row>
    <row r="1938">
      <c r="A1938" s="27">
        <v>815.0</v>
      </c>
      <c r="B1938" s="27" t="s">
        <v>58</v>
      </c>
      <c r="C1938" s="27" t="s">
        <v>27</v>
      </c>
      <c r="D1938" s="27" t="s">
        <v>27</v>
      </c>
      <c r="E1938" s="27" t="s">
        <v>28</v>
      </c>
      <c r="F1938" s="27">
        <v>32.0</v>
      </c>
      <c r="G1938" s="27" t="s">
        <v>29</v>
      </c>
      <c r="H1938" s="27"/>
      <c r="I1938" s="27" t="s">
        <v>30</v>
      </c>
      <c r="J1938" s="27">
        <v>4.0</v>
      </c>
      <c r="K1938" s="27" t="s">
        <v>31</v>
      </c>
      <c r="L1938" s="31">
        <v>173996.78</v>
      </c>
      <c r="M1938" s="29">
        <v>44.992</v>
      </c>
      <c r="N1938" s="27"/>
      <c r="O1938" s="27">
        <v>2.0</v>
      </c>
      <c r="P1938" s="31">
        <v>206856.36</v>
      </c>
      <c r="Q1938" s="29">
        <v>3.5</v>
      </c>
      <c r="R1938" s="31">
        <v>178000.0</v>
      </c>
      <c r="S1938" s="27">
        <v>1739.0</v>
      </c>
      <c r="T1938" s="27">
        <v>11.45861</v>
      </c>
      <c r="U1938" s="123"/>
    </row>
    <row r="1939">
      <c r="A1939" s="27">
        <v>816.0</v>
      </c>
      <c r="B1939" s="27" t="s">
        <v>58</v>
      </c>
      <c r="C1939" s="27" t="s">
        <v>27</v>
      </c>
      <c r="D1939" s="27" t="s">
        <v>27</v>
      </c>
      <c r="E1939" s="27" t="s">
        <v>28</v>
      </c>
      <c r="F1939" s="27">
        <v>32.0</v>
      </c>
      <c r="G1939" s="27" t="s">
        <v>29</v>
      </c>
      <c r="H1939" s="27"/>
      <c r="I1939" s="27" t="s">
        <v>30</v>
      </c>
      <c r="J1939" s="27">
        <v>4.0</v>
      </c>
      <c r="K1939" s="27" t="s">
        <v>32</v>
      </c>
      <c r="L1939" s="31">
        <v>8174.749999999999</v>
      </c>
      <c r="M1939" s="29">
        <v>3096.56</v>
      </c>
      <c r="N1939" s="27"/>
      <c r="O1939" s="27">
        <v>39.0</v>
      </c>
      <c r="P1939" s="31">
        <v>1.904961E7</v>
      </c>
      <c r="Q1939" s="29">
        <v>79.9</v>
      </c>
      <c r="R1939" s="31">
        <v>2.0201E7</v>
      </c>
      <c r="S1939" s="27">
        <v>21168.0</v>
      </c>
      <c r="T1939" s="27">
        <v>11.96122</v>
      </c>
      <c r="U1939" s="123"/>
    </row>
    <row r="1940">
      <c r="A1940" s="27">
        <v>817.0</v>
      </c>
      <c r="B1940" s="27" t="s">
        <v>58</v>
      </c>
      <c r="C1940" s="27" t="s">
        <v>27</v>
      </c>
      <c r="D1940" s="27" t="s">
        <v>27</v>
      </c>
      <c r="E1940" s="27" t="s">
        <v>28</v>
      </c>
      <c r="F1940" s="27">
        <v>32.0</v>
      </c>
      <c r="G1940" s="27" t="s">
        <v>29</v>
      </c>
      <c r="H1940" s="27"/>
      <c r="I1940" s="27" t="s">
        <v>30</v>
      </c>
      <c r="J1940" s="27">
        <v>4.0</v>
      </c>
      <c r="K1940" s="27" t="s">
        <v>33</v>
      </c>
      <c r="L1940" s="31">
        <v>67303.56999999999</v>
      </c>
      <c r="M1940" s="29">
        <v>379.486</v>
      </c>
      <c r="N1940" s="27"/>
      <c r="O1940" s="27">
        <v>12.0</v>
      </c>
      <c r="P1940" s="31">
        <v>42396.810000000005</v>
      </c>
      <c r="Q1940" s="29">
        <v>0.7</v>
      </c>
      <c r="R1940" s="31">
        <v>425000.0</v>
      </c>
      <c r="S1940" s="27">
        <v>1590.0</v>
      </c>
      <c r="T1940" s="27">
        <v>11.44258</v>
      </c>
      <c r="U1940" s="123"/>
    </row>
    <row r="1941">
      <c r="A1941" s="27">
        <v>818.0</v>
      </c>
      <c r="B1941" s="27" t="s">
        <v>58</v>
      </c>
      <c r="C1941" s="27" t="s">
        <v>27</v>
      </c>
      <c r="D1941" s="27" t="s">
        <v>27</v>
      </c>
      <c r="E1941" s="27" t="s">
        <v>28</v>
      </c>
      <c r="F1941" s="27">
        <v>32.0</v>
      </c>
      <c r="G1941" s="27" t="s">
        <v>29</v>
      </c>
      <c r="H1941" s="27"/>
      <c r="I1941" s="27" t="s">
        <v>30</v>
      </c>
      <c r="J1941" s="27">
        <v>4.0</v>
      </c>
      <c r="K1941" s="27" t="s">
        <v>34</v>
      </c>
      <c r="L1941" s="31">
        <v>59333.03</v>
      </c>
      <c r="M1941" s="29">
        <v>54369.69</v>
      </c>
      <c r="N1941" s="27"/>
      <c r="O1941" s="27">
        <v>149.0</v>
      </c>
      <c r="P1941" s="31">
        <v>7862.759999999999</v>
      </c>
      <c r="Q1941" s="29">
        <v>0.1</v>
      </c>
      <c r="R1941" s="31">
        <v>3884000.0</v>
      </c>
      <c r="S1941" s="27">
        <v>5208.0</v>
      </c>
      <c r="T1941" s="27">
        <v>13.89885</v>
      </c>
      <c r="U1941" s="123"/>
    </row>
    <row r="1942">
      <c r="A1942" s="27">
        <v>819.0</v>
      </c>
      <c r="B1942" s="27" t="s">
        <v>58</v>
      </c>
      <c r="C1942" s="27" t="s">
        <v>27</v>
      </c>
      <c r="D1942" s="27" t="s">
        <v>27</v>
      </c>
      <c r="E1942" s="27" t="s">
        <v>28</v>
      </c>
      <c r="F1942" s="27">
        <v>32.0</v>
      </c>
      <c r="G1942" s="27" t="s">
        <v>29</v>
      </c>
      <c r="H1942" s="27"/>
      <c r="I1942" s="27" t="s">
        <v>30</v>
      </c>
      <c r="J1942" s="27">
        <v>4.0</v>
      </c>
      <c r="K1942" s="27" t="s">
        <v>35</v>
      </c>
      <c r="L1942" s="31">
        <v>63049.149999999994</v>
      </c>
      <c r="M1942" s="29">
        <v>183.872</v>
      </c>
      <c r="N1942" s="27"/>
      <c r="O1942" s="27">
        <v>147.0</v>
      </c>
      <c r="P1942" s="31">
        <v>9491.33</v>
      </c>
      <c r="Q1942" s="29">
        <v>0.2</v>
      </c>
      <c r="R1942" s="31">
        <v>75000.0</v>
      </c>
      <c r="S1942" s="27">
        <v>1042.0</v>
      </c>
      <c r="T1942" s="27">
        <v>10.05156</v>
      </c>
      <c r="U1942" s="123"/>
    </row>
    <row r="1943">
      <c r="A1943" s="27">
        <v>820.0</v>
      </c>
      <c r="B1943" s="27" t="s">
        <v>58</v>
      </c>
      <c r="C1943" s="27" t="s">
        <v>27</v>
      </c>
      <c r="D1943" s="27" t="s">
        <v>27</v>
      </c>
      <c r="E1943" s="27" t="s">
        <v>28</v>
      </c>
      <c r="F1943" s="27">
        <v>32.0</v>
      </c>
      <c r="G1943" s="27" t="s">
        <v>29</v>
      </c>
      <c r="H1943" s="27"/>
      <c r="I1943" s="27" t="s">
        <v>30</v>
      </c>
      <c r="J1943" s="27">
        <v>4.0</v>
      </c>
      <c r="K1943" s="27" t="s">
        <v>36</v>
      </c>
      <c r="L1943" s="31">
        <v>63757.91</v>
      </c>
      <c r="M1943" s="29">
        <v>130.848</v>
      </c>
      <c r="N1943" s="27"/>
      <c r="O1943" s="27">
        <v>1.0</v>
      </c>
      <c r="P1943" s="31">
        <v>1330.81</v>
      </c>
      <c r="Q1943" s="29">
        <v>0.0</v>
      </c>
      <c r="R1943" s="31">
        <v>10000.0</v>
      </c>
      <c r="S1943" s="27">
        <v>802.0</v>
      </c>
      <c r="T1943" s="27">
        <v>3.72494</v>
      </c>
      <c r="U1943" s="123"/>
    </row>
    <row r="1944">
      <c r="A1944" s="27">
        <v>821.0</v>
      </c>
      <c r="B1944" s="27" t="s">
        <v>58</v>
      </c>
      <c r="C1944" s="27" t="s">
        <v>27</v>
      </c>
      <c r="D1944" s="27" t="s">
        <v>27</v>
      </c>
      <c r="E1944" s="27" t="s">
        <v>28</v>
      </c>
      <c r="F1944" s="27">
        <v>32.0</v>
      </c>
      <c r="G1944" s="27" t="s">
        <v>29</v>
      </c>
      <c r="H1944" s="27"/>
      <c r="I1944" s="27" t="s">
        <v>30</v>
      </c>
      <c r="J1944" s="27">
        <v>4.0</v>
      </c>
      <c r="K1944" s="27" t="s">
        <v>37</v>
      </c>
      <c r="L1944" s="31">
        <v>68974.81999999999</v>
      </c>
      <c r="M1944" s="29">
        <v>69.408</v>
      </c>
      <c r="N1944" s="27"/>
      <c r="O1944" s="27">
        <v>12.0</v>
      </c>
      <c r="P1944" s="31">
        <v>37883.99</v>
      </c>
      <c r="Q1944" s="29">
        <v>0.6</v>
      </c>
      <c r="R1944" s="31">
        <v>53000.0</v>
      </c>
      <c r="S1944" s="27">
        <v>994.0</v>
      </c>
      <c r="T1944" s="27">
        <v>10.04167</v>
      </c>
      <c r="U1944" s="123"/>
    </row>
    <row r="1945">
      <c r="A1945" s="27">
        <v>822.0</v>
      </c>
      <c r="B1945" s="27" t="s">
        <v>58</v>
      </c>
      <c r="C1945" s="27" t="s">
        <v>27</v>
      </c>
      <c r="D1945" s="27" t="s">
        <v>27</v>
      </c>
      <c r="E1945" s="27" t="s">
        <v>28</v>
      </c>
      <c r="F1945" s="27">
        <v>32.0</v>
      </c>
      <c r="G1945" s="27" t="s">
        <v>29</v>
      </c>
      <c r="H1945" s="27"/>
      <c r="I1945" s="27" t="s">
        <v>30</v>
      </c>
      <c r="J1945" s="27">
        <v>4.0</v>
      </c>
      <c r="K1945" s="27" t="s">
        <v>38</v>
      </c>
      <c r="L1945" s="31">
        <v>75429.81</v>
      </c>
      <c r="M1945" s="29">
        <v>283.645</v>
      </c>
      <c r="N1945" s="27"/>
      <c r="O1945" s="27">
        <v>165.0</v>
      </c>
      <c r="P1945" s="31">
        <v>18805.230000000003</v>
      </c>
      <c r="Q1945" s="29">
        <v>0.3</v>
      </c>
      <c r="R1945" s="31">
        <v>89000.0</v>
      </c>
      <c r="S1945" s="27">
        <v>1237.0</v>
      </c>
      <c r="T1945" s="27">
        <v>10.66637</v>
      </c>
      <c r="U1945" s="123"/>
    </row>
    <row r="1946">
      <c r="A1946" s="27">
        <v>823.0</v>
      </c>
      <c r="B1946" s="27" t="s">
        <v>58</v>
      </c>
      <c r="C1946" s="27" t="s">
        <v>27</v>
      </c>
      <c r="D1946" s="27" t="s">
        <v>27</v>
      </c>
      <c r="E1946" s="27" t="s">
        <v>28</v>
      </c>
      <c r="F1946" s="27">
        <v>32.0</v>
      </c>
      <c r="G1946" s="27" t="s">
        <v>29</v>
      </c>
      <c r="H1946" s="27"/>
      <c r="I1946" s="27" t="s">
        <v>30</v>
      </c>
      <c r="J1946" s="27">
        <v>4.0</v>
      </c>
      <c r="K1946" s="27" t="s">
        <v>39</v>
      </c>
      <c r="L1946" s="31">
        <v>91028.18000000001</v>
      </c>
      <c r="M1946" s="29">
        <v>51.327</v>
      </c>
      <c r="N1946" s="27"/>
      <c r="O1946" s="27">
        <v>12.0</v>
      </c>
      <c r="P1946" s="31">
        <v>72306.89</v>
      </c>
      <c r="Q1946" s="29">
        <v>1.2</v>
      </c>
      <c r="R1946" s="31">
        <v>88000.0</v>
      </c>
      <c r="S1946" s="27">
        <v>1215.0</v>
      </c>
      <c r="T1946" s="27">
        <v>9.75932</v>
      </c>
      <c r="U1946" s="123"/>
    </row>
    <row r="1947">
      <c r="A1947" s="27">
        <v>824.0</v>
      </c>
      <c r="B1947" s="27" t="s">
        <v>58</v>
      </c>
      <c r="C1947" s="27" t="s">
        <v>27</v>
      </c>
      <c r="D1947" s="27" t="s">
        <v>27</v>
      </c>
      <c r="E1947" s="27" t="s">
        <v>28</v>
      </c>
      <c r="F1947" s="27">
        <v>32.0</v>
      </c>
      <c r="G1947" s="27" t="s">
        <v>29</v>
      </c>
      <c r="H1947" s="27"/>
      <c r="I1947" s="27" t="s">
        <v>30</v>
      </c>
      <c r="J1947" s="27">
        <v>4.0</v>
      </c>
      <c r="K1947" s="27" t="s">
        <v>40</v>
      </c>
      <c r="L1947" s="31">
        <v>62808.0</v>
      </c>
      <c r="M1947" s="29">
        <v>1912.87</v>
      </c>
      <c r="N1947" s="27"/>
      <c r="O1947" s="27">
        <v>16.0</v>
      </c>
      <c r="P1947" s="31">
        <v>129024.31999999999</v>
      </c>
      <c r="Q1947" s="29">
        <v>2.2</v>
      </c>
      <c r="R1947" s="31">
        <v>300000.0</v>
      </c>
      <c r="S1947" s="27">
        <v>1638.0</v>
      </c>
      <c r="T1947" s="27">
        <v>10.07546</v>
      </c>
      <c r="U1947" s="123"/>
    </row>
    <row r="1948">
      <c r="A1948" s="27">
        <v>825.0</v>
      </c>
      <c r="B1948" s="27" t="s">
        <v>58</v>
      </c>
      <c r="C1948" s="27" t="s">
        <v>27</v>
      </c>
      <c r="D1948" s="27" t="s">
        <v>27</v>
      </c>
      <c r="E1948" s="27" t="s">
        <v>28</v>
      </c>
      <c r="F1948" s="27">
        <v>32.0</v>
      </c>
      <c r="G1948" s="27" t="s">
        <v>29</v>
      </c>
      <c r="H1948" s="27"/>
      <c r="I1948" s="27" t="s">
        <v>30</v>
      </c>
      <c r="J1948" s="27">
        <v>4.0</v>
      </c>
      <c r="K1948" s="27" t="s">
        <v>41</v>
      </c>
      <c r="L1948" s="31">
        <v>7665.14</v>
      </c>
      <c r="M1948" s="29">
        <v>2698.88</v>
      </c>
      <c r="N1948" s="27"/>
      <c r="O1948" s="27">
        <v>22.0</v>
      </c>
      <c r="P1948" s="31">
        <v>1449.23</v>
      </c>
      <c r="Q1948" s="29">
        <v>0.0</v>
      </c>
      <c r="R1948" s="31">
        <v>191000.0</v>
      </c>
      <c r="S1948" s="27">
        <v>1271.0</v>
      </c>
      <c r="T1948" s="27">
        <v>11.5634</v>
      </c>
      <c r="U1948" s="123"/>
    </row>
    <row r="1949">
      <c r="A1949" s="27">
        <v>826.0</v>
      </c>
      <c r="B1949" s="27" t="s">
        <v>58</v>
      </c>
      <c r="C1949" s="27" t="s">
        <v>27</v>
      </c>
      <c r="D1949" s="27" t="s">
        <v>27</v>
      </c>
      <c r="E1949" s="27" t="s">
        <v>28</v>
      </c>
      <c r="F1949" s="27">
        <v>32.0</v>
      </c>
      <c r="G1949" s="27" t="s">
        <v>29</v>
      </c>
      <c r="H1949" s="27"/>
      <c r="I1949" s="27" t="s">
        <v>30</v>
      </c>
      <c r="J1949" s="27">
        <v>4.0</v>
      </c>
      <c r="K1949" s="27" t="s">
        <v>42</v>
      </c>
      <c r="L1949" s="31">
        <v>51698.17</v>
      </c>
      <c r="M1949" s="29">
        <v>101.183</v>
      </c>
      <c r="N1949" s="27"/>
      <c r="O1949" s="27">
        <v>139.0</v>
      </c>
      <c r="P1949" s="31">
        <v>3618.6099999999997</v>
      </c>
      <c r="Q1949" s="29">
        <v>0.1</v>
      </c>
      <c r="R1949" s="31">
        <v>59000.0</v>
      </c>
      <c r="S1949" s="27">
        <v>970.0</v>
      </c>
      <c r="T1949" s="27">
        <v>9.29305</v>
      </c>
      <c r="U1949" s="123"/>
    </row>
    <row r="1950">
      <c r="A1950" s="27">
        <v>827.0</v>
      </c>
      <c r="B1950" s="27" t="s">
        <v>58</v>
      </c>
      <c r="C1950" s="27" t="s">
        <v>27</v>
      </c>
      <c r="D1950" s="27" t="s">
        <v>27</v>
      </c>
      <c r="E1950" s="27" t="s">
        <v>28</v>
      </c>
      <c r="F1950" s="27">
        <v>32.0</v>
      </c>
      <c r="G1950" s="27" t="s">
        <v>29</v>
      </c>
      <c r="H1950" s="27"/>
      <c r="I1950" s="27" t="s">
        <v>30</v>
      </c>
      <c r="J1950" s="27">
        <v>4.0</v>
      </c>
      <c r="K1950" s="27" t="s">
        <v>43</v>
      </c>
      <c r="L1950" s="31">
        <v>7565.47</v>
      </c>
      <c r="M1950" s="29">
        <v>1829.38</v>
      </c>
      <c r="N1950" s="27"/>
      <c r="O1950" s="27">
        <v>139.0</v>
      </c>
      <c r="P1950" s="31">
        <v>2.542263E7</v>
      </c>
      <c r="Q1950" s="29">
        <v>85.1</v>
      </c>
      <c r="R1950" s="31">
        <v>2.8974E7</v>
      </c>
      <c r="S1950" s="27">
        <v>27549.0</v>
      </c>
      <c r="T1950" s="27">
        <v>10.13695</v>
      </c>
      <c r="U1950" s="123"/>
    </row>
    <row r="1951">
      <c r="A1951" s="27">
        <v>828.0</v>
      </c>
      <c r="B1951" s="27" t="s">
        <v>58</v>
      </c>
      <c r="C1951" s="27" t="s">
        <v>27</v>
      </c>
      <c r="D1951" s="27" t="s">
        <v>27</v>
      </c>
      <c r="E1951" s="27" t="s">
        <v>28</v>
      </c>
      <c r="F1951" s="27">
        <v>32.0</v>
      </c>
      <c r="G1951" s="27" t="s">
        <v>29</v>
      </c>
      <c r="H1951" s="27"/>
      <c r="I1951" s="27" t="s">
        <v>30</v>
      </c>
      <c r="J1951" s="27">
        <v>4.0</v>
      </c>
      <c r="K1951" s="27" t="s">
        <v>44</v>
      </c>
      <c r="L1951" s="31">
        <v>55308.36</v>
      </c>
      <c r="M1951" s="29">
        <v>263.837</v>
      </c>
      <c r="N1951" s="27"/>
      <c r="O1951" s="27">
        <v>5.0</v>
      </c>
      <c r="P1951" s="31">
        <v>3819.95</v>
      </c>
      <c r="Q1951" s="29">
        <v>0.1</v>
      </c>
      <c r="R1951" s="31">
        <v>21000.0</v>
      </c>
      <c r="S1951" s="27">
        <v>927.0</v>
      </c>
      <c r="T1951" s="27">
        <v>10.21646</v>
      </c>
      <c r="U1951" s="123"/>
    </row>
    <row r="1952">
      <c r="A1952" s="27">
        <v>829.0</v>
      </c>
      <c r="B1952" s="27" t="s">
        <v>58</v>
      </c>
      <c r="C1952" s="27" t="s">
        <v>27</v>
      </c>
      <c r="D1952" s="27" t="s">
        <v>27</v>
      </c>
      <c r="E1952" s="27" t="s">
        <v>28</v>
      </c>
      <c r="F1952" s="27">
        <v>32.0</v>
      </c>
      <c r="G1952" s="27" t="s">
        <v>29</v>
      </c>
      <c r="H1952" s="27"/>
      <c r="I1952" s="27" t="s">
        <v>30</v>
      </c>
      <c r="J1952" s="27">
        <v>4.0</v>
      </c>
      <c r="K1952" s="27" t="s">
        <v>45</v>
      </c>
      <c r="L1952" s="31">
        <v>55065.67</v>
      </c>
      <c r="M1952" s="29">
        <v>487.962</v>
      </c>
      <c r="N1952" s="27"/>
      <c r="O1952" s="27">
        <v>12.0</v>
      </c>
      <c r="P1952" s="31">
        <v>3232.31</v>
      </c>
      <c r="Q1952" s="29">
        <v>0.1</v>
      </c>
      <c r="R1952" s="31">
        <v>113000.0</v>
      </c>
      <c r="S1952" s="27">
        <v>809.0</v>
      </c>
      <c r="T1952" s="27">
        <v>11.34212</v>
      </c>
      <c r="U1952" s="123"/>
    </row>
    <row r="1953">
      <c r="A1953" s="27">
        <v>830.0</v>
      </c>
      <c r="B1953" s="27" t="s">
        <v>58</v>
      </c>
      <c r="C1953" s="27" t="s">
        <v>27</v>
      </c>
      <c r="D1953" s="27" t="s">
        <v>27</v>
      </c>
      <c r="E1953" s="27" t="s">
        <v>28</v>
      </c>
      <c r="F1953" s="27">
        <v>32.0</v>
      </c>
      <c r="G1953" s="27" t="s">
        <v>29</v>
      </c>
      <c r="H1953" s="27"/>
      <c r="I1953" s="27" t="s">
        <v>30</v>
      </c>
      <c r="J1953" s="27">
        <v>4.0</v>
      </c>
      <c r="K1953" s="27" t="s">
        <v>46</v>
      </c>
      <c r="L1953" s="31">
        <v>4761.37</v>
      </c>
      <c r="M1953" s="29">
        <v>129766.26</v>
      </c>
      <c r="N1953" s="27"/>
      <c r="O1953" s="27">
        <v>7.0</v>
      </c>
      <c r="P1953" s="31">
        <v>6170.61</v>
      </c>
      <c r="Q1953" s="29">
        <v>0.1</v>
      </c>
      <c r="R1953" s="31">
        <v>6384000.0</v>
      </c>
      <c r="S1953" s="27">
        <v>7290.0</v>
      </c>
      <c r="T1953" s="27">
        <v>9.98265</v>
      </c>
      <c r="U1953" s="123"/>
    </row>
    <row r="1954">
      <c r="A1954" s="27">
        <v>831.0</v>
      </c>
      <c r="B1954" s="27" t="s">
        <v>58</v>
      </c>
      <c r="C1954" s="27" t="s">
        <v>27</v>
      </c>
      <c r="D1954" s="27" t="s">
        <v>27</v>
      </c>
      <c r="E1954" s="27" t="s">
        <v>28</v>
      </c>
      <c r="F1954" s="27">
        <v>32.0</v>
      </c>
      <c r="G1954" s="27" t="s">
        <v>29</v>
      </c>
      <c r="H1954" s="27"/>
      <c r="I1954" s="27" t="s">
        <v>30</v>
      </c>
      <c r="J1954" s="27">
        <v>4.0</v>
      </c>
      <c r="K1954" s="27" t="s">
        <v>47</v>
      </c>
      <c r="L1954" s="31">
        <v>48216.090000000004</v>
      </c>
      <c r="M1954" s="29">
        <v>5161.15</v>
      </c>
      <c r="N1954" s="27"/>
      <c r="O1954" s="27">
        <v>11.0</v>
      </c>
      <c r="P1954" s="31">
        <v>62281.32</v>
      </c>
      <c r="Q1954" s="29">
        <v>1.1</v>
      </c>
      <c r="R1954" s="31">
        <v>1205000.0</v>
      </c>
      <c r="S1954" s="27">
        <v>2287.0</v>
      </c>
      <c r="T1954" s="27">
        <v>10.36448</v>
      </c>
      <c r="U1954" s="123"/>
    </row>
    <row r="1955">
      <c r="A1955" s="27">
        <v>832.0</v>
      </c>
      <c r="B1955" s="27" t="s">
        <v>58</v>
      </c>
      <c r="C1955" s="27" t="s">
        <v>27</v>
      </c>
      <c r="D1955" s="27" t="s">
        <v>27</v>
      </c>
      <c r="E1955" s="27" t="s">
        <v>28</v>
      </c>
      <c r="F1955" s="27">
        <v>32.0</v>
      </c>
      <c r="G1955" s="27" t="s">
        <v>29</v>
      </c>
      <c r="H1955" s="27"/>
      <c r="I1955" s="27" t="s">
        <v>30</v>
      </c>
      <c r="J1955" s="27">
        <v>4.0</v>
      </c>
      <c r="K1955" s="27" t="s">
        <v>48</v>
      </c>
      <c r="L1955" s="31">
        <v>75274.95999999999</v>
      </c>
      <c r="M1955" s="29">
        <v>54399.63</v>
      </c>
      <c r="N1955" s="27"/>
      <c r="O1955" s="27">
        <v>17.0</v>
      </c>
      <c r="P1955" s="31">
        <v>31853.370000000003</v>
      </c>
      <c r="Q1955" s="29">
        <v>0.4</v>
      </c>
      <c r="R1955" s="31">
        <v>4915000.0</v>
      </c>
      <c r="S1955" s="27">
        <v>6157.0</v>
      </c>
      <c r="T1955" s="27">
        <v>10.7595</v>
      </c>
      <c r="U1955" s="123"/>
    </row>
    <row r="1956">
      <c r="A1956" s="27">
        <v>833.0</v>
      </c>
      <c r="B1956" s="27" t="s">
        <v>58</v>
      </c>
      <c r="C1956" s="27" t="s">
        <v>27</v>
      </c>
      <c r="D1956" s="27" t="s">
        <v>27</v>
      </c>
      <c r="E1956" s="27" t="s">
        <v>28</v>
      </c>
      <c r="F1956" s="27">
        <v>32.0</v>
      </c>
      <c r="G1956" s="27" t="s">
        <v>29</v>
      </c>
      <c r="H1956" s="27"/>
      <c r="I1956" s="27" t="s">
        <v>30</v>
      </c>
      <c r="J1956" s="27">
        <v>4.0</v>
      </c>
      <c r="K1956" s="27" t="s">
        <v>49</v>
      </c>
      <c r="L1956" s="31">
        <v>83480.87</v>
      </c>
      <c r="M1956" s="29">
        <v>131.903</v>
      </c>
      <c r="N1956" s="27"/>
      <c r="O1956" s="27">
        <v>3.0</v>
      </c>
      <c r="P1956" s="31">
        <v>25166.83</v>
      </c>
      <c r="Q1956" s="29">
        <v>0.4</v>
      </c>
      <c r="R1956" s="31">
        <v>41000.0</v>
      </c>
      <c r="S1956" s="27">
        <v>1004.0</v>
      </c>
      <c r="T1956" s="27">
        <v>10.01226</v>
      </c>
      <c r="U1956" s="123"/>
    </row>
    <row r="1957">
      <c r="A1957" s="27">
        <v>834.0</v>
      </c>
      <c r="B1957" s="27" t="s">
        <v>58</v>
      </c>
      <c r="C1957" s="27" t="s">
        <v>27</v>
      </c>
      <c r="D1957" s="27" t="s">
        <v>27</v>
      </c>
      <c r="E1957" s="27" t="s">
        <v>28</v>
      </c>
      <c r="F1957" s="27">
        <v>32.0</v>
      </c>
      <c r="G1957" s="27" t="s">
        <v>29</v>
      </c>
      <c r="H1957" s="27"/>
      <c r="I1957" s="27" t="s">
        <v>30</v>
      </c>
      <c r="J1957" s="27">
        <v>4.0</v>
      </c>
      <c r="K1957" s="27" t="s">
        <v>50</v>
      </c>
      <c r="L1957" s="31">
        <v>60439.61</v>
      </c>
      <c r="M1957" s="29">
        <v>16128.52</v>
      </c>
      <c r="N1957" s="27"/>
      <c r="O1957" s="27">
        <v>23.0</v>
      </c>
      <c r="P1957" s="31">
        <v>118570.57</v>
      </c>
      <c r="Q1957" s="29">
        <v>1.0</v>
      </c>
      <c r="R1957" s="31">
        <v>5970000.0</v>
      </c>
      <c r="S1957" s="27">
        <v>7594.0</v>
      </c>
      <c r="T1957" s="27">
        <v>12.50066</v>
      </c>
      <c r="U1957" s="123"/>
    </row>
    <row r="1958">
      <c r="A1958" s="27">
        <v>835.0</v>
      </c>
      <c r="B1958" s="27" t="s">
        <v>58</v>
      </c>
      <c r="C1958" s="27" t="s">
        <v>27</v>
      </c>
      <c r="D1958" s="27" t="s">
        <v>27</v>
      </c>
      <c r="E1958" s="27" t="s">
        <v>28</v>
      </c>
      <c r="F1958" s="27">
        <v>32.0</v>
      </c>
      <c r="G1958" s="27" t="s">
        <v>29</v>
      </c>
      <c r="H1958" s="27"/>
      <c r="I1958" s="27" t="s">
        <v>30</v>
      </c>
      <c r="J1958" s="27">
        <v>4.0</v>
      </c>
      <c r="K1958" s="27" t="s">
        <v>51</v>
      </c>
      <c r="L1958" s="31" t="s">
        <v>55</v>
      </c>
      <c r="M1958" s="29"/>
      <c r="N1958" s="27"/>
      <c r="O1958" s="27"/>
      <c r="P1958" s="31"/>
      <c r="Q1958" s="29"/>
      <c r="R1958" s="31"/>
      <c r="S1958" s="27" t="s">
        <v>30</v>
      </c>
      <c r="T1958" s="27" t="s">
        <v>30</v>
      </c>
      <c r="U1958" s="123"/>
    </row>
    <row r="1959">
      <c r="A1959" s="27">
        <v>836.0</v>
      </c>
      <c r="B1959" s="27" t="s">
        <v>58</v>
      </c>
      <c r="C1959" s="27" t="s">
        <v>27</v>
      </c>
      <c r="D1959" s="27" t="s">
        <v>27</v>
      </c>
      <c r="E1959" s="27" t="s">
        <v>28</v>
      </c>
      <c r="F1959" s="27">
        <v>32.0</v>
      </c>
      <c r="G1959" s="27" t="s">
        <v>29</v>
      </c>
      <c r="H1959" s="27"/>
      <c r="I1959" s="27" t="s">
        <v>30</v>
      </c>
      <c r="J1959" s="27">
        <v>4.0</v>
      </c>
      <c r="K1959" s="27" t="s">
        <v>52</v>
      </c>
      <c r="L1959" s="31" t="s">
        <v>55</v>
      </c>
      <c r="M1959" s="29"/>
      <c r="N1959" s="27"/>
      <c r="O1959" s="27"/>
      <c r="P1959" s="31"/>
      <c r="Q1959" s="29"/>
      <c r="R1959" s="31"/>
      <c r="S1959" s="27" t="s">
        <v>30</v>
      </c>
      <c r="T1959" s="27" t="s">
        <v>30</v>
      </c>
      <c r="U1959" s="123"/>
    </row>
    <row r="1960">
      <c r="A1960" s="27">
        <v>837.0</v>
      </c>
      <c r="B1960" s="27" t="s">
        <v>58</v>
      </c>
      <c r="C1960" s="27" t="s">
        <v>27</v>
      </c>
      <c r="D1960" s="27" t="s">
        <v>27</v>
      </c>
      <c r="E1960" s="27" t="s">
        <v>28</v>
      </c>
      <c r="F1960" s="27">
        <v>32.0</v>
      </c>
      <c r="G1960" s="27" t="s">
        <v>29</v>
      </c>
      <c r="H1960" s="27"/>
      <c r="I1960" s="27" t="s">
        <v>30</v>
      </c>
      <c r="J1960" s="27">
        <v>8.0</v>
      </c>
      <c r="K1960" s="27" t="s">
        <v>31</v>
      </c>
      <c r="L1960" s="31">
        <v>349045.74000000005</v>
      </c>
      <c r="M1960" s="29">
        <v>45.312</v>
      </c>
      <c r="N1960" s="27"/>
      <c r="O1960" s="27">
        <v>2.0</v>
      </c>
      <c r="P1960" s="31">
        <v>367068.84</v>
      </c>
      <c r="Q1960" s="29">
        <v>6.3</v>
      </c>
      <c r="R1960" s="31">
        <v>344000.0</v>
      </c>
      <c r="S1960" s="27">
        <v>2677.0</v>
      </c>
      <c r="T1960" s="27">
        <v>11.52555</v>
      </c>
      <c r="U1960" s="123"/>
    </row>
    <row r="1961">
      <c r="A1961" s="27">
        <v>838.0</v>
      </c>
      <c r="B1961" s="27" t="s">
        <v>58</v>
      </c>
      <c r="C1961" s="27" t="s">
        <v>27</v>
      </c>
      <c r="D1961" s="27" t="s">
        <v>27</v>
      </c>
      <c r="E1961" s="27" t="s">
        <v>28</v>
      </c>
      <c r="F1961" s="27">
        <v>32.0</v>
      </c>
      <c r="G1961" s="27" t="s">
        <v>29</v>
      </c>
      <c r="H1961" s="27"/>
      <c r="I1961" s="27" t="s">
        <v>30</v>
      </c>
      <c r="J1961" s="27">
        <v>8.0</v>
      </c>
      <c r="K1961" s="27" t="s">
        <v>32</v>
      </c>
      <c r="L1961" s="31">
        <v>21475.53</v>
      </c>
      <c r="M1961" s="29">
        <v>11973.41</v>
      </c>
      <c r="N1961" s="27"/>
      <c r="O1961" s="27">
        <v>39.0</v>
      </c>
      <c r="P1961" s="31">
        <v>7.956993E7</v>
      </c>
      <c r="Q1961" s="29">
        <v>91.6</v>
      </c>
      <c r="R1961" s="31">
        <v>8.4336E7</v>
      </c>
      <c r="S1961" s="27">
        <v>82246.0</v>
      </c>
      <c r="T1961" s="27">
        <v>11.80034</v>
      </c>
      <c r="U1961" s="123"/>
    </row>
    <row r="1962">
      <c r="A1962" s="27">
        <v>839.0</v>
      </c>
      <c r="B1962" s="27" t="s">
        <v>58</v>
      </c>
      <c r="C1962" s="27" t="s">
        <v>27</v>
      </c>
      <c r="D1962" s="27" t="s">
        <v>27</v>
      </c>
      <c r="E1962" s="27" t="s">
        <v>28</v>
      </c>
      <c r="F1962" s="27">
        <v>32.0</v>
      </c>
      <c r="G1962" s="27" t="s">
        <v>29</v>
      </c>
      <c r="H1962" s="27"/>
      <c r="I1962" s="27" t="s">
        <v>30</v>
      </c>
      <c r="J1962" s="27">
        <v>8.0</v>
      </c>
      <c r="K1962" s="27" t="s">
        <v>33</v>
      </c>
      <c r="L1962" s="31">
        <v>151807.56</v>
      </c>
      <c r="M1962" s="29">
        <v>811.804</v>
      </c>
      <c r="N1962" s="27"/>
      <c r="O1962" s="27">
        <v>12.0</v>
      </c>
      <c r="P1962" s="31">
        <v>84394.45999999999</v>
      </c>
      <c r="Q1962" s="29">
        <v>1.4</v>
      </c>
      <c r="R1962" s="31">
        <v>883000.0</v>
      </c>
      <c r="S1962" s="27">
        <v>2424.0</v>
      </c>
      <c r="T1962" s="27">
        <v>13.07808</v>
      </c>
      <c r="U1962" s="123"/>
    </row>
    <row r="1963">
      <c r="A1963" s="27">
        <v>840.0</v>
      </c>
      <c r="B1963" s="27" t="s">
        <v>58</v>
      </c>
      <c r="C1963" s="27" t="s">
        <v>27</v>
      </c>
      <c r="D1963" s="27" t="s">
        <v>27</v>
      </c>
      <c r="E1963" s="27" t="s">
        <v>28</v>
      </c>
      <c r="F1963" s="27">
        <v>32.0</v>
      </c>
      <c r="G1963" s="27" t="s">
        <v>29</v>
      </c>
      <c r="H1963" s="27"/>
      <c r="I1963" s="27" t="s">
        <v>30</v>
      </c>
      <c r="J1963" s="27">
        <v>8.0</v>
      </c>
      <c r="K1963" s="27" t="s">
        <v>34</v>
      </c>
      <c r="L1963" s="31">
        <v>114716.6</v>
      </c>
      <c r="M1963" s="29">
        <v>112249.92</v>
      </c>
      <c r="N1963" s="27"/>
      <c r="O1963" s="27">
        <v>149.0</v>
      </c>
      <c r="P1963" s="31">
        <v>14863.210000000001</v>
      </c>
      <c r="Q1963" s="29">
        <v>0.1</v>
      </c>
      <c r="R1963" s="31">
        <v>7638000.0</v>
      </c>
      <c r="S1963" s="27">
        <v>9198.0</v>
      </c>
      <c r="T1963" s="27">
        <v>13.88217</v>
      </c>
      <c r="U1963" s="123"/>
    </row>
    <row r="1964">
      <c r="A1964" s="27">
        <v>841.0</v>
      </c>
      <c r="B1964" s="27" t="s">
        <v>58</v>
      </c>
      <c r="C1964" s="27" t="s">
        <v>27</v>
      </c>
      <c r="D1964" s="27" t="s">
        <v>27</v>
      </c>
      <c r="E1964" s="27" t="s">
        <v>28</v>
      </c>
      <c r="F1964" s="27">
        <v>32.0</v>
      </c>
      <c r="G1964" s="27" t="s">
        <v>29</v>
      </c>
      <c r="H1964" s="27"/>
      <c r="I1964" s="27" t="s">
        <v>30</v>
      </c>
      <c r="J1964" s="27">
        <v>8.0</v>
      </c>
      <c r="K1964" s="27" t="s">
        <v>35</v>
      </c>
      <c r="L1964" s="31">
        <v>139902.94</v>
      </c>
      <c r="M1964" s="29">
        <v>183.776</v>
      </c>
      <c r="N1964" s="27"/>
      <c r="O1964" s="27">
        <v>147.0</v>
      </c>
      <c r="P1964" s="31">
        <v>19729.75</v>
      </c>
      <c r="Q1964" s="29">
        <v>0.3</v>
      </c>
      <c r="R1964" s="31">
        <v>85000.0</v>
      </c>
      <c r="S1964" s="27">
        <v>1281.0</v>
      </c>
      <c r="T1964" s="27">
        <v>9.94736</v>
      </c>
      <c r="U1964" s="123"/>
    </row>
    <row r="1965">
      <c r="A1965" s="27">
        <v>842.0</v>
      </c>
      <c r="B1965" s="27" t="s">
        <v>58</v>
      </c>
      <c r="C1965" s="27" t="s">
        <v>27</v>
      </c>
      <c r="D1965" s="27" t="s">
        <v>27</v>
      </c>
      <c r="E1965" s="27" t="s">
        <v>28</v>
      </c>
      <c r="F1965" s="27">
        <v>32.0</v>
      </c>
      <c r="G1965" s="27" t="s">
        <v>29</v>
      </c>
      <c r="H1965" s="27"/>
      <c r="I1965" s="27" t="s">
        <v>30</v>
      </c>
      <c r="J1965" s="27">
        <v>8.0</v>
      </c>
      <c r="K1965" s="27" t="s">
        <v>36</v>
      </c>
      <c r="L1965" s="31">
        <v>128062.12</v>
      </c>
      <c r="M1965" s="29">
        <v>455.55</v>
      </c>
      <c r="N1965" s="27"/>
      <c r="O1965" s="27">
        <v>1.0</v>
      </c>
      <c r="P1965" s="31">
        <v>2709.17</v>
      </c>
      <c r="Q1965" s="29">
        <v>0.0</v>
      </c>
      <c r="R1965" s="31">
        <v>12000.0</v>
      </c>
      <c r="S1965" s="27">
        <v>937.0</v>
      </c>
      <c r="T1965" s="27">
        <v>3.67732</v>
      </c>
      <c r="U1965" s="123"/>
    </row>
    <row r="1966">
      <c r="A1966" s="27">
        <v>843.0</v>
      </c>
      <c r="B1966" s="27" t="s">
        <v>58</v>
      </c>
      <c r="C1966" s="27" t="s">
        <v>27</v>
      </c>
      <c r="D1966" s="27" t="s">
        <v>27</v>
      </c>
      <c r="E1966" s="27" t="s">
        <v>28</v>
      </c>
      <c r="F1966" s="27">
        <v>32.0</v>
      </c>
      <c r="G1966" s="27" t="s">
        <v>29</v>
      </c>
      <c r="H1966" s="27"/>
      <c r="I1966" s="27" t="s">
        <v>30</v>
      </c>
      <c r="J1966" s="27">
        <v>8.0</v>
      </c>
      <c r="K1966" s="27" t="s">
        <v>37</v>
      </c>
      <c r="L1966" s="31">
        <v>137763.65999999997</v>
      </c>
      <c r="M1966" s="29">
        <v>67.552</v>
      </c>
      <c r="N1966" s="27"/>
      <c r="O1966" s="27">
        <v>12.0</v>
      </c>
      <c r="P1966" s="31">
        <v>76604.06</v>
      </c>
      <c r="Q1966" s="29">
        <v>1.3</v>
      </c>
      <c r="R1966" s="31">
        <v>91000.0</v>
      </c>
      <c r="S1966" s="27">
        <v>1156.0</v>
      </c>
      <c r="T1966" s="27">
        <v>10.08123</v>
      </c>
      <c r="U1966" s="123"/>
    </row>
    <row r="1967">
      <c r="A1967" s="27">
        <v>844.0</v>
      </c>
      <c r="B1967" s="27" t="s">
        <v>58</v>
      </c>
      <c r="C1967" s="27" t="s">
        <v>27</v>
      </c>
      <c r="D1967" s="27" t="s">
        <v>27</v>
      </c>
      <c r="E1967" s="27" t="s">
        <v>28</v>
      </c>
      <c r="F1967" s="27">
        <v>32.0</v>
      </c>
      <c r="G1967" s="27" t="s">
        <v>29</v>
      </c>
      <c r="H1967" s="27"/>
      <c r="I1967" s="27" t="s">
        <v>30</v>
      </c>
      <c r="J1967" s="27">
        <v>8.0</v>
      </c>
      <c r="K1967" s="27" t="s">
        <v>38</v>
      </c>
      <c r="L1967" s="31">
        <v>164285.86000000002</v>
      </c>
      <c r="M1967" s="29">
        <v>283.391</v>
      </c>
      <c r="N1967" s="27"/>
      <c r="O1967" s="27">
        <v>165.0</v>
      </c>
      <c r="P1967" s="31">
        <v>45108.62</v>
      </c>
      <c r="Q1967" s="29">
        <v>0.8</v>
      </c>
      <c r="R1967" s="31">
        <v>118000.0</v>
      </c>
      <c r="S1967" s="27">
        <v>1523.0</v>
      </c>
      <c r="T1967" s="27">
        <v>10.7692</v>
      </c>
      <c r="U1967" s="123"/>
    </row>
    <row r="1968">
      <c r="A1968" s="27">
        <v>845.0</v>
      </c>
      <c r="B1968" s="27" t="s">
        <v>58</v>
      </c>
      <c r="C1968" s="27" t="s">
        <v>27</v>
      </c>
      <c r="D1968" s="27" t="s">
        <v>27</v>
      </c>
      <c r="E1968" s="27" t="s">
        <v>28</v>
      </c>
      <c r="F1968" s="27">
        <v>32.0</v>
      </c>
      <c r="G1968" s="27" t="s">
        <v>29</v>
      </c>
      <c r="H1968" s="27"/>
      <c r="I1968" s="27" t="s">
        <v>30</v>
      </c>
      <c r="J1968" s="27">
        <v>8.0</v>
      </c>
      <c r="K1968" s="27" t="s">
        <v>39</v>
      </c>
      <c r="L1968" s="31">
        <v>183456.13</v>
      </c>
      <c r="M1968" s="29">
        <v>50.784</v>
      </c>
      <c r="N1968" s="27"/>
      <c r="O1968" s="27">
        <v>12.0</v>
      </c>
      <c r="P1968" s="31">
        <v>153724.16</v>
      </c>
      <c r="Q1968" s="29">
        <v>2.6</v>
      </c>
      <c r="R1968" s="31">
        <v>168000.0</v>
      </c>
      <c r="S1968" s="27">
        <v>1650.0</v>
      </c>
      <c r="T1968" s="27">
        <v>9.69078</v>
      </c>
      <c r="U1968" s="123"/>
    </row>
    <row r="1969">
      <c r="A1969" s="27">
        <v>846.0</v>
      </c>
      <c r="B1969" s="27" t="s">
        <v>58</v>
      </c>
      <c r="C1969" s="27" t="s">
        <v>27</v>
      </c>
      <c r="D1969" s="27" t="s">
        <v>27</v>
      </c>
      <c r="E1969" s="27" t="s">
        <v>28</v>
      </c>
      <c r="F1969" s="27">
        <v>32.0</v>
      </c>
      <c r="G1969" s="27" t="s">
        <v>29</v>
      </c>
      <c r="H1969" s="27"/>
      <c r="I1969" s="27" t="s">
        <v>30</v>
      </c>
      <c r="J1969" s="27">
        <v>8.0</v>
      </c>
      <c r="K1969" s="27" t="s">
        <v>40</v>
      </c>
      <c r="L1969" s="31">
        <v>126776.66</v>
      </c>
      <c r="M1969" s="29">
        <v>3353.32</v>
      </c>
      <c r="N1969" s="27"/>
      <c r="O1969" s="27">
        <v>16.0</v>
      </c>
      <c r="P1969" s="31">
        <v>252096.78</v>
      </c>
      <c r="Q1969" s="29">
        <v>4.3</v>
      </c>
      <c r="R1969" s="31">
        <v>567000.0</v>
      </c>
      <c r="S1969" s="27">
        <v>2238.0</v>
      </c>
      <c r="T1969" s="27">
        <v>9.85555</v>
      </c>
      <c r="U1969" s="123"/>
    </row>
    <row r="1970">
      <c r="A1970" s="27">
        <v>847.0</v>
      </c>
      <c r="B1970" s="27" t="s">
        <v>58</v>
      </c>
      <c r="C1970" s="27" t="s">
        <v>27</v>
      </c>
      <c r="D1970" s="27" t="s">
        <v>27</v>
      </c>
      <c r="E1970" s="27" t="s">
        <v>28</v>
      </c>
      <c r="F1970" s="27">
        <v>32.0</v>
      </c>
      <c r="G1970" s="27" t="s">
        <v>29</v>
      </c>
      <c r="H1970" s="27"/>
      <c r="I1970" s="27" t="s">
        <v>30</v>
      </c>
      <c r="J1970" s="27">
        <v>8.0</v>
      </c>
      <c r="K1970" s="27" t="s">
        <v>41</v>
      </c>
      <c r="L1970" s="31">
        <v>15344.5</v>
      </c>
      <c r="M1970" s="29">
        <v>4133.38</v>
      </c>
      <c r="N1970" s="27"/>
      <c r="O1970" s="27">
        <v>22.0</v>
      </c>
      <c r="P1970" s="31">
        <v>1894.8700000000001</v>
      </c>
      <c r="Q1970" s="29">
        <v>0.0</v>
      </c>
      <c r="R1970" s="31">
        <v>340000.0</v>
      </c>
      <c r="S1970" s="27">
        <v>1429.0</v>
      </c>
      <c r="T1970" s="27">
        <v>11.10032</v>
      </c>
      <c r="U1970" s="123"/>
    </row>
    <row r="1971">
      <c r="A1971" s="27">
        <v>848.0</v>
      </c>
      <c r="B1971" s="27" t="s">
        <v>58</v>
      </c>
      <c r="C1971" s="27" t="s">
        <v>27</v>
      </c>
      <c r="D1971" s="27" t="s">
        <v>27</v>
      </c>
      <c r="E1971" s="27" t="s">
        <v>28</v>
      </c>
      <c r="F1971" s="27">
        <v>32.0</v>
      </c>
      <c r="G1971" s="27" t="s">
        <v>29</v>
      </c>
      <c r="H1971" s="27"/>
      <c r="I1971" s="27" t="s">
        <v>30</v>
      </c>
      <c r="J1971" s="27">
        <v>8.0</v>
      </c>
      <c r="K1971" s="27" t="s">
        <v>42</v>
      </c>
      <c r="L1971" s="31">
        <v>107412.40999999999</v>
      </c>
      <c r="M1971" s="29">
        <v>101.631</v>
      </c>
      <c r="N1971" s="27"/>
      <c r="O1971" s="27">
        <v>139.0</v>
      </c>
      <c r="P1971" s="31">
        <v>6804.509999999999</v>
      </c>
      <c r="Q1971" s="29">
        <v>0.1</v>
      </c>
      <c r="R1971" s="31">
        <v>62000.0</v>
      </c>
      <c r="S1971" s="27">
        <v>1163.0</v>
      </c>
      <c r="T1971" s="27">
        <v>9.8742</v>
      </c>
      <c r="U1971" s="123"/>
    </row>
    <row r="1972">
      <c r="A1972" s="27">
        <v>849.0</v>
      </c>
      <c r="B1972" s="27" t="s">
        <v>58</v>
      </c>
      <c r="C1972" s="27" t="s">
        <v>27</v>
      </c>
      <c r="D1972" s="27" t="s">
        <v>27</v>
      </c>
      <c r="E1972" s="27" t="s">
        <v>28</v>
      </c>
      <c r="F1972" s="27">
        <v>32.0</v>
      </c>
      <c r="G1972" s="27" t="s">
        <v>29</v>
      </c>
      <c r="H1972" s="27"/>
      <c r="I1972" s="27" t="s">
        <v>30</v>
      </c>
      <c r="J1972" s="27">
        <v>8.0</v>
      </c>
      <c r="K1972" s="27" t="s">
        <v>43</v>
      </c>
      <c r="L1972" s="31">
        <v>15024.0</v>
      </c>
      <c r="M1972" s="29">
        <v>3093.68</v>
      </c>
      <c r="N1972" s="27"/>
      <c r="O1972" s="27">
        <v>139.0</v>
      </c>
      <c r="P1972" s="31">
        <v>1.0135953E8</v>
      </c>
      <c r="Q1972" s="29">
        <v>94.0</v>
      </c>
      <c r="R1972" s="31">
        <v>1.17341E8</v>
      </c>
      <c r="S1972" s="27">
        <v>104670.0</v>
      </c>
      <c r="T1972" s="27">
        <v>11.98331</v>
      </c>
      <c r="U1972" s="123"/>
    </row>
    <row r="1973">
      <c r="A1973" s="27">
        <v>850.0</v>
      </c>
      <c r="B1973" s="27" t="s">
        <v>58</v>
      </c>
      <c r="C1973" s="27" t="s">
        <v>27</v>
      </c>
      <c r="D1973" s="27" t="s">
        <v>27</v>
      </c>
      <c r="E1973" s="27" t="s">
        <v>28</v>
      </c>
      <c r="F1973" s="27">
        <v>32.0</v>
      </c>
      <c r="G1973" s="27" t="s">
        <v>29</v>
      </c>
      <c r="H1973" s="27"/>
      <c r="I1973" s="27" t="s">
        <v>30</v>
      </c>
      <c r="J1973" s="27">
        <v>8.0</v>
      </c>
      <c r="K1973" s="27" t="s">
        <v>44</v>
      </c>
      <c r="L1973" s="31">
        <v>110494.72</v>
      </c>
      <c r="M1973" s="29">
        <v>1056.38</v>
      </c>
      <c r="N1973" s="27"/>
      <c r="O1973" s="27">
        <v>5.0</v>
      </c>
      <c r="P1973" s="31">
        <v>11577.460000000001</v>
      </c>
      <c r="Q1973" s="29">
        <v>0.2</v>
      </c>
      <c r="R1973" s="31">
        <v>30000.0</v>
      </c>
      <c r="S1973" s="27">
        <v>1060.0</v>
      </c>
      <c r="T1973" s="27">
        <v>10.02588</v>
      </c>
      <c r="U1973" s="123"/>
    </row>
    <row r="1974">
      <c r="A1974" s="27">
        <v>851.0</v>
      </c>
      <c r="B1974" s="27" t="s">
        <v>58</v>
      </c>
      <c r="C1974" s="27" t="s">
        <v>27</v>
      </c>
      <c r="D1974" s="27" t="s">
        <v>27</v>
      </c>
      <c r="E1974" s="27" t="s">
        <v>28</v>
      </c>
      <c r="F1974" s="27">
        <v>32.0</v>
      </c>
      <c r="G1974" s="27" t="s">
        <v>29</v>
      </c>
      <c r="H1974" s="27"/>
      <c r="I1974" s="27" t="s">
        <v>30</v>
      </c>
      <c r="J1974" s="27">
        <v>8.0</v>
      </c>
      <c r="K1974" s="27" t="s">
        <v>45</v>
      </c>
      <c r="L1974" s="31">
        <v>109194.48</v>
      </c>
      <c r="M1974" s="29">
        <v>540.444</v>
      </c>
      <c r="N1974" s="27"/>
      <c r="O1974" s="27">
        <v>12.0</v>
      </c>
      <c r="P1974" s="31">
        <v>6159.74</v>
      </c>
      <c r="Q1974" s="29">
        <v>0.1</v>
      </c>
      <c r="R1974" s="31">
        <v>170000.0</v>
      </c>
      <c r="S1974" s="27">
        <v>968.0</v>
      </c>
      <c r="T1974" s="27">
        <v>11.07359</v>
      </c>
      <c r="U1974" s="123"/>
    </row>
    <row r="1975">
      <c r="A1975" s="27">
        <v>852.0</v>
      </c>
      <c r="B1975" s="27" t="s">
        <v>58</v>
      </c>
      <c r="C1975" s="27" t="s">
        <v>27</v>
      </c>
      <c r="D1975" s="27" t="s">
        <v>27</v>
      </c>
      <c r="E1975" s="27" t="s">
        <v>28</v>
      </c>
      <c r="F1975" s="27">
        <v>32.0</v>
      </c>
      <c r="G1975" s="27" t="s">
        <v>29</v>
      </c>
      <c r="H1975" s="27"/>
      <c r="I1975" s="27" t="s">
        <v>30</v>
      </c>
      <c r="J1975" s="27">
        <v>8.0</v>
      </c>
      <c r="K1975" s="27" t="s">
        <v>46</v>
      </c>
      <c r="L1975" s="31">
        <v>8387.119999999999</v>
      </c>
      <c r="M1975" s="29">
        <v>257650.23</v>
      </c>
      <c r="N1975" s="27"/>
      <c r="O1975" s="27">
        <v>7.0</v>
      </c>
      <c r="P1975" s="31">
        <v>11904.820000000002</v>
      </c>
      <c r="Q1975" s="29">
        <v>0.1</v>
      </c>
      <c r="R1975" s="31">
        <v>1.1605E7</v>
      </c>
      <c r="S1975" s="27">
        <v>12552.0</v>
      </c>
      <c r="T1975" s="27">
        <v>10.08456</v>
      </c>
      <c r="U1975" s="123"/>
    </row>
    <row r="1976">
      <c r="A1976" s="27">
        <v>853.0</v>
      </c>
      <c r="B1976" s="27" t="s">
        <v>58</v>
      </c>
      <c r="C1976" s="27" t="s">
        <v>27</v>
      </c>
      <c r="D1976" s="27" t="s">
        <v>27</v>
      </c>
      <c r="E1976" s="27" t="s">
        <v>28</v>
      </c>
      <c r="F1976" s="27">
        <v>32.0</v>
      </c>
      <c r="G1976" s="27" t="s">
        <v>29</v>
      </c>
      <c r="H1976" s="27"/>
      <c r="I1976" s="27" t="s">
        <v>30</v>
      </c>
      <c r="J1976" s="27">
        <v>8.0</v>
      </c>
      <c r="K1976" s="27" t="s">
        <v>47</v>
      </c>
      <c r="L1976" s="31">
        <v>96652.64</v>
      </c>
      <c r="M1976" s="29">
        <v>10159.55</v>
      </c>
      <c r="N1976" s="27"/>
      <c r="O1976" s="27">
        <v>11.0</v>
      </c>
      <c r="P1976" s="31">
        <v>150982.27</v>
      </c>
      <c r="Q1976" s="29">
        <v>1.7</v>
      </c>
      <c r="R1976" s="31">
        <v>2419000.0</v>
      </c>
      <c r="S1976" s="27">
        <v>3555.0</v>
      </c>
      <c r="T1976" s="27">
        <v>10.72022</v>
      </c>
      <c r="U1976" s="123"/>
    </row>
    <row r="1977">
      <c r="A1977" s="27">
        <v>854.0</v>
      </c>
      <c r="B1977" s="27" t="s">
        <v>58</v>
      </c>
      <c r="C1977" s="27" t="s">
        <v>27</v>
      </c>
      <c r="D1977" s="27" t="s">
        <v>27</v>
      </c>
      <c r="E1977" s="27" t="s">
        <v>28</v>
      </c>
      <c r="F1977" s="27">
        <v>32.0</v>
      </c>
      <c r="G1977" s="27" t="s">
        <v>29</v>
      </c>
      <c r="H1977" s="27"/>
      <c r="I1977" s="27" t="s">
        <v>30</v>
      </c>
      <c r="J1977" s="27">
        <v>8.0</v>
      </c>
      <c r="K1977" s="27" t="s">
        <v>48</v>
      </c>
      <c r="L1977" s="31">
        <v>134011.25</v>
      </c>
      <c r="M1977" s="29">
        <v>57292.43</v>
      </c>
      <c r="N1977" s="27"/>
      <c r="O1977" s="27">
        <v>19.0</v>
      </c>
      <c r="P1977" s="31">
        <v>116894.62000000001</v>
      </c>
      <c r="Q1977" s="29">
        <v>1.0</v>
      </c>
      <c r="R1977" s="31">
        <v>6305000.0</v>
      </c>
      <c r="S1977" s="27">
        <v>7821.0</v>
      </c>
      <c r="T1977" s="27">
        <v>11.11925</v>
      </c>
      <c r="U1977" s="123"/>
    </row>
    <row r="1978">
      <c r="A1978" s="27">
        <v>855.0</v>
      </c>
      <c r="B1978" s="27" t="s">
        <v>58</v>
      </c>
      <c r="C1978" s="27" t="s">
        <v>27</v>
      </c>
      <c r="D1978" s="27" t="s">
        <v>27</v>
      </c>
      <c r="E1978" s="27" t="s">
        <v>28</v>
      </c>
      <c r="F1978" s="27">
        <v>32.0</v>
      </c>
      <c r="G1978" s="27" t="s">
        <v>29</v>
      </c>
      <c r="H1978" s="27"/>
      <c r="I1978" s="27" t="s">
        <v>30</v>
      </c>
      <c r="J1978" s="27">
        <v>8.0</v>
      </c>
      <c r="K1978" s="27" t="s">
        <v>49</v>
      </c>
      <c r="L1978" s="31">
        <v>168628.16</v>
      </c>
      <c r="M1978" s="29">
        <v>446.078</v>
      </c>
      <c r="N1978" s="27"/>
      <c r="O1978" s="27">
        <v>3.0</v>
      </c>
      <c r="P1978" s="31">
        <v>61487.549999999996</v>
      </c>
      <c r="Q1978" s="29">
        <v>1.1</v>
      </c>
      <c r="R1978" s="31">
        <v>78000.0</v>
      </c>
      <c r="S1978" s="27">
        <v>1305.0</v>
      </c>
      <c r="T1978" s="27">
        <v>9.91934</v>
      </c>
      <c r="U1978" s="123"/>
    </row>
    <row r="1979">
      <c r="A1979" s="27">
        <v>856.0</v>
      </c>
      <c r="B1979" s="27" t="s">
        <v>58</v>
      </c>
      <c r="C1979" s="27" t="s">
        <v>27</v>
      </c>
      <c r="D1979" s="27" t="s">
        <v>27</v>
      </c>
      <c r="E1979" s="27" t="s">
        <v>28</v>
      </c>
      <c r="F1979" s="27">
        <v>32.0</v>
      </c>
      <c r="G1979" s="27" t="s">
        <v>29</v>
      </c>
      <c r="H1979" s="27"/>
      <c r="I1979" s="27" t="s">
        <v>30</v>
      </c>
      <c r="J1979" s="27">
        <v>8.0</v>
      </c>
      <c r="K1979" s="27" t="s">
        <v>50</v>
      </c>
      <c r="L1979" s="31">
        <v>122461.14</v>
      </c>
      <c r="M1979" s="29">
        <v>31692.76</v>
      </c>
      <c r="N1979" s="27"/>
      <c r="O1979" s="27">
        <v>23.0</v>
      </c>
      <c r="P1979" s="31">
        <v>229675.76</v>
      </c>
      <c r="Q1979" s="29">
        <v>1.3</v>
      </c>
      <c r="R1979" s="31">
        <v>1.151E7</v>
      </c>
      <c r="S1979" s="27">
        <v>13578.0</v>
      </c>
      <c r="T1979" s="27">
        <v>12.60562</v>
      </c>
      <c r="U1979" s="123"/>
    </row>
    <row r="1980">
      <c r="A1980" s="27">
        <v>857.0</v>
      </c>
      <c r="B1980" s="27" t="s">
        <v>58</v>
      </c>
      <c r="C1980" s="27" t="s">
        <v>27</v>
      </c>
      <c r="D1980" s="27" t="s">
        <v>27</v>
      </c>
      <c r="E1980" s="27" t="s">
        <v>28</v>
      </c>
      <c r="F1980" s="27">
        <v>32.0</v>
      </c>
      <c r="G1980" s="27" t="s">
        <v>29</v>
      </c>
      <c r="H1980" s="27"/>
      <c r="I1980" s="27" t="s">
        <v>30</v>
      </c>
      <c r="J1980" s="27">
        <v>8.0</v>
      </c>
      <c r="K1980" s="27" t="s">
        <v>51</v>
      </c>
      <c r="L1980" s="29"/>
      <c r="M1980" s="29"/>
      <c r="N1980" s="27"/>
      <c r="O1980" s="27"/>
      <c r="P1980" s="31"/>
      <c r="Q1980" s="31"/>
      <c r="R1980" s="29" t="s">
        <v>30</v>
      </c>
      <c r="S1980" s="27" t="s">
        <v>30</v>
      </c>
      <c r="T1980" s="27" t="s">
        <v>30</v>
      </c>
      <c r="U1980" s="123"/>
    </row>
    <row r="1981">
      <c r="A1981" s="27">
        <v>858.0</v>
      </c>
      <c r="B1981" s="27" t="s">
        <v>58</v>
      </c>
      <c r="C1981" s="27" t="s">
        <v>27</v>
      </c>
      <c r="D1981" s="27" t="s">
        <v>27</v>
      </c>
      <c r="E1981" s="27" t="s">
        <v>28</v>
      </c>
      <c r="F1981" s="27">
        <v>32.0</v>
      </c>
      <c r="G1981" s="27" t="s">
        <v>29</v>
      </c>
      <c r="H1981" s="27"/>
      <c r="I1981" s="27" t="s">
        <v>30</v>
      </c>
      <c r="J1981" s="27">
        <v>8.0</v>
      </c>
      <c r="K1981" s="27" t="s">
        <v>52</v>
      </c>
      <c r="L1981" s="29"/>
      <c r="M1981" s="29"/>
      <c r="N1981" s="27"/>
      <c r="O1981" s="27"/>
      <c r="P1981" s="31"/>
      <c r="Q1981" s="31"/>
      <c r="R1981" s="29" t="s">
        <v>30</v>
      </c>
      <c r="S1981" s="27" t="s">
        <v>30</v>
      </c>
      <c r="T1981" s="27" t="s">
        <v>30</v>
      </c>
      <c r="U1981" s="123"/>
    </row>
    <row r="1982">
      <c r="A1982" s="83">
        <v>1.0</v>
      </c>
      <c r="B1982" s="84" t="s">
        <v>58</v>
      </c>
      <c r="C1982" s="84" t="s">
        <v>27</v>
      </c>
      <c r="D1982" s="84" t="s">
        <v>27</v>
      </c>
      <c r="E1982" s="84" t="s">
        <v>27</v>
      </c>
      <c r="F1982" s="84">
        <v>48.0</v>
      </c>
      <c r="G1982" s="84" t="s">
        <v>29</v>
      </c>
      <c r="H1982" s="84"/>
      <c r="I1982" s="84" t="s">
        <v>59</v>
      </c>
      <c r="J1982" s="84">
        <v>1.0</v>
      </c>
      <c r="K1982" s="84" t="s">
        <v>31</v>
      </c>
      <c r="L1982" s="85">
        <v>28687.31</v>
      </c>
      <c r="M1982" s="85">
        <v>22.45</v>
      </c>
      <c r="N1982" s="84"/>
      <c r="O1982" s="86">
        <v>2.0</v>
      </c>
      <c r="P1982" s="85">
        <v>29776.86</v>
      </c>
      <c r="Q1982" s="87"/>
      <c r="R1982" s="88">
        <v>58000.0</v>
      </c>
      <c r="S1982" s="89">
        <v>1355.0</v>
      </c>
      <c r="T1982" s="89">
        <v>22.16941</v>
      </c>
      <c r="U1982" s="123"/>
    </row>
    <row r="1983">
      <c r="A1983" s="83">
        <v>2.0</v>
      </c>
      <c r="B1983" s="84" t="s">
        <v>58</v>
      </c>
      <c r="C1983" s="84" t="s">
        <v>27</v>
      </c>
      <c r="D1983" s="84" t="s">
        <v>27</v>
      </c>
      <c r="E1983" s="84" t="s">
        <v>27</v>
      </c>
      <c r="F1983" s="84">
        <v>48.0</v>
      </c>
      <c r="G1983" s="84" t="s">
        <v>29</v>
      </c>
      <c r="H1983" s="84"/>
      <c r="I1983" s="84" t="s">
        <v>59</v>
      </c>
      <c r="J1983" s="84">
        <v>1.0</v>
      </c>
      <c r="K1983" s="84" t="s">
        <v>32</v>
      </c>
      <c r="L1983" s="85">
        <v>1675.48</v>
      </c>
      <c r="M1983" s="85">
        <v>825.98</v>
      </c>
      <c r="N1983" s="84"/>
      <c r="O1983" s="86">
        <v>61.0</v>
      </c>
      <c r="P1983" s="85">
        <v>1197662.59</v>
      </c>
      <c r="Q1983" s="87"/>
      <c r="R1983" s="88">
        <v>1380000.0</v>
      </c>
      <c r="S1983" s="89">
        <v>3002.0</v>
      </c>
      <c r="T1983" s="89">
        <v>28.1321</v>
      </c>
      <c r="U1983" s="123"/>
    </row>
    <row r="1984">
      <c r="A1984" s="83">
        <v>3.0</v>
      </c>
      <c r="B1984" s="84" t="s">
        <v>58</v>
      </c>
      <c r="C1984" s="84" t="s">
        <v>27</v>
      </c>
      <c r="D1984" s="84" t="s">
        <v>27</v>
      </c>
      <c r="E1984" s="84" t="s">
        <v>27</v>
      </c>
      <c r="F1984" s="84">
        <v>48.0</v>
      </c>
      <c r="G1984" s="84" t="s">
        <v>29</v>
      </c>
      <c r="H1984" s="84"/>
      <c r="I1984" s="84" t="s">
        <v>59</v>
      </c>
      <c r="J1984" s="84">
        <v>1.0</v>
      </c>
      <c r="K1984" s="84" t="s">
        <v>33</v>
      </c>
      <c r="L1984" s="85">
        <v>14686.88</v>
      </c>
      <c r="M1984" s="85">
        <v>110.02</v>
      </c>
      <c r="N1984" s="84"/>
      <c r="O1984" s="86">
        <v>20.0</v>
      </c>
      <c r="P1984" s="85">
        <v>11870.61</v>
      </c>
      <c r="Q1984" s="87"/>
      <c r="R1984" s="88">
        <v>116000.0</v>
      </c>
      <c r="S1984" s="89">
        <v>1140.0</v>
      </c>
      <c r="T1984" s="89">
        <v>24.50768</v>
      </c>
      <c r="U1984" s="123"/>
    </row>
    <row r="1985">
      <c r="A1985" s="83">
        <v>4.0</v>
      </c>
      <c r="B1985" s="84" t="s">
        <v>58</v>
      </c>
      <c r="C1985" s="84" t="s">
        <v>27</v>
      </c>
      <c r="D1985" s="84" t="s">
        <v>27</v>
      </c>
      <c r="E1985" s="84" t="s">
        <v>27</v>
      </c>
      <c r="F1985" s="84">
        <v>48.0</v>
      </c>
      <c r="G1985" s="84" t="s">
        <v>29</v>
      </c>
      <c r="H1985" s="84"/>
      <c r="I1985" s="84" t="s">
        <v>59</v>
      </c>
      <c r="J1985" s="84">
        <v>1.0</v>
      </c>
      <c r="K1985" s="84" t="s">
        <v>34</v>
      </c>
      <c r="L1985" s="85">
        <v>9875.93</v>
      </c>
      <c r="M1985" s="85">
        <v>11684.63</v>
      </c>
      <c r="N1985" s="84"/>
      <c r="O1985" s="86">
        <v>153.0</v>
      </c>
      <c r="P1985" s="85">
        <v>3287.62</v>
      </c>
      <c r="Q1985" s="87"/>
      <c r="R1985" s="88">
        <v>1077000.0</v>
      </c>
      <c r="S1985" s="89">
        <v>2316.0</v>
      </c>
      <c r="T1985" s="89">
        <v>29.16502</v>
      </c>
      <c r="U1985" s="123"/>
    </row>
    <row r="1986">
      <c r="A1986" s="83">
        <v>5.0</v>
      </c>
      <c r="B1986" s="84" t="s">
        <v>58</v>
      </c>
      <c r="C1986" s="84" t="s">
        <v>27</v>
      </c>
      <c r="D1986" s="84" t="s">
        <v>27</v>
      </c>
      <c r="E1986" s="84" t="s">
        <v>27</v>
      </c>
      <c r="F1986" s="84">
        <v>48.0</v>
      </c>
      <c r="G1986" s="84" t="s">
        <v>29</v>
      </c>
      <c r="H1986" s="84"/>
      <c r="I1986" s="84" t="s">
        <v>59</v>
      </c>
      <c r="J1986" s="84">
        <v>1.0</v>
      </c>
      <c r="K1986" s="84" t="s">
        <v>35</v>
      </c>
      <c r="L1986" s="85">
        <v>13969.12</v>
      </c>
      <c r="M1986" s="85">
        <v>112.72</v>
      </c>
      <c r="N1986" s="84"/>
      <c r="O1986" s="86">
        <v>157.0</v>
      </c>
      <c r="P1986" s="85">
        <v>3631.27</v>
      </c>
      <c r="Q1986" s="87"/>
      <c r="R1986" s="88">
        <v>75000.0</v>
      </c>
      <c r="S1986" s="89">
        <v>974.0</v>
      </c>
      <c r="T1986" s="89">
        <v>24.32683</v>
      </c>
      <c r="U1986" s="123"/>
    </row>
    <row r="1987">
      <c r="A1987" s="83">
        <v>6.0</v>
      </c>
      <c r="B1987" s="84" t="s">
        <v>58</v>
      </c>
      <c r="C1987" s="84" t="s">
        <v>27</v>
      </c>
      <c r="D1987" s="84" t="s">
        <v>27</v>
      </c>
      <c r="E1987" s="84" t="s">
        <v>27</v>
      </c>
      <c r="F1987" s="84">
        <v>48.0</v>
      </c>
      <c r="G1987" s="84" t="s">
        <v>29</v>
      </c>
      <c r="H1987" s="84"/>
      <c r="I1987" s="84" t="s">
        <v>59</v>
      </c>
      <c r="J1987" s="84">
        <v>1.0</v>
      </c>
      <c r="K1987" s="84" t="s">
        <v>36</v>
      </c>
      <c r="L1987" s="85">
        <v>13807.42</v>
      </c>
      <c r="M1987" s="85">
        <v>65.36</v>
      </c>
      <c r="N1987" s="84"/>
      <c r="O1987" s="86">
        <v>1.0</v>
      </c>
      <c r="P1987" s="85">
        <v>570.72</v>
      </c>
      <c r="Q1987" s="87"/>
      <c r="R1987" s="88">
        <v>10000.0</v>
      </c>
      <c r="S1987" s="89">
        <v>744.0</v>
      </c>
      <c r="T1987" s="89">
        <v>10.54124</v>
      </c>
      <c r="U1987" s="123"/>
    </row>
    <row r="1988">
      <c r="A1988" s="83">
        <v>7.0</v>
      </c>
      <c r="B1988" s="84" t="s">
        <v>58</v>
      </c>
      <c r="C1988" s="84" t="s">
        <v>27</v>
      </c>
      <c r="D1988" s="84" t="s">
        <v>27</v>
      </c>
      <c r="E1988" s="84" t="s">
        <v>27</v>
      </c>
      <c r="F1988" s="84">
        <v>48.0</v>
      </c>
      <c r="G1988" s="84" t="s">
        <v>29</v>
      </c>
      <c r="H1988" s="84"/>
      <c r="I1988" s="84" t="s">
        <v>59</v>
      </c>
      <c r="J1988" s="84">
        <v>1.0</v>
      </c>
      <c r="K1988" s="84" t="s">
        <v>37</v>
      </c>
      <c r="L1988" s="85">
        <v>15796.24</v>
      </c>
      <c r="M1988" s="85">
        <v>37.71</v>
      </c>
      <c r="N1988" s="84"/>
      <c r="O1988" s="86">
        <v>22.0</v>
      </c>
      <c r="P1988" s="85">
        <v>10341.08</v>
      </c>
      <c r="Q1988" s="87"/>
      <c r="R1988" s="88">
        <v>27000.0</v>
      </c>
      <c r="S1988" s="89">
        <v>907.0</v>
      </c>
      <c r="T1988" s="89">
        <v>24.311</v>
      </c>
      <c r="U1988" s="123"/>
    </row>
    <row r="1989">
      <c r="A1989" s="83">
        <v>8.0</v>
      </c>
      <c r="B1989" s="84" t="s">
        <v>58</v>
      </c>
      <c r="C1989" s="84" t="s">
        <v>27</v>
      </c>
      <c r="D1989" s="84" t="s">
        <v>27</v>
      </c>
      <c r="E1989" s="84" t="s">
        <v>27</v>
      </c>
      <c r="F1989" s="84">
        <v>48.0</v>
      </c>
      <c r="G1989" s="84" t="s">
        <v>29</v>
      </c>
      <c r="H1989" s="84"/>
      <c r="I1989" s="84" t="s">
        <v>59</v>
      </c>
      <c r="J1989" s="84">
        <v>1.0</v>
      </c>
      <c r="K1989" s="84" t="s">
        <v>38</v>
      </c>
      <c r="L1989" s="85">
        <v>16186.88</v>
      </c>
      <c r="M1989" s="85">
        <v>155.98</v>
      </c>
      <c r="N1989" s="84"/>
      <c r="O1989" s="86">
        <v>179.0</v>
      </c>
      <c r="P1989" s="85">
        <v>4911.4</v>
      </c>
      <c r="Q1989" s="87"/>
      <c r="R1989" s="88">
        <v>80000.0</v>
      </c>
      <c r="S1989" s="89">
        <v>1169.0</v>
      </c>
      <c r="T1989" s="89">
        <v>25.35974</v>
      </c>
      <c r="U1989" s="123"/>
    </row>
    <row r="1990">
      <c r="A1990" s="83">
        <v>9.0</v>
      </c>
      <c r="B1990" s="84" t="s">
        <v>58</v>
      </c>
      <c r="C1990" s="84" t="s">
        <v>27</v>
      </c>
      <c r="D1990" s="84" t="s">
        <v>27</v>
      </c>
      <c r="E1990" s="84" t="s">
        <v>27</v>
      </c>
      <c r="F1990" s="84">
        <v>48.0</v>
      </c>
      <c r="G1990" s="84" t="s">
        <v>29</v>
      </c>
      <c r="H1990" s="84"/>
      <c r="I1990" s="84" t="s">
        <v>59</v>
      </c>
      <c r="J1990" s="84">
        <v>1.0</v>
      </c>
      <c r="K1990" s="84" t="s">
        <v>39</v>
      </c>
      <c r="L1990" s="85">
        <v>18024.38</v>
      </c>
      <c r="M1990" s="85">
        <v>28.78</v>
      </c>
      <c r="N1990" s="84"/>
      <c r="O1990" s="86">
        <v>22.0</v>
      </c>
      <c r="P1990" s="85">
        <v>18603.52</v>
      </c>
      <c r="Q1990" s="87"/>
      <c r="R1990" s="88">
        <v>36000.0</v>
      </c>
      <c r="S1990" s="89">
        <v>1011.0</v>
      </c>
      <c r="T1990" s="89">
        <v>23.98029</v>
      </c>
      <c r="U1990" s="123"/>
    </row>
    <row r="1991">
      <c r="A1991" s="83">
        <v>10.0</v>
      </c>
      <c r="B1991" s="84" t="s">
        <v>58</v>
      </c>
      <c r="C1991" s="84" t="s">
        <v>27</v>
      </c>
      <c r="D1991" s="84" t="s">
        <v>27</v>
      </c>
      <c r="E1991" s="84" t="s">
        <v>27</v>
      </c>
      <c r="F1991" s="84">
        <v>48.0</v>
      </c>
      <c r="G1991" s="84" t="s">
        <v>29</v>
      </c>
      <c r="H1991" s="84"/>
      <c r="I1991" s="84" t="s">
        <v>59</v>
      </c>
      <c r="J1991" s="84">
        <v>1.0</v>
      </c>
      <c r="K1991" s="84" t="s">
        <v>40</v>
      </c>
      <c r="L1991" s="85">
        <v>14540.83</v>
      </c>
      <c r="M1991" s="85">
        <v>279.57</v>
      </c>
      <c r="N1991" s="84"/>
      <c r="O1991" s="86">
        <v>110.0</v>
      </c>
      <c r="P1991" s="85">
        <v>35444.3</v>
      </c>
      <c r="Q1991" s="87"/>
      <c r="R1991" s="88">
        <v>104000.0</v>
      </c>
      <c r="S1991" s="89">
        <v>1164.0</v>
      </c>
      <c r="T1991" s="89">
        <v>24.62081</v>
      </c>
      <c r="U1991" s="123"/>
    </row>
    <row r="1992">
      <c r="A1992" s="83">
        <v>11.0</v>
      </c>
      <c r="B1992" s="84" t="s">
        <v>58</v>
      </c>
      <c r="C1992" s="84" t="s">
        <v>27</v>
      </c>
      <c r="D1992" s="84" t="s">
        <v>27</v>
      </c>
      <c r="E1992" s="84" t="s">
        <v>27</v>
      </c>
      <c r="F1992" s="84">
        <v>48.0</v>
      </c>
      <c r="G1992" s="84" t="s">
        <v>29</v>
      </c>
      <c r="H1992" s="84"/>
      <c r="I1992" s="84" t="s">
        <v>59</v>
      </c>
      <c r="J1992" s="84">
        <v>1.0</v>
      </c>
      <c r="K1992" s="84" t="s">
        <v>41</v>
      </c>
      <c r="L1992" s="85">
        <v>1295.34</v>
      </c>
      <c r="M1992" s="85">
        <v>575.53</v>
      </c>
      <c r="N1992" s="84"/>
      <c r="O1992" s="86">
        <v>76.0</v>
      </c>
      <c r="P1992" s="85">
        <v>2342.06</v>
      </c>
      <c r="Q1992" s="87"/>
      <c r="R1992" s="88">
        <v>91000.0</v>
      </c>
      <c r="S1992" s="89">
        <v>1199.0</v>
      </c>
      <c r="T1992" s="89">
        <v>25.99434</v>
      </c>
      <c r="U1992" s="123"/>
    </row>
    <row r="1993">
      <c r="A1993" s="83">
        <v>12.0</v>
      </c>
      <c r="B1993" s="84" t="s">
        <v>58</v>
      </c>
      <c r="C1993" s="84" t="s">
        <v>27</v>
      </c>
      <c r="D1993" s="84" t="s">
        <v>27</v>
      </c>
      <c r="E1993" s="84" t="s">
        <v>27</v>
      </c>
      <c r="F1993" s="84">
        <v>48.0</v>
      </c>
      <c r="G1993" s="84" t="s">
        <v>29</v>
      </c>
      <c r="H1993" s="84"/>
      <c r="I1993" s="84" t="s">
        <v>59</v>
      </c>
      <c r="J1993" s="84">
        <v>1.0</v>
      </c>
      <c r="K1993" s="84" t="s">
        <v>42</v>
      </c>
      <c r="L1993" s="85">
        <v>12332.74</v>
      </c>
      <c r="M1993" s="85">
        <v>51.62</v>
      </c>
      <c r="N1993" s="84"/>
      <c r="O1993" s="86">
        <v>141.0</v>
      </c>
      <c r="P1993" s="85">
        <v>1802.83</v>
      </c>
      <c r="Q1993" s="87"/>
      <c r="R1993" s="88">
        <v>62000.0</v>
      </c>
      <c r="S1993" s="89">
        <v>958.0</v>
      </c>
      <c r="T1993" s="89">
        <v>23.69486</v>
      </c>
      <c r="U1993" s="123"/>
    </row>
    <row r="1994">
      <c r="A1994" s="83">
        <v>13.0</v>
      </c>
      <c r="B1994" s="84" t="s">
        <v>58</v>
      </c>
      <c r="C1994" s="84" t="s">
        <v>27</v>
      </c>
      <c r="D1994" s="84" t="s">
        <v>27</v>
      </c>
      <c r="E1994" s="84" t="s">
        <v>27</v>
      </c>
      <c r="F1994" s="84">
        <v>48.0</v>
      </c>
      <c r="G1994" s="84" t="s">
        <v>29</v>
      </c>
      <c r="H1994" s="84"/>
      <c r="I1994" s="84" t="s">
        <v>59</v>
      </c>
      <c r="J1994" s="84">
        <v>1.0</v>
      </c>
      <c r="K1994" s="84" t="s">
        <v>43</v>
      </c>
      <c r="L1994" s="85">
        <v>1335.96</v>
      </c>
      <c r="M1994" s="85">
        <v>305.98</v>
      </c>
      <c r="N1994" s="84"/>
      <c r="O1994" s="86">
        <v>139.0</v>
      </c>
      <c r="P1994" s="85">
        <v>1923020.0</v>
      </c>
      <c r="Q1994" s="87"/>
      <c r="R1994" s="88">
        <v>2020000.0</v>
      </c>
      <c r="S1994" s="89">
        <v>3092.0</v>
      </c>
      <c r="T1994" s="89">
        <v>17.51384</v>
      </c>
      <c r="U1994" s="123"/>
    </row>
    <row r="1995">
      <c r="A1995" s="83">
        <v>14.0</v>
      </c>
      <c r="B1995" s="84" t="s">
        <v>58</v>
      </c>
      <c r="C1995" s="84" t="s">
        <v>27</v>
      </c>
      <c r="D1995" s="84" t="s">
        <v>27</v>
      </c>
      <c r="E1995" s="84" t="s">
        <v>27</v>
      </c>
      <c r="F1995" s="84">
        <v>48.0</v>
      </c>
      <c r="G1995" s="84" t="s">
        <v>29</v>
      </c>
      <c r="H1995" s="84"/>
      <c r="I1995" s="84" t="s">
        <v>59</v>
      </c>
      <c r="J1995" s="84">
        <v>1.0</v>
      </c>
      <c r="K1995" s="84" t="s">
        <v>44</v>
      </c>
      <c r="L1995" s="85">
        <v>11920.52</v>
      </c>
      <c r="M1995" s="85">
        <v>132.06</v>
      </c>
      <c r="N1995" s="84"/>
      <c r="O1995" s="86">
        <v>7.0</v>
      </c>
      <c r="P1995" s="85">
        <v>1036.38</v>
      </c>
      <c r="Q1995" s="87"/>
      <c r="R1995" s="88">
        <v>21000.0</v>
      </c>
      <c r="S1995" s="89">
        <v>936.0</v>
      </c>
      <c r="T1995" s="89">
        <v>24.87828</v>
      </c>
      <c r="U1995" s="123"/>
    </row>
    <row r="1996">
      <c r="A1996" s="83">
        <v>15.0</v>
      </c>
      <c r="B1996" s="84" t="s">
        <v>58</v>
      </c>
      <c r="C1996" s="84" t="s">
        <v>27</v>
      </c>
      <c r="D1996" s="84" t="s">
        <v>27</v>
      </c>
      <c r="E1996" s="84" t="s">
        <v>27</v>
      </c>
      <c r="F1996" s="84">
        <v>48.0</v>
      </c>
      <c r="G1996" s="84" t="s">
        <v>29</v>
      </c>
      <c r="H1996" s="84"/>
      <c r="I1996" s="84" t="s">
        <v>59</v>
      </c>
      <c r="J1996" s="84">
        <v>1.0</v>
      </c>
      <c r="K1996" s="84" t="s">
        <v>45</v>
      </c>
      <c r="L1996" s="85">
        <v>10032.17</v>
      </c>
      <c r="M1996" s="85">
        <v>3109.72</v>
      </c>
      <c r="N1996" s="84"/>
      <c r="O1996" s="86">
        <v>286.0</v>
      </c>
      <c r="P1996" s="85">
        <v>2577.81</v>
      </c>
      <c r="Q1996" s="87"/>
      <c r="R1996" s="88">
        <v>304000.0</v>
      </c>
      <c r="S1996" s="89">
        <v>918.0</v>
      </c>
      <c r="T1996" s="89">
        <v>26.91798</v>
      </c>
      <c r="U1996" s="123"/>
    </row>
    <row r="1997">
      <c r="A1997" s="83">
        <v>16.0</v>
      </c>
      <c r="B1997" s="84" t="s">
        <v>58</v>
      </c>
      <c r="C1997" s="84" t="s">
        <v>27</v>
      </c>
      <c r="D1997" s="84" t="s">
        <v>27</v>
      </c>
      <c r="E1997" s="84" t="s">
        <v>27</v>
      </c>
      <c r="F1997" s="84">
        <v>48.0</v>
      </c>
      <c r="G1997" s="84" t="s">
        <v>29</v>
      </c>
      <c r="H1997" s="84"/>
      <c r="I1997" s="84" t="s">
        <v>59</v>
      </c>
      <c r="J1997" s="84">
        <v>1.0</v>
      </c>
      <c r="K1997" s="84" t="s">
        <v>46</v>
      </c>
      <c r="L1997" s="85">
        <v>1690.79</v>
      </c>
      <c r="M1997" s="85">
        <v>28220.11</v>
      </c>
      <c r="N1997" s="84"/>
      <c r="O1997" s="86">
        <v>9.0</v>
      </c>
      <c r="P1997" s="85">
        <v>1935.19</v>
      </c>
      <c r="Q1997" s="87"/>
      <c r="R1997" s="88">
        <v>1766000.0</v>
      </c>
      <c r="S1997" s="89">
        <v>2721.0</v>
      </c>
      <c r="T1997" s="89">
        <v>24.36378</v>
      </c>
      <c r="U1997" s="123"/>
    </row>
    <row r="1998">
      <c r="A1998" s="83">
        <v>17.0</v>
      </c>
      <c r="B1998" s="84" t="s">
        <v>58</v>
      </c>
      <c r="C1998" s="84" t="s">
        <v>27</v>
      </c>
      <c r="D1998" s="84" t="s">
        <v>27</v>
      </c>
      <c r="E1998" s="84" t="s">
        <v>27</v>
      </c>
      <c r="F1998" s="84">
        <v>48.0</v>
      </c>
      <c r="G1998" s="84" t="s">
        <v>29</v>
      </c>
      <c r="H1998" s="84"/>
      <c r="I1998" s="84" t="s">
        <v>59</v>
      </c>
      <c r="J1998" s="84">
        <v>1.0</v>
      </c>
      <c r="K1998" s="84" t="s">
        <v>47</v>
      </c>
      <c r="L1998" s="85">
        <v>10631.41</v>
      </c>
      <c r="M1998" s="85">
        <v>967.67</v>
      </c>
      <c r="N1998" s="84"/>
      <c r="O1998" s="86">
        <v>15.0</v>
      </c>
      <c r="P1998" s="85">
        <v>4658.76</v>
      </c>
      <c r="Q1998" s="87"/>
      <c r="R1998" s="88">
        <v>330000.0</v>
      </c>
      <c r="S1998" s="89">
        <v>1376.0</v>
      </c>
      <c r="T1998" s="89">
        <v>25.63563</v>
      </c>
      <c r="U1998" s="123"/>
    </row>
    <row r="1999">
      <c r="A1999" s="83">
        <v>18.0</v>
      </c>
      <c r="B1999" s="84" t="s">
        <v>58</v>
      </c>
      <c r="C1999" s="84" t="s">
        <v>27</v>
      </c>
      <c r="D1999" s="84" t="s">
        <v>27</v>
      </c>
      <c r="E1999" s="84" t="s">
        <v>27</v>
      </c>
      <c r="F1999" s="84">
        <v>48.0</v>
      </c>
      <c r="G1999" s="84" t="s">
        <v>29</v>
      </c>
      <c r="H1999" s="84"/>
      <c r="I1999" s="84" t="s">
        <v>59</v>
      </c>
      <c r="J1999" s="84">
        <v>1.0</v>
      </c>
      <c r="K1999" s="84" t="s">
        <v>48</v>
      </c>
      <c r="L1999" s="85">
        <v>16335.37</v>
      </c>
      <c r="M1999" s="85">
        <v>11580.47</v>
      </c>
      <c r="N1999" s="84"/>
      <c r="O1999" s="86">
        <v>25.0</v>
      </c>
      <c r="P1999" s="85">
        <v>9366.98</v>
      </c>
      <c r="Q1999" s="87"/>
      <c r="R1999" s="88">
        <v>1303000.0</v>
      </c>
      <c r="S1999" s="89">
        <v>2512.0</v>
      </c>
      <c r="T1999" s="89">
        <v>27.37695</v>
      </c>
      <c r="U1999" s="123"/>
    </row>
    <row r="2000">
      <c r="A2000" s="83">
        <v>19.0</v>
      </c>
      <c r="B2000" s="84" t="s">
        <v>58</v>
      </c>
      <c r="C2000" s="84" t="s">
        <v>27</v>
      </c>
      <c r="D2000" s="84" t="s">
        <v>27</v>
      </c>
      <c r="E2000" s="84" t="s">
        <v>27</v>
      </c>
      <c r="F2000" s="84">
        <v>48.0</v>
      </c>
      <c r="G2000" s="84" t="s">
        <v>29</v>
      </c>
      <c r="H2000" s="84"/>
      <c r="I2000" s="84" t="s">
        <v>59</v>
      </c>
      <c r="J2000" s="84">
        <v>1.0</v>
      </c>
      <c r="K2000" s="84" t="s">
        <v>49</v>
      </c>
      <c r="L2000" s="85">
        <v>17611.07</v>
      </c>
      <c r="M2000" s="85">
        <v>66.82</v>
      </c>
      <c r="N2000" s="84"/>
      <c r="O2000" s="86">
        <v>5.0</v>
      </c>
      <c r="P2000" s="85">
        <v>3294.99</v>
      </c>
      <c r="Q2000" s="87"/>
      <c r="R2000" s="88">
        <v>23000.0</v>
      </c>
      <c r="S2000" s="89">
        <v>904.0</v>
      </c>
      <c r="T2000" s="89">
        <v>23.46715</v>
      </c>
      <c r="U2000" s="123"/>
    </row>
    <row r="2001">
      <c r="A2001" s="83">
        <v>20.0</v>
      </c>
      <c r="B2001" s="84" t="s">
        <v>58</v>
      </c>
      <c r="C2001" s="84" t="s">
        <v>27</v>
      </c>
      <c r="D2001" s="84" t="s">
        <v>27</v>
      </c>
      <c r="E2001" s="84" t="s">
        <v>27</v>
      </c>
      <c r="F2001" s="84">
        <v>48.0</v>
      </c>
      <c r="G2001" s="84" t="s">
        <v>29</v>
      </c>
      <c r="H2001" s="84"/>
      <c r="I2001" s="84" t="s">
        <v>59</v>
      </c>
      <c r="J2001" s="84">
        <v>1.0</v>
      </c>
      <c r="K2001" s="84" t="s">
        <v>50</v>
      </c>
      <c r="L2001" s="85">
        <v>14237.4</v>
      </c>
      <c r="M2001" s="85">
        <v>3511.43</v>
      </c>
      <c r="N2001" s="84"/>
      <c r="O2001" s="86">
        <v>31.0</v>
      </c>
      <c r="P2001" s="85">
        <v>32003.61</v>
      </c>
      <c r="Q2001" s="87"/>
      <c r="R2001" s="88">
        <v>2323000.0</v>
      </c>
      <c r="S2001" s="89">
        <v>3843.0</v>
      </c>
      <c r="T2001" s="89">
        <v>29.06121</v>
      </c>
      <c r="U2001" s="123"/>
    </row>
    <row r="2002">
      <c r="A2002" s="83">
        <v>21.0</v>
      </c>
      <c r="B2002" s="84" t="s">
        <v>58</v>
      </c>
      <c r="C2002" s="84" t="s">
        <v>27</v>
      </c>
      <c r="D2002" s="84" t="s">
        <v>27</v>
      </c>
      <c r="E2002" s="84" t="s">
        <v>27</v>
      </c>
      <c r="F2002" s="84">
        <v>48.0</v>
      </c>
      <c r="G2002" s="84" t="s">
        <v>29</v>
      </c>
      <c r="H2002" s="84"/>
      <c r="I2002" s="84" t="s">
        <v>59</v>
      </c>
      <c r="J2002" s="84">
        <v>1.0</v>
      </c>
      <c r="K2002" s="84" t="s">
        <v>51</v>
      </c>
      <c r="L2002" s="90" t="e">
        <v>#VALUE!</v>
      </c>
      <c r="M2002" s="90" t="e">
        <v>#VALUE!</v>
      </c>
      <c r="N2002" s="89"/>
      <c r="O2002" s="91" t="e">
        <v>#VALUE!</v>
      </c>
      <c r="P2002" s="90" t="e">
        <v>#VALUE!</v>
      </c>
      <c r="Q2002" s="88"/>
      <c r="R2002" s="88" t="e">
        <v>#VALUE!</v>
      </c>
      <c r="S2002" s="89" t="s">
        <v>30</v>
      </c>
      <c r="T2002" s="89" t="s">
        <v>30</v>
      </c>
      <c r="U2002" s="123"/>
    </row>
    <row r="2003">
      <c r="A2003" s="83">
        <v>22.0</v>
      </c>
      <c r="B2003" s="84" t="s">
        <v>58</v>
      </c>
      <c r="C2003" s="84" t="s">
        <v>27</v>
      </c>
      <c r="D2003" s="84" t="s">
        <v>27</v>
      </c>
      <c r="E2003" s="84" t="s">
        <v>27</v>
      </c>
      <c r="F2003" s="84">
        <v>48.0</v>
      </c>
      <c r="G2003" s="84" t="s">
        <v>29</v>
      </c>
      <c r="H2003" s="84"/>
      <c r="I2003" s="84" t="s">
        <v>59</v>
      </c>
      <c r="J2003" s="84">
        <v>1.0</v>
      </c>
      <c r="K2003" s="84" t="s">
        <v>52</v>
      </c>
      <c r="L2003" s="90" t="e">
        <v>#VALUE!</v>
      </c>
      <c r="M2003" s="90" t="e">
        <v>#VALUE!</v>
      </c>
      <c r="N2003" s="89"/>
      <c r="O2003" s="91" t="e">
        <v>#VALUE!</v>
      </c>
      <c r="P2003" s="90" t="e">
        <v>#VALUE!</v>
      </c>
      <c r="Q2003" s="88"/>
      <c r="R2003" s="88" t="e">
        <v>#VALUE!</v>
      </c>
      <c r="S2003" s="89" t="s">
        <v>30</v>
      </c>
      <c r="T2003" s="89" t="s">
        <v>30</v>
      </c>
      <c r="U2003" s="123"/>
    </row>
    <row r="2004">
      <c r="A2004" s="83">
        <v>45.0</v>
      </c>
      <c r="B2004" s="84" t="s">
        <v>58</v>
      </c>
      <c r="C2004" s="84" t="s">
        <v>27</v>
      </c>
      <c r="D2004" s="84" t="s">
        <v>27</v>
      </c>
      <c r="E2004" s="84" t="s">
        <v>27</v>
      </c>
      <c r="F2004" s="84">
        <v>48.0</v>
      </c>
      <c r="G2004" s="84" t="s">
        <v>53</v>
      </c>
      <c r="H2004" s="84"/>
      <c r="I2004" s="84" t="s">
        <v>59</v>
      </c>
      <c r="J2004" s="84">
        <v>1.0</v>
      </c>
      <c r="K2004" s="84" t="s">
        <v>31</v>
      </c>
      <c r="L2004" s="85">
        <v>29133.08</v>
      </c>
      <c r="M2004" s="85">
        <v>9.76</v>
      </c>
      <c r="N2004" s="84"/>
      <c r="O2004" s="86">
        <v>2.0</v>
      </c>
      <c r="P2004" s="85">
        <v>33266.89</v>
      </c>
      <c r="Q2004" s="87"/>
      <c r="R2004" s="88">
        <v>60000.0</v>
      </c>
      <c r="S2004" s="89">
        <v>1324.0</v>
      </c>
      <c r="T2004" s="89">
        <v>24.42905</v>
      </c>
      <c r="U2004" s="123"/>
    </row>
    <row r="2005">
      <c r="A2005" s="83">
        <v>46.0</v>
      </c>
      <c r="B2005" s="84" t="s">
        <v>58</v>
      </c>
      <c r="C2005" s="84" t="s">
        <v>27</v>
      </c>
      <c r="D2005" s="84" t="s">
        <v>27</v>
      </c>
      <c r="E2005" s="84" t="s">
        <v>27</v>
      </c>
      <c r="F2005" s="84">
        <v>48.0</v>
      </c>
      <c r="G2005" s="84" t="s">
        <v>53</v>
      </c>
      <c r="H2005" s="84"/>
      <c r="I2005" s="84" t="s">
        <v>59</v>
      </c>
      <c r="J2005" s="84">
        <v>1.0</v>
      </c>
      <c r="K2005" s="84" t="s">
        <v>32</v>
      </c>
      <c r="L2005" s="85">
        <v>1352.86</v>
      </c>
      <c r="M2005" s="85">
        <v>460.69</v>
      </c>
      <c r="N2005" s="84"/>
      <c r="O2005" s="86">
        <v>61.0</v>
      </c>
      <c r="P2005" s="85">
        <v>9067479.98</v>
      </c>
      <c r="Q2005" s="87"/>
      <c r="R2005" s="88">
        <v>9668000.0</v>
      </c>
      <c r="S2005" s="89">
        <v>10781.0</v>
      </c>
      <c r="T2005" s="89">
        <v>22.40207</v>
      </c>
      <c r="U2005" s="123"/>
    </row>
    <row r="2006">
      <c r="A2006" s="83">
        <v>47.0</v>
      </c>
      <c r="B2006" s="84" t="s">
        <v>58</v>
      </c>
      <c r="C2006" s="84" t="s">
        <v>27</v>
      </c>
      <c r="D2006" s="84" t="s">
        <v>27</v>
      </c>
      <c r="E2006" s="84" t="s">
        <v>27</v>
      </c>
      <c r="F2006" s="84">
        <v>48.0</v>
      </c>
      <c r="G2006" s="84" t="s">
        <v>53</v>
      </c>
      <c r="H2006" s="84"/>
      <c r="I2006" s="84" t="s">
        <v>59</v>
      </c>
      <c r="J2006" s="84">
        <v>1.0</v>
      </c>
      <c r="K2006" s="84" t="s">
        <v>33</v>
      </c>
      <c r="L2006" s="85">
        <v>14684.5</v>
      </c>
      <c r="M2006" s="85">
        <v>83.12</v>
      </c>
      <c r="N2006" s="84"/>
      <c r="O2006" s="86">
        <v>20.0</v>
      </c>
      <c r="P2006" s="85">
        <v>11970.42</v>
      </c>
      <c r="Q2006" s="87"/>
      <c r="R2006" s="88">
        <v>131000.0</v>
      </c>
      <c r="S2006" s="89">
        <v>1098.0</v>
      </c>
      <c r="T2006" s="89">
        <v>20.38173</v>
      </c>
      <c r="U2006" s="123"/>
    </row>
    <row r="2007">
      <c r="A2007" s="83">
        <v>48.0</v>
      </c>
      <c r="B2007" s="84" t="s">
        <v>58</v>
      </c>
      <c r="C2007" s="84" t="s">
        <v>27</v>
      </c>
      <c r="D2007" s="84" t="s">
        <v>27</v>
      </c>
      <c r="E2007" s="84" t="s">
        <v>27</v>
      </c>
      <c r="F2007" s="84">
        <v>48.0</v>
      </c>
      <c r="G2007" s="84" t="s">
        <v>53</v>
      </c>
      <c r="H2007" s="84"/>
      <c r="I2007" s="84" t="s">
        <v>59</v>
      </c>
      <c r="J2007" s="84">
        <v>1.0</v>
      </c>
      <c r="K2007" s="84" t="s">
        <v>34</v>
      </c>
      <c r="L2007" s="85">
        <v>9753.56</v>
      </c>
      <c r="M2007" s="85">
        <v>10914.82</v>
      </c>
      <c r="N2007" s="84"/>
      <c r="O2007" s="86">
        <v>73.0</v>
      </c>
      <c r="P2007" s="85">
        <v>3013.79</v>
      </c>
      <c r="Q2007" s="87"/>
      <c r="R2007" s="88">
        <v>1036000.0</v>
      </c>
      <c r="S2007" s="89">
        <v>2236.0</v>
      </c>
      <c r="T2007" s="89">
        <v>24.93868</v>
      </c>
      <c r="U2007" s="123"/>
    </row>
    <row r="2008">
      <c r="A2008" s="83">
        <v>49.0</v>
      </c>
      <c r="B2008" s="84" t="s">
        <v>58</v>
      </c>
      <c r="C2008" s="84" t="s">
        <v>27</v>
      </c>
      <c r="D2008" s="84" t="s">
        <v>27</v>
      </c>
      <c r="E2008" s="84" t="s">
        <v>27</v>
      </c>
      <c r="F2008" s="84">
        <v>48.0</v>
      </c>
      <c r="G2008" s="84" t="s">
        <v>53</v>
      </c>
      <c r="H2008" s="84"/>
      <c r="I2008" s="84" t="s">
        <v>59</v>
      </c>
      <c r="J2008" s="84">
        <v>1.0</v>
      </c>
      <c r="K2008" s="84" t="s">
        <v>35</v>
      </c>
      <c r="L2008" s="85">
        <v>12193.7</v>
      </c>
      <c r="M2008" s="85">
        <v>41.33</v>
      </c>
      <c r="N2008" s="84"/>
      <c r="O2008" s="86">
        <v>77.0</v>
      </c>
      <c r="P2008" s="85">
        <v>3293.07</v>
      </c>
      <c r="Q2008" s="87"/>
      <c r="R2008" s="88">
        <v>43000.0</v>
      </c>
      <c r="S2008" s="89">
        <v>953.0</v>
      </c>
      <c r="T2008" s="89">
        <v>19.4094</v>
      </c>
      <c r="U2008" s="123"/>
    </row>
    <row r="2009">
      <c r="A2009" s="83">
        <v>50.0</v>
      </c>
      <c r="B2009" s="84" t="s">
        <v>58</v>
      </c>
      <c r="C2009" s="84" t="s">
        <v>27</v>
      </c>
      <c r="D2009" s="84" t="s">
        <v>27</v>
      </c>
      <c r="E2009" s="84" t="s">
        <v>27</v>
      </c>
      <c r="F2009" s="84">
        <v>48.0</v>
      </c>
      <c r="G2009" s="84" t="s">
        <v>53</v>
      </c>
      <c r="H2009" s="84"/>
      <c r="I2009" s="84" t="s">
        <v>59</v>
      </c>
      <c r="J2009" s="84">
        <v>1.0</v>
      </c>
      <c r="K2009" s="84" t="s">
        <v>36</v>
      </c>
      <c r="L2009" s="85">
        <v>13586.62</v>
      </c>
      <c r="M2009" s="85">
        <v>26.96</v>
      </c>
      <c r="N2009" s="84"/>
      <c r="O2009" s="86">
        <v>1.0</v>
      </c>
      <c r="P2009" s="85">
        <v>585.06</v>
      </c>
      <c r="Q2009" s="87"/>
      <c r="R2009" s="88">
        <v>12000.0</v>
      </c>
      <c r="S2009" s="89">
        <v>764.0</v>
      </c>
      <c r="T2009" s="89">
        <v>9.87526</v>
      </c>
      <c r="U2009" s="123"/>
    </row>
    <row r="2010">
      <c r="A2010" s="83">
        <v>51.0</v>
      </c>
      <c r="B2010" s="84" t="s">
        <v>58</v>
      </c>
      <c r="C2010" s="84" t="s">
        <v>27</v>
      </c>
      <c r="D2010" s="84" t="s">
        <v>27</v>
      </c>
      <c r="E2010" s="84" t="s">
        <v>27</v>
      </c>
      <c r="F2010" s="84">
        <v>48.0</v>
      </c>
      <c r="G2010" s="84" t="s">
        <v>53</v>
      </c>
      <c r="H2010" s="84"/>
      <c r="I2010" s="84" t="s">
        <v>59</v>
      </c>
      <c r="J2010" s="84">
        <v>1.0</v>
      </c>
      <c r="K2010" s="84" t="s">
        <v>37</v>
      </c>
      <c r="L2010" s="85">
        <v>15309.86</v>
      </c>
      <c r="M2010" s="85">
        <v>23.7</v>
      </c>
      <c r="N2010" s="84"/>
      <c r="O2010" s="86">
        <v>22.0</v>
      </c>
      <c r="P2010" s="85">
        <v>10930.55</v>
      </c>
      <c r="Q2010" s="87"/>
      <c r="R2010" s="88">
        <v>33000.0</v>
      </c>
      <c r="S2010" s="89">
        <v>884.0</v>
      </c>
      <c r="T2010" s="89">
        <v>19.98346</v>
      </c>
      <c r="U2010" s="123"/>
    </row>
    <row r="2011">
      <c r="A2011" s="83">
        <v>52.0</v>
      </c>
      <c r="B2011" s="84" t="s">
        <v>58</v>
      </c>
      <c r="C2011" s="84" t="s">
        <v>27</v>
      </c>
      <c r="D2011" s="84" t="s">
        <v>27</v>
      </c>
      <c r="E2011" s="84" t="s">
        <v>27</v>
      </c>
      <c r="F2011" s="84">
        <v>48.0</v>
      </c>
      <c r="G2011" s="84" t="s">
        <v>53</v>
      </c>
      <c r="H2011" s="84"/>
      <c r="I2011" s="84" t="s">
        <v>59</v>
      </c>
      <c r="J2011" s="84">
        <v>1.0</v>
      </c>
      <c r="K2011" s="84" t="s">
        <v>38</v>
      </c>
      <c r="L2011" s="85">
        <v>15188.34</v>
      </c>
      <c r="M2011" s="85">
        <v>64.29</v>
      </c>
      <c r="N2011" s="84"/>
      <c r="O2011" s="86">
        <v>99.0</v>
      </c>
      <c r="P2011" s="85">
        <v>6308.1</v>
      </c>
      <c r="Q2011" s="87"/>
      <c r="R2011" s="88">
        <v>51000.0</v>
      </c>
      <c r="S2011" s="89">
        <v>1106.0</v>
      </c>
      <c r="T2011" s="89">
        <v>20.88275</v>
      </c>
      <c r="U2011" s="123"/>
    </row>
    <row r="2012">
      <c r="A2012" s="83">
        <v>53.0</v>
      </c>
      <c r="B2012" s="84" t="s">
        <v>58</v>
      </c>
      <c r="C2012" s="84" t="s">
        <v>27</v>
      </c>
      <c r="D2012" s="84" t="s">
        <v>27</v>
      </c>
      <c r="E2012" s="84" t="s">
        <v>27</v>
      </c>
      <c r="F2012" s="84">
        <v>48.0</v>
      </c>
      <c r="G2012" s="84" t="s">
        <v>53</v>
      </c>
      <c r="H2012" s="84"/>
      <c r="I2012" s="84" t="s">
        <v>59</v>
      </c>
      <c r="J2012" s="84">
        <v>1.0</v>
      </c>
      <c r="K2012" s="84" t="s">
        <v>39</v>
      </c>
      <c r="L2012" s="85">
        <v>21214.39</v>
      </c>
      <c r="M2012" s="85">
        <v>14.83</v>
      </c>
      <c r="N2012" s="84"/>
      <c r="O2012" s="86">
        <v>22.0</v>
      </c>
      <c r="P2012" s="85">
        <v>26582.66</v>
      </c>
      <c r="Q2012" s="87"/>
      <c r="R2012" s="88">
        <v>44000.0</v>
      </c>
      <c r="S2012" s="89">
        <v>991.0</v>
      </c>
      <c r="T2012" s="89">
        <v>23.23551</v>
      </c>
      <c r="U2012" s="123"/>
    </row>
    <row r="2013">
      <c r="A2013" s="83">
        <v>54.0</v>
      </c>
      <c r="B2013" s="84" t="s">
        <v>58</v>
      </c>
      <c r="C2013" s="84" t="s">
        <v>27</v>
      </c>
      <c r="D2013" s="84" t="s">
        <v>27</v>
      </c>
      <c r="E2013" s="84" t="s">
        <v>27</v>
      </c>
      <c r="F2013" s="84">
        <v>48.0</v>
      </c>
      <c r="G2013" s="84" t="s">
        <v>53</v>
      </c>
      <c r="H2013" s="84"/>
      <c r="I2013" s="84" t="s">
        <v>59</v>
      </c>
      <c r="J2013" s="84">
        <v>1.0</v>
      </c>
      <c r="K2013" s="84" t="s">
        <v>40</v>
      </c>
      <c r="L2013" s="85">
        <v>14412.89</v>
      </c>
      <c r="M2013" s="85">
        <v>237.08</v>
      </c>
      <c r="N2013" s="84"/>
      <c r="O2013" s="86">
        <v>110.0</v>
      </c>
      <c r="P2013" s="85">
        <v>37505.47</v>
      </c>
      <c r="Q2013" s="87"/>
      <c r="R2013" s="88">
        <v>103000.0</v>
      </c>
      <c r="S2013" s="89">
        <v>1153.0</v>
      </c>
      <c r="T2013" s="89">
        <v>23.90465</v>
      </c>
      <c r="U2013" s="123"/>
    </row>
    <row r="2014">
      <c r="A2014" s="83">
        <v>55.0</v>
      </c>
      <c r="B2014" s="84" t="s">
        <v>58</v>
      </c>
      <c r="C2014" s="84" t="s">
        <v>27</v>
      </c>
      <c r="D2014" s="84" t="s">
        <v>27</v>
      </c>
      <c r="E2014" s="84" t="s">
        <v>27</v>
      </c>
      <c r="F2014" s="84">
        <v>48.0</v>
      </c>
      <c r="G2014" s="84" t="s">
        <v>53</v>
      </c>
      <c r="H2014" s="84"/>
      <c r="I2014" s="84" t="s">
        <v>59</v>
      </c>
      <c r="J2014" s="84">
        <v>1.0</v>
      </c>
      <c r="K2014" s="84" t="s">
        <v>41</v>
      </c>
      <c r="L2014" s="85">
        <v>1331.55</v>
      </c>
      <c r="M2014" s="85">
        <v>320.15</v>
      </c>
      <c r="N2014" s="84"/>
      <c r="O2014" s="86">
        <v>76.0</v>
      </c>
      <c r="P2014" s="85">
        <v>1143.58</v>
      </c>
      <c r="Q2014" s="87"/>
      <c r="R2014" s="88">
        <v>80000.0</v>
      </c>
      <c r="S2014" s="89">
        <v>1165.0</v>
      </c>
      <c r="T2014" s="89">
        <v>25.54665</v>
      </c>
      <c r="U2014" s="123"/>
    </row>
    <row r="2015">
      <c r="A2015" s="83">
        <v>56.0</v>
      </c>
      <c r="B2015" s="84" t="s">
        <v>58</v>
      </c>
      <c r="C2015" s="84" t="s">
        <v>27</v>
      </c>
      <c r="D2015" s="84" t="s">
        <v>27</v>
      </c>
      <c r="E2015" s="84" t="s">
        <v>27</v>
      </c>
      <c r="F2015" s="84">
        <v>48.0</v>
      </c>
      <c r="G2015" s="84" t="s">
        <v>53</v>
      </c>
      <c r="H2015" s="84"/>
      <c r="I2015" s="84" t="s">
        <v>59</v>
      </c>
      <c r="J2015" s="84">
        <v>1.0</v>
      </c>
      <c r="K2015" s="84" t="s">
        <v>42</v>
      </c>
      <c r="L2015" s="85">
        <v>11110.74</v>
      </c>
      <c r="M2015" s="85">
        <v>22.19</v>
      </c>
      <c r="N2015" s="84"/>
      <c r="O2015" s="86">
        <v>61.0</v>
      </c>
      <c r="P2015" s="85">
        <v>1451.23</v>
      </c>
      <c r="Q2015" s="87"/>
      <c r="R2015" s="88">
        <v>30000.0</v>
      </c>
      <c r="S2015" s="89">
        <v>863.0</v>
      </c>
      <c r="T2015" s="89">
        <v>19.90583</v>
      </c>
      <c r="U2015" s="123"/>
    </row>
    <row r="2016">
      <c r="A2016" s="83">
        <v>57.0</v>
      </c>
      <c r="B2016" s="84" t="s">
        <v>58</v>
      </c>
      <c r="C2016" s="84" t="s">
        <v>27</v>
      </c>
      <c r="D2016" s="84" t="s">
        <v>27</v>
      </c>
      <c r="E2016" s="84" t="s">
        <v>27</v>
      </c>
      <c r="F2016" s="84">
        <v>48.0</v>
      </c>
      <c r="G2016" s="84" t="s">
        <v>53</v>
      </c>
      <c r="H2016" s="84"/>
      <c r="I2016" s="84" t="s">
        <v>59</v>
      </c>
      <c r="J2016" s="84">
        <v>1.0</v>
      </c>
      <c r="K2016" s="84" t="s">
        <v>43</v>
      </c>
      <c r="L2016" s="85">
        <v>1337.16</v>
      </c>
      <c r="M2016" s="85">
        <v>272.65</v>
      </c>
      <c r="N2016" s="84"/>
      <c r="O2016" s="86">
        <v>59.0</v>
      </c>
      <c r="P2016" s="85">
        <v>5382720.0</v>
      </c>
      <c r="Q2016" s="87"/>
      <c r="R2016" s="88">
        <v>5464000.0</v>
      </c>
      <c r="S2016" s="89">
        <v>6529.0</v>
      </c>
      <c r="T2016" s="89">
        <v>14.65137</v>
      </c>
      <c r="U2016" s="123"/>
    </row>
    <row r="2017">
      <c r="A2017" s="83">
        <v>58.0</v>
      </c>
      <c r="B2017" s="84" t="s">
        <v>58</v>
      </c>
      <c r="C2017" s="84" t="s">
        <v>27</v>
      </c>
      <c r="D2017" s="84" t="s">
        <v>27</v>
      </c>
      <c r="E2017" s="84" t="s">
        <v>27</v>
      </c>
      <c r="F2017" s="84">
        <v>48.0</v>
      </c>
      <c r="G2017" s="84" t="s">
        <v>53</v>
      </c>
      <c r="H2017" s="84"/>
      <c r="I2017" s="84" t="s">
        <v>59</v>
      </c>
      <c r="J2017" s="84">
        <v>1.0</v>
      </c>
      <c r="K2017" s="84" t="s">
        <v>44</v>
      </c>
      <c r="L2017" s="85">
        <v>11769.92</v>
      </c>
      <c r="M2017" s="85">
        <v>55.06</v>
      </c>
      <c r="N2017" s="84"/>
      <c r="O2017" s="86">
        <v>7.0</v>
      </c>
      <c r="P2017" s="85">
        <v>1026.36</v>
      </c>
      <c r="Q2017" s="87"/>
      <c r="R2017" s="88">
        <v>17000.0</v>
      </c>
      <c r="S2017" s="89">
        <v>890.0</v>
      </c>
      <c r="T2017" s="89">
        <v>20.36816</v>
      </c>
      <c r="U2017" s="123"/>
    </row>
    <row r="2018">
      <c r="A2018" s="83">
        <v>59.0</v>
      </c>
      <c r="B2018" s="84" t="s">
        <v>58</v>
      </c>
      <c r="C2018" s="84" t="s">
        <v>27</v>
      </c>
      <c r="D2018" s="84" t="s">
        <v>27</v>
      </c>
      <c r="E2018" s="84" t="s">
        <v>27</v>
      </c>
      <c r="F2018" s="84">
        <v>48.0</v>
      </c>
      <c r="G2018" s="84" t="s">
        <v>53</v>
      </c>
      <c r="H2018" s="84"/>
      <c r="I2018" s="84" t="s">
        <v>59</v>
      </c>
      <c r="J2018" s="84">
        <v>1.0</v>
      </c>
      <c r="K2018" s="84" t="s">
        <v>45</v>
      </c>
      <c r="L2018" s="85">
        <v>11647.0</v>
      </c>
      <c r="M2018" s="85">
        <v>1227.08</v>
      </c>
      <c r="N2018" s="84"/>
      <c r="O2018" s="86">
        <v>126.0</v>
      </c>
      <c r="P2018" s="85">
        <v>1693.85</v>
      </c>
      <c r="Q2018" s="87"/>
      <c r="R2018" s="88">
        <v>228000.0</v>
      </c>
      <c r="S2018" s="89">
        <v>826.0</v>
      </c>
      <c r="T2018" s="89">
        <v>21.61106</v>
      </c>
      <c r="U2018" s="123"/>
    </row>
    <row r="2019">
      <c r="A2019" s="83">
        <v>60.0</v>
      </c>
      <c r="B2019" s="84" t="s">
        <v>58</v>
      </c>
      <c r="C2019" s="84" t="s">
        <v>27</v>
      </c>
      <c r="D2019" s="84" t="s">
        <v>27</v>
      </c>
      <c r="E2019" s="84" t="s">
        <v>27</v>
      </c>
      <c r="F2019" s="84">
        <v>48.0</v>
      </c>
      <c r="G2019" s="84" t="s">
        <v>53</v>
      </c>
      <c r="H2019" s="84"/>
      <c r="I2019" s="84" t="s">
        <v>59</v>
      </c>
      <c r="J2019" s="84">
        <v>1.0</v>
      </c>
      <c r="K2019" s="84" t="s">
        <v>46</v>
      </c>
      <c r="L2019" s="85">
        <v>1566.77</v>
      </c>
      <c r="M2019" s="85">
        <v>28037.74</v>
      </c>
      <c r="N2019" s="84"/>
      <c r="O2019" s="86">
        <v>9.0</v>
      </c>
      <c r="P2019" s="85">
        <v>1937.61</v>
      </c>
      <c r="Q2019" s="87"/>
      <c r="R2019" s="88">
        <v>1797000.0</v>
      </c>
      <c r="S2019" s="89">
        <v>2687.0</v>
      </c>
      <c r="T2019" s="89">
        <v>20.53263</v>
      </c>
      <c r="U2019" s="123"/>
    </row>
    <row r="2020">
      <c r="A2020" s="83">
        <v>61.0</v>
      </c>
      <c r="B2020" s="84" t="s">
        <v>58</v>
      </c>
      <c r="C2020" s="84" t="s">
        <v>27</v>
      </c>
      <c r="D2020" s="84" t="s">
        <v>27</v>
      </c>
      <c r="E2020" s="84" t="s">
        <v>27</v>
      </c>
      <c r="F2020" s="84">
        <v>48.0</v>
      </c>
      <c r="G2020" s="84" t="s">
        <v>53</v>
      </c>
      <c r="H2020" s="84"/>
      <c r="I2020" s="84" t="s">
        <v>59</v>
      </c>
      <c r="J2020" s="84">
        <v>1.0</v>
      </c>
      <c r="K2020" s="84" t="s">
        <v>47</v>
      </c>
      <c r="L2020" s="85">
        <v>10488.7</v>
      </c>
      <c r="M2020" s="85">
        <v>977.86</v>
      </c>
      <c r="N2020" s="84"/>
      <c r="O2020" s="86">
        <v>15.0</v>
      </c>
      <c r="P2020" s="85">
        <v>12221.88</v>
      </c>
      <c r="Q2020" s="87"/>
      <c r="R2020" s="88">
        <v>331000.0</v>
      </c>
      <c r="S2020" s="89">
        <v>1314.0</v>
      </c>
      <c r="T2020" s="89">
        <v>21.26256</v>
      </c>
      <c r="U2020" s="123"/>
    </row>
    <row r="2021">
      <c r="A2021" s="83">
        <v>62.0</v>
      </c>
      <c r="B2021" s="84" t="s">
        <v>58</v>
      </c>
      <c r="C2021" s="84" t="s">
        <v>27</v>
      </c>
      <c r="D2021" s="84" t="s">
        <v>27</v>
      </c>
      <c r="E2021" s="84" t="s">
        <v>27</v>
      </c>
      <c r="F2021" s="84">
        <v>48.0</v>
      </c>
      <c r="G2021" s="84" t="s">
        <v>53</v>
      </c>
      <c r="H2021" s="84"/>
      <c r="I2021" s="84" t="s">
        <v>59</v>
      </c>
      <c r="J2021" s="84">
        <v>1.0</v>
      </c>
      <c r="K2021" s="84" t="s">
        <v>48</v>
      </c>
      <c r="L2021" s="85">
        <v>15920.79</v>
      </c>
      <c r="M2021" s="85">
        <v>11401.79</v>
      </c>
      <c r="N2021" s="84"/>
      <c r="O2021" s="86">
        <v>25.0</v>
      </c>
      <c r="P2021" s="85">
        <v>9213.19</v>
      </c>
      <c r="Q2021" s="87"/>
      <c r="R2021" s="88">
        <v>1302000.0</v>
      </c>
      <c r="S2021" s="89">
        <v>2480.0</v>
      </c>
      <c r="T2021" s="89">
        <v>22.68818</v>
      </c>
      <c r="U2021" s="123"/>
    </row>
    <row r="2022">
      <c r="A2022" s="83">
        <v>63.0</v>
      </c>
      <c r="B2022" s="84" t="s">
        <v>58</v>
      </c>
      <c r="C2022" s="84" t="s">
        <v>27</v>
      </c>
      <c r="D2022" s="84" t="s">
        <v>27</v>
      </c>
      <c r="E2022" s="84" t="s">
        <v>27</v>
      </c>
      <c r="F2022" s="84">
        <v>48.0</v>
      </c>
      <c r="G2022" s="84" t="s">
        <v>53</v>
      </c>
      <c r="H2022" s="84"/>
      <c r="I2022" s="84" t="s">
        <v>59</v>
      </c>
      <c r="J2022" s="84">
        <v>1.0</v>
      </c>
      <c r="K2022" s="84" t="s">
        <v>49</v>
      </c>
      <c r="L2022" s="85">
        <v>17698.75</v>
      </c>
      <c r="M2022" s="85">
        <v>28.16</v>
      </c>
      <c r="N2022" s="84"/>
      <c r="O2022" s="86">
        <v>5.0</v>
      </c>
      <c r="P2022" s="85">
        <v>7429.0</v>
      </c>
      <c r="Q2022" s="87"/>
      <c r="R2022" s="88">
        <v>27000.0</v>
      </c>
      <c r="S2022" s="89">
        <v>910.0</v>
      </c>
      <c r="T2022" s="89">
        <v>19.8918</v>
      </c>
      <c r="U2022" s="123"/>
    </row>
    <row r="2023">
      <c r="A2023" s="83">
        <v>64.0</v>
      </c>
      <c r="B2023" s="84" t="s">
        <v>58</v>
      </c>
      <c r="C2023" s="84" t="s">
        <v>27</v>
      </c>
      <c r="D2023" s="84" t="s">
        <v>27</v>
      </c>
      <c r="E2023" s="84" t="s">
        <v>27</v>
      </c>
      <c r="F2023" s="84">
        <v>48.0</v>
      </c>
      <c r="G2023" s="84" t="s">
        <v>53</v>
      </c>
      <c r="H2023" s="84"/>
      <c r="I2023" s="84" t="s">
        <v>59</v>
      </c>
      <c r="J2023" s="84">
        <v>1.0</v>
      </c>
      <c r="K2023" s="84" t="s">
        <v>50</v>
      </c>
      <c r="L2023" s="85">
        <v>13933.5</v>
      </c>
      <c r="M2023" s="85">
        <v>3423.02</v>
      </c>
      <c r="N2023" s="84"/>
      <c r="O2023" s="86">
        <v>31.0</v>
      </c>
      <c r="P2023" s="85">
        <v>37103.3</v>
      </c>
      <c r="Q2023" s="87"/>
      <c r="R2023" s="88">
        <v>2317000.0</v>
      </c>
      <c r="S2023" s="89">
        <v>3749.0</v>
      </c>
      <c r="T2023" s="89">
        <v>23.30231</v>
      </c>
      <c r="U2023" s="123"/>
    </row>
    <row r="2024">
      <c r="A2024" s="83">
        <v>65.0</v>
      </c>
      <c r="B2024" s="84" t="s">
        <v>58</v>
      </c>
      <c r="C2024" s="84" t="s">
        <v>27</v>
      </c>
      <c r="D2024" s="84" t="s">
        <v>27</v>
      </c>
      <c r="E2024" s="84" t="s">
        <v>27</v>
      </c>
      <c r="F2024" s="84">
        <v>48.0</v>
      </c>
      <c r="G2024" s="84" t="s">
        <v>53</v>
      </c>
      <c r="H2024" s="84"/>
      <c r="I2024" s="84" t="s">
        <v>59</v>
      </c>
      <c r="J2024" s="84">
        <v>1.0</v>
      </c>
      <c r="K2024" s="84" t="s">
        <v>51</v>
      </c>
      <c r="L2024" s="90" t="e">
        <v>#VALUE!</v>
      </c>
      <c r="M2024" s="90" t="e">
        <v>#VALUE!</v>
      </c>
      <c r="N2024" s="89"/>
      <c r="O2024" s="91" t="e">
        <v>#VALUE!</v>
      </c>
      <c r="P2024" s="90" t="e">
        <v>#VALUE!</v>
      </c>
      <c r="Q2024" s="88"/>
      <c r="R2024" s="88" t="e">
        <v>#VALUE!</v>
      </c>
      <c r="S2024" s="89" t="s">
        <v>30</v>
      </c>
      <c r="T2024" s="89" t="s">
        <v>30</v>
      </c>
      <c r="U2024" s="123"/>
    </row>
    <row r="2025">
      <c r="A2025" s="83">
        <v>66.0</v>
      </c>
      <c r="B2025" s="84" t="s">
        <v>58</v>
      </c>
      <c r="C2025" s="84" t="s">
        <v>27</v>
      </c>
      <c r="D2025" s="84" t="s">
        <v>27</v>
      </c>
      <c r="E2025" s="84" t="s">
        <v>27</v>
      </c>
      <c r="F2025" s="84">
        <v>48.0</v>
      </c>
      <c r="G2025" s="84" t="s">
        <v>53</v>
      </c>
      <c r="H2025" s="84"/>
      <c r="I2025" s="84" t="s">
        <v>59</v>
      </c>
      <c r="J2025" s="84">
        <v>1.0</v>
      </c>
      <c r="K2025" s="84" t="s">
        <v>52</v>
      </c>
      <c r="L2025" s="90" t="e">
        <v>#VALUE!</v>
      </c>
      <c r="M2025" s="90" t="e">
        <v>#VALUE!</v>
      </c>
      <c r="N2025" s="89"/>
      <c r="O2025" s="91" t="e">
        <v>#VALUE!</v>
      </c>
      <c r="P2025" s="90" t="e">
        <v>#VALUE!</v>
      </c>
      <c r="Q2025" s="88"/>
      <c r="R2025" s="88" t="e">
        <v>#VALUE!</v>
      </c>
      <c r="S2025" s="89" t="s">
        <v>30</v>
      </c>
      <c r="T2025" s="89" t="s">
        <v>30</v>
      </c>
      <c r="U2025" s="123"/>
    </row>
    <row r="2026">
      <c r="A2026" s="83">
        <v>89.0</v>
      </c>
      <c r="B2026" s="84" t="s">
        <v>58</v>
      </c>
      <c r="C2026" s="84" t="s">
        <v>27</v>
      </c>
      <c r="D2026" s="84" t="s">
        <v>27</v>
      </c>
      <c r="E2026" s="84" t="s">
        <v>27</v>
      </c>
      <c r="F2026" s="84">
        <v>48.0</v>
      </c>
      <c r="G2026" s="84" t="s">
        <v>29</v>
      </c>
      <c r="H2026" s="84"/>
      <c r="I2026" s="84" t="s">
        <v>59</v>
      </c>
      <c r="J2026" s="84">
        <v>2.0</v>
      </c>
      <c r="K2026" s="84" t="s">
        <v>31</v>
      </c>
      <c r="L2026" s="85">
        <v>55284.93</v>
      </c>
      <c r="M2026" s="85">
        <v>22.86</v>
      </c>
      <c r="N2026" s="84"/>
      <c r="O2026" s="86">
        <v>2.0</v>
      </c>
      <c r="P2026" s="85">
        <v>59499.56</v>
      </c>
      <c r="Q2026" s="87"/>
      <c r="R2026" s="92">
        <v>58000.0</v>
      </c>
      <c r="S2026" s="89">
        <v>1339.0</v>
      </c>
      <c r="T2026" s="89">
        <v>19.07529</v>
      </c>
      <c r="U2026" s="123"/>
    </row>
    <row r="2027">
      <c r="A2027" s="83">
        <v>90.0</v>
      </c>
      <c r="B2027" s="84" t="s">
        <v>58</v>
      </c>
      <c r="C2027" s="84" t="s">
        <v>27</v>
      </c>
      <c r="D2027" s="84" t="s">
        <v>27</v>
      </c>
      <c r="E2027" s="84" t="s">
        <v>27</v>
      </c>
      <c r="F2027" s="84">
        <v>48.0</v>
      </c>
      <c r="G2027" s="84" t="s">
        <v>29</v>
      </c>
      <c r="H2027" s="84"/>
      <c r="I2027" s="84" t="s">
        <v>59</v>
      </c>
      <c r="J2027" s="84">
        <v>2.0</v>
      </c>
      <c r="K2027" s="84" t="s">
        <v>32</v>
      </c>
      <c r="L2027" s="85">
        <v>2802.69</v>
      </c>
      <c r="M2027" s="85">
        <v>1238.04</v>
      </c>
      <c r="N2027" s="84"/>
      <c r="O2027" s="86">
        <v>61.0</v>
      </c>
      <c r="P2027" s="85">
        <v>4594432.59</v>
      </c>
      <c r="Q2027" s="87"/>
      <c r="R2027" s="88">
        <v>5068000.0</v>
      </c>
      <c r="S2027" s="89">
        <v>6458.0</v>
      </c>
      <c r="T2027" s="89">
        <v>27.77641</v>
      </c>
      <c r="U2027" s="123"/>
    </row>
    <row r="2028">
      <c r="A2028" s="83">
        <v>91.0</v>
      </c>
      <c r="B2028" s="84" t="s">
        <v>58</v>
      </c>
      <c r="C2028" s="84" t="s">
        <v>27</v>
      </c>
      <c r="D2028" s="84" t="s">
        <v>27</v>
      </c>
      <c r="E2028" s="84" t="s">
        <v>27</v>
      </c>
      <c r="F2028" s="84">
        <v>48.0</v>
      </c>
      <c r="G2028" s="84" t="s">
        <v>29</v>
      </c>
      <c r="H2028" s="84"/>
      <c r="I2028" s="84" t="s">
        <v>59</v>
      </c>
      <c r="J2028" s="84">
        <v>2.0</v>
      </c>
      <c r="K2028" s="84" t="s">
        <v>33</v>
      </c>
      <c r="L2028" s="85">
        <v>29976.38</v>
      </c>
      <c r="M2028" s="85">
        <v>132.1</v>
      </c>
      <c r="N2028" s="84"/>
      <c r="O2028" s="86">
        <v>20.0</v>
      </c>
      <c r="P2028" s="85">
        <v>22431.64</v>
      </c>
      <c r="Q2028" s="87"/>
      <c r="R2028" s="88">
        <v>212000.0</v>
      </c>
      <c r="S2028" s="89">
        <v>1282.0</v>
      </c>
      <c r="T2028" s="89">
        <v>24.78557</v>
      </c>
      <c r="U2028" s="123"/>
    </row>
    <row r="2029">
      <c r="A2029" s="83">
        <v>92.0</v>
      </c>
      <c r="B2029" s="84" t="s">
        <v>58</v>
      </c>
      <c r="C2029" s="84" t="s">
        <v>27</v>
      </c>
      <c r="D2029" s="84" t="s">
        <v>27</v>
      </c>
      <c r="E2029" s="84" t="s">
        <v>27</v>
      </c>
      <c r="F2029" s="84">
        <v>48.0</v>
      </c>
      <c r="G2029" s="84" t="s">
        <v>29</v>
      </c>
      <c r="H2029" s="84"/>
      <c r="I2029" s="84" t="s">
        <v>59</v>
      </c>
      <c r="J2029" s="84">
        <v>2.0</v>
      </c>
      <c r="K2029" s="84" t="s">
        <v>34</v>
      </c>
      <c r="L2029" s="85">
        <v>20381.64</v>
      </c>
      <c r="M2029" s="85">
        <v>20502.2</v>
      </c>
      <c r="N2029" s="84"/>
      <c r="O2029" s="86">
        <v>153.0</v>
      </c>
      <c r="P2029" s="85">
        <v>5168.29</v>
      </c>
      <c r="Q2029" s="87"/>
      <c r="R2029" s="88">
        <v>2002000.0</v>
      </c>
      <c r="S2029" s="89">
        <v>3267.0</v>
      </c>
      <c r="T2029" s="89">
        <v>28.51473</v>
      </c>
      <c r="U2029" s="123"/>
    </row>
    <row r="2030">
      <c r="A2030" s="83">
        <v>93.0</v>
      </c>
      <c r="B2030" s="84" t="s">
        <v>58</v>
      </c>
      <c r="C2030" s="84" t="s">
        <v>27</v>
      </c>
      <c r="D2030" s="84" t="s">
        <v>27</v>
      </c>
      <c r="E2030" s="84" t="s">
        <v>27</v>
      </c>
      <c r="F2030" s="84">
        <v>48.0</v>
      </c>
      <c r="G2030" s="84" t="s">
        <v>29</v>
      </c>
      <c r="H2030" s="84"/>
      <c r="I2030" s="84" t="s">
        <v>59</v>
      </c>
      <c r="J2030" s="84">
        <v>2.0</v>
      </c>
      <c r="K2030" s="84" t="s">
        <v>35</v>
      </c>
      <c r="L2030" s="85">
        <v>29560.11</v>
      </c>
      <c r="M2030" s="85">
        <v>113.74</v>
      </c>
      <c r="N2030" s="84"/>
      <c r="O2030" s="86">
        <v>157.0</v>
      </c>
      <c r="P2030" s="85">
        <v>5791.01</v>
      </c>
      <c r="Q2030" s="87"/>
      <c r="R2030" s="88">
        <v>72000.0</v>
      </c>
      <c r="S2030" s="89">
        <v>1052.0</v>
      </c>
      <c r="T2030" s="89">
        <v>24.03117</v>
      </c>
      <c r="U2030" s="123"/>
    </row>
    <row r="2031">
      <c r="A2031" s="83">
        <v>94.0</v>
      </c>
      <c r="B2031" s="84" t="s">
        <v>58</v>
      </c>
      <c r="C2031" s="84" t="s">
        <v>27</v>
      </c>
      <c r="D2031" s="84" t="s">
        <v>27</v>
      </c>
      <c r="E2031" s="84" t="s">
        <v>27</v>
      </c>
      <c r="F2031" s="84">
        <v>48.0</v>
      </c>
      <c r="G2031" s="84" t="s">
        <v>29</v>
      </c>
      <c r="H2031" s="84"/>
      <c r="I2031" s="84" t="s">
        <v>59</v>
      </c>
      <c r="J2031" s="84">
        <v>2.0</v>
      </c>
      <c r="K2031" s="84" t="s">
        <v>36</v>
      </c>
      <c r="L2031" s="85">
        <v>27565.58</v>
      </c>
      <c r="M2031" s="85">
        <v>64.48</v>
      </c>
      <c r="N2031" s="84"/>
      <c r="O2031" s="86">
        <v>1.0</v>
      </c>
      <c r="P2031" s="85">
        <v>820.38</v>
      </c>
      <c r="Q2031" s="87"/>
      <c r="R2031" s="88">
        <v>10000.0</v>
      </c>
      <c r="S2031" s="89">
        <v>777.0</v>
      </c>
      <c r="T2031" s="89">
        <v>10.55504</v>
      </c>
      <c r="U2031" s="123"/>
    </row>
    <row r="2032">
      <c r="A2032" s="83">
        <v>95.0</v>
      </c>
      <c r="B2032" s="84" t="s">
        <v>58</v>
      </c>
      <c r="C2032" s="84" t="s">
        <v>27</v>
      </c>
      <c r="D2032" s="84" t="s">
        <v>27</v>
      </c>
      <c r="E2032" s="84" t="s">
        <v>27</v>
      </c>
      <c r="F2032" s="84">
        <v>48.0</v>
      </c>
      <c r="G2032" s="84" t="s">
        <v>29</v>
      </c>
      <c r="H2032" s="84"/>
      <c r="I2032" s="84" t="s">
        <v>59</v>
      </c>
      <c r="J2032" s="84">
        <v>2.0</v>
      </c>
      <c r="K2032" s="84" t="s">
        <v>37</v>
      </c>
      <c r="L2032" s="85">
        <v>32303.24</v>
      </c>
      <c r="M2032" s="85">
        <v>38.22</v>
      </c>
      <c r="N2032" s="84"/>
      <c r="O2032" s="86">
        <v>22.0</v>
      </c>
      <c r="P2032" s="85">
        <v>19916.43</v>
      </c>
      <c r="Q2032" s="87"/>
      <c r="R2032" s="88">
        <v>36000.0</v>
      </c>
      <c r="S2032" s="89">
        <v>971.0</v>
      </c>
      <c r="T2032" s="89">
        <v>23.89536</v>
      </c>
      <c r="U2032" s="123"/>
    </row>
    <row r="2033">
      <c r="A2033" s="83">
        <v>96.0</v>
      </c>
      <c r="B2033" s="84" t="s">
        <v>58</v>
      </c>
      <c r="C2033" s="84" t="s">
        <v>27</v>
      </c>
      <c r="D2033" s="84" t="s">
        <v>27</v>
      </c>
      <c r="E2033" s="84" t="s">
        <v>27</v>
      </c>
      <c r="F2033" s="84">
        <v>48.0</v>
      </c>
      <c r="G2033" s="84" t="s">
        <v>29</v>
      </c>
      <c r="H2033" s="84"/>
      <c r="I2033" s="84" t="s">
        <v>59</v>
      </c>
      <c r="J2033" s="84">
        <v>2.0</v>
      </c>
      <c r="K2033" s="84" t="s">
        <v>38</v>
      </c>
      <c r="L2033" s="85">
        <v>32105.01</v>
      </c>
      <c r="M2033" s="85">
        <v>148.19</v>
      </c>
      <c r="N2033" s="84"/>
      <c r="O2033" s="86">
        <v>179.0</v>
      </c>
      <c r="P2033" s="85">
        <v>9027.69</v>
      </c>
      <c r="Q2033" s="87"/>
      <c r="R2033" s="88">
        <v>51000.0</v>
      </c>
      <c r="S2033" s="89">
        <v>1198.0</v>
      </c>
      <c r="T2033" s="89">
        <v>24.64158</v>
      </c>
      <c r="U2033" s="123"/>
    </row>
    <row r="2034">
      <c r="A2034" s="83">
        <v>97.0</v>
      </c>
      <c r="B2034" s="84" t="s">
        <v>58</v>
      </c>
      <c r="C2034" s="84" t="s">
        <v>27</v>
      </c>
      <c r="D2034" s="84" t="s">
        <v>27</v>
      </c>
      <c r="E2034" s="84" t="s">
        <v>27</v>
      </c>
      <c r="F2034" s="84">
        <v>48.0</v>
      </c>
      <c r="G2034" s="84" t="s">
        <v>29</v>
      </c>
      <c r="H2034" s="84"/>
      <c r="I2034" s="84" t="s">
        <v>59</v>
      </c>
      <c r="J2034" s="84">
        <v>2.0</v>
      </c>
      <c r="K2034" s="84" t="s">
        <v>39</v>
      </c>
      <c r="L2034" s="85">
        <v>44377.13</v>
      </c>
      <c r="M2034" s="85">
        <v>29.01</v>
      </c>
      <c r="N2034" s="84"/>
      <c r="O2034" s="86">
        <v>22.0</v>
      </c>
      <c r="P2034" s="85">
        <v>37880.31</v>
      </c>
      <c r="Q2034" s="87"/>
      <c r="R2034" s="88">
        <v>51000.0</v>
      </c>
      <c r="S2034" s="89">
        <v>1119.0</v>
      </c>
      <c r="T2034" s="89">
        <v>24.09239</v>
      </c>
      <c r="U2034" s="123"/>
    </row>
    <row r="2035">
      <c r="A2035" s="83">
        <v>98.0</v>
      </c>
      <c r="B2035" s="84" t="s">
        <v>58</v>
      </c>
      <c r="C2035" s="84" t="s">
        <v>27</v>
      </c>
      <c r="D2035" s="84" t="s">
        <v>27</v>
      </c>
      <c r="E2035" s="84" t="s">
        <v>27</v>
      </c>
      <c r="F2035" s="84">
        <v>48.0</v>
      </c>
      <c r="G2035" s="84" t="s">
        <v>29</v>
      </c>
      <c r="H2035" s="84"/>
      <c r="I2035" s="84" t="s">
        <v>59</v>
      </c>
      <c r="J2035" s="84">
        <v>2.0</v>
      </c>
      <c r="K2035" s="84" t="s">
        <v>40</v>
      </c>
      <c r="L2035" s="85">
        <v>29399.21</v>
      </c>
      <c r="M2035" s="85">
        <v>842.3</v>
      </c>
      <c r="N2035" s="84"/>
      <c r="O2035" s="86">
        <v>110.0</v>
      </c>
      <c r="P2035" s="85">
        <v>67532.98</v>
      </c>
      <c r="Q2035" s="87"/>
      <c r="R2035" s="88">
        <v>177000.0</v>
      </c>
      <c r="S2035" s="89">
        <v>1356.0</v>
      </c>
      <c r="T2035" s="89">
        <v>24.92919</v>
      </c>
      <c r="U2035" s="123"/>
    </row>
    <row r="2036">
      <c r="A2036" s="83">
        <v>99.0</v>
      </c>
      <c r="B2036" s="84" t="s">
        <v>58</v>
      </c>
      <c r="C2036" s="84" t="s">
        <v>27</v>
      </c>
      <c r="D2036" s="84" t="s">
        <v>27</v>
      </c>
      <c r="E2036" s="84" t="s">
        <v>27</v>
      </c>
      <c r="F2036" s="84">
        <v>48.0</v>
      </c>
      <c r="G2036" s="84" t="s">
        <v>29</v>
      </c>
      <c r="H2036" s="84"/>
      <c r="I2036" s="84" t="s">
        <v>59</v>
      </c>
      <c r="J2036" s="84">
        <v>2.0</v>
      </c>
      <c r="K2036" s="84" t="s">
        <v>41</v>
      </c>
      <c r="L2036" s="85">
        <v>2879.78</v>
      </c>
      <c r="M2036" s="85">
        <v>968.63</v>
      </c>
      <c r="N2036" s="84"/>
      <c r="O2036" s="86">
        <v>38.0</v>
      </c>
      <c r="P2036" s="85">
        <v>1683.71</v>
      </c>
      <c r="Q2036" s="87"/>
      <c r="R2036" s="88">
        <v>122000.0</v>
      </c>
      <c r="S2036" s="89">
        <v>1289.0</v>
      </c>
      <c r="T2036" s="89">
        <v>26.8315</v>
      </c>
      <c r="U2036" s="123"/>
    </row>
    <row r="2037">
      <c r="A2037" s="83">
        <v>100.0</v>
      </c>
      <c r="B2037" s="84" t="s">
        <v>58</v>
      </c>
      <c r="C2037" s="84" t="s">
        <v>27</v>
      </c>
      <c r="D2037" s="84" t="s">
        <v>27</v>
      </c>
      <c r="E2037" s="84" t="s">
        <v>27</v>
      </c>
      <c r="F2037" s="84">
        <v>48.0</v>
      </c>
      <c r="G2037" s="84" t="s">
        <v>29</v>
      </c>
      <c r="H2037" s="84"/>
      <c r="I2037" s="84" t="s">
        <v>59</v>
      </c>
      <c r="J2037" s="84">
        <v>2.0</v>
      </c>
      <c r="K2037" s="84" t="s">
        <v>42</v>
      </c>
      <c r="L2037" s="85">
        <v>23416.18</v>
      </c>
      <c r="M2037" s="85">
        <v>51.57</v>
      </c>
      <c r="N2037" s="84"/>
      <c r="O2037" s="86">
        <v>141.0</v>
      </c>
      <c r="P2037" s="85">
        <v>2688.15</v>
      </c>
      <c r="Q2037" s="87"/>
      <c r="R2037" s="88">
        <v>58000.0</v>
      </c>
      <c r="S2037" s="89">
        <v>957.0</v>
      </c>
      <c r="T2037" s="89">
        <v>24.00261</v>
      </c>
      <c r="U2037" s="123"/>
    </row>
    <row r="2038">
      <c r="A2038" s="83">
        <v>101.0</v>
      </c>
      <c r="B2038" s="84" t="s">
        <v>58</v>
      </c>
      <c r="C2038" s="84" t="s">
        <v>27</v>
      </c>
      <c r="D2038" s="84" t="s">
        <v>27</v>
      </c>
      <c r="E2038" s="84" t="s">
        <v>27</v>
      </c>
      <c r="F2038" s="84">
        <v>48.0</v>
      </c>
      <c r="G2038" s="84" t="s">
        <v>29</v>
      </c>
      <c r="H2038" s="84"/>
      <c r="I2038" s="84" t="s">
        <v>59</v>
      </c>
      <c r="J2038" s="84">
        <v>2.0</v>
      </c>
      <c r="K2038" s="84" t="s">
        <v>43</v>
      </c>
      <c r="L2038" s="85">
        <v>2904.58</v>
      </c>
      <c r="M2038" s="85">
        <v>647.57</v>
      </c>
      <c r="N2038" s="84"/>
      <c r="O2038" s="86">
        <v>139.0</v>
      </c>
      <c r="P2038" s="85">
        <v>6775930.0</v>
      </c>
      <c r="Q2038" s="87"/>
      <c r="R2038" s="88">
        <v>6793000.0</v>
      </c>
      <c r="S2038" s="89">
        <v>8333.0</v>
      </c>
      <c r="T2038" s="89">
        <v>17.2836</v>
      </c>
      <c r="U2038" s="123"/>
    </row>
    <row r="2039">
      <c r="A2039" s="83">
        <v>102.0</v>
      </c>
      <c r="B2039" s="84" t="s">
        <v>58</v>
      </c>
      <c r="C2039" s="84" t="s">
        <v>27</v>
      </c>
      <c r="D2039" s="84" t="s">
        <v>27</v>
      </c>
      <c r="E2039" s="84" t="s">
        <v>27</v>
      </c>
      <c r="F2039" s="84">
        <v>48.0</v>
      </c>
      <c r="G2039" s="84" t="s">
        <v>29</v>
      </c>
      <c r="H2039" s="84"/>
      <c r="I2039" s="84" t="s">
        <v>59</v>
      </c>
      <c r="J2039" s="84">
        <v>2.0</v>
      </c>
      <c r="K2039" s="84" t="s">
        <v>44</v>
      </c>
      <c r="L2039" s="85">
        <v>24052.35</v>
      </c>
      <c r="M2039" s="85">
        <v>133.6</v>
      </c>
      <c r="N2039" s="84"/>
      <c r="O2039" s="86">
        <v>7.0</v>
      </c>
      <c r="P2039" s="85">
        <v>1609.62</v>
      </c>
      <c r="Q2039" s="87"/>
      <c r="R2039" s="88">
        <v>32000.0</v>
      </c>
      <c r="S2039" s="89">
        <v>949.0</v>
      </c>
      <c r="T2039" s="89">
        <v>24.51249</v>
      </c>
      <c r="U2039" s="123"/>
    </row>
    <row r="2040">
      <c r="A2040" s="83">
        <v>103.0</v>
      </c>
      <c r="B2040" s="84" t="s">
        <v>58</v>
      </c>
      <c r="C2040" s="84" t="s">
        <v>27</v>
      </c>
      <c r="D2040" s="84" t="s">
        <v>27</v>
      </c>
      <c r="E2040" s="84" t="s">
        <v>27</v>
      </c>
      <c r="F2040" s="84">
        <v>48.0</v>
      </c>
      <c r="G2040" s="84" t="s">
        <v>29</v>
      </c>
      <c r="H2040" s="84"/>
      <c r="I2040" s="84" t="s">
        <v>59</v>
      </c>
      <c r="J2040" s="84">
        <v>2.0</v>
      </c>
      <c r="K2040" s="84" t="s">
        <v>45</v>
      </c>
      <c r="L2040" s="85">
        <v>22819.07</v>
      </c>
      <c r="M2040" s="85">
        <v>217.25</v>
      </c>
      <c r="N2040" s="84"/>
      <c r="O2040" s="86">
        <v>16.0</v>
      </c>
      <c r="P2040" s="85">
        <v>2256.4</v>
      </c>
      <c r="Q2040" s="87"/>
      <c r="R2040" s="88">
        <v>226000.0</v>
      </c>
      <c r="S2040" s="89">
        <v>882.0</v>
      </c>
      <c r="T2040" s="89">
        <v>26.13618</v>
      </c>
      <c r="U2040" s="123"/>
    </row>
    <row r="2041">
      <c r="A2041" s="83">
        <v>104.0</v>
      </c>
      <c r="B2041" s="84" t="s">
        <v>58</v>
      </c>
      <c r="C2041" s="84" t="s">
        <v>27</v>
      </c>
      <c r="D2041" s="84" t="s">
        <v>27</v>
      </c>
      <c r="E2041" s="84" t="s">
        <v>27</v>
      </c>
      <c r="F2041" s="84">
        <v>48.0</v>
      </c>
      <c r="G2041" s="84" t="s">
        <v>29</v>
      </c>
      <c r="H2041" s="84"/>
      <c r="I2041" s="84" t="s">
        <v>59</v>
      </c>
      <c r="J2041" s="84">
        <v>2.0</v>
      </c>
      <c r="K2041" s="84" t="s">
        <v>46</v>
      </c>
      <c r="L2041" s="85">
        <v>2393.81</v>
      </c>
      <c r="M2041" s="85">
        <v>48674.55</v>
      </c>
      <c r="N2041" s="84"/>
      <c r="O2041" s="86">
        <v>9.0</v>
      </c>
      <c r="P2041" s="85">
        <v>3322.7</v>
      </c>
      <c r="Q2041" s="87"/>
      <c r="R2041" s="88">
        <v>3505000.0</v>
      </c>
      <c r="S2041" s="89">
        <v>4486.0</v>
      </c>
      <c r="T2041" s="89">
        <v>24.81906</v>
      </c>
      <c r="U2041" s="123"/>
    </row>
    <row r="2042">
      <c r="A2042" s="83">
        <v>105.0</v>
      </c>
      <c r="B2042" s="84" t="s">
        <v>58</v>
      </c>
      <c r="C2042" s="84" t="s">
        <v>27</v>
      </c>
      <c r="D2042" s="84" t="s">
        <v>27</v>
      </c>
      <c r="E2042" s="84" t="s">
        <v>27</v>
      </c>
      <c r="F2042" s="84">
        <v>48.0</v>
      </c>
      <c r="G2042" s="84" t="s">
        <v>29</v>
      </c>
      <c r="H2042" s="84"/>
      <c r="I2042" s="84" t="s">
        <v>59</v>
      </c>
      <c r="J2042" s="84">
        <v>2.0</v>
      </c>
      <c r="K2042" s="84" t="s">
        <v>47</v>
      </c>
      <c r="L2042" s="85">
        <v>21265.6</v>
      </c>
      <c r="M2042" s="85">
        <v>2033.36</v>
      </c>
      <c r="N2042" s="84"/>
      <c r="O2042" s="86">
        <v>15.0</v>
      </c>
      <c r="P2042" s="85">
        <v>20684.24</v>
      </c>
      <c r="Q2042" s="87"/>
      <c r="R2042" s="88">
        <v>640000.0</v>
      </c>
      <c r="S2042" s="89">
        <v>1678.0</v>
      </c>
      <c r="T2042" s="89">
        <v>25.58751</v>
      </c>
      <c r="U2042" s="123"/>
    </row>
    <row r="2043">
      <c r="A2043" s="83">
        <v>106.0</v>
      </c>
      <c r="B2043" s="84" t="s">
        <v>58</v>
      </c>
      <c r="C2043" s="84" t="s">
        <v>27</v>
      </c>
      <c r="D2043" s="84" t="s">
        <v>27</v>
      </c>
      <c r="E2043" s="84" t="s">
        <v>27</v>
      </c>
      <c r="F2043" s="84">
        <v>48.0</v>
      </c>
      <c r="G2043" s="84" t="s">
        <v>29</v>
      </c>
      <c r="H2043" s="84"/>
      <c r="I2043" s="84" t="s">
        <v>59</v>
      </c>
      <c r="J2043" s="84">
        <v>2.0</v>
      </c>
      <c r="K2043" s="84" t="s">
        <v>48</v>
      </c>
      <c r="L2043" s="85">
        <v>33220.66</v>
      </c>
      <c r="M2043" s="85">
        <v>20547.75</v>
      </c>
      <c r="N2043" s="84"/>
      <c r="O2043" s="86">
        <v>25.0</v>
      </c>
      <c r="P2043" s="85">
        <v>17457.87</v>
      </c>
      <c r="Q2043" s="87"/>
      <c r="R2043" s="88">
        <v>2520000.0</v>
      </c>
      <c r="S2043" s="89">
        <v>3734.0</v>
      </c>
      <c r="T2043" s="89">
        <v>26.47942</v>
      </c>
      <c r="U2043" s="123"/>
    </row>
    <row r="2044">
      <c r="A2044" s="83">
        <v>107.0</v>
      </c>
      <c r="B2044" s="84" t="s">
        <v>58</v>
      </c>
      <c r="C2044" s="84" t="s">
        <v>27</v>
      </c>
      <c r="D2044" s="84" t="s">
        <v>27</v>
      </c>
      <c r="E2044" s="84" t="s">
        <v>27</v>
      </c>
      <c r="F2044" s="84">
        <v>48.0</v>
      </c>
      <c r="G2044" s="84" t="s">
        <v>29</v>
      </c>
      <c r="H2044" s="84"/>
      <c r="I2044" s="84" t="s">
        <v>59</v>
      </c>
      <c r="J2044" s="84">
        <v>2.0</v>
      </c>
      <c r="K2044" s="84" t="s">
        <v>49</v>
      </c>
      <c r="L2044" s="85">
        <v>32248.14</v>
      </c>
      <c r="M2044" s="85">
        <v>67.55</v>
      </c>
      <c r="N2044" s="84"/>
      <c r="O2044" s="86">
        <v>5.0</v>
      </c>
      <c r="P2044" s="85">
        <v>8994.93</v>
      </c>
      <c r="Q2044" s="87"/>
      <c r="R2044" s="88">
        <v>30000.0</v>
      </c>
      <c r="S2044" s="89">
        <v>991.0</v>
      </c>
      <c r="T2044" s="89">
        <v>23.67195</v>
      </c>
      <c r="U2044" s="123"/>
    </row>
    <row r="2045">
      <c r="A2045" s="83">
        <v>108.0</v>
      </c>
      <c r="B2045" s="84" t="s">
        <v>58</v>
      </c>
      <c r="C2045" s="84" t="s">
        <v>27</v>
      </c>
      <c r="D2045" s="84" t="s">
        <v>27</v>
      </c>
      <c r="E2045" s="84" t="s">
        <v>27</v>
      </c>
      <c r="F2045" s="84">
        <v>48.0</v>
      </c>
      <c r="G2045" s="84" t="s">
        <v>29</v>
      </c>
      <c r="H2045" s="84"/>
      <c r="I2045" s="84" t="s">
        <v>59</v>
      </c>
      <c r="J2045" s="84">
        <v>2.0</v>
      </c>
      <c r="K2045" s="84" t="s">
        <v>50</v>
      </c>
      <c r="L2045" s="85">
        <v>29343.22</v>
      </c>
      <c r="M2045" s="85">
        <v>5527.41</v>
      </c>
      <c r="N2045" s="84"/>
      <c r="O2045" s="86">
        <v>31.0</v>
      </c>
      <c r="P2045" s="85">
        <v>63791.22</v>
      </c>
      <c r="Q2045" s="87"/>
      <c r="R2045" s="88">
        <v>4332000.0</v>
      </c>
      <c r="S2045" s="89">
        <v>5979.0</v>
      </c>
      <c r="T2045" s="89">
        <v>28.92137</v>
      </c>
      <c r="U2045" s="123"/>
    </row>
    <row r="2046">
      <c r="A2046" s="83">
        <v>109.0</v>
      </c>
      <c r="B2046" s="84" t="s">
        <v>58</v>
      </c>
      <c r="C2046" s="84" t="s">
        <v>27</v>
      </c>
      <c r="D2046" s="84" t="s">
        <v>27</v>
      </c>
      <c r="E2046" s="84" t="s">
        <v>27</v>
      </c>
      <c r="F2046" s="84">
        <v>48.0</v>
      </c>
      <c r="G2046" s="84" t="s">
        <v>29</v>
      </c>
      <c r="H2046" s="84"/>
      <c r="I2046" s="84" t="s">
        <v>59</v>
      </c>
      <c r="J2046" s="84">
        <v>2.0</v>
      </c>
      <c r="K2046" s="84" t="s">
        <v>51</v>
      </c>
      <c r="L2046" s="85" t="e">
        <v>#VALUE!</v>
      </c>
      <c r="M2046" s="85" t="e">
        <v>#VALUE!</v>
      </c>
      <c r="N2046" s="84"/>
      <c r="O2046" s="86" t="e">
        <v>#VALUE!</v>
      </c>
      <c r="P2046" s="85" t="e">
        <v>#VALUE!</v>
      </c>
      <c r="Q2046" s="93"/>
      <c r="R2046" s="88" t="e">
        <v>#VALUE!</v>
      </c>
      <c r="S2046" s="89" t="s">
        <v>30</v>
      </c>
      <c r="T2046" s="89" t="s">
        <v>30</v>
      </c>
      <c r="U2046" s="123"/>
    </row>
    <row r="2047">
      <c r="A2047" s="83">
        <v>110.0</v>
      </c>
      <c r="B2047" s="84" t="s">
        <v>58</v>
      </c>
      <c r="C2047" s="84" t="s">
        <v>27</v>
      </c>
      <c r="D2047" s="84" t="s">
        <v>27</v>
      </c>
      <c r="E2047" s="84" t="s">
        <v>27</v>
      </c>
      <c r="F2047" s="84">
        <v>48.0</v>
      </c>
      <c r="G2047" s="84" t="s">
        <v>29</v>
      </c>
      <c r="H2047" s="84"/>
      <c r="I2047" s="84" t="s">
        <v>59</v>
      </c>
      <c r="J2047" s="84">
        <v>2.0</v>
      </c>
      <c r="K2047" s="84" t="s">
        <v>52</v>
      </c>
      <c r="L2047" s="85" t="e">
        <v>#VALUE!</v>
      </c>
      <c r="M2047" s="85" t="e">
        <v>#VALUE!</v>
      </c>
      <c r="N2047" s="84"/>
      <c r="O2047" s="86" t="e">
        <v>#VALUE!</v>
      </c>
      <c r="P2047" s="85" t="e">
        <v>#VALUE!</v>
      </c>
      <c r="Q2047" s="93"/>
      <c r="R2047" s="88" t="e">
        <v>#VALUE!</v>
      </c>
      <c r="S2047" s="89" t="s">
        <v>30</v>
      </c>
      <c r="T2047" s="89" t="s">
        <v>30</v>
      </c>
      <c r="U2047" s="123"/>
    </row>
    <row r="2048">
      <c r="A2048" s="83">
        <v>133.0</v>
      </c>
      <c r="B2048" s="84" t="s">
        <v>58</v>
      </c>
      <c r="C2048" s="84" t="s">
        <v>27</v>
      </c>
      <c r="D2048" s="84" t="s">
        <v>27</v>
      </c>
      <c r="E2048" s="84" t="s">
        <v>27</v>
      </c>
      <c r="F2048" s="84">
        <v>48.0</v>
      </c>
      <c r="G2048" s="84" t="s">
        <v>53</v>
      </c>
      <c r="H2048" s="84"/>
      <c r="I2048" s="84" t="s">
        <v>59</v>
      </c>
      <c r="J2048" s="84">
        <v>2.0</v>
      </c>
      <c r="K2048" s="84" t="s">
        <v>31</v>
      </c>
      <c r="L2048" s="85">
        <v>58866.77</v>
      </c>
      <c r="M2048" s="85">
        <v>9.78</v>
      </c>
      <c r="N2048" s="84"/>
      <c r="O2048" s="86">
        <v>2.0</v>
      </c>
      <c r="P2048" s="85">
        <v>61450.11</v>
      </c>
      <c r="Q2048" s="87"/>
      <c r="R2048" s="92">
        <v>119000.0</v>
      </c>
      <c r="S2048" s="89">
        <v>1329.0</v>
      </c>
      <c r="T2048" s="89">
        <v>16.99189</v>
      </c>
      <c r="U2048" s="123"/>
    </row>
    <row r="2049">
      <c r="A2049" s="83">
        <v>134.0</v>
      </c>
      <c r="B2049" s="84" t="s">
        <v>58</v>
      </c>
      <c r="C2049" s="84" t="s">
        <v>27</v>
      </c>
      <c r="D2049" s="84" t="s">
        <v>27</v>
      </c>
      <c r="E2049" s="84" t="s">
        <v>27</v>
      </c>
      <c r="F2049" s="84">
        <v>48.0</v>
      </c>
      <c r="G2049" s="84" t="s">
        <v>53</v>
      </c>
      <c r="H2049" s="84"/>
      <c r="I2049" s="84" t="s">
        <v>59</v>
      </c>
      <c r="J2049" s="84">
        <v>2.0</v>
      </c>
      <c r="K2049" s="84" t="s">
        <v>32</v>
      </c>
      <c r="L2049" s="85">
        <v>2754.31</v>
      </c>
      <c r="M2049" s="85">
        <v>931.54</v>
      </c>
      <c r="N2049" s="84"/>
      <c r="O2049" s="86">
        <v>61.0</v>
      </c>
      <c r="P2049" s="85">
        <v>3.474812931E7</v>
      </c>
      <c r="Q2049" s="87"/>
      <c r="R2049" s="88">
        <v>3.4881E7</v>
      </c>
      <c r="S2049" s="89">
        <v>36587.0</v>
      </c>
      <c r="T2049" s="89">
        <v>22.8218</v>
      </c>
      <c r="U2049" s="123"/>
    </row>
    <row r="2050">
      <c r="A2050" s="83">
        <v>135.0</v>
      </c>
      <c r="B2050" s="84" t="s">
        <v>58</v>
      </c>
      <c r="C2050" s="84" t="s">
        <v>27</v>
      </c>
      <c r="D2050" s="84" t="s">
        <v>27</v>
      </c>
      <c r="E2050" s="84" t="s">
        <v>27</v>
      </c>
      <c r="F2050" s="84">
        <v>48.0</v>
      </c>
      <c r="G2050" s="84" t="s">
        <v>53</v>
      </c>
      <c r="H2050" s="84"/>
      <c r="I2050" s="84" t="s">
        <v>59</v>
      </c>
      <c r="J2050" s="84">
        <v>2.0</v>
      </c>
      <c r="K2050" s="84" t="s">
        <v>33</v>
      </c>
      <c r="L2050" s="85">
        <v>30359.97</v>
      </c>
      <c r="M2050" s="85">
        <v>104.4</v>
      </c>
      <c r="N2050" s="84"/>
      <c r="O2050" s="86">
        <v>20.0</v>
      </c>
      <c r="P2050" s="85">
        <v>24005.65</v>
      </c>
      <c r="Q2050" s="87"/>
      <c r="R2050" s="88">
        <v>219000.0</v>
      </c>
      <c r="S2050" s="89">
        <v>1298.0</v>
      </c>
      <c r="T2050" s="89">
        <v>20.16376</v>
      </c>
      <c r="U2050" s="123"/>
    </row>
    <row r="2051">
      <c r="A2051" s="83">
        <v>136.0</v>
      </c>
      <c r="B2051" s="84" t="s">
        <v>58</v>
      </c>
      <c r="C2051" s="84" t="s">
        <v>27</v>
      </c>
      <c r="D2051" s="84" t="s">
        <v>27</v>
      </c>
      <c r="E2051" s="84" t="s">
        <v>27</v>
      </c>
      <c r="F2051" s="84">
        <v>48.0</v>
      </c>
      <c r="G2051" s="84" t="s">
        <v>53</v>
      </c>
      <c r="H2051" s="84"/>
      <c r="I2051" s="84" t="s">
        <v>59</v>
      </c>
      <c r="J2051" s="84">
        <v>2.0</v>
      </c>
      <c r="K2051" s="84" t="s">
        <v>34</v>
      </c>
      <c r="L2051" s="85">
        <v>19918.91</v>
      </c>
      <c r="M2051" s="85">
        <v>20537.38</v>
      </c>
      <c r="N2051" s="84"/>
      <c r="O2051" s="86">
        <v>73.0</v>
      </c>
      <c r="P2051" s="85">
        <v>5657.85</v>
      </c>
      <c r="Q2051" s="87"/>
      <c r="R2051" s="88">
        <v>1992000.0</v>
      </c>
      <c r="S2051" s="89">
        <v>3207.0</v>
      </c>
      <c r="T2051" s="89">
        <v>23.78779</v>
      </c>
      <c r="U2051" s="123"/>
    </row>
    <row r="2052">
      <c r="A2052" s="83">
        <v>137.0</v>
      </c>
      <c r="B2052" s="84" t="s">
        <v>58</v>
      </c>
      <c r="C2052" s="84" t="s">
        <v>27</v>
      </c>
      <c r="D2052" s="84" t="s">
        <v>27</v>
      </c>
      <c r="E2052" s="84" t="s">
        <v>27</v>
      </c>
      <c r="F2052" s="84">
        <v>48.0</v>
      </c>
      <c r="G2052" s="84" t="s">
        <v>53</v>
      </c>
      <c r="H2052" s="84"/>
      <c r="I2052" s="84" t="s">
        <v>59</v>
      </c>
      <c r="J2052" s="84">
        <v>2.0</v>
      </c>
      <c r="K2052" s="84" t="s">
        <v>35</v>
      </c>
      <c r="L2052" s="85">
        <v>29160.27</v>
      </c>
      <c r="M2052" s="85">
        <v>41.99</v>
      </c>
      <c r="N2052" s="84"/>
      <c r="O2052" s="86">
        <v>77.0</v>
      </c>
      <c r="P2052" s="85">
        <v>6726.03</v>
      </c>
      <c r="Q2052" s="87"/>
      <c r="R2052" s="88">
        <v>43000.0</v>
      </c>
      <c r="S2052" s="89">
        <v>981.0</v>
      </c>
      <c r="T2052" s="89">
        <v>20.24726</v>
      </c>
      <c r="U2052" s="123"/>
    </row>
    <row r="2053">
      <c r="A2053" s="83">
        <v>138.0</v>
      </c>
      <c r="B2053" s="84" t="s">
        <v>58</v>
      </c>
      <c r="C2053" s="84" t="s">
        <v>27</v>
      </c>
      <c r="D2053" s="84" t="s">
        <v>27</v>
      </c>
      <c r="E2053" s="84" t="s">
        <v>27</v>
      </c>
      <c r="F2053" s="84">
        <v>48.0</v>
      </c>
      <c r="G2053" s="84" t="s">
        <v>53</v>
      </c>
      <c r="H2053" s="84"/>
      <c r="I2053" s="84" t="s">
        <v>59</v>
      </c>
      <c r="J2053" s="84">
        <v>2.0</v>
      </c>
      <c r="K2053" s="84" t="s">
        <v>36</v>
      </c>
      <c r="L2053" s="85">
        <v>28235.15</v>
      </c>
      <c r="M2053" s="85">
        <v>27.17</v>
      </c>
      <c r="N2053" s="84"/>
      <c r="O2053" s="86">
        <v>1.0</v>
      </c>
      <c r="P2053" s="85">
        <v>1019.66</v>
      </c>
      <c r="Q2053" s="87"/>
      <c r="R2053" s="88">
        <v>12000.0</v>
      </c>
      <c r="S2053" s="89">
        <v>770.0</v>
      </c>
      <c r="T2053" s="89">
        <v>9.70126</v>
      </c>
      <c r="U2053" s="123"/>
    </row>
    <row r="2054">
      <c r="A2054" s="83">
        <v>139.0</v>
      </c>
      <c r="B2054" s="84" t="s">
        <v>58</v>
      </c>
      <c r="C2054" s="84" t="s">
        <v>27</v>
      </c>
      <c r="D2054" s="84" t="s">
        <v>27</v>
      </c>
      <c r="E2054" s="84" t="s">
        <v>27</v>
      </c>
      <c r="F2054" s="84">
        <v>48.0</v>
      </c>
      <c r="G2054" s="84" t="s">
        <v>53</v>
      </c>
      <c r="H2054" s="84"/>
      <c r="I2054" s="84" t="s">
        <v>59</v>
      </c>
      <c r="J2054" s="84">
        <v>2.0</v>
      </c>
      <c r="K2054" s="84" t="s">
        <v>37</v>
      </c>
      <c r="L2054" s="85">
        <v>30290.67</v>
      </c>
      <c r="M2054" s="85">
        <v>24.21</v>
      </c>
      <c r="N2054" s="84"/>
      <c r="O2054" s="86">
        <v>22.0</v>
      </c>
      <c r="P2054" s="85">
        <v>21591.1</v>
      </c>
      <c r="Q2054" s="87"/>
      <c r="R2054" s="88">
        <v>40000.0</v>
      </c>
      <c r="S2054" s="89">
        <v>947.0</v>
      </c>
      <c r="T2054" s="89">
        <v>19.79344</v>
      </c>
      <c r="U2054" s="123"/>
    </row>
    <row r="2055">
      <c r="A2055" s="83">
        <v>140.0</v>
      </c>
      <c r="B2055" s="84" t="s">
        <v>58</v>
      </c>
      <c r="C2055" s="84" t="s">
        <v>27</v>
      </c>
      <c r="D2055" s="84" t="s">
        <v>27</v>
      </c>
      <c r="E2055" s="84" t="s">
        <v>27</v>
      </c>
      <c r="F2055" s="84">
        <v>48.0</v>
      </c>
      <c r="G2055" s="84" t="s">
        <v>53</v>
      </c>
      <c r="H2055" s="84"/>
      <c r="I2055" s="84" t="s">
        <v>59</v>
      </c>
      <c r="J2055" s="84">
        <v>2.0</v>
      </c>
      <c r="K2055" s="84" t="s">
        <v>38</v>
      </c>
      <c r="L2055" s="85">
        <v>32716.13</v>
      </c>
      <c r="M2055" s="85">
        <v>64.87</v>
      </c>
      <c r="N2055" s="84"/>
      <c r="O2055" s="86">
        <v>99.0</v>
      </c>
      <c r="P2055" s="85">
        <v>14793.94</v>
      </c>
      <c r="Q2055" s="87"/>
      <c r="R2055" s="88">
        <v>59000.0</v>
      </c>
      <c r="S2055" s="89">
        <v>1171.0</v>
      </c>
      <c r="T2055" s="89">
        <v>21.20287</v>
      </c>
      <c r="U2055" s="123"/>
    </row>
    <row r="2056">
      <c r="A2056" s="83">
        <v>141.0</v>
      </c>
      <c r="B2056" s="84" t="s">
        <v>58</v>
      </c>
      <c r="C2056" s="84" t="s">
        <v>27</v>
      </c>
      <c r="D2056" s="84" t="s">
        <v>27</v>
      </c>
      <c r="E2056" s="84" t="s">
        <v>27</v>
      </c>
      <c r="F2056" s="84">
        <v>48.0</v>
      </c>
      <c r="G2056" s="84" t="s">
        <v>53</v>
      </c>
      <c r="H2056" s="84"/>
      <c r="I2056" s="84" t="s">
        <v>59</v>
      </c>
      <c r="J2056" s="84">
        <v>2.0</v>
      </c>
      <c r="K2056" s="84" t="s">
        <v>39</v>
      </c>
      <c r="L2056" s="85">
        <v>43371.54</v>
      </c>
      <c r="M2056" s="85">
        <v>15.15</v>
      </c>
      <c r="N2056" s="84"/>
      <c r="O2056" s="86">
        <v>22.0</v>
      </c>
      <c r="P2056" s="85">
        <v>56589.58</v>
      </c>
      <c r="Q2056" s="87"/>
      <c r="R2056" s="88">
        <v>70000.0</v>
      </c>
      <c r="S2056" s="89">
        <v>1108.0</v>
      </c>
      <c r="T2056" s="89">
        <v>20.20493</v>
      </c>
      <c r="U2056" s="123"/>
    </row>
    <row r="2057">
      <c r="A2057" s="83">
        <v>142.0</v>
      </c>
      <c r="B2057" s="84" t="s">
        <v>58</v>
      </c>
      <c r="C2057" s="84" t="s">
        <v>27</v>
      </c>
      <c r="D2057" s="84" t="s">
        <v>27</v>
      </c>
      <c r="E2057" s="84" t="s">
        <v>27</v>
      </c>
      <c r="F2057" s="84">
        <v>48.0</v>
      </c>
      <c r="G2057" s="84" t="s">
        <v>53</v>
      </c>
      <c r="H2057" s="84"/>
      <c r="I2057" s="84" t="s">
        <v>59</v>
      </c>
      <c r="J2057" s="84">
        <v>2.0</v>
      </c>
      <c r="K2057" s="84" t="s">
        <v>40</v>
      </c>
      <c r="L2057" s="85">
        <v>29163.42</v>
      </c>
      <c r="M2057" s="85">
        <v>755.4</v>
      </c>
      <c r="N2057" s="84"/>
      <c r="O2057" s="86">
        <v>110.0</v>
      </c>
      <c r="P2057" s="85">
        <v>73369.25</v>
      </c>
      <c r="Q2057" s="87"/>
      <c r="R2057" s="88">
        <v>186000.0</v>
      </c>
      <c r="S2057" s="89">
        <v>1335.0</v>
      </c>
      <c r="T2057" s="89">
        <v>20.46162</v>
      </c>
      <c r="U2057" s="123"/>
    </row>
    <row r="2058">
      <c r="A2058" s="83">
        <v>143.0</v>
      </c>
      <c r="B2058" s="84" t="s">
        <v>58</v>
      </c>
      <c r="C2058" s="84" t="s">
        <v>27</v>
      </c>
      <c r="D2058" s="84" t="s">
        <v>27</v>
      </c>
      <c r="E2058" s="84" t="s">
        <v>27</v>
      </c>
      <c r="F2058" s="84">
        <v>48.0</v>
      </c>
      <c r="G2058" s="84" t="s">
        <v>53</v>
      </c>
      <c r="H2058" s="84"/>
      <c r="I2058" s="84" t="s">
        <v>59</v>
      </c>
      <c r="J2058" s="84">
        <v>2.0</v>
      </c>
      <c r="K2058" s="84" t="s">
        <v>41</v>
      </c>
      <c r="L2058" s="85">
        <v>2717.74</v>
      </c>
      <c r="M2058" s="85">
        <v>952.91</v>
      </c>
      <c r="N2058" s="84"/>
      <c r="O2058" s="86">
        <v>38.0</v>
      </c>
      <c r="P2058" s="85">
        <v>1083.47</v>
      </c>
      <c r="Q2058" s="87"/>
      <c r="R2058" s="88">
        <v>139000.0</v>
      </c>
      <c r="S2058" s="89">
        <v>1184.0</v>
      </c>
      <c r="T2058" s="89">
        <v>21.58307</v>
      </c>
      <c r="U2058" s="123"/>
    </row>
    <row r="2059">
      <c r="A2059" s="83">
        <v>144.0</v>
      </c>
      <c r="B2059" s="84" t="s">
        <v>58</v>
      </c>
      <c r="C2059" s="84" t="s">
        <v>27</v>
      </c>
      <c r="D2059" s="84" t="s">
        <v>27</v>
      </c>
      <c r="E2059" s="84" t="s">
        <v>27</v>
      </c>
      <c r="F2059" s="84">
        <v>48.0</v>
      </c>
      <c r="G2059" s="84" t="s">
        <v>53</v>
      </c>
      <c r="H2059" s="84"/>
      <c r="I2059" s="84" t="s">
        <v>59</v>
      </c>
      <c r="J2059" s="84">
        <v>2.0</v>
      </c>
      <c r="K2059" s="84" t="s">
        <v>42</v>
      </c>
      <c r="L2059" s="85">
        <v>23538.17</v>
      </c>
      <c r="M2059" s="85">
        <v>22.19</v>
      </c>
      <c r="N2059" s="84"/>
      <c r="O2059" s="86">
        <v>61.0</v>
      </c>
      <c r="P2059" s="85">
        <v>2562.83</v>
      </c>
      <c r="Q2059" s="87"/>
      <c r="R2059" s="88">
        <v>30000.0</v>
      </c>
      <c r="S2059" s="89">
        <v>908.0</v>
      </c>
      <c r="T2059" s="89">
        <v>19.92928</v>
      </c>
      <c r="U2059" s="123"/>
    </row>
    <row r="2060">
      <c r="A2060" s="83">
        <v>145.0</v>
      </c>
      <c r="B2060" s="84" t="s">
        <v>58</v>
      </c>
      <c r="C2060" s="84" t="s">
        <v>27</v>
      </c>
      <c r="D2060" s="84" t="s">
        <v>27</v>
      </c>
      <c r="E2060" s="84" t="s">
        <v>27</v>
      </c>
      <c r="F2060" s="84">
        <v>48.0</v>
      </c>
      <c r="G2060" s="84" t="s">
        <v>53</v>
      </c>
      <c r="H2060" s="84"/>
      <c r="I2060" s="84" t="s">
        <v>59</v>
      </c>
      <c r="J2060" s="84">
        <v>2.0</v>
      </c>
      <c r="K2060" s="84" t="s">
        <v>43</v>
      </c>
      <c r="L2060" s="85">
        <v>2823.82</v>
      </c>
      <c r="M2060" s="85">
        <v>589.05</v>
      </c>
      <c r="N2060" s="84"/>
      <c r="O2060" s="86">
        <v>59.0</v>
      </c>
      <c r="P2060" s="85">
        <v>2.187862E7</v>
      </c>
      <c r="Q2060" s="87"/>
      <c r="R2060" s="88">
        <v>2.2121E7</v>
      </c>
      <c r="S2060" s="89">
        <v>23371.0</v>
      </c>
      <c r="T2060" s="89">
        <v>14.59322</v>
      </c>
      <c r="U2060" s="123"/>
    </row>
    <row r="2061">
      <c r="A2061" s="83">
        <v>146.0</v>
      </c>
      <c r="B2061" s="84" t="s">
        <v>58</v>
      </c>
      <c r="C2061" s="84" t="s">
        <v>27</v>
      </c>
      <c r="D2061" s="84" t="s">
        <v>27</v>
      </c>
      <c r="E2061" s="84" t="s">
        <v>27</v>
      </c>
      <c r="F2061" s="84">
        <v>48.0</v>
      </c>
      <c r="G2061" s="84" t="s">
        <v>53</v>
      </c>
      <c r="H2061" s="84"/>
      <c r="I2061" s="84" t="s">
        <v>59</v>
      </c>
      <c r="J2061" s="84">
        <v>2.0</v>
      </c>
      <c r="K2061" s="84" t="s">
        <v>44</v>
      </c>
      <c r="L2061" s="85">
        <v>24412.62</v>
      </c>
      <c r="M2061" s="85">
        <v>55.02</v>
      </c>
      <c r="N2061" s="84"/>
      <c r="O2061" s="86">
        <v>7.0</v>
      </c>
      <c r="P2061" s="85">
        <v>3084.37</v>
      </c>
      <c r="Q2061" s="87"/>
      <c r="R2061" s="88">
        <v>18000.0</v>
      </c>
      <c r="S2061" s="89">
        <v>928.0</v>
      </c>
      <c r="T2061" s="89">
        <v>20.21189</v>
      </c>
      <c r="U2061" s="123"/>
    </row>
    <row r="2062">
      <c r="A2062" s="83">
        <v>147.0</v>
      </c>
      <c r="B2062" s="84" t="s">
        <v>58</v>
      </c>
      <c r="C2062" s="84" t="s">
        <v>27</v>
      </c>
      <c r="D2062" s="84" t="s">
        <v>27</v>
      </c>
      <c r="E2062" s="84" t="s">
        <v>27</v>
      </c>
      <c r="F2062" s="84">
        <v>48.0</v>
      </c>
      <c r="G2062" s="84" t="s">
        <v>53</v>
      </c>
      <c r="H2062" s="84"/>
      <c r="I2062" s="84" t="s">
        <v>59</v>
      </c>
      <c r="J2062" s="84">
        <v>2.0</v>
      </c>
      <c r="K2062" s="84" t="s">
        <v>45</v>
      </c>
      <c r="L2062" s="85">
        <v>24298.58</v>
      </c>
      <c r="M2062" s="85">
        <v>111.66</v>
      </c>
      <c r="N2062" s="84"/>
      <c r="O2062" s="86">
        <v>16.0</v>
      </c>
      <c r="P2062" s="85">
        <v>2257.26</v>
      </c>
      <c r="Q2062" s="87"/>
      <c r="R2062" s="88">
        <v>202000.0</v>
      </c>
      <c r="S2062" s="89">
        <v>883.0</v>
      </c>
      <c r="T2062" s="89">
        <v>21.84453</v>
      </c>
      <c r="U2062" s="123"/>
    </row>
    <row r="2063">
      <c r="A2063" s="83">
        <v>148.0</v>
      </c>
      <c r="B2063" s="84" t="s">
        <v>58</v>
      </c>
      <c r="C2063" s="84" t="s">
        <v>27</v>
      </c>
      <c r="D2063" s="84" t="s">
        <v>27</v>
      </c>
      <c r="E2063" s="84" t="s">
        <v>27</v>
      </c>
      <c r="F2063" s="84">
        <v>48.0</v>
      </c>
      <c r="G2063" s="84" t="s">
        <v>53</v>
      </c>
      <c r="H2063" s="84"/>
      <c r="I2063" s="84" t="s">
        <v>59</v>
      </c>
      <c r="J2063" s="84">
        <v>2.0</v>
      </c>
      <c r="K2063" s="84" t="s">
        <v>46</v>
      </c>
      <c r="L2063" s="85">
        <v>2074.02</v>
      </c>
      <c r="M2063" s="85">
        <v>54975.4</v>
      </c>
      <c r="N2063" s="84"/>
      <c r="O2063" s="86">
        <v>9.0</v>
      </c>
      <c r="P2063" s="85">
        <v>3631.2</v>
      </c>
      <c r="Q2063" s="87"/>
      <c r="R2063" s="88">
        <v>3562000.0</v>
      </c>
      <c r="S2063" s="89">
        <v>4450.0</v>
      </c>
      <c r="T2063" s="89">
        <v>20.36142</v>
      </c>
      <c r="U2063" s="123"/>
    </row>
    <row r="2064">
      <c r="A2064" s="83">
        <v>149.0</v>
      </c>
      <c r="B2064" s="84" t="s">
        <v>58</v>
      </c>
      <c r="C2064" s="84" t="s">
        <v>27</v>
      </c>
      <c r="D2064" s="84" t="s">
        <v>27</v>
      </c>
      <c r="E2064" s="84" t="s">
        <v>27</v>
      </c>
      <c r="F2064" s="84">
        <v>48.0</v>
      </c>
      <c r="G2064" s="84" t="s">
        <v>53</v>
      </c>
      <c r="H2064" s="84"/>
      <c r="I2064" s="84" t="s">
        <v>59</v>
      </c>
      <c r="J2064" s="84">
        <v>2.0</v>
      </c>
      <c r="K2064" s="84" t="s">
        <v>47</v>
      </c>
      <c r="L2064" s="85">
        <v>21925.34</v>
      </c>
      <c r="M2064" s="85">
        <v>1785.44</v>
      </c>
      <c r="N2064" s="84"/>
      <c r="O2064" s="86">
        <v>15.0</v>
      </c>
      <c r="P2064" s="85">
        <v>40387.35</v>
      </c>
      <c r="Q2064" s="87"/>
      <c r="R2064" s="88">
        <v>642000.0</v>
      </c>
      <c r="S2064" s="89">
        <v>1673.0</v>
      </c>
      <c r="T2064" s="89">
        <v>21.42229</v>
      </c>
      <c r="U2064" s="123"/>
    </row>
    <row r="2065">
      <c r="A2065" s="83">
        <v>150.0</v>
      </c>
      <c r="B2065" s="84" t="s">
        <v>58</v>
      </c>
      <c r="C2065" s="84" t="s">
        <v>27</v>
      </c>
      <c r="D2065" s="84" t="s">
        <v>27</v>
      </c>
      <c r="E2065" s="84" t="s">
        <v>27</v>
      </c>
      <c r="F2065" s="84">
        <v>48.0</v>
      </c>
      <c r="G2065" s="84" t="s">
        <v>53</v>
      </c>
      <c r="H2065" s="84"/>
      <c r="I2065" s="84" t="s">
        <v>59</v>
      </c>
      <c r="J2065" s="84">
        <v>2.0</v>
      </c>
      <c r="K2065" s="84" t="s">
        <v>48</v>
      </c>
      <c r="L2065" s="85">
        <v>32748.22</v>
      </c>
      <c r="M2065" s="85">
        <v>20333.61</v>
      </c>
      <c r="N2065" s="84"/>
      <c r="O2065" s="86">
        <v>25.0</v>
      </c>
      <c r="P2065" s="85">
        <v>18449.22</v>
      </c>
      <c r="Q2065" s="87"/>
      <c r="R2065" s="88">
        <v>2553000.0</v>
      </c>
      <c r="S2065" s="89">
        <v>3760.0</v>
      </c>
      <c r="T2065" s="89">
        <v>21.28175</v>
      </c>
      <c r="U2065" s="123"/>
    </row>
    <row r="2066">
      <c r="A2066" s="83">
        <v>151.0</v>
      </c>
      <c r="B2066" s="84" t="s">
        <v>58</v>
      </c>
      <c r="C2066" s="84" t="s">
        <v>27</v>
      </c>
      <c r="D2066" s="84" t="s">
        <v>27</v>
      </c>
      <c r="E2066" s="84" t="s">
        <v>27</v>
      </c>
      <c r="F2066" s="84">
        <v>48.0</v>
      </c>
      <c r="G2066" s="84" t="s">
        <v>53</v>
      </c>
      <c r="H2066" s="84"/>
      <c r="I2066" s="84" t="s">
        <v>59</v>
      </c>
      <c r="J2066" s="84">
        <v>2.0</v>
      </c>
      <c r="K2066" s="84" t="s">
        <v>49</v>
      </c>
      <c r="L2066" s="85">
        <v>36001.34</v>
      </c>
      <c r="M2066" s="85">
        <v>27.95</v>
      </c>
      <c r="N2066" s="84"/>
      <c r="O2066" s="86">
        <v>5.0</v>
      </c>
      <c r="P2066" s="85">
        <v>21355.25</v>
      </c>
      <c r="Q2066" s="87"/>
      <c r="R2066" s="88">
        <v>39000.0</v>
      </c>
      <c r="S2066" s="89">
        <v>991.0</v>
      </c>
      <c r="T2066" s="89">
        <v>19.94131</v>
      </c>
      <c r="U2066" s="123"/>
    </row>
    <row r="2067">
      <c r="A2067" s="83">
        <v>152.0</v>
      </c>
      <c r="B2067" s="84" t="s">
        <v>58</v>
      </c>
      <c r="C2067" s="84" t="s">
        <v>27</v>
      </c>
      <c r="D2067" s="84" t="s">
        <v>27</v>
      </c>
      <c r="E2067" s="84" t="s">
        <v>27</v>
      </c>
      <c r="F2067" s="84">
        <v>48.0</v>
      </c>
      <c r="G2067" s="84" t="s">
        <v>53</v>
      </c>
      <c r="H2067" s="84"/>
      <c r="I2067" s="84" t="s">
        <v>59</v>
      </c>
      <c r="J2067" s="84">
        <v>2.0</v>
      </c>
      <c r="K2067" s="84" t="s">
        <v>50</v>
      </c>
      <c r="L2067" s="85">
        <v>29306.15</v>
      </c>
      <c r="M2067" s="85">
        <v>5841.48</v>
      </c>
      <c r="N2067" s="84"/>
      <c r="O2067" s="86">
        <v>31.0</v>
      </c>
      <c r="P2067" s="85">
        <v>74244.43</v>
      </c>
      <c r="Q2067" s="87"/>
      <c r="R2067" s="88">
        <v>4322000.0</v>
      </c>
      <c r="S2067" s="89">
        <v>5961.0</v>
      </c>
      <c r="T2067" s="89">
        <v>23.13474</v>
      </c>
      <c r="U2067" s="123"/>
    </row>
    <row r="2068">
      <c r="A2068" s="83">
        <v>153.0</v>
      </c>
      <c r="B2068" s="84" t="s">
        <v>58</v>
      </c>
      <c r="C2068" s="84" t="s">
        <v>27</v>
      </c>
      <c r="D2068" s="84" t="s">
        <v>27</v>
      </c>
      <c r="E2068" s="84" t="s">
        <v>27</v>
      </c>
      <c r="F2068" s="84">
        <v>48.0</v>
      </c>
      <c r="G2068" s="84" t="s">
        <v>53</v>
      </c>
      <c r="H2068" s="84"/>
      <c r="I2068" s="84" t="s">
        <v>59</v>
      </c>
      <c r="J2068" s="84">
        <v>2.0</v>
      </c>
      <c r="K2068" s="84" t="s">
        <v>51</v>
      </c>
      <c r="L2068" s="90" t="e">
        <v>#VALUE!</v>
      </c>
      <c r="M2068" s="90" t="e">
        <v>#VALUE!</v>
      </c>
      <c r="N2068" s="89"/>
      <c r="O2068" s="91" t="e">
        <v>#VALUE!</v>
      </c>
      <c r="P2068" s="90" t="e">
        <v>#VALUE!</v>
      </c>
      <c r="Q2068" s="88"/>
      <c r="R2068" s="88" t="e">
        <v>#VALUE!</v>
      </c>
      <c r="S2068" s="89" t="s">
        <v>30</v>
      </c>
      <c r="T2068" s="94"/>
      <c r="U2068" s="123"/>
    </row>
    <row r="2069">
      <c r="A2069" s="83">
        <v>154.0</v>
      </c>
      <c r="B2069" s="84" t="s">
        <v>58</v>
      </c>
      <c r="C2069" s="84" t="s">
        <v>27</v>
      </c>
      <c r="D2069" s="84" t="s">
        <v>27</v>
      </c>
      <c r="E2069" s="84" t="s">
        <v>27</v>
      </c>
      <c r="F2069" s="84">
        <v>48.0</v>
      </c>
      <c r="G2069" s="84" t="s">
        <v>53</v>
      </c>
      <c r="H2069" s="84"/>
      <c r="I2069" s="84" t="s">
        <v>59</v>
      </c>
      <c r="J2069" s="84">
        <v>2.0</v>
      </c>
      <c r="K2069" s="84" t="s">
        <v>52</v>
      </c>
      <c r="L2069" s="90" t="e">
        <v>#VALUE!</v>
      </c>
      <c r="M2069" s="90" t="e">
        <v>#VALUE!</v>
      </c>
      <c r="N2069" s="89"/>
      <c r="O2069" s="91" t="e">
        <v>#VALUE!</v>
      </c>
      <c r="P2069" s="90" t="e">
        <v>#VALUE!</v>
      </c>
      <c r="Q2069" s="88"/>
      <c r="R2069" s="88" t="e">
        <v>#VALUE!</v>
      </c>
      <c r="S2069" s="89" t="s">
        <v>30</v>
      </c>
      <c r="T2069" s="94"/>
      <c r="U2069" s="123"/>
    </row>
    <row r="2070">
      <c r="A2070" s="83">
        <v>177.0</v>
      </c>
      <c r="B2070" s="84" t="s">
        <v>58</v>
      </c>
      <c r="C2070" s="84" t="s">
        <v>27</v>
      </c>
      <c r="D2070" s="84" t="s">
        <v>27</v>
      </c>
      <c r="E2070" s="84" t="s">
        <v>27</v>
      </c>
      <c r="F2070" s="84">
        <v>48.0</v>
      </c>
      <c r="G2070" s="84" t="s">
        <v>29</v>
      </c>
      <c r="H2070" s="84"/>
      <c r="I2070" s="84" t="s">
        <v>59</v>
      </c>
      <c r="J2070" s="84">
        <v>4.0</v>
      </c>
      <c r="K2070" s="84" t="s">
        <v>31</v>
      </c>
      <c r="L2070" s="85">
        <v>106361.9</v>
      </c>
      <c r="M2070" s="85">
        <v>22.78</v>
      </c>
      <c r="N2070" s="84"/>
      <c r="O2070" s="86">
        <v>2.0</v>
      </c>
      <c r="P2070" s="85">
        <v>208143.16</v>
      </c>
      <c r="Q2070" s="87"/>
      <c r="R2070" s="88">
        <v>97000.0</v>
      </c>
      <c r="S2070" s="89">
        <v>1784.0</v>
      </c>
      <c r="T2070" s="89">
        <v>18.28333</v>
      </c>
      <c r="U2070" s="123"/>
    </row>
    <row r="2071">
      <c r="A2071" s="83">
        <v>178.0</v>
      </c>
      <c r="B2071" s="84" t="s">
        <v>58</v>
      </c>
      <c r="C2071" s="84" t="s">
        <v>27</v>
      </c>
      <c r="D2071" s="84" t="s">
        <v>27</v>
      </c>
      <c r="E2071" s="84" t="s">
        <v>27</v>
      </c>
      <c r="F2071" s="84">
        <v>48.0</v>
      </c>
      <c r="G2071" s="84" t="s">
        <v>29</v>
      </c>
      <c r="H2071" s="84"/>
      <c r="I2071" s="84" t="s">
        <v>59</v>
      </c>
      <c r="J2071" s="84">
        <v>4.0</v>
      </c>
      <c r="K2071" s="84" t="s">
        <v>32</v>
      </c>
      <c r="L2071" s="85">
        <v>6314.47</v>
      </c>
      <c r="M2071" s="85">
        <v>2397.03</v>
      </c>
      <c r="N2071" s="84"/>
      <c r="O2071" s="86">
        <v>61.0</v>
      </c>
      <c r="P2071" s="85">
        <v>1.915008729E7</v>
      </c>
      <c r="Q2071" s="87"/>
      <c r="R2071" s="88">
        <v>2.0474E7</v>
      </c>
      <c r="S2071" s="89">
        <v>21386.0</v>
      </c>
      <c r="T2071" s="89">
        <v>27.80954</v>
      </c>
      <c r="U2071" s="123"/>
    </row>
    <row r="2072">
      <c r="A2072" s="83">
        <v>179.0</v>
      </c>
      <c r="B2072" s="84" t="s">
        <v>58</v>
      </c>
      <c r="C2072" s="84" t="s">
        <v>27</v>
      </c>
      <c r="D2072" s="84" t="s">
        <v>27</v>
      </c>
      <c r="E2072" s="84" t="s">
        <v>27</v>
      </c>
      <c r="F2072" s="84">
        <v>48.0</v>
      </c>
      <c r="G2072" s="84" t="s">
        <v>29</v>
      </c>
      <c r="H2072" s="84"/>
      <c r="I2072" s="84" t="s">
        <v>59</v>
      </c>
      <c r="J2072" s="84">
        <v>4.0</v>
      </c>
      <c r="K2072" s="84" t="s">
        <v>33</v>
      </c>
      <c r="L2072" s="85">
        <v>60719.35</v>
      </c>
      <c r="M2072" s="85">
        <v>232.74</v>
      </c>
      <c r="N2072" s="84"/>
      <c r="O2072" s="86">
        <v>20.0</v>
      </c>
      <c r="P2072" s="85">
        <v>44258.16</v>
      </c>
      <c r="Q2072" s="87"/>
      <c r="R2072" s="88">
        <v>424000.0</v>
      </c>
      <c r="S2072" s="89">
        <v>1676.0</v>
      </c>
      <c r="T2072" s="89">
        <v>25.21539</v>
      </c>
      <c r="U2072" s="123"/>
    </row>
    <row r="2073">
      <c r="A2073" s="83">
        <v>180.0</v>
      </c>
      <c r="B2073" s="84" t="s">
        <v>58</v>
      </c>
      <c r="C2073" s="84" t="s">
        <v>27</v>
      </c>
      <c r="D2073" s="84" t="s">
        <v>27</v>
      </c>
      <c r="E2073" s="84" t="s">
        <v>27</v>
      </c>
      <c r="F2073" s="84">
        <v>48.0</v>
      </c>
      <c r="G2073" s="84" t="s">
        <v>29</v>
      </c>
      <c r="H2073" s="84"/>
      <c r="I2073" s="84" t="s">
        <v>59</v>
      </c>
      <c r="J2073" s="84">
        <v>4.0</v>
      </c>
      <c r="K2073" s="84" t="s">
        <v>34</v>
      </c>
      <c r="L2073" s="85">
        <v>42467.06</v>
      </c>
      <c r="M2073" s="85">
        <v>42443.41</v>
      </c>
      <c r="N2073" s="84"/>
      <c r="O2073" s="86">
        <v>153.0</v>
      </c>
      <c r="P2073" s="85">
        <v>9042.42</v>
      </c>
      <c r="Q2073" s="87"/>
      <c r="R2073" s="88">
        <v>3887000.0</v>
      </c>
      <c r="S2073" s="89">
        <v>5295.0</v>
      </c>
      <c r="T2073" s="89">
        <v>28.4564</v>
      </c>
      <c r="U2073" s="123"/>
    </row>
    <row r="2074">
      <c r="A2074" s="83">
        <v>181.0</v>
      </c>
      <c r="B2074" s="84" t="s">
        <v>58</v>
      </c>
      <c r="C2074" s="84" t="s">
        <v>27</v>
      </c>
      <c r="D2074" s="84" t="s">
        <v>27</v>
      </c>
      <c r="E2074" s="84" t="s">
        <v>27</v>
      </c>
      <c r="F2074" s="84">
        <v>48.0</v>
      </c>
      <c r="G2074" s="84" t="s">
        <v>29</v>
      </c>
      <c r="H2074" s="84"/>
      <c r="I2074" s="84" t="s">
        <v>59</v>
      </c>
      <c r="J2074" s="84">
        <v>4.0</v>
      </c>
      <c r="K2074" s="84" t="s">
        <v>35</v>
      </c>
      <c r="L2074" s="85">
        <v>54164.38</v>
      </c>
      <c r="M2074" s="85">
        <v>111.86</v>
      </c>
      <c r="N2074" s="84"/>
      <c r="O2074" s="86">
        <v>157.0</v>
      </c>
      <c r="P2074" s="85">
        <v>10758.73</v>
      </c>
      <c r="Q2074" s="87"/>
      <c r="R2074" s="88">
        <v>77000.0</v>
      </c>
      <c r="S2074" s="89">
        <v>1178.0</v>
      </c>
      <c r="T2074" s="89">
        <v>23.93161</v>
      </c>
      <c r="U2074" s="123"/>
    </row>
    <row r="2075">
      <c r="A2075" s="83">
        <v>182.0</v>
      </c>
      <c r="B2075" s="84" t="s">
        <v>58</v>
      </c>
      <c r="C2075" s="84" t="s">
        <v>27</v>
      </c>
      <c r="D2075" s="84" t="s">
        <v>27</v>
      </c>
      <c r="E2075" s="84" t="s">
        <v>27</v>
      </c>
      <c r="F2075" s="84">
        <v>48.0</v>
      </c>
      <c r="G2075" s="84" t="s">
        <v>29</v>
      </c>
      <c r="H2075" s="84"/>
      <c r="I2075" s="84" t="s">
        <v>59</v>
      </c>
      <c r="J2075" s="84">
        <v>4.0</v>
      </c>
      <c r="K2075" s="84" t="s">
        <v>36</v>
      </c>
      <c r="L2075" s="85">
        <v>56548.05</v>
      </c>
      <c r="M2075" s="85">
        <v>67.31</v>
      </c>
      <c r="N2075" s="84"/>
      <c r="O2075" s="86">
        <v>1.0</v>
      </c>
      <c r="P2075" s="85">
        <v>1330.94</v>
      </c>
      <c r="Q2075" s="87"/>
      <c r="R2075" s="88">
        <v>10000.0</v>
      </c>
      <c r="S2075" s="89">
        <v>898.0</v>
      </c>
      <c r="T2075" s="89">
        <v>10.4209</v>
      </c>
      <c r="U2075" s="123"/>
    </row>
    <row r="2076">
      <c r="A2076" s="83">
        <v>183.0</v>
      </c>
      <c r="B2076" s="84" t="s">
        <v>58</v>
      </c>
      <c r="C2076" s="84" t="s">
        <v>27</v>
      </c>
      <c r="D2076" s="84" t="s">
        <v>27</v>
      </c>
      <c r="E2076" s="84" t="s">
        <v>27</v>
      </c>
      <c r="F2076" s="84">
        <v>48.0</v>
      </c>
      <c r="G2076" s="84" t="s">
        <v>29</v>
      </c>
      <c r="H2076" s="84"/>
      <c r="I2076" s="84" t="s">
        <v>59</v>
      </c>
      <c r="J2076" s="84">
        <v>4.0</v>
      </c>
      <c r="K2076" s="84" t="s">
        <v>37</v>
      </c>
      <c r="L2076" s="85">
        <v>65272.55</v>
      </c>
      <c r="M2076" s="85">
        <v>38.29</v>
      </c>
      <c r="N2076" s="84"/>
      <c r="O2076" s="86">
        <v>22.0</v>
      </c>
      <c r="P2076" s="85">
        <v>39277.13</v>
      </c>
      <c r="Q2076" s="87"/>
      <c r="R2076" s="88">
        <v>53000.0</v>
      </c>
      <c r="S2076" s="89">
        <v>1113.0</v>
      </c>
      <c r="T2076" s="89">
        <v>24.21859</v>
      </c>
      <c r="U2076" s="123"/>
    </row>
    <row r="2077">
      <c r="A2077" s="83">
        <v>184.0</v>
      </c>
      <c r="B2077" s="84" t="s">
        <v>58</v>
      </c>
      <c r="C2077" s="84" t="s">
        <v>27</v>
      </c>
      <c r="D2077" s="84" t="s">
        <v>27</v>
      </c>
      <c r="E2077" s="84" t="s">
        <v>27</v>
      </c>
      <c r="F2077" s="84">
        <v>48.0</v>
      </c>
      <c r="G2077" s="84" t="s">
        <v>29</v>
      </c>
      <c r="H2077" s="84"/>
      <c r="I2077" s="84" t="s">
        <v>59</v>
      </c>
      <c r="J2077" s="84">
        <v>4.0</v>
      </c>
      <c r="K2077" s="84" t="s">
        <v>38</v>
      </c>
      <c r="L2077" s="85">
        <v>68695.92</v>
      </c>
      <c r="M2077" s="85">
        <v>163.94</v>
      </c>
      <c r="N2077" s="84"/>
      <c r="O2077" s="86">
        <v>179.0</v>
      </c>
      <c r="P2077" s="85">
        <v>20343.72</v>
      </c>
      <c r="Q2077" s="87"/>
      <c r="R2077" s="88">
        <v>91000.0</v>
      </c>
      <c r="S2077" s="89">
        <v>1395.0</v>
      </c>
      <c r="T2077" s="89">
        <v>25.86928</v>
      </c>
      <c r="U2077" s="123"/>
    </row>
    <row r="2078">
      <c r="A2078" s="83">
        <v>185.0</v>
      </c>
      <c r="B2078" s="84" t="s">
        <v>58</v>
      </c>
      <c r="C2078" s="84" t="s">
        <v>27</v>
      </c>
      <c r="D2078" s="84" t="s">
        <v>27</v>
      </c>
      <c r="E2078" s="84" t="s">
        <v>27</v>
      </c>
      <c r="F2078" s="84">
        <v>48.0</v>
      </c>
      <c r="G2078" s="84" t="s">
        <v>29</v>
      </c>
      <c r="H2078" s="84"/>
      <c r="I2078" s="84" t="s">
        <v>59</v>
      </c>
      <c r="J2078" s="84">
        <v>4.0</v>
      </c>
      <c r="K2078" s="84" t="s">
        <v>39</v>
      </c>
      <c r="L2078" s="85">
        <v>90368.31</v>
      </c>
      <c r="M2078" s="85">
        <v>28.78</v>
      </c>
      <c r="N2078" s="84"/>
      <c r="O2078" s="86">
        <v>22.0</v>
      </c>
      <c r="P2078" s="85">
        <v>80491.98</v>
      </c>
      <c r="Q2078" s="87"/>
      <c r="R2078" s="88">
        <v>91000.0</v>
      </c>
      <c r="S2078" s="89">
        <v>1387.0</v>
      </c>
      <c r="T2078" s="89">
        <v>24.75153</v>
      </c>
      <c r="U2078" s="123"/>
    </row>
    <row r="2079">
      <c r="A2079" s="83">
        <v>186.0</v>
      </c>
      <c r="B2079" s="84" t="s">
        <v>58</v>
      </c>
      <c r="C2079" s="84" t="s">
        <v>27</v>
      </c>
      <c r="D2079" s="84" t="s">
        <v>27</v>
      </c>
      <c r="E2079" s="84" t="s">
        <v>27</v>
      </c>
      <c r="F2079" s="84">
        <v>48.0</v>
      </c>
      <c r="G2079" s="84" t="s">
        <v>29</v>
      </c>
      <c r="H2079" s="84"/>
      <c r="I2079" s="84" t="s">
        <v>59</v>
      </c>
      <c r="J2079" s="84">
        <v>4.0</v>
      </c>
      <c r="K2079" s="84" t="s">
        <v>40</v>
      </c>
      <c r="L2079" s="85">
        <v>60134.66</v>
      </c>
      <c r="M2079" s="85">
        <v>1408.31</v>
      </c>
      <c r="N2079" s="84"/>
      <c r="O2079" s="86">
        <v>110.0</v>
      </c>
      <c r="P2079" s="85">
        <v>130260.13</v>
      </c>
      <c r="Q2079" s="87"/>
      <c r="R2079" s="88">
        <v>330000.0</v>
      </c>
      <c r="S2079" s="89">
        <v>1769.0</v>
      </c>
      <c r="T2079" s="89">
        <v>24.11878</v>
      </c>
      <c r="U2079" s="123"/>
    </row>
    <row r="2080">
      <c r="A2080" s="83">
        <v>187.0</v>
      </c>
      <c r="B2080" s="84" t="s">
        <v>58</v>
      </c>
      <c r="C2080" s="84" t="s">
        <v>27</v>
      </c>
      <c r="D2080" s="84" t="s">
        <v>27</v>
      </c>
      <c r="E2080" s="84" t="s">
        <v>27</v>
      </c>
      <c r="F2080" s="84">
        <v>48.0</v>
      </c>
      <c r="G2080" s="84" t="s">
        <v>29</v>
      </c>
      <c r="H2080" s="84"/>
      <c r="I2080" s="84" t="s">
        <v>59</v>
      </c>
      <c r="J2080" s="84">
        <v>4.0</v>
      </c>
      <c r="K2080" s="84" t="s">
        <v>41</v>
      </c>
      <c r="L2080" s="85">
        <v>5836.11</v>
      </c>
      <c r="M2080" s="85">
        <v>1965.94</v>
      </c>
      <c r="N2080" s="84"/>
      <c r="O2080" s="86">
        <v>30.0</v>
      </c>
      <c r="P2080" s="85">
        <v>1876.02</v>
      </c>
      <c r="Q2080" s="87"/>
      <c r="R2080" s="88">
        <v>198000.0</v>
      </c>
      <c r="S2080" s="89">
        <v>1317.0</v>
      </c>
      <c r="T2080" s="89">
        <v>26.83442</v>
      </c>
      <c r="U2080" s="123"/>
    </row>
    <row r="2081">
      <c r="A2081" s="83">
        <v>188.0</v>
      </c>
      <c r="B2081" s="84" t="s">
        <v>58</v>
      </c>
      <c r="C2081" s="84" t="s">
        <v>27</v>
      </c>
      <c r="D2081" s="84" t="s">
        <v>27</v>
      </c>
      <c r="E2081" s="84" t="s">
        <v>27</v>
      </c>
      <c r="F2081" s="84">
        <v>48.0</v>
      </c>
      <c r="G2081" s="84" t="s">
        <v>29</v>
      </c>
      <c r="H2081" s="84"/>
      <c r="I2081" s="84" t="s">
        <v>59</v>
      </c>
      <c r="J2081" s="84">
        <v>4.0</v>
      </c>
      <c r="K2081" s="84" t="s">
        <v>42</v>
      </c>
      <c r="L2081" s="85">
        <v>48426.35</v>
      </c>
      <c r="M2081" s="85">
        <v>51.86</v>
      </c>
      <c r="N2081" s="84"/>
      <c r="O2081" s="86">
        <v>141.0</v>
      </c>
      <c r="P2081" s="85">
        <v>4449.64</v>
      </c>
      <c r="Q2081" s="87"/>
      <c r="R2081" s="88">
        <v>61000.0</v>
      </c>
      <c r="S2081" s="89">
        <v>1072.0</v>
      </c>
      <c r="T2081" s="89">
        <v>24.45958</v>
      </c>
      <c r="U2081" s="123"/>
    </row>
    <row r="2082">
      <c r="A2082" s="83">
        <v>189.0</v>
      </c>
      <c r="B2082" s="84" t="s">
        <v>58</v>
      </c>
      <c r="C2082" s="84" t="s">
        <v>27</v>
      </c>
      <c r="D2082" s="84" t="s">
        <v>27</v>
      </c>
      <c r="E2082" s="84" t="s">
        <v>27</v>
      </c>
      <c r="F2082" s="84">
        <v>48.0</v>
      </c>
      <c r="G2082" s="84" t="s">
        <v>29</v>
      </c>
      <c r="H2082" s="84"/>
      <c r="I2082" s="84" t="s">
        <v>59</v>
      </c>
      <c r="J2082" s="84">
        <v>4.0</v>
      </c>
      <c r="K2082" s="84" t="s">
        <v>43</v>
      </c>
      <c r="L2082" s="85">
        <v>6239.89</v>
      </c>
      <c r="M2082" s="85">
        <v>1169.23</v>
      </c>
      <c r="N2082" s="84"/>
      <c r="O2082" s="86">
        <v>139.0</v>
      </c>
      <c r="P2082" s="85">
        <v>2.578915E7</v>
      </c>
      <c r="Q2082" s="87"/>
      <c r="R2082" s="88">
        <v>2.6909E7</v>
      </c>
      <c r="S2082" s="89">
        <v>27971.0</v>
      </c>
      <c r="T2082" s="89">
        <v>17.41841</v>
      </c>
      <c r="U2082" s="123"/>
    </row>
    <row r="2083">
      <c r="A2083" s="83">
        <v>190.0</v>
      </c>
      <c r="B2083" s="84" t="s">
        <v>58</v>
      </c>
      <c r="C2083" s="84" t="s">
        <v>27</v>
      </c>
      <c r="D2083" s="84" t="s">
        <v>27</v>
      </c>
      <c r="E2083" s="84" t="s">
        <v>27</v>
      </c>
      <c r="F2083" s="84">
        <v>48.0</v>
      </c>
      <c r="G2083" s="84" t="s">
        <v>29</v>
      </c>
      <c r="H2083" s="84"/>
      <c r="I2083" s="84" t="s">
        <v>59</v>
      </c>
      <c r="J2083" s="84">
        <v>4.0</v>
      </c>
      <c r="K2083" s="84" t="s">
        <v>44</v>
      </c>
      <c r="L2083" s="85">
        <v>46335.16</v>
      </c>
      <c r="M2083" s="85">
        <v>134.11</v>
      </c>
      <c r="N2083" s="84"/>
      <c r="O2083" s="86">
        <v>7.0</v>
      </c>
      <c r="P2083" s="85">
        <v>3991.69</v>
      </c>
      <c r="Q2083" s="87"/>
      <c r="R2083" s="88">
        <v>22000.0</v>
      </c>
      <c r="S2083" s="89">
        <v>1060.0</v>
      </c>
      <c r="T2083" s="89">
        <v>23.95894</v>
      </c>
      <c r="U2083" s="123"/>
    </row>
    <row r="2084">
      <c r="A2084" s="83">
        <v>191.0</v>
      </c>
      <c r="B2084" s="84" t="s">
        <v>58</v>
      </c>
      <c r="C2084" s="84" t="s">
        <v>27</v>
      </c>
      <c r="D2084" s="84" t="s">
        <v>27</v>
      </c>
      <c r="E2084" s="84" t="s">
        <v>27</v>
      </c>
      <c r="F2084" s="84">
        <v>48.0</v>
      </c>
      <c r="G2084" s="84" t="s">
        <v>29</v>
      </c>
      <c r="H2084" s="84"/>
      <c r="I2084" s="84" t="s">
        <v>59</v>
      </c>
      <c r="J2084" s="84">
        <v>4.0</v>
      </c>
      <c r="K2084" s="84" t="s">
        <v>45</v>
      </c>
      <c r="L2084" s="85">
        <v>48923.2</v>
      </c>
      <c r="M2084" s="85">
        <v>238.81</v>
      </c>
      <c r="N2084" s="84"/>
      <c r="O2084" s="86">
        <v>16.0</v>
      </c>
      <c r="P2084" s="85">
        <v>3458.28</v>
      </c>
      <c r="Q2084" s="87"/>
      <c r="R2084" s="88">
        <v>114000.0</v>
      </c>
      <c r="S2084" s="89">
        <v>918.0</v>
      </c>
      <c r="T2084" s="89">
        <v>26.83408</v>
      </c>
      <c r="U2084" s="123"/>
    </row>
    <row r="2085">
      <c r="A2085" s="83">
        <v>192.0</v>
      </c>
      <c r="B2085" s="84" t="s">
        <v>58</v>
      </c>
      <c r="C2085" s="84" t="s">
        <v>27</v>
      </c>
      <c r="D2085" s="84" t="s">
        <v>27</v>
      </c>
      <c r="E2085" s="84" t="s">
        <v>27</v>
      </c>
      <c r="F2085" s="84">
        <v>48.0</v>
      </c>
      <c r="G2085" s="84" t="s">
        <v>29</v>
      </c>
      <c r="H2085" s="84"/>
      <c r="I2085" s="84" t="s">
        <v>59</v>
      </c>
      <c r="J2085" s="84">
        <v>4.0</v>
      </c>
      <c r="K2085" s="84" t="s">
        <v>46</v>
      </c>
      <c r="L2085" s="85">
        <v>3582.45</v>
      </c>
      <c r="M2085" s="85">
        <v>97501.69</v>
      </c>
      <c r="N2085" s="84"/>
      <c r="O2085" s="86">
        <v>9.0</v>
      </c>
      <c r="P2085" s="85">
        <v>6265.24</v>
      </c>
      <c r="Q2085" s="87"/>
      <c r="R2085" s="88">
        <v>6434000.0</v>
      </c>
      <c r="S2085" s="89">
        <v>7423.0</v>
      </c>
      <c r="T2085" s="89">
        <v>24.88102</v>
      </c>
      <c r="U2085" s="123"/>
    </row>
    <row r="2086">
      <c r="A2086" s="83">
        <v>193.0</v>
      </c>
      <c r="B2086" s="84" t="s">
        <v>58</v>
      </c>
      <c r="C2086" s="84" t="s">
        <v>27</v>
      </c>
      <c r="D2086" s="84" t="s">
        <v>27</v>
      </c>
      <c r="E2086" s="84" t="s">
        <v>27</v>
      </c>
      <c r="F2086" s="84">
        <v>48.0</v>
      </c>
      <c r="G2086" s="84" t="s">
        <v>29</v>
      </c>
      <c r="H2086" s="84"/>
      <c r="I2086" s="84" t="s">
        <v>59</v>
      </c>
      <c r="J2086" s="84">
        <v>4.0</v>
      </c>
      <c r="K2086" s="84" t="s">
        <v>47</v>
      </c>
      <c r="L2086" s="85">
        <v>43270.57</v>
      </c>
      <c r="M2086" s="85">
        <v>3350.04</v>
      </c>
      <c r="N2086" s="84"/>
      <c r="O2086" s="86">
        <v>15.0</v>
      </c>
      <c r="P2086" s="85">
        <v>62529.78</v>
      </c>
      <c r="Q2086" s="87"/>
      <c r="R2086" s="88">
        <v>1210000.0</v>
      </c>
      <c r="S2086" s="89">
        <v>2386.0</v>
      </c>
      <c r="T2086" s="89">
        <v>25.8221</v>
      </c>
      <c r="U2086" s="123"/>
    </row>
    <row r="2087">
      <c r="A2087" s="83">
        <v>194.0</v>
      </c>
      <c r="B2087" s="84" t="s">
        <v>58</v>
      </c>
      <c r="C2087" s="84" t="s">
        <v>27</v>
      </c>
      <c r="D2087" s="84" t="s">
        <v>27</v>
      </c>
      <c r="E2087" s="84" t="s">
        <v>27</v>
      </c>
      <c r="F2087" s="84">
        <v>48.0</v>
      </c>
      <c r="G2087" s="84" t="s">
        <v>29</v>
      </c>
      <c r="H2087" s="84"/>
      <c r="I2087" s="84" t="s">
        <v>59</v>
      </c>
      <c r="J2087" s="84">
        <v>4.0</v>
      </c>
      <c r="K2087" s="84" t="s">
        <v>48</v>
      </c>
      <c r="L2087" s="85">
        <v>60349.91</v>
      </c>
      <c r="M2087" s="85">
        <v>41719.02</v>
      </c>
      <c r="N2087" s="84"/>
      <c r="O2087" s="86">
        <v>25.0</v>
      </c>
      <c r="P2087" s="85">
        <v>33628.1</v>
      </c>
      <c r="Q2087" s="87"/>
      <c r="R2087" s="88">
        <v>4951000.0</v>
      </c>
      <c r="S2087" s="89">
        <v>6361.0</v>
      </c>
      <c r="T2087" s="89">
        <v>26.612</v>
      </c>
      <c r="U2087" s="123"/>
    </row>
    <row r="2088">
      <c r="A2088" s="83">
        <v>195.0</v>
      </c>
      <c r="B2088" s="84" t="s">
        <v>58</v>
      </c>
      <c r="C2088" s="84" t="s">
        <v>27</v>
      </c>
      <c r="D2088" s="84" t="s">
        <v>27</v>
      </c>
      <c r="E2088" s="84" t="s">
        <v>27</v>
      </c>
      <c r="F2088" s="84">
        <v>48.0</v>
      </c>
      <c r="G2088" s="84" t="s">
        <v>29</v>
      </c>
      <c r="H2088" s="84"/>
      <c r="I2088" s="84" t="s">
        <v>59</v>
      </c>
      <c r="J2088" s="84">
        <v>4.0</v>
      </c>
      <c r="K2088" s="84" t="s">
        <v>49</v>
      </c>
      <c r="L2088" s="85">
        <v>70213.06</v>
      </c>
      <c r="M2088" s="85">
        <v>68.3</v>
      </c>
      <c r="N2088" s="84"/>
      <c r="O2088" s="86">
        <v>5.0</v>
      </c>
      <c r="P2088" s="85">
        <v>25311.95</v>
      </c>
      <c r="Q2088" s="87"/>
      <c r="R2088" s="88">
        <v>43000.0</v>
      </c>
      <c r="S2088" s="89">
        <v>1156.0</v>
      </c>
      <c r="T2088" s="89">
        <v>24.00928</v>
      </c>
      <c r="U2088" s="123"/>
    </row>
    <row r="2089">
      <c r="A2089" s="83">
        <v>196.0</v>
      </c>
      <c r="B2089" s="84" t="s">
        <v>58</v>
      </c>
      <c r="C2089" s="84" t="s">
        <v>27</v>
      </c>
      <c r="D2089" s="84" t="s">
        <v>27</v>
      </c>
      <c r="E2089" s="84" t="s">
        <v>27</v>
      </c>
      <c r="F2089" s="84">
        <v>48.0</v>
      </c>
      <c r="G2089" s="84" t="s">
        <v>29</v>
      </c>
      <c r="H2089" s="84"/>
      <c r="I2089" s="84" t="s">
        <v>59</v>
      </c>
      <c r="J2089" s="84">
        <v>4.0</v>
      </c>
      <c r="K2089" s="84" t="s">
        <v>50</v>
      </c>
      <c r="L2089" s="85">
        <v>58856.2</v>
      </c>
      <c r="M2089" s="85">
        <v>12305.05</v>
      </c>
      <c r="N2089" s="84"/>
      <c r="O2089" s="86">
        <v>31.0</v>
      </c>
      <c r="P2089" s="85">
        <v>127430.85</v>
      </c>
      <c r="Q2089" s="87"/>
      <c r="R2089" s="88">
        <v>8482000.0</v>
      </c>
      <c r="S2089" s="89">
        <v>10387.0</v>
      </c>
      <c r="T2089" s="89">
        <v>28.88189</v>
      </c>
      <c r="U2089" s="123"/>
    </row>
    <row r="2090">
      <c r="A2090" s="83">
        <v>197.0</v>
      </c>
      <c r="B2090" s="84" t="s">
        <v>58</v>
      </c>
      <c r="C2090" s="84" t="s">
        <v>27</v>
      </c>
      <c r="D2090" s="84" t="s">
        <v>27</v>
      </c>
      <c r="E2090" s="84" t="s">
        <v>27</v>
      </c>
      <c r="F2090" s="84">
        <v>48.0</v>
      </c>
      <c r="G2090" s="84" t="s">
        <v>29</v>
      </c>
      <c r="H2090" s="84"/>
      <c r="I2090" s="84" t="s">
        <v>59</v>
      </c>
      <c r="J2090" s="84">
        <v>4.0</v>
      </c>
      <c r="K2090" s="84" t="s">
        <v>51</v>
      </c>
      <c r="L2090" s="90" t="e">
        <v>#VALUE!</v>
      </c>
      <c r="M2090" s="90" t="e">
        <v>#VALUE!</v>
      </c>
      <c r="N2090" s="89"/>
      <c r="O2090" s="91" t="e">
        <v>#VALUE!</v>
      </c>
      <c r="P2090" s="90" t="e">
        <v>#VALUE!</v>
      </c>
      <c r="Q2090" s="88"/>
      <c r="R2090" s="88" t="e">
        <v>#VALUE!</v>
      </c>
      <c r="S2090" s="89" t="s">
        <v>30</v>
      </c>
      <c r="T2090" s="89" t="s">
        <v>30</v>
      </c>
      <c r="U2090" s="123"/>
    </row>
    <row r="2091">
      <c r="A2091" s="83">
        <v>198.0</v>
      </c>
      <c r="B2091" s="84" t="s">
        <v>58</v>
      </c>
      <c r="C2091" s="84" t="s">
        <v>27</v>
      </c>
      <c r="D2091" s="84" t="s">
        <v>27</v>
      </c>
      <c r="E2091" s="84" t="s">
        <v>27</v>
      </c>
      <c r="F2091" s="84">
        <v>48.0</v>
      </c>
      <c r="G2091" s="84" t="s">
        <v>29</v>
      </c>
      <c r="H2091" s="84"/>
      <c r="I2091" s="84" t="s">
        <v>59</v>
      </c>
      <c r="J2091" s="84">
        <v>4.0</v>
      </c>
      <c r="K2091" s="84" t="s">
        <v>52</v>
      </c>
      <c r="L2091" s="90" t="e">
        <v>#VALUE!</v>
      </c>
      <c r="M2091" s="90" t="e">
        <v>#VALUE!</v>
      </c>
      <c r="N2091" s="89"/>
      <c r="O2091" s="91" t="e">
        <v>#VALUE!</v>
      </c>
      <c r="P2091" s="90" t="e">
        <v>#VALUE!</v>
      </c>
      <c r="Q2091" s="88"/>
      <c r="R2091" s="88" t="e">
        <v>#VALUE!</v>
      </c>
      <c r="S2091" s="89" t="s">
        <v>30</v>
      </c>
      <c r="T2091" s="89" t="s">
        <v>30</v>
      </c>
      <c r="U2091" s="123"/>
    </row>
    <row r="2092">
      <c r="A2092" s="83">
        <v>221.0</v>
      </c>
      <c r="B2092" s="84" t="s">
        <v>58</v>
      </c>
      <c r="C2092" s="84" t="s">
        <v>27</v>
      </c>
      <c r="D2092" s="84" t="s">
        <v>27</v>
      </c>
      <c r="E2092" s="84" t="s">
        <v>27</v>
      </c>
      <c r="F2092" s="84">
        <v>48.0</v>
      </c>
      <c r="G2092" s="84" t="s">
        <v>53</v>
      </c>
      <c r="H2092" s="84"/>
      <c r="I2092" s="84" t="s">
        <v>59</v>
      </c>
      <c r="J2092" s="84">
        <v>4.0</v>
      </c>
      <c r="K2092" s="84" t="s">
        <v>31</v>
      </c>
      <c r="L2092" s="85">
        <v>100956.52</v>
      </c>
      <c r="M2092" s="85">
        <v>9.58</v>
      </c>
      <c r="N2092" s="84"/>
      <c r="O2092" s="86">
        <v>2.0</v>
      </c>
      <c r="P2092" s="85">
        <v>223117.49</v>
      </c>
      <c r="Q2092" s="87"/>
      <c r="R2092" s="88">
        <v>214000.0</v>
      </c>
      <c r="S2092" s="89">
        <v>1775.0</v>
      </c>
      <c r="T2092" s="89">
        <v>15.64833</v>
      </c>
      <c r="U2092" s="123"/>
    </row>
    <row r="2093">
      <c r="A2093" s="83">
        <v>222.0</v>
      </c>
      <c r="B2093" s="84" t="s">
        <v>58</v>
      </c>
      <c r="C2093" s="84" t="s">
        <v>27</v>
      </c>
      <c r="D2093" s="84" t="s">
        <v>27</v>
      </c>
      <c r="E2093" s="84" t="s">
        <v>27</v>
      </c>
      <c r="F2093" s="84">
        <v>48.0</v>
      </c>
      <c r="G2093" s="84" t="s">
        <v>53</v>
      </c>
      <c r="H2093" s="84"/>
      <c r="I2093" s="84" t="s">
        <v>59</v>
      </c>
      <c r="J2093" s="84">
        <v>4.0</v>
      </c>
      <c r="K2093" s="84" t="s">
        <v>32</v>
      </c>
      <c r="L2093" s="85">
        <v>5681.67</v>
      </c>
      <c r="M2093" s="85">
        <v>1756.2</v>
      </c>
      <c r="N2093" s="84"/>
      <c r="O2093" s="86">
        <v>61.0</v>
      </c>
      <c r="P2093" s="85">
        <v>1.4505724326E8</v>
      </c>
      <c r="Q2093" s="87"/>
      <c r="R2093" s="88">
        <v>1.47854E8</v>
      </c>
      <c r="S2093" s="89">
        <v>147215.0</v>
      </c>
      <c r="T2093" s="89">
        <v>22.96151</v>
      </c>
      <c r="U2093" s="123"/>
    </row>
    <row r="2094">
      <c r="A2094" s="83">
        <v>223.0</v>
      </c>
      <c r="B2094" s="84" t="s">
        <v>58</v>
      </c>
      <c r="C2094" s="84" t="s">
        <v>27</v>
      </c>
      <c r="D2094" s="84" t="s">
        <v>27</v>
      </c>
      <c r="E2094" s="84" t="s">
        <v>27</v>
      </c>
      <c r="F2094" s="84">
        <v>48.0</v>
      </c>
      <c r="G2094" s="84" t="s">
        <v>53</v>
      </c>
      <c r="H2094" s="84"/>
      <c r="I2094" s="84" t="s">
        <v>59</v>
      </c>
      <c r="J2094" s="84">
        <v>4.0</v>
      </c>
      <c r="K2094" s="84" t="s">
        <v>33</v>
      </c>
      <c r="L2094" s="85">
        <v>63215.23</v>
      </c>
      <c r="M2094" s="85">
        <v>205.89</v>
      </c>
      <c r="N2094" s="84"/>
      <c r="O2094" s="86">
        <v>20.0</v>
      </c>
      <c r="P2094" s="85">
        <v>48443.94</v>
      </c>
      <c r="Q2094" s="87"/>
      <c r="R2094" s="88">
        <v>432000.0</v>
      </c>
      <c r="S2094" s="89">
        <v>1735.0</v>
      </c>
      <c r="T2094" s="89">
        <v>21.39783</v>
      </c>
      <c r="U2094" s="123"/>
    </row>
    <row r="2095">
      <c r="A2095" s="83">
        <v>224.0</v>
      </c>
      <c r="B2095" s="84" t="s">
        <v>58</v>
      </c>
      <c r="C2095" s="84" t="s">
        <v>27</v>
      </c>
      <c r="D2095" s="84" t="s">
        <v>27</v>
      </c>
      <c r="E2095" s="84" t="s">
        <v>27</v>
      </c>
      <c r="F2095" s="84">
        <v>48.0</v>
      </c>
      <c r="G2095" s="84" t="s">
        <v>53</v>
      </c>
      <c r="H2095" s="84"/>
      <c r="I2095" s="84" t="s">
        <v>59</v>
      </c>
      <c r="J2095" s="84">
        <v>4.0</v>
      </c>
      <c r="K2095" s="84" t="s">
        <v>34</v>
      </c>
      <c r="L2095" s="85">
        <v>38004.46</v>
      </c>
      <c r="M2095" s="85">
        <v>41284.34</v>
      </c>
      <c r="N2095" s="84"/>
      <c r="O2095" s="86">
        <v>73.0</v>
      </c>
      <c r="P2095" s="85">
        <v>10897.33</v>
      </c>
      <c r="Q2095" s="87"/>
      <c r="R2095" s="88">
        <v>3946000.0</v>
      </c>
      <c r="S2095" s="89">
        <v>5152.0</v>
      </c>
      <c r="T2095" s="89">
        <v>23.35757</v>
      </c>
      <c r="U2095" s="123"/>
    </row>
    <row r="2096">
      <c r="A2096" s="83">
        <v>225.0</v>
      </c>
      <c r="B2096" s="84" t="s">
        <v>58</v>
      </c>
      <c r="C2096" s="84" t="s">
        <v>27</v>
      </c>
      <c r="D2096" s="84" t="s">
        <v>27</v>
      </c>
      <c r="E2096" s="84" t="s">
        <v>27</v>
      </c>
      <c r="F2096" s="84">
        <v>48.0</v>
      </c>
      <c r="G2096" s="84" t="s">
        <v>53</v>
      </c>
      <c r="H2096" s="84"/>
      <c r="I2096" s="84" t="s">
        <v>59</v>
      </c>
      <c r="J2096" s="84">
        <v>4.0</v>
      </c>
      <c r="K2096" s="84" t="s">
        <v>35</v>
      </c>
      <c r="L2096" s="85">
        <v>60036.99</v>
      </c>
      <c r="M2096" s="85">
        <v>41.97</v>
      </c>
      <c r="N2096" s="84"/>
      <c r="O2096" s="86">
        <v>77.0</v>
      </c>
      <c r="P2096" s="85">
        <v>13570.71</v>
      </c>
      <c r="Q2096" s="87"/>
      <c r="R2096" s="88">
        <v>48000.0</v>
      </c>
      <c r="S2096" s="89">
        <v>1127.0</v>
      </c>
      <c r="T2096" s="89">
        <v>19.71243</v>
      </c>
      <c r="U2096" s="123"/>
    </row>
    <row r="2097">
      <c r="A2097" s="83">
        <v>226.0</v>
      </c>
      <c r="B2097" s="84" t="s">
        <v>58</v>
      </c>
      <c r="C2097" s="84" t="s">
        <v>27</v>
      </c>
      <c r="D2097" s="84" t="s">
        <v>27</v>
      </c>
      <c r="E2097" s="84" t="s">
        <v>27</v>
      </c>
      <c r="F2097" s="84">
        <v>48.0</v>
      </c>
      <c r="G2097" s="84" t="s">
        <v>53</v>
      </c>
      <c r="H2097" s="84"/>
      <c r="I2097" s="84" t="s">
        <v>59</v>
      </c>
      <c r="J2097" s="84">
        <v>4.0</v>
      </c>
      <c r="K2097" s="84" t="s">
        <v>36</v>
      </c>
      <c r="L2097" s="85">
        <v>55906.61</v>
      </c>
      <c r="M2097" s="85">
        <v>27.1</v>
      </c>
      <c r="N2097" s="84"/>
      <c r="O2097" s="86">
        <v>1.0</v>
      </c>
      <c r="P2097" s="85">
        <v>1838.72</v>
      </c>
      <c r="Q2097" s="87"/>
      <c r="R2097" s="88">
        <v>12000.0</v>
      </c>
      <c r="S2097" s="89">
        <v>878.0</v>
      </c>
      <c r="T2097" s="89">
        <v>9.69933</v>
      </c>
      <c r="U2097" s="123"/>
    </row>
    <row r="2098">
      <c r="A2098" s="83">
        <v>227.0</v>
      </c>
      <c r="B2098" s="84" t="s">
        <v>58</v>
      </c>
      <c r="C2098" s="84" t="s">
        <v>27</v>
      </c>
      <c r="D2098" s="84" t="s">
        <v>27</v>
      </c>
      <c r="E2098" s="84" t="s">
        <v>27</v>
      </c>
      <c r="F2098" s="84">
        <v>48.0</v>
      </c>
      <c r="G2098" s="84" t="s">
        <v>53</v>
      </c>
      <c r="H2098" s="84"/>
      <c r="I2098" s="84" t="s">
        <v>59</v>
      </c>
      <c r="J2098" s="84">
        <v>4.0</v>
      </c>
      <c r="K2098" s="84" t="s">
        <v>37</v>
      </c>
      <c r="L2098" s="85">
        <v>65767.6</v>
      </c>
      <c r="M2098" s="85">
        <v>24.03</v>
      </c>
      <c r="N2098" s="84"/>
      <c r="O2098" s="86">
        <v>22.0</v>
      </c>
      <c r="P2098" s="85">
        <v>45179.81</v>
      </c>
      <c r="Q2098" s="87"/>
      <c r="R2098" s="88">
        <v>63000.0</v>
      </c>
      <c r="S2098" s="89">
        <v>1097.0</v>
      </c>
      <c r="T2098" s="89">
        <v>20.02096</v>
      </c>
      <c r="U2098" s="123"/>
    </row>
    <row r="2099">
      <c r="A2099" s="83">
        <v>228.0</v>
      </c>
      <c r="B2099" s="84" t="s">
        <v>58</v>
      </c>
      <c r="C2099" s="84" t="s">
        <v>27</v>
      </c>
      <c r="D2099" s="84" t="s">
        <v>27</v>
      </c>
      <c r="E2099" s="84" t="s">
        <v>27</v>
      </c>
      <c r="F2099" s="84">
        <v>48.0</v>
      </c>
      <c r="G2099" s="84" t="s">
        <v>53</v>
      </c>
      <c r="H2099" s="84"/>
      <c r="I2099" s="84" t="s">
        <v>59</v>
      </c>
      <c r="J2099" s="84">
        <v>4.0</v>
      </c>
      <c r="K2099" s="84" t="s">
        <v>38</v>
      </c>
      <c r="L2099" s="85">
        <v>68796.28</v>
      </c>
      <c r="M2099" s="85">
        <v>64.59</v>
      </c>
      <c r="N2099" s="84"/>
      <c r="O2099" s="86">
        <v>99.0</v>
      </c>
      <c r="P2099" s="85">
        <v>34466.81</v>
      </c>
      <c r="Q2099" s="87"/>
      <c r="R2099" s="88">
        <v>78000.0</v>
      </c>
      <c r="S2099" s="89">
        <v>1316.0</v>
      </c>
      <c r="T2099" s="89">
        <v>20.66755</v>
      </c>
      <c r="U2099" s="123"/>
    </row>
    <row r="2100">
      <c r="A2100" s="83">
        <v>229.0</v>
      </c>
      <c r="B2100" s="84" t="s">
        <v>58</v>
      </c>
      <c r="C2100" s="84" t="s">
        <v>27</v>
      </c>
      <c r="D2100" s="84" t="s">
        <v>27</v>
      </c>
      <c r="E2100" s="84" t="s">
        <v>27</v>
      </c>
      <c r="F2100" s="84">
        <v>48.0</v>
      </c>
      <c r="G2100" s="84" t="s">
        <v>53</v>
      </c>
      <c r="H2100" s="84"/>
      <c r="I2100" s="84" t="s">
        <v>59</v>
      </c>
      <c r="J2100" s="84">
        <v>4.0</v>
      </c>
      <c r="K2100" s="84" t="s">
        <v>39</v>
      </c>
      <c r="L2100" s="85">
        <v>90383.56</v>
      </c>
      <c r="M2100" s="85">
        <v>15.65</v>
      </c>
      <c r="N2100" s="84"/>
      <c r="O2100" s="86">
        <v>22.0</v>
      </c>
      <c r="P2100" s="85">
        <v>120119.02</v>
      </c>
      <c r="Q2100" s="87"/>
      <c r="R2100" s="88">
        <v>125000.0</v>
      </c>
      <c r="S2100" s="89">
        <v>1436.0</v>
      </c>
      <c r="T2100" s="89">
        <v>19.67836</v>
      </c>
      <c r="U2100" s="123"/>
    </row>
    <row r="2101">
      <c r="A2101" s="83">
        <v>230.0</v>
      </c>
      <c r="B2101" s="84" t="s">
        <v>58</v>
      </c>
      <c r="C2101" s="84" t="s">
        <v>27</v>
      </c>
      <c r="D2101" s="84" t="s">
        <v>27</v>
      </c>
      <c r="E2101" s="84" t="s">
        <v>27</v>
      </c>
      <c r="F2101" s="84">
        <v>48.0</v>
      </c>
      <c r="G2101" s="84" t="s">
        <v>53</v>
      </c>
      <c r="H2101" s="84"/>
      <c r="I2101" s="84" t="s">
        <v>59</v>
      </c>
      <c r="J2101" s="84">
        <v>4.0</v>
      </c>
      <c r="K2101" s="84" t="s">
        <v>40</v>
      </c>
      <c r="L2101" s="85">
        <v>60994.02</v>
      </c>
      <c r="M2101" s="85">
        <v>1238.85</v>
      </c>
      <c r="N2101" s="84"/>
      <c r="O2101" s="86">
        <v>110.0</v>
      </c>
      <c r="P2101" s="85">
        <v>145592.07</v>
      </c>
      <c r="Q2101" s="87"/>
      <c r="R2101" s="88">
        <v>342000.0</v>
      </c>
      <c r="S2101" s="89">
        <v>1771.0</v>
      </c>
      <c r="T2101" s="89">
        <v>20.67221</v>
      </c>
      <c r="U2101" s="123"/>
    </row>
    <row r="2102">
      <c r="A2102" s="83">
        <v>231.0</v>
      </c>
      <c r="B2102" s="84" t="s">
        <v>58</v>
      </c>
      <c r="C2102" s="84" t="s">
        <v>27</v>
      </c>
      <c r="D2102" s="84" t="s">
        <v>27</v>
      </c>
      <c r="E2102" s="84" t="s">
        <v>27</v>
      </c>
      <c r="F2102" s="84">
        <v>48.0</v>
      </c>
      <c r="G2102" s="84" t="s">
        <v>53</v>
      </c>
      <c r="H2102" s="84"/>
      <c r="I2102" s="84" t="s">
        <v>59</v>
      </c>
      <c r="J2102" s="84">
        <v>4.0</v>
      </c>
      <c r="K2102" s="84" t="s">
        <v>41</v>
      </c>
      <c r="L2102" s="85">
        <v>5849.98</v>
      </c>
      <c r="M2102" s="85">
        <v>1661.0</v>
      </c>
      <c r="N2102" s="84"/>
      <c r="O2102" s="86">
        <v>30.0</v>
      </c>
      <c r="P2102" s="85">
        <v>1374.52</v>
      </c>
      <c r="Q2102" s="87"/>
      <c r="R2102" s="88">
        <v>199000.0</v>
      </c>
      <c r="S2102" s="89">
        <v>1296.0</v>
      </c>
      <c r="T2102" s="89">
        <v>21.72375</v>
      </c>
      <c r="U2102" s="123"/>
    </row>
    <row r="2103">
      <c r="A2103" s="83">
        <v>232.0</v>
      </c>
      <c r="B2103" s="84" t="s">
        <v>58</v>
      </c>
      <c r="C2103" s="84" t="s">
        <v>27</v>
      </c>
      <c r="D2103" s="84" t="s">
        <v>27</v>
      </c>
      <c r="E2103" s="84" t="s">
        <v>27</v>
      </c>
      <c r="F2103" s="84">
        <v>48.0</v>
      </c>
      <c r="G2103" s="84" t="s">
        <v>53</v>
      </c>
      <c r="H2103" s="84"/>
      <c r="I2103" s="84" t="s">
        <v>59</v>
      </c>
      <c r="J2103" s="84">
        <v>4.0</v>
      </c>
      <c r="K2103" s="84" t="s">
        <v>42</v>
      </c>
      <c r="L2103" s="85">
        <v>48922.17</v>
      </c>
      <c r="M2103" s="85">
        <v>22.11</v>
      </c>
      <c r="N2103" s="84"/>
      <c r="O2103" s="86">
        <v>61.0</v>
      </c>
      <c r="P2103" s="85">
        <v>4794.61</v>
      </c>
      <c r="Q2103" s="87"/>
      <c r="R2103" s="88">
        <v>31000.0</v>
      </c>
      <c r="S2103" s="89">
        <v>1033.0</v>
      </c>
      <c r="T2103" s="89">
        <v>20.14531</v>
      </c>
      <c r="U2103" s="123"/>
    </row>
    <row r="2104">
      <c r="A2104" s="83">
        <v>233.0</v>
      </c>
      <c r="B2104" s="84" t="s">
        <v>58</v>
      </c>
      <c r="C2104" s="84" t="s">
        <v>27</v>
      </c>
      <c r="D2104" s="84" t="s">
        <v>27</v>
      </c>
      <c r="E2104" s="84" t="s">
        <v>27</v>
      </c>
      <c r="F2104" s="84">
        <v>48.0</v>
      </c>
      <c r="G2104" s="84" t="s">
        <v>53</v>
      </c>
      <c r="H2104" s="84"/>
      <c r="I2104" s="84" t="s">
        <v>59</v>
      </c>
      <c r="J2104" s="84">
        <v>4.0</v>
      </c>
      <c r="K2104" s="84" t="s">
        <v>43</v>
      </c>
      <c r="L2104" s="85">
        <v>6256.4</v>
      </c>
      <c r="M2104" s="85">
        <v>1105.4</v>
      </c>
      <c r="N2104" s="84"/>
      <c r="O2104" s="86">
        <v>59.0</v>
      </c>
      <c r="P2104" s="85">
        <v>8.881638E7</v>
      </c>
      <c r="Q2104" s="87"/>
      <c r="R2104" s="88">
        <v>8.6842E7</v>
      </c>
      <c r="S2104" s="89">
        <v>90931.0</v>
      </c>
      <c r="T2104" s="89">
        <v>14.92963</v>
      </c>
      <c r="U2104" s="123"/>
    </row>
    <row r="2105">
      <c r="A2105" s="83">
        <v>234.0</v>
      </c>
      <c r="B2105" s="84" t="s">
        <v>58</v>
      </c>
      <c r="C2105" s="84" t="s">
        <v>27</v>
      </c>
      <c r="D2105" s="84" t="s">
        <v>27</v>
      </c>
      <c r="E2105" s="84" t="s">
        <v>27</v>
      </c>
      <c r="F2105" s="84">
        <v>48.0</v>
      </c>
      <c r="G2105" s="84" t="s">
        <v>53</v>
      </c>
      <c r="H2105" s="84"/>
      <c r="I2105" s="84" t="s">
        <v>59</v>
      </c>
      <c r="J2105" s="84">
        <v>4.0</v>
      </c>
      <c r="K2105" s="84" t="s">
        <v>44</v>
      </c>
      <c r="L2105" s="85">
        <v>49477.55</v>
      </c>
      <c r="M2105" s="85">
        <v>55.46</v>
      </c>
      <c r="N2105" s="84"/>
      <c r="O2105" s="86">
        <v>7.0</v>
      </c>
      <c r="P2105" s="85">
        <v>8589.79</v>
      </c>
      <c r="Q2105" s="87"/>
      <c r="R2105" s="88">
        <v>24000.0</v>
      </c>
      <c r="S2105" s="89">
        <v>1039.0</v>
      </c>
      <c r="T2105" s="89">
        <v>20.39525</v>
      </c>
      <c r="U2105" s="123"/>
    </row>
    <row r="2106">
      <c r="A2106" s="83">
        <v>235.0</v>
      </c>
      <c r="B2106" s="84" t="s">
        <v>58</v>
      </c>
      <c r="C2106" s="84" t="s">
        <v>27</v>
      </c>
      <c r="D2106" s="84" t="s">
        <v>27</v>
      </c>
      <c r="E2106" s="84" t="s">
        <v>27</v>
      </c>
      <c r="F2106" s="84">
        <v>48.0</v>
      </c>
      <c r="G2106" s="84" t="s">
        <v>53</v>
      </c>
      <c r="H2106" s="84"/>
      <c r="I2106" s="84" t="s">
        <v>59</v>
      </c>
      <c r="J2106" s="84">
        <v>4.0</v>
      </c>
      <c r="K2106" s="84" t="s">
        <v>45</v>
      </c>
      <c r="L2106" s="85">
        <v>48093.84</v>
      </c>
      <c r="M2106" s="85">
        <v>121.52</v>
      </c>
      <c r="N2106" s="84"/>
      <c r="O2106" s="86">
        <v>16.0</v>
      </c>
      <c r="P2106" s="85">
        <v>4689.87</v>
      </c>
      <c r="Q2106" s="87"/>
      <c r="R2106" s="88">
        <v>112000.0</v>
      </c>
      <c r="S2106" s="89">
        <v>897.0</v>
      </c>
      <c r="T2106" s="89">
        <v>21.66976</v>
      </c>
      <c r="U2106" s="123"/>
    </row>
    <row r="2107">
      <c r="A2107" s="83">
        <v>236.0</v>
      </c>
      <c r="B2107" s="84" t="s">
        <v>58</v>
      </c>
      <c r="C2107" s="84" t="s">
        <v>27</v>
      </c>
      <c r="D2107" s="84" t="s">
        <v>27</v>
      </c>
      <c r="E2107" s="84" t="s">
        <v>27</v>
      </c>
      <c r="F2107" s="84">
        <v>48.0</v>
      </c>
      <c r="G2107" s="84" t="s">
        <v>53</v>
      </c>
      <c r="H2107" s="84"/>
      <c r="I2107" s="84" t="s">
        <v>59</v>
      </c>
      <c r="J2107" s="84">
        <v>4.0</v>
      </c>
      <c r="K2107" s="84" t="s">
        <v>46</v>
      </c>
      <c r="L2107" s="85">
        <v>3995.51</v>
      </c>
      <c r="M2107" s="85">
        <v>96852.17</v>
      </c>
      <c r="N2107" s="84"/>
      <c r="O2107" s="86">
        <v>9.0</v>
      </c>
      <c r="P2107" s="85">
        <v>7134.86</v>
      </c>
      <c r="Q2107" s="87"/>
      <c r="R2107" s="88">
        <v>6597000.0</v>
      </c>
      <c r="S2107" s="89">
        <v>7441.0</v>
      </c>
      <c r="T2107" s="89">
        <v>20.45051</v>
      </c>
      <c r="U2107" s="123"/>
    </row>
    <row r="2108">
      <c r="A2108" s="83">
        <v>237.0</v>
      </c>
      <c r="B2108" s="84" t="s">
        <v>58</v>
      </c>
      <c r="C2108" s="84" t="s">
        <v>27</v>
      </c>
      <c r="D2108" s="84" t="s">
        <v>27</v>
      </c>
      <c r="E2108" s="84" t="s">
        <v>27</v>
      </c>
      <c r="F2108" s="84">
        <v>48.0</v>
      </c>
      <c r="G2108" s="84" t="s">
        <v>53</v>
      </c>
      <c r="H2108" s="84"/>
      <c r="I2108" s="84" t="s">
        <v>59</v>
      </c>
      <c r="J2108" s="84">
        <v>4.0</v>
      </c>
      <c r="K2108" s="84" t="s">
        <v>47</v>
      </c>
      <c r="L2108" s="85">
        <v>43294.38</v>
      </c>
      <c r="M2108" s="85">
        <v>3728.18</v>
      </c>
      <c r="N2108" s="84"/>
      <c r="O2108" s="86">
        <v>15.0</v>
      </c>
      <c r="P2108" s="85">
        <v>99223.22</v>
      </c>
      <c r="Q2108" s="87"/>
      <c r="R2108" s="88">
        <v>1243000.0</v>
      </c>
      <c r="S2108" s="89">
        <v>2360.0</v>
      </c>
      <c r="T2108" s="89">
        <v>20.55545</v>
      </c>
      <c r="U2108" s="123"/>
    </row>
    <row r="2109">
      <c r="A2109" s="83">
        <v>238.0</v>
      </c>
      <c r="B2109" s="84" t="s">
        <v>58</v>
      </c>
      <c r="C2109" s="84" t="s">
        <v>27</v>
      </c>
      <c r="D2109" s="84" t="s">
        <v>27</v>
      </c>
      <c r="E2109" s="84" t="s">
        <v>27</v>
      </c>
      <c r="F2109" s="84">
        <v>48.0</v>
      </c>
      <c r="G2109" s="84" t="s">
        <v>53</v>
      </c>
      <c r="H2109" s="84"/>
      <c r="I2109" s="84" t="s">
        <v>59</v>
      </c>
      <c r="J2109" s="84">
        <v>4.0</v>
      </c>
      <c r="K2109" s="84" t="s">
        <v>48</v>
      </c>
      <c r="L2109" s="85">
        <v>70115.59</v>
      </c>
      <c r="M2109" s="85">
        <v>38664.03</v>
      </c>
      <c r="N2109" s="84"/>
      <c r="O2109" s="86">
        <v>25.0</v>
      </c>
      <c r="P2109" s="85">
        <v>37356.38</v>
      </c>
      <c r="Q2109" s="87"/>
      <c r="R2109" s="88">
        <v>4982000.0</v>
      </c>
      <c r="S2109" s="89">
        <v>6303.0</v>
      </c>
      <c r="T2109" s="89">
        <v>21.16302</v>
      </c>
      <c r="U2109" s="123"/>
    </row>
    <row r="2110">
      <c r="A2110" s="83">
        <v>239.0</v>
      </c>
      <c r="B2110" s="84" t="s">
        <v>58</v>
      </c>
      <c r="C2110" s="84" t="s">
        <v>27</v>
      </c>
      <c r="D2110" s="84" t="s">
        <v>27</v>
      </c>
      <c r="E2110" s="84" t="s">
        <v>27</v>
      </c>
      <c r="F2110" s="84">
        <v>48.0</v>
      </c>
      <c r="G2110" s="84" t="s">
        <v>53</v>
      </c>
      <c r="H2110" s="84"/>
      <c r="I2110" s="84" t="s">
        <v>59</v>
      </c>
      <c r="J2110" s="84">
        <v>4.0</v>
      </c>
      <c r="K2110" s="84" t="s">
        <v>49</v>
      </c>
      <c r="L2110" s="85">
        <v>73203.16</v>
      </c>
      <c r="M2110" s="85">
        <v>28.24</v>
      </c>
      <c r="N2110" s="84"/>
      <c r="O2110" s="86">
        <v>5.0</v>
      </c>
      <c r="P2110" s="85">
        <v>50763.17</v>
      </c>
      <c r="Q2110" s="87"/>
      <c r="R2110" s="88">
        <v>69000.0</v>
      </c>
      <c r="S2110" s="89">
        <v>1180.0</v>
      </c>
      <c r="T2110" s="89">
        <v>19.74633</v>
      </c>
      <c r="U2110" s="123"/>
    </row>
    <row r="2111">
      <c r="A2111" s="83">
        <v>240.0</v>
      </c>
      <c r="B2111" s="84" t="s">
        <v>58</v>
      </c>
      <c r="C2111" s="84" t="s">
        <v>27</v>
      </c>
      <c r="D2111" s="84" t="s">
        <v>27</v>
      </c>
      <c r="E2111" s="84" t="s">
        <v>27</v>
      </c>
      <c r="F2111" s="84">
        <v>48.0</v>
      </c>
      <c r="G2111" s="84" t="s">
        <v>53</v>
      </c>
      <c r="H2111" s="84"/>
      <c r="I2111" s="84" t="s">
        <v>59</v>
      </c>
      <c r="J2111" s="84">
        <v>4.0</v>
      </c>
      <c r="K2111" s="84" t="s">
        <v>50</v>
      </c>
      <c r="L2111" s="85">
        <v>59037.25</v>
      </c>
      <c r="M2111" s="85">
        <v>12061.56</v>
      </c>
      <c r="N2111" s="84"/>
      <c r="O2111" s="86">
        <v>31.0</v>
      </c>
      <c r="P2111" s="85">
        <v>149106.87</v>
      </c>
      <c r="Q2111" s="87"/>
      <c r="R2111" s="88">
        <v>8449000.0</v>
      </c>
      <c r="S2111" s="89">
        <v>10296.0</v>
      </c>
      <c r="T2111" s="89">
        <v>23.64686</v>
      </c>
      <c r="U2111" s="123"/>
    </row>
    <row r="2112">
      <c r="A2112" s="83">
        <v>241.0</v>
      </c>
      <c r="B2112" s="84" t="s">
        <v>58</v>
      </c>
      <c r="C2112" s="84" t="s">
        <v>27</v>
      </c>
      <c r="D2112" s="84" t="s">
        <v>27</v>
      </c>
      <c r="E2112" s="84" t="s">
        <v>27</v>
      </c>
      <c r="F2112" s="84">
        <v>48.0</v>
      </c>
      <c r="G2112" s="84" t="s">
        <v>53</v>
      </c>
      <c r="H2112" s="84"/>
      <c r="I2112" s="84" t="s">
        <v>59</v>
      </c>
      <c r="J2112" s="84">
        <v>4.0</v>
      </c>
      <c r="K2112" s="84" t="s">
        <v>51</v>
      </c>
      <c r="L2112" s="90" t="e">
        <v>#VALUE!</v>
      </c>
      <c r="M2112" s="90" t="e">
        <v>#VALUE!</v>
      </c>
      <c r="N2112" s="89"/>
      <c r="O2112" s="91" t="e">
        <v>#VALUE!</v>
      </c>
      <c r="P2112" s="90" t="e">
        <v>#VALUE!</v>
      </c>
      <c r="Q2112" s="88"/>
      <c r="R2112" s="88" t="e">
        <v>#VALUE!</v>
      </c>
      <c r="S2112" s="89" t="s">
        <v>30</v>
      </c>
      <c r="T2112" s="89" t="s">
        <v>30</v>
      </c>
      <c r="U2112" s="123"/>
    </row>
    <row r="2113">
      <c r="A2113" s="83">
        <v>242.0</v>
      </c>
      <c r="B2113" s="84" t="s">
        <v>58</v>
      </c>
      <c r="C2113" s="84" t="s">
        <v>27</v>
      </c>
      <c r="D2113" s="84" t="s">
        <v>27</v>
      </c>
      <c r="E2113" s="84" t="s">
        <v>27</v>
      </c>
      <c r="F2113" s="84">
        <v>48.0</v>
      </c>
      <c r="G2113" s="84" t="s">
        <v>53</v>
      </c>
      <c r="H2113" s="84"/>
      <c r="I2113" s="84" t="s">
        <v>59</v>
      </c>
      <c r="J2113" s="84">
        <v>4.0</v>
      </c>
      <c r="K2113" s="84" t="s">
        <v>52</v>
      </c>
      <c r="L2113" s="90" t="e">
        <v>#VALUE!</v>
      </c>
      <c r="M2113" s="90" t="e">
        <v>#VALUE!</v>
      </c>
      <c r="N2113" s="89"/>
      <c r="O2113" s="91" t="e">
        <v>#VALUE!</v>
      </c>
      <c r="P2113" s="90" t="e">
        <v>#VALUE!</v>
      </c>
      <c r="Q2113" s="88"/>
      <c r="R2113" s="88" t="e">
        <v>#VALUE!</v>
      </c>
      <c r="S2113" s="89" t="s">
        <v>30</v>
      </c>
      <c r="T2113" s="89" t="s">
        <v>30</v>
      </c>
      <c r="U2113" s="123"/>
    </row>
    <row r="2114">
      <c r="A2114" s="83">
        <v>265.0</v>
      </c>
      <c r="B2114" s="84" t="s">
        <v>58</v>
      </c>
      <c r="C2114" s="84" t="s">
        <v>27</v>
      </c>
      <c r="D2114" s="84" t="s">
        <v>27</v>
      </c>
      <c r="E2114" s="84" t="s">
        <v>27</v>
      </c>
      <c r="F2114" s="84">
        <v>48.0</v>
      </c>
      <c r="G2114" s="84" t="s">
        <v>29</v>
      </c>
      <c r="H2114" s="84"/>
      <c r="I2114" s="84" t="s">
        <v>59</v>
      </c>
      <c r="J2114" s="84">
        <v>8.0</v>
      </c>
      <c r="K2114" s="84" t="s">
        <v>31</v>
      </c>
      <c r="L2114" s="85">
        <v>351654.32</v>
      </c>
      <c r="M2114" s="85">
        <v>108.43</v>
      </c>
      <c r="N2114" s="84"/>
      <c r="O2114" s="86">
        <v>4.0</v>
      </c>
      <c r="P2114" s="85">
        <v>335787.19</v>
      </c>
      <c r="Q2114" s="87"/>
      <c r="R2114" s="88">
        <v>236000.0</v>
      </c>
      <c r="S2114" s="89">
        <v>2229.0</v>
      </c>
      <c r="T2114" s="89">
        <v>26.18104</v>
      </c>
      <c r="U2114" s="123"/>
    </row>
    <row r="2115">
      <c r="A2115" s="83">
        <v>266.0</v>
      </c>
      <c r="B2115" s="84" t="s">
        <v>58</v>
      </c>
      <c r="C2115" s="84" t="s">
        <v>27</v>
      </c>
      <c r="D2115" s="84" t="s">
        <v>27</v>
      </c>
      <c r="E2115" s="84" t="s">
        <v>27</v>
      </c>
      <c r="F2115" s="84">
        <v>48.0</v>
      </c>
      <c r="G2115" s="84" t="s">
        <v>29</v>
      </c>
      <c r="H2115" s="84"/>
      <c r="I2115" s="84" t="s">
        <v>59</v>
      </c>
      <c r="J2115" s="84">
        <v>8.0</v>
      </c>
      <c r="K2115" s="84" t="s">
        <v>32</v>
      </c>
      <c r="L2115" s="85">
        <v>14498.69</v>
      </c>
      <c r="M2115" s="85">
        <v>6131.5</v>
      </c>
      <c r="N2115" s="84"/>
      <c r="O2115" s="86">
        <v>61.0</v>
      </c>
      <c r="P2115" s="85">
        <v>8.021527699E7</v>
      </c>
      <c r="Q2115" s="87"/>
      <c r="R2115" s="88">
        <v>8.8664E7</v>
      </c>
      <c r="S2115" s="89">
        <v>83027.0</v>
      </c>
      <c r="T2115" s="89">
        <v>31.90653</v>
      </c>
      <c r="U2115" s="123"/>
    </row>
    <row r="2116">
      <c r="A2116" s="83">
        <v>267.0</v>
      </c>
      <c r="B2116" s="84" t="s">
        <v>58</v>
      </c>
      <c r="C2116" s="84" t="s">
        <v>27</v>
      </c>
      <c r="D2116" s="84" t="s">
        <v>27</v>
      </c>
      <c r="E2116" s="84" t="s">
        <v>27</v>
      </c>
      <c r="F2116" s="84">
        <v>48.0</v>
      </c>
      <c r="G2116" s="84" t="s">
        <v>29</v>
      </c>
      <c r="H2116" s="84"/>
      <c r="I2116" s="84" t="s">
        <v>59</v>
      </c>
      <c r="J2116" s="84">
        <v>8.0</v>
      </c>
      <c r="K2116" s="84" t="s">
        <v>33</v>
      </c>
      <c r="L2116" s="85">
        <v>265403.3</v>
      </c>
      <c r="M2116" s="85">
        <v>1636.97</v>
      </c>
      <c r="N2116" s="84"/>
      <c r="O2116" s="86">
        <v>24.0</v>
      </c>
      <c r="P2116" s="85">
        <v>87676.91</v>
      </c>
      <c r="Q2116" s="87"/>
      <c r="R2116" s="88">
        <v>890000.0</v>
      </c>
      <c r="S2116" s="89">
        <v>2480.0</v>
      </c>
      <c r="T2116" s="89">
        <v>30.30845</v>
      </c>
      <c r="U2116" s="123"/>
    </row>
    <row r="2117">
      <c r="A2117" s="83">
        <v>268.0</v>
      </c>
      <c r="B2117" s="84" t="s">
        <v>58</v>
      </c>
      <c r="C2117" s="84" t="s">
        <v>27</v>
      </c>
      <c r="D2117" s="84" t="s">
        <v>27</v>
      </c>
      <c r="E2117" s="84" t="s">
        <v>27</v>
      </c>
      <c r="F2117" s="84">
        <v>48.0</v>
      </c>
      <c r="G2117" s="84" t="s">
        <v>29</v>
      </c>
      <c r="H2117" s="84"/>
      <c r="I2117" s="84" t="s">
        <v>59</v>
      </c>
      <c r="J2117" s="84">
        <v>8.0</v>
      </c>
      <c r="K2117" s="84" t="s">
        <v>34</v>
      </c>
      <c r="L2117" s="85">
        <v>130569.88</v>
      </c>
      <c r="M2117" s="85">
        <v>300280.8</v>
      </c>
      <c r="N2117" s="84"/>
      <c r="O2117" s="86">
        <v>155.0</v>
      </c>
      <c r="P2117" s="85">
        <v>23548.21</v>
      </c>
      <c r="Q2117" s="87"/>
      <c r="R2117" s="88">
        <v>7822000.0</v>
      </c>
      <c r="S2117" s="89">
        <v>9391.0</v>
      </c>
      <c r="T2117" s="89">
        <v>30.63156</v>
      </c>
      <c r="U2117" s="123"/>
    </row>
    <row r="2118">
      <c r="A2118" s="83">
        <v>269.0</v>
      </c>
      <c r="B2118" s="84" t="s">
        <v>58</v>
      </c>
      <c r="C2118" s="84" t="s">
        <v>27</v>
      </c>
      <c r="D2118" s="84" t="s">
        <v>27</v>
      </c>
      <c r="E2118" s="84" t="s">
        <v>27</v>
      </c>
      <c r="F2118" s="84">
        <v>48.0</v>
      </c>
      <c r="G2118" s="84" t="s">
        <v>29</v>
      </c>
      <c r="H2118" s="84"/>
      <c r="I2118" s="84" t="s">
        <v>59</v>
      </c>
      <c r="J2118" s="84">
        <v>8.0</v>
      </c>
      <c r="K2118" s="84" t="s">
        <v>35</v>
      </c>
      <c r="L2118" s="85">
        <v>285068.42</v>
      </c>
      <c r="M2118" s="85">
        <v>470.24</v>
      </c>
      <c r="N2118" s="84"/>
      <c r="O2118" s="86">
        <v>294.0</v>
      </c>
      <c r="P2118" s="85">
        <v>21695.2</v>
      </c>
      <c r="Q2118" s="87"/>
      <c r="R2118" s="88">
        <v>81000.0</v>
      </c>
      <c r="S2118" s="89">
        <v>1455.0</v>
      </c>
      <c r="T2118" s="89">
        <v>24.92786</v>
      </c>
      <c r="U2118" s="123"/>
    </row>
    <row r="2119">
      <c r="A2119" s="83">
        <v>270.0</v>
      </c>
      <c r="B2119" s="84" t="s">
        <v>58</v>
      </c>
      <c r="C2119" s="84" t="s">
        <v>27</v>
      </c>
      <c r="D2119" s="84" t="s">
        <v>27</v>
      </c>
      <c r="E2119" s="84" t="s">
        <v>27</v>
      </c>
      <c r="F2119" s="84">
        <v>48.0</v>
      </c>
      <c r="G2119" s="84" t="s">
        <v>29</v>
      </c>
      <c r="H2119" s="84"/>
      <c r="I2119" s="84" t="s">
        <v>59</v>
      </c>
      <c r="J2119" s="84">
        <v>8.0</v>
      </c>
      <c r="K2119" s="84" t="s">
        <v>36</v>
      </c>
      <c r="L2119" s="85">
        <v>264543.09</v>
      </c>
      <c r="M2119" s="85">
        <v>334.69</v>
      </c>
      <c r="N2119" s="84"/>
      <c r="O2119" s="86">
        <v>2.0</v>
      </c>
      <c r="P2119" s="85">
        <v>2619.76</v>
      </c>
      <c r="Q2119" s="87"/>
      <c r="R2119" s="88">
        <v>11000.0</v>
      </c>
      <c r="S2119" s="89">
        <v>1164.0</v>
      </c>
      <c r="T2119" s="89">
        <v>10.11624</v>
      </c>
      <c r="U2119" s="123"/>
    </row>
    <row r="2120">
      <c r="A2120" s="83">
        <v>271.0</v>
      </c>
      <c r="B2120" s="84" t="s">
        <v>58</v>
      </c>
      <c r="C2120" s="84" t="s">
        <v>27</v>
      </c>
      <c r="D2120" s="84" t="s">
        <v>27</v>
      </c>
      <c r="E2120" s="84" t="s">
        <v>27</v>
      </c>
      <c r="F2120" s="84">
        <v>48.0</v>
      </c>
      <c r="G2120" s="84" t="s">
        <v>29</v>
      </c>
      <c r="H2120" s="84"/>
      <c r="I2120" s="84" t="s">
        <v>59</v>
      </c>
      <c r="J2120" s="84">
        <v>8.0</v>
      </c>
      <c r="K2120" s="84" t="s">
        <v>37</v>
      </c>
      <c r="L2120" s="85">
        <v>314031.62</v>
      </c>
      <c r="M2120" s="85">
        <v>159.84</v>
      </c>
      <c r="N2120" s="84"/>
      <c r="O2120" s="86">
        <v>24.0</v>
      </c>
      <c r="P2120" s="85">
        <v>78592.78</v>
      </c>
      <c r="Q2120" s="87"/>
      <c r="R2120" s="88">
        <v>66000.0</v>
      </c>
      <c r="S2120" s="89">
        <v>1404.0</v>
      </c>
      <c r="T2120" s="89">
        <v>23.86058</v>
      </c>
      <c r="U2120" s="123"/>
    </row>
    <row r="2121">
      <c r="A2121" s="83">
        <v>272.0</v>
      </c>
      <c r="B2121" s="84" t="s">
        <v>58</v>
      </c>
      <c r="C2121" s="84" t="s">
        <v>27</v>
      </c>
      <c r="D2121" s="84" t="s">
        <v>27</v>
      </c>
      <c r="E2121" s="84" t="s">
        <v>27</v>
      </c>
      <c r="F2121" s="84">
        <v>48.0</v>
      </c>
      <c r="G2121" s="84" t="s">
        <v>29</v>
      </c>
      <c r="H2121" s="84"/>
      <c r="I2121" s="84" t="s">
        <v>59</v>
      </c>
      <c r="J2121" s="84">
        <v>8.0</v>
      </c>
      <c r="K2121" s="84" t="s">
        <v>38</v>
      </c>
      <c r="L2121" s="85">
        <v>305899.11</v>
      </c>
      <c r="M2121" s="85">
        <v>200.65</v>
      </c>
      <c r="N2121" s="84"/>
      <c r="O2121" s="86">
        <v>316.0</v>
      </c>
      <c r="P2121" s="85">
        <v>47413.87</v>
      </c>
      <c r="Q2121" s="87"/>
      <c r="R2121" s="88">
        <v>125000.0</v>
      </c>
      <c r="S2121" s="89">
        <v>1657.0</v>
      </c>
      <c r="T2121" s="89">
        <v>25.19103</v>
      </c>
      <c r="U2121" s="123"/>
    </row>
    <row r="2122">
      <c r="A2122" s="83">
        <v>273.0</v>
      </c>
      <c r="B2122" s="84" t="s">
        <v>58</v>
      </c>
      <c r="C2122" s="84" t="s">
        <v>27</v>
      </c>
      <c r="D2122" s="84" t="s">
        <v>27</v>
      </c>
      <c r="E2122" s="84" t="s">
        <v>27</v>
      </c>
      <c r="F2122" s="84">
        <v>48.0</v>
      </c>
      <c r="G2122" s="84" t="s">
        <v>29</v>
      </c>
      <c r="H2122" s="84"/>
      <c r="I2122" s="84" t="s">
        <v>59</v>
      </c>
      <c r="J2122" s="84">
        <v>8.0</v>
      </c>
      <c r="K2122" s="84" t="s">
        <v>39</v>
      </c>
      <c r="L2122" s="85">
        <v>417968.08</v>
      </c>
      <c r="M2122" s="85">
        <v>114.88</v>
      </c>
      <c r="N2122" s="84"/>
      <c r="O2122" s="86">
        <v>24.0</v>
      </c>
      <c r="P2122" s="85">
        <v>170003.24</v>
      </c>
      <c r="Q2122" s="87"/>
      <c r="R2122" s="88">
        <v>125000.0</v>
      </c>
      <c r="S2122" s="89">
        <v>1941.0</v>
      </c>
      <c r="T2122" s="89">
        <v>23.86836</v>
      </c>
      <c r="U2122" s="123"/>
    </row>
    <row r="2123">
      <c r="A2123" s="83">
        <v>274.0</v>
      </c>
      <c r="B2123" s="84" t="s">
        <v>58</v>
      </c>
      <c r="C2123" s="84" t="s">
        <v>27</v>
      </c>
      <c r="D2123" s="84" t="s">
        <v>27</v>
      </c>
      <c r="E2123" s="84" t="s">
        <v>27</v>
      </c>
      <c r="F2123" s="84">
        <v>48.0</v>
      </c>
      <c r="G2123" s="84" t="s">
        <v>29</v>
      </c>
      <c r="H2123" s="84"/>
      <c r="I2123" s="84" t="s">
        <v>59</v>
      </c>
      <c r="J2123" s="84">
        <v>8.0</v>
      </c>
      <c r="K2123" s="84" t="s">
        <v>40</v>
      </c>
      <c r="L2123" s="85">
        <v>271112.51</v>
      </c>
      <c r="M2123" s="85">
        <v>6201.5</v>
      </c>
      <c r="N2123" s="84"/>
      <c r="O2123" s="86">
        <v>114.0</v>
      </c>
      <c r="P2123" s="85">
        <v>255536.61</v>
      </c>
      <c r="Q2123" s="87"/>
      <c r="R2123" s="88">
        <v>974000.0</v>
      </c>
      <c r="S2123" s="89">
        <v>2874.0</v>
      </c>
      <c r="T2123" s="89">
        <v>24.74794</v>
      </c>
      <c r="U2123" s="123"/>
    </row>
    <row r="2124">
      <c r="A2124" s="83">
        <v>275.0</v>
      </c>
      <c r="B2124" s="84" t="s">
        <v>58</v>
      </c>
      <c r="C2124" s="84" t="s">
        <v>27</v>
      </c>
      <c r="D2124" s="84" t="s">
        <v>27</v>
      </c>
      <c r="E2124" s="84" t="s">
        <v>27</v>
      </c>
      <c r="F2124" s="84">
        <v>48.0</v>
      </c>
      <c r="G2124" s="84" t="s">
        <v>29</v>
      </c>
      <c r="H2124" s="84"/>
      <c r="I2124" s="84" t="s">
        <v>59</v>
      </c>
      <c r="J2124" s="84">
        <v>8.0</v>
      </c>
      <c r="K2124" s="84" t="s">
        <v>41</v>
      </c>
      <c r="L2124" s="85">
        <v>12571.05</v>
      </c>
      <c r="M2124" s="85">
        <v>3143.23</v>
      </c>
      <c r="N2124" s="84"/>
      <c r="O2124" s="86">
        <v>30.0</v>
      </c>
      <c r="P2124" s="85">
        <v>2341.33</v>
      </c>
      <c r="Q2124" s="87"/>
      <c r="R2124" s="88">
        <v>337000.0</v>
      </c>
      <c r="S2124" s="89">
        <v>1515.0</v>
      </c>
      <c r="T2124" s="89">
        <v>26.70804</v>
      </c>
      <c r="U2124" s="123"/>
    </row>
    <row r="2125">
      <c r="A2125" s="83">
        <v>276.0</v>
      </c>
      <c r="B2125" s="84" t="s">
        <v>58</v>
      </c>
      <c r="C2125" s="84" t="s">
        <v>27</v>
      </c>
      <c r="D2125" s="84" t="s">
        <v>27</v>
      </c>
      <c r="E2125" s="84" t="s">
        <v>27</v>
      </c>
      <c r="F2125" s="84">
        <v>48.0</v>
      </c>
      <c r="G2125" s="84" t="s">
        <v>29</v>
      </c>
      <c r="H2125" s="84"/>
      <c r="I2125" s="84" t="s">
        <v>59</v>
      </c>
      <c r="J2125" s="84">
        <v>8.0</v>
      </c>
      <c r="K2125" s="84" t="s">
        <v>42</v>
      </c>
      <c r="L2125" s="85">
        <v>204248.28</v>
      </c>
      <c r="M2125" s="85">
        <v>247.01</v>
      </c>
      <c r="N2125" s="84"/>
      <c r="O2125" s="86">
        <v>278.0</v>
      </c>
      <c r="P2125" s="85">
        <v>8414.59</v>
      </c>
      <c r="Q2125" s="87"/>
      <c r="R2125" s="88">
        <v>62000.0</v>
      </c>
      <c r="S2125" s="89">
        <v>1271.0</v>
      </c>
      <c r="T2125" s="89">
        <v>23.94244</v>
      </c>
      <c r="U2125" s="123"/>
    </row>
    <row r="2126">
      <c r="A2126" s="83">
        <v>277.0</v>
      </c>
      <c r="B2126" s="84" t="s">
        <v>58</v>
      </c>
      <c r="C2126" s="84" t="s">
        <v>27</v>
      </c>
      <c r="D2126" s="84" t="s">
        <v>27</v>
      </c>
      <c r="E2126" s="84" t="s">
        <v>27</v>
      </c>
      <c r="F2126" s="84">
        <v>48.0</v>
      </c>
      <c r="G2126" s="84" t="s">
        <v>29</v>
      </c>
      <c r="H2126" s="84"/>
      <c r="I2126" s="84" t="s">
        <v>59</v>
      </c>
      <c r="J2126" s="84">
        <v>8.0</v>
      </c>
      <c r="K2126" s="84" t="s">
        <v>43</v>
      </c>
      <c r="L2126" s="85">
        <v>13069.02</v>
      </c>
      <c r="M2126" s="85">
        <v>2084.58</v>
      </c>
      <c r="N2126" s="84"/>
      <c r="O2126" s="86">
        <v>139.0</v>
      </c>
      <c r="P2126" s="85">
        <v>9.99279E7</v>
      </c>
      <c r="Q2126" s="87"/>
      <c r="R2126" s="88">
        <v>1.06732E8</v>
      </c>
      <c r="S2126" s="89">
        <v>103303.0</v>
      </c>
      <c r="T2126" s="89">
        <v>19.33138</v>
      </c>
      <c r="U2126" s="123"/>
    </row>
    <row r="2127">
      <c r="A2127" s="83">
        <v>278.0</v>
      </c>
      <c r="B2127" s="84" t="s">
        <v>58</v>
      </c>
      <c r="C2127" s="84" t="s">
        <v>27</v>
      </c>
      <c r="D2127" s="84" t="s">
        <v>27</v>
      </c>
      <c r="E2127" s="84" t="s">
        <v>27</v>
      </c>
      <c r="F2127" s="84">
        <v>48.0</v>
      </c>
      <c r="G2127" s="84" t="s">
        <v>29</v>
      </c>
      <c r="H2127" s="84"/>
      <c r="I2127" s="84" t="s">
        <v>59</v>
      </c>
      <c r="J2127" s="84">
        <v>8.0</v>
      </c>
      <c r="K2127" s="84" t="s">
        <v>44</v>
      </c>
      <c r="L2127" s="85">
        <v>233855.61</v>
      </c>
      <c r="M2127" s="85">
        <v>568.48</v>
      </c>
      <c r="N2127" s="84"/>
      <c r="O2127" s="86">
        <v>8.0</v>
      </c>
      <c r="P2127" s="85">
        <v>11619.14</v>
      </c>
      <c r="Q2127" s="87"/>
      <c r="R2127" s="88">
        <v>24000.0</v>
      </c>
      <c r="S2127" s="89">
        <v>1292.0</v>
      </c>
      <c r="T2127" s="89">
        <v>24.26117</v>
      </c>
      <c r="U2127" s="123"/>
    </row>
    <row r="2128">
      <c r="A2128" s="83">
        <v>279.0</v>
      </c>
      <c r="B2128" s="84" t="s">
        <v>58</v>
      </c>
      <c r="C2128" s="84" t="s">
        <v>27</v>
      </c>
      <c r="D2128" s="84" t="s">
        <v>27</v>
      </c>
      <c r="E2128" s="84" t="s">
        <v>27</v>
      </c>
      <c r="F2128" s="84">
        <v>48.0</v>
      </c>
      <c r="G2128" s="84" t="s">
        <v>29</v>
      </c>
      <c r="H2128" s="84"/>
      <c r="I2128" s="84" t="s">
        <v>59</v>
      </c>
      <c r="J2128" s="84">
        <v>8.0</v>
      </c>
      <c r="K2128" s="84" t="s">
        <v>45</v>
      </c>
      <c r="L2128" s="85">
        <v>227953.49</v>
      </c>
      <c r="M2128" s="85">
        <v>758.12</v>
      </c>
      <c r="N2128" s="84"/>
      <c r="O2128" s="86">
        <v>20.0</v>
      </c>
      <c r="P2128" s="85">
        <v>6473.76</v>
      </c>
      <c r="Q2128" s="87"/>
      <c r="R2128" s="88">
        <v>168000.0</v>
      </c>
      <c r="S2128" s="89">
        <v>1205.0</v>
      </c>
      <c r="T2128" s="89">
        <v>26.53621</v>
      </c>
      <c r="U2128" s="123"/>
    </row>
    <row r="2129">
      <c r="A2129" s="83">
        <v>280.0</v>
      </c>
      <c r="B2129" s="84" t="s">
        <v>58</v>
      </c>
      <c r="C2129" s="84" t="s">
        <v>27</v>
      </c>
      <c r="D2129" s="84" t="s">
        <v>27</v>
      </c>
      <c r="E2129" s="84" t="s">
        <v>27</v>
      </c>
      <c r="F2129" s="84">
        <v>48.0</v>
      </c>
      <c r="G2129" s="84" t="s">
        <v>29</v>
      </c>
      <c r="H2129" s="84"/>
      <c r="I2129" s="84" t="s">
        <v>59</v>
      </c>
      <c r="J2129" s="84">
        <v>8.0</v>
      </c>
      <c r="K2129" s="84" t="s">
        <v>46</v>
      </c>
      <c r="L2129" s="85">
        <v>7767.64</v>
      </c>
      <c r="M2129" s="85">
        <v>199295.22</v>
      </c>
      <c r="N2129" s="84"/>
      <c r="O2129" s="86">
        <v>9.0</v>
      </c>
      <c r="P2129" s="85">
        <v>12102.97</v>
      </c>
      <c r="Q2129" s="87"/>
      <c r="R2129" s="88">
        <v>1.1679E7</v>
      </c>
      <c r="S2129" s="89">
        <v>12753.0</v>
      </c>
      <c r="T2129" s="89">
        <v>34.28335</v>
      </c>
      <c r="U2129" s="123"/>
    </row>
    <row r="2130">
      <c r="A2130" s="83">
        <v>281.0</v>
      </c>
      <c r="B2130" s="84" t="s">
        <v>58</v>
      </c>
      <c r="C2130" s="84" t="s">
        <v>27</v>
      </c>
      <c r="D2130" s="84" t="s">
        <v>27</v>
      </c>
      <c r="E2130" s="84" t="s">
        <v>27</v>
      </c>
      <c r="F2130" s="84">
        <v>48.0</v>
      </c>
      <c r="G2130" s="84" t="s">
        <v>29</v>
      </c>
      <c r="H2130" s="84"/>
      <c r="I2130" s="84" t="s">
        <v>59</v>
      </c>
      <c r="J2130" s="84">
        <v>8.0</v>
      </c>
      <c r="K2130" s="84" t="s">
        <v>47</v>
      </c>
      <c r="L2130" s="85">
        <v>171321.71</v>
      </c>
      <c r="M2130" s="85">
        <v>13389.94</v>
      </c>
      <c r="N2130" s="84"/>
      <c r="O2130" s="86">
        <v>18.0</v>
      </c>
      <c r="P2130" s="85">
        <v>150580.35</v>
      </c>
      <c r="Q2130" s="87"/>
      <c r="R2130" s="88">
        <v>2379000.0</v>
      </c>
      <c r="S2130" s="89">
        <v>3680.0</v>
      </c>
      <c r="T2130" s="89">
        <v>27.7115</v>
      </c>
      <c r="U2130" s="123"/>
    </row>
    <row r="2131">
      <c r="A2131" s="83">
        <v>282.0</v>
      </c>
      <c r="B2131" s="84" t="s">
        <v>58</v>
      </c>
      <c r="C2131" s="84" t="s">
        <v>27</v>
      </c>
      <c r="D2131" s="84" t="s">
        <v>27</v>
      </c>
      <c r="E2131" s="84" t="s">
        <v>27</v>
      </c>
      <c r="F2131" s="84">
        <v>48.0</v>
      </c>
      <c r="G2131" s="84" t="s">
        <v>29</v>
      </c>
      <c r="H2131" s="84"/>
      <c r="I2131" s="84" t="s">
        <v>59</v>
      </c>
      <c r="J2131" s="84">
        <v>8.0</v>
      </c>
      <c r="K2131" s="84" t="s">
        <v>48</v>
      </c>
      <c r="L2131" s="85">
        <v>229680.09</v>
      </c>
      <c r="M2131" s="85">
        <v>78735.69</v>
      </c>
      <c r="N2131" s="84"/>
      <c r="O2131" s="86">
        <v>35.0</v>
      </c>
      <c r="P2131" s="85">
        <v>121961.72</v>
      </c>
      <c r="Q2131" s="87"/>
      <c r="R2131" s="88">
        <v>9905000.0</v>
      </c>
      <c r="S2131" s="89">
        <v>11570.0</v>
      </c>
      <c r="T2131" s="89">
        <v>26.70734</v>
      </c>
      <c r="U2131" s="123"/>
    </row>
    <row r="2132">
      <c r="A2132" s="83">
        <v>283.0</v>
      </c>
      <c r="B2132" s="84" t="s">
        <v>58</v>
      </c>
      <c r="C2132" s="84" t="s">
        <v>27</v>
      </c>
      <c r="D2132" s="84" t="s">
        <v>27</v>
      </c>
      <c r="E2132" s="84" t="s">
        <v>27</v>
      </c>
      <c r="F2132" s="84">
        <v>48.0</v>
      </c>
      <c r="G2132" s="84" t="s">
        <v>29</v>
      </c>
      <c r="H2132" s="84"/>
      <c r="I2132" s="84" t="s">
        <v>59</v>
      </c>
      <c r="J2132" s="84">
        <v>8.0</v>
      </c>
      <c r="K2132" s="84" t="s">
        <v>49</v>
      </c>
      <c r="L2132" s="85">
        <v>358660.87</v>
      </c>
      <c r="M2132" s="85">
        <v>321.46</v>
      </c>
      <c r="N2132" s="84"/>
      <c r="O2132" s="86">
        <v>6.0</v>
      </c>
      <c r="P2132" s="85">
        <v>61044.53</v>
      </c>
      <c r="Q2132" s="87"/>
      <c r="R2132" s="88">
        <v>67000.0</v>
      </c>
      <c r="S2132" s="89">
        <v>1510.0</v>
      </c>
      <c r="T2132" s="89">
        <v>24.2463</v>
      </c>
      <c r="U2132" s="123"/>
    </row>
    <row r="2133">
      <c r="A2133" s="83">
        <v>284.0</v>
      </c>
      <c r="B2133" s="84" t="s">
        <v>58</v>
      </c>
      <c r="C2133" s="84" t="s">
        <v>27</v>
      </c>
      <c r="D2133" s="84" t="s">
        <v>27</v>
      </c>
      <c r="E2133" s="84" t="s">
        <v>27</v>
      </c>
      <c r="F2133" s="84">
        <v>48.0</v>
      </c>
      <c r="G2133" s="84" t="s">
        <v>29</v>
      </c>
      <c r="H2133" s="84"/>
      <c r="I2133" s="84" t="s">
        <v>59</v>
      </c>
      <c r="J2133" s="84">
        <v>8.0</v>
      </c>
      <c r="K2133" s="84" t="s">
        <v>50</v>
      </c>
      <c r="L2133" s="85">
        <v>223038.16</v>
      </c>
      <c r="M2133" s="85">
        <v>70163.98</v>
      </c>
      <c r="N2133" s="84"/>
      <c r="O2133" s="86">
        <v>35.0</v>
      </c>
      <c r="P2133" s="85">
        <v>255538.78</v>
      </c>
      <c r="Q2133" s="87"/>
      <c r="R2133" s="88">
        <v>1.7614E7</v>
      </c>
      <c r="S2133" s="89">
        <v>19699.0</v>
      </c>
      <c r="T2133" s="89">
        <v>28.34918</v>
      </c>
      <c r="U2133" s="123"/>
    </row>
    <row r="2134">
      <c r="A2134" s="83">
        <v>285.0</v>
      </c>
      <c r="B2134" s="84" t="s">
        <v>58</v>
      </c>
      <c r="C2134" s="84" t="s">
        <v>27</v>
      </c>
      <c r="D2134" s="84" t="s">
        <v>27</v>
      </c>
      <c r="E2134" s="84" t="s">
        <v>27</v>
      </c>
      <c r="F2134" s="84">
        <v>48.0</v>
      </c>
      <c r="G2134" s="84" t="s">
        <v>29</v>
      </c>
      <c r="H2134" s="84"/>
      <c r="I2134" s="84" t="s">
        <v>59</v>
      </c>
      <c r="J2134" s="84">
        <v>8.0</v>
      </c>
      <c r="K2134" s="84" t="s">
        <v>51</v>
      </c>
      <c r="L2134" s="90" t="e">
        <v>#VALUE!</v>
      </c>
      <c r="M2134" s="90" t="e">
        <v>#VALUE!</v>
      </c>
      <c r="N2134" s="89"/>
      <c r="O2134" s="91" t="e">
        <v>#VALUE!</v>
      </c>
      <c r="P2134" s="90" t="e">
        <v>#VALUE!</v>
      </c>
      <c r="Q2134" s="88"/>
      <c r="R2134" s="88" t="e">
        <v>#VALUE!</v>
      </c>
      <c r="S2134" s="89" t="s">
        <v>30</v>
      </c>
      <c r="T2134" s="89" t="s">
        <v>30</v>
      </c>
      <c r="U2134" s="123"/>
    </row>
    <row r="2135">
      <c r="A2135" s="83">
        <v>286.0</v>
      </c>
      <c r="B2135" s="84" t="s">
        <v>58</v>
      </c>
      <c r="C2135" s="84" t="s">
        <v>27</v>
      </c>
      <c r="D2135" s="84" t="s">
        <v>27</v>
      </c>
      <c r="E2135" s="84" t="s">
        <v>27</v>
      </c>
      <c r="F2135" s="84">
        <v>48.0</v>
      </c>
      <c r="G2135" s="84" t="s">
        <v>29</v>
      </c>
      <c r="H2135" s="84"/>
      <c r="I2135" s="84" t="s">
        <v>59</v>
      </c>
      <c r="J2135" s="84">
        <v>8.0</v>
      </c>
      <c r="K2135" s="84" t="s">
        <v>52</v>
      </c>
      <c r="L2135" s="90" t="e">
        <v>#VALUE!</v>
      </c>
      <c r="M2135" s="90" t="e">
        <v>#VALUE!</v>
      </c>
      <c r="N2135" s="89"/>
      <c r="O2135" s="91" t="e">
        <v>#VALUE!</v>
      </c>
      <c r="P2135" s="90" t="e">
        <v>#VALUE!</v>
      </c>
      <c r="Q2135" s="88"/>
      <c r="R2135" s="88" t="e">
        <v>#VALUE!</v>
      </c>
      <c r="S2135" s="89" t="s">
        <v>30</v>
      </c>
      <c r="T2135" s="89" t="s">
        <v>30</v>
      </c>
      <c r="U2135" s="123"/>
    </row>
    <row r="2136">
      <c r="A2136" s="83">
        <v>309.0</v>
      </c>
      <c r="B2136" s="84" t="s">
        <v>58</v>
      </c>
      <c r="C2136" s="84" t="s">
        <v>27</v>
      </c>
      <c r="D2136" s="84" t="s">
        <v>27</v>
      </c>
      <c r="E2136" s="84" t="s">
        <v>27</v>
      </c>
      <c r="F2136" s="84">
        <v>48.0</v>
      </c>
      <c r="G2136" s="84" t="s">
        <v>53</v>
      </c>
      <c r="H2136" s="84"/>
      <c r="I2136" s="84" t="s">
        <v>59</v>
      </c>
      <c r="J2136" s="84">
        <v>8.0</v>
      </c>
      <c r="K2136" s="84" t="s">
        <v>31</v>
      </c>
      <c r="L2136" s="85">
        <v>357030.19</v>
      </c>
      <c r="M2136" s="85">
        <v>45.5</v>
      </c>
      <c r="N2136" s="84"/>
      <c r="O2136" s="86">
        <v>4.0</v>
      </c>
      <c r="P2136" s="85">
        <v>348600.13</v>
      </c>
      <c r="Q2136" s="87"/>
      <c r="R2136" s="88">
        <v>277000.0</v>
      </c>
      <c r="S2136" s="89">
        <v>2246.0</v>
      </c>
      <c r="T2136" s="89">
        <v>23.96506</v>
      </c>
      <c r="U2136" s="123"/>
    </row>
    <row r="2137">
      <c r="A2137" s="83">
        <v>310.0</v>
      </c>
      <c r="B2137" s="84" t="s">
        <v>58</v>
      </c>
      <c r="C2137" s="84" t="s">
        <v>27</v>
      </c>
      <c r="D2137" s="84" t="s">
        <v>27</v>
      </c>
      <c r="E2137" s="84" t="s">
        <v>27</v>
      </c>
      <c r="F2137" s="84">
        <v>48.0</v>
      </c>
      <c r="G2137" s="84" t="s">
        <v>53</v>
      </c>
      <c r="H2137" s="84"/>
      <c r="I2137" s="84" t="s">
        <v>59</v>
      </c>
      <c r="J2137" s="84">
        <v>8.0</v>
      </c>
      <c r="K2137" s="84" t="s">
        <v>32</v>
      </c>
      <c r="L2137" s="85">
        <v>14146.3</v>
      </c>
      <c r="M2137" s="85">
        <v>6330.49</v>
      </c>
      <c r="N2137" s="84"/>
      <c r="O2137" s="86">
        <v>61.0</v>
      </c>
      <c r="P2137" s="85">
        <v>5.8225090709E8</v>
      </c>
      <c r="Q2137" s="87"/>
      <c r="R2137" s="88">
        <v>5.89252E8</v>
      </c>
      <c r="S2137" s="89">
        <v>584940.0</v>
      </c>
      <c r="T2137" s="89">
        <v>96.15275</v>
      </c>
      <c r="U2137" s="123"/>
    </row>
    <row r="2138">
      <c r="A2138" s="83">
        <v>311.0</v>
      </c>
      <c r="B2138" s="84" t="s">
        <v>58</v>
      </c>
      <c r="C2138" s="84" t="s">
        <v>27</v>
      </c>
      <c r="D2138" s="84" t="s">
        <v>27</v>
      </c>
      <c r="E2138" s="84" t="s">
        <v>27</v>
      </c>
      <c r="F2138" s="84">
        <v>48.0</v>
      </c>
      <c r="G2138" s="84" t="s">
        <v>53</v>
      </c>
      <c r="H2138" s="84"/>
      <c r="I2138" s="84" t="s">
        <v>59</v>
      </c>
      <c r="J2138" s="84">
        <v>8.0</v>
      </c>
      <c r="K2138" s="84" t="s">
        <v>33</v>
      </c>
      <c r="L2138" s="85">
        <v>280059.02</v>
      </c>
      <c r="M2138" s="85">
        <v>1551.51</v>
      </c>
      <c r="N2138" s="84"/>
      <c r="O2138" s="86">
        <v>24.0</v>
      </c>
      <c r="P2138" s="85">
        <v>93961.67</v>
      </c>
      <c r="Q2138" s="87"/>
      <c r="R2138" s="88">
        <v>892000.0</v>
      </c>
      <c r="S2138" s="89">
        <v>2449.0</v>
      </c>
      <c r="T2138" s="89">
        <v>21.4831</v>
      </c>
      <c r="U2138" s="123"/>
    </row>
    <row r="2139">
      <c r="A2139" s="83">
        <v>312.0</v>
      </c>
      <c r="B2139" s="84" t="s">
        <v>58</v>
      </c>
      <c r="C2139" s="84" t="s">
        <v>27</v>
      </c>
      <c r="D2139" s="84" t="s">
        <v>27</v>
      </c>
      <c r="E2139" s="84" t="s">
        <v>27</v>
      </c>
      <c r="F2139" s="84">
        <v>48.0</v>
      </c>
      <c r="G2139" s="84" t="s">
        <v>53</v>
      </c>
      <c r="H2139" s="84"/>
      <c r="I2139" s="84" t="s">
        <v>59</v>
      </c>
      <c r="J2139" s="84">
        <v>8.0</v>
      </c>
      <c r="K2139" s="84" t="s">
        <v>34</v>
      </c>
      <c r="L2139" s="85">
        <v>132169.02</v>
      </c>
      <c r="M2139" s="85">
        <v>290438.01</v>
      </c>
      <c r="N2139" s="84"/>
      <c r="O2139" s="86">
        <v>75.0</v>
      </c>
      <c r="P2139" s="85">
        <v>31934.43</v>
      </c>
      <c r="Q2139" s="87"/>
      <c r="R2139" s="88">
        <v>7813000.0</v>
      </c>
      <c r="S2139" s="89">
        <v>9320.0</v>
      </c>
      <c r="T2139" s="89">
        <v>26.2491</v>
      </c>
      <c r="U2139" s="123"/>
    </row>
    <row r="2140">
      <c r="A2140" s="83">
        <v>313.0</v>
      </c>
      <c r="B2140" s="84" t="s">
        <v>58</v>
      </c>
      <c r="C2140" s="84" t="s">
        <v>27</v>
      </c>
      <c r="D2140" s="84" t="s">
        <v>27</v>
      </c>
      <c r="E2140" s="84" t="s">
        <v>27</v>
      </c>
      <c r="F2140" s="84">
        <v>48.0</v>
      </c>
      <c r="G2140" s="84" t="s">
        <v>53</v>
      </c>
      <c r="H2140" s="84"/>
      <c r="I2140" s="84" t="s">
        <v>59</v>
      </c>
      <c r="J2140" s="84">
        <v>8.0</v>
      </c>
      <c r="K2140" s="84" t="s">
        <v>35</v>
      </c>
      <c r="L2140" s="85">
        <v>272886.07</v>
      </c>
      <c r="M2140" s="85">
        <v>185.04</v>
      </c>
      <c r="N2140" s="84"/>
      <c r="O2140" s="86">
        <v>134.0</v>
      </c>
      <c r="P2140" s="85">
        <v>29096.01</v>
      </c>
      <c r="Q2140" s="87"/>
      <c r="R2140" s="88">
        <v>50000.0</v>
      </c>
      <c r="S2140" s="89">
        <v>1418.0</v>
      </c>
      <c r="T2140" s="89">
        <v>20.40191</v>
      </c>
      <c r="U2140" s="123"/>
    </row>
    <row r="2141">
      <c r="A2141" s="83">
        <v>314.0</v>
      </c>
      <c r="B2141" s="84" t="s">
        <v>58</v>
      </c>
      <c r="C2141" s="84" t="s">
        <v>27</v>
      </c>
      <c r="D2141" s="84" t="s">
        <v>27</v>
      </c>
      <c r="E2141" s="84" t="s">
        <v>27</v>
      </c>
      <c r="F2141" s="84">
        <v>48.0</v>
      </c>
      <c r="G2141" s="84" t="s">
        <v>53</v>
      </c>
      <c r="H2141" s="84"/>
      <c r="I2141" s="84" t="s">
        <v>59</v>
      </c>
      <c r="J2141" s="84">
        <v>8.0</v>
      </c>
      <c r="K2141" s="84" t="s">
        <v>36</v>
      </c>
      <c r="L2141" s="85">
        <v>252113.95</v>
      </c>
      <c r="M2141" s="85">
        <v>131.51</v>
      </c>
      <c r="N2141" s="84"/>
      <c r="O2141" s="86">
        <v>2.0</v>
      </c>
      <c r="P2141" s="85">
        <v>3421.92</v>
      </c>
      <c r="Q2141" s="87"/>
      <c r="R2141" s="88">
        <v>10000.0</v>
      </c>
      <c r="S2141" s="89">
        <v>1124.0</v>
      </c>
      <c r="T2141" s="89">
        <v>10.08496</v>
      </c>
      <c r="U2141" s="123"/>
    </row>
    <row r="2142">
      <c r="A2142" s="83">
        <v>315.0</v>
      </c>
      <c r="B2142" s="84" t="s">
        <v>58</v>
      </c>
      <c r="C2142" s="84" t="s">
        <v>27</v>
      </c>
      <c r="D2142" s="84" t="s">
        <v>27</v>
      </c>
      <c r="E2142" s="84" t="s">
        <v>27</v>
      </c>
      <c r="F2142" s="84">
        <v>48.0</v>
      </c>
      <c r="G2142" s="84" t="s">
        <v>53</v>
      </c>
      <c r="H2142" s="84"/>
      <c r="I2142" s="84" t="s">
        <v>59</v>
      </c>
      <c r="J2142" s="84">
        <v>8.0</v>
      </c>
      <c r="K2142" s="84" t="s">
        <v>37</v>
      </c>
      <c r="L2142" s="85">
        <v>290421.34</v>
      </c>
      <c r="M2142" s="85">
        <v>96.45</v>
      </c>
      <c r="N2142" s="84"/>
      <c r="O2142" s="86">
        <v>24.0</v>
      </c>
      <c r="P2142" s="85">
        <v>88358.7</v>
      </c>
      <c r="Q2142" s="87"/>
      <c r="R2142" s="88">
        <v>74000.0</v>
      </c>
      <c r="S2142" s="89">
        <v>1397.0</v>
      </c>
      <c r="T2142" s="89">
        <v>20.48438</v>
      </c>
      <c r="U2142" s="123"/>
    </row>
    <row r="2143">
      <c r="A2143" s="83">
        <v>316.0</v>
      </c>
      <c r="B2143" s="84" t="s">
        <v>58</v>
      </c>
      <c r="C2143" s="84" t="s">
        <v>27</v>
      </c>
      <c r="D2143" s="84" t="s">
        <v>27</v>
      </c>
      <c r="E2143" s="84" t="s">
        <v>27</v>
      </c>
      <c r="F2143" s="84">
        <v>48.0</v>
      </c>
      <c r="G2143" s="84" t="s">
        <v>53</v>
      </c>
      <c r="H2143" s="84"/>
      <c r="I2143" s="84" t="s">
        <v>59</v>
      </c>
      <c r="J2143" s="84">
        <v>8.0</v>
      </c>
      <c r="K2143" s="84" t="s">
        <v>38</v>
      </c>
      <c r="L2143" s="85">
        <v>323394.38</v>
      </c>
      <c r="M2143" s="85">
        <v>145.83</v>
      </c>
      <c r="N2143" s="84"/>
      <c r="O2143" s="86">
        <v>156.0</v>
      </c>
      <c r="P2143" s="85">
        <v>85150.54</v>
      </c>
      <c r="Q2143" s="87"/>
      <c r="R2143" s="88">
        <v>95000.0</v>
      </c>
      <c r="S2143" s="89">
        <v>1651.0</v>
      </c>
      <c r="T2143" s="89">
        <v>21.43907</v>
      </c>
      <c r="U2143" s="123"/>
    </row>
    <row r="2144">
      <c r="A2144" s="83">
        <v>317.0</v>
      </c>
      <c r="B2144" s="84" t="s">
        <v>58</v>
      </c>
      <c r="C2144" s="84" t="s">
        <v>27</v>
      </c>
      <c r="D2144" s="84" t="s">
        <v>27</v>
      </c>
      <c r="E2144" s="84" t="s">
        <v>27</v>
      </c>
      <c r="F2144" s="84">
        <v>48.0</v>
      </c>
      <c r="G2144" s="84" t="s">
        <v>53</v>
      </c>
      <c r="H2144" s="84"/>
      <c r="I2144" s="84" t="s">
        <v>59</v>
      </c>
      <c r="J2144" s="84">
        <v>8.0</v>
      </c>
      <c r="K2144" s="84" t="s">
        <v>39</v>
      </c>
      <c r="L2144" s="85">
        <v>397248.42</v>
      </c>
      <c r="M2144" s="85">
        <v>52.9</v>
      </c>
      <c r="N2144" s="84"/>
      <c r="O2144" s="86">
        <v>24.0</v>
      </c>
      <c r="P2144" s="85">
        <v>249446.7</v>
      </c>
      <c r="Q2144" s="87"/>
      <c r="R2144" s="88">
        <v>178000.0</v>
      </c>
      <c r="S2144" s="89">
        <v>1953.0</v>
      </c>
      <c r="T2144" s="89">
        <v>20.31726</v>
      </c>
      <c r="U2144" s="123"/>
    </row>
    <row r="2145">
      <c r="A2145" s="83">
        <v>318.0</v>
      </c>
      <c r="B2145" s="84" t="s">
        <v>58</v>
      </c>
      <c r="C2145" s="84" t="s">
        <v>27</v>
      </c>
      <c r="D2145" s="84" t="s">
        <v>27</v>
      </c>
      <c r="E2145" s="84" t="s">
        <v>27</v>
      </c>
      <c r="F2145" s="84">
        <v>48.0</v>
      </c>
      <c r="G2145" s="84" t="s">
        <v>53</v>
      </c>
      <c r="H2145" s="84"/>
      <c r="I2145" s="84" t="s">
        <v>59</v>
      </c>
      <c r="J2145" s="84">
        <v>8.0</v>
      </c>
      <c r="K2145" s="84" t="s">
        <v>40</v>
      </c>
      <c r="L2145" s="85">
        <v>250769.64</v>
      </c>
      <c r="M2145" s="85">
        <v>6457.55</v>
      </c>
      <c r="N2145" s="84"/>
      <c r="O2145" s="86">
        <v>114.0</v>
      </c>
      <c r="P2145" s="85">
        <v>275646.14</v>
      </c>
      <c r="Q2145" s="87"/>
      <c r="R2145" s="88">
        <v>1001000.0</v>
      </c>
      <c r="S2145" s="89">
        <v>2848.0</v>
      </c>
      <c r="T2145" s="89">
        <v>20.35063</v>
      </c>
      <c r="U2145" s="123"/>
    </row>
    <row r="2146">
      <c r="A2146" s="83">
        <v>319.0</v>
      </c>
      <c r="B2146" s="84" t="s">
        <v>58</v>
      </c>
      <c r="C2146" s="84" t="s">
        <v>27</v>
      </c>
      <c r="D2146" s="84" t="s">
        <v>27</v>
      </c>
      <c r="E2146" s="84" t="s">
        <v>27</v>
      </c>
      <c r="F2146" s="84">
        <v>48.0</v>
      </c>
      <c r="G2146" s="84" t="s">
        <v>53</v>
      </c>
      <c r="H2146" s="84"/>
      <c r="I2146" s="84" t="s">
        <v>59</v>
      </c>
      <c r="J2146" s="84">
        <v>8.0</v>
      </c>
      <c r="K2146" s="84" t="s">
        <v>41</v>
      </c>
      <c r="L2146" s="85">
        <v>12361.06</v>
      </c>
      <c r="M2146" s="85">
        <v>3101.36</v>
      </c>
      <c r="N2146" s="84"/>
      <c r="O2146" s="86">
        <v>30.0</v>
      </c>
      <c r="P2146" s="85">
        <v>2157.45</v>
      </c>
      <c r="Q2146" s="87"/>
      <c r="R2146" s="88">
        <v>337000.0</v>
      </c>
      <c r="S2146" s="89">
        <v>1478.0</v>
      </c>
      <c r="T2146" s="89">
        <v>25.17804</v>
      </c>
      <c r="U2146" s="123"/>
    </row>
    <row r="2147">
      <c r="A2147" s="83">
        <v>320.0</v>
      </c>
      <c r="B2147" s="84" t="s">
        <v>58</v>
      </c>
      <c r="C2147" s="84" t="s">
        <v>27</v>
      </c>
      <c r="D2147" s="84" t="s">
        <v>27</v>
      </c>
      <c r="E2147" s="84" t="s">
        <v>27</v>
      </c>
      <c r="F2147" s="84">
        <v>48.0</v>
      </c>
      <c r="G2147" s="84" t="s">
        <v>53</v>
      </c>
      <c r="H2147" s="84"/>
      <c r="I2147" s="84" t="s">
        <v>59</v>
      </c>
      <c r="J2147" s="84">
        <v>8.0</v>
      </c>
      <c r="K2147" s="84" t="s">
        <v>42</v>
      </c>
      <c r="L2147" s="85">
        <v>220567.83</v>
      </c>
      <c r="M2147" s="85">
        <v>102.67</v>
      </c>
      <c r="N2147" s="84"/>
      <c r="O2147" s="86">
        <v>118.0</v>
      </c>
      <c r="P2147" s="85">
        <v>9474.78</v>
      </c>
      <c r="Q2147" s="87"/>
      <c r="R2147" s="88">
        <v>32000.0</v>
      </c>
      <c r="S2147" s="89">
        <v>1240.0</v>
      </c>
      <c r="T2147" s="89">
        <v>19.89484</v>
      </c>
      <c r="U2147" s="123"/>
    </row>
    <row r="2148">
      <c r="A2148" s="83">
        <v>321.0</v>
      </c>
      <c r="B2148" s="84" t="s">
        <v>58</v>
      </c>
      <c r="C2148" s="84" t="s">
        <v>27</v>
      </c>
      <c r="D2148" s="84" t="s">
        <v>27</v>
      </c>
      <c r="E2148" s="84" t="s">
        <v>27</v>
      </c>
      <c r="F2148" s="84">
        <v>48.0</v>
      </c>
      <c r="G2148" s="84" t="s">
        <v>53</v>
      </c>
      <c r="H2148" s="84"/>
      <c r="I2148" s="84" t="s">
        <v>59</v>
      </c>
      <c r="J2148" s="84">
        <v>8.0</v>
      </c>
      <c r="K2148" s="84" t="s">
        <v>43</v>
      </c>
      <c r="L2148" s="85">
        <v>12807.29</v>
      </c>
      <c r="M2148" s="85">
        <v>2058.48</v>
      </c>
      <c r="N2148" s="84"/>
      <c r="O2148" s="86">
        <v>59.0</v>
      </c>
      <c r="P2148" s="85">
        <v>3.6948414E8</v>
      </c>
      <c r="Q2148" s="87"/>
      <c r="R2148" s="88">
        <v>3.5255E8</v>
      </c>
      <c r="S2148" s="89">
        <v>372802.0</v>
      </c>
      <c r="T2148" s="89">
        <v>16.02589</v>
      </c>
      <c r="U2148" s="123"/>
    </row>
    <row r="2149">
      <c r="A2149" s="83">
        <v>322.0</v>
      </c>
      <c r="B2149" s="84" t="s">
        <v>58</v>
      </c>
      <c r="C2149" s="84" t="s">
        <v>27</v>
      </c>
      <c r="D2149" s="84" t="s">
        <v>27</v>
      </c>
      <c r="E2149" s="84" t="s">
        <v>27</v>
      </c>
      <c r="F2149" s="84">
        <v>48.0</v>
      </c>
      <c r="G2149" s="84" t="s">
        <v>53</v>
      </c>
      <c r="H2149" s="84"/>
      <c r="I2149" s="84" t="s">
        <v>59</v>
      </c>
      <c r="J2149" s="84">
        <v>8.0</v>
      </c>
      <c r="K2149" s="84" t="s">
        <v>44</v>
      </c>
      <c r="L2149" s="85">
        <v>229623.83</v>
      </c>
      <c r="M2149" s="85">
        <v>232.15</v>
      </c>
      <c r="N2149" s="84"/>
      <c r="O2149" s="86">
        <v>8.0</v>
      </c>
      <c r="P2149" s="85">
        <v>22965.73</v>
      </c>
      <c r="Q2149" s="87"/>
      <c r="R2149" s="88">
        <v>29000.0</v>
      </c>
      <c r="S2149" s="89">
        <v>1265.0</v>
      </c>
      <c r="T2149" s="89">
        <v>20.28672</v>
      </c>
      <c r="U2149" s="123"/>
    </row>
    <row r="2150">
      <c r="A2150" s="83">
        <v>323.0</v>
      </c>
      <c r="B2150" s="84" t="s">
        <v>58</v>
      </c>
      <c r="C2150" s="84" t="s">
        <v>27</v>
      </c>
      <c r="D2150" s="84" t="s">
        <v>27</v>
      </c>
      <c r="E2150" s="84" t="s">
        <v>27</v>
      </c>
      <c r="F2150" s="84">
        <v>48.0</v>
      </c>
      <c r="G2150" s="84" t="s">
        <v>53</v>
      </c>
      <c r="H2150" s="84"/>
      <c r="I2150" s="84" t="s">
        <v>59</v>
      </c>
      <c r="J2150" s="84">
        <v>8.0</v>
      </c>
      <c r="K2150" s="84" t="s">
        <v>45</v>
      </c>
      <c r="L2150" s="85">
        <v>229208.97</v>
      </c>
      <c r="M2150" s="85">
        <v>535.4</v>
      </c>
      <c r="N2150" s="84"/>
      <c r="O2150" s="86">
        <v>20.0</v>
      </c>
      <c r="P2150" s="85">
        <v>7820.46</v>
      </c>
      <c r="Q2150" s="87"/>
      <c r="R2150" s="88">
        <v>163000.0</v>
      </c>
      <c r="S2150" s="89">
        <v>1186.0</v>
      </c>
      <c r="T2150" s="89">
        <v>22.10999</v>
      </c>
      <c r="U2150" s="123"/>
    </row>
    <row r="2151">
      <c r="A2151" s="83">
        <v>324.0</v>
      </c>
      <c r="B2151" s="84" t="s">
        <v>58</v>
      </c>
      <c r="C2151" s="84" t="s">
        <v>27</v>
      </c>
      <c r="D2151" s="84" t="s">
        <v>27</v>
      </c>
      <c r="E2151" s="84" t="s">
        <v>27</v>
      </c>
      <c r="F2151" s="84">
        <v>48.0</v>
      </c>
      <c r="G2151" s="84" t="s">
        <v>53</v>
      </c>
      <c r="H2151" s="84"/>
      <c r="I2151" s="84" t="s">
        <v>59</v>
      </c>
      <c r="J2151" s="84">
        <v>8.0</v>
      </c>
      <c r="K2151" s="84" t="s">
        <v>46</v>
      </c>
      <c r="L2151" s="85">
        <v>7591.66</v>
      </c>
      <c r="M2151" s="85">
        <v>173988.94</v>
      </c>
      <c r="N2151" s="84"/>
      <c r="O2151" s="86">
        <v>9.0</v>
      </c>
      <c r="P2151" s="85">
        <v>13197.0</v>
      </c>
      <c r="Q2151" s="87"/>
      <c r="R2151" s="88">
        <v>1.2045E7</v>
      </c>
      <c r="S2151" s="89">
        <v>12665.0</v>
      </c>
      <c r="T2151" s="89">
        <v>20.35478</v>
      </c>
      <c r="U2151" s="123"/>
    </row>
    <row r="2152">
      <c r="A2152" s="83">
        <v>325.0</v>
      </c>
      <c r="B2152" s="84" t="s">
        <v>58</v>
      </c>
      <c r="C2152" s="84" t="s">
        <v>27</v>
      </c>
      <c r="D2152" s="84" t="s">
        <v>27</v>
      </c>
      <c r="E2152" s="84" t="s">
        <v>27</v>
      </c>
      <c r="F2152" s="84">
        <v>48.0</v>
      </c>
      <c r="G2152" s="84" t="s">
        <v>53</v>
      </c>
      <c r="H2152" s="84"/>
      <c r="I2152" s="84" t="s">
        <v>59</v>
      </c>
      <c r="J2152" s="84">
        <v>8.0</v>
      </c>
      <c r="K2152" s="84" t="s">
        <v>47</v>
      </c>
      <c r="L2152" s="85">
        <v>186207.81</v>
      </c>
      <c r="M2152" s="85">
        <v>13987.96</v>
      </c>
      <c r="N2152" s="84"/>
      <c r="O2152" s="86">
        <v>18.0</v>
      </c>
      <c r="P2152" s="85">
        <v>223367.7</v>
      </c>
      <c r="Q2152" s="87"/>
      <c r="R2152" s="88">
        <v>2417000.0</v>
      </c>
      <c r="S2152" s="89">
        <v>3692.0</v>
      </c>
      <c r="T2152" s="89">
        <v>21.59119</v>
      </c>
      <c r="U2152" s="123"/>
    </row>
    <row r="2153">
      <c r="A2153" s="83">
        <v>326.0</v>
      </c>
      <c r="B2153" s="84" t="s">
        <v>58</v>
      </c>
      <c r="C2153" s="84" t="s">
        <v>27</v>
      </c>
      <c r="D2153" s="84" t="s">
        <v>27</v>
      </c>
      <c r="E2153" s="84" t="s">
        <v>27</v>
      </c>
      <c r="F2153" s="84">
        <v>48.0</v>
      </c>
      <c r="G2153" s="84" t="s">
        <v>53</v>
      </c>
      <c r="H2153" s="84"/>
      <c r="I2153" s="84" t="s">
        <v>59</v>
      </c>
      <c r="J2153" s="84">
        <v>8.0</v>
      </c>
      <c r="K2153" s="84" t="s">
        <v>48</v>
      </c>
      <c r="L2153" s="85">
        <v>229021.04</v>
      </c>
      <c r="M2153" s="85">
        <v>161395.53</v>
      </c>
      <c r="N2153" s="84"/>
      <c r="O2153" s="86">
        <v>35.0</v>
      </c>
      <c r="P2153" s="85">
        <v>124995.43</v>
      </c>
      <c r="Q2153" s="87"/>
      <c r="R2153" s="88">
        <v>1.0127E7</v>
      </c>
      <c r="S2153" s="89">
        <v>11548.0</v>
      </c>
      <c r="T2153" s="89">
        <v>25.73582</v>
      </c>
      <c r="U2153" s="123"/>
    </row>
    <row r="2154">
      <c r="A2154" s="83">
        <v>327.0</v>
      </c>
      <c r="B2154" s="84" t="s">
        <v>58</v>
      </c>
      <c r="C2154" s="84" t="s">
        <v>27</v>
      </c>
      <c r="D2154" s="84" t="s">
        <v>27</v>
      </c>
      <c r="E2154" s="84" t="s">
        <v>27</v>
      </c>
      <c r="F2154" s="84">
        <v>48.0</v>
      </c>
      <c r="G2154" s="84" t="s">
        <v>53</v>
      </c>
      <c r="H2154" s="84"/>
      <c r="I2154" s="84" t="s">
        <v>59</v>
      </c>
      <c r="J2154" s="84">
        <v>8.0</v>
      </c>
      <c r="K2154" s="84" t="s">
        <v>49</v>
      </c>
      <c r="L2154" s="85">
        <v>351398.39</v>
      </c>
      <c r="M2154" s="85">
        <v>132.47</v>
      </c>
      <c r="N2154" s="84"/>
      <c r="O2154" s="86">
        <v>6.0</v>
      </c>
      <c r="P2154" s="85">
        <v>111452.46</v>
      </c>
      <c r="Q2154" s="87"/>
      <c r="R2154" s="88">
        <v>89000.0</v>
      </c>
      <c r="S2154" s="89">
        <v>1517.0</v>
      </c>
      <c r="T2154" s="89">
        <v>19.59425</v>
      </c>
      <c r="U2154" s="123"/>
    </row>
    <row r="2155">
      <c r="A2155" s="83">
        <v>328.0</v>
      </c>
      <c r="B2155" s="84" t="s">
        <v>58</v>
      </c>
      <c r="C2155" s="84" t="s">
        <v>27</v>
      </c>
      <c r="D2155" s="84" t="s">
        <v>27</v>
      </c>
      <c r="E2155" s="84" t="s">
        <v>27</v>
      </c>
      <c r="F2155" s="84">
        <v>48.0</v>
      </c>
      <c r="G2155" s="84" t="s">
        <v>53</v>
      </c>
      <c r="H2155" s="84"/>
      <c r="I2155" s="84" t="s">
        <v>59</v>
      </c>
      <c r="J2155" s="84">
        <v>8.0</v>
      </c>
      <c r="K2155" s="84" t="s">
        <v>50</v>
      </c>
      <c r="L2155" s="85">
        <v>213377.68</v>
      </c>
      <c r="M2155" s="85">
        <v>67601.29</v>
      </c>
      <c r="N2155" s="84"/>
      <c r="O2155" s="86">
        <v>35.0</v>
      </c>
      <c r="P2155" s="85">
        <v>290749.07</v>
      </c>
      <c r="Q2155" s="87"/>
      <c r="R2155" s="88">
        <v>1.7576E7</v>
      </c>
      <c r="S2155" s="89">
        <v>19794.0</v>
      </c>
      <c r="T2155" s="89">
        <v>26.82559</v>
      </c>
      <c r="U2155" s="123"/>
    </row>
    <row r="2156">
      <c r="A2156" s="83">
        <v>329.0</v>
      </c>
      <c r="B2156" s="84" t="s">
        <v>58</v>
      </c>
      <c r="C2156" s="84" t="s">
        <v>27</v>
      </c>
      <c r="D2156" s="84" t="s">
        <v>27</v>
      </c>
      <c r="E2156" s="84" t="s">
        <v>27</v>
      </c>
      <c r="F2156" s="84">
        <v>48.0</v>
      </c>
      <c r="G2156" s="84" t="s">
        <v>53</v>
      </c>
      <c r="H2156" s="84"/>
      <c r="I2156" s="84" t="s">
        <v>59</v>
      </c>
      <c r="J2156" s="84">
        <v>8.0</v>
      </c>
      <c r="K2156" s="84" t="s">
        <v>51</v>
      </c>
      <c r="L2156" s="90" t="e">
        <v>#VALUE!</v>
      </c>
      <c r="M2156" s="90" t="e">
        <v>#VALUE!</v>
      </c>
      <c r="N2156" s="89"/>
      <c r="O2156" s="91" t="e">
        <v>#VALUE!</v>
      </c>
      <c r="P2156" s="90" t="e">
        <v>#VALUE!</v>
      </c>
      <c r="Q2156" s="88"/>
      <c r="R2156" s="88" t="e">
        <v>#VALUE!</v>
      </c>
      <c r="S2156" s="89" t="s">
        <v>30</v>
      </c>
      <c r="T2156" s="94"/>
      <c r="U2156" s="123"/>
    </row>
    <row r="2157">
      <c r="A2157" s="83">
        <v>330.0</v>
      </c>
      <c r="B2157" s="84" t="s">
        <v>58</v>
      </c>
      <c r="C2157" s="84" t="s">
        <v>27</v>
      </c>
      <c r="D2157" s="84" t="s">
        <v>27</v>
      </c>
      <c r="E2157" s="84" t="s">
        <v>27</v>
      </c>
      <c r="F2157" s="84">
        <v>48.0</v>
      </c>
      <c r="G2157" s="84" t="s">
        <v>53</v>
      </c>
      <c r="H2157" s="84"/>
      <c r="I2157" s="84" t="s">
        <v>59</v>
      </c>
      <c r="J2157" s="84">
        <v>8.0</v>
      </c>
      <c r="K2157" s="84" t="s">
        <v>52</v>
      </c>
      <c r="L2157" s="90" t="e">
        <v>#VALUE!</v>
      </c>
      <c r="M2157" s="90" t="e">
        <v>#VALUE!</v>
      </c>
      <c r="N2157" s="89"/>
      <c r="O2157" s="91" t="e">
        <v>#VALUE!</v>
      </c>
      <c r="P2157" s="90" t="e">
        <v>#VALUE!</v>
      </c>
      <c r="Q2157" s="88"/>
      <c r="R2157" s="88" t="e">
        <v>#VALUE!</v>
      </c>
      <c r="S2157" s="89" t="s">
        <v>30</v>
      </c>
      <c r="T2157" s="94"/>
      <c r="U2157" s="123"/>
    </row>
    <row r="2158">
      <c r="A2158" s="83">
        <v>705.0</v>
      </c>
      <c r="B2158" s="84" t="s">
        <v>58</v>
      </c>
      <c r="C2158" s="84" t="s">
        <v>27</v>
      </c>
      <c r="D2158" s="84" t="s">
        <v>27</v>
      </c>
      <c r="E2158" s="84" t="s">
        <v>27</v>
      </c>
      <c r="F2158" s="84">
        <v>64.0</v>
      </c>
      <c r="G2158" s="84" t="s">
        <v>29</v>
      </c>
      <c r="H2158" s="84"/>
      <c r="I2158" s="84" t="s">
        <v>59</v>
      </c>
      <c r="J2158" s="84">
        <v>1.0</v>
      </c>
      <c r="K2158" s="84" t="s">
        <v>31</v>
      </c>
      <c r="L2158" s="85">
        <v>12093.63</v>
      </c>
      <c r="M2158" s="85">
        <v>22.62</v>
      </c>
      <c r="N2158" s="84"/>
      <c r="O2158" s="86">
        <v>2.0</v>
      </c>
      <c r="P2158" s="85">
        <v>29742.51</v>
      </c>
      <c r="Q2158" s="87"/>
      <c r="R2158" s="88">
        <v>58000.0</v>
      </c>
      <c r="S2158" s="74">
        <v>1326.0</v>
      </c>
      <c r="T2158" s="74">
        <v>15.65968</v>
      </c>
      <c r="U2158" s="123"/>
    </row>
    <row r="2159">
      <c r="A2159" s="83">
        <v>706.0</v>
      </c>
      <c r="B2159" s="84" t="s">
        <v>58</v>
      </c>
      <c r="C2159" s="84" t="s">
        <v>27</v>
      </c>
      <c r="D2159" s="84" t="s">
        <v>27</v>
      </c>
      <c r="E2159" s="84" t="s">
        <v>27</v>
      </c>
      <c r="F2159" s="84">
        <v>64.0</v>
      </c>
      <c r="G2159" s="84" t="s">
        <v>29</v>
      </c>
      <c r="H2159" s="84"/>
      <c r="I2159" s="84" t="s">
        <v>59</v>
      </c>
      <c r="J2159" s="84">
        <v>1.0</v>
      </c>
      <c r="K2159" s="84" t="s">
        <v>32</v>
      </c>
      <c r="L2159" s="85">
        <v>1430.79</v>
      </c>
      <c r="M2159" s="85">
        <v>653.55</v>
      </c>
      <c r="N2159" s="84"/>
      <c r="O2159" s="86">
        <v>61.0</v>
      </c>
      <c r="P2159" s="85">
        <v>1223031.37</v>
      </c>
      <c r="Q2159" s="87"/>
      <c r="R2159" s="88">
        <v>1373000.0</v>
      </c>
      <c r="S2159" s="74">
        <v>2320.0</v>
      </c>
      <c r="T2159" s="74">
        <v>26.66586</v>
      </c>
      <c r="U2159" s="123"/>
    </row>
    <row r="2160">
      <c r="A2160" s="83">
        <v>707.0</v>
      </c>
      <c r="B2160" s="84" t="s">
        <v>58</v>
      </c>
      <c r="C2160" s="84" t="s">
        <v>27</v>
      </c>
      <c r="D2160" s="84" t="s">
        <v>27</v>
      </c>
      <c r="E2160" s="84" t="s">
        <v>27</v>
      </c>
      <c r="F2160" s="84">
        <v>64.0</v>
      </c>
      <c r="G2160" s="84" t="s">
        <v>29</v>
      </c>
      <c r="H2160" s="84"/>
      <c r="I2160" s="84" t="s">
        <v>59</v>
      </c>
      <c r="J2160" s="84">
        <v>1.0</v>
      </c>
      <c r="K2160" s="84" t="s">
        <v>33</v>
      </c>
      <c r="L2160" s="85">
        <v>8836.29</v>
      </c>
      <c r="M2160" s="85">
        <v>110.35</v>
      </c>
      <c r="N2160" s="84"/>
      <c r="O2160" s="86">
        <v>20.0</v>
      </c>
      <c r="P2160" s="85">
        <v>11878.46</v>
      </c>
      <c r="Q2160" s="87"/>
      <c r="R2160" s="88">
        <v>120000.0</v>
      </c>
      <c r="S2160" s="74">
        <v>367.0</v>
      </c>
      <c r="T2160" s="74">
        <v>22.83076</v>
      </c>
      <c r="U2160" s="123"/>
    </row>
    <row r="2161">
      <c r="A2161" s="83">
        <v>708.0</v>
      </c>
      <c r="B2161" s="84" t="s">
        <v>58</v>
      </c>
      <c r="C2161" s="84" t="s">
        <v>27</v>
      </c>
      <c r="D2161" s="84" t="s">
        <v>27</v>
      </c>
      <c r="E2161" s="84" t="s">
        <v>27</v>
      </c>
      <c r="F2161" s="84">
        <v>64.0</v>
      </c>
      <c r="G2161" s="84" t="s">
        <v>29</v>
      </c>
      <c r="H2161" s="84"/>
      <c r="I2161" s="84" t="s">
        <v>59</v>
      </c>
      <c r="J2161" s="84">
        <v>1.0</v>
      </c>
      <c r="K2161" s="84" t="s">
        <v>34</v>
      </c>
      <c r="L2161" s="85">
        <v>6243.79</v>
      </c>
      <c r="M2161" s="85">
        <v>7350.01</v>
      </c>
      <c r="N2161" s="84"/>
      <c r="O2161" s="86">
        <v>153.0</v>
      </c>
      <c r="P2161" s="85">
        <v>3250.89</v>
      </c>
      <c r="Q2161" s="87"/>
      <c r="R2161" s="88">
        <v>1055000.0</v>
      </c>
      <c r="S2161" s="74">
        <v>1543.0</v>
      </c>
      <c r="T2161" s="74">
        <v>25.38256</v>
      </c>
      <c r="U2161" s="123"/>
    </row>
    <row r="2162">
      <c r="A2162" s="83">
        <v>709.0</v>
      </c>
      <c r="B2162" s="84" t="s">
        <v>58</v>
      </c>
      <c r="C2162" s="84" t="s">
        <v>27</v>
      </c>
      <c r="D2162" s="84" t="s">
        <v>27</v>
      </c>
      <c r="E2162" s="84" t="s">
        <v>27</v>
      </c>
      <c r="F2162" s="84">
        <v>64.0</v>
      </c>
      <c r="G2162" s="84" t="s">
        <v>29</v>
      </c>
      <c r="H2162" s="84"/>
      <c r="I2162" s="84" t="s">
        <v>59</v>
      </c>
      <c r="J2162" s="84">
        <v>1.0</v>
      </c>
      <c r="K2162" s="84" t="s">
        <v>35</v>
      </c>
      <c r="L2162" s="85">
        <v>8615.33</v>
      </c>
      <c r="M2162" s="85">
        <v>94.96</v>
      </c>
      <c r="N2162" s="84"/>
      <c r="O2162" s="86">
        <v>157.0</v>
      </c>
      <c r="P2162" s="85">
        <v>3626.77</v>
      </c>
      <c r="Q2162" s="87"/>
      <c r="R2162" s="88">
        <v>76000.0</v>
      </c>
      <c r="S2162" s="74">
        <v>188.0</v>
      </c>
      <c r="T2162" s="74">
        <v>22.63627</v>
      </c>
      <c r="U2162" s="123"/>
    </row>
    <row r="2163">
      <c r="A2163" s="83">
        <v>710.0</v>
      </c>
      <c r="B2163" s="84" t="s">
        <v>58</v>
      </c>
      <c r="C2163" s="84" t="s">
        <v>27</v>
      </c>
      <c r="D2163" s="84" t="s">
        <v>27</v>
      </c>
      <c r="E2163" s="84" t="s">
        <v>27</v>
      </c>
      <c r="F2163" s="84">
        <v>64.0</v>
      </c>
      <c r="G2163" s="84" t="s">
        <v>29</v>
      </c>
      <c r="H2163" s="84"/>
      <c r="I2163" s="84" t="s">
        <v>59</v>
      </c>
      <c r="J2163" s="84">
        <v>1.0</v>
      </c>
      <c r="K2163" s="84" t="s">
        <v>36</v>
      </c>
      <c r="L2163" s="85">
        <v>7658.44</v>
      </c>
      <c r="M2163" s="85">
        <v>65.36</v>
      </c>
      <c r="N2163" s="84"/>
      <c r="O2163" s="86">
        <v>1.0</v>
      </c>
      <c r="P2163" s="85">
        <v>558.4</v>
      </c>
      <c r="Q2163" s="87"/>
      <c r="R2163" s="88">
        <v>14000.0</v>
      </c>
      <c r="S2163" s="74">
        <v>89.0</v>
      </c>
      <c r="T2163" s="74">
        <v>8.76652</v>
      </c>
      <c r="U2163" s="123"/>
    </row>
    <row r="2164">
      <c r="A2164" s="83">
        <v>711.0</v>
      </c>
      <c r="B2164" s="84" t="s">
        <v>58</v>
      </c>
      <c r="C2164" s="84" t="s">
        <v>27</v>
      </c>
      <c r="D2164" s="84" t="s">
        <v>27</v>
      </c>
      <c r="E2164" s="84" t="s">
        <v>27</v>
      </c>
      <c r="F2164" s="84">
        <v>64.0</v>
      </c>
      <c r="G2164" s="84" t="s">
        <v>29</v>
      </c>
      <c r="H2164" s="84"/>
      <c r="I2164" s="84" t="s">
        <v>59</v>
      </c>
      <c r="J2164" s="84">
        <v>1.0</v>
      </c>
      <c r="K2164" s="84" t="s">
        <v>37</v>
      </c>
      <c r="L2164" s="85">
        <v>9337.26</v>
      </c>
      <c r="M2164" s="85">
        <v>37.65</v>
      </c>
      <c r="N2164" s="84"/>
      <c r="O2164" s="86">
        <v>22.0</v>
      </c>
      <c r="P2164" s="85">
        <v>10344.17</v>
      </c>
      <c r="Q2164" s="87"/>
      <c r="R2164" s="88">
        <v>32000.0</v>
      </c>
      <c r="S2164" s="74">
        <v>122.0</v>
      </c>
      <c r="T2164" s="74">
        <v>22.33432</v>
      </c>
      <c r="U2164" s="123"/>
    </row>
    <row r="2165">
      <c r="A2165" s="83">
        <v>712.0</v>
      </c>
      <c r="B2165" s="84" t="s">
        <v>58</v>
      </c>
      <c r="C2165" s="84" t="s">
        <v>27</v>
      </c>
      <c r="D2165" s="84" t="s">
        <v>27</v>
      </c>
      <c r="E2165" s="84" t="s">
        <v>27</v>
      </c>
      <c r="F2165" s="84">
        <v>64.0</v>
      </c>
      <c r="G2165" s="84" t="s">
        <v>29</v>
      </c>
      <c r="H2165" s="84"/>
      <c r="I2165" s="84" t="s">
        <v>59</v>
      </c>
      <c r="J2165" s="84">
        <v>1.0</v>
      </c>
      <c r="K2165" s="84" t="s">
        <v>38</v>
      </c>
      <c r="L2165" s="85">
        <v>10326.21</v>
      </c>
      <c r="M2165" s="85">
        <v>150.78</v>
      </c>
      <c r="N2165" s="84"/>
      <c r="O2165" s="86">
        <v>179.0</v>
      </c>
      <c r="P2165" s="85">
        <v>4891.04</v>
      </c>
      <c r="Q2165" s="87"/>
      <c r="R2165" s="88">
        <v>83000.0</v>
      </c>
      <c r="S2165" s="74">
        <v>325.0</v>
      </c>
      <c r="T2165" s="74">
        <v>24.02422</v>
      </c>
      <c r="U2165" s="123"/>
    </row>
    <row r="2166">
      <c r="A2166" s="83">
        <v>713.0</v>
      </c>
      <c r="B2166" s="84" t="s">
        <v>58</v>
      </c>
      <c r="C2166" s="84" t="s">
        <v>27</v>
      </c>
      <c r="D2166" s="84" t="s">
        <v>27</v>
      </c>
      <c r="E2166" s="84" t="s">
        <v>27</v>
      </c>
      <c r="F2166" s="84">
        <v>64.0</v>
      </c>
      <c r="G2166" s="84" t="s">
        <v>29</v>
      </c>
      <c r="H2166" s="84"/>
      <c r="I2166" s="84" t="s">
        <v>59</v>
      </c>
      <c r="J2166" s="84">
        <v>1.0</v>
      </c>
      <c r="K2166" s="84" t="s">
        <v>39</v>
      </c>
      <c r="L2166" s="85">
        <v>13159.91</v>
      </c>
      <c r="M2166" s="85">
        <v>28.83</v>
      </c>
      <c r="N2166" s="84"/>
      <c r="O2166" s="86">
        <v>22.0</v>
      </c>
      <c r="P2166" s="85">
        <v>18306.38</v>
      </c>
      <c r="Q2166" s="87"/>
      <c r="R2166" s="88">
        <v>40000.0</v>
      </c>
      <c r="S2166" s="74">
        <v>169.0</v>
      </c>
      <c r="T2166" s="74">
        <v>23.0101</v>
      </c>
      <c r="U2166" s="123"/>
    </row>
    <row r="2167">
      <c r="A2167" s="83">
        <v>714.0</v>
      </c>
      <c r="B2167" s="84" t="s">
        <v>58</v>
      </c>
      <c r="C2167" s="84" t="s">
        <v>27</v>
      </c>
      <c r="D2167" s="84" t="s">
        <v>27</v>
      </c>
      <c r="E2167" s="84" t="s">
        <v>27</v>
      </c>
      <c r="F2167" s="84">
        <v>64.0</v>
      </c>
      <c r="G2167" s="84" t="s">
        <v>29</v>
      </c>
      <c r="H2167" s="84"/>
      <c r="I2167" s="84" t="s">
        <v>59</v>
      </c>
      <c r="J2167" s="84">
        <v>1.0</v>
      </c>
      <c r="K2167" s="84" t="s">
        <v>40</v>
      </c>
      <c r="L2167" s="85">
        <v>8914.98</v>
      </c>
      <c r="M2167" s="85">
        <v>350.01</v>
      </c>
      <c r="N2167" s="84"/>
      <c r="O2167" s="86">
        <v>110.0</v>
      </c>
      <c r="P2167" s="85">
        <v>34776.62</v>
      </c>
      <c r="Q2167" s="87"/>
      <c r="R2167" s="88">
        <v>104000.0</v>
      </c>
      <c r="S2167" s="74">
        <v>363.0</v>
      </c>
      <c r="T2167" s="74">
        <v>23.71602</v>
      </c>
      <c r="U2167" s="123"/>
    </row>
    <row r="2168">
      <c r="A2168" s="83">
        <v>715.0</v>
      </c>
      <c r="B2168" s="84" t="s">
        <v>58</v>
      </c>
      <c r="C2168" s="84" t="s">
        <v>27</v>
      </c>
      <c r="D2168" s="84" t="s">
        <v>27</v>
      </c>
      <c r="E2168" s="84" t="s">
        <v>27</v>
      </c>
      <c r="F2168" s="84">
        <v>64.0</v>
      </c>
      <c r="G2168" s="84" t="s">
        <v>29</v>
      </c>
      <c r="H2168" s="84"/>
      <c r="I2168" s="84" t="s">
        <v>59</v>
      </c>
      <c r="J2168" s="84">
        <v>1.0</v>
      </c>
      <c r="K2168" s="84" t="s">
        <v>41</v>
      </c>
      <c r="L2168" s="85">
        <v>1156.79</v>
      </c>
      <c r="M2168" s="85">
        <v>511.77</v>
      </c>
      <c r="N2168" s="84"/>
      <c r="O2168" s="86">
        <v>76.0</v>
      </c>
      <c r="P2168" s="85">
        <v>2317.78</v>
      </c>
      <c r="Q2168" s="87"/>
      <c r="R2168" s="88">
        <v>94000.0</v>
      </c>
      <c r="S2168" s="74">
        <v>466.0</v>
      </c>
      <c r="T2168" s="74">
        <v>25.37229</v>
      </c>
      <c r="U2168" s="123"/>
    </row>
    <row r="2169">
      <c r="A2169" s="83">
        <v>716.0</v>
      </c>
      <c r="B2169" s="84" t="s">
        <v>58</v>
      </c>
      <c r="C2169" s="84" t="s">
        <v>27</v>
      </c>
      <c r="D2169" s="84" t="s">
        <v>27</v>
      </c>
      <c r="E2169" s="84" t="s">
        <v>27</v>
      </c>
      <c r="F2169" s="84">
        <v>64.0</v>
      </c>
      <c r="G2169" s="84" t="s">
        <v>29</v>
      </c>
      <c r="H2169" s="84"/>
      <c r="I2169" s="84" t="s">
        <v>59</v>
      </c>
      <c r="J2169" s="84">
        <v>1.0</v>
      </c>
      <c r="K2169" s="84" t="s">
        <v>42</v>
      </c>
      <c r="L2169" s="85">
        <v>7001.12</v>
      </c>
      <c r="M2169" s="85">
        <v>51.66</v>
      </c>
      <c r="N2169" s="84"/>
      <c r="O2169" s="86">
        <v>141.0</v>
      </c>
      <c r="P2169" s="85">
        <v>1805.98</v>
      </c>
      <c r="Q2169" s="87"/>
      <c r="R2169" s="88">
        <v>62000.0</v>
      </c>
      <c r="S2169" s="74">
        <v>170.0</v>
      </c>
      <c r="T2169" s="74">
        <v>22.38654</v>
      </c>
      <c r="U2169" s="123"/>
    </row>
    <row r="2170">
      <c r="A2170" s="83">
        <v>717.0</v>
      </c>
      <c r="B2170" s="84" t="s">
        <v>58</v>
      </c>
      <c r="C2170" s="84" t="s">
        <v>27</v>
      </c>
      <c r="D2170" s="84" t="s">
        <v>27</v>
      </c>
      <c r="E2170" s="84" t="s">
        <v>27</v>
      </c>
      <c r="F2170" s="84">
        <v>64.0</v>
      </c>
      <c r="G2170" s="84" t="s">
        <v>29</v>
      </c>
      <c r="H2170" s="84"/>
      <c r="I2170" s="84" t="s">
        <v>59</v>
      </c>
      <c r="J2170" s="84">
        <v>1.0</v>
      </c>
      <c r="K2170" s="84" t="s">
        <v>43</v>
      </c>
      <c r="L2170" s="85">
        <v>1072.76</v>
      </c>
      <c r="M2170" s="85">
        <v>283.6</v>
      </c>
      <c r="N2170" s="84"/>
      <c r="O2170" s="86">
        <v>139.0</v>
      </c>
      <c r="P2170" s="85">
        <v>1908230.0</v>
      </c>
      <c r="Q2170" s="87"/>
      <c r="R2170" s="88">
        <v>2004000.0</v>
      </c>
      <c r="S2170" s="74">
        <v>2465.0</v>
      </c>
      <c r="T2170" s="74">
        <v>15.83345</v>
      </c>
      <c r="U2170" s="123"/>
    </row>
    <row r="2171">
      <c r="A2171" s="83">
        <v>718.0</v>
      </c>
      <c r="B2171" s="84" t="s">
        <v>58</v>
      </c>
      <c r="C2171" s="84" t="s">
        <v>27</v>
      </c>
      <c r="D2171" s="84" t="s">
        <v>27</v>
      </c>
      <c r="E2171" s="84" t="s">
        <v>27</v>
      </c>
      <c r="F2171" s="84">
        <v>64.0</v>
      </c>
      <c r="G2171" s="84" t="s">
        <v>29</v>
      </c>
      <c r="H2171" s="84"/>
      <c r="I2171" s="84" t="s">
        <v>59</v>
      </c>
      <c r="J2171" s="84">
        <v>1.0</v>
      </c>
      <c r="K2171" s="84" t="s">
        <v>44</v>
      </c>
      <c r="L2171" s="85">
        <v>7101.23</v>
      </c>
      <c r="M2171" s="85">
        <v>141.39</v>
      </c>
      <c r="N2171" s="84"/>
      <c r="O2171" s="86">
        <v>7.0</v>
      </c>
      <c r="P2171" s="85">
        <v>1036.38</v>
      </c>
      <c r="Q2171" s="87"/>
      <c r="R2171" s="88">
        <v>23000.0</v>
      </c>
      <c r="S2171" s="74">
        <v>174.0</v>
      </c>
      <c r="T2171" s="74">
        <v>22.97943</v>
      </c>
      <c r="U2171" s="123"/>
    </row>
    <row r="2172">
      <c r="A2172" s="83">
        <v>719.0</v>
      </c>
      <c r="B2172" s="84" t="s">
        <v>58</v>
      </c>
      <c r="C2172" s="84" t="s">
        <v>27</v>
      </c>
      <c r="D2172" s="84" t="s">
        <v>27</v>
      </c>
      <c r="E2172" s="84" t="s">
        <v>27</v>
      </c>
      <c r="F2172" s="84">
        <v>64.0</v>
      </c>
      <c r="G2172" s="84" t="s">
        <v>29</v>
      </c>
      <c r="H2172" s="84"/>
      <c r="I2172" s="84" t="s">
        <v>59</v>
      </c>
      <c r="J2172" s="84">
        <v>1.0</v>
      </c>
      <c r="K2172" s="84" t="s">
        <v>45</v>
      </c>
      <c r="L2172" s="85">
        <v>6894.22</v>
      </c>
      <c r="M2172" s="85">
        <v>1853.33</v>
      </c>
      <c r="N2172" s="84"/>
      <c r="O2172" s="86">
        <v>286.0</v>
      </c>
      <c r="P2172" s="85">
        <v>2575.22</v>
      </c>
      <c r="Q2172" s="87"/>
      <c r="R2172" s="88">
        <v>296000.0</v>
      </c>
      <c r="S2172" s="74">
        <v>692.0</v>
      </c>
      <c r="T2172" s="74">
        <v>25.45468</v>
      </c>
      <c r="U2172" s="123"/>
    </row>
    <row r="2173">
      <c r="A2173" s="83">
        <v>720.0</v>
      </c>
      <c r="B2173" s="84" t="s">
        <v>58</v>
      </c>
      <c r="C2173" s="84" t="s">
        <v>27</v>
      </c>
      <c r="D2173" s="84" t="s">
        <v>27</v>
      </c>
      <c r="E2173" s="84" t="s">
        <v>27</v>
      </c>
      <c r="F2173" s="84">
        <v>64.0</v>
      </c>
      <c r="G2173" s="84" t="s">
        <v>29</v>
      </c>
      <c r="H2173" s="84"/>
      <c r="I2173" s="84" t="s">
        <v>59</v>
      </c>
      <c r="J2173" s="84">
        <v>1.0</v>
      </c>
      <c r="K2173" s="84" t="s">
        <v>46</v>
      </c>
      <c r="L2173" s="85">
        <v>1244.12</v>
      </c>
      <c r="M2173" s="85">
        <v>17332.94</v>
      </c>
      <c r="N2173" s="84"/>
      <c r="O2173" s="86">
        <v>9.0</v>
      </c>
      <c r="P2173" s="85">
        <v>1944.63</v>
      </c>
      <c r="Q2173" s="87"/>
      <c r="R2173" s="88">
        <v>1745000.0</v>
      </c>
      <c r="S2173" s="74">
        <v>1971.0</v>
      </c>
      <c r="T2173" s="74">
        <v>23.46449</v>
      </c>
      <c r="U2173" s="123"/>
    </row>
    <row r="2174">
      <c r="A2174" s="83">
        <v>721.0</v>
      </c>
      <c r="B2174" s="84" t="s">
        <v>58</v>
      </c>
      <c r="C2174" s="84" t="s">
        <v>27</v>
      </c>
      <c r="D2174" s="84" t="s">
        <v>27</v>
      </c>
      <c r="E2174" s="84" t="s">
        <v>27</v>
      </c>
      <c r="F2174" s="84">
        <v>64.0</v>
      </c>
      <c r="G2174" s="84" t="s">
        <v>29</v>
      </c>
      <c r="H2174" s="84"/>
      <c r="I2174" s="84" t="s">
        <v>59</v>
      </c>
      <c r="J2174" s="84">
        <v>1.0</v>
      </c>
      <c r="K2174" s="84" t="s">
        <v>47</v>
      </c>
      <c r="L2174" s="85">
        <v>6339.89</v>
      </c>
      <c r="M2174" s="85">
        <v>781.02</v>
      </c>
      <c r="N2174" s="84"/>
      <c r="O2174" s="86">
        <v>15.0</v>
      </c>
      <c r="P2174" s="85">
        <v>4165.16</v>
      </c>
      <c r="Q2174" s="87"/>
      <c r="R2174" s="88">
        <v>337000.0</v>
      </c>
      <c r="S2174" s="74">
        <v>602.0</v>
      </c>
      <c r="T2174" s="74">
        <v>23.92023</v>
      </c>
      <c r="U2174" s="123"/>
    </row>
    <row r="2175">
      <c r="A2175" s="83">
        <v>722.0</v>
      </c>
      <c r="B2175" s="84" t="s">
        <v>58</v>
      </c>
      <c r="C2175" s="84" t="s">
        <v>27</v>
      </c>
      <c r="D2175" s="84" t="s">
        <v>27</v>
      </c>
      <c r="E2175" s="84" t="s">
        <v>27</v>
      </c>
      <c r="F2175" s="84">
        <v>64.0</v>
      </c>
      <c r="G2175" s="84" t="s">
        <v>29</v>
      </c>
      <c r="H2175" s="84"/>
      <c r="I2175" s="84" t="s">
        <v>59</v>
      </c>
      <c r="J2175" s="84">
        <v>1.0</v>
      </c>
      <c r="K2175" s="84" t="s">
        <v>48</v>
      </c>
      <c r="L2175" s="85">
        <v>10848.88</v>
      </c>
      <c r="M2175" s="85">
        <v>7273.15</v>
      </c>
      <c r="N2175" s="84"/>
      <c r="O2175" s="86">
        <v>25.0</v>
      </c>
      <c r="P2175" s="85">
        <v>9283.15</v>
      </c>
      <c r="Q2175" s="87"/>
      <c r="R2175" s="88">
        <v>1297000.0</v>
      </c>
      <c r="S2175" s="74">
        <v>1640.0</v>
      </c>
      <c r="T2175" s="74">
        <v>24.5044</v>
      </c>
      <c r="U2175" s="123"/>
    </row>
    <row r="2176">
      <c r="A2176" s="83">
        <v>723.0</v>
      </c>
      <c r="B2176" s="84" t="s">
        <v>58</v>
      </c>
      <c r="C2176" s="84" t="s">
        <v>27</v>
      </c>
      <c r="D2176" s="84" t="s">
        <v>27</v>
      </c>
      <c r="E2176" s="84" t="s">
        <v>27</v>
      </c>
      <c r="F2176" s="84">
        <v>64.0</v>
      </c>
      <c r="G2176" s="84" t="s">
        <v>29</v>
      </c>
      <c r="H2176" s="84"/>
      <c r="I2176" s="84" t="s">
        <v>59</v>
      </c>
      <c r="J2176" s="84">
        <v>1.0</v>
      </c>
      <c r="K2176" s="84" t="s">
        <v>49</v>
      </c>
      <c r="L2176" s="85">
        <v>10146.25</v>
      </c>
      <c r="M2176" s="85">
        <v>66.35</v>
      </c>
      <c r="N2176" s="84"/>
      <c r="O2176" s="86">
        <v>5.0</v>
      </c>
      <c r="P2176" s="85">
        <v>3189.78</v>
      </c>
      <c r="Q2176" s="87"/>
      <c r="R2176" s="88">
        <v>22000.0</v>
      </c>
      <c r="S2176" s="74">
        <v>140.0</v>
      </c>
      <c r="T2176" s="74">
        <v>21.97448</v>
      </c>
      <c r="U2176" s="123"/>
    </row>
    <row r="2177">
      <c r="A2177" s="83">
        <v>724.0</v>
      </c>
      <c r="B2177" s="84" t="s">
        <v>58</v>
      </c>
      <c r="C2177" s="84" t="s">
        <v>27</v>
      </c>
      <c r="D2177" s="84" t="s">
        <v>27</v>
      </c>
      <c r="E2177" s="84" t="s">
        <v>27</v>
      </c>
      <c r="F2177" s="84">
        <v>64.0</v>
      </c>
      <c r="G2177" s="84" t="s">
        <v>29</v>
      </c>
      <c r="H2177" s="84"/>
      <c r="I2177" s="84" t="s">
        <v>59</v>
      </c>
      <c r="J2177" s="84">
        <v>1.0</v>
      </c>
      <c r="K2177" s="84" t="s">
        <v>50</v>
      </c>
      <c r="L2177" s="85">
        <v>9132.96</v>
      </c>
      <c r="M2177" s="85">
        <v>2544.87</v>
      </c>
      <c r="N2177" s="84"/>
      <c r="O2177" s="86">
        <v>31.0</v>
      </c>
      <c r="P2177" s="85">
        <v>32227.66</v>
      </c>
      <c r="Q2177" s="87"/>
      <c r="R2177" s="88">
        <v>2300000.0</v>
      </c>
      <c r="S2177" s="74">
        <v>2989.0</v>
      </c>
      <c r="T2177" s="74">
        <v>29.06418</v>
      </c>
      <c r="U2177" s="123"/>
    </row>
    <row r="2178">
      <c r="A2178" s="83">
        <v>725.0</v>
      </c>
      <c r="B2178" s="84" t="s">
        <v>58</v>
      </c>
      <c r="C2178" s="84" t="s">
        <v>27</v>
      </c>
      <c r="D2178" s="84" t="s">
        <v>27</v>
      </c>
      <c r="E2178" s="84" t="s">
        <v>27</v>
      </c>
      <c r="F2178" s="84">
        <v>64.0</v>
      </c>
      <c r="G2178" s="84" t="s">
        <v>29</v>
      </c>
      <c r="H2178" s="84"/>
      <c r="I2178" s="84" t="s">
        <v>59</v>
      </c>
      <c r="J2178" s="84">
        <v>1.0</v>
      </c>
      <c r="K2178" s="84" t="s">
        <v>51</v>
      </c>
      <c r="L2178" s="85">
        <v>0.0</v>
      </c>
      <c r="M2178" s="85">
        <v>0.0</v>
      </c>
      <c r="N2178" s="84"/>
      <c r="O2178" s="86">
        <v>0.0</v>
      </c>
      <c r="P2178" s="85">
        <v>0.0</v>
      </c>
      <c r="Q2178" s="87"/>
      <c r="R2178" s="88" t="e">
        <v>#VALUE!</v>
      </c>
      <c r="S2178" s="74" t="s">
        <v>30</v>
      </c>
      <c r="T2178" s="74" t="s">
        <v>30</v>
      </c>
      <c r="U2178" s="123"/>
    </row>
    <row r="2179">
      <c r="A2179" s="83">
        <v>726.0</v>
      </c>
      <c r="B2179" s="84" t="s">
        <v>58</v>
      </c>
      <c r="C2179" s="84" t="s">
        <v>27</v>
      </c>
      <c r="D2179" s="84" t="s">
        <v>27</v>
      </c>
      <c r="E2179" s="84" t="s">
        <v>27</v>
      </c>
      <c r="F2179" s="84">
        <v>64.0</v>
      </c>
      <c r="G2179" s="84" t="s">
        <v>29</v>
      </c>
      <c r="H2179" s="84"/>
      <c r="I2179" s="84" t="s">
        <v>59</v>
      </c>
      <c r="J2179" s="84">
        <v>1.0</v>
      </c>
      <c r="K2179" s="84" t="s">
        <v>52</v>
      </c>
      <c r="L2179" s="85">
        <v>0.0</v>
      </c>
      <c r="M2179" s="85">
        <v>0.0</v>
      </c>
      <c r="N2179" s="84"/>
      <c r="O2179" s="86">
        <v>0.0</v>
      </c>
      <c r="P2179" s="85">
        <v>0.0</v>
      </c>
      <c r="Q2179" s="87"/>
      <c r="R2179" s="88" t="e">
        <v>#VALUE!</v>
      </c>
      <c r="S2179" s="74" t="s">
        <v>30</v>
      </c>
      <c r="T2179" s="74" t="s">
        <v>30</v>
      </c>
      <c r="U2179" s="123"/>
    </row>
    <row r="2180">
      <c r="A2180" s="83">
        <v>727.0</v>
      </c>
      <c r="B2180" s="84" t="s">
        <v>58</v>
      </c>
      <c r="C2180" s="84" t="s">
        <v>27</v>
      </c>
      <c r="D2180" s="84" t="s">
        <v>27</v>
      </c>
      <c r="E2180" s="84" t="s">
        <v>27</v>
      </c>
      <c r="F2180" s="84">
        <v>64.0</v>
      </c>
      <c r="G2180" s="84" t="s">
        <v>29</v>
      </c>
      <c r="H2180" s="84"/>
      <c r="I2180" s="84" t="s">
        <v>59</v>
      </c>
      <c r="J2180" s="84">
        <v>2.0</v>
      </c>
      <c r="K2180" s="84" t="s">
        <v>31</v>
      </c>
      <c r="L2180" s="85">
        <v>24842.81</v>
      </c>
      <c r="M2180" s="85">
        <v>22.66</v>
      </c>
      <c r="N2180" s="84"/>
      <c r="O2180" s="86">
        <v>2.0</v>
      </c>
      <c r="P2180" s="85">
        <v>59513.02</v>
      </c>
      <c r="Q2180" s="87"/>
      <c r="R2180" s="88">
        <v>71000.0</v>
      </c>
      <c r="S2180" s="74">
        <v>889.0</v>
      </c>
      <c r="T2180" s="74">
        <v>15.38437</v>
      </c>
      <c r="U2180" s="123"/>
    </row>
    <row r="2181">
      <c r="A2181" s="83">
        <v>728.0</v>
      </c>
      <c r="B2181" s="84" t="s">
        <v>58</v>
      </c>
      <c r="C2181" s="84" t="s">
        <v>27</v>
      </c>
      <c r="D2181" s="84" t="s">
        <v>27</v>
      </c>
      <c r="E2181" s="84" t="s">
        <v>27</v>
      </c>
      <c r="F2181" s="84">
        <v>64.0</v>
      </c>
      <c r="G2181" s="84" t="s">
        <v>29</v>
      </c>
      <c r="H2181" s="84"/>
      <c r="I2181" s="84" t="s">
        <v>59</v>
      </c>
      <c r="J2181" s="84">
        <v>2.0</v>
      </c>
      <c r="K2181" s="84" t="s">
        <v>32</v>
      </c>
      <c r="L2181" s="85">
        <v>2348.72</v>
      </c>
      <c r="M2181" s="85">
        <v>927.15</v>
      </c>
      <c r="N2181" s="84"/>
      <c r="O2181" s="86">
        <v>61.0</v>
      </c>
      <c r="P2181" s="85">
        <v>4580554.0</v>
      </c>
      <c r="Q2181" s="87"/>
      <c r="R2181" s="88">
        <v>4917000.0</v>
      </c>
      <c r="S2181" s="74">
        <v>5650.0</v>
      </c>
      <c r="T2181" s="74">
        <v>26.41526</v>
      </c>
      <c r="U2181" s="123"/>
    </row>
    <row r="2182">
      <c r="A2182" s="83">
        <v>729.0</v>
      </c>
      <c r="B2182" s="84" t="s">
        <v>58</v>
      </c>
      <c r="C2182" s="84" t="s">
        <v>27</v>
      </c>
      <c r="D2182" s="84" t="s">
        <v>27</v>
      </c>
      <c r="E2182" s="84" t="s">
        <v>27</v>
      </c>
      <c r="F2182" s="84">
        <v>64.0</v>
      </c>
      <c r="G2182" s="84" t="s">
        <v>29</v>
      </c>
      <c r="H2182" s="84"/>
      <c r="I2182" s="84" t="s">
        <v>59</v>
      </c>
      <c r="J2182" s="84">
        <v>2.0</v>
      </c>
      <c r="K2182" s="84" t="s">
        <v>33</v>
      </c>
      <c r="L2182" s="85">
        <v>17716.02</v>
      </c>
      <c r="M2182" s="85">
        <v>131.07</v>
      </c>
      <c r="N2182" s="84"/>
      <c r="O2182" s="86">
        <v>20.0</v>
      </c>
      <c r="P2182" s="85">
        <v>22851.01</v>
      </c>
      <c r="Q2182" s="87"/>
      <c r="R2182" s="88">
        <v>217000.0</v>
      </c>
      <c r="S2182" s="74">
        <v>433.0</v>
      </c>
      <c r="T2182" s="74">
        <v>23.33259</v>
      </c>
      <c r="U2182" s="123"/>
    </row>
    <row r="2183">
      <c r="A2183" s="83">
        <v>730.0</v>
      </c>
      <c r="B2183" s="84" t="s">
        <v>58</v>
      </c>
      <c r="C2183" s="84" t="s">
        <v>27</v>
      </c>
      <c r="D2183" s="84" t="s">
        <v>27</v>
      </c>
      <c r="E2183" s="84" t="s">
        <v>27</v>
      </c>
      <c r="F2183" s="84">
        <v>64.0</v>
      </c>
      <c r="G2183" s="84" t="s">
        <v>29</v>
      </c>
      <c r="H2183" s="84"/>
      <c r="I2183" s="84" t="s">
        <v>59</v>
      </c>
      <c r="J2183" s="84">
        <v>2.0</v>
      </c>
      <c r="K2183" s="84" t="s">
        <v>34</v>
      </c>
      <c r="L2183" s="85">
        <v>12449.71</v>
      </c>
      <c r="M2183" s="85">
        <v>13685.95</v>
      </c>
      <c r="N2183" s="84"/>
      <c r="O2183" s="86">
        <v>153.0</v>
      </c>
      <c r="P2183" s="85">
        <v>5143.23</v>
      </c>
      <c r="Q2183" s="87"/>
      <c r="R2183" s="88">
        <v>2024000.0</v>
      </c>
      <c r="S2183" s="74">
        <v>2461.0</v>
      </c>
      <c r="T2183" s="74">
        <v>25.70623</v>
      </c>
      <c r="U2183" s="123"/>
    </row>
    <row r="2184">
      <c r="A2184" s="83">
        <v>731.0</v>
      </c>
      <c r="B2184" s="84" t="s">
        <v>58</v>
      </c>
      <c r="C2184" s="84" t="s">
        <v>27</v>
      </c>
      <c r="D2184" s="84" t="s">
        <v>27</v>
      </c>
      <c r="E2184" s="84" t="s">
        <v>27</v>
      </c>
      <c r="F2184" s="84">
        <v>64.0</v>
      </c>
      <c r="G2184" s="84" t="s">
        <v>29</v>
      </c>
      <c r="H2184" s="84"/>
      <c r="I2184" s="84" t="s">
        <v>59</v>
      </c>
      <c r="J2184" s="84">
        <v>2.0</v>
      </c>
      <c r="K2184" s="84" t="s">
        <v>35</v>
      </c>
      <c r="L2184" s="85">
        <v>17619.85</v>
      </c>
      <c r="M2184" s="85">
        <v>95.49</v>
      </c>
      <c r="N2184" s="84"/>
      <c r="O2184" s="86">
        <v>157.0</v>
      </c>
      <c r="P2184" s="85">
        <v>5758.44</v>
      </c>
      <c r="Q2184" s="87"/>
      <c r="R2184" s="88">
        <v>72000.0</v>
      </c>
      <c r="S2184" s="74">
        <v>173.0</v>
      </c>
      <c r="T2184" s="74">
        <v>23.00718</v>
      </c>
      <c r="U2184" s="123"/>
    </row>
    <row r="2185">
      <c r="A2185" s="83">
        <v>732.0</v>
      </c>
      <c r="B2185" s="84" t="s">
        <v>58</v>
      </c>
      <c r="C2185" s="84" t="s">
        <v>27</v>
      </c>
      <c r="D2185" s="84" t="s">
        <v>27</v>
      </c>
      <c r="E2185" s="84" t="s">
        <v>27</v>
      </c>
      <c r="F2185" s="84">
        <v>64.0</v>
      </c>
      <c r="G2185" s="84" t="s">
        <v>29</v>
      </c>
      <c r="H2185" s="84"/>
      <c r="I2185" s="84" t="s">
        <v>59</v>
      </c>
      <c r="J2185" s="84">
        <v>2.0</v>
      </c>
      <c r="K2185" s="84" t="s">
        <v>36</v>
      </c>
      <c r="L2185" s="85">
        <v>15870.33</v>
      </c>
      <c r="M2185" s="85">
        <v>65.36</v>
      </c>
      <c r="N2185" s="84"/>
      <c r="O2185" s="86">
        <v>1.0</v>
      </c>
      <c r="P2185" s="85">
        <v>809.6</v>
      </c>
      <c r="Q2185" s="87"/>
      <c r="R2185" s="88">
        <v>11000.0</v>
      </c>
      <c r="S2185" s="74">
        <v>87.0</v>
      </c>
      <c r="T2185" s="74">
        <v>9.16442</v>
      </c>
      <c r="U2185" s="123"/>
    </row>
    <row r="2186">
      <c r="A2186" s="83">
        <v>733.0</v>
      </c>
      <c r="B2186" s="84" t="s">
        <v>58</v>
      </c>
      <c r="C2186" s="84" t="s">
        <v>27</v>
      </c>
      <c r="D2186" s="84" t="s">
        <v>27</v>
      </c>
      <c r="E2186" s="84" t="s">
        <v>27</v>
      </c>
      <c r="F2186" s="84">
        <v>64.0</v>
      </c>
      <c r="G2186" s="84" t="s">
        <v>29</v>
      </c>
      <c r="H2186" s="84"/>
      <c r="I2186" s="84" t="s">
        <v>59</v>
      </c>
      <c r="J2186" s="84">
        <v>2.0</v>
      </c>
      <c r="K2186" s="84" t="s">
        <v>37</v>
      </c>
      <c r="L2186" s="85">
        <v>19552.16</v>
      </c>
      <c r="M2186" s="85">
        <v>38.24</v>
      </c>
      <c r="N2186" s="84"/>
      <c r="O2186" s="86">
        <v>22.0</v>
      </c>
      <c r="P2186" s="85">
        <v>19197.95</v>
      </c>
      <c r="Q2186" s="87"/>
      <c r="R2186" s="88">
        <v>36000.0</v>
      </c>
      <c r="S2186" s="74">
        <v>133.0</v>
      </c>
      <c r="T2186" s="74">
        <v>22.82259</v>
      </c>
      <c r="U2186" s="123"/>
    </row>
    <row r="2187">
      <c r="A2187" s="83">
        <v>734.0</v>
      </c>
      <c r="B2187" s="84" t="s">
        <v>58</v>
      </c>
      <c r="C2187" s="84" t="s">
        <v>27</v>
      </c>
      <c r="D2187" s="84" t="s">
        <v>27</v>
      </c>
      <c r="E2187" s="84" t="s">
        <v>27</v>
      </c>
      <c r="F2187" s="84">
        <v>64.0</v>
      </c>
      <c r="G2187" s="84" t="s">
        <v>29</v>
      </c>
      <c r="H2187" s="84"/>
      <c r="I2187" s="84" t="s">
        <v>59</v>
      </c>
      <c r="J2187" s="84">
        <v>2.0</v>
      </c>
      <c r="K2187" s="84" t="s">
        <v>38</v>
      </c>
      <c r="L2187" s="85">
        <v>20224.42</v>
      </c>
      <c r="M2187" s="85">
        <v>151.95</v>
      </c>
      <c r="N2187" s="84"/>
      <c r="O2187" s="86">
        <v>179.0</v>
      </c>
      <c r="P2187" s="85">
        <v>9010.74</v>
      </c>
      <c r="Q2187" s="87"/>
      <c r="R2187" s="88">
        <v>81000.0</v>
      </c>
      <c r="S2187" s="74">
        <v>323.0</v>
      </c>
      <c r="T2187" s="74">
        <v>23.67537</v>
      </c>
      <c r="U2187" s="123"/>
    </row>
    <row r="2188">
      <c r="A2188" s="83">
        <v>735.0</v>
      </c>
      <c r="B2188" s="84" t="s">
        <v>58</v>
      </c>
      <c r="C2188" s="84" t="s">
        <v>27</v>
      </c>
      <c r="D2188" s="84" t="s">
        <v>27</v>
      </c>
      <c r="E2188" s="84" t="s">
        <v>27</v>
      </c>
      <c r="F2188" s="84">
        <v>64.0</v>
      </c>
      <c r="G2188" s="84" t="s">
        <v>29</v>
      </c>
      <c r="H2188" s="84"/>
      <c r="I2188" s="84" t="s">
        <v>59</v>
      </c>
      <c r="J2188" s="84">
        <v>2.0</v>
      </c>
      <c r="K2188" s="84" t="s">
        <v>39</v>
      </c>
      <c r="L2188" s="85">
        <v>27334.72</v>
      </c>
      <c r="M2188" s="85">
        <v>29.07</v>
      </c>
      <c r="N2188" s="84"/>
      <c r="O2188" s="86">
        <v>22.0</v>
      </c>
      <c r="P2188" s="85">
        <v>37717.89</v>
      </c>
      <c r="Q2188" s="87"/>
      <c r="R2188" s="88">
        <v>53000.0</v>
      </c>
      <c r="S2188" s="74">
        <v>204.0</v>
      </c>
      <c r="T2188" s="74">
        <v>22.44496</v>
      </c>
      <c r="U2188" s="123"/>
    </row>
    <row r="2189">
      <c r="A2189" s="83">
        <v>736.0</v>
      </c>
      <c r="B2189" s="84" t="s">
        <v>58</v>
      </c>
      <c r="C2189" s="84" t="s">
        <v>27</v>
      </c>
      <c r="D2189" s="84" t="s">
        <v>27</v>
      </c>
      <c r="E2189" s="84" t="s">
        <v>27</v>
      </c>
      <c r="F2189" s="84">
        <v>64.0</v>
      </c>
      <c r="G2189" s="84" t="s">
        <v>29</v>
      </c>
      <c r="H2189" s="84"/>
      <c r="I2189" s="84" t="s">
        <v>59</v>
      </c>
      <c r="J2189" s="84">
        <v>2.0</v>
      </c>
      <c r="K2189" s="84" t="s">
        <v>40</v>
      </c>
      <c r="L2189" s="85">
        <v>17825.16</v>
      </c>
      <c r="M2189" s="85">
        <v>448.81</v>
      </c>
      <c r="N2189" s="84"/>
      <c r="O2189" s="86">
        <v>110.0</v>
      </c>
      <c r="P2189" s="85">
        <v>66227.2</v>
      </c>
      <c r="Q2189" s="87"/>
      <c r="R2189" s="88">
        <v>176000.0</v>
      </c>
      <c r="S2189" s="74">
        <v>484.0</v>
      </c>
      <c r="T2189" s="74">
        <v>23.59392</v>
      </c>
      <c r="U2189" s="123"/>
    </row>
    <row r="2190">
      <c r="A2190" s="83">
        <v>737.0</v>
      </c>
      <c r="B2190" s="84" t="s">
        <v>58</v>
      </c>
      <c r="C2190" s="84" t="s">
        <v>27</v>
      </c>
      <c r="D2190" s="84" t="s">
        <v>27</v>
      </c>
      <c r="E2190" s="84" t="s">
        <v>27</v>
      </c>
      <c r="F2190" s="84">
        <v>64.0</v>
      </c>
      <c r="G2190" s="84" t="s">
        <v>29</v>
      </c>
      <c r="H2190" s="84"/>
      <c r="I2190" s="84" t="s">
        <v>59</v>
      </c>
      <c r="J2190" s="84">
        <v>2.0</v>
      </c>
      <c r="K2190" s="84" t="s">
        <v>41</v>
      </c>
      <c r="L2190" s="85">
        <v>2109.89</v>
      </c>
      <c r="M2190" s="85">
        <v>588.05</v>
      </c>
      <c r="N2190" s="84"/>
      <c r="O2190" s="86">
        <v>38.0</v>
      </c>
      <c r="P2190" s="85">
        <v>1689.75</v>
      </c>
      <c r="Q2190" s="87"/>
      <c r="R2190" s="88">
        <v>123000.0</v>
      </c>
      <c r="S2190" s="74">
        <v>492.0</v>
      </c>
      <c r="T2190" s="74">
        <v>25.08909</v>
      </c>
      <c r="U2190" s="123"/>
    </row>
    <row r="2191">
      <c r="A2191" s="83">
        <v>738.0</v>
      </c>
      <c r="B2191" s="84" t="s">
        <v>58</v>
      </c>
      <c r="C2191" s="84" t="s">
        <v>27</v>
      </c>
      <c r="D2191" s="84" t="s">
        <v>27</v>
      </c>
      <c r="E2191" s="84" t="s">
        <v>27</v>
      </c>
      <c r="F2191" s="84">
        <v>64.0</v>
      </c>
      <c r="G2191" s="84" t="s">
        <v>29</v>
      </c>
      <c r="H2191" s="84"/>
      <c r="I2191" s="84" t="s">
        <v>59</v>
      </c>
      <c r="J2191" s="84">
        <v>2.0</v>
      </c>
      <c r="K2191" s="84" t="s">
        <v>42</v>
      </c>
      <c r="L2191" s="85">
        <v>14604.39</v>
      </c>
      <c r="M2191" s="85">
        <v>51.46</v>
      </c>
      <c r="N2191" s="84"/>
      <c r="O2191" s="86">
        <v>141.0</v>
      </c>
      <c r="P2191" s="85">
        <v>2183867.42</v>
      </c>
      <c r="Q2191" s="87"/>
      <c r="R2191" s="88">
        <v>59000.0</v>
      </c>
      <c r="S2191" s="74">
        <v>155.0</v>
      </c>
      <c r="T2191" s="74">
        <v>22.90545</v>
      </c>
      <c r="U2191" s="123"/>
    </row>
    <row r="2192">
      <c r="A2192" s="83">
        <v>739.0</v>
      </c>
      <c r="B2192" s="84" t="s">
        <v>58</v>
      </c>
      <c r="C2192" s="84" t="s">
        <v>27</v>
      </c>
      <c r="D2192" s="84" t="s">
        <v>27</v>
      </c>
      <c r="E2192" s="84" t="s">
        <v>27</v>
      </c>
      <c r="F2192" s="84">
        <v>64.0</v>
      </c>
      <c r="G2192" s="84" t="s">
        <v>29</v>
      </c>
      <c r="H2192" s="84"/>
      <c r="I2192" s="84" t="s">
        <v>59</v>
      </c>
      <c r="J2192" s="84">
        <v>2.0</v>
      </c>
      <c r="K2192" s="84" t="s">
        <v>43</v>
      </c>
      <c r="L2192" s="85">
        <v>1925.0</v>
      </c>
      <c r="M2192" s="85">
        <v>553.36</v>
      </c>
      <c r="N2192" s="84"/>
      <c r="O2192" s="86">
        <v>139.0</v>
      </c>
      <c r="P2192" s="85">
        <v>7167790.0</v>
      </c>
      <c r="Q2192" s="87"/>
      <c r="R2192" s="88">
        <v>7071000.0</v>
      </c>
      <c r="S2192" s="74">
        <v>7703.0</v>
      </c>
      <c r="T2192" s="74">
        <v>16.23789</v>
      </c>
      <c r="U2192" s="123"/>
    </row>
    <row r="2193">
      <c r="A2193" s="83">
        <v>740.0</v>
      </c>
      <c r="B2193" s="84" t="s">
        <v>58</v>
      </c>
      <c r="C2193" s="84" t="s">
        <v>27</v>
      </c>
      <c r="D2193" s="84" t="s">
        <v>27</v>
      </c>
      <c r="E2193" s="84" t="s">
        <v>27</v>
      </c>
      <c r="F2193" s="84">
        <v>64.0</v>
      </c>
      <c r="G2193" s="84" t="s">
        <v>29</v>
      </c>
      <c r="H2193" s="84"/>
      <c r="I2193" s="84" t="s">
        <v>59</v>
      </c>
      <c r="J2193" s="84">
        <v>2.0</v>
      </c>
      <c r="K2193" s="84" t="s">
        <v>44</v>
      </c>
      <c r="L2193" s="85">
        <v>14018.89</v>
      </c>
      <c r="M2193" s="85">
        <v>132.54</v>
      </c>
      <c r="N2193" s="84"/>
      <c r="O2193" s="86">
        <v>7.0</v>
      </c>
      <c r="P2193" s="85">
        <v>1600.25</v>
      </c>
      <c r="Q2193" s="87"/>
      <c r="R2193" s="88">
        <v>19000.0</v>
      </c>
      <c r="S2193" s="74">
        <v>167.0</v>
      </c>
      <c r="T2193" s="74">
        <v>22.60809</v>
      </c>
      <c r="U2193" s="123"/>
    </row>
    <row r="2194">
      <c r="A2194" s="83">
        <v>741.0</v>
      </c>
      <c r="B2194" s="84" t="s">
        <v>58</v>
      </c>
      <c r="C2194" s="84" t="s">
        <v>27</v>
      </c>
      <c r="D2194" s="84" t="s">
        <v>27</v>
      </c>
      <c r="E2194" s="84" t="s">
        <v>27</v>
      </c>
      <c r="F2194" s="84">
        <v>64.0</v>
      </c>
      <c r="G2194" s="84" t="s">
        <v>29</v>
      </c>
      <c r="H2194" s="84"/>
      <c r="I2194" s="84" t="s">
        <v>59</v>
      </c>
      <c r="J2194" s="84">
        <v>2.0</v>
      </c>
      <c r="K2194" s="84" t="s">
        <v>45</v>
      </c>
      <c r="L2194" s="85">
        <v>13873.39</v>
      </c>
      <c r="M2194" s="85">
        <v>222.16</v>
      </c>
      <c r="N2194" s="84"/>
      <c r="O2194" s="86">
        <v>16.0</v>
      </c>
      <c r="P2194" s="85">
        <v>2256.28</v>
      </c>
      <c r="Q2194" s="87"/>
      <c r="R2194" s="88">
        <v>207000.0</v>
      </c>
      <c r="S2194" s="74">
        <v>594.0</v>
      </c>
      <c r="T2194" s="74">
        <v>24.94836</v>
      </c>
      <c r="U2194" s="123"/>
    </row>
    <row r="2195">
      <c r="A2195" s="83">
        <v>742.0</v>
      </c>
      <c r="B2195" s="84" t="s">
        <v>58</v>
      </c>
      <c r="C2195" s="84" t="s">
        <v>27</v>
      </c>
      <c r="D2195" s="84" t="s">
        <v>27</v>
      </c>
      <c r="E2195" s="84" t="s">
        <v>27</v>
      </c>
      <c r="F2195" s="84">
        <v>64.0</v>
      </c>
      <c r="G2195" s="84" t="s">
        <v>29</v>
      </c>
      <c r="H2195" s="84"/>
      <c r="I2195" s="84" t="s">
        <v>59</v>
      </c>
      <c r="J2195" s="84">
        <v>2.0</v>
      </c>
      <c r="K2195" s="84" t="s">
        <v>46</v>
      </c>
      <c r="L2195" s="85">
        <v>1751.21</v>
      </c>
      <c r="M2195" s="85">
        <v>34464.25</v>
      </c>
      <c r="N2195" s="84"/>
      <c r="O2195" s="86">
        <v>9.0</v>
      </c>
      <c r="P2195" s="85">
        <v>3364.56</v>
      </c>
      <c r="Q2195" s="87"/>
      <c r="R2195" s="88">
        <v>3454000.0</v>
      </c>
      <c r="S2195" s="74">
        <v>3682.0</v>
      </c>
      <c r="T2195" s="74">
        <v>23.2282</v>
      </c>
      <c r="U2195" s="123"/>
    </row>
    <row r="2196">
      <c r="A2196" s="83">
        <v>743.0</v>
      </c>
      <c r="B2196" s="84" t="s">
        <v>58</v>
      </c>
      <c r="C2196" s="84" t="s">
        <v>27</v>
      </c>
      <c r="D2196" s="84" t="s">
        <v>27</v>
      </c>
      <c r="E2196" s="84" t="s">
        <v>27</v>
      </c>
      <c r="F2196" s="84">
        <v>64.0</v>
      </c>
      <c r="G2196" s="84" t="s">
        <v>29</v>
      </c>
      <c r="H2196" s="84"/>
      <c r="I2196" s="84" t="s">
        <v>59</v>
      </c>
      <c r="J2196" s="84">
        <v>2.0</v>
      </c>
      <c r="K2196" s="84" t="s">
        <v>47</v>
      </c>
      <c r="L2196" s="85">
        <v>12769.43</v>
      </c>
      <c r="M2196" s="85">
        <v>1310.29</v>
      </c>
      <c r="N2196" s="84"/>
      <c r="O2196" s="86">
        <v>15.0</v>
      </c>
      <c r="P2196" s="85">
        <v>21770.91</v>
      </c>
      <c r="Q2196" s="87"/>
      <c r="R2196" s="88">
        <v>611000.0</v>
      </c>
      <c r="S2196" s="74">
        <v>900.0</v>
      </c>
      <c r="T2196" s="74">
        <v>24.21561</v>
      </c>
      <c r="U2196" s="123"/>
    </row>
    <row r="2197">
      <c r="A2197" s="83">
        <v>744.0</v>
      </c>
      <c r="B2197" s="84" t="s">
        <v>58</v>
      </c>
      <c r="C2197" s="84" t="s">
        <v>27</v>
      </c>
      <c r="D2197" s="84" t="s">
        <v>27</v>
      </c>
      <c r="E2197" s="84" t="s">
        <v>27</v>
      </c>
      <c r="F2197" s="84">
        <v>64.0</v>
      </c>
      <c r="G2197" s="84" t="s">
        <v>29</v>
      </c>
      <c r="H2197" s="84"/>
      <c r="I2197" s="84" t="s">
        <v>59</v>
      </c>
      <c r="J2197" s="84">
        <v>2.0</v>
      </c>
      <c r="K2197" s="84" t="s">
        <v>48</v>
      </c>
      <c r="L2197" s="85">
        <v>22113.27</v>
      </c>
      <c r="M2197" s="85">
        <v>13526.62</v>
      </c>
      <c r="N2197" s="84"/>
      <c r="O2197" s="86">
        <v>25.0</v>
      </c>
      <c r="P2197" s="85">
        <v>17214.08</v>
      </c>
      <c r="Q2197" s="87"/>
      <c r="R2197" s="88">
        <v>2488000.0</v>
      </c>
      <c r="S2197" s="74">
        <v>2863.0</v>
      </c>
      <c r="T2197" s="74">
        <v>24.21099</v>
      </c>
      <c r="U2197" s="123"/>
    </row>
    <row r="2198">
      <c r="A2198" s="83">
        <v>745.0</v>
      </c>
      <c r="B2198" s="84" t="s">
        <v>58</v>
      </c>
      <c r="C2198" s="84" t="s">
        <v>27</v>
      </c>
      <c r="D2198" s="84" t="s">
        <v>27</v>
      </c>
      <c r="E2198" s="84" t="s">
        <v>27</v>
      </c>
      <c r="F2198" s="84">
        <v>64.0</v>
      </c>
      <c r="G2198" s="84" t="s">
        <v>29</v>
      </c>
      <c r="H2198" s="84"/>
      <c r="I2198" s="84" t="s">
        <v>59</v>
      </c>
      <c r="J2198" s="84">
        <v>2.0</v>
      </c>
      <c r="K2198" s="84" t="s">
        <v>49</v>
      </c>
      <c r="L2198" s="85">
        <v>20297.9</v>
      </c>
      <c r="M2198" s="85">
        <v>66.78</v>
      </c>
      <c r="N2198" s="84"/>
      <c r="O2198" s="86">
        <v>5.0</v>
      </c>
      <c r="P2198" s="85">
        <v>9046.22</v>
      </c>
      <c r="Q2198" s="87"/>
      <c r="R2198" s="88">
        <v>26000.0</v>
      </c>
      <c r="S2198" s="74">
        <v>141.0</v>
      </c>
      <c r="T2198" s="74">
        <v>22.13789</v>
      </c>
      <c r="U2198" s="123"/>
    </row>
    <row r="2199">
      <c r="A2199" s="83">
        <v>746.0</v>
      </c>
      <c r="B2199" s="84" t="s">
        <v>58</v>
      </c>
      <c r="C2199" s="84" t="s">
        <v>27</v>
      </c>
      <c r="D2199" s="84" t="s">
        <v>27</v>
      </c>
      <c r="E2199" s="84" t="s">
        <v>27</v>
      </c>
      <c r="F2199" s="84">
        <v>64.0</v>
      </c>
      <c r="G2199" s="84" t="s">
        <v>29</v>
      </c>
      <c r="H2199" s="84"/>
      <c r="I2199" s="84" t="s">
        <v>59</v>
      </c>
      <c r="J2199" s="84">
        <v>2.0</v>
      </c>
      <c r="K2199" s="84" t="s">
        <v>50</v>
      </c>
      <c r="L2199" s="85">
        <v>18031.01</v>
      </c>
      <c r="M2199" s="85">
        <v>4102.3</v>
      </c>
      <c r="N2199" s="84"/>
      <c r="O2199" s="86">
        <v>31.0</v>
      </c>
      <c r="P2199" s="85">
        <v>64018.94</v>
      </c>
      <c r="Q2199" s="87"/>
      <c r="R2199" s="88">
        <v>4269000.0</v>
      </c>
      <c r="S2199" s="74">
        <v>4938.0</v>
      </c>
      <c r="T2199" s="74">
        <v>27.23612</v>
      </c>
      <c r="U2199" s="123"/>
    </row>
    <row r="2200">
      <c r="A2200" s="83">
        <v>747.0</v>
      </c>
      <c r="B2200" s="84" t="s">
        <v>58</v>
      </c>
      <c r="C2200" s="84" t="s">
        <v>27</v>
      </c>
      <c r="D2200" s="84" t="s">
        <v>27</v>
      </c>
      <c r="E2200" s="84" t="s">
        <v>27</v>
      </c>
      <c r="F2200" s="84">
        <v>64.0</v>
      </c>
      <c r="G2200" s="84" t="s">
        <v>29</v>
      </c>
      <c r="H2200" s="84"/>
      <c r="I2200" s="84" t="s">
        <v>59</v>
      </c>
      <c r="J2200" s="84">
        <v>2.0</v>
      </c>
      <c r="K2200" s="84" t="s">
        <v>51</v>
      </c>
      <c r="L2200" s="85">
        <v>0.0</v>
      </c>
      <c r="M2200" s="85">
        <v>0.0</v>
      </c>
      <c r="N2200" s="84"/>
      <c r="O2200" s="86">
        <v>0.0</v>
      </c>
      <c r="P2200" s="85">
        <v>0.0</v>
      </c>
      <c r="Q2200" s="87"/>
      <c r="R2200" s="88" t="e">
        <v>#VALUE!</v>
      </c>
      <c r="S2200" s="74" t="s">
        <v>30</v>
      </c>
      <c r="T2200" s="74" t="s">
        <v>30</v>
      </c>
      <c r="U2200" s="123"/>
    </row>
    <row r="2201">
      <c r="A2201" s="83">
        <v>748.0</v>
      </c>
      <c r="B2201" s="84" t="s">
        <v>58</v>
      </c>
      <c r="C2201" s="84" t="s">
        <v>27</v>
      </c>
      <c r="D2201" s="84" t="s">
        <v>27</v>
      </c>
      <c r="E2201" s="84" t="s">
        <v>27</v>
      </c>
      <c r="F2201" s="84">
        <v>64.0</v>
      </c>
      <c r="G2201" s="84" t="s">
        <v>29</v>
      </c>
      <c r="H2201" s="84"/>
      <c r="I2201" s="84" t="s">
        <v>59</v>
      </c>
      <c r="J2201" s="84">
        <v>2.0</v>
      </c>
      <c r="K2201" s="84" t="s">
        <v>52</v>
      </c>
      <c r="L2201" s="85">
        <v>0.0</v>
      </c>
      <c r="M2201" s="85">
        <v>0.0</v>
      </c>
      <c r="N2201" s="84"/>
      <c r="O2201" s="86">
        <v>0.0</v>
      </c>
      <c r="P2201" s="85">
        <v>0.0</v>
      </c>
      <c r="Q2201" s="87"/>
      <c r="R2201" s="88" t="e">
        <v>#VALUE!</v>
      </c>
      <c r="S2201" s="74" t="s">
        <v>30</v>
      </c>
      <c r="T2201" s="74" t="s">
        <v>30</v>
      </c>
      <c r="U2201" s="123"/>
    </row>
    <row r="2202">
      <c r="A2202" s="83">
        <v>749.0</v>
      </c>
      <c r="B2202" s="84" t="s">
        <v>58</v>
      </c>
      <c r="C2202" s="84" t="s">
        <v>27</v>
      </c>
      <c r="D2202" s="84" t="s">
        <v>27</v>
      </c>
      <c r="E2202" s="84" t="s">
        <v>27</v>
      </c>
      <c r="F2202" s="84">
        <v>64.0</v>
      </c>
      <c r="G2202" s="84" t="s">
        <v>29</v>
      </c>
      <c r="H2202" s="84"/>
      <c r="I2202" s="84" t="s">
        <v>59</v>
      </c>
      <c r="J2202" s="84">
        <v>4.0</v>
      </c>
      <c r="K2202" s="84" t="s">
        <v>31</v>
      </c>
      <c r="L2202" s="85">
        <v>49010.69</v>
      </c>
      <c r="M2202" s="85">
        <v>22.43</v>
      </c>
      <c r="N2202" s="84"/>
      <c r="O2202" s="86">
        <v>2.0</v>
      </c>
      <c r="P2202" s="85">
        <v>194172.06</v>
      </c>
      <c r="Q2202" s="87"/>
      <c r="R2202" s="88">
        <v>178000.0</v>
      </c>
      <c r="S2202" s="74">
        <v>1775.0</v>
      </c>
      <c r="T2202" s="74">
        <v>15.55969</v>
      </c>
      <c r="U2202" s="123"/>
    </row>
    <row r="2203">
      <c r="A2203" s="83">
        <v>750.0</v>
      </c>
      <c r="B2203" s="84" t="s">
        <v>58</v>
      </c>
      <c r="C2203" s="84" t="s">
        <v>27</v>
      </c>
      <c r="D2203" s="84" t="s">
        <v>27</v>
      </c>
      <c r="E2203" s="84" t="s">
        <v>27</v>
      </c>
      <c r="F2203" s="84">
        <v>64.0</v>
      </c>
      <c r="G2203" s="84" t="s">
        <v>29</v>
      </c>
      <c r="H2203" s="84"/>
      <c r="I2203" s="84" t="s">
        <v>59</v>
      </c>
      <c r="J2203" s="84">
        <v>4.0</v>
      </c>
      <c r="K2203" s="84" t="s">
        <v>32</v>
      </c>
      <c r="L2203" s="85">
        <v>4048.26</v>
      </c>
      <c r="M2203" s="85">
        <v>1622.3</v>
      </c>
      <c r="N2203" s="84"/>
      <c r="O2203" s="86">
        <v>61.0</v>
      </c>
      <c r="P2203" s="85">
        <v>1.890033803E7</v>
      </c>
      <c r="Q2203" s="87"/>
      <c r="R2203" s="88">
        <v>2.0175E7</v>
      </c>
      <c r="S2203" s="74">
        <v>20810.0</v>
      </c>
      <c r="T2203" s="74">
        <v>26.96551</v>
      </c>
      <c r="U2203" s="123"/>
    </row>
    <row r="2204">
      <c r="A2204" s="83">
        <v>751.0</v>
      </c>
      <c r="B2204" s="84" t="s">
        <v>58</v>
      </c>
      <c r="C2204" s="84" t="s">
        <v>27</v>
      </c>
      <c r="D2204" s="84" t="s">
        <v>27</v>
      </c>
      <c r="E2204" s="84" t="s">
        <v>27</v>
      </c>
      <c r="F2204" s="84">
        <v>64.0</v>
      </c>
      <c r="G2204" s="84" t="s">
        <v>29</v>
      </c>
      <c r="H2204" s="84"/>
      <c r="I2204" s="84" t="s">
        <v>59</v>
      </c>
      <c r="J2204" s="84">
        <v>4.0</v>
      </c>
      <c r="K2204" s="84" t="s">
        <v>33</v>
      </c>
      <c r="L2204" s="85">
        <v>35749.62</v>
      </c>
      <c r="M2204" s="85">
        <v>190.61</v>
      </c>
      <c r="N2204" s="84"/>
      <c r="O2204" s="86">
        <v>20.0</v>
      </c>
      <c r="P2204" s="85">
        <v>45010.17</v>
      </c>
      <c r="Q2204" s="87"/>
      <c r="R2204" s="88">
        <v>426000.0</v>
      </c>
      <c r="S2204" s="74">
        <v>892.0</v>
      </c>
      <c r="T2204" s="74">
        <v>22.95551</v>
      </c>
      <c r="U2204" s="123"/>
    </row>
    <row r="2205">
      <c r="A2205" s="83">
        <v>752.0</v>
      </c>
      <c r="B2205" s="84" t="s">
        <v>58</v>
      </c>
      <c r="C2205" s="84" t="s">
        <v>27</v>
      </c>
      <c r="D2205" s="84" t="s">
        <v>27</v>
      </c>
      <c r="E2205" s="84" t="s">
        <v>27</v>
      </c>
      <c r="F2205" s="84">
        <v>64.0</v>
      </c>
      <c r="G2205" s="84" t="s">
        <v>29</v>
      </c>
      <c r="H2205" s="84"/>
      <c r="I2205" s="84" t="s">
        <v>59</v>
      </c>
      <c r="J2205" s="84">
        <v>4.0</v>
      </c>
      <c r="K2205" s="84" t="s">
        <v>34</v>
      </c>
      <c r="L2205" s="85">
        <v>24810.57</v>
      </c>
      <c r="M2205" s="85">
        <v>27254.3</v>
      </c>
      <c r="N2205" s="84"/>
      <c r="O2205" s="86">
        <v>153.0</v>
      </c>
      <c r="P2205" s="85">
        <v>9047.79</v>
      </c>
      <c r="Q2205" s="87"/>
      <c r="R2205" s="88">
        <v>3882000.0</v>
      </c>
      <c r="S2205" s="74">
        <v>4469.0</v>
      </c>
      <c r="T2205" s="74">
        <v>25.75067</v>
      </c>
      <c r="U2205" s="123"/>
    </row>
    <row r="2206">
      <c r="A2206" s="83">
        <v>753.0</v>
      </c>
      <c r="B2206" s="84" t="s">
        <v>58</v>
      </c>
      <c r="C2206" s="84" t="s">
        <v>27</v>
      </c>
      <c r="D2206" s="84" t="s">
        <v>27</v>
      </c>
      <c r="E2206" s="84" t="s">
        <v>27</v>
      </c>
      <c r="F2206" s="84">
        <v>64.0</v>
      </c>
      <c r="G2206" s="84" t="s">
        <v>29</v>
      </c>
      <c r="H2206" s="84"/>
      <c r="I2206" s="84" t="s">
        <v>59</v>
      </c>
      <c r="J2206" s="84">
        <v>4.0</v>
      </c>
      <c r="K2206" s="84" t="s">
        <v>35</v>
      </c>
      <c r="L2206" s="85">
        <v>34924.13</v>
      </c>
      <c r="M2206" s="85">
        <v>95.58</v>
      </c>
      <c r="N2206" s="84"/>
      <c r="O2206" s="86">
        <v>157.0</v>
      </c>
      <c r="P2206" s="85">
        <v>10792.01</v>
      </c>
      <c r="Q2206" s="87"/>
      <c r="R2206" s="88">
        <v>76000.0</v>
      </c>
      <c r="S2206" s="74">
        <v>252.0</v>
      </c>
      <c r="T2206" s="74">
        <v>22.60751</v>
      </c>
      <c r="U2206" s="123"/>
    </row>
    <row r="2207">
      <c r="A2207" s="83">
        <v>754.0</v>
      </c>
      <c r="B2207" s="84" t="s">
        <v>58</v>
      </c>
      <c r="C2207" s="84" t="s">
        <v>27</v>
      </c>
      <c r="D2207" s="84" t="s">
        <v>27</v>
      </c>
      <c r="E2207" s="84" t="s">
        <v>27</v>
      </c>
      <c r="F2207" s="84">
        <v>64.0</v>
      </c>
      <c r="G2207" s="84" t="s">
        <v>29</v>
      </c>
      <c r="H2207" s="84"/>
      <c r="I2207" s="84" t="s">
        <v>59</v>
      </c>
      <c r="J2207" s="84">
        <v>4.0</v>
      </c>
      <c r="K2207" s="84" t="s">
        <v>36</v>
      </c>
      <c r="L2207" s="85">
        <v>31110.87</v>
      </c>
      <c r="M2207" s="85">
        <v>65.42</v>
      </c>
      <c r="N2207" s="84"/>
      <c r="O2207" s="86">
        <v>1.0</v>
      </c>
      <c r="P2207" s="85">
        <v>1335.51</v>
      </c>
      <c r="Q2207" s="87"/>
      <c r="R2207" s="88">
        <v>10000.0</v>
      </c>
      <c r="S2207" s="74">
        <v>91.0</v>
      </c>
      <c r="T2207" s="74">
        <v>9.12885</v>
      </c>
      <c r="U2207" s="123"/>
    </row>
    <row r="2208">
      <c r="A2208" s="83">
        <v>755.0</v>
      </c>
      <c r="B2208" s="84" t="s">
        <v>58</v>
      </c>
      <c r="C2208" s="84" t="s">
        <v>27</v>
      </c>
      <c r="D2208" s="84" t="s">
        <v>27</v>
      </c>
      <c r="E2208" s="84" t="s">
        <v>27</v>
      </c>
      <c r="F2208" s="84">
        <v>64.0</v>
      </c>
      <c r="G2208" s="84" t="s">
        <v>29</v>
      </c>
      <c r="H2208" s="84"/>
      <c r="I2208" s="84" t="s">
        <v>59</v>
      </c>
      <c r="J2208" s="84">
        <v>4.0</v>
      </c>
      <c r="K2208" s="84" t="s">
        <v>37</v>
      </c>
      <c r="L2208" s="85">
        <v>38284.35</v>
      </c>
      <c r="M2208" s="85">
        <v>37.78</v>
      </c>
      <c r="N2208" s="84"/>
      <c r="O2208" s="86">
        <v>22.0</v>
      </c>
      <c r="P2208" s="85">
        <v>37770.36</v>
      </c>
      <c r="Q2208" s="87"/>
      <c r="R2208" s="88">
        <v>54000.0</v>
      </c>
      <c r="S2208" s="74">
        <v>158.0</v>
      </c>
      <c r="T2208" s="74">
        <v>22.52311</v>
      </c>
      <c r="U2208" s="123"/>
    </row>
    <row r="2209">
      <c r="A2209" s="83">
        <v>756.0</v>
      </c>
      <c r="B2209" s="84" t="s">
        <v>58</v>
      </c>
      <c r="C2209" s="84" t="s">
        <v>27</v>
      </c>
      <c r="D2209" s="84" t="s">
        <v>27</v>
      </c>
      <c r="E2209" s="84" t="s">
        <v>27</v>
      </c>
      <c r="F2209" s="84">
        <v>64.0</v>
      </c>
      <c r="G2209" s="84" t="s">
        <v>29</v>
      </c>
      <c r="H2209" s="84"/>
      <c r="I2209" s="84" t="s">
        <v>59</v>
      </c>
      <c r="J2209" s="84">
        <v>4.0</v>
      </c>
      <c r="K2209" s="84" t="s">
        <v>38</v>
      </c>
      <c r="L2209" s="85">
        <v>39766.15</v>
      </c>
      <c r="M2209" s="85">
        <v>145.36</v>
      </c>
      <c r="N2209" s="84"/>
      <c r="O2209" s="86">
        <v>179.0</v>
      </c>
      <c r="P2209" s="85">
        <v>21266.95</v>
      </c>
      <c r="Q2209" s="87"/>
      <c r="R2209" s="88">
        <v>91000.0</v>
      </c>
      <c r="S2209" s="74">
        <v>393.0</v>
      </c>
      <c r="T2209" s="74">
        <v>24.14859</v>
      </c>
      <c r="U2209" s="123"/>
    </row>
    <row r="2210">
      <c r="A2210" s="83">
        <v>757.0</v>
      </c>
      <c r="B2210" s="84" t="s">
        <v>58</v>
      </c>
      <c r="C2210" s="84" t="s">
        <v>27</v>
      </c>
      <c r="D2210" s="84" t="s">
        <v>27</v>
      </c>
      <c r="E2210" s="84" t="s">
        <v>27</v>
      </c>
      <c r="F2210" s="84">
        <v>64.0</v>
      </c>
      <c r="G2210" s="84" t="s">
        <v>29</v>
      </c>
      <c r="H2210" s="84"/>
      <c r="I2210" s="84" t="s">
        <v>59</v>
      </c>
      <c r="J2210" s="84">
        <v>4.0</v>
      </c>
      <c r="K2210" s="84" t="s">
        <v>39</v>
      </c>
      <c r="L2210" s="85">
        <v>53645.3</v>
      </c>
      <c r="M2210" s="85">
        <v>29.18</v>
      </c>
      <c r="N2210" s="84"/>
      <c r="O2210" s="86">
        <v>22.0</v>
      </c>
      <c r="P2210" s="85">
        <v>79204.23</v>
      </c>
      <c r="Q2210" s="87"/>
      <c r="R2210" s="88">
        <v>89000.0</v>
      </c>
      <c r="S2210" s="74">
        <v>345.0</v>
      </c>
      <c r="T2210" s="74">
        <v>22.95853</v>
      </c>
      <c r="U2210" s="123"/>
    </row>
    <row r="2211">
      <c r="A2211" s="83">
        <v>758.0</v>
      </c>
      <c r="B2211" s="84" t="s">
        <v>58</v>
      </c>
      <c r="C2211" s="84" t="s">
        <v>27</v>
      </c>
      <c r="D2211" s="84" t="s">
        <v>27</v>
      </c>
      <c r="E2211" s="84" t="s">
        <v>27</v>
      </c>
      <c r="F2211" s="84">
        <v>64.0</v>
      </c>
      <c r="G2211" s="84" t="s">
        <v>29</v>
      </c>
      <c r="H2211" s="84"/>
      <c r="I2211" s="84" t="s">
        <v>59</v>
      </c>
      <c r="J2211" s="84">
        <v>4.0</v>
      </c>
      <c r="K2211" s="84" t="s">
        <v>40</v>
      </c>
      <c r="L2211" s="85">
        <v>35772.74</v>
      </c>
      <c r="M2211" s="85">
        <v>958.09</v>
      </c>
      <c r="N2211" s="84"/>
      <c r="O2211" s="86">
        <v>110.0</v>
      </c>
      <c r="P2211" s="85">
        <v>126416.2</v>
      </c>
      <c r="Q2211" s="87"/>
      <c r="R2211" s="88">
        <v>328000.0</v>
      </c>
      <c r="S2211" s="74">
        <v>836.0</v>
      </c>
      <c r="T2211" s="74">
        <v>23.25423</v>
      </c>
      <c r="U2211" s="123"/>
    </row>
    <row r="2212">
      <c r="A2212" s="83">
        <v>759.0</v>
      </c>
      <c r="B2212" s="84" t="s">
        <v>58</v>
      </c>
      <c r="C2212" s="84" t="s">
        <v>27</v>
      </c>
      <c r="D2212" s="84" t="s">
        <v>27</v>
      </c>
      <c r="E2212" s="84" t="s">
        <v>27</v>
      </c>
      <c r="F2212" s="84">
        <v>64.0</v>
      </c>
      <c r="G2212" s="84" t="s">
        <v>29</v>
      </c>
      <c r="H2212" s="84"/>
      <c r="I2212" s="84" t="s">
        <v>59</v>
      </c>
      <c r="J2212" s="84">
        <v>4.0</v>
      </c>
      <c r="K2212" s="84" t="s">
        <v>41</v>
      </c>
      <c r="L2212" s="85">
        <v>3874.69</v>
      </c>
      <c r="M2212" s="85">
        <v>1308.06</v>
      </c>
      <c r="N2212" s="84"/>
      <c r="O2212" s="86">
        <v>30.0</v>
      </c>
      <c r="P2212" s="85">
        <v>1874.74</v>
      </c>
      <c r="Q2212" s="87"/>
      <c r="R2212" s="88">
        <v>188000.0</v>
      </c>
      <c r="S2212" s="74">
        <v>586.0</v>
      </c>
      <c r="T2212" s="74">
        <v>25.67023</v>
      </c>
      <c r="U2212" s="123"/>
    </row>
    <row r="2213">
      <c r="A2213" s="83">
        <v>760.0</v>
      </c>
      <c r="B2213" s="84" t="s">
        <v>58</v>
      </c>
      <c r="C2213" s="84" t="s">
        <v>27</v>
      </c>
      <c r="D2213" s="84" t="s">
        <v>27</v>
      </c>
      <c r="E2213" s="84" t="s">
        <v>27</v>
      </c>
      <c r="F2213" s="84">
        <v>64.0</v>
      </c>
      <c r="G2213" s="84" t="s">
        <v>29</v>
      </c>
      <c r="H2213" s="84"/>
      <c r="I2213" s="84" t="s">
        <v>59</v>
      </c>
      <c r="J2213" s="84">
        <v>4.0</v>
      </c>
      <c r="K2213" s="84" t="s">
        <v>42</v>
      </c>
      <c r="L2213" s="85">
        <v>28673.46</v>
      </c>
      <c r="M2213" s="85">
        <v>50.99</v>
      </c>
      <c r="N2213" s="84"/>
      <c r="O2213" s="86">
        <v>141.0</v>
      </c>
      <c r="P2213" s="85">
        <v>4501.54</v>
      </c>
      <c r="Q2213" s="87"/>
      <c r="R2213" s="88">
        <v>60000.0</v>
      </c>
      <c r="S2213" s="74">
        <v>210.0</v>
      </c>
      <c r="T2213" s="74">
        <v>23.13394</v>
      </c>
      <c r="U2213" s="123"/>
    </row>
    <row r="2214">
      <c r="A2214" s="83">
        <v>761.0</v>
      </c>
      <c r="B2214" s="84" t="s">
        <v>58</v>
      </c>
      <c r="C2214" s="84" t="s">
        <v>27</v>
      </c>
      <c r="D2214" s="84" t="s">
        <v>27</v>
      </c>
      <c r="E2214" s="84" t="s">
        <v>27</v>
      </c>
      <c r="F2214" s="84">
        <v>64.0</v>
      </c>
      <c r="G2214" s="84" t="s">
        <v>29</v>
      </c>
      <c r="H2214" s="84"/>
      <c r="I2214" s="84" t="s">
        <v>59</v>
      </c>
      <c r="J2214" s="84">
        <v>4.0</v>
      </c>
      <c r="K2214" s="84" t="s">
        <v>43</v>
      </c>
      <c r="L2214" s="85">
        <v>3879.64</v>
      </c>
      <c r="M2214" s="85">
        <v>908.4</v>
      </c>
      <c r="N2214" s="84"/>
      <c r="O2214" s="86">
        <v>139.0</v>
      </c>
      <c r="P2214" s="85">
        <v>2.643994E7</v>
      </c>
      <c r="Q2214" s="87"/>
      <c r="R2214" s="88">
        <v>2.7237E7</v>
      </c>
      <c r="S2214" s="74">
        <v>27677.0</v>
      </c>
      <c r="T2214" s="74">
        <v>17.91232</v>
      </c>
      <c r="U2214" s="123"/>
    </row>
    <row r="2215">
      <c r="A2215" s="83">
        <v>762.0</v>
      </c>
      <c r="B2215" s="84" t="s">
        <v>58</v>
      </c>
      <c r="C2215" s="84" t="s">
        <v>27</v>
      </c>
      <c r="D2215" s="84" t="s">
        <v>27</v>
      </c>
      <c r="E2215" s="84" t="s">
        <v>27</v>
      </c>
      <c r="F2215" s="84">
        <v>64.0</v>
      </c>
      <c r="G2215" s="84" t="s">
        <v>29</v>
      </c>
      <c r="H2215" s="84"/>
      <c r="I2215" s="84" t="s">
        <v>59</v>
      </c>
      <c r="J2215" s="84">
        <v>4.0</v>
      </c>
      <c r="K2215" s="84" t="s">
        <v>44</v>
      </c>
      <c r="L2215" s="85">
        <v>27862.92</v>
      </c>
      <c r="M2215" s="85">
        <v>130.48</v>
      </c>
      <c r="N2215" s="84"/>
      <c r="O2215" s="86">
        <v>7.0</v>
      </c>
      <c r="P2215" s="85">
        <v>4182.44</v>
      </c>
      <c r="Q2215" s="87"/>
      <c r="R2215" s="88">
        <v>21000.0</v>
      </c>
      <c r="S2215" s="74">
        <v>174.0</v>
      </c>
      <c r="T2215" s="74">
        <v>22.54398</v>
      </c>
      <c r="U2215" s="123"/>
    </row>
    <row r="2216">
      <c r="A2216" s="83">
        <v>763.0</v>
      </c>
      <c r="B2216" s="84" t="s">
        <v>58</v>
      </c>
      <c r="C2216" s="84" t="s">
        <v>27</v>
      </c>
      <c r="D2216" s="84" t="s">
        <v>27</v>
      </c>
      <c r="E2216" s="84" t="s">
        <v>27</v>
      </c>
      <c r="F2216" s="84">
        <v>64.0</v>
      </c>
      <c r="G2216" s="84" t="s">
        <v>29</v>
      </c>
      <c r="H2216" s="84"/>
      <c r="I2216" s="84" t="s">
        <v>59</v>
      </c>
      <c r="J2216" s="84">
        <v>4.0</v>
      </c>
      <c r="K2216" s="84" t="s">
        <v>45</v>
      </c>
      <c r="L2216" s="85">
        <v>27157.8</v>
      </c>
      <c r="M2216" s="85">
        <v>234.21</v>
      </c>
      <c r="N2216" s="84"/>
      <c r="O2216" s="86">
        <v>16.0</v>
      </c>
      <c r="P2216" s="85">
        <v>3437.1</v>
      </c>
      <c r="Q2216" s="87"/>
      <c r="R2216" s="88">
        <v>115000.0</v>
      </c>
      <c r="S2216" s="74">
        <v>494.0</v>
      </c>
      <c r="T2216" s="74">
        <v>24.8737</v>
      </c>
      <c r="U2216" s="123"/>
    </row>
    <row r="2217">
      <c r="A2217" s="83">
        <v>764.0</v>
      </c>
      <c r="B2217" s="84" t="s">
        <v>58</v>
      </c>
      <c r="C2217" s="84" t="s">
        <v>27</v>
      </c>
      <c r="D2217" s="84" t="s">
        <v>27</v>
      </c>
      <c r="E2217" s="84" t="s">
        <v>27</v>
      </c>
      <c r="F2217" s="84">
        <v>64.0</v>
      </c>
      <c r="G2217" s="84" t="s">
        <v>29</v>
      </c>
      <c r="H2217" s="84"/>
      <c r="I2217" s="84" t="s">
        <v>59</v>
      </c>
      <c r="J2217" s="84">
        <v>4.0</v>
      </c>
      <c r="K2217" s="84" t="s">
        <v>46</v>
      </c>
      <c r="L2217" s="85">
        <v>2865.86</v>
      </c>
      <c r="M2217" s="85">
        <v>63426.1</v>
      </c>
      <c r="N2217" s="84"/>
      <c r="O2217" s="86">
        <v>9.0</v>
      </c>
      <c r="P2217" s="85">
        <v>6353.75</v>
      </c>
      <c r="Q2217" s="87"/>
      <c r="R2217" s="88">
        <v>6369000.0</v>
      </c>
      <c r="S2217" s="74">
        <v>6594.0</v>
      </c>
      <c r="T2217" s="74">
        <v>24.79668</v>
      </c>
      <c r="U2217" s="123"/>
    </row>
    <row r="2218">
      <c r="A2218" s="83">
        <v>765.0</v>
      </c>
      <c r="B2218" s="84" t="s">
        <v>58</v>
      </c>
      <c r="C2218" s="84" t="s">
        <v>27</v>
      </c>
      <c r="D2218" s="84" t="s">
        <v>27</v>
      </c>
      <c r="E2218" s="84" t="s">
        <v>27</v>
      </c>
      <c r="F2218" s="84">
        <v>64.0</v>
      </c>
      <c r="G2218" s="84" t="s">
        <v>29</v>
      </c>
      <c r="H2218" s="84"/>
      <c r="I2218" s="84" t="s">
        <v>59</v>
      </c>
      <c r="J2218" s="84">
        <v>4.0</v>
      </c>
      <c r="K2218" s="84" t="s">
        <v>47</v>
      </c>
      <c r="L2218" s="85">
        <v>24738.17</v>
      </c>
      <c r="M2218" s="85">
        <v>2703.94</v>
      </c>
      <c r="N2218" s="84"/>
      <c r="O2218" s="86">
        <v>15.0</v>
      </c>
      <c r="P2218" s="85">
        <v>64158.84</v>
      </c>
      <c r="Q2218" s="87"/>
      <c r="R2218" s="88">
        <v>1189000.0</v>
      </c>
      <c r="S2218" s="74">
        <v>1496.0</v>
      </c>
      <c r="T2218" s="74">
        <v>23.85232</v>
      </c>
      <c r="U2218" s="123"/>
    </row>
    <row r="2219">
      <c r="A2219" s="83">
        <v>766.0</v>
      </c>
      <c r="B2219" s="84" t="s">
        <v>58</v>
      </c>
      <c r="C2219" s="84" t="s">
        <v>27</v>
      </c>
      <c r="D2219" s="84" t="s">
        <v>27</v>
      </c>
      <c r="E2219" s="84" t="s">
        <v>27</v>
      </c>
      <c r="F2219" s="84">
        <v>64.0</v>
      </c>
      <c r="G2219" s="84" t="s">
        <v>29</v>
      </c>
      <c r="H2219" s="84"/>
      <c r="I2219" s="84" t="s">
        <v>59</v>
      </c>
      <c r="J2219" s="84">
        <v>4.0</v>
      </c>
      <c r="K2219" s="84" t="s">
        <v>48</v>
      </c>
      <c r="L2219" s="85">
        <v>43638.78</v>
      </c>
      <c r="M2219" s="85">
        <v>27002.68</v>
      </c>
      <c r="N2219" s="84"/>
      <c r="O2219" s="86">
        <v>25.0</v>
      </c>
      <c r="P2219" s="85">
        <v>33641.14</v>
      </c>
      <c r="Q2219" s="87"/>
      <c r="R2219" s="88">
        <v>4914000.0</v>
      </c>
      <c r="S2219" s="74">
        <v>5306.0</v>
      </c>
      <c r="T2219" s="74">
        <v>24.3943</v>
      </c>
      <c r="U2219" s="123"/>
    </row>
    <row r="2220">
      <c r="A2220" s="83">
        <v>767.0</v>
      </c>
      <c r="B2220" s="84" t="s">
        <v>58</v>
      </c>
      <c r="C2220" s="84" t="s">
        <v>27</v>
      </c>
      <c r="D2220" s="84" t="s">
        <v>27</v>
      </c>
      <c r="E2220" s="84" t="s">
        <v>27</v>
      </c>
      <c r="F2220" s="84">
        <v>64.0</v>
      </c>
      <c r="G2220" s="84" t="s">
        <v>29</v>
      </c>
      <c r="H2220" s="84"/>
      <c r="I2220" s="84" t="s">
        <v>59</v>
      </c>
      <c r="J2220" s="84">
        <v>4.0</v>
      </c>
      <c r="K2220" s="84" t="s">
        <v>49</v>
      </c>
      <c r="L2220" s="85">
        <v>41510.83</v>
      </c>
      <c r="M2220" s="85">
        <v>66.46</v>
      </c>
      <c r="N2220" s="84"/>
      <c r="O2220" s="86">
        <v>5.0</v>
      </c>
      <c r="P2220" s="85">
        <v>25547.26</v>
      </c>
      <c r="Q2220" s="87"/>
      <c r="R2220" s="88">
        <v>42000.0</v>
      </c>
      <c r="S2220" s="74">
        <v>191.0</v>
      </c>
      <c r="T2220" s="74">
        <v>22.17239</v>
      </c>
      <c r="U2220" s="123"/>
    </row>
    <row r="2221">
      <c r="A2221" s="83">
        <v>768.0</v>
      </c>
      <c r="B2221" s="84" t="s">
        <v>58</v>
      </c>
      <c r="C2221" s="84" t="s">
        <v>27</v>
      </c>
      <c r="D2221" s="84" t="s">
        <v>27</v>
      </c>
      <c r="E2221" s="84" t="s">
        <v>27</v>
      </c>
      <c r="F2221" s="84">
        <v>64.0</v>
      </c>
      <c r="G2221" s="84" t="s">
        <v>29</v>
      </c>
      <c r="H2221" s="84"/>
      <c r="I2221" s="84" t="s">
        <v>59</v>
      </c>
      <c r="J2221" s="84">
        <v>4.0</v>
      </c>
      <c r="K2221" s="84" t="s">
        <v>50</v>
      </c>
      <c r="L2221" s="85">
        <v>35728.58</v>
      </c>
      <c r="M2221" s="85">
        <v>7866.27</v>
      </c>
      <c r="N2221" s="84"/>
      <c r="O2221" s="86">
        <v>31.0</v>
      </c>
      <c r="P2221" s="85">
        <v>127864.66</v>
      </c>
      <c r="Q2221" s="87"/>
      <c r="R2221" s="88">
        <v>8414000.0</v>
      </c>
      <c r="S2221" s="74">
        <v>9161.0</v>
      </c>
      <c r="T2221" s="74">
        <v>27.54385</v>
      </c>
      <c r="U2221" s="123"/>
    </row>
    <row r="2222">
      <c r="A2222" s="83">
        <v>769.0</v>
      </c>
      <c r="B2222" s="84" t="s">
        <v>58</v>
      </c>
      <c r="C2222" s="84" t="s">
        <v>27</v>
      </c>
      <c r="D2222" s="84" t="s">
        <v>27</v>
      </c>
      <c r="E2222" s="84" t="s">
        <v>27</v>
      </c>
      <c r="F2222" s="84">
        <v>64.0</v>
      </c>
      <c r="G2222" s="84" t="s">
        <v>29</v>
      </c>
      <c r="H2222" s="84"/>
      <c r="I2222" s="84" t="s">
        <v>59</v>
      </c>
      <c r="J2222" s="84">
        <v>4.0</v>
      </c>
      <c r="K2222" s="84" t="s">
        <v>51</v>
      </c>
      <c r="L2222" s="85">
        <v>0.0</v>
      </c>
      <c r="M2222" s="85">
        <v>0.0</v>
      </c>
      <c r="N2222" s="84"/>
      <c r="O2222" s="86">
        <v>0.0</v>
      </c>
      <c r="P2222" s="85">
        <v>0.0</v>
      </c>
      <c r="Q2222" s="87"/>
      <c r="R2222" s="88" t="e">
        <v>#VALUE!</v>
      </c>
      <c r="S2222" s="74" t="s">
        <v>30</v>
      </c>
      <c r="T2222" s="74" t="s">
        <v>30</v>
      </c>
      <c r="U2222" s="123"/>
    </row>
    <row r="2223">
      <c r="A2223" s="83">
        <v>770.0</v>
      </c>
      <c r="B2223" s="84" t="s">
        <v>58</v>
      </c>
      <c r="C2223" s="84" t="s">
        <v>27</v>
      </c>
      <c r="D2223" s="84" t="s">
        <v>27</v>
      </c>
      <c r="E2223" s="84" t="s">
        <v>27</v>
      </c>
      <c r="F2223" s="84">
        <v>64.0</v>
      </c>
      <c r="G2223" s="84" t="s">
        <v>29</v>
      </c>
      <c r="H2223" s="84"/>
      <c r="I2223" s="84" t="s">
        <v>59</v>
      </c>
      <c r="J2223" s="84">
        <v>4.0</v>
      </c>
      <c r="K2223" s="84" t="s">
        <v>52</v>
      </c>
      <c r="L2223" s="85">
        <v>0.0</v>
      </c>
      <c r="M2223" s="85">
        <v>0.0</v>
      </c>
      <c r="N2223" s="84"/>
      <c r="O2223" s="86">
        <v>0.0</v>
      </c>
      <c r="P2223" s="85">
        <v>0.0</v>
      </c>
      <c r="Q2223" s="87"/>
      <c r="R2223" s="88" t="e">
        <v>#VALUE!</v>
      </c>
      <c r="S2223" s="74" t="s">
        <v>30</v>
      </c>
      <c r="T2223" s="74" t="s">
        <v>30</v>
      </c>
      <c r="U2223" s="123"/>
    </row>
    <row r="2224">
      <c r="A2224" s="83">
        <v>771.0</v>
      </c>
      <c r="B2224" s="84" t="s">
        <v>58</v>
      </c>
      <c r="C2224" s="84" t="s">
        <v>27</v>
      </c>
      <c r="D2224" s="84" t="s">
        <v>27</v>
      </c>
      <c r="E2224" s="84" t="s">
        <v>27</v>
      </c>
      <c r="F2224" s="84">
        <v>64.0</v>
      </c>
      <c r="G2224" s="84" t="s">
        <v>29</v>
      </c>
      <c r="H2224" s="84"/>
      <c r="I2224" s="84" t="s">
        <v>59</v>
      </c>
      <c r="J2224" s="84">
        <v>8.0</v>
      </c>
      <c r="K2224" s="84" t="s">
        <v>31</v>
      </c>
      <c r="L2224" s="85">
        <v>250667.19</v>
      </c>
      <c r="M2224" s="85">
        <v>106.42</v>
      </c>
      <c r="N2224" s="84"/>
      <c r="O2224" s="86">
        <v>4.0</v>
      </c>
      <c r="P2224" s="85">
        <v>337115.02</v>
      </c>
      <c r="Q2224" s="87"/>
      <c r="R2224" s="88">
        <v>125000.0</v>
      </c>
      <c r="S2224" s="74">
        <v>2235.0</v>
      </c>
      <c r="T2224" s="74">
        <v>26.96347</v>
      </c>
      <c r="U2224" s="123"/>
    </row>
    <row r="2225">
      <c r="A2225" s="83">
        <v>772.0</v>
      </c>
      <c r="B2225" s="84" t="s">
        <v>58</v>
      </c>
      <c r="C2225" s="84" t="s">
        <v>27</v>
      </c>
      <c r="D2225" s="84" t="s">
        <v>27</v>
      </c>
      <c r="E2225" s="84" t="s">
        <v>27</v>
      </c>
      <c r="F2225" s="84">
        <v>64.0</v>
      </c>
      <c r="G2225" s="84" t="s">
        <v>29</v>
      </c>
      <c r="H2225" s="84"/>
      <c r="I2225" s="84" t="s">
        <v>59</v>
      </c>
      <c r="J2225" s="84">
        <v>8.0</v>
      </c>
      <c r="K2225" s="84" t="s">
        <v>32</v>
      </c>
      <c r="L2225" s="85">
        <v>7795.36</v>
      </c>
      <c r="M2225" s="85">
        <v>2341.81</v>
      </c>
      <c r="N2225" s="84"/>
      <c r="O2225" s="86">
        <v>61.0</v>
      </c>
      <c r="P2225" s="85">
        <v>8.004174612E7</v>
      </c>
      <c r="Q2225" s="87"/>
      <c r="R2225" s="88">
        <v>8.8273E7</v>
      </c>
      <c r="S2225" s="74">
        <v>83630.0</v>
      </c>
      <c r="T2225" s="74">
        <v>27.03595</v>
      </c>
      <c r="U2225" s="123"/>
    </row>
    <row r="2226">
      <c r="A2226" s="83">
        <v>773.0</v>
      </c>
      <c r="B2226" s="84" t="s">
        <v>58</v>
      </c>
      <c r="C2226" s="84" t="s">
        <v>27</v>
      </c>
      <c r="D2226" s="84" t="s">
        <v>27</v>
      </c>
      <c r="E2226" s="84" t="s">
        <v>27</v>
      </c>
      <c r="F2226" s="84">
        <v>64.0</v>
      </c>
      <c r="G2226" s="84" t="s">
        <v>29</v>
      </c>
      <c r="H2226" s="84"/>
      <c r="I2226" s="84" t="s">
        <v>59</v>
      </c>
      <c r="J2226" s="84">
        <v>8.0</v>
      </c>
      <c r="K2226" s="84" t="s">
        <v>33</v>
      </c>
      <c r="L2226" s="85">
        <v>170323.09</v>
      </c>
      <c r="M2226" s="85">
        <v>1387.64</v>
      </c>
      <c r="N2226" s="84"/>
      <c r="O2226" s="86">
        <v>24.0</v>
      </c>
      <c r="P2226" s="85">
        <v>89319.18</v>
      </c>
      <c r="Q2226" s="87"/>
      <c r="R2226" s="88">
        <v>886000.0</v>
      </c>
      <c r="S2226" s="74">
        <v>1490.0</v>
      </c>
      <c r="T2226" s="74">
        <v>23.14771</v>
      </c>
      <c r="U2226" s="123"/>
    </row>
    <row r="2227">
      <c r="A2227" s="83">
        <v>774.0</v>
      </c>
      <c r="B2227" s="84" t="s">
        <v>58</v>
      </c>
      <c r="C2227" s="84" t="s">
        <v>27</v>
      </c>
      <c r="D2227" s="84" t="s">
        <v>27</v>
      </c>
      <c r="E2227" s="84" t="s">
        <v>27</v>
      </c>
      <c r="F2227" s="84">
        <v>64.0</v>
      </c>
      <c r="G2227" s="84" t="s">
        <v>29</v>
      </c>
      <c r="H2227" s="84"/>
      <c r="I2227" s="84" t="s">
        <v>59</v>
      </c>
      <c r="J2227" s="84">
        <v>8.0</v>
      </c>
      <c r="K2227" s="84" t="s">
        <v>34</v>
      </c>
      <c r="L2227" s="85">
        <v>89602.04</v>
      </c>
      <c r="M2227" s="85">
        <v>196155.33</v>
      </c>
      <c r="N2227" s="84"/>
      <c r="O2227" s="86">
        <v>155.0</v>
      </c>
      <c r="P2227" s="85">
        <v>23645.04</v>
      </c>
      <c r="Q2227" s="87"/>
      <c r="R2227" s="88">
        <v>7744000.0</v>
      </c>
      <c r="S2227" s="74">
        <v>8385.0</v>
      </c>
      <c r="T2227" s="74">
        <v>25.17088</v>
      </c>
      <c r="U2227" s="123"/>
    </row>
    <row r="2228">
      <c r="A2228" s="83">
        <v>775.0</v>
      </c>
      <c r="B2228" s="84" t="s">
        <v>58</v>
      </c>
      <c r="C2228" s="84" t="s">
        <v>27</v>
      </c>
      <c r="D2228" s="84" t="s">
        <v>27</v>
      </c>
      <c r="E2228" s="84" t="s">
        <v>27</v>
      </c>
      <c r="F2228" s="84">
        <v>64.0</v>
      </c>
      <c r="G2228" s="84" t="s">
        <v>29</v>
      </c>
      <c r="H2228" s="84"/>
      <c r="I2228" s="84" t="s">
        <v>59</v>
      </c>
      <c r="J2228" s="84">
        <v>8.0</v>
      </c>
      <c r="K2228" s="84" t="s">
        <v>35</v>
      </c>
      <c r="L2228" s="85">
        <v>173319.8</v>
      </c>
      <c r="M2228" s="85">
        <v>444.21</v>
      </c>
      <c r="N2228" s="84"/>
      <c r="O2228" s="86">
        <v>294.0</v>
      </c>
      <c r="P2228" s="85">
        <v>21937.7</v>
      </c>
      <c r="Q2228" s="87"/>
      <c r="R2228" s="88">
        <v>81000.0</v>
      </c>
      <c r="S2228" s="74">
        <v>313.0</v>
      </c>
      <c r="T2228" s="74">
        <v>23.01093</v>
      </c>
      <c r="U2228" s="123"/>
    </row>
    <row r="2229">
      <c r="A2229" s="83">
        <v>776.0</v>
      </c>
      <c r="B2229" s="84" t="s">
        <v>58</v>
      </c>
      <c r="C2229" s="84" t="s">
        <v>27</v>
      </c>
      <c r="D2229" s="84" t="s">
        <v>27</v>
      </c>
      <c r="E2229" s="84" t="s">
        <v>27</v>
      </c>
      <c r="F2229" s="84">
        <v>64.0</v>
      </c>
      <c r="G2229" s="84" t="s">
        <v>29</v>
      </c>
      <c r="H2229" s="84"/>
      <c r="I2229" s="84" t="s">
        <v>59</v>
      </c>
      <c r="J2229" s="84">
        <v>8.0</v>
      </c>
      <c r="K2229" s="84" t="s">
        <v>36</v>
      </c>
      <c r="L2229" s="85">
        <v>158248.0</v>
      </c>
      <c r="M2229" s="85">
        <v>320.17</v>
      </c>
      <c r="N2229" s="84"/>
      <c r="O2229" s="86">
        <v>2.0</v>
      </c>
      <c r="P2229" s="85">
        <v>2658.93</v>
      </c>
      <c r="Q2229" s="87"/>
      <c r="R2229" s="88">
        <v>11000.0</v>
      </c>
      <c r="S2229" s="74">
        <v>87.0</v>
      </c>
      <c r="T2229" s="74">
        <v>9.18772</v>
      </c>
      <c r="U2229" s="123"/>
    </row>
    <row r="2230">
      <c r="A2230" s="83">
        <v>777.0</v>
      </c>
      <c r="B2230" s="84" t="s">
        <v>58</v>
      </c>
      <c r="C2230" s="84" t="s">
        <v>27</v>
      </c>
      <c r="D2230" s="84" t="s">
        <v>27</v>
      </c>
      <c r="E2230" s="84" t="s">
        <v>27</v>
      </c>
      <c r="F2230" s="84">
        <v>64.0</v>
      </c>
      <c r="G2230" s="84" t="s">
        <v>29</v>
      </c>
      <c r="H2230" s="84"/>
      <c r="I2230" s="84" t="s">
        <v>59</v>
      </c>
      <c r="J2230" s="84">
        <v>8.0</v>
      </c>
      <c r="K2230" s="84" t="s">
        <v>37</v>
      </c>
      <c r="L2230" s="85">
        <v>183732.23</v>
      </c>
      <c r="M2230" s="85">
        <v>160.56</v>
      </c>
      <c r="N2230" s="84"/>
      <c r="O2230" s="86">
        <v>24.0</v>
      </c>
      <c r="P2230" s="85">
        <v>77036.27</v>
      </c>
      <c r="Q2230" s="87"/>
      <c r="R2230" s="88">
        <v>67000.0</v>
      </c>
      <c r="S2230" s="74">
        <v>159.0</v>
      </c>
      <c r="T2230" s="74">
        <v>22.68091</v>
      </c>
      <c r="U2230" s="123"/>
    </row>
    <row r="2231">
      <c r="A2231" s="83">
        <v>778.0</v>
      </c>
      <c r="B2231" s="84" t="s">
        <v>58</v>
      </c>
      <c r="C2231" s="84" t="s">
        <v>27</v>
      </c>
      <c r="D2231" s="84" t="s">
        <v>27</v>
      </c>
      <c r="E2231" s="84" t="s">
        <v>27</v>
      </c>
      <c r="F2231" s="84">
        <v>64.0</v>
      </c>
      <c r="G2231" s="84" t="s">
        <v>29</v>
      </c>
      <c r="H2231" s="84"/>
      <c r="I2231" s="84" t="s">
        <v>59</v>
      </c>
      <c r="J2231" s="84">
        <v>8.0</v>
      </c>
      <c r="K2231" s="84" t="s">
        <v>38</v>
      </c>
      <c r="L2231" s="85">
        <v>199879.91</v>
      </c>
      <c r="M2231" s="85">
        <v>341.65</v>
      </c>
      <c r="N2231" s="84"/>
      <c r="O2231" s="86">
        <v>316.0</v>
      </c>
      <c r="P2231" s="85">
        <v>48356.42</v>
      </c>
      <c r="Q2231" s="87"/>
      <c r="R2231" s="88">
        <v>104000.0</v>
      </c>
      <c r="S2231" s="74">
        <v>455.0</v>
      </c>
      <c r="T2231" s="74">
        <v>23.68411</v>
      </c>
      <c r="U2231" s="123"/>
    </row>
    <row r="2232">
      <c r="A2232" s="83">
        <v>779.0</v>
      </c>
      <c r="B2232" s="84" t="s">
        <v>58</v>
      </c>
      <c r="C2232" s="84" t="s">
        <v>27</v>
      </c>
      <c r="D2232" s="84" t="s">
        <v>27</v>
      </c>
      <c r="E2232" s="84" t="s">
        <v>27</v>
      </c>
      <c r="F2232" s="84">
        <v>64.0</v>
      </c>
      <c r="G2232" s="84" t="s">
        <v>29</v>
      </c>
      <c r="H2232" s="84"/>
      <c r="I2232" s="84" t="s">
        <v>59</v>
      </c>
      <c r="J2232" s="84">
        <v>8.0</v>
      </c>
      <c r="K2232" s="84" t="s">
        <v>39</v>
      </c>
      <c r="L2232" s="85">
        <v>253469.49</v>
      </c>
      <c r="M2232" s="85">
        <v>114.43</v>
      </c>
      <c r="N2232" s="84"/>
      <c r="O2232" s="86">
        <v>24.0</v>
      </c>
      <c r="P2232" s="85">
        <v>169718.81</v>
      </c>
      <c r="Q2232" s="87"/>
      <c r="R2232" s="88">
        <v>126000.0</v>
      </c>
      <c r="S2232" s="74">
        <v>487.0</v>
      </c>
      <c r="T2232" s="74">
        <v>22.91584</v>
      </c>
      <c r="U2232" s="123"/>
    </row>
    <row r="2233">
      <c r="A2233" s="83">
        <v>780.0</v>
      </c>
      <c r="B2233" s="84" t="s">
        <v>58</v>
      </c>
      <c r="C2233" s="84" t="s">
        <v>27</v>
      </c>
      <c r="D2233" s="84" t="s">
        <v>27</v>
      </c>
      <c r="E2233" s="84" t="s">
        <v>27</v>
      </c>
      <c r="F2233" s="84">
        <v>64.0</v>
      </c>
      <c r="G2233" s="84" t="s">
        <v>29</v>
      </c>
      <c r="H2233" s="84"/>
      <c r="I2233" s="84" t="s">
        <v>59</v>
      </c>
      <c r="J2233" s="84">
        <v>8.0</v>
      </c>
      <c r="K2233" s="84" t="s">
        <v>40</v>
      </c>
      <c r="L2233" s="85">
        <v>168589.51</v>
      </c>
      <c r="M2233" s="85">
        <v>5539.29</v>
      </c>
      <c r="N2233" s="84"/>
      <c r="O2233" s="86">
        <v>114.0</v>
      </c>
      <c r="P2233" s="85">
        <v>253461.14</v>
      </c>
      <c r="Q2233" s="87"/>
      <c r="R2233" s="88">
        <v>972000.0</v>
      </c>
      <c r="S2233" s="74">
        <v>1689.0</v>
      </c>
      <c r="T2233" s="74">
        <v>22.90196</v>
      </c>
      <c r="U2233" s="123"/>
    </row>
    <row r="2234">
      <c r="A2234" s="83">
        <v>781.0</v>
      </c>
      <c r="B2234" s="84" t="s">
        <v>58</v>
      </c>
      <c r="C2234" s="84" t="s">
        <v>27</v>
      </c>
      <c r="D2234" s="84" t="s">
        <v>27</v>
      </c>
      <c r="E2234" s="84" t="s">
        <v>27</v>
      </c>
      <c r="F2234" s="84">
        <v>64.0</v>
      </c>
      <c r="G2234" s="84" t="s">
        <v>29</v>
      </c>
      <c r="H2234" s="84"/>
      <c r="I2234" s="84" t="s">
        <v>59</v>
      </c>
      <c r="J2234" s="84">
        <v>8.0</v>
      </c>
      <c r="K2234" s="84" t="s">
        <v>41</v>
      </c>
      <c r="L2234" s="85">
        <v>7759.65</v>
      </c>
      <c r="M2234" s="85">
        <v>2116.8</v>
      </c>
      <c r="N2234" s="84"/>
      <c r="O2234" s="86">
        <v>30.0</v>
      </c>
      <c r="P2234" s="85">
        <v>2363.82</v>
      </c>
      <c r="Q2234" s="87"/>
      <c r="R2234" s="88">
        <v>342000.0</v>
      </c>
      <c r="S2234" s="74">
        <v>724.0</v>
      </c>
      <c r="T2234" s="74">
        <v>25.61667</v>
      </c>
      <c r="U2234" s="123"/>
    </row>
    <row r="2235">
      <c r="A2235" s="83">
        <v>782.0</v>
      </c>
      <c r="B2235" s="84" t="s">
        <v>58</v>
      </c>
      <c r="C2235" s="84" t="s">
        <v>27</v>
      </c>
      <c r="D2235" s="84" t="s">
        <v>27</v>
      </c>
      <c r="E2235" s="84" t="s">
        <v>27</v>
      </c>
      <c r="F2235" s="84">
        <v>64.0</v>
      </c>
      <c r="G2235" s="84" t="s">
        <v>29</v>
      </c>
      <c r="H2235" s="84"/>
      <c r="I2235" s="84" t="s">
        <v>59</v>
      </c>
      <c r="J2235" s="84">
        <v>8.0</v>
      </c>
      <c r="K2235" s="84" t="s">
        <v>42</v>
      </c>
      <c r="L2235" s="85">
        <v>139340.37</v>
      </c>
      <c r="M2235" s="85">
        <v>244.25</v>
      </c>
      <c r="N2235" s="84"/>
      <c r="O2235" s="86">
        <v>278.0</v>
      </c>
      <c r="P2235" s="85">
        <v>8386.58</v>
      </c>
      <c r="Q2235" s="87"/>
      <c r="R2235" s="88">
        <v>62000.0</v>
      </c>
      <c r="S2235" s="74">
        <v>269.0</v>
      </c>
      <c r="T2235" s="74">
        <v>22.29092</v>
      </c>
      <c r="U2235" s="123"/>
    </row>
    <row r="2236">
      <c r="A2236" s="83">
        <v>783.0</v>
      </c>
      <c r="B2236" s="84" t="s">
        <v>58</v>
      </c>
      <c r="C2236" s="84" t="s">
        <v>27</v>
      </c>
      <c r="D2236" s="84" t="s">
        <v>27</v>
      </c>
      <c r="E2236" s="84" t="s">
        <v>27</v>
      </c>
      <c r="F2236" s="84">
        <v>64.0</v>
      </c>
      <c r="G2236" s="84" t="s">
        <v>29</v>
      </c>
      <c r="H2236" s="84"/>
      <c r="I2236" s="84" t="s">
        <v>59</v>
      </c>
      <c r="J2236" s="84">
        <v>8.0</v>
      </c>
      <c r="K2236" s="84" t="s">
        <v>43</v>
      </c>
      <c r="L2236" s="85">
        <v>7555.96</v>
      </c>
      <c r="M2236" s="85">
        <v>1456.14</v>
      </c>
      <c r="N2236" s="84"/>
      <c r="O2236" s="86">
        <v>139.0</v>
      </c>
      <c r="P2236" s="85">
        <v>1.0270259E8</v>
      </c>
      <c r="Q2236" s="87"/>
      <c r="R2236" s="88">
        <v>1.16943E8</v>
      </c>
      <c r="S2236" s="74">
        <v>107794.0</v>
      </c>
      <c r="T2236" s="74">
        <v>16.5201</v>
      </c>
      <c r="U2236" s="123"/>
    </row>
    <row r="2237">
      <c r="A2237" s="83">
        <v>784.0</v>
      </c>
      <c r="B2237" s="84" t="s">
        <v>58</v>
      </c>
      <c r="C2237" s="84" t="s">
        <v>27</v>
      </c>
      <c r="D2237" s="84" t="s">
        <v>27</v>
      </c>
      <c r="E2237" s="84" t="s">
        <v>27</v>
      </c>
      <c r="F2237" s="84">
        <v>64.0</v>
      </c>
      <c r="G2237" s="84" t="s">
        <v>29</v>
      </c>
      <c r="H2237" s="84"/>
      <c r="I2237" s="84" t="s">
        <v>59</v>
      </c>
      <c r="J2237" s="84">
        <v>8.0</v>
      </c>
      <c r="K2237" s="84" t="s">
        <v>44</v>
      </c>
      <c r="L2237" s="85">
        <v>139629.35</v>
      </c>
      <c r="M2237" s="85">
        <v>555.47</v>
      </c>
      <c r="N2237" s="84"/>
      <c r="O2237" s="86">
        <v>8.0</v>
      </c>
      <c r="P2237" s="85">
        <v>11531.28</v>
      </c>
      <c r="Q2237" s="87"/>
      <c r="R2237" s="88">
        <v>25000.0</v>
      </c>
      <c r="S2237" s="74">
        <v>179.0</v>
      </c>
      <c r="T2237" s="74">
        <v>23.47243</v>
      </c>
      <c r="U2237" s="123"/>
    </row>
    <row r="2238">
      <c r="A2238" s="83">
        <v>785.0</v>
      </c>
      <c r="B2238" s="84" t="s">
        <v>58</v>
      </c>
      <c r="C2238" s="84" t="s">
        <v>27</v>
      </c>
      <c r="D2238" s="84" t="s">
        <v>27</v>
      </c>
      <c r="E2238" s="84" t="s">
        <v>27</v>
      </c>
      <c r="F2238" s="84">
        <v>64.0</v>
      </c>
      <c r="G2238" s="84" t="s">
        <v>29</v>
      </c>
      <c r="H2238" s="84"/>
      <c r="I2238" s="84" t="s">
        <v>59</v>
      </c>
      <c r="J2238" s="84">
        <v>8.0</v>
      </c>
      <c r="K2238" s="84" t="s">
        <v>45</v>
      </c>
      <c r="L2238" s="85">
        <v>135948.43</v>
      </c>
      <c r="M2238" s="85">
        <v>757.71</v>
      </c>
      <c r="N2238" s="84"/>
      <c r="O2238" s="86">
        <v>20.0</v>
      </c>
      <c r="P2238" s="85">
        <v>6624.37</v>
      </c>
      <c r="Q2238" s="87"/>
      <c r="R2238" s="88">
        <v>167000.0</v>
      </c>
      <c r="S2238" s="74">
        <v>559.0</v>
      </c>
      <c r="T2238" s="74">
        <v>25.88543</v>
      </c>
      <c r="U2238" s="123"/>
    </row>
    <row r="2239">
      <c r="A2239" s="83">
        <v>786.0</v>
      </c>
      <c r="B2239" s="84" t="s">
        <v>58</v>
      </c>
      <c r="C2239" s="84" t="s">
        <v>27</v>
      </c>
      <c r="D2239" s="84" t="s">
        <v>27</v>
      </c>
      <c r="E2239" s="84" t="s">
        <v>27</v>
      </c>
      <c r="F2239" s="84">
        <v>64.0</v>
      </c>
      <c r="G2239" s="84" t="s">
        <v>29</v>
      </c>
      <c r="H2239" s="84"/>
      <c r="I2239" s="84" t="s">
        <v>59</v>
      </c>
      <c r="J2239" s="84">
        <v>8.0</v>
      </c>
      <c r="K2239" s="84" t="s">
        <v>46</v>
      </c>
      <c r="L2239" s="85">
        <v>5239.64</v>
      </c>
      <c r="M2239" s="85">
        <v>127235.43</v>
      </c>
      <c r="N2239" s="84"/>
      <c r="O2239" s="86">
        <v>9.0</v>
      </c>
      <c r="P2239" s="85">
        <v>12091.77</v>
      </c>
      <c r="Q2239" s="87"/>
      <c r="R2239" s="88">
        <v>1.1618E7</v>
      </c>
      <c r="S2239" s="74">
        <v>11861.0</v>
      </c>
      <c r="T2239" s="74">
        <v>23.36557</v>
      </c>
      <c r="U2239" s="123"/>
    </row>
    <row r="2240">
      <c r="A2240" s="83">
        <v>787.0</v>
      </c>
      <c r="B2240" s="84" t="s">
        <v>58</v>
      </c>
      <c r="C2240" s="84" t="s">
        <v>27</v>
      </c>
      <c r="D2240" s="84" t="s">
        <v>27</v>
      </c>
      <c r="E2240" s="84" t="s">
        <v>27</v>
      </c>
      <c r="F2240" s="84">
        <v>64.0</v>
      </c>
      <c r="G2240" s="84" t="s">
        <v>29</v>
      </c>
      <c r="H2240" s="84"/>
      <c r="I2240" s="84" t="s">
        <v>59</v>
      </c>
      <c r="J2240" s="84">
        <v>8.0</v>
      </c>
      <c r="K2240" s="84" t="s">
        <v>47</v>
      </c>
      <c r="L2240" s="85">
        <v>116751.58</v>
      </c>
      <c r="M2240" s="85">
        <v>12149.27</v>
      </c>
      <c r="N2240" s="84"/>
      <c r="O2240" s="86">
        <v>18.0</v>
      </c>
      <c r="P2240" s="85">
        <v>150981.93</v>
      </c>
      <c r="Q2240" s="87"/>
      <c r="R2240" s="88">
        <v>2349000.0</v>
      </c>
      <c r="S2240" s="74">
        <v>2682.0</v>
      </c>
      <c r="T2240" s="74">
        <v>24.46433</v>
      </c>
      <c r="U2240" s="123"/>
    </row>
    <row r="2241">
      <c r="A2241" s="83">
        <v>788.0</v>
      </c>
      <c r="B2241" s="84" t="s">
        <v>58</v>
      </c>
      <c r="C2241" s="84" t="s">
        <v>27</v>
      </c>
      <c r="D2241" s="84" t="s">
        <v>27</v>
      </c>
      <c r="E2241" s="84" t="s">
        <v>27</v>
      </c>
      <c r="F2241" s="84">
        <v>64.0</v>
      </c>
      <c r="G2241" s="84" t="s">
        <v>29</v>
      </c>
      <c r="H2241" s="84"/>
      <c r="I2241" s="84" t="s">
        <v>59</v>
      </c>
      <c r="J2241" s="84">
        <v>8.0</v>
      </c>
      <c r="K2241" s="84" t="s">
        <v>48</v>
      </c>
      <c r="L2241" s="85">
        <v>161303.13</v>
      </c>
      <c r="M2241" s="85">
        <v>96184.04</v>
      </c>
      <c r="N2241" s="84"/>
      <c r="O2241" s="86">
        <v>35.0</v>
      </c>
      <c r="P2241" s="85">
        <v>121167.1</v>
      </c>
      <c r="Q2241" s="87"/>
      <c r="R2241" s="88">
        <v>9854000.0</v>
      </c>
      <c r="S2241" s="74">
        <v>10481.0</v>
      </c>
      <c r="T2241" s="74">
        <v>25.75349</v>
      </c>
      <c r="U2241" s="123"/>
    </row>
    <row r="2242">
      <c r="A2242" s="83">
        <v>789.0</v>
      </c>
      <c r="B2242" s="84" t="s">
        <v>58</v>
      </c>
      <c r="C2242" s="84" t="s">
        <v>27</v>
      </c>
      <c r="D2242" s="84" t="s">
        <v>27</v>
      </c>
      <c r="E2242" s="84" t="s">
        <v>27</v>
      </c>
      <c r="F2242" s="84">
        <v>64.0</v>
      </c>
      <c r="G2242" s="84" t="s">
        <v>29</v>
      </c>
      <c r="H2242" s="84"/>
      <c r="I2242" s="84" t="s">
        <v>59</v>
      </c>
      <c r="J2242" s="84">
        <v>8.0</v>
      </c>
      <c r="K2242" s="84" t="s">
        <v>49</v>
      </c>
      <c r="L2242" s="85">
        <v>213045.91</v>
      </c>
      <c r="M2242" s="85">
        <v>320.25</v>
      </c>
      <c r="N2242" s="84"/>
      <c r="O2242" s="86">
        <v>6.0</v>
      </c>
      <c r="P2242" s="85">
        <v>61190.8</v>
      </c>
      <c r="Q2242" s="87"/>
      <c r="R2242" s="88">
        <v>57000.0</v>
      </c>
      <c r="S2242" s="74">
        <v>254.0</v>
      </c>
      <c r="T2242" s="74">
        <v>22.5492</v>
      </c>
      <c r="U2242" s="123"/>
    </row>
    <row r="2243">
      <c r="A2243" s="83">
        <v>790.0</v>
      </c>
      <c r="B2243" s="84" t="s">
        <v>58</v>
      </c>
      <c r="C2243" s="84" t="s">
        <v>27</v>
      </c>
      <c r="D2243" s="84" t="s">
        <v>27</v>
      </c>
      <c r="E2243" s="84" t="s">
        <v>27</v>
      </c>
      <c r="F2243" s="84">
        <v>64.0</v>
      </c>
      <c r="G2243" s="84" t="s">
        <v>29</v>
      </c>
      <c r="H2243" s="84"/>
      <c r="I2243" s="84" t="s">
        <v>59</v>
      </c>
      <c r="J2243" s="84">
        <v>8.0</v>
      </c>
      <c r="K2243" s="84" t="s">
        <v>50</v>
      </c>
      <c r="L2243" s="85">
        <v>140687.26</v>
      </c>
      <c r="M2243" s="85">
        <v>39259.26</v>
      </c>
      <c r="N2243" s="84"/>
      <c r="O2243" s="86">
        <v>35.0</v>
      </c>
      <c r="P2243" s="85">
        <v>252986.22</v>
      </c>
      <c r="Q2243" s="87"/>
      <c r="R2243" s="88">
        <v>1.7461E7</v>
      </c>
      <c r="S2243" s="74">
        <v>18183.0</v>
      </c>
      <c r="T2243" s="74">
        <v>27.5742</v>
      </c>
      <c r="U2243" s="123"/>
    </row>
    <row r="2244">
      <c r="A2244" s="83">
        <v>791.0</v>
      </c>
      <c r="B2244" s="84" t="s">
        <v>58</v>
      </c>
      <c r="C2244" s="84" t="s">
        <v>27</v>
      </c>
      <c r="D2244" s="84" t="s">
        <v>27</v>
      </c>
      <c r="E2244" s="84" t="s">
        <v>27</v>
      </c>
      <c r="F2244" s="84">
        <v>64.0</v>
      </c>
      <c r="G2244" s="84" t="s">
        <v>29</v>
      </c>
      <c r="H2244" s="84"/>
      <c r="I2244" s="84" t="s">
        <v>59</v>
      </c>
      <c r="J2244" s="84">
        <v>8.0</v>
      </c>
      <c r="K2244" s="84" t="s">
        <v>51</v>
      </c>
      <c r="L2244" s="85">
        <v>0.0</v>
      </c>
      <c r="M2244" s="85">
        <v>0.0</v>
      </c>
      <c r="N2244" s="84"/>
      <c r="O2244" s="86">
        <v>0.0</v>
      </c>
      <c r="P2244" s="85">
        <v>0.0</v>
      </c>
      <c r="Q2244" s="96"/>
      <c r="R2244" s="88" t="e">
        <v>#VALUE!</v>
      </c>
      <c r="S2244" s="74" t="s">
        <v>30</v>
      </c>
      <c r="T2244" s="74" t="s">
        <v>30</v>
      </c>
      <c r="U2244" s="123"/>
    </row>
    <row r="2245">
      <c r="A2245" s="83">
        <v>792.0</v>
      </c>
      <c r="B2245" s="84" t="s">
        <v>58</v>
      </c>
      <c r="C2245" s="84" t="s">
        <v>27</v>
      </c>
      <c r="D2245" s="84" t="s">
        <v>27</v>
      </c>
      <c r="E2245" s="84" t="s">
        <v>27</v>
      </c>
      <c r="F2245" s="84">
        <v>64.0</v>
      </c>
      <c r="G2245" s="84" t="s">
        <v>29</v>
      </c>
      <c r="H2245" s="84"/>
      <c r="I2245" s="84" t="s">
        <v>59</v>
      </c>
      <c r="J2245" s="84">
        <v>8.0</v>
      </c>
      <c r="K2245" s="84" t="s">
        <v>52</v>
      </c>
      <c r="L2245" s="85">
        <v>0.0</v>
      </c>
      <c r="M2245" s="85">
        <v>0.0</v>
      </c>
      <c r="N2245" s="84"/>
      <c r="O2245" s="86">
        <v>0.0</v>
      </c>
      <c r="P2245" s="85">
        <v>0.0</v>
      </c>
      <c r="Q2245" s="96"/>
      <c r="R2245" s="88" t="e">
        <v>#VALUE!</v>
      </c>
      <c r="S2245" s="74" t="s">
        <v>30</v>
      </c>
      <c r="T2245" s="74" t="s">
        <v>30</v>
      </c>
      <c r="U2245" s="123"/>
    </row>
    <row r="2246">
      <c r="A2246" s="83">
        <v>793.0</v>
      </c>
      <c r="B2246" s="84" t="s">
        <v>58</v>
      </c>
      <c r="C2246" s="84" t="s">
        <v>27</v>
      </c>
      <c r="D2246" s="84" t="s">
        <v>27</v>
      </c>
      <c r="E2246" s="84" t="s">
        <v>27</v>
      </c>
      <c r="F2246" s="84">
        <v>32.0</v>
      </c>
      <c r="G2246" s="84" t="s">
        <v>29</v>
      </c>
      <c r="H2246" s="84"/>
      <c r="I2246" s="84" t="s">
        <v>59</v>
      </c>
      <c r="J2246" s="84">
        <v>1.0</v>
      </c>
      <c r="K2246" s="84" t="s">
        <v>31</v>
      </c>
      <c r="L2246" s="85">
        <v>24731.38</v>
      </c>
      <c r="M2246" s="85">
        <v>22.48</v>
      </c>
      <c r="N2246" s="84"/>
      <c r="O2246" s="86">
        <v>2.0</v>
      </c>
      <c r="P2246" s="85">
        <v>29864.44</v>
      </c>
      <c r="Q2246" s="87"/>
      <c r="R2246" s="88">
        <v>58000.0</v>
      </c>
      <c r="S2246" s="74">
        <v>1182.0</v>
      </c>
      <c r="T2246" s="74">
        <v>18.52829</v>
      </c>
      <c r="U2246" s="123"/>
    </row>
    <row r="2247">
      <c r="A2247" s="83">
        <v>794.0</v>
      </c>
      <c r="B2247" s="84" t="s">
        <v>58</v>
      </c>
      <c r="C2247" s="84" t="s">
        <v>27</v>
      </c>
      <c r="D2247" s="84" t="s">
        <v>27</v>
      </c>
      <c r="E2247" s="84" t="s">
        <v>27</v>
      </c>
      <c r="F2247" s="84">
        <v>32.0</v>
      </c>
      <c r="G2247" s="84" t="s">
        <v>29</v>
      </c>
      <c r="H2247" s="84"/>
      <c r="I2247" s="84" t="s">
        <v>59</v>
      </c>
      <c r="J2247" s="84">
        <v>1.0</v>
      </c>
      <c r="K2247" s="84" t="s">
        <v>32</v>
      </c>
      <c r="L2247" s="85">
        <v>1466.12</v>
      </c>
      <c r="M2247" s="85">
        <v>794.3</v>
      </c>
      <c r="N2247" s="84"/>
      <c r="O2247" s="86">
        <v>61.0</v>
      </c>
      <c r="P2247" s="85">
        <v>1235901.44</v>
      </c>
      <c r="Q2247" s="87"/>
      <c r="R2247" s="88">
        <v>1371000.0</v>
      </c>
      <c r="S2247" s="74">
        <v>2928.0</v>
      </c>
      <c r="T2247" s="74">
        <v>26.66813</v>
      </c>
      <c r="U2247" s="123"/>
    </row>
    <row r="2248">
      <c r="A2248" s="83">
        <v>795.0</v>
      </c>
      <c r="B2248" s="84" t="s">
        <v>58</v>
      </c>
      <c r="C2248" s="84" t="s">
        <v>27</v>
      </c>
      <c r="D2248" s="84" t="s">
        <v>27</v>
      </c>
      <c r="E2248" s="84" t="s">
        <v>27</v>
      </c>
      <c r="F2248" s="84">
        <v>32.0</v>
      </c>
      <c r="G2248" s="84" t="s">
        <v>29</v>
      </c>
      <c r="H2248" s="84"/>
      <c r="I2248" s="84" t="s">
        <v>59</v>
      </c>
      <c r="J2248" s="84">
        <v>1.0</v>
      </c>
      <c r="K2248" s="84" t="s">
        <v>33</v>
      </c>
      <c r="L2248" s="85">
        <v>8941.23</v>
      </c>
      <c r="M2248" s="85">
        <v>110.06</v>
      </c>
      <c r="N2248" s="84"/>
      <c r="O2248" s="86">
        <v>20.0</v>
      </c>
      <c r="P2248" s="85">
        <v>12214.93</v>
      </c>
      <c r="Q2248" s="87"/>
      <c r="R2248" s="88">
        <v>120000.0</v>
      </c>
      <c r="S2248" s="74">
        <v>1106.0</v>
      </c>
      <c r="T2248" s="74">
        <v>23.38847</v>
      </c>
      <c r="U2248" s="123"/>
    </row>
    <row r="2249">
      <c r="A2249" s="83">
        <v>796.0</v>
      </c>
      <c r="B2249" s="84" t="s">
        <v>58</v>
      </c>
      <c r="C2249" s="84" t="s">
        <v>27</v>
      </c>
      <c r="D2249" s="84" t="s">
        <v>27</v>
      </c>
      <c r="E2249" s="84" t="s">
        <v>27</v>
      </c>
      <c r="F2249" s="84">
        <v>32.0</v>
      </c>
      <c r="G2249" s="84" t="s">
        <v>29</v>
      </c>
      <c r="H2249" s="84"/>
      <c r="I2249" s="84" t="s">
        <v>59</v>
      </c>
      <c r="J2249" s="84">
        <v>1.0</v>
      </c>
      <c r="K2249" s="84" t="s">
        <v>34</v>
      </c>
      <c r="L2249" s="85">
        <v>6339.83</v>
      </c>
      <c r="M2249" s="85">
        <v>7553.52</v>
      </c>
      <c r="N2249" s="84"/>
      <c r="O2249" s="86">
        <v>153.0</v>
      </c>
      <c r="P2249" s="85">
        <v>3284.52</v>
      </c>
      <c r="Q2249" s="87"/>
      <c r="R2249" s="88">
        <v>1060000.0</v>
      </c>
      <c r="S2249" s="74">
        <v>2300.0</v>
      </c>
      <c r="T2249" s="74">
        <v>29.04364</v>
      </c>
      <c r="U2249" s="123"/>
    </row>
    <row r="2250">
      <c r="A2250" s="83">
        <v>797.0</v>
      </c>
      <c r="B2250" s="84" t="s">
        <v>58</v>
      </c>
      <c r="C2250" s="84" t="s">
        <v>27</v>
      </c>
      <c r="D2250" s="84" t="s">
        <v>27</v>
      </c>
      <c r="E2250" s="84" t="s">
        <v>27</v>
      </c>
      <c r="F2250" s="84">
        <v>32.0</v>
      </c>
      <c r="G2250" s="84" t="s">
        <v>29</v>
      </c>
      <c r="H2250" s="84"/>
      <c r="I2250" s="84" t="s">
        <v>59</v>
      </c>
      <c r="J2250" s="84">
        <v>1.0</v>
      </c>
      <c r="K2250" s="84" t="s">
        <v>35</v>
      </c>
      <c r="L2250" s="85">
        <v>8668.3</v>
      </c>
      <c r="M2250" s="85">
        <v>95.17</v>
      </c>
      <c r="N2250" s="84"/>
      <c r="O2250" s="86">
        <v>157.0</v>
      </c>
      <c r="P2250" s="85">
        <v>3643.84</v>
      </c>
      <c r="Q2250" s="87"/>
      <c r="R2250" s="88">
        <v>77000.0</v>
      </c>
      <c r="S2250" s="74">
        <v>950.0</v>
      </c>
      <c r="T2250" s="74">
        <v>22.75825</v>
      </c>
      <c r="U2250" s="123"/>
    </row>
    <row r="2251">
      <c r="A2251" s="83">
        <v>798.0</v>
      </c>
      <c r="B2251" s="84" t="s">
        <v>58</v>
      </c>
      <c r="C2251" s="84" t="s">
        <v>27</v>
      </c>
      <c r="D2251" s="84" t="s">
        <v>27</v>
      </c>
      <c r="E2251" s="84" t="s">
        <v>27</v>
      </c>
      <c r="F2251" s="84">
        <v>32.0</v>
      </c>
      <c r="G2251" s="84" t="s">
        <v>29</v>
      </c>
      <c r="H2251" s="84"/>
      <c r="I2251" s="84" t="s">
        <v>59</v>
      </c>
      <c r="J2251" s="84">
        <v>1.0</v>
      </c>
      <c r="K2251" s="84" t="s">
        <v>36</v>
      </c>
      <c r="L2251" s="85">
        <v>7783.24</v>
      </c>
      <c r="M2251" s="85">
        <v>65.44</v>
      </c>
      <c r="N2251" s="84"/>
      <c r="O2251" s="86">
        <v>1.0</v>
      </c>
      <c r="P2251" s="85">
        <v>562.46</v>
      </c>
      <c r="Q2251" s="87"/>
      <c r="R2251" s="88">
        <v>13000.0</v>
      </c>
      <c r="S2251" s="74">
        <v>727.0</v>
      </c>
      <c r="T2251" s="74">
        <v>9.41086</v>
      </c>
      <c r="U2251" s="123"/>
    </row>
    <row r="2252">
      <c r="A2252" s="83">
        <v>799.0</v>
      </c>
      <c r="B2252" s="84" t="s">
        <v>58</v>
      </c>
      <c r="C2252" s="84" t="s">
        <v>27</v>
      </c>
      <c r="D2252" s="84" t="s">
        <v>27</v>
      </c>
      <c r="E2252" s="84" t="s">
        <v>27</v>
      </c>
      <c r="F2252" s="84">
        <v>32.0</v>
      </c>
      <c r="G2252" s="84" t="s">
        <v>29</v>
      </c>
      <c r="H2252" s="84"/>
      <c r="I2252" s="84" t="s">
        <v>59</v>
      </c>
      <c r="J2252" s="84">
        <v>1.0</v>
      </c>
      <c r="K2252" s="84" t="s">
        <v>37</v>
      </c>
      <c r="L2252" s="85">
        <v>9430.93</v>
      </c>
      <c r="M2252" s="85">
        <v>37.81</v>
      </c>
      <c r="N2252" s="84"/>
      <c r="O2252" s="86">
        <v>22.0</v>
      </c>
      <c r="P2252" s="85">
        <v>10442.39</v>
      </c>
      <c r="Q2252" s="87"/>
      <c r="R2252" s="88">
        <v>32000.0</v>
      </c>
      <c r="S2252" s="74">
        <v>884.0</v>
      </c>
      <c r="T2252" s="74">
        <v>22.10704</v>
      </c>
      <c r="U2252" s="123"/>
    </row>
    <row r="2253">
      <c r="A2253" s="83">
        <v>800.0</v>
      </c>
      <c r="B2253" s="84" t="s">
        <v>58</v>
      </c>
      <c r="C2253" s="84" t="s">
        <v>27</v>
      </c>
      <c r="D2253" s="84" t="s">
        <v>27</v>
      </c>
      <c r="E2253" s="84" t="s">
        <v>27</v>
      </c>
      <c r="F2253" s="84">
        <v>32.0</v>
      </c>
      <c r="G2253" s="84" t="s">
        <v>29</v>
      </c>
      <c r="H2253" s="84"/>
      <c r="I2253" s="84" t="s">
        <v>59</v>
      </c>
      <c r="J2253" s="84">
        <v>1.0</v>
      </c>
      <c r="K2253" s="84" t="s">
        <v>38</v>
      </c>
      <c r="L2253" s="85">
        <v>10085.51</v>
      </c>
      <c r="M2253" s="85">
        <v>145.12</v>
      </c>
      <c r="N2253" s="84"/>
      <c r="O2253" s="86">
        <v>179.0</v>
      </c>
      <c r="P2253" s="85">
        <v>4909.93</v>
      </c>
      <c r="Q2253" s="87"/>
      <c r="R2253" s="88">
        <v>81000.0</v>
      </c>
      <c r="S2253" s="74">
        <v>1072.0</v>
      </c>
      <c r="T2253" s="74">
        <v>23.90371</v>
      </c>
      <c r="U2253" s="123"/>
    </row>
    <row r="2254">
      <c r="A2254" s="83">
        <v>801.0</v>
      </c>
      <c r="B2254" s="84" t="s">
        <v>58</v>
      </c>
      <c r="C2254" s="84" t="s">
        <v>27</v>
      </c>
      <c r="D2254" s="84" t="s">
        <v>27</v>
      </c>
      <c r="E2254" s="84" t="s">
        <v>27</v>
      </c>
      <c r="F2254" s="84">
        <v>32.0</v>
      </c>
      <c r="G2254" s="84" t="s">
        <v>29</v>
      </c>
      <c r="H2254" s="84"/>
      <c r="I2254" s="84" t="s">
        <v>59</v>
      </c>
      <c r="J2254" s="84">
        <v>1.0</v>
      </c>
      <c r="K2254" s="84" t="s">
        <v>39</v>
      </c>
      <c r="L2254" s="85">
        <v>13807.81</v>
      </c>
      <c r="M2254" s="85">
        <v>28.93</v>
      </c>
      <c r="N2254" s="84"/>
      <c r="O2254" s="86">
        <v>22.0</v>
      </c>
      <c r="P2254" s="85">
        <v>18456.72</v>
      </c>
      <c r="Q2254" s="87"/>
      <c r="R2254" s="88">
        <v>40000.0</v>
      </c>
      <c r="S2254" s="74">
        <v>980.0</v>
      </c>
      <c r="T2254" s="74">
        <v>22.8633</v>
      </c>
      <c r="U2254" s="123"/>
    </row>
    <row r="2255">
      <c r="A2255" s="83">
        <v>802.0</v>
      </c>
      <c r="B2255" s="84" t="s">
        <v>58</v>
      </c>
      <c r="C2255" s="84" t="s">
        <v>27</v>
      </c>
      <c r="D2255" s="84" t="s">
        <v>27</v>
      </c>
      <c r="E2255" s="84" t="s">
        <v>27</v>
      </c>
      <c r="F2255" s="84">
        <v>32.0</v>
      </c>
      <c r="G2255" s="84" t="s">
        <v>29</v>
      </c>
      <c r="H2255" s="84"/>
      <c r="I2255" s="84" t="s">
        <v>59</v>
      </c>
      <c r="J2255" s="84">
        <v>1.0</v>
      </c>
      <c r="K2255" s="84" t="s">
        <v>40</v>
      </c>
      <c r="L2255" s="85">
        <v>9069.07</v>
      </c>
      <c r="M2255" s="85">
        <v>220.99</v>
      </c>
      <c r="N2255" s="84"/>
      <c r="O2255" s="86">
        <v>110.0</v>
      </c>
      <c r="P2255" s="85">
        <v>34784.59</v>
      </c>
      <c r="Q2255" s="87"/>
      <c r="R2255" s="88">
        <v>104000.0</v>
      </c>
      <c r="S2255" s="74">
        <v>1093.0</v>
      </c>
      <c r="T2255" s="74">
        <v>22.9603</v>
      </c>
      <c r="U2255" s="123"/>
    </row>
    <row r="2256">
      <c r="A2256" s="83">
        <v>803.0</v>
      </c>
      <c r="B2256" s="84" t="s">
        <v>58</v>
      </c>
      <c r="C2256" s="84" t="s">
        <v>27</v>
      </c>
      <c r="D2256" s="84" t="s">
        <v>27</v>
      </c>
      <c r="E2256" s="84" t="s">
        <v>27</v>
      </c>
      <c r="F2256" s="84">
        <v>32.0</v>
      </c>
      <c r="G2256" s="84" t="s">
        <v>29</v>
      </c>
      <c r="H2256" s="84"/>
      <c r="I2256" s="84" t="s">
        <v>59</v>
      </c>
      <c r="J2256" s="84">
        <v>1.0</v>
      </c>
      <c r="K2256" s="84" t="s">
        <v>41</v>
      </c>
      <c r="L2256" s="85">
        <v>1075.9</v>
      </c>
      <c r="M2256" s="85">
        <v>388.46</v>
      </c>
      <c r="N2256" s="84"/>
      <c r="O2256" s="86">
        <v>76.0</v>
      </c>
      <c r="P2256" s="85">
        <v>2329.52</v>
      </c>
      <c r="Q2256" s="87"/>
      <c r="R2256" s="88">
        <v>93000.0</v>
      </c>
      <c r="S2256" s="74">
        <v>1145.0</v>
      </c>
      <c r="T2256" s="74">
        <v>25.35627</v>
      </c>
      <c r="U2256" s="123"/>
    </row>
    <row r="2257">
      <c r="A2257" s="83">
        <v>804.0</v>
      </c>
      <c r="B2257" s="84" t="s">
        <v>58</v>
      </c>
      <c r="C2257" s="84" t="s">
        <v>27</v>
      </c>
      <c r="D2257" s="84" t="s">
        <v>27</v>
      </c>
      <c r="E2257" s="84" t="s">
        <v>27</v>
      </c>
      <c r="F2257" s="84">
        <v>32.0</v>
      </c>
      <c r="G2257" s="84" t="s">
        <v>29</v>
      </c>
      <c r="H2257" s="84"/>
      <c r="I2257" s="84" t="s">
        <v>59</v>
      </c>
      <c r="J2257" s="84">
        <v>1.0</v>
      </c>
      <c r="K2257" s="84" t="s">
        <v>42</v>
      </c>
      <c r="L2257" s="85">
        <v>7231.56</v>
      </c>
      <c r="M2257" s="85">
        <v>51.57</v>
      </c>
      <c r="N2257" s="84"/>
      <c r="O2257" s="86">
        <v>141.0</v>
      </c>
      <c r="P2257" s="85">
        <v>1811.38</v>
      </c>
      <c r="Q2257" s="87"/>
      <c r="R2257" s="88">
        <v>61000.0</v>
      </c>
      <c r="S2257" s="74">
        <v>858.0</v>
      </c>
      <c r="T2257" s="74">
        <v>22.68839</v>
      </c>
      <c r="U2257" s="123"/>
    </row>
    <row r="2258">
      <c r="A2258" s="83">
        <v>805.0</v>
      </c>
      <c r="B2258" s="84" t="s">
        <v>58</v>
      </c>
      <c r="C2258" s="84" t="s">
        <v>27</v>
      </c>
      <c r="D2258" s="84" t="s">
        <v>27</v>
      </c>
      <c r="E2258" s="84" t="s">
        <v>27</v>
      </c>
      <c r="F2258" s="84">
        <v>32.0</v>
      </c>
      <c r="G2258" s="84" t="s">
        <v>29</v>
      </c>
      <c r="H2258" s="84"/>
      <c r="I2258" s="84" t="s">
        <v>59</v>
      </c>
      <c r="J2258" s="84">
        <v>1.0</v>
      </c>
      <c r="K2258" s="84" t="s">
        <v>43</v>
      </c>
      <c r="L2258" s="85">
        <v>1040.91</v>
      </c>
      <c r="M2258" s="85">
        <v>281.15</v>
      </c>
      <c r="N2258" s="84"/>
      <c r="O2258" s="86">
        <v>139.0</v>
      </c>
      <c r="P2258" s="85">
        <v>1933660.0</v>
      </c>
      <c r="Q2258" s="87"/>
      <c r="R2258" s="88">
        <v>2009000.0</v>
      </c>
      <c r="S2258" s="74">
        <v>3061.0</v>
      </c>
      <c r="T2258" s="74">
        <v>15.78738</v>
      </c>
      <c r="U2258" s="123"/>
    </row>
    <row r="2259">
      <c r="A2259" s="83">
        <v>806.0</v>
      </c>
      <c r="B2259" s="84" t="s">
        <v>58</v>
      </c>
      <c r="C2259" s="84" t="s">
        <v>27</v>
      </c>
      <c r="D2259" s="84" t="s">
        <v>27</v>
      </c>
      <c r="E2259" s="84" t="s">
        <v>27</v>
      </c>
      <c r="F2259" s="84">
        <v>32.0</v>
      </c>
      <c r="G2259" s="84" t="s">
        <v>29</v>
      </c>
      <c r="H2259" s="84"/>
      <c r="I2259" s="84" t="s">
        <v>59</v>
      </c>
      <c r="J2259" s="84">
        <v>1.0</v>
      </c>
      <c r="K2259" s="84" t="s">
        <v>44</v>
      </c>
      <c r="L2259" s="85">
        <v>7102.48</v>
      </c>
      <c r="M2259" s="85">
        <v>132.42</v>
      </c>
      <c r="N2259" s="84"/>
      <c r="O2259" s="86">
        <v>7.0</v>
      </c>
      <c r="P2259" s="85">
        <v>1048.99</v>
      </c>
      <c r="Q2259" s="87"/>
      <c r="R2259" s="88">
        <v>21000.0</v>
      </c>
      <c r="S2259" s="74">
        <v>883.0</v>
      </c>
      <c r="T2259" s="74">
        <v>23.02261</v>
      </c>
      <c r="U2259" s="123"/>
    </row>
    <row r="2260">
      <c r="A2260" s="83">
        <v>807.0</v>
      </c>
      <c r="B2260" s="84" t="s">
        <v>58</v>
      </c>
      <c r="C2260" s="84" t="s">
        <v>27</v>
      </c>
      <c r="D2260" s="84" t="s">
        <v>27</v>
      </c>
      <c r="E2260" s="84" t="s">
        <v>27</v>
      </c>
      <c r="F2260" s="84">
        <v>32.0</v>
      </c>
      <c r="G2260" s="84" t="s">
        <v>29</v>
      </c>
      <c r="H2260" s="84"/>
      <c r="I2260" s="84" t="s">
        <v>59</v>
      </c>
      <c r="J2260" s="84">
        <v>1.0</v>
      </c>
      <c r="K2260" s="84" t="s">
        <v>45</v>
      </c>
      <c r="L2260" s="85">
        <v>6922.66</v>
      </c>
      <c r="M2260" s="85">
        <v>1914.8</v>
      </c>
      <c r="N2260" s="84"/>
      <c r="O2260" s="86">
        <v>286.0</v>
      </c>
      <c r="P2260" s="85">
        <v>2601.84</v>
      </c>
      <c r="Q2260" s="87"/>
      <c r="R2260" s="88">
        <v>294000.0</v>
      </c>
      <c r="S2260" s="74">
        <v>869.0</v>
      </c>
      <c r="T2260" s="74">
        <v>25.523</v>
      </c>
      <c r="U2260" s="123"/>
    </row>
    <row r="2261">
      <c r="A2261" s="83">
        <v>808.0</v>
      </c>
      <c r="B2261" s="84" t="s">
        <v>58</v>
      </c>
      <c r="C2261" s="84" t="s">
        <v>27</v>
      </c>
      <c r="D2261" s="84" t="s">
        <v>27</v>
      </c>
      <c r="E2261" s="84" t="s">
        <v>27</v>
      </c>
      <c r="F2261" s="84">
        <v>32.0</v>
      </c>
      <c r="G2261" s="84" t="s">
        <v>29</v>
      </c>
      <c r="H2261" s="84"/>
      <c r="I2261" s="84" t="s">
        <v>59</v>
      </c>
      <c r="J2261" s="84">
        <v>1.0</v>
      </c>
      <c r="K2261" s="84" t="s">
        <v>46</v>
      </c>
      <c r="L2261" s="85">
        <v>1224.15</v>
      </c>
      <c r="M2261" s="85">
        <v>17907.44</v>
      </c>
      <c r="N2261" s="84"/>
      <c r="O2261" s="86">
        <v>9.0</v>
      </c>
      <c r="P2261" s="85">
        <v>1951.57</v>
      </c>
      <c r="Q2261" s="87"/>
      <c r="R2261" s="88">
        <v>1756000.0</v>
      </c>
      <c r="S2261" s="74">
        <v>2655.0</v>
      </c>
      <c r="T2261" s="74">
        <v>22.33203</v>
      </c>
      <c r="U2261" s="123"/>
    </row>
    <row r="2262">
      <c r="A2262" s="83">
        <v>809.0</v>
      </c>
      <c r="B2262" s="84" t="s">
        <v>58</v>
      </c>
      <c r="C2262" s="84" t="s">
        <v>27</v>
      </c>
      <c r="D2262" s="84" t="s">
        <v>27</v>
      </c>
      <c r="E2262" s="84" t="s">
        <v>27</v>
      </c>
      <c r="F2262" s="84">
        <v>32.0</v>
      </c>
      <c r="G2262" s="84" t="s">
        <v>29</v>
      </c>
      <c r="H2262" s="84"/>
      <c r="I2262" s="84" t="s">
        <v>59</v>
      </c>
      <c r="J2262" s="84">
        <v>1.0</v>
      </c>
      <c r="K2262" s="84" t="s">
        <v>47</v>
      </c>
      <c r="L2262" s="85">
        <v>6460.7</v>
      </c>
      <c r="M2262" s="85">
        <v>966.41</v>
      </c>
      <c r="N2262" s="84"/>
      <c r="O2262" s="86">
        <v>15.0</v>
      </c>
      <c r="P2262" s="85">
        <v>4641.73</v>
      </c>
      <c r="Q2262" s="87"/>
      <c r="R2262" s="88">
        <v>333000.0</v>
      </c>
      <c r="S2262" s="74">
        <v>1320.0</v>
      </c>
      <c r="T2262" s="74">
        <v>24.16884</v>
      </c>
      <c r="U2262" s="123"/>
    </row>
    <row r="2263">
      <c r="A2263" s="83">
        <v>810.0</v>
      </c>
      <c r="B2263" s="84" t="s">
        <v>58</v>
      </c>
      <c r="C2263" s="84" t="s">
        <v>27</v>
      </c>
      <c r="D2263" s="84" t="s">
        <v>27</v>
      </c>
      <c r="E2263" s="84" t="s">
        <v>27</v>
      </c>
      <c r="F2263" s="84">
        <v>32.0</v>
      </c>
      <c r="G2263" s="84" t="s">
        <v>29</v>
      </c>
      <c r="H2263" s="84"/>
      <c r="I2263" s="84" t="s">
        <v>59</v>
      </c>
      <c r="J2263" s="84">
        <v>1.0</v>
      </c>
      <c r="K2263" s="84" t="s">
        <v>48</v>
      </c>
      <c r="L2263" s="85">
        <v>10947.17</v>
      </c>
      <c r="M2263" s="85">
        <v>7608.35</v>
      </c>
      <c r="N2263" s="84"/>
      <c r="O2263" s="86">
        <v>25.0</v>
      </c>
      <c r="P2263" s="85">
        <v>9654.76</v>
      </c>
      <c r="Q2263" s="87"/>
      <c r="R2263" s="88">
        <v>1283000.0</v>
      </c>
      <c r="S2263" s="74">
        <v>2393.0</v>
      </c>
      <c r="T2263" s="74">
        <v>24.58211</v>
      </c>
      <c r="U2263" s="123"/>
    </row>
    <row r="2264">
      <c r="A2264" s="83">
        <v>811.0</v>
      </c>
      <c r="B2264" s="84" t="s">
        <v>58</v>
      </c>
      <c r="C2264" s="84" t="s">
        <v>27</v>
      </c>
      <c r="D2264" s="84" t="s">
        <v>27</v>
      </c>
      <c r="E2264" s="84" t="s">
        <v>27</v>
      </c>
      <c r="F2264" s="84">
        <v>32.0</v>
      </c>
      <c r="G2264" s="84" t="s">
        <v>29</v>
      </c>
      <c r="H2264" s="84"/>
      <c r="I2264" s="84" t="s">
        <v>59</v>
      </c>
      <c r="J2264" s="84">
        <v>1.0</v>
      </c>
      <c r="K2264" s="84" t="s">
        <v>49</v>
      </c>
      <c r="L2264" s="85">
        <v>10586.53</v>
      </c>
      <c r="M2264" s="85">
        <v>66.58</v>
      </c>
      <c r="N2264" s="84"/>
      <c r="O2264" s="86">
        <v>5.0</v>
      </c>
      <c r="P2264" s="85">
        <v>3318.7</v>
      </c>
      <c r="Q2264" s="87"/>
      <c r="R2264" s="88">
        <v>24000.0</v>
      </c>
      <c r="S2264" s="74">
        <v>844.0</v>
      </c>
      <c r="T2264" s="74">
        <v>22.33956</v>
      </c>
      <c r="U2264" s="123"/>
    </row>
    <row r="2265">
      <c r="A2265" s="83">
        <v>812.0</v>
      </c>
      <c r="B2265" s="84" t="s">
        <v>58</v>
      </c>
      <c r="C2265" s="84" t="s">
        <v>27</v>
      </c>
      <c r="D2265" s="84" t="s">
        <v>27</v>
      </c>
      <c r="E2265" s="84" t="s">
        <v>27</v>
      </c>
      <c r="F2265" s="84">
        <v>32.0</v>
      </c>
      <c r="G2265" s="84" t="s">
        <v>29</v>
      </c>
      <c r="H2265" s="84"/>
      <c r="I2265" s="84" t="s">
        <v>59</v>
      </c>
      <c r="J2265" s="84">
        <v>1.0</v>
      </c>
      <c r="K2265" s="84" t="s">
        <v>50</v>
      </c>
      <c r="L2265" s="85">
        <v>9513.34</v>
      </c>
      <c r="M2265" s="85">
        <v>2591.3</v>
      </c>
      <c r="N2265" s="84"/>
      <c r="O2265" s="86">
        <v>31.0</v>
      </c>
      <c r="P2265" s="85">
        <v>32574.67</v>
      </c>
      <c r="Q2265" s="87"/>
      <c r="R2265" s="88">
        <v>2301000.0</v>
      </c>
      <c r="S2265" s="74">
        <v>3844.0</v>
      </c>
      <c r="T2265" s="74">
        <v>28.97852</v>
      </c>
      <c r="U2265" s="123"/>
    </row>
    <row r="2266">
      <c r="A2266" s="83">
        <v>813.0</v>
      </c>
      <c r="B2266" s="84" t="s">
        <v>58</v>
      </c>
      <c r="C2266" s="84" t="s">
        <v>27</v>
      </c>
      <c r="D2266" s="84" t="s">
        <v>27</v>
      </c>
      <c r="E2266" s="84" t="s">
        <v>27</v>
      </c>
      <c r="F2266" s="84">
        <v>32.0</v>
      </c>
      <c r="G2266" s="84" t="s">
        <v>29</v>
      </c>
      <c r="H2266" s="84"/>
      <c r="I2266" s="84" t="s">
        <v>59</v>
      </c>
      <c r="J2266" s="84">
        <v>1.0</v>
      </c>
      <c r="K2266" s="84" t="s">
        <v>51</v>
      </c>
      <c r="L2266" s="85">
        <v>0.0</v>
      </c>
      <c r="M2266" s="85">
        <v>0.0</v>
      </c>
      <c r="N2266" s="84"/>
      <c r="O2266" s="86">
        <v>0.0</v>
      </c>
      <c r="P2266" s="85">
        <v>0.0</v>
      </c>
      <c r="Q2266" s="87"/>
      <c r="R2266" s="88" t="e">
        <v>#VALUE!</v>
      </c>
      <c r="S2266" s="74" t="s">
        <v>30</v>
      </c>
      <c r="T2266" s="74" t="s">
        <v>30</v>
      </c>
      <c r="U2266" s="123"/>
    </row>
    <row r="2267">
      <c r="A2267" s="83">
        <v>814.0</v>
      </c>
      <c r="B2267" s="84" t="s">
        <v>58</v>
      </c>
      <c r="C2267" s="84" t="s">
        <v>27</v>
      </c>
      <c r="D2267" s="84" t="s">
        <v>27</v>
      </c>
      <c r="E2267" s="84" t="s">
        <v>27</v>
      </c>
      <c r="F2267" s="84">
        <v>32.0</v>
      </c>
      <c r="G2267" s="84" t="s">
        <v>29</v>
      </c>
      <c r="H2267" s="84"/>
      <c r="I2267" s="84" t="s">
        <v>59</v>
      </c>
      <c r="J2267" s="84">
        <v>1.0</v>
      </c>
      <c r="K2267" s="84" t="s">
        <v>52</v>
      </c>
      <c r="L2267" s="85">
        <v>0.0</v>
      </c>
      <c r="M2267" s="85">
        <v>0.0</v>
      </c>
      <c r="N2267" s="84"/>
      <c r="O2267" s="86">
        <v>0.0</v>
      </c>
      <c r="P2267" s="85">
        <v>0.0</v>
      </c>
      <c r="Q2267" s="87"/>
      <c r="R2267" s="88" t="e">
        <v>#VALUE!</v>
      </c>
      <c r="S2267" s="74" t="s">
        <v>30</v>
      </c>
      <c r="T2267" s="74" t="s">
        <v>30</v>
      </c>
      <c r="U2267" s="123"/>
    </row>
    <row r="2268">
      <c r="A2268" s="83">
        <v>815.0</v>
      </c>
      <c r="B2268" s="84" t="s">
        <v>58</v>
      </c>
      <c r="C2268" s="84" t="s">
        <v>27</v>
      </c>
      <c r="D2268" s="84" t="s">
        <v>27</v>
      </c>
      <c r="E2268" s="84" t="s">
        <v>27</v>
      </c>
      <c r="F2268" s="84">
        <v>32.0</v>
      </c>
      <c r="G2268" s="84" t="s">
        <v>29</v>
      </c>
      <c r="H2268" s="84"/>
      <c r="I2268" s="84" t="s">
        <v>59</v>
      </c>
      <c r="J2268" s="84">
        <v>2.0</v>
      </c>
      <c r="K2268" s="84" t="s">
        <v>31</v>
      </c>
      <c r="L2268" s="85">
        <v>47051.41</v>
      </c>
      <c r="M2268" s="85">
        <v>23.06</v>
      </c>
      <c r="N2268" s="84"/>
      <c r="O2268" s="86">
        <v>2.0</v>
      </c>
      <c r="P2268" s="85">
        <v>59568.28</v>
      </c>
      <c r="Q2268" s="87"/>
      <c r="R2268" s="88">
        <v>71000.0</v>
      </c>
      <c r="S2268" s="74">
        <v>1309.0</v>
      </c>
      <c r="T2268" s="74">
        <v>16.97643</v>
      </c>
      <c r="U2268" s="123"/>
    </row>
    <row r="2269">
      <c r="A2269" s="83">
        <v>816.0</v>
      </c>
      <c r="B2269" s="84" t="s">
        <v>58</v>
      </c>
      <c r="C2269" s="84" t="s">
        <v>27</v>
      </c>
      <c r="D2269" s="84" t="s">
        <v>27</v>
      </c>
      <c r="E2269" s="84" t="s">
        <v>27</v>
      </c>
      <c r="F2269" s="84">
        <v>32.0</v>
      </c>
      <c r="G2269" s="84" t="s">
        <v>29</v>
      </c>
      <c r="H2269" s="84"/>
      <c r="I2269" s="84" t="s">
        <v>59</v>
      </c>
      <c r="J2269" s="84">
        <v>2.0</v>
      </c>
      <c r="K2269" s="84" t="s">
        <v>32</v>
      </c>
      <c r="L2269" s="85">
        <v>2229.42</v>
      </c>
      <c r="M2269" s="85">
        <v>1121.37</v>
      </c>
      <c r="N2269" s="84"/>
      <c r="O2269" s="86">
        <v>61.0</v>
      </c>
      <c r="P2269" s="85">
        <v>4628812.78</v>
      </c>
      <c r="Q2269" s="87"/>
      <c r="R2269" s="88">
        <v>4934000.0</v>
      </c>
      <c r="S2269" s="74">
        <v>6524.0</v>
      </c>
      <c r="T2269" s="74">
        <v>26.4692</v>
      </c>
      <c r="U2269" s="123"/>
    </row>
    <row r="2270">
      <c r="A2270" s="83">
        <v>817.0</v>
      </c>
      <c r="B2270" s="84" t="s">
        <v>58</v>
      </c>
      <c r="C2270" s="84" t="s">
        <v>27</v>
      </c>
      <c r="D2270" s="84" t="s">
        <v>27</v>
      </c>
      <c r="E2270" s="84" t="s">
        <v>27</v>
      </c>
      <c r="F2270" s="84">
        <v>32.0</v>
      </c>
      <c r="G2270" s="84" t="s">
        <v>29</v>
      </c>
      <c r="H2270" s="84"/>
      <c r="I2270" s="84" t="s">
        <v>59</v>
      </c>
      <c r="J2270" s="84">
        <v>2.0</v>
      </c>
      <c r="K2270" s="84" t="s">
        <v>33</v>
      </c>
      <c r="L2270" s="85">
        <v>19007.74</v>
      </c>
      <c r="M2270" s="85">
        <v>131.57</v>
      </c>
      <c r="N2270" s="84"/>
      <c r="O2270" s="86">
        <v>20.0</v>
      </c>
      <c r="P2270" s="85">
        <v>23433.5</v>
      </c>
      <c r="Q2270" s="87"/>
      <c r="R2270" s="88">
        <v>215000.0</v>
      </c>
      <c r="S2270" s="74">
        <v>1272.0</v>
      </c>
      <c r="T2270" s="74">
        <v>23.52739</v>
      </c>
      <c r="U2270" s="123"/>
    </row>
    <row r="2271">
      <c r="A2271" s="83">
        <v>818.0</v>
      </c>
      <c r="B2271" s="84" t="s">
        <v>58</v>
      </c>
      <c r="C2271" s="84" t="s">
        <v>27</v>
      </c>
      <c r="D2271" s="84" t="s">
        <v>27</v>
      </c>
      <c r="E2271" s="84" t="s">
        <v>27</v>
      </c>
      <c r="F2271" s="84">
        <v>32.0</v>
      </c>
      <c r="G2271" s="84" t="s">
        <v>29</v>
      </c>
      <c r="H2271" s="84"/>
      <c r="I2271" s="84" t="s">
        <v>59</v>
      </c>
      <c r="J2271" s="84">
        <v>2.0</v>
      </c>
      <c r="K2271" s="84" t="s">
        <v>34</v>
      </c>
      <c r="L2271" s="85">
        <v>13196.85</v>
      </c>
      <c r="M2271" s="85">
        <v>13901.35</v>
      </c>
      <c r="N2271" s="84"/>
      <c r="O2271" s="86">
        <v>153.0</v>
      </c>
      <c r="P2271" s="85">
        <v>5176.74</v>
      </c>
      <c r="Q2271" s="87"/>
      <c r="R2271" s="88">
        <v>1984000.0</v>
      </c>
      <c r="S2271" s="74">
        <v>3221.0</v>
      </c>
      <c r="T2271" s="74">
        <v>27.88026</v>
      </c>
      <c r="U2271" s="123"/>
    </row>
    <row r="2272">
      <c r="A2272" s="83">
        <v>819.0</v>
      </c>
      <c r="B2272" s="84" t="s">
        <v>58</v>
      </c>
      <c r="C2272" s="84" t="s">
        <v>27</v>
      </c>
      <c r="D2272" s="84" t="s">
        <v>27</v>
      </c>
      <c r="E2272" s="84" t="s">
        <v>27</v>
      </c>
      <c r="F2272" s="84">
        <v>32.0</v>
      </c>
      <c r="G2272" s="84" t="s">
        <v>29</v>
      </c>
      <c r="H2272" s="84"/>
      <c r="I2272" s="84" t="s">
        <v>59</v>
      </c>
      <c r="J2272" s="84">
        <v>2.0</v>
      </c>
      <c r="K2272" s="84" t="s">
        <v>35</v>
      </c>
      <c r="L2272" s="85">
        <v>18163.0</v>
      </c>
      <c r="M2272" s="85">
        <v>95.25</v>
      </c>
      <c r="N2272" s="84"/>
      <c r="O2272" s="86">
        <v>157.0</v>
      </c>
      <c r="P2272" s="85">
        <v>5829.31</v>
      </c>
      <c r="Q2272" s="87"/>
      <c r="R2272" s="88">
        <v>72000.0</v>
      </c>
      <c r="S2272" s="74">
        <v>1028.0</v>
      </c>
      <c r="T2272" s="74">
        <v>22.86562</v>
      </c>
      <c r="U2272" s="123"/>
    </row>
    <row r="2273">
      <c r="A2273" s="83">
        <v>820.0</v>
      </c>
      <c r="B2273" s="84" t="s">
        <v>58</v>
      </c>
      <c r="C2273" s="84" t="s">
        <v>27</v>
      </c>
      <c r="D2273" s="84" t="s">
        <v>27</v>
      </c>
      <c r="E2273" s="84" t="s">
        <v>27</v>
      </c>
      <c r="F2273" s="84">
        <v>32.0</v>
      </c>
      <c r="G2273" s="84" t="s">
        <v>29</v>
      </c>
      <c r="H2273" s="84"/>
      <c r="I2273" s="84" t="s">
        <v>59</v>
      </c>
      <c r="J2273" s="84">
        <v>2.0</v>
      </c>
      <c r="K2273" s="84" t="s">
        <v>36</v>
      </c>
      <c r="L2273" s="85">
        <v>16092.96</v>
      </c>
      <c r="M2273" s="85">
        <v>65.54</v>
      </c>
      <c r="N2273" s="84"/>
      <c r="O2273" s="86">
        <v>1.0</v>
      </c>
      <c r="P2273" s="85">
        <v>819.55</v>
      </c>
      <c r="Q2273" s="87"/>
      <c r="R2273" s="88">
        <v>11000.0</v>
      </c>
      <c r="S2273" s="74">
        <v>721.0</v>
      </c>
      <c r="T2273" s="74">
        <v>9.09218</v>
      </c>
      <c r="U2273" s="123"/>
    </row>
    <row r="2274">
      <c r="A2274" s="83">
        <v>821.0</v>
      </c>
      <c r="B2274" s="84" t="s">
        <v>58</v>
      </c>
      <c r="C2274" s="84" t="s">
        <v>27</v>
      </c>
      <c r="D2274" s="84" t="s">
        <v>27</v>
      </c>
      <c r="E2274" s="84" t="s">
        <v>27</v>
      </c>
      <c r="F2274" s="84">
        <v>32.0</v>
      </c>
      <c r="G2274" s="84" t="s">
        <v>29</v>
      </c>
      <c r="H2274" s="84"/>
      <c r="I2274" s="84" t="s">
        <v>59</v>
      </c>
      <c r="J2274" s="84">
        <v>2.0</v>
      </c>
      <c r="K2274" s="84" t="s">
        <v>37</v>
      </c>
      <c r="L2274" s="85">
        <v>19766.66</v>
      </c>
      <c r="M2274" s="85">
        <v>38.42</v>
      </c>
      <c r="N2274" s="84"/>
      <c r="O2274" s="86">
        <v>22.0</v>
      </c>
      <c r="P2274" s="85">
        <v>19459.54</v>
      </c>
      <c r="Q2274" s="87"/>
      <c r="R2274" s="88">
        <v>37000.0</v>
      </c>
      <c r="S2274" s="74">
        <v>905.0</v>
      </c>
      <c r="T2274" s="74">
        <v>22.46298</v>
      </c>
      <c r="U2274" s="123"/>
    </row>
    <row r="2275">
      <c r="A2275" s="83">
        <v>822.0</v>
      </c>
      <c r="B2275" s="84" t="s">
        <v>58</v>
      </c>
      <c r="C2275" s="84" t="s">
        <v>27</v>
      </c>
      <c r="D2275" s="84" t="s">
        <v>27</v>
      </c>
      <c r="E2275" s="84" t="s">
        <v>27</v>
      </c>
      <c r="F2275" s="84">
        <v>32.0</v>
      </c>
      <c r="G2275" s="84" t="s">
        <v>29</v>
      </c>
      <c r="H2275" s="84"/>
      <c r="I2275" s="84" t="s">
        <v>59</v>
      </c>
      <c r="J2275" s="84">
        <v>2.0</v>
      </c>
      <c r="K2275" s="84" t="s">
        <v>38</v>
      </c>
      <c r="L2275" s="85">
        <v>21644.97</v>
      </c>
      <c r="M2275" s="85">
        <v>146.3</v>
      </c>
      <c r="N2275" s="84"/>
      <c r="O2275" s="86">
        <v>179.0</v>
      </c>
      <c r="P2275" s="85">
        <v>9309.94</v>
      </c>
      <c r="Q2275" s="87"/>
      <c r="R2275" s="88">
        <v>81000.0</v>
      </c>
      <c r="S2275" s="74">
        <v>1188.0</v>
      </c>
      <c r="T2275" s="74">
        <v>24.27112</v>
      </c>
      <c r="U2275" s="123"/>
    </row>
    <row r="2276">
      <c r="A2276" s="83">
        <v>823.0</v>
      </c>
      <c r="B2276" s="84" t="s">
        <v>58</v>
      </c>
      <c r="C2276" s="84" t="s">
        <v>27</v>
      </c>
      <c r="D2276" s="84" t="s">
        <v>27</v>
      </c>
      <c r="E2276" s="84" t="s">
        <v>27</v>
      </c>
      <c r="F2276" s="84">
        <v>32.0</v>
      </c>
      <c r="G2276" s="84" t="s">
        <v>29</v>
      </c>
      <c r="H2276" s="84"/>
      <c r="I2276" s="84" t="s">
        <v>59</v>
      </c>
      <c r="J2276" s="84">
        <v>2.0</v>
      </c>
      <c r="K2276" s="84" t="s">
        <v>39</v>
      </c>
      <c r="L2276" s="85">
        <v>27400.28</v>
      </c>
      <c r="M2276" s="85">
        <v>29.06</v>
      </c>
      <c r="N2276" s="84"/>
      <c r="O2276" s="86">
        <v>22.0</v>
      </c>
      <c r="P2276" s="85">
        <v>37837.01</v>
      </c>
      <c r="Q2276" s="87"/>
      <c r="R2276" s="88">
        <v>52000.0</v>
      </c>
      <c r="S2276" s="74">
        <v>1049.0</v>
      </c>
      <c r="T2276" s="74">
        <v>23.29137</v>
      </c>
      <c r="U2276" s="123"/>
    </row>
    <row r="2277">
      <c r="A2277" s="83">
        <v>824.0</v>
      </c>
      <c r="B2277" s="84" t="s">
        <v>58</v>
      </c>
      <c r="C2277" s="84" t="s">
        <v>27</v>
      </c>
      <c r="D2277" s="84" t="s">
        <v>27</v>
      </c>
      <c r="E2277" s="84" t="s">
        <v>27</v>
      </c>
      <c r="F2277" s="84">
        <v>32.0</v>
      </c>
      <c r="G2277" s="84" t="s">
        <v>29</v>
      </c>
      <c r="H2277" s="84"/>
      <c r="I2277" s="84" t="s">
        <v>59</v>
      </c>
      <c r="J2277" s="84">
        <v>2.0</v>
      </c>
      <c r="K2277" s="84" t="s">
        <v>40</v>
      </c>
      <c r="L2277" s="85">
        <v>17982.66</v>
      </c>
      <c r="M2277" s="85">
        <v>610.54</v>
      </c>
      <c r="N2277" s="84"/>
      <c r="O2277" s="86">
        <v>110.0</v>
      </c>
      <c r="P2277" s="85">
        <v>66714.54</v>
      </c>
      <c r="Q2277" s="87"/>
      <c r="R2277" s="88">
        <v>176000.0</v>
      </c>
      <c r="S2277" s="74">
        <v>1275.0</v>
      </c>
      <c r="T2277" s="74">
        <v>22.70779</v>
      </c>
      <c r="U2277" s="123"/>
    </row>
    <row r="2278">
      <c r="A2278" s="83">
        <v>825.0</v>
      </c>
      <c r="B2278" s="84" t="s">
        <v>58</v>
      </c>
      <c r="C2278" s="84" t="s">
        <v>27</v>
      </c>
      <c r="D2278" s="84" t="s">
        <v>27</v>
      </c>
      <c r="E2278" s="84" t="s">
        <v>27</v>
      </c>
      <c r="F2278" s="84">
        <v>32.0</v>
      </c>
      <c r="G2278" s="84" t="s">
        <v>29</v>
      </c>
      <c r="H2278" s="84"/>
      <c r="I2278" s="84" t="s">
        <v>59</v>
      </c>
      <c r="J2278" s="84">
        <v>2.0</v>
      </c>
      <c r="K2278" s="84" t="s">
        <v>41</v>
      </c>
      <c r="L2278" s="85">
        <v>2070.95</v>
      </c>
      <c r="M2278" s="85">
        <v>594.96</v>
      </c>
      <c r="N2278" s="84"/>
      <c r="O2278" s="86">
        <v>38.0</v>
      </c>
      <c r="P2278" s="85">
        <v>1693.08</v>
      </c>
      <c r="Q2278" s="87"/>
      <c r="R2278" s="88">
        <v>118000.0</v>
      </c>
      <c r="S2278" s="74">
        <v>1216.0</v>
      </c>
      <c r="T2278" s="74">
        <v>25.42743</v>
      </c>
      <c r="U2278" s="123"/>
    </row>
    <row r="2279">
      <c r="A2279" s="83">
        <v>826.0</v>
      </c>
      <c r="B2279" s="84" t="s">
        <v>58</v>
      </c>
      <c r="C2279" s="84" t="s">
        <v>27</v>
      </c>
      <c r="D2279" s="84" t="s">
        <v>27</v>
      </c>
      <c r="E2279" s="84" t="s">
        <v>27</v>
      </c>
      <c r="F2279" s="84">
        <v>32.0</v>
      </c>
      <c r="G2279" s="84" t="s">
        <v>29</v>
      </c>
      <c r="H2279" s="84"/>
      <c r="I2279" s="84" t="s">
        <v>59</v>
      </c>
      <c r="J2279" s="84">
        <v>2.0</v>
      </c>
      <c r="K2279" s="84" t="s">
        <v>42</v>
      </c>
      <c r="L2279" s="85">
        <v>14616.21</v>
      </c>
      <c r="M2279" s="85">
        <v>50.82</v>
      </c>
      <c r="N2279" s="84"/>
      <c r="O2279" s="86">
        <v>141.0</v>
      </c>
      <c r="P2279" s="85">
        <v>2710.74</v>
      </c>
      <c r="Q2279" s="87"/>
      <c r="R2279" s="88">
        <v>59000.0</v>
      </c>
      <c r="S2279" s="74">
        <v>906.0</v>
      </c>
      <c r="T2279" s="74">
        <v>22.58584</v>
      </c>
      <c r="U2279" s="123"/>
    </row>
    <row r="2280">
      <c r="A2280" s="83">
        <v>827.0</v>
      </c>
      <c r="B2280" s="84" t="s">
        <v>58</v>
      </c>
      <c r="C2280" s="84" t="s">
        <v>27</v>
      </c>
      <c r="D2280" s="84" t="s">
        <v>27</v>
      </c>
      <c r="E2280" s="84" t="s">
        <v>27</v>
      </c>
      <c r="F2280" s="84">
        <v>32.0</v>
      </c>
      <c r="G2280" s="84" t="s">
        <v>29</v>
      </c>
      <c r="H2280" s="84"/>
      <c r="I2280" s="84" t="s">
        <v>59</v>
      </c>
      <c r="J2280" s="84">
        <v>2.0</v>
      </c>
      <c r="K2280" s="84" t="s">
        <v>43</v>
      </c>
      <c r="L2280" s="85">
        <v>1941.97</v>
      </c>
      <c r="M2280" s="85">
        <v>545.41</v>
      </c>
      <c r="N2280" s="84"/>
      <c r="O2280" s="86">
        <v>139.0</v>
      </c>
      <c r="P2280" s="85">
        <v>6579660.0</v>
      </c>
      <c r="Q2280" s="87"/>
      <c r="R2280" s="88">
        <v>6986000.0</v>
      </c>
      <c r="S2280" s="74">
        <v>8078.0</v>
      </c>
      <c r="T2280" s="74">
        <v>15.83356</v>
      </c>
      <c r="U2280" s="123"/>
    </row>
    <row r="2281">
      <c r="A2281" s="83">
        <v>828.0</v>
      </c>
      <c r="B2281" s="84" t="s">
        <v>58</v>
      </c>
      <c r="C2281" s="84" t="s">
        <v>27</v>
      </c>
      <c r="D2281" s="84" t="s">
        <v>27</v>
      </c>
      <c r="E2281" s="84" t="s">
        <v>27</v>
      </c>
      <c r="F2281" s="84">
        <v>32.0</v>
      </c>
      <c r="G2281" s="84" t="s">
        <v>29</v>
      </c>
      <c r="H2281" s="84"/>
      <c r="I2281" s="84" t="s">
        <v>59</v>
      </c>
      <c r="J2281" s="84">
        <v>2.0</v>
      </c>
      <c r="K2281" s="84" t="s">
        <v>44</v>
      </c>
      <c r="L2281" s="85">
        <v>14132.36</v>
      </c>
      <c r="M2281" s="85">
        <v>132.4</v>
      </c>
      <c r="N2281" s="84"/>
      <c r="O2281" s="86">
        <v>7.0</v>
      </c>
      <c r="P2281" s="85">
        <v>1642.33</v>
      </c>
      <c r="Q2281" s="87"/>
      <c r="R2281" s="88">
        <v>20000.0</v>
      </c>
      <c r="S2281" s="74">
        <v>897.0</v>
      </c>
      <c r="T2281" s="74">
        <v>22.90815</v>
      </c>
      <c r="U2281" s="123"/>
    </row>
    <row r="2282">
      <c r="A2282" s="83">
        <v>829.0</v>
      </c>
      <c r="B2282" s="84" t="s">
        <v>58</v>
      </c>
      <c r="C2282" s="84" t="s">
        <v>27</v>
      </c>
      <c r="D2282" s="84" t="s">
        <v>27</v>
      </c>
      <c r="E2282" s="84" t="s">
        <v>27</v>
      </c>
      <c r="F2282" s="84">
        <v>32.0</v>
      </c>
      <c r="G2282" s="84" t="s">
        <v>29</v>
      </c>
      <c r="H2282" s="84"/>
      <c r="I2282" s="84" t="s">
        <v>59</v>
      </c>
      <c r="J2282" s="84">
        <v>2.0</v>
      </c>
      <c r="K2282" s="84" t="s">
        <v>45</v>
      </c>
      <c r="L2282" s="85">
        <v>14243.62</v>
      </c>
      <c r="M2282" s="85">
        <v>217.73</v>
      </c>
      <c r="N2282" s="84"/>
      <c r="O2282" s="86">
        <v>16.0</v>
      </c>
      <c r="P2282" s="85">
        <v>2293.14</v>
      </c>
      <c r="Q2282" s="87"/>
      <c r="R2282" s="88">
        <v>209000.0</v>
      </c>
      <c r="S2282" s="74">
        <v>857.0</v>
      </c>
      <c r="T2282" s="74">
        <v>25.2487</v>
      </c>
      <c r="U2282" s="123"/>
    </row>
    <row r="2283">
      <c r="A2283" s="83">
        <v>830.0</v>
      </c>
      <c r="B2283" s="84" t="s">
        <v>58</v>
      </c>
      <c r="C2283" s="84" t="s">
        <v>27</v>
      </c>
      <c r="D2283" s="84" t="s">
        <v>27</v>
      </c>
      <c r="E2283" s="84" t="s">
        <v>27</v>
      </c>
      <c r="F2283" s="84">
        <v>32.0</v>
      </c>
      <c r="G2283" s="84" t="s">
        <v>29</v>
      </c>
      <c r="H2283" s="84"/>
      <c r="I2283" s="84" t="s">
        <v>59</v>
      </c>
      <c r="J2283" s="84">
        <v>2.0</v>
      </c>
      <c r="K2283" s="84" t="s">
        <v>46</v>
      </c>
      <c r="L2283" s="85">
        <v>1790.26</v>
      </c>
      <c r="M2283" s="85">
        <v>35051.95</v>
      </c>
      <c r="N2283" s="84"/>
      <c r="O2283" s="86">
        <v>9.0</v>
      </c>
      <c r="P2283" s="85">
        <v>3429.52</v>
      </c>
      <c r="Q2283" s="87"/>
      <c r="R2283" s="88">
        <v>3463000.0</v>
      </c>
      <c r="S2283" s="74">
        <v>4376.0</v>
      </c>
      <c r="T2283" s="74">
        <v>23.45101</v>
      </c>
      <c r="U2283" s="123"/>
    </row>
    <row r="2284">
      <c r="A2284" s="83">
        <v>831.0</v>
      </c>
      <c r="B2284" s="84" t="s">
        <v>58</v>
      </c>
      <c r="C2284" s="84" t="s">
        <v>27</v>
      </c>
      <c r="D2284" s="84" t="s">
        <v>27</v>
      </c>
      <c r="E2284" s="84" t="s">
        <v>27</v>
      </c>
      <c r="F2284" s="84">
        <v>32.0</v>
      </c>
      <c r="G2284" s="84" t="s">
        <v>29</v>
      </c>
      <c r="H2284" s="84"/>
      <c r="I2284" s="84" t="s">
        <v>59</v>
      </c>
      <c r="J2284" s="84">
        <v>2.0</v>
      </c>
      <c r="K2284" s="84" t="s">
        <v>47</v>
      </c>
      <c r="L2284" s="85">
        <v>12743.93</v>
      </c>
      <c r="M2284" s="85">
        <v>1397.67</v>
      </c>
      <c r="N2284" s="84"/>
      <c r="O2284" s="86">
        <v>15.0</v>
      </c>
      <c r="P2284" s="85">
        <v>20239.32</v>
      </c>
      <c r="Q2284" s="87"/>
      <c r="R2284" s="88">
        <v>604000.0</v>
      </c>
      <c r="S2284" s="74">
        <v>1634.0</v>
      </c>
      <c r="T2284" s="74">
        <v>24.34698</v>
      </c>
      <c r="U2284" s="123"/>
    </row>
    <row r="2285">
      <c r="A2285" s="83">
        <v>832.0</v>
      </c>
      <c r="B2285" s="84" t="s">
        <v>58</v>
      </c>
      <c r="C2285" s="84" t="s">
        <v>27</v>
      </c>
      <c r="D2285" s="84" t="s">
        <v>27</v>
      </c>
      <c r="E2285" s="84" t="s">
        <v>27</v>
      </c>
      <c r="F2285" s="84">
        <v>32.0</v>
      </c>
      <c r="G2285" s="84" t="s">
        <v>29</v>
      </c>
      <c r="H2285" s="84"/>
      <c r="I2285" s="84" t="s">
        <v>59</v>
      </c>
      <c r="J2285" s="84">
        <v>2.0</v>
      </c>
      <c r="K2285" s="84" t="s">
        <v>48</v>
      </c>
      <c r="L2285" s="85">
        <v>21742.18</v>
      </c>
      <c r="M2285" s="85">
        <v>13844.74</v>
      </c>
      <c r="N2285" s="84"/>
      <c r="O2285" s="86">
        <v>25.0</v>
      </c>
      <c r="P2285" s="85">
        <v>17996.96</v>
      </c>
      <c r="Q2285" s="87"/>
      <c r="R2285" s="88">
        <v>2477000.0</v>
      </c>
      <c r="S2285" s="74">
        <v>3697.0</v>
      </c>
      <c r="T2285" s="74">
        <v>24.41317</v>
      </c>
      <c r="U2285" s="123"/>
    </row>
    <row r="2286">
      <c r="A2286" s="83">
        <v>833.0</v>
      </c>
      <c r="B2286" s="84" t="s">
        <v>58</v>
      </c>
      <c r="C2286" s="84" t="s">
        <v>27</v>
      </c>
      <c r="D2286" s="84" t="s">
        <v>27</v>
      </c>
      <c r="E2286" s="84" t="s">
        <v>27</v>
      </c>
      <c r="F2286" s="84">
        <v>32.0</v>
      </c>
      <c r="G2286" s="84" t="s">
        <v>29</v>
      </c>
      <c r="H2286" s="84"/>
      <c r="I2286" s="84" t="s">
        <v>59</v>
      </c>
      <c r="J2286" s="84">
        <v>2.0</v>
      </c>
      <c r="K2286" s="84" t="s">
        <v>49</v>
      </c>
      <c r="L2286" s="85">
        <v>21210.46</v>
      </c>
      <c r="M2286" s="85">
        <v>66.75</v>
      </c>
      <c r="N2286" s="84"/>
      <c r="O2286" s="86">
        <v>5.0</v>
      </c>
      <c r="P2286" s="85">
        <v>9144.72</v>
      </c>
      <c r="Q2286" s="87"/>
      <c r="R2286" s="88">
        <v>26000.0</v>
      </c>
      <c r="S2286" s="74">
        <v>921.0</v>
      </c>
      <c r="T2286" s="74">
        <v>22.60425</v>
      </c>
      <c r="U2286" s="123"/>
    </row>
    <row r="2287">
      <c r="A2287" s="83">
        <v>834.0</v>
      </c>
      <c r="B2287" s="84" t="s">
        <v>58</v>
      </c>
      <c r="C2287" s="84" t="s">
        <v>27</v>
      </c>
      <c r="D2287" s="84" t="s">
        <v>27</v>
      </c>
      <c r="E2287" s="84" t="s">
        <v>27</v>
      </c>
      <c r="F2287" s="84">
        <v>32.0</v>
      </c>
      <c r="G2287" s="84" t="s">
        <v>29</v>
      </c>
      <c r="H2287" s="84"/>
      <c r="I2287" s="84" t="s">
        <v>59</v>
      </c>
      <c r="J2287" s="84">
        <v>2.0</v>
      </c>
      <c r="K2287" s="84" t="s">
        <v>50</v>
      </c>
      <c r="L2287" s="85">
        <v>18517.77</v>
      </c>
      <c r="M2287" s="85">
        <v>4196.12</v>
      </c>
      <c r="N2287" s="84"/>
      <c r="O2287" s="86">
        <v>31.0</v>
      </c>
      <c r="P2287" s="85">
        <v>64838.0</v>
      </c>
      <c r="Q2287" s="87"/>
      <c r="R2287" s="88">
        <v>4260000.0</v>
      </c>
      <c r="S2287" s="74">
        <v>5978.0</v>
      </c>
      <c r="T2287" s="74">
        <v>28.62854</v>
      </c>
      <c r="U2287" s="123"/>
    </row>
    <row r="2288">
      <c r="A2288" s="83">
        <v>835.0</v>
      </c>
      <c r="B2288" s="84" t="s">
        <v>58</v>
      </c>
      <c r="C2288" s="84" t="s">
        <v>27</v>
      </c>
      <c r="D2288" s="84" t="s">
        <v>27</v>
      </c>
      <c r="E2288" s="84" t="s">
        <v>27</v>
      </c>
      <c r="F2288" s="84">
        <v>32.0</v>
      </c>
      <c r="G2288" s="84" t="s">
        <v>29</v>
      </c>
      <c r="H2288" s="84"/>
      <c r="I2288" s="84" t="s">
        <v>59</v>
      </c>
      <c r="J2288" s="84">
        <v>2.0</v>
      </c>
      <c r="K2288" s="84" t="s">
        <v>51</v>
      </c>
      <c r="L2288" s="85">
        <v>0.0</v>
      </c>
      <c r="M2288" s="85">
        <v>0.0</v>
      </c>
      <c r="N2288" s="84"/>
      <c r="O2288" s="86">
        <v>0.0</v>
      </c>
      <c r="P2288" s="85">
        <v>0.0</v>
      </c>
      <c r="Q2288" s="87"/>
      <c r="R2288" s="88" t="e">
        <v>#VALUE!</v>
      </c>
      <c r="S2288" s="74" t="s">
        <v>30</v>
      </c>
      <c r="T2288" s="74" t="s">
        <v>30</v>
      </c>
      <c r="U2288" s="123"/>
    </row>
    <row r="2289">
      <c r="A2289" s="83">
        <v>836.0</v>
      </c>
      <c r="B2289" s="84" t="s">
        <v>58</v>
      </c>
      <c r="C2289" s="84" t="s">
        <v>27</v>
      </c>
      <c r="D2289" s="84" t="s">
        <v>27</v>
      </c>
      <c r="E2289" s="84" t="s">
        <v>27</v>
      </c>
      <c r="F2289" s="84">
        <v>32.0</v>
      </c>
      <c r="G2289" s="84" t="s">
        <v>29</v>
      </c>
      <c r="H2289" s="84"/>
      <c r="I2289" s="84" t="s">
        <v>59</v>
      </c>
      <c r="J2289" s="84">
        <v>2.0</v>
      </c>
      <c r="K2289" s="84" t="s">
        <v>52</v>
      </c>
      <c r="L2289" s="85">
        <v>0.0</v>
      </c>
      <c r="M2289" s="85">
        <v>0.0</v>
      </c>
      <c r="N2289" s="84"/>
      <c r="O2289" s="86">
        <v>0.0</v>
      </c>
      <c r="P2289" s="85">
        <v>0.0</v>
      </c>
      <c r="Q2289" s="87"/>
      <c r="R2289" s="88" t="e">
        <v>#VALUE!</v>
      </c>
      <c r="S2289" s="74" t="s">
        <v>30</v>
      </c>
      <c r="T2289" s="74" t="s">
        <v>30</v>
      </c>
      <c r="U2289" s="123"/>
    </row>
    <row r="2290">
      <c r="A2290" s="83">
        <v>837.0</v>
      </c>
      <c r="B2290" s="84" t="s">
        <v>58</v>
      </c>
      <c r="C2290" s="84" t="s">
        <v>27</v>
      </c>
      <c r="D2290" s="84" t="s">
        <v>27</v>
      </c>
      <c r="E2290" s="84" t="s">
        <v>27</v>
      </c>
      <c r="F2290" s="84">
        <v>32.0</v>
      </c>
      <c r="G2290" s="84" t="s">
        <v>29</v>
      </c>
      <c r="H2290" s="84"/>
      <c r="I2290" s="84" t="s">
        <v>59</v>
      </c>
      <c r="J2290" s="84">
        <v>4.0</v>
      </c>
      <c r="K2290" s="84" t="s">
        <v>31</v>
      </c>
      <c r="L2290" s="85">
        <v>76126.99</v>
      </c>
      <c r="M2290" s="85">
        <v>22.4</v>
      </c>
      <c r="N2290" s="84"/>
      <c r="O2290" s="86">
        <v>2.0</v>
      </c>
      <c r="P2290" s="85">
        <v>214518.88</v>
      </c>
      <c r="Q2290" s="87"/>
      <c r="R2290" s="88">
        <v>180000.0</v>
      </c>
      <c r="S2290" s="74">
        <v>1732.0</v>
      </c>
      <c r="T2290" s="74">
        <v>16.32807</v>
      </c>
      <c r="U2290" s="123"/>
    </row>
    <row r="2291">
      <c r="A2291" s="83">
        <v>838.0</v>
      </c>
      <c r="B2291" s="84" t="s">
        <v>58</v>
      </c>
      <c r="C2291" s="84" t="s">
        <v>27</v>
      </c>
      <c r="D2291" s="84" t="s">
        <v>27</v>
      </c>
      <c r="E2291" s="84" t="s">
        <v>27</v>
      </c>
      <c r="F2291" s="84">
        <v>32.0</v>
      </c>
      <c r="G2291" s="84" t="s">
        <v>29</v>
      </c>
      <c r="H2291" s="84"/>
      <c r="I2291" s="84" t="s">
        <v>59</v>
      </c>
      <c r="J2291" s="84">
        <v>4.0</v>
      </c>
      <c r="K2291" s="84" t="s">
        <v>32</v>
      </c>
      <c r="L2291" s="85">
        <v>4266.43</v>
      </c>
      <c r="M2291" s="85">
        <v>2292.88</v>
      </c>
      <c r="N2291" s="84"/>
      <c r="O2291" s="86">
        <v>61.0</v>
      </c>
      <c r="P2291" s="85">
        <v>1.918755797E7</v>
      </c>
      <c r="Q2291" s="87"/>
      <c r="R2291" s="88">
        <v>2.0519E7</v>
      </c>
      <c r="S2291" s="74">
        <v>21329.0</v>
      </c>
      <c r="T2291" s="74">
        <v>26.78651</v>
      </c>
      <c r="U2291" s="123"/>
    </row>
    <row r="2292">
      <c r="A2292" s="83">
        <v>839.0</v>
      </c>
      <c r="B2292" s="84" t="s">
        <v>58</v>
      </c>
      <c r="C2292" s="84" t="s">
        <v>27</v>
      </c>
      <c r="D2292" s="84" t="s">
        <v>27</v>
      </c>
      <c r="E2292" s="84" t="s">
        <v>27</v>
      </c>
      <c r="F2292" s="84">
        <v>32.0</v>
      </c>
      <c r="G2292" s="84" t="s">
        <v>29</v>
      </c>
      <c r="H2292" s="84"/>
      <c r="I2292" s="84" t="s">
        <v>59</v>
      </c>
      <c r="J2292" s="84">
        <v>4.0</v>
      </c>
      <c r="K2292" s="84" t="s">
        <v>33</v>
      </c>
      <c r="L2292" s="85">
        <v>37716.09</v>
      </c>
      <c r="M2292" s="85">
        <v>192.17</v>
      </c>
      <c r="N2292" s="84"/>
      <c r="O2292" s="86">
        <v>20.0</v>
      </c>
      <c r="P2292" s="85">
        <v>46455.56</v>
      </c>
      <c r="Q2292" s="87"/>
      <c r="R2292" s="88">
        <v>430000.0</v>
      </c>
      <c r="S2292" s="74">
        <v>1624.0</v>
      </c>
      <c r="T2292" s="74">
        <v>24.13829</v>
      </c>
      <c r="U2292" s="123"/>
    </row>
    <row r="2293">
      <c r="A2293" s="83">
        <v>840.0</v>
      </c>
      <c r="B2293" s="84" t="s">
        <v>58</v>
      </c>
      <c r="C2293" s="84" t="s">
        <v>27</v>
      </c>
      <c r="D2293" s="84" t="s">
        <v>27</v>
      </c>
      <c r="E2293" s="84" t="s">
        <v>27</v>
      </c>
      <c r="F2293" s="84">
        <v>32.0</v>
      </c>
      <c r="G2293" s="84" t="s">
        <v>29</v>
      </c>
      <c r="H2293" s="84"/>
      <c r="I2293" s="84" t="s">
        <v>59</v>
      </c>
      <c r="J2293" s="84">
        <v>4.0</v>
      </c>
      <c r="K2293" s="84" t="s">
        <v>34</v>
      </c>
      <c r="L2293" s="85">
        <v>28426.56</v>
      </c>
      <c r="M2293" s="85">
        <v>27081.5</v>
      </c>
      <c r="N2293" s="84"/>
      <c r="O2293" s="86">
        <v>153.0</v>
      </c>
      <c r="P2293" s="85">
        <v>9054.8</v>
      </c>
      <c r="Q2293" s="87"/>
      <c r="R2293" s="88">
        <v>3888000.0</v>
      </c>
      <c r="S2293" s="74">
        <v>5150.0</v>
      </c>
      <c r="T2293" s="74">
        <v>26.86043</v>
      </c>
      <c r="U2293" s="123"/>
    </row>
    <row r="2294">
      <c r="A2294" s="83">
        <v>841.0</v>
      </c>
      <c r="B2294" s="84" t="s">
        <v>58</v>
      </c>
      <c r="C2294" s="84" t="s">
        <v>27</v>
      </c>
      <c r="D2294" s="84" t="s">
        <v>27</v>
      </c>
      <c r="E2294" s="84" t="s">
        <v>27</v>
      </c>
      <c r="F2294" s="84">
        <v>32.0</v>
      </c>
      <c r="G2294" s="84" t="s">
        <v>29</v>
      </c>
      <c r="H2294" s="84"/>
      <c r="I2294" s="84" t="s">
        <v>59</v>
      </c>
      <c r="J2294" s="84">
        <v>4.0</v>
      </c>
      <c r="K2294" s="84" t="s">
        <v>35</v>
      </c>
      <c r="L2294" s="85">
        <v>38144.64</v>
      </c>
      <c r="M2294" s="85">
        <v>95.42</v>
      </c>
      <c r="N2294" s="84"/>
      <c r="O2294" s="86">
        <v>157.0</v>
      </c>
      <c r="P2294" s="85">
        <v>10692.42</v>
      </c>
      <c r="Q2294" s="87"/>
      <c r="R2294" s="88">
        <v>76000.0</v>
      </c>
      <c r="S2294" s="74">
        <v>1092.0</v>
      </c>
      <c r="T2294" s="74">
        <v>22.58936</v>
      </c>
      <c r="U2294" s="123"/>
    </row>
    <row r="2295">
      <c r="A2295" s="83">
        <v>842.0</v>
      </c>
      <c r="B2295" s="84" t="s">
        <v>58</v>
      </c>
      <c r="C2295" s="84" t="s">
        <v>27</v>
      </c>
      <c r="D2295" s="84" t="s">
        <v>27</v>
      </c>
      <c r="E2295" s="84" t="s">
        <v>27</v>
      </c>
      <c r="F2295" s="84">
        <v>32.0</v>
      </c>
      <c r="G2295" s="84" t="s">
        <v>29</v>
      </c>
      <c r="H2295" s="84"/>
      <c r="I2295" s="84" t="s">
        <v>59</v>
      </c>
      <c r="J2295" s="84">
        <v>4.0</v>
      </c>
      <c r="K2295" s="84" t="s">
        <v>36</v>
      </c>
      <c r="L2295" s="85">
        <v>31804.26</v>
      </c>
      <c r="M2295" s="85">
        <v>65.79</v>
      </c>
      <c r="N2295" s="84"/>
      <c r="O2295" s="86">
        <v>1.0</v>
      </c>
      <c r="P2295" s="85">
        <v>1341.3</v>
      </c>
      <c r="Q2295" s="87"/>
      <c r="R2295" s="88">
        <v>10000.0</v>
      </c>
      <c r="S2295" s="74">
        <v>790.0</v>
      </c>
      <c r="T2295" s="74">
        <v>9.29177</v>
      </c>
      <c r="U2295" s="123"/>
    </row>
    <row r="2296">
      <c r="A2296" s="83">
        <v>843.0</v>
      </c>
      <c r="B2296" s="84" t="s">
        <v>58</v>
      </c>
      <c r="C2296" s="84" t="s">
        <v>27</v>
      </c>
      <c r="D2296" s="84" t="s">
        <v>27</v>
      </c>
      <c r="E2296" s="84" t="s">
        <v>27</v>
      </c>
      <c r="F2296" s="84">
        <v>32.0</v>
      </c>
      <c r="G2296" s="84" t="s">
        <v>29</v>
      </c>
      <c r="H2296" s="84"/>
      <c r="I2296" s="84" t="s">
        <v>59</v>
      </c>
      <c r="J2296" s="84">
        <v>4.0</v>
      </c>
      <c r="K2296" s="84" t="s">
        <v>37</v>
      </c>
      <c r="L2296" s="85">
        <v>38834.51</v>
      </c>
      <c r="M2296" s="85">
        <v>38.3</v>
      </c>
      <c r="N2296" s="84"/>
      <c r="O2296" s="86">
        <v>22.0</v>
      </c>
      <c r="P2296" s="85">
        <v>38295.71</v>
      </c>
      <c r="Q2296" s="87"/>
      <c r="R2296" s="88">
        <v>52000.0</v>
      </c>
      <c r="S2296" s="74">
        <v>1012.0</v>
      </c>
      <c r="T2296" s="74">
        <v>23.01279</v>
      </c>
      <c r="U2296" s="123"/>
    </row>
    <row r="2297">
      <c r="A2297" s="83">
        <v>844.0</v>
      </c>
      <c r="B2297" s="84" t="s">
        <v>58</v>
      </c>
      <c r="C2297" s="84" t="s">
        <v>27</v>
      </c>
      <c r="D2297" s="84" t="s">
        <v>27</v>
      </c>
      <c r="E2297" s="84" t="s">
        <v>27</v>
      </c>
      <c r="F2297" s="84">
        <v>32.0</v>
      </c>
      <c r="G2297" s="84" t="s">
        <v>29</v>
      </c>
      <c r="H2297" s="84"/>
      <c r="I2297" s="84" t="s">
        <v>59</v>
      </c>
      <c r="J2297" s="84">
        <v>4.0</v>
      </c>
      <c r="K2297" s="84" t="s">
        <v>38</v>
      </c>
      <c r="L2297" s="85">
        <v>42309.76</v>
      </c>
      <c r="M2297" s="85">
        <v>146.37</v>
      </c>
      <c r="N2297" s="84"/>
      <c r="O2297" s="86">
        <v>179.0</v>
      </c>
      <c r="P2297" s="85">
        <v>20100.76</v>
      </c>
      <c r="Q2297" s="87"/>
      <c r="R2297" s="88">
        <v>90000.0</v>
      </c>
      <c r="S2297" s="74">
        <v>1260.0</v>
      </c>
      <c r="T2297" s="74">
        <v>24.125</v>
      </c>
      <c r="U2297" s="123"/>
    </row>
    <row r="2298">
      <c r="A2298" s="83">
        <v>845.0</v>
      </c>
      <c r="B2298" s="84" t="s">
        <v>58</v>
      </c>
      <c r="C2298" s="84" t="s">
        <v>27</v>
      </c>
      <c r="D2298" s="84" t="s">
        <v>27</v>
      </c>
      <c r="E2298" s="84" t="s">
        <v>27</v>
      </c>
      <c r="F2298" s="84">
        <v>32.0</v>
      </c>
      <c r="G2298" s="84" t="s">
        <v>29</v>
      </c>
      <c r="H2298" s="84"/>
      <c r="I2298" s="84" t="s">
        <v>59</v>
      </c>
      <c r="J2298" s="84">
        <v>4.0</v>
      </c>
      <c r="K2298" s="84" t="s">
        <v>39</v>
      </c>
      <c r="L2298" s="85">
        <v>54715.03</v>
      </c>
      <c r="M2298" s="85">
        <v>29.57</v>
      </c>
      <c r="N2298" s="84"/>
      <c r="O2298" s="86">
        <v>22.0</v>
      </c>
      <c r="P2298" s="85">
        <v>80073.59</v>
      </c>
      <c r="Q2298" s="87"/>
      <c r="R2298" s="88">
        <v>89000.0</v>
      </c>
      <c r="S2298" s="74">
        <v>1257.0</v>
      </c>
      <c r="T2298" s="74">
        <v>22.4585</v>
      </c>
      <c r="U2298" s="123"/>
    </row>
    <row r="2299">
      <c r="A2299" s="83">
        <v>846.0</v>
      </c>
      <c r="B2299" s="84" t="s">
        <v>58</v>
      </c>
      <c r="C2299" s="84" t="s">
        <v>27</v>
      </c>
      <c r="D2299" s="84" t="s">
        <v>27</v>
      </c>
      <c r="E2299" s="84" t="s">
        <v>27</v>
      </c>
      <c r="F2299" s="84">
        <v>32.0</v>
      </c>
      <c r="G2299" s="84" t="s">
        <v>29</v>
      </c>
      <c r="H2299" s="84"/>
      <c r="I2299" s="84" t="s">
        <v>59</v>
      </c>
      <c r="J2299" s="84">
        <v>4.0</v>
      </c>
      <c r="K2299" s="84" t="s">
        <v>40</v>
      </c>
      <c r="L2299" s="85">
        <v>36250.02</v>
      </c>
      <c r="M2299" s="85">
        <v>973.15</v>
      </c>
      <c r="N2299" s="84"/>
      <c r="O2299" s="86">
        <v>110.0</v>
      </c>
      <c r="P2299" s="85">
        <v>129864.72</v>
      </c>
      <c r="Q2299" s="87"/>
      <c r="R2299" s="88">
        <v>328000.0</v>
      </c>
      <c r="S2299" s="74">
        <v>1682.0</v>
      </c>
      <c r="T2299" s="74">
        <v>23.04297</v>
      </c>
      <c r="U2299" s="123"/>
    </row>
    <row r="2300">
      <c r="A2300" s="83">
        <v>847.0</v>
      </c>
      <c r="B2300" s="84" t="s">
        <v>58</v>
      </c>
      <c r="C2300" s="84" t="s">
        <v>27</v>
      </c>
      <c r="D2300" s="84" t="s">
        <v>27</v>
      </c>
      <c r="E2300" s="84" t="s">
        <v>27</v>
      </c>
      <c r="F2300" s="84">
        <v>32.0</v>
      </c>
      <c r="G2300" s="84" t="s">
        <v>29</v>
      </c>
      <c r="H2300" s="84"/>
      <c r="I2300" s="84" t="s">
        <v>59</v>
      </c>
      <c r="J2300" s="84">
        <v>4.0</v>
      </c>
      <c r="K2300" s="84" t="s">
        <v>41</v>
      </c>
      <c r="L2300" s="85">
        <v>3927.13</v>
      </c>
      <c r="M2300" s="85">
        <v>1572.79</v>
      </c>
      <c r="N2300" s="84"/>
      <c r="O2300" s="86">
        <v>30.0</v>
      </c>
      <c r="P2300" s="85">
        <v>1897.02</v>
      </c>
      <c r="Q2300" s="87"/>
      <c r="R2300" s="88">
        <v>193000.0</v>
      </c>
      <c r="S2300" s="74">
        <v>1319.0</v>
      </c>
      <c r="T2300" s="74">
        <v>25.09875</v>
      </c>
      <c r="U2300" s="123"/>
    </row>
    <row r="2301">
      <c r="A2301" s="83">
        <v>848.0</v>
      </c>
      <c r="B2301" s="84" t="s">
        <v>58</v>
      </c>
      <c r="C2301" s="84" t="s">
        <v>27</v>
      </c>
      <c r="D2301" s="84" t="s">
        <v>27</v>
      </c>
      <c r="E2301" s="84" t="s">
        <v>27</v>
      </c>
      <c r="F2301" s="84">
        <v>32.0</v>
      </c>
      <c r="G2301" s="84" t="s">
        <v>29</v>
      </c>
      <c r="H2301" s="84"/>
      <c r="I2301" s="84" t="s">
        <v>59</v>
      </c>
      <c r="J2301" s="84">
        <v>4.0</v>
      </c>
      <c r="K2301" s="84" t="s">
        <v>42</v>
      </c>
      <c r="L2301" s="85">
        <v>29384.46</v>
      </c>
      <c r="M2301" s="85">
        <v>51.6</v>
      </c>
      <c r="N2301" s="84"/>
      <c r="O2301" s="86">
        <v>141.0</v>
      </c>
      <c r="P2301" s="85">
        <v>4515.43</v>
      </c>
      <c r="Q2301" s="87"/>
      <c r="R2301" s="88">
        <v>59000.0</v>
      </c>
      <c r="S2301" s="74">
        <v>1021.0</v>
      </c>
      <c r="T2301" s="74">
        <v>22.57351</v>
      </c>
      <c r="U2301" s="123"/>
    </row>
    <row r="2302">
      <c r="A2302" s="83">
        <v>849.0</v>
      </c>
      <c r="B2302" s="84" t="s">
        <v>58</v>
      </c>
      <c r="C2302" s="84" t="s">
        <v>27</v>
      </c>
      <c r="D2302" s="84" t="s">
        <v>27</v>
      </c>
      <c r="E2302" s="84" t="s">
        <v>27</v>
      </c>
      <c r="F2302" s="84">
        <v>32.0</v>
      </c>
      <c r="G2302" s="84" t="s">
        <v>29</v>
      </c>
      <c r="H2302" s="84"/>
      <c r="I2302" s="84" t="s">
        <v>59</v>
      </c>
      <c r="J2302" s="84">
        <v>4.0</v>
      </c>
      <c r="K2302" s="84" t="s">
        <v>43</v>
      </c>
      <c r="L2302" s="85">
        <v>3886.81</v>
      </c>
      <c r="M2302" s="85">
        <v>917.77</v>
      </c>
      <c r="N2302" s="84"/>
      <c r="O2302" s="86">
        <v>139.0</v>
      </c>
      <c r="P2302" s="85">
        <v>2.562298E7</v>
      </c>
      <c r="Q2302" s="87"/>
      <c r="R2302" s="88">
        <v>2.6639E7</v>
      </c>
      <c r="S2302" s="74">
        <v>27712.0</v>
      </c>
      <c r="T2302" s="74">
        <v>15.97795</v>
      </c>
      <c r="U2302" s="123"/>
    </row>
    <row r="2303">
      <c r="A2303" s="83">
        <v>850.0</v>
      </c>
      <c r="B2303" s="84" t="s">
        <v>58</v>
      </c>
      <c r="C2303" s="84" t="s">
        <v>27</v>
      </c>
      <c r="D2303" s="84" t="s">
        <v>27</v>
      </c>
      <c r="E2303" s="84" t="s">
        <v>27</v>
      </c>
      <c r="F2303" s="84">
        <v>32.0</v>
      </c>
      <c r="G2303" s="84" t="s">
        <v>29</v>
      </c>
      <c r="H2303" s="84"/>
      <c r="I2303" s="84" t="s">
        <v>59</v>
      </c>
      <c r="J2303" s="84">
        <v>4.0</v>
      </c>
      <c r="K2303" s="84" t="s">
        <v>44</v>
      </c>
      <c r="L2303" s="85">
        <v>28308.44</v>
      </c>
      <c r="M2303" s="85">
        <v>132.38</v>
      </c>
      <c r="N2303" s="84"/>
      <c r="O2303" s="86">
        <v>7.0</v>
      </c>
      <c r="P2303" s="85">
        <v>3940.59</v>
      </c>
      <c r="Q2303" s="87"/>
      <c r="R2303" s="88">
        <v>21000.0</v>
      </c>
      <c r="S2303" s="74">
        <v>957.0</v>
      </c>
      <c r="T2303" s="74">
        <v>23.71057</v>
      </c>
      <c r="U2303" s="123"/>
    </row>
    <row r="2304">
      <c r="A2304" s="83">
        <v>851.0</v>
      </c>
      <c r="B2304" s="84" t="s">
        <v>58</v>
      </c>
      <c r="C2304" s="84" t="s">
        <v>27</v>
      </c>
      <c r="D2304" s="84" t="s">
        <v>27</v>
      </c>
      <c r="E2304" s="84" t="s">
        <v>27</v>
      </c>
      <c r="F2304" s="84">
        <v>32.0</v>
      </c>
      <c r="G2304" s="84" t="s">
        <v>29</v>
      </c>
      <c r="H2304" s="84"/>
      <c r="I2304" s="84" t="s">
        <v>59</v>
      </c>
      <c r="J2304" s="84">
        <v>4.0</v>
      </c>
      <c r="K2304" s="84" t="s">
        <v>45</v>
      </c>
      <c r="L2304" s="85">
        <v>27606.55</v>
      </c>
      <c r="M2304" s="85">
        <v>236.67</v>
      </c>
      <c r="N2304" s="84"/>
      <c r="O2304" s="86">
        <v>16.0</v>
      </c>
      <c r="P2304" s="85">
        <v>3472.84</v>
      </c>
      <c r="Q2304" s="87"/>
      <c r="R2304" s="88">
        <v>120000.0</v>
      </c>
      <c r="S2304" s="74">
        <v>809.0</v>
      </c>
      <c r="T2304" s="74">
        <v>25.01938</v>
      </c>
      <c r="U2304" s="123"/>
    </row>
    <row r="2305">
      <c r="A2305" s="83">
        <v>852.0</v>
      </c>
      <c r="B2305" s="84" t="s">
        <v>58</v>
      </c>
      <c r="C2305" s="84" t="s">
        <v>27</v>
      </c>
      <c r="D2305" s="84" t="s">
        <v>27</v>
      </c>
      <c r="E2305" s="84" t="s">
        <v>27</v>
      </c>
      <c r="F2305" s="84">
        <v>32.0</v>
      </c>
      <c r="G2305" s="84" t="s">
        <v>29</v>
      </c>
      <c r="H2305" s="84"/>
      <c r="I2305" s="84" t="s">
        <v>59</v>
      </c>
      <c r="J2305" s="84">
        <v>4.0</v>
      </c>
      <c r="K2305" s="84" t="s">
        <v>46</v>
      </c>
      <c r="L2305" s="85">
        <v>2950.52</v>
      </c>
      <c r="M2305" s="85">
        <v>64013.44</v>
      </c>
      <c r="N2305" s="84"/>
      <c r="O2305" s="86">
        <v>9.0</v>
      </c>
      <c r="P2305" s="85">
        <v>6420.61</v>
      </c>
      <c r="Q2305" s="87"/>
      <c r="R2305" s="88">
        <v>6389000.0</v>
      </c>
      <c r="S2305" s="74">
        <v>7365.0</v>
      </c>
      <c r="T2305" s="74">
        <v>23.18364</v>
      </c>
      <c r="U2305" s="123"/>
    </row>
    <row r="2306">
      <c r="A2306" s="83">
        <v>853.0</v>
      </c>
      <c r="B2306" s="84" t="s">
        <v>58</v>
      </c>
      <c r="C2306" s="84" t="s">
        <v>27</v>
      </c>
      <c r="D2306" s="84" t="s">
        <v>27</v>
      </c>
      <c r="E2306" s="84" t="s">
        <v>27</v>
      </c>
      <c r="F2306" s="84">
        <v>32.0</v>
      </c>
      <c r="G2306" s="84" t="s">
        <v>29</v>
      </c>
      <c r="H2306" s="84"/>
      <c r="I2306" s="84" t="s">
        <v>59</v>
      </c>
      <c r="J2306" s="84">
        <v>4.0</v>
      </c>
      <c r="K2306" s="84" t="s">
        <v>47</v>
      </c>
      <c r="L2306" s="85">
        <v>25277.19</v>
      </c>
      <c r="M2306" s="85">
        <v>2562.13</v>
      </c>
      <c r="N2306" s="84"/>
      <c r="O2306" s="86">
        <v>15.0</v>
      </c>
      <c r="P2306" s="85">
        <v>62898.91</v>
      </c>
      <c r="Q2306" s="87"/>
      <c r="R2306" s="88">
        <v>1212000.0</v>
      </c>
      <c r="S2306" s="74">
        <v>2308.0</v>
      </c>
      <c r="T2306" s="74">
        <v>24.29354</v>
      </c>
      <c r="U2306" s="123"/>
    </row>
    <row r="2307">
      <c r="A2307" s="83">
        <v>854.0</v>
      </c>
      <c r="B2307" s="84" t="s">
        <v>58</v>
      </c>
      <c r="C2307" s="84" t="s">
        <v>27</v>
      </c>
      <c r="D2307" s="84" t="s">
        <v>27</v>
      </c>
      <c r="E2307" s="84" t="s">
        <v>27</v>
      </c>
      <c r="F2307" s="84">
        <v>32.0</v>
      </c>
      <c r="G2307" s="84" t="s">
        <v>29</v>
      </c>
      <c r="H2307" s="84"/>
      <c r="I2307" s="84" t="s">
        <v>59</v>
      </c>
      <c r="J2307" s="84">
        <v>4.0</v>
      </c>
      <c r="K2307" s="84" t="s">
        <v>48</v>
      </c>
      <c r="L2307" s="85">
        <v>43515.53</v>
      </c>
      <c r="M2307" s="85">
        <v>27209.24</v>
      </c>
      <c r="N2307" s="84"/>
      <c r="O2307" s="86">
        <v>25.0</v>
      </c>
      <c r="P2307" s="85">
        <v>35185.47</v>
      </c>
      <c r="Q2307" s="87"/>
      <c r="R2307" s="88">
        <v>4901000.0</v>
      </c>
      <c r="S2307" s="74">
        <v>6180.0</v>
      </c>
      <c r="T2307" s="74">
        <v>24.80883</v>
      </c>
      <c r="U2307" s="123"/>
    </row>
    <row r="2308">
      <c r="A2308" s="83">
        <v>855.0</v>
      </c>
      <c r="B2308" s="84" t="s">
        <v>58</v>
      </c>
      <c r="C2308" s="84" t="s">
        <v>27</v>
      </c>
      <c r="D2308" s="84" t="s">
        <v>27</v>
      </c>
      <c r="E2308" s="84" t="s">
        <v>27</v>
      </c>
      <c r="F2308" s="84">
        <v>32.0</v>
      </c>
      <c r="G2308" s="84" t="s">
        <v>29</v>
      </c>
      <c r="H2308" s="84"/>
      <c r="I2308" s="84" t="s">
        <v>59</v>
      </c>
      <c r="J2308" s="84">
        <v>4.0</v>
      </c>
      <c r="K2308" s="84" t="s">
        <v>49</v>
      </c>
      <c r="L2308" s="85">
        <v>41933.59</v>
      </c>
      <c r="M2308" s="85">
        <v>66.42</v>
      </c>
      <c r="N2308" s="84"/>
      <c r="O2308" s="86">
        <v>5.0</v>
      </c>
      <c r="P2308" s="85">
        <v>25650.16</v>
      </c>
      <c r="Q2308" s="87"/>
      <c r="R2308" s="88">
        <v>41000.0</v>
      </c>
      <c r="S2308" s="74">
        <v>1039.0</v>
      </c>
      <c r="T2308" s="74">
        <v>22.6601</v>
      </c>
      <c r="U2308" s="123"/>
    </row>
    <row r="2309">
      <c r="A2309" s="83">
        <v>856.0</v>
      </c>
      <c r="B2309" s="84" t="s">
        <v>58</v>
      </c>
      <c r="C2309" s="84" t="s">
        <v>27</v>
      </c>
      <c r="D2309" s="84" t="s">
        <v>27</v>
      </c>
      <c r="E2309" s="84" t="s">
        <v>27</v>
      </c>
      <c r="F2309" s="84">
        <v>32.0</v>
      </c>
      <c r="G2309" s="84" t="s">
        <v>29</v>
      </c>
      <c r="H2309" s="84"/>
      <c r="I2309" s="84" t="s">
        <v>59</v>
      </c>
      <c r="J2309" s="84">
        <v>4.0</v>
      </c>
      <c r="K2309" s="84" t="s">
        <v>50</v>
      </c>
      <c r="L2309" s="85">
        <v>36308.06</v>
      </c>
      <c r="M2309" s="85">
        <v>7974.0</v>
      </c>
      <c r="N2309" s="84"/>
      <c r="O2309" s="86">
        <v>31.0</v>
      </c>
      <c r="P2309" s="85">
        <v>129487.71</v>
      </c>
      <c r="Q2309" s="87"/>
      <c r="R2309" s="88">
        <v>8442000.0</v>
      </c>
      <c r="S2309" s="74">
        <v>10322.0</v>
      </c>
      <c r="T2309" s="74">
        <v>27.89489</v>
      </c>
      <c r="U2309" s="123"/>
    </row>
    <row r="2310">
      <c r="A2310" s="83">
        <v>857.0</v>
      </c>
      <c r="B2310" s="84" t="s">
        <v>58</v>
      </c>
      <c r="C2310" s="84" t="s">
        <v>27</v>
      </c>
      <c r="D2310" s="84" t="s">
        <v>27</v>
      </c>
      <c r="E2310" s="84" t="s">
        <v>27</v>
      </c>
      <c r="F2310" s="84">
        <v>32.0</v>
      </c>
      <c r="G2310" s="84" t="s">
        <v>29</v>
      </c>
      <c r="H2310" s="84"/>
      <c r="I2310" s="84" t="s">
        <v>59</v>
      </c>
      <c r="J2310" s="84">
        <v>4.0</v>
      </c>
      <c r="K2310" s="84" t="s">
        <v>51</v>
      </c>
      <c r="L2310" s="85">
        <v>0.0</v>
      </c>
      <c r="M2310" s="85">
        <v>0.0</v>
      </c>
      <c r="N2310" s="84"/>
      <c r="O2310" s="86">
        <v>0.0</v>
      </c>
      <c r="P2310" s="85">
        <v>0.0</v>
      </c>
      <c r="Q2310" s="87"/>
      <c r="R2310" s="88" t="e">
        <v>#VALUE!</v>
      </c>
      <c r="S2310" s="74" t="s">
        <v>30</v>
      </c>
      <c r="T2310" s="74" t="s">
        <v>30</v>
      </c>
      <c r="U2310" s="123"/>
    </row>
    <row r="2311">
      <c r="A2311" s="83">
        <v>858.0</v>
      </c>
      <c r="B2311" s="84" t="s">
        <v>58</v>
      </c>
      <c r="C2311" s="84" t="s">
        <v>27</v>
      </c>
      <c r="D2311" s="84" t="s">
        <v>27</v>
      </c>
      <c r="E2311" s="84" t="s">
        <v>27</v>
      </c>
      <c r="F2311" s="84">
        <v>32.0</v>
      </c>
      <c r="G2311" s="84" t="s">
        <v>29</v>
      </c>
      <c r="H2311" s="84"/>
      <c r="I2311" s="84" t="s">
        <v>59</v>
      </c>
      <c r="J2311" s="84">
        <v>4.0</v>
      </c>
      <c r="K2311" s="84" t="s">
        <v>52</v>
      </c>
      <c r="L2311" s="85">
        <v>0.0</v>
      </c>
      <c r="M2311" s="85">
        <v>0.0</v>
      </c>
      <c r="N2311" s="84"/>
      <c r="O2311" s="86">
        <v>0.0</v>
      </c>
      <c r="P2311" s="85">
        <v>0.0</v>
      </c>
      <c r="Q2311" s="87"/>
      <c r="R2311" s="88" t="e">
        <v>#VALUE!</v>
      </c>
      <c r="S2311" s="74" t="s">
        <v>30</v>
      </c>
      <c r="T2311" s="74" t="s">
        <v>30</v>
      </c>
      <c r="U2311" s="123"/>
    </row>
    <row r="2312">
      <c r="A2312" s="83">
        <v>859.0</v>
      </c>
      <c r="B2312" s="84" t="s">
        <v>58</v>
      </c>
      <c r="C2312" s="84" t="s">
        <v>27</v>
      </c>
      <c r="D2312" s="84" t="s">
        <v>27</v>
      </c>
      <c r="E2312" s="84" t="s">
        <v>27</v>
      </c>
      <c r="F2312" s="84">
        <v>32.0</v>
      </c>
      <c r="G2312" s="84" t="s">
        <v>29</v>
      </c>
      <c r="H2312" s="84"/>
      <c r="I2312" s="84" t="s">
        <v>59</v>
      </c>
      <c r="J2312" s="84">
        <v>8.0</v>
      </c>
      <c r="K2312" s="84" t="s">
        <v>31</v>
      </c>
      <c r="L2312" s="85">
        <v>232275.95</v>
      </c>
      <c r="M2312" s="85">
        <v>108.35</v>
      </c>
      <c r="N2312" s="84"/>
      <c r="O2312" s="86">
        <v>4.0</v>
      </c>
      <c r="P2312" s="85">
        <v>365154.76</v>
      </c>
      <c r="Q2312" s="87"/>
      <c r="R2312" s="88">
        <v>127000.0</v>
      </c>
      <c r="S2312" s="74">
        <v>2199.0</v>
      </c>
      <c r="T2312" s="74">
        <v>23.71039</v>
      </c>
      <c r="U2312" s="123"/>
    </row>
    <row r="2313">
      <c r="A2313" s="83">
        <v>860.0</v>
      </c>
      <c r="B2313" s="84" t="s">
        <v>58</v>
      </c>
      <c r="C2313" s="84" t="s">
        <v>27</v>
      </c>
      <c r="D2313" s="84" t="s">
        <v>27</v>
      </c>
      <c r="E2313" s="84" t="s">
        <v>27</v>
      </c>
      <c r="F2313" s="84">
        <v>32.0</v>
      </c>
      <c r="G2313" s="84" t="s">
        <v>29</v>
      </c>
      <c r="H2313" s="84"/>
      <c r="I2313" s="84" t="s">
        <v>59</v>
      </c>
      <c r="J2313" s="84">
        <v>8.0</v>
      </c>
      <c r="K2313" s="84" t="s">
        <v>32</v>
      </c>
      <c r="L2313" s="85">
        <v>11038.28</v>
      </c>
      <c r="M2313" s="85">
        <v>5416.35</v>
      </c>
      <c r="N2313" s="84"/>
      <c r="O2313" s="86">
        <v>61.0</v>
      </c>
      <c r="P2313" s="85">
        <v>8.179171612E7</v>
      </c>
      <c r="Q2313" s="87"/>
      <c r="R2313" s="88">
        <v>8.6084E7</v>
      </c>
      <c r="S2313" s="74">
        <v>84512.0</v>
      </c>
      <c r="T2313" s="74">
        <v>26.81739</v>
      </c>
      <c r="U2313" s="123"/>
    </row>
    <row r="2314">
      <c r="A2314" s="83">
        <v>861.0</v>
      </c>
      <c r="B2314" s="84" t="s">
        <v>58</v>
      </c>
      <c r="C2314" s="84" t="s">
        <v>27</v>
      </c>
      <c r="D2314" s="84" t="s">
        <v>27</v>
      </c>
      <c r="E2314" s="84" t="s">
        <v>27</v>
      </c>
      <c r="F2314" s="84">
        <v>32.0</v>
      </c>
      <c r="G2314" s="84" t="s">
        <v>29</v>
      </c>
      <c r="H2314" s="84"/>
      <c r="I2314" s="84" t="s">
        <v>59</v>
      </c>
      <c r="J2314" s="84">
        <v>8.0</v>
      </c>
      <c r="K2314" s="84" t="s">
        <v>33</v>
      </c>
      <c r="L2314" s="85">
        <v>174026.62</v>
      </c>
      <c r="M2314" s="85">
        <v>1537.08</v>
      </c>
      <c r="N2314" s="84"/>
      <c r="O2314" s="86">
        <v>24.0</v>
      </c>
      <c r="P2314" s="85">
        <v>91506.96</v>
      </c>
      <c r="Q2314" s="87"/>
      <c r="R2314" s="88">
        <v>888000.0</v>
      </c>
      <c r="S2314" s="74">
        <v>2350.0</v>
      </c>
      <c r="T2314" s="74">
        <v>23.25564</v>
      </c>
      <c r="U2314" s="123"/>
    </row>
    <row r="2315">
      <c r="A2315" s="83">
        <v>862.0</v>
      </c>
      <c r="B2315" s="84" t="s">
        <v>58</v>
      </c>
      <c r="C2315" s="84" t="s">
        <v>27</v>
      </c>
      <c r="D2315" s="84" t="s">
        <v>27</v>
      </c>
      <c r="E2315" s="84" t="s">
        <v>27</v>
      </c>
      <c r="F2315" s="84">
        <v>32.0</v>
      </c>
      <c r="G2315" s="84" t="s">
        <v>29</v>
      </c>
      <c r="H2315" s="84"/>
      <c r="I2315" s="84" t="s">
        <v>59</v>
      </c>
      <c r="J2315" s="84">
        <v>8.0</v>
      </c>
      <c r="K2315" s="84" t="s">
        <v>34</v>
      </c>
      <c r="L2315" s="85">
        <v>82138.19</v>
      </c>
      <c r="M2315" s="85">
        <v>191549.24</v>
      </c>
      <c r="N2315" s="84"/>
      <c r="O2315" s="86">
        <v>155.0</v>
      </c>
      <c r="P2315" s="85">
        <v>23566.82</v>
      </c>
      <c r="Q2315" s="87"/>
      <c r="R2315" s="88">
        <v>7754000.0</v>
      </c>
      <c r="S2315" s="74">
        <v>9220.0</v>
      </c>
      <c r="T2315" s="74">
        <v>26.52651</v>
      </c>
      <c r="U2315" s="123"/>
    </row>
    <row r="2316">
      <c r="A2316" s="83">
        <v>863.0</v>
      </c>
      <c r="B2316" s="84" t="s">
        <v>58</v>
      </c>
      <c r="C2316" s="84" t="s">
        <v>27</v>
      </c>
      <c r="D2316" s="84" t="s">
        <v>27</v>
      </c>
      <c r="E2316" s="84" t="s">
        <v>27</v>
      </c>
      <c r="F2316" s="84">
        <v>32.0</v>
      </c>
      <c r="G2316" s="84" t="s">
        <v>29</v>
      </c>
      <c r="H2316" s="84"/>
      <c r="I2316" s="84" t="s">
        <v>59</v>
      </c>
      <c r="J2316" s="84">
        <v>8.0</v>
      </c>
      <c r="K2316" s="84" t="s">
        <v>35</v>
      </c>
      <c r="L2316" s="85">
        <v>170296.66</v>
      </c>
      <c r="M2316" s="85">
        <v>444.34</v>
      </c>
      <c r="N2316" s="84"/>
      <c r="O2316" s="86">
        <v>294.0</v>
      </c>
      <c r="P2316" s="85">
        <v>21605.54</v>
      </c>
      <c r="Q2316" s="87"/>
      <c r="R2316" s="88">
        <v>81000.0</v>
      </c>
      <c r="S2316" s="74">
        <v>1281.0</v>
      </c>
      <c r="T2316" s="74">
        <v>22.35477</v>
      </c>
      <c r="U2316" s="123"/>
    </row>
    <row r="2317">
      <c r="A2317" s="83">
        <v>864.0</v>
      </c>
      <c r="B2317" s="84" t="s">
        <v>58</v>
      </c>
      <c r="C2317" s="84" t="s">
        <v>27</v>
      </c>
      <c r="D2317" s="84" t="s">
        <v>27</v>
      </c>
      <c r="E2317" s="84" t="s">
        <v>27</v>
      </c>
      <c r="F2317" s="84">
        <v>32.0</v>
      </c>
      <c r="G2317" s="84" t="s">
        <v>29</v>
      </c>
      <c r="H2317" s="84"/>
      <c r="I2317" s="84" t="s">
        <v>59</v>
      </c>
      <c r="J2317" s="84">
        <v>8.0</v>
      </c>
      <c r="K2317" s="84" t="s">
        <v>36</v>
      </c>
      <c r="L2317" s="85">
        <v>161172.45</v>
      </c>
      <c r="M2317" s="85">
        <v>316.75</v>
      </c>
      <c r="N2317" s="84"/>
      <c r="O2317" s="86">
        <v>2.0</v>
      </c>
      <c r="P2317" s="85">
        <v>2677.62</v>
      </c>
      <c r="Q2317" s="87"/>
      <c r="R2317" s="88">
        <v>11000.0</v>
      </c>
      <c r="S2317" s="74">
        <v>946.0</v>
      </c>
      <c r="T2317" s="74">
        <v>9.48752</v>
      </c>
      <c r="U2317" s="123"/>
    </row>
    <row r="2318">
      <c r="A2318" s="83">
        <v>865.0</v>
      </c>
      <c r="B2318" s="84" t="s">
        <v>58</v>
      </c>
      <c r="C2318" s="84" t="s">
        <v>27</v>
      </c>
      <c r="D2318" s="84" t="s">
        <v>27</v>
      </c>
      <c r="E2318" s="84" t="s">
        <v>27</v>
      </c>
      <c r="F2318" s="84">
        <v>32.0</v>
      </c>
      <c r="G2318" s="84" t="s">
        <v>29</v>
      </c>
      <c r="H2318" s="84"/>
      <c r="I2318" s="84" t="s">
        <v>59</v>
      </c>
      <c r="J2318" s="84">
        <v>8.0</v>
      </c>
      <c r="K2318" s="84" t="s">
        <v>37</v>
      </c>
      <c r="L2318" s="85">
        <v>189970.73</v>
      </c>
      <c r="M2318" s="85">
        <v>165.53</v>
      </c>
      <c r="N2318" s="84"/>
      <c r="O2318" s="86">
        <v>24.0</v>
      </c>
      <c r="P2318" s="85">
        <v>77659.91</v>
      </c>
      <c r="Q2318" s="87"/>
      <c r="R2318" s="88">
        <v>69000.0</v>
      </c>
      <c r="S2318" s="74">
        <v>1173.0</v>
      </c>
      <c r="T2318" s="74">
        <v>22.08455</v>
      </c>
      <c r="U2318" s="123"/>
    </row>
    <row r="2319">
      <c r="A2319" s="83">
        <v>866.0</v>
      </c>
      <c r="B2319" s="84" t="s">
        <v>58</v>
      </c>
      <c r="C2319" s="84" t="s">
        <v>27</v>
      </c>
      <c r="D2319" s="84" t="s">
        <v>27</v>
      </c>
      <c r="E2319" s="84" t="s">
        <v>27</v>
      </c>
      <c r="F2319" s="84">
        <v>32.0</v>
      </c>
      <c r="G2319" s="84" t="s">
        <v>29</v>
      </c>
      <c r="H2319" s="84"/>
      <c r="I2319" s="84" t="s">
        <v>59</v>
      </c>
      <c r="J2319" s="84">
        <v>8.0</v>
      </c>
      <c r="K2319" s="84" t="s">
        <v>38</v>
      </c>
      <c r="L2319" s="85">
        <v>199952.18</v>
      </c>
      <c r="M2319" s="85">
        <v>341.79</v>
      </c>
      <c r="N2319" s="84"/>
      <c r="O2319" s="86">
        <v>316.0</v>
      </c>
      <c r="P2319" s="85">
        <v>47865.93</v>
      </c>
      <c r="Q2319" s="87"/>
      <c r="R2319" s="88">
        <v>104000.0</v>
      </c>
      <c r="S2319" s="74">
        <v>1451.0</v>
      </c>
      <c r="T2319" s="74">
        <v>23.84812</v>
      </c>
      <c r="U2319" s="123"/>
    </row>
    <row r="2320">
      <c r="A2320" s="83">
        <v>867.0</v>
      </c>
      <c r="B2320" s="84" t="s">
        <v>58</v>
      </c>
      <c r="C2320" s="84" t="s">
        <v>27</v>
      </c>
      <c r="D2320" s="84" t="s">
        <v>27</v>
      </c>
      <c r="E2320" s="84" t="s">
        <v>27</v>
      </c>
      <c r="F2320" s="84">
        <v>32.0</v>
      </c>
      <c r="G2320" s="84" t="s">
        <v>29</v>
      </c>
      <c r="H2320" s="84"/>
      <c r="I2320" s="84" t="s">
        <v>59</v>
      </c>
      <c r="J2320" s="84">
        <v>8.0</v>
      </c>
      <c r="K2320" s="84" t="s">
        <v>39</v>
      </c>
      <c r="L2320" s="85">
        <v>257600.54</v>
      </c>
      <c r="M2320" s="85">
        <v>115.04</v>
      </c>
      <c r="N2320" s="84"/>
      <c r="O2320" s="86">
        <v>24.0</v>
      </c>
      <c r="P2320" s="85">
        <v>170155.94</v>
      </c>
      <c r="Q2320" s="87"/>
      <c r="R2320" s="88">
        <v>125000.0</v>
      </c>
      <c r="S2320" s="74">
        <v>1628.0</v>
      </c>
      <c r="T2320" s="74">
        <v>22.21287</v>
      </c>
      <c r="U2320" s="123"/>
    </row>
    <row r="2321">
      <c r="A2321" s="83">
        <v>868.0</v>
      </c>
      <c r="B2321" s="84" t="s">
        <v>58</v>
      </c>
      <c r="C2321" s="84" t="s">
        <v>27</v>
      </c>
      <c r="D2321" s="84" t="s">
        <v>27</v>
      </c>
      <c r="E2321" s="84" t="s">
        <v>27</v>
      </c>
      <c r="F2321" s="84">
        <v>32.0</v>
      </c>
      <c r="G2321" s="84" t="s">
        <v>29</v>
      </c>
      <c r="H2321" s="84"/>
      <c r="I2321" s="84" t="s">
        <v>59</v>
      </c>
      <c r="J2321" s="84">
        <v>8.0</v>
      </c>
      <c r="K2321" s="84" t="s">
        <v>40</v>
      </c>
      <c r="L2321" s="85">
        <v>173076.86</v>
      </c>
      <c r="M2321" s="85">
        <v>5616.51</v>
      </c>
      <c r="N2321" s="84"/>
      <c r="O2321" s="86">
        <v>114.0</v>
      </c>
      <c r="P2321" s="85">
        <v>252866.67</v>
      </c>
      <c r="Q2321" s="87"/>
      <c r="R2321" s="88">
        <v>972000.0</v>
      </c>
      <c r="S2321" s="74">
        <v>2671.0</v>
      </c>
      <c r="T2321" s="74">
        <v>22.43797</v>
      </c>
      <c r="U2321" s="123"/>
    </row>
    <row r="2322">
      <c r="A2322" s="83">
        <v>869.0</v>
      </c>
      <c r="B2322" s="84" t="s">
        <v>58</v>
      </c>
      <c r="C2322" s="84" t="s">
        <v>27</v>
      </c>
      <c r="D2322" s="84" t="s">
        <v>27</v>
      </c>
      <c r="E2322" s="84" t="s">
        <v>27</v>
      </c>
      <c r="F2322" s="84">
        <v>32.0</v>
      </c>
      <c r="G2322" s="84" t="s">
        <v>29</v>
      </c>
      <c r="H2322" s="84"/>
      <c r="I2322" s="84" t="s">
        <v>59</v>
      </c>
      <c r="J2322" s="84">
        <v>8.0</v>
      </c>
      <c r="K2322" s="84" t="s">
        <v>41</v>
      </c>
      <c r="L2322" s="85">
        <v>7876.66</v>
      </c>
      <c r="M2322" s="85">
        <v>2237.36</v>
      </c>
      <c r="N2322" s="84"/>
      <c r="O2322" s="86">
        <v>30.0</v>
      </c>
      <c r="P2322" s="85">
        <v>2356.72</v>
      </c>
      <c r="Q2322" s="87"/>
      <c r="R2322" s="88">
        <v>338000.0</v>
      </c>
      <c r="S2322" s="74">
        <v>1474.0</v>
      </c>
      <c r="T2322" s="74">
        <v>25.11301</v>
      </c>
      <c r="U2322" s="123"/>
    </row>
    <row r="2323">
      <c r="A2323" s="83">
        <v>870.0</v>
      </c>
      <c r="B2323" s="84" t="s">
        <v>58</v>
      </c>
      <c r="C2323" s="84" t="s">
        <v>27</v>
      </c>
      <c r="D2323" s="84" t="s">
        <v>27</v>
      </c>
      <c r="E2323" s="84" t="s">
        <v>27</v>
      </c>
      <c r="F2323" s="84">
        <v>32.0</v>
      </c>
      <c r="G2323" s="84" t="s">
        <v>29</v>
      </c>
      <c r="H2323" s="84"/>
      <c r="I2323" s="84" t="s">
        <v>59</v>
      </c>
      <c r="J2323" s="84">
        <v>8.0</v>
      </c>
      <c r="K2323" s="84" t="s">
        <v>42</v>
      </c>
      <c r="L2323" s="85">
        <v>137631.79</v>
      </c>
      <c r="M2323" s="85">
        <v>246.38</v>
      </c>
      <c r="N2323" s="84"/>
      <c r="O2323" s="86">
        <v>278.0</v>
      </c>
      <c r="P2323" s="85">
        <v>8521.02</v>
      </c>
      <c r="Q2323" s="87"/>
      <c r="R2323" s="88">
        <v>62000.0</v>
      </c>
      <c r="S2323" s="74">
        <v>1150.0</v>
      </c>
      <c r="T2323" s="74">
        <v>22.48978</v>
      </c>
      <c r="U2323" s="123"/>
    </row>
    <row r="2324">
      <c r="A2324" s="83">
        <v>871.0</v>
      </c>
      <c r="B2324" s="84" t="s">
        <v>58</v>
      </c>
      <c r="C2324" s="84" t="s">
        <v>27</v>
      </c>
      <c r="D2324" s="84" t="s">
        <v>27</v>
      </c>
      <c r="E2324" s="84" t="s">
        <v>27</v>
      </c>
      <c r="F2324" s="84">
        <v>32.0</v>
      </c>
      <c r="G2324" s="84" t="s">
        <v>29</v>
      </c>
      <c r="H2324" s="84"/>
      <c r="I2324" s="84" t="s">
        <v>59</v>
      </c>
      <c r="J2324" s="84">
        <v>8.0</v>
      </c>
      <c r="K2324" s="84" t="s">
        <v>43</v>
      </c>
      <c r="L2324" s="85">
        <v>7863.08</v>
      </c>
      <c r="M2324" s="85">
        <v>1455.46</v>
      </c>
      <c r="N2324" s="84"/>
      <c r="O2324" s="86">
        <v>139.0</v>
      </c>
      <c r="P2324" s="85">
        <v>1.0388036E8</v>
      </c>
      <c r="Q2324" s="87"/>
      <c r="R2324" s="88">
        <v>1.08873E8</v>
      </c>
      <c r="S2324" s="74">
        <v>107253.0</v>
      </c>
      <c r="T2324" s="74">
        <v>18.43641</v>
      </c>
      <c r="U2324" s="123"/>
    </row>
    <row r="2325">
      <c r="A2325" s="83">
        <v>872.0</v>
      </c>
      <c r="B2325" s="84" t="s">
        <v>58</v>
      </c>
      <c r="C2325" s="84" t="s">
        <v>27</v>
      </c>
      <c r="D2325" s="84" t="s">
        <v>27</v>
      </c>
      <c r="E2325" s="84" t="s">
        <v>27</v>
      </c>
      <c r="F2325" s="84">
        <v>32.0</v>
      </c>
      <c r="G2325" s="84" t="s">
        <v>29</v>
      </c>
      <c r="H2325" s="84"/>
      <c r="I2325" s="84" t="s">
        <v>59</v>
      </c>
      <c r="J2325" s="84">
        <v>8.0</v>
      </c>
      <c r="K2325" s="84" t="s">
        <v>44</v>
      </c>
      <c r="L2325" s="85">
        <v>141231.45</v>
      </c>
      <c r="M2325" s="85">
        <v>556.2</v>
      </c>
      <c r="N2325" s="84"/>
      <c r="O2325" s="86">
        <v>8.0</v>
      </c>
      <c r="P2325" s="85">
        <v>11640.5</v>
      </c>
      <c r="Q2325" s="87"/>
      <c r="R2325" s="88">
        <v>24000.0</v>
      </c>
      <c r="S2325" s="74">
        <v>1086.0</v>
      </c>
      <c r="T2325" s="74">
        <v>23.345</v>
      </c>
      <c r="U2325" s="123"/>
    </row>
    <row r="2326">
      <c r="A2326" s="83">
        <v>873.0</v>
      </c>
      <c r="B2326" s="84" t="s">
        <v>58</v>
      </c>
      <c r="C2326" s="84" t="s">
        <v>27</v>
      </c>
      <c r="D2326" s="84" t="s">
        <v>27</v>
      </c>
      <c r="E2326" s="84" t="s">
        <v>27</v>
      </c>
      <c r="F2326" s="84">
        <v>32.0</v>
      </c>
      <c r="G2326" s="84" t="s">
        <v>29</v>
      </c>
      <c r="H2326" s="84"/>
      <c r="I2326" s="84" t="s">
        <v>59</v>
      </c>
      <c r="J2326" s="84">
        <v>8.0</v>
      </c>
      <c r="K2326" s="84" t="s">
        <v>45</v>
      </c>
      <c r="L2326" s="85">
        <v>137766.86</v>
      </c>
      <c r="M2326" s="85">
        <v>736.84</v>
      </c>
      <c r="N2326" s="84"/>
      <c r="O2326" s="86">
        <v>20.0</v>
      </c>
      <c r="P2326" s="85">
        <v>6634.52</v>
      </c>
      <c r="Q2326" s="87"/>
      <c r="R2326" s="88">
        <v>166000.0</v>
      </c>
      <c r="S2326" s="74">
        <v>1036.0</v>
      </c>
      <c r="T2326" s="74">
        <v>25.33705</v>
      </c>
      <c r="U2326" s="123"/>
    </row>
    <row r="2327">
      <c r="A2327" s="83">
        <v>874.0</v>
      </c>
      <c r="B2327" s="84" t="s">
        <v>58</v>
      </c>
      <c r="C2327" s="84" t="s">
        <v>27</v>
      </c>
      <c r="D2327" s="84" t="s">
        <v>27</v>
      </c>
      <c r="E2327" s="84" t="s">
        <v>27</v>
      </c>
      <c r="F2327" s="84">
        <v>32.0</v>
      </c>
      <c r="G2327" s="84" t="s">
        <v>29</v>
      </c>
      <c r="H2327" s="84"/>
      <c r="I2327" s="84" t="s">
        <v>59</v>
      </c>
      <c r="J2327" s="84">
        <v>8.0</v>
      </c>
      <c r="K2327" s="84" t="s">
        <v>46</v>
      </c>
      <c r="L2327" s="85">
        <v>5300.46</v>
      </c>
      <c r="M2327" s="85">
        <v>129599.16</v>
      </c>
      <c r="N2327" s="84"/>
      <c r="O2327" s="86">
        <v>9.0</v>
      </c>
      <c r="P2327" s="85">
        <v>12271.26</v>
      </c>
      <c r="Q2327" s="87"/>
      <c r="R2327" s="88">
        <v>1.1637E7</v>
      </c>
      <c r="S2327" s="74">
        <v>12593.0</v>
      </c>
      <c r="T2327" s="74">
        <v>23.16951</v>
      </c>
      <c r="U2327" s="123"/>
    </row>
    <row r="2328">
      <c r="A2328" s="83">
        <v>875.0</v>
      </c>
      <c r="B2328" s="84" t="s">
        <v>58</v>
      </c>
      <c r="C2328" s="84" t="s">
        <v>27</v>
      </c>
      <c r="D2328" s="84" t="s">
        <v>27</v>
      </c>
      <c r="E2328" s="84" t="s">
        <v>27</v>
      </c>
      <c r="F2328" s="84">
        <v>32.0</v>
      </c>
      <c r="G2328" s="84" t="s">
        <v>29</v>
      </c>
      <c r="H2328" s="84"/>
      <c r="I2328" s="84" t="s">
        <v>59</v>
      </c>
      <c r="J2328" s="84">
        <v>8.0</v>
      </c>
      <c r="K2328" s="84" t="s">
        <v>47</v>
      </c>
      <c r="L2328" s="85">
        <v>117384.75</v>
      </c>
      <c r="M2328" s="85">
        <v>12210.9</v>
      </c>
      <c r="N2328" s="84"/>
      <c r="O2328" s="86">
        <v>18.0</v>
      </c>
      <c r="P2328" s="85">
        <v>150677.56</v>
      </c>
      <c r="Q2328" s="87"/>
      <c r="R2328" s="88">
        <v>2338000.0</v>
      </c>
      <c r="S2328" s="74">
        <v>3561.0</v>
      </c>
      <c r="T2328" s="74">
        <v>24.18234</v>
      </c>
      <c r="U2328" s="123"/>
    </row>
    <row r="2329">
      <c r="A2329" s="83">
        <v>876.0</v>
      </c>
      <c r="B2329" s="84" t="s">
        <v>58</v>
      </c>
      <c r="C2329" s="84" t="s">
        <v>27</v>
      </c>
      <c r="D2329" s="84" t="s">
        <v>27</v>
      </c>
      <c r="E2329" s="84" t="s">
        <v>27</v>
      </c>
      <c r="F2329" s="84">
        <v>32.0</v>
      </c>
      <c r="G2329" s="84" t="s">
        <v>29</v>
      </c>
      <c r="H2329" s="84"/>
      <c r="I2329" s="84" t="s">
        <v>59</v>
      </c>
      <c r="J2329" s="84">
        <v>8.0</v>
      </c>
      <c r="K2329" s="84" t="s">
        <v>48</v>
      </c>
      <c r="L2329" s="85">
        <v>167401.85</v>
      </c>
      <c r="M2329" s="85">
        <v>98229.39</v>
      </c>
      <c r="N2329" s="84"/>
      <c r="O2329" s="86">
        <v>35.0</v>
      </c>
      <c r="P2329" s="85">
        <v>124378.13</v>
      </c>
      <c r="Q2329" s="87"/>
      <c r="R2329" s="88">
        <v>9806000.0</v>
      </c>
      <c r="S2329" s="74">
        <v>11514.0</v>
      </c>
      <c r="T2329" s="74">
        <v>25.55929</v>
      </c>
      <c r="U2329" s="123"/>
    </row>
    <row r="2330">
      <c r="A2330" s="83">
        <v>877.0</v>
      </c>
      <c r="B2330" s="84" t="s">
        <v>58</v>
      </c>
      <c r="C2330" s="84" t="s">
        <v>27</v>
      </c>
      <c r="D2330" s="84" t="s">
        <v>27</v>
      </c>
      <c r="E2330" s="84" t="s">
        <v>27</v>
      </c>
      <c r="F2330" s="84">
        <v>32.0</v>
      </c>
      <c r="G2330" s="84" t="s">
        <v>29</v>
      </c>
      <c r="H2330" s="84"/>
      <c r="I2330" s="84" t="s">
        <v>59</v>
      </c>
      <c r="J2330" s="84">
        <v>8.0</v>
      </c>
      <c r="K2330" s="84" t="s">
        <v>49</v>
      </c>
      <c r="L2330" s="85">
        <v>213883.83</v>
      </c>
      <c r="M2330" s="85">
        <v>320.38</v>
      </c>
      <c r="N2330" s="84"/>
      <c r="O2330" s="86">
        <v>6.0</v>
      </c>
      <c r="P2330" s="85">
        <v>61261.99</v>
      </c>
      <c r="Q2330" s="87"/>
      <c r="R2330" s="88">
        <v>57000.0</v>
      </c>
      <c r="S2330" s="74">
        <v>1246.0</v>
      </c>
      <c r="T2330" s="74">
        <v>23.05567</v>
      </c>
      <c r="U2330" s="123"/>
    </row>
    <row r="2331">
      <c r="A2331" s="83">
        <v>878.0</v>
      </c>
      <c r="B2331" s="84" t="s">
        <v>58</v>
      </c>
      <c r="C2331" s="84" t="s">
        <v>27</v>
      </c>
      <c r="D2331" s="84" t="s">
        <v>27</v>
      </c>
      <c r="E2331" s="84" t="s">
        <v>27</v>
      </c>
      <c r="F2331" s="84">
        <v>32.0</v>
      </c>
      <c r="G2331" s="84" t="s">
        <v>29</v>
      </c>
      <c r="H2331" s="84"/>
      <c r="I2331" s="84" t="s">
        <v>59</v>
      </c>
      <c r="J2331" s="84">
        <v>8.0</v>
      </c>
      <c r="K2331" s="84" t="s">
        <v>50</v>
      </c>
      <c r="L2331" s="85">
        <v>139381.88</v>
      </c>
      <c r="M2331" s="85">
        <v>41148.25</v>
      </c>
      <c r="N2331" s="84"/>
      <c r="O2331" s="86">
        <v>35.0</v>
      </c>
      <c r="P2331" s="85">
        <v>259352.05</v>
      </c>
      <c r="Q2331" s="87"/>
      <c r="R2331" s="88">
        <v>1.7434E7</v>
      </c>
      <c r="S2331" s="74">
        <v>19496.0</v>
      </c>
      <c r="T2331" s="74">
        <v>27.09302</v>
      </c>
      <c r="U2331" s="123"/>
    </row>
    <row r="2332">
      <c r="A2332" s="83">
        <v>879.0</v>
      </c>
      <c r="B2332" s="84" t="s">
        <v>58</v>
      </c>
      <c r="C2332" s="84" t="s">
        <v>27</v>
      </c>
      <c r="D2332" s="84" t="s">
        <v>27</v>
      </c>
      <c r="E2332" s="84" t="s">
        <v>27</v>
      </c>
      <c r="F2332" s="84">
        <v>32.0</v>
      </c>
      <c r="G2332" s="84" t="s">
        <v>29</v>
      </c>
      <c r="H2332" s="84"/>
      <c r="I2332" s="84" t="s">
        <v>59</v>
      </c>
      <c r="J2332" s="84">
        <v>8.0</v>
      </c>
      <c r="K2332" s="84" t="s">
        <v>51</v>
      </c>
      <c r="L2332" s="85">
        <v>0.0</v>
      </c>
      <c r="M2332" s="85">
        <v>0.0</v>
      </c>
      <c r="N2332" s="84"/>
      <c r="O2332" s="86">
        <v>0.0</v>
      </c>
      <c r="P2332" s="85">
        <v>0.0</v>
      </c>
      <c r="Q2332" s="96"/>
      <c r="R2332" s="88" t="e">
        <v>#VALUE!</v>
      </c>
      <c r="S2332" s="74" t="s">
        <v>30</v>
      </c>
      <c r="T2332" s="74" t="s">
        <v>30</v>
      </c>
      <c r="U2332" s="123"/>
    </row>
    <row r="2333">
      <c r="A2333" s="83">
        <v>880.0</v>
      </c>
      <c r="B2333" s="84" t="s">
        <v>58</v>
      </c>
      <c r="C2333" s="84" t="s">
        <v>27</v>
      </c>
      <c r="D2333" s="84" t="s">
        <v>27</v>
      </c>
      <c r="E2333" s="84" t="s">
        <v>27</v>
      </c>
      <c r="F2333" s="84">
        <v>32.0</v>
      </c>
      <c r="G2333" s="84" t="s">
        <v>29</v>
      </c>
      <c r="H2333" s="84"/>
      <c r="I2333" s="84" t="s">
        <v>59</v>
      </c>
      <c r="J2333" s="84">
        <v>8.0</v>
      </c>
      <c r="K2333" s="84" t="s">
        <v>52</v>
      </c>
      <c r="L2333" s="85">
        <v>0.0</v>
      </c>
      <c r="M2333" s="85">
        <v>0.0</v>
      </c>
      <c r="N2333" s="84"/>
      <c r="O2333" s="86">
        <v>0.0</v>
      </c>
      <c r="P2333" s="85">
        <v>0.0</v>
      </c>
      <c r="Q2333" s="96"/>
      <c r="R2333" s="88" t="e">
        <v>#VALUE!</v>
      </c>
      <c r="S2333" s="74" t="s">
        <v>30</v>
      </c>
      <c r="T2333" s="74" t="s">
        <v>30</v>
      </c>
      <c r="U2333" s="123"/>
    </row>
    <row r="2334">
      <c r="A2334" s="83">
        <v>881.0</v>
      </c>
      <c r="B2334" s="84" t="s">
        <v>58</v>
      </c>
      <c r="C2334" s="84" t="s">
        <v>27</v>
      </c>
      <c r="D2334" s="84" t="s">
        <v>27</v>
      </c>
      <c r="E2334" s="84" t="s">
        <v>27</v>
      </c>
      <c r="F2334" s="84">
        <v>64.0</v>
      </c>
      <c r="G2334" s="84" t="s">
        <v>53</v>
      </c>
      <c r="H2334" s="84"/>
      <c r="I2334" s="84" t="s">
        <v>59</v>
      </c>
      <c r="J2334" s="84">
        <v>1.0</v>
      </c>
      <c r="K2334" s="84" t="s">
        <v>31</v>
      </c>
      <c r="L2334" s="85">
        <v>25131.61</v>
      </c>
      <c r="M2334" s="85">
        <v>9.71</v>
      </c>
      <c r="N2334" s="84"/>
      <c r="O2334" s="86">
        <v>2.0</v>
      </c>
      <c r="P2334" s="85">
        <v>33074.96</v>
      </c>
      <c r="Q2334" s="87"/>
      <c r="R2334" s="88">
        <v>44000.0</v>
      </c>
      <c r="S2334" s="89">
        <v>1245.0</v>
      </c>
      <c r="T2334" s="89">
        <v>15.3335</v>
      </c>
      <c r="U2334" s="123"/>
    </row>
    <row r="2335">
      <c r="A2335" s="83">
        <v>882.0</v>
      </c>
      <c r="B2335" s="84" t="s">
        <v>58</v>
      </c>
      <c r="C2335" s="84" t="s">
        <v>27</v>
      </c>
      <c r="D2335" s="84" t="s">
        <v>27</v>
      </c>
      <c r="E2335" s="84" t="s">
        <v>27</v>
      </c>
      <c r="F2335" s="84">
        <v>64.0</v>
      </c>
      <c r="G2335" s="84" t="s">
        <v>53</v>
      </c>
      <c r="H2335" s="84"/>
      <c r="I2335" s="84" t="s">
        <v>59</v>
      </c>
      <c r="J2335" s="84">
        <v>1.0</v>
      </c>
      <c r="K2335" s="84" t="s">
        <v>32</v>
      </c>
      <c r="L2335" s="85">
        <v>1093.77</v>
      </c>
      <c r="M2335" s="85">
        <v>396.49</v>
      </c>
      <c r="N2335" s="84"/>
      <c r="O2335" s="86">
        <v>61.0</v>
      </c>
      <c r="P2335" s="85">
        <v>8927929.08</v>
      </c>
      <c r="Q2335" s="87"/>
      <c r="R2335" s="88">
        <v>9204000.0</v>
      </c>
      <c r="S2335" s="89">
        <v>10643.0</v>
      </c>
      <c r="T2335" s="89">
        <v>21.71464</v>
      </c>
      <c r="U2335" s="123"/>
    </row>
    <row r="2336">
      <c r="A2336" s="83">
        <v>883.0</v>
      </c>
      <c r="B2336" s="84" t="s">
        <v>58</v>
      </c>
      <c r="C2336" s="84" t="s">
        <v>27</v>
      </c>
      <c r="D2336" s="84" t="s">
        <v>27</v>
      </c>
      <c r="E2336" s="84" t="s">
        <v>27</v>
      </c>
      <c r="F2336" s="84">
        <v>64.0</v>
      </c>
      <c r="G2336" s="84" t="s">
        <v>53</v>
      </c>
      <c r="H2336" s="84"/>
      <c r="I2336" s="84" t="s">
        <v>59</v>
      </c>
      <c r="J2336" s="84">
        <v>1.0</v>
      </c>
      <c r="K2336" s="84" t="s">
        <v>33</v>
      </c>
      <c r="L2336" s="85">
        <v>8873.44</v>
      </c>
      <c r="M2336" s="85">
        <v>84.24</v>
      </c>
      <c r="N2336" s="84"/>
      <c r="O2336" s="86">
        <v>20.0</v>
      </c>
      <c r="P2336" s="85">
        <v>11994.55</v>
      </c>
      <c r="Q2336" s="87"/>
      <c r="R2336" s="88">
        <v>109000.0</v>
      </c>
      <c r="S2336" s="89">
        <v>1087.0</v>
      </c>
      <c r="T2336" s="89">
        <v>19.55341</v>
      </c>
      <c r="U2336" s="123"/>
    </row>
    <row r="2337">
      <c r="A2337" s="83">
        <v>884.0</v>
      </c>
      <c r="B2337" s="84" t="s">
        <v>58</v>
      </c>
      <c r="C2337" s="84" t="s">
        <v>27</v>
      </c>
      <c r="D2337" s="84" t="s">
        <v>27</v>
      </c>
      <c r="E2337" s="84" t="s">
        <v>27</v>
      </c>
      <c r="F2337" s="84">
        <v>64.0</v>
      </c>
      <c r="G2337" s="84" t="s">
        <v>53</v>
      </c>
      <c r="H2337" s="84"/>
      <c r="I2337" s="84" t="s">
        <v>59</v>
      </c>
      <c r="J2337" s="84">
        <v>1.0</v>
      </c>
      <c r="K2337" s="84" t="s">
        <v>34</v>
      </c>
      <c r="L2337" s="85">
        <v>6190.78</v>
      </c>
      <c r="M2337" s="85">
        <v>7262.35</v>
      </c>
      <c r="N2337" s="84"/>
      <c r="O2337" s="86">
        <v>73.0</v>
      </c>
      <c r="P2337" s="85">
        <v>3090.89</v>
      </c>
      <c r="Q2337" s="87"/>
      <c r="R2337" s="88">
        <v>1020000.0</v>
      </c>
      <c r="S2337" s="89">
        <v>2165.0</v>
      </c>
      <c r="T2337" s="89">
        <v>22.94193</v>
      </c>
      <c r="U2337" s="123"/>
    </row>
    <row r="2338">
      <c r="A2338" s="83">
        <v>885.0</v>
      </c>
      <c r="B2338" s="84" t="s">
        <v>58</v>
      </c>
      <c r="C2338" s="84" t="s">
        <v>27</v>
      </c>
      <c r="D2338" s="84" t="s">
        <v>27</v>
      </c>
      <c r="E2338" s="84" t="s">
        <v>27</v>
      </c>
      <c r="F2338" s="84">
        <v>64.0</v>
      </c>
      <c r="G2338" s="84" t="s">
        <v>53</v>
      </c>
      <c r="H2338" s="84"/>
      <c r="I2338" s="84" t="s">
        <v>59</v>
      </c>
      <c r="J2338" s="84">
        <v>1.0</v>
      </c>
      <c r="K2338" s="84" t="s">
        <v>35</v>
      </c>
      <c r="L2338" s="85">
        <v>8587.42</v>
      </c>
      <c r="M2338" s="85">
        <v>41.99</v>
      </c>
      <c r="N2338" s="84"/>
      <c r="O2338" s="86">
        <v>77.0</v>
      </c>
      <c r="P2338" s="85">
        <v>3384.24</v>
      </c>
      <c r="Q2338" s="87"/>
      <c r="R2338" s="88">
        <v>34000.0</v>
      </c>
      <c r="S2338" s="89">
        <v>911.0</v>
      </c>
      <c r="T2338" s="89">
        <v>18.86835</v>
      </c>
      <c r="U2338" s="123"/>
    </row>
    <row r="2339">
      <c r="A2339" s="83">
        <v>886.0</v>
      </c>
      <c r="B2339" s="84" t="s">
        <v>58</v>
      </c>
      <c r="C2339" s="84" t="s">
        <v>27</v>
      </c>
      <c r="D2339" s="84" t="s">
        <v>27</v>
      </c>
      <c r="E2339" s="84" t="s">
        <v>27</v>
      </c>
      <c r="F2339" s="84">
        <v>64.0</v>
      </c>
      <c r="G2339" s="84" t="s">
        <v>53</v>
      </c>
      <c r="H2339" s="84"/>
      <c r="I2339" s="84" t="s">
        <v>59</v>
      </c>
      <c r="J2339" s="84">
        <v>1.0</v>
      </c>
      <c r="K2339" s="84" t="s">
        <v>36</v>
      </c>
      <c r="L2339" s="85">
        <v>7564.11</v>
      </c>
      <c r="M2339" s="85">
        <v>27.14</v>
      </c>
      <c r="N2339" s="84"/>
      <c r="O2339" s="86">
        <v>0.0</v>
      </c>
      <c r="P2339" s="85">
        <v>583.95</v>
      </c>
      <c r="Q2339" s="87"/>
      <c r="R2339" s="88">
        <v>8000.0</v>
      </c>
      <c r="S2339" s="89">
        <v>721.0</v>
      </c>
      <c r="T2339" s="89">
        <v>8.64913</v>
      </c>
      <c r="U2339" s="123"/>
    </row>
    <row r="2340">
      <c r="A2340" s="83">
        <v>887.0</v>
      </c>
      <c r="B2340" s="84" t="s">
        <v>58</v>
      </c>
      <c r="C2340" s="84" t="s">
        <v>27</v>
      </c>
      <c r="D2340" s="84" t="s">
        <v>27</v>
      </c>
      <c r="E2340" s="84" t="s">
        <v>27</v>
      </c>
      <c r="F2340" s="84">
        <v>64.0</v>
      </c>
      <c r="G2340" s="84" t="s">
        <v>53</v>
      </c>
      <c r="H2340" s="84"/>
      <c r="I2340" s="84" t="s">
        <v>59</v>
      </c>
      <c r="J2340" s="84">
        <v>1.0</v>
      </c>
      <c r="K2340" s="84" t="s">
        <v>37</v>
      </c>
      <c r="L2340" s="85">
        <v>9421.77</v>
      </c>
      <c r="M2340" s="85">
        <v>24.19</v>
      </c>
      <c r="N2340" s="84"/>
      <c r="O2340" s="86">
        <v>22.0</v>
      </c>
      <c r="P2340" s="85">
        <v>11043.06</v>
      </c>
      <c r="Q2340" s="87"/>
      <c r="R2340" s="88">
        <v>26000.0</v>
      </c>
      <c r="S2340" s="89">
        <v>871.0</v>
      </c>
      <c r="T2340" s="89">
        <v>18.94352</v>
      </c>
      <c r="U2340" s="123"/>
    </row>
    <row r="2341">
      <c r="A2341" s="83">
        <v>888.0</v>
      </c>
      <c r="B2341" s="84" t="s">
        <v>58</v>
      </c>
      <c r="C2341" s="84" t="s">
        <v>27</v>
      </c>
      <c r="D2341" s="84" t="s">
        <v>27</v>
      </c>
      <c r="E2341" s="84" t="s">
        <v>27</v>
      </c>
      <c r="F2341" s="84">
        <v>64.0</v>
      </c>
      <c r="G2341" s="84" t="s">
        <v>53</v>
      </c>
      <c r="H2341" s="84"/>
      <c r="I2341" s="84" t="s">
        <v>59</v>
      </c>
      <c r="J2341" s="84">
        <v>1.0</v>
      </c>
      <c r="K2341" s="84" t="s">
        <v>38</v>
      </c>
      <c r="L2341" s="85">
        <v>9874.84</v>
      </c>
      <c r="M2341" s="85">
        <v>64.63</v>
      </c>
      <c r="N2341" s="84"/>
      <c r="O2341" s="86">
        <v>99.0</v>
      </c>
      <c r="P2341" s="85">
        <v>6365.26</v>
      </c>
      <c r="Q2341" s="87"/>
      <c r="R2341" s="88">
        <v>45000.0</v>
      </c>
      <c r="S2341" s="89">
        <v>1078.0</v>
      </c>
      <c r="T2341" s="89">
        <v>19.83473</v>
      </c>
      <c r="U2341" s="123"/>
    </row>
    <row r="2342">
      <c r="A2342" s="83">
        <v>889.0</v>
      </c>
      <c r="B2342" s="84" t="s">
        <v>58</v>
      </c>
      <c r="C2342" s="84" t="s">
        <v>27</v>
      </c>
      <c r="D2342" s="84" t="s">
        <v>27</v>
      </c>
      <c r="E2342" s="84" t="s">
        <v>27</v>
      </c>
      <c r="F2342" s="84">
        <v>64.0</v>
      </c>
      <c r="G2342" s="84" t="s">
        <v>53</v>
      </c>
      <c r="H2342" s="84"/>
      <c r="I2342" s="84" t="s">
        <v>59</v>
      </c>
      <c r="J2342" s="84">
        <v>1.0</v>
      </c>
      <c r="K2342" s="84" t="s">
        <v>39</v>
      </c>
      <c r="L2342" s="85">
        <v>13378.4</v>
      </c>
      <c r="M2342" s="85">
        <v>15.1</v>
      </c>
      <c r="N2342" s="84"/>
      <c r="O2342" s="86">
        <v>22.0</v>
      </c>
      <c r="P2342" s="85">
        <v>26558.57</v>
      </c>
      <c r="Q2342" s="87"/>
      <c r="R2342" s="88">
        <v>40000.0</v>
      </c>
      <c r="S2342" s="89">
        <v>952.0</v>
      </c>
      <c r="T2342" s="89">
        <v>18.85772</v>
      </c>
      <c r="U2342" s="123"/>
    </row>
    <row r="2343">
      <c r="A2343" s="83">
        <v>890.0</v>
      </c>
      <c r="B2343" s="84" t="s">
        <v>58</v>
      </c>
      <c r="C2343" s="84" t="s">
        <v>27</v>
      </c>
      <c r="D2343" s="84" t="s">
        <v>27</v>
      </c>
      <c r="E2343" s="84" t="s">
        <v>27</v>
      </c>
      <c r="F2343" s="84">
        <v>64.0</v>
      </c>
      <c r="G2343" s="84" t="s">
        <v>53</v>
      </c>
      <c r="H2343" s="84"/>
      <c r="I2343" s="84" t="s">
        <v>59</v>
      </c>
      <c r="J2343" s="84">
        <v>1.0</v>
      </c>
      <c r="K2343" s="84" t="s">
        <v>40</v>
      </c>
      <c r="L2343" s="85">
        <v>8844.38</v>
      </c>
      <c r="M2343" s="85">
        <v>204.02</v>
      </c>
      <c r="N2343" s="84"/>
      <c r="O2343" s="86">
        <v>110.0</v>
      </c>
      <c r="P2343" s="85">
        <v>37423.16</v>
      </c>
      <c r="Q2343" s="87"/>
      <c r="R2343" s="88">
        <v>99000.0</v>
      </c>
      <c r="S2343" s="89">
        <v>1118.0</v>
      </c>
      <c r="T2343" s="89">
        <v>19.2285</v>
      </c>
      <c r="U2343" s="123"/>
    </row>
    <row r="2344">
      <c r="A2344" s="83">
        <v>891.0</v>
      </c>
      <c r="B2344" s="84" t="s">
        <v>58</v>
      </c>
      <c r="C2344" s="84" t="s">
        <v>27</v>
      </c>
      <c r="D2344" s="84" t="s">
        <v>27</v>
      </c>
      <c r="E2344" s="84" t="s">
        <v>27</v>
      </c>
      <c r="F2344" s="84">
        <v>64.0</v>
      </c>
      <c r="G2344" s="84" t="s">
        <v>53</v>
      </c>
      <c r="H2344" s="84"/>
      <c r="I2344" s="84" t="s">
        <v>59</v>
      </c>
      <c r="J2344" s="84">
        <v>1.0</v>
      </c>
      <c r="K2344" s="84" t="s">
        <v>41</v>
      </c>
      <c r="L2344" s="85">
        <v>928.25</v>
      </c>
      <c r="M2344" s="85">
        <v>391.84</v>
      </c>
      <c r="N2344" s="84"/>
      <c r="O2344" s="86">
        <v>76.0</v>
      </c>
      <c r="P2344" s="85">
        <v>1171.08</v>
      </c>
      <c r="Q2344" s="87"/>
      <c r="R2344" s="88">
        <v>76000.0</v>
      </c>
      <c r="S2344" s="89">
        <v>1167.0</v>
      </c>
      <c r="T2344" s="89">
        <v>20.37294</v>
      </c>
      <c r="U2344" s="123"/>
    </row>
    <row r="2345">
      <c r="A2345" s="83">
        <v>892.0</v>
      </c>
      <c r="B2345" s="84" t="s">
        <v>58</v>
      </c>
      <c r="C2345" s="84" t="s">
        <v>27</v>
      </c>
      <c r="D2345" s="84" t="s">
        <v>27</v>
      </c>
      <c r="E2345" s="84" t="s">
        <v>27</v>
      </c>
      <c r="F2345" s="84">
        <v>64.0</v>
      </c>
      <c r="G2345" s="84" t="s">
        <v>53</v>
      </c>
      <c r="H2345" s="84"/>
      <c r="I2345" s="84" t="s">
        <v>59</v>
      </c>
      <c r="J2345" s="84">
        <v>1.0</v>
      </c>
      <c r="K2345" s="84" t="s">
        <v>42</v>
      </c>
      <c r="L2345" s="85">
        <v>6978.42</v>
      </c>
      <c r="M2345" s="85">
        <v>22.3</v>
      </c>
      <c r="N2345" s="84"/>
      <c r="O2345" s="86">
        <v>61.0</v>
      </c>
      <c r="P2345" s="85">
        <v>1445.16</v>
      </c>
      <c r="Q2345" s="87"/>
      <c r="R2345" s="88">
        <v>27000.0</v>
      </c>
      <c r="S2345" s="89">
        <v>846.0</v>
      </c>
      <c r="T2345" s="89">
        <v>18.82176</v>
      </c>
      <c r="U2345" s="123"/>
    </row>
    <row r="2346">
      <c r="A2346" s="83">
        <v>893.0</v>
      </c>
      <c r="B2346" s="84" t="s">
        <v>58</v>
      </c>
      <c r="C2346" s="84" t="s">
        <v>27</v>
      </c>
      <c r="D2346" s="84" t="s">
        <v>27</v>
      </c>
      <c r="E2346" s="84" t="s">
        <v>27</v>
      </c>
      <c r="F2346" s="84">
        <v>64.0</v>
      </c>
      <c r="G2346" s="84" t="s">
        <v>53</v>
      </c>
      <c r="H2346" s="84"/>
      <c r="I2346" s="84" t="s">
        <v>59</v>
      </c>
      <c r="J2346" s="84">
        <v>1.0</v>
      </c>
      <c r="K2346" s="84" t="s">
        <v>43</v>
      </c>
      <c r="L2346" s="85">
        <v>937.43</v>
      </c>
      <c r="M2346" s="85">
        <v>260.98</v>
      </c>
      <c r="N2346" s="84"/>
      <c r="O2346" s="86">
        <v>59.0</v>
      </c>
      <c r="P2346" s="85">
        <v>5384660.0</v>
      </c>
      <c r="Q2346" s="87"/>
      <c r="R2346" s="88">
        <v>5462000.0</v>
      </c>
      <c r="S2346" s="89">
        <v>6526.0</v>
      </c>
      <c r="T2346" s="89">
        <v>13.63317</v>
      </c>
      <c r="U2346" s="123"/>
    </row>
    <row r="2347">
      <c r="A2347" s="83">
        <v>894.0</v>
      </c>
      <c r="B2347" s="84" t="s">
        <v>58</v>
      </c>
      <c r="C2347" s="84" t="s">
        <v>27</v>
      </c>
      <c r="D2347" s="84" t="s">
        <v>27</v>
      </c>
      <c r="E2347" s="84" t="s">
        <v>27</v>
      </c>
      <c r="F2347" s="84">
        <v>64.0</v>
      </c>
      <c r="G2347" s="84" t="s">
        <v>53</v>
      </c>
      <c r="H2347" s="84"/>
      <c r="I2347" s="84" t="s">
        <v>59</v>
      </c>
      <c r="J2347" s="84">
        <v>1.0</v>
      </c>
      <c r="K2347" s="84" t="s">
        <v>44</v>
      </c>
      <c r="L2347" s="85">
        <v>6861.34</v>
      </c>
      <c r="M2347" s="85">
        <v>55.38</v>
      </c>
      <c r="N2347" s="84"/>
      <c r="O2347" s="86">
        <v>7.0</v>
      </c>
      <c r="P2347" s="85">
        <v>1036.43</v>
      </c>
      <c r="Q2347" s="87"/>
      <c r="R2347" s="88">
        <v>15000.0</v>
      </c>
      <c r="S2347" s="89">
        <v>858.0</v>
      </c>
      <c r="T2347" s="89">
        <v>19.01187</v>
      </c>
      <c r="U2347" s="123"/>
    </row>
    <row r="2348">
      <c r="A2348" s="83">
        <v>895.0</v>
      </c>
      <c r="B2348" s="84" t="s">
        <v>58</v>
      </c>
      <c r="C2348" s="84" t="s">
        <v>27</v>
      </c>
      <c r="D2348" s="84" t="s">
        <v>27</v>
      </c>
      <c r="E2348" s="84" t="s">
        <v>27</v>
      </c>
      <c r="F2348" s="84">
        <v>64.0</v>
      </c>
      <c r="G2348" s="84" t="s">
        <v>53</v>
      </c>
      <c r="H2348" s="84"/>
      <c r="I2348" s="84" t="s">
        <v>59</v>
      </c>
      <c r="J2348" s="84">
        <v>1.0</v>
      </c>
      <c r="K2348" s="84" t="s">
        <v>45</v>
      </c>
      <c r="L2348" s="85">
        <v>6673.18</v>
      </c>
      <c r="M2348" s="85">
        <v>769.99</v>
      </c>
      <c r="N2348" s="84"/>
      <c r="O2348" s="86">
        <v>126.0</v>
      </c>
      <c r="P2348" s="85">
        <v>1693.46</v>
      </c>
      <c r="Q2348" s="87"/>
      <c r="R2348" s="88">
        <v>231000.0</v>
      </c>
      <c r="S2348" s="89">
        <v>792.0</v>
      </c>
      <c r="T2348" s="89">
        <v>20.57728</v>
      </c>
      <c r="U2348" s="123"/>
    </row>
    <row r="2349">
      <c r="A2349" s="83">
        <v>896.0</v>
      </c>
      <c r="B2349" s="84" t="s">
        <v>58</v>
      </c>
      <c r="C2349" s="84" t="s">
        <v>27</v>
      </c>
      <c r="D2349" s="84" t="s">
        <v>27</v>
      </c>
      <c r="E2349" s="84" t="s">
        <v>27</v>
      </c>
      <c r="F2349" s="84">
        <v>64.0</v>
      </c>
      <c r="G2349" s="84" t="s">
        <v>53</v>
      </c>
      <c r="H2349" s="84"/>
      <c r="I2349" s="84" t="s">
        <v>59</v>
      </c>
      <c r="J2349" s="84">
        <v>1.0</v>
      </c>
      <c r="K2349" s="84" t="s">
        <v>46</v>
      </c>
      <c r="L2349" s="85">
        <v>1120.01</v>
      </c>
      <c r="M2349" s="85">
        <v>17185.53</v>
      </c>
      <c r="N2349" s="84"/>
      <c r="O2349" s="86">
        <v>9.0</v>
      </c>
      <c r="P2349" s="85">
        <v>1917.62</v>
      </c>
      <c r="Q2349" s="87"/>
      <c r="R2349" s="88">
        <v>1744000.0</v>
      </c>
      <c r="S2349" s="89">
        <v>2654.0</v>
      </c>
      <c r="T2349" s="89">
        <v>19.32888</v>
      </c>
      <c r="U2349" s="123"/>
    </row>
    <row r="2350">
      <c r="A2350" s="83">
        <v>897.0</v>
      </c>
      <c r="B2350" s="84" t="s">
        <v>58</v>
      </c>
      <c r="C2350" s="84" t="s">
        <v>27</v>
      </c>
      <c r="D2350" s="84" t="s">
        <v>27</v>
      </c>
      <c r="E2350" s="84" t="s">
        <v>27</v>
      </c>
      <c r="F2350" s="84">
        <v>64.0</v>
      </c>
      <c r="G2350" s="84" t="s">
        <v>53</v>
      </c>
      <c r="H2350" s="84"/>
      <c r="I2350" s="84" t="s">
        <v>59</v>
      </c>
      <c r="J2350" s="84">
        <v>1.0</v>
      </c>
      <c r="K2350" s="84" t="s">
        <v>47</v>
      </c>
      <c r="L2350" s="85">
        <v>6236.15</v>
      </c>
      <c r="M2350" s="85">
        <v>819.16</v>
      </c>
      <c r="N2350" s="84"/>
      <c r="O2350" s="86">
        <v>15.0</v>
      </c>
      <c r="P2350" s="85">
        <v>12216.0</v>
      </c>
      <c r="Q2350" s="87"/>
      <c r="R2350" s="88">
        <v>324000.0</v>
      </c>
      <c r="S2350" s="89">
        <v>1293.0</v>
      </c>
      <c r="T2350" s="89">
        <v>19.98774</v>
      </c>
      <c r="U2350" s="123"/>
    </row>
    <row r="2351">
      <c r="A2351" s="83">
        <v>898.0</v>
      </c>
      <c r="B2351" s="84" t="s">
        <v>58</v>
      </c>
      <c r="C2351" s="84" t="s">
        <v>27</v>
      </c>
      <c r="D2351" s="84" t="s">
        <v>27</v>
      </c>
      <c r="E2351" s="84" t="s">
        <v>27</v>
      </c>
      <c r="F2351" s="84">
        <v>64.0</v>
      </c>
      <c r="G2351" s="84" t="s">
        <v>53</v>
      </c>
      <c r="H2351" s="84"/>
      <c r="I2351" s="84" t="s">
        <v>59</v>
      </c>
      <c r="J2351" s="84">
        <v>1.0</v>
      </c>
      <c r="K2351" s="84" t="s">
        <v>48</v>
      </c>
      <c r="L2351" s="85">
        <v>10867.54</v>
      </c>
      <c r="M2351" s="85">
        <v>7091.64</v>
      </c>
      <c r="N2351" s="84"/>
      <c r="O2351" s="86">
        <v>25.0</v>
      </c>
      <c r="P2351" s="85">
        <v>9215.5</v>
      </c>
      <c r="Q2351" s="87"/>
      <c r="R2351" s="88">
        <v>1280000.0</v>
      </c>
      <c r="S2351" s="89">
        <v>2427.0</v>
      </c>
      <c r="T2351" s="89">
        <v>20.49867</v>
      </c>
      <c r="U2351" s="123"/>
    </row>
    <row r="2352">
      <c r="A2352" s="83">
        <v>899.0</v>
      </c>
      <c r="B2352" s="84" t="s">
        <v>58</v>
      </c>
      <c r="C2352" s="84" t="s">
        <v>27</v>
      </c>
      <c r="D2352" s="84" t="s">
        <v>27</v>
      </c>
      <c r="E2352" s="84" t="s">
        <v>27</v>
      </c>
      <c r="F2352" s="84">
        <v>64.0</v>
      </c>
      <c r="G2352" s="84" t="s">
        <v>53</v>
      </c>
      <c r="H2352" s="84"/>
      <c r="I2352" s="84" t="s">
        <v>59</v>
      </c>
      <c r="J2352" s="84">
        <v>1.0</v>
      </c>
      <c r="K2352" s="84" t="s">
        <v>49</v>
      </c>
      <c r="L2352" s="85">
        <v>10390.51</v>
      </c>
      <c r="M2352" s="85">
        <v>28.13</v>
      </c>
      <c r="N2352" s="84"/>
      <c r="O2352" s="86">
        <v>5.0</v>
      </c>
      <c r="P2352" s="85">
        <v>7651.09</v>
      </c>
      <c r="Q2352" s="87"/>
      <c r="R2352" s="88">
        <v>24000.0</v>
      </c>
      <c r="S2352" s="89">
        <v>903.0</v>
      </c>
      <c r="T2352" s="89">
        <v>18.44222</v>
      </c>
      <c r="U2352" s="123"/>
    </row>
    <row r="2353">
      <c r="A2353" s="83">
        <v>900.0</v>
      </c>
      <c r="B2353" s="84" t="s">
        <v>58</v>
      </c>
      <c r="C2353" s="84" t="s">
        <v>27</v>
      </c>
      <c r="D2353" s="84" t="s">
        <v>27</v>
      </c>
      <c r="E2353" s="84" t="s">
        <v>27</v>
      </c>
      <c r="F2353" s="84">
        <v>64.0</v>
      </c>
      <c r="G2353" s="84" t="s">
        <v>53</v>
      </c>
      <c r="H2353" s="84"/>
      <c r="I2353" s="84" t="s">
        <v>59</v>
      </c>
      <c r="J2353" s="84">
        <v>1.0</v>
      </c>
      <c r="K2353" s="84" t="s">
        <v>50</v>
      </c>
      <c r="L2353" s="85">
        <v>8904.6</v>
      </c>
      <c r="M2353" s="85">
        <v>2349.64</v>
      </c>
      <c r="N2353" s="84"/>
      <c r="O2353" s="86">
        <v>31.0</v>
      </c>
      <c r="P2353" s="85">
        <v>37332.22</v>
      </c>
      <c r="Q2353" s="87"/>
      <c r="R2353" s="88">
        <v>2263000.0</v>
      </c>
      <c r="S2353" s="89">
        <v>3744.0</v>
      </c>
      <c r="T2353" s="89">
        <v>22.4053</v>
      </c>
      <c r="U2353" s="123"/>
    </row>
    <row r="2354">
      <c r="A2354" s="83">
        <v>901.0</v>
      </c>
      <c r="B2354" s="84" t="s">
        <v>58</v>
      </c>
      <c r="C2354" s="84" t="s">
        <v>27</v>
      </c>
      <c r="D2354" s="84" t="s">
        <v>27</v>
      </c>
      <c r="E2354" s="84" t="s">
        <v>27</v>
      </c>
      <c r="F2354" s="84">
        <v>64.0</v>
      </c>
      <c r="G2354" s="84" t="s">
        <v>53</v>
      </c>
      <c r="H2354" s="84"/>
      <c r="I2354" s="84" t="s">
        <v>59</v>
      </c>
      <c r="J2354" s="84">
        <v>1.0</v>
      </c>
      <c r="K2354" s="84" t="s">
        <v>51</v>
      </c>
      <c r="L2354" s="90" t="e">
        <v>#VALUE!</v>
      </c>
      <c r="M2354" s="90" t="e">
        <v>#VALUE!</v>
      </c>
      <c r="N2354" s="89"/>
      <c r="O2354" s="91" t="e">
        <v>#VALUE!</v>
      </c>
      <c r="P2354" s="90" t="e">
        <v>#VALUE!</v>
      </c>
      <c r="Q2354" s="88"/>
      <c r="R2354" s="88" t="e">
        <v>#VALUE!</v>
      </c>
      <c r="S2354" s="89" t="s">
        <v>30</v>
      </c>
      <c r="T2354" s="89" t="s">
        <v>30</v>
      </c>
      <c r="U2354" s="123"/>
    </row>
    <row r="2355">
      <c r="A2355" s="83">
        <v>902.0</v>
      </c>
      <c r="B2355" s="84" t="s">
        <v>58</v>
      </c>
      <c r="C2355" s="84" t="s">
        <v>27</v>
      </c>
      <c r="D2355" s="84" t="s">
        <v>27</v>
      </c>
      <c r="E2355" s="84" t="s">
        <v>27</v>
      </c>
      <c r="F2355" s="84">
        <v>64.0</v>
      </c>
      <c r="G2355" s="84" t="s">
        <v>53</v>
      </c>
      <c r="H2355" s="84"/>
      <c r="I2355" s="84" t="s">
        <v>59</v>
      </c>
      <c r="J2355" s="84">
        <v>1.0</v>
      </c>
      <c r="K2355" s="84" t="s">
        <v>52</v>
      </c>
      <c r="L2355" s="90" t="e">
        <v>#VALUE!</v>
      </c>
      <c r="M2355" s="90" t="e">
        <v>#VALUE!</v>
      </c>
      <c r="N2355" s="89"/>
      <c r="O2355" s="91" t="e">
        <v>#VALUE!</v>
      </c>
      <c r="P2355" s="90" t="e">
        <v>#VALUE!</v>
      </c>
      <c r="Q2355" s="88"/>
      <c r="R2355" s="88" t="e">
        <v>#VALUE!</v>
      </c>
      <c r="S2355" s="89" t="s">
        <v>30</v>
      </c>
      <c r="T2355" s="89" t="s">
        <v>30</v>
      </c>
      <c r="U2355" s="123"/>
    </row>
    <row r="2356">
      <c r="A2356" s="83">
        <v>903.0</v>
      </c>
      <c r="B2356" s="84" t="s">
        <v>58</v>
      </c>
      <c r="C2356" s="84" t="s">
        <v>27</v>
      </c>
      <c r="D2356" s="84" t="s">
        <v>27</v>
      </c>
      <c r="E2356" s="84" t="s">
        <v>27</v>
      </c>
      <c r="F2356" s="84">
        <v>64.0</v>
      </c>
      <c r="G2356" s="84" t="s">
        <v>53</v>
      </c>
      <c r="H2356" s="84"/>
      <c r="I2356" s="84" t="s">
        <v>59</v>
      </c>
      <c r="J2356" s="84">
        <v>2.0</v>
      </c>
      <c r="K2356" s="84" t="s">
        <v>31</v>
      </c>
      <c r="L2356" s="85">
        <v>48792.23</v>
      </c>
      <c r="M2356" s="85">
        <v>10.19</v>
      </c>
      <c r="N2356" s="84"/>
      <c r="O2356" s="86">
        <v>2.0</v>
      </c>
      <c r="P2356" s="85">
        <v>65830.24</v>
      </c>
      <c r="Q2356" s="87"/>
      <c r="R2356" s="88">
        <v>76000.0</v>
      </c>
      <c r="S2356" s="89">
        <v>1321.0</v>
      </c>
      <c r="T2356" s="89">
        <v>15.81192</v>
      </c>
      <c r="U2356" s="123"/>
    </row>
    <row r="2357">
      <c r="A2357" s="83">
        <v>904.0</v>
      </c>
      <c r="B2357" s="84" t="s">
        <v>58</v>
      </c>
      <c r="C2357" s="84" t="s">
        <v>27</v>
      </c>
      <c r="D2357" s="84" t="s">
        <v>27</v>
      </c>
      <c r="E2357" s="84" t="s">
        <v>27</v>
      </c>
      <c r="F2357" s="84">
        <v>64.0</v>
      </c>
      <c r="G2357" s="84" t="s">
        <v>53</v>
      </c>
      <c r="H2357" s="84"/>
      <c r="I2357" s="84" t="s">
        <v>59</v>
      </c>
      <c r="J2357" s="84">
        <v>2.0</v>
      </c>
      <c r="K2357" s="84" t="s">
        <v>32</v>
      </c>
      <c r="L2357" s="85">
        <v>2040.66</v>
      </c>
      <c r="M2357" s="85">
        <v>703.94</v>
      </c>
      <c r="N2357" s="84"/>
      <c r="O2357" s="86">
        <v>61.0</v>
      </c>
      <c r="P2357" s="85">
        <v>3.55219234E7</v>
      </c>
      <c r="Q2357" s="87"/>
      <c r="R2357" s="88">
        <v>3.6756E7</v>
      </c>
      <c r="S2357" s="89">
        <v>37321.0</v>
      </c>
      <c r="T2357" s="89">
        <v>25.70239</v>
      </c>
      <c r="U2357" s="123"/>
    </row>
    <row r="2358">
      <c r="A2358" s="83">
        <v>905.0</v>
      </c>
      <c r="B2358" s="84" t="s">
        <v>58</v>
      </c>
      <c r="C2358" s="84" t="s">
        <v>27</v>
      </c>
      <c r="D2358" s="84" t="s">
        <v>27</v>
      </c>
      <c r="E2358" s="84" t="s">
        <v>27</v>
      </c>
      <c r="F2358" s="84">
        <v>64.0</v>
      </c>
      <c r="G2358" s="84" t="s">
        <v>53</v>
      </c>
      <c r="H2358" s="84"/>
      <c r="I2358" s="84" t="s">
        <v>59</v>
      </c>
      <c r="J2358" s="84">
        <v>2.0</v>
      </c>
      <c r="K2358" s="84" t="s">
        <v>33</v>
      </c>
      <c r="L2358" s="85">
        <v>18542.72</v>
      </c>
      <c r="M2358" s="85">
        <v>105.54</v>
      </c>
      <c r="N2358" s="84"/>
      <c r="O2358" s="86">
        <v>20.0</v>
      </c>
      <c r="P2358" s="85">
        <v>24066.32</v>
      </c>
      <c r="Q2358" s="87"/>
      <c r="R2358" s="88">
        <v>207000.0</v>
      </c>
      <c r="S2358" s="89">
        <v>1258.0</v>
      </c>
      <c r="T2358" s="89">
        <v>19.97089</v>
      </c>
      <c r="U2358" s="123"/>
    </row>
    <row r="2359">
      <c r="A2359" s="83">
        <v>906.0</v>
      </c>
      <c r="B2359" s="84" t="s">
        <v>58</v>
      </c>
      <c r="C2359" s="84" t="s">
        <v>27</v>
      </c>
      <c r="D2359" s="84" t="s">
        <v>27</v>
      </c>
      <c r="E2359" s="84" t="s">
        <v>27</v>
      </c>
      <c r="F2359" s="84">
        <v>64.0</v>
      </c>
      <c r="G2359" s="84" t="s">
        <v>53</v>
      </c>
      <c r="H2359" s="84"/>
      <c r="I2359" s="84" t="s">
        <v>59</v>
      </c>
      <c r="J2359" s="84">
        <v>2.0</v>
      </c>
      <c r="K2359" s="84" t="s">
        <v>34</v>
      </c>
      <c r="L2359" s="85">
        <v>12347.29</v>
      </c>
      <c r="M2359" s="85">
        <v>13657.42</v>
      </c>
      <c r="N2359" s="84"/>
      <c r="O2359" s="86">
        <v>73.0</v>
      </c>
      <c r="P2359" s="85">
        <v>5625.07</v>
      </c>
      <c r="Q2359" s="87"/>
      <c r="R2359" s="88">
        <v>1952000.0</v>
      </c>
      <c r="S2359" s="89">
        <v>3179.0</v>
      </c>
      <c r="T2359" s="89">
        <v>21.94633</v>
      </c>
      <c r="U2359" s="123"/>
    </row>
    <row r="2360">
      <c r="A2360" s="83">
        <v>907.0</v>
      </c>
      <c r="B2360" s="84" t="s">
        <v>58</v>
      </c>
      <c r="C2360" s="84" t="s">
        <v>27</v>
      </c>
      <c r="D2360" s="84" t="s">
        <v>27</v>
      </c>
      <c r="E2360" s="84" t="s">
        <v>27</v>
      </c>
      <c r="F2360" s="84">
        <v>64.0</v>
      </c>
      <c r="G2360" s="84" t="s">
        <v>53</v>
      </c>
      <c r="H2360" s="84"/>
      <c r="I2360" s="84" t="s">
        <v>59</v>
      </c>
      <c r="J2360" s="84">
        <v>2.0</v>
      </c>
      <c r="K2360" s="84" t="s">
        <v>35</v>
      </c>
      <c r="L2360" s="85">
        <v>18233.97</v>
      </c>
      <c r="M2360" s="85">
        <v>41.75</v>
      </c>
      <c r="N2360" s="84"/>
      <c r="O2360" s="86">
        <v>77.0</v>
      </c>
      <c r="P2360" s="85">
        <v>6683.54</v>
      </c>
      <c r="Q2360" s="87"/>
      <c r="R2360" s="88">
        <v>36000.0</v>
      </c>
      <c r="S2360" s="89">
        <v>957.0</v>
      </c>
      <c r="T2360" s="89">
        <v>19.11913</v>
      </c>
      <c r="U2360" s="123"/>
    </row>
    <row r="2361">
      <c r="A2361" s="83">
        <v>908.0</v>
      </c>
      <c r="B2361" s="84" t="s">
        <v>58</v>
      </c>
      <c r="C2361" s="84" t="s">
        <v>27</v>
      </c>
      <c r="D2361" s="84" t="s">
        <v>27</v>
      </c>
      <c r="E2361" s="84" t="s">
        <v>27</v>
      </c>
      <c r="F2361" s="84">
        <v>64.0</v>
      </c>
      <c r="G2361" s="84" t="s">
        <v>53</v>
      </c>
      <c r="H2361" s="84"/>
      <c r="I2361" s="84" t="s">
        <v>59</v>
      </c>
      <c r="J2361" s="84">
        <v>2.0</v>
      </c>
      <c r="K2361" s="84" t="s">
        <v>36</v>
      </c>
      <c r="L2361" s="85">
        <v>15777.64</v>
      </c>
      <c r="M2361" s="85">
        <v>26.7</v>
      </c>
      <c r="N2361" s="84"/>
      <c r="O2361" s="86">
        <v>1.0</v>
      </c>
      <c r="P2361" s="85">
        <v>999.91</v>
      </c>
      <c r="Q2361" s="87"/>
      <c r="R2361" s="88">
        <v>7000.0</v>
      </c>
      <c r="S2361" s="89">
        <v>719.0</v>
      </c>
      <c r="T2361" s="89">
        <v>8.17576</v>
      </c>
      <c r="U2361" s="123"/>
    </row>
    <row r="2362">
      <c r="A2362" s="83">
        <v>909.0</v>
      </c>
      <c r="B2362" s="84" t="s">
        <v>58</v>
      </c>
      <c r="C2362" s="84" t="s">
        <v>27</v>
      </c>
      <c r="D2362" s="84" t="s">
        <v>27</v>
      </c>
      <c r="E2362" s="84" t="s">
        <v>27</v>
      </c>
      <c r="F2362" s="84">
        <v>64.0</v>
      </c>
      <c r="G2362" s="84" t="s">
        <v>53</v>
      </c>
      <c r="H2362" s="84"/>
      <c r="I2362" s="84" t="s">
        <v>59</v>
      </c>
      <c r="J2362" s="84">
        <v>2.0</v>
      </c>
      <c r="K2362" s="84" t="s">
        <v>37</v>
      </c>
      <c r="L2362" s="85">
        <v>18941.53</v>
      </c>
      <c r="M2362" s="85">
        <v>24.02</v>
      </c>
      <c r="N2362" s="84"/>
      <c r="O2362" s="86">
        <v>22.0</v>
      </c>
      <c r="P2362" s="85">
        <v>21674.72</v>
      </c>
      <c r="Q2362" s="87"/>
      <c r="R2362" s="88">
        <v>34000.0</v>
      </c>
      <c r="S2362" s="89">
        <v>893.0</v>
      </c>
      <c r="T2362" s="89">
        <v>18.57343</v>
      </c>
      <c r="U2362" s="123"/>
    </row>
    <row r="2363">
      <c r="A2363" s="83">
        <v>910.0</v>
      </c>
      <c r="B2363" s="84" t="s">
        <v>58</v>
      </c>
      <c r="C2363" s="84" t="s">
        <v>27</v>
      </c>
      <c r="D2363" s="84" t="s">
        <v>27</v>
      </c>
      <c r="E2363" s="84" t="s">
        <v>27</v>
      </c>
      <c r="F2363" s="84">
        <v>64.0</v>
      </c>
      <c r="G2363" s="84" t="s">
        <v>53</v>
      </c>
      <c r="H2363" s="84"/>
      <c r="I2363" s="84" t="s">
        <v>59</v>
      </c>
      <c r="J2363" s="84">
        <v>2.0</v>
      </c>
      <c r="K2363" s="84" t="s">
        <v>38</v>
      </c>
      <c r="L2363" s="85">
        <v>20110.06</v>
      </c>
      <c r="M2363" s="85">
        <v>64.79</v>
      </c>
      <c r="N2363" s="84"/>
      <c r="O2363" s="86">
        <v>99.0</v>
      </c>
      <c r="P2363" s="85">
        <v>14622.3</v>
      </c>
      <c r="Q2363" s="87"/>
      <c r="R2363" s="88">
        <v>52000.0</v>
      </c>
      <c r="S2363" s="89">
        <v>1100.0</v>
      </c>
      <c r="T2363" s="89">
        <v>19.44219</v>
      </c>
      <c r="U2363" s="123"/>
    </row>
    <row r="2364">
      <c r="A2364" s="83">
        <v>911.0</v>
      </c>
      <c r="B2364" s="84" t="s">
        <v>58</v>
      </c>
      <c r="C2364" s="84" t="s">
        <v>27</v>
      </c>
      <c r="D2364" s="84" t="s">
        <v>27</v>
      </c>
      <c r="E2364" s="84" t="s">
        <v>27</v>
      </c>
      <c r="F2364" s="84">
        <v>64.0</v>
      </c>
      <c r="G2364" s="84" t="s">
        <v>53</v>
      </c>
      <c r="H2364" s="84"/>
      <c r="I2364" s="84" t="s">
        <v>59</v>
      </c>
      <c r="J2364" s="84">
        <v>2.0</v>
      </c>
      <c r="K2364" s="84" t="s">
        <v>39</v>
      </c>
      <c r="L2364" s="85">
        <v>26589.04</v>
      </c>
      <c r="M2364" s="85">
        <v>15.58</v>
      </c>
      <c r="N2364" s="84"/>
      <c r="O2364" s="86">
        <v>22.0</v>
      </c>
      <c r="P2364" s="85">
        <v>56425.44</v>
      </c>
      <c r="Q2364" s="87"/>
      <c r="R2364" s="88">
        <v>65000.0</v>
      </c>
      <c r="S2364" s="89">
        <v>1055.0</v>
      </c>
      <c r="T2364" s="89">
        <v>19.06161</v>
      </c>
      <c r="U2364" s="123"/>
    </row>
    <row r="2365">
      <c r="A2365" s="83">
        <v>912.0</v>
      </c>
      <c r="B2365" s="84" t="s">
        <v>58</v>
      </c>
      <c r="C2365" s="84" t="s">
        <v>27</v>
      </c>
      <c r="D2365" s="84" t="s">
        <v>27</v>
      </c>
      <c r="E2365" s="84" t="s">
        <v>27</v>
      </c>
      <c r="F2365" s="84">
        <v>64.0</v>
      </c>
      <c r="G2365" s="84" t="s">
        <v>53</v>
      </c>
      <c r="H2365" s="84"/>
      <c r="I2365" s="84" t="s">
        <v>59</v>
      </c>
      <c r="J2365" s="84">
        <v>2.0</v>
      </c>
      <c r="K2365" s="84" t="s">
        <v>40</v>
      </c>
      <c r="L2365" s="85">
        <v>17825.71</v>
      </c>
      <c r="M2365" s="85">
        <v>402.27</v>
      </c>
      <c r="N2365" s="84"/>
      <c r="O2365" s="86">
        <v>110.0</v>
      </c>
      <c r="P2365" s="85">
        <v>74443.18</v>
      </c>
      <c r="Q2365" s="87"/>
      <c r="R2365" s="88">
        <v>179000.0</v>
      </c>
      <c r="S2365" s="89">
        <v>1271.0</v>
      </c>
      <c r="T2365" s="89">
        <v>19.45302</v>
      </c>
      <c r="U2365" s="123"/>
    </row>
    <row r="2366">
      <c r="A2366" s="83">
        <v>913.0</v>
      </c>
      <c r="B2366" s="84" t="s">
        <v>58</v>
      </c>
      <c r="C2366" s="84" t="s">
        <v>27</v>
      </c>
      <c r="D2366" s="84" t="s">
        <v>27</v>
      </c>
      <c r="E2366" s="84" t="s">
        <v>27</v>
      </c>
      <c r="F2366" s="84">
        <v>64.0</v>
      </c>
      <c r="G2366" s="84" t="s">
        <v>53</v>
      </c>
      <c r="H2366" s="84"/>
      <c r="I2366" s="84" t="s">
        <v>59</v>
      </c>
      <c r="J2366" s="84">
        <v>2.0</v>
      </c>
      <c r="K2366" s="84" t="s">
        <v>41</v>
      </c>
      <c r="L2366" s="85">
        <v>2020.11</v>
      </c>
      <c r="M2366" s="85">
        <v>798.24</v>
      </c>
      <c r="N2366" s="84"/>
      <c r="O2366" s="86">
        <v>38.0</v>
      </c>
      <c r="P2366" s="85">
        <v>998.28</v>
      </c>
      <c r="Q2366" s="87"/>
      <c r="R2366" s="88">
        <v>107000.0</v>
      </c>
      <c r="S2366" s="89">
        <v>1187.0</v>
      </c>
      <c r="T2366" s="89">
        <v>20.10348</v>
      </c>
      <c r="U2366" s="123"/>
    </row>
    <row r="2367">
      <c r="A2367" s="83">
        <v>914.0</v>
      </c>
      <c r="B2367" s="84" t="s">
        <v>58</v>
      </c>
      <c r="C2367" s="84" t="s">
        <v>27</v>
      </c>
      <c r="D2367" s="84" t="s">
        <v>27</v>
      </c>
      <c r="E2367" s="84" t="s">
        <v>27</v>
      </c>
      <c r="F2367" s="84">
        <v>64.0</v>
      </c>
      <c r="G2367" s="84" t="s">
        <v>53</v>
      </c>
      <c r="H2367" s="84"/>
      <c r="I2367" s="84" t="s">
        <v>59</v>
      </c>
      <c r="J2367" s="84">
        <v>2.0</v>
      </c>
      <c r="K2367" s="84" t="s">
        <v>42</v>
      </c>
      <c r="L2367" s="85">
        <v>14422.91</v>
      </c>
      <c r="M2367" s="85">
        <v>22.03</v>
      </c>
      <c r="N2367" s="84"/>
      <c r="O2367" s="86">
        <v>61.0</v>
      </c>
      <c r="P2367" s="85">
        <v>2504.38</v>
      </c>
      <c r="Q2367" s="87"/>
      <c r="R2367" s="88">
        <v>27000.0</v>
      </c>
      <c r="S2367" s="89">
        <v>873.0</v>
      </c>
      <c r="T2367" s="89">
        <v>22.34888</v>
      </c>
      <c r="U2367" s="123"/>
    </row>
    <row r="2368">
      <c r="A2368" s="83">
        <v>915.0</v>
      </c>
      <c r="B2368" s="84" t="s">
        <v>58</v>
      </c>
      <c r="C2368" s="84" t="s">
        <v>27</v>
      </c>
      <c r="D2368" s="84" t="s">
        <v>27</v>
      </c>
      <c r="E2368" s="84" t="s">
        <v>27</v>
      </c>
      <c r="F2368" s="84">
        <v>64.0</v>
      </c>
      <c r="G2368" s="84" t="s">
        <v>53</v>
      </c>
      <c r="H2368" s="84"/>
      <c r="I2368" s="84" t="s">
        <v>59</v>
      </c>
      <c r="J2368" s="84">
        <v>2.0</v>
      </c>
      <c r="K2368" s="84" t="s">
        <v>43</v>
      </c>
      <c r="L2368" s="85">
        <v>1828.52</v>
      </c>
      <c r="M2368" s="85">
        <v>523.99</v>
      </c>
      <c r="N2368" s="84"/>
      <c r="O2368" s="86">
        <v>59.0</v>
      </c>
      <c r="P2368" s="85">
        <v>2.177707E7</v>
      </c>
      <c r="Q2368" s="87"/>
      <c r="R2368" s="88">
        <v>2.237E7</v>
      </c>
      <c r="S2368" s="89">
        <v>23251.0</v>
      </c>
      <c r="T2368" s="89">
        <v>12.89123</v>
      </c>
      <c r="U2368" s="123"/>
    </row>
    <row r="2369">
      <c r="A2369" s="83">
        <v>916.0</v>
      </c>
      <c r="B2369" s="84" t="s">
        <v>58</v>
      </c>
      <c r="C2369" s="84" t="s">
        <v>27</v>
      </c>
      <c r="D2369" s="84" t="s">
        <v>27</v>
      </c>
      <c r="E2369" s="84" t="s">
        <v>27</v>
      </c>
      <c r="F2369" s="84">
        <v>64.0</v>
      </c>
      <c r="G2369" s="84" t="s">
        <v>53</v>
      </c>
      <c r="H2369" s="84"/>
      <c r="I2369" s="84" t="s">
        <v>59</v>
      </c>
      <c r="J2369" s="84">
        <v>2.0</v>
      </c>
      <c r="K2369" s="84" t="s">
        <v>44</v>
      </c>
      <c r="L2369" s="85">
        <v>13994.05</v>
      </c>
      <c r="M2369" s="85">
        <v>55.47</v>
      </c>
      <c r="N2369" s="84"/>
      <c r="O2369" s="86">
        <v>7.0</v>
      </c>
      <c r="P2369" s="85">
        <v>3088.4</v>
      </c>
      <c r="Q2369" s="87"/>
      <c r="R2369" s="88">
        <v>16000.0</v>
      </c>
      <c r="S2369" s="89">
        <v>886.0</v>
      </c>
      <c r="T2369" s="89">
        <v>18.95709</v>
      </c>
      <c r="U2369" s="123"/>
    </row>
    <row r="2370">
      <c r="A2370" s="83">
        <v>917.0</v>
      </c>
      <c r="B2370" s="84" t="s">
        <v>58</v>
      </c>
      <c r="C2370" s="84" t="s">
        <v>27</v>
      </c>
      <c r="D2370" s="84" t="s">
        <v>27</v>
      </c>
      <c r="E2370" s="84" t="s">
        <v>27</v>
      </c>
      <c r="F2370" s="84">
        <v>64.0</v>
      </c>
      <c r="G2370" s="84" t="s">
        <v>53</v>
      </c>
      <c r="H2370" s="84"/>
      <c r="I2370" s="84" t="s">
        <v>59</v>
      </c>
      <c r="J2370" s="84">
        <v>2.0</v>
      </c>
      <c r="K2370" s="84" t="s">
        <v>45</v>
      </c>
      <c r="L2370" s="85">
        <v>13843.39</v>
      </c>
      <c r="M2370" s="85">
        <v>101.3</v>
      </c>
      <c r="N2370" s="84"/>
      <c r="O2370" s="86">
        <v>16.0</v>
      </c>
      <c r="P2370" s="85">
        <v>2161.79</v>
      </c>
      <c r="Q2370" s="87"/>
      <c r="R2370" s="88">
        <v>193000.0</v>
      </c>
      <c r="S2370" s="89">
        <v>788.0</v>
      </c>
      <c r="T2370" s="89">
        <v>20.67096</v>
      </c>
      <c r="U2370" s="123"/>
    </row>
    <row r="2371">
      <c r="A2371" s="83">
        <v>918.0</v>
      </c>
      <c r="B2371" s="84" t="s">
        <v>58</v>
      </c>
      <c r="C2371" s="84" t="s">
        <v>27</v>
      </c>
      <c r="D2371" s="84" t="s">
        <v>27</v>
      </c>
      <c r="E2371" s="84" t="s">
        <v>27</v>
      </c>
      <c r="F2371" s="84">
        <v>64.0</v>
      </c>
      <c r="G2371" s="84" t="s">
        <v>53</v>
      </c>
      <c r="H2371" s="84"/>
      <c r="I2371" s="84" t="s">
        <v>59</v>
      </c>
      <c r="J2371" s="84">
        <v>2.0</v>
      </c>
      <c r="K2371" s="84" t="s">
        <v>46</v>
      </c>
      <c r="L2371" s="85">
        <v>1712.14</v>
      </c>
      <c r="M2371" s="85">
        <v>34004.26</v>
      </c>
      <c r="N2371" s="84"/>
      <c r="O2371" s="86">
        <v>9.0</v>
      </c>
      <c r="P2371" s="85">
        <v>3643.99</v>
      </c>
      <c r="Q2371" s="87"/>
      <c r="R2371" s="88">
        <v>3451000.0</v>
      </c>
      <c r="S2371" s="89">
        <v>4388.0</v>
      </c>
      <c r="T2371" s="89">
        <v>19.10043</v>
      </c>
      <c r="U2371" s="123"/>
    </row>
    <row r="2372">
      <c r="A2372" s="83">
        <v>919.0</v>
      </c>
      <c r="B2372" s="84" t="s">
        <v>58</v>
      </c>
      <c r="C2372" s="84" t="s">
        <v>27</v>
      </c>
      <c r="D2372" s="84" t="s">
        <v>27</v>
      </c>
      <c r="E2372" s="84" t="s">
        <v>27</v>
      </c>
      <c r="F2372" s="84">
        <v>64.0</v>
      </c>
      <c r="G2372" s="84" t="s">
        <v>53</v>
      </c>
      <c r="H2372" s="84"/>
      <c r="I2372" s="84" t="s">
        <v>59</v>
      </c>
      <c r="J2372" s="84">
        <v>2.0</v>
      </c>
      <c r="K2372" s="84" t="s">
        <v>47</v>
      </c>
      <c r="L2372" s="85">
        <v>12409.48</v>
      </c>
      <c r="M2372" s="85">
        <v>1304.61</v>
      </c>
      <c r="N2372" s="84"/>
      <c r="O2372" s="86">
        <v>15.0</v>
      </c>
      <c r="P2372" s="85">
        <v>40679.25</v>
      </c>
      <c r="Q2372" s="87"/>
      <c r="R2372" s="88">
        <v>622000.0</v>
      </c>
      <c r="S2372" s="89">
        <v>1627.0</v>
      </c>
      <c r="T2372" s="89">
        <v>19.56349</v>
      </c>
      <c r="U2372" s="123"/>
    </row>
    <row r="2373">
      <c r="A2373" s="83">
        <v>920.0</v>
      </c>
      <c r="B2373" s="84" t="s">
        <v>58</v>
      </c>
      <c r="C2373" s="84" t="s">
        <v>27</v>
      </c>
      <c r="D2373" s="84" t="s">
        <v>27</v>
      </c>
      <c r="E2373" s="84" t="s">
        <v>27</v>
      </c>
      <c r="F2373" s="84">
        <v>64.0</v>
      </c>
      <c r="G2373" s="84" t="s">
        <v>53</v>
      </c>
      <c r="H2373" s="84"/>
      <c r="I2373" s="84" t="s">
        <v>59</v>
      </c>
      <c r="J2373" s="84">
        <v>2.0</v>
      </c>
      <c r="K2373" s="84" t="s">
        <v>48</v>
      </c>
      <c r="L2373" s="85">
        <v>21965.44</v>
      </c>
      <c r="M2373" s="85">
        <v>13290.41</v>
      </c>
      <c r="N2373" s="84"/>
      <c r="O2373" s="86">
        <v>25.0</v>
      </c>
      <c r="P2373" s="85">
        <v>18167.56</v>
      </c>
      <c r="Q2373" s="87"/>
      <c r="R2373" s="88">
        <v>2503000.0</v>
      </c>
      <c r="S2373" s="89">
        <v>3755.0</v>
      </c>
      <c r="T2373" s="89">
        <v>21.48211</v>
      </c>
      <c r="U2373" s="123"/>
    </row>
    <row r="2374">
      <c r="A2374" s="83">
        <v>921.0</v>
      </c>
      <c r="B2374" s="84" t="s">
        <v>58</v>
      </c>
      <c r="C2374" s="84" t="s">
        <v>27</v>
      </c>
      <c r="D2374" s="84" t="s">
        <v>27</v>
      </c>
      <c r="E2374" s="84" t="s">
        <v>27</v>
      </c>
      <c r="F2374" s="84">
        <v>64.0</v>
      </c>
      <c r="G2374" s="84" t="s">
        <v>53</v>
      </c>
      <c r="H2374" s="84"/>
      <c r="I2374" s="84" t="s">
        <v>59</v>
      </c>
      <c r="J2374" s="84">
        <v>2.0</v>
      </c>
      <c r="K2374" s="84" t="s">
        <v>49</v>
      </c>
      <c r="L2374" s="85">
        <v>20624.51</v>
      </c>
      <c r="M2374" s="85">
        <v>28.16</v>
      </c>
      <c r="N2374" s="84"/>
      <c r="O2374" s="86">
        <v>5.0</v>
      </c>
      <c r="P2374" s="85">
        <v>21088.51</v>
      </c>
      <c r="Q2374" s="87"/>
      <c r="R2374" s="88">
        <v>37000.0</v>
      </c>
      <c r="S2374" s="89">
        <v>914.0</v>
      </c>
      <c r="T2374" s="89">
        <v>18.66224</v>
      </c>
      <c r="U2374" s="123"/>
    </row>
    <row r="2375">
      <c r="A2375" s="83">
        <v>922.0</v>
      </c>
      <c r="B2375" s="84" t="s">
        <v>58</v>
      </c>
      <c r="C2375" s="84" t="s">
        <v>27</v>
      </c>
      <c r="D2375" s="84" t="s">
        <v>27</v>
      </c>
      <c r="E2375" s="84" t="s">
        <v>27</v>
      </c>
      <c r="F2375" s="84">
        <v>64.0</v>
      </c>
      <c r="G2375" s="84" t="s">
        <v>53</v>
      </c>
      <c r="H2375" s="84"/>
      <c r="I2375" s="84" t="s">
        <v>59</v>
      </c>
      <c r="J2375" s="84">
        <v>2.0</v>
      </c>
      <c r="K2375" s="84" t="s">
        <v>50</v>
      </c>
      <c r="L2375" s="85">
        <v>17959.61</v>
      </c>
      <c r="M2375" s="85">
        <v>3860.21</v>
      </c>
      <c r="N2375" s="84"/>
      <c r="O2375" s="86">
        <v>31.0</v>
      </c>
      <c r="P2375" s="85">
        <v>75144.85</v>
      </c>
      <c r="Q2375" s="87"/>
      <c r="R2375" s="88">
        <v>4276000.0</v>
      </c>
      <c r="S2375" s="89">
        <v>5921.0</v>
      </c>
      <c r="T2375" s="89">
        <v>23.12656</v>
      </c>
      <c r="U2375" s="123"/>
    </row>
    <row r="2376">
      <c r="A2376" s="83">
        <v>923.0</v>
      </c>
      <c r="B2376" s="84" t="s">
        <v>58</v>
      </c>
      <c r="C2376" s="84" t="s">
        <v>27</v>
      </c>
      <c r="D2376" s="84" t="s">
        <v>27</v>
      </c>
      <c r="E2376" s="84" t="s">
        <v>27</v>
      </c>
      <c r="F2376" s="84">
        <v>64.0</v>
      </c>
      <c r="G2376" s="84" t="s">
        <v>53</v>
      </c>
      <c r="H2376" s="84"/>
      <c r="I2376" s="84" t="s">
        <v>59</v>
      </c>
      <c r="J2376" s="84">
        <v>2.0</v>
      </c>
      <c r="K2376" s="84" t="s">
        <v>51</v>
      </c>
      <c r="L2376" s="90" t="e">
        <v>#VALUE!</v>
      </c>
      <c r="M2376" s="90" t="e">
        <v>#VALUE!</v>
      </c>
      <c r="N2376" s="89"/>
      <c r="O2376" s="91" t="e">
        <v>#VALUE!</v>
      </c>
      <c r="P2376" s="90" t="e">
        <v>#VALUE!</v>
      </c>
      <c r="Q2376" s="88"/>
      <c r="R2376" s="88" t="e">
        <v>#VALUE!</v>
      </c>
      <c r="S2376" s="89" t="s">
        <v>30</v>
      </c>
      <c r="T2376" s="89" t="s">
        <v>30</v>
      </c>
      <c r="U2376" s="123"/>
    </row>
    <row r="2377">
      <c r="A2377" s="83">
        <v>924.0</v>
      </c>
      <c r="B2377" s="84" t="s">
        <v>58</v>
      </c>
      <c r="C2377" s="84" t="s">
        <v>27</v>
      </c>
      <c r="D2377" s="84" t="s">
        <v>27</v>
      </c>
      <c r="E2377" s="84" t="s">
        <v>27</v>
      </c>
      <c r="F2377" s="84">
        <v>64.0</v>
      </c>
      <c r="G2377" s="84" t="s">
        <v>53</v>
      </c>
      <c r="H2377" s="84"/>
      <c r="I2377" s="84" t="s">
        <v>59</v>
      </c>
      <c r="J2377" s="84">
        <v>2.0</v>
      </c>
      <c r="K2377" s="84" t="s">
        <v>52</v>
      </c>
      <c r="L2377" s="90" t="e">
        <v>#VALUE!</v>
      </c>
      <c r="M2377" s="90" t="e">
        <v>#VALUE!</v>
      </c>
      <c r="N2377" s="89"/>
      <c r="O2377" s="91" t="e">
        <v>#VALUE!</v>
      </c>
      <c r="P2377" s="90" t="e">
        <v>#VALUE!</v>
      </c>
      <c r="Q2377" s="88"/>
      <c r="R2377" s="88" t="e">
        <v>#VALUE!</v>
      </c>
      <c r="S2377" s="89" t="s">
        <v>30</v>
      </c>
      <c r="T2377" s="89" t="s">
        <v>30</v>
      </c>
      <c r="U2377" s="123"/>
    </row>
    <row r="2378">
      <c r="A2378" s="83">
        <v>925.0</v>
      </c>
      <c r="B2378" s="84" t="s">
        <v>58</v>
      </c>
      <c r="C2378" s="84" t="s">
        <v>27</v>
      </c>
      <c r="D2378" s="84" t="s">
        <v>27</v>
      </c>
      <c r="E2378" s="84" t="s">
        <v>27</v>
      </c>
      <c r="F2378" s="84">
        <v>64.0</v>
      </c>
      <c r="G2378" s="84" t="s">
        <v>53</v>
      </c>
      <c r="H2378" s="84"/>
      <c r="I2378" s="84" t="s">
        <v>59</v>
      </c>
      <c r="J2378" s="84">
        <v>4.0</v>
      </c>
      <c r="K2378" s="84" t="s">
        <v>31</v>
      </c>
      <c r="L2378" s="85">
        <v>86056.53</v>
      </c>
      <c r="M2378" s="85">
        <v>9.95</v>
      </c>
      <c r="N2378" s="84"/>
      <c r="O2378" s="86">
        <v>2.0</v>
      </c>
      <c r="P2378" s="85">
        <v>235808.49</v>
      </c>
      <c r="Q2378" s="87"/>
      <c r="R2378" s="88">
        <v>208000.0</v>
      </c>
      <c r="S2378" s="89">
        <v>1774.0</v>
      </c>
      <c r="T2378" s="89">
        <v>23.05435</v>
      </c>
      <c r="U2378" s="123"/>
    </row>
    <row r="2379">
      <c r="A2379" s="83">
        <v>926.0</v>
      </c>
      <c r="B2379" s="84" t="s">
        <v>58</v>
      </c>
      <c r="C2379" s="84" t="s">
        <v>27</v>
      </c>
      <c r="D2379" s="84" t="s">
        <v>27</v>
      </c>
      <c r="E2379" s="84" t="s">
        <v>27</v>
      </c>
      <c r="F2379" s="84">
        <v>64.0</v>
      </c>
      <c r="G2379" s="84" t="s">
        <v>53</v>
      </c>
      <c r="H2379" s="84"/>
      <c r="I2379" s="84" t="s">
        <v>59</v>
      </c>
      <c r="J2379" s="84">
        <v>4.0</v>
      </c>
      <c r="K2379" s="84" t="s">
        <v>32</v>
      </c>
      <c r="L2379" s="85">
        <v>3812.11</v>
      </c>
      <c r="M2379" s="85">
        <v>1464.92</v>
      </c>
      <c r="N2379" s="84"/>
      <c r="O2379" s="86">
        <v>61.0</v>
      </c>
      <c r="P2379" s="85">
        <v>1.4041632901E8</v>
      </c>
      <c r="Q2379" s="87"/>
      <c r="R2379" s="88">
        <v>1.49657E8</v>
      </c>
      <c r="S2379" s="89">
        <v>142529.0</v>
      </c>
      <c r="T2379" s="89">
        <v>21.61622</v>
      </c>
      <c r="U2379" s="123"/>
    </row>
    <row r="2380">
      <c r="A2380" s="83">
        <v>927.0</v>
      </c>
      <c r="B2380" s="84" t="s">
        <v>58</v>
      </c>
      <c r="C2380" s="84" t="s">
        <v>27</v>
      </c>
      <c r="D2380" s="84" t="s">
        <v>27</v>
      </c>
      <c r="E2380" s="84" t="s">
        <v>27</v>
      </c>
      <c r="F2380" s="84">
        <v>64.0</v>
      </c>
      <c r="G2380" s="84" t="s">
        <v>53</v>
      </c>
      <c r="H2380" s="84"/>
      <c r="I2380" s="84" t="s">
        <v>59</v>
      </c>
      <c r="J2380" s="84">
        <v>4.0</v>
      </c>
      <c r="K2380" s="84" t="s">
        <v>33</v>
      </c>
      <c r="L2380" s="85">
        <v>37785.99</v>
      </c>
      <c r="M2380" s="85">
        <v>220.64</v>
      </c>
      <c r="N2380" s="84"/>
      <c r="O2380" s="86">
        <v>20.0</v>
      </c>
      <c r="P2380" s="85">
        <v>49286.37</v>
      </c>
      <c r="Q2380" s="87"/>
      <c r="R2380" s="88">
        <v>428000.0</v>
      </c>
      <c r="S2380" s="89">
        <v>1602.0</v>
      </c>
      <c r="T2380" s="89">
        <v>20.00882</v>
      </c>
      <c r="U2380" s="123"/>
    </row>
    <row r="2381">
      <c r="A2381" s="83">
        <v>928.0</v>
      </c>
      <c r="B2381" s="84" t="s">
        <v>58</v>
      </c>
      <c r="C2381" s="84" t="s">
        <v>27</v>
      </c>
      <c r="D2381" s="84" t="s">
        <v>27</v>
      </c>
      <c r="E2381" s="84" t="s">
        <v>27</v>
      </c>
      <c r="F2381" s="84">
        <v>64.0</v>
      </c>
      <c r="G2381" s="84" t="s">
        <v>53</v>
      </c>
      <c r="H2381" s="84"/>
      <c r="I2381" s="84" t="s">
        <v>59</v>
      </c>
      <c r="J2381" s="84">
        <v>4.0</v>
      </c>
      <c r="K2381" s="84" t="s">
        <v>34</v>
      </c>
      <c r="L2381" s="85">
        <v>29024.09</v>
      </c>
      <c r="M2381" s="85">
        <v>26629.31</v>
      </c>
      <c r="N2381" s="84"/>
      <c r="O2381" s="86">
        <v>73.0</v>
      </c>
      <c r="P2381" s="85">
        <v>10857.3</v>
      </c>
      <c r="Q2381" s="87"/>
      <c r="R2381" s="88">
        <v>3855000.0</v>
      </c>
      <c r="S2381" s="89">
        <v>5139.0</v>
      </c>
      <c r="T2381" s="89">
        <v>21.85674</v>
      </c>
      <c r="U2381" s="123"/>
    </row>
    <row r="2382">
      <c r="A2382" s="83">
        <v>929.0</v>
      </c>
      <c r="B2382" s="84" t="s">
        <v>58</v>
      </c>
      <c r="C2382" s="84" t="s">
        <v>27</v>
      </c>
      <c r="D2382" s="84" t="s">
        <v>27</v>
      </c>
      <c r="E2382" s="84" t="s">
        <v>27</v>
      </c>
      <c r="F2382" s="84">
        <v>64.0</v>
      </c>
      <c r="G2382" s="84" t="s">
        <v>53</v>
      </c>
      <c r="H2382" s="84"/>
      <c r="I2382" s="84" t="s">
        <v>59</v>
      </c>
      <c r="J2382" s="84">
        <v>4.0</v>
      </c>
      <c r="K2382" s="84" t="s">
        <v>35</v>
      </c>
      <c r="L2382" s="85">
        <v>38024.37</v>
      </c>
      <c r="M2382" s="85">
        <v>42.05</v>
      </c>
      <c r="N2382" s="84"/>
      <c r="O2382" s="86">
        <v>77.0</v>
      </c>
      <c r="P2382" s="85">
        <v>13561.88</v>
      </c>
      <c r="Q2382" s="87"/>
      <c r="R2382" s="88">
        <v>43000.0</v>
      </c>
      <c r="S2382" s="89">
        <v>1049.0</v>
      </c>
      <c r="T2382" s="89">
        <v>18.55401</v>
      </c>
      <c r="U2382" s="123"/>
    </row>
    <row r="2383">
      <c r="A2383" s="83">
        <v>930.0</v>
      </c>
      <c r="B2383" s="84" t="s">
        <v>58</v>
      </c>
      <c r="C2383" s="84" t="s">
        <v>27</v>
      </c>
      <c r="D2383" s="84" t="s">
        <v>27</v>
      </c>
      <c r="E2383" s="84" t="s">
        <v>27</v>
      </c>
      <c r="F2383" s="84">
        <v>64.0</v>
      </c>
      <c r="G2383" s="84" t="s">
        <v>53</v>
      </c>
      <c r="H2383" s="84"/>
      <c r="I2383" s="84" t="s">
        <v>59</v>
      </c>
      <c r="J2383" s="84">
        <v>4.0</v>
      </c>
      <c r="K2383" s="84" t="s">
        <v>36</v>
      </c>
      <c r="L2383" s="85">
        <v>31491.32</v>
      </c>
      <c r="M2383" s="85">
        <v>26.94</v>
      </c>
      <c r="N2383" s="84"/>
      <c r="O2383" s="86">
        <v>1.0</v>
      </c>
      <c r="P2383" s="85">
        <v>1.8184E7</v>
      </c>
      <c r="Q2383" s="87"/>
      <c r="R2383" s="88">
        <v>8000.0</v>
      </c>
      <c r="S2383" s="89">
        <v>788.0</v>
      </c>
      <c r="T2383" s="89">
        <v>8.66641</v>
      </c>
      <c r="U2383" s="123"/>
    </row>
    <row r="2384">
      <c r="A2384" s="83">
        <v>931.0</v>
      </c>
      <c r="B2384" s="84" t="s">
        <v>58</v>
      </c>
      <c r="C2384" s="84" t="s">
        <v>27</v>
      </c>
      <c r="D2384" s="84" t="s">
        <v>27</v>
      </c>
      <c r="E2384" s="84" t="s">
        <v>27</v>
      </c>
      <c r="F2384" s="84">
        <v>64.0</v>
      </c>
      <c r="G2384" s="84" t="s">
        <v>53</v>
      </c>
      <c r="H2384" s="84"/>
      <c r="I2384" s="84" t="s">
        <v>59</v>
      </c>
      <c r="J2384" s="84">
        <v>4.0</v>
      </c>
      <c r="K2384" s="84" t="s">
        <v>37</v>
      </c>
      <c r="L2384" s="85">
        <v>38411.76</v>
      </c>
      <c r="M2384" s="85">
        <v>24.13</v>
      </c>
      <c r="N2384" s="84"/>
      <c r="O2384" s="86">
        <v>22.0</v>
      </c>
      <c r="P2384" s="85">
        <v>44711.68</v>
      </c>
      <c r="Q2384" s="87"/>
      <c r="R2384" s="88">
        <v>55000.0</v>
      </c>
      <c r="S2384" s="89">
        <v>991.0</v>
      </c>
      <c r="T2384" s="89">
        <v>19.14554</v>
      </c>
      <c r="U2384" s="123"/>
    </row>
    <row r="2385">
      <c r="A2385" s="83">
        <v>932.0</v>
      </c>
      <c r="B2385" s="84" t="s">
        <v>58</v>
      </c>
      <c r="C2385" s="84" t="s">
        <v>27</v>
      </c>
      <c r="D2385" s="84" t="s">
        <v>27</v>
      </c>
      <c r="E2385" s="84" t="s">
        <v>27</v>
      </c>
      <c r="F2385" s="84">
        <v>64.0</v>
      </c>
      <c r="G2385" s="84" t="s">
        <v>53</v>
      </c>
      <c r="H2385" s="84"/>
      <c r="I2385" s="84" t="s">
        <v>59</v>
      </c>
      <c r="J2385" s="84">
        <v>4.0</v>
      </c>
      <c r="K2385" s="84" t="s">
        <v>38</v>
      </c>
      <c r="L2385" s="85">
        <v>40929.69</v>
      </c>
      <c r="M2385" s="85">
        <v>64.23</v>
      </c>
      <c r="N2385" s="84"/>
      <c r="O2385" s="86">
        <v>99.0</v>
      </c>
      <c r="P2385" s="85">
        <v>34415.27</v>
      </c>
      <c r="Q2385" s="87"/>
      <c r="R2385" s="88">
        <v>72000.0</v>
      </c>
      <c r="S2385" s="89">
        <v>1198.0</v>
      </c>
      <c r="T2385" s="89">
        <v>19.80036</v>
      </c>
      <c r="U2385" s="123"/>
    </row>
    <row r="2386">
      <c r="A2386" s="83">
        <v>933.0</v>
      </c>
      <c r="B2386" s="84" t="s">
        <v>58</v>
      </c>
      <c r="C2386" s="84" t="s">
        <v>27</v>
      </c>
      <c r="D2386" s="84" t="s">
        <v>27</v>
      </c>
      <c r="E2386" s="84" t="s">
        <v>27</v>
      </c>
      <c r="F2386" s="84">
        <v>64.0</v>
      </c>
      <c r="G2386" s="84" t="s">
        <v>53</v>
      </c>
      <c r="H2386" s="84"/>
      <c r="I2386" s="84" t="s">
        <v>59</v>
      </c>
      <c r="J2386" s="84">
        <v>4.0</v>
      </c>
      <c r="K2386" s="84" t="s">
        <v>39</v>
      </c>
      <c r="L2386" s="85">
        <v>53928.11</v>
      </c>
      <c r="M2386" s="85">
        <v>15.54</v>
      </c>
      <c r="N2386" s="84"/>
      <c r="O2386" s="86">
        <v>22.0</v>
      </c>
      <c r="P2386" s="85">
        <v>119932.38</v>
      </c>
      <c r="Q2386" s="87"/>
      <c r="R2386" s="88">
        <v>121000.0</v>
      </c>
      <c r="S2386" s="89">
        <v>1271.0</v>
      </c>
      <c r="T2386" s="89">
        <v>18.91266</v>
      </c>
      <c r="U2386" s="123"/>
    </row>
    <row r="2387">
      <c r="A2387" s="83">
        <v>934.0</v>
      </c>
      <c r="B2387" s="84" t="s">
        <v>58</v>
      </c>
      <c r="C2387" s="84" t="s">
        <v>27</v>
      </c>
      <c r="D2387" s="84" t="s">
        <v>27</v>
      </c>
      <c r="E2387" s="84" t="s">
        <v>27</v>
      </c>
      <c r="F2387" s="84">
        <v>64.0</v>
      </c>
      <c r="G2387" s="84" t="s">
        <v>53</v>
      </c>
      <c r="H2387" s="84"/>
      <c r="I2387" s="84" t="s">
        <v>59</v>
      </c>
      <c r="J2387" s="84">
        <v>4.0</v>
      </c>
      <c r="K2387" s="84" t="s">
        <v>40</v>
      </c>
      <c r="L2387" s="85">
        <v>35763.11</v>
      </c>
      <c r="M2387" s="85">
        <v>762.4</v>
      </c>
      <c r="N2387" s="84"/>
      <c r="O2387" s="86">
        <v>110.0</v>
      </c>
      <c r="P2387" s="85">
        <v>147864.49</v>
      </c>
      <c r="Q2387" s="87"/>
      <c r="R2387" s="88">
        <v>340000.0</v>
      </c>
      <c r="S2387" s="89">
        <v>1671.0</v>
      </c>
      <c r="T2387" s="89">
        <v>23.02209</v>
      </c>
      <c r="U2387" s="123"/>
    </row>
    <row r="2388">
      <c r="A2388" s="83">
        <v>935.0</v>
      </c>
      <c r="B2388" s="84" t="s">
        <v>58</v>
      </c>
      <c r="C2388" s="84" t="s">
        <v>27</v>
      </c>
      <c r="D2388" s="84" t="s">
        <v>27</v>
      </c>
      <c r="E2388" s="84" t="s">
        <v>27</v>
      </c>
      <c r="F2388" s="84">
        <v>64.0</v>
      </c>
      <c r="G2388" s="84" t="s">
        <v>53</v>
      </c>
      <c r="H2388" s="84"/>
      <c r="I2388" s="84" t="s">
        <v>59</v>
      </c>
      <c r="J2388" s="84">
        <v>4.0</v>
      </c>
      <c r="K2388" s="84" t="s">
        <v>41</v>
      </c>
      <c r="L2388" s="85">
        <v>3704.1</v>
      </c>
      <c r="M2388" s="85">
        <v>1288.64</v>
      </c>
      <c r="N2388" s="84"/>
      <c r="O2388" s="86">
        <v>30.0</v>
      </c>
      <c r="P2388" s="85">
        <v>1385.31</v>
      </c>
      <c r="Q2388" s="87"/>
      <c r="R2388" s="88">
        <v>181000.0</v>
      </c>
      <c r="S2388" s="89">
        <v>1251.0</v>
      </c>
      <c r="T2388" s="89">
        <v>20.02494</v>
      </c>
      <c r="U2388" s="123"/>
    </row>
    <row r="2389">
      <c r="A2389" s="83">
        <v>936.0</v>
      </c>
      <c r="B2389" s="84" t="s">
        <v>58</v>
      </c>
      <c r="C2389" s="84" t="s">
        <v>27</v>
      </c>
      <c r="D2389" s="84" t="s">
        <v>27</v>
      </c>
      <c r="E2389" s="84" t="s">
        <v>27</v>
      </c>
      <c r="F2389" s="84">
        <v>64.0</v>
      </c>
      <c r="G2389" s="84" t="s">
        <v>53</v>
      </c>
      <c r="H2389" s="84"/>
      <c r="I2389" s="84" t="s">
        <v>59</v>
      </c>
      <c r="J2389" s="84">
        <v>4.0</v>
      </c>
      <c r="K2389" s="84" t="s">
        <v>42</v>
      </c>
      <c r="L2389" s="85">
        <v>28696.05</v>
      </c>
      <c r="M2389" s="85">
        <v>22.19</v>
      </c>
      <c r="N2389" s="84"/>
      <c r="O2389" s="86">
        <v>61.0</v>
      </c>
      <c r="P2389" s="85">
        <v>4820.91</v>
      </c>
      <c r="Q2389" s="87"/>
      <c r="R2389" s="88">
        <v>29000.0</v>
      </c>
      <c r="S2389" s="89">
        <v>941.0</v>
      </c>
      <c r="T2389" s="89">
        <v>18.59932</v>
      </c>
      <c r="U2389" s="123"/>
    </row>
    <row r="2390">
      <c r="A2390" s="83">
        <v>937.0</v>
      </c>
      <c r="B2390" s="84" t="s">
        <v>58</v>
      </c>
      <c r="C2390" s="84" t="s">
        <v>27</v>
      </c>
      <c r="D2390" s="84" t="s">
        <v>27</v>
      </c>
      <c r="E2390" s="84" t="s">
        <v>27</v>
      </c>
      <c r="F2390" s="84">
        <v>64.0</v>
      </c>
      <c r="G2390" s="84" t="s">
        <v>53</v>
      </c>
      <c r="H2390" s="84"/>
      <c r="I2390" s="84" t="s">
        <v>59</v>
      </c>
      <c r="J2390" s="84">
        <v>4.0</v>
      </c>
      <c r="K2390" s="84" t="s">
        <v>43</v>
      </c>
      <c r="L2390" s="85">
        <v>3770.97</v>
      </c>
      <c r="M2390" s="85">
        <v>871.94</v>
      </c>
      <c r="N2390" s="84"/>
      <c r="O2390" s="86">
        <v>59.0</v>
      </c>
      <c r="P2390" s="85">
        <v>8.805702E7</v>
      </c>
      <c r="Q2390" s="87"/>
      <c r="R2390" s="88">
        <v>9.0915E7</v>
      </c>
      <c r="S2390" s="89">
        <v>90167.0</v>
      </c>
      <c r="T2390" s="89">
        <v>13.41934</v>
      </c>
      <c r="U2390" s="123"/>
    </row>
    <row r="2391">
      <c r="A2391" s="83">
        <v>938.0</v>
      </c>
      <c r="B2391" s="84" t="s">
        <v>58</v>
      </c>
      <c r="C2391" s="84" t="s">
        <v>27</v>
      </c>
      <c r="D2391" s="84" t="s">
        <v>27</v>
      </c>
      <c r="E2391" s="84" t="s">
        <v>27</v>
      </c>
      <c r="F2391" s="84">
        <v>64.0</v>
      </c>
      <c r="G2391" s="84" t="s">
        <v>53</v>
      </c>
      <c r="H2391" s="84"/>
      <c r="I2391" s="84" t="s">
        <v>59</v>
      </c>
      <c r="J2391" s="84">
        <v>4.0</v>
      </c>
      <c r="K2391" s="84" t="s">
        <v>44</v>
      </c>
      <c r="L2391" s="85">
        <v>27711.99</v>
      </c>
      <c r="M2391" s="85">
        <v>55.89</v>
      </c>
      <c r="N2391" s="84"/>
      <c r="O2391" s="86">
        <v>7.0</v>
      </c>
      <c r="P2391" s="85">
        <v>8454.27</v>
      </c>
      <c r="Q2391" s="87"/>
      <c r="R2391" s="88">
        <v>24000.0</v>
      </c>
      <c r="S2391" s="89">
        <v>939.0</v>
      </c>
      <c r="T2391" s="89">
        <v>22.61855</v>
      </c>
      <c r="U2391" s="123"/>
    </row>
    <row r="2392">
      <c r="A2392" s="83">
        <v>939.0</v>
      </c>
      <c r="B2392" s="84" t="s">
        <v>58</v>
      </c>
      <c r="C2392" s="84" t="s">
        <v>27</v>
      </c>
      <c r="D2392" s="84" t="s">
        <v>27</v>
      </c>
      <c r="E2392" s="84" t="s">
        <v>27</v>
      </c>
      <c r="F2392" s="84">
        <v>64.0</v>
      </c>
      <c r="G2392" s="84" t="s">
        <v>53</v>
      </c>
      <c r="H2392" s="84"/>
      <c r="I2392" s="84" t="s">
        <v>59</v>
      </c>
      <c r="J2392" s="84">
        <v>4.0</v>
      </c>
      <c r="K2392" s="84" t="s">
        <v>45</v>
      </c>
      <c r="L2392" s="85">
        <v>27198.08</v>
      </c>
      <c r="M2392" s="85">
        <v>121.47</v>
      </c>
      <c r="N2392" s="84"/>
      <c r="O2392" s="86">
        <v>16.0</v>
      </c>
      <c r="P2392" s="85">
        <v>4119.11</v>
      </c>
      <c r="Q2392" s="87"/>
      <c r="R2392" s="88">
        <v>127000.0</v>
      </c>
      <c r="S2392" s="89">
        <v>826.0</v>
      </c>
      <c r="T2392" s="89">
        <v>20.40003</v>
      </c>
      <c r="U2392" s="123"/>
    </row>
    <row r="2393">
      <c r="A2393" s="83">
        <v>940.0</v>
      </c>
      <c r="B2393" s="84" t="s">
        <v>58</v>
      </c>
      <c r="C2393" s="84" t="s">
        <v>27</v>
      </c>
      <c r="D2393" s="84" t="s">
        <v>27</v>
      </c>
      <c r="E2393" s="84" t="s">
        <v>27</v>
      </c>
      <c r="F2393" s="84">
        <v>64.0</v>
      </c>
      <c r="G2393" s="84" t="s">
        <v>53</v>
      </c>
      <c r="H2393" s="84"/>
      <c r="I2393" s="84" t="s">
        <v>59</v>
      </c>
      <c r="J2393" s="84">
        <v>4.0</v>
      </c>
      <c r="K2393" s="84" t="s">
        <v>46</v>
      </c>
      <c r="L2393" s="85">
        <v>2829.91</v>
      </c>
      <c r="M2393" s="85">
        <v>64122.75</v>
      </c>
      <c r="N2393" s="84"/>
      <c r="O2393" s="86">
        <v>9.0</v>
      </c>
      <c r="P2393" s="85">
        <v>7114.79</v>
      </c>
      <c r="Q2393" s="87"/>
      <c r="R2393" s="88">
        <v>6339000.0</v>
      </c>
      <c r="S2393" s="89">
        <v>7277.0</v>
      </c>
      <c r="T2393" s="89">
        <v>19.14029</v>
      </c>
      <c r="U2393" s="123"/>
    </row>
    <row r="2394">
      <c r="A2394" s="83">
        <v>941.0</v>
      </c>
      <c r="B2394" s="84" t="s">
        <v>58</v>
      </c>
      <c r="C2394" s="84" t="s">
        <v>27</v>
      </c>
      <c r="D2394" s="84" t="s">
        <v>27</v>
      </c>
      <c r="E2394" s="84" t="s">
        <v>27</v>
      </c>
      <c r="F2394" s="84">
        <v>64.0</v>
      </c>
      <c r="G2394" s="84" t="s">
        <v>53</v>
      </c>
      <c r="H2394" s="84"/>
      <c r="I2394" s="84" t="s">
        <v>59</v>
      </c>
      <c r="J2394" s="84">
        <v>4.0</v>
      </c>
      <c r="K2394" s="84" t="s">
        <v>47</v>
      </c>
      <c r="L2394" s="85">
        <v>24586.42</v>
      </c>
      <c r="M2394" s="85">
        <v>2535.32</v>
      </c>
      <c r="N2394" s="84"/>
      <c r="O2394" s="86">
        <v>15.0</v>
      </c>
      <c r="P2394" s="85">
        <v>98683.25</v>
      </c>
      <c r="Q2394" s="87"/>
      <c r="R2394" s="88">
        <v>1238000.0</v>
      </c>
      <c r="S2394" s="89">
        <v>2322.0</v>
      </c>
      <c r="T2394" s="89">
        <v>19.69248</v>
      </c>
      <c r="U2394" s="123"/>
    </row>
    <row r="2395">
      <c r="A2395" s="83">
        <v>942.0</v>
      </c>
      <c r="B2395" s="84" t="s">
        <v>58</v>
      </c>
      <c r="C2395" s="84" t="s">
        <v>27</v>
      </c>
      <c r="D2395" s="84" t="s">
        <v>27</v>
      </c>
      <c r="E2395" s="84" t="s">
        <v>27</v>
      </c>
      <c r="F2395" s="84">
        <v>64.0</v>
      </c>
      <c r="G2395" s="84" t="s">
        <v>53</v>
      </c>
      <c r="H2395" s="84"/>
      <c r="I2395" s="84" t="s">
        <v>59</v>
      </c>
      <c r="J2395" s="84">
        <v>4.0</v>
      </c>
      <c r="K2395" s="84" t="s">
        <v>48</v>
      </c>
      <c r="L2395" s="85">
        <v>48334.12</v>
      </c>
      <c r="M2395" s="85">
        <v>26461.17</v>
      </c>
      <c r="N2395" s="84"/>
      <c r="O2395" s="86">
        <v>25.0</v>
      </c>
      <c r="P2395" s="85">
        <v>36773.77</v>
      </c>
      <c r="Q2395" s="87"/>
      <c r="R2395" s="88">
        <v>4921000.0</v>
      </c>
      <c r="S2395" s="89">
        <v>6276.0</v>
      </c>
      <c r="T2395" s="89">
        <v>20.65988</v>
      </c>
      <c r="U2395" s="123"/>
    </row>
    <row r="2396">
      <c r="A2396" s="83">
        <v>943.0</v>
      </c>
      <c r="B2396" s="84" t="s">
        <v>58</v>
      </c>
      <c r="C2396" s="84" t="s">
        <v>27</v>
      </c>
      <c r="D2396" s="84" t="s">
        <v>27</v>
      </c>
      <c r="E2396" s="84" t="s">
        <v>27</v>
      </c>
      <c r="F2396" s="84">
        <v>64.0</v>
      </c>
      <c r="G2396" s="84" t="s">
        <v>53</v>
      </c>
      <c r="H2396" s="84"/>
      <c r="I2396" s="84" t="s">
        <v>59</v>
      </c>
      <c r="J2396" s="84">
        <v>4.0</v>
      </c>
      <c r="K2396" s="84" t="s">
        <v>49</v>
      </c>
      <c r="L2396" s="85">
        <v>41571.72</v>
      </c>
      <c r="M2396" s="85">
        <v>28.46</v>
      </c>
      <c r="N2396" s="84"/>
      <c r="O2396" s="86">
        <v>5.0</v>
      </c>
      <c r="P2396" s="85">
        <v>50659.71</v>
      </c>
      <c r="Q2396" s="87"/>
      <c r="R2396" s="88">
        <v>67000.0</v>
      </c>
      <c r="S2396" s="89">
        <v>1075.0</v>
      </c>
      <c r="T2396" s="89">
        <v>18.47937</v>
      </c>
      <c r="U2396" s="123"/>
    </row>
    <row r="2397">
      <c r="A2397" s="83">
        <v>944.0</v>
      </c>
      <c r="B2397" s="84" t="s">
        <v>58</v>
      </c>
      <c r="C2397" s="84" t="s">
        <v>27</v>
      </c>
      <c r="D2397" s="84" t="s">
        <v>27</v>
      </c>
      <c r="E2397" s="84" t="s">
        <v>27</v>
      </c>
      <c r="F2397" s="84">
        <v>64.0</v>
      </c>
      <c r="G2397" s="84" t="s">
        <v>53</v>
      </c>
      <c r="H2397" s="84"/>
      <c r="I2397" s="84" t="s">
        <v>59</v>
      </c>
      <c r="J2397" s="84">
        <v>4.0</v>
      </c>
      <c r="K2397" s="84" t="s">
        <v>50</v>
      </c>
      <c r="L2397" s="85">
        <v>35809.55</v>
      </c>
      <c r="M2397" s="85">
        <v>7752.56</v>
      </c>
      <c r="N2397" s="84"/>
      <c r="O2397" s="86">
        <v>31.0</v>
      </c>
      <c r="P2397" s="85">
        <v>149910.44</v>
      </c>
      <c r="Q2397" s="87"/>
      <c r="R2397" s="88">
        <v>8420000.0</v>
      </c>
      <c r="S2397" s="89">
        <v>10219.0</v>
      </c>
      <c r="T2397" s="89">
        <v>22.49468</v>
      </c>
      <c r="U2397" s="123"/>
    </row>
    <row r="2398">
      <c r="A2398" s="83">
        <v>945.0</v>
      </c>
      <c r="B2398" s="84" t="s">
        <v>58</v>
      </c>
      <c r="C2398" s="84" t="s">
        <v>27</v>
      </c>
      <c r="D2398" s="84" t="s">
        <v>27</v>
      </c>
      <c r="E2398" s="84" t="s">
        <v>27</v>
      </c>
      <c r="F2398" s="84">
        <v>64.0</v>
      </c>
      <c r="G2398" s="84" t="s">
        <v>53</v>
      </c>
      <c r="H2398" s="84"/>
      <c r="I2398" s="84" t="s">
        <v>59</v>
      </c>
      <c r="J2398" s="84">
        <v>4.0</v>
      </c>
      <c r="K2398" s="84" t="s">
        <v>51</v>
      </c>
      <c r="L2398" s="90" t="e">
        <v>#VALUE!</v>
      </c>
      <c r="M2398" s="90" t="e">
        <v>#VALUE!</v>
      </c>
      <c r="N2398" s="89"/>
      <c r="O2398" s="91" t="e">
        <v>#VALUE!</v>
      </c>
      <c r="P2398" s="90" t="e">
        <v>#VALUE!</v>
      </c>
      <c r="Q2398" s="88"/>
      <c r="R2398" s="88" t="e">
        <v>#VALUE!</v>
      </c>
      <c r="S2398" s="89" t="s">
        <v>30</v>
      </c>
      <c r="T2398" s="89" t="s">
        <v>30</v>
      </c>
      <c r="U2398" s="123"/>
    </row>
    <row r="2399">
      <c r="A2399" s="83">
        <v>946.0</v>
      </c>
      <c r="B2399" s="84" t="s">
        <v>58</v>
      </c>
      <c r="C2399" s="84" t="s">
        <v>27</v>
      </c>
      <c r="D2399" s="84" t="s">
        <v>27</v>
      </c>
      <c r="E2399" s="84" t="s">
        <v>27</v>
      </c>
      <c r="F2399" s="84">
        <v>64.0</v>
      </c>
      <c r="G2399" s="84" t="s">
        <v>53</v>
      </c>
      <c r="H2399" s="84"/>
      <c r="I2399" s="84" t="s">
        <v>59</v>
      </c>
      <c r="J2399" s="84">
        <v>4.0</v>
      </c>
      <c r="K2399" s="84" t="s">
        <v>52</v>
      </c>
      <c r="L2399" s="90" t="e">
        <v>#VALUE!</v>
      </c>
      <c r="M2399" s="90" t="e">
        <v>#VALUE!</v>
      </c>
      <c r="N2399" s="89"/>
      <c r="O2399" s="91" t="e">
        <v>#VALUE!</v>
      </c>
      <c r="P2399" s="90" t="e">
        <v>#VALUE!</v>
      </c>
      <c r="Q2399" s="88"/>
      <c r="R2399" s="88" t="e">
        <v>#VALUE!</v>
      </c>
      <c r="S2399" s="89" t="s">
        <v>30</v>
      </c>
      <c r="T2399" s="89" t="s">
        <v>30</v>
      </c>
      <c r="U2399" s="123"/>
    </row>
    <row r="2400">
      <c r="A2400" s="83">
        <v>947.0</v>
      </c>
      <c r="B2400" s="84" t="s">
        <v>58</v>
      </c>
      <c r="C2400" s="84" t="s">
        <v>27</v>
      </c>
      <c r="D2400" s="84" t="s">
        <v>27</v>
      </c>
      <c r="E2400" s="84" t="s">
        <v>27</v>
      </c>
      <c r="F2400" s="84">
        <v>64.0</v>
      </c>
      <c r="G2400" s="84" t="s">
        <v>53</v>
      </c>
      <c r="H2400" s="84"/>
      <c r="I2400" s="84" t="s">
        <v>59</v>
      </c>
      <c r="J2400" s="84">
        <v>8.0</v>
      </c>
      <c r="K2400" s="84" t="s">
        <v>31</v>
      </c>
      <c r="L2400" s="85">
        <v>230574.88</v>
      </c>
      <c r="M2400" s="85">
        <v>45.83</v>
      </c>
      <c r="N2400" s="84"/>
      <c r="O2400" s="86">
        <v>4.0</v>
      </c>
      <c r="P2400" s="85">
        <v>393598.38</v>
      </c>
      <c r="Q2400" s="87"/>
      <c r="R2400" s="88">
        <v>153000.0</v>
      </c>
      <c r="S2400" s="89">
        <v>2237.0</v>
      </c>
      <c r="T2400" s="89">
        <v>22.78574</v>
      </c>
      <c r="U2400" s="123"/>
    </row>
    <row r="2401">
      <c r="A2401" s="83">
        <v>948.0</v>
      </c>
      <c r="B2401" s="84" t="s">
        <v>58</v>
      </c>
      <c r="C2401" s="84" t="s">
        <v>27</v>
      </c>
      <c r="D2401" s="84" t="s">
        <v>27</v>
      </c>
      <c r="E2401" s="84" t="s">
        <v>27</v>
      </c>
      <c r="F2401" s="84">
        <v>64.0</v>
      </c>
      <c r="G2401" s="84" t="s">
        <v>53</v>
      </c>
      <c r="H2401" s="84"/>
      <c r="I2401" s="84" t="s">
        <v>59</v>
      </c>
      <c r="J2401" s="84">
        <v>8.0</v>
      </c>
      <c r="K2401" s="84" t="s">
        <v>32</v>
      </c>
      <c r="L2401" s="85">
        <v>10577.25</v>
      </c>
      <c r="M2401" s="85">
        <v>6611.12</v>
      </c>
      <c r="N2401" s="84"/>
      <c r="O2401" s="86">
        <v>61.0</v>
      </c>
      <c r="P2401" s="85">
        <v>5.9574850368E8</v>
      </c>
      <c r="Q2401" s="87"/>
      <c r="R2401" s="88">
        <v>5.92157E8</v>
      </c>
      <c r="S2401" s="89">
        <v>598380.0</v>
      </c>
      <c r="T2401" s="89">
        <v>25.08624</v>
      </c>
      <c r="U2401" s="123"/>
    </row>
    <row r="2402">
      <c r="A2402" s="83">
        <v>949.0</v>
      </c>
      <c r="B2402" s="84" t="s">
        <v>58</v>
      </c>
      <c r="C2402" s="84" t="s">
        <v>27</v>
      </c>
      <c r="D2402" s="84" t="s">
        <v>27</v>
      </c>
      <c r="E2402" s="84" t="s">
        <v>27</v>
      </c>
      <c r="F2402" s="84">
        <v>64.0</v>
      </c>
      <c r="G2402" s="84" t="s">
        <v>53</v>
      </c>
      <c r="H2402" s="84"/>
      <c r="I2402" s="84" t="s">
        <v>59</v>
      </c>
      <c r="J2402" s="84">
        <v>8.0</v>
      </c>
      <c r="K2402" s="84" t="s">
        <v>33</v>
      </c>
      <c r="L2402" s="85">
        <v>170606.1</v>
      </c>
      <c r="M2402" s="85">
        <v>1229.13</v>
      </c>
      <c r="N2402" s="84"/>
      <c r="O2402" s="86">
        <v>24.0</v>
      </c>
      <c r="P2402" s="85">
        <v>98925.92</v>
      </c>
      <c r="Q2402" s="87"/>
      <c r="R2402" s="88">
        <v>891000.0</v>
      </c>
      <c r="S2402" s="89">
        <v>2307.0</v>
      </c>
      <c r="T2402" s="89">
        <v>21.45977</v>
      </c>
      <c r="U2402" s="123"/>
    </row>
    <row r="2403">
      <c r="A2403" s="83">
        <v>950.0</v>
      </c>
      <c r="B2403" s="84" t="s">
        <v>58</v>
      </c>
      <c r="C2403" s="84" t="s">
        <v>27</v>
      </c>
      <c r="D2403" s="84" t="s">
        <v>27</v>
      </c>
      <c r="E2403" s="84" t="s">
        <v>27</v>
      </c>
      <c r="F2403" s="84">
        <v>64.0</v>
      </c>
      <c r="G2403" s="84" t="s">
        <v>53</v>
      </c>
      <c r="H2403" s="84"/>
      <c r="I2403" s="84" t="s">
        <v>59</v>
      </c>
      <c r="J2403" s="84">
        <v>8.0</v>
      </c>
      <c r="K2403" s="84" t="s">
        <v>34</v>
      </c>
      <c r="L2403" s="85">
        <v>82062.58</v>
      </c>
      <c r="M2403" s="85">
        <v>188294.81</v>
      </c>
      <c r="N2403" s="84"/>
      <c r="O2403" s="86">
        <v>75.0</v>
      </c>
      <c r="P2403" s="85">
        <v>32210.35</v>
      </c>
      <c r="Q2403" s="87"/>
      <c r="R2403" s="88">
        <v>7718000.0</v>
      </c>
      <c r="S2403" s="89">
        <v>9127.0</v>
      </c>
      <c r="T2403" s="89">
        <v>21.83005</v>
      </c>
      <c r="U2403" s="123"/>
    </row>
    <row r="2404">
      <c r="A2404" s="83">
        <v>951.0</v>
      </c>
      <c r="B2404" s="84" t="s">
        <v>58</v>
      </c>
      <c r="C2404" s="84" t="s">
        <v>27</v>
      </c>
      <c r="D2404" s="84" t="s">
        <v>27</v>
      </c>
      <c r="E2404" s="84" t="s">
        <v>27</v>
      </c>
      <c r="F2404" s="84">
        <v>64.0</v>
      </c>
      <c r="G2404" s="84" t="s">
        <v>53</v>
      </c>
      <c r="H2404" s="84"/>
      <c r="I2404" s="84" t="s">
        <v>59</v>
      </c>
      <c r="J2404" s="84">
        <v>8.0</v>
      </c>
      <c r="K2404" s="84" t="s">
        <v>35</v>
      </c>
      <c r="L2404" s="85">
        <v>170784.02</v>
      </c>
      <c r="M2404" s="85">
        <v>185.32</v>
      </c>
      <c r="N2404" s="84"/>
      <c r="O2404" s="86">
        <v>134.0</v>
      </c>
      <c r="P2404" s="85">
        <v>29182.41</v>
      </c>
      <c r="Q2404" s="87"/>
      <c r="R2404" s="88">
        <v>49000.0</v>
      </c>
      <c r="S2404" s="89">
        <v>1213.0</v>
      </c>
      <c r="T2404" s="89">
        <v>18.65157</v>
      </c>
      <c r="U2404" s="123"/>
    </row>
    <row r="2405">
      <c r="A2405" s="83">
        <v>952.0</v>
      </c>
      <c r="B2405" s="84" t="s">
        <v>58</v>
      </c>
      <c r="C2405" s="84" t="s">
        <v>27</v>
      </c>
      <c r="D2405" s="84" t="s">
        <v>27</v>
      </c>
      <c r="E2405" s="84" t="s">
        <v>27</v>
      </c>
      <c r="F2405" s="84">
        <v>64.0</v>
      </c>
      <c r="G2405" s="84" t="s">
        <v>53</v>
      </c>
      <c r="H2405" s="84"/>
      <c r="I2405" s="84" t="s">
        <v>59</v>
      </c>
      <c r="J2405" s="84">
        <v>8.0</v>
      </c>
      <c r="K2405" s="84" t="s">
        <v>36</v>
      </c>
      <c r="L2405" s="85">
        <v>157574.81</v>
      </c>
      <c r="M2405" s="85">
        <v>131.17</v>
      </c>
      <c r="N2405" s="84"/>
      <c r="O2405" s="86">
        <v>2.0</v>
      </c>
      <c r="P2405" s="85">
        <v>3549.43</v>
      </c>
      <c r="Q2405" s="87"/>
      <c r="R2405" s="88">
        <v>9000.0</v>
      </c>
      <c r="S2405" s="89">
        <v>949.0</v>
      </c>
      <c r="T2405" s="89">
        <v>8.72531</v>
      </c>
      <c r="U2405" s="123"/>
    </row>
    <row r="2406">
      <c r="A2406" s="83">
        <v>953.0</v>
      </c>
      <c r="B2406" s="84" t="s">
        <v>58</v>
      </c>
      <c r="C2406" s="84" t="s">
        <v>27</v>
      </c>
      <c r="D2406" s="84" t="s">
        <v>27</v>
      </c>
      <c r="E2406" s="84" t="s">
        <v>27</v>
      </c>
      <c r="F2406" s="84">
        <v>64.0</v>
      </c>
      <c r="G2406" s="84" t="s">
        <v>53</v>
      </c>
      <c r="H2406" s="84"/>
      <c r="I2406" s="84" t="s">
        <v>59</v>
      </c>
      <c r="J2406" s="84">
        <v>8.0</v>
      </c>
      <c r="K2406" s="84" t="s">
        <v>37</v>
      </c>
      <c r="L2406" s="85">
        <v>187917.37</v>
      </c>
      <c r="M2406" s="85">
        <v>95.91</v>
      </c>
      <c r="N2406" s="84"/>
      <c r="O2406" s="86">
        <v>24.0</v>
      </c>
      <c r="P2406" s="85">
        <v>94272.74</v>
      </c>
      <c r="Q2406" s="87"/>
      <c r="R2406" s="88">
        <v>72000.0</v>
      </c>
      <c r="S2406" s="89">
        <v>1161.0</v>
      </c>
      <c r="T2406" s="89">
        <v>18.61363</v>
      </c>
      <c r="U2406" s="123"/>
    </row>
    <row r="2407">
      <c r="A2407" s="83">
        <v>954.0</v>
      </c>
      <c r="B2407" s="84" t="s">
        <v>58</v>
      </c>
      <c r="C2407" s="84" t="s">
        <v>27</v>
      </c>
      <c r="D2407" s="84" t="s">
        <v>27</v>
      </c>
      <c r="E2407" s="84" t="s">
        <v>27</v>
      </c>
      <c r="F2407" s="84">
        <v>64.0</v>
      </c>
      <c r="G2407" s="84" t="s">
        <v>53</v>
      </c>
      <c r="H2407" s="84"/>
      <c r="I2407" s="84" t="s">
        <v>59</v>
      </c>
      <c r="J2407" s="84">
        <v>8.0</v>
      </c>
      <c r="K2407" s="84" t="s">
        <v>38</v>
      </c>
      <c r="L2407" s="85">
        <v>196892.3</v>
      </c>
      <c r="M2407" s="85">
        <v>161.14</v>
      </c>
      <c r="N2407" s="84"/>
      <c r="O2407" s="86">
        <v>156.0</v>
      </c>
      <c r="P2407" s="85">
        <v>82126.53</v>
      </c>
      <c r="Q2407" s="87"/>
      <c r="R2407" s="88">
        <v>94000.0</v>
      </c>
      <c r="S2407" s="89">
        <v>1426.0</v>
      </c>
      <c r="T2407" s="89">
        <v>19.38044</v>
      </c>
      <c r="U2407" s="123"/>
    </row>
    <row r="2408">
      <c r="A2408" s="83">
        <v>955.0</v>
      </c>
      <c r="B2408" s="84" t="s">
        <v>58</v>
      </c>
      <c r="C2408" s="84" t="s">
        <v>27</v>
      </c>
      <c r="D2408" s="84" t="s">
        <v>27</v>
      </c>
      <c r="E2408" s="84" t="s">
        <v>27</v>
      </c>
      <c r="F2408" s="84">
        <v>64.0</v>
      </c>
      <c r="G2408" s="84" t="s">
        <v>53</v>
      </c>
      <c r="H2408" s="84"/>
      <c r="I2408" s="84" t="s">
        <v>59</v>
      </c>
      <c r="J2408" s="84">
        <v>8.0</v>
      </c>
      <c r="K2408" s="84" t="s">
        <v>39</v>
      </c>
      <c r="L2408" s="85">
        <v>254380.94</v>
      </c>
      <c r="M2408" s="85">
        <v>59.09</v>
      </c>
      <c r="N2408" s="84"/>
      <c r="O2408" s="86">
        <v>24.0</v>
      </c>
      <c r="P2408" s="85">
        <v>253688.12</v>
      </c>
      <c r="Q2408" s="87"/>
      <c r="R2408" s="88">
        <v>176000.0</v>
      </c>
      <c r="S2408" s="89">
        <v>1694.0</v>
      </c>
      <c r="T2408" s="89">
        <v>18.17559</v>
      </c>
      <c r="U2408" s="123"/>
    </row>
    <row r="2409">
      <c r="A2409" s="83">
        <v>956.0</v>
      </c>
      <c r="B2409" s="84" t="s">
        <v>58</v>
      </c>
      <c r="C2409" s="84" t="s">
        <v>27</v>
      </c>
      <c r="D2409" s="84" t="s">
        <v>27</v>
      </c>
      <c r="E2409" s="84" t="s">
        <v>27</v>
      </c>
      <c r="F2409" s="84">
        <v>64.0</v>
      </c>
      <c r="G2409" s="84" t="s">
        <v>53</v>
      </c>
      <c r="H2409" s="84"/>
      <c r="I2409" s="84" t="s">
        <v>59</v>
      </c>
      <c r="J2409" s="84">
        <v>8.0</v>
      </c>
      <c r="K2409" s="84" t="s">
        <v>40</v>
      </c>
      <c r="L2409" s="85">
        <v>167242.35</v>
      </c>
      <c r="M2409" s="85">
        <v>5592.77</v>
      </c>
      <c r="N2409" s="84"/>
      <c r="O2409" s="86">
        <v>114.0</v>
      </c>
      <c r="P2409" s="85">
        <v>294420.81</v>
      </c>
      <c r="Q2409" s="87"/>
      <c r="R2409" s="88">
        <v>991000.0</v>
      </c>
      <c r="S2409" s="89">
        <v>2675.0</v>
      </c>
      <c r="T2409" s="89">
        <v>19.06781</v>
      </c>
      <c r="U2409" s="123"/>
    </row>
    <row r="2410">
      <c r="A2410" s="83">
        <v>957.0</v>
      </c>
      <c r="B2410" s="84" t="s">
        <v>58</v>
      </c>
      <c r="C2410" s="84" t="s">
        <v>27</v>
      </c>
      <c r="D2410" s="84" t="s">
        <v>27</v>
      </c>
      <c r="E2410" s="84" t="s">
        <v>27</v>
      </c>
      <c r="F2410" s="84">
        <v>64.0</v>
      </c>
      <c r="G2410" s="84" t="s">
        <v>53</v>
      </c>
      <c r="H2410" s="84"/>
      <c r="I2410" s="84" t="s">
        <v>59</v>
      </c>
      <c r="J2410" s="84">
        <v>8.0</v>
      </c>
      <c r="K2410" s="84" t="s">
        <v>41</v>
      </c>
      <c r="L2410" s="85">
        <v>7337.02</v>
      </c>
      <c r="M2410" s="85">
        <v>2061.35</v>
      </c>
      <c r="N2410" s="84"/>
      <c r="O2410" s="86">
        <v>30.0</v>
      </c>
      <c r="P2410" s="85">
        <v>2207.22</v>
      </c>
      <c r="Q2410" s="87"/>
      <c r="R2410" s="88">
        <v>327000.0</v>
      </c>
      <c r="S2410" s="89">
        <v>1483.0</v>
      </c>
      <c r="T2410" s="89">
        <v>21.10256</v>
      </c>
      <c r="U2410" s="123"/>
    </row>
    <row r="2411">
      <c r="A2411" s="83">
        <v>958.0</v>
      </c>
      <c r="B2411" s="84" t="s">
        <v>58</v>
      </c>
      <c r="C2411" s="84" t="s">
        <v>27</v>
      </c>
      <c r="D2411" s="84" t="s">
        <v>27</v>
      </c>
      <c r="E2411" s="84" t="s">
        <v>27</v>
      </c>
      <c r="F2411" s="84">
        <v>64.0</v>
      </c>
      <c r="G2411" s="84" t="s">
        <v>53</v>
      </c>
      <c r="H2411" s="84"/>
      <c r="I2411" s="84" t="s">
        <v>59</v>
      </c>
      <c r="J2411" s="84">
        <v>8.0</v>
      </c>
      <c r="K2411" s="84" t="s">
        <v>42</v>
      </c>
      <c r="L2411" s="85">
        <v>133378.0</v>
      </c>
      <c r="M2411" s="85">
        <v>102.64</v>
      </c>
      <c r="N2411" s="84"/>
      <c r="O2411" s="86">
        <v>118.0</v>
      </c>
      <c r="P2411" s="85">
        <v>9517.37</v>
      </c>
      <c r="Q2411" s="87"/>
      <c r="R2411" s="88">
        <v>31000.0</v>
      </c>
      <c r="S2411" s="89">
        <v>1092.0</v>
      </c>
      <c r="T2411" s="89">
        <v>18.64625</v>
      </c>
      <c r="U2411" s="123"/>
    </row>
    <row r="2412">
      <c r="A2412" s="83">
        <v>959.0</v>
      </c>
      <c r="B2412" s="84" t="s">
        <v>58</v>
      </c>
      <c r="C2412" s="84" t="s">
        <v>27</v>
      </c>
      <c r="D2412" s="84" t="s">
        <v>27</v>
      </c>
      <c r="E2412" s="84" t="s">
        <v>27</v>
      </c>
      <c r="F2412" s="84">
        <v>64.0</v>
      </c>
      <c r="G2412" s="84" t="s">
        <v>53</v>
      </c>
      <c r="H2412" s="84"/>
      <c r="I2412" s="84" t="s">
        <v>59</v>
      </c>
      <c r="J2412" s="84">
        <v>8.0</v>
      </c>
      <c r="K2412" s="84" t="s">
        <v>43</v>
      </c>
      <c r="L2412" s="85">
        <v>7509.74</v>
      </c>
      <c r="M2412" s="85">
        <v>1.36</v>
      </c>
      <c r="N2412" s="84"/>
      <c r="O2412" s="86">
        <v>59.0</v>
      </c>
      <c r="P2412" s="85">
        <v>3.5948271E8</v>
      </c>
      <c r="Q2412" s="87"/>
      <c r="R2412" s="88">
        <v>3.68096E8</v>
      </c>
      <c r="S2412" s="89">
        <v>362746.0</v>
      </c>
      <c r="T2412" s="89">
        <v>15.1277</v>
      </c>
      <c r="U2412" s="123"/>
    </row>
    <row r="2413">
      <c r="A2413" s="83">
        <v>960.0</v>
      </c>
      <c r="B2413" s="84" t="s">
        <v>58</v>
      </c>
      <c r="C2413" s="84" t="s">
        <v>27</v>
      </c>
      <c r="D2413" s="84" t="s">
        <v>27</v>
      </c>
      <c r="E2413" s="84" t="s">
        <v>27</v>
      </c>
      <c r="F2413" s="84">
        <v>64.0</v>
      </c>
      <c r="G2413" s="84" t="s">
        <v>53</v>
      </c>
      <c r="H2413" s="84"/>
      <c r="I2413" s="84" t="s">
        <v>59</v>
      </c>
      <c r="J2413" s="84">
        <v>8.0</v>
      </c>
      <c r="K2413" s="84" t="s">
        <v>44</v>
      </c>
      <c r="L2413" s="85">
        <v>136513.97</v>
      </c>
      <c r="M2413" s="85">
        <v>229.78</v>
      </c>
      <c r="N2413" s="84"/>
      <c r="O2413" s="86">
        <v>8.0</v>
      </c>
      <c r="P2413" s="85">
        <v>22373.57</v>
      </c>
      <c r="Q2413" s="87"/>
      <c r="R2413" s="88">
        <v>28000.0</v>
      </c>
      <c r="S2413" s="89">
        <v>1073.0</v>
      </c>
      <c r="T2413" s="89">
        <v>19.08215</v>
      </c>
      <c r="U2413" s="123"/>
    </row>
    <row r="2414">
      <c r="A2414" s="83">
        <v>961.0</v>
      </c>
      <c r="B2414" s="84" t="s">
        <v>58</v>
      </c>
      <c r="C2414" s="84" t="s">
        <v>27</v>
      </c>
      <c r="D2414" s="84" t="s">
        <v>27</v>
      </c>
      <c r="E2414" s="84" t="s">
        <v>27</v>
      </c>
      <c r="F2414" s="84">
        <v>64.0</v>
      </c>
      <c r="G2414" s="84" t="s">
        <v>53</v>
      </c>
      <c r="H2414" s="84"/>
      <c r="I2414" s="84" t="s">
        <v>59</v>
      </c>
      <c r="J2414" s="84">
        <v>8.0</v>
      </c>
      <c r="K2414" s="84" t="s">
        <v>45</v>
      </c>
      <c r="L2414" s="85">
        <v>134782.13</v>
      </c>
      <c r="M2414" s="85">
        <v>524.2</v>
      </c>
      <c r="N2414" s="84"/>
      <c r="O2414" s="86">
        <v>20.0</v>
      </c>
      <c r="P2414" s="85">
        <v>8287.66</v>
      </c>
      <c r="Q2414" s="87"/>
      <c r="R2414" s="88">
        <v>160000.0</v>
      </c>
      <c r="S2414" s="89">
        <v>1004.0</v>
      </c>
      <c r="T2414" s="89">
        <v>20.98089</v>
      </c>
      <c r="U2414" s="123"/>
    </row>
    <row r="2415">
      <c r="A2415" s="83">
        <v>962.0</v>
      </c>
      <c r="B2415" s="84" t="s">
        <v>58</v>
      </c>
      <c r="C2415" s="84" t="s">
        <v>27</v>
      </c>
      <c r="D2415" s="84" t="s">
        <v>27</v>
      </c>
      <c r="E2415" s="84" t="s">
        <v>27</v>
      </c>
      <c r="F2415" s="84">
        <v>64.0</v>
      </c>
      <c r="G2415" s="84" t="s">
        <v>53</v>
      </c>
      <c r="H2415" s="84"/>
      <c r="I2415" s="84" t="s">
        <v>59</v>
      </c>
      <c r="J2415" s="84">
        <v>8.0</v>
      </c>
      <c r="K2415" s="84" t="s">
        <v>46</v>
      </c>
      <c r="L2415" s="85">
        <v>5062.73</v>
      </c>
      <c r="M2415" s="85">
        <v>127846.37</v>
      </c>
      <c r="N2415" s="84"/>
      <c r="O2415" s="86">
        <v>9.0</v>
      </c>
      <c r="P2415" s="85">
        <v>13955.85</v>
      </c>
      <c r="Q2415" s="87"/>
      <c r="R2415" s="88">
        <v>1.1624E7</v>
      </c>
      <c r="S2415" s="89">
        <v>12567.0</v>
      </c>
      <c r="T2415" s="89">
        <v>19.29273</v>
      </c>
      <c r="U2415" s="123"/>
    </row>
    <row r="2416">
      <c r="A2416" s="83">
        <v>963.0</v>
      </c>
      <c r="B2416" s="84" t="s">
        <v>58</v>
      </c>
      <c r="C2416" s="84" t="s">
        <v>27</v>
      </c>
      <c r="D2416" s="84" t="s">
        <v>27</v>
      </c>
      <c r="E2416" s="84" t="s">
        <v>27</v>
      </c>
      <c r="F2416" s="84">
        <v>64.0</v>
      </c>
      <c r="G2416" s="84" t="s">
        <v>53</v>
      </c>
      <c r="H2416" s="84"/>
      <c r="I2416" s="84" t="s">
        <v>59</v>
      </c>
      <c r="J2416" s="84">
        <v>8.0</v>
      </c>
      <c r="K2416" s="84" t="s">
        <v>47</v>
      </c>
      <c r="L2416" s="85">
        <v>113474.54</v>
      </c>
      <c r="M2416" s="85">
        <v>10756.38</v>
      </c>
      <c r="N2416" s="84"/>
      <c r="O2416" s="86">
        <v>18.0</v>
      </c>
      <c r="P2416" s="85">
        <v>219397.9</v>
      </c>
      <c r="Q2416" s="87"/>
      <c r="R2416" s="88">
        <v>2376000.0</v>
      </c>
      <c r="S2416" s="89">
        <v>3554.0</v>
      </c>
      <c r="T2416" s="89">
        <v>20.21143</v>
      </c>
      <c r="U2416" s="123"/>
    </row>
    <row r="2417">
      <c r="A2417" s="83">
        <v>964.0</v>
      </c>
      <c r="B2417" s="84" t="s">
        <v>58</v>
      </c>
      <c r="C2417" s="84" t="s">
        <v>27</v>
      </c>
      <c r="D2417" s="84" t="s">
        <v>27</v>
      </c>
      <c r="E2417" s="84" t="s">
        <v>27</v>
      </c>
      <c r="F2417" s="84">
        <v>64.0</v>
      </c>
      <c r="G2417" s="84" t="s">
        <v>53</v>
      </c>
      <c r="H2417" s="84"/>
      <c r="I2417" s="84" t="s">
        <v>59</v>
      </c>
      <c r="J2417" s="84">
        <v>8.0</v>
      </c>
      <c r="K2417" s="84" t="s">
        <v>48</v>
      </c>
      <c r="L2417" s="85">
        <v>167100.99</v>
      </c>
      <c r="M2417" s="85">
        <v>96968.31</v>
      </c>
      <c r="N2417" s="84"/>
      <c r="O2417" s="86">
        <v>35.0</v>
      </c>
      <c r="P2417" s="85">
        <v>126438.16</v>
      </c>
      <c r="Q2417" s="87"/>
      <c r="R2417" s="88">
        <v>9816000.0</v>
      </c>
      <c r="S2417" s="89">
        <v>11487.0</v>
      </c>
      <c r="T2417" s="89">
        <v>20.53724</v>
      </c>
      <c r="U2417" s="123"/>
    </row>
    <row r="2418">
      <c r="A2418" s="83">
        <v>965.0</v>
      </c>
      <c r="B2418" s="84" t="s">
        <v>58</v>
      </c>
      <c r="C2418" s="84" t="s">
        <v>27</v>
      </c>
      <c r="D2418" s="84" t="s">
        <v>27</v>
      </c>
      <c r="E2418" s="84" t="s">
        <v>27</v>
      </c>
      <c r="F2418" s="84">
        <v>64.0</v>
      </c>
      <c r="G2418" s="84" t="s">
        <v>53</v>
      </c>
      <c r="H2418" s="84"/>
      <c r="I2418" s="84" t="s">
        <v>59</v>
      </c>
      <c r="J2418" s="84">
        <v>8.0</v>
      </c>
      <c r="K2418" s="84" t="s">
        <v>49</v>
      </c>
      <c r="L2418" s="85">
        <v>208671.98</v>
      </c>
      <c r="M2418" s="85">
        <v>132.53</v>
      </c>
      <c r="N2418" s="84"/>
      <c r="O2418" s="86">
        <v>6.0</v>
      </c>
      <c r="P2418" s="85">
        <v>110636.42</v>
      </c>
      <c r="Q2418" s="87"/>
      <c r="R2418" s="88">
        <v>90000.0</v>
      </c>
      <c r="S2418" s="89">
        <v>1267.0</v>
      </c>
      <c r="T2418" s="89">
        <v>18.96976</v>
      </c>
      <c r="U2418" s="123"/>
    </row>
    <row r="2419">
      <c r="A2419" s="83">
        <v>966.0</v>
      </c>
      <c r="B2419" s="84" t="s">
        <v>58</v>
      </c>
      <c r="C2419" s="84" t="s">
        <v>27</v>
      </c>
      <c r="D2419" s="84" t="s">
        <v>27</v>
      </c>
      <c r="E2419" s="84" t="s">
        <v>27</v>
      </c>
      <c r="F2419" s="84">
        <v>64.0</v>
      </c>
      <c r="G2419" s="84" t="s">
        <v>53</v>
      </c>
      <c r="H2419" s="84"/>
      <c r="I2419" s="84" t="s">
        <v>59</v>
      </c>
      <c r="J2419" s="84">
        <v>8.0</v>
      </c>
      <c r="K2419" s="84" t="s">
        <v>50</v>
      </c>
      <c r="L2419" s="85">
        <v>138251.78</v>
      </c>
      <c r="M2419" s="85">
        <v>40554.03</v>
      </c>
      <c r="N2419" s="84"/>
      <c r="O2419" s="86">
        <v>35.0</v>
      </c>
      <c r="P2419" s="85">
        <v>298123.15</v>
      </c>
      <c r="Q2419" s="87"/>
      <c r="R2419" s="88">
        <v>1.7365E7</v>
      </c>
      <c r="S2419" s="89">
        <v>19633.0</v>
      </c>
      <c r="T2419" s="89">
        <v>23.13996</v>
      </c>
      <c r="U2419" s="123"/>
    </row>
    <row r="2420">
      <c r="A2420" s="83">
        <v>967.0</v>
      </c>
      <c r="B2420" s="84" t="s">
        <v>58</v>
      </c>
      <c r="C2420" s="84" t="s">
        <v>27</v>
      </c>
      <c r="D2420" s="84" t="s">
        <v>27</v>
      </c>
      <c r="E2420" s="84" t="s">
        <v>27</v>
      </c>
      <c r="F2420" s="84">
        <v>64.0</v>
      </c>
      <c r="G2420" s="84" t="s">
        <v>53</v>
      </c>
      <c r="H2420" s="84"/>
      <c r="I2420" s="84" t="s">
        <v>59</v>
      </c>
      <c r="J2420" s="84">
        <v>8.0</v>
      </c>
      <c r="K2420" s="84" t="s">
        <v>51</v>
      </c>
      <c r="L2420" s="85">
        <v>0.0</v>
      </c>
      <c r="M2420" s="85">
        <v>0.0</v>
      </c>
      <c r="N2420" s="84"/>
      <c r="O2420" s="86">
        <v>0.0</v>
      </c>
      <c r="P2420" s="85">
        <v>0.0</v>
      </c>
      <c r="Q2420" s="96"/>
      <c r="R2420" s="88" t="e">
        <v>#VALUE!</v>
      </c>
      <c r="S2420" s="89" t="s">
        <v>30</v>
      </c>
      <c r="T2420" s="94"/>
      <c r="U2420" s="123"/>
    </row>
    <row r="2421">
      <c r="A2421" s="83">
        <v>968.0</v>
      </c>
      <c r="B2421" s="84" t="s">
        <v>58</v>
      </c>
      <c r="C2421" s="84" t="s">
        <v>27</v>
      </c>
      <c r="D2421" s="84" t="s">
        <v>27</v>
      </c>
      <c r="E2421" s="84" t="s">
        <v>27</v>
      </c>
      <c r="F2421" s="84">
        <v>64.0</v>
      </c>
      <c r="G2421" s="84" t="s">
        <v>53</v>
      </c>
      <c r="H2421" s="84"/>
      <c r="I2421" s="84" t="s">
        <v>59</v>
      </c>
      <c r="J2421" s="84">
        <v>8.0</v>
      </c>
      <c r="K2421" s="84" t="s">
        <v>52</v>
      </c>
      <c r="L2421" s="85">
        <v>0.0</v>
      </c>
      <c r="M2421" s="85">
        <v>0.0</v>
      </c>
      <c r="N2421" s="84"/>
      <c r="O2421" s="86">
        <v>0.0</v>
      </c>
      <c r="P2421" s="85">
        <v>0.0</v>
      </c>
      <c r="Q2421" s="96"/>
      <c r="R2421" s="88" t="e">
        <v>#VALUE!</v>
      </c>
      <c r="S2421" s="89" t="s">
        <v>30</v>
      </c>
      <c r="T2421" s="94"/>
      <c r="U2421" s="123"/>
    </row>
    <row r="2422">
      <c r="A2422" s="83">
        <v>969.0</v>
      </c>
      <c r="B2422" s="84" t="s">
        <v>58</v>
      </c>
      <c r="C2422" s="84" t="s">
        <v>27</v>
      </c>
      <c r="D2422" s="84" t="s">
        <v>27</v>
      </c>
      <c r="E2422" s="84" t="s">
        <v>27</v>
      </c>
      <c r="F2422" s="84">
        <v>32.0</v>
      </c>
      <c r="G2422" s="84" t="s">
        <v>53</v>
      </c>
      <c r="H2422" s="84"/>
      <c r="I2422" s="84" t="s">
        <v>59</v>
      </c>
      <c r="J2422" s="84">
        <v>1.0</v>
      </c>
      <c r="K2422" s="84" t="s">
        <v>31</v>
      </c>
      <c r="L2422" s="85">
        <v>12158.92</v>
      </c>
      <c r="M2422" s="85">
        <v>9.86</v>
      </c>
      <c r="N2422" s="84"/>
      <c r="O2422" s="86">
        <v>2.0</v>
      </c>
      <c r="P2422" s="85">
        <v>33172.7</v>
      </c>
      <c r="Q2422" s="87"/>
      <c r="R2422" s="88">
        <v>54000.0</v>
      </c>
      <c r="S2422" s="89">
        <v>831.0</v>
      </c>
      <c r="T2422" s="89">
        <v>14.65112</v>
      </c>
      <c r="U2422" s="123"/>
    </row>
    <row r="2423">
      <c r="A2423" s="83">
        <v>970.0</v>
      </c>
      <c r="B2423" s="84" t="s">
        <v>58</v>
      </c>
      <c r="C2423" s="84" t="s">
        <v>27</v>
      </c>
      <c r="D2423" s="84" t="s">
        <v>27</v>
      </c>
      <c r="E2423" s="84" t="s">
        <v>27</v>
      </c>
      <c r="F2423" s="84">
        <v>32.0</v>
      </c>
      <c r="G2423" s="84" t="s">
        <v>53</v>
      </c>
      <c r="H2423" s="84"/>
      <c r="I2423" s="84" t="s">
        <v>59</v>
      </c>
      <c r="J2423" s="84">
        <v>1.0</v>
      </c>
      <c r="K2423" s="84" t="s">
        <v>32</v>
      </c>
      <c r="L2423" s="85">
        <v>1103.65</v>
      </c>
      <c r="M2423" s="85">
        <v>388.59</v>
      </c>
      <c r="N2423" s="84"/>
      <c r="O2423" s="86">
        <v>61.0</v>
      </c>
      <c r="P2423" s="85">
        <v>9004248.92</v>
      </c>
      <c r="Q2423" s="87"/>
      <c r="R2423" s="88">
        <v>8852000.0</v>
      </c>
      <c r="S2423" s="89">
        <v>10599.0</v>
      </c>
      <c r="T2423" s="89">
        <v>22.58024</v>
      </c>
      <c r="U2423" s="123"/>
    </row>
    <row r="2424">
      <c r="A2424" s="83">
        <v>971.0</v>
      </c>
      <c r="B2424" s="84" t="s">
        <v>58</v>
      </c>
      <c r="C2424" s="84" t="s">
        <v>27</v>
      </c>
      <c r="D2424" s="84" t="s">
        <v>27</v>
      </c>
      <c r="E2424" s="84" t="s">
        <v>27</v>
      </c>
      <c r="F2424" s="84">
        <v>32.0</v>
      </c>
      <c r="G2424" s="84" t="s">
        <v>53</v>
      </c>
      <c r="H2424" s="84"/>
      <c r="I2424" s="84" t="s">
        <v>59</v>
      </c>
      <c r="J2424" s="84">
        <v>1.0</v>
      </c>
      <c r="K2424" s="84" t="s">
        <v>33</v>
      </c>
      <c r="L2424" s="85">
        <v>8981.76</v>
      </c>
      <c r="M2424" s="85">
        <v>83.39</v>
      </c>
      <c r="N2424" s="84"/>
      <c r="O2424" s="86">
        <v>20.0</v>
      </c>
      <c r="P2424" s="85">
        <v>12120.3</v>
      </c>
      <c r="Q2424" s="87"/>
      <c r="R2424" s="88">
        <v>119000.0</v>
      </c>
      <c r="S2424" s="89">
        <v>981.0</v>
      </c>
      <c r="T2424" s="89">
        <v>19.11039</v>
      </c>
      <c r="U2424" s="123"/>
    </row>
    <row r="2425">
      <c r="A2425" s="83">
        <v>972.0</v>
      </c>
      <c r="B2425" s="84" t="s">
        <v>58</v>
      </c>
      <c r="C2425" s="84" t="s">
        <v>27</v>
      </c>
      <c r="D2425" s="84" t="s">
        <v>27</v>
      </c>
      <c r="E2425" s="84" t="s">
        <v>27</v>
      </c>
      <c r="F2425" s="84">
        <v>32.0</v>
      </c>
      <c r="G2425" s="84" t="s">
        <v>53</v>
      </c>
      <c r="H2425" s="84"/>
      <c r="I2425" s="84" t="s">
        <v>59</v>
      </c>
      <c r="J2425" s="84">
        <v>1.0</v>
      </c>
      <c r="K2425" s="84" t="s">
        <v>34</v>
      </c>
      <c r="L2425" s="85">
        <v>7122.79</v>
      </c>
      <c r="M2425" s="85">
        <v>7345.24</v>
      </c>
      <c r="N2425" s="84"/>
      <c r="O2425" s="86">
        <v>73.0</v>
      </c>
      <c r="P2425" s="85">
        <v>2986.15</v>
      </c>
      <c r="Q2425" s="87"/>
      <c r="R2425" s="88">
        <v>1039000.0</v>
      </c>
      <c r="S2425" s="89">
        <v>2206.0</v>
      </c>
      <c r="T2425" s="89">
        <v>23.04035</v>
      </c>
      <c r="U2425" s="123"/>
    </row>
    <row r="2426">
      <c r="A2426" s="83">
        <v>973.0</v>
      </c>
      <c r="B2426" s="84" t="s">
        <v>58</v>
      </c>
      <c r="C2426" s="84" t="s">
        <v>27</v>
      </c>
      <c r="D2426" s="84" t="s">
        <v>27</v>
      </c>
      <c r="E2426" s="84" t="s">
        <v>27</v>
      </c>
      <c r="F2426" s="84">
        <v>32.0</v>
      </c>
      <c r="G2426" s="84" t="s">
        <v>53</v>
      </c>
      <c r="H2426" s="84"/>
      <c r="I2426" s="84" t="s">
        <v>59</v>
      </c>
      <c r="J2426" s="84">
        <v>1.0</v>
      </c>
      <c r="K2426" s="84" t="s">
        <v>35</v>
      </c>
      <c r="L2426" s="85">
        <v>8669.96</v>
      </c>
      <c r="M2426" s="85">
        <v>41.46</v>
      </c>
      <c r="N2426" s="84"/>
      <c r="O2426" s="86">
        <v>77.0</v>
      </c>
      <c r="P2426" s="85">
        <v>3282.96</v>
      </c>
      <c r="Q2426" s="87"/>
      <c r="R2426" s="88">
        <v>39000.0</v>
      </c>
      <c r="S2426" s="89">
        <v>871.0</v>
      </c>
      <c r="T2426" s="89">
        <v>18.50061</v>
      </c>
      <c r="U2426" s="123"/>
    </row>
    <row r="2427">
      <c r="A2427" s="83">
        <v>974.0</v>
      </c>
      <c r="B2427" s="84" t="s">
        <v>58</v>
      </c>
      <c r="C2427" s="84" t="s">
        <v>27</v>
      </c>
      <c r="D2427" s="84" t="s">
        <v>27</v>
      </c>
      <c r="E2427" s="84" t="s">
        <v>27</v>
      </c>
      <c r="F2427" s="84">
        <v>32.0</v>
      </c>
      <c r="G2427" s="84" t="s">
        <v>53</v>
      </c>
      <c r="H2427" s="84"/>
      <c r="I2427" s="84" t="s">
        <v>59</v>
      </c>
      <c r="J2427" s="84">
        <v>1.0</v>
      </c>
      <c r="K2427" s="84" t="s">
        <v>36</v>
      </c>
      <c r="L2427" s="85">
        <v>7745.84</v>
      </c>
      <c r="M2427" s="85">
        <v>27.01</v>
      </c>
      <c r="N2427" s="84"/>
      <c r="O2427" s="86">
        <v>1.0</v>
      </c>
      <c r="P2427" s="85">
        <v>567.63</v>
      </c>
      <c r="Q2427" s="87"/>
      <c r="R2427" s="88">
        <v>11000.0</v>
      </c>
      <c r="S2427" s="89">
        <v>718.0</v>
      </c>
      <c r="T2427" s="89">
        <v>8.86856</v>
      </c>
      <c r="U2427" s="123"/>
    </row>
    <row r="2428">
      <c r="A2428" s="83">
        <v>975.0</v>
      </c>
      <c r="B2428" s="84" t="s">
        <v>58</v>
      </c>
      <c r="C2428" s="84" t="s">
        <v>27</v>
      </c>
      <c r="D2428" s="84" t="s">
        <v>27</v>
      </c>
      <c r="E2428" s="84" t="s">
        <v>27</v>
      </c>
      <c r="F2428" s="84">
        <v>32.0</v>
      </c>
      <c r="G2428" s="84" t="s">
        <v>53</v>
      </c>
      <c r="H2428" s="84"/>
      <c r="I2428" s="84" t="s">
        <v>59</v>
      </c>
      <c r="J2428" s="84">
        <v>1.0</v>
      </c>
      <c r="K2428" s="84" t="s">
        <v>37</v>
      </c>
      <c r="L2428" s="85">
        <v>9526.08</v>
      </c>
      <c r="M2428" s="85">
        <v>23.42</v>
      </c>
      <c r="N2428" s="84"/>
      <c r="O2428" s="86">
        <v>22.0</v>
      </c>
      <c r="P2428" s="85">
        <v>11054.93</v>
      </c>
      <c r="Q2428" s="87"/>
      <c r="R2428" s="88">
        <v>30000.0</v>
      </c>
      <c r="S2428" s="89">
        <v>848.0</v>
      </c>
      <c r="T2428" s="89">
        <v>18.53866</v>
      </c>
      <c r="U2428" s="123"/>
    </row>
    <row r="2429">
      <c r="A2429" s="83">
        <v>976.0</v>
      </c>
      <c r="B2429" s="84" t="s">
        <v>58</v>
      </c>
      <c r="C2429" s="84" t="s">
        <v>27</v>
      </c>
      <c r="D2429" s="84" t="s">
        <v>27</v>
      </c>
      <c r="E2429" s="84" t="s">
        <v>27</v>
      </c>
      <c r="F2429" s="84">
        <v>32.0</v>
      </c>
      <c r="G2429" s="84" t="s">
        <v>53</v>
      </c>
      <c r="H2429" s="84"/>
      <c r="I2429" s="84" t="s">
        <v>59</v>
      </c>
      <c r="J2429" s="84">
        <v>1.0</v>
      </c>
      <c r="K2429" s="84" t="s">
        <v>38</v>
      </c>
      <c r="L2429" s="85">
        <v>10149.37</v>
      </c>
      <c r="M2429" s="85">
        <v>64.62</v>
      </c>
      <c r="N2429" s="84"/>
      <c r="O2429" s="86">
        <v>99.0</v>
      </c>
      <c r="P2429" s="85">
        <v>6367.5</v>
      </c>
      <c r="Q2429" s="87"/>
      <c r="R2429" s="88">
        <v>48000.0</v>
      </c>
      <c r="S2429" s="89">
        <v>1049.0</v>
      </c>
      <c r="T2429" s="89">
        <v>19.48323</v>
      </c>
      <c r="U2429" s="123"/>
    </row>
    <row r="2430">
      <c r="A2430" s="83">
        <v>977.0</v>
      </c>
      <c r="B2430" s="84" t="s">
        <v>58</v>
      </c>
      <c r="C2430" s="84" t="s">
        <v>27</v>
      </c>
      <c r="D2430" s="84" t="s">
        <v>27</v>
      </c>
      <c r="E2430" s="84" t="s">
        <v>27</v>
      </c>
      <c r="F2430" s="84">
        <v>32.0</v>
      </c>
      <c r="G2430" s="84" t="s">
        <v>53</v>
      </c>
      <c r="H2430" s="84"/>
      <c r="I2430" s="84" t="s">
        <v>59</v>
      </c>
      <c r="J2430" s="84">
        <v>1.0</v>
      </c>
      <c r="K2430" s="84" t="s">
        <v>39</v>
      </c>
      <c r="L2430" s="85">
        <v>13610.96</v>
      </c>
      <c r="M2430" s="85">
        <v>15.09</v>
      </c>
      <c r="N2430" s="84"/>
      <c r="O2430" s="86">
        <v>22.0</v>
      </c>
      <c r="P2430" s="85">
        <v>26601.05</v>
      </c>
      <c r="Q2430" s="87"/>
      <c r="R2430" s="88">
        <v>44000.0</v>
      </c>
      <c r="S2430" s="89">
        <v>929.0</v>
      </c>
      <c r="T2430" s="89">
        <v>18.95188</v>
      </c>
      <c r="U2430" s="123"/>
    </row>
    <row r="2431">
      <c r="A2431" s="83">
        <v>978.0</v>
      </c>
      <c r="B2431" s="84" t="s">
        <v>58</v>
      </c>
      <c r="C2431" s="84" t="s">
        <v>27</v>
      </c>
      <c r="D2431" s="84" t="s">
        <v>27</v>
      </c>
      <c r="E2431" s="84" t="s">
        <v>27</v>
      </c>
      <c r="F2431" s="84">
        <v>32.0</v>
      </c>
      <c r="G2431" s="84" t="s">
        <v>53</v>
      </c>
      <c r="H2431" s="84"/>
      <c r="I2431" s="84" t="s">
        <v>59</v>
      </c>
      <c r="J2431" s="84">
        <v>1.0</v>
      </c>
      <c r="K2431" s="84" t="s">
        <v>40</v>
      </c>
      <c r="L2431" s="85">
        <v>9011.49</v>
      </c>
      <c r="M2431" s="85">
        <v>192.0</v>
      </c>
      <c r="N2431" s="84"/>
      <c r="O2431" s="86">
        <v>110.0</v>
      </c>
      <c r="P2431" s="85">
        <v>37598.56</v>
      </c>
      <c r="Q2431" s="87"/>
      <c r="R2431" s="88">
        <v>102000.0</v>
      </c>
      <c r="S2431" s="89">
        <v>1128.0</v>
      </c>
      <c r="T2431" s="89">
        <v>19.03202</v>
      </c>
      <c r="U2431" s="123"/>
    </row>
    <row r="2432">
      <c r="A2432" s="83">
        <v>979.0</v>
      </c>
      <c r="B2432" s="84" t="s">
        <v>58</v>
      </c>
      <c r="C2432" s="84" t="s">
        <v>27</v>
      </c>
      <c r="D2432" s="84" t="s">
        <v>27</v>
      </c>
      <c r="E2432" s="84" t="s">
        <v>27</v>
      </c>
      <c r="F2432" s="84">
        <v>32.0</v>
      </c>
      <c r="G2432" s="84" t="s">
        <v>53</v>
      </c>
      <c r="H2432" s="84"/>
      <c r="I2432" s="84" t="s">
        <v>59</v>
      </c>
      <c r="J2432" s="84">
        <v>1.0</v>
      </c>
      <c r="K2432" s="84" t="s">
        <v>41</v>
      </c>
      <c r="L2432" s="85">
        <v>939.15</v>
      </c>
      <c r="M2432" s="85">
        <v>275.87</v>
      </c>
      <c r="N2432" s="84"/>
      <c r="O2432" s="86">
        <v>76.0</v>
      </c>
      <c r="P2432" s="85">
        <v>1149.32</v>
      </c>
      <c r="Q2432" s="87"/>
      <c r="R2432" s="88">
        <v>79000.0</v>
      </c>
      <c r="S2432" s="89">
        <v>1135.0</v>
      </c>
      <c r="T2432" s="89">
        <v>24.27307</v>
      </c>
      <c r="U2432" s="123"/>
    </row>
    <row r="2433">
      <c r="A2433" s="83">
        <v>980.0</v>
      </c>
      <c r="B2433" s="84" t="s">
        <v>58</v>
      </c>
      <c r="C2433" s="84" t="s">
        <v>27</v>
      </c>
      <c r="D2433" s="84" t="s">
        <v>27</v>
      </c>
      <c r="E2433" s="84" t="s">
        <v>27</v>
      </c>
      <c r="F2433" s="84">
        <v>32.0</v>
      </c>
      <c r="G2433" s="84" t="s">
        <v>53</v>
      </c>
      <c r="H2433" s="84"/>
      <c r="I2433" s="84" t="s">
        <v>59</v>
      </c>
      <c r="J2433" s="84">
        <v>1.0</v>
      </c>
      <c r="K2433" s="84" t="s">
        <v>42</v>
      </c>
      <c r="L2433" s="85">
        <v>6932.82</v>
      </c>
      <c r="M2433" s="85">
        <v>22.16</v>
      </c>
      <c r="N2433" s="84"/>
      <c r="O2433" s="86">
        <v>61.0</v>
      </c>
      <c r="P2433" s="85">
        <v>1441.17</v>
      </c>
      <c r="Q2433" s="87"/>
      <c r="R2433" s="88">
        <v>29000.0</v>
      </c>
      <c r="S2433" s="89">
        <v>808.0</v>
      </c>
      <c r="T2433" s="89">
        <v>18.46168</v>
      </c>
      <c r="U2433" s="123"/>
    </row>
    <row r="2434">
      <c r="A2434" s="83">
        <v>981.0</v>
      </c>
      <c r="B2434" s="84" t="s">
        <v>58</v>
      </c>
      <c r="C2434" s="84" t="s">
        <v>27</v>
      </c>
      <c r="D2434" s="84" t="s">
        <v>27</v>
      </c>
      <c r="E2434" s="84" t="s">
        <v>27</v>
      </c>
      <c r="F2434" s="84">
        <v>32.0</v>
      </c>
      <c r="G2434" s="84" t="s">
        <v>53</v>
      </c>
      <c r="H2434" s="84"/>
      <c r="I2434" s="84" t="s">
        <v>59</v>
      </c>
      <c r="J2434" s="84">
        <v>1.0</v>
      </c>
      <c r="K2434" s="84" t="s">
        <v>43</v>
      </c>
      <c r="L2434" s="85">
        <v>947.0</v>
      </c>
      <c r="M2434" s="85">
        <v>256.28</v>
      </c>
      <c r="N2434" s="84"/>
      <c r="O2434" s="86">
        <v>59.0</v>
      </c>
      <c r="P2434" s="85">
        <v>5377890.0</v>
      </c>
      <c r="Q2434" s="87"/>
      <c r="R2434" s="88">
        <v>5464000.0</v>
      </c>
      <c r="S2434" s="89">
        <v>6521.0</v>
      </c>
      <c r="T2434" s="89">
        <v>13.18841</v>
      </c>
      <c r="U2434" s="123"/>
    </row>
    <row r="2435">
      <c r="A2435" s="83">
        <v>982.0</v>
      </c>
      <c r="B2435" s="84" t="s">
        <v>58</v>
      </c>
      <c r="C2435" s="84" t="s">
        <v>27</v>
      </c>
      <c r="D2435" s="84" t="s">
        <v>27</v>
      </c>
      <c r="E2435" s="84" t="s">
        <v>27</v>
      </c>
      <c r="F2435" s="84">
        <v>32.0</v>
      </c>
      <c r="G2435" s="84" t="s">
        <v>53</v>
      </c>
      <c r="H2435" s="84"/>
      <c r="I2435" s="84" t="s">
        <v>59</v>
      </c>
      <c r="J2435" s="84">
        <v>1.0</v>
      </c>
      <c r="K2435" s="84" t="s">
        <v>44</v>
      </c>
      <c r="L2435" s="85">
        <v>7029.81</v>
      </c>
      <c r="M2435" s="85">
        <v>55.52</v>
      </c>
      <c r="N2435" s="84"/>
      <c r="O2435" s="86">
        <v>7.0</v>
      </c>
      <c r="P2435" s="85">
        <v>1084.25</v>
      </c>
      <c r="Q2435" s="87"/>
      <c r="R2435" s="88">
        <v>17000.0</v>
      </c>
      <c r="S2435" s="89">
        <v>869.0</v>
      </c>
      <c r="T2435" s="89">
        <v>19.11911</v>
      </c>
      <c r="U2435" s="123"/>
    </row>
    <row r="2436">
      <c r="A2436" s="83">
        <v>983.0</v>
      </c>
      <c r="B2436" s="84" t="s">
        <v>58</v>
      </c>
      <c r="C2436" s="84" t="s">
        <v>27</v>
      </c>
      <c r="D2436" s="84" t="s">
        <v>27</v>
      </c>
      <c r="E2436" s="84" t="s">
        <v>27</v>
      </c>
      <c r="F2436" s="84">
        <v>32.0</v>
      </c>
      <c r="G2436" s="84" t="s">
        <v>53</v>
      </c>
      <c r="H2436" s="84"/>
      <c r="I2436" s="84" t="s">
        <v>59</v>
      </c>
      <c r="J2436" s="84">
        <v>1.0</v>
      </c>
      <c r="K2436" s="84" t="s">
        <v>45</v>
      </c>
      <c r="L2436" s="85">
        <v>6873.33</v>
      </c>
      <c r="M2436" s="85">
        <v>803.34</v>
      </c>
      <c r="N2436" s="84"/>
      <c r="O2436" s="86">
        <v>126.0</v>
      </c>
      <c r="P2436" s="85">
        <v>1832.57</v>
      </c>
      <c r="Q2436" s="87"/>
      <c r="R2436" s="88">
        <v>228000.0</v>
      </c>
      <c r="S2436" s="89">
        <v>828.0</v>
      </c>
      <c r="T2436" s="89">
        <v>20.64663</v>
      </c>
      <c r="U2436" s="123"/>
    </row>
    <row r="2437">
      <c r="A2437" s="83">
        <v>984.0</v>
      </c>
      <c r="B2437" s="84" t="s">
        <v>58</v>
      </c>
      <c r="C2437" s="84" t="s">
        <v>27</v>
      </c>
      <c r="D2437" s="84" t="s">
        <v>27</v>
      </c>
      <c r="E2437" s="84" t="s">
        <v>27</v>
      </c>
      <c r="F2437" s="84">
        <v>32.0</v>
      </c>
      <c r="G2437" s="84" t="s">
        <v>53</v>
      </c>
      <c r="H2437" s="84"/>
      <c r="I2437" s="84" t="s">
        <v>59</v>
      </c>
      <c r="J2437" s="84">
        <v>1.0</v>
      </c>
      <c r="K2437" s="84" t="s">
        <v>46</v>
      </c>
      <c r="L2437" s="85">
        <v>1109.58</v>
      </c>
      <c r="M2437" s="85">
        <v>17792.23</v>
      </c>
      <c r="N2437" s="84"/>
      <c r="O2437" s="86">
        <v>9.0</v>
      </c>
      <c r="P2437" s="85">
        <v>1921.05</v>
      </c>
      <c r="Q2437" s="87"/>
      <c r="R2437" s="88">
        <v>1725000.0</v>
      </c>
      <c r="S2437" s="89">
        <v>2628.0</v>
      </c>
      <c r="T2437" s="89">
        <v>19.45416</v>
      </c>
      <c r="U2437" s="123"/>
    </row>
    <row r="2438">
      <c r="A2438" s="83">
        <v>985.0</v>
      </c>
      <c r="B2438" s="84" t="s">
        <v>58</v>
      </c>
      <c r="C2438" s="84" t="s">
        <v>27</v>
      </c>
      <c r="D2438" s="84" t="s">
        <v>27</v>
      </c>
      <c r="E2438" s="84" t="s">
        <v>27</v>
      </c>
      <c r="F2438" s="84">
        <v>32.0</v>
      </c>
      <c r="G2438" s="84" t="s">
        <v>53</v>
      </c>
      <c r="H2438" s="84"/>
      <c r="I2438" s="84" t="s">
        <v>59</v>
      </c>
      <c r="J2438" s="84">
        <v>1.0</v>
      </c>
      <c r="K2438" s="84" t="s">
        <v>47</v>
      </c>
      <c r="L2438" s="85">
        <v>6336.26</v>
      </c>
      <c r="M2438" s="85">
        <v>727.8</v>
      </c>
      <c r="N2438" s="84"/>
      <c r="O2438" s="86">
        <v>15.0</v>
      </c>
      <c r="P2438" s="85">
        <v>12219.51</v>
      </c>
      <c r="Q2438" s="87"/>
      <c r="R2438" s="88">
        <v>336000.0</v>
      </c>
      <c r="S2438" s="89">
        <v>1302.0</v>
      </c>
      <c r="T2438" s="89">
        <v>20.01141</v>
      </c>
      <c r="U2438" s="123"/>
    </row>
    <row r="2439">
      <c r="A2439" s="83">
        <v>986.0</v>
      </c>
      <c r="B2439" s="84" t="s">
        <v>58</v>
      </c>
      <c r="C2439" s="84" t="s">
        <v>27</v>
      </c>
      <c r="D2439" s="84" t="s">
        <v>27</v>
      </c>
      <c r="E2439" s="84" t="s">
        <v>27</v>
      </c>
      <c r="F2439" s="84">
        <v>32.0</v>
      </c>
      <c r="G2439" s="84" t="s">
        <v>53</v>
      </c>
      <c r="H2439" s="84"/>
      <c r="I2439" s="84" t="s">
        <v>59</v>
      </c>
      <c r="J2439" s="84">
        <v>1.0</v>
      </c>
      <c r="K2439" s="84" t="s">
        <v>48</v>
      </c>
      <c r="L2439" s="85">
        <v>10555.72</v>
      </c>
      <c r="M2439" s="85">
        <v>7454.73</v>
      </c>
      <c r="N2439" s="84"/>
      <c r="O2439" s="86">
        <v>25.0</v>
      </c>
      <c r="P2439" s="85">
        <v>9214.65</v>
      </c>
      <c r="Q2439" s="87"/>
      <c r="R2439" s="88">
        <v>1289000.0</v>
      </c>
      <c r="S2439" s="89">
        <v>2374.0</v>
      </c>
      <c r="T2439" s="89">
        <v>20.15197</v>
      </c>
      <c r="U2439" s="123"/>
    </row>
    <row r="2440">
      <c r="A2440" s="83">
        <v>987.0</v>
      </c>
      <c r="B2440" s="84" t="s">
        <v>58</v>
      </c>
      <c r="C2440" s="84" t="s">
        <v>27</v>
      </c>
      <c r="D2440" s="84" t="s">
        <v>27</v>
      </c>
      <c r="E2440" s="84" t="s">
        <v>27</v>
      </c>
      <c r="F2440" s="84">
        <v>32.0</v>
      </c>
      <c r="G2440" s="84" t="s">
        <v>53</v>
      </c>
      <c r="H2440" s="84"/>
      <c r="I2440" s="84" t="s">
        <v>59</v>
      </c>
      <c r="J2440" s="84">
        <v>1.0</v>
      </c>
      <c r="K2440" s="84" t="s">
        <v>49</v>
      </c>
      <c r="L2440" s="85">
        <v>10383.41</v>
      </c>
      <c r="M2440" s="85">
        <v>28.08</v>
      </c>
      <c r="N2440" s="84"/>
      <c r="O2440" s="86">
        <v>5.0</v>
      </c>
      <c r="P2440" s="85">
        <v>7619.23</v>
      </c>
      <c r="Q2440" s="87"/>
      <c r="R2440" s="88">
        <v>26000.0</v>
      </c>
      <c r="S2440" s="89">
        <v>845.0</v>
      </c>
      <c r="T2440" s="89">
        <v>18.50245</v>
      </c>
      <c r="U2440" s="123"/>
    </row>
    <row r="2441">
      <c r="A2441" s="83">
        <v>988.0</v>
      </c>
      <c r="B2441" s="84" t="s">
        <v>58</v>
      </c>
      <c r="C2441" s="84" t="s">
        <v>27</v>
      </c>
      <c r="D2441" s="84" t="s">
        <v>27</v>
      </c>
      <c r="E2441" s="84" t="s">
        <v>27</v>
      </c>
      <c r="F2441" s="84">
        <v>32.0</v>
      </c>
      <c r="G2441" s="84" t="s">
        <v>53</v>
      </c>
      <c r="H2441" s="84"/>
      <c r="I2441" s="84" t="s">
        <v>59</v>
      </c>
      <c r="J2441" s="84">
        <v>1.0</v>
      </c>
      <c r="K2441" s="84" t="s">
        <v>50</v>
      </c>
      <c r="L2441" s="85">
        <v>8994.94</v>
      </c>
      <c r="M2441" s="85">
        <v>2262.17</v>
      </c>
      <c r="N2441" s="84"/>
      <c r="O2441" s="86">
        <v>31.0</v>
      </c>
      <c r="P2441" s="85">
        <v>37335.27</v>
      </c>
      <c r="Q2441" s="87"/>
      <c r="R2441" s="88">
        <v>2285000.0</v>
      </c>
      <c r="S2441" s="89">
        <v>3798.0</v>
      </c>
      <c r="T2441" s="89">
        <v>22.69288</v>
      </c>
      <c r="U2441" s="123"/>
    </row>
    <row r="2442">
      <c r="A2442" s="83">
        <v>989.0</v>
      </c>
      <c r="B2442" s="84" t="s">
        <v>58</v>
      </c>
      <c r="C2442" s="84" t="s">
        <v>27</v>
      </c>
      <c r="D2442" s="84" t="s">
        <v>27</v>
      </c>
      <c r="E2442" s="84" t="s">
        <v>27</v>
      </c>
      <c r="F2442" s="84">
        <v>32.0</v>
      </c>
      <c r="G2442" s="84" t="s">
        <v>53</v>
      </c>
      <c r="H2442" s="84"/>
      <c r="I2442" s="84" t="s">
        <v>59</v>
      </c>
      <c r="J2442" s="84">
        <v>1.0</v>
      </c>
      <c r="K2442" s="84" t="s">
        <v>51</v>
      </c>
      <c r="L2442" s="90">
        <v>0.0</v>
      </c>
      <c r="M2442" s="90">
        <v>0.0</v>
      </c>
      <c r="N2442" s="89"/>
      <c r="O2442" s="91">
        <v>0.0</v>
      </c>
      <c r="P2442" s="90">
        <v>0.0</v>
      </c>
      <c r="Q2442" s="88"/>
      <c r="R2442" s="88" t="e">
        <v>#VALUE!</v>
      </c>
      <c r="S2442" s="89" t="s">
        <v>30</v>
      </c>
      <c r="T2442" s="89" t="s">
        <v>30</v>
      </c>
      <c r="U2442" s="123"/>
    </row>
    <row r="2443">
      <c r="A2443" s="83">
        <v>990.0</v>
      </c>
      <c r="B2443" s="84" t="s">
        <v>58</v>
      </c>
      <c r="C2443" s="84" t="s">
        <v>27</v>
      </c>
      <c r="D2443" s="84" t="s">
        <v>27</v>
      </c>
      <c r="E2443" s="84" t="s">
        <v>27</v>
      </c>
      <c r="F2443" s="84">
        <v>32.0</v>
      </c>
      <c r="G2443" s="84" t="s">
        <v>53</v>
      </c>
      <c r="H2443" s="84"/>
      <c r="I2443" s="84" t="s">
        <v>59</v>
      </c>
      <c r="J2443" s="84">
        <v>1.0</v>
      </c>
      <c r="K2443" s="84" t="s">
        <v>52</v>
      </c>
      <c r="L2443" s="90">
        <v>0.0</v>
      </c>
      <c r="M2443" s="90">
        <v>0.0</v>
      </c>
      <c r="N2443" s="89"/>
      <c r="O2443" s="91">
        <v>0.0</v>
      </c>
      <c r="P2443" s="90">
        <v>0.0</v>
      </c>
      <c r="Q2443" s="88"/>
      <c r="R2443" s="88" t="e">
        <v>#VALUE!</v>
      </c>
      <c r="S2443" s="89" t="s">
        <v>30</v>
      </c>
      <c r="T2443" s="89" t="s">
        <v>30</v>
      </c>
      <c r="U2443" s="123"/>
    </row>
    <row r="2444">
      <c r="A2444" s="83">
        <v>991.0</v>
      </c>
      <c r="B2444" s="84" t="s">
        <v>58</v>
      </c>
      <c r="C2444" s="84" t="s">
        <v>27</v>
      </c>
      <c r="D2444" s="84" t="s">
        <v>27</v>
      </c>
      <c r="E2444" s="84" t="s">
        <v>27</v>
      </c>
      <c r="F2444" s="84">
        <v>32.0</v>
      </c>
      <c r="G2444" s="84" t="s">
        <v>53</v>
      </c>
      <c r="H2444" s="84"/>
      <c r="I2444" s="84" t="s">
        <v>59</v>
      </c>
      <c r="J2444" s="84">
        <v>2.0</v>
      </c>
      <c r="K2444" s="84" t="s">
        <v>31</v>
      </c>
      <c r="L2444" s="85">
        <v>36959.9</v>
      </c>
      <c r="M2444" s="85">
        <v>9.6</v>
      </c>
      <c r="N2444" s="84"/>
      <c r="O2444" s="86">
        <v>2.0</v>
      </c>
      <c r="P2444" s="85">
        <v>61485.12</v>
      </c>
      <c r="Q2444" s="87"/>
      <c r="R2444" s="88">
        <v>89000.0</v>
      </c>
      <c r="S2444" s="89">
        <v>1094.0</v>
      </c>
      <c r="T2444" s="89">
        <v>13.70754</v>
      </c>
      <c r="U2444" s="123"/>
    </row>
    <row r="2445">
      <c r="A2445" s="83">
        <v>992.0</v>
      </c>
      <c r="B2445" s="84" t="s">
        <v>58</v>
      </c>
      <c r="C2445" s="84" t="s">
        <v>27</v>
      </c>
      <c r="D2445" s="84" t="s">
        <v>27</v>
      </c>
      <c r="E2445" s="84" t="s">
        <v>27</v>
      </c>
      <c r="F2445" s="84">
        <v>32.0</v>
      </c>
      <c r="G2445" s="84" t="s">
        <v>53</v>
      </c>
      <c r="H2445" s="84"/>
      <c r="I2445" s="84" t="s">
        <v>59</v>
      </c>
      <c r="J2445" s="84">
        <v>2.0</v>
      </c>
      <c r="K2445" s="84" t="s">
        <v>32</v>
      </c>
      <c r="L2445" s="85">
        <v>2086.89</v>
      </c>
      <c r="M2445" s="85">
        <v>771.45</v>
      </c>
      <c r="N2445" s="84"/>
      <c r="O2445" s="86">
        <v>61.0</v>
      </c>
      <c r="P2445" s="85">
        <v>3.592721289E7</v>
      </c>
      <c r="Q2445" s="87"/>
      <c r="R2445" s="88">
        <v>3.7593E7</v>
      </c>
      <c r="S2445" s="89">
        <v>37679.0</v>
      </c>
      <c r="T2445" s="89">
        <v>21.27786</v>
      </c>
      <c r="U2445" s="123"/>
    </row>
    <row r="2446">
      <c r="A2446" s="83">
        <v>993.0</v>
      </c>
      <c r="B2446" s="84" t="s">
        <v>58</v>
      </c>
      <c r="C2446" s="84" t="s">
        <v>27</v>
      </c>
      <c r="D2446" s="84" t="s">
        <v>27</v>
      </c>
      <c r="E2446" s="84" t="s">
        <v>27</v>
      </c>
      <c r="F2446" s="84">
        <v>32.0</v>
      </c>
      <c r="G2446" s="84" t="s">
        <v>53</v>
      </c>
      <c r="H2446" s="84"/>
      <c r="I2446" s="84" t="s">
        <v>59</v>
      </c>
      <c r="J2446" s="84">
        <v>2.0</v>
      </c>
      <c r="K2446" s="84" t="s">
        <v>33</v>
      </c>
      <c r="L2446" s="85">
        <v>17802.49</v>
      </c>
      <c r="M2446" s="85">
        <v>102.05</v>
      </c>
      <c r="N2446" s="84"/>
      <c r="O2446" s="86">
        <v>20.0</v>
      </c>
      <c r="P2446" s="85">
        <v>24266.11</v>
      </c>
      <c r="Q2446" s="87"/>
      <c r="R2446" s="88">
        <v>222000.0</v>
      </c>
      <c r="S2446" s="89">
        <v>1136.0</v>
      </c>
      <c r="T2446" s="89">
        <v>19.28197</v>
      </c>
      <c r="U2446" s="123"/>
    </row>
    <row r="2447">
      <c r="A2447" s="83">
        <v>994.0</v>
      </c>
      <c r="B2447" s="84" t="s">
        <v>58</v>
      </c>
      <c r="C2447" s="84" t="s">
        <v>27</v>
      </c>
      <c r="D2447" s="84" t="s">
        <v>27</v>
      </c>
      <c r="E2447" s="84" t="s">
        <v>27</v>
      </c>
      <c r="F2447" s="84">
        <v>32.0</v>
      </c>
      <c r="G2447" s="84" t="s">
        <v>53</v>
      </c>
      <c r="H2447" s="84"/>
      <c r="I2447" s="84" t="s">
        <v>59</v>
      </c>
      <c r="J2447" s="84">
        <v>2.0</v>
      </c>
      <c r="K2447" s="84" t="s">
        <v>34</v>
      </c>
      <c r="L2447" s="85">
        <v>12307.3</v>
      </c>
      <c r="M2447" s="85">
        <v>17.99</v>
      </c>
      <c r="N2447" s="84"/>
      <c r="O2447" s="86">
        <v>73.0</v>
      </c>
      <c r="P2447" s="85">
        <v>5614.94</v>
      </c>
      <c r="Q2447" s="87"/>
      <c r="R2447" s="88">
        <v>1974000.0</v>
      </c>
      <c r="S2447" s="89">
        <v>3083.0</v>
      </c>
      <c r="T2447" s="89">
        <v>21.25125</v>
      </c>
      <c r="U2447" s="123"/>
    </row>
    <row r="2448">
      <c r="A2448" s="83">
        <v>995.0</v>
      </c>
      <c r="B2448" s="84" t="s">
        <v>58</v>
      </c>
      <c r="C2448" s="84" t="s">
        <v>27</v>
      </c>
      <c r="D2448" s="84" t="s">
        <v>27</v>
      </c>
      <c r="E2448" s="84" t="s">
        <v>27</v>
      </c>
      <c r="F2448" s="84">
        <v>32.0</v>
      </c>
      <c r="G2448" s="84" t="s">
        <v>53</v>
      </c>
      <c r="H2448" s="84"/>
      <c r="I2448" s="84" t="s">
        <v>59</v>
      </c>
      <c r="J2448" s="84">
        <v>2.0</v>
      </c>
      <c r="K2448" s="84" t="s">
        <v>35</v>
      </c>
      <c r="L2448" s="85">
        <v>17496.42</v>
      </c>
      <c r="M2448" s="85">
        <v>41.98</v>
      </c>
      <c r="N2448" s="84"/>
      <c r="O2448" s="86">
        <v>77.0</v>
      </c>
      <c r="P2448" s="85">
        <v>6676.87</v>
      </c>
      <c r="Q2448" s="87"/>
      <c r="R2448" s="88">
        <v>46000.0</v>
      </c>
      <c r="S2448" s="89">
        <v>909.0</v>
      </c>
      <c r="T2448" s="89">
        <v>18.59968</v>
      </c>
      <c r="U2448" s="123"/>
    </row>
    <row r="2449">
      <c r="A2449" s="83">
        <v>996.0</v>
      </c>
      <c r="B2449" s="84" t="s">
        <v>58</v>
      </c>
      <c r="C2449" s="84" t="s">
        <v>27</v>
      </c>
      <c r="D2449" s="84" t="s">
        <v>27</v>
      </c>
      <c r="E2449" s="84" t="s">
        <v>27</v>
      </c>
      <c r="F2449" s="84">
        <v>32.0</v>
      </c>
      <c r="G2449" s="84" t="s">
        <v>53</v>
      </c>
      <c r="H2449" s="84"/>
      <c r="I2449" s="84" t="s">
        <v>59</v>
      </c>
      <c r="J2449" s="84">
        <v>2.0</v>
      </c>
      <c r="K2449" s="84" t="s">
        <v>36</v>
      </c>
      <c r="L2449" s="85">
        <v>15835.22</v>
      </c>
      <c r="M2449" s="85">
        <v>27.31</v>
      </c>
      <c r="N2449" s="84"/>
      <c r="O2449" s="86">
        <v>1.0</v>
      </c>
      <c r="P2449" s="85">
        <v>998.51</v>
      </c>
      <c r="Q2449" s="87"/>
      <c r="R2449" s="88">
        <v>13000.0</v>
      </c>
      <c r="S2449" s="89">
        <v>730.0</v>
      </c>
      <c r="T2449" s="89">
        <v>8.16967</v>
      </c>
      <c r="U2449" s="123"/>
    </row>
    <row r="2450">
      <c r="A2450" s="83">
        <v>997.0</v>
      </c>
      <c r="B2450" s="84" t="s">
        <v>58</v>
      </c>
      <c r="C2450" s="84" t="s">
        <v>27</v>
      </c>
      <c r="D2450" s="84" t="s">
        <v>27</v>
      </c>
      <c r="E2450" s="84" t="s">
        <v>27</v>
      </c>
      <c r="F2450" s="84">
        <v>32.0</v>
      </c>
      <c r="G2450" s="84" t="s">
        <v>53</v>
      </c>
      <c r="H2450" s="84"/>
      <c r="I2450" s="84" t="s">
        <v>59</v>
      </c>
      <c r="J2450" s="84">
        <v>2.0</v>
      </c>
      <c r="K2450" s="84" t="s">
        <v>37</v>
      </c>
      <c r="L2450" s="85">
        <v>19135.87</v>
      </c>
      <c r="M2450" s="85">
        <v>23.91</v>
      </c>
      <c r="N2450" s="84"/>
      <c r="O2450" s="86">
        <v>22.0</v>
      </c>
      <c r="P2450" s="85">
        <v>21753.01</v>
      </c>
      <c r="Q2450" s="87"/>
      <c r="R2450" s="88">
        <v>40000.0</v>
      </c>
      <c r="S2450" s="89">
        <v>911.0</v>
      </c>
      <c r="T2450" s="89">
        <v>18.89106</v>
      </c>
      <c r="U2450" s="123"/>
    </row>
    <row r="2451">
      <c r="A2451" s="83">
        <v>998.0</v>
      </c>
      <c r="B2451" s="84" t="s">
        <v>58</v>
      </c>
      <c r="C2451" s="84" t="s">
        <v>27</v>
      </c>
      <c r="D2451" s="84" t="s">
        <v>27</v>
      </c>
      <c r="E2451" s="84" t="s">
        <v>27</v>
      </c>
      <c r="F2451" s="84">
        <v>32.0</v>
      </c>
      <c r="G2451" s="84" t="s">
        <v>53</v>
      </c>
      <c r="H2451" s="84"/>
      <c r="I2451" s="84" t="s">
        <v>59</v>
      </c>
      <c r="J2451" s="84">
        <v>2.0</v>
      </c>
      <c r="K2451" s="84" t="s">
        <v>38</v>
      </c>
      <c r="L2451" s="85">
        <v>20021.06</v>
      </c>
      <c r="M2451" s="85">
        <v>64.67</v>
      </c>
      <c r="N2451" s="84"/>
      <c r="O2451" s="86">
        <v>99.0</v>
      </c>
      <c r="P2451" s="85">
        <v>14682.8</v>
      </c>
      <c r="Q2451" s="87"/>
      <c r="R2451" s="88">
        <v>61000.0</v>
      </c>
      <c r="S2451" s="89">
        <v>1090.0</v>
      </c>
      <c r="T2451" s="89">
        <v>19.69106</v>
      </c>
      <c r="U2451" s="123"/>
    </row>
    <row r="2452">
      <c r="A2452" s="83">
        <v>999.0</v>
      </c>
      <c r="B2452" s="84" t="s">
        <v>58</v>
      </c>
      <c r="C2452" s="84" t="s">
        <v>27</v>
      </c>
      <c r="D2452" s="84" t="s">
        <v>27</v>
      </c>
      <c r="E2452" s="84" t="s">
        <v>27</v>
      </c>
      <c r="F2452" s="84">
        <v>32.0</v>
      </c>
      <c r="G2452" s="84" t="s">
        <v>53</v>
      </c>
      <c r="H2452" s="84"/>
      <c r="I2452" s="84" t="s">
        <v>59</v>
      </c>
      <c r="J2452" s="84">
        <v>2.0</v>
      </c>
      <c r="K2452" s="84" t="s">
        <v>39</v>
      </c>
      <c r="L2452" s="85">
        <v>26983.86</v>
      </c>
      <c r="M2452" s="85">
        <v>15.15</v>
      </c>
      <c r="N2452" s="84"/>
      <c r="O2452" s="86">
        <v>22.0</v>
      </c>
      <c r="P2452" s="85">
        <v>56581.43</v>
      </c>
      <c r="Q2452" s="87"/>
      <c r="R2452" s="88">
        <v>72000.0</v>
      </c>
      <c r="S2452" s="89">
        <v>1045.0</v>
      </c>
      <c r="T2452" s="89">
        <v>19.05841</v>
      </c>
      <c r="U2452" s="123"/>
    </row>
    <row r="2453">
      <c r="A2453" s="83">
        <v>1000.0</v>
      </c>
      <c r="B2453" s="84" t="s">
        <v>58</v>
      </c>
      <c r="C2453" s="84" t="s">
        <v>27</v>
      </c>
      <c r="D2453" s="84" t="s">
        <v>27</v>
      </c>
      <c r="E2453" s="84" t="s">
        <v>27</v>
      </c>
      <c r="F2453" s="84">
        <v>32.0</v>
      </c>
      <c r="G2453" s="84" t="s">
        <v>53</v>
      </c>
      <c r="H2453" s="84"/>
      <c r="I2453" s="84" t="s">
        <v>59</v>
      </c>
      <c r="J2453" s="84">
        <v>2.0</v>
      </c>
      <c r="K2453" s="84" t="s">
        <v>40</v>
      </c>
      <c r="L2453" s="85">
        <v>18301.07</v>
      </c>
      <c r="M2453" s="85">
        <v>409.77</v>
      </c>
      <c r="N2453" s="84"/>
      <c r="O2453" s="86">
        <v>110.0</v>
      </c>
      <c r="P2453" s="85">
        <v>74098.59</v>
      </c>
      <c r="Q2453" s="87"/>
      <c r="R2453" s="88">
        <v>183000.0</v>
      </c>
      <c r="S2453" s="89">
        <v>1235.0</v>
      </c>
      <c r="T2453" s="89">
        <v>19.35096</v>
      </c>
      <c r="U2453" s="123"/>
    </row>
    <row r="2454">
      <c r="A2454" s="83">
        <v>1001.0</v>
      </c>
      <c r="B2454" s="84" t="s">
        <v>58</v>
      </c>
      <c r="C2454" s="84" t="s">
        <v>27</v>
      </c>
      <c r="D2454" s="84" t="s">
        <v>27</v>
      </c>
      <c r="E2454" s="84" t="s">
        <v>27</v>
      </c>
      <c r="F2454" s="84">
        <v>32.0</v>
      </c>
      <c r="G2454" s="84" t="s">
        <v>53</v>
      </c>
      <c r="H2454" s="84"/>
      <c r="I2454" s="84" t="s">
        <v>59</v>
      </c>
      <c r="J2454" s="84">
        <v>2.0</v>
      </c>
      <c r="K2454" s="84" t="s">
        <v>41</v>
      </c>
      <c r="L2454" s="85">
        <v>2050.92</v>
      </c>
      <c r="M2454" s="85">
        <v>985.95</v>
      </c>
      <c r="N2454" s="84"/>
      <c r="O2454" s="86">
        <v>38.0</v>
      </c>
      <c r="P2454" s="85">
        <v>1083.32</v>
      </c>
      <c r="Q2454" s="87"/>
      <c r="R2454" s="88">
        <v>116000.0</v>
      </c>
      <c r="S2454" s="89">
        <v>1183.0</v>
      </c>
      <c r="T2454" s="89">
        <v>20.74126</v>
      </c>
      <c r="U2454" s="123"/>
    </row>
    <row r="2455">
      <c r="A2455" s="83">
        <v>1002.0</v>
      </c>
      <c r="B2455" s="84" t="s">
        <v>58</v>
      </c>
      <c r="C2455" s="84" t="s">
        <v>27</v>
      </c>
      <c r="D2455" s="84" t="s">
        <v>27</v>
      </c>
      <c r="E2455" s="84" t="s">
        <v>27</v>
      </c>
      <c r="F2455" s="84">
        <v>32.0</v>
      </c>
      <c r="G2455" s="84" t="s">
        <v>53</v>
      </c>
      <c r="H2455" s="84"/>
      <c r="I2455" s="84" t="s">
        <v>59</v>
      </c>
      <c r="J2455" s="84">
        <v>2.0</v>
      </c>
      <c r="K2455" s="84" t="s">
        <v>42</v>
      </c>
      <c r="L2455" s="85">
        <v>14575.69</v>
      </c>
      <c r="M2455" s="85">
        <v>22.08</v>
      </c>
      <c r="N2455" s="84"/>
      <c r="O2455" s="86">
        <v>61.0</v>
      </c>
      <c r="P2455" s="85">
        <v>2540.84</v>
      </c>
      <c r="Q2455" s="87"/>
      <c r="R2455" s="88">
        <v>31000.0</v>
      </c>
      <c r="S2455" s="89">
        <v>826.0</v>
      </c>
      <c r="T2455" s="89">
        <v>18.16844</v>
      </c>
      <c r="U2455" s="123"/>
    </row>
    <row r="2456">
      <c r="A2456" s="83">
        <v>1003.0</v>
      </c>
      <c r="B2456" s="84" t="s">
        <v>58</v>
      </c>
      <c r="C2456" s="84" t="s">
        <v>27</v>
      </c>
      <c r="D2456" s="84" t="s">
        <v>27</v>
      </c>
      <c r="E2456" s="84" t="s">
        <v>27</v>
      </c>
      <c r="F2456" s="84">
        <v>32.0</v>
      </c>
      <c r="G2456" s="84" t="s">
        <v>53</v>
      </c>
      <c r="H2456" s="84"/>
      <c r="I2456" s="84" t="s">
        <v>59</v>
      </c>
      <c r="J2456" s="84">
        <v>2.0</v>
      </c>
      <c r="K2456" s="84" t="s">
        <v>43</v>
      </c>
      <c r="L2456" s="85">
        <v>1913.34</v>
      </c>
      <c r="M2456" s="85">
        <v>517.37</v>
      </c>
      <c r="N2456" s="84"/>
      <c r="O2456" s="86">
        <v>59.0</v>
      </c>
      <c r="P2456" s="85">
        <v>2.21586E7</v>
      </c>
      <c r="Q2456" s="87"/>
      <c r="R2456" s="88">
        <v>2.3033E7</v>
      </c>
      <c r="S2456" s="89">
        <v>23641.0</v>
      </c>
      <c r="T2456" s="89">
        <v>13.71045</v>
      </c>
      <c r="U2456" s="123"/>
    </row>
    <row r="2457">
      <c r="A2457" s="83">
        <v>1004.0</v>
      </c>
      <c r="B2457" s="84" t="s">
        <v>58</v>
      </c>
      <c r="C2457" s="84" t="s">
        <v>27</v>
      </c>
      <c r="D2457" s="84" t="s">
        <v>27</v>
      </c>
      <c r="E2457" s="84" t="s">
        <v>27</v>
      </c>
      <c r="F2457" s="84">
        <v>32.0</v>
      </c>
      <c r="G2457" s="84" t="s">
        <v>53</v>
      </c>
      <c r="H2457" s="84"/>
      <c r="I2457" s="84" t="s">
        <v>59</v>
      </c>
      <c r="J2457" s="84">
        <v>2.0</v>
      </c>
      <c r="K2457" s="84" t="s">
        <v>44</v>
      </c>
      <c r="L2457" s="85">
        <v>14160.19</v>
      </c>
      <c r="M2457" s="85">
        <v>55.31</v>
      </c>
      <c r="N2457" s="84"/>
      <c r="O2457" s="86">
        <v>7.0</v>
      </c>
      <c r="P2457" s="85">
        <v>3101.84</v>
      </c>
      <c r="Q2457" s="87"/>
      <c r="R2457" s="88">
        <v>20000.0</v>
      </c>
      <c r="S2457" s="89">
        <v>883.0</v>
      </c>
      <c r="T2457" s="89">
        <v>19.02542</v>
      </c>
      <c r="U2457" s="123"/>
    </row>
    <row r="2458">
      <c r="A2458" s="83">
        <v>1005.0</v>
      </c>
      <c r="B2458" s="84" t="s">
        <v>58</v>
      </c>
      <c r="C2458" s="84" t="s">
        <v>27</v>
      </c>
      <c r="D2458" s="84" t="s">
        <v>27</v>
      </c>
      <c r="E2458" s="84" t="s">
        <v>27</v>
      </c>
      <c r="F2458" s="84">
        <v>32.0</v>
      </c>
      <c r="G2458" s="84" t="s">
        <v>53</v>
      </c>
      <c r="H2458" s="84"/>
      <c r="I2458" s="84" t="s">
        <v>59</v>
      </c>
      <c r="J2458" s="84">
        <v>2.0</v>
      </c>
      <c r="K2458" s="84" t="s">
        <v>45</v>
      </c>
      <c r="L2458" s="85">
        <v>14101.38</v>
      </c>
      <c r="M2458" s="85">
        <v>102.11</v>
      </c>
      <c r="N2458" s="84"/>
      <c r="O2458" s="86">
        <v>16.0</v>
      </c>
      <c r="P2458" s="85">
        <v>2157.66</v>
      </c>
      <c r="Q2458" s="87"/>
      <c r="R2458" s="88">
        <v>202000.0</v>
      </c>
      <c r="S2458" s="89">
        <v>829.0</v>
      </c>
      <c r="T2458" s="89">
        <v>20.02973</v>
      </c>
      <c r="U2458" s="123"/>
    </row>
    <row r="2459">
      <c r="A2459" s="83">
        <v>1006.0</v>
      </c>
      <c r="B2459" s="84" t="s">
        <v>58</v>
      </c>
      <c r="C2459" s="84" t="s">
        <v>27</v>
      </c>
      <c r="D2459" s="84" t="s">
        <v>27</v>
      </c>
      <c r="E2459" s="84" t="s">
        <v>27</v>
      </c>
      <c r="F2459" s="84">
        <v>32.0</v>
      </c>
      <c r="G2459" s="84" t="s">
        <v>53</v>
      </c>
      <c r="H2459" s="84"/>
      <c r="I2459" s="84" t="s">
        <v>59</v>
      </c>
      <c r="J2459" s="84">
        <v>2.0</v>
      </c>
      <c r="K2459" s="84" t="s">
        <v>46</v>
      </c>
      <c r="L2459" s="85">
        <v>1690.72</v>
      </c>
      <c r="M2459" s="85">
        <v>35757.3</v>
      </c>
      <c r="N2459" s="84"/>
      <c r="O2459" s="86">
        <v>9.0</v>
      </c>
      <c r="P2459" s="85">
        <v>3649.09</v>
      </c>
      <c r="Q2459" s="87"/>
      <c r="R2459" s="88">
        <v>3456000.0</v>
      </c>
      <c r="S2459" s="89">
        <v>4361.0</v>
      </c>
      <c r="T2459" s="89">
        <v>19.13833</v>
      </c>
      <c r="U2459" s="123"/>
    </row>
    <row r="2460">
      <c r="A2460" s="83">
        <v>1007.0</v>
      </c>
      <c r="B2460" s="84" t="s">
        <v>58</v>
      </c>
      <c r="C2460" s="84" t="s">
        <v>27</v>
      </c>
      <c r="D2460" s="84" t="s">
        <v>27</v>
      </c>
      <c r="E2460" s="84" t="s">
        <v>27</v>
      </c>
      <c r="F2460" s="84">
        <v>32.0</v>
      </c>
      <c r="G2460" s="84" t="s">
        <v>53</v>
      </c>
      <c r="H2460" s="84"/>
      <c r="I2460" s="84" t="s">
        <v>59</v>
      </c>
      <c r="J2460" s="84">
        <v>2.0</v>
      </c>
      <c r="K2460" s="84" t="s">
        <v>47</v>
      </c>
      <c r="L2460" s="85">
        <v>12801.5</v>
      </c>
      <c r="M2460" s="85">
        <v>1424.34</v>
      </c>
      <c r="N2460" s="84"/>
      <c r="O2460" s="86">
        <v>15.0</v>
      </c>
      <c r="P2460" s="85">
        <v>40639.02</v>
      </c>
      <c r="Q2460" s="87"/>
      <c r="R2460" s="88">
        <v>643000.0</v>
      </c>
      <c r="S2460" s="89">
        <v>1646.0</v>
      </c>
      <c r="T2460" s="89">
        <v>20.06512</v>
      </c>
      <c r="U2460" s="123"/>
    </row>
    <row r="2461">
      <c r="A2461" s="83">
        <v>1008.0</v>
      </c>
      <c r="B2461" s="84" t="s">
        <v>58</v>
      </c>
      <c r="C2461" s="84" t="s">
        <v>27</v>
      </c>
      <c r="D2461" s="84" t="s">
        <v>27</v>
      </c>
      <c r="E2461" s="84" t="s">
        <v>27</v>
      </c>
      <c r="F2461" s="84">
        <v>32.0</v>
      </c>
      <c r="G2461" s="84" t="s">
        <v>53</v>
      </c>
      <c r="H2461" s="84"/>
      <c r="I2461" s="84" t="s">
        <v>59</v>
      </c>
      <c r="J2461" s="84">
        <v>2.0</v>
      </c>
      <c r="K2461" s="84" t="s">
        <v>48</v>
      </c>
      <c r="L2461" s="85">
        <v>21850.9</v>
      </c>
      <c r="M2461" s="85">
        <v>13456.51</v>
      </c>
      <c r="N2461" s="84"/>
      <c r="O2461" s="86">
        <v>25.0</v>
      </c>
      <c r="P2461" s="85">
        <v>18204.26</v>
      </c>
      <c r="Q2461" s="87"/>
      <c r="R2461" s="88">
        <v>2484000.0</v>
      </c>
      <c r="S2461" s="89">
        <v>3610.0</v>
      </c>
      <c r="T2461" s="89">
        <v>20.03018</v>
      </c>
      <c r="U2461" s="123"/>
    </row>
    <row r="2462">
      <c r="A2462" s="83">
        <v>1009.0</v>
      </c>
      <c r="B2462" s="84" t="s">
        <v>58</v>
      </c>
      <c r="C2462" s="84" t="s">
        <v>27</v>
      </c>
      <c r="D2462" s="84" t="s">
        <v>27</v>
      </c>
      <c r="E2462" s="84" t="s">
        <v>27</v>
      </c>
      <c r="F2462" s="84">
        <v>32.0</v>
      </c>
      <c r="G2462" s="84" t="s">
        <v>53</v>
      </c>
      <c r="H2462" s="84"/>
      <c r="I2462" s="84" t="s">
        <v>59</v>
      </c>
      <c r="J2462" s="84">
        <v>2.0</v>
      </c>
      <c r="K2462" s="84" t="s">
        <v>49</v>
      </c>
      <c r="L2462" s="85">
        <v>21234.02</v>
      </c>
      <c r="M2462" s="85">
        <v>27.98</v>
      </c>
      <c r="N2462" s="84"/>
      <c r="O2462" s="86">
        <v>5.0</v>
      </c>
      <c r="P2462" s="85">
        <v>21164.64</v>
      </c>
      <c r="Q2462" s="87"/>
      <c r="R2462" s="88">
        <v>40000.0</v>
      </c>
      <c r="S2462" s="89">
        <v>890.0</v>
      </c>
      <c r="T2462" s="89">
        <v>18.59465</v>
      </c>
      <c r="U2462" s="123"/>
    </row>
    <row r="2463">
      <c r="A2463" s="83">
        <v>1010.0</v>
      </c>
      <c r="B2463" s="84" t="s">
        <v>58</v>
      </c>
      <c r="C2463" s="84" t="s">
        <v>27</v>
      </c>
      <c r="D2463" s="84" t="s">
        <v>27</v>
      </c>
      <c r="E2463" s="84" t="s">
        <v>27</v>
      </c>
      <c r="F2463" s="84">
        <v>32.0</v>
      </c>
      <c r="G2463" s="84" t="s">
        <v>53</v>
      </c>
      <c r="H2463" s="84"/>
      <c r="I2463" s="84" t="s">
        <v>59</v>
      </c>
      <c r="J2463" s="84">
        <v>2.0</v>
      </c>
      <c r="K2463" s="84" t="s">
        <v>50</v>
      </c>
      <c r="L2463" s="85">
        <v>18193.19</v>
      </c>
      <c r="M2463" s="85">
        <v>4139.3</v>
      </c>
      <c r="N2463" s="84"/>
      <c r="O2463" s="86">
        <v>31.0</v>
      </c>
      <c r="P2463" s="85">
        <v>74700.83</v>
      </c>
      <c r="Q2463" s="87"/>
      <c r="R2463" s="88">
        <v>4271000.0</v>
      </c>
      <c r="S2463" s="89">
        <v>5915.0</v>
      </c>
      <c r="T2463" s="89">
        <v>22.64232</v>
      </c>
      <c r="U2463" s="123"/>
    </row>
    <row r="2464">
      <c r="A2464" s="83">
        <v>1011.0</v>
      </c>
      <c r="B2464" s="84" t="s">
        <v>58</v>
      </c>
      <c r="C2464" s="84" t="s">
        <v>27</v>
      </c>
      <c r="D2464" s="84" t="s">
        <v>27</v>
      </c>
      <c r="E2464" s="84" t="s">
        <v>27</v>
      </c>
      <c r="F2464" s="84">
        <v>32.0</v>
      </c>
      <c r="G2464" s="84" t="s">
        <v>53</v>
      </c>
      <c r="H2464" s="84"/>
      <c r="I2464" s="84" t="s">
        <v>59</v>
      </c>
      <c r="J2464" s="84">
        <v>2.0</v>
      </c>
      <c r="K2464" s="84" t="s">
        <v>51</v>
      </c>
      <c r="L2464" s="90">
        <v>0.0</v>
      </c>
      <c r="M2464" s="90">
        <v>0.0</v>
      </c>
      <c r="N2464" s="89"/>
      <c r="O2464" s="91">
        <v>0.0</v>
      </c>
      <c r="P2464" s="90">
        <v>0.0</v>
      </c>
      <c r="Q2464" s="88"/>
      <c r="R2464" s="88" t="e">
        <v>#VALUE!</v>
      </c>
      <c r="S2464" s="89" t="s">
        <v>30</v>
      </c>
      <c r="T2464" s="89" t="s">
        <v>30</v>
      </c>
      <c r="U2464" s="123"/>
    </row>
    <row r="2465">
      <c r="A2465" s="83">
        <v>1012.0</v>
      </c>
      <c r="B2465" s="84" t="s">
        <v>58</v>
      </c>
      <c r="C2465" s="84" t="s">
        <v>27</v>
      </c>
      <c r="D2465" s="84" t="s">
        <v>27</v>
      </c>
      <c r="E2465" s="84" t="s">
        <v>27</v>
      </c>
      <c r="F2465" s="84">
        <v>32.0</v>
      </c>
      <c r="G2465" s="84" t="s">
        <v>53</v>
      </c>
      <c r="H2465" s="84"/>
      <c r="I2465" s="84" t="s">
        <v>59</v>
      </c>
      <c r="J2465" s="84">
        <v>2.0</v>
      </c>
      <c r="K2465" s="84" t="s">
        <v>52</v>
      </c>
      <c r="L2465" s="90">
        <v>0.0</v>
      </c>
      <c r="M2465" s="90">
        <v>0.0</v>
      </c>
      <c r="N2465" s="89"/>
      <c r="O2465" s="91">
        <v>0.0</v>
      </c>
      <c r="P2465" s="90">
        <v>0.0</v>
      </c>
      <c r="Q2465" s="88"/>
      <c r="R2465" s="88" t="e">
        <v>#VALUE!</v>
      </c>
      <c r="S2465" s="89" t="s">
        <v>30</v>
      </c>
      <c r="T2465" s="89" t="s">
        <v>30</v>
      </c>
      <c r="U2465" s="123"/>
    </row>
    <row r="2466">
      <c r="A2466" s="83">
        <v>1013.0</v>
      </c>
      <c r="B2466" s="84" t="s">
        <v>58</v>
      </c>
      <c r="C2466" s="84" t="s">
        <v>27</v>
      </c>
      <c r="D2466" s="84" t="s">
        <v>27</v>
      </c>
      <c r="E2466" s="84" t="s">
        <v>27</v>
      </c>
      <c r="F2466" s="84">
        <v>32.0</v>
      </c>
      <c r="G2466" s="84" t="s">
        <v>53</v>
      </c>
      <c r="H2466" s="84"/>
      <c r="I2466" s="84" t="s">
        <v>59</v>
      </c>
      <c r="J2466" s="84">
        <v>4.0</v>
      </c>
      <c r="K2466" s="84" t="s">
        <v>31</v>
      </c>
      <c r="L2466" s="85">
        <v>49884.87</v>
      </c>
      <c r="M2466" s="85">
        <v>9.9</v>
      </c>
      <c r="N2466" s="84"/>
      <c r="O2466" s="86">
        <v>2.0</v>
      </c>
      <c r="P2466" s="85">
        <v>208153.6</v>
      </c>
      <c r="Q2466" s="87"/>
      <c r="R2466" s="88">
        <v>118000.0</v>
      </c>
      <c r="S2466" s="89">
        <v>1127.0</v>
      </c>
      <c r="T2466" s="89">
        <v>15.80251</v>
      </c>
      <c r="U2466" s="123"/>
    </row>
    <row r="2467">
      <c r="A2467" s="83">
        <v>1014.0</v>
      </c>
      <c r="B2467" s="84" t="s">
        <v>58</v>
      </c>
      <c r="C2467" s="84" t="s">
        <v>27</v>
      </c>
      <c r="D2467" s="84" t="s">
        <v>27</v>
      </c>
      <c r="E2467" s="84" t="s">
        <v>27</v>
      </c>
      <c r="F2467" s="84">
        <v>32.0</v>
      </c>
      <c r="G2467" s="84" t="s">
        <v>53</v>
      </c>
      <c r="H2467" s="84"/>
      <c r="I2467" s="84" t="s">
        <v>59</v>
      </c>
      <c r="J2467" s="84">
        <v>4.0</v>
      </c>
      <c r="K2467" s="84" t="s">
        <v>32</v>
      </c>
      <c r="L2467" s="85">
        <v>3877.98</v>
      </c>
      <c r="M2467" s="85">
        <v>1241.43</v>
      </c>
      <c r="N2467" s="84"/>
      <c r="O2467" s="86">
        <v>61.0</v>
      </c>
      <c r="P2467" s="85">
        <v>1.4095546393E8</v>
      </c>
      <c r="Q2467" s="87"/>
      <c r="R2467" s="88">
        <v>1.46621E8</v>
      </c>
      <c r="S2467" s="89">
        <v>142947.0</v>
      </c>
      <c r="T2467" s="89">
        <v>21.59677</v>
      </c>
      <c r="U2467" s="123"/>
    </row>
    <row r="2468">
      <c r="A2468" s="83">
        <v>1015.0</v>
      </c>
      <c r="B2468" s="84" t="s">
        <v>58</v>
      </c>
      <c r="C2468" s="84" t="s">
        <v>27</v>
      </c>
      <c r="D2468" s="84" t="s">
        <v>27</v>
      </c>
      <c r="E2468" s="84" t="s">
        <v>27</v>
      </c>
      <c r="F2468" s="84">
        <v>32.0</v>
      </c>
      <c r="G2468" s="84" t="s">
        <v>53</v>
      </c>
      <c r="H2468" s="84"/>
      <c r="I2468" s="84" t="s">
        <v>59</v>
      </c>
      <c r="J2468" s="84">
        <v>4.0</v>
      </c>
      <c r="K2468" s="84" t="s">
        <v>33</v>
      </c>
      <c r="L2468" s="85">
        <v>36359.73</v>
      </c>
      <c r="M2468" s="85">
        <v>162.85</v>
      </c>
      <c r="N2468" s="84"/>
      <c r="O2468" s="86">
        <v>20.0</v>
      </c>
      <c r="P2468" s="85">
        <v>49251.87</v>
      </c>
      <c r="Q2468" s="87"/>
      <c r="R2468" s="88">
        <v>429000.0</v>
      </c>
      <c r="S2468" s="89">
        <v>1429.0</v>
      </c>
      <c r="T2468" s="89">
        <v>19.46715</v>
      </c>
      <c r="U2468" s="123"/>
    </row>
    <row r="2469">
      <c r="A2469" s="83">
        <v>1016.0</v>
      </c>
      <c r="B2469" s="84" t="s">
        <v>58</v>
      </c>
      <c r="C2469" s="84" t="s">
        <v>27</v>
      </c>
      <c r="D2469" s="84" t="s">
        <v>27</v>
      </c>
      <c r="E2469" s="84" t="s">
        <v>27</v>
      </c>
      <c r="F2469" s="84">
        <v>32.0</v>
      </c>
      <c r="G2469" s="84" t="s">
        <v>53</v>
      </c>
      <c r="H2469" s="84"/>
      <c r="I2469" s="84" t="s">
        <v>59</v>
      </c>
      <c r="J2469" s="84">
        <v>4.0</v>
      </c>
      <c r="K2469" s="84" t="s">
        <v>34</v>
      </c>
      <c r="L2469" s="85">
        <v>24400.07</v>
      </c>
      <c r="M2469" s="85">
        <v>27587.32</v>
      </c>
      <c r="N2469" s="84"/>
      <c r="O2469" s="86">
        <v>73.0</v>
      </c>
      <c r="P2469" s="85">
        <v>10896.64</v>
      </c>
      <c r="Q2469" s="87"/>
      <c r="R2469" s="88">
        <v>3873000.0</v>
      </c>
      <c r="S2469" s="89">
        <v>5014.0</v>
      </c>
      <c r="T2469" s="89">
        <v>20.98568</v>
      </c>
      <c r="U2469" s="123"/>
    </row>
    <row r="2470">
      <c r="A2470" s="83">
        <v>1017.0</v>
      </c>
      <c r="B2470" s="84" t="s">
        <v>58</v>
      </c>
      <c r="C2470" s="84" t="s">
        <v>27</v>
      </c>
      <c r="D2470" s="84" t="s">
        <v>27</v>
      </c>
      <c r="E2470" s="84" t="s">
        <v>27</v>
      </c>
      <c r="F2470" s="84">
        <v>32.0</v>
      </c>
      <c r="G2470" s="84" t="s">
        <v>53</v>
      </c>
      <c r="H2470" s="84"/>
      <c r="I2470" s="84" t="s">
        <v>59</v>
      </c>
      <c r="J2470" s="84">
        <v>4.0</v>
      </c>
      <c r="K2470" s="84" t="s">
        <v>35</v>
      </c>
      <c r="L2470" s="85">
        <v>35056.02</v>
      </c>
      <c r="M2470" s="85">
        <v>42.5</v>
      </c>
      <c r="N2470" s="84"/>
      <c r="O2470" s="86">
        <v>67.0</v>
      </c>
      <c r="P2470" s="85">
        <v>13686.11</v>
      </c>
      <c r="Q2470" s="87"/>
      <c r="R2470" s="88">
        <v>44000.0</v>
      </c>
      <c r="S2470" s="89">
        <v>980.0</v>
      </c>
      <c r="T2470" s="89">
        <v>19.04435</v>
      </c>
      <c r="U2470" s="123"/>
    </row>
    <row r="2471">
      <c r="A2471" s="83">
        <v>1018.0</v>
      </c>
      <c r="B2471" s="84" t="s">
        <v>58</v>
      </c>
      <c r="C2471" s="84" t="s">
        <v>27</v>
      </c>
      <c r="D2471" s="84" t="s">
        <v>27</v>
      </c>
      <c r="E2471" s="84" t="s">
        <v>27</v>
      </c>
      <c r="F2471" s="84">
        <v>32.0</v>
      </c>
      <c r="G2471" s="84" t="s">
        <v>53</v>
      </c>
      <c r="H2471" s="84"/>
      <c r="I2471" s="84" t="s">
        <v>59</v>
      </c>
      <c r="J2471" s="84">
        <v>4.0</v>
      </c>
      <c r="K2471" s="84" t="s">
        <v>36</v>
      </c>
      <c r="L2471" s="85">
        <v>31858.26</v>
      </c>
      <c r="M2471" s="85">
        <v>27.17</v>
      </c>
      <c r="N2471" s="84"/>
      <c r="O2471" s="86">
        <v>1.0</v>
      </c>
      <c r="P2471" s="85">
        <v>1835.91</v>
      </c>
      <c r="Q2471" s="87"/>
      <c r="R2471" s="88">
        <v>9000.0</v>
      </c>
      <c r="S2471" s="89">
        <v>787.0</v>
      </c>
      <c r="T2471" s="89">
        <v>8.73513</v>
      </c>
      <c r="U2471" s="123"/>
    </row>
    <row r="2472">
      <c r="A2472" s="83">
        <v>1019.0</v>
      </c>
      <c r="B2472" s="84" t="s">
        <v>58</v>
      </c>
      <c r="C2472" s="84" t="s">
        <v>27</v>
      </c>
      <c r="D2472" s="84" t="s">
        <v>27</v>
      </c>
      <c r="E2472" s="84" t="s">
        <v>27</v>
      </c>
      <c r="F2472" s="84">
        <v>32.0</v>
      </c>
      <c r="G2472" s="84" t="s">
        <v>53</v>
      </c>
      <c r="H2472" s="84"/>
      <c r="I2472" s="84" t="s">
        <v>59</v>
      </c>
      <c r="J2472" s="84">
        <v>4.0</v>
      </c>
      <c r="K2472" s="84" t="s">
        <v>37</v>
      </c>
      <c r="L2472" s="85">
        <v>38797.97</v>
      </c>
      <c r="M2472" s="85">
        <v>27.54</v>
      </c>
      <c r="N2472" s="84"/>
      <c r="O2472" s="86">
        <v>22.0</v>
      </c>
      <c r="P2472" s="85">
        <v>44593.48</v>
      </c>
      <c r="Q2472" s="87"/>
      <c r="R2472" s="88">
        <v>56000.0</v>
      </c>
      <c r="S2472" s="89">
        <v>995.0</v>
      </c>
      <c r="T2472" s="89">
        <v>18.94759</v>
      </c>
      <c r="U2472" s="123"/>
    </row>
    <row r="2473">
      <c r="A2473" s="83">
        <v>1020.0</v>
      </c>
      <c r="B2473" s="84" t="s">
        <v>58</v>
      </c>
      <c r="C2473" s="84" t="s">
        <v>27</v>
      </c>
      <c r="D2473" s="84" t="s">
        <v>27</v>
      </c>
      <c r="E2473" s="84" t="s">
        <v>27</v>
      </c>
      <c r="F2473" s="84">
        <v>32.0</v>
      </c>
      <c r="G2473" s="84" t="s">
        <v>53</v>
      </c>
      <c r="H2473" s="84"/>
      <c r="I2473" s="84" t="s">
        <v>59</v>
      </c>
      <c r="J2473" s="84">
        <v>4.0</v>
      </c>
      <c r="K2473" s="84" t="s">
        <v>38</v>
      </c>
      <c r="L2473" s="85">
        <v>40796.54</v>
      </c>
      <c r="M2473" s="85">
        <v>65.73</v>
      </c>
      <c r="N2473" s="84"/>
      <c r="O2473" s="86">
        <v>99.0</v>
      </c>
      <c r="P2473" s="85">
        <v>34694.55</v>
      </c>
      <c r="Q2473" s="87"/>
      <c r="R2473" s="88">
        <v>74000.0</v>
      </c>
      <c r="S2473" s="89">
        <v>1166.0</v>
      </c>
      <c r="T2473" s="89">
        <v>19.8504</v>
      </c>
      <c r="U2473" s="123"/>
    </row>
    <row r="2474">
      <c r="A2474" s="83">
        <v>1021.0</v>
      </c>
      <c r="B2474" s="84" t="s">
        <v>58</v>
      </c>
      <c r="C2474" s="84" t="s">
        <v>27</v>
      </c>
      <c r="D2474" s="84" t="s">
        <v>27</v>
      </c>
      <c r="E2474" s="84" t="s">
        <v>27</v>
      </c>
      <c r="F2474" s="84">
        <v>32.0</v>
      </c>
      <c r="G2474" s="84" t="s">
        <v>53</v>
      </c>
      <c r="H2474" s="84"/>
      <c r="I2474" s="84" t="s">
        <v>59</v>
      </c>
      <c r="J2474" s="84">
        <v>4.0</v>
      </c>
      <c r="K2474" s="84" t="s">
        <v>39</v>
      </c>
      <c r="L2474" s="85">
        <v>54463.29</v>
      </c>
      <c r="M2474" s="85">
        <v>15.65</v>
      </c>
      <c r="N2474" s="84"/>
      <c r="O2474" s="86">
        <v>22.0</v>
      </c>
      <c r="P2474" s="85">
        <v>119848.52</v>
      </c>
      <c r="Q2474" s="87"/>
      <c r="R2474" s="88">
        <v>123000.0</v>
      </c>
      <c r="S2474" s="89">
        <v>1254.0</v>
      </c>
      <c r="T2474" s="89">
        <v>18.77116</v>
      </c>
      <c r="U2474" s="123"/>
    </row>
    <row r="2475">
      <c r="A2475" s="83">
        <v>1022.0</v>
      </c>
      <c r="B2475" s="84" t="s">
        <v>58</v>
      </c>
      <c r="C2475" s="84" t="s">
        <v>27</v>
      </c>
      <c r="D2475" s="84" t="s">
        <v>27</v>
      </c>
      <c r="E2475" s="84" t="s">
        <v>27</v>
      </c>
      <c r="F2475" s="84">
        <v>32.0</v>
      </c>
      <c r="G2475" s="84" t="s">
        <v>53</v>
      </c>
      <c r="H2475" s="84"/>
      <c r="I2475" s="84" t="s">
        <v>59</v>
      </c>
      <c r="J2475" s="84">
        <v>4.0</v>
      </c>
      <c r="K2475" s="84" t="s">
        <v>40</v>
      </c>
      <c r="L2475" s="85">
        <v>36480.71</v>
      </c>
      <c r="M2475" s="85">
        <v>853.75</v>
      </c>
      <c r="N2475" s="84"/>
      <c r="O2475" s="86">
        <v>110.0</v>
      </c>
      <c r="P2475" s="85">
        <v>147164.34</v>
      </c>
      <c r="Q2475" s="87"/>
      <c r="R2475" s="88">
        <v>339000.0</v>
      </c>
      <c r="S2475" s="89">
        <v>1622.0</v>
      </c>
      <c r="T2475" s="89">
        <v>18.69899</v>
      </c>
      <c r="U2475" s="123"/>
    </row>
    <row r="2476">
      <c r="A2476" s="83">
        <v>1023.0</v>
      </c>
      <c r="B2476" s="84" t="s">
        <v>58</v>
      </c>
      <c r="C2476" s="84" t="s">
        <v>27</v>
      </c>
      <c r="D2476" s="84" t="s">
        <v>27</v>
      </c>
      <c r="E2476" s="84" t="s">
        <v>27</v>
      </c>
      <c r="F2476" s="84">
        <v>32.0</v>
      </c>
      <c r="G2476" s="84" t="s">
        <v>53</v>
      </c>
      <c r="H2476" s="84"/>
      <c r="I2476" s="84" t="s">
        <v>59</v>
      </c>
      <c r="J2476" s="84">
        <v>4.0</v>
      </c>
      <c r="K2476" s="84" t="s">
        <v>41</v>
      </c>
      <c r="L2476" s="85">
        <v>3878.28</v>
      </c>
      <c r="M2476" s="85">
        <v>1515.19</v>
      </c>
      <c r="N2476" s="84"/>
      <c r="O2476" s="86">
        <v>30.0</v>
      </c>
      <c r="P2476" s="85">
        <v>1380.42</v>
      </c>
      <c r="Q2476" s="87"/>
      <c r="R2476" s="88">
        <v>186000.0</v>
      </c>
      <c r="S2476" s="89">
        <v>1255.0</v>
      </c>
      <c r="T2476" s="89">
        <v>20.93027</v>
      </c>
      <c r="U2476" s="123"/>
    </row>
    <row r="2477">
      <c r="A2477" s="83">
        <v>1024.0</v>
      </c>
      <c r="B2477" s="84" t="s">
        <v>58</v>
      </c>
      <c r="C2477" s="84" t="s">
        <v>27</v>
      </c>
      <c r="D2477" s="84" t="s">
        <v>27</v>
      </c>
      <c r="E2477" s="84" t="s">
        <v>27</v>
      </c>
      <c r="F2477" s="84">
        <v>32.0</v>
      </c>
      <c r="G2477" s="84" t="s">
        <v>53</v>
      </c>
      <c r="H2477" s="84"/>
      <c r="I2477" s="84" t="s">
        <v>59</v>
      </c>
      <c r="J2477" s="84">
        <v>4.0</v>
      </c>
      <c r="K2477" s="84" t="s">
        <v>42</v>
      </c>
      <c r="L2477" s="85">
        <v>29065.83</v>
      </c>
      <c r="M2477" s="85">
        <v>22.13</v>
      </c>
      <c r="N2477" s="84"/>
      <c r="O2477" s="86">
        <v>61.0</v>
      </c>
      <c r="P2477" s="85">
        <v>4824.27</v>
      </c>
      <c r="Q2477" s="87"/>
      <c r="R2477" s="88">
        <v>30000.0</v>
      </c>
      <c r="S2477" s="89">
        <v>898.0</v>
      </c>
      <c r="T2477" s="89">
        <v>18.69144</v>
      </c>
      <c r="U2477" s="123"/>
    </row>
    <row r="2478">
      <c r="A2478" s="83">
        <v>1025.0</v>
      </c>
      <c r="B2478" s="84" t="s">
        <v>58</v>
      </c>
      <c r="C2478" s="84" t="s">
        <v>27</v>
      </c>
      <c r="D2478" s="84" t="s">
        <v>27</v>
      </c>
      <c r="E2478" s="84" t="s">
        <v>27</v>
      </c>
      <c r="F2478" s="84">
        <v>32.0</v>
      </c>
      <c r="G2478" s="84" t="s">
        <v>53</v>
      </c>
      <c r="H2478" s="84"/>
      <c r="I2478" s="84" t="s">
        <v>59</v>
      </c>
      <c r="J2478" s="84">
        <v>4.0</v>
      </c>
      <c r="K2478" s="84" t="s">
        <v>43</v>
      </c>
      <c r="L2478" s="85">
        <v>3827.44</v>
      </c>
      <c r="M2478" s="85">
        <v>878.42</v>
      </c>
      <c r="N2478" s="84"/>
      <c r="O2478" s="86">
        <v>59.0</v>
      </c>
      <c r="P2478" s="85">
        <v>8.750598E7</v>
      </c>
      <c r="Q2478" s="87"/>
      <c r="R2478" s="88">
        <v>9.1801E7</v>
      </c>
      <c r="S2478" s="89">
        <v>89604.0</v>
      </c>
      <c r="T2478" s="89">
        <v>13.77552</v>
      </c>
      <c r="U2478" s="123"/>
    </row>
    <row r="2479">
      <c r="A2479" s="83">
        <v>1026.0</v>
      </c>
      <c r="B2479" s="84" t="s">
        <v>58</v>
      </c>
      <c r="C2479" s="84" t="s">
        <v>27</v>
      </c>
      <c r="D2479" s="84" t="s">
        <v>27</v>
      </c>
      <c r="E2479" s="84" t="s">
        <v>27</v>
      </c>
      <c r="F2479" s="84">
        <v>32.0</v>
      </c>
      <c r="G2479" s="84" t="s">
        <v>53</v>
      </c>
      <c r="H2479" s="84"/>
      <c r="I2479" s="84" t="s">
        <v>59</v>
      </c>
      <c r="J2479" s="84">
        <v>4.0</v>
      </c>
      <c r="K2479" s="84" t="s">
        <v>44</v>
      </c>
      <c r="L2479" s="85">
        <v>28189.23</v>
      </c>
      <c r="M2479" s="85">
        <v>55.83</v>
      </c>
      <c r="N2479" s="84"/>
      <c r="O2479" s="86">
        <v>7.0</v>
      </c>
      <c r="P2479" s="85">
        <v>8434.56</v>
      </c>
      <c r="Q2479" s="87"/>
      <c r="R2479" s="88">
        <v>22000.0</v>
      </c>
      <c r="S2479" s="89">
        <v>947.0</v>
      </c>
      <c r="T2479" s="89">
        <v>18.93048</v>
      </c>
      <c r="U2479" s="123"/>
    </row>
    <row r="2480">
      <c r="A2480" s="83">
        <v>1027.0</v>
      </c>
      <c r="B2480" s="84" t="s">
        <v>58</v>
      </c>
      <c r="C2480" s="84" t="s">
        <v>27</v>
      </c>
      <c r="D2480" s="84" t="s">
        <v>27</v>
      </c>
      <c r="E2480" s="84" t="s">
        <v>27</v>
      </c>
      <c r="F2480" s="84">
        <v>32.0</v>
      </c>
      <c r="G2480" s="84" t="s">
        <v>53</v>
      </c>
      <c r="H2480" s="84"/>
      <c r="I2480" s="84" t="s">
        <v>59</v>
      </c>
      <c r="J2480" s="84">
        <v>4.0</v>
      </c>
      <c r="K2480" s="84" t="s">
        <v>45</v>
      </c>
      <c r="L2480" s="85">
        <v>27664.12</v>
      </c>
      <c r="M2480" s="85">
        <v>118.71</v>
      </c>
      <c r="N2480" s="84"/>
      <c r="O2480" s="86">
        <v>16.0</v>
      </c>
      <c r="P2480" s="85">
        <v>3959.0</v>
      </c>
      <c r="Q2480" s="87"/>
      <c r="R2480" s="88">
        <v>108000.0</v>
      </c>
      <c r="S2480" s="89">
        <v>810.0</v>
      </c>
      <c r="T2480" s="89">
        <v>20.29514</v>
      </c>
      <c r="U2480" s="123"/>
    </row>
    <row r="2481">
      <c r="A2481" s="83">
        <v>1028.0</v>
      </c>
      <c r="B2481" s="84" t="s">
        <v>58</v>
      </c>
      <c r="C2481" s="84" t="s">
        <v>27</v>
      </c>
      <c r="D2481" s="84" t="s">
        <v>27</v>
      </c>
      <c r="E2481" s="84" t="s">
        <v>27</v>
      </c>
      <c r="F2481" s="84">
        <v>32.0</v>
      </c>
      <c r="G2481" s="84" t="s">
        <v>53</v>
      </c>
      <c r="H2481" s="84"/>
      <c r="I2481" s="84" t="s">
        <v>59</v>
      </c>
      <c r="J2481" s="84">
        <v>4.0</v>
      </c>
      <c r="K2481" s="84" t="s">
        <v>46</v>
      </c>
      <c r="L2481" s="85">
        <v>2763.31</v>
      </c>
      <c r="M2481" s="85">
        <v>65976.02</v>
      </c>
      <c r="N2481" s="84"/>
      <c r="O2481" s="86">
        <v>9.0</v>
      </c>
      <c r="P2481" s="85">
        <v>7124.69</v>
      </c>
      <c r="Q2481" s="87"/>
      <c r="R2481" s="88">
        <v>6388000.0</v>
      </c>
      <c r="S2481" s="89">
        <v>7341.0</v>
      </c>
      <c r="T2481" s="89">
        <v>19.13317</v>
      </c>
      <c r="U2481" s="123"/>
    </row>
    <row r="2482">
      <c r="A2482" s="83">
        <v>1029.0</v>
      </c>
      <c r="B2482" s="84" t="s">
        <v>58</v>
      </c>
      <c r="C2482" s="84" t="s">
        <v>27</v>
      </c>
      <c r="D2482" s="84" t="s">
        <v>27</v>
      </c>
      <c r="E2482" s="84" t="s">
        <v>27</v>
      </c>
      <c r="F2482" s="84">
        <v>32.0</v>
      </c>
      <c r="G2482" s="84" t="s">
        <v>53</v>
      </c>
      <c r="H2482" s="84"/>
      <c r="I2482" s="84" t="s">
        <v>59</v>
      </c>
      <c r="J2482" s="84">
        <v>4.0</v>
      </c>
      <c r="K2482" s="84" t="s">
        <v>47</v>
      </c>
      <c r="L2482" s="85">
        <v>25035.67</v>
      </c>
      <c r="M2482" s="85">
        <v>2657.91</v>
      </c>
      <c r="N2482" s="84"/>
      <c r="O2482" s="86">
        <v>15.0</v>
      </c>
      <c r="P2482" s="85">
        <v>98922.19</v>
      </c>
      <c r="Q2482" s="87"/>
      <c r="R2482" s="88">
        <v>1239000.0</v>
      </c>
      <c r="S2482" s="89">
        <v>2300.0</v>
      </c>
      <c r="T2482" s="89">
        <v>19.86761</v>
      </c>
      <c r="U2482" s="123"/>
    </row>
    <row r="2483">
      <c r="A2483" s="83">
        <v>1030.0</v>
      </c>
      <c r="B2483" s="84" t="s">
        <v>58</v>
      </c>
      <c r="C2483" s="84" t="s">
        <v>27</v>
      </c>
      <c r="D2483" s="84" t="s">
        <v>27</v>
      </c>
      <c r="E2483" s="84" t="s">
        <v>27</v>
      </c>
      <c r="F2483" s="84">
        <v>32.0</v>
      </c>
      <c r="G2483" s="84" t="s">
        <v>53</v>
      </c>
      <c r="H2483" s="84"/>
      <c r="I2483" s="84" t="s">
        <v>59</v>
      </c>
      <c r="J2483" s="84">
        <v>4.0</v>
      </c>
      <c r="K2483" s="84" t="s">
        <v>48</v>
      </c>
      <c r="L2483" s="85">
        <v>43553.45</v>
      </c>
      <c r="M2483" s="85">
        <v>27609.15</v>
      </c>
      <c r="N2483" s="84"/>
      <c r="O2483" s="86">
        <v>25.0</v>
      </c>
      <c r="P2483" s="85">
        <v>36826.59</v>
      </c>
      <c r="Q2483" s="87"/>
      <c r="R2483" s="88">
        <v>4902000.0</v>
      </c>
      <c r="S2483" s="89">
        <v>6126.0</v>
      </c>
      <c r="T2483" s="89">
        <v>20.18837</v>
      </c>
      <c r="U2483" s="123"/>
    </row>
    <row r="2484">
      <c r="A2484" s="83">
        <v>1031.0</v>
      </c>
      <c r="B2484" s="84" t="s">
        <v>58</v>
      </c>
      <c r="C2484" s="84" t="s">
        <v>27</v>
      </c>
      <c r="D2484" s="84" t="s">
        <v>27</v>
      </c>
      <c r="E2484" s="84" t="s">
        <v>27</v>
      </c>
      <c r="F2484" s="84">
        <v>32.0</v>
      </c>
      <c r="G2484" s="84" t="s">
        <v>53</v>
      </c>
      <c r="H2484" s="84"/>
      <c r="I2484" s="84" t="s">
        <v>59</v>
      </c>
      <c r="J2484" s="84">
        <v>4.0</v>
      </c>
      <c r="K2484" s="84" t="s">
        <v>49</v>
      </c>
      <c r="L2484" s="85">
        <v>42377.39</v>
      </c>
      <c r="M2484" s="85">
        <v>28.0</v>
      </c>
      <c r="N2484" s="84"/>
      <c r="O2484" s="86">
        <v>5.0</v>
      </c>
      <c r="P2484" s="85">
        <v>50647.41</v>
      </c>
      <c r="Q2484" s="87"/>
      <c r="R2484" s="88">
        <v>68000.0</v>
      </c>
      <c r="S2484" s="89">
        <v>1044.0</v>
      </c>
      <c r="T2484" s="89">
        <v>18.52358</v>
      </c>
      <c r="U2484" s="123"/>
    </row>
    <row r="2485">
      <c r="A2485" s="83">
        <v>1032.0</v>
      </c>
      <c r="B2485" s="84" t="s">
        <v>58</v>
      </c>
      <c r="C2485" s="84" t="s">
        <v>27</v>
      </c>
      <c r="D2485" s="84" t="s">
        <v>27</v>
      </c>
      <c r="E2485" s="84" t="s">
        <v>27</v>
      </c>
      <c r="F2485" s="84">
        <v>32.0</v>
      </c>
      <c r="G2485" s="84" t="s">
        <v>53</v>
      </c>
      <c r="H2485" s="84"/>
      <c r="I2485" s="84" t="s">
        <v>59</v>
      </c>
      <c r="J2485" s="84">
        <v>4.0</v>
      </c>
      <c r="K2485" s="84" t="s">
        <v>50</v>
      </c>
      <c r="L2485" s="85">
        <v>35932.89</v>
      </c>
      <c r="M2485" s="85">
        <v>7766.12</v>
      </c>
      <c r="N2485" s="84"/>
      <c r="O2485" s="86">
        <v>31.0</v>
      </c>
      <c r="P2485" s="85">
        <v>150749.89</v>
      </c>
      <c r="Q2485" s="87"/>
      <c r="R2485" s="88">
        <v>8405000.0</v>
      </c>
      <c r="S2485" s="89">
        <v>10200.0</v>
      </c>
      <c r="T2485" s="89">
        <v>22.52758</v>
      </c>
      <c r="U2485" s="123"/>
    </row>
    <row r="2486">
      <c r="A2486" s="83">
        <v>1033.0</v>
      </c>
      <c r="B2486" s="84" t="s">
        <v>58</v>
      </c>
      <c r="C2486" s="84" t="s">
        <v>27</v>
      </c>
      <c r="D2486" s="84" t="s">
        <v>27</v>
      </c>
      <c r="E2486" s="84" t="s">
        <v>27</v>
      </c>
      <c r="F2486" s="84">
        <v>32.0</v>
      </c>
      <c r="G2486" s="84" t="s">
        <v>53</v>
      </c>
      <c r="H2486" s="84"/>
      <c r="I2486" s="84" t="s">
        <v>59</v>
      </c>
      <c r="J2486" s="84">
        <v>4.0</v>
      </c>
      <c r="K2486" s="84" t="s">
        <v>51</v>
      </c>
      <c r="L2486" s="90" t="e">
        <v>#VALUE!</v>
      </c>
      <c r="M2486" s="90" t="e">
        <v>#VALUE!</v>
      </c>
      <c r="N2486" s="89"/>
      <c r="O2486" s="91" t="e">
        <v>#VALUE!</v>
      </c>
      <c r="P2486" s="90" t="e">
        <v>#VALUE!</v>
      </c>
      <c r="Q2486" s="88"/>
      <c r="R2486" s="88" t="e">
        <v>#VALUE!</v>
      </c>
      <c r="S2486" s="89" t="s">
        <v>30</v>
      </c>
      <c r="T2486" s="89" t="s">
        <v>30</v>
      </c>
      <c r="U2486" s="123"/>
    </row>
    <row r="2487">
      <c r="A2487" s="83">
        <v>1034.0</v>
      </c>
      <c r="B2487" s="84" t="s">
        <v>58</v>
      </c>
      <c r="C2487" s="84" t="s">
        <v>27</v>
      </c>
      <c r="D2487" s="84" t="s">
        <v>27</v>
      </c>
      <c r="E2487" s="84" t="s">
        <v>27</v>
      </c>
      <c r="F2487" s="84">
        <v>32.0</v>
      </c>
      <c r="G2487" s="84" t="s">
        <v>53</v>
      </c>
      <c r="H2487" s="84"/>
      <c r="I2487" s="84" t="s">
        <v>59</v>
      </c>
      <c r="J2487" s="84">
        <v>4.0</v>
      </c>
      <c r="K2487" s="84" t="s">
        <v>52</v>
      </c>
      <c r="L2487" s="90" t="e">
        <v>#VALUE!</v>
      </c>
      <c r="M2487" s="90" t="e">
        <v>#VALUE!</v>
      </c>
      <c r="N2487" s="89"/>
      <c r="O2487" s="91" t="e">
        <v>#VALUE!</v>
      </c>
      <c r="P2487" s="90" t="e">
        <v>#VALUE!</v>
      </c>
      <c r="Q2487" s="88"/>
      <c r="R2487" s="88" t="e">
        <v>#VALUE!</v>
      </c>
      <c r="S2487" s="89" t="s">
        <v>30</v>
      </c>
      <c r="T2487" s="89" t="s">
        <v>30</v>
      </c>
      <c r="U2487" s="123"/>
    </row>
    <row r="2488">
      <c r="A2488" s="83">
        <v>1035.0</v>
      </c>
      <c r="B2488" s="84" t="s">
        <v>58</v>
      </c>
      <c r="C2488" s="84" t="s">
        <v>27</v>
      </c>
      <c r="D2488" s="84" t="s">
        <v>27</v>
      </c>
      <c r="E2488" s="84" t="s">
        <v>27</v>
      </c>
      <c r="F2488" s="84">
        <v>32.0</v>
      </c>
      <c r="G2488" s="84" t="s">
        <v>53</v>
      </c>
      <c r="H2488" s="84"/>
      <c r="I2488" s="84" t="s">
        <v>59</v>
      </c>
      <c r="J2488" s="84">
        <v>8.0</v>
      </c>
      <c r="K2488" s="84" t="s">
        <v>31</v>
      </c>
      <c r="L2488" s="85">
        <v>254982.42</v>
      </c>
      <c r="M2488" s="85">
        <v>45.47</v>
      </c>
      <c r="N2488" s="84"/>
      <c r="O2488" s="86">
        <v>4.0</v>
      </c>
      <c r="P2488" s="85">
        <v>339380.62</v>
      </c>
      <c r="Q2488" s="87"/>
      <c r="R2488" s="88">
        <v>270000.0</v>
      </c>
      <c r="S2488" s="89">
        <v>1394.0</v>
      </c>
      <c r="T2488" s="89">
        <v>19.68523</v>
      </c>
      <c r="U2488" s="123"/>
    </row>
    <row r="2489">
      <c r="A2489" s="83">
        <v>1036.0</v>
      </c>
      <c r="B2489" s="84" t="s">
        <v>58</v>
      </c>
      <c r="C2489" s="84" t="s">
        <v>27</v>
      </c>
      <c r="D2489" s="84" t="s">
        <v>27</v>
      </c>
      <c r="E2489" s="84" t="s">
        <v>27</v>
      </c>
      <c r="F2489" s="84">
        <v>32.0</v>
      </c>
      <c r="G2489" s="84" t="s">
        <v>53</v>
      </c>
      <c r="H2489" s="84"/>
      <c r="I2489" s="84" t="s">
        <v>59</v>
      </c>
      <c r="J2489" s="84">
        <v>8.0</v>
      </c>
      <c r="K2489" s="84" t="s">
        <v>32</v>
      </c>
      <c r="L2489" s="85">
        <v>7730.26</v>
      </c>
      <c r="M2489" s="85">
        <v>2146.42</v>
      </c>
      <c r="N2489" s="84"/>
      <c r="O2489" s="86">
        <v>61.0</v>
      </c>
      <c r="P2489" s="85">
        <v>5.9719949824E8</v>
      </c>
      <c r="Q2489" s="87"/>
      <c r="R2489" s="88">
        <v>5.97355E8</v>
      </c>
      <c r="S2489" s="89">
        <v>599668.0</v>
      </c>
      <c r="T2489" s="89">
        <v>21.58304</v>
      </c>
      <c r="U2489" s="123"/>
    </row>
    <row r="2490">
      <c r="A2490" s="83">
        <v>1037.0</v>
      </c>
      <c r="B2490" s="84" t="s">
        <v>58</v>
      </c>
      <c r="C2490" s="84" t="s">
        <v>27</v>
      </c>
      <c r="D2490" s="84" t="s">
        <v>27</v>
      </c>
      <c r="E2490" s="84" t="s">
        <v>27</v>
      </c>
      <c r="F2490" s="84">
        <v>32.0</v>
      </c>
      <c r="G2490" s="84" t="s">
        <v>53</v>
      </c>
      <c r="H2490" s="84"/>
      <c r="I2490" s="84" t="s">
        <v>59</v>
      </c>
      <c r="J2490" s="84">
        <v>8.0</v>
      </c>
      <c r="K2490" s="84" t="s">
        <v>33</v>
      </c>
      <c r="L2490" s="85">
        <v>177205.58</v>
      </c>
      <c r="M2490" s="85">
        <v>1156.94</v>
      </c>
      <c r="N2490" s="84"/>
      <c r="O2490" s="86">
        <v>24.0</v>
      </c>
      <c r="P2490" s="85">
        <v>95885.14</v>
      </c>
      <c r="Q2490" s="87"/>
      <c r="R2490" s="88">
        <v>891000.0</v>
      </c>
      <c r="S2490" s="89">
        <v>2009.0</v>
      </c>
      <c r="T2490" s="89">
        <v>19.07342</v>
      </c>
      <c r="U2490" s="123"/>
    </row>
    <row r="2491">
      <c r="A2491" s="83">
        <v>1038.0</v>
      </c>
      <c r="B2491" s="84" t="s">
        <v>58</v>
      </c>
      <c r="C2491" s="84" t="s">
        <v>27</v>
      </c>
      <c r="D2491" s="84" t="s">
        <v>27</v>
      </c>
      <c r="E2491" s="84" t="s">
        <v>27</v>
      </c>
      <c r="F2491" s="84">
        <v>32.0</v>
      </c>
      <c r="G2491" s="84" t="s">
        <v>53</v>
      </c>
      <c r="H2491" s="84"/>
      <c r="I2491" s="84" t="s">
        <v>59</v>
      </c>
      <c r="J2491" s="84">
        <v>8.0</v>
      </c>
      <c r="K2491" s="84" t="s">
        <v>34</v>
      </c>
      <c r="L2491" s="85">
        <v>91215.92</v>
      </c>
      <c r="M2491" s="85">
        <v>193229.3</v>
      </c>
      <c r="N2491" s="84"/>
      <c r="O2491" s="86">
        <v>75.0</v>
      </c>
      <c r="P2491" s="85">
        <v>31931.58</v>
      </c>
      <c r="Q2491" s="87"/>
      <c r="R2491" s="88">
        <v>7724000.0</v>
      </c>
      <c r="S2491" s="89">
        <v>9061.0</v>
      </c>
      <c r="T2491" s="89">
        <v>21.00912</v>
      </c>
      <c r="U2491" s="123"/>
    </row>
    <row r="2492">
      <c r="A2492" s="83">
        <v>1039.0</v>
      </c>
      <c r="B2492" s="84" t="s">
        <v>58</v>
      </c>
      <c r="C2492" s="84" t="s">
        <v>27</v>
      </c>
      <c r="D2492" s="84" t="s">
        <v>27</v>
      </c>
      <c r="E2492" s="84" t="s">
        <v>27</v>
      </c>
      <c r="F2492" s="84">
        <v>32.0</v>
      </c>
      <c r="G2492" s="84" t="s">
        <v>53</v>
      </c>
      <c r="H2492" s="84"/>
      <c r="I2492" s="84" t="s">
        <v>59</v>
      </c>
      <c r="J2492" s="84">
        <v>8.0</v>
      </c>
      <c r="K2492" s="84" t="s">
        <v>35</v>
      </c>
      <c r="L2492" s="85">
        <v>175346.51</v>
      </c>
      <c r="M2492" s="85">
        <v>184.4</v>
      </c>
      <c r="N2492" s="84"/>
      <c r="O2492" s="86">
        <v>134.0</v>
      </c>
      <c r="P2492" s="85">
        <v>28990.18</v>
      </c>
      <c r="Q2492" s="87"/>
      <c r="R2492" s="88">
        <v>50000.0</v>
      </c>
      <c r="S2492" s="89">
        <v>1127.0</v>
      </c>
      <c r="T2492" s="89">
        <v>18.83552</v>
      </c>
      <c r="U2492" s="123"/>
    </row>
    <row r="2493">
      <c r="A2493" s="83">
        <v>1040.0</v>
      </c>
      <c r="B2493" s="84" t="s">
        <v>58</v>
      </c>
      <c r="C2493" s="84" t="s">
        <v>27</v>
      </c>
      <c r="D2493" s="84" t="s">
        <v>27</v>
      </c>
      <c r="E2493" s="84" t="s">
        <v>27</v>
      </c>
      <c r="F2493" s="84">
        <v>32.0</v>
      </c>
      <c r="G2493" s="84" t="s">
        <v>53</v>
      </c>
      <c r="H2493" s="84"/>
      <c r="I2493" s="84" t="s">
        <v>59</v>
      </c>
      <c r="J2493" s="84">
        <v>8.0</v>
      </c>
      <c r="K2493" s="84" t="s">
        <v>36</v>
      </c>
      <c r="L2493" s="85">
        <v>159491.55</v>
      </c>
      <c r="M2493" s="85">
        <v>137.36</v>
      </c>
      <c r="N2493" s="84"/>
      <c r="O2493" s="86">
        <v>2.0</v>
      </c>
      <c r="P2493" s="85">
        <v>3658.99</v>
      </c>
      <c r="Q2493" s="87"/>
      <c r="R2493" s="88">
        <v>10000.0</v>
      </c>
      <c r="S2493" s="89">
        <v>938.0</v>
      </c>
      <c r="T2493" s="89">
        <v>8.82892</v>
      </c>
      <c r="U2493" s="123"/>
    </row>
    <row r="2494">
      <c r="A2494" s="83">
        <v>1041.0</v>
      </c>
      <c r="B2494" s="84" t="s">
        <v>58</v>
      </c>
      <c r="C2494" s="84" t="s">
        <v>27</v>
      </c>
      <c r="D2494" s="84" t="s">
        <v>27</v>
      </c>
      <c r="E2494" s="84" t="s">
        <v>27</v>
      </c>
      <c r="F2494" s="84">
        <v>32.0</v>
      </c>
      <c r="G2494" s="84" t="s">
        <v>53</v>
      </c>
      <c r="H2494" s="84"/>
      <c r="I2494" s="84" t="s">
        <v>59</v>
      </c>
      <c r="J2494" s="84">
        <v>8.0</v>
      </c>
      <c r="K2494" s="84" t="s">
        <v>37</v>
      </c>
      <c r="L2494" s="85">
        <v>188874.99</v>
      </c>
      <c r="M2494" s="85">
        <v>96.43</v>
      </c>
      <c r="N2494" s="84"/>
      <c r="O2494" s="86">
        <v>24.0</v>
      </c>
      <c r="P2494" s="85">
        <v>93376.17</v>
      </c>
      <c r="Q2494" s="87"/>
      <c r="R2494" s="88">
        <v>73000.0</v>
      </c>
      <c r="S2494" s="89">
        <v>1197.0</v>
      </c>
      <c r="T2494" s="89">
        <v>19.06532</v>
      </c>
      <c r="U2494" s="123"/>
    </row>
    <row r="2495">
      <c r="A2495" s="83">
        <v>1042.0</v>
      </c>
      <c r="B2495" s="84" t="s">
        <v>58</v>
      </c>
      <c r="C2495" s="84" t="s">
        <v>27</v>
      </c>
      <c r="D2495" s="84" t="s">
        <v>27</v>
      </c>
      <c r="E2495" s="84" t="s">
        <v>27</v>
      </c>
      <c r="F2495" s="84">
        <v>32.0</v>
      </c>
      <c r="G2495" s="84" t="s">
        <v>53</v>
      </c>
      <c r="H2495" s="84"/>
      <c r="I2495" s="84" t="s">
        <v>59</v>
      </c>
      <c r="J2495" s="84">
        <v>8.0</v>
      </c>
      <c r="K2495" s="84" t="s">
        <v>38</v>
      </c>
      <c r="L2495" s="85">
        <v>201749.71</v>
      </c>
      <c r="M2495" s="85">
        <v>146.32</v>
      </c>
      <c r="N2495" s="84"/>
      <c r="O2495" s="86">
        <v>156.0</v>
      </c>
      <c r="P2495" s="85">
        <v>82095.32</v>
      </c>
      <c r="Q2495" s="87"/>
      <c r="R2495" s="88">
        <v>94000.0</v>
      </c>
      <c r="S2495" s="89">
        <v>1343.0</v>
      </c>
      <c r="T2495" s="89">
        <v>19.75215</v>
      </c>
      <c r="U2495" s="123"/>
    </row>
    <row r="2496">
      <c r="A2496" s="83">
        <v>1043.0</v>
      </c>
      <c r="B2496" s="84" t="s">
        <v>58</v>
      </c>
      <c r="C2496" s="84" t="s">
        <v>27</v>
      </c>
      <c r="D2496" s="84" t="s">
        <v>27</v>
      </c>
      <c r="E2496" s="84" t="s">
        <v>27</v>
      </c>
      <c r="F2496" s="84">
        <v>32.0</v>
      </c>
      <c r="G2496" s="84" t="s">
        <v>53</v>
      </c>
      <c r="H2496" s="84"/>
      <c r="I2496" s="84" t="s">
        <v>59</v>
      </c>
      <c r="J2496" s="84">
        <v>8.0</v>
      </c>
      <c r="K2496" s="84" t="s">
        <v>39</v>
      </c>
      <c r="L2496" s="85">
        <v>255990.79</v>
      </c>
      <c r="M2496" s="85">
        <v>50.8</v>
      </c>
      <c r="N2496" s="84"/>
      <c r="O2496" s="86">
        <v>24.0</v>
      </c>
      <c r="P2496" s="85">
        <v>253888.89</v>
      </c>
      <c r="Q2496" s="87"/>
      <c r="R2496" s="88">
        <v>176000.0</v>
      </c>
      <c r="S2496" s="89">
        <v>1638.0</v>
      </c>
      <c r="T2496" s="89">
        <v>18.38809</v>
      </c>
      <c r="U2496" s="123"/>
    </row>
    <row r="2497">
      <c r="A2497" s="83">
        <v>1044.0</v>
      </c>
      <c r="B2497" s="84" t="s">
        <v>58</v>
      </c>
      <c r="C2497" s="84" t="s">
        <v>27</v>
      </c>
      <c r="D2497" s="84" t="s">
        <v>27</v>
      </c>
      <c r="E2497" s="84" t="s">
        <v>27</v>
      </c>
      <c r="F2497" s="84">
        <v>32.0</v>
      </c>
      <c r="G2497" s="84" t="s">
        <v>53</v>
      </c>
      <c r="H2497" s="84"/>
      <c r="I2497" s="84" t="s">
        <v>59</v>
      </c>
      <c r="J2497" s="84">
        <v>8.0</v>
      </c>
      <c r="K2497" s="84" t="s">
        <v>40</v>
      </c>
      <c r="L2497" s="85">
        <v>169472.59</v>
      </c>
      <c r="M2497" s="85">
        <v>5697.69</v>
      </c>
      <c r="N2497" s="84"/>
      <c r="O2497" s="86">
        <v>114.0</v>
      </c>
      <c r="P2497" s="85">
        <v>293216.02</v>
      </c>
      <c r="Q2497" s="87"/>
      <c r="R2497" s="88">
        <v>990000.0</v>
      </c>
      <c r="S2497" s="89">
        <v>2634.0</v>
      </c>
      <c r="T2497" s="89">
        <v>18.59689</v>
      </c>
      <c r="U2497" s="123"/>
    </row>
    <row r="2498">
      <c r="A2498" s="83">
        <v>1045.0</v>
      </c>
      <c r="B2498" s="84" t="s">
        <v>58</v>
      </c>
      <c r="C2498" s="84" t="s">
        <v>27</v>
      </c>
      <c r="D2498" s="84" t="s">
        <v>27</v>
      </c>
      <c r="E2498" s="84" t="s">
        <v>27</v>
      </c>
      <c r="F2498" s="84">
        <v>32.0</v>
      </c>
      <c r="G2498" s="84" t="s">
        <v>53</v>
      </c>
      <c r="H2498" s="84"/>
      <c r="I2498" s="84" t="s">
        <v>59</v>
      </c>
      <c r="J2498" s="84">
        <v>8.0</v>
      </c>
      <c r="K2498" s="84" t="s">
        <v>41</v>
      </c>
      <c r="L2498" s="85">
        <v>7622.42</v>
      </c>
      <c r="M2498" s="85">
        <v>2115.55</v>
      </c>
      <c r="N2498" s="84"/>
      <c r="O2498" s="86">
        <v>30.0</v>
      </c>
      <c r="P2498" s="85">
        <v>2531.69</v>
      </c>
      <c r="Q2498" s="87"/>
      <c r="R2498" s="88">
        <v>335000.0</v>
      </c>
      <c r="S2498" s="89">
        <v>1418.0</v>
      </c>
      <c r="T2498" s="89">
        <v>20.66149</v>
      </c>
      <c r="U2498" s="123"/>
    </row>
    <row r="2499">
      <c r="A2499" s="83">
        <v>1046.0</v>
      </c>
      <c r="B2499" s="84" t="s">
        <v>58</v>
      </c>
      <c r="C2499" s="84" t="s">
        <v>27</v>
      </c>
      <c r="D2499" s="84" t="s">
        <v>27</v>
      </c>
      <c r="E2499" s="84" t="s">
        <v>27</v>
      </c>
      <c r="F2499" s="84">
        <v>32.0</v>
      </c>
      <c r="G2499" s="84" t="s">
        <v>53</v>
      </c>
      <c r="H2499" s="84"/>
      <c r="I2499" s="84" t="s">
        <v>59</v>
      </c>
      <c r="J2499" s="84">
        <v>8.0</v>
      </c>
      <c r="K2499" s="84" t="s">
        <v>42</v>
      </c>
      <c r="L2499" s="85">
        <v>140097.58</v>
      </c>
      <c r="M2499" s="85">
        <v>103.09</v>
      </c>
      <c r="N2499" s="84"/>
      <c r="O2499" s="86">
        <v>118.0</v>
      </c>
      <c r="P2499" s="85">
        <v>9671.79</v>
      </c>
      <c r="Q2499" s="87"/>
      <c r="R2499" s="88">
        <v>31000.0</v>
      </c>
      <c r="S2499" s="89">
        <v>1017.0</v>
      </c>
      <c r="T2499" s="89">
        <v>19.31131</v>
      </c>
      <c r="U2499" s="123"/>
    </row>
    <row r="2500">
      <c r="A2500" s="83">
        <v>1047.0</v>
      </c>
      <c r="B2500" s="84" t="s">
        <v>58</v>
      </c>
      <c r="C2500" s="84" t="s">
        <v>27</v>
      </c>
      <c r="D2500" s="84" t="s">
        <v>27</v>
      </c>
      <c r="E2500" s="84" t="s">
        <v>27</v>
      </c>
      <c r="F2500" s="84">
        <v>32.0</v>
      </c>
      <c r="G2500" s="84" t="s">
        <v>53</v>
      </c>
      <c r="H2500" s="84"/>
      <c r="I2500" s="84" t="s">
        <v>59</v>
      </c>
      <c r="J2500" s="84">
        <v>8.0</v>
      </c>
      <c r="K2500" s="84" t="s">
        <v>43</v>
      </c>
      <c r="L2500" s="85">
        <v>10801.4</v>
      </c>
      <c r="M2500" s="85">
        <v>1515.51</v>
      </c>
      <c r="N2500" s="84"/>
      <c r="O2500" s="86">
        <v>59.0</v>
      </c>
      <c r="P2500" s="85">
        <v>3.6195882E8</v>
      </c>
      <c r="Q2500" s="87"/>
      <c r="R2500" s="88">
        <v>3.68323E8</v>
      </c>
      <c r="S2500" s="89">
        <v>365252.0</v>
      </c>
      <c r="T2500" s="89">
        <v>15.65933</v>
      </c>
      <c r="U2500" s="123"/>
    </row>
    <row r="2501">
      <c r="A2501" s="83">
        <v>1048.0</v>
      </c>
      <c r="B2501" s="84" t="s">
        <v>58</v>
      </c>
      <c r="C2501" s="84" t="s">
        <v>27</v>
      </c>
      <c r="D2501" s="84" t="s">
        <v>27</v>
      </c>
      <c r="E2501" s="84" t="s">
        <v>27</v>
      </c>
      <c r="F2501" s="84">
        <v>32.0</v>
      </c>
      <c r="G2501" s="84" t="s">
        <v>53</v>
      </c>
      <c r="H2501" s="84"/>
      <c r="I2501" s="84" t="s">
        <v>59</v>
      </c>
      <c r="J2501" s="84">
        <v>8.0</v>
      </c>
      <c r="K2501" s="84" t="s">
        <v>44</v>
      </c>
      <c r="L2501" s="85">
        <v>140124.15</v>
      </c>
      <c r="M2501" s="85">
        <v>229.72</v>
      </c>
      <c r="N2501" s="84"/>
      <c r="O2501" s="86">
        <v>8.0</v>
      </c>
      <c r="P2501" s="85">
        <v>22016.2</v>
      </c>
      <c r="Q2501" s="87"/>
      <c r="R2501" s="88">
        <v>29000.0</v>
      </c>
      <c r="S2501" s="89">
        <v>1084.0</v>
      </c>
      <c r="T2501" s="89">
        <v>19.12176</v>
      </c>
      <c r="U2501" s="123"/>
    </row>
    <row r="2502">
      <c r="A2502" s="83">
        <v>1049.0</v>
      </c>
      <c r="B2502" s="84" t="s">
        <v>58</v>
      </c>
      <c r="C2502" s="84" t="s">
        <v>27</v>
      </c>
      <c r="D2502" s="84" t="s">
        <v>27</v>
      </c>
      <c r="E2502" s="84" t="s">
        <v>27</v>
      </c>
      <c r="F2502" s="84">
        <v>32.0</v>
      </c>
      <c r="G2502" s="84" t="s">
        <v>53</v>
      </c>
      <c r="H2502" s="84"/>
      <c r="I2502" s="84" t="s">
        <v>59</v>
      </c>
      <c r="J2502" s="84">
        <v>8.0</v>
      </c>
      <c r="K2502" s="84" t="s">
        <v>45</v>
      </c>
      <c r="L2502" s="85">
        <v>137683.88</v>
      </c>
      <c r="M2502" s="85">
        <v>539.49</v>
      </c>
      <c r="N2502" s="84"/>
      <c r="O2502" s="86">
        <v>20.0</v>
      </c>
      <c r="P2502" s="85">
        <v>8432.42</v>
      </c>
      <c r="Q2502" s="87"/>
      <c r="R2502" s="88">
        <v>165000.0</v>
      </c>
      <c r="S2502" s="89">
        <v>1006.0</v>
      </c>
      <c r="T2502" s="89">
        <v>20.72722</v>
      </c>
      <c r="U2502" s="123"/>
    </row>
    <row r="2503">
      <c r="A2503" s="83">
        <v>1050.0</v>
      </c>
      <c r="B2503" s="84" t="s">
        <v>58</v>
      </c>
      <c r="C2503" s="84" t="s">
        <v>27</v>
      </c>
      <c r="D2503" s="84" t="s">
        <v>27</v>
      </c>
      <c r="E2503" s="84" t="s">
        <v>27</v>
      </c>
      <c r="F2503" s="84">
        <v>32.0</v>
      </c>
      <c r="G2503" s="84" t="s">
        <v>53</v>
      </c>
      <c r="H2503" s="84"/>
      <c r="I2503" s="84" t="s">
        <v>59</v>
      </c>
      <c r="J2503" s="84">
        <v>8.0</v>
      </c>
      <c r="K2503" s="84" t="s">
        <v>46</v>
      </c>
      <c r="L2503" s="85">
        <v>5249.83</v>
      </c>
      <c r="M2503" s="85">
        <v>129567.37</v>
      </c>
      <c r="N2503" s="84"/>
      <c r="O2503" s="86">
        <v>9.0</v>
      </c>
      <c r="P2503" s="85">
        <v>13922.6</v>
      </c>
      <c r="Q2503" s="87"/>
      <c r="R2503" s="88">
        <v>1.1775E7</v>
      </c>
      <c r="S2503" s="89">
        <v>12649.0</v>
      </c>
      <c r="T2503" s="89">
        <v>27.62954</v>
      </c>
      <c r="U2503" s="123"/>
    </row>
    <row r="2504">
      <c r="A2504" s="83">
        <v>1051.0</v>
      </c>
      <c r="B2504" s="84" t="s">
        <v>58</v>
      </c>
      <c r="C2504" s="84" t="s">
        <v>27</v>
      </c>
      <c r="D2504" s="84" t="s">
        <v>27</v>
      </c>
      <c r="E2504" s="84" t="s">
        <v>27</v>
      </c>
      <c r="F2504" s="84">
        <v>32.0</v>
      </c>
      <c r="G2504" s="84" t="s">
        <v>53</v>
      </c>
      <c r="H2504" s="84"/>
      <c r="I2504" s="84" t="s">
        <v>59</v>
      </c>
      <c r="J2504" s="84">
        <v>8.0</v>
      </c>
      <c r="K2504" s="84" t="s">
        <v>47</v>
      </c>
      <c r="L2504" s="85">
        <v>118437.41</v>
      </c>
      <c r="M2504" s="85">
        <v>11334.59</v>
      </c>
      <c r="N2504" s="84"/>
      <c r="O2504" s="86">
        <v>18.0</v>
      </c>
      <c r="P2504" s="85">
        <v>216874.69</v>
      </c>
      <c r="Q2504" s="87"/>
      <c r="R2504" s="88">
        <v>2367000.0</v>
      </c>
      <c r="S2504" s="89">
        <v>3605.0</v>
      </c>
      <c r="T2504" s="89">
        <v>20.30675</v>
      </c>
      <c r="U2504" s="123"/>
    </row>
    <row r="2505">
      <c r="A2505" s="83">
        <v>1052.0</v>
      </c>
      <c r="B2505" s="84" t="s">
        <v>58</v>
      </c>
      <c r="C2505" s="84" t="s">
        <v>27</v>
      </c>
      <c r="D2505" s="84" t="s">
        <v>27</v>
      </c>
      <c r="E2505" s="84" t="s">
        <v>27</v>
      </c>
      <c r="F2505" s="84">
        <v>32.0</v>
      </c>
      <c r="G2505" s="84" t="s">
        <v>53</v>
      </c>
      <c r="H2505" s="84"/>
      <c r="I2505" s="84" t="s">
        <v>59</v>
      </c>
      <c r="J2505" s="84">
        <v>8.0</v>
      </c>
      <c r="K2505" s="84" t="s">
        <v>48</v>
      </c>
      <c r="L2505" s="85">
        <v>160517.25</v>
      </c>
      <c r="M2505" s="85">
        <v>98122.49</v>
      </c>
      <c r="N2505" s="84"/>
      <c r="O2505" s="86">
        <v>35.0</v>
      </c>
      <c r="P2505" s="85">
        <v>128007.11</v>
      </c>
      <c r="Q2505" s="87"/>
      <c r="R2505" s="88">
        <v>9946000.0</v>
      </c>
      <c r="S2505" s="89">
        <v>11338.0</v>
      </c>
      <c r="T2505" s="89">
        <v>21.44062</v>
      </c>
      <c r="U2505" s="123"/>
    </row>
    <row r="2506">
      <c r="A2506" s="83">
        <v>1053.0</v>
      </c>
      <c r="B2506" s="84" t="s">
        <v>58</v>
      </c>
      <c r="C2506" s="84" t="s">
        <v>27</v>
      </c>
      <c r="D2506" s="84" t="s">
        <v>27</v>
      </c>
      <c r="E2506" s="84" t="s">
        <v>27</v>
      </c>
      <c r="F2506" s="84">
        <v>32.0</v>
      </c>
      <c r="G2506" s="84" t="s">
        <v>53</v>
      </c>
      <c r="H2506" s="84"/>
      <c r="I2506" s="84" t="s">
        <v>59</v>
      </c>
      <c r="J2506" s="84">
        <v>8.0</v>
      </c>
      <c r="K2506" s="84" t="s">
        <v>49</v>
      </c>
      <c r="L2506" s="85">
        <v>211545.83</v>
      </c>
      <c r="M2506" s="85">
        <v>131.7</v>
      </c>
      <c r="N2506" s="84"/>
      <c r="O2506" s="86">
        <v>6.0</v>
      </c>
      <c r="P2506" s="85">
        <v>110216.1</v>
      </c>
      <c r="Q2506" s="87"/>
      <c r="R2506" s="88">
        <v>89000.0</v>
      </c>
      <c r="S2506" s="89">
        <v>1229.0</v>
      </c>
      <c r="T2506" s="89">
        <v>18.56507</v>
      </c>
      <c r="U2506" s="123"/>
    </row>
    <row r="2507">
      <c r="A2507" s="83">
        <v>1054.0</v>
      </c>
      <c r="B2507" s="84" t="s">
        <v>58</v>
      </c>
      <c r="C2507" s="84" t="s">
        <v>27</v>
      </c>
      <c r="D2507" s="84" t="s">
        <v>27</v>
      </c>
      <c r="E2507" s="84" t="s">
        <v>27</v>
      </c>
      <c r="F2507" s="84">
        <v>32.0</v>
      </c>
      <c r="G2507" s="84" t="s">
        <v>53</v>
      </c>
      <c r="H2507" s="84"/>
      <c r="I2507" s="84" t="s">
        <v>59</v>
      </c>
      <c r="J2507" s="84">
        <v>8.0</v>
      </c>
      <c r="K2507" s="84" t="s">
        <v>50</v>
      </c>
      <c r="L2507" s="85">
        <v>137310.8</v>
      </c>
      <c r="M2507" s="85">
        <v>42204.61</v>
      </c>
      <c r="N2507" s="84"/>
      <c r="O2507" s="86">
        <v>35.0</v>
      </c>
      <c r="P2507" s="85">
        <v>301366.87</v>
      </c>
      <c r="Q2507" s="87"/>
      <c r="R2507" s="88">
        <v>1.7345E7</v>
      </c>
      <c r="S2507" s="89">
        <v>19670.0</v>
      </c>
      <c r="T2507" s="89">
        <v>23.34904</v>
      </c>
      <c r="U2507" s="123"/>
    </row>
    <row r="2508">
      <c r="A2508" s="83">
        <v>1055.0</v>
      </c>
      <c r="B2508" s="84" t="s">
        <v>58</v>
      </c>
      <c r="C2508" s="84" t="s">
        <v>27</v>
      </c>
      <c r="D2508" s="84" t="s">
        <v>27</v>
      </c>
      <c r="E2508" s="84" t="s">
        <v>27</v>
      </c>
      <c r="F2508" s="84">
        <v>32.0</v>
      </c>
      <c r="G2508" s="84" t="s">
        <v>53</v>
      </c>
      <c r="H2508" s="84"/>
      <c r="I2508" s="84" t="s">
        <v>59</v>
      </c>
      <c r="J2508" s="84">
        <v>8.0</v>
      </c>
      <c r="K2508" s="84" t="s">
        <v>51</v>
      </c>
      <c r="L2508" s="85">
        <v>0.0</v>
      </c>
      <c r="M2508" s="85">
        <v>0.0</v>
      </c>
      <c r="N2508" s="84"/>
      <c r="O2508" s="86">
        <v>0.0</v>
      </c>
      <c r="P2508" s="85">
        <v>0.0</v>
      </c>
      <c r="Q2508" s="96"/>
      <c r="R2508" s="88" t="e">
        <v>#VALUE!</v>
      </c>
      <c r="S2508" s="89" t="s">
        <v>30</v>
      </c>
      <c r="T2508" s="89" t="s">
        <v>30</v>
      </c>
      <c r="U2508" s="123"/>
    </row>
    <row r="2509">
      <c r="A2509" s="83">
        <v>1056.0</v>
      </c>
      <c r="B2509" s="84" t="s">
        <v>58</v>
      </c>
      <c r="C2509" s="84" t="s">
        <v>27</v>
      </c>
      <c r="D2509" s="84" t="s">
        <v>27</v>
      </c>
      <c r="E2509" s="84" t="s">
        <v>27</v>
      </c>
      <c r="F2509" s="84">
        <v>32.0</v>
      </c>
      <c r="G2509" s="84" t="s">
        <v>53</v>
      </c>
      <c r="H2509" s="84"/>
      <c r="I2509" s="84" t="s">
        <v>59</v>
      </c>
      <c r="J2509" s="84">
        <v>8.0</v>
      </c>
      <c r="K2509" s="84" t="s">
        <v>52</v>
      </c>
      <c r="L2509" s="85">
        <v>0.0</v>
      </c>
      <c r="M2509" s="85">
        <v>0.0</v>
      </c>
      <c r="N2509" s="84"/>
      <c r="O2509" s="86">
        <v>0.0</v>
      </c>
      <c r="P2509" s="85">
        <v>0.0</v>
      </c>
      <c r="Q2509" s="96"/>
      <c r="R2509" s="88" t="e">
        <v>#VALUE!</v>
      </c>
      <c r="S2509" s="89" t="s">
        <v>30</v>
      </c>
      <c r="T2509" s="89" t="s">
        <v>30</v>
      </c>
      <c r="U2509" s="123"/>
    </row>
    <row r="2510">
      <c r="A2510" s="83">
        <v>969.0</v>
      </c>
      <c r="B2510" s="84" t="s">
        <v>58</v>
      </c>
      <c r="C2510" s="84" t="s">
        <v>27</v>
      </c>
      <c r="D2510" s="84" t="s">
        <v>27</v>
      </c>
      <c r="E2510" s="86" t="s">
        <v>28</v>
      </c>
      <c r="F2510" s="86">
        <v>64.0</v>
      </c>
      <c r="G2510" s="86">
        <v>3090.0</v>
      </c>
      <c r="H2510" s="86">
        <v>24.0</v>
      </c>
      <c r="I2510" s="84"/>
      <c r="J2510" s="84">
        <v>1.0</v>
      </c>
      <c r="K2510" s="84" t="s">
        <v>31</v>
      </c>
      <c r="L2510" s="85"/>
      <c r="M2510" s="85"/>
      <c r="N2510" s="84"/>
      <c r="O2510" s="86"/>
      <c r="P2510" s="85"/>
      <c r="Q2510" s="87"/>
      <c r="R2510" s="88">
        <v>12000.0</v>
      </c>
      <c r="S2510" s="89"/>
      <c r="T2510" s="89"/>
      <c r="U2510" s="123"/>
    </row>
    <row r="2511">
      <c r="A2511" s="83">
        <v>970.0</v>
      </c>
      <c r="B2511" s="84" t="s">
        <v>58</v>
      </c>
      <c r="C2511" s="84" t="s">
        <v>27</v>
      </c>
      <c r="D2511" s="84" t="s">
        <v>27</v>
      </c>
      <c r="E2511" s="86" t="s">
        <v>28</v>
      </c>
      <c r="F2511" s="86">
        <v>64.0</v>
      </c>
      <c r="G2511" s="86">
        <v>3090.0</v>
      </c>
      <c r="H2511" s="86">
        <v>24.0</v>
      </c>
      <c r="I2511" s="84"/>
      <c r="J2511" s="84">
        <v>1.0</v>
      </c>
      <c r="K2511" s="84" t="s">
        <v>32</v>
      </c>
      <c r="L2511" s="85"/>
      <c r="M2511" s="85"/>
      <c r="N2511" s="84"/>
      <c r="O2511" s="86"/>
      <c r="P2511" s="85"/>
      <c r="Q2511" s="87"/>
      <c r="R2511" s="88">
        <v>70000.0</v>
      </c>
      <c r="S2511" s="89"/>
      <c r="T2511" s="89"/>
      <c r="U2511" s="123"/>
    </row>
    <row r="2512">
      <c r="A2512" s="83">
        <v>971.0</v>
      </c>
      <c r="B2512" s="84" t="s">
        <v>58</v>
      </c>
      <c r="C2512" s="84" t="s">
        <v>27</v>
      </c>
      <c r="D2512" s="84" t="s">
        <v>27</v>
      </c>
      <c r="E2512" s="86" t="s">
        <v>28</v>
      </c>
      <c r="F2512" s="86">
        <v>64.0</v>
      </c>
      <c r="G2512" s="86">
        <v>3090.0</v>
      </c>
      <c r="H2512" s="86">
        <v>24.0</v>
      </c>
      <c r="I2512" s="84"/>
      <c r="J2512" s="84">
        <v>1.0</v>
      </c>
      <c r="K2512" s="84" t="s">
        <v>33</v>
      </c>
      <c r="L2512" s="85"/>
      <c r="M2512" s="85"/>
      <c r="N2512" s="84"/>
      <c r="O2512" s="86"/>
      <c r="P2512" s="85"/>
      <c r="Q2512" s="87"/>
      <c r="R2512" s="88">
        <v>17000.0</v>
      </c>
      <c r="S2512" s="89"/>
      <c r="T2512" s="89"/>
      <c r="U2512" s="123"/>
    </row>
    <row r="2513">
      <c r="A2513" s="83">
        <v>972.0</v>
      </c>
      <c r="B2513" s="84" t="s">
        <v>58</v>
      </c>
      <c r="C2513" s="84" t="s">
        <v>27</v>
      </c>
      <c r="D2513" s="84" t="s">
        <v>27</v>
      </c>
      <c r="E2513" s="86" t="s">
        <v>28</v>
      </c>
      <c r="F2513" s="86">
        <v>64.0</v>
      </c>
      <c r="G2513" s="86">
        <v>3090.0</v>
      </c>
      <c r="H2513" s="86">
        <v>24.0</v>
      </c>
      <c r="I2513" s="84"/>
      <c r="J2513" s="84">
        <v>1.0</v>
      </c>
      <c r="K2513" s="84" t="s">
        <v>34</v>
      </c>
      <c r="L2513" s="85"/>
      <c r="M2513" s="85"/>
      <c r="N2513" s="84"/>
      <c r="O2513" s="86"/>
      <c r="P2513" s="85"/>
      <c r="Q2513" s="87"/>
      <c r="R2513" s="88">
        <v>178000.0</v>
      </c>
      <c r="S2513" s="89"/>
      <c r="T2513" s="89"/>
      <c r="U2513" s="123"/>
    </row>
    <row r="2514">
      <c r="A2514" s="83">
        <v>973.0</v>
      </c>
      <c r="B2514" s="84" t="s">
        <v>58</v>
      </c>
      <c r="C2514" s="84" t="s">
        <v>27</v>
      </c>
      <c r="D2514" s="84" t="s">
        <v>27</v>
      </c>
      <c r="E2514" s="86" t="s">
        <v>28</v>
      </c>
      <c r="F2514" s="86">
        <v>64.0</v>
      </c>
      <c r="G2514" s="86">
        <v>3090.0</v>
      </c>
      <c r="H2514" s="86">
        <v>24.0</v>
      </c>
      <c r="I2514" s="84"/>
      <c r="J2514" s="84">
        <v>1.0</v>
      </c>
      <c r="K2514" s="84" t="s">
        <v>35</v>
      </c>
      <c r="L2514" s="85"/>
      <c r="M2514" s="85"/>
      <c r="N2514" s="84"/>
      <c r="O2514" s="86"/>
      <c r="P2514" s="85"/>
      <c r="Q2514" s="87"/>
      <c r="R2514" s="88">
        <v>13000.0</v>
      </c>
      <c r="S2514" s="89"/>
      <c r="T2514" s="89"/>
      <c r="U2514" s="123"/>
    </row>
    <row r="2515">
      <c r="A2515" s="83">
        <v>974.0</v>
      </c>
      <c r="B2515" s="84" t="s">
        <v>58</v>
      </c>
      <c r="C2515" s="84" t="s">
        <v>27</v>
      </c>
      <c r="D2515" s="84" t="s">
        <v>27</v>
      </c>
      <c r="E2515" s="86" t="s">
        <v>28</v>
      </c>
      <c r="F2515" s="86">
        <v>64.0</v>
      </c>
      <c r="G2515" s="86">
        <v>3090.0</v>
      </c>
      <c r="H2515" s="86">
        <v>24.0</v>
      </c>
      <c r="I2515" s="84"/>
      <c r="J2515" s="84">
        <v>1.0</v>
      </c>
      <c r="K2515" s="84" t="s">
        <v>36</v>
      </c>
      <c r="L2515" s="85"/>
      <c r="M2515" s="85"/>
      <c r="N2515" s="84"/>
      <c r="O2515" s="86"/>
      <c r="P2515" s="85"/>
      <c r="Q2515" s="87"/>
      <c r="R2515" s="88">
        <v>6000.0</v>
      </c>
      <c r="S2515" s="89"/>
      <c r="T2515" s="89"/>
      <c r="U2515" s="123"/>
    </row>
    <row r="2516">
      <c r="A2516" s="83">
        <v>975.0</v>
      </c>
      <c r="B2516" s="84" t="s">
        <v>58</v>
      </c>
      <c r="C2516" s="84" t="s">
        <v>27</v>
      </c>
      <c r="D2516" s="84" t="s">
        <v>27</v>
      </c>
      <c r="E2516" s="86" t="s">
        <v>28</v>
      </c>
      <c r="F2516" s="86">
        <v>64.0</v>
      </c>
      <c r="G2516" s="86">
        <v>3090.0</v>
      </c>
      <c r="H2516" s="86">
        <v>24.0</v>
      </c>
      <c r="I2516" s="84"/>
      <c r="J2516" s="84">
        <v>1.0</v>
      </c>
      <c r="K2516" s="84" t="s">
        <v>37</v>
      </c>
      <c r="L2516" s="85"/>
      <c r="M2516" s="85"/>
      <c r="N2516" s="84"/>
      <c r="O2516" s="86"/>
      <c r="P2516" s="85"/>
      <c r="Q2516" s="87"/>
      <c r="R2516" s="88">
        <v>11000.0</v>
      </c>
      <c r="S2516" s="89"/>
      <c r="T2516" s="89"/>
      <c r="U2516" s="123"/>
    </row>
    <row r="2517">
      <c r="A2517" s="83">
        <v>976.0</v>
      </c>
      <c r="B2517" s="84" t="s">
        <v>58</v>
      </c>
      <c r="C2517" s="84" t="s">
        <v>27</v>
      </c>
      <c r="D2517" s="84" t="s">
        <v>27</v>
      </c>
      <c r="E2517" s="86" t="s">
        <v>28</v>
      </c>
      <c r="F2517" s="86">
        <v>64.0</v>
      </c>
      <c r="G2517" s="86">
        <v>3090.0</v>
      </c>
      <c r="H2517" s="86">
        <v>24.0</v>
      </c>
      <c r="I2517" s="84"/>
      <c r="J2517" s="84">
        <v>1.0</v>
      </c>
      <c r="K2517" s="84" t="s">
        <v>38</v>
      </c>
      <c r="L2517" s="85"/>
      <c r="M2517" s="85"/>
      <c r="N2517" s="84"/>
      <c r="O2517" s="86"/>
      <c r="P2517" s="85"/>
      <c r="Q2517" s="87"/>
      <c r="R2517" s="88">
        <v>22000.0</v>
      </c>
      <c r="S2517" s="89"/>
      <c r="T2517" s="89"/>
      <c r="U2517" s="123"/>
    </row>
    <row r="2518">
      <c r="A2518" s="83">
        <v>977.0</v>
      </c>
      <c r="B2518" s="84" t="s">
        <v>58</v>
      </c>
      <c r="C2518" s="84" t="s">
        <v>27</v>
      </c>
      <c r="D2518" s="84" t="s">
        <v>27</v>
      </c>
      <c r="E2518" s="86" t="s">
        <v>28</v>
      </c>
      <c r="F2518" s="86">
        <v>64.0</v>
      </c>
      <c r="G2518" s="86">
        <v>3090.0</v>
      </c>
      <c r="H2518" s="86">
        <v>24.0</v>
      </c>
      <c r="I2518" s="84"/>
      <c r="J2518" s="84">
        <v>1.0</v>
      </c>
      <c r="K2518" s="84" t="s">
        <v>39</v>
      </c>
      <c r="L2518" s="85"/>
      <c r="M2518" s="85"/>
      <c r="N2518" s="84"/>
      <c r="O2518" s="86"/>
      <c r="P2518" s="85"/>
      <c r="Q2518" s="87"/>
      <c r="R2518" s="88">
        <v>15000.0</v>
      </c>
      <c r="S2518" s="89"/>
      <c r="T2518" s="89"/>
      <c r="U2518" s="123"/>
    </row>
    <row r="2519">
      <c r="A2519" s="83">
        <v>978.0</v>
      </c>
      <c r="B2519" s="84" t="s">
        <v>58</v>
      </c>
      <c r="C2519" s="84" t="s">
        <v>27</v>
      </c>
      <c r="D2519" s="84" t="s">
        <v>27</v>
      </c>
      <c r="E2519" s="86" t="s">
        <v>28</v>
      </c>
      <c r="F2519" s="86">
        <v>64.0</v>
      </c>
      <c r="G2519" s="86">
        <v>3090.0</v>
      </c>
      <c r="H2519" s="86">
        <v>24.0</v>
      </c>
      <c r="I2519" s="84"/>
      <c r="J2519" s="84">
        <v>1.0</v>
      </c>
      <c r="K2519" s="84" t="s">
        <v>40</v>
      </c>
      <c r="L2519" s="85"/>
      <c r="M2519" s="85"/>
      <c r="N2519" s="84"/>
      <c r="O2519" s="86"/>
      <c r="P2519" s="85"/>
      <c r="Q2519" s="87"/>
      <c r="R2519" s="88">
        <v>12000.0</v>
      </c>
      <c r="S2519" s="89"/>
      <c r="T2519" s="89"/>
      <c r="U2519" s="123"/>
    </row>
    <row r="2520">
      <c r="A2520" s="83">
        <v>979.0</v>
      </c>
      <c r="B2520" s="84" t="s">
        <v>58</v>
      </c>
      <c r="C2520" s="84" t="s">
        <v>27</v>
      </c>
      <c r="D2520" s="84" t="s">
        <v>27</v>
      </c>
      <c r="E2520" s="86" t="s">
        <v>28</v>
      </c>
      <c r="F2520" s="86">
        <v>64.0</v>
      </c>
      <c r="G2520" s="86">
        <v>3090.0</v>
      </c>
      <c r="H2520" s="86">
        <v>24.0</v>
      </c>
      <c r="I2520" s="84"/>
      <c r="J2520" s="84">
        <v>1.0</v>
      </c>
      <c r="K2520" s="84" t="s">
        <v>41</v>
      </c>
      <c r="L2520" s="85"/>
      <c r="M2520" s="85"/>
      <c r="N2520" s="84"/>
      <c r="O2520" s="86"/>
      <c r="P2520" s="85"/>
      <c r="Q2520" s="87"/>
      <c r="R2520" s="88">
        <v>29000.0</v>
      </c>
      <c r="S2520" s="89"/>
      <c r="T2520" s="89"/>
      <c r="U2520" s="123"/>
    </row>
    <row r="2521">
      <c r="A2521" s="83">
        <v>980.0</v>
      </c>
      <c r="B2521" s="84" t="s">
        <v>58</v>
      </c>
      <c r="C2521" s="84" t="s">
        <v>27</v>
      </c>
      <c r="D2521" s="84" t="s">
        <v>27</v>
      </c>
      <c r="E2521" s="86" t="s">
        <v>28</v>
      </c>
      <c r="F2521" s="86">
        <v>64.0</v>
      </c>
      <c r="G2521" s="86">
        <v>3090.0</v>
      </c>
      <c r="H2521" s="86">
        <v>24.0</v>
      </c>
      <c r="I2521" s="84"/>
      <c r="J2521" s="84">
        <v>1.0</v>
      </c>
      <c r="K2521" s="84" t="s">
        <v>42</v>
      </c>
      <c r="L2521" s="85"/>
      <c r="M2521" s="85"/>
      <c r="N2521" s="84"/>
      <c r="O2521" s="86"/>
      <c r="P2521" s="85"/>
      <c r="Q2521" s="87"/>
      <c r="R2521" s="88">
        <v>12000.0</v>
      </c>
      <c r="S2521" s="89"/>
      <c r="T2521" s="89"/>
      <c r="U2521" s="123"/>
    </row>
    <row r="2522">
      <c r="A2522" s="83">
        <v>981.0</v>
      </c>
      <c r="B2522" s="84" t="s">
        <v>58</v>
      </c>
      <c r="C2522" s="84" t="s">
        <v>27</v>
      </c>
      <c r="D2522" s="84" t="s">
        <v>27</v>
      </c>
      <c r="E2522" s="86" t="s">
        <v>28</v>
      </c>
      <c r="F2522" s="86">
        <v>64.0</v>
      </c>
      <c r="G2522" s="86">
        <v>3090.0</v>
      </c>
      <c r="H2522" s="86">
        <v>24.0</v>
      </c>
      <c r="I2522" s="84"/>
      <c r="J2522" s="84">
        <v>1.0</v>
      </c>
      <c r="K2522" s="84" t="s">
        <v>43</v>
      </c>
      <c r="L2522" s="85"/>
      <c r="M2522" s="85"/>
      <c r="N2522" s="84"/>
      <c r="O2522" s="86"/>
      <c r="P2522" s="85"/>
      <c r="Q2522" s="87"/>
      <c r="R2522" s="88">
        <v>3656000.0</v>
      </c>
      <c r="S2522" s="89"/>
      <c r="T2522" s="89"/>
      <c r="U2522" s="123"/>
    </row>
    <row r="2523">
      <c r="A2523" s="83">
        <v>982.0</v>
      </c>
      <c r="B2523" s="84" t="s">
        <v>58</v>
      </c>
      <c r="C2523" s="84" t="s">
        <v>27</v>
      </c>
      <c r="D2523" s="84" t="s">
        <v>27</v>
      </c>
      <c r="E2523" s="86" t="s">
        <v>28</v>
      </c>
      <c r="F2523" s="86">
        <v>64.0</v>
      </c>
      <c r="G2523" s="86">
        <v>3090.0</v>
      </c>
      <c r="H2523" s="86">
        <v>24.0</v>
      </c>
      <c r="I2523" s="84"/>
      <c r="J2523" s="84">
        <v>1.0</v>
      </c>
      <c r="K2523" s="84" t="s">
        <v>44</v>
      </c>
      <c r="L2523" s="85"/>
      <c r="M2523" s="85"/>
      <c r="N2523" s="84"/>
      <c r="O2523" s="86"/>
      <c r="P2523" s="85"/>
      <c r="Q2523" s="87"/>
      <c r="R2523" s="88">
        <v>11000.0</v>
      </c>
      <c r="S2523" s="89"/>
      <c r="T2523" s="89"/>
      <c r="U2523" s="123"/>
    </row>
    <row r="2524">
      <c r="A2524" s="83">
        <v>983.0</v>
      </c>
      <c r="B2524" s="84" t="s">
        <v>58</v>
      </c>
      <c r="C2524" s="84" t="s">
        <v>27</v>
      </c>
      <c r="D2524" s="84" t="s">
        <v>27</v>
      </c>
      <c r="E2524" s="86" t="s">
        <v>28</v>
      </c>
      <c r="F2524" s="86">
        <v>64.0</v>
      </c>
      <c r="G2524" s="86">
        <v>3090.0</v>
      </c>
      <c r="H2524" s="86">
        <v>24.0</v>
      </c>
      <c r="I2524" s="84"/>
      <c r="J2524" s="84">
        <v>1.0</v>
      </c>
      <c r="K2524" s="84" t="s">
        <v>45</v>
      </c>
      <c r="L2524" s="85"/>
      <c r="M2524" s="85"/>
      <c r="N2524" s="84"/>
      <c r="O2524" s="86"/>
      <c r="P2524" s="85"/>
      <c r="Q2524" s="87"/>
      <c r="R2524" s="88">
        <v>90000.0</v>
      </c>
      <c r="S2524" s="89"/>
      <c r="T2524" s="89"/>
      <c r="U2524" s="123"/>
    </row>
    <row r="2525">
      <c r="A2525" s="83">
        <v>984.0</v>
      </c>
      <c r="B2525" s="84" t="s">
        <v>58</v>
      </c>
      <c r="C2525" s="84" t="s">
        <v>27</v>
      </c>
      <c r="D2525" s="84" t="s">
        <v>27</v>
      </c>
      <c r="E2525" s="86" t="s">
        <v>28</v>
      </c>
      <c r="F2525" s="86">
        <v>64.0</v>
      </c>
      <c r="G2525" s="86">
        <v>3090.0</v>
      </c>
      <c r="H2525" s="86">
        <v>24.0</v>
      </c>
      <c r="I2525" s="84"/>
      <c r="J2525" s="84">
        <v>1.0</v>
      </c>
      <c r="K2525" s="84" t="s">
        <v>46</v>
      </c>
      <c r="L2525" s="85"/>
      <c r="M2525" s="85"/>
      <c r="N2525" s="84"/>
      <c r="O2525" s="86"/>
      <c r="P2525" s="85"/>
      <c r="Q2525" s="87"/>
      <c r="R2525" s="88">
        <v>231000.0</v>
      </c>
      <c r="S2525" s="89"/>
      <c r="T2525" s="89"/>
      <c r="U2525" s="123"/>
    </row>
    <row r="2526">
      <c r="A2526" s="83">
        <v>985.0</v>
      </c>
      <c r="B2526" s="84" t="s">
        <v>58</v>
      </c>
      <c r="C2526" s="84" t="s">
        <v>27</v>
      </c>
      <c r="D2526" s="84" t="s">
        <v>27</v>
      </c>
      <c r="E2526" s="86" t="s">
        <v>28</v>
      </c>
      <c r="F2526" s="86">
        <v>64.0</v>
      </c>
      <c r="G2526" s="86">
        <v>3090.0</v>
      </c>
      <c r="H2526" s="86">
        <v>24.0</v>
      </c>
      <c r="I2526" s="84"/>
      <c r="J2526" s="84">
        <v>1.0</v>
      </c>
      <c r="K2526" s="84" t="s">
        <v>47</v>
      </c>
      <c r="L2526" s="85"/>
      <c r="M2526" s="85"/>
      <c r="N2526" s="84"/>
      <c r="O2526" s="86"/>
      <c r="P2526" s="85"/>
      <c r="Q2526" s="87"/>
      <c r="R2526" s="88">
        <v>57000.0</v>
      </c>
      <c r="S2526" s="89"/>
      <c r="T2526" s="89"/>
      <c r="U2526" s="123"/>
    </row>
    <row r="2527">
      <c r="A2527" s="83">
        <v>986.0</v>
      </c>
      <c r="B2527" s="84" t="s">
        <v>58</v>
      </c>
      <c r="C2527" s="84" t="s">
        <v>27</v>
      </c>
      <c r="D2527" s="84" t="s">
        <v>27</v>
      </c>
      <c r="E2527" s="86" t="s">
        <v>28</v>
      </c>
      <c r="F2527" s="86">
        <v>64.0</v>
      </c>
      <c r="G2527" s="86">
        <v>3090.0</v>
      </c>
      <c r="H2527" s="86">
        <v>24.0</v>
      </c>
      <c r="I2527" s="84"/>
      <c r="J2527" s="84">
        <v>1.0</v>
      </c>
      <c r="K2527" s="84" t="s">
        <v>48</v>
      </c>
      <c r="L2527" s="85"/>
      <c r="M2527" s="85"/>
      <c r="N2527" s="84"/>
      <c r="O2527" s="86"/>
      <c r="P2527" s="85"/>
      <c r="Q2527" s="87"/>
      <c r="R2527" s="88">
        <v>197000.0</v>
      </c>
      <c r="S2527" s="89"/>
      <c r="T2527" s="89"/>
      <c r="U2527" s="123"/>
    </row>
    <row r="2528">
      <c r="A2528" s="83">
        <v>987.0</v>
      </c>
      <c r="B2528" s="84" t="s">
        <v>58</v>
      </c>
      <c r="C2528" s="84" t="s">
        <v>27</v>
      </c>
      <c r="D2528" s="84" t="s">
        <v>27</v>
      </c>
      <c r="E2528" s="86" t="s">
        <v>28</v>
      </c>
      <c r="F2528" s="86">
        <v>64.0</v>
      </c>
      <c r="G2528" s="86">
        <v>3090.0</v>
      </c>
      <c r="H2528" s="86">
        <v>24.0</v>
      </c>
      <c r="I2528" s="84"/>
      <c r="J2528" s="84">
        <v>1.0</v>
      </c>
      <c r="K2528" s="84" t="s">
        <v>49</v>
      </c>
      <c r="L2528" s="85"/>
      <c r="M2528" s="85"/>
      <c r="N2528" s="84"/>
      <c r="O2528" s="86"/>
      <c r="P2528" s="85"/>
      <c r="Q2528" s="87"/>
      <c r="R2528" s="88">
        <v>10000.0</v>
      </c>
      <c r="S2528" s="89"/>
      <c r="T2528" s="89"/>
      <c r="U2528" s="123"/>
    </row>
    <row r="2529">
      <c r="A2529" s="83">
        <v>988.0</v>
      </c>
      <c r="B2529" s="84" t="s">
        <v>58</v>
      </c>
      <c r="C2529" s="84" t="s">
        <v>27</v>
      </c>
      <c r="D2529" s="84" t="s">
        <v>27</v>
      </c>
      <c r="E2529" s="86" t="s">
        <v>28</v>
      </c>
      <c r="F2529" s="86">
        <v>64.0</v>
      </c>
      <c r="G2529" s="86">
        <v>3090.0</v>
      </c>
      <c r="H2529" s="86">
        <v>24.0</v>
      </c>
      <c r="I2529" s="84"/>
      <c r="J2529" s="84">
        <v>1.0</v>
      </c>
      <c r="K2529" s="84" t="s">
        <v>50</v>
      </c>
      <c r="L2529" s="85"/>
      <c r="M2529" s="85"/>
      <c r="N2529" s="84"/>
      <c r="O2529" s="86"/>
      <c r="P2529" s="85"/>
      <c r="Q2529" s="87"/>
      <c r="R2529" s="88">
        <v>258000.0</v>
      </c>
      <c r="S2529" s="89"/>
      <c r="T2529" s="89"/>
      <c r="U2529" s="123"/>
    </row>
    <row r="2530">
      <c r="A2530" s="83">
        <v>989.0</v>
      </c>
      <c r="B2530" s="84" t="s">
        <v>58</v>
      </c>
      <c r="C2530" s="84" t="s">
        <v>27</v>
      </c>
      <c r="D2530" s="84" t="s">
        <v>27</v>
      </c>
      <c r="E2530" s="86" t="s">
        <v>28</v>
      </c>
      <c r="F2530" s="86">
        <v>64.0</v>
      </c>
      <c r="G2530" s="86">
        <v>3090.0</v>
      </c>
      <c r="H2530" s="86">
        <v>24.0</v>
      </c>
      <c r="I2530" s="84"/>
      <c r="J2530" s="84">
        <v>1.0</v>
      </c>
      <c r="K2530" s="84" t="s">
        <v>51</v>
      </c>
      <c r="L2530" s="90"/>
      <c r="M2530" s="90"/>
      <c r="N2530" s="89"/>
      <c r="O2530" s="91"/>
      <c r="P2530" s="90"/>
      <c r="Q2530" s="88"/>
      <c r="R2530" s="88">
        <v>0.0</v>
      </c>
      <c r="S2530" s="89"/>
      <c r="T2530" s="89"/>
      <c r="U2530" s="123"/>
    </row>
    <row r="2531">
      <c r="A2531" s="83">
        <v>990.0</v>
      </c>
      <c r="B2531" s="84" t="s">
        <v>58</v>
      </c>
      <c r="C2531" s="84" t="s">
        <v>27</v>
      </c>
      <c r="D2531" s="84" t="s">
        <v>27</v>
      </c>
      <c r="E2531" s="86" t="s">
        <v>28</v>
      </c>
      <c r="F2531" s="86">
        <v>64.0</v>
      </c>
      <c r="G2531" s="86">
        <v>3090.0</v>
      </c>
      <c r="H2531" s="86">
        <v>24.0</v>
      </c>
      <c r="I2531" s="84"/>
      <c r="J2531" s="84">
        <v>1.0</v>
      </c>
      <c r="K2531" s="84" t="s">
        <v>52</v>
      </c>
      <c r="L2531" s="90"/>
      <c r="M2531" s="90"/>
      <c r="N2531" s="89"/>
      <c r="O2531" s="91"/>
      <c r="P2531" s="90"/>
      <c r="Q2531" s="88"/>
      <c r="R2531" s="88">
        <v>0.0</v>
      </c>
      <c r="S2531" s="89"/>
      <c r="T2531" s="89"/>
      <c r="U2531" s="123"/>
    </row>
    <row r="2532">
      <c r="A2532" s="83">
        <v>991.0</v>
      </c>
      <c r="B2532" s="84" t="s">
        <v>58</v>
      </c>
      <c r="C2532" s="84" t="s">
        <v>27</v>
      </c>
      <c r="D2532" s="84" t="s">
        <v>27</v>
      </c>
      <c r="E2532" s="86" t="s">
        <v>28</v>
      </c>
      <c r="F2532" s="86">
        <v>64.0</v>
      </c>
      <c r="G2532" s="86">
        <v>3090.0</v>
      </c>
      <c r="H2532" s="86">
        <v>24.0</v>
      </c>
      <c r="I2532" s="84"/>
      <c r="J2532" s="84">
        <v>2.0</v>
      </c>
      <c r="K2532" s="84" t="s">
        <v>31</v>
      </c>
      <c r="L2532" s="85"/>
      <c r="M2532" s="85"/>
      <c r="N2532" s="84"/>
      <c r="O2532" s="86"/>
      <c r="P2532" s="85"/>
      <c r="Q2532" s="87"/>
      <c r="R2532" s="88">
        <v>14000.0</v>
      </c>
      <c r="S2532" s="89"/>
      <c r="T2532" s="89"/>
      <c r="U2532" s="123"/>
    </row>
    <row r="2533">
      <c r="A2533" s="83">
        <v>992.0</v>
      </c>
      <c r="B2533" s="84" t="s">
        <v>58</v>
      </c>
      <c r="C2533" s="84" t="s">
        <v>27</v>
      </c>
      <c r="D2533" s="84" t="s">
        <v>27</v>
      </c>
      <c r="E2533" s="86" t="s">
        <v>28</v>
      </c>
      <c r="F2533" s="86">
        <v>64.0</v>
      </c>
      <c r="G2533" s="86">
        <v>3090.0</v>
      </c>
      <c r="H2533" s="86">
        <v>24.0</v>
      </c>
      <c r="I2533" s="84"/>
      <c r="J2533" s="84">
        <v>2.0</v>
      </c>
      <c r="K2533" s="84" t="s">
        <v>32</v>
      </c>
      <c r="L2533" s="85"/>
      <c r="M2533" s="85"/>
      <c r="N2533" s="84"/>
      <c r="O2533" s="86"/>
      <c r="P2533" s="85"/>
      <c r="Q2533" s="87"/>
      <c r="R2533" s="88">
        <v>86000.0</v>
      </c>
      <c r="S2533" s="89"/>
      <c r="T2533" s="89"/>
      <c r="U2533" s="123"/>
    </row>
    <row r="2534">
      <c r="A2534" s="83">
        <v>993.0</v>
      </c>
      <c r="B2534" s="84" t="s">
        <v>58</v>
      </c>
      <c r="C2534" s="84" t="s">
        <v>27</v>
      </c>
      <c r="D2534" s="84" t="s">
        <v>27</v>
      </c>
      <c r="E2534" s="86" t="s">
        <v>28</v>
      </c>
      <c r="F2534" s="86">
        <v>64.0</v>
      </c>
      <c r="G2534" s="86">
        <v>3090.0</v>
      </c>
      <c r="H2534" s="86">
        <v>24.0</v>
      </c>
      <c r="I2534" s="84"/>
      <c r="J2534" s="84">
        <v>2.0</v>
      </c>
      <c r="K2534" s="84" t="s">
        <v>33</v>
      </c>
      <c r="L2534" s="85"/>
      <c r="M2534" s="85"/>
      <c r="N2534" s="84"/>
      <c r="O2534" s="86"/>
      <c r="P2534" s="85"/>
      <c r="Q2534" s="87"/>
      <c r="R2534" s="88">
        <v>41000.0</v>
      </c>
      <c r="S2534" s="89"/>
      <c r="T2534" s="89"/>
      <c r="U2534" s="123"/>
    </row>
    <row r="2535">
      <c r="A2535" s="83">
        <v>994.0</v>
      </c>
      <c r="B2535" s="84" t="s">
        <v>58</v>
      </c>
      <c r="C2535" s="84" t="s">
        <v>27</v>
      </c>
      <c r="D2535" s="84" t="s">
        <v>27</v>
      </c>
      <c r="E2535" s="86" t="s">
        <v>28</v>
      </c>
      <c r="F2535" s="86">
        <v>64.0</v>
      </c>
      <c r="G2535" s="86">
        <v>3090.0</v>
      </c>
      <c r="H2535" s="86">
        <v>24.0</v>
      </c>
      <c r="I2535" s="84"/>
      <c r="J2535" s="84">
        <v>2.0</v>
      </c>
      <c r="K2535" s="84" t="s">
        <v>34</v>
      </c>
      <c r="L2535" s="85"/>
      <c r="M2535" s="85"/>
      <c r="N2535" s="84"/>
      <c r="O2535" s="86"/>
      <c r="P2535" s="85"/>
      <c r="Q2535" s="87"/>
      <c r="R2535" s="88">
        <v>311000.0</v>
      </c>
      <c r="S2535" s="89"/>
      <c r="T2535" s="89"/>
      <c r="U2535" s="123"/>
    </row>
    <row r="2536">
      <c r="A2536" s="83">
        <v>995.0</v>
      </c>
      <c r="B2536" s="84" t="s">
        <v>58</v>
      </c>
      <c r="C2536" s="84" t="s">
        <v>27</v>
      </c>
      <c r="D2536" s="84" t="s">
        <v>27</v>
      </c>
      <c r="E2536" s="86" t="s">
        <v>28</v>
      </c>
      <c r="F2536" s="86">
        <v>64.0</v>
      </c>
      <c r="G2536" s="86">
        <v>3090.0</v>
      </c>
      <c r="H2536" s="86">
        <v>24.0</v>
      </c>
      <c r="I2536" s="84"/>
      <c r="J2536" s="84">
        <v>2.0</v>
      </c>
      <c r="K2536" s="84" t="s">
        <v>35</v>
      </c>
      <c r="L2536" s="85"/>
      <c r="M2536" s="85"/>
      <c r="N2536" s="84"/>
      <c r="O2536" s="86"/>
      <c r="P2536" s="85"/>
      <c r="Q2536" s="87"/>
      <c r="R2536" s="88">
        <v>15000.0</v>
      </c>
      <c r="S2536" s="89"/>
      <c r="T2536" s="89"/>
      <c r="U2536" s="123"/>
    </row>
    <row r="2537">
      <c r="A2537" s="83">
        <v>996.0</v>
      </c>
      <c r="B2537" s="84" t="s">
        <v>58</v>
      </c>
      <c r="C2537" s="84" t="s">
        <v>27</v>
      </c>
      <c r="D2537" s="84" t="s">
        <v>27</v>
      </c>
      <c r="E2537" s="86" t="s">
        <v>28</v>
      </c>
      <c r="F2537" s="86">
        <v>64.0</v>
      </c>
      <c r="G2537" s="86">
        <v>3090.0</v>
      </c>
      <c r="H2537" s="86">
        <v>24.0</v>
      </c>
      <c r="I2537" s="84"/>
      <c r="J2537" s="84">
        <v>2.0</v>
      </c>
      <c r="K2537" s="84" t="s">
        <v>36</v>
      </c>
      <c r="L2537" s="85"/>
      <c r="M2537" s="85"/>
      <c r="N2537" s="84"/>
      <c r="O2537" s="86"/>
      <c r="P2537" s="85"/>
      <c r="Q2537" s="87"/>
      <c r="R2537" s="88">
        <v>6000.0</v>
      </c>
      <c r="S2537" s="89"/>
      <c r="T2537" s="89"/>
      <c r="U2537" s="123"/>
    </row>
    <row r="2538">
      <c r="A2538" s="83">
        <v>997.0</v>
      </c>
      <c r="B2538" s="84" t="s">
        <v>58</v>
      </c>
      <c r="C2538" s="84" t="s">
        <v>27</v>
      </c>
      <c r="D2538" s="84" t="s">
        <v>27</v>
      </c>
      <c r="E2538" s="86" t="s">
        <v>28</v>
      </c>
      <c r="F2538" s="86">
        <v>64.0</v>
      </c>
      <c r="G2538" s="86">
        <v>3090.0</v>
      </c>
      <c r="H2538" s="86">
        <v>24.0</v>
      </c>
      <c r="I2538" s="84"/>
      <c r="J2538" s="84">
        <v>2.0</v>
      </c>
      <c r="K2538" s="84" t="s">
        <v>37</v>
      </c>
      <c r="L2538" s="85"/>
      <c r="M2538" s="85"/>
      <c r="N2538" s="84"/>
      <c r="O2538" s="86"/>
      <c r="P2538" s="85"/>
      <c r="Q2538" s="87"/>
      <c r="R2538" s="88">
        <v>11000.0</v>
      </c>
      <c r="S2538" s="89"/>
      <c r="T2538" s="89"/>
      <c r="U2538" s="123"/>
    </row>
    <row r="2539">
      <c r="A2539" s="83">
        <v>998.0</v>
      </c>
      <c r="B2539" s="84" t="s">
        <v>58</v>
      </c>
      <c r="C2539" s="84" t="s">
        <v>27</v>
      </c>
      <c r="D2539" s="84" t="s">
        <v>27</v>
      </c>
      <c r="E2539" s="86" t="s">
        <v>28</v>
      </c>
      <c r="F2539" s="86">
        <v>64.0</v>
      </c>
      <c r="G2539" s="86">
        <v>3090.0</v>
      </c>
      <c r="H2539" s="86">
        <v>24.0</v>
      </c>
      <c r="I2539" s="84"/>
      <c r="J2539" s="84">
        <v>2.0</v>
      </c>
      <c r="K2539" s="84" t="s">
        <v>38</v>
      </c>
      <c r="L2539" s="85"/>
      <c r="M2539" s="85"/>
      <c r="N2539" s="84"/>
      <c r="O2539" s="86"/>
      <c r="P2539" s="85"/>
      <c r="Q2539" s="87"/>
      <c r="R2539" s="88">
        <v>22000.0</v>
      </c>
      <c r="S2539" s="89"/>
      <c r="T2539" s="89"/>
      <c r="U2539" s="123"/>
    </row>
    <row r="2540">
      <c r="A2540" s="83">
        <v>999.0</v>
      </c>
      <c r="B2540" s="84" t="s">
        <v>58</v>
      </c>
      <c r="C2540" s="84" t="s">
        <v>27</v>
      </c>
      <c r="D2540" s="84" t="s">
        <v>27</v>
      </c>
      <c r="E2540" s="86" t="s">
        <v>28</v>
      </c>
      <c r="F2540" s="86">
        <v>64.0</v>
      </c>
      <c r="G2540" s="86">
        <v>3090.0</v>
      </c>
      <c r="H2540" s="86">
        <v>24.0</v>
      </c>
      <c r="I2540" s="84"/>
      <c r="J2540" s="84">
        <v>2.0</v>
      </c>
      <c r="K2540" s="84" t="s">
        <v>39</v>
      </c>
      <c r="L2540" s="85"/>
      <c r="M2540" s="85"/>
      <c r="N2540" s="84"/>
      <c r="O2540" s="86"/>
      <c r="P2540" s="85"/>
      <c r="Q2540" s="87"/>
      <c r="R2540" s="88">
        <v>21000.0</v>
      </c>
      <c r="S2540" s="89"/>
      <c r="T2540" s="89"/>
      <c r="U2540" s="123"/>
    </row>
    <row r="2541">
      <c r="A2541" s="83">
        <v>1000.0</v>
      </c>
      <c r="B2541" s="84" t="s">
        <v>58</v>
      </c>
      <c r="C2541" s="84" t="s">
        <v>27</v>
      </c>
      <c r="D2541" s="84" t="s">
        <v>27</v>
      </c>
      <c r="E2541" s="86" t="s">
        <v>28</v>
      </c>
      <c r="F2541" s="86">
        <v>64.0</v>
      </c>
      <c r="G2541" s="86">
        <v>3090.0</v>
      </c>
      <c r="H2541" s="86">
        <v>24.0</v>
      </c>
      <c r="I2541" s="84"/>
      <c r="J2541" s="84">
        <v>2.0</v>
      </c>
      <c r="K2541" s="84" t="s">
        <v>40</v>
      </c>
      <c r="L2541" s="85"/>
      <c r="M2541" s="85"/>
      <c r="N2541" s="84"/>
      <c r="O2541" s="86"/>
      <c r="P2541" s="85"/>
      <c r="Q2541" s="87"/>
      <c r="R2541" s="88">
        <v>52000.0</v>
      </c>
      <c r="S2541" s="89"/>
      <c r="T2541" s="89"/>
      <c r="U2541" s="123"/>
    </row>
    <row r="2542">
      <c r="A2542" s="83">
        <v>1001.0</v>
      </c>
      <c r="B2542" s="84" t="s">
        <v>58</v>
      </c>
      <c r="C2542" s="84" t="s">
        <v>27</v>
      </c>
      <c r="D2542" s="84" t="s">
        <v>27</v>
      </c>
      <c r="E2542" s="86" t="s">
        <v>28</v>
      </c>
      <c r="F2542" s="86">
        <v>64.0</v>
      </c>
      <c r="G2542" s="86">
        <v>3090.0</v>
      </c>
      <c r="H2542" s="86">
        <v>24.0</v>
      </c>
      <c r="I2542" s="84"/>
      <c r="J2542" s="84">
        <v>2.0</v>
      </c>
      <c r="K2542" s="84" t="s">
        <v>41</v>
      </c>
      <c r="L2542" s="85"/>
      <c r="M2542" s="85"/>
      <c r="N2542" s="84"/>
      <c r="O2542" s="86"/>
      <c r="P2542" s="85"/>
      <c r="Q2542" s="87"/>
      <c r="R2542" s="88">
        <v>43000.0</v>
      </c>
      <c r="S2542" s="89"/>
      <c r="T2542" s="89"/>
      <c r="U2542" s="123"/>
    </row>
    <row r="2543">
      <c r="A2543" s="83">
        <v>1002.0</v>
      </c>
      <c r="B2543" s="84" t="s">
        <v>58</v>
      </c>
      <c r="C2543" s="84" t="s">
        <v>27</v>
      </c>
      <c r="D2543" s="84" t="s">
        <v>27</v>
      </c>
      <c r="E2543" s="86" t="s">
        <v>28</v>
      </c>
      <c r="F2543" s="86">
        <v>64.0</v>
      </c>
      <c r="G2543" s="86">
        <v>3090.0</v>
      </c>
      <c r="H2543" s="86">
        <v>24.0</v>
      </c>
      <c r="I2543" s="84"/>
      <c r="J2543" s="84">
        <v>2.0</v>
      </c>
      <c r="K2543" s="84" t="s">
        <v>42</v>
      </c>
      <c r="L2543" s="85"/>
      <c r="M2543" s="85"/>
      <c r="N2543" s="84"/>
      <c r="O2543" s="86"/>
      <c r="P2543" s="85"/>
      <c r="Q2543" s="87"/>
      <c r="R2543" s="88">
        <v>11000.0</v>
      </c>
      <c r="S2543" s="89"/>
      <c r="T2543" s="89"/>
      <c r="U2543" s="123"/>
    </row>
    <row r="2544">
      <c r="A2544" s="83">
        <v>1003.0</v>
      </c>
      <c r="B2544" s="84" t="s">
        <v>58</v>
      </c>
      <c r="C2544" s="84" t="s">
        <v>27</v>
      </c>
      <c r="D2544" s="84" t="s">
        <v>27</v>
      </c>
      <c r="E2544" s="86" t="s">
        <v>28</v>
      </c>
      <c r="F2544" s="86">
        <v>64.0</v>
      </c>
      <c r="G2544" s="86">
        <v>3090.0</v>
      </c>
      <c r="H2544" s="86">
        <v>24.0</v>
      </c>
      <c r="I2544" s="84"/>
      <c r="J2544" s="84">
        <v>2.0</v>
      </c>
      <c r="K2544" s="84" t="s">
        <v>43</v>
      </c>
      <c r="L2544" s="85"/>
      <c r="M2544" s="85"/>
      <c r="N2544" s="84"/>
      <c r="O2544" s="86"/>
      <c r="P2544" s="85"/>
      <c r="Q2544" s="87"/>
      <c r="R2544" s="88">
        <v>1.8766E7</v>
      </c>
      <c r="S2544" s="89"/>
      <c r="T2544" s="89"/>
      <c r="U2544" s="123"/>
    </row>
    <row r="2545">
      <c r="A2545" s="83">
        <v>1004.0</v>
      </c>
      <c r="B2545" s="84" t="s">
        <v>58</v>
      </c>
      <c r="C2545" s="84" t="s">
        <v>27</v>
      </c>
      <c r="D2545" s="84" t="s">
        <v>27</v>
      </c>
      <c r="E2545" s="86" t="s">
        <v>28</v>
      </c>
      <c r="F2545" s="86">
        <v>64.0</v>
      </c>
      <c r="G2545" s="86">
        <v>3090.0</v>
      </c>
      <c r="H2545" s="86">
        <v>24.0</v>
      </c>
      <c r="I2545" s="84"/>
      <c r="J2545" s="84">
        <v>2.0</v>
      </c>
      <c r="K2545" s="84" t="s">
        <v>44</v>
      </c>
      <c r="L2545" s="85"/>
      <c r="M2545" s="85"/>
      <c r="N2545" s="84"/>
      <c r="O2545" s="86"/>
      <c r="P2545" s="85"/>
      <c r="Q2545" s="87"/>
      <c r="R2545" s="88">
        <v>11000.0</v>
      </c>
      <c r="S2545" s="89"/>
      <c r="T2545" s="89"/>
      <c r="U2545" s="123"/>
    </row>
    <row r="2546">
      <c r="A2546" s="83">
        <v>1005.0</v>
      </c>
      <c r="B2546" s="84" t="s">
        <v>58</v>
      </c>
      <c r="C2546" s="84" t="s">
        <v>27</v>
      </c>
      <c r="D2546" s="84" t="s">
        <v>27</v>
      </c>
      <c r="E2546" s="86" t="s">
        <v>28</v>
      </c>
      <c r="F2546" s="86">
        <v>64.0</v>
      </c>
      <c r="G2546" s="86">
        <v>3090.0</v>
      </c>
      <c r="H2546" s="86">
        <v>24.0</v>
      </c>
      <c r="I2546" s="84"/>
      <c r="J2546" s="84">
        <v>2.0</v>
      </c>
      <c r="K2546" s="84" t="s">
        <v>45</v>
      </c>
      <c r="L2546" s="85"/>
      <c r="M2546" s="85"/>
      <c r="N2546" s="84"/>
      <c r="O2546" s="86"/>
      <c r="P2546" s="85"/>
      <c r="Q2546" s="87"/>
      <c r="R2546" s="88">
        <v>51000.0</v>
      </c>
      <c r="S2546" s="89"/>
      <c r="T2546" s="89"/>
      <c r="U2546" s="123"/>
    </row>
    <row r="2547">
      <c r="A2547" s="83">
        <v>1006.0</v>
      </c>
      <c r="B2547" s="84" t="s">
        <v>58</v>
      </c>
      <c r="C2547" s="84" t="s">
        <v>27</v>
      </c>
      <c r="D2547" s="84" t="s">
        <v>27</v>
      </c>
      <c r="E2547" s="86" t="s">
        <v>28</v>
      </c>
      <c r="F2547" s="86">
        <v>64.0</v>
      </c>
      <c r="G2547" s="86">
        <v>3090.0</v>
      </c>
      <c r="H2547" s="86">
        <v>24.0</v>
      </c>
      <c r="I2547" s="84"/>
      <c r="J2547" s="84">
        <v>2.0</v>
      </c>
      <c r="K2547" s="84" t="s">
        <v>46</v>
      </c>
      <c r="L2547" s="85"/>
      <c r="M2547" s="85"/>
      <c r="N2547" s="84"/>
      <c r="O2547" s="86"/>
      <c r="P2547" s="85"/>
      <c r="Q2547" s="87"/>
      <c r="R2547" s="88">
        <v>355000.0</v>
      </c>
      <c r="S2547" s="89"/>
      <c r="T2547" s="89"/>
      <c r="U2547" s="123"/>
    </row>
    <row r="2548">
      <c r="A2548" s="83">
        <v>1007.0</v>
      </c>
      <c r="B2548" s="84" t="s">
        <v>58</v>
      </c>
      <c r="C2548" s="84" t="s">
        <v>27</v>
      </c>
      <c r="D2548" s="84" t="s">
        <v>27</v>
      </c>
      <c r="E2548" s="86" t="s">
        <v>28</v>
      </c>
      <c r="F2548" s="86">
        <v>64.0</v>
      </c>
      <c r="G2548" s="86">
        <v>3090.0</v>
      </c>
      <c r="H2548" s="86">
        <v>24.0</v>
      </c>
      <c r="I2548" s="84"/>
      <c r="J2548" s="84">
        <v>2.0</v>
      </c>
      <c r="K2548" s="84" t="s">
        <v>47</v>
      </c>
      <c r="L2548" s="85"/>
      <c r="M2548" s="85"/>
      <c r="N2548" s="84"/>
      <c r="O2548" s="86"/>
      <c r="P2548" s="85"/>
      <c r="Q2548" s="87"/>
      <c r="R2548" s="88">
        <v>96000.0</v>
      </c>
      <c r="S2548" s="89"/>
      <c r="T2548" s="89"/>
      <c r="U2548" s="123"/>
    </row>
    <row r="2549">
      <c r="A2549" s="83">
        <v>1008.0</v>
      </c>
      <c r="B2549" s="84" t="s">
        <v>58</v>
      </c>
      <c r="C2549" s="84" t="s">
        <v>27</v>
      </c>
      <c r="D2549" s="84" t="s">
        <v>27</v>
      </c>
      <c r="E2549" s="86" t="s">
        <v>28</v>
      </c>
      <c r="F2549" s="86">
        <v>64.0</v>
      </c>
      <c r="G2549" s="86">
        <v>3090.0</v>
      </c>
      <c r="H2549" s="86">
        <v>24.0</v>
      </c>
      <c r="I2549" s="84"/>
      <c r="J2549" s="84">
        <v>2.0</v>
      </c>
      <c r="K2549" s="84" t="s">
        <v>48</v>
      </c>
      <c r="L2549" s="85"/>
      <c r="M2549" s="85"/>
      <c r="N2549" s="84"/>
      <c r="O2549" s="86"/>
      <c r="P2549" s="85"/>
      <c r="Q2549" s="87"/>
      <c r="R2549" s="88">
        <v>377000.0</v>
      </c>
      <c r="S2549" s="89"/>
      <c r="T2549" s="89"/>
      <c r="U2549" s="123"/>
    </row>
    <row r="2550">
      <c r="A2550" s="83">
        <v>1009.0</v>
      </c>
      <c r="B2550" s="84" t="s">
        <v>58</v>
      </c>
      <c r="C2550" s="84" t="s">
        <v>27</v>
      </c>
      <c r="D2550" s="84" t="s">
        <v>27</v>
      </c>
      <c r="E2550" s="86" t="s">
        <v>28</v>
      </c>
      <c r="F2550" s="86">
        <v>64.0</v>
      </c>
      <c r="G2550" s="86">
        <v>3090.0</v>
      </c>
      <c r="H2550" s="86">
        <v>24.0</v>
      </c>
      <c r="I2550" s="84"/>
      <c r="J2550" s="84">
        <v>2.0</v>
      </c>
      <c r="K2550" s="84" t="s">
        <v>49</v>
      </c>
      <c r="L2550" s="85"/>
      <c r="M2550" s="85"/>
      <c r="N2550" s="84"/>
      <c r="O2550" s="86"/>
      <c r="P2550" s="85"/>
      <c r="Q2550" s="87"/>
      <c r="R2550" s="88">
        <v>12000.0</v>
      </c>
      <c r="S2550" s="89"/>
      <c r="T2550" s="89"/>
      <c r="U2550" s="123"/>
    </row>
    <row r="2551">
      <c r="A2551" s="83">
        <v>1010.0</v>
      </c>
      <c r="B2551" s="84" t="s">
        <v>58</v>
      </c>
      <c r="C2551" s="84" t="s">
        <v>27</v>
      </c>
      <c r="D2551" s="84" t="s">
        <v>27</v>
      </c>
      <c r="E2551" s="86" t="s">
        <v>28</v>
      </c>
      <c r="F2551" s="86">
        <v>64.0</v>
      </c>
      <c r="G2551" s="86">
        <v>3090.0</v>
      </c>
      <c r="H2551" s="86">
        <v>24.0</v>
      </c>
      <c r="I2551" s="84"/>
      <c r="J2551" s="84">
        <v>2.0</v>
      </c>
      <c r="K2551" s="84" t="s">
        <v>50</v>
      </c>
      <c r="L2551" s="85"/>
      <c r="M2551" s="85"/>
      <c r="N2551" s="84"/>
      <c r="O2551" s="86"/>
      <c r="P2551" s="85"/>
      <c r="Q2551" s="87"/>
      <c r="R2551" s="88">
        <v>654000.0</v>
      </c>
      <c r="S2551" s="89"/>
      <c r="T2551" s="89"/>
      <c r="U2551" s="123"/>
    </row>
    <row r="2552">
      <c r="A2552" s="83">
        <v>1011.0</v>
      </c>
      <c r="B2552" s="84" t="s">
        <v>58</v>
      </c>
      <c r="C2552" s="84" t="s">
        <v>27</v>
      </c>
      <c r="D2552" s="84" t="s">
        <v>27</v>
      </c>
      <c r="E2552" s="86" t="s">
        <v>28</v>
      </c>
      <c r="F2552" s="86">
        <v>64.0</v>
      </c>
      <c r="G2552" s="86">
        <v>3090.0</v>
      </c>
      <c r="H2552" s="86">
        <v>24.0</v>
      </c>
      <c r="I2552" s="84"/>
      <c r="J2552" s="84">
        <v>2.0</v>
      </c>
      <c r="K2552" s="84" t="s">
        <v>51</v>
      </c>
      <c r="L2552" s="90"/>
      <c r="M2552" s="90"/>
      <c r="N2552" s="89"/>
      <c r="O2552" s="91"/>
      <c r="P2552" s="90"/>
      <c r="Q2552" s="88"/>
      <c r="R2552" s="88">
        <v>0.0</v>
      </c>
      <c r="S2552" s="89"/>
      <c r="T2552" s="89"/>
      <c r="U2552" s="123"/>
    </row>
    <row r="2553">
      <c r="A2553" s="83">
        <v>1012.0</v>
      </c>
      <c r="B2553" s="84" t="s">
        <v>58</v>
      </c>
      <c r="C2553" s="84" t="s">
        <v>27</v>
      </c>
      <c r="D2553" s="84" t="s">
        <v>27</v>
      </c>
      <c r="E2553" s="86" t="s">
        <v>28</v>
      </c>
      <c r="F2553" s="86">
        <v>64.0</v>
      </c>
      <c r="G2553" s="86">
        <v>3090.0</v>
      </c>
      <c r="H2553" s="86">
        <v>24.0</v>
      </c>
      <c r="I2553" s="84"/>
      <c r="J2553" s="84">
        <v>2.0</v>
      </c>
      <c r="K2553" s="84" t="s">
        <v>52</v>
      </c>
      <c r="L2553" s="90"/>
      <c r="M2553" s="90"/>
      <c r="N2553" s="89"/>
      <c r="O2553" s="91"/>
      <c r="P2553" s="90"/>
      <c r="Q2553" s="88"/>
      <c r="R2553" s="88">
        <v>0.0</v>
      </c>
      <c r="S2553" s="89"/>
      <c r="T2553" s="89"/>
      <c r="U2553" s="123"/>
    </row>
    <row r="2554">
      <c r="A2554" s="83">
        <v>1013.0</v>
      </c>
      <c r="B2554" s="84" t="s">
        <v>58</v>
      </c>
      <c r="C2554" s="84" t="s">
        <v>27</v>
      </c>
      <c r="D2554" s="84" t="s">
        <v>27</v>
      </c>
      <c r="E2554" s="86" t="s">
        <v>28</v>
      </c>
      <c r="F2554" s="86">
        <v>64.0</v>
      </c>
      <c r="G2554" s="86">
        <v>3090.0</v>
      </c>
      <c r="H2554" s="86">
        <v>24.0</v>
      </c>
      <c r="I2554" s="84"/>
      <c r="J2554" s="84">
        <v>4.0</v>
      </c>
      <c r="K2554" s="84" t="s">
        <v>31</v>
      </c>
      <c r="L2554" s="85"/>
      <c r="M2554" s="85"/>
      <c r="N2554" s="84"/>
      <c r="O2554" s="86"/>
      <c r="P2554" s="85"/>
      <c r="Q2554" s="87"/>
      <c r="R2554" s="88">
        <v>17000.0</v>
      </c>
      <c r="S2554" s="89"/>
      <c r="T2554" s="89"/>
      <c r="U2554" s="123"/>
    </row>
    <row r="2555">
      <c r="A2555" s="83">
        <v>1014.0</v>
      </c>
      <c r="B2555" s="84" t="s">
        <v>58</v>
      </c>
      <c r="C2555" s="84" t="s">
        <v>27</v>
      </c>
      <c r="D2555" s="84" t="s">
        <v>27</v>
      </c>
      <c r="E2555" s="86" t="s">
        <v>28</v>
      </c>
      <c r="F2555" s="86">
        <v>64.0</v>
      </c>
      <c r="G2555" s="86">
        <v>3090.0</v>
      </c>
      <c r="H2555" s="86">
        <v>24.0</v>
      </c>
      <c r="I2555" s="84"/>
      <c r="J2555" s="84">
        <v>4.0</v>
      </c>
      <c r="K2555" s="84" t="s">
        <v>32</v>
      </c>
      <c r="L2555" s="85"/>
      <c r="M2555" s="85"/>
      <c r="N2555" s="84"/>
      <c r="O2555" s="86"/>
      <c r="P2555" s="85"/>
      <c r="Q2555" s="87"/>
      <c r="R2555" s="88">
        <v>129000.0</v>
      </c>
      <c r="S2555" s="89"/>
      <c r="T2555" s="89"/>
      <c r="U2555" s="123"/>
    </row>
    <row r="2556">
      <c r="A2556" s="83">
        <v>1015.0</v>
      </c>
      <c r="B2556" s="84" t="s">
        <v>58</v>
      </c>
      <c r="C2556" s="84" t="s">
        <v>27</v>
      </c>
      <c r="D2556" s="84" t="s">
        <v>27</v>
      </c>
      <c r="E2556" s="86" t="s">
        <v>28</v>
      </c>
      <c r="F2556" s="86">
        <v>64.0</v>
      </c>
      <c r="G2556" s="86">
        <v>3090.0</v>
      </c>
      <c r="H2556" s="86">
        <v>24.0</v>
      </c>
      <c r="I2556" s="84"/>
      <c r="J2556" s="84">
        <v>4.0</v>
      </c>
      <c r="K2556" s="84" t="s">
        <v>33</v>
      </c>
      <c r="L2556" s="85"/>
      <c r="M2556" s="85"/>
      <c r="N2556" s="84"/>
      <c r="O2556" s="86"/>
      <c r="P2556" s="85"/>
      <c r="Q2556" s="87"/>
      <c r="R2556" s="88">
        <v>62000.0</v>
      </c>
      <c r="S2556" s="89"/>
      <c r="T2556" s="89"/>
      <c r="U2556" s="123"/>
    </row>
    <row r="2557">
      <c r="A2557" s="83">
        <v>1016.0</v>
      </c>
      <c r="B2557" s="84" t="s">
        <v>58</v>
      </c>
      <c r="C2557" s="84" t="s">
        <v>27</v>
      </c>
      <c r="D2557" s="84" t="s">
        <v>27</v>
      </c>
      <c r="E2557" s="86" t="s">
        <v>28</v>
      </c>
      <c r="F2557" s="86">
        <v>64.0</v>
      </c>
      <c r="G2557" s="86">
        <v>3090.0</v>
      </c>
      <c r="H2557" s="86">
        <v>24.0</v>
      </c>
      <c r="I2557" s="84"/>
      <c r="J2557" s="84">
        <v>4.0</v>
      </c>
      <c r="K2557" s="84" t="s">
        <v>34</v>
      </c>
      <c r="L2557" s="85"/>
      <c r="M2557" s="85"/>
      <c r="N2557" s="84"/>
      <c r="O2557" s="86"/>
      <c r="P2557" s="85"/>
      <c r="Q2557" s="87"/>
      <c r="R2557" s="88">
        <v>581000.0</v>
      </c>
      <c r="S2557" s="89"/>
      <c r="T2557" s="89"/>
      <c r="U2557" s="123"/>
    </row>
    <row r="2558">
      <c r="A2558" s="83">
        <v>1017.0</v>
      </c>
      <c r="B2558" s="84" t="s">
        <v>58</v>
      </c>
      <c r="C2558" s="84" t="s">
        <v>27</v>
      </c>
      <c r="D2558" s="84" t="s">
        <v>27</v>
      </c>
      <c r="E2558" s="86" t="s">
        <v>28</v>
      </c>
      <c r="F2558" s="86">
        <v>64.0</v>
      </c>
      <c r="G2558" s="86">
        <v>3090.0</v>
      </c>
      <c r="H2558" s="86">
        <v>24.0</v>
      </c>
      <c r="I2558" s="84"/>
      <c r="J2558" s="84">
        <v>4.0</v>
      </c>
      <c r="K2558" s="84" t="s">
        <v>35</v>
      </c>
      <c r="L2558" s="85"/>
      <c r="M2558" s="85"/>
      <c r="N2558" s="84"/>
      <c r="O2558" s="86"/>
      <c r="P2558" s="85"/>
      <c r="Q2558" s="87"/>
      <c r="R2558" s="88">
        <v>15000.0</v>
      </c>
      <c r="S2558" s="89"/>
      <c r="T2558" s="89"/>
      <c r="U2558" s="123"/>
    </row>
    <row r="2559">
      <c r="A2559" s="83">
        <v>1018.0</v>
      </c>
      <c r="B2559" s="84" t="s">
        <v>58</v>
      </c>
      <c r="C2559" s="84" t="s">
        <v>27</v>
      </c>
      <c r="D2559" s="84" t="s">
        <v>27</v>
      </c>
      <c r="E2559" s="86" t="s">
        <v>28</v>
      </c>
      <c r="F2559" s="86">
        <v>64.0</v>
      </c>
      <c r="G2559" s="86">
        <v>3090.0</v>
      </c>
      <c r="H2559" s="86">
        <v>24.0</v>
      </c>
      <c r="I2559" s="84"/>
      <c r="J2559" s="84">
        <v>4.0</v>
      </c>
      <c r="K2559" s="84" t="s">
        <v>36</v>
      </c>
      <c r="L2559" s="85"/>
      <c r="M2559" s="85"/>
      <c r="N2559" s="84"/>
      <c r="O2559" s="86"/>
      <c r="P2559" s="85"/>
      <c r="Q2559" s="87"/>
      <c r="R2559" s="88">
        <v>5000.0</v>
      </c>
      <c r="S2559" s="89"/>
      <c r="T2559" s="89"/>
      <c r="U2559" s="123"/>
    </row>
    <row r="2560">
      <c r="A2560" s="83">
        <v>1019.0</v>
      </c>
      <c r="B2560" s="84" t="s">
        <v>58</v>
      </c>
      <c r="C2560" s="84" t="s">
        <v>27</v>
      </c>
      <c r="D2560" s="84" t="s">
        <v>27</v>
      </c>
      <c r="E2560" s="86" t="s">
        <v>28</v>
      </c>
      <c r="F2560" s="86">
        <v>64.0</v>
      </c>
      <c r="G2560" s="86">
        <v>3090.0</v>
      </c>
      <c r="H2560" s="86">
        <v>24.0</v>
      </c>
      <c r="I2560" s="84"/>
      <c r="J2560" s="84">
        <v>4.0</v>
      </c>
      <c r="K2560" s="84" t="s">
        <v>37</v>
      </c>
      <c r="L2560" s="85"/>
      <c r="M2560" s="85"/>
      <c r="N2560" s="84"/>
      <c r="O2560" s="86"/>
      <c r="P2560" s="85"/>
      <c r="Q2560" s="87"/>
      <c r="R2560" s="88">
        <v>13000.0</v>
      </c>
      <c r="S2560" s="89"/>
      <c r="T2560" s="89"/>
      <c r="U2560" s="123"/>
    </row>
    <row r="2561">
      <c r="A2561" s="83">
        <v>1020.0</v>
      </c>
      <c r="B2561" s="84" t="s">
        <v>58</v>
      </c>
      <c r="C2561" s="84" t="s">
        <v>27</v>
      </c>
      <c r="D2561" s="84" t="s">
        <v>27</v>
      </c>
      <c r="E2561" s="86" t="s">
        <v>28</v>
      </c>
      <c r="F2561" s="86">
        <v>64.0</v>
      </c>
      <c r="G2561" s="86">
        <v>3090.0</v>
      </c>
      <c r="H2561" s="86">
        <v>24.0</v>
      </c>
      <c r="I2561" s="84"/>
      <c r="J2561" s="84">
        <v>4.0</v>
      </c>
      <c r="K2561" s="84" t="s">
        <v>38</v>
      </c>
      <c r="L2561" s="85"/>
      <c r="M2561" s="85"/>
      <c r="N2561" s="84"/>
      <c r="O2561" s="86"/>
      <c r="P2561" s="85"/>
      <c r="Q2561" s="87"/>
      <c r="R2561" s="88">
        <v>25000.0</v>
      </c>
      <c r="S2561" s="89"/>
      <c r="T2561" s="89"/>
      <c r="U2561" s="123"/>
    </row>
    <row r="2562">
      <c r="A2562" s="83">
        <v>1021.0</v>
      </c>
      <c r="B2562" s="84" t="s">
        <v>58</v>
      </c>
      <c r="C2562" s="84" t="s">
        <v>27</v>
      </c>
      <c r="D2562" s="84" t="s">
        <v>27</v>
      </c>
      <c r="E2562" s="86" t="s">
        <v>28</v>
      </c>
      <c r="F2562" s="86">
        <v>64.0</v>
      </c>
      <c r="G2562" s="86">
        <v>3090.0</v>
      </c>
      <c r="H2562" s="86">
        <v>24.0</v>
      </c>
      <c r="I2562" s="84"/>
      <c r="J2562" s="84">
        <v>4.0</v>
      </c>
      <c r="K2562" s="84" t="s">
        <v>39</v>
      </c>
      <c r="L2562" s="85"/>
      <c r="M2562" s="85"/>
      <c r="N2562" s="84"/>
      <c r="O2562" s="86"/>
      <c r="P2562" s="85"/>
      <c r="Q2562" s="87"/>
      <c r="R2562" s="88">
        <v>37000.0</v>
      </c>
      <c r="S2562" s="89"/>
      <c r="T2562" s="89"/>
      <c r="U2562" s="123"/>
    </row>
    <row r="2563">
      <c r="A2563" s="83">
        <v>1022.0</v>
      </c>
      <c r="B2563" s="84" t="s">
        <v>58</v>
      </c>
      <c r="C2563" s="84" t="s">
        <v>27</v>
      </c>
      <c r="D2563" s="84" t="s">
        <v>27</v>
      </c>
      <c r="E2563" s="86" t="s">
        <v>28</v>
      </c>
      <c r="F2563" s="86">
        <v>64.0</v>
      </c>
      <c r="G2563" s="86">
        <v>3090.0</v>
      </c>
      <c r="H2563" s="86">
        <v>24.0</v>
      </c>
      <c r="I2563" s="84"/>
      <c r="J2563" s="84">
        <v>4.0</v>
      </c>
      <c r="K2563" s="84" t="s">
        <v>40</v>
      </c>
      <c r="L2563" s="85"/>
      <c r="M2563" s="85"/>
      <c r="N2563" s="84"/>
      <c r="O2563" s="86"/>
      <c r="P2563" s="85"/>
      <c r="Q2563" s="87"/>
      <c r="R2563" s="88">
        <v>31000.0</v>
      </c>
      <c r="S2563" s="89"/>
      <c r="T2563" s="89"/>
      <c r="U2563" s="123"/>
    </row>
    <row r="2564">
      <c r="A2564" s="83">
        <v>1023.0</v>
      </c>
      <c r="B2564" s="84" t="s">
        <v>58</v>
      </c>
      <c r="C2564" s="84" t="s">
        <v>27</v>
      </c>
      <c r="D2564" s="84" t="s">
        <v>27</v>
      </c>
      <c r="E2564" s="86" t="s">
        <v>28</v>
      </c>
      <c r="F2564" s="86">
        <v>64.0</v>
      </c>
      <c r="G2564" s="86">
        <v>3090.0</v>
      </c>
      <c r="H2564" s="86">
        <v>24.0</v>
      </c>
      <c r="I2564" s="84"/>
      <c r="J2564" s="84">
        <v>4.0</v>
      </c>
      <c r="K2564" s="84" t="s">
        <v>41</v>
      </c>
      <c r="L2564" s="85"/>
      <c r="M2564" s="85"/>
      <c r="N2564" s="84"/>
      <c r="O2564" s="86"/>
      <c r="P2564" s="85"/>
      <c r="Q2564" s="87"/>
      <c r="R2564" s="88">
        <v>52000.0</v>
      </c>
      <c r="S2564" s="89"/>
      <c r="T2564" s="89"/>
      <c r="U2564" s="123"/>
    </row>
    <row r="2565">
      <c r="A2565" s="83">
        <v>1024.0</v>
      </c>
      <c r="B2565" s="84" t="s">
        <v>58</v>
      </c>
      <c r="C2565" s="84" t="s">
        <v>27</v>
      </c>
      <c r="D2565" s="84" t="s">
        <v>27</v>
      </c>
      <c r="E2565" s="86" t="s">
        <v>28</v>
      </c>
      <c r="F2565" s="86">
        <v>64.0</v>
      </c>
      <c r="G2565" s="86">
        <v>3090.0</v>
      </c>
      <c r="H2565" s="86">
        <v>24.0</v>
      </c>
      <c r="I2565" s="84"/>
      <c r="J2565" s="84">
        <v>4.0</v>
      </c>
      <c r="K2565" s="84" t="s">
        <v>42</v>
      </c>
      <c r="L2565" s="85"/>
      <c r="M2565" s="85"/>
      <c r="N2565" s="84"/>
      <c r="O2565" s="86"/>
      <c r="P2565" s="85"/>
      <c r="Q2565" s="87"/>
      <c r="R2565" s="88">
        <v>12000.0</v>
      </c>
      <c r="S2565" s="89"/>
      <c r="T2565" s="89"/>
      <c r="U2565" s="123"/>
    </row>
    <row r="2566">
      <c r="A2566" s="83">
        <v>1025.0</v>
      </c>
      <c r="B2566" s="84" t="s">
        <v>58</v>
      </c>
      <c r="C2566" s="84" t="s">
        <v>27</v>
      </c>
      <c r="D2566" s="84" t="s">
        <v>27</v>
      </c>
      <c r="E2566" s="86" t="s">
        <v>28</v>
      </c>
      <c r="F2566" s="86">
        <v>64.0</v>
      </c>
      <c r="G2566" s="86">
        <v>3090.0</v>
      </c>
      <c r="H2566" s="86">
        <v>24.0</v>
      </c>
      <c r="I2566" s="84"/>
      <c r="J2566" s="84">
        <v>4.0</v>
      </c>
      <c r="K2566" s="84" t="s">
        <v>43</v>
      </c>
      <c r="L2566" s="85"/>
      <c r="M2566" s="85"/>
      <c r="N2566" s="84"/>
      <c r="O2566" s="86"/>
      <c r="P2566" s="85"/>
      <c r="Q2566" s="87"/>
      <c r="R2566" s="88">
        <v>2.56861E8</v>
      </c>
      <c r="S2566" s="89"/>
      <c r="T2566" s="89"/>
      <c r="U2566" s="123"/>
    </row>
    <row r="2567">
      <c r="A2567" s="83">
        <v>1026.0</v>
      </c>
      <c r="B2567" s="84" t="s">
        <v>58</v>
      </c>
      <c r="C2567" s="84" t="s">
        <v>27</v>
      </c>
      <c r="D2567" s="84" t="s">
        <v>27</v>
      </c>
      <c r="E2567" s="86" t="s">
        <v>28</v>
      </c>
      <c r="F2567" s="86">
        <v>64.0</v>
      </c>
      <c r="G2567" s="86">
        <v>3090.0</v>
      </c>
      <c r="H2567" s="86">
        <v>24.0</v>
      </c>
      <c r="I2567" s="84"/>
      <c r="J2567" s="84">
        <v>4.0</v>
      </c>
      <c r="K2567" s="84" t="s">
        <v>44</v>
      </c>
      <c r="L2567" s="85"/>
      <c r="M2567" s="85"/>
      <c r="N2567" s="84"/>
      <c r="O2567" s="86"/>
      <c r="P2567" s="85"/>
      <c r="Q2567" s="87"/>
      <c r="R2567" s="88">
        <v>9000.0</v>
      </c>
      <c r="S2567" s="89"/>
      <c r="T2567" s="89"/>
      <c r="U2567" s="123"/>
    </row>
    <row r="2568">
      <c r="A2568" s="83">
        <v>1027.0</v>
      </c>
      <c r="B2568" s="84" t="s">
        <v>58</v>
      </c>
      <c r="C2568" s="84" t="s">
        <v>27</v>
      </c>
      <c r="D2568" s="84" t="s">
        <v>27</v>
      </c>
      <c r="E2568" s="86" t="s">
        <v>28</v>
      </c>
      <c r="F2568" s="86">
        <v>64.0</v>
      </c>
      <c r="G2568" s="86">
        <v>3090.0</v>
      </c>
      <c r="H2568" s="86">
        <v>24.0</v>
      </c>
      <c r="I2568" s="84"/>
      <c r="J2568" s="84">
        <v>4.0</v>
      </c>
      <c r="K2568" s="84" t="s">
        <v>45</v>
      </c>
      <c r="L2568" s="85"/>
      <c r="M2568" s="85"/>
      <c r="N2568" s="84"/>
      <c r="O2568" s="86"/>
      <c r="P2568" s="85"/>
      <c r="Q2568" s="87"/>
      <c r="R2568" s="88">
        <v>43000.0</v>
      </c>
      <c r="S2568" s="89"/>
      <c r="T2568" s="89"/>
      <c r="U2568" s="123"/>
    </row>
    <row r="2569">
      <c r="A2569" s="83">
        <v>1028.0</v>
      </c>
      <c r="B2569" s="84" t="s">
        <v>58</v>
      </c>
      <c r="C2569" s="84" t="s">
        <v>27</v>
      </c>
      <c r="D2569" s="84" t="s">
        <v>27</v>
      </c>
      <c r="E2569" s="86" t="s">
        <v>28</v>
      </c>
      <c r="F2569" s="86">
        <v>64.0</v>
      </c>
      <c r="G2569" s="86">
        <v>3090.0</v>
      </c>
      <c r="H2569" s="86">
        <v>24.0</v>
      </c>
      <c r="I2569" s="84"/>
      <c r="J2569" s="84">
        <v>4.0</v>
      </c>
      <c r="K2569" s="84" t="s">
        <v>46</v>
      </c>
      <c r="L2569" s="85"/>
      <c r="M2569" s="85"/>
      <c r="N2569" s="84"/>
      <c r="O2569" s="86"/>
      <c r="P2569" s="85"/>
      <c r="Q2569" s="87"/>
      <c r="R2569" s="88">
        <v>551000.0</v>
      </c>
      <c r="S2569" s="89"/>
      <c r="T2569" s="89"/>
      <c r="U2569" s="123"/>
    </row>
    <row r="2570">
      <c r="A2570" s="83">
        <v>1029.0</v>
      </c>
      <c r="B2570" s="84" t="s">
        <v>58</v>
      </c>
      <c r="C2570" s="84" t="s">
        <v>27</v>
      </c>
      <c r="D2570" s="84" t="s">
        <v>27</v>
      </c>
      <c r="E2570" s="86" t="s">
        <v>28</v>
      </c>
      <c r="F2570" s="86">
        <v>64.0</v>
      </c>
      <c r="G2570" s="86">
        <v>3090.0</v>
      </c>
      <c r="H2570" s="86">
        <v>24.0</v>
      </c>
      <c r="I2570" s="84"/>
      <c r="J2570" s="84">
        <v>4.0</v>
      </c>
      <c r="K2570" s="84" t="s">
        <v>47</v>
      </c>
      <c r="L2570" s="85"/>
      <c r="M2570" s="85"/>
      <c r="N2570" s="84"/>
      <c r="O2570" s="86"/>
      <c r="P2570" s="85"/>
      <c r="Q2570" s="87"/>
      <c r="R2570" s="88">
        <v>176000.0</v>
      </c>
      <c r="S2570" s="89"/>
      <c r="T2570" s="89"/>
      <c r="U2570" s="123"/>
    </row>
    <row r="2571">
      <c r="A2571" s="83">
        <v>1030.0</v>
      </c>
      <c r="B2571" s="84" t="s">
        <v>58</v>
      </c>
      <c r="C2571" s="84" t="s">
        <v>27</v>
      </c>
      <c r="D2571" s="84" t="s">
        <v>27</v>
      </c>
      <c r="E2571" s="86" t="s">
        <v>28</v>
      </c>
      <c r="F2571" s="86">
        <v>64.0</v>
      </c>
      <c r="G2571" s="86">
        <v>3090.0</v>
      </c>
      <c r="H2571" s="86">
        <v>24.0</v>
      </c>
      <c r="I2571" s="84"/>
      <c r="J2571" s="84">
        <v>4.0</v>
      </c>
      <c r="K2571" s="84" t="s">
        <v>48</v>
      </c>
      <c r="L2571" s="85"/>
      <c r="M2571" s="85"/>
      <c r="N2571" s="84"/>
      <c r="O2571" s="86"/>
      <c r="P2571" s="85"/>
      <c r="Q2571" s="87"/>
      <c r="R2571" s="88">
        <v>716000.0</v>
      </c>
      <c r="S2571" s="89"/>
      <c r="T2571" s="89"/>
      <c r="U2571" s="123"/>
    </row>
    <row r="2572">
      <c r="A2572" s="83">
        <v>1031.0</v>
      </c>
      <c r="B2572" s="84" t="s">
        <v>58</v>
      </c>
      <c r="C2572" s="84" t="s">
        <v>27</v>
      </c>
      <c r="D2572" s="84" t="s">
        <v>27</v>
      </c>
      <c r="E2572" s="86" t="s">
        <v>28</v>
      </c>
      <c r="F2572" s="86">
        <v>64.0</v>
      </c>
      <c r="G2572" s="86">
        <v>3090.0</v>
      </c>
      <c r="H2572" s="86">
        <v>24.0</v>
      </c>
      <c r="I2572" s="84"/>
      <c r="J2572" s="84">
        <v>4.0</v>
      </c>
      <c r="K2572" s="84" t="s">
        <v>49</v>
      </c>
      <c r="L2572" s="85"/>
      <c r="M2572" s="85"/>
      <c r="N2572" s="84"/>
      <c r="O2572" s="86"/>
      <c r="P2572" s="85"/>
      <c r="Q2572" s="87"/>
      <c r="R2572" s="88">
        <v>19000.0</v>
      </c>
      <c r="S2572" s="89"/>
      <c r="T2572" s="89"/>
      <c r="U2572" s="123"/>
    </row>
    <row r="2573">
      <c r="A2573" s="83">
        <v>1032.0</v>
      </c>
      <c r="B2573" s="84" t="s">
        <v>58</v>
      </c>
      <c r="C2573" s="84" t="s">
        <v>27</v>
      </c>
      <c r="D2573" s="84" t="s">
        <v>27</v>
      </c>
      <c r="E2573" s="86" t="s">
        <v>28</v>
      </c>
      <c r="F2573" s="86">
        <v>64.0</v>
      </c>
      <c r="G2573" s="86">
        <v>3090.0</v>
      </c>
      <c r="H2573" s="86">
        <v>24.0</v>
      </c>
      <c r="I2573" s="84"/>
      <c r="J2573" s="84">
        <v>4.0</v>
      </c>
      <c r="K2573" s="84" t="s">
        <v>50</v>
      </c>
      <c r="L2573" s="85"/>
      <c r="M2573" s="85"/>
      <c r="N2573" s="84"/>
      <c r="O2573" s="86"/>
      <c r="P2573" s="85"/>
      <c r="Q2573" s="87"/>
      <c r="R2573" s="88">
        <v>993000.0</v>
      </c>
      <c r="S2573" s="89"/>
      <c r="T2573" s="89"/>
      <c r="U2573" s="123"/>
    </row>
    <row r="2574">
      <c r="A2574" s="83">
        <v>1033.0</v>
      </c>
      <c r="B2574" s="84" t="s">
        <v>58</v>
      </c>
      <c r="C2574" s="84" t="s">
        <v>27</v>
      </c>
      <c r="D2574" s="84" t="s">
        <v>27</v>
      </c>
      <c r="E2574" s="86" t="s">
        <v>28</v>
      </c>
      <c r="F2574" s="86">
        <v>64.0</v>
      </c>
      <c r="G2574" s="86">
        <v>3090.0</v>
      </c>
      <c r="H2574" s="86">
        <v>24.0</v>
      </c>
      <c r="I2574" s="84"/>
      <c r="J2574" s="84">
        <v>4.0</v>
      </c>
      <c r="K2574" s="84" t="s">
        <v>51</v>
      </c>
      <c r="L2574" s="90"/>
      <c r="M2574" s="90"/>
      <c r="N2574" s="89"/>
      <c r="O2574" s="91"/>
      <c r="P2574" s="90"/>
      <c r="Q2574" s="88"/>
      <c r="R2574" s="88">
        <v>0.0</v>
      </c>
      <c r="S2574" s="89"/>
      <c r="T2574" s="89"/>
      <c r="U2574" s="123"/>
    </row>
    <row r="2575">
      <c r="A2575" s="83">
        <v>1034.0</v>
      </c>
      <c r="B2575" s="84" t="s">
        <v>58</v>
      </c>
      <c r="C2575" s="84" t="s">
        <v>27</v>
      </c>
      <c r="D2575" s="84" t="s">
        <v>27</v>
      </c>
      <c r="E2575" s="86" t="s">
        <v>28</v>
      </c>
      <c r="F2575" s="86">
        <v>64.0</v>
      </c>
      <c r="G2575" s="86">
        <v>3090.0</v>
      </c>
      <c r="H2575" s="86">
        <v>24.0</v>
      </c>
      <c r="I2575" s="84"/>
      <c r="J2575" s="84">
        <v>4.0</v>
      </c>
      <c r="K2575" s="84" t="s">
        <v>52</v>
      </c>
      <c r="L2575" s="90"/>
      <c r="M2575" s="90"/>
      <c r="N2575" s="89"/>
      <c r="O2575" s="91"/>
      <c r="P2575" s="90"/>
      <c r="Q2575" s="88"/>
      <c r="R2575" s="88">
        <v>0.0</v>
      </c>
      <c r="S2575" s="89"/>
      <c r="T2575" s="89"/>
      <c r="U2575" s="123"/>
    </row>
    <row r="2576">
      <c r="A2576" s="83">
        <v>1035.0</v>
      </c>
      <c r="B2576" s="84" t="s">
        <v>58</v>
      </c>
      <c r="C2576" s="84" t="s">
        <v>27</v>
      </c>
      <c r="D2576" s="84" t="s">
        <v>27</v>
      </c>
      <c r="E2576" s="86" t="s">
        <v>28</v>
      </c>
      <c r="F2576" s="86">
        <v>64.0</v>
      </c>
      <c r="G2576" s="86">
        <v>3090.0</v>
      </c>
      <c r="H2576" s="86">
        <v>24.0</v>
      </c>
      <c r="I2576" s="84"/>
      <c r="J2576" s="84">
        <v>8.0</v>
      </c>
      <c r="K2576" s="84" t="s">
        <v>31</v>
      </c>
      <c r="L2576" s="85"/>
      <c r="M2576" s="85"/>
      <c r="N2576" s="84"/>
      <c r="O2576" s="86"/>
      <c r="P2576" s="85"/>
      <c r="Q2576" s="87"/>
      <c r="R2576" s="88">
        <v>43000.0</v>
      </c>
      <c r="S2576" s="89"/>
      <c r="T2576" s="89"/>
      <c r="U2576" s="123"/>
    </row>
    <row r="2577">
      <c r="A2577" s="83">
        <v>1036.0</v>
      </c>
      <c r="B2577" s="84" t="s">
        <v>58</v>
      </c>
      <c r="C2577" s="84" t="s">
        <v>27</v>
      </c>
      <c r="D2577" s="84" t="s">
        <v>27</v>
      </c>
      <c r="E2577" s="86" t="s">
        <v>28</v>
      </c>
      <c r="F2577" s="86">
        <v>64.0</v>
      </c>
      <c r="G2577" s="86">
        <v>3090.0</v>
      </c>
      <c r="H2577" s="86">
        <v>24.0</v>
      </c>
      <c r="I2577" s="84"/>
      <c r="J2577" s="84">
        <v>8.0</v>
      </c>
      <c r="K2577" s="84" t="s">
        <v>32</v>
      </c>
      <c r="L2577" s="85"/>
      <c r="M2577" s="85"/>
      <c r="N2577" s="84"/>
      <c r="O2577" s="86"/>
      <c r="P2577" s="85"/>
      <c r="Q2577" s="87"/>
      <c r="R2577" s="88">
        <v>258000.0</v>
      </c>
      <c r="S2577" s="89"/>
      <c r="T2577" s="89"/>
      <c r="U2577" s="123"/>
    </row>
    <row r="2578">
      <c r="A2578" s="83">
        <v>1037.0</v>
      </c>
      <c r="B2578" s="84" t="s">
        <v>58</v>
      </c>
      <c r="C2578" s="84" t="s">
        <v>27</v>
      </c>
      <c r="D2578" s="84" t="s">
        <v>27</v>
      </c>
      <c r="E2578" s="86" t="s">
        <v>28</v>
      </c>
      <c r="F2578" s="86">
        <v>64.0</v>
      </c>
      <c r="G2578" s="86">
        <v>3090.0</v>
      </c>
      <c r="H2578" s="86">
        <v>24.0</v>
      </c>
      <c r="I2578" s="84"/>
      <c r="J2578" s="84">
        <v>8.0</v>
      </c>
      <c r="K2578" s="84" t="s">
        <v>33</v>
      </c>
      <c r="L2578" s="85"/>
      <c r="M2578" s="85"/>
      <c r="N2578" s="84"/>
      <c r="O2578" s="86"/>
      <c r="P2578" s="85"/>
      <c r="Q2578" s="87"/>
      <c r="R2578" s="88">
        <v>101000.0</v>
      </c>
      <c r="S2578" s="89"/>
      <c r="T2578" s="89"/>
      <c r="U2578" s="123"/>
    </row>
    <row r="2579">
      <c r="A2579" s="83">
        <v>1038.0</v>
      </c>
      <c r="B2579" s="84" t="s">
        <v>58</v>
      </c>
      <c r="C2579" s="84" t="s">
        <v>27</v>
      </c>
      <c r="D2579" s="84" t="s">
        <v>27</v>
      </c>
      <c r="E2579" s="86" t="s">
        <v>28</v>
      </c>
      <c r="F2579" s="86">
        <v>64.0</v>
      </c>
      <c r="G2579" s="86">
        <v>3090.0</v>
      </c>
      <c r="H2579" s="86">
        <v>24.0</v>
      </c>
      <c r="I2579" s="84"/>
      <c r="J2579" s="84">
        <v>8.0</v>
      </c>
      <c r="K2579" s="84" t="s">
        <v>34</v>
      </c>
      <c r="L2579" s="85"/>
      <c r="M2579" s="85"/>
      <c r="N2579" s="84"/>
      <c r="O2579" s="86"/>
      <c r="P2579" s="85"/>
      <c r="Q2579" s="87"/>
      <c r="R2579" s="88">
        <v>1025000.0</v>
      </c>
      <c r="S2579" s="89"/>
      <c r="T2579" s="89"/>
      <c r="U2579" s="123"/>
    </row>
    <row r="2580">
      <c r="A2580" s="83">
        <v>1039.0</v>
      </c>
      <c r="B2580" s="84" t="s">
        <v>58</v>
      </c>
      <c r="C2580" s="84" t="s">
        <v>27</v>
      </c>
      <c r="D2580" s="84" t="s">
        <v>27</v>
      </c>
      <c r="E2580" s="86" t="s">
        <v>28</v>
      </c>
      <c r="F2580" s="86">
        <v>64.0</v>
      </c>
      <c r="G2580" s="86">
        <v>3090.0</v>
      </c>
      <c r="H2580" s="86">
        <v>24.0</v>
      </c>
      <c r="I2580" s="84"/>
      <c r="J2580" s="84">
        <v>8.0</v>
      </c>
      <c r="K2580" s="84" t="s">
        <v>35</v>
      </c>
      <c r="L2580" s="85"/>
      <c r="M2580" s="85"/>
      <c r="N2580" s="84"/>
      <c r="O2580" s="86"/>
      <c r="P2580" s="85"/>
      <c r="Q2580" s="87"/>
      <c r="R2580" s="88">
        <v>25000.0</v>
      </c>
      <c r="S2580" s="89"/>
      <c r="T2580" s="89"/>
      <c r="U2580" s="123"/>
    </row>
    <row r="2581">
      <c r="A2581" s="83">
        <v>1040.0</v>
      </c>
      <c r="B2581" s="84" t="s">
        <v>58</v>
      </c>
      <c r="C2581" s="84" t="s">
        <v>27</v>
      </c>
      <c r="D2581" s="84" t="s">
        <v>27</v>
      </c>
      <c r="E2581" s="86" t="s">
        <v>28</v>
      </c>
      <c r="F2581" s="86">
        <v>64.0</v>
      </c>
      <c r="G2581" s="86">
        <v>3090.0</v>
      </c>
      <c r="H2581" s="86">
        <v>24.0</v>
      </c>
      <c r="I2581" s="84"/>
      <c r="J2581" s="84">
        <v>8.0</v>
      </c>
      <c r="K2581" s="84" t="s">
        <v>36</v>
      </c>
      <c r="L2581" s="85"/>
      <c r="M2581" s="85"/>
      <c r="N2581" s="84"/>
      <c r="O2581" s="86"/>
      <c r="P2581" s="85"/>
      <c r="Q2581" s="87"/>
      <c r="R2581" s="88">
        <v>10000.0</v>
      </c>
      <c r="S2581" s="89"/>
      <c r="T2581" s="89"/>
      <c r="U2581" s="123"/>
    </row>
    <row r="2582">
      <c r="A2582" s="83">
        <v>1041.0</v>
      </c>
      <c r="B2582" s="84" t="s">
        <v>58</v>
      </c>
      <c r="C2582" s="84" t="s">
        <v>27</v>
      </c>
      <c r="D2582" s="84" t="s">
        <v>27</v>
      </c>
      <c r="E2582" s="86" t="s">
        <v>28</v>
      </c>
      <c r="F2582" s="86">
        <v>64.0</v>
      </c>
      <c r="G2582" s="86">
        <v>3090.0</v>
      </c>
      <c r="H2582" s="86">
        <v>24.0</v>
      </c>
      <c r="I2582" s="84"/>
      <c r="J2582" s="84">
        <v>8.0</v>
      </c>
      <c r="K2582" s="84" t="s">
        <v>37</v>
      </c>
      <c r="L2582" s="85"/>
      <c r="M2582" s="85"/>
      <c r="N2582" s="84"/>
      <c r="O2582" s="86"/>
      <c r="P2582" s="85"/>
      <c r="Q2582" s="87"/>
      <c r="R2582" s="88">
        <v>24000.0</v>
      </c>
      <c r="S2582" s="89"/>
      <c r="T2582" s="89"/>
      <c r="U2582" s="123"/>
    </row>
    <row r="2583">
      <c r="A2583" s="83">
        <v>1042.0</v>
      </c>
      <c r="B2583" s="84" t="s">
        <v>58</v>
      </c>
      <c r="C2583" s="84" t="s">
        <v>27</v>
      </c>
      <c r="D2583" s="84" t="s">
        <v>27</v>
      </c>
      <c r="E2583" s="86" t="s">
        <v>28</v>
      </c>
      <c r="F2583" s="86">
        <v>64.0</v>
      </c>
      <c r="G2583" s="86">
        <v>3090.0</v>
      </c>
      <c r="H2583" s="86">
        <v>24.0</v>
      </c>
      <c r="I2583" s="84"/>
      <c r="J2583" s="84">
        <v>8.0</v>
      </c>
      <c r="K2583" s="84" t="s">
        <v>38</v>
      </c>
      <c r="L2583" s="85"/>
      <c r="M2583" s="85"/>
      <c r="N2583" s="84"/>
      <c r="O2583" s="86"/>
      <c r="P2583" s="85"/>
      <c r="Q2583" s="87"/>
      <c r="R2583" s="88">
        <v>43000.0</v>
      </c>
      <c r="S2583" s="89"/>
      <c r="T2583" s="89"/>
      <c r="U2583" s="123"/>
    </row>
    <row r="2584">
      <c r="A2584" s="83">
        <v>1043.0</v>
      </c>
      <c r="B2584" s="84" t="s">
        <v>58</v>
      </c>
      <c r="C2584" s="84" t="s">
        <v>27</v>
      </c>
      <c r="D2584" s="84" t="s">
        <v>27</v>
      </c>
      <c r="E2584" s="86" t="s">
        <v>28</v>
      </c>
      <c r="F2584" s="86">
        <v>64.0</v>
      </c>
      <c r="G2584" s="86">
        <v>3090.0</v>
      </c>
      <c r="H2584" s="86">
        <v>24.0</v>
      </c>
      <c r="I2584" s="84"/>
      <c r="J2584" s="84">
        <v>8.0</v>
      </c>
      <c r="K2584" s="84" t="s">
        <v>39</v>
      </c>
      <c r="L2584" s="85"/>
      <c r="M2584" s="85"/>
      <c r="N2584" s="84"/>
      <c r="O2584" s="86"/>
      <c r="P2584" s="85"/>
      <c r="Q2584" s="87"/>
      <c r="R2584" s="88">
        <v>76000.0</v>
      </c>
      <c r="S2584" s="89"/>
      <c r="T2584" s="89"/>
      <c r="U2584" s="123"/>
    </row>
    <row r="2585">
      <c r="A2585" s="83">
        <v>1044.0</v>
      </c>
      <c r="B2585" s="84" t="s">
        <v>58</v>
      </c>
      <c r="C2585" s="84" t="s">
        <v>27</v>
      </c>
      <c r="D2585" s="84" t="s">
        <v>27</v>
      </c>
      <c r="E2585" s="86" t="s">
        <v>28</v>
      </c>
      <c r="F2585" s="86">
        <v>64.0</v>
      </c>
      <c r="G2585" s="86">
        <v>3090.0</v>
      </c>
      <c r="H2585" s="86">
        <v>24.0</v>
      </c>
      <c r="I2585" s="84"/>
      <c r="J2585" s="84">
        <v>8.0</v>
      </c>
      <c r="K2585" s="84" t="s">
        <v>40</v>
      </c>
      <c r="L2585" s="85"/>
      <c r="M2585" s="85"/>
      <c r="N2585" s="84"/>
      <c r="O2585" s="86"/>
      <c r="P2585" s="85"/>
      <c r="Q2585" s="87"/>
      <c r="R2585" s="88">
        <v>35000.0</v>
      </c>
      <c r="S2585" s="89"/>
      <c r="T2585" s="89"/>
      <c r="U2585" s="123"/>
    </row>
    <row r="2586">
      <c r="A2586" s="83">
        <v>1045.0</v>
      </c>
      <c r="B2586" s="84" t="s">
        <v>58</v>
      </c>
      <c r="C2586" s="84" t="s">
        <v>27</v>
      </c>
      <c r="D2586" s="84" t="s">
        <v>27</v>
      </c>
      <c r="E2586" s="86" t="s">
        <v>28</v>
      </c>
      <c r="F2586" s="86">
        <v>64.0</v>
      </c>
      <c r="G2586" s="86">
        <v>3090.0</v>
      </c>
      <c r="H2586" s="86">
        <v>24.0</v>
      </c>
      <c r="I2586" s="84"/>
      <c r="J2586" s="84">
        <v>8.0</v>
      </c>
      <c r="K2586" s="84" t="s">
        <v>41</v>
      </c>
      <c r="L2586" s="85"/>
      <c r="M2586" s="85"/>
      <c r="N2586" s="84"/>
      <c r="O2586" s="86"/>
      <c r="P2586" s="85"/>
      <c r="Q2586" s="87"/>
      <c r="R2586" s="88">
        <v>81000.0</v>
      </c>
      <c r="S2586" s="89"/>
      <c r="T2586" s="89"/>
      <c r="U2586" s="123"/>
    </row>
    <row r="2587">
      <c r="A2587" s="83">
        <v>1046.0</v>
      </c>
      <c r="B2587" s="84" t="s">
        <v>58</v>
      </c>
      <c r="C2587" s="84" t="s">
        <v>27</v>
      </c>
      <c r="D2587" s="84" t="s">
        <v>27</v>
      </c>
      <c r="E2587" s="86" t="s">
        <v>28</v>
      </c>
      <c r="F2587" s="86">
        <v>64.0</v>
      </c>
      <c r="G2587" s="86">
        <v>3090.0</v>
      </c>
      <c r="H2587" s="86">
        <v>24.0</v>
      </c>
      <c r="I2587" s="84"/>
      <c r="J2587" s="84">
        <v>8.0</v>
      </c>
      <c r="K2587" s="84" t="s">
        <v>42</v>
      </c>
      <c r="L2587" s="85"/>
      <c r="M2587" s="85"/>
      <c r="N2587" s="84"/>
      <c r="O2587" s="86"/>
      <c r="P2587" s="85"/>
      <c r="Q2587" s="87"/>
      <c r="R2587" s="88">
        <v>17000.0</v>
      </c>
      <c r="S2587" s="89"/>
      <c r="T2587" s="89"/>
      <c r="U2587" s="123"/>
    </row>
    <row r="2588">
      <c r="A2588" s="83">
        <v>1047.0</v>
      </c>
      <c r="B2588" s="84" t="s">
        <v>58</v>
      </c>
      <c r="C2588" s="84" t="s">
        <v>27</v>
      </c>
      <c r="D2588" s="84" t="s">
        <v>27</v>
      </c>
      <c r="E2588" s="86" t="s">
        <v>28</v>
      </c>
      <c r="F2588" s="86">
        <v>64.0</v>
      </c>
      <c r="G2588" s="86">
        <v>3090.0</v>
      </c>
      <c r="H2588" s="86">
        <v>24.0</v>
      </c>
      <c r="I2588" s="84"/>
      <c r="J2588" s="84">
        <v>8.0</v>
      </c>
      <c r="K2588" s="84" t="s">
        <v>43</v>
      </c>
      <c r="L2588" s="85"/>
      <c r="M2588" s="85"/>
      <c r="N2588" s="84"/>
      <c r="O2588" s="86"/>
      <c r="P2588" s="85"/>
      <c r="Q2588" s="87"/>
      <c r="R2588" s="88">
        <v>1.722406E9</v>
      </c>
      <c r="S2588" s="89"/>
      <c r="T2588" s="89"/>
      <c r="U2588" s="123"/>
    </row>
    <row r="2589">
      <c r="A2589" s="83">
        <v>1048.0</v>
      </c>
      <c r="B2589" s="84" t="s">
        <v>58</v>
      </c>
      <c r="C2589" s="84" t="s">
        <v>27</v>
      </c>
      <c r="D2589" s="84" t="s">
        <v>27</v>
      </c>
      <c r="E2589" s="86" t="s">
        <v>28</v>
      </c>
      <c r="F2589" s="86">
        <v>64.0</v>
      </c>
      <c r="G2589" s="86">
        <v>3090.0</v>
      </c>
      <c r="H2589" s="86">
        <v>24.0</v>
      </c>
      <c r="I2589" s="84"/>
      <c r="J2589" s="84">
        <v>8.0</v>
      </c>
      <c r="K2589" s="84" t="s">
        <v>44</v>
      </c>
      <c r="L2589" s="85"/>
      <c r="M2589" s="85"/>
      <c r="N2589" s="84"/>
      <c r="O2589" s="86"/>
      <c r="P2589" s="85"/>
      <c r="Q2589" s="87"/>
      <c r="R2589" s="88">
        <v>16000.0</v>
      </c>
      <c r="S2589" s="89"/>
      <c r="T2589" s="89"/>
      <c r="U2589" s="123"/>
    </row>
    <row r="2590">
      <c r="A2590" s="83">
        <v>1049.0</v>
      </c>
      <c r="B2590" s="84" t="s">
        <v>58</v>
      </c>
      <c r="C2590" s="84" t="s">
        <v>27</v>
      </c>
      <c r="D2590" s="84" t="s">
        <v>27</v>
      </c>
      <c r="E2590" s="86" t="s">
        <v>28</v>
      </c>
      <c r="F2590" s="86">
        <v>64.0</v>
      </c>
      <c r="G2590" s="86">
        <v>3090.0</v>
      </c>
      <c r="H2590" s="86">
        <v>24.0</v>
      </c>
      <c r="I2590" s="84"/>
      <c r="J2590" s="84">
        <v>8.0</v>
      </c>
      <c r="K2590" s="84" t="s">
        <v>45</v>
      </c>
      <c r="L2590" s="85"/>
      <c r="M2590" s="85"/>
      <c r="N2590" s="84"/>
      <c r="O2590" s="86"/>
      <c r="P2590" s="85"/>
      <c r="Q2590" s="87"/>
      <c r="R2590" s="88">
        <v>64000.0</v>
      </c>
      <c r="S2590" s="89"/>
      <c r="T2590" s="89"/>
      <c r="U2590" s="123"/>
    </row>
    <row r="2591">
      <c r="A2591" s="83">
        <v>1050.0</v>
      </c>
      <c r="B2591" s="84" t="s">
        <v>58</v>
      </c>
      <c r="C2591" s="84" t="s">
        <v>27</v>
      </c>
      <c r="D2591" s="84" t="s">
        <v>27</v>
      </c>
      <c r="E2591" s="86" t="s">
        <v>28</v>
      </c>
      <c r="F2591" s="86">
        <v>64.0</v>
      </c>
      <c r="G2591" s="86">
        <v>3090.0</v>
      </c>
      <c r="H2591" s="86">
        <v>24.0</v>
      </c>
      <c r="I2591" s="84"/>
      <c r="J2591" s="84">
        <v>8.0</v>
      </c>
      <c r="K2591" s="84" t="s">
        <v>46</v>
      </c>
      <c r="L2591" s="85"/>
      <c r="M2591" s="85"/>
      <c r="N2591" s="84"/>
      <c r="O2591" s="86"/>
      <c r="P2591" s="85"/>
      <c r="Q2591" s="87"/>
      <c r="R2591" s="88">
        <v>788000.0</v>
      </c>
      <c r="S2591" s="89"/>
      <c r="T2591" s="89"/>
      <c r="U2591" s="123"/>
    </row>
    <row r="2592">
      <c r="A2592" s="83">
        <v>1051.0</v>
      </c>
      <c r="B2592" s="84" t="s">
        <v>58</v>
      </c>
      <c r="C2592" s="84" t="s">
        <v>27</v>
      </c>
      <c r="D2592" s="84" t="s">
        <v>27</v>
      </c>
      <c r="E2592" s="86" t="s">
        <v>28</v>
      </c>
      <c r="F2592" s="86">
        <v>64.0</v>
      </c>
      <c r="G2592" s="86">
        <v>3090.0</v>
      </c>
      <c r="H2592" s="86">
        <v>24.0</v>
      </c>
      <c r="I2592" s="84"/>
      <c r="J2592" s="84">
        <v>8.0</v>
      </c>
      <c r="K2592" s="84" t="s">
        <v>47</v>
      </c>
      <c r="L2592" s="85"/>
      <c r="M2592" s="85"/>
      <c r="N2592" s="84"/>
      <c r="O2592" s="86"/>
      <c r="P2592" s="85"/>
      <c r="Q2592" s="87"/>
      <c r="R2592" s="88">
        <v>312000.0</v>
      </c>
      <c r="S2592" s="89"/>
      <c r="T2592" s="89"/>
      <c r="U2592" s="123"/>
    </row>
    <row r="2593">
      <c r="A2593" s="83">
        <v>1052.0</v>
      </c>
      <c r="B2593" s="84" t="s">
        <v>58</v>
      </c>
      <c r="C2593" s="84" t="s">
        <v>27</v>
      </c>
      <c r="D2593" s="84" t="s">
        <v>27</v>
      </c>
      <c r="E2593" s="86" t="s">
        <v>28</v>
      </c>
      <c r="F2593" s="86">
        <v>64.0</v>
      </c>
      <c r="G2593" s="86">
        <v>3090.0</v>
      </c>
      <c r="H2593" s="86">
        <v>24.0</v>
      </c>
      <c r="I2593" s="84"/>
      <c r="J2593" s="84">
        <v>8.0</v>
      </c>
      <c r="K2593" s="84" t="s">
        <v>48</v>
      </c>
      <c r="L2593" s="85"/>
      <c r="M2593" s="85"/>
      <c r="N2593" s="84"/>
      <c r="O2593" s="86"/>
      <c r="P2593" s="85"/>
      <c r="Q2593" s="87"/>
      <c r="R2593" s="88">
        <v>667000.0</v>
      </c>
      <c r="S2593" s="89"/>
      <c r="T2593" s="89"/>
      <c r="U2593" s="123"/>
    </row>
    <row r="2594">
      <c r="A2594" s="83">
        <v>1053.0</v>
      </c>
      <c r="B2594" s="84" t="s">
        <v>58</v>
      </c>
      <c r="C2594" s="84" t="s">
        <v>27</v>
      </c>
      <c r="D2594" s="84" t="s">
        <v>27</v>
      </c>
      <c r="E2594" s="86" t="s">
        <v>28</v>
      </c>
      <c r="F2594" s="86">
        <v>64.0</v>
      </c>
      <c r="G2594" s="86">
        <v>3090.0</v>
      </c>
      <c r="H2594" s="86">
        <v>24.0</v>
      </c>
      <c r="I2594" s="84"/>
      <c r="J2594" s="84">
        <v>8.0</v>
      </c>
      <c r="K2594" s="84" t="s">
        <v>49</v>
      </c>
      <c r="L2594" s="85"/>
      <c r="M2594" s="85"/>
      <c r="N2594" s="84"/>
      <c r="O2594" s="86"/>
      <c r="P2594" s="85"/>
      <c r="Q2594" s="87"/>
      <c r="R2594" s="88">
        <v>38000.0</v>
      </c>
      <c r="S2594" s="89"/>
      <c r="T2594" s="89"/>
      <c r="U2594" s="123"/>
    </row>
    <row r="2595">
      <c r="A2595" s="83">
        <v>1054.0</v>
      </c>
      <c r="B2595" s="84" t="s">
        <v>58</v>
      </c>
      <c r="C2595" s="84" t="s">
        <v>27</v>
      </c>
      <c r="D2595" s="84" t="s">
        <v>27</v>
      </c>
      <c r="E2595" s="86" t="s">
        <v>28</v>
      </c>
      <c r="F2595" s="86">
        <v>64.0</v>
      </c>
      <c r="G2595" s="86">
        <v>3090.0</v>
      </c>
      <c r="H2595" s="86">
        <v>24.0</v>
      </c>
      <c r="I2595" s="84"/>
      <c r="J2595" s="84">
        <v>8.0</v>
      </c>
      <c r="K2595" s="84" t="s">
        <v>50</v>
      </c>
      <c r="L2595" s="85"/>
      <c r="M2595" s="85"/>
      <c r="N2595" s="84"/>
      <c r="O2595" s="86"/>
      <c r="P2595" s="85"/>
      <c r="Q2595" s="87"/>
      <c r="R2595" s="88">
        <v>1572000.0</v>
      </c>
      <c r="S2595" s="89"/>
      <c r="T2595" s="89"/>
      <c r="U2595" s="123"/>
    </row>
    <row r="2596">
      <c r="A2596" s="83">
        <v>1055.0</v>
      </c>
      <c r="B2596" s="84" t="s">
        <v>58</v>
      </c>
      <c r="C2596" s="84" t="s">
        <v>27</v>
      </c>
      <c r="D2596" s="84" t="s">
        <v>27</v>
      </c>
      <c r="E2596" s="86" t="s">
        <v>28</v>
      </c>
      <c r="F2596" s="86">
        <v>64.0</v>
      </c>
      <c r="G2596" s="86">
        <v>3090.0</v>
      </c>
      <c r="H2596" s="86">
        <v>24.0</v>
      </c>
      <c r="I2596" s="84"/>
      <c r="J2596" s="84">
        <v>8.0</v>
      </c>
      <c r="K2596" s="84" t="s">
        <v>51</v>
      </c>
      <c r="L2596" s="85"/>
      <c r="M2596" s="85"/>
      <c r="N2596" s="84"/>
      <c r="O2596" s="86"/>
      <c r="P2596" s="85"/>
      <c r="Q2596" s="96"/>
      <c r="R2596" s="88">
        <v>0.0</v>
      </c>
      <c r="S2596" s="89"/>
      <c r="T2596" s="89"/>
      <c r="U2596" s="123"/>
    </row>
    <row r="2597">
      <c r="A2597" s="83">
        <v>1056.0</v>
      </c>
      <c r="B2597" s="84" t="s">
        <v>58</v>
      </c>
      <c r="C2597" s="84" t="s">
        <v>27</v>
      </c>
      <c r="D2597" s="84" t="s">
        <v>27</v>
      </c>
      <c r="E2597" s="86" t="s">
        <v>28</v>
      </c>
      <c r="F2597" s="86">
        <v>64.0</v>
      </c>
      <c r="G2597" s="86">
        <v>3090.0</v>
      </c>
      <c r="H2597" s="86">
        <v>24.0</v>
      </c>
      <c r="I2597" s="84"/>
      <c r="J2597" s="84">
        <v>8.0</v>
      </c>
      <c r="K2597" s="84" t="s">
        <v>52</v>
      </c>
      <c r="L2597" s="85"/>
      <c r="M2597" s="85"/>
      <c r="N2597" s="84"/>
      <c r="O2597" s="86"/>
      <c r="P2597" s="85"/>
      <c r="Q2597" s="96"/>
      <c r="R2597" s="88">
        <v>0.0</v>
      </c>
      <c r="S2597" s="89"/>
      <c r="T2597" s="89"/>
      <c r="U2597" s="123"/>
    </row>
    <row r="2598">
      <c r="A2598" s="83">
        <v>969.0</v>
      </c>
      <c r="B2598" s="84" t="s">
        <v>58</v>
      </c>
      <c r="C2598" s="84" t="s">
        <v>27</v>
      </c>
      <c r="D2598" s="84" t="s">
        <v>27</v>
      </c>
      <c r="E2598" s="86" t="s">
        <v>28</v>
      </c>
      <c r="F2598" s="86">
        <v>64.0</v>
      </c>
      <c r="G2598" s="86">
        <v>3090.0</v>
      </c>
      <c r="H2598" s="86">
        <v>24.0</v>
      </c>
      <c r="I2598" s="84"/>
      <c r="J2598" s="86">
        <v>16.0</v>
      </c>
      <c r="K2598" s="84" t="s">
        <v>31</v>
      </c>
      <c r="L2598" s="85"/>
      <c r="M2598" s="85"/>
      <c r="N2598" s="84"/>
      <c r="O2598" s="86"/>
      <c r="P2598" s="85"/>
      <c r="Q2598" s="87"/>
      <c r="R2598" s="88">
        <v>47000.0</v>
      </c>
      <c r="S2598" s="89"/>
      <c r="T2598" s="89"/>
      <c r="U2598" s="123"/>
    </row>
    <row r="2599">
      <c r="A2599" s="83">
        <v>970.0</v>
      </c>
      <c r="B2599" s="84" t="s">
        <v>58</v>
      </c>
      <c r="C2599" s="84" t="s">
        <v>27</v>
      </c>
      <c r="D2599" s="84" t="s">
        <v>27</v>
      </c>
      <c r="E2599" s="86" t="s">
        <v>28</v>
      </c>
      <c r="F2599" s="86">
        <v>64.0</v>
      </c>
      <c r="G2599" s="86">
        <v>3090.0</v>
      </c>
      <c r="H2599" s="86">
        <v>24.0</v>
      </c>
      <c r="I2599" s="84"/>
      <c r="J2599" s="86">
        <v>16.0</v>
      </c>
      <c r="K2599" s="84" t="s">
        <v>32</v>
      </c>
      <c r="L2599" s="85"/>
      <c r="M2599" s="85"/>
      <c r="N2599" s="84"/>
      <c r="O2599" s="86"/>
      <c r="P2599" s="85"/>
      <c r="Q2599" s="87"/>
      <c r="R2599" s="88">
        <v>506000.0</v>
      </c>
      <c r="S2599" s="89"/>
      <c r="T2599" s="89"/>
      <c r="U2599" s="123"/>
    </row>
    <row r="2600">
      <c r="A2600" s="83">
        <v>971.0</v>
      </c>
      <c r="B2600" s="84" t="s">
        <v>58</v>
      </c>
      <c r="C2600" s="84" t="s">
        <v>27</v>
      </c>
      <c r="D2600" s="84" t="s">
        <v>27</v>
      </c>
      <c r="E2600" s="86" t="s">
        <v>28</v>
      </c>
      <c r="F2600" s="86">
        <v>64.0</v>
      </c>
      <c r="G2600" s="86">
        <v>3090.0</v>
      </c>
      <c r="H2600" s="86">
        <v>24.0</v>
      </c>
      <c r="I2600" s="84"/>
      <c r="J2600" s="86">
        <v>16.0</v>
      </c>
      <c r="K2600" s="84" t="s">
        <v>33</v>
      </c>
      <c r="L2600" s="85"/>
      <c r="M2600" s="85"/>
      <c r="N2600" s="84"/>
      <c r="O2600" s="86"/>
      <c r="P2600" s="85"/>
      <c r="Q2600" s="87"/>
      <c r="R2600" s="88">
        <v>636000.0</v>
      </c>
      <c r="S2600" s="89"/>
      <c r="T2600" s="89"/>
      <c r="U2600" s="123"/>
    </row>
    <row r="2601">
      <c r="A2601" s="83">
        <v>972.0</v>
      </c>
      <c r="B2601" s="84" t="s">
        <v>58</v>
      </c>
      <c r="C2601" s="84" t="s">
        <v>27</v>
      </c>
      <c r="D2601" s="84" t="s">
        <v>27</v>
      </c>
      <c r="E2601" s="86" t="s">
        <v>28</v>
      </c>
      <c r="F2601" s="86">
        <v>64.0</v>
      </c>
      <c r="G2601" s="86">
        <v>3090.0</v>
      </c>
      <c r="H2601" s="86">
        <v>24.0</v>
      </c>
      <c r="I2601" s="84"/>
      <c r="J2601" s="86">
        <v>16.0</v>
      </c>
      <c r="K2601" s="84" t="s">
        <v>34</v>
      </c>
      <c r="L2601" s="85"/>
      <c r="M2601" s="85"/>
      <c r="N2601" s="84"/>
      <c r="O2601" s="86"/>
      <c r="P2601" s="85"/>
      <c r="Q2601" s="87"/>
      <c r="R2601" s="88">
        <v>1105000.0</v>
      </c>
      <c r="S2601" s="89"/>
      <c r="T2601" s="89"/>
      <c r="U2601" s="123"/>
    </row>
    <row r="2602">
      <c r="A2602" s="83">
        <v>973.0</v>
      </c>
      <c r="B2602" s="84" t="s">
        <v>58</v>
      </c>
      <c r="C2602" s="84" t="s">
        <v>27</v>
      </c>
      <c r="D2602" s="84" t="s">
        <v>27</v>
      </c>
      <c r="E2602" s="86" t="s">
        <v>28</v>
      </c>
      <c r="F2602" s="86">
        <v>64.0</v>
      </c>
      <c r="G2602" s="86">
        <v>3090.0</v>
      </c>
      <c r="H2602" s="86">
        <v>24.0</v>
      </c>
      <c r="I2602" s="84"/>
      <c r="J2602" s="86">
        <v>16.0</v>
      </c>
      <c r="K2602" s="84" t="s">
        <v>35</v>
      </c>
      <c r="L2602" s="85"/>
      <c r="M2602" s="85"/>
      <c r="N2602" s="84"/>
      <c r="O2602" s="86"/>
      <c r="P2602" s="85"/>
      <c r="Q2602" s="87"/>
      <c r="R2602" s="88">
        <v>30000.0</v>
      </c>
      <c r="S2602" s="89"/>
      <c r="T2602" s="89"/>
      <c r="U2602" s="123"/>
    </row>
    <row r="2603">
      <c r="A2603" s="83">
        <v>974.0</v>
      </c>
      <c r="B2603" s="84" t="s">
        <v>58</v>
      </c>
      <c r="C2603" s="84" t="s">
        <v>27</v>
      </c>
      <c r="D2603" s="84" t="s">
        <v>27</v>
      </c>
      <c r="E2603" s="86" t="s">
        <v>28</v>
      </c>
      <c r="F2603" s="86">
        <v>64.0</v>
      </c>
      <c r="G2603" s="86">
        <v>3090.0</v>
      </c>
      <c r="H2603" s="86">
        <v>24.0</v>
      </c>
      <c r="I2603" s="84"/>
      <c r="J2603" s="86">
        <v>16.0</v>
      </c>
      <c r="K2603" s="84" t="s">
        <v>36</v>
      </c>
      <c r="L2603" s="85"/>
      <c r="M2603" s="85"/>
      <c r="N2603" s="84"/>
      <c r="O2603" s="86"/>
      <c r="P2603" s="85"/>
      <c r="Q2603" s="87"/>
      <c r="R2603" s="88">
        <v>9000.0</v>
      </c>
      <c r="S2603" s="89"/>
      <c r="T2603" s="89"/>
      <c r="U2603" s="123"/>
    </row>
    <row r="2604">
      <c r="A2604" s="83">
        <v>975.0</v>
      </c>
      <c r="B2604" s="84" t="s">
        <v>58</v>
      </c>
      <c r="C2604" s="84" t="s">
        <v>27</v>
      </c>
      <c r="D2604" s="84" t="s">
        <v>27</v>
      </c>
      <c r="E2604" s="86" t="s">
        <v>28</v>
      </c>
      <c r="F2604" s="86">
        <v>64.0</v>
      </c>
      <c r="G2604" s="86">
        <v>3090.0</v>
      </c>
      <c r="H2604" s="86">
        <v>24.0</v>
      </c>
      <c r="I2604" s="84"/>
      <c r="J2604" s="86">
        <v>16.0</v>
      </c>
      <c r="K2604" s="84" t="s">
        <v>37</v>
      </c>
      <c r="L2604" s="85"/>
      <c r="M2604" s="85"/>
      <c r="N2604" s="84"/>
      <c r="O2604" s="86"/>
      <c r="P2604" s="85"/>
      <c r="Q2604" s="87"/>
      <c r="R2604" s="88">
        <v>29000.0</v>
      </c>
      <c r="S2604" s="89"/>
      <c r="T2604" s="89"/>
      <c r="U2604" s="123"/>
    </row>
    <row r="2605">
      <c r="A2605" s="83">
        <v>976.0</v>
      </c>
      <c r="B2605" s="84" t="s">
        <v>58</v>
      </c>
      <c r="C2605" s="84" t="s">
        <v>27</v>
      </c>
      <c r="D2605" s="84" t="s">
        <v>27</v>
      </c>
      <c r="E2605" s="86" t="s">
        <v>28</v>
      </c>
      <c r="F2605" s="86">
        <v>64.0</v>
      </c>
      <c r="G2605" s="86">
        <v>3090.0</v>
      </c>
      <c r="H2605" s="86">
        <v>24.0</v>
      </c>
      <c r="I2605" s="84"/>
      <c r="J2605" s="86">
        <v>16.0</v>
      </c>
      <c r="K2605" s="84" t="s">
        <v>38</v>
      </c>
      <c r="L2605" s="85"/>
      <c r="M2605" s="85"/>
      <c r="N2605" s="84"/>
      <c r="O2605" s="86"/>
      <c r="P2605" s="85"/>
      <c r="Q2605" s="87"/>
      <c r="R2605" s="88">
        <v>67000.0</v>
      </c>
      <c r="S2605" s="89"/>
      <c r="T2605" s="89"/>
      <c r="U2605" s="123"/>
    </row>
    <row r="2606">
      <c r="A2606" s="83">
        <v>977.0</v>
      </c>
      <c r="B2606" s="84" t="s">
        <v>58</v>
      </c>
      <c r="C2606" s="84" t="s">
        <v>27</v>
      </c>
      <c r="D2606" s="84" t="s">
        <v>27</v>
      </c>
      <c r="E2606" s="86" t="s">
        <v>28</v>
      </c>
      <c r="F2606" s="86">
        <v>64.0</v>
      </c>
      <c r="G2606" s="86">
        <v>3090.0</v>
      </c>
      <c r="H2606" s="86">
        <v>24.0</v>
      </c>
      <c r="I2606" s="84"/>
      <c r="J2606" s="86">
        <v>16.0</v>
      </c>
      <c r="K2606" s="84" t="s">
        <v>39</v>
      </c>
      <c r="L2606" s="85"/>
      <c r="M2606" s="85"/>
      <c r="N2606" s="84"/>
      <c r="O2606" s="86"/>
      <c r="P2606" s="85"/>
      <c r="Q2606" s="87"/>
      <c r="R2606" s="88">
        <v>147000.0</v>
      </c>
      <c r="S2606" s="89"/>
      <c r="T2606" s="89"/>
      <c r="U2606" s="123"/>
    </row>
    <row r="2607">
      <c r="A2607" s="83">
        <v>978.0</v>
      </c>
      <c r="B2607" s="84" t="s">
        <v>58</v>
      </c>
      <c r="C2607" s="84" t="s">
        <v>27</v>
      </c>
      <c r="D2607" s="84" t="s">
        <v>27</v>
      </c>
      <c r="E2607" s="86" t="s">
        <v>28</v>
      </c>
      <c r="F2607" s="86">
        <v>64.0</v>
      </c>
      <c r="G2607" s="86">
        <v>3090.0</v>
      </c>
      <c r="H2607" s="86">
        <v>24.0</v>
      </c>
      <c r="I2607" s="84"/>
      <c r="J2607" s="86">
        <v>16.0</v>
      </c>
      <c r="K2607" s="84" t="s">
        <v>40</v>
      </c>
      <c r="L2607" s="85"/>
      <c r="M2607" s="85"/>
      <c r="N2607" s="84"/>
      <c r="O2607" s="86"/>
      <c r="P2607" s="85"/>
      <c r="Q2607" s="87"/>
      <c r="R2607" s="88">
        <v>68000.0</v>
      </c>
      <c r="S2607" s="89"/>
      <c r="T2607" s="89"/>
      <c r="U2607" s="123"/>
    </row>
    <row r="2608">
      <c r="A2608" s="83">
        <v>979.0</v>
      </c>
      <c r="B2608" s="84" t="s">
        <v>58</v>
      </c>
      <c r="C2608" s="84" t="s">
        <v>27</v>
      </c>
      <c r="D2608" s="84" t="s">
        <v>27</v>
      </c>
      <c r="E2608" s="86" t="s">
        <v>28</v>
      </c>
      <c r="F2608" s="86">
        <v>64.0</v>
      </c>
      <c r="G2608" s="86">
        <v>3090.0</v>
      </c>
      <c r="H2608" s="86">
        <v>24.0</v>
      </c>
      <c r="I2608" s="84"/>
      <c r="J2608" s="86">
        <v>16.0</v>
      </c>
      <c r="K2608" s="84" t="s">
        <v>41</v>
      </c>
      <c r="L2608" s="85"/>
      <c r="M2608" s="85"/>
      <c r="N2608" s="84"/>
      <c r="O2608" s="86"/>
      <c r="P2608" s="85"/>
      <c r="Q2608" s="87"/>
      <c r="R2608" s="88">
        <v>116000.0</v>
      </c>
      <c r="S2608" s="89"/>
      <c r="T2608" s="89"/>
      <c r="U2608" s="123"/>
    </row>
    <row r="2609">
      <c r="A2609" s="83">
        <v>980.0</v>
      </c>
      <c r="B2609" s="84" t="s">
        <v>58</v>
      </c>
      <c r="C2609" s="84" t="s">
        <v>27</v>
      </c>
      <c r="D2609" s="84" t="s">
        <v>27</v>
      </c>
      <c r="E2609" s="86" t="s">
        <v>28</v>
      </c>
      <c r="F2609" s="86">
        <v>64.0</v>
      </c>
      <c r="G2609" s="86">
        <v>3090.0</v>
      </c>
      <c r="H2609" s="86">
        <v>24.0</v>
      </c>
      <c r="I2609" s="84"/>
      <c r="J2609" s="86">
        <v>16.0</v>
      </c>
      <c r="K2609" s="84" t="s">
        <v>42</v>
      </c>
      <c r="L2609" s="85"/>
      <c r="M2609" s="85"/>
      <c r="N2609" s="84"/>
      <c r="O2609" s="86"/>
      <c r="P2609" s="85"/>
      <c r="Q2609" s="87"/>
      <c r="R2609" s="88">
        <v>16000.0</v>
      </c>
      <c r="S2609" s="89"/>
      <c r="T2609" s="89"/>
      <c r="U2609" s="123"/>
    </row>
    <row r="2610">
      <c r="A2610" s="83">
        <v>981.0</v>
      </c>
      <c r="B2610" s="84" t="s">
        <v>58</v>
      </c>
      <c r="C2610" s="84" t="s">
        <v>27</v>
      </c>
      <c r="D2610" s="84" t="s">
        <v>27</v>
      </c>
      <c r="E2610" s="86" t="s">
        <v>28</v>
      </c>
      <c r="F2610" s="86">
        <v>64.0</v>
      </c>
      <c r="G2610" s="86">
        <v>3090.0</v>
      </c>
      <c r="H2610" s="86">
        <v>24.0</v>
      </c>
      <c r="I2610" s="84"/>
      <c r="J2610" s="86">
        <v>16.0</v>
      </c>
      <c r="K2610" s="84" t="s">
        <v>43</v>
      </c>
      <c r="L2610" s="85"/>
      <c r="M2610" s="85"/>
      <c r="N2610" s="84"/>
      <c r="O2610" s="86"/>
      <c r="P2610" s="85"/>
      <c r="Q2610" s="87"/>
      <c r="R2610" s="88">
        <v>9.161995E9</v>
      </c>
      <c r="S2610" s="89"/>
      <c r="T2610" s="89"/>
      <c r="U2610" s="123"/>
    </row>
    <row r="2611">
      <c r="A2611" s="83">
        <v>982.0</v>
      </c>
      <c r="B2611" s="84" t="s">
        <v>58</v>
      </c>
      <c r="C2611" s="84" t="s">
        <v>27</v>
      </c>
      <c r="D2611" s="84" t="s">
        <v>27</v>
      </c>
      <c r="E2611" s="86" t="s">
        <v>28</v>
      </c>
      <c r="F2611" s="86">
        <v>64.0</v>
      </c>
      <c r="G2611" s="86">
        <v>3090.0</v>
      </c>
      <c r="H2611" s="86">
        <v>24.0</v>
      </c>
      <c r="I2611" s="84"/>
      <c r="J2611" s="86">
        <v>16.0</v>
      </c>
      <c r="K2611" s="84" t="s">
        <v>44</v>
      </c>
      <c r="L2611" s="85"/>
      <c r="M2611" s="85"/>
      <c r="N2611" s="84"/>
      <c r="O2611" s="86"/>
      <c r="P2611" s="85"/>
      <c r="Q2611" s="87"/>
      <c r="R2611" s="88">
        <v>23000.0</v>
      </c>
      <c r="S2611" s="89"/>
      <c r="T2611" s="89"/>
      <c r="U2611" s="123"/>
    </row>
    <row r="2612">
      <c r="A2612" s="83">
        <v>983.0</v>
      </c>
      <c r="B2612" s="84" t="s">
        <v>58</v>
      </c>
      <c r="C2612" s="84" t="s">
        <v>27</v>
      </c>
      <c r="D2612" s="84" t="s">
        <v>27</v>
      </c>
      <c r="E2612" s="86" t="s">
        <v>28</v>
      </c>
      <c r="F2612" s="86">
        <v>64.0</v>
      </c>
      <c r="G2612" s="86">
        <v>3090.0</v>
      </c>
      <c r="H2612" s="86">
        <v>24.0</v>
      </c>
      <c r="I2612" s="84"/>
      <c r="J2612" s="86">
        <v>16.0</v>
      </c>
      <c r="K2612" s="84" t="s">
        <v>45</v>
      </c>
      <c r="L2612" s="85"/>
      <c r="M2612" s="85"/>
      <c r="N2612" s="84"/>
      <c r="O2612" s="86"/>
      <c r="P2612" s="85"/>
      <c r="Q2612" s="87"/>
      <c r="R2612" s="88">
        <v>64000.0</v>
      </c>
      <c r="S2612" s="89"/>
      <c r="T2612" s="89"/>
      <c r="U2612" s="123"/>
    </row>
    <row r="2613">
      <c r="A2613" s="83">
        <v>984.0</v>
      </c>
      <c r="B2613" s="84" t="s">
        <v>58</v>
      </c>
      <c r="C2613" s="84" t="s">
        <v>27</v>
      </c>
      <c r="D2613" s="84" t="s">
        <v>27</v>
      </c>
      <c r="E2613" s="86" t="s">
        <v>28</v>
      </c>
      <c r="F2613" s="86">
        <v>64.0</v>
      </c>
      <c r="G2613" s="86">
        <v>3090.0</v>
      </c>
      <c r="H2613" s="86">
        <v>24.0</v>
      </c>
      <c r="I2613" s="84"/>
      <c r="J2613" s="86">
        <v>16.0</v>
      </c>
      <c r="K2613" s="84" t="s">
        <v>46</v>
      </c>
      <c r="L2613" s="85"/>
      <c r="M2613" s="85"/>
      <c r="N2613" s="84"/>
      <c r="O2613" s="86"/>
      <c r="P2613" s="85"/>
      <c r="Q2613" s="87"/>
      <c r="R2613" s="88">
        <v>1536000.0</v>
      </c>
      <c r="S2613" s="89"/>
      <c r="T2613" s="89"/>
      <c r="U2613" s="123"/>
    </row>
    <row r="2614">
      <c r="A2614" s="83">
        <v>985.0</v>
      </c>
      <c r="B2614" s="84" t="s">
        <v>58</v>
      </c>
      <c r="C2614" s="84" t="s">
        <v>27</v>
      </c>
      <c r="D2614" s="84" t="s">
        <v>27</v>
      </c>
      <c r="E2614" s="86" t="s">
        <v>28</v>
      </c>
      <c r="F2614" s="86">
        <v>64.0</v>
      </c>
      <c r="G2614" s="86">
        <v>3090.0</v>
      </c>
      <c r="H2614" s="86">
        <v>24.0</v>
      </c>
      <c r="I2614" s="84"/>
      <c r="J2614" s="86">
        <v>16.0</v>
      </c>
      <c r="K2614" s="84" t="s">
        <v>47</v>
      </c>
      <c r="L2614" s="85"/>
      <c r="M2614" s="85"/>
      <c r="N2614" s="84"/>
      <c r="O2614" s="86"/>
      <c r="P2614" s="85"/>
      <c r="Q2614" s="87"/>
      <c r="R2614" s="88">
        <v>642000.0</v>
      </c>
      <c r="S2614" s="89"/>
      <c r="T2614" s="89"/>
      <c r="U2614" s="123"/>
    </row>
    <row r="2615">
      <c r="A2615" s="83">
        <v>986.0</v>
      </c>
      <c r="B2615" s="84" t="s">
        <v>58</v>
      </c>
      <c r="C2615" s="84" t="s">
        <v>27</v>
      </c>
      <c r="D2615" s="84" t="s">
        <v>27</v>
      </c>
      <c r="E2615" s="86" t="s">
        <v>28</v>
      </c>
      <c r="F2615" s="86">
        <v>64.0</v>
      </c>
      <c r="G2615" s="86">
        <v>3090.0</v>
      </c>
      <c r="H2615" s="86">
        <v>24.0</v>
      </c>
      <c r="I2615" s="84"/>
      <c r="J2615" s="86">
        <v>16.0</v>
      </c>
      <c r="K2615" s="84" t="s">
        <v>48</v>
      </c>
      <c r="L2615" s="85"/>
      <c r="M2615" s="85"/>
      <c r="N2615" s="84"/>
      <c r="O2615" s="86"/>
      <c r="P2615" s="85"/>
      <c r="Q2615" s="87"/>
      <c r="R2615" s="88">
        <v>2271000.0</v>
      </c>
      <c r="S2615" s="89"/>
      <c r="T2615" s="89"/>
      <c r="U2615" s="123"/>
    </row>
    <row r="2616">
      <c r="A2616" s="83">
        <v>987.0</v>
      </c>
      <c r="B2616" s="84" t="s">
        <v>58</v>
      </c>
      <c r="C2616" s="84" t="s">
        <v>27</v>
      </c>
      <c r="D2616" s="84" t="s">
        <v>27</v>
      </c>
      <c r="E2616" s="86" t="s">
        <v>28</v>
      </c>
      <c r="F2616" s="86">
        <v>64.0</v>
      </c>
      <c r="G2616" s="86">
        <v>3090.0</v>
      </c>
      <c r="H2616" s="86">
        <v>24.0</v>
      </c>
      <c r="I2616" s="84"/>
      <c r="J2616" s="86">
        <v>16.0</v>
      </c>
      <c r="K2616" s="84" t="s">
        <v>49</v>
      </c>
      <c r="L2616" s="85"/>
      <c r="M2616" s="85"/>
      <c r="N2616" s="84"/>
      <c r="O2616" s="86"/>
      <c r="P2616" s="85"/>
      <c r="Q2616" s="87"/>
      <c r="R2616" s="88">
        <v>70000.0</v>
      </c>
      <c r="S2616" s="89"/>
      <c r="T2616" s="89"/>
      <c r="U2616" s="123"/>
    </row>
    <row r="2617">
      <c r="A2617" s="83">
        <v>988.0</v>
      </c>
      <c r="B2617" s="84" t="s">
        <v>58</v>
      </c>
      <c r="C2617" s="84" t="s">
        <v>27</v>
      </c>
      <c r="D2617" s="84" t="s">
        <v>27</v>
      </c>
      <c r="E2617" s="86" t="s">
        <v>28</v>
      </c>
      <c r="F2617" s="86">
        <v>64.0</v>
      </c>
      <c r="G2617" s="86">
        <v>3090.0</v>
      </c>
      <c r="H2617" s="86">
        <v>24.0</v>
      </c>
      <c r="I2617" s="84"/>
      <c r="J2617" s="86">
        <v>16.0</v>
      </c>
      <c r="K2617" s="84" t="s">
        <v>50</v>
      </c>
      <c r="L2617" s="85"/>
      <c r="M2617" s="85"/>
      <c r="N2617" s="84"/>
      <c r="O2617" s="86"/>
      <c r="P2617" s="85"/>
      <c r="Q2617" s="87"/>
      <c r="R2617" s="88">
        <v>2939000.0</v>
      </c>
      <c r="S2617" s="89"/>
      <c r="T2617" s="89"/>
      <c r="U2617" s="123"/>
    </row>
    <row r="2618">
      <c r="A2618" s="83">
        <v>989.0</v>
      </c>
      <c r="B2618" s="84" t="s">
        <v>58</v>
      </c>
      <c r="C2618" s="84" t="s">
        <v>27</v>
      </c>
      <c r="D2618" s="84" t="s">
        <v>27</v>
      </c>
      <c r="E2618" s="86" t="s">
        <v>28</v>
      </c>
      <c r="F2618" s="86">
        <v>64.0</v>
      </c>
      <c r="G2618" s="86">
        <v>3090.0</v>
      </c>
      <c r="H2618" s="86">
        <v>24.0</v>
      </c>
      <c r="I2618" s="84"/>
      <c r="J2618" s="86">
        <v>16.0</v>
      </c>
      <c r="K2618" s="84" t="s">
        <v>51</v>
      </c>
      <c r="L2618" s="90"/>
      <c r="M2618" s="90"/>
      <c r="N2618" s="89"/>
      <c r="O2618" s="91"/>
      <c r="P2618" s="90"/>
      <c r="Q2618" s="88"/>
      <c r="R2618" s="88">
        <v>0.0</v>
      </c>
      <c r="S2618" s="89"/>
      <c r="T2618" s="89"/>
      <c r="U2618" s="123"/>
    </row>
    <row r="2619">
      <c r="A2619" s="83">
        <v>990.0</v>
      </c>
      <c r="B2619" s="84" t="s">
        <v>58</v>
      </c>
      <c r="C2619" s="84" t="s">
        <v>27</v>
      </c>
      <c r="D2619" s="84" t="s">
        <v>27</v>
      </c>
      <c r="E2619" s="86" t="s">
        <v>28</v>
      </c>
      <c r="F2619" s="86">
        <v>64.0</v>
      </c>
      <c r="G2619" s="86">
        <v>3090.0</v>
      </c>
      <c r="H2619" s="86">
        <v>24.0</v>
      </c>
      <c r="I2619" s="84"/>
      <c r="J2619" s="86">
        <v>16.0</v>
      </c>
      <c r="K2619" s="84" t="s">
        <v>52</v>
      </c>
      <c r="L2619" s="90"/>
      <c r="M2619" s="90"/>
      <c r="N2619" s="89"/>
      <c r="O2619" s="91"/>
      <c r="P2619" s="90"/>
      <c r="Q2619" s="88"/>
      <c r="R2619" s="88">
        <v>0.0</v>
      </c>
      <c r="S2619" s="89"/>
      <c r="T2619" s="89"/>
      <c r="U2619" s="123"/>
    </row>
    <row r="2620">
      <c r="A2620" s="83">
        <v>991.0</v>
      </c>
      <c r="B2620" s="84" t="s">
        <v>58</v>
      </c>
      <c r="C2620" s="84" t="s">
        <v>27</v>
      </c>
      <c r="D2620" s="84" t="s">
        <v>27</v>
      </c>
      <c r="E2620" s="86" t="s">
        <v>28</v>
      </c>
      <c r="F2620" s="86">
        <v>64.0</v>
      </c>
      <c r="G2620" s="86">
        <v>3090.0</v>
      </c>
      <c r="H2620" s="86">
        <v>24.0</v>
      </c>
      <c r="I2620" s="84"/>
      <c r="J2620" s="86">
        <v>32.0</v>
      </c>
      <c r="K2620" s="84" t="s">
        <v>31</v>
      </c>
      <c r="L2620" s="85"/>
      <c r="M2620" s="85"/>
      <c r="N2620" s="84"/>
      <c r="O2620" s="86"/>
      <c r="P2620" s="85"/>
      <c r="Q2620" s="87"/>
      <c r="R2620" s="88">
        <v>82000.0</v>
      </c>
      <c r="S2620" s="89"/>
      <c r="T2620" s="89"/>
      <c r="U2620" s="123"/>
    </row>
    <row r="2621">
      <c r="A2621" s="83">
        <v>992.0</v>
      </c>
      <c r="B2621" s="84" t="s">
        <v>58</v>
      </c>
      <c r="C2621" s="84" t="s">
        <v>27</v>
      </c>
      <c r="D2621" s="84" t="s">
        <v>27</v>
      </c>
      <c r="E2621" s="86" t="s">
        <v>28</v>
      </c>
      <c r="F2621" s="86">
        <v>64.0</v>
      </c>
      <c r="G2621" s="86">
        <v>3090.0</v>
      </c>
      <c r="H2621" s="86">
        <v>24.0</v>
      </c>
      <c r="I2621" s="84"/>
      <c r="J2621" s="86">
        <v>32.0</v>
      </c>
      <c r="K2621" s="84" t="s">
        <v>32</v>
      </c>
      <c r="L2621" s="85"/>
      <c r="M2621" s="85"/>
      <c r="N2621" s="84"/>
      <c r="O2621" s="86"/>
      <c r="P2621" s="85"/>
      <c r="Q2621" s="87"/>
      <c r="R2621" s="88">
        <v>1357000.0</v>
      </c>
      <c r="S2621" s="89"/>
      <c r="T2621" s="89"/>
      <c r="U2621" s="123"/>
    </row>
    <row r="2622">
      <c r="A2622" s="83">
        <v>993.0</v>
      </c>
      <c r="B2622" s="84" t="s">
        <v>58</v>
      </c>
      <c r="C2622" s="84" t="s">
        <v>27</v>
      </c>
      <c r="D2622" s="84" t="s">
        <v>27</v>
      </c>
      <c r="E2622" s="86" t="s">
        <v>28</v>
      </c>
      <c r="F2622" s="86">
        <v>64.0</v>
      </c>
      <c r="G2622" s="86">
        <v>3090.0</v>
      </c>
      <c r="H2622" s="86">
        <v>24.0</v>
      </c>
      <c r="I2622" s="84"/>
      <c r="J2622" s="86">
        <v>32.0</v>
      </c>
      <c r="K2622" s="84" t="s">
        <v>33</v>
      </c>
      <c r="L2622" s="85"/>
      <c r="M2622" s="85"/>
      <c r="N2622" s="84"/>
      <c r="O2622" s="86"/>
      <c r="P2622" s="85"/>
      <c r="Q2622" s="87"/>
      <c r="R2622" s="88">
        <v>1465000.0</v>
      </c>
      <c r="S2622" s="89"/>
      <c r="T2622" s="89"/>
      <c r="U2622" s="123"/>
    </row>
    <row r="2623">
      <c r="A2623" s="83">
        <v>994.0</v>
      </c>
      <c r="B2623" s="84" t="s">
        <v>58</v>
      </c>
      <c r="C2623" s="84" t="s">
        <v>27</v>
      </c>
      <c r="D2623" s="84" t="s">
        <v>27</v>
      </c>
      <c r="E2623" s="86" t="s">
        <v>28</v>
      </c>
      <c r="F2623" s="86">
        <v>64.0</v>
      </c>
      <c r="G2623" s="86">
        <v>3090.0</v>
      </c>
      <c r="H2623" s="86">
        <v>24.0</v>
      </c>
      <c r="I2623" s="84"/>
      <c r="J2623" s="86">
        <v>32.0</v>
      </c>
      <c r="K2623" s="84" t="s">
        <v>34</v>
      </c>
      <c r="L2623" s="85"/>
      <c r="M2623" s="85"/>
      <c r="N2623" s="84"/>
      <c r="O2623" s="86"/>
      <c r="P2623" s="85"/>
      <c r="Q2623" s="87"/>
      <c r="R2623" s="88">
        <v>1.676677E9</v>
      </c>
      <c r="S2623" s="89"/>
      <c r="T2623" s="89"/>
      <c r="U2623" s="123"/>
    </row>
    <row r="2624">
      <c r="A2624" s="83">
        <v>995.0</v>
      </c>
      <c r="B2624" s="84" t="s">
        <v>58</v>
      </c>
      <c r="C2624" s="84" t="s">
        <v>27</v>
      </c>
      <c r="D2624" s="84" t="s">
        <v>27</v>
      </c>
      <c r="E2624" s="86" t="s">
        <v>28</v>
      </c>
      <c r="F2624" s="86">
        <v>64.0</v>
      </c>
      <c r="G2624" s="86">
        <v>3090.0</v>
      </c>
      <c r="H2624" s="86">
        <v>24.0</v>
      </c>
      <c r="I2624" s="84"/>
      <c r="J2624" s="86">
        <v>32.0</v>
      </c>
      <c r="K2624" s="84" t="s">
        <v>35</v>
      </c>
      <c r="L2624" s="85"/>
      <c r="M2624" s="85"/>
      <c r="N2624" s="84"/>
      <c r="O2624" s="86"/>
      <c r="P2624" s="85"/>
      <c r="Q2624" s="87"/>
      <c r="R2624" s="88">
        <v>707000.0</v>
      </c>
      <c r="S2624" s="89"/>
      <c r="T2624" s="89"/>
      <c r="U2624" s="123"/>
    </row>
    <row r="2625">
      <c r="A2625" s="83">
        <v>996.0</v>
      </c>
      <c r="B2625" s="84" t="s">
        <v>58</v>
      </c>
      <c r="C2625" s="84" t="s">
        <v>27</v>
      </c>
      <c r="D2625" s="84" t="s">
        <v>27</v>
      </c>
      <c r="E2625" s="86" t="s">
        <v>28</v>
      </c>
      <c r="F2625" s="86">
        <v>64.0</v>
      </c>
      <c r="G2625" s="86">
        <v>3090.0</v>
      </c>
      <c r="H2625" s="86">
        <v>24.0</v>
      </c>
      <c r="I2625" s="84"/>
      <c r="J2625" s="86">
        <v>32.0</v>
      </c>
      <c r="K2625" s="84" t="s">
        <v>36</v>
      </c>
      <c r="L2625" s="85"/>
      <c r="M2625" s="85"/>
      <c r="N2625" s="84"/>
      <c r="O2625" s="86"/>
      <c r="P2625" s="85"/>
      <c r="Q2625" s="87"/>
      <c r="R2625" s="88">
        <v>16000.0</v>
      </c>
      <c r="S2625" s="89"/>
      <c r="T2625" s="89"/>
      <c r="U2625" s="123"/>
    </row>
    <row r="2626">
      <c r="A2626" s="83">
        <v>997.0</v>
      </c>
      <c r="B2626" s="84" t="s">
        <v>58</v>
      </c>
      <c r="C2626" s="84" t="s">
        <v>27</v>
      </c>
      <c r="D2626" s="84" t="s">
        <v>27</v>
      </c>
      <c r="E2626" s="86" t="s">
        <v>28</v>
      </c>
      <c r="F2626" s="86">
        <v>64.0</v>
      </c>
      <c r="G2626" s="86">
        <v>3090.0</v>
      </c>
      <c r="H2626" s="86">
        <v>24.0</v>
      </c>
      <c r="I2626" s="84"/>
      <c r="J2626" s="86">
        <v>32.0</v>
      </c>
      <c r="K2626" s="84" t="s">
        <v>37</v>
      </c>
      <c r="L2626" s="85"/>
      <c r="M2626" s="85"/>
      <c r="N2626" s="84"/>
      <c r="O2626" s="86"/>
      <c r="P2626" s="85"/>
      <c r="Q2626" s="87"/>
      <c r="R2626" s="88">
        <v>448000.0</v>
      </c>
      <c r="S2626" s="89"/>
      <c r="T2626" s="89"/>
      <c r="U2626" s="123"/>
    </row>
    <row r="2627">
      <c r="A2627" s="83">
        <v>998.0</v>
      </c>
      <c r="B2627" s="84" t="s">
        <v>58</v>
      </c>
      <c r="C2627" s="84" t="s">
        <v>27</v>
      </c>
      <c r="D2627" s="84" t="s">
        <v>27</v>
      </c>
      <c r="E2627" s="86" t="s">
        <v>28</v>
      </c>
      <c r="F2627" s="86">
        <v>64.0</v>
      </c>
      <c r="G2627" s="86">
        <v>3090.0</v>
      </c>
      <c r="H2627" s="86">
        <v>24.0</v>
      </c>
      <c r="I2627" s="84"/>
      <c r="J2627" s="86">
        <v>32.0</v>
      </c>
      <c r="K2627" s="84" t="s">
        <v>38</v>
      </c>
      <c r="L2627" s="85"/>
      <c r="M2627" s="85"/>
      <c r="N2627" s="84"/>
      <c r="O2627" s="86"/>
      <c r="P2627" s="85"/>
      <c r="Q2627" s="87"/>
      <c r="R2627" s="88">
        <v>775000.0</v>
      </c>
      <c r="S2627" s="89"/>
      <c r="T2627" s="89"/>
      <c r="U2627" s="123"/>
    </row>
    <row r="2628">
      <c r="A2628" s="83">
        <v>999.0</v>
      </c>
      <c r="B2628" s="84" t="s">
        <v>58</v>
      </c>
      <c r="C2628" s="84" t="s">
        <v>27</v>
      </c>
      <c r="D2628" s="84" t="s">
        <v>27</v>
      </c>
      <c r="E2628" s="86" t="s">
        <v>28</v>
      </c>
      <c r="F2628" s="86">
        <v>64.0</v>
      </c>
      <c r="G2628" s="86">
        <v>3090.0</v>
      </c>
      <c r="H2628" s="86">
        <v>24.0</v>
      </c>
      <c r="I2628" s="84"/>
      <c r="J2628" s="86">
        <v>32.0</v>
      </c>
      <c r="K2628" s="84" t="s">
        <v>39</v>
      </c>
      <c r="L2628" s="85"/>
      <c r="M2628" s="85"/>
      <c r="N2628" s="84"/>
      <c r="O2628" s="86"/>
      <c r="P2628" s="85"/>
      <c r="Q2628" s="87"/>
      <c r="R2628" s="88">
        <v>699000.0</v>
      </c>
      <c r="S2628" s="89"/>
      <c r="T2628" s="89"/>
      <c r="U2628" s="123"/>
    </row>
    <row r="2629">
      <c r="A2629" s="83">
        <v>1000.0</v>
      </c>
      <c r="B2629" s="84" t="s">
        <v>58</v>
      </c>
      <c r="C2629" s="84" t="s">
        <v>27</v>
      </c>
      <c r="D2629" s="84" t="s">
        <v>27</v>
      </c>
      <c r="E2629" s="86" t="s">
        <v>28</v>
      </c>
      <c r="F2629" s="86">
        <v>64.0</v>
      </c>
      <c r="G2629" s="86">
        <v>3090.0</v>
      </c>
      <c r="H2629" s="86">
        <v>24.0</v>
      </c>
      <c r="I2629" s="84"/>
      <c r="J2629" s="86">
        <v>32.0</v>
      </c>
      <c r="K2629" s="84" t="s">
        <v>40</v>
      </c>
      <c r="L2629" s="85"/>
      <c r="M2629" s="85"/>
      <c r="N2629" s="84"/>
      <c r="O2629" s="86"/>
      <c r="P2629" s="85"/>
      <c r="Q2629" s="87"/>
      <c r="R2629" s="88">
        <v>0.0</v>
      </c>
      <c r="S2629" s="89"/>
      <c r="T2629" s="89"/>
      <c r="U2629" s="123"/>
    </row>
    <row r="2630">
      <c r="A2630" s="83">
        <v>1001.0</v>
      </c>
      <c r="B2630" s="84" t="s">
        <v>58</v>
      </c>
      <c r="C2630" s="84" t="s">
        <v>27</v>
      </c>
      <c r="D2630" s="84" t="s">
        <v>27</v>
      </c>
      <c r="E2630" s="86" t="s">
        <v>28</v>
      </c>
      <c r="F2630" s="86">
        <v>64.0</v>
      </c>
      <c r="G2630" s="86">
        <v>3090.0</v>
      </c>
      <c r="H2630" s="86">
        <v>24.0</v>
      </c>
      <c r="I2630" s="84"/>
      <c r="J2630" s="86">
        <v>32.0</v>
      </c>
      <c r="K2630" s="84" t="s">
        <v>41</v>
      </c>
      <c r="L2630" s="85"/>
      <c r="M2630" s="85"/>
      <c r="N2630" s="84"/>
      <c r="O2630" s="86"/>
      <c r="P2630" s="85"/>
      <c r="Q2630" s="87"/>
      <c r="R2630" s="88">
        <v>199000.0</v>
      </c>
      <c r="S2630" s="89"/>
      <c r="T2630" s="89"/>
      <c r="U2630" s="123"/>
    </row>
    <row r="2631">
      <c r="A2631" s="83">
        <v>1002.0</v>
      </c>
      <c r="B2631" s="84" t="s">
        <v>58</v>
      </c>
      <c r="C2631" s="84" t="s">
        <v>27</v>
      </c>
      <c r="D2631" s="84" t="s">
        <v>27</v>
      </c>
      <c r="E2631" s="86" t="s">
        <v>28</v>
      </c>
      <c r="F2631" s="86">
        <v>64.0</v>
      </c>
      <c r="G2631" s="86">
        <v>3090.0</v>
      </c>
      <c r="H2631" s="86">
        <v>24.0</v>
      </c>
      <c r="I2631" s="84"/>
      <c r="J2631" s="86">
        <v>32.0</v>
      </c>
      <c r="K2631" s="84" t="s">
        <v>42</v>
      </c>
      <c r="L2631" s="85"/>
      <c r="M2631" s="85"/>
      <c r="N2631" s="84"/>
      <c r="O2631" s="86"/>
      <c r="P2631" s="85"/>
      <c r="Q2631" s="87"/>
      <c r="R2631" s="88">
        <v>413000.0</v>
      </c>
      <c r="S2631" s="89"/>
      <c r="T2631" s="89"/>
      <c r="U2631" s="123"/>
    </row>
    <row r="2632">
      <c r="A2632" s="83">
        <v>1003.0</v>
      </c>
      <c r="B2632" s="84" t="s">
        <v>58</v>
      </c>
      <c r="C2632" s="84" t="s">
        <v>27</v>
      </c>
      <c r="D2632" s="84" t="s">
        <v>27</v>
      </c>
      <c r="E2632" s="86" t="s">
        <v>28</v>
      </c>
      <c r="F2632" s="86">
        <v>64.0</v>
      </c>
      <c r="G2632" s="86">
        <v>3090.0</v>
      </c>
      <c r="H2632" s="86">
        <v>24.0</v>
      </c>
      <c r="I2632" s="84"/>
      <c r="J2632" s="86">
        <v>32.0</v>
      </c>
      <c r="K2632" s="84" t="s">
        <v>43</v>
      </c>
      <c r="L2632" s="85"/>
      <c r="M2632" s="85"/>
      <c r="N2632" s="84"/>
      <c r="O2632" s="86"/>
      <c r="P2632" s="85"/>
      <c r="Q2632" s="87"/>
      <c r="R2632" s="88">
        <v>4.3163585E10</v>
      </c>
      <c r="S2632" s="89"/>
      <c r="T2632" s="89"/>
      <c r="U2632" s="123"/>
    </row>
    <row r="2633">
      <c r="A2633" s="83">
        <v>1004.0</v>
      </c>
      <c r="B2633" s="84" t="s">
        <v>58</v>
      </c>
      <c r="C2633" s="84" t="s">
        <v>27</v>
      </c>
      <c r="D2633" s="84" t="s">
        <v>27</v>
      </c>
      <c r="E2633" s="86" t="s">
        <v>28</v>
      </c>
      <c r="F2633" s="86">
        <v>64.0</v>
      </c>
      <c r="G2633" s="86">
        <v>3090.0</v>
      </c>
      <c r="H2633" s="86">
        <v>24.0</v>
      </c>
      <c r="I2633" s="84"/>
      <c r="J2633" s="86">
        <v>32.0</v>
      </c>
      <c r="K2633" s="84" t="s">
        <v>44</v>
      </c>
      <c r="L2633" s="85"/>
      <c r="M2633" s="85"/>
      <c r="N2633" s="84"/>
      <c r="O2633" s="86"/>
      <c r="P2633" s="85"/>
      <c r="Q2633" s="87"/>
      <c r="R2633" s="88">
        <v>60000.0</v>
      </c>
      <c r="S2633" s="89"/>
      <c r="T2633" s="89"/>
      <c r="U2633" s="123"/>
    </row>
    <row r="2634">
      <c r="A2634" s="83">
        <v>1005.0</v>
      </c>
      <c r="B2634" s="84" t="s">
        <v>58</v>
      </c>
      <c r="C2634" s="84" t="s">
        <v>27</v>
      </c>
      <c r="D2634" s="84" t="s">
        <v>27</v>
      </c>
      <c r="E2634" s="86" t="s">
        <v>28</v>
      </c>
      <c r="F2634" s="86">
        <v>64.0</v>
      </c>
      <c r="G2634" s="86">
        <v>3090.0</v>
      </c>
      <c r="H2634" s="86">
        <v>24.0</v>
      </c>
      <c r="I2634" s="84"/>
      <c r="J2634" s="86">
        <v>32.0</v>
      </c>
      <c r="K2634" s="84" t="s">
        <v>45</v>
      </c>
      <c r="L2634" s="85"/>
      <c r="M2634" s="85"/>
      <c r="N2634" s="84"/>
      <c r="O2634" s="86"/>
      <c r="P2634" s="85"/>
      <c r="Q2634" s="87"/>
      <c r="R2634" s="88">
        <v>109000.0</v>
      </c>
      <c r="S2634" s="89"/>
      <c r="T2634" s="89"/>
      <c r="U2634" s="123"/>
    </row>
    <row r="2635">
      <c r="A2635" s="83">
        <v>1006.0</v>
      </c>
      <c r="B2635" s="84" t="s">
        <v>58</v>
      </c>
      <c r="C2635" s="84" t="s">
        <v>27</v>
      </c>
      <c r="D2635" s="84" t="s">
        <v>27</v>
      </c>
      <c r="E2635" s="86" t="s">
        <v>28</v>
      </c>
      <c r="F2635" s="86">
        <v>64.0</v>
      </c>
      <c r="G2635" s="86">
        <v>3090.0</v>
      </c>
      <c r="H2635" s="86">
        <v>24.0</v>
      </c>
      <c r="I2635" s="84"/>
      <c r="J2635" s="86">
        <v>32.0</v>
      </c>
      <c r="K2635" s="84" t="s">
        <v>46</v>
      </c>
      <c r="L2635" s="85"/>
      <c r="M2635" s="85"/>
      <c r="N2635" s="84"/>
      <c r="O2635" s="86"/>
      <c r="P2635" s="85"/>
      <c r="Q2635" s="87"/>
      <c r="R2635" s="88">
        <v>0.0</v>
      </c>
      <c r="S2635" s="89"/>
      <c r="T2635" s="89"/>
      <c r="U2635" s="123"/>
    </row>
    <row r="2636">
      <c r="A2636" s="83">
        <v>1007.0</v>
      </c>
      <c r="B2636" s="84" t="s">
        <v>58</v>
      </c>
      <c r="C2636" s="84" t="s">
        <v>27</v>
      </c>
      <c r="D2636" s="84" t="s">
        <v>27</v>
      </c>
      <c r="E2636" s="86" t="s">
        <v>28</v>
      </c>
      <c r="F2636" s="86">
        <v>64.0</v>
      </c>
      <c r="G2636" s="86">
        <v>3090.0</v>
      </c>
      <c r="H2636" s="86">
        <v>24.0</v>
      </c>
      <c r="I2636" s="84"/>
      <c r="J2636" s="86">
        <v>32.0</v>
      </c>
      <c r="K2636" s="84" t="s">
        <v>47</v>
      </c>
      <c r="L2636" s="85"/>
      <c r="M2636" s="85"/>
      <c r="N2636" s="84"/>
      <c r="O2636" s="86"/>
      <c r="P2636" s="85"/>
      <c r="Q2636" s="87"/>
      <c r="R2636" s="88">
        <v>1340000.0</v>
      </c>
      <c r="S2636" s="89"/>
      <c r="T2636" s="89"/>
      <c r="U2636" s="123"/>
    </row>
    <row r="2637">
      <c r="A2637" s="83">
        <v>1008.0</v>
      </c>
      <c r="B2637" s="84" t="s">
        <v>58</v>
      </c>
      <c r="C2637" s="84" t="s">
        <v>27</v>
      </c>
      <c r="D2637" s="84" t="s">
        <v>27</v>
      </c>
      <c r="E2637" s="86" t="s">
        <v>28</v>
      </c>
      <c r="F2637" s="86">
        <v>64.0</v>
      </c>
      <c r="G2637" s="86">
        <v>3090.0</v>
      </c>
      <c r="H2637" s="86">
        <v>24.0</v>
      </c>
      <c r="I2637" s="84"/>
      <c r="J2637" s="86">
        <v>32.0</v>
      </c>
      <c r="K2637" s="84" t="s">
        <v>48</v>
      </c>
      <c r="L2637" s="85"/>
      <c r="M2637" s="85"/>
      <c r="N2637" s="84"/>
      <c r="O2637" s="86"/>
      <c r="P2637" s="85"/>
      <c r="Q2637" s="87"/>
      <c r="R2637" s="88">
        <v>5245000.0</v>
      </c>
      <c r="S2637" s="89"/>
      <c r="T2637" s="89"/>
      <c r="U2637" s="123"/>
    </row>
    <row r="2638">
      <c r="A2638" s="83">
        <v>1009.0</v>
      </c>
      <c r="B2638" s="84" t="s">
        <v>58</v>
      </c>
      <c r="C2638" s="84" t="s">
        <v>27</v>
      </c>
      <c r="D2638" s="84" t="s">
        <v>27</v>
      </c>
      <c r="E2638" s="86" t="s">
        <v>28</v>
      </c>
      <c r="F2638" s="86">
        <v>64.0</v>
      </c>
      <c r="G2638" s="86">
        <v>3090.0</v>
      </c>
      <c r="H2638" s="86">
        <v>24.0</v>
      </c>
      <c r="I2638" s="84"/>
      <c r="J2638" s="86">
        <v>32.0</v>
      </c>
      <c r="K2638" s="84" t="s">
        <v>49</v>
      </c>
      <c r="L2638" s="85"/>
      <c r="M2638" s="85"/>
      <c r="N2638" s="84"/>
      <c r="O2638" s="86"/>
      <c r="P2638" s="85"/>
      <c r="Q2638" s="87"/>
      <c r="R2638" s="88">
        <v>146000.0</v>
      </c>
      <c r="S2638" s="89"/>
      <c r="T2638" s="89"/>
      <c r="U2638" s="123"/>
    </row>
    <row r="2639">
      <c r="A2639" s="83">
        <v>1010.0</v>
      </c>
      <c r="B2639" s="84" t="s">
        <v>58</v>
      </c>
      <c r="C2639" s="84" t="s">
        <v>27</v>
      </c>
      <c r="D2639" s="84" t="s">
        <v>27</v>
      </c>
      <c r="E2639" s="86" t="s">
        <v>28</v>
      </c>
      <c r="F2639" s="86">
        <v>64.0</v>
      </c>
      <c r="G2639" s="86">
        <v>3090.0</v>
      </c>
      <c r="H2639" s="86">
        <v>24.0</v>
      </c>
      <c r="I2639" s="84"/>
      <c r="J2639" s="86">
        <v>32.0</v>
      </c>
      <c r="K2639" s="84" t="s">
        <v>50</v>
      </c>
      <c r="L2639" s="85"/>
      <c r="M2639" s="85"/>
      <c r="N2639" s="84"/>
      <c r="O2639" s="86"/>
      <c r="P2639" s="85"/>
      <c r="Q2639" s="87"/>
      <c r="R2639" s="88">
        <v>0.0</v>
      </c>
      <c r="S2639" s="89"/>
      <c r="T2639" s="89"/>
      <c r="U2639" s="123"/>
    </row>
    <row r="2640">
      <c r="A2640" s="83">
        <v>1011.0</v>
      </c>
      <c r="B2640" s="84" t="s">
        <v>58</v>
      </c>
      <c r="C2640" s="84" t="s">
        <v>27</v>
      </c>
      <c r="D2640" s="84" t="s">
        <v>27</v>
      </c>
      <c r="E2640" s="86" t="s">
        <v>28</v>
      </c>
      <c r="F2640" s="86">
        <v>64.0</v>
      </c>
      <c r="G2640" s="86">
        <v>3090.0</v>
      </c>
      <c r="H2640" s="86">
        <v>24.0</v>
      </c>
      <c r="I2640" s="84"/>
      <c r="J2640" s="86">
        <v>32.0</v>
      </c>
      <c r="K2640" s="84" t="s">
        <v>51</v>
      </c>
      <c r="L2640" s="90"/>
      <c r="M2640" s="90"/>
      <c r="N2640" s="89"/>
      <c r="O2640" s="91"/>
      <c r="P2640" s="90"/>
      <c r="Q2640" s="88"/>
      <c r="R2640" s="88">
        <v>0.0</v>
      </c>
      <c r="S2640" s="89"/>
      <c r="T2640" s="89"/>
      <c r="U2640" s="123"/>
    </row>
    <row r="2641">
      <c r="A2641" s="83">
        <v>1012.0</v>
      </c>
      <c r="B2641" s="84" t="s">
        <v>58</v>
      </c>
      <c r="C2641" s="84" t="s">
        <v>27</v>
      </c>
      <c r="D2641" s="84" t="s">
        <v>27</v>
      </c>
      <c r="E2641" s="86" t="s">
        <v>28</v>
      </c>
      <c r="F2641" s="86">
        <v>64.0</v>
      </c>
      <c r="G2641" s="86">
        <v>3090.0</v>
      </c>
      <c r="H2641" s="86">
        <v>24.0</v>
      </c>
      <c r="I2641" s="84"/>
      <c r="J2641" s="86">
        <v>32.0</v>
      </c>
      <c r="K2641" s="84" t="s">
        <v>52</v>
      </c>
      <c r="L2641" s="90"/>
      <c r="M2641" s="90"/>
      <c r="N2641" s="89"/>
      <c r="O2641" s="91"/>
      <c r="P2641" s="90"/>
      <c r="Q2641" s="88"/>
      <c r="R2641" s="88">
        <v>0.0</v>
      </c>
      <c r="S2641" s="89"/>
      <c r="T2641" s="89"/>
      <c r="U2641" s="123"/>
    </row>
    <row r="2642">
      <c r="A2642" s="83">
        <v>1013.0</v>
      </c>
      <c r="B2642" s="84" t="s">
        <v>58</v>
      </c>
      <c r="C2642" s="84" t="s">
        <v>27</v>
      </c>
      <c r="D2642" s="84" t="s">
        <v>27</v>
      </c>
      <c r="E2642" s="86" t="s">
        <v>28</v>
      </c>
      <c r="F2642" s="86">
        <v>64.0</v>
      </c>
      <c r="G2642" s="86">
        <v>3090.0</v>
      </c>
      <c r="H2642" s="86">
        <v>24.0</v>
      </c>
      <c r="I2642" s="84"/>
      <c r="J2642" s="86">
        <v>64.0</v>
      </c>
      <c r="K2642" s="84" t="s">
        <v>31</v>
      </c>
      <c r="L2642" s="85"/>
      <c r="M2642" s="85"/>
      <c r="N2642" s="84"/>
      <c r="O2642" s="86"/>
      <c r="P2642" s="85"/>
      <c r="Q2642" s="87"/>
      <c r="R2642" s="88">
        <v>175000.0</v>
      </c>
      <c r="S2642" s="89"/>
      <c r="T2642" s="89"/>
      <c r="U2642" s="123"/>
    </row>
    <row r="2643">
      <c r="A2643" s="83">
        <v>1014.0</v>
      </c>
      <c r="B2643" s="84" t="s">
        <v>58</v>
      </c>
      <c r="C2643" s="84" t="s">
        <v>27</v>
      </c>
      <c r="D2643" s="84" t="s">
        <v>27</v>
      </c>
      <c r="E2643" s="86" t="s">
        <v>28</v>
      </c>
      <c r="F2643" s="86">
        <v>64.0</v>
      </c>
      <c r="G2643" s="86">
        <v>3090.0</v>
      </c>
      <c r="H2643" s="86">
        <v>24.0</v>
      </c>
      <c r="I2643" s="84"/>
      <c r="J2643" s="86">
        <v>64.0</v>
      </c>
      <c r="K2643" s="84" t="s">
        <v>32</v>
      </c>
      <c r="L2643" s="85"/>
      <c r="M2643" s="85"/>
      <c r="N2643" s="84"/>
      <c r="O2643" s="86"/>
      <c r="P2643" s="85"/>
      <c r="Q2643" s="87"/>
      <c r="R2643" s="88">
        <v>4334000.0</v>
      </c>
      <c r="S2643" s="89"/>
      <c r="T2643" s="89"/>
      <c r="U2643" s="123"/>
    </row>
    <row r="2644">
      <c r="A2644" s="83">
        <v>1015.0</v>
      </c>
      <c r="B2644" s="84" t="s">
        <v>58</v>
      </c>
      <c r="C2644" s="84" t="s">
        <v>27</v>
      </c>
      <c r="D2644" s="84" t="s">
        <v>27</v>
      </c>
      <c r="E2644" s="86" t="s">
        <v>28</v>
      </c>
      <c r="F2644" s="86">
        <v>64.0</v>
      </c>
      <c r="G2644" s="86">
        <v>3090.0</v>
      </c>
      <c r="H2644" s="86">
        <v>24.0</v>
      </c>
      <c r="I2644" s="84"/>
      <c r="J2644" s="86">
        <v>64.0</v>
      </c>
      <c r="K2644" s="84" t="s">
        <v>33</v>
      </c>
      <c r="L2644" s="85"/>
      <c r="M2644" s="85"/>
      <c r="N2644" s="84"/>
      <c r="O2644" s="86"/>
      <c r="P2644" s="85"/>
      <c r="Q2644" s="87"/>
      <c r="R2644" s="88">
        <v>0.0</v>
      </c>
      <c r="S2644" s="89"/>
      <c r="T2644" s="89"/>
      <c r="U2644" s="123"/>
    </row>
    <row r="2645">
      <c r="A2645" s="83">
        <v>1016.0</v>
      </c>
      <c r="B2645" s="84" t="s">
        <v>58</v>
      </c>
      <c r="C2645" s="84" t="s">
        <v>27</v>
      </c>
      <c r="D2645" s="84" t="s">
        <v>27</v>
      </c>
      <c r="E2645" s="86" t="s">
        <v>28</v>
      </c>
      <c r="F2645" s="86">
        <v>64.0</v>
      </c>
      <c r="G2645" s="86">
        <v>3090.0</v>
      </c>
      <c r="H2645" s="86">
        <v>24.0</v>
      </c>
      <c r="I2645" s="84"/>
      <c r="J2645" s="86">
        <v>64.0</v>
      </c>
      <c r="K2645" s="84" t="s">
        <v>34</v>
      </c>
      <c r="L2645" s="85"/>
      <c r="M2645" s="85"/>
      <c r="N2645" s="84"/>
      <c r="O2645" s="86"/>
      <c r="P2645" s="85"/>
      <c r="Q2645" s="87"/>
      <c r="R2645" s="88">
        <v>0.0</v>
      </c>
      <c r="S2645" s="89"/>
      <c r="T2645" s="89"/>
      <c r="U2645" s="123"/>
    </row>
    <row r="2646">
      <c r="A2646" s="83">
        <v>1017.0</v>
      </c>
      <c r="B2646" s="84" t="s">
        <v>58</v>
      </c>
      <c r="C2646" s="84" t="s">
        <v>27</v>
      </c>
      <c r="D2646" s="84" t="s">
        <v>27</v>
      </c>
      <c r="E2646" s="86" t="s">
        <v>28</v>
      </c>
      <c r="F2646" s="86">
        <v>64.0</v>
      </c>
      <c r="G2646" s="86">
        <v>3090.0</v>
      </c>
      <c r="H2646" s="86">
        <v>24.0</v>
      </c>
      <c r="I2646" s="84"/>
      <c r="J2646" s="86">
        <v>64.0</v>
      </c>
      <c r="K2646" s="84" t="s">
        <v>35</v>
      </c>
      <c r="L2646" s="85"/>
      <c r="M2646" s="85"/>
      <c r="N2646" s="84"/>
      <c r="O2646" s="86"/>
      <c r="P2646" s="85"/>
      <c r="Q2646" s="87"/>
      <c r="R2646" s="88">
        <v>1889000.0</v>
      </c>
      <c r="S2646" s="89"/>
      <c r="T2646" s="89"/>
      <c r="U2646" s="123"/>
    </row>
    <row r="2647">
      <c r="A2647" s="83">
        <v>1018.0</v>
      </c>
      <c r="B2647" s="84" t="s">
        <v>58</v>
      </c>
      <c r="C2647" s="84" t="s">
        <v>27</v>
      </c>
      <c r="D2647" s="84" t="s">
        <v>27</v>
      </c>
      <c r="E2647" s="86" t="s">
        <v>28</v>
      </c>
      <c r="F2647" s="86">
        <v>64.0</v>
      </c>
      <c r="G2647" s="86">
        <v>3090.0</v>
      </c>
      <c r="H2647" s="86">
        <v>24.0</v>
      </c>
      <c r="I2647" s="84"/>
      <c r="J2647" s="86">
        <v>64.0</v>
      </c>
      <c r="K2647" s="84" t="s">
        <v>36</v>
      </c>
      <c r="L2647" s="85"/>
      <c r="M2647" s="85"/>
      <c r="N2647" s="84"/>
      <c r="O2647" s="86"/>
      <c r="P2647" s="85"/>
      <c r="Q2647" s="87"/>
      <c r="R2647" s="88">
        <v>29000.0</v>
      </c>
      <c r="S2647" s="89"/>
      <c r="T2647" s="89"/>
      <c r="U2647" s="123"/>
    </row>
    <row r="2648">
      <c r="A2648" s="83">
        <v>1019.0</v>
      </c>
      <c r="B2648" s="84" t="s">
        <v>58</v>
      </c>
      <c r="C2648" s="84" t="s">
        <v>27</v>
      </c>
      <c r="D2648" s="84" t="s">
        <v>27</v>
      </c>
      <c r="E2648" s="86" t="s">
        <v>28</v>
      </c>
      <c r="F2648" s="86">
        <v>64.0</v>
      </c>
      <c r="G2648" s="86">
        <v>3090.0</v>
      </c>
      <c r="H2648" s="86">
        <v>24.0</v>
      </c>
      <c r="I2648" s="84"/>
      <c r="J2648" s="86">
        <v>64.0</v>
      </c>
      <c r="K2648" s="84" t="s">
        <v>37</v>
      </c>
      <c r="L2648" s="85"/>
      <c r="M2648" s="85"/>
      <c r="N2648" s="84"/>
      <c r="O2648" s="86"/>
      <c r="P2648" s="85"/>
      <c r="Q2648" s="87"/>
      <c r="R2648" s="88">
        <v>1165000.0</v>
      </c>
      <c r="S2648" s="89"/>
      <c r="T2648" s="89"/>
      <c r="U2648" s="123"/>
    </row>
    <row r="2649">
      <c r="A2649" s="83">
        <v>1020.0</v>
      </c>
      <c r="B2649" s="84" t="s">
        <v>58</v>
      </c>
      <c r="C2649" s="84" t="s">
        <v>27</v>
      </c>
      <c r="D2649" s="84" t="s">
        <v>27</v>
      </c>
      <c r="E2649" s="86" t="s">
        <v>28</v>
      </c>
      <c r="F2649" s="86">
        <v>64.0</v>
      </c>
      <c r="G2649" s="86">
        <v>3090.0</v>
      </c>
      <c r="H2649" s="86">
        <v>24.0</v>
      </c>
      <c r="I2649" s="84"/>
      <c r="J2649" s="86">
        <v>64.0</v>
      </c>
      <c r="K2649" s="84" t="s">
        <v>38</v>
      </c>
      <c r="L2649" s="85"/>
      <c r="M2649" s="85"/>
      <c r="N2649" s="84"/>
      <c r="O2649" s="86"/>
      <c r="P2649" s="85"/>
      <c r="Q2649" s="87"/>
      <c r="R2649" s="88">
        <v>0.0</v>
      </c>
      <c r="S2649" s="89"/>
      <c r="T2649" s="89"/>
      <c r="U2649" s="123"/>
    </row>
    <row r="2650">
      <c r="A2650" s="83">
        <v>1021.0</v>
      </c>
      <c r="B2650" s="84" t="s">
        <v>58</v>
      </c>
      <c r="C2650" s="84" t="s">
        <v>27</v>
      </c>
      <c r="D2650" s="84" t="s">
        <v>27</v>
      </c>
      <c r="E2650" s="86" t="s">
        <v>28</v>
      </c>
      <c r="F2650" s="86">
        <v>64.0</v>
      </c>
      <c r="G2650" s="86">
        <v>3090.0</v>
      </c>
      <c r="H2650" s="86">
        <v>24.0</v>
      </c>
      <c r="I2650" s="84"/>
      <c r="J2650" s="86">
        <v>64.0</v>
      </c>
      <c r="K2650" s="84" t="s">
        <v>39</v>
      </c>
      <c r="L2650" s="85"/>
      <c r="M2650" s="85"/>
      <c r="N2650" s="84"/>
      <c r="O2650" s="86"/>
      <c r="P2650" s="85"/>
      <c r="Q2650" s="87"/>
      <c r="R2650" s="88">
        <v>0.0</v>
      </c>
      <c r="S2650" s="89"/>
      <c r="T2650" s="89"/>
      <c r="U2650" s="123"/>
    </row>
    <row r="2651">
      <c r="A2651" s="83">
        <v>1022.0</v>
      </c>
      <c r="B2651" s="84" t="s">
        <v>58</v>
      </c>
      <c r="C2651" s="84" t="s">
        <v>27</v>
      </c>
      <c r="D2651" s="84" t="s">
        <v>27</v>
      </c>
      <c r="E2651" s="86" t="s">
        <v>28</v>
      </c>
      <c r="F2651" s="86">
        <v>64.0</v>
      </c>
      <c r="G2651" s="86">
        <v>3090.0</v>
      </c>
      <c r="H2651" s="86">
        <v>24.0</v>
      </c>
      <c r="I2651" s="84"/>
      <c r="J2651" s="86">
        <v>64.0</v>
      </c>
      <c r="K2651" s="84" t="s">
        <v>40</v>
      </c>
      <c r="L2651" s="85"/>
      <c r="M2651" s="85"/>
      <c r="N2651" s="84"/>
      <c r="O2651" s="86"/>
      <c r="P2651" s="85"/>
      <c r="Q2651" s="87"/>
      <c r="R2651" s="88">
        <v>0.0</v>
      </c>
      <c r="S2651" s="89"/>
      <c r="T2651" s="89"/>
      <c r="U2651" s="123"/>
    </row>
    <row r="2652">
      <c r="A2652" s="83">
        <v>1023.0</v>
      </c>
      <c r="B2652" s="84" t="s">
        <v>58</v>
      </c>
      <c r="C2652" s="84" t="s">
        <v>27</v>
      </c>
      <c r="D2652" s="84" t="s">
        <v>27</v>
      </c>
      <c r="E2652" s="86" t="s">
        <v>28</v>
      </c>
      <c r="F2652" s="86">
        <v>64.0</v>
      </c>
      <c r="G2652" s="86">
        <v>3090.0</v>
      </c>
      <c r="H2652" s="86">
        <v>24.0</v>
      </c>
      <c r="I2652" s="84"/>
      <c r="J2652" s="86">
        <v>64.0</v>
      </c>
      <c r="K2652" s="84" t="s">
        <v>41</v>
      </c>
      <c r="L2652" s="85"/>
      <c r="M2652" s="85"/>
      <c r="N2652" s="84"/>
      <c r="O2652" s="86"/>
      <c r="P2652" s="85"/>
      <c r="Q2652" s="87"/>
      <c r="R2652" s="88">
        <v>384000.0</v>
      </c>
      <c r="S2652" s="89"/>
      <c r="T2652" s="89"/>
      <c r="U2652" s="123"/>
    </row>
    <row r="2653">
      <c r="A2653" s="83">
        <v>1024.0</v>
      </c>
      <c r="B2653" s="84" t="s">
        <v>58</v>
      </c>
      <c r="C2653" s="84" t="s">
        <v>27</v>
      </c>
      <c r="D2653" s="84" t="s">
        <v>27</v>
      </c>
      <c r="E2653" s="86" t="s">
        <v>28</v>
      </c>
      <c r="F2653" s="86">
        <v>64.0</v>
      </c>
      <c r="G2653" s="86">
        <v>3090.0</v>
      </c>
      <c r="H2653" s="86">
        <v>24.0</v>
      </c>
      <c r="I2653" s="84"/>
      <c r="J2653" s="86">
        <v>64.0</v>
      </c>
      <c r="K2653" s="84" t="s">
        <v>42</v>
      </c>
      <c r="L2653" s="85"/>
      <c r="M2653" s="85"/>
      <c r="N2653" s="84"/>
      <c r="O2653" s="86"/>
      <c r="P2653" s="85"/>
      <c r="Q2653" s="87"/>
      <c r="R2653" s="88">
        <v>1059000.0</v>
      </c>
      <c r="S2653" s="89"/>
      <c r="T2653" s="89"/>
      <c r="U2653" s="123"/>
    </row>
    <row r="2654">
      <c r="A2654" s="83">
        <v>1025.0</v>
      </c>
      <c r="B2654" s="84" t="s">
        <v>58</v>
      </c>
      <c r="C2654" s="84" t="s">
        <v>27</v>
      </c>
      <c r="D2654" s="84" t="s">
        <v>27</v>
      </c>
      <c r="E2654" s="86" t="s">
        <v>28</v>
      </c>
      <c r="F2654" s="86">
        <v>64.0</v>
      </c>
      <c r="G2654" s="86">
        <v>3090.0</v>
      </c>
      <c r="H2654" s="86">
        <v>24.0</v>
      </c>
      <c r="I2654" s="84"/>
      <c r="J2654" s="86">
        <v>64.0</v>
      </c>
      <c r="K2654" s="84" t="s">
        <v>43</v>
      </c>
      <c r="L2654" s="85"/>
      <c r="M2654" s="85"/>
      <c r="N2654" s="84"/>
      <c r="O2654" s="86"/>
      <c r="P2654" s="85"/>
      <c r="Q2654" s="87"/>
      <c r="R2654" s="88">
        <v>0.0</v>
      </c>
      <c r="S2654" s="89"/>
      <c r="T2654" s="89"/>
      <c r="U2654" s="123"/>
    </row>
    <row r="2655">
      <c r="A2655" s="83">
        <v>1026.0</v>
      </c>
      <c r="B2655" s="84" t="s">
        <v>58</v>
      </c>
      <c r="C2655" s="84" t="s">
        <v>27</v>
      </c>
      <c r="D2655" s="84" t="s">
        <v>27</v>
      </c>
      <c r="E2655" s="86" t="s">
        <v>28</v>
      </c>
      <c r="F2655" s="86">
        <v>64.0</v>
      </c>
      <c r="G2655" s="86">
        <v>3090.0</v>
      </c>
      <c r="H2655" s="86">
        <v>24.0</v>
      </c>
      <c r="I2655" s="84"/>
      <c r="J2655" s="86">
        <v>64.0</v>
      </c>
      <c r="K2655" s="84" t="s">
        <v>44</v>
      </c>
      <c r="L2655" s="85"/>
      <c r="M2655" s="85"/>
      <c r="N2655" s="84"/>
      <c r="O2655" s="86"/>
      <c r="P2655" s="85"/>
      <c r="Q2655" s="87"/>
      <c r="R2655" s="88">
        <v>94000.0</v>
      </c>
      <c r="S2655" s="89"/>
      <c r="T2655" s="89"/>
      <c r="U2655" s="123"/>
    </row>
    <row r="2656">
      <c r="A2656" s="83">
        <v>1027.0</v>
      </c>
      <c r="B2656" s="84" t="s">
        <v>58</v>
      </c>
      <c r="C2656" s="84" t="s">
        <v>27</v>
      </c>
      <c r="D2656" s="84" t="s">
        <v>27</v>
      </c>
      <c r="E2656" s="86" t="s">
        <v>28</v>
      </c>
      <c r="F2656" s="86">
        <v>64.0</v>
      </c>
      <c r="G2656" s="86">
        <v>3090.0</v>
      </c>
      <c r="H2656" s="86">
        <v>24.0</v>
      </c>
      <c r="I2656" s="84"/>
      <c r="J2656" s="86">
        <v>64.0</v>
      </c>
      <c r="K2656" s="84" t="s">
        <v>45</v>
      </c>
      <c r="L2656" s="85"/>
      <c r="M2656" s="85"/>
      <c r="N2656" s="84"/>
      <c r="O2656" s="86"/>
      <c r="P2656" s="85"/>
      <c r="Q2656" s="87"/>
      <c r="R2656" s="88">
        <v>155000.0</v>
      </c>
      <c r="S2656" s="89"/>
      <c r="T2656" s="89"/>
      <c r="U2656" s="123"/>
    </row>
    <row r="2657">
      <c r="A2657" s="83">
        <v>1028.0</v>
      </c>
      <c r="B2657" s="84" t="s">
        <v>58</v>
      </c>
      <c r="C2657" s="84" t="s">
        <v>27</v>
      </c>
      <c r="D2657" s="84" t="s">
        <v>27</v>
      </c>
      <c r="E2657" s="86" t="s">
        <v>28</v>
      </c>
      <c r="F2657" s="86">
        <v>64.0</v>
      </c>
      <c r="G2657" s="86">
        <v>3090.0</v>
      </c>
      <c r="H2657" s="86">
        <v>24.0</v>
      </c>
      <c r="I2657" s="84"/>
      <c r="J2657" s="86">
        <v>64.0</v>
      </c>
      <c r="K2657" s="84" t="s">
        <v>46</v>
      </c>
      <c r="L2657" s="85"/>
      <c r="M2657" s="85"/>
      <c r="N2657" s="84"/>
      <c r="O2657" s="86"/>
      <c r="P2657" s="85"/>
      <c r="Q2657" s="87"/>
      <c r="R2657" s="88">
        <v>0.0</v>
      </c>
      <c r="S2657" s="89"/>
      <c r="T2657" s="89"/>
      <c r="U2657" s="123"/>
    </row>
    <row r="2658">
      <c r="A2658" s="83">
        <v>1029.0</v>
      </c>
      <c r="B2658" s="84" t="s">
        <v>58</v>
      </c>
      <c r="C2658" s="84" t="s">
        <v>27</v>
      </c>
      <c r="D2658" s="84" t="s">
        <v>27</v>
      </c>
      <c r="E2658" s="86" t="s">
        <v>28</v>
      </c>
      <c r="F2658" s="86">
        <v>64.0</v>
      </c>
      <c r="G2658" s="86">
        <v>3090.0</v>
      </c>
      <c r="H2658" s="86">
        <v>24.0</v>
      </c>
      <c r="I2658" s="84"/>
      <c r="J2658" s="86">
        <v>64.0</v>
      </c>
      <c r="K2658" s="84" t="s">
        <v>47</v>
      </c>
      <c r="L2658" s="85"/>
      <c r="M2658" s="85"/>
      <c r="N2658" s="84"/>
      <c r="O2658" s="86"/>
      <c r="P2658" s="85"/>
      <c r="Q2658" s="87"/>
      <c r="R2658" s="88">
        <v>2693000.0</v>
      </c>
      <c r="S2658" s="89"/>
      <c r="T2658" s="89"/>
      <c r="U2658" s="123"/>
    </row>
    <row r="2659">
      <c r="A2659" s="83">
        <v>1030.0</v>
      </c>
      <c r="B2659" s="84" t="s">
        <v>58</v>
      </c>
      <c r="C2659" s="84" t="s">
        <v>27</v>
      </c>
      <c r="D2659" s="84" t="s">
        <v>27</v>
      </c>
      <c r="E2659" s="86" t="s">
        <v>28</v>
      </c>
      <c r="F2659" s="86">
        <v>64.0</v>
      </c>
      <c r="G2659" s="86">
        <v>3090.0</v>
      </c>
      <c r="H2659" s="86">
        <v>24.0</v>
      </c>
      <c r="I2659" s="84"/>
      <c r="J2659" s="86">
        <v>64.0</v>
      </c>
      <c r="K2659" s="84" t="s">
        <v>48</v>
      </c>
      <c r="L2659" s="85"/>
      <c r="M2659" s="85"/>
      <c r="N2659" s="84"/>
      <c r="O2659" s="86"/>
      <c r="P2659" s="85"/>
      <c r="Q2659" s="87"/>
      <c r="R2659" s="88">
        <v>0.0</v>
      </c>
      <c r="S2659" s="89"/>
      <c r="T2659" s="89"/>
      <c r="U2659" s="123"/>
    </row>
    <row r="2660">
      <c r="A2660" s="83">
        <v>1031.0</v>
      </c>
      <c r="B2660" s="84" t="s">
        <v>58</v>
      </c>
      <c r="C2660" s="84" t="s">
        <v>27</v>
      </c>
      <c r="D2660" s="84" t="s">
        <v>27</v>
      </c>
      <c r="E2660" s="86" t="s">
        <v>28</v>
      </c>
      <c r="F2660" s="86">
        <v>64.0</v>
      </c>
      <c r="G2660" s="86">
        <v>3090.0</v>
      </c>
      <c r="H2660" s="86">
        <v>24.0</v>
      </c>
      <c r="I2660" s="84"/>
      <c r="J2660" s="86">
        <v>64.0</v>
      </c>
      <c r="K2660" s="84" t="s">
        <v>49</v>
      </c>
      <c r="L2660" s="85"/>
      <c r="M2660" s="85"/>
      <c r="N2660" s="84"/>
      <c r="O2660" s="86"/>
      <c r="P2660" s="85"/>
      <c r="Q2660" s="87"/>
      <c r="R2660" s="88">
        <v>282000.0</v>
      </c>
      <c r="S2660" s="89"/>
      <c r="T2660" s="89"/>
      <c r="U2660" s="123"/>
    </row>
    <row r="2661">
      <c r="A2661" s="83">
        <v>1032.0</v>
      </c>
      <c r="B2661" s="84" t="s">
        <v>58</v>
      </c>
      <c r="C2661" s="84" t="s">
        <v>27</v>
      </c>
      <c r="D2661" s="84" t="s">
        <v>27</v>
      </c>
      <c r="E2661" s="86" t="s">
        <v>28</v>
      </c>
      <c r="F2661" s="86">
        <v>64.0</v>
      </c>
      <c r="G2661" s="86">
        <v>3090.0</v>
      </c>
      <c r="H2661" s="86">
        <v>24.0</v>
      </c>
      <c r="I2661" s="84"/>
      <c r="J2661" s="86">
        <v>64.0</v>
      </c>
      <c r="K2661" s="84" t="s">
        <v>50</v>
      </c>
      <c r="L2661" s="85"/>
      <c r="M2661" s="85"/>
      <c r="N2661" s="84"/>
      <c r="O2661" s="86"/>
      <c r="P2661" s="85"/>
      <c r="Q2661" s="87"/>
      <c r="R2661" s="88">
        <v>0.0</v>
      </c>
      <c r="S2661" s="89"/>
      <c r="T2661" s="89"/>
      <c r="U2661" s="123"/>
    </row>
    <row r="2662">
      <c r="A2662" s="83">
        <v>1033.0</v>
      </c>
      <c r="B2662" s="84" t="s">
        <v>58</v>
      </c>
      <c r="C2662" s="84" t="s">
        <v>27</v>
      </c>
      <c r="D2662" s="84" t="s">
        <v>27</v>
      </c>
      <c r="E2662" s="86" t="s">
        <v>28</v>
      </c>
      <c r="F2662" s="86">
        <v>64.0</v>
      </c>
      <c r="G2662" s="86">
        <v>3090.0</v>
      </c>
      <c r="H2662" s="86">
        <v>24.0</v>
      </c>
      <c r="I2662" s="84"/>
      <c r="J2662" s="86">
        <v>64.0</v>
      </c>
      <c r="K2662" s="84" t="s">
        <v>51</v>
      </c>
      <c r="L2662" s="90"/>
      <c r="M2662" s="90"/>
      <c r="N2662" s="89"/>
      <c r="O2662" s="91"/>
      <c r="P2662" s="90"/>
      <c r="Q2662" s="88"/>
      <c r="R2662" s="88">
        <v>0.0</v>
      </c>
      <c r="S2662" s="89"/>
      <c r="T2662" s="89"/>
      <c r="U2662" s="123"/>
    </row>
    <row r="2663">
      <c r="A2663" s="83">
        <v>1034.0</v>
      </c>
      <c r="B2663" s="84" t="s">
        <v>58</v>
      </c>
      <c r="C2663" s="84" t="s">
        <v>27</v>
      </c>
      <c r="D2663" s="84" t="s">
        <v>27</v>
      </c>
      <c r="E2663" s="86" t="s">
        <v>28</v>
      </c>
      <c r="F2663" s="86">
        <v>64.0</v>
      </c>
      <c r="G2663" s="86">
        <v>3090.0</v>
      </c>
      <c r="H2663" s="86">
        <v>24.0</v>
      </c>
      <c r="I2663" s="84"/>
      <c r="J2663" s="86">
        <v>64.0</v>
      </c>
      <c r="K2663" s="84" t="s">
        <v>52</v>
      </c>
      <c r="L2663" s="90"/>
      <c r="M2663" s="90"/>
      <c r="N2663" s="89"/>
      <c r="O2663" s="91"/>
      <c r="P2663" s="90"/>
      <c r="Q2663" s="88"/>
      <c r="R2663" s="88">
        <v>0.0</v>
      </c>
      <c r="S2663" s="89"/>
      <c r="T2663" s="89"/>
      <c r="U2663" s="123"/>
    </row>
    <row r="2664">
      <c r="A2664" s="83">
        <v>1013.0</v>
      </c>
      <c r="B2664" s="84" t="s">
        <v>58</v>
      </c>
      <c r="C2664" s="84" t="s">
        <v>27</v>
      </c>
      <c r="D2664" s="84" t="s">
        <v>27</v>
      </c>
      <c r="E2664" s="86" t="s">
        <v>28</v>
      </c>
      <c r="F2664" s="86">
        <v>64.0</v>
      </c>
      <c r="G2664" s="86">
        <v>3090.0</v>
      </c>
      <c r="H2664" s="86">
        <v>24.0</v>
      </c>
      <c r="I2664" s="84"/>
      <c r="J2664" s="86">
        <v>128.0</v>
      </c>
      <c r="K2664" s="84" t="s">
        <v>31</v>
      </c>
      <c r="L2664" s="85"/>
      <c r="M2664" s="85"/>
      <c r="N2664" s="84"/>
      <c r="O2664" s="86"/>
      <c r="P2664" s="85"/>
      <c r="Q2664" s="87"/>
      <c r="R2664" s="88">
        <v>0.0</v>
      </c>
      <c r="S2664" s="89"/>
      <c r="T2664" s="89"/>
      <c r="U2664" s="123"/>
    </row>
    <row r="2665">
      <c r="A2665" s="83">
        <v>1014.0</v>
      </c>
      <c r="B2665" s="84" t="s">
        <v>58</v>
      </c>
      <c r="C2665" s="84" t="s">
        <v>27</v>
      </c>
      <c r="D2665" s="84" t="s">
        <v>27</v>
      </c>
      <c r="E2665" s="86" t="s">
        <v>28</v>
      </c>
      <c r="F2665" s="86">
        <v>64.0</v>
      </c>
      <c r="G2665" s="86">
        <v>3090.0</v>
      </c>
      <c r="H2665" s="86">
        <v>24.0</v>
      </c>
      <c r="I2665" s="84"/>
      <c r="J2665" s="86">
        <v>128.0</v>
      </c>
      <c r="K2665" s="84" t="s">
        <v>32</v>
      </c>
      <c r="L2665" s="85"/>
      <c r="M2665" s="85"/>
      <c r="N2665" s="84"/>
      <c r="O2665" s="86"/>
      <c r="P2665" s="85"/>
      <c r="Q2665" s="87"/>
      <c r="R2665" s="88">
        <v>1.5232E7</v>
      </c>
      <c r="S2665" s="89"/>
      <c r="T2665" s="89"/>
      <c r="U2665" s="123"/>
    </row>
    <row r="2666">
      <c r="A2666" s="83">
        <v>1015.0</v>
      </c>
      <c r="B2666" s="84" t="s">
        <v>58</v>
      </c>
      <c r="C2666" s="84" t="s">
        <v>27</v>
      </c>
      <c r="D2666" s="84" t="s">
        <v>27</v>
      </c>
      <c r="E2666" s="86" t="s">
        <v>28</v>
      </c>
      <c r="F2666" s="86">
        <v>64.0</v>
      </c>
      <c r="G2666" s="86">
        <v>3090.0</v>
      </c>
      <c r="H2666" s="86">
        <v>24.0</v>
      </c>
      <c r="I2666" s="84"/>
      <c r="J2666" s="86">
        <v>128.0</v>
      </c>
      <c r="K2666" s="84" t="s">
        <v>33</v>
      </c>
      <c r="L2666" s="85"/>
      <c r="M2666" s="85"/>
      <c r="N2666" s="84"/>
      <c r="O2666" s="86"/>
      <c r="P2666" s="85"/>
      <c r="Q2666" s="87"/>
      <c r="R2666" s="88">
        <v>0.0</v>
      </c>
      <c r="S2666" s="89"/>
      <c r="T2666" s="89"/>
      <c r="U2666" s="123"/>
    </row>
    <row r="2667">
      <c r="A2667" s="83">
        <v>1016.0</v>
      </c>
      <c r="B2667" s="84" t="s">
        <v>58</v>
      </c>
      <c r="C2667" s="84" t="s">
        <v>27</v>
      </c>
      <c r="D2667" s="84" t="s">
        <v>27</v>
      </c>
      <c r="E2667" s="86" t="s">
        <v>28</v>
      </c>
      <c r="F2667" s="86">
        <v>64.0</v>
      </c>
      <c r="G2667" s="86">
        <v>3090.0</v>
      </c>
      <c r="H2667" s="86">
        <v>24.0</v>
      </c>
      <c r="I2667" s="84"/>
      <c r="J2667" s="86">
        <v>128.0</v>
      </c>
      <c r="K2667" s="84" t="s">
        <v>34</v>
      </c>
      <c r="L2667" s="85"/>
      <c r="M2667" s="85"/>
      <c r="N2667" s="84"/>
      <c r="O2667" s="86"/>
      <c r="P2667" s="85"/>
      <c r="Q2667" s="87"/>
      <c r="R2667" s="88">
        <v>0.0</v>
      </c>
      <c r="S2667" s="89"/>
      <c r="T2667" s="89"/>
      <c r="U2667" s="123"/>
    </row>
    <row r="2668">
      <c r="A2668" s="83">
        <v>1017.0</v>
      </c>
      <c r="B2668" s="84" t="s">
        <v>58</v>
      </c>
      <c r="C2668" s="84" t="s">
        <v>27</v>
      </c>
      <c r="D2668" s="84" t="s">
        <v>27</v>
      </c>
      <c r="E2668" s="86" t="s">
        <v>28</v>
      </c>
      <c r="F2668" s="86">
        <v>64.0</v>
      </c>
      <c r="G2668" s="86">
        <v>3090.0</v>
      </c>
      <c r="H2668" s="86">
        <v>24.0</v>
      </c>
      <c r="I2668" s="84"/>
      <c r="J2668" s="86">
        <v>128.0</v>
      </c>
      <c r="K2668" s="84" t="s">
        <v>35</v>
      </c>
      <c r="L2668" s="85"/>
      <c r="M2668" s="85"/>
      <c r="N2668" s="84"/>
      <c r="O2668" s="86"/>
      <c r="P2668" s="85"/>
      <c r="Q2668" s="87"/>
      <c r="R2668" s="88">
        <v>0.0</v>
      </c>
      <c r="S2668" s="89"/>
      <c r="T2668" s="89"/>
      <c r="U2668" s="123"/>
    </row>
    <row r="2669">
      <c r="A2669" s="83">
        <v>1018.0</v>
      </c>
      <c r="B2669" s="84" t="s">
        <v>58</v>
      </c>
      <c r="C2669" s="84" t="s">
        <v>27</v>
      </c>
      <c r="D2669" s="84" t="s">
        <v>27</v>
      </c>
      <c r="E2669" s="86" t="s">
        <v>28</v>
      </c>
      <c r="F2669" s="86">
        <v>64.0</v>
      </c>
      <c r="G2669" s="86">
        <v>3090.0</v>
      </c>
      <c r="H2669" s="86">
        <v>24.0</v>
      </c>
      <c r="I2669" s="84"/>
      <c r="J2669" s="86">
        <v>128.0</v>
      </c>
      <c r="K2669" s="84" t="s">
        <v>36</v>
      </c>
      <c r="L2669" s="85"/>
      <c r="M2669" s="85"/>
      <c r="N2669" s="84"/>
      <c r="O2669" s="86"/>
      <c r="P2669" s="85"/>
      <c r="Q2669" s="87"/>
      <c r="R2669" s="88">
        <v>0.0</v>
      </c>
      <c r="S2669" s="89"/>
      <c r="T2669" s="89"/>
      <c r="U2669" s="123"/>
    </row>
    <row r="2670">
      <c r="A2670" s="83">
        <v>1019.0</v>
      </c>
      <c r="B2670" s="84" t="s">
        <v>58</v>
      </c>
      <c r="C2670" s="84" t="s">
        <v>27</v>
      </c>
      <c r="D2670" s="84" t="s">
        <v>27</v>
      </c>
      <c r="E2670" s="86" t="s">
        <v>28</v>
      </c>
      <c r="F2670" s="86">
        <v>64.0</v>
      </c>
      <c r="G2670" s="86">
        <v>3090.0</v>
      </c>
      <c r="H2670" s="86">
        <v>24.0</v>
      </c>
      <c r="I2670" s="84"/>
      <c r="J2670" s="86">
        <v>128.0</v>
      </c>
      <c r="K2670" s="84" t="s">
        <v>37</v>
      </c>
      <c r="L2670" s="85"/>
      <c r="M2670" s="85"/>
      <c r="N2670" s="84"/>
      <c r="O2670" s="86"/>
      <c r="P2670" s="85"/>
      <c r="Q2670" s="87"/>
      <c r="R2670" s="88">
        <v>0.0</v>
      </c>
      <c r="S2670" s="89"/>
      <c r="T2670" s="89"/>
      <c r="U2670" s="123"/>
    </row>
    <row r="2671">
      <c r="A2671" s="83">
        <v>1020.0</v>
      </c>
      <c r="B2671" s="84" t="s">
        <v>58</v>
      </c>
      <c r="C2671" s="84" t="s">
        <v>27</v>
      </c>
      <c r="D2671" s="84" t="s">
        <v>27</v>
      </c>
      <c r="E2671" s="86" t="s">
        <v>28</v>
      </c>
      <c r="F2671" s="86">
        <v>64.0</v>
      </c>
      <c r="G2671" s="86">
        <v>3090.0</v>
      </c>
      <c r="H2671" s="86">
        <v>24.0</v>
      </c>
      <c r="I2671" s="84"/>
      <c r="J2671" s="86">
        <v>128.0</v>
      </c>
      <c r="K2671" s="84" t="s">
        <v>38</v>
      </c>
      <c r="L2671" s="85"/>
      <c r="M2671" s="85"/>
      <c r="N2671" s="84"/>
      <c r="O2671" s="86"/>
      <c r="P2671" s="85"/>
      <c r="Q2671" s="87"/>
      <c r="R2671" s="88">
        <v>0.0</v>
      </c>
      <c r="S2671" s="89"/>
      <c r="T2671" s="89"/>
      <c r="U2671" s="123"/>
    </row>
    <row r="2672">
      <c r="A2672" s="83">
        <v>1021.0</v>
      </c>
      <c r="B2672" s="84" t="s">
        <v>58</v>
      </c>
      <c r="C2672" s="84" t="s">
        <v>27</v>
      </c>
      <c r="D2672" s="84" t="s">
        <v>27</v>
      </c>
      <c r="E2672" s="86" t="s">
        <v>28</v>
      </c>
      <c r="F2672" s="86">
        <v>64.0</v>
      </c>
      <c r="G2672" s="86">
        <v>3090.0</v>
      </c>
      <c r="H2672" s="86">
        <v>24.0</v>
      </c>
      <c r="I2672" s="84"/>
      <c r="J2672" s="86">
        <v>128.0</v>
      </c>
      <c r="K2672" s="84" t="s">
        <v>39</v>
      </c>
      <c r="L2672" s="85"/>
      <c r="M2672" s="85"/>
      <c r="N2672" s="84"/>
      <c r="O2672" s="86"/>
      <c r="P2672" s="85"/>
      <c r="Q2672" s="87"/>
      <c r="R2672" s="88">
        <v>0.0</v>
      </c>
      <c r="S2672" s="89"/>
      <c r="T2672" s="89"/>
      <c r="U2672" s="123"/>
    </row>
    <row r="2673">
      <c r="A2673" s="83">
        <v>1022.0</v>
      </c>
      <c r="B2673" s="84" t="s">
        <v>58</v>
      </c>
      <c r="C2673" s="84" t="s">
        <v>27</v>
      </c>
      <c r="D2673" s="84" t="s">
        <v>27</v>
      </c>
      <c r="E2673" s="86" t="s">
        <v>28</v>
      </c>
      <c r="F2673" s="86">
        <v>64.0</v>
      </c>
      <c r="G2673" s="86">
        <v>3090.0</v>
      </c>
      <c r="H2673" s="86">
        <v>24.0</v>
      </c>
      <c r="I2673" s="84"/>
      <c r="J2673" s="86">
        <v>128.0</v>
      </c>
      <c r="K2673" s="84" t="s">
        <v>40</v>
      </c>
      <c r="L2673" s="85"/>
      <c r="M2673" s="85"/>
      <c r="N2673" s="84"/>
      <c r="O2673" s="86"/>
      <c r="P2673" s="85"/>
      <c r="Q2673" s="87"/>
      <c r="R2673" s="88">
        <v>0.0</v>
      </c>
      <c r="S2673" s="89"/>
      <c r="T2673" s="89"/>
      <c r="U2673" s="123"/>
    </row>
    <row r="2674">
      <c r="A2674" s="83">
        <v>1023.0</v>
      </c>
      <c r="B2674" s="84" t="s">
        <v>58</v>
      </c>
      <c r="C2674" s="84" t="s">
        <v>27</v>
      </c>
      <c r="D2674" s="84" t="s">
        <v>27</v>
      </c>
      <c r="E2674" s="86" t="s">
        <v>28</v>
      </c>
      <c r="F2674" s="86">
        <v>64.0</v>
      </c>
      <c r="G2674" s="86">
        <v>3090.0</v>
      </c>
      <c r="H2674" s="86">
        <v>24.0</v>
      </c>
      <c r="I2674" s="84"/>
      <c r="J2674" s="86">
        <v>128.0</v>
      </c>
      <c r="K2674" s="84" t="s">
        <v>41</v>
      </c>
      <c r="L2674" s="85"/>
      <c r="M2674" s="85"/>
      <c r="N2674" s="84"/>
      <c r="O2674" s="86"/>
      <c r="P2674" s="85"/>
      <c r="Q2674" s="87"/>
      <c r="R2674" s="88">
        <v>738000.0</v>
      </c>
      <c r="S2674" s="89"/>
      <c r="T2674" s="89"/>
      <c r="U2674" s="123"/>
    </row>
    <row r="2675">
      <c r="A2675" s="83">
        <v>1024.0</v>
      </c>
      <c r="B2675" s="84" t="s">
        <v>58</v>
      </c>
      <c r="C2675" s="84" t="s">
        <v>27</v>
      </c>
      <c r="D2675" s="84" t="s">
        <v>27</v>
      </c>
      <c r="E2675" s="86" t="s">
        <v>28</v>
      </c>
      <c r="F2675" s="86">
        <v>64.0</v>
      </c>
      <c r="G2675" s="86">
        <v>3090.0</v>
      </c>
      <c r="H2675" s="86">
        <v>24.0</v>
      </c>
      <c r="I2675" s="84"/>
      <c r="J2675" s="86">
        <v>128.0</v>
      </c>
      <c r="K2675" s="84" t="s">
        <v>42</v>
      </c>
      <c r="L2675" s="85"/>
      <c r="M2675" s="85"/>
      <c r="N2675" s="84"/>
      <c r="O2675" s="86"/>
      <c r="P2675" s="85"/>
      <c r="Q2675" s="87"/>
      <c r="R2675" s="88">
        <v>0.0</v>
      </c>
      <c r="S2675" s="89"/>
      <c r="T2675" s="89"/>
      <c r="U2675" s="123"/>
    </row>
    <row r="2676">
      <c r="A2676" s="83">
        <v>1025.0</v>
      </c>
      <c r="B2676" s="84" t="s">
        <v>58</v>
      </c>
      <c r="C2676" s="84" t="s">
        <v>27</v>
      </c>
      <c r="D2676" s="84" t="s">
        <v>27</v>
      </c>
      <c r="E2676" s="86" t="s">
        <v>28</v>
      </c>
      <c r="F2676" s="86">
        <v>64.0</v>
      </c>
      <c r="G2676" s="86">
        <v>3090.0</v>
      </c>
      <c r="H2676" s="86">
        <v>24.0</v>
      </c>
      <c r="I2676" s="84"/>
      <c r="J2676" s="86">
        <v>128.0</v>
      </c>
      <c r="K2676" s="84" t="s">
        <v>43</v>
      </c>
      <c r="L2676" s="85"/>
      <c r="M2676" s="85"/>
      <c r="N2676" s="84"/>
      <c r="O2676" s="86"/>
      <c r="P2676" s="85"/>
      <c r="Q2676" s="87"/>
      <c r="R2676" s="88">
        <v>0.0</v>
      </c>
      <c r="S2676" s="89"/>
      <c r="T2676" s="89"/>
      <c r="U2676" s="123"/>
    </row>
    <row r="2677">
      <c r="A2677" s="83">
        <v>1026.0</v>
      </c>
      <c r="B2677" s="84" t="s">
        <v>58</v>
      </c>
      <c r="C2677" s="84" t="s">
        <v>27</v>
      </c>
      <c r="D2677" s="84" t="s">
        <v>27</v>
      </c>
      <c r="E2677" s="86" t="s">
        <v>28</v>
      </c>
      <c r="F2677" s="86">
        <v>64.0</v>
      </c>
      <c r="G2677" s="86">
        <v>3090.0</v>
      </c>
      <c r="H2677" s="86">
        <v>24.0</v>
      </c>
      <c r="I2677" s="84"/>
      <c r="J2677" s="86">
        <v>128.0</v>
      </c>
      <c r="K2677" s="84" t="s">
        <v>44</v>
      </c>
      <c r="L2677" s="85"/>
      <c r="M2677" s="85"/>
      <c r="N2677" s="84"/>
      <c r="O2677" s="86"/>
      <c r="P2677" s="85"/>
      <c r="Q2677" s="87"/>
      <c r="R2677" s="88">
        <v>94000.0</v>
      </c>
      <c r="S2677" s="89"/>
      <c r="T2677" s="89"/>
      <c r="U2677" s="123"/>
    </row>
    <row r="2678">
      <c r="A2678" s="83">
        <v>1027.0</v>
      </c>
      <c r="B2678" s="84" t="s">
        <v>58</v>
      </c>
      <c r="C2678" s="84" t="s">
        <v>27</v>
      </c>
      <c r="D2678" s="84" t="s">
        <v>27</v>
      </c>
      <c r="E2678" s="86" t="s">
        <v>28</v>
      </c>
      <c r="F2678" s="86">
        <v>64.0</v>
      </c>
      <c r="G2678" s="86">
        <v>3090.0</v>
      </c>
      <c r="H2678" s="86">
        <v>24.0</v>
      </c>
      <c r="I2678" s="84"/>
      <c r="J2678" s="86">
        <v>128.0</v>
      </c>
      <c r="K2678" s="84" t="s">
        <v>45</v>
      </c>
      <c r="L2678" s="85"/>
      <c r="M2678" s="85"/>
      <c r="N2678" s="84"/>
      <c r="O2678" s="86"/>
      <c r="P2678" s="85"/>
      <c r="Q2678" s="87"/>
      <c r="R2678" s="88">
        <v>155000.0</v>
      </c>
      <c r="S2678" s="89"/>
      <c r="T2678" s="89"/>
      <c r="U2678" s="123"/>
    </row>
    <row r="2679">
      <c r="A2679" s="83">
        <v>1028.0</v>
      </c>
      <c r="B2679" s="84" t="s">
        <v>58</v>
      </c>
      <c r="C2679" s="84" t="s">
        <v>27</v>
      </c>
      <c r="D2679" s="84" t="s">
        <v>27</v>
      </c>
      <c r="E2679" s="86" t="s">
        <v>28</v>
      </c>
      <c r="F2679" s="86">
        <v>64.0</v>
      </c>
      <c r="G2679" s="86">
        <v>3090.0</v>
      </c>
      <c r="H2679" s="86">
        <v>24.0</v>
      </c>
      <c r="I2679" s="84"/>
      <c r="J2679" s="86">
        <v>128.0</v>
      </c>
      <c r="K2679" s="84" t="s">
        <v>46</v>
      </c>
      <c r="L2679" s="85"/>
      <c r="M2679" s="85"/>
      <c r="N2679" s="84"/>
      <c r="O2679" s="86"/>
      <c r="P2679" s="85"/>
      <c r="Q2679" s="87"/>
      <c r="R2679" s="88">
        <v>0.0</v>
      </c>
      <c r="S2679" s="89"/>
      <c r="T2679" s="89"/>
      <c r="U2679" s="123"/>
    </row>
    <row r="2680">
      <c r="A2680" s="83">
        <v>1029.0</v>
      </c>
      <c r="B2680" s="84" t="s">
        <v>58</v>
      </c>
      <c r="C2680" s="84" t="s">
        <v>27</v>
      </c>
      <c r="D2680" s="84" t="s">
        <v>27</v>
      </c>
      <c r="E2680" s="86" t="s">
        <v>28</v>
      </c>
      <c r="F2680" s="86">
        <v>64.0</v>
      </c>
      <c r="G2680" s="86">
        <v>3090.0</v>
      </c>
      <c r="H2680" s="86">
        <v>24.0</v>
      </c>
      <c r="I2680" s="84"/>
      <c r="J2680" s="86">
        <v>128.0</v>
      </c>
      <c r="K2680" s="84" t="s">
        <v>47</v>
      </c>
      <c r="L2680" s="85"/>
      <c r="M2680" s="85"/>
      <c r="N2680" s="84"/>
      <c r="O2680" s="86"/>
      <c r="P2680" s="85"/>
      <c r="Q2680" s="87"/>
      <c r="R2680" s="88">
        <v>2693000.0</v>
      </c>
      <c r="S2680" s="89"/>
      <c r="T2680" s="89"/>
      <c r="U2680" s="123"/>
    </row>
    <row r="2681">
      <c r="A2681" s="83">
        <v>1030.0</v>
      </c>
      <c r="B2681" s="84" t="s">
        <v>58</v>
      </c>
      <c r="C2681" s="84" t="s">
        <v>27</v>
      </c>
      <c r="D2681" s="84" t="s">
        <v>27</v>
      </c>
      <c r="E2681" s="86" t="s">
        <v>28</v>
      </c>
      <c r="F2681" s="86">
        <v>64.0</v>
      </c>
      <c r="G2681" s="86">
        <v>3090.0</v>
      </c>
      <c r="H2681" s="86">
        <v>24.0</v>
      </c>
      <c r="I2681" s="84"/>
      <c r="J2681" s="86">
        <v>128.0</v>
      </c>
      <c r="K2681" s="84" t="s">
        <v>48</v>
      </c>
      <c r="L2681" s="85"/>
      <c r="M2681" s="85"/>
      <c r="N2681" s="84"/>
      <c r="O2681" s="86"/>
      <c r="P2681" s="85"/>
      <c r="Q2681" s="87"/>
      <c r="R2681" s="88">
        <v>0.0</v>
      </c>
      <c r="S2681" s="89"/>
      <c r="T2681" s="89"/>
      <c r="U2681" s="123"/>
    </row>
    <row r="2682">
      <c r="A2682" s="83">
        <v>1031.0</v>
      </c>
      <c r="B2682" s="84" t="s">
        <v>58</v>
      </c>
      <c r="C2682" s="84" t="s">
        <v>27</v>
      </c>
      <c r="D2682" s="84" t="s">
        <v>27</v>
      </c>
      <c r="E2682" s="86" t="s">
        <v>28</v>
      </c>
      <c r="F2682" s="86">
        <v>64.0</v>
      </c>
      <c r="G2682" s="86">
        <v>3090.0</v>
      </c>
      <c r="H2682" s="86">
        <v>24.0</v>
      </c>
      <c r="I2682" s="84"/>
      <c r="J2682" s="86">
        <v>128.0</v>
      </c>
      <c r="K2682" s="84" t="s">
        <v>49</v>
      </c>
      <c r="L2682" s="85"/>
      <c r="M2682" s="85"/>
      <c r="N2682" s="84"/>
      <c r="O2682" s="86"/>
      <c r="P2682" s="85"/>
      <c r="Q2682" s="87"/>
      <c r="R2682" s="88">
        <v>282000.0</v>
      </c>
      <c r="S2682" s="89"/>
      <c r="T2682" s="89"/>
      <c r="U2682" s="123"/>
    </row>
    <row r="2683">
      <c r="A2683" s="83">
        <v>1032.0</v>
      </c>
      <c r="B2683" s="84" t="s">
        <v>58</v>
      </c>
      <c r="C2683" s="84" t="s">
        <v>27</v>
      </c>
      <c r="D2683" s="84" t="s">
        <v>27</v>
      </c>
      <c r="E2683" s="86" t="s">
        <v>28</v>
      </c>
      <c r="F2683" s="86">
        <v>64.0</v>
      </c>
      <c r="G2683" s="86">
        <v>3090.0</v>
      </c>
      <c r="H2683" s="86">
        <v>24.0</v>
      </c>
      <c r="I2683" s="84"/>
      <c r="J2683" s="86">
        <v>128.0</v>
      </c>
      <c r="K2683" s="84" t="s">
        <v>50</v>
      </c>
      <c r="L2683" s="85"/>
      <c r="M2683" s="85"/>
      <c r="N2683" s="84"/>
      <c r="O2683" s="86"/>
      <c r="P2683" s="85"/>
      <c r="Q2683" s="87"/>
      <c r="R2683" s="88">
        <v>0.0</v>
      </c>
      <c r="S2683" s="89"/>
      <c r="T2683" s="89"/>
      <c r="U2683" s="123"/>
    </row>
    <row r="2684">
      <c r="A2684" s="83">
        <v>1033.0</v>
      </c>
      <c r="B2684" s="84" t="s">
        <v>58</v>
      </c>
      <c r="C2684" s="84" t="s">
        <v>27</v>
      </c>
      <c r="D2684" s="84" t="s">
        <v>27</v>
      </c>
      <c r="E2684" s="86" t="s">
        <v>28</v>
      </c>
      <c r="F2684" s="86">
        <v>64.0</v>
      </c>
      <c r="G2684" s="86">
        <v>3090.0</v>
      </c>
      <c r="H2684" s="86">
        <v>24.0</v>
      </c>
      <c r="I2684" s="84"/>
      <c r="J2684" s="86">
        <v>128.0</v>
      </c>
      <c r="K2684" s="84" t="s">
        <v>51</v>
      </c>
      <c r="L2684" s="90"/>
      <c r="M2684" s="90"/>
      <c r="N2684" s="89"/>
      <c r="O2684" s="91"/>
      <c r="P2684" s="90"/>
      <c r="Q2684" s="88"/>
      <c r="R2684" s="88">
        <v>0.0</v>
      </c>
      <c r="S2684" s="89"/>
      <c r="T2684" s="89"/>
      <c r="U2684" s="123"/>
    </row>
    <row r="2685">
      <c r="A2685" s="83">
        <v>1034.0</v>
      </c>
      <c r="B2685" s="84" t="s">
        <v>58</v>
      </c>
      <c r="C2685" s="84" t="s">
        <v>27</v>
      </c>
      <c r="D2685" s="84" t="s">
        <v>27</v>
      </c>
      <c r="E2685" s="86" t="s">
        <v>28</v>
      </c>
      <c r="F2685" s="86">
        <v>64.0</v>
      </c>
      <c r="G2685" s="86">
        <v>3090.0</v>
      </c>
      <c r="H2685" s="86">
        <v>24.0</v>
      </c>
      <c r="I2685" s="84"/>
      <c r="J2685" s="86">
        <v>128.0</v>
      </c>
      <c r="K2685" s="84" t="s">
        <v>52</v>
      </c>
      <c r="L2685" s="90"/>
      <c r="M2685" s="90"/>
      <c r="N2685" s="89"/>
      <c r="O2685" s="91"/>
      <c r="P2685" s="90"/>
      <c r="Q2685" s="88"/>
      <c r="R2685" s="88">
        <v>0.0</v>
      </c>
      <c r="S2685" s="89"/>
      <c r="T2685" s="89"/>
      <c r="U2685" s="123"/>
    </row>
    <row r="2686">
      <c r="A2686" s="83">
        <v>969.0</v>
      </c>
      <c r="B2686" s="84" t="s">
        <v>58</v>
      </c>
      <c r="C2686" s="84" t="s">
        <v>27</v>
      </c>
      <c r="D2686" s="84" t="s">
        <v>27</v>
      </c>
      <c r="E2686" s="86" t="s">
        <v>27</v>
      </c>
      <c r="F2686" s="86">
        <v>64.0</v>
      </c>
      <c r="G2686" s="86">
        <v>3090.0</v>
      </c>
      <c r="H2686" s="86">
        <v>24.0</v>
      </c>
      <c r="I2686" s="86" t="s">
        <v>59</v>
      </c>
      <c r="J2686" s="84">
        <v>1.0</v>
      </c>
      <c r="K2686" s="84" t="s">
        <v>31</v>
      </c>
      <c r="L2686" s="85"/>
      <c r="M2686" s="85"/>
      <c r="N2686" s="84"/>
      <c r="O2686" s="86"/>
      <c r="P2686" s="85"/>
      <c r="Q2686" s="87"/>
      <c r="R2686" s="88">
        <v>28000.0</v>
      </c>
      <c r="S2686" s="89"/>
      <c r="T2686" s="89"/>
      <c r="U2686" s="123"/>
    </row>
    <row r="2687">
      <c r="A2687" s="83">
        <v>970.0</v>
      </c>
      <c r="B2687" s="84" t="s">
        <v>58</v>
      </c>
      <c r="C2687" s="84" t="s">
        <v>27</v>
      </c>
      <c r="D2687" s="84" t="s">
        <v>27</v>
      </c>
      <c r="E2687" s="86" t="s">
        <v>27</v>
      </c>
      <c r="F2687" s="86">
        <v>64.0</v>
      </c>
      <c r="G2687" s="86">
        <v>3090.0</v>
      </c>
      <c r="H2687" s="86">
        <v>24.0</v>
      </c>
      <c r="I2687" s="86" t="s">
        <v>59</v>
      </c>
      <c r="J2687" s="84">
        <v>1.0</v>
      </c>
      <c r="K2687" s="84" t="s">
        <v>32</v>
      </c>
      <c r="L2687" s="85"/>
      <c r="M2687" s="85"/>
      <c r="N2687" s="84"/>
      <c r="O2687" s="86"/>
      <c r="P2687" s="85"/>
      <c r="Q2687" s="87"/>
      <c r="R2687" s="88">
        <v>86000.0</v>
      </c>
      <c r="S2687" s="89"/>
      <c r="T2687" s="89"/>
      <c r="U2687" s="123"/>
    </row>
    <row r="2688">
      <c r="A2688" s="83">
        <v>971.0</v>
      </c>
      <c r="B2688" s="84" t="s">
        <v>58</v>
      </c>
      <c r="C2688" s="84" t="s">
        <v>27</v>
      </c>
      <c r="D2688" s="84" t="s">
        <v>27</v>
      </c>
      <c r="E2688" s="86" t="s">
        <v>27</v>
      </c>
      <c r="F2688" s="86">
        <v>64.0</v>
      </c>
      <c r="G2688" s="86">
        <v>3090.0</v>
      </c>
      <c r="H2688" s="86">
        <v>24.0</v>
      </c>
      <c r="I2688" s="86" t="s">
        <v>59</v>
      </c>
      <c r="J2688" s="84">
        <v>1.0</v>
      </c>
      <c r="K2688" s="84" t="s">
        <v>33</v>
      </c>
      <c r="L2688" s="85"/>
      <c r="M2688" s="85"/>
      <c r="N2688" s="84"/>
      <c r="O2688" s="86"/>
      <c r="P2688" s="85"/>
      <c r="Q2688" s="87"/>
      <c r="R2688" s="88">
        <v>22000.0</v>
      </c>
      <c r="S2688" s="89"/>
      <c r="T2688" s="89"/>
      <c r="U2688" s="123"/>
    </row>
    <row r="2689">
      <c r="A2689" s="83">
        <v>972.0</v>
      </c>
      <c r="B2689" s="84" t="s">
        <v>58</v>
      </c>
      <c r="C2689" s="84" t="s">
        <v>27</v>
      </c>
      <c r="D2689" s="84" t="s">
        <v>27</v>
      </c>
      <c r="E2689" s="86" t="s">
        <v>27</v>
      </c>
      <c r="F2689" s="86">
        <v>64.0</v>
      </c>
      <c r="G2689" s="86">
        <v>3090.0</v>
      </c>
      <c r="H2689" s="86">
        <v>24.0</v>
      </c>
      <c r="I2689" s="86" t="s">
        <v>59</v>
      </c>
      <c r="J2689" s="84">
        <v>1.0</v>
      </c>
      <c r="K2689" s="84" t="s">
        <v>34</v>
      </c>
      <c r="L2689" s="85"/>
      <c r="M2689" s="85"/>
      <c r="N2689" s="84"/>
      <c r="O2689" s="86"/>
      <c r="P2689" s="85"/>
      <c r="Q2689" s="87"/>
      <c r="R2689" s="88">
        <v>169000.0</v>
      </c>
      <c r="S2689" s="89"/>
      <c r="T2689" s="89"/>
      <c r="U2689" s="123"/>
    </row>
    <row r="2690">
      <c r="A2690" s="83">
        <v>973.0</v>
      </c>
      <c r="B2690" s="84" t="s">
        <v>58</v>
      </c>
      <c r="C2690" s="84" t="s">
        <v>27</v>
      </c>
      <c r="D2690" s="84" t="s">
        <v>27</v>
      </c>
      <c r="E2690" s="86" t="s">
        <v>27</v>
      </c>
      <c r="F2690" s="86">
        <v>64.0</v>
      </c>
      <c r="G2690" s="86">
        <v>3090.0</v>
      </c>
      <c r="H2690" s="86">
        <v>24.0</v>
      </c>
      <c r="I2690" s="86" t="s">
        <v>59</v>
      </c>
      <c r="J2690" s="84">
        <v>1.0</v>
      </c>
      <c r="K2690" s="84" t="s">
        <v>35</v>
      </c>
      <c r="L2690" s="85"/>
      <c r="M2690" s="85"/>
      <c r="N2690" s="84"/>
      <c r="O2690" s="86"/>
      <c r="P2690" s="85"/>
      <c r="Q2690" s="87"/>
      <c r="R2690" s="88">
        <v>19000.0</v>
      </c>
      <c r="S2690" s="89"/>
      <c r="T2690" s="89"/>
      <c r="U2690" s="123"/>
    </row>
    <row r="2691">
      <c r="A2691" s="83">
        <v>974.0</v>
      </c>
      <c r="B2691" s="84" t="s">
        <v>58</v>
      </c>
      <c r="C2691" s="84" t="s">
        <v>27</v>
      </c>
      <c r="D2691" s="84" t="s">
        <v>27</v>
      </c>
      <c r="E2691" s="86" t="s">
        <v>27</v>
      </c>
      <c r="F2691" s="86">
        <v>64.0</v>
      </c>
      <c r="G2691" s="86">
        <v>3090.0</v>
      </c>
      <c r="H2691" s="86">
        <v>24.0</v>
      </c>
      <c r="I2691" s="86" t="s">
        <v>59</v>
      </c>
      <c r="J2691" s="84">
        <v>1.0</v>
      </c>
      <c r="K2691" s="84" t="s">
        <v>36</v>
      </c>
      <c r="L2691" s="85"/>
      <c r="M2691" s="85"/>
      <c r="N2691" s="84"/>
      <c r="O2691" s="86"/>
      <c r="P2691" s="85"/>
      <c r="Q2691" s="87"/>
      <c r="R2691" s="88">
        <v>10000.0</v>
      </c>
      <c r="S2691" s="89"/>
      <c r="T2691" s="89"/>
      <c r="U2691" s="123"/>
    </row>
    <row r="2692">
      <c r="A2692" s="83">
        <v>975.0</v>
      </c>
      <c r="B2692" s="84" t="s">
        <v>58</v>
      </c>
      <c r="C2692" s="84" t="s">
        <v>27</v>
      </c>
      <c r="D2692" s="84" t="s">
        <v>27</v>
      </c>
      <c r="E2692" s="86" t="s">
        <v>27</v>
      </c>
      <c r="F2692" s="86">
        <v>64.0</v>
      </c>
      <c r="G2692" s="86">
        <v>3090.0</v>
      </c>
      <c r="H2692" s="86">
        <v>24.0</v>
      </c>
      <c r="I2692" s="86" t="s">
        <v>59</v>
      </c>
      <c r="J2692" s="84">
        <v>1.0</v>
      </c>
      <c r="K2692" s="84" t="s">
        <v>37</v>
      </c>
      <c r="L2692" s="85"/>
      <c r="M2692" s="85"/>
      <c r="N2692" s="84"/>
      <c r="O2692" s="86"/>
      <c r="P2692" s="85"/>
      <c r="Q2692" s="87"/>
      <c r="R2692" s="88">
        <v>17000.0</v>
      </c>
      <c r="S2692" s="89"/>
      <c r="T2692" s="89"/>
      <c r="U2692" s="123"/>
    </row>
    <row r="2693">
      <c r="A2693" s="83">
        <v>976.0</v>
      </c>
      <c r="B2693" s="84" t="s">
        <v>58</v>
      </c>
      <c r="C2693" s="84" t="s">
        <v>27</v>
      </c>
      <c r="D2693" s="84" t="s">
        <v>27</v>
      </c>
      <c r="E2693" s="86" t="s">
        <v>27</v>
      </c>
      <c r="F2693" s="86">
        <v>64.0</v>
      </c>
      <c r="G2693" s="86">
        <v>3090.0</v>
      </c>
      <c r="H2693" s="86">
        <v>24.0</v>
      </c>
      <c r="I2693" s="86" t="s">
        <v>59</v>
      </c>
      <c r="J2693" s="84">
        <v>1.0</v>
      </c>
      <c r="K2693" s="84" t="s">
        <v>38</v>
      </c>
      <c r="L2693" s="85"/>
      <c r="M2693" s="85"/>
      <c r="N2693" s="84"/>
      <c r="O2693" s="86"/>
      <c r="P2693" s="85"/>
      <c r="Q2693" s="87"/>
      <c r="R2693" s="88">
        <v>27000.0</v>
      </c>
      <c r="S2693" s="89"/>
      <c r="T2693" s="89"/>
      <c r="U2693" s="123"/>
    </row>
    <row r="2694">
      <c r="A2694" s="83">
        <v>977.0</v>
      </c>
      <c r="B2694" s="84" t="s">
        <v>58</v>
      </c>
      <c r="C2694" s="84" t="s">
        <v>27</v>
      </c>
      <c r="D2694" s="84" t="s">
        <v>27</v>
      </c>
      <c r="E2694" s="86" t="s">
        <v>27</v>
      </c>
      <c r="F2694" s="86">
        <v>64.0</v>
      </c>
      <c r="G2694" s="86">
        <v>3090.0</v>
      </c>
      <c r="H2694" s="86">
        <v>24.0</v>
      </c>
      <c r="I2694" s="86" t="s">
        <v>59</v>
      </c>
      <c r="J2694" s="84">
        <v>1.0</v>
      </c>
      <c r="K2694" s="84" t="s">
        <v>39</v>
      </c>
      <c r="L2694" s="85"/>
      <c r="M2694" s="85"/>
      <c r="N2694" s="84"/>
      <c r="O2694" s="86"/>
      <c r="P2694" s="85"/>
      <c r="Q2694" s="87"/>
      <c r="R2694" s="88">
        <v>19000.0</v>
      </c>
      <c r="S2694" s="89"/>
      <c r="T2694" s="89"/>
      <c r="U2694" s="123"/>
    </row>
    <row r="2695">
      <c r="A2695" s="83">
        <v>978.0</v>
      </c>
      <c r="B2695" s="84" t="s">
        <v>58</v>
      </c>
      <c r="C2695" s="84" t="s">
        <v>27</v>
      </c>
      <c r="D2695" s="84" t="s">
        <v>27</v>
      </c>
      <c r="E2695" s="86" t="s">
        <v>27</v>
      </c>
      <c r="F2695" s="86">
        <v>64.0</v>
      </c>
      <c r="G2695" s="86">
        <v>3090.0</v>
      </c>
      <c r="H2695" s="86">
        <v>24.0</v>
      </c>
      <c r="I2695" s="86" t="s">
        <v>59</v>
      </c>
      <c r="J2695" s="84">
        <v>1.0</v>
      </c>
      <c r="K2695" s="84" t="s">
        <v>40</v>
      </c>
      <c r="L2695" s="85"/>
      <c r="M2695" s="85"/>
      <c r="N2695" s="84"/>
      <c r="O2695" s="86"/>
      <c r="P2695" s="85"/>
      <c r="Q2695" s="87"/>
      <c r="R2695" s="88">
        <v>16000.0</v>
      </c>
      <c r="S2695" s="89"/>
      <c r="T2695" s="89"/>
      <c r="U2695" s="123"/>
    </row>
    <row r="2696">
      <c r="A2696" s="83">
        <v>979.0</v>
      </c>
      <c r="B2696" s="84" t="s">
        <v>58</v>
      </c>
      <c r="C2696" s="84" t="s">
        <v>27</v>
      </c>
      <c r="D2696" s="84" t="s">
        <v>27</v>
      </c>
      <c r="E2696" s="86" t="s">
        <v>27</v>
      </c>
      <c r="F2696" s="86">
        <v>64.0</v>
      </c>
      <c r="G2696" s="86">
        <v>3090.0</v>
      </c>
      <c r="H2696" s="86">
        <v>24.0</v>
      </c>
      <c r="I2696" s="86" t="s">
        <v>59</v>
      </c>
      <c r="J2696" s="84">
        <v>1.0</v>
      </c>
      <c r="K2696" s="84" t="s">
        <v>41</v>
      </c>
      <c r="L2696" s="85"/>
      <c r="M2696" s="85"/>
      <c r="N2696" s="84"/>
      <c r="O2696" s="86"/>
      <c r="P2696" s="85"/>
      <c r="Q2696" s="87"/>
      <c r="R2696" s="88">
        <v>36000.0</v>
      </c>
      <c r="S2696" s="89"/>
      <c r="T2696" s="89"/>
      <c r="U2696" s="123"/>
    </row>
    <row r="2697">
      <c r="A2697" s="83">
        <v>980.0</v>
      </c>
      <c r="B2697" s="84" t="s">
        <v>58</v>
      </c>
      <c r="C2697" s="84" t="s">
        <v>27</v>
      </c>
      <c r="D2697" s="84" t="s">
        <v>27</v>
      </c>
      <c r="E2697" s="86" t="s">
        <v>27</v>
      </c>
      <c r="F2697" s="86">
        <v>64.0</v>
      </c>
      <c r="G2697" s="86">
        <v>3090.0</v>
      </c>
      <c r="H2697" s="86">
        <v>24.0</v>
      </c>
      <c r="I2697" s="86" t="s">
        <v>59</v>
      </c>
      <c r="J2697" s="84">
        <v>1.0</v>
      </c>
      <c r="K2697" s="84" t="s">
        <v>42</v>
      </c>
      <c r="L2697" s="85"/>
      <c r="M2697" s="85"/>
      <c r="N2697" s="84"/>
      <c r="O2697" s="86"/>
      <c r="P2697" s="85"/>
      <c r="Q2697" s="87"/>
      <c r="R2697" s="88">
        <v>14000.0</v>
      </c>
      <c r="S2697" s="89"/>
      <c r="T2697" s="89"/>
      <c r="U2697" s="123"/>
    </row>
    <row r="2698">
      <c r="A2698" s="83">
        <v>981.0</v>
      </c>
      <c r="B2698" s="84" t="s">
        <v>58</v>
      </c>
      <c r="C2698" s="84" t="s">
        <v>27</v>
      </c>
      <c r="D2698" s="84" t="s">
        <v>27</v>
      </c>
      <c r="E2698" s="86" t="s">
        <v>27</v>
      </c>
      <c r="F2698" s="86">
        <v>64.0</v>
      </c>
      <c r="G2698" s="86">
        <v>3090.0</v>
      </c>
      <c r="H2698" s="86">
        <v>24.0</v>
      </c>
      <c r="I2698" s="86" t="s">
        <v>59</v>
      </c>
      <c r="J2698" s="84">
        <v>1.0</v>
      </c>
      <c r="K2698" s="84" t="s">
        <v>43</v>
      </c>
      <c r="L2698" s="85"/>
      <c r="M2698" s="85"/>
      <c r="N2698" s="84"/>
      <c r="O2698" s="86"/>
      <c r="P2698" s="85"/>
      <c r="Q2698" s="87"/>
      <c r="R2698" s="88">
        <v>3773000.0</v>
      </c>
      <c r="S2698" s="89"/>
      <c r="T2698" s="89"/>
      <c r="U2698" s="123"/>
    </row>
    <row r="2699">
      <c r="A2699" s="83">
        <v>982.0</v>
      </c>
      <c r="B2699" s="84" t="s">
        <v>58</v>
      </c>
      <c r="C2699" s="84" t="s">
        <v>27</v>
      </c>
      <c r="D2699" s="84" t="s">
        <v>27</v>
      </c>
      <c r="E2699" s="86" t="s">
        <v>27</v>
      </c>
      <c r="F2699" s="86">
        <v>64.0</v>
      </c>
      <c r="G2699" s="86">
        <v>3090.0</v>
      </c>
      <c r="H2699" s="86">
        <v>24.0</v>
      </c>
      <c r="I2699" s="86" t="s">
        <v>59</v>
      </c>
      <c r="J2699" s="84">
        <v>1.0</v>
      </c>
      <c r="K2699" s="84" t="s">
        <v>44</v>
      </c>
      <c r="L2699" s="85"/>
      <c r="M2699" s="85"/>
      <c r="N2699" s="84"/>
      <c r="O2699" s="86"/>
      <c r="P2699" s="85"/>
      <c r="Q2699" s="87"/>
      <c r="R2699" s="88">
        <v>14000.0</v>
      </c>
      <c r="S2699" s="89"/>
      <c r="T2699" s="89"/>
      <c r="U2699" s="123"/>
    </row>
    <row r="2700">
      <c r="A2700" s="83">
        <v>983.0</v>
      </c>
      <c r="B2700" s="84" t="s">
        <v>58</v>
      </c>
      <c r="C2700" s="84" t="s">
        <v>27</v>
      </c>
      <c r="D2700" s="84" t="s">
        <v>27</v>
      </c>
      <c r="E2700" s="86" t="s">
        <v>27</v>
      </c>
      <c r="F2700" s="86">
        <v>64.0</v>
      </c>
      <c r="G2700" s="86">
        <v>3090.0</v>
      </c>
      <c r="H2700" s="86">
        <v>24.0</v>
      </c>
      <c r="I2700" s="86" t="s">
        <v>59</v>
      </c>
      <c r="J2700" s="84">
        <v>1.0</v>
      </c>
      <c r="K2700" s="84" t="s">
        <v>45</v>
      </c>
      <c r="L2700" s="85"/>
      <c r="M2700" s="85"/>
      <c r="N2700" s="84"/>
      <c r="O2700" s="86"/>
      <c r="P2700" s="85"/>
      <c r="Q2700" s="87"/>
      <c r="R2700" s="88">
        <v>93000.0</v>
      </c>
      <c r="S2700" s="89"/>
      <c r="T2700" s="89"/>
      <c r="U2700" s="123"/>
    </row>
    <row r="2701">
      <c r="A2701" s="83">
        <v>984.0</v>
      </c>
      <c r="B2701" s="84" t="s">
        <v>58</v>
      </c>
      <c r="C2701" s="84" t="s">
        <v>27</v>
      </c>
      <c r="D2701" s="84" t="s">
        <v>27</v>
      </c>
      <c r="E2701" s="86" t="s">
        <v>27</v>
      </c>
      <c r="F2701" s="86">
        <v>64.0</v>
      </c>
      <c r="G2701" s="86">
        <v>3090.0</v>
      </c>
      <c r="H2701" s="86">
        <v>24.0</v>
      </c>
      <c r="I2701" s="86" t="s">
        <v>59</v>
      </c>
      <c r="J2701" s="84">
        <v>1.0</v>
      </c>
      <c r="K2701" s="84" t="s">
        <v>46</v>
      </c>
      <c r="L2701" s="85"/>
      <c r="M2701" s="85"/>
      <c r="N2701" s="84"/>
      <c r="O2701" s="86"/>
      <c r="P2701" s="85"/>
      <c r="Q2701" s="87"/>
      <c r="R2701" s="88">
        <v>222000.0</v>
      </c>
      <c r="S2701" s="89"/>
      <c r="T2701" s="89"/>
      <c r="U2701" s="123"/>
    </row>
    <row r="2702">
      <c r="A2702" s="83">
        <v>985.0</v>
      </c>
      <c r="B2702" s="84" t="s">
        <v>58</v>
      </c>
      <c r="C2702" s="84" t="s">
        <v>27</v>
      </c>
      <c r="D2702" s="84" t="s">
        <v>27</v>
      </c>
      <c r="E2702" s="86" t="s">
        <v>27</v>
      </c>
      <c r="F2702" s="86">
        <v>64.0</v>
      </c>
      <c r="G2702" s="86">
        <v>3090.0</v>
      </c>
      <c r="H2702" s="86">
        <v>24.0</v>
      </c>
      <c r="I2702" s="86" t="s">
        <v>59</v>
      </c>
      <c r="J2702" s="84">
        <v>1.0</v>
      </c>
      <c r="K2702" s="84" t="s">
        <v>47</v>
      </c>
      <c r="L2702" s="85"/>
      <c r="M2702" s="85"/>
      <c r="N2702" s="84"/>
      <c r="O2702" s="86"/>
      <c r="P2702" s="85"/>
      <c r="Q2702" s="87"/>
      <c r="R2702" s="88">
        <v>56000.0</v>
      </c>
      <c r="S2702" s="89"/>
      <c r="T2702" s="89"/>
      <c r="U2702" s="123"/>
    </row>
    <row r="2703">
      <c r="A2703" s="83">
        <v>986.0</v>
      </c>
      <c r="B2703" s="84" t="s">
        <v>58</v>
      </c>
      <c r="C2703" s="84" t="s">
        <v>27</v>
      </c>
      <c r="D2703" s="84" t="s">
        <v>27</v>
      </c>
      <c r="E2703" s="86" t="s">
        <v>27</v>
      </c>
      <c r="F2703" s="86">
        <v>64.0</v>
      </c>
      <c r="G2703" s="86">
        <v>3090.0</v>
      </c>
      <c r="H2703" s="86">
        <v>24.0</v>
      </c>
      <c r="I2703" s="86" t="s">
        <v>59</v>
      </c>
      <c r="J2703" s="84">
        <v>1.0</v>
      </c>
      <c r="K2703" s="84" t="s">
        <v>48</v>
      </c>
      <c r="L2703" s="85"/>
      <c r="M2703" s="85"/>
      <c r="N2703" s="84"/>
      <c r="O2703" s="86"/>
      <c r="P2703" s="85"/>
      <c r="Q2703" s="87"/>
      <c r="R2703" s="88">
        <v>189000.0</v>
      </c>
      <c r="S2703" s="89"/>
      <c r="T2703" s="89"/>
      <c r="U2703" s="123"/>
    </row>
    <row r="2704">
      <c r="A2704" s="83">
        <v>987.0</v>
      </c>
      <c r="B2704" s="84" t="s">
        <v>58</v>
      </c>
      <c r="C2704" s="84" t="s">
        <v>27</v>
      </c>
      <c r="D2704" s="84" t="s">
        <v>27</v>
      </c>
      <c r="E2704" s="86" t="s">
        <v>27</v>
      </c>
      <c r="F2704" s="86">
        <v>64.0</v>
      </c>
      <c r="G2704" s="86">
        <v>3090.0</v>
      </c>
      <c r="H2704" s="86">
        <v>24.0</v>
      </c>
      <c r="I2704" s="86" t="s">
        <v>59</v>
      </c>
      <c r="J2704" s="84">
        <v>1.0</v>
      </c>
      <c r="K2704" s="84" t="s">
        <v>49</v>
      </c>
      <c r="L2704" s="85"/>
      <c r="M2704" s="85"/>
      <c r="N2704" s="84"/>
      <c r="O2704" s="86"/>
      <c r="P2704" s="85"/>
      <c r="Q2704" s="87"/>
      <c r="R2704" s="88">
        <v>11000.0</v>
      </c>
      <c r="S2704" s="89"/>
      <c r="T2704" s="89"/>
      <c r="U2704" s="123"/>
    </row>
    <row r="2705">
      <c r="A2705" s="83">
        <v>988.0</v>
      </c>
      <c r="B2705" s="84" t="s">
        <v>58</v>
      </c>
      <c r="C2705" s="84" t="s">
        <v>27</v>
      </c>
      <c r="D2705" s="84" t="s">
        <v>27</v>
      </c>
      <c r="E2705" s="86" t="s">
        <v>27</v>
      </c>
      <c r="F2705" s="86">
        <v>64.0</v>
      </c>
      <c r="G2705" s="86">
        <v>3090.0</v>
      </c>
      <c r="H2705" s="86">
        <v>24.0</v>
      </c>
      <c r="I2705" s="86" t="s">
        <v>59</v>
      </c>
      <c r="J2705" s="84">
        <v>1.0</v>
      </c>
      <c r="K2705" s="84" t="s">
        <v>50</v>
      </c>
      <c r="L2705" s="85"/>
      <c r="M2705" s="85"/>
      <c r="N2705" s="84"/>
      <c r="O2705" s="86"/>
      <c r="P2705" s="85"/>
      <c r="Q2705" s="87"/>
      <c r="R2705" s="88">
        <v>318000.0</v>
      </c>
      <c r="S2705" s="89"/>
      <c r="T2705" s="89"/>
      <c r="U2705" s="123"/>
    </row>
    <row r="2706">
      <c r="A2706" s="83">
        <v>989.0</v>
      </c>
      <c r="B2706" s="84" t="s">
        <v>58</v>
      </c>
      <c r="C2706" s="84" t="s">
        <v>27</v>
      </c>
      <c r="D2706" s="84" t="s">
        <v>27</v>
      </c>
      <c r="E2706" s="86" t="s">
        <v>27</v>
      </c>
      <c r="F2706" s="86">
        <v>64.0</v>
      </c>
      <c r="G2706" s="86">
        <v>3090.0</v>
      </c>
      <c r="H2706" s="86">
        <v>24.0</v>
      </c>
      <c r="I2706" s="86" t="s">
        <v>59</v>
      </c>
      <c r="J2706" s="84">
        <v>1.0</v>
      </c>
      <c r="K2706" s="84" t="s">
        <v>51</v>
      </c>
      <c r="L2706" s="90"/>
      <c r="M2706" s="90"/>
      <c r="N2706" s="89"/>
      <c r="O2706" s="91"/>
      <c r="P2706" s="90"/>
      <c r="Q2706" s="88"/>
      <c r="R2706" s="88">
        <v>0.0</v>
      </c>
      <c r="S2706" s="89"/>
      <c r="T2706" s="89"/>
      <c r="U2706" s="123"/>
    </row>
    <row r="2707">
      <c r="A2707" s="83">
        <v>990.0</v>
      </c>
      <c r="B2707" s="84" t="s">
        <v>58</v>
      </c>
      <c r="C2707" s="84" t="s">
        <v>27</v>
      </c>
      <c r="D2707" s="84" t="s">
        <v>27</v>
      </c>
      <c r="E2707" s="86" t="s">
        <v>27</v>
      </c>
      <c r="F2707" s="86">
        <v>64.0</v>
      </c>
      <c r="G2707" s="86">
        <v>3090.0</v>
      </c>
      <c r="H2707" s="86">
        <v>24.0</v>
      </c>
      <c r="I2707" s="86" t="s">
        <v>59</v>
      </c>
      <c r="J2707" s="84">
        <v>1.0</v>
      </c>
      <c r="K2707" s="84" t="s">
        <v>52</v>
      </c>
      <c r="L2707" s="90"/>
      <c r="M2707" s="90"/>
      <c r="N2707" s="89"/>
      <c r="O2707" s="91"/>
      <c r="P2707" s="90"/>
      <c r="Q2707" s="88"/>
      <c r="R2707" s="88">
        <v>0.0</v>
      </c>
      <c r="S2707" s="89"/>
      <c r="T2707" s="89"/>
      <c r="U2707" s="123"/>
    </row>
    <row r="2708">
      <c r="A2708" s="83">
        <v>991.0</v>
      </c>
      <c r="B2708" s="84" t="s">
        <v>58</v>
      </c>
      <c r="C2708" s="84" t="s">
        <v>27</v>
      </c>
      <c r="D2708" s="84" t="s">
        <v>27</v>
      </c>
      <c r="E2708" s="86" t="s">
        <v>27</v>
      </c>
      <c r="F2708" s="86">
        <v>64.0</v>
      </c>
      <c r="G2708" s="86">
        <v>3090.0</v>
      </c>
      <c r="H2708" s="86">
        <v>24.0</v>
      </c>
      <c r="I2708" s="86" t="s">
        <v>59</v>
      </c>
      <c r="J2708" s="84">
        <v>2.0</v>
      </c>
      <c r="K2708" s="84" t="s">
        <v>31</v>
      </c>
      <c r="L2708" s="85"/>
      <c r="M2708" s="85"/>
      <c r="N2708" s="84"/>
      <c r="O2708" s="86"/>
      <c r="P2708" s="85"/>
      <c r="Q2708" s="87"/>
      <c r="R2708" s="88">
        <v>15000.0</v>
      </c>
      <c r="S2708" s="89"/>
      <c r="T2708" s="89"/>
      <c r="U2708" s="123"/>
    </row>
    <row r="2709">
      <c r="A2709" s="83">
        <v>992.0</v>
      </c>
      <c r="B2709" s="84" t="s">
        <v>58</v>
      </c>
      <c r="C2709" s="84" t="s">
        <v>27</v>
      </c>
      <c r="D2709" s="84" t="s">
        <v>27</v>
      </c>
      <c r="E2709" s="86" t="s">
        <v>27</v>
      </c>
      <c r="F2709" s="86">
        <v>64.0</v>
      </c>
      <c r="G2709" s="86">
        <v>3090.0</v>
      </c>
      <c r="H2709" s="86">
        <v>24.0</v>
      </c>
      <c r="I2709" s="86" t="s">
        <v>59</v>
      </c>
      <c r="J2709" s="84">
        <v>2.0</v>
      </c>
      <c r="K2709" s="84" t="s">
        <v>32</v>
      </c>
      <c r="L2709" s="85"/>
      <c r="M2709" s="85"/>
      <c r="N2709" s="84"/>
      <c r="O2709" s="86"/>
      <c r="P2709" s="85"/>
      <c r="Q2709" s="87"/>
      <c r="R2709" s="88">
        <v>100000.0</v>
      </c>
      <c r="S2709" s="89"/>
      <c r="T2709" s="89"/>
      <c r="U2709" s="123"/>
    </row>
    <row r="2710">
      <c r="A2710" s="83">
        <v>993.0</v>
      </c>
      <c r="B2710" s="84" t="s">
        <v>58</v>
      </c>
      <c r="C2710" s="84" t="s">
        <v>27</v>
      </c>
      <c r="D2710" s="84" t="s">
        <v>27</v>
      </c>
      <c r="E2710" s="86" t="s">
        <v>27</v>
      </c>
      <c r="F2710" s="86">
        <v>64.0</v>
      </c>
      <c r="G2710" s="86">
        <v>3090.0</v>
      </c>
      <c r="H2710" s="86">
        <v>24.0</v>
      </c>
      <c r="I2710" s="86" t="s">
        <v>59</v>
      </c>
      <c r="J2710" s="84">
        <v>2.0</v>
      </c>
      <c r="K2710" s="84" t="s">
        <v>33</v>
      </c>
      <c r="L2710" s="85"/>
      <c r="M2710" s="85"/>
      <c r="N2710" s="84"/>
      <c r="O2710" s="86"/>
      <c r="P2710" s="85"/>
      <c r="Q2710" s="87"/>
      <c r="R2710" s="88">
        <v>41000.0</v>
      </c>
      <c r="S2710" s="89"/>
      <c r="T2710" s="89"/>
      <c r="U2710" s="123"/>
    </row>
    <row r="2711">
      <c r="A2711" s="83">
        <v>994.0</v>
      </c>
      <c r="B2711" s="84" t="s">
        <v>58</v>
      </c>
      <c r="C2711" s="84" t="s">
        <v>27</v>
      </c>
      <c r="D2711" s="84" t="s">
        <v>27</v>
      </c>
      <c r="E2711" s="86" t="s">
        <v>27</v>
      </c>
      <c r="F2711" s="86">
        <v>64.0</v>
      </c>
      <c r="G2711" s="86">
        <v>3090.0</v>
      </c>
      <c r="H2711" s="86">
        <v>24.0</v>
      </c>
      <c r="I2711" s="86" t="s">
        <v>59</v>
      </c>
      <c r="J2711" s="84">
        <v>2.0</v>
      </c>
      <c r="K2711" s="84" t="s">
        <v>34</v>
      </c>
      <c r="L2711" s="85"/>
      <c r="M2711" s="85"/>
      <c r="N2711" s="84"/>
      <c r="O2711" s="86"/>
      <c r="P2711" s="85"/>
      <c r="Q2711" s="87"/>
      <c r="R2711" s="88">
        <v>300000.0</v>
      </c>
      <c r="S2711" s="89"/>
      <c r="T2711" s="89"/>
      <c r="U2711" s="123"/>
    </row>
    <row r="2712">
      <c r="A2712" s="83">
        <v>995.0</v>
      </c>
      <c r="B2712" s="84" t="s">
        <v>58</v>
      </c>
      <c r="C2712" s="84" t="s">
        <v>27</v>
      </c>
      <c r="D2712" s="84" t="s">
        <v>27</v>
      </c>
      <c r="E2712" s="86" t="s">
        <v>27</v>
      </c>
      <c r="F2712" s="86">
        <v>64.0</v>
      </c>
      <c r="G2712" s="86">
        <v>3090.0</v>
      </c>
      <c r="H2712" s="86">
        <v>24.0</v>
      </c>
      <c r="I2712" s="86" t="s">
        <v>59</v>
      </c>
      <c r="J2712" s="84">
        <v>2.0</v>
      </c>
      <c r="K2712" s="84" t="s">
        <v>35</v>
      </c>
      <c r="L2712" s="85"/>
      <c r="M2712" s="85"/>
      <c r="N2712" s="84"/>
      <c r="O2712" s="86"/>
      <c r="P2712" s="85"/>
      <c r="Q2712" s="87"/>
      <c r="R2712" s="88">
        <v>15000.0</v>
      </c>
      <c r="S2712" s="89"/>
      <c r="T2712" s="89"/>
      <c r="U2712" s="123"/>
    </row>
    <row r="2713">
      <c r="A2713" s="83">
        <v>996.0</v>
      </c>
      <c r="B2713" s="84" t="s">
        <v>58</v>
      </c>
      <c r="C2713" s="84" t="s">
        <v>27</v>
      </c>
      <c r="D2713" s="84" t="s">
        <v>27</v>
      </c>
      <c r="E2713" s="86" t="s">
        <v>27</v>
      </c>
      <c r="F2713" s="86">
        <v>64.0</v>
      </c>
      <c r="G2713" s="86">
        <v>3090.0</v>
      </c>
      <c r="H2713" s="86">
        <v>24.0</v>
      </c>
      <c r="I2713" s="86" t="s">
        <v>59</v>
      </c>
      <c r="J2713" s="84">
        <v>2.0</v>
      </c>
      <c r="K2713" s="84" t="s">
        <v>36</v>
      </c>
      <c r="L2713" s="85"/>
      <c r="M2713" s="85"/>
      <c r="N2713" s="84"/>
      <c r="O2713" s="86"/>
      <c r="P2713" s="85"/>
      <c r="Q2713" s="87"/>
      <c r="R2713" s="88">
        <v>6000.0</v>
      </c>
      <c r="S2713" s="89"/>
      <c r="T2713" s="89"/>
      <c r="U2713" s="123"/>
    </row>
    <row r="2714">
      <c r="A2714" s="83">
        <v>997.0</v>
      </c>
      <c r="B2714" s="84" t="s">
        <v>58</v>
      </c>
      <c r="C2714" s="84" t="s">
        <v>27</v>
      </c>
      <c r="D2714" s="84" t="s">
        <v>27</v>
      </c>
      <c r="E2714" s="86" t="s">
        <v>27</v>
      </c>
      <c r="F2714" s="86">
        <v>64.0</v>
      </c>
      <c r="G2714" s="86">
        <v>3090.0</v>
      </c>
      <c r="H2714" s="86">
        <v>24.0</v>
      </c>
      <c r="I2714" s="86" t="s">
        <v>59</v>
      </c>
      <c r="J2714" s="84">
        <v>2.0</v>
      </c>
      <c r="K2714" s="84" t="s">
        <v>37</v>
      </c>
      <c r="L2714" s="85"/>
      <c r="M2714" s="85"/>
      <c r="N2714" s="84"/>
      <c r="O2714" s="86"/>
      <c r="P2714" s="85"/>
      <c r="Q2714" s="87"/>
      <c r="R2714" s="88">
        <v>13000.0</v>
      </c>
      <c r="S2714" s="89"/>
      <c r="T2714" s="89"/>
      <c r="U2714" s="123"/>
    </row>
    <row r="2715">
      <c r="A2715" s="83">
        <v>998.0</v>
      </c>
      <c r="B2715" s="84" t="s">
        <v>58</v>
      </c>
      <c r="C2715" s="84" t="s">
        <v>27</v>
      </c>
      <c r="D2715" s="84" t="s">
        <v>27</v>
      </c>
      <c r="E2715" s="86" t="s">
        <v>27</v>
      </c>
      <c r="F2715" s="86">
        <v>64.0</v>
      </c>
      <c r="G2715" s="86">
        <v>3090.0</v>
      </c>
      <c r="H2715" s="86">
        <v>24.0</v>
      </c>
      <c r="I2715" s="86" t="s">
        <v>59</v>
      </c>
      <c r="J2715" s="84">
        <v>2.0</v>
      </c>
      <c r="K2715" s="84" t="s">
        <v>38</v>
      </c>
      <c r="L2715" s="85"/>
      <c r="M2715" s="85"/>
      <c r="N2715" s="84"/>
      <c r="O2715" s="86"/>
      <c r="P2715" s="85"/>
      <c r="Q2715" s="87"/>
      <c r="R2715" s="88">
        <v>23000.0</v>
      </c>
      <c r="S2715" s="89"/>
      <c r="T2715" s="89"/>
      <c r="U2715" s="123"/>
    </row>
    <row r="2716">
      <c r="A2716" s="83">
        <v>999.0</v>
      </c>
      <c r="B2716" s="84" t="s">
        <v>58</v>
      </c>
      <c r="C2716" s="84" t="s">
        <v>27</v>
      </c>
      <c r="D2716" s="84" t="s">
        <v>27</v>
      </c>
      <c r="E2716" s="86" t="s">
        <v>27</v>
      </c>
      <c r="F2716" s="86">
        <v>64.0</v>
      </c>
      <c r="G2716" s="86">
        <v>3090.0</v>
      </c>
      <c r="H2716" s="86">
        <v>24.0</v>
      </c>
      <c r="I2716" s="86" t="s">
        <v>59</v>
      </c>
      <c r="J2716" s="84">
        <v>2.0</v>
      </c>
      <c r="K2716" s="84" t="s">
        <v>39</v>
      </c>
      <c r="L2716" s="85"/>
      <c r="M2716" s="85"/>
      <c r="N2716" s="84"/>
      <c r="O2716" s="86"/>
      <c r="P2716" s="85"/>
      <c r="Q2716" s="87"/>
      <c r="R2716" s="88">
        <v>23000.0</v>
      </c>
      <c r="S2716" s="89"/>
      <c r="T2716" s="89"/>
      <c r="U2716" s="123"/>
    </row>
    <row r="2717">
      <c r="A2717" s="83">
        <v>1000.0</v>
      </c>
      <c r="B2717" s="84" t="s">
        <v>58</v>
      </c>
      <c r="C2717" s="84" t="s">
        <v>27</v>
      </c>
      <c r="D2717" s="84" t="s">
        <v>27</v>
      </c>
      <c r="E2717" s="86" t="s">
        <v>27</v>
      </c>
      <c r="F2717" s="86">
        <v>64.0</v>
      </c>
      <c r="G2717" s="86">
        <v>3090.0</v>
      </c>
      <c r="H2717" s="86">
        <v>24.0</v>
      </c>
      <c r="I2717" s="86" t="s">
        <v>59</v>
      </c>
      <c r="J2717" s="84">
        <v>2.0</v>
      </c>
      <c r="K2717" s="84" t="s">
        <v>40</v>
      </c>
      <c r="L2717" s="85"/>
      <c r="M2717" s="85"/>
      <c r="N2717" s="84"/>
      <c r="O2717" s="86"/>
      <c r="P2717" s="85"/>
      <c r="Q2717" s="87"/>
      <c r="R2717" s="88">
        <v>27000.0</v>
      </c>
      <c r="S2717" s="89"/>
      <c r="T2717" s="89"/>
      <c r="U2717" s="123"/>
    </row>
    <row r="2718">
      <c r="A2718" s="83">
        <v>1001.0</v>
      </c>
      <c r="B2718" s="84" t="s">
        <v>58</v>
      </c>
      <c r="C2718" s="84" t="s">
        <v>27</v>
      </c>
      <c r="D2718" s="84" t="s">
        <v>27</v>
      </c>
      <c r="E2718" s="86" t="s">
        <v>27</v>
      </c>
      <c r="F2718" s="86">
        <v>64.0</v>
      </c>
      <c r="G2718" s="86">
        <v>3090.0</v>
      </c>
      <c r="H2718" s="86">
        <v>24.0</v>
      </c>
      <c r="I2718" s="86" t="s">
        <v>59</v>
      </c>
      <c r="J2718" s="84">
        <v>2.0</v>
      </c>
      <c r="K2718" s="84" t="s">
        <v>41</v>
      </c>
      <c r="L2718" s="85"/>
      <c r="M2718" s="85"/>
      <c r="N2718" s="84"/>
      <c r="O2718" s="86"/>
      <c r="P2718" s="85"/>
      <c r="Q2718" s="87"/>
      <c r="R2718" s="88">
        <v>37000.0</v>
      </c>
      <c r="S2718" s="89"/>
      <c r="T2718" s="89"/>
      <c r="U2718" s="123"/>
    </row>
    <row r="2719">
      <c r="A2719" s="83">
        <v>1002.0</v>
      </c>
      <c r="B2719" s="84" t="s">
        <v>58</v>
      </c>
      <c r="C2719" s="84" t="s">
        <v>27</v>
      </c>
      <c r="D2719" s="84" t="s">
        <v>27</v>
      </c>
      <c r="E2719" s="86" t="s">
        <v>27</v>
      </c>
      <c r="F2719" s="86">
        <v>64.0</v>
      </c>
      <c r="G2719" s="86">
        <v>3090.0</v>
      </c>
      <c r="H2719" s="86">
        <v>24.0</v>
      </c>
      <c r="I2719" s="86" t="s">
        <v>59</v>
      </c>
      <c r="J2719" s="84">
        <v>2.0</v>
      </c>
      <c r="K2719" s="84" t="s">
        <v>42</v>
      </c>
      <c r="L2719" s="85"/>
      <c r="M2719" s="85"/>
      <c r="N2719" s="84"/>
      <c r="O2719" s="86"/>
      <c r="P2719" s="85"/>
      <c r="Q2719" s="87"/>
      <c r="R2719" s="88">
        <v>12000.0</v>
      </c>
      <c r="S2719" s="89"/>
      <c r="T2719" s="89"/>
      <c r="U2719" s="123"/>
    </row>
    <row r="2720">
      <c r="A2720" s="83">
        <v>1003.0</v>
      </c>
      <c r="B2720" s="84" t="s">
        <v>58</v>
      </c>
      <c r="C2720" s="84" t="s">
        <v>27</v>
      </c>
      <c r="D2720" s="84" t="s">
        <v>27</v>
      </c>
      <c r="E2720" s="86" t="s">
        <v>27</v>
      </c>
      <c r="F2720" s="86">
        <v>64.0</v>
      </c>
      <c r="G2720" s="86">
        <v>3090.0</v>
      </c>
      <c r="H2720" s="86">
        <v>24.0</v>
      </c>
      <c r="I2720" s="86" t="s">
        <v>59</v>
      </c>
      <c r="J2720" s="84">
        <v>2.0</v>
      </c>
      <c r="K2720" s="84" t="s">
        <v>43</v>
      </c>
      <c r="L2720" s="85"/>
      <c r="M2720" s="85"/>
      <c r="N2720" s="84"/>
      <c r="O2720" s="86"/>
      <c r="P2720" s="85"/>
      <c r="Q2720" s="87"/>
      <c r="R2720" s="88">
        <v>1.9578E7</v>
      </c>
      <c r="S2720" s="89"/>
      <c r="T2720" s="89"/>
      <c r="U2720" s="123"/>
    </row>
    <row r="2721">
      <c r="A2721" s="83">
        <v>1004.0</v>
      </c>
      <c r="B2721" s="84" t="s">
        <v>58</v>
      </c>
      <c r="C2721" s="84" t="s">
        <v>27</v>
      </c>
      <c r="D2721" s="84" t="s">
        <v>27</v>
      </c>
      <c r="E2721" s="86" t="s">
        <v>27</v>
      </c>
      <c r="F2721" s="86">
        <v>64.0</v>
      </c>
      <c r="G2721" s="86">
        <v>3090.0</v>
      </c>
      <c r="H2721" s="86">
        <v>24.0</v>
      </c>
      <c r="I2721" s="86" t="s">
        <v>59</v>
      </c>
      <c r="J2721" s="84">
        <v>2.0</v>
      </c>
      <c r="K2721" s="84" t="s">
        <v>44</v>
      </c>
      <c r="L2721" s="85"/>
      <c r="M2721" s="85"/>
      <c r="N2721" s="84"/>
      <c r="O2721" s="86"/>
      <c r="P2721" s="85"/>
      <c r="Q2721" s="87"/>
      <c r="R2721" s="88">
        <v>12000.0</v>
      </c>
      <c r="S2721" s="89"/>
      <c r="T2721" s="89"/>
      <c r="U2721" s="123"/>
    </row>
    <row r="2722">
      <c r="A2722" s="83">
        <v>1005.0</v>
      </c>
      <c r="B2722" s="84" t="s">
        <v>58</v>
      </c>
      <c r="C2722" s="84" t="s">
        <v>27</v>
      </c>
      <c r="D2722" s="84" t="s">
        <v>27</v>
      </c>
      <c r="E2722" s="86" t="s">
        <v>27</v>
      </c>
      <c r="F2722" s="86">
        <v>64.0</v>
      </c>
      <c r="G2722" s="86">
        <v>3090.0</v>
      </c>
      <c r="H2722" s="86">
        <v>24.0</v>
      </c>
      <c r="I2722" s="86" t="s">
        <v>59</v>
      </c>
      <c r="J2722" s="84">
        <v>2.0</v>
      </c>
      <c r="K2722" s="84" t="s">
        <v>45</v>
      </c>
      <c r="L2722" s="85"/>
      <c r="M2722" s="85"/>
      <c r="N2722" s="84"/>
      <c r="O2722" s="86"/>
      <c r="P2722" s="85"/>
      <c r="Q2722" s="87"/>
      <c r="R2722" s="88">
        <v>55000.0</v>
      </c>
      <c r="S2722" s="89"/>
      <c r="T2722" s="89"/>
      <c r="U2722" s="123"/>
    </row>
    <row r="2723">
      <c r="A2723" s="83">
        <v>1006.0</v>
      </c>
      <c r="B2723" s="84" t="s">
        <v>58</v>
      </c>
      <c r="C2723" s="84" t="s">
        <v>27</v>
      </c>
      <c r="D2723" s="84" t="s">
        <v>27</v>
      </c>
      <c r="E2723" s="86" t="s">
        <v>27</v>
      </c>
      <c r="F2723" s="86">
        <v>64.0</v>
      </c>
      <c r="G2723" s="86">
        <v>3090.0</v>
      </c>
      <c r="H2723" s="86">
        <v>24.0</v>
      </c>
      <c r="I2723" s="86" t="s">
        <v>59</v>
      </c>
      <c r="J2723" s="84">
        <v>2.0</v>
      </c>
      <c r="K2723" s="84" t="s">
        <v>46</v>
      </c>
      <c r="L2723" s="85"/>
      <c r="M2723" s="85"/>
      <c r="N2723" s="84"/>
      <c r="O2723" s="86"/>
      <c r="P2723" s="85"/>
      <c r="Q2723" s="87"/>
      <c r="R2723" s="88">
        <v>344000.0</v>
      </c>
      <c r="S2723" s="89"/>
      <c r="T2723" s="89"/>
      <c r="U2723" s="123"/>
    </row>
    <row r="2724">
      <c r="A2724" s="83">
        <v>1007.0</v>
      </c>
      <c r="B2724" s="84" t="s">
        <v>58</v>
      </c>
      <c r="C2724" s="84" t="s">
        <v>27</v>
      </c>
      <c r="D2724" s="84" t="s">
        <v>27</v>
      </c>
      <c r="E2724" s="86" t="s">
        <v>27</v>
      </c>
      <c r="F2724" s="86">
        <v>64.0</v>
      </c>
      <c r="G2724" s="86">
        <v>3090.0</v>
      </c>
      <c r="H2724" s="86">
        <v>24.0</v>
      </c>
      <c r="I2724" s="86" t="s">
        <v>59</v>
      </c>
      <c r="J2724" s="84">
        <v>2.0</v>
      </c>
      <c r="K2724" s="84" t="s">
        <v>47</v>
      </c>
      <c r="L2724" s="85"/>
      <c r="M2724" s="85"/>
      <c r="N2724" s="84"/>
      <c r="O2724" s="86"/>
      <c r="P2724" s="85"/>
      <c r="Q2724" s="87"/>
      <c r="R2724" s="88">
        <v>90000.0</v>
      </c>
      <c r="S2724" s="89"/>
      <c r="T2724" s="89"/>
      <c r="U2724" s="123"/>
    </row>
    <row r="2725">
      <c r="A2725" s="83">
        <v>1008.0</v>
      </c>
      <c r="B2725" s="84" t="s">
        <v>58</v>
      </c>
      <c r="C2725" s="84" t="s">
        <v>27</v>
      </c>
      <c r="D2725" s="84" t="s">
        <v>27</v>
      </c>
      <c r="E2725" s="86" t="s">
        <v>27</v>
      </c>
      <c r="F2725" s="86">
        <v>64.0</v>
      </c>
      <c r="G2725" s="86">
        <v>3090.0</v>
      </c>
      <c r="H2725" s="86">
        <v>24.0</v>
      </c>
      <c r="I2725" s="86" t="s">
        <v>59</v>
      </c>
      <c r="J2725" s="84">
        <v>2.0</v>
      </c>
      <c r="K2725" s="84" t="s">
        <v>48</v>
      </c>
      <c r="L2725" s="85"/>
      <c r="M2725" s="85"/>
      <c r="N2725" s="84"/>
      <c r="O2725" s="86"/>
      <c r="P2725" s="85"/>
      <c r="Q2725" s="87"/>
      <c r="R2725" s="88">
        <v>352000.0</v>
      </c>
      <c r="S2725" s="89"/>
      <c r="T2725" s="89"/>
      <c r="U2725" s="123"/>
    </row>
    <row r="2726">
      <c r="A2726" s="83">
        <v>1009.0</v>
      </c>
      <c r="B2726" s="84" t="s">
        <v>58</v>
      </c>
      <c r="C2726" s="84" t="s">
        <v>27</v>
      </c>
      <c r="D2726" s="84" t="s">
        <v>27</v>
      </c>
      <c r="E2726" s="86" t="s">
        <v>27</v>
      </c>
      <c r="F2726" s="86">
        <v>64.0</v>
      </c>
      <c r="G2726" s="86">
        <v>3090.0</v>
      </c>
      <c r="H2726" s="86">
        <v>24.0</v>
      </c>
      <c r="I2726" s="86" t="s">
        <v>59</v>
      </c>
      <c r="J2726" s="84">
        <v>2.0</v>
      </c>
      <c r="K2726" s="84" t="s">
        <v>49</v>
      </c>
      <c r="L2726" s="85"/>
      <c r="M2726" s="85"/>
      <c r="N2726" s="84"/>
      <c r="O2726" s="86"/>
      <c r="P2726" s="85"/>
      <c r="Q2726" s="87"/>
      <c r="R2726" s="88">
        <v>14000.0</v>
      </c>
      <c r="S2726" s="89"/>
      <c r="T2726" s="89"/>
      <c r="U2726" s="123"/>
    </row>
    <row r="2727">
      <c r="A2727" s="83">
        <v>1010.0</v>
      </c>
      <c r="B2727" s="84" t="s">
        <v>58</v>
      </c>
      <c r="C2727" s="84" t="s">
        <v>27</v>
      </c>
      <c r="D2727" s="84" t="s">
        <v>27</v>
      </c>
      <c r="E2727" s="86" t="s">
        <v>27</v>
      </c>
      <c r="F2727" s="86">
        <v>64.0</v>
      </c>
      <c r="G2727" s="86">
        <v>3090.0</v>
      </c>
      <c r="H2727" s="86">
        <v>24.0</v>
      </c>
      <c r="I2727" s="86" t="s">
        <v>59</v>
      </c>
      <c r="J2727" s="84">
        <v>2.0</v>
      </c>
      <c r="K2727" s="84" t="s">
        <v>50</v>
      </c>
      <c r="L2727" s="85"/>
      <c r="M2727" s="85"/>
      <c r="N2727" s="84"/>
      <c r="O2727" s="86"/>
      <c r="P2727" s="85"/>
      <c r="Q2727" s="87"/>
      <c r="R2727" s="88">
        <v>488000.0</v>
      </c>
      <c r="S2727" s="89"/>
      <c r="T2727" s="89"/>
      <c r="U2727" s="123"/>
    </row>
    <row r="2728">
      <c r="A2728" s="83">
        <v>1011.0</v>
      </c>
      <c r="B2728" s="84" t="s">
        <v>58</v>
      </c>
      <c r="C2728" s="84" t="s">
        <v>27</v>
      </c>
      <c r="D2728" s="84" t="s">
        <v>27</v>
      </c>
      <c r="E2728" s="86" t="s">
        <v>27</v>
      </c>
      <c r="F2728" s="86">
        <v>64.0</v>
      </c>
      <c r="G2728" s="86">
        <v>3090.0</v>
      </c>
      <c r="H2728" s="86">
        <v>24.0</v>
      </c>
      <c r="I2728" s="86" t="s">
        <v>59</v>
      </c>
      <c r="J2728" s="84">
        <v>2.0</v>
      </c>
      <c r="K2728" s="84" t="s">
        <v>51</v>
      </c>
      <c r="L2728" s="90"/>
      <c r="M2728" s="90"/>
      <c r="N2728" s="89"/>
      <c r="O2728" s="91"/>
      <c r="P2728" s="90"/>
      <c r="Q2728" s="88"/>
      <c r="R2728" s="88">
        <v>0.0</v>
      </c>
      <c r="S2728" s="89"/>
      <c r="T2728" s="89"/>
      <c r="U2728" s="123"/>
    </row>
    <row r="2729">
      <c r="A2729" s="83">
        <v>1012.0</v>
      </c>
      <c r="B2729" s="84" t="s">
        <v>58</v>
      </c>
      <c r="C2729" s="84" t="s">
        <v>27</v>
      </c>
      <c r="D2729" s="84" t="s">
        <v>27</v>
      </c>
      <c r="E2729" s="86" t="s">
        <v>27</v>
      </c>
      <c r="F2729" s="86">
        <v>64.0</v>
      </c>
      <c r="G2729" s="86">
        <v>3090.0</v>
      </c>
      <c r="H2729" s="86">
        <v>24.0</v>
      </c>
      <c r="I2729" s="86" t="s">
        <v>59</v>
      </c>
      <c r="J2729" s="84">
        <v>2.0</v>
      </c>
      <c r="K2729" s="84" t="s">
        <v>52</v>
      </c>
      <c r="L2729" s="90"/>
      <c r="M2729" s="90"/>
      <c r="N2729" s="89"/>
      <c r="O2729" s="91"/>
      <c r="P2729" s="90"/>
      <c r="Q2729" s="88"/>
      <c r="R2729" s="88">
        <v>0.0</v>
      </c>
      <c r="S2729" s="89"/>
      <c r="T2729" s="89"/>
      <c r="U2729" s="123"/>
    </row>
    <row r="2730">
      <c r="A2730" s="83">
        <v>1013.0</v>
      </c>
      <c r="B2730" s="84" t="s">
        <v>58</v>
      </c>
      <c r="C2730" s="84" t="s">
        <v>27</v>
      </c>
      <c r="D2730" s="84" t="s">
        <v>27</v>
      </c>
      <c r="E2730" s="86" t="s">
        <v>27</v>
      </c>
      <c r="F2730" s="86">
        <v>64.0</v>
      </c>
      <c r="G2730" s="86">
        <v>3090.0</v>
      </c>
      <c r="H2730" s="86">
        <v>24.0</v>
      </c>
      <c r="I2730" s="86" t="s">
        <v>59</v>
      </c>
      <c r="J2730" s="84">
        <v>4.0</v>
      </c>
      <c r="K2730" s="84" t="s">
        <v>31</v>
      </c>
      <c r="L2730" s="85"/>
      <c r="M2730" s="85"/>
      <c r="N2730" s="84"/>
      <c r="O2730" s="86"/>
      <c r="P2730" s="85"/>
      <c r="Q2730" s="87"/>
      <c r="R2730" s="88">
        <v>18000.0</v>
      </c>
      <c r="S2730" s="89"/>
      <c r="T2730" s="89"/>
      <c r="U2730" s="123"/>
    </row>
    <row r="2731">
      <c r="A2731" s="83">
        <v>1014.0</v>
      </c>
      <c r="B2731" s="84" t="s">
        <v>58</v>
      </c>
      <c r="C2731" s="84" t="s">
        <v>27</v>
      </c>
      <c r="D2731" s="84" t="s">
        <v>27</v>
      </c>
      <c r="E2731" s="86" t="s">
        <v>27</v>
      </c>
      <c r="F2731" s="86">
        <v>64.0</v>
      </c>
      <c r="G2731" s="86">
        <v>3090.0</v>
      </c>
      <c r="H2731" s="86">
        <v>24.0</v>
      </c>
      <c r="I2731" s="86" t="s">
        <v>59</v>
      </c>
      <c r="J2731" s="84">
        <v>4.0</v>
      </c>
      <c r="K2731" s="84" t="s">
        <v>32</v>
      </c>
      <c r="L2731" s="85"/>
      <c r="M2731" s="85"/>
      <c r="N2731" s="84"/>
      <c r="O2731" s="86"/>
      <c r="P2731" s="85"/>
      <c r="Q2731" s="87"/>
      <c r="R2731" s="88">
        <v>135000.0</v>
      </c>
      <c r="S2731" s="89"/>
      <c r="T2731" s="89"/>
      <c r="U2731" s="123"/>
    </row>
    <row r="2732">
      <c r="A2732" s="83">
        <v>1015.0</v>
      </c>
      <c r="B2732" s="84" t="s">
        <v>58</v>
      </c>
      <c r="C2732" s="84" t="s">
        <v>27</v>
      </c>
      <c r="D2732" s="84" t="s">
        <v>27</v>
      </c>
      <c r="E2732" s="86" t="s">
        <v>27</v>
      </c>
      <c r="F2732" s="86">
        <v>64.0</v>
      </c>
      <c r="G2732" s="86">
        <v>3090.0</v>
      </c>
      <c r="H2732" s="86">
        <v>24.0</v>
      </c>
      <c r="I2732" s="86" t="s">
        <v>59</v>
      </c>
      <c r="J2732" s="84">
        <v>4.0</v>
      </c>
      <c r="K2732" s="84" t="s">
        <v>33</v>
      </c>
      <c r="L2732" s="85"/>
      <c r="M2732" s="85"/>
      <c r="N2732" s="84"/>
      <c r="O2732" s="86"/>
      <c r="P2732" s="85"/>
      <c r="Q2732" s="87"/>
      <c r="R2732" s="88">
        <v>70000.0</v>
      </c>
      <c r="S2732" s="89"/>
      <c r="T2732" s="89"/>
      <c r="U2732" s="123"/>
    </row>
    <row r="2733">
      <c r="A2733" s="83">
        <v>1016.0</v>
      </c>
      <c r="B2733" s="84" t="s">
        <v>58</v>
      </c>
      <c r="C2733" s="84" t="s">
        <v>27</v>
      </c>
      <c r="D2733" s="84" t="s">
        <v>27</v>
      </c>
      <c r="E2733" s="86" t="s">
        <v>27</v>
      </c>
      <c r="F2733" s="86">
        <v>64.0</v>
      </c>
      <c r="G2733" s="86">
        <v>3090.0</v>
      </c>
      <c r="H2733" s="86">
        <v>24.0</v>
      </c>
      <c r="I2733" s="86" t="s">
        <v>59</v>
      </c>
      <c r="J2733" s="84">
        <v>4.0</v>
      </c>
      <c r="K2733" s="84" t="s">
        <v>34</v>
      </c>
      <c r="L2733" s="85"/>
      <c r="M2733" s="85"/>
      <c r="N2733" s="84"/>
      <c r="O2733" s="86"/>
      <c r="P2733" s="85"/>
      <c r="Q2733" s="87"/>
      <c r="R2733" s="88">
        <v>550000.0</v>
      </c>
      <c r="S2733" s="89"/>
      <c r="T2733" s="89"/>
      <c r="U2733" s="123"/>
    </row>
    <row r="2734">
      <c r="A2734" s="83">
        <v>1017.0</v>
      </c>
      <c r="B2734" s="84" t="s">
        <v>58</v>
      </c>
      <c r="C2734" s="84" t="s">
        <v>27</v>
      </c>
      <c r="D2734" s="84" t="s">
        <v>27</v>
      </c>
      <c r="E2734" s="86" t="s">
        <v>27</v>
      </c>
      <c r="F2734" s="86">
        <v>64.0</v>
      </c>
      <c r="G2734" s="86">
        <v>3090.0</v>
      </c>
      <c r="H2734" s="86">
        <v>24.0</v>
      </c>
      <c r="I2734" s="86" t="s">
        <v>59</v>
      </c>
      <c r="J2734" s="84">
        <v>4.0</v>
      </c>
      <c r="K2734" s="84" t="s">
        <v>35</v>
      </c>
      <c r="L2734" s="85"/>
      <c r="M2734" s="85"/>
      <c r="N2734" s="84"/>
      <c r="O2734" s="86"/>
      <c r="P2734" s="85"/>
      <c r="Q2734" s="87"/>
      <c r="R2734" s="88">
        <v>16000.0</v>
      </c>
      <c r="S2734" s="89"/>
      <c r="T2734" s="89"/>
      <c r="U2734" s="123"/>
    </row>
    <row r="2735">
      <c r="A2735" s="83">
        <v>1018.0</v>
      </c>
      <c r="B2735" s="84" t="s">
        <v>58</v>
      </c>
      <c r="C2735" s="84" t="s">
        <v>27</v>
      </c>
      <c r="D2735" s="84" t="s">
        <v>27</v>
      </c>
      <c r="E2735" s="86" t="s">
        <v>27</v>
      </c>
      <c r="F2735" s="86">
        <v>64.0</v>
      </c>
      <c r="G2735" s="86">
        <v>3090.0</v>
      </c>
      <c r="H2735" s="86">
        <v>24.0</v>
      </c>
      <c r="I2735" s="86" t="s">
        <v>59</v>
      </c>
      <c r="J2735" s="84">
        <v>4.0</v>
      </c>
      <c r="K2735" s="84" t="s">
        <v>36</v>
      </c>
      <c r="L2735" s="85"/>
      <c r="M2735" s="85"/>
      <c r="N2735" s="84"/>
      <c r="O2735" s="86"/>
      <c r="P2735" s="85"/>
      <c r="Q2735" s="87"/>
      <c r="R2735" s="88">
        <v>6000.0</v>
      </c>
      <c r="S2735" s="89"/>
      <c r="T2735" s="89"/>
      <c r="U2735" s="123"/>
    </row>
    <row r="2736">
      <c r="A2736" s="83">
        <v>1019.0</v>
      </c>
      <c r="B2736" s="84" t="s">
        <v>58</v>
      </c>
      <c r="C2736" s="84" t="s">
        <v>27</v>
      </c>
      <c r="D2736" s="84" t="s">
        <v>27</v>
      </c>
      <c r="E2736" s="86" t="s">
        <v>27</v>
      </c>
      <c r="F2736" s="86">
        <v>64.0</v>
      </c>
      <c r="G2736" s="86">
        <v>3090.0</v>
      </c>
      <c r="H2736" s="86">
        <v>24.0</v>
      </c>
      <c r="I2736" s="86" t="s">
        <v>59</v>
      </c>
      <c r="J2736" s="84">
        <v>4.0</v>
      </c>
      <c r="K2736" s="84" t="s">
        <v>37</v>
      </c>
      <c r="L2736" s="85"/>
      <c r="M2736" s="85"/>
      <c r="N2736" s="84"/>
      <c r="O2736" s="86"/>
      <c r="P2736" s="85"/>
      <c r="Q2736" s="87"/>
      <c r="R2736" s="88">
        <v>15000.0</v>
      </c>
      <c r="S2736" s="89"/>
      <c r="T2736" s="89"/>
      <c r="U2736" s="123"/>
    </row>
    <row r="2737">
      <c r="A2737" s="83">
        <v>1020.0</v>
      </c>
      <c r="B2737" s="84" t="s">
        <v>58</v>
      </c>
      <c r="C2737" s="84" t="s">
        <v>27</v>
      </c>
      <c r="D2737" s="84" t="s">
        <v>27</v>
      </c>
      <c r="E2737" s="86" t="s">
        <v>27</v>
      </c>
      <c r="F2737" s="86">
        <v>64.0</v>
      </c>
      <c r="G2737" s="86">
        <v>3090.0</v>
      </c>
      <c r="H2737" s="86">
        <v>24.0</v>
      </c>
      <c r="I2737" s="86" t="s">
        <v>59</v>
      </c>
      <c r="J2737" s="84">
        <v>4.0</v>
      </c>
      <c r="K2737" s="84" t="s">
        <v>38</v>
      </c>
      <c r="L2737" s="85"/>
      <c r="M2737" s="85"/>
      <c r="N2737" s="84"/>
      <c r="O2737" s="86"/>
      <c r="P2737" s="85"/>
      <c r="Q2737" s="87"/>
      <c r="R2737" s="88">
        <v>27000.0</v>
      </c>
      <c r="S2737" s="89"/>
      <c r="T2737" s="89"/>
      <c r="U2737" s="123"/>
    </row>
    <row r="2738">
      <c r="A2738" s="83">
        <v>1021.0</v>
      </c>
      <c r="B2738" s="84" t="s">
        <v>58</v>
      </c>
      <c r="C2738" s="84" t="s">
        <v>27</v>
      </c>
      <c r="D2738" s="84" t="s">
        <v>27</v>
      </c>
      <c r="E2738" s="86" t="s">
        <v>27</v>
      </c>
      <c r="F2738" s="86">
        <v>64.0</v>
      </c>
      <c r="G2738" s="86">
        <v>3090.0</v>
      </c>
      <c r="H2738" s="86">
        <v>24.0</v>
      </c>
      <c r="I2738" s="86" t="s">
        <v>59</v>
      </c>
      <c r="J2738" s="84">
        <v>4.0</v>
      </c>
      <c r="K2738" s="84" t="s">
        <v>39</v>
      </c>
      <c r="L2738" s="85"/>
      <c r="M2738" s="85"/>
      <c r="N2738" s="84"/>
      <c r="O2738" s="86"/>
      <c r="P2738" s="85"/>
      <c r="Q2738" s="87"/>
      <c r="R2738" s="88">
        <v>38000.0</v>
      </c>
      <c r="S2738" s="89"/>
      <c r="T2738" s="89"/>
      <c r="U2738" s="123"/>
    </row>
    <row r="2739">
      <c r="A2739" s="83">
        <v>1022.0</v>
      </c>
      <c r="B2739" s="84" t="s">
        <v>58</v>
      </c>
      <c r="C2739" s="84" t="s">
        <v>27</v>
      </c>
      <c r="D2739" s="84" t="s">
        <v>27</v>
      </c>
      <c r="E2739" s="86" t="s">
        <v>27</v>
      </c>
      <c r="F2739" s="86">
        <v>64.0</v>
      </c>
      <c r="G2739" s="86">
        <v>3090.0</v>
      </c>
      <c r="H2739" s="86">
        <v>24.0</v>
      </c>
      <c r="I2739" s="86" t="s">
        <v>59</v>
      </c>
      <c r="J2739" s="84">
        <v>4.0</v>
      </c>
      <c r="K2739" s="84" t="s">
        <v>40</v>
      </c>
      <c r="L2739" s="85"/>
      <c r="M2739" s="85"/>
      <c r="N2739" s="84"/>
      <c r="O2739" s="86"/>
      <c r="P2739" s="85"/>
      <c r="Q2739" s="87"/>
      <c r="R2739" s="88">
        <v>27000.0</v>
      </c>
      <c r="S2739" s="89"/>
      <c r="T2739" s="89"/>
      <c r="U2739" s="123"/>
    </row>
    <row r="2740">
      <c r="A2740" s="83">
        <v>1023.0</v>
      </c>
      <c r="B2740" s="84" t="s">
        <v>58</v>
      </c>
      <c r="C2740" s="84" t="s">
        <v>27</v>
      </c>
      <c r="D2740" s="84" t="s">
        <v>27</v>
      </c>
      <c r="E2740" s="86" t="s">
        <v>27</v>
      </c>
      <c r="F2740" s="86">
        <v>64.0</v>
      </c>
      <c r="G2740" s="86">
        <v>3090.0</v>
      </c>
      <c r="H2740" s="86">
        <v>24.0</v>
      </c>
      <c r="I2740" s="86" t="s">
        <v>59</v>
      </c>
      <c r="J2740" s="84">
        <v>4.0</v>
      </c>
      <c r="K2740" s="84" t="s">
        <v>41</v>
      </c>
      <c r="L2740" s="85"/>
      <c r="M2740" s="85"/>
      <c r="N2740" s="84"/>
      <c r="O2740" s="86"/>
      <c r="P2740" s="85"/>
      <c r="Q2740" s="87"/>
      <c r="R2740" s="88">
        <v>48000.0</v>
      </c>
      <c r="S2740" s="89"/>
      <c r="T2740" s="89"/>
      <c r="U2740" s="123"/>
    </row>
    <row r="2741">
      <c r="A2741" s="83">
        <v>1024.0</v>
      </c>
      <c r="B2741" s="84" t="s">
        <v>58</v>
      </c>
      <c r="C2741" s="84" t="s">
        <v>27</v>
      </c>
      <c r="D2741" s="84" t="s">
        <v>27</v>
      </c>
      <c r="E2741" s="86" t="s">
        <v>27</v>
      </c>
      <c r="F2741" s="86">
        <v>64.0</v>
      </c>
      <c r="G2741" s="86">
        <v>3090.0</v>
      </c>
      <c r="H2741" s="86">
        <v>24.0</v>
      </c>
      <c r="I2741" s="86" t="s">
        <v>59</v>
      </c>
      <c r="J2741" s="84">
        <v>4.0</v>
      </c>
      <c r="K2741" s="84" t="s">
        <v>42</v>
      </c>
      <c r="L2741" s="85"/>
      <c r="M2741" s="85"/>
      <c r="N2741" s="84"/>
      <c r="O2741" s="86"/>
      <c r="P2741" s="85"/>
      <c r="Q2741" s="87"/>
      <c r="R2741" s="88">
        <v>12000.0</v>
      </c>
      <c r="S2741" s="89"/>
      <c r="T2741" s="89"/>
      <c r="U2741" s="123"/>
    </row>
    <row r="2742">
      <c r="A2742" s="83">
        <v>1025.0</v>
      </c>
      <c r="B2742" s="84" t="s">
        <v>58</v>
      </c>
      <c r="C2742" s="84" t="s">
        <v>27</v>
      </c>
      <c r="D2742" s="84" t="s">
        <v>27</v>
      </c>
      <c r="E2742" s="86" t="s">
        <v>27</v>
      </c>
      <c r="F2742" s="86">
        <v>64.0</v>
      </c>
      <c r="G2742" s="86">
        <v>3090.0</v>
      </c>
      <c r="H2742" s="86">
        <v>24.0</v>
      </c>
      <c r="I2742" s="86" t="s">
        <v>59</v>
      </c>
      <c r="J2742" s="84">
        <v>4.0</v>
      </c>
      <c r="K2742" s="84" t="s">
        <v>43</v>
      </c>
      <c r="L2742" s="85"/>
      <c r="M2742" s="85"/>
      <c r="N2742" s="84"/>
      <c r="O2742" s="86"/>
      <c r="P2742" s="85"/>
      <c r="Q2742" s="87"/>
      <c r="R2742" s="88">
        <v>3.37635E8</v>
      </c>
      <c r="S2742" s="89"/>
      <c r="T2742" s="89"/>
      <c r="U2742" s="123"/>
    </row>
    <row r="2743">
      <c r="A2743" s="83">
        <v>1026.0</v>
      </c>
      <c r="B2743" s="84" t="s">
        <v>58</v>
      </c>
      <c r="C2743" s="84" t="s">
        <v>27</v>
      </c>
      <c r="D2743" s="84" t="s">
        <v>27</v>
      </c>
      <c r="E2743" s="86" t="s">
        <v>27</v>
      </c>
      <c r="F2743" s="86">
        <v>64.0</v>
      </c>
      <c r="G2743" s="86">
        <v>3090.0</v>
      </c>
      <c r="H2743" s="86">
        <v>24.0</v>
      </c>
      <c r="I2743" s="86" t="s">
        <v>59</v>
      </c>
      <c r="J2743" s="84">
        <v>4.0</v>
      </c>
      <c r="K2743" s="84" t="s">
        <v>44</v>
      </c>
      <c r="L2743" s="85"/>
      <c r="M2743" s="85"/>
      <c r="N2743" s="84"/>
      <c r="O2743" s="86"/>
      <c r="P2743" s="85"/>
      <c r="Q2743" s="87"/>
      <c r="R2743" s="88">
        <v>11000.0</v>
      </c>
      <c r="S2743" s="89"/>
      <c r="T2743" s="89"/>
      <c r="U2743" s="123"/>
    </row>
    <row r="2744">
      <c r="A2744" s="83">
        <v>1027.0</v>
      </c>
      <c r="B2744" s="84" t="s">
        <v>58</v>
      </c>
      <c r="C2744" s="84" t="s">
        <v>27</v>
      </c>
      <c r="D2744" s="84" t="s">
        <v>27</v>
      </c>
      <c r="E2744" s="86" t="s">
        <v>27</v>
      </c>
      <c r="F2744" s="86">
        <v>64.0</v>
      </c>
      <c r="G2744" s="86">
        <v>3090.0</v>
      </c>
      <c r="H2744" s="86">
        <v>24.0</v>
      </c>
      <c r="I2744" s="86" t="s">
        <v>59</v>
      </c>
      <c r="J2744" s="84">
        <v>4.0</v>
      </c>
      <c r="K2744" s="84" t="s">
        <v>45</v>
      </c>
      <c r="L2744" s="85"/>
      <c r="M2744" s="85"/>
      <c r="N2744" s="84"/>
      <c r="O2744" s="86"/>
      <c r="P2744" s="85"/>
      <c r="Q2744" s="87"/>
      <c r="R2744" s="88">
        <v>44000.0</v>
      </c>
      <c r="S2744" s="89"/>
      <c r="T2744" s="89"/>
      <c r="U2744" s="123"/>
    </row>
    <row r="2745">
      <c r="A2745" s="83">
        <v>1028.0</v>
      </c>
      <c r="B2745" s="84" t="s">
        <v>58</v>
      </c>
      <c r="C2745" s="84" t="s">
        <v>27</v>
      </c>
      <c r="D2745" s="84" t="s">
        <v>27</v>
      </c>
      <c r="E2745" s="86" t="s">
        <v>27</v>
      </c>
      <c r="F2745" s="86">
        <v>64.0</v>
      </c>
      <c r="G2745" s="86">
        <v>3090.0</v>
      </c>
      <c r="H2745" s="86">
        <v>24.0</v>
      </c>
      <c r="I2745" s="86" t="s">
        <v>59</v>
      </c>
      <c r="J2745" s="84">
        <v>4.0</v>
      </c>
      <c r="K2745" s="84" t="s">
        <v>46</v>
      </c>
      <c r="L2745" s="85"/>
      <c r="M2745" s="85"/>
      <c r="N2745" s="84"/>
      <c r="O2745" s="86"/>
      <c r="P2745" s="85"/>
      <c r="Q2745" s="87"/>
      <c r="R2745" s="88">
        <v>519000.0</v>
      </c>
      <c r="S2745" s="89"/>
      <c r="T2745" s="89"/>
      <c r="U2745" s="123"/>
    </row>
    <row r="2746">
      <c r="A2746" s="83">
        <v>1029.0</v>
      </c>
      <c r="B2746" s="84" t="s">
        <v>58</v>
      </c>
      <c r="C2746" s="84" t="s">
        <v>27</v>
      </c>
      <c r="D2746" s="84" t="s">
        <v>27</v>
      </c>
      <c r="E2746" s="86" t="s">
        <v>27</v>
      </c>
      <c r="F2746" s="86">
        <v>64.0</v>
      </c>
      <c r="G2746" s="86">
        <v>3090.0</v>
      </c>
      <c r="H2746" s="86">
        <v>24.0</v>
      </c>
      <c r="I2746" s="86" t="s">
        <v>59</v>
      </c>
      <c r="J2746" s="84">
        <v>4.0</v>
      </c>
      <c r="K2746" s="84" t="s">
        <v>47</v>
      </c>
      <c r="L2746" s="85"/>
      <c r="M2746" s="85"/>
      <c r="N2746" s="84"/>
      <c r="O2746" s="86"/>
      <c r="P2746" s="85"/>
      <c r="Q2746" s="87"/>
      <c r="R2746" s="88">
        <v>168000.0</v>
      </c>
      <c r="S2746" s="89"/>
      <c r="T2746" s="89"/>
      <c r="U2746" s="123"/>
    </row>
    <row r="2747">
      <c r="A2747" s="83">
        <v>1030.0</v>
      </c>
      <c r="B2747" s="84" t="s">
        <v>58</v>
      </c>
      <c r="C2747" s="84" t="s">
        <v>27</v>
      </c>
      <c r="D2747" s="84" t="s">
        <v>27</v>
      </c>
      <c r="E2747" s="86" t="s">
        <v>27</v>
      </c>
      <c r="F2747" s="86">
        <v>64.0</v>
      </c>
      <c r="G2747" s="86">
        <v>3090.0</v>
      </c>
      <c r="H2747" s="86">
        <v>24.0</v>
      </c>
      <c r="I2747" s="86" t="s">
        <v>59</v>
      </c>
      <c r="J2747" s="84">
        <v>4.0</v>
      </c>
      <c r="K2747" s="84" t="s">
        <v>48</v>
      </c>
      <c r="L2747" s="85"/>
      <c r="M2747" s="85"/>
      <c r="N2747" s="84"/>
      <c r="O2747" s="86"/>
      <c r="P2747" s="85"/>
      <c r="Q2747" s="87"/>
      <c r="R2747" s="88">
        <v>681000.0</v>
      </c>
      <c r="S2747" s="89"/>
      <c r="T2747" s="89"/>
      <c r="U2747" s="123"/>
    </row>
    <row r="2748">
      <c r="A2748" s="83">
        <v>1031.0</v>
      </c>
      <c r="B2748" s="84" t="s">
        <v>58</v>
      </c>
      <c r="C2748" s="84" t="s">
        <v>27</v>
      </c>
      <c r="D2748" s="84" t="s">
        <v>27</v>
      </c>
      <c r="E2748" s="86" t="s">
        <v>27</v>
      </c>
      <c r="F2748" s="86">
        <v>64.0</v>
      </c>
      <c r="G2748" s="86">
        <v>3090.0</v>
      </c>
      <c r="H2748" s="86">
        <v>24.0</v>
      </c>
      <c r="I2748" s="86" t="s">
        <v>59</v>
      </c>
      <c r="J2748" s="84">
        <v>4.0</v>
      </c>
      <c r="K2748" s="84" t="s">
        <v>49</v>
      </c>
      <c r="L2748" s="85"/>
      <c r="M2748" s="85"/>
      <c r="N2748" s="84"/>
      <c r="O2748" s="86"/>
      <c r="P2748" s="85"/>
      <c r="Q2748" s="87"/>
      <c r="R2748" s="88">
        <v>19000.0</v>
      </c>
      <c r="S2748" s="89"/>
      <c r="T2748" s="89"/>
      <c r="U2748" s="123"/>
    </row>
    <row r="2749">
      <c r="A2749" s="83">
        <v>1032.0</v>
      </c>
      <c r="B2749" s="84" t="s">
        <v>58</v>
      </c>
      <c r="C2749" s="84" t="s">
        <v>27</v>
      </c>
      <c r="D2749" s="84" t="s">
        <v>27</v>
      </c>
      <c r="E2749" s="86" t="s">
        <v>27</v>
      </c>
      <c r="F2749" s="86">
        <v>64.0</v>
      </c>
      <c r="G2749" s="86">
        <v>3090.0</v>
      </c>
      <c r="H2749" s="86">
        <v>24.0</v>
      </c>
      <c r="I2749" s="86" t="s">
        <v>59</v>
      </c>
      <c r="J2749" s="84">
        <v>4.0</v>
      </c>
      <c r="K2749" s="84" t="s">
        <v>50</v>
      </c>
      <c r="L2749" s="85"/>
      <c r="M2749" s="85"/>
      <c r="N2749" s="84"/>
      <c r="O2749" s="86"/>
      <c r="P2749" s="85"/>
      <c r="Q2749" s="87"/>
      <c r="R2749" s="88">
        <v>849000.0</v>
      </c>
      <c r="S2749" s="89"/>
      <c r="T2749" s="89"/>
      <c r="U2749" s="123"/>
    </row>
    <row r="2750">
      <c r="A2750" s="83">
        <v>1033.0</v>
      </c>
      <c r="B2750" s="84" t="s">
        <v>58</v>
      </c>
      <c r="C2750" s="84" t="s">
        <v>27</v>
      </c>
      <c r="D2750" s="84" t="s">
        <v>27</v>
      </c>
      <c r="E2750" s="86" t="s">
        <v>27</v>
      </c>
      <c r="F2750" s="86">
        <v>64.0</v>
      </c>
      <c r="G2750" s="86">
        <v>3090.0</v>
      </c>
      <c r="H2750" s="86">
        <v>24.0</v>
      </c>
      <c r="I2750" s="86" t="s">
        <v>59</v>
      </c>
      <c r="J2750" s="84">
        <v>4.0</v>
      </c>
      <c r="K2750" s="84" t="s">
        <v>51</v>
      </c>
      <c r="L2750" s="90"/>
      <c r="M2750" s="90"/>
      <c r="N2750" s="89"/>
      <c r="O2750" s="91"/>
      <c r="P2750" s="90"/>
      <c r="Q2750" s="88"/>
      <c r="R2750" s="88">
        <v>0.0</v>
      </c>
      <c r="S2750" s="89"/>
      <c r="T2750" s="89"/>
      <c r="U2750" s="123"/>
    </row>
    <row r="2751">
      <c r="A2751" s="83">
        <v>1034.0</v>
      </c>
      <c r="B2751" s="84" t="s">
        <v>58</v>
      </c>
      <c r="C2751" s="84" t="s">
        <v>27</v>
      </c>
      <c r="D2751" s="84" t="s">
        <v>27</v>
      </c>
      <c r="E2751" s="86" t="s">
        <v>27</v>
      </c>
      <c r="F2751" s="86">
        <v>64.0</v>
      </c>
      <c r="G2751" s="86">
        <v>3090.0</v>
      </c>
      <c r="H2751" s="86">
        <v>24.0</v>
      </c>
      <c r="I2751" s="86" t="s">
        <v>59</v>
      </c>
      <c r="J2751" s="84">
        <v>4.0</v>
      </c>
      <c r="K2751" s="84" t="s">
        <v>52</v>
      </c>
      <c r="L2751" s="90"/>
      <c r="M2751" s="90"/>
      <c r="N2751" s="89"/>
      <c r="O2751" s="91"/>
      <c r="P2751" s="90"/>
      <c r="Q2751" s="88"/>
      <c r="R2751" s="88">
        <v>0.0</v>
      </c>
      <c r="S2751" s="89"/>
      <c r="T2751" s="89"/>
      <c r="U2751" s="123"/>
    </row>
    <row r="2752">
      <c r="A2752" s="83">
        <v>1035.0</v>
      </c>
      <c r="B2752" s="84" t="s">
        <v>58</v>
      </c>
      <c r="C2752" s="84" t="s">
        <v>27</v>
      </c>
      <c r="D2752" s="84" t="s">
        <v>27</v>
      </c>
      <c r="E2752" s="86" t="s">
        <v>27</v>
      </c>
      <c r="F2752" s="86">
        <v>64.0</v>
      </c>
      <c r="G2752" s="86">
        <v>3090.0</v>
      </c>
      <c r="H2752" s="86">
        <v>24.0</v>
      </c>
      <c r="I2752" s="86" t="s">
        <v>59</v>
      </c>
      <c r="J2752" s="84">
        <v>8.0</v>
      </c>
      <c r="K2752" s="84" t="s">
        <v>31</v>
      </c>
      <c r="L2752" s="85"/>
      <c r="M2752" s="85"/>
      <c r="N2752" s="84"/>
      <c r="O2752" s="86"/>
      <c r="P2752" s="85"/>
      <c r="Q2752" s="87"/>
      <c r="R2752" s="88">
        <v>21000.0</v>
      </c>
      <c r="S2752" s="89"/>
      <c r="T2752" s="89"/>
      <c r="U2752" s="123"/>
    </row>
    <row r="2753">
      <c r="A2753" s="83">
        <v>1036.0</v>
      </c>
      <c r="B2753" s="84" t="s">
        <v>58</v>
      </c>
      <c r="C2753" s="84" t="s">
        <v>27</v>
      </c>
      <c r="D2753" s="84" t="s">
        <v>27</v>
      </c>
      <c r="E2753" s="86" t="s">
        <v>27</v>
      </c>
      <c r="F2753" s="86">
        <v>64.0</v>
      </c>
      <c r="G2753" s="86">
        <v>3090.0</v>
      </c>
      <c r="H2753" s="86">
        <v>24.0</v>
      </c>
      <c r="I2753" s="86" t="s">
        <v>59</v>
      </c>
      <c r="J2753" s="84">
        <v>8.0</v>
      </c>
      <c r="K2753" s="84" t="s">
        <v>32</v>
      </c>
      <c r="L2753" s="85"/>
      <c r="M2753" s="85"/>
      <c r="N2753" s="84"/>
      <c r="O2753" s="86"/>
      <c r="P2753" s="85"/>
      <c r="Q2753" s="87"/>
      <c r="R2753" s="88">
        <v>244000.0</v>
      </c>
      <c r="S2753" s="89"/>
      <c r="T2753" s="89"/>
      <c r="U2753" s="123"/>
    </row>
    <row r="2754">
      <c r="A2754" s="83">
        <v>1037.0</v>
      </c>
      <c r="B2754" s="84" t="s">
        <v>58</v>
      </c>
      <c r="C2754" s="84" t="s">
        <v>27</v>
      </c>
      <c r="D2754" s="84" t="s">
        <v>27</v>
      </c>
      <c r="E2754" s="86" t="s">
        <v>27</v>
      </c>
      <c r="F2754" s="86">
        <v>64.0</v>
      </c>
      <c r="G2754" s="86">
        <v>3090.0</v>
      </c>
      <c r="H2754" s="86">
        <v>24.0</v>
      </c>
      <c r="I2754" s="86" t="s">
        <v>59</v>
      </c>
      <c r="J2754" s="84">
        <v>8.0</v>
      </c>
      <c r="K2754" s="84" t="s">
        <v>33</v>
      </c>
      <c r="L2754" s="85"/>
      <c r="M2754" s="85"/>
      <c r="N2754" s="84"/>
      <c r="O2754" s="86"/>
      <c r="P2754" s="85"/>
      <c r="Q2754" s="87"/>
      <c r="R2754" s="90">
        <v>122000.0</v>
      </c>
      <c r="S2754" s="89"/>
      <c r="T2754" s="89"/>
      <c r="U2754" s="123"/>
    </row>
    <row r="2755">
      <c r="A2755" s="83">
        <v>1038.0</v>
      </c>
      <c r="B2755" s="84" t="s">
        <v>58</v>
      </c>
      <c r="C2755" s="84" t="s">
        <v>27</v>
      </c>
      <c r="D2755" s="84" t="s">
        <v>27</v>
      </c>
      <c r="E2755" s="86" t="s">
        <v>27</v>
      </c>
      <c r="F2755" s="86">
        <v>64.0</v>
      </c>
      <c r="G2755" s="86">
        <v>3090.0</v>
      </c>
      <c r="H2755" s="86">
        <v>24.0</v>
      </c>
      <c r="I2755" s="86" t="s">
        <v>59</v>
      </c>
      <c r="J2755" s="84">
        <v>8.0</v>
      </c>
      <c r="K2755" s="84" t="s">
        <v>34</v>
      </c>
      <c r="L2755" s="85"/>
      <c r="M2755" s="85"/>
      <c r="N2755" s="84"/>
      <c r="O2755" s="86"/>
      <c r="P2755" s="85"/>
      <c r="Q2755" s="87"/>
      <c r="R2755" s="90">
        <v>1021000.0</v>
      </c>
      <c r="S2755" s="89"/>
      <c r="T2755" s="89"/>
      <c r="U2755" s="123"/>
    </row>
    <row r="2756">
      <c r="A2756" s="83">
        <v>1039.0</v>
      </c>
      <c r="B2756" s="84" t="s">
        <v>58</v>
      </c>
      <c r="C2756" s="84" t="s">
        <v>27</v>
      </c>
      <c r="D2756" s="84" t="s">
        <v>27</v>
      </c>
      <c r="E2756" s="86" t="s">
        <v>27</v>
      </c>
      <c r="F2756" s="86">
        <v>64.0</v>
      </c>
      <c r="G2756" s="86">
        <v>3090.0</v>
      </c>
      <c r="H2756" s="86">
        <v>24.0</v>
      </c>
      <c r="I2756" s="86" t="s">
        <v>59</v>
      </c>
      <c r="J2756" s="84">
        <v>8.0</v>
      </c>
      <c r="K2756" s="84" t="s">
        <v>35</v>
      </c>
      <c r="L2756" s="85"/>
      <c r="M2756" s="85"/>
      <c r="N2756" s="84"/>
      <c r="O2756" s="86"/>
      <c r="P2756" s="85"/>
      <c r="Q2756" s="87"/>
      <c r="R2756" s="88">
        <v>18000.0</v>
      </c>
      <c r="S2756" s="89"/>
      <c r="T2756" s="89"/>
      <c r="U2756" s="123"/>
    </row>
    <row r="2757">
      <c r="A2757" s="83">
        <v>1040.0</v>
      </c>
      <c r="B2757" s="84" t="s">
        <v>58</v>
      </c>
      <c r="C2757" s="84" t="s">
        <v>27</v>
      </c>
      <c r="D2757" s="84" t="s">
        <v>27</v>
      </c>
      <c r="E2757" s="86" t="s">
        <v>27</v>
      </c>
      <c r="F2757" s="86">
        <v>64.0</v>
      </c>
      <c r="G2757" s="86">
        <v>3090.0</v>
      </c>
      <c r="H2757" s="86">
        <v>24.0</v>
      </c>
      <c r="I2757" s="86" t="s">
        <v>59</v>
      </c>
      <c r="J2757" s="84">
        <v>8.0</v>
      </c>
      <c r="K2757" s="84" t="s">
        <v>36</v>
      </c>
      <c r="L2757" s="85"/>
      <c r="M2757" s="85"/>
      <c r="N2757" s="84"/>
      <c r="O2757" s="86"/>
      <c r="P2757" s="85"/>
      <c r="Q2757" s="87"/>
      <c r="R2757" s="88">
        <v>6000.0</v>
      </c>
      <c r="S2757" s="89"/>
      <c r="T2757" s="89"/>
      <c r="U2757" s="123"/>
    </row>
    <row r="2758">
      <c r="A2758" s="83">
        <v>1041.0</v>
      </c>
      <c r="B2758" s="84" t="s">
        <v>58</v>
      </c>
      <c r="C2758" s="84" t="s">
        <v>27</v>
      </c>
      <c r="D2758" s="84" t="s">
        <v>27</v>
      </c>
      <c r="E2758" s="86" t="s">
        <v>27</v>
      </c>
      <c r="F2758" s="86">
        <v>64.0</v>
      </c>
      <c r="G2758" s="86">
        <v>3090.0</v>
      </c>
      <c r="H2758" s="86">
        <v>24.0</v>
      </c>
      <c r="I2758" s="86" t="s">
        <v>59</v>
      </c>
      <c r="J2758" s="84">
        <v>8.0</v>
      </c>
      <c r="K2758" s="84" t="s">
        <v>37</v>
      </c>
      <c r="L2758" s="85"/>
      <c r="M2758" s="85"/>
      <c r="N2758" s="84"/>
      <c r="O2758" s="86"/>
      <c r="P2758" s="85"/>
      <c r="Q2758" s="87"/>
      <c r="R2758" s="88">
        <v>16000.0</v>
      </c>
      <c r="S2758" s="89"/>
      <c r="T2758" s="89"/>
      <c r="U2758" s="123"/>
    </row>
    <row r="2759">
      <c r="A2759" s="83">
        <v>1042.0</v>
      </c>
      <c r="B2759" s="84" t="s">
        <v>58</v>
      </c>
      <c r="C2759" s="84" t="s">
        <v>27</v>
      </c>
      <c r="D2759" s="84" t="s">
        <v>27</v>
      </c>
      <c r="E2759" s="86" t="s">
        <v>27</v>
      </c>
      <c r="F2759" s="86">
        <v>64.0</v>
      </c>
      <c r="G2759" s="86">
        <v>3090.0</v>
      </c>
      <c r="H2759" s="86">
        <v>24.0</v>
      </c>
      <c r="I2759" s="86" t="s">
        <v>59</v>
      </c>
      <c r="J2759" s="84">
        <v>8.0</v>
      </c>
      <c r="K2759" s="84" t="s">
        <v>38</v>
      </c>
      <c r="L2759" s="85"/>
      <c r="M2759" s="85"/>
      <c r="N2759" s="84"/>
      <c r="O2759" s="86"/>
      <c r="P2759" s="85"/>
      <c r="Q2759" s="87"/>
      <c r="R2759" s="88">
        <v>33000.0</v>
      </c>
      <c r="S2759" s="89"/>
      <c r="T2759" s="89"/>
      <c r="U2759" s="123"/>
    </row>
    <row r="2760">
      <c r="A2760" s="83">
        <v>1043.0</v>
      </c>
      <c r="B2760" s="84" t="s">
        <v>58</v>
      </c>
      <c r="C2760" s="84" t="s">
        <v>27</v>
      </c>
      <c r="D2760" s="84" t="s">
        <v>27</v>
      </c>
      <c r="E2760" s="86" t="s">
        <v>27</v>
      </c>
      <c r="F2760" s="86">
        <v>64.0</v>
      </c>
      <c r="G2760" s="86">
        <v>3090.0</v>
      </c>
      <c r="H2760" s="86">
        <v>24.0</v>
      </c>
      <c r="I2760" s="86" t="s">
        <v>59</v>
      </c>
      <c r="J2760" s="84">
        <v>8.0</v>
      </c>
      <c r="K2760" s="84" t="s">
        <v>39</v>
      </c>
      <c r="L2760" s="85"/>
      <c r="M2760" s="85"/>
      <c r="N2760" s="84"/>
      <c r="O2760" s="86"/>
      <c r="P2760" s="85"/>
      <c r="Q2760" s="87"/>
      <c r="R2760" s="88">
        <v>57000.0</v>
      </c>
      <c r="S2760" s="89"/>
      <c r="T2760" s="89"/>
      <c r="U2760" s="123"/>
    </row>
    <row r="2761">
      <c r="A2761" s="83">
        <v>1044.0</v>
      </c>
      <c r="B2761" s="84" t="s">
        <v>58</v>
      </c>
      <c r="C2761" s="84" t="s">
        <v>27</v>
      </c>
      <c r="D2761" s="84" t="s">
        <v>27</v>
      </c>
      <c r="E2761" s="86" t="s">
        <v>27</v>
      </c>
      <c r="F2761" s="86">
        <v>64.0</v>
      </c>
      <c r="G2761" s="86">
        <v>3090.0</v>
      </c>
      <c r="H2761" s="86">
        <v>24.0</v>
      </c>
      <c r="I2761" s="86" t="s">
        <v>59</v>
      </c>
      <c r="J2761" s="84">
        <v>8.0</v>
      </c>
      <c r="K2761" s="84" t="s">
        <v>40</v>
      </c>
      <c r="L2761" s="85"/>
      <c r="M2761" s="85"/>
      <c r="N2761" s="84"/>
      <c r="O2761" s="86"/>
      <c r="P2761" s="85"/>
      <c r="Q2761" s="87"/>
      <c r="R2761" s="90">
        <v>58000.0</v>
      </c>
      <c r="S2761" s="89"/>
      <c r="T2761" s="89"/>
      <c r="U2761" s="123"/>
    </row>
    <row r="2762">
      <c r="A2762" s="83">
        <v>1045.0</v>
      </c>
      <c r="B2762" s="84" t="s">
        <v>58</v>
      </c>
      <c r="C2762" s="84" t="s">
        <v>27</v>
      </c>
      <c r="D2762" s="84" t="s">
        <v>27</v>
      </c>
      <c r="E2762" s="86" t="s">
        <v>27</v>
      </c>
      <c r="F2762" s="86">
        <v>64.0</v>
      </c>
      <c r="G2762" s="86">
        <v>3090.0</v>
      </c>
      <c r="H2762" s="86">
        <v>24.0</v>
      </c>
      <c r="I2762" s="86" t="s">
        <v>59</v>
      </c>
      <c r="J2762" s="84">
        <v>8.0</v>
      </c>
      <c r="K2762" s="84" t="s">
        <v>41</v>
      </c>
      <c r="L2762" s="85"/>
      <c r="M2762" s="85"/>
      <c r="N2762" s="84"/>
      <c r="O2762" s="86"/>
      <c r="P2762" s="85"/>
      <c r="Q2762" s="87"/>
      <c r="R2762" s="88">
        <v>66000.0</v>
      </c>
      <c r="S2762" s="89"/>
      <c r="T2762" s="89"/>
      <c r="U2762" s="123"/>
    </row>
    <row r="2763">
      <c r="A2763" s="83">
        <v>1046.0</v>
      </c>
      <c r="B2763" s="84" t="s">
        <v>58</v>
      </c>
      <c r="C2763" s="84" t="s">
        <v>27</v>
      </c>
      <c r="D2763" s="84" t="s">
        <v>27</v>
      </c>
      <c r="E2763" s="86" t="s">
        <v>27</v>
      </c>
      <c r="F2763" s="86">
        <v>64.0</v>
      </c>
      <c r="G2763" s="86">
        <v>3090.0</v>
      </c>
      <c r="H2763" s="86">
        <v>24.0</v>
      </c>
      <c r="I2763" s="86" t="s">
        <v>59</v>
      </c>
      <c r="J2763" s="84">
        <v>8.0</v>
      </c>
      <c r="K2763" s="84" t="s">
        <v>42</v>
      </c>
      <c r="L2763" s="85"/>
      <c r="M2763" s="85"/>
      <c r="N2763" s="84"/>
      <c r="O2763" s="86"/>
      <c r="P2763" s="85"/>
      <c r="Q2763" s="87"/>
      <c r="R2763" s="88">
        <v>13000.0</v>
      </c>
      <c r="S2763" s="89"/>
      <c r="T2763" s="89"/>
      <c r="U2763" s="123"/>
    </row>
    <row r="2764">
      <c r="A2764" s="83">
        <v>1047.0</v>
      </c>
      <c r="B2764" s="84" t="s">
        <v>58</v>
      </c>
      <c r="C2764" s="84" t="s">
        <v>27</v>
      </c>
      <c r="D2764" s="84" t="s">
        <v>27</v>
      </c>
      <c r="E2764" s="86" t="s">
        <v>27</v>
      </c>
      <c r="F2764" s="86">
        <v>64.0</v>
      </c>
      <c r="G2764" s="86">
        <v>3090.0</v>
      </c>
      <c r="H2764" s="86">
        <v>24.0</v>
      </c>
      <c r="I2764" s="86" t="s">
        <v>59</v>
      </c>
      <c r="J2764" s="84">
        <v>8.0</v>
      </c>
      <c r="K2764" s="84" t="s">
        <v>43</v>
      </c>
      <c r="L2764" s="85"/>
      <c r="M2764" s="85"/>
      <c r="N2764" s="84"/>
      <c r="O2764" s="86"/>
      <c r="P2764" s="85"/>
      <c r="Q2764" s="87"/>
      <c r="R2764" s="90">
        <v>1.884168E9</v>
      </c>
      <c r="S2764" s="89"/>
      <c r="T2764" s="89"/>
      <c r="U2764" s="123"/>
    </row>
    <row r="2765">
      <c r="A2765" s="83">
        <v>1048.0</v>
      </c>
      <c r="B2765" s="84" t="s">
        <v>58</v>
      </c>
      <c r="C2765" s="84" t="s">
        <v>27</v>
      </c>
      <c r="D2765" s="84" t="s">
        <v>27</v>
      </c>
      <c r="E2765" s="86" t="s">
        <v>27</v>
      </c>
      <c r="F2765" s="86">
        <v>64.0</v>
      </c>
      <c r="G2765" s="86">
        <v>3090.0</v>
      </c>
      <c r="H2765" s="86">
        <v>24.0</v>
      </c>
      <c r="I2765" s="86" t="s">
        <v>59</v>
      </c>
      <c r="J2765" s="84">
        <v>8.0</v>
      </c>
      <c r="K2765" s="84" t="s">
        <v>44</v>
      </c>
      <c r="L2765" s="85"/>
      <c r="M2765" s="85"/>
      <c r="N2765" s="84"/>
      <c r="O2765" s="86"/>
      <c r="P2765" s="85"/>
      <c r="Q2765" s="87"/>
      <c r="R2765" s="88">
        <v>13000.0</v>
      </c>
      <c r="S2765" s="89"/>
      <c r="T2765" s="89"/>
      <c r="U2765" s="123"/>
    </row>
    <row r="2766">
      <c r="A2766" s="83">
        <v>1049.0</v>
      </c>
      <c r="B2766" s="84" t="s">
        <v>58</v>
      </c>
      <c r="C2766" s="84" t="s">
        <v>27</v>
      </c>
      <c r="D2766" s="84" t="s">
        <v>27</v>
      </c>
      <c r="E2766" s="86" t="s">
        <v>27</v>
      </c>
      <c r="F2766" s="86">
        <v>64.0</v>
      </c>
      <c r="G2766" s="86">
        <v>3090.0</v>
      </c>
      <c r="H2766" s="86">
        <v>24.0</v>
      </c>
      <c r="I2766" s="86" t="s">
        <v>59</v>
      </c>
      <c r="J2766" s="84">
        <v>8.0</v>
      </c>
      <c r="K2766" s="84" t="s">
        <v>45</v>
      </c>
      <c r="L2766" s="85"/>
      <c r="M2766" s="85"/>
      <c r="N2766" s="84"/>
      <c r="O2766" s="86"/>
      <c r="P2766" s="85"/>
      <c r="Q2766" s="87"/>
      <c r="R2766" s="88">
        <v>55000.0</v>
      </c>
      <c r="S2766" s="89"/>
      <c r="T2766" s="89"/>
      <c r="U2766" s="123"/>
    </row>
    <row r="2767">
      <c r="A2767" s="83">
        <v>1050.0</v>
      </c>
      <c r="B2767" s="84" t="s">
        <v>58</v>
      </c>
      <c r="C2767" s="84" t="s">
        <v>27</v>
      </c>
      <c r="D2767" s="84" t="s">
        <v>27</v>
      </c>
      <c r="E2767" s="86" t="s">
        <v>27</v>
      </c>
      <c r="F2767" s="86">
        <v>64.0</v>
      </c>
      <c r="G2767" s="86">
        <v>3090.0</v>
      </c>
      <c r="H2767" s="86">
        <v>24.0</v>
      </c>
      <c r="I2767" s="86" t="s">
        <v>59</v>
      </c>
      <c r="J2767" s="84">
        <v>8.0</v>
      </c>
      <c r="K2767" s="84" t="s">
        <v>46</v>
      </c>
      <c r="L2767" s="85"/>
      <c r="M2767" s="85"/>
      <c r="N2767" s="84"/>
      <c r="O2767" s="86"/>
      <c r="P2767" s="85"/>
      <c r="Q2767" s="87"/>
      <c r="R2767" s="90">
        <v>804000.0</v>
      </c>
      <c r="S2767" s="89"/>
      <c r="T2767" s="89"/>
      <c r="U2767" s="123"/>
    </row>
    <row r="2768">
      <c r="A2768" s="83">
        <v>1051.0</v>
      </c>
      <c r="B2768" s="84" t="s">
        <v>58</v>
      </c>
      <c r="C2768" s="84" t="s">
        <v>27</v>
      </c>
      <c r="D2768" s="84" t="s">
        <v>27</v>
      </c>
      <c r="E2768" s="86" t="s">
        <v>27</v>
      </c>
      <c r="F2768" s="86">
        <v>64.0</v>
      </c>
      <c r="G2768" s="86">
        <v>3090.0</v>
      </c>
      <c r="H2768" s="86">
        <v>24.0</v>
      </c>
      <c r="I2768" s="86" t="s">
        <v>59</v>
      </c>
      <c r="J2768" s="84">
        <v>8.0</v>
      </c>
      <c r="K2768" s="84" t="s">
        <v>47</v>
      </c>
      <c r="L2768" s="85"/>
      <c r="M2768" s="85"/>
      <c r="N2768" s="84"/>
      <c r="O2768" s="86"/>
      <c r="P2768" s="85"/>
      <c r="Q2768" s="87"/>
      <c r="R2768" s="88">
        <v>318000.0</v>
      </c>
      <c r="S2768" s="89"/>
      <c r="T2768" s="89"/>
      <c r="U2768" s="123"/>
    </row>
    <row r="2769">
      <c r="A2769" s="83">
        <v>1052.0</v>
      </c>
      <c r="B2769" s="84" t="s">
        <v>58</v>
      </c>
      <c r="C2769" s="84" t="s">
        <v>27</v>
      </c>
      <c r="D2769" s="84" t="s">
        <v>27</v>
      </c>
      <c r="E2769" s="86" t="s">
        <v>27</v>
      </c>
      <c r="F2769" s="86">
        <v>64.0</v>
      </c>
      <c r="G2769" s="86">
        <v>3090.0</v>
      </c>
      <c r="H2769" s="86">
        <v>24.0</v>
      </c>
      <c r="I2769" s="86" t="s">
        <v>59</v>
      </c>
      <c r="J2769" s="84">
        <v>8.0</v>
      </c>
      <c r="K2769" s="84" t="s">
        <v>48</v>
      </c>
      <c r="L2769" s="85"/>
      <c r="M2769" s="85"/>
      <c r="N2769" s="84"/>
      <c r="O2769" s="86"/>
      <c r="P2769" s="85"/>
      <c r="Q2769" s="87"/>
      <c r="R2769" s="90">
        <v>1170000.0</v>
      </c>
      <c r="S2769" s="89"/>
      <c r="T2769" s="89"/>
      <c r="U2769" s="123"/>
    </row>
    <row r="2770">
      <c r="A2770" s="83">
        <v>1053.0</v>
      </c>
      <c r="B2770" s="84" t="s">
        <v>58</v>
      </c>
      <c r="C2770" s="84" t="s">
        <v>27</v>
      </c>
      <c r="D2770" s="84" t="s">
        <v>27</v>
      </c>
      <c r="E2770" s="86" t="s">
        <v>27</v>
      </c>
      <c r="F2770" s="86">
        <v>64.0</v>
      </c>
      <c r="G2770" s="86">
        <v>3090.0</v>
      </c>
      <c r="H2770" s="86">
        <v>24.0</v>
      </c>
      <c r="I2770" s="86" t="s">
        <v>59</v>
      </c>
      <c r="J2770" s="84">
        <v>8.0</v>
      </c>
      <c r="K2770" s="84" t="s">
        <v>49</v>
      </c>
      <c r="L2770" s="85"/>
      <c r="M2770" s="85"/>
      <c r="N2770" s="84"/>
      <c r="O2770" s="86"/>
      <c r="P2770" s="85"/>
      <c r="Q2770" s="87"/>
      <c r="R2770" s="88">
        <v>26000.0</v>
      </c>
      <c r="S2770" s="89"/>
      <c r="T2770" s="89"/>
      <c r="U2770" s="123"/>
    </row>
    <row r="2771">
      <c r="A2771" s="83">
        <v>1054.0</v>
      </c>
      <c r="B2771" s="84" t="s">
        <v>58</v>
      </c>
      <c r="C2771" s="84" t="s">
        <v>27</v>
      </c>
      <c r="D2771" s="84" t="s">
        <v>27</v>
      </c>
      <c r="E2771" s="86" t="s">
        <v>27</v>
      </c>
      <c r="F2771" s="86">
        <v>64.0</v>
      </c>
      <c r="G2771" s="86">
        <v>3090.0</v>
      </c>
      <c r="H2771" s="86">
        <v>24.0</v>
      </c>
      <c r="I2771" s="86" t="s">
        <v>59</v>
      </c>
      <c r="J2771" s="84">
        <v>8.0</v>
      </c>
      <c r="K2771" s="84" t="s">
        <v>50</v>
      </c>
      <c r="L2771" s="85"/>
      <c r="M2771" s="85"/>
      <c r="N2771" s="84"/>
      <c r="O2771" s="86"/>
      <c r="P2771" s="85"/>
      <c r="Q2771" s="87"/>
      <c r="R2771" s="88">
        <v>1452000.0</v>
      </c>
      <c r="S2771" s="89"/>
      <c r="T2771" s="89"/>
      <c r="U2771" s="123"/>
    </row>
    <row r="2772">
      <c r="A2772" s="83">
        <v>1055.0</v>
      </c>
      <c r="B2772" s="84" t="s">
        <v>58</v>
      </c>
      <c r="C2772" s="84" t="s">
        <v>27</v>
      </c>
      <c r="D2772" s="84" t="s">
        <v>27</v>
      </c>
      <c r="E2772" s="86" t="s">
        <v>27</v>
      </c>
      <c r="F2772" s="86">
        <v>64.0</v>
      </c>
      <c r="G2772" s="86">
        <v>3090.0</v>
      </c>
      <c r="H2772" s="86">
        <v>24.0</v>
      </c>
      <c r="I2772" s="86" t="s">
        <v>59</v>
      </c>
      <c r="J2772" s="84">
        <v>8.0</v>
      </c>
      <c r="K2772" s="84" t="s">
        <v>51</v>
      </c>
      <c r="L2772" s="85"/>
      <c r="M2772" s="85"/>
      <c r="N2772" s="84"/>
      <c r="O2772" s="86"/>
      <c r="P2772" s="85"/>
      <c r="Q2772" s="96"/>
      <c r="R2772" s="88">
        <v>0.0</v>
      </c>
      <c r="S2772" s="89"/>
      <c r="T2772" s="89"/>
      <c r="U2772" s="123"/>
    </row>
    <row r="2773">
      <c r="A2773" s="83">
        <v>1056.0</v>
      </c>
      <c r="B2773" s="84" t="s">
        <v>58</v>
      </c>
      <c r="C2773" s="84" t="s">
        <v>27</v>
      </c>
      <c r="D2773" s="84" t="s">
        <v>27</v>
      </c>
      <c r="E2773" s="86" t="s">
        <v>27</v>
      </c>
      <c r="F2773" s="86">
        <v>64.0</v>
      </c>
      <c r="G2773" s="86">
        <v>3090.0</v>
      </c>
      <c r="H2773" s="86">
        <v>24.0</v>
      </c>
      <c r="I2773" s="86" t="s">
        <v>59</v>
      </c>
      <c r="J2773" s="84">
        <v>8.0</v>
      </c>
      <c r="K2773" s="84" t="s">
        <v>52</v>
      </c>
      <c r="L2773" s="85"/>
      <c r="M2773" s="85"/>
      <c r="N2773" s="84"/>
      <c r="O2773" s="86"/>
      <c r="P2773" s="85"/>
      <c r="Q2773" s="96"/>
      <c r="R2773" s="88">
        <v>0.0</v>
      </c>
      <c r="S2773" s="89"/>
      <c r="T2773" s="89"/>
      <c r="U2773" s="123"/>
    </row>
    <row r="2774">
      <c r="A2774" s="83">
        <v>969.0</v>
      </c>
      <c r="B2774" s="84" t="s">
        <v>58</v>
      </c>
      <c r="C2774" s="84" t="s">
        <v>27</v>
      </c>
      <c r="D2774" s="84" t="s">
        <v>27</v>
      </c>
      <c r="E2774" s="86" t="s">
        <v>27</v>
      </c>
      <c r="F2774" s="86">
        <v>64.0</v>
      </c>
      <c r="G2774" s="86">
        <v>3090.0</v>
      </c>
      <c r="H2774" s="86">
        <v>24.0</v>
      </c>
      <c r="I2774" s="86" t="s">
        <v>59</v>
      </c>
      <c r="J2774" s="86">
        <v>16.0</v>
      </c>
      <c r="K2774" s="84" t="s">
        <v>31</v>
      </c>
      <c r="L2774" s="85"/>
      <c r="M2774" s="85"/>
      <c r="N2774" s="84"/>
      <c r="O2774" s="86"/>
      <c r="P2774" s="85"/>
      <c r="Q2774" s="87"/>
      <c r="R2774" s="88">
        <v>40000.0</v>
      </c>
      <c r="S2774" s="89"/>
      <c r="T2774" s="89"/>
      <c r="U2774" s="123"/>
    </row>
    <row r="2775">
      <c r="A2775" s="83">
        <v>970.0</v>
      </c>
      <c r="B2775" s="84" t="s">
        <v>58</v>
      </c>
      <c r="C2775" s="84" t="s">
        <v>27</v>
      </c>
      <c r="D2775" s="84" t="s">
        <v>27</v>
      </c>
      <c r="E2775" s="86" t="s">
        <v>27</v>
      </c>
      <c r="F2775" s="86">
        <v>64.0</v>
      </c>
      <c r="G2775" s="86">
        <v>3090.0</v>
      </c>
      <c r="H2775" s="86">
        <v>24.0</v>
      </c>
      <c r="I2775" s="86" t="s">
        <v>59</v>
      </c>
      <c r="J2775" s="86">
        <v>16.0</v>
      </c>
      <c r="K2775" s="84" t="s">
        <v>32</v>
      </c>
      <c r="L2775" s="85"/>
      <c r="M2775" s="85"/>
      <c r="N2775" s="84"/>
      <c r="O2775" s="86"/>
      <c r="P2775" s="85"/>
      <c r="Q2775" s="87"/>
      <c r="R2775" s="88">
        <v>542000.0</v>
      </c>
      <c r="S2775" s="89"/>
      <c r="T2775" s="89"/>
      <c r="U2775" s="123"/>
    </row>
    <row r="2776">
      <c r="A2776" s="83">
        <v>971.0</v>
      </c>
      <c r="B2776" s="84" t="s">
        <v>58</v>
      </c>
      <c r="C2776" s="84" t="s">
        <v>27</v>
      </c>
      <c r="D2776" s="84" t="s">
        <v>27</v>
      </c>
      <c r="E2776" s="86" t="s">
        <v>27</v>
      </c>
      <c r="F2776" s="86">
        <v>64.0</v>
      </c>
      <c r="G2776" s="86">
        <v>3090.0</v>
      </c>
      <c r="H2776" s="86">
        <v>24.0</v>
      </c>
      <c r="I2776" s="86" t="s">
        <v>59</v>
      </c>
      <c r="J2776" s="86">
        <v>16.0</v>
      </c>
      <c r="K2776" s="84" t="s">
        <v>33</v>
      </c>
      <c r="L2776" s="85"/>
      <c r="M2776" s="85"/>
      <c r="N2776" s="84"/>
      <c r="O2776" s="86"/>
      <c r="P2776" s="85"/>
      <c r="Q2776" s="87"/>
      <c r="R2776" s="88">
        <v>231000.0</v>
      </c>
      <c r="S2776" s="89"/>
      <c r="T2776" s="89"/>
      <c r="U2776" s="123"/>
    </row>
    <row r="2777">
      <c r="A2777" s="83">
        <v>972.0</v>
      </c>
      <c r="B2777" s="84" t="s">
        <v>58</v>
      </c>
      <c r="C2777" s="84" t="s">
        <v>27</v>
      </c>
      <c r="D2777" s="84" t="s">
        <v>27</v>
      </c>
      <c r="E2777" s="86" t="s">
        <v>27</v>
      </c>
      <c r="F2777" s="86">
        <v>64.0</v>
      </c>
      <c r="G2777" s="86">
        <v>3090.0</v>
      </c>
      <c r="H2777" s="86">
        <v>24.0</v>
      </c>
      <c r="I2777" s="86" t="s">
        <v>59</v>
      </c>
      <c r="J2777" s="86">
        <v>16.0</v>
      </c>
      <c r="K2777" s="84" t="s">
        <v>34</v>
      </c>
      <c r="L2777" s="85"/>
      <c r="M2777" s="85"/>
      <c r="N2777" s="84"/>
      <c r="O2777" s="86"/>
      <c r="P2777" s="85"/>
      <c r="Q2777" s="87"/>
      <c r="R2777" s="88">
        <v>2094000.0</v>
      </c>
      <c r="S2777" s="89"/>
      <c r="T2777" s="89"/>
      <c r="U2777" s="123"/>
    </row>
    <row r="2778">
      <c r="A2778" s="83">
        <v>973.0</v>
      </c>
      <c r="B2778" s="84" t="s">
        <v>58</v>
      </c>
      <c r="C2778" s="84" t="s">
        <v>27</v>
      </c>
      <c r="D2778" s="84" t="s">
        <v>27</v>
      </c>
      <c r="E2778" s="86" t="s">
        <v>27</v>
      </c>
      <c r="F2778" s="86">
        <v>64.0</v>
      </c>
      <c r="G2778" s="86">
        <v>3090.0</v>
      </c>
      <c r="H2778" s="86">
        <v>24.0</v>
      </c>
      <c r="I2778" s="86" t="s">
        <v>59</v>
      </c>
      <c r="J2778" s="86">
        <v>16.0</v>
      </c>
      <c r="K2778" s="84" t="s">
        <v>35</v>
      </c>
      <c r="L2778" s="85"/>
      <c r="M2778" s="85"/>
      <c r="N2778" s="84"/>
      <c r="O2778" s="86"/>
      <c r="P2778" s="85"/>
      <c r="Q2778" s="87"/>
      <c r="R2778" s="88">
        <v>24000.0</v>
      </c>
      <c r="S2778" s="89"/>
      <c r="T2778" s="89"/>
      <c r="U2778" s="123"/>
    </row>
    <row r="2779">
      <c r="A2779" s="83">
        <v>974.0</v>
      </c>
      <c r="B2779" s="84" t="s">
        <v>58</v>
      </c>
      <c r="C2779" s="84" t="s">
        <v>27</v>
      </c>
      <c r="D2779" s="84" t="s">
        <v>27</v>
      </c>
      <c r="E2779" s="86" t="s">
        <v>27</v>
      </c>
      <c r="F2779" s="86">
        <v>64.0</v>
      </c>
      <c r="G2779" s="86">
        <v>3090.0</v>
      </c>
      <c r="H2779" s="86">
        <v>24.0</v>
      </c>
      <c r="I2779" s="86" t="s">
        <v>59</v>
      </c>
      <c r="J2779" s="86">
        <v>16.0</v>
      </c>
      <c r="K2779" s="84" t="s">
        <v>36</v>
      </c>
      <c r="L2779" s="85"/>
      <c r="M2779" s="85"/>
      <c r="N2779" s="84"/>
      <c r="O2779" s="86"/>
      <c r="P2779" s="85"/>
      <c r="Q2779" s="87"/>
      <c r="R2779" s="88">
        <v>7000.0</v>
      </c>
      <c r="S2779" s="89"/>
      <c r="T2779" s="89"/>
      <c r="U2779" s="123"/>
    </row>
    <row r="2780">
      <c r="A2780" s="83">
        <v>975.0</v>
      </c>
      <c r="B2780" s="84" t="s">
        <v>58</v>
      </c>
      <c r="C2780" s="84" t="s">
        <v>27</v>
      </c>
      <c r="D2780" s="84" t="s">
        <v>27</v>
      </c>
      <c r="E2780" s="86" t="s">
        <v>27</v>
      </c>
      <c r="F2780" s="86">
        <v>64.0</v>
      </c>
      <c r="G2780" s="86">
        <v>3090.0</v>
      </c>
      <c r="H2780" s="86">
        <v>24.0</v>
      </c>
      <c r="I2780" s="86" t="s">
        <v>59</v>
      </c>
      <c r="J2780" s="86">
        <v>16.0</v>
      </c>
      <c r="K2780" s="84" t="s">
        <v>37</v>
      </c>
      <c r="L2780" s="85"/>
      <c r="M2780" s="85"/>
      <c r="N2780" s="84"/>
      <c r="O2780" s="86"/>
      <c r="P2780" s="85"/>
      <c r="Q2780" s="87"/>
      <c r="R2780" s="88">
        <v>22000.0</v>
      </c>
      <c r="S2780" s="89"/>
      <c r="T2780" s="89"/>
      <c r="U2780" s="123"/>
    </row>
    <row r="2781">
      <c r="A2781" s="83">
        <v>976.0</v>
      </c>
      <c r="B2781" s="84" t="s">
        <v>58</v>
      </c>
      <c r="C2781" s="84" t="s">
        <v>27</v>
      </c>
      <c r="D2781" s="84" t="s">
        <v>27</v>
      </c>
      <c r="E2781" s="86" t="s">
        <v>27</v>
      </c>
      <c r="F2781" s="86">
        <v>64.0</v>
      </c>
      <c r="G2781" s="86">
        <v>3090.0</v>
      </c>
      <c r="H2781" s="86">
        <v>24.0</v>
      </c>
      <c r="I2781" s="86" t="s">
        <v>59</v>
      </c>
      <c r="J2781" s="86">
        <v>16.0</v>
      </c>
      <c r="K2781" s="84" t="s">
        <v>38</v>
      </c>
      <c r="L2781" s="85"/>
      <c r="M2781" s="85"/>
      <c r="N2781" s="84"/>
      <c r="O2781" s="86"/>
      <c r="P2781" s="85"/>
      <c r="Q2781" s="87"/>
      <c r="R2781" s="88">
        <v>51000.0</v>
      </c>
      <c r="S2781" s="89"/>
      <c r="T2781" s="89"/>
      <c r="U2781" s="123"/>
    </row>
    <row r="2782">
      <c r="A2782" s="83">
        <v>977.0</v>
      </c>
      <c r="B2782" s="84" t="s">
        <v>58</v>
      </c>
      <c r="C2782" s="84" t="s">
        <v>27</v>
      </c>
      <c r="D2782" s="84" t="s">
        <v>27</v>
      </c>
      <c r="E2782" s="86" t="s">
        <v>27</v>
      </c>
      <c r="F2782" s="86">
        <v>64.0</v>
      </c>
      <c r="G2782" s="86">
        <v>3090.0</v>
      </c>
      <c r="H2782" s="86">
        <v>24.0</v>
      </c>
      <c r="I2782" s="86" t="s">
        <v>59</v>
      </c>
      <c r="J2782" s="86">
        <v>16.0</v>
      </c>
      <c r="K2782" s="84" t="s">
        <v>39</v>
      </c>
      <c r="L2782" s="85"/>
      <c r="M2782" s="85"/>
      <c r="N2782" s="84"/>
      <c r="O2782" s="86"/>
      <c r="P2782" s="85"/>
      <c r="Q2782" s="87"/>
      <c r="R2782" s="88">
        <v>111000.0</v>
      </c>
      <c r="S2782" s="89"/>
      <c r="T2782" s="89"/>
      <c r="U2782" s="123"/>
    </row>
    <row r="2783">
      <c r="A2783" s="83">
        <v>978.0</v>
      </c>
      <c r="B2783" s="84" t="s">
        <v>58</v>
      </c>
      <c r="C2783" s="84" t="s">
        <v>27</v>
      </c>
      <c r="D2783" s="84" t="s">
        <v>27</v>
      </c>
      <c r="E2783" s="86" t="s">
        <v>27</v>
      </c>
      <c r="F2783" s="86">
        <v>64.0</v>
      </c>
      <c r="G2783" s="86">
        <v>3090.0</v>
      </c>
      <c r="H2783" s="86">
        <v>24.0</v>
      </c>
      <c r="I2783" s="86" t="s">
        <v>59</v>
      </c>
      <c r="J2783" s="86">
        <v>16.0</v>
      </c>
      <c r="K2783" s="84" t="s">
        <v>40</v>
      </c>
      <c r="L2783" s="85"/>
      <c r="M2783" s="85"/>
      <c r="N2783" s="84"/>
      <c r="O2783" s="86"/>
      <c r="P2783" s="85"/>
      <c r="Q2783" s="87"/>
      <c r="R2783" s="88">
        <v>63000.0</v>
      </c>
      <c r="S2783" s="89"/>
      <c r="T2783" s="89"/>
      <c r="U2783" s="123"/>
    </row>
    <row r="2784">
      <c r="A2784" s="83">
        <v>979.0</v>
      </c>
      <c r="B2784" s="84" t="s">
        <v>58</v>
      </c>
      <c r="C2784" s="84" t="s">
        <v>27</v>
      </c>
      <c r="D2784" s="84" t="s">
        <v>27</v>
      </c>
      <c r="E2784" s="86" t="s">
        <v>27</v>
      </c>
      <c r="F2784" s="86">
        <v>64.0</v>
      </c>
      <c r="G2784" s="86">
        <v>3090.0</v>
      </c>
      <c r="H2784" s="86">
        <v>24.0</v>
      </c>
      <c r="I2784" s="86" t="s">
        <v>59</v>
      </c>
      <c r="J2784" s="86">
        <v>16.0</v>
      </c>
      <c r="K2784" s="84" t="s">
        <v>41</v>
      </c>
      <c r="L2784" s="85"/>
      <c r="M2784" s="85"/>
      <c r="N2784" s="84"/>
      <c r="O2784" s="86"/>
      <c r="P2784" s="85"/>
      <c r="Q2784" s="87"/>
      <c r="R2784" s="88">
        <v>108000.0</v>
      </c>
      <c r="S2784" s="89"/>
      <c r="T2784" s="89"/>
      <c r="U2784" s="123"/>
    </row>
    <row r="2785">
      <c r="A2785" s="83">
        <v>980.0</v>
      </c>
      <c r="B2785" s="84" t="s">
        <v>58</v>
      </c>
      <c r="C2785" s="84" t="s">
        <v>27</v>
      </c>
      <c r="D2785" s="84" t="s">
        <v>27</v>
      </c>
      <c r="E2785" s="86" t="s">
        <v>27</v>
      </c>
      <c r="F2785" s="86">
        <v>64.0</v>
      </c>
      <c r="G2785" s="86">
        <v>3090.0</v>
      </c>
      <c r="H2785" s="86">
        <v>24.0</v>
      </c>
      <c r="I2785" s="86" t="s">
        <v>59</v>
      </c>
      <c r="J2785" s="86">
        <v>16.0</v>
      </c>
      <c r="K2785" s="84" t="s">
        <v>42</v>
      </c>
      <c r="L2785" s="85"/>
      <c r="M2785" s="85"/>
      <c r="N2785" s="84"/>
      <c r="O2785" s="86"/>
      <c r="P2785" s="85"/>
      <c r="Q2785" s="87"/>
      <c r="R2785" s="88">
        <v>15000.0</v>
      </c>
      <c r="S2785" s="89"/>
      <c r="T2785" s="89"/>
      <c r="U2785" s="123"/>
    </row>
    <row r="2786">
      <c r="A2786" s="83">
        <v>981.0</v>
      </c>
      <c r="B2786" s="84" t="s">
        <v>58</v>
      </c>
      <c r="C2786" s="84" t="s">
        <v>27</v>
      </c>
      <c r="D2786" s="84" t="s">
        <v>27</v>
      </c>
      <c r="E2786" s="86" t="s">
        <v>27</v>
      </c>
      <c r="F2786" s="86">
        <v>64.0</v>
      </c>
      <c r="G2786" s="86">
        <v>3090.0</v>
      </c>
      <c r="H2786" s="86">
        <v>24.0</v>
      </c>
      <c r="I2786" s="86" t="s">
        <v>59</v>
      </c>
      <c r="J2786" s="86">
        <v>16.0</v>
      </c>
      <c r="K2786" s="84" t="s">
        <v>43</v>
      </c>
      <c r="L2786" s="85"/>
      <c r="M2786" s="85"/>
      <c r="N2786" s="84"/>
      <c r="O2786" s="86"/>
      <c r="P2786" s="85"/>
      <c r="Q2786" s="87"/>
      <c r="R2786" s="88">
        <v>8.751715E9</v>
      </c>
      <c r="S2786" s="89"/>
      <c r="T2786" s="89"/>
      <c r="U2786" s="123"/>
    </row>
    <row r="2787">
      <c r="A2787" s="83">
        <v>982.0</v>
      </c>
      <c r="B2787" s="84" t="s">
        <v>58</v>
      </c>
      <c r="C2787" s="84" t="s">
        <v>27</v>
      </c>
      <c r="D2787" s="84" t="s">
        <v>27</v>
      </c>
      <c r="E2787" s="86" t="s">
        <v>27</v>
      </c>
      <c r="F2787" s="86">
        <v>64.0</v>
      </c>
      <c r="G2787" s="86">
        <v>3090.0</v>
      </c>
      <c r="H2787" s="86">
        <v>24.0</v>
      </c>
      <c r="I2787" s="86" t="s">
        <v>59</v>
      </c>
      <c r="J2787" s="86">
        <v>16.0</v>
      </c>
      <c r="K2787" s="84" t="s">
        <v>44</v>
      </c>
      <c r="L2787" s="85"/>
      <c r="M2787" s="85"/>
      <c r="N2787" s="84"/>
      <c r="O2787" s="86"/>
      <c r="P2787" s="85"/>
      <c r="Q2787" s="87"/>
      <c r="R2787" s="88">
        <v>21000.0</v>
      </c>
      <c r="S2787" s="89"/>
      <c r="T2787" s="89"/>
      <c r="U2787" s="123"/>
    </row>
    <row r="2788">
      <c r="A2788" s="83">
        <v>983.0</v>
      </c>
      <c r="B2788" s="84" t="s">
        <v>58</v>
      </c>
      <c r="C2788" s="84" t="s">
        <v>27</v>
      </c>
      <c r="D2788" s="84" t="s">
        <v>27</v>
      </c>
      <c r="E2788" s="86" t="s">
        <v>27</v>
      </c>
      <c r="F2788" s="86">
        <v>64.0</v>
      </c>
      <c r="G2788" s="86">
        <v>3090.0</v>
      </c>
      <c r="H2788" s="86">
        <v>24.0</v>
      </c>
      <c r="I2788" s="86" t="s">
        <v>59</v>
      </c>
      <c r="J2788" s="86">
        <v>16.0</v>
      </c>
      <c r="K2788" s="84" t="s">
        <v>45</v>
      </c>
      <c r="L2788" s="85"/>
      <c r="M2788" s="85"/>
      <c r="N2788" s="84"/>
      <c r="O2788" s="86"/>
      <c r="P2788" s="85"/>
      <c r="Q2788" s="87"/>
      <c r="R2788" s="88">
        <v>84000.0</v>
      </c>
      <c r="S2788" s="89"/>
      <c r="T2788" s="89"/>
      <c r="U2788" s="123"/>
    </row>
    <row r="2789">
      <c r="A2789" s="83">
        <v>984.0</v>
      </c>
      <c r="B2789" s="84" t="s">
        <v>58</v>
      </c>
      <c r="C2789" s="84" t="s">
        <v>27</v>
      </c>
      <c r="D2789" s="84" t="s">
        <v>27</v>
      </c>
      <c r="E2789" s="86" t="s">
        <v>27</v>
      </c>
      <c r="F2789" s="86">
        <v>64.0</v>
      </c>
      <c r="G2789" s="86">
        <v>3090.0</v>
      </c>
      <c r="H2789" s="86">
        <v>24.0</v>
      </c>
      <c r="I2789" s="86" t="s">
        <v>59</v>
      </c>
      <c r="J2789" s="86">
        <v>16.0</v>
      </c>
      <c r="K2789" s="84" t="s">
        <v>46</v>
      </c>
      <c r="L2789" s="85"/>
      <c r="M2789" s="85"/>
      <c r="N2789" s="84"/>
      <c r="O2789" s="86"/>
      <c r="P2789" s="85"/>
      <c r="Q2789" s="87"/>
      <c r="R2789" s="88">
        <v>1611000.0</v>
      </c>
      <c r="S2789" s="89"/>
      <c r="T2789" s="89"/>
      <c r="U2789" s="123"/>
    </row>
    <row r="2790">
      <c r="A2790" s="83">
        <v>985.0</v>
      </c>
      <c r="B2790" s="84" t="s">
        <v>58</v>
      </c>
      <c r="C2790" s="84" t="s">
        <v>27</v>
      </c>
      <c r="D2790" s="84" t="s">
        <v>27</v>
      </c>
      <c r="E2790" s="86" t="s">
        <v>27</v>
      </c>
      <c r="F2790" s="86">
        <v>64.0</v>
      </c>
      <c r="G2790" s="86">
        <v>3090.0</v>
      </c>
      <c r="H2790" s="86">
        <v>24.0</v>
      </c>
      <c r="I2790" s="86" t="s">
        <v>59</v>
      </c>
      <c r="J2790" s="86">
        <v>16.0</v>
      </c>
      <c r="K2790" s="84" t="s">
        <v>47</v>
      </c>
      <c r="L2790" s="85"/>
      <c r="M2790" s="85"/>
      <c r="N2790" s="84"/>
      <c r="O2790" s="86"/>
      <c r="P2790" s="85"/>
      <c r="Q2790" s="87"/>
      <c r="R2790" s="88">
        <v>628000.0</v>
      </c>
      <c r="S2790" s="89"/>
      <c r="T2790" s="89"/>
      <c r="U2790" s="123"/>
    </row>
    <row r="2791">
      <c r="A2791" s="83">
        <v>986.0</v>
      </c>
      <c r="B2791" s="84" t="s">
        <v>58</v>
      </c>
      <c r="C2791" s="84" t="s">
        <v>27</v>
      </c>
      <c r="D2791" s="84" t="s">
        <v>27</v>
      </c>
      <c r="E2791" s="86" t="s">
        <v>27</v>
      </c>
      <c r="F2791" s="86">
        <v>64.0</v>
      </c>
      <c r="G2791" s="86">
        <v>3090.0</v>
      </c>
      <c r="H2791" s="86">
        <v>24.0</v>
      </c>
      <c r="I2791" s="86" t="s">
        <v>59</v>
      </c>
      <c r="J2791" s="86">
        <v>16.0</v>
      </c>
      <c r="K2791" s="84" t="s">
        <v>48</v>
      </c>
      <c r="L2791" s="85"/>
      <c r="M2791" s="85"/>
      <c r="N2791" s="84"/>
      <c r="O2791" s="86"/>
      <c r="P2791" s="85"/>
      <c r="Q2791" s="87"/>
      <c r="R2791" s="88">
        <v>2824000.0</v>
      </c>
      <c r="S2791" s="89"/>
      <c r="T2791" s="89"/>
      <c r="U2791" s="123"/>
    </row>
    <row r="2792">
      <c r="A2792" s="83">
        <v>987.0</v>
      </c>
      <c r="B2792" s="84" t="s">
        <v>58</v>
      </c>
      <c r="C2792" s="84" t="s">
        <v>27</v>
      </c>
      <c r="D2792" s="84" t="s">
        <v>27</v>
      </c>
      <c r="E2792" s="86" t="s">
        <v>27</v>
      </c>
      <c r="F2792" s="86">
        <v>64.0</v>
      </c>
      <c r="G2792" s="86">
        <v>3090.0</v>
      </c>
      <c r="H2792" s="86">
        <v>24.0</v>
      </c>
      <c r="I2792" s="86" t="s">
        <v>59</v>
      </c>
      <c r="J2792" s="86">
        <v>16.0</v>
      </c>
      <c r="K2792" s="84" t="s">
        <v>49</v>
      </c>
      <c r="L2792" s="85"/>
      <c r="M2792" s="85"/>
      <c r="N2792" s="84"/>
      <c r="O2792" s="86"/>
      <c r="P2792" s="85"/>
      <c r="Q2792" s="87"/>
      <c r="R2792" s="88">
        <v>53000.0</v>
      </c>
      <c r="S2792" s="89"/>
      <c r="T2792" s="89"/>
      <c r="U2792" s="123"/>
    </row>
    <row r="2793">
      <c r="A2793" s="83">
        <v>988.0</v>
      </c>
      <c r="B2793" s="84" t="s">
        <v>58</v>
      </c>
      <c r="C2793" s="84" t="s">
        <v>27</v>
      </c>
      <c r="D2793" s="84" t="s">
        <v>27</v>
      </c>
      <c r="E2793" s="86" t="s">
        <v>27</v>
      </c>
      <c r="F2793" s="86">
        <v>64.0</v>
      </c>
      <c r="G2793" s="86">
        <v>3090.0</v>
      </c>
      <c r="H2793" s="86">
        <v>24.0</v>
      </c>
      <c r="I2793" s="86" t="s">
        <v>59</v>
      </c>
      <c r="J2793" s="86">
        <v>16.0</v>
      </c>
      <c r="K2793" s="84" t="s">
        <v>50</v>
      </c>
      <c r="L2793" s="85"/>
      <c r="M2793" s="85"/>
      <c r="N2793" s="84"/>
      <c r="O2793" s="86"/>
      <c r="P2793" s="85"/>
      <c r="Q2793" s="87"/>
      <c r="R2793" s="88">
        <v>4426000.0</v>
      </c>
      <c r="S2793" s="89"/>
      <c r="T2793" s="89"/>
      <c r="U2793" s="123"/>
    </row>
    <row r="2794">
      <c r="A2794" s="83">
        <v>989.0</v>
      </c>
      <c r="B2794" s="84" t="s">
        <v>58</v>
      </c>
      <c r="C2794" s="84" t="s">
        <v>27</v>
      </c>
      <c r="D2794" s="84" t="s">
        <v>27</v>
      </c>
      <c r="E2794" s="86" t="s">
        <v>27</v>
      </c>
      <c r="F2794" s="86">
        <v>64.0</v>
      </c>
      <c r="G2794" s="86">
        <v>3090.0</v>
      </c>
      <c r="H2794" s="86">
        <v>24.0</v>
      </c>
      <c r="I2794" s="86" t="s">
        <v>59</v>
      </c>
      <c r="J2794" s="86">
        <v>16.0</v>
      </c>
      <c r="K2794" s="84" t="s">
        <v>51</v>
      </c>
      <c r="L2794" s="90"/>
      <c r="M2794" s="90"/>
      <c r="N2794" s="89"/>
      <c r="O2794" s="91"/>
      <c r="P2794" s="90"/>
      <c r="Q2794" s="88"/>
      <c r="R2794" s="88">
        <v>0.0</v>
      </c>
      <c r="S2794" s="89"/>
      <c r="T2794" s="89"/>
      <c r="U2794" s="123"/>
    </row>
    <row r="2795">
      <c r="A2795" s="83">
        <v>990.0</v>
      </c>
      <c r="B2795" s="84" t="s">
        <v>58</v>
      </c>
      <c r="C2795" s="84" t="s">
        <v>27</v>
      </c>
      <c r="D2795" s="84" t="s">
        <v>27</v>
      </c>
      <c r="E2795" s="86" t="s">
        <v>27</v>
      </c>
      <c r="F2795" s="86">
        <v>64.0</v>
      </c>
      <c r="G2795" s="86">
        <v>3090.0</v>
      </c>
      <c r="H2795" s="86">
        <v>24.0</v>
      </c>
      <c r="I2795" s="86" t="s">
        <v>59</v>
      </c>
      <c r="J2795" s="86">
        <v>16.0</v>
      </c>
      <c r="K2795" s="84" t="s">
        <v>52</v>
      </c>
      <c r="L2795" s="90"/>
      <c r="M2795" s="90"/>
      <c r="N2795" s="89"/>
      <c r="O2795" s="91"/>
      <c r="P2795" s="90"/>
      <c r="Q2795" s="88"/>
      <c r="R2795" s="88">
        <v>0.0</v>
      </c>
      <c r="S2795" s="89"/>
      <c r="T2795" s="89"/>
      <c r="U2795" s="123"/>
    </row>
    <row r="2796">
      <c r="A2796" s="83">
        <v>991.0</v>
      </c>
      <c r="B2796" s="84" t="s">
        <v>58</v>
      </c>
      <c r="C2796" s="84" t="s">
        <v>27</v>
      </c>
      <c r="D2796" s="84" t="s">
        <v>27</v>
      </c>
      <c r="E2796" s="86" t="s">
        <v>27</v>
      </c>
      <c r="F2796" s="86">
        <v>64.0</v>
      </c>
      <c r="G2796" s="86">
        <v>3090.0</v>
      </c>
      <c r="H2796" s="86">
        <v>24.0</v>
      </c>
      <c r="I2796" s="86" t="s">
        <v>59</v>
      </c>
      <c r="J2796" s="86">
        <v>32.0</v>
      </c>
      <c r="K2796" s="84" t="s">
        <v>31</v>
      </c>
      <c r="L2796" s="85"/>
      <c r="M2796" s="85"/>
      <c r="N2796" s="84"/>
      <c r="O2796" s="86"/>
      <c r="P2796" s="85"/>
      <c r="Q2796" s="87"/>
      <c r="R2796" s="88">
        <v>104000.0</v>
      </c>
      <c r="S2796" s="89"/>
      <c r="T2796" s="89"/>
      <c r="U2796" s="123"/>
    </row>
    <row r="2797">
      <c r="A2797" s="83">
        <v>992.0</v>
      </c>
      <c r="B2797" s="84" t="s">
        <v>58</v>
      </c>
      <c r="C2797" s="84" t="s">
        <v>27</v>
      </c>
      <c r="D2797" s="84" t="s">
        <v>27</v>
      </c>
      <c r="E2797" s="86" t="s">
        <v>27</v>
      </c>
      <c r="F2797" s="86">
        <v>64.0</v>
      </c>
      <c r="G2797" s="86">
        <v>3090.0</v>
      </c>
      <c r="H2797" s="86">
        <v>24.0</v>
      </c>
      <c r="I2797" s="86" t="s">
        <v>59</v>
      </c>
      <c r="J2797" s="86">
        <v>32.0</v>
      </c>
      <c r="K2797" s="84" t="s">
        <v>32</v>
      </c>
      <c r="L2797" s="85"/>
      <c r="M2797" s="85"/>
      <c r="N2797" s="84"/>
      <c r="O2797" s="86"/>
      <c r="P2797" s="85"/>
      <c r="Q2797" s="87"/>
      <c r="R2797" s="88">
        <v>1394000.0</v>
      </c>
      <c r="S2797" s="89"/>
      <c r="T2797" s="89"/>
      <c r="U2797" s="123"/>
    </row>
    <row r="2798">
      <c r="A2798" s="83">
        <v>993.0</v>
      </c>
      <c r="B2798" s="84" t="s">
        <v>58</v>
      </c>
      <c r="C2798" s="84" t="s">
        <v>27</v>
      </c>
      <c r="D2798" s="84" t="s">
        <v>27</v>
      </c>
      <c r="E2798" s="86" t="s">
        <v>27</v>
      </c>
      <c r="F2798" s="86">
        <v>64.0</v>
      </c>
      <c r="G2798" s="86">
        <v>3090.0</v>
      </c>
      <c r="H2798" s="86">
        <v>24.0</v>
      </c>
      <c r="I2798" s="86" t="s">
        <v>59</v>
      </c>
      <c r="J2798" s="86">
        <v>32.0</v>
      </c>
      <c r="K2798" s="84" t="s">
        <v>33</v>
      </c>
      <c r="L2798" s="85"/>
      <c r="M2798" s="85"/>
      <c r="N2798" s="84"/>
      <c r="O2798" s="86"/>
      <c r="P2798" s="85"/>
      <c r="Q2798" s="87"/>
      <c r="R2798" s="88">
        <v>1365000.0</v>
      </c>
      <c r="S2798" s="89"/>
      <c r="T2798" s="89"/>
      <c r="U2798" s="123"/>
    </row>
    <row r="2799">
      <c r="A2799" s="83">
        <v>994.0</v>
      </c>
      <c r="B2799" s="84" t="s">
        <v>58</v>
      </c>
      <c r="C2799" s="84" t="s">
        <v>27</v>
      </c>
      <c r="D2799" s="84" t="s">
        <v>27</v>
      </c>
      <c r="E2799" s="86" t="s">
        <v>27</v>
      </c>
      <c r="F2799" s="86">
        <v>64.0</v>
      </c>
      <c r="G2799" s="86">
        <v>3090.0</v>
      </c>
      <c r="H2799" s="86">
        <v>24.0</v>
      </c>
      <c r="I2799" s="86" t="s">
        <v>59</v>
      </c>
      <c r="J2799" s="86">
        <v>32.0</v>
      </c>
      <c r="K2799" s="84" t="s">
        <v>34</v>
      </c>
      <c r="L2799" s="85"/>
      <c r="M2799" s="85"/>
      <c r="N2799" s="84"/>
      <c r="O2799" s="86"/>
      <c r="P2799" s="85"/>
      <c r="Q2799" s="87"/>
      <c r="R2799" s="88">
        <v>2206000.0</v>
      </c>
      <c r="S2799" s="89"/>
      <c r="T2799" s="89"/>
      <c r="U2799" s="123"/>
    </row>
    <row r="2800">
      <c r="A2800" s="83">
        <v>995.0</v>
      </c>
      <c r="B2800" s="84" t="s">
        <v>58</v>
      </c>
      <c r="C2800" s="84" t="s">
        <v>27</v>
      </c>
      <c r="D2800" s="84" t="s">
        <v>27</v>
      </c>
      <c r="E2800" s="86" t="s">
        <v>27</v>
      </c>
      <c r="F2800" s="86">
        <v>64.0</v>
      </c>
      <c r="G2800" s="86">
        <v>3090.0</v>
      </c>
      <c r="H2800" s="86">
        <v>24.0</v>
      </c>
      <c r="I2800" s="86" t="s">
        <v>59</v>
      </c>
      <c r="J2800" s="86">
        <v>32.0</v>
      </c>
      <c r="K2800" s="84" t="s">
        <v>35</v>
      </c>
      <c r="L2800" s="85"/>
      <c r="M2800" s="85"/>
      <c r="N2800" s="84"/>
      <c r="O2800" s="86"/>
      <c r="P2800" s="85"/>
      <c r="Q2800" s="87"/>
      <c r="R2800" s="88">
        <v>719000.0</v>
      </c>
      <c r="S2800" s="89"/>
      <c r="T2800" s="89"/>
      <c r="U2800" s="123"/>
    </row>
    <row r="2801">
      <c r="A2801" s="83">
        <v>996.0</v>
      </c>
      <c r="B2801" s="84" t="s">
        <v>58</v>
      </c>
      <c r="C2801" s="84" t="s">
        <v>27</v>
      </c>
      <c r="D2801" s="84" t="s">
        <v>27</v>
      </c>
      <c r="E2801" s="86" t="s">
        <v>27</v>
      </c>
      <c r="F2801" s="86">
        <v>64.0</v>
      </c>
      <c r="G2801" s="86">
        <v>3090.0</v>
      </c>
      <c r="H2801" s="86">
        <v>24.0</v>
      </c>
      <c r="I2801" s="86" t="s">
        <v>59</v>
      </c>
      <c r="J2801" s="86">
        <v>32.0</v>
      </c>
      <c r="K2801" s="84" t="s">
        <v>36</v>
      </c>
      <c r="L2801" s="85"/>
      <c r="M2801" s="85"/>
      <c r="N2801" s="84"/>
      <c r="O2801" s="86"/>
      <c r="P2801" s="85"/>
      <c r="Q2801" s="87"/>
      <c r="R2801" s="88">
        <v>19000.0</v>
      </c>
      <c r="S2801" s="89"/>
      <c r="T2801" s="89"/>
      <c r="U2801" s="123"/>
    </row>
    <row r="2802">
      <c r="A2802" s="83">
        <v>997.0</v>
      </c>
      <c r="B2802" s="84" t="s">
        <v>58</v>
      </c>
      <c r="C2802" s="84" t="s">
        <v>27</v>
      </c>
      <c r="D2802" s="84" t="s">
        <v>27</v>
      </c>
      <c r="E2802" s="86" t="s">
        <v>27</v>
      </c>
      <c r="F2802" s="86">
        <v>64.0</v>
      </c>
      <c r="G2802" s="86">
        <v>3090.0</v>
      </c>
      <c r="H2802" s="86">
        <v>24.0</v>
      </c>
      <c r="I2802" s="86" t="s">
        <v>59</v>
      </c>
      <c r="J2802" s="86">
        <v>32.0</v>
      </c>
      <c r="K2802" s="84" t="s">
        <v>37</v>
      </c>
      <c r="L2802" s="85"/>
      <c r="M2802" s="85"/>
      <c r="N2802" s="84"/>
      <c r="O2802" s="86"/>
      <c r="P2802" s="85"/>
      <c r="Q2802" s="87"/>
      <c r="R2802" s="88">
        <v>464000.0</v>
      </c>
      <c r="S2802" s="89"/>
      <c r="T2802" s="89"/>
      <c r="U2802" s="123"/>
    </row>
    <row r="2803">
      <c r="A2803" s="83">
        <v>998.0</v>
      </c>
      <c r="B2803" s="84" t="s">
        <v>58</v>
      </c>
      <c r="C2803" s="84" t="s">
        <v>27</v>
      </c>
      <c r="D2803" s="84" t="s">
        <v>27</v>
      </c>
      <c r="E2803" s="86" t="s">
        <v>27</v>
      </c>
      <c r="F2803" s="86">
        <v>64.0</v>
      </c>
      <c r="G2803" s="86">
        <v>3090.0</v>
      </c>
      <c r="H2803" s="86">
        <v>24.0</v>
      </c>
      <c r="I2803" s="86" t="s">
        <v>59</v>
      </c>
      <c r="J2803" s="86">
        <v>32.0</v>
      </c>
      <c r="K2803" s="84" t="s">
        <v>38</v>
      </c>
      <c r="L2803" s="85"/>
      <c r="M2803" s="85"/>
      <c r="N2803" s="84"/>
      <c r="O2803" s="86"/>
      <c r="P2803" s="85"/>
      <c r="Q2803" s="87"/>
      <c r="R2803" s="88">
        <v>798000.0</v>
      </c>
      <c r="S2803" s="89"/>
      <c r="T2803" s="89"/>
      <c r="U2803" s="123"/>
    </row>
    <row r="2804">
      <c r="A2804" s="83">
        <v>999.0</v>
      </c>
      <c r="B2804" s="84" t="s">
        <v>58</v>
      </c>
      <c r="C2804" s="84" t="s">
        <v>27</v>
      </c>
      <c r="D2804" s="84" t="s">
        <v>27</v>
      </c>
      <c r="E2804" s="86" t="s">
        <v>27</v>
      </c>
      <c r="F2804" s="86">
        <v>64.0</v>
      </c>
      <c r="G2804" s="86">
        <v>3090.0</v>
      </c>
      <c r="H2804" s="86">
        <v>24.0</v>
      </c>
      <c r="I2804" s="86" t="s">
        <v>59</v>
      </c>
      <c r="J2804" s="86">
        <v>32.0</v>
      </c>
      <c r="K2804" s="84" t="s">
        <v>39</v>
      </c>
      <c r="L2804" s="85"/>
      <c r="M2804" s="85"/>
      <c r="N2804" s="84"/>
      <c r="O2804" s="86"/>
      <c r="P2804" s="85"/>
      <c r="Q2804" s="87"/>
      <c r="R2804" s="88">
        <v>713000.0</v>
      </c>
      <c r="S2804" s="89"/>
      <c r="T2804" s="89"/>
      <c r="U2804" s="123"/>
    </row>
    <row r="2805">
      <c r="A2805" s="83">
        <v>1000.0</v>
      </c>
      <c r="B2805" s="84" t="s">
        <v>58</v>
      </c>
      <c r="C2805" s="84" t="s">
        <v>27</v>
      </c>
      <c r="D2805" s="84" t="s">
        <v>27</v>
      </c>
      <c r="E2805" s="86" t="s">
        <v>27</v>
      </c>
      <c r="F2805" s="86">
        <v>64.0</v>
      </c>
      <c r="G2805" s="86">
        <v>3090.0</v>
      </c>
      <c r="H2805" s="86">
        <v>24.0</v>
      </c>
      <c r="I2805" s="86" t="s">
        <v>59</v>
      </c>
      <c r="J2805" s="86">
        <v>32.0</v>
      </c>
      <c r="K2805" s="84" t="s">
        <v>40</v>
      </c>
      <c r="L2805" s="85"/>
      <c r="M2805" s="85"/>
      <c r="N2805" s="84"/>
      <c r="O2805" s="86"/>
      <c r="P2805" s="85"/>
      <c r="Q2805" s="87"/>
      <c r="R2805" s="88">
        <v>782000.0</v>
      </c>
      <c r="S2805" s="89"/>
      <c r="T2805" s="89"/>
      <c r="U2805" s="123"/>
    </row>
    <row r="2806">
      <c r="A2806" s="83">
        <v>1001.0</v>
      </c>
      <c r="B2806" s="84" t="s">
        <v>58</v>
      </c>
      <c r="C2806" s="84" t="s">
        <v>27</v>
      </c>
      <c r="D2806" s="84" t="s">
        <v>27</v>
      </c>
      <c r="E2806" s="86" t="s">
        <v>27</v>
      </c>
      <c r="F2806" s="86">
        <v>64.0</v>
      </c>
      <c r="G2806" s="86">
        <v>3090.0</v>
      </c>
      <c r="H2806" s="86">
        <v>24.0</v>
      </c>
      <c r="I2806" s="86" t="s">
        <v>59</v>
      </c>
      <c r="J2806" s="86">
        <v>32.0</v>
      </c>
      <c r="K2806" s="84" t="s">
        <v>41</v>
      </c>
      <c r="L2806" s="85"/>
      <c r="M2806" s="85"/>
      <c r="N2806" s="84"/>
      <c r="O2806" s="86"/>
      <c r="P2806" s="85"/>
      <c r="Q2806" s="87"/>
      <c r="R2806" s="88">
        <v>198000.0</v>
      </c>
      <c r="S2806" s="89"/>
      <c r="T2806" s="89"/>
      <c r="U2806" s="123"/>
    </row>
    <row r="2807">
      <c r="A2807" s="83">
        <v>1002.0</v>
      </c>
      <c r="B2807" s="84" t="s">
        <v>58</v>
      </c>
      <c r="C2807" s="84" t="s">
        <v>27</v>
      </c>
      <c r="D2807" s="84" t="s">
        <v>27</v>
      </c>
      <c r="E2807" s="86" t="s">
        <v>27</v>
      </c>
      <c r="F2807" s="86">
        <v>64.0</v>
      </c>
      <c r="G2807" s="86">
        <v>3090.0</v>
      </c>
      <c r="H2807" s="86">
        <v>24.0</v>
      </c>
      <c r="I2807" s="86" t="s">
        <v>59</v>
      </c>
      <c r="J2807" s="86">
        <v>32.0</v>
      </c>
      <c r="K2807" s="84" t="s">
        <v>42</v>
      </c>
      <c r="L2807" s="85"/>
      <c r="M2807" s="85"/>
      <c r="N2807" s="84"/>
      <c r="O2807" s="86"/>
      <c r="P2807" s="85"/>
      <c r="Q2807" s="87"/>
      <c r="R2807" s="88">
        <v>418000.0</v>
      </c>
      <c r="S2807" s="89"/>
      <c r="T2807" s="89"/>
      <c r="U2807" s="123"/>
    </row>
    <row r="2808">
      <c r="A2808" s="83">
        <v>1003.0</v>
      </c>
      <c r="B2808" s="84" t="s">
        <v>58</v>
      </c>
      <c r="C2808" s="84" t="s">
        <v>27</v>
      </c>
      <c r="D2808" s="84" t="s">
        <v>27</v>
      </c>
      <c r="E2808" s="86" t="s">
        <v>27</v>
      </c>
      <c r="F2808" s="86">
        <v>64.0</v>
      </c>
      <c r="G2808" s="86">
        <v>3090.0</v>
      </c>
      <c r="H2808" s="86">
        <v>24.0</v>
      </c>
      <c r="I2808" s="86" t="s">
        <v>59</v>
      </c>
      <c r="J2808" s="86">
        <v>32.0</v>
      </c>
      <c r="K2808" s="84" t="s">
        <v>43</v>
      </c>
      <c r="L2808" s="85"/>
      <c r="M2808" s="85"/>
      <c r="N2808" s="84"/>
      <c r="O2808" s="86"/>
      <c r="P2808" s="85"/>
      <c r="Q2808" s="87"/>
      <c r="R2808" s="88">
        <v>0.0</v>
      </c>
      <c r="S2808" s="89"/>
      <c r="T2808" s="89"/>
      <c r="U2808" s="123"/>
    </row>
    <row r="2809">
      <c r="A2809" s="83">
        <v>1004.0</v>
      </c>
      <c r="B2809" s="84" t="s">
        <v>58</v>
      </c>
      <c r="C2809" s="84" t="s">
        <v>27</v>
      </c>
      <c r="D2809" s="84" t="s">
        <v>27</v>
      </c>
      <c r="E2809" s="86" t="s">
        <v>27</v>
      </c>
      <c r="F2809" s="86">
        <v>64.0</v>
      </c>
      <c r="G2809" s="86">
        <v>3090.0</v>
      </c>
      <c r="H2809" s="86">
        <v>24.0</v>
      </c>
      <c r="I2809" s="86" t="s">
        <v>59</v>
      </c>
      <c r="J2809" s="86">
        <v>32.0</v>
      </c>
      <c r="K2809" s="84" t="s">
        <v>44</v>
      </c>
      <c r="L2809" s="85"/>
      <c r="M2809" s="85"/>
      <c r="N2809" s="84"/>
      <c r="O2809" s="86"/>
      <c r="P2809" s="85"/>
      <c r="Q2809" s="87"/>
      <c r="R2809" s="88">
        <v>50000.0</v>
      </c>
      <c r="S2809" s="89"/>
      <c r="T2809" s="89"/>
      <c r="U2809" s="123"/>
    </row>
    <row r="2810">
      <c r="A2810" s="83">
        <v>1005.0</v>
      </c>
      <c r="B2810" s="84" t="s">
        <v>58</v>
      </c>
      <c r="C2810" s="84" t="s">
        <v>27</v>
      </c>
      <c r="D2810" s="84" t="s">
        <v>27</v>
      </c>
      <c r="E2810" s="86" t="s">
        <v>27</v>
      </c>
      <c r="F2810" s="86">
        <v>64.0</v>
      </c>
      <c r="G2810" s="86">
        <v>3090.0</v>
      </c>
      <c r="H2810" s="86">
        <v>24.0</v>
      </c>
      <c r="I2810" s="86" t="s">
        <v>59</v>
      </c>
      <c r="J2810" s="86">
        <v>32.0</v>
      </c>
      <c r="K2810" s="84" t="s">
        <v>45</v>
      </c>
      <c r="L2810" s="85"/>
      <c r="M2810" s="85"/>
      <c r="N2810" s="84"/>
      <c r="O2810" s="86"/>
      <c r="P2810" s="85"/>
      <c r="Q2810" s="87"/>
      <c r="R2810" s="88">
        <v>109000.0</v>
      </c>
      <c r="S2810" s="89"/>
      <c r="T2810" s="89"/>
      <c r="U2810" s="123"/>
    </row>
    <row r="2811">
      <c r="A2811" s="83">
        <v>1006.0</v>
      </c>
      <c r="B2811" s="84" t="s">
        <v>58</v>
      </c>
      <c r="C2811" s="84" t="s">
        <v>27</v>
      </c>
      <c r="D2811" s="84" t="s">
        <v>27</v>
      </c>
      <c r="E2811" s="86" t="s">
        <v>27</v>
      </c>
      <c r="F2811" s="86">
        <v>64.0</v>
      </c>
      <c r="G2811" s="86">
        <v>3090.0</v>
      </c>
      <c r="H2811" s="86">
        <v>24.0</v>
      </c>
      <c r="I2811" s="86" t="s">
        <v>59</v>
      </c>
      <c r="J2811" s="86">
        <v>32.0</v>
      </c>
      <c r="K2811" s="84" t="s">
        <v>46</v>
      </c>
      <c r="L2811" s="85"/>
      <c r="M2811" s="85"/>
      <c r="N2811" s="84"/>
      <c r="O2811" s="86"/>
      <c r="P2811" s="85"/>
      <c r="Q2811" s="87"/>
      <c r="R2811" s="88">
        <v>0.0</v>
      </c>
      <c r="S2811" s="89"/>
      <c r="T2811" s="89"/>
      <c r="U2811" s="123"/>
    </row>
    <row r="2812">
      <c r="A2812" s="83">
        <v>1007.0</v>
      </c>
      <c r="B2812" s="84" t="s">
        <v>58</v>
      </c>
      <c r="C2812" s="84" t="s">
        <v>27</v>
      </c>
      <c r="D2812" s="84" t="s">
        <v>27</v>
      </c>
      <c r="E2812" s="86" t="s">
        <v>27</v>
      </c>
      <c r="F2812" s="86">
        <v>64.0</v>
      </c>
      <c r="G2812" s="86">
        <v>3090.0</v>
      </c>
      <c r="H2812" s="86">
        <v>24.0</v>
      </c>
      <c r="I2812" s="86" t="s">
        <v>59</v>
      </c>
      <c r="J2812" s="86">
        <v>32.0</v>
      </c>
      <c r="K2812" s="84" t="s">
        <v>47</v>
      </c>
      <c r="L2812" s="85"/>
      <c r="M2812" s="85"/>
      <c r="N2812" s="84"/>
      <c r="O2812" s="86"/>
      <c r="P2812" s="85"/>
      <c r="Q2812" s="87"/>
      <c r="R2812" s="88">
        <v>1316000.0</v>
      </c>
      <c r="S2812" s="89"/>
      <c r="T2812" s="89"/>
      <c r="U2812" s="123"/>
    </row>
    <row r="2813">
      <c r="A2813" s="83">
        <v>1008.0</v>
      </c>
      <c r="B2813" s="84" t="s">
        <v>58</v>
      </c>
      <c r="C2813" s="84" t="s">
        <v>27</v>
      </c>
      <c r="D2813" s="84" t="s">
        <v>27</v>
      </c>
      <c r="E2813" s="86" t="s">
        <v>27</v>
      </c>
      <c r="F2813" s="86">
        <v>64.0</v>
      </c>
      <c r="G2813" s="86">
        <v>3090.0</v>
      </c>
      <c r="H2813" s="86">
        <v>24.0</v>
      </c>
      <c r="I2813" s="86" t="s">
        <v>59</v>
      </c>
      <c r="J2813" s="86">
        <v>32.0</v>
      </c>
      <c r="K2813" s="84" t="s">
        <v>48</v>
      </c>
      <c r="L2813" s="85"/>
      <c r="M2813" s="85"/>
      <c r="N2813" s="84"/>
      <c r="O2813" s="86"/>
      <c r="P2813" s="85"/>
      <c r="Q2813" s="87"/>
      <c r="R2813" s="88">
        <v>5339000.0</v>
      </c>
      <c r="S2813" s="89"/>
      <c r="T2813" s="89"/>
      <c r="U2813" s="123"/>
    </row>
    <row r="2814">
      <c r="A2814" s="83">
        <v>1009.0</v>
      </c>
      <c r="B2814" s="84" t="s">
        <v>58</v>
      </c>
      <c r="C2814" s="84" t="s">
        <v>27</v>
      </c>
      <c r="D2814" s="84" t="s">
        <v>27</v>
      </c>
      <c r="E2814" s="86" t="s">
        <v>27</v>
      </c>
      <c r="F2814" s="86">
        <v>64.0</v>
      </c>
      <c r="G2814" s="86">
        <v>3090.0</v>
      </c>
      <c r="H2814" s="86">
        <v>24.0</v>
      </c>
      <c r="I2814" s="86" t="s">
        <v>59</v>
      </c>
      <c r="J2814" s="86">
        <v>32.0</v>
      </c>
      <c r="K2814" s="84" t="s">
        <v>49</v>
      </c>
      <c r="L2814" s="85"/>
      <c r="M2814" s="85"/>
      <c r="N2814" s="84"/>
      <c r="O2814" s="86"/>
      <c r="P2814" s="85"/>
      <c r="Q2814" s="87"/>
      <c r="R2814" s="88">
        <v>143000.0</v>
      </c>
      <c r="S2814" s="89"/>
      <c r="T2814" s="89"/>
      <c r="U2814" s="123"/>
    </row>
    <row r="2815">
      <c r="A2815" s="83">
        <v>1010.0</v>
      </c>
      <c r="B2815" s="84" t="s">
        <v>58</v>
      </c>
      <c r="C2815" s="84" t="s">
        <v>27</v>
      </c>
      <c r="D2815" s="84" t="s">
        <v>27</v>
      </c>
      <c r="E2815" s="86" t="s">
        <v>27</v>
      </c>
      <c r="F2815" s="86">
        <v>64.0</v>
      </c>
      <c r="G2815" s="86">
        <v>3090.0</v>
      </c>
      <c r="H2815" s="86">
        <v>24.0</v>
      </c>
      <c r="I2815" s="86" t="s">
        <v>59</v>
      </c>
      <c r="J2815" s="86">
        <v>32.0</v>
      </c>
      <c r="K2815" s="84" t="s">
        <v>50</v>
      </c>
      <c r="L2815" s="85"/>
      <c r="M2815" s="85"/>
      <c r="N2815" s="84"/>
      <c r="O2815" s="86"/>
      <c r="P2815" s="85"/>
      <c r="Q2815" s="87"/>
      <c r="R2815" s="88">
        <v>5585000.0</v>
      </c>
      <c r="S2815" s="89"/>
      <c r="T2815" s="89"/>
      <c r="U2815" s="123"/>
    </row>
    <row r="2816">
      <c r="A2816" s="83">
        <v>1011.0</v>
      </c>
      <c r="B2816" s="84" t="s">
        <v>58</v>
      </c>
      <c r="C2816" s="84" t="s">
        <v>27</v>
      </c>
      <c r="D2816" s="84" t="s">
        <v>27</v>
      </c>
      <c r="E2816" s="86" t="s">
        <v>27</v>
      </c>
      <c r="F2816" s="86">
        <v>64.0</v>
      </c>
      <c r="G2816" s="86">
        <v>3090.0</v>
      </c>
      <c r="H2816" s="86">
        <v>24.0</v>
      </c>
      <c r="I2816" s="86" t="s">
        <v>59</v>
      </c>
      <c r="J2816" s="86">
        <v>32.0</v>
      </c>
      <c r="K2816" s="84" t="s">
        <v>51</v>
      </c>
      <c r="L2816" s="90"/>
      <c r="M2816" s="90"/>
      <c r="N2816" s="89"/>
      <c r="O2816" s="91"/>
      <c r="P2816" s="90"/>
      <c r="Q2816" s="88"/>
      <c r="R2816" s="88">
        <v>0.0</v>
      </c>
      <c r="S2816" s="89"/>
      <c r="T2816" s="89"/>
      <c r="U2816" s="123"/>
    </row>
    <row r="2817">
      <c r="A2817" s="83">
        <v>1012.0</v>
      </c>
      <c r="B2817" s="84" t="s">
        <v>58</v>
      </c>
      <c r="C2817" s="84" t="s">
        <v>27</v>
      </c>
      <c r="D2817" s="84" t="s">
        <v>27</v>
      </c>
      <c r="E2817" s="86" t="s">
        <v>27</v>
      </c>
      <c r="F2817" s="86">
        <v>64.0</v>
      </c>
      <c r="G2817" s="86">
        <v>3090.0</v>
      </c>
      <c r="H2817" s="86">
        <v>24.0</v>
      </c>
      <c r="I2817" s="86" t="s">
        <v>59</v>
      </c>
      <c r="J2817" s="86">
        <v>32.0</v>
      </c>
      <c r="K2817" s="84" t="s">
        <v>52</v>
      </c>
      <c r="L2817" s="90"/>
      <c r="M2817" s="90"/>
      <c r="N2817" s="89"/>
      <c r="O2817" s="91"/>
      <c r="P2817" s="90"/>
      <c r="Q2817" s="88"/>
      <c r="R2817" s="88">
        <v>0.0</v>
      </c>
      <c r="S2817" s="89"/>
      <c r="T2817" s="89"/>
      <c r="U2817" s="123"/>
    </row>
    <row r="2818">
      <c r="A2818" s="83">
        <v>1013.0</v>
      </c>
      <c r="B2818" s="84" t="s">
        <v>58</v>
      </c>
      <c r="C2818" s="84" t="s">
        <v>27</v>
      </c>
      <c r="D2818" s="84" t="s">
        <v>27</v>
      </c>
      <c r="E2818" s="86" t="s">
        <v>27</v>
      </c>
      <c r="F2818" s="86">
        <v>64.0</v>
      </c>
      <c r="G2818" s="86">
        <v>3090.0</v>
      </c>
      <c r="H2818" s="86">
        <v>24.0</v>
      </c>
      <c r="I2818" s="86" t="s">
        <v>59</v>
      </c>
      <c r="J2818" s="86">
        <v>64.0</v>
      </c>
      <c r="K2818" s="84" t="s">
        <v>31</v>
      </c>
      <c r="L2818" s="85"/>
      <c r="M2818" s="85"/>
      <c r="N2818" s="84"/>
      <c r="O2818" s="86"/>
      <c r="P2818" s="85"/>
      <c r="Q2818" s="87"/>
      <c r="R2818" s="88">
        <v>162000.0</v>
      </c>
      <c r="S2818" s="89"/>
      <c r="T2818" s="89"/>
      <c r="U2818" s="123"/>
    </row>
    <row r="2819">
      <c r="A2819" s="83">
        <v>1014.0</v>
      </c>
      <c r="B2819" s="84" t="s">
        <v>58</v>
      </c>
      <c r="C2819" s="84" t="s">
        <v>27</v>
      </c>
      <c r="D2819" s="84" t="s">
        <v>27</v>
      </c>
      <c r="E2819" s="86" t="s">
        <v>27</v>
      </c>
      <c r="F2819" s="86">
        <v>64.0</v>
      </c>
      <c r="G2819" s="86">
        <v>3090.0</v>
      </c>
      <c r="H2819" s="86">
        <v>24.0</v>
      </c>
      <c r="I2819" s="86" t="s">
        <v>59</v>
      </c>
      <c r="J2819" s="86">
        <v>64.0</v>
      </c>
      <c r="K2819" s="84" t="s">
        <v>32</v>
      </c>
      <c r="L2819" s="85"/>
      <c r="M2819" s="85"/>
      <c r="N2819" s="84"/>
      <c r="O2819" s="86"/>
      <c r="P2819" s="85"/>
      <c r="Q2819" s="87"/>
      <c r="R2819" s="88">
        <v>4318000.0</v>
      </c>
      <c r="S2819" s="89"/>
      <c r="T2819" s="89"/>
      <c r="U2819" s="123"/>
    </row>
    <row r="2820">
      <c r="A2820" s="83">
        <v>1015.0</v>
      </c>
      <c r="B2820" s="84" t="s">
        <v>58</v>
      </c>
      <c r="C2820" s="84" t="s">
        <v>27</v>
      </c>
      <c r="D2820" s="84" t="s">
        <v>27</v>
      </c>
      <c r="E2820" s="86" t="s">
        <v>27</v>
      </c>
      <c r="F2820" s="86">
        <v>64.0</v>
      </c>
      <c r="G2820" s="86">
        <v>3090.0</v>
      </c>
      <c r="H2820" s="86">
        <v>24.0</v>
      </c>
      <c r="I2820" s="86" t="s">
        <v>59</v>
      </c>
      <c r="J2820" s="86">
        <v>64.0</v>
      </c>
      <c r="K2820" s="84" t="s">
        <v>33</v>
      </c>
      <c r="L2820" s="85"/>
      <c r="M2820" s="85"/>
      <c r="N2820" s="84"/>
      <c r="O2820" s="86"/>
      <c r="P2820" s="85"/>
      <c r="Q2820" s="87"/>
      <c r="R2820" s="88">
        <v>0.0</v>
      </c>
      <c r="S2820" s="89"/>
      <c r="T2820" s="89"/>
      <c r="U2820" s="123"/>
    </row>
    <row r="2821">
      <c r="A2821" s="83">
        <v>1016.0</v>
      </c>
      <c r="B2821" s="84" t="s">
        <v>58</v>
      </c>
      <c r="C2821" s="84" t="s">
        <v>27</v>
      </c>
      <c r="D2821" s="84" t="s">
        <v>27</v>
      </c>
      <c r="E2821" s="86" t="s">
        <v>27</v>
      </c>
      <c r="F2821" s="86">
        <v>64.0</v>
      </c>
      <c r="G2821" s="86">
        <v>3090.0</v>
      </c>
      <c r="H2821" s="86">
        <v>24.0</v>
      </c>
      <c r="I2821" s="86" t="s">
        <v>59</v>
      </c>
      <c r="J2821" s="86">
        <v>64.0</v>
      </c>
      <c r="K2821" s="84" t="s">
        <v>34</v>
      </c>
      <c r="L2821" s="85"/>
      <c r="M2821" s="85"/>
      <c r="N2821" s="84"/>
      <c r="O2821" s="86"/>
      <c r="P2821" s="85"/>
      <c r="Q2821" s="87"/>
      <c r="R2821" s="88">
        <v>0.0</v>
      </c>
      <c r="S2821" s="89"/>
      <c r="T2821" s="89"/>
      <c r="U2821" s="123"/>
    </row>
    <row r="2822">
      <c r="A2822" s="83">
        <v>1017.0</v>
      </c>
      <c r="B2822" s="84" t="s">
        <v>58</v>
      </c>
      <c r="C2822" s="84" t="s">
        <v>27</v>
      </c>
      <c r="D2822" s="84" t="s">
        <v>27</v>
      </c>
      <c r="E2822" s="86" t="s">
        <v>27</v>
      </c>
      <c r="F2822" s="86">
        <v>64.0</v>
      </c>
      <c r="G2822" s="86">
        <v>3090.0</v>
      </c>
      <c r="H2822" s="86">
        <v>24.0</v>
      </c>
      <c r="I2822" s="86" t="s">
        <v>59</v>
      </c>
      <c r="J2822" s="86">
        <v>64.0</v>
      </c>
      <c r="K2822" s="84" t="s">
        <v>35</v>
      </c>
      <c r="L2822" s="85"/>
      <c r="M2822" s="85"/>
      <c r="N2822" s="84"/>
      <c r="O2822" s="86"/>
      <c r="P2822" s="85"/>
      <c r="Q2822" s="87"/>
      <c r="R2822" s="88">
        <v>1891000.0</v>
      </c>
      <c r="S2822" s="89"/>
      <c r="T2822" s="89"/>
      <c r="U2822" s="123"/>
    </row>
    <row r="2823">
      <c r="A2823" s="83">
        <v>1018.0</v>
      </c>
      <c r="B2823" s="84" t="s">
        <v>58</v>
      </c>
      <c r="C2823" s="84" t="s">
        <v>27</v>
      </c>
      <c r="D2823" s="84" t="s">
        <v>27</v>
      </c>
      <c r="E2823" s="86" t="s">
        <v>27</v>
      </c>
      <c r="F2823" s="86">
        <v>64.0</v>
      </c>
      <c r="G2823" s="86">
        <v>3090.0</v>
      </c>
      <c r="H2823" s="86">
        <v>24.0</v>
      </c>
      <c r="I2823" s="86" t="s">
        <v>59</v>
      </c>
      <c r="J2823" s="86">
        <v>64.0</v>
      </c>
      <c r="K2823" s="84" t="s">
        <v>36</v>
      </c>
      <c r="L2823" s="85"/>
      <c r="M2823" s="85"/>
      <c r="N2823" s="84"/>
      <c r="O2823" s="86"/>
      <c r="P2823" s="85"/>
      <c r="Q2823" s="87"/>
      <c r="R2823" s="88">
        <v>31000.0</v>
      </c>
      <c r="S2823" s="89"/>
      <c r="T2823" s="89"/>
      <c r="U2823" s="123"/>
    </row>
    <row r="2824">
      <c r="A2824" s="83">
        <v>1019.0</v>
      </c>
      <c r="B2824" s="84" t="s">
        <v>58</v>
      </c>
      <c r="C2824" s="84" t="s">
        <v>27</v>
      </c>
      <c r="D2824" s="84" t="s">
        <v>27</v>
      </c>
      <c r="E2824" s="86" t="s">
        <v>27</v>
      </c>
      <c r="F2824" s="86">
        <v>64.0</v>
      </c>
      <c r="G2824" s="86">
        <v>3090.0</v>
      </c>
      <c r="H2824" s="86">
        <v>24.0</v>
      </c>
      <c r="I2824" s="86" t="s">
        <v>59</v>
      </c>
      <c r="J2824" s="86">
        <v>64.0</v>
      </c>
      <c r="K2824" s="84" t="s">
        <v>37</v>
      </c>
      <c r="L2824" s="85"/>
      <c r="M2824" s="85"/>
      <c r="N2824" s="84"/>
      <c r="O2824" s="86"/>
      <c r="P2824" s="85"/>
      <c r="Q2824" s="87"/>
      <c r="R2824" s="88">
        <v>1154000.0</v>
      </c>
      <c r="S2824" s="89"/>
      <c r="T2824" s="89"/>
      <c r="U2824" s="123"/>
    </row>
    <row r="2825">
      <c r="A2825" s="83">
        <v>1020.0</v>
      </c>
      <c r="B2825" s="84" t="s">
        <v>58</v>
      </c>
      <c r="C2825" s="84" t="s">
        <v>27</v>
      </c>
      <c r="D2825" s="84" t="s">
        <v>27</v>
      </c>
      <c r="E2825" s="86" t="s">
        <v>27</v>
      </c>
      <c r="F2825" s="86">
        <v>64.0</v>
      </c>
      <c r="G2825" s="86">
        <v>3090.0</v>
      </c>
      <c r="H2825" s="86">
        <v>24.0</v>
      </c>
      <c r="I2825" s="86" t="s">
        <v>59</v>
      </c>
      <c r="J2825" s="86">
        <v>64.0</v>
      </c>
      <c r="K2825" s="84" t="s">
        <v>38</v>
      </c>
      <c r="L2825" s="85"/>
      <c r="M2825" s="85"/>
      <c r="N2825" s="84"/>
      <c r="O2825" s="86"/>
      <c r="P2825" s="85"/>
      <c r="Q2825" s="87"/>
      <c r="R2825" s="88">
        <v>2030000.0</v>
      </c>
      <c r="S2825" s="89"/>
      <c r="T2825" s="89"/>
      <c r="U2825" s="123"/>
    </row>
    <row r="2826">
      <c r="A2826" s="83">
        <v>1021.0</v>
      </c>
      <c r="B2826" s="84" t="s">
        <v>58</v>
      </c>
      <c r="C2826" s="84" t="s">
        <v>27</v>
      </c>
      <c r="D2826" s="84" t="s">
        <v>27</v>
      </c>
      <c r="E2826" s="86" t="s">
        <v>27</v>
      </c>
      <c r="F2826" s="86">
        <v>64.0</v>
      </c>
      <c r="G2826" s="86">
        <v>3090.0</v>
      </c>
      <c r="H2826" s="86">
        <v>24.0</v>
      </c>
      <c r="I2826" s="86" t="s">
        <v>59</v>
      </c>
      <c r="J2826" s="86">
        <v>64.0</v>
      </c>
      <c r="K2826" s="84" t="s">
        <v>39</v>
      </c>
      <c r="L2826" s="85"/>
      <c r="M2826" s="85"/>
      <c r="N2826" s="84"/>
      <c r="O2826" s="86"/>
      <c r="P2826" s="85"/>
      <c r="Q2826" s="87"/>
      <c r="R2826" s="88">
        <v>0.0</v>
      </c>
      <c r="S2826" s="89"/>
      <c r="T2826" s="89"/>
      <c r="U2826" s="123"/>
    </row>
    <row r="2827">
      <c r="A2827" s="83">
        <v>1022.0</v>
      </c>
      <c r="B2827" s="84" t="s">
        <v>58</v>
      </c>
      <c r="C2827" s="84" t="s">
        <v>27</v>
      </c>
      <c r="D2827" s="84" t="s">
        <v>27</v>
      </c>
      <c r="E2827" s="86" t="s">
        <v>27</v>
      </c>
      <c r="F2827" s="86">
        <v>64.0</v>
      </c>
      <c r="G2827" s="86">
        <v>3090.0</v>
      </c>
      <c r="H2827" s="86">
        <v>24.0</v>
      </c>
      <c r="I2827" s="86" t="s">
        <v>59</v>
      </c>
      <c r="J2827" s="86">
        <v>64.0</v>
      </c>
      <c r="K2827" s="84" t="s">
        <v>40</v>
      </c>
      <c r="L2827" s="85"/>
      <c r="M2827" s="85"/>
      <c r="N2827" s="84"/>
      <c r="O2827" s="86"/>
      <c r="P2827" s="85"/>
      <c r="Q2827" s="87"/>
      <c r="R2827" s="88">
        <v>0.0</v>
      </c>
      <c r="S2827" s="89"/>
      <c r="T2827" s="89"/>
      <c r="U2827" s="123"/>
    </row>
    <row r="2828">
      <c r="A2828" s="83">
        <v>1023.0</v>
      </c>
      <c r="B2828" s="84" t="s">
        <v>58</v>
      </c>
      <c r="C2828" s="84" t="s">
        <v>27</v>
      </c>
      <c r="D2828" s="84" t="s">
        <v>27</v>
      </c>
      <c r="E2828" s="86" t="s">
        <v>27</v>
      </c>
      <c r="F2828" s="86">
        <v>64.0</v>
      </c>
      <c r="G2828" s="86">
        <v>3090.0</v>
      </c>
      <c r="H2828" s="86">
        <v>24.0</v>
      </c>
      <c r="I2828" s="86" t="s">
        <v>59</v>
      </c>
      <c r="J2828" s="86">
        <v>64.0</v>
      </c>
      <c r="K2828" s="84" t="s">
        <v>41</v>
      </c>
      <c r="L2828" s="85"/>
      <c r="M2828" s="85"/>
      <c r="N2828" s="84"/>
      <c r="O2828" s="86"/>
      <c r="P2828" s="85"/>
      <c r="Q2828" s="87"/>
      <c r="R2828" s="88">
        <v>388000.0</v>
      </c>
      <c r="S2828" s="89"/>
      <c r="T2828" s="89"/>
      <c r="U2828" s="123"/>
    </row>
    <row r="2829">
      <c r="A2829" s="83">
        <v>1024.0</v>
      </c>
      <c r="B2829" s="84" t="s">
        <v>58</v>
      </c>
      <c r="C2829" s="84" t="s">
        <v>27</v>
      </c>
      <c r="D2829" s="84" t="s">
        <v>27</v>
      </c>
      <c r="E2829" s="86" t="s">
        <v>27</v>
      </c>
      <c r="F2829" s="86">
        <v>64.0</v>
      </c>
      <c r="G2829" s="86">
        <v>3090.0</v>
      </c>
      <c r="H2829" s="86">
        <v>24.0</v>
      </c>
      <c r="I2829" s="86" t="s">
        <v>59</v>
      </c>
      <c r="J2829" s="86">
        <v>64.0</v>
      </c>
      <c r="K2829" s="84" t="s">
        <v>42</v>
      </c>
      <c r="L2829" s="85"/>
      <c r="M2829" s="85"/>
      <c r="N2829" s="84"/>
      <c r="O2829" s="86"/>
      <c r="P2829" s="85"/>
      <c r="Q2829" s="87"/>
      <c r="R2829" s="88">
        <v>1041000.0</v>
      </c>
      <c r="S2829" s="89"/>
      <c r="T2829" s="89"/>
      <c r="U2829" s="123"/>
    </row>
    <row r="2830">
      <c r="A2830" s="83">
        <v>1025.0</v>
      </c>
      <c r="B2830" s="84" t="s">
        <v>58</v>
      </c>
      <c r="C2830" s="84" t="s">
        <v>27</v>
      </c>
      <c r="D2830" s="84" t="s">
        <v>27</v>
      </c>
      <c r="E2830" s="86" t="s">
        <v>27</v>
      </c>
      <c r="F2830" s="86">
        <v>64.0</v>
      </c>
      <c r="G2830" s="86">
        <v>3090.0</v>
      </c>
      <c r="H2830" s="86">
        <v>24.0</v>
      </c>
      <c r="I2830" s="86" t="s">
        <v>59</v>
      </c>
      <c r="J2830" s="86">
        <v>64.0</v>
      </c>
      <c r="K2830" s="84" t="s">
        <v>43</v>
      </c>
      <c r="L2830" s="85"/>
      <c r="M2830" s="85"/>
      <c r="N2830" s="84"/>
      <c r="O2830" s="86"/>
      <c r="P2830" s="85"/>
      <c r="Q2830" s="87"/>
      <c r="R2830" s="88">
        <v>0.0</v>
      </c>
      <c r="S2830" s="89"/>
      <c r="T2830" s="89"/>
      <c r="U2830" s="123"/>
    </row>
    <row r="2831">
      <c r="A2831" s="83">
        <v>1026.0</v>
      </c>
      <c r="B2831" s="84" t="s">
        <v>58</v>
      </c>
      <c r="C2831" s="84" t="s">
        <v>27</v>
      </c>
      <c r="D2831" s="84" t="s">
        <v>27</v>
      </c>
      <c r="E2831" s="86" t="s">
        <v>27</v>
      </c>
      <c r="F2831" s="86">
        <v>64.0</v>
      </c>
      <c r="G2831" s="86">
        <v>3090.0</v>
      </c>
      <c r="H2831" s="86">
        <v>24.0</v>
      </c>
      <c r="I2831" s="86" t="s">
        <v>59</v>
      </c>
      <c r="J2831" s="86">
        <v>64.0</v>
      </c>
      <c r="K2831" s="84" t="s">
        <v>44</v>
      </c>
      <c r="L2831" s="85"/>
      <c r="M2831" s="85"/>
      <c r="N2831" s="84"/>
      <c r="O2831" s="86"/>
      <c r="P2831" s="85"/>
      <c r="Q2831" s="87"/>
      <c r="R2831" s="88">
        <v>93000.0</v>
      </c>
      <c r="S2831" s="89"/>
      <c r="T2831" s="89"/>
      <c r="U2831" s="123"/>
    </row>
    <row r="2832">
      <c r="A2832" s="83">
        <v>1027.0</v>
      </c>
      <c r="B2832" s="84" t="s">
        <v>58</v>
      </c>
      <c r="C2832" s="84" t="s">
        <v>27</v>
      </c>
      <c r="D2832" s="84" t="s">
        <v>27</v>
      </c>
      <c r="E2832" s="86" t="s">
        <v>27</v>
      </c>
      <c r="F2832" s="86">
        <v>64.0</v>
      </c>
      <c r="G2832" s="86">
        <v>3090.0</v>
      </c>
      <c r="H2832" s="86">
        <v>24.0</v>
      </c>
      <c r="I2832" s="86" t="s">
        <v>59</v>
      </c>
      <c r="J2832" s="86">
        <v>64.0</v>
      </c>
      <c r="K2832" s="84" t="s">
        <v>45</v>
      </c>
      <c r="L2832" s="85"/>
      <c r="M2832" s="85"/>
      <c r="N2832" s="84"/>
      <c r="O2832" s="86"/>
      <c r="P2832" s="85"/>
      <c r="Q2832" s="87"/>
      <c r="R2832" s="88">
        <v>168000.0</v>
      </c>
      <c r="S2832" s="89"/>
      <c r="T2832" s="89"/>
      <c r="U2832" s="123"/>
    </row>
    <row r="2833">
      <c r="A2833" s="83">
        <v>1028.0</v>
      </c>
      <c r="B2833" s="84" t="s">
        <v>58</v>
      </c>
      <c r="C2833" s="84" t="s">
        <v>27</v>
      </c>
      <c r="D2833" s="84" t="s">
        <v>27</v>
      </c>
      <c r="E2833" s="86" t="s">
        <v>27</v>
      </c>
      <c r="F2833" s="86">
        <v>64.0</v>
      </c>
      <c r="G2833" s="86">
        <v>3090.0</v>
      </c>
      <c r="H2833" s="86">
        <v>24.0</v>
      </c>
      <c r="I2833" s="86" t="s">
        <v>59</v>
      </c>
      <c r="J2833" s="86">
        <v>64.0</v>
      </c>
      <c r="K2833" s="84" t="s">
        <v>46</v>
      </c>
      <c r="L2833" s="85"/>
      <c r="M2833" s="85"/>
      <c r="N2833" s="84"/>
      <c r="O2833" s="86"/>
      <c r="P2833" s="85"/>
      <c r="Q2833" s="87"/>
      <c r="R2833" s="88">
        <v>0.0</v>
      </c>
      <c r="S2833" s="89"/>
      <c r="T2833" s="89"/>
      <c r="U2833" s="123"/>
    </row>
    <row r="2834">
      <c r="A2834" s="83">
        <v>1029.0</v>
      </c>
      <c r="B2834" s="84" t="s">
        <v>58</v>
      </c>
      <c r="C2834" s="84" t="s">
        <v>27</v>
      </c>
      <c r="D2834" s="84" t="s">
        <v>27</v>
      </c>
      <c r="E2834" s="86" t="s">
        <v>27</v>
      </c>
      <c r="F2834" s="86">
        <v>64.0</v>
      </c>
      <c r="G2834" s="86">
        <v>3090.0</v>
      </c>
      <c r="H2834" s="86">
        <v>24.0</v>
      </c>
      <c r="I2834" s="86" t="s">
        <v>59</v>
      </c>
      <c r="J2834" s="86">
        <v>64.0</v>
      </c>
      <c r="K2834" s="84" t="s">
        <v>47</v>
      </c>
      <c r="L2834" s="85"/>
      <c r="M2834" s="85"/>
      <c r="N2834" s="84"/>
      <c r="O2834" s="86"/>
      <c r="P2834" s="85"/>
      <c r="Q2834" s="87"/>
      <c r="R2834" s="88">
        <v>2686000.0</v>
      </c>
      <c r="S2834" s="89"/>
      <c r="T2834" s="89"/>
      <c r="U2834" s="123"/>
    </row>
    <row r="2835">
      <c r="A2835" s="83">
        <v>1030.0</v>
      </c>
      <c r="B2835" s="84" t="s">
        <v>58</v>
      </c>
      <c r="C2835" s="84" t="s">
        <v>27</v>
      </c>
      <c r="D2835" s="84" t="s">
        <v>27</v>
      </c>
      <c r="E2835" s="86" t="s">
        <v>27</v>
      </c>
      <c r="F2835" s="86">
        <v>64.0</v>
      </c>
      <c r="G2835" s="86">
        <v>3090.0</v>
      </c>
      <c r="H2835" s="86">
        <v>24.0</v>
      </c>
      <c r="I2835" s="86" t="s">
        <v>59</v>
      </c>
      <c r="J2835" s="86">
        <v>64.0</v>
      </c>
      <c r="K2835" s="84" t="s">
        <v>48</v>
      </c>
      <c r="L2835" s="85"/>
      <c r="M2835" s="85"/>
      <c r="N2835" s="84"/>
      <c r="O2835" s="86"/>
      <c r="P2835" s="85"/>
      <c r="Q2835" s="87"/>
      <c r="R2835" s="88">
        <v>0.0</v>
      </c>
      <c r="S2835" s="89"/>
      <c r="T2835" s="89"/>
      <c r="U2835" s="123"/>
    </row>
    <row r="2836">
      <c r="A2836" s="83">
        <v>1031.0</v>
      </c>
      <c r="B2836" s="84" t="s">
        <v>58</v>
      </c>
      <c r="C2836" s="84" t="s">
        <v>27</v>
      </c>
      <c r="D2836" s="84" t="s">
        <v>27</v>
      </c>
      <c r="E2836" s="86" t="s">
        <v>27</v>
      </c>
      <c r="F2836" s="86">
        <v>64.0</v>
      </c>
      <c r="G2836" s="86">
        <v>3090.0</v>
      </c>
      <c r="H2836" s="86">
        <v>24.0</v>
      </c>
      <c r="I2836" s="86" t="s">
        <v>59</v>
      </c>
      <c r="J2836" s="86">
        <v>64.0</v>
      </c>
      <c r="K2836" s="84" t="s">
        <v>49</v>
      </c>
      <c r="L2836" s="85"/>
      <c r="M2836" s="85"/>
      <c r="N2836" s="84"/>
      <c r="O2836" s="86"/>
      <c r="P2836" s="85"/>
      <c r="Q2836" s="87"/>
      <c r="R2836" s="88">
        <v>283000.0</v>
      </c>
      <c r="S2836" s="89"/>
      <c r="T2836" s="89"/>
      <c r="U2836" s="123"/>
    </row>
    <row r="2837">
      <c r="A2837" s="83">
        <v>1032.0</v>
      </c>
      <c r="B2837" s="84" t="s">
        <v>58</v>
      </c>
      <c r="C2837" s="84" t="s">
        <v>27</v>
      </c>
      <c r="D2837" s="84" t="s">
        <v>27</v>
      </c>
      <c r="E2837" s="86" t="s">
        <v>27</v>
      </c>
      <c r="F2837" s="86">
        <v>64.0</v>
      </c>
      <c r="G2837" s="86">
        <v>3090.0</v>
      </c>
      <c r="H2837" s="86">
        <v>24.0</v>
      </c>
      <c r="I2837" s="86" t="s">
        <v>59</v>
      </c>
      <c r="J2837" s="86">
        <v>64.0</v>
      </c>
      <c r="K2837" s="84" t="s">
        <v>50</v>
      </c>
      <c r="L2837" s="85"/>
      <c r="M2837" s="85"/>
      <c r="N2837" s="84"/>
      <c r="O2837" s="86"/>
      <c r="P2837" s="85"/>
      <c r="Q2837" s="87"/>
      <c r="R2837" s="88">
        <v>0.0</v>
      </c>
      <c r="S2837" s="89"/>
      <c r="T2837" s="89"/>
      <c r="U2837" s="123"/>
    </row>
    <row r="2838">
      <c r="A2838" s="83">
        <v>1033.0</v>
      </c>
      <c r="B2838" s="84" t="s">
        <v>58</v>
      </c>
      <c r="C2838" s="84" t="s">
        <v>27</v>
      </c>
      <c r="D2838" s="84" t="s">
        <v>27</v>
      </c>
      <c r="E2838" s="86" t="s">
        <v>27</v>
      </c>
      <c r="F2838" s="86">
        <v>64.0</v>
      </c>
      <c r="G2838" s="86">
        <v>3090.0</v>
      </c>
      <c r="H2838" s="86">
        <v>24.0</v>
      </c>
      <c r="I2838" s="86" t="s">
        <v>59</v>
      </c>
      <c r="J2838" s="86">
        <v>64.0</v>
      </c>
      <c r="K2838" s="84" t="s">
        <v>51</v>
      </c>
      <c r="L2838" s="90"/>
      <c r="M2838" s="90"/>
      <c r="N2838" s="89"/>
      <c r="O2838" s="91"/>
      <c r="P2838" s="90"/>
      <c r="Q2838" s="88"/>
      <c r="R2838" s="88">
        <v>0.0</v>
      </c>
      <c r="S2838" s="89"/>
      <c r="T2838" s="89"/>
      <c r="U2838" s="123"/>
    </row>
    <row r="2839">
      <c r="A2839" s="83">
        <v>1034.0</v>
      </c>
      <c r="B2839" s="84" t="s">
        <v>58</v>
      </c>
      <c r="C2839" s="84" t="s">
        <v>27</v>
      </c>
      <c r="D2839" s="84" t="s">
        <v>27</v>
      </c>
      <c r="E2839" s="86" t="s">
        <v>27</v>
      </c>
      <c r="F2839" s="86">
        <v>64.0</v>
      </c>
      <c r="G2839" s="86">
        <v>3090.0</v>
      </c>
      <c r="H2839" s="86">
        <v>24.0</v>
      </c>
      <c r="I2839" s="86" t="s">
        <v>59</v>
      </c>
      <c r="J2839" s="86">
        <v>64.0</v>
      </c>
      <c r="K2839" s="84" t="s">
        <v>52</v>
      </c>
      <c r="L2839" s="90"/>
      <c r="M2839" s="90"/>
      <c r="N2839" s="89"/>
      <c r="O2839" s="91"/>
      <c r="P2839" s="90"/>
      <c r="Q2839" s="88"/>
      <c r="R2839" s="88">
        <v>0.0</v>
      </c>
      <c r="S2839" s="89"/>
      <c r="T2839" s="89"/>
      <c r="U2839" s="123"/>
    </row>
    <row r="2840">
      <c r="A2840" s="83">
        <v>1013.0</v>
      </c>
      <c r="B2840" s="84" t="s">
        <v>58</v>
      </c>
      <c r="C2840" s="84" t="s">
        <v>27</v>
      </c>
      <c r="D2840" s="84" t="s">
        <v>27</v>
      </c>
      <c r="E2840" s="86" t="s">
        <v>27</v>
      </c>
      <c r="F2840" s="86">
        <v>64.0</v>
      </c>
      <c r="G2840" s="86">
        <v>3090.0</v>
      </c>
      <c r="H2840" s="86">
        <v>24.0</v>
      </c>
      <c r="I2840" s="86" t="s">
        <v>59</v>
      </c>
      <c r="J2840" s="86">
        <v>128.0</v>
      </c>
      <c r="K2840" s="84" t="s">
        <v>31</v>
      </c>
      <c r="L2840" s="85"/>
      <c r="M2840" s="85"/>
      <c r="N2840" s="84"/>
      <c r="O2840" s="86"/>
      <c r="P2840" s="85"/>
      <c r="Q2840" s="87"/>
      <c r="R2840" s="88">
        <v>0.0</v>
      </c>
      <c r="S2840" s="89"/>
      <c r="T2840" s="89"/>
      <c r="U2840" s="123"/>
    </row>
    <row r="2841">
      <c r="A2841" s="83">
        <v>1014.0</v>
      </c>
      <c r="B2841" s="84" t="s">
        <v>58</v>
      </c>
      <c r="C2841" s="84" t="s">
        <v>27</v>
      </c>
      <c r="D2841" s="84" t="s">
        <v>27</v>
      </c>
      <c r="E2841" s="86" t="s">
        <v>27</v>
      </c>
      <c r="F2841" s="86">
        <v>64.0</v>
      </c>
      <c r="G2841" s="86">
        <v>3090.0</v>
      </c>
      <c r="H2841" s="86">
        <v>24.0</v>
      </c>
      <c r="I2841" s="86" t="s">
        <v>59</v>
      </c>
      <c r="J2841" s="86">
        <v>128.0</v>
      </c>
      <c r="K2841" s="84" t="s">
        <v>32</v>
      </c>
      <c r="L2841" s="85"/>
      <c r="M2841" s="85"/>
      <c r="N2841" s="84"/>
      <c r="O2841" s="86"/>
      <c r="P2841" s="85"/>
      <c r="Q2841" s="87"/>
      <c r="R2841" s="88">
        <v>1.5224E7</v>
      </c>
      <c r="S2841" s="89"/>
      <c r="T2841" s="89"/>
      <c r="U2841" s="123"/>
    </row>
    <row r="2842">
      <c r="A2842" s="83">
        <v>1015.0</v>
      </c>
      <c r="B2842" s="84" t="s">
        <v>58</v>
      </c>
      <c r="C2842" s="84" t="s">
        <v>27</v>
      </c>
      <c r="D2842" s="84" t="s">
        <v>27</v>
      </c>
      <c r="E2842" s="86" t="s">
        <v>27</v>
      </c>
      <c r="F2842" s="86">
        <v>64.0</v>
      </c>
      <c r="G2842" s="86">
        <v>3090.0</v>
      </c>
      <c r="H2842" s="86">
        <v>24.0</v>
      </c>
      <c r="I2842" s="86" t="s">
        <v>59</v>
      </c>
      <c r="J2842" s="86">
        <v>128.0</v>
      </c>
      <c r="K2842" s="84" t="s">
        <v>33</v>
      </c>
      <c r="L2842" s="85"/>
      <c r="M2842" s="85"/>
      <c r="N2842" s="84"/>
      <c r="O2842" s="86"/>
      <c r="P2842" s="85"/>
      <c r="Q2842" s="87"/>
      <c r="R2842" s="88">
        <v>0.0</v>
      </c>
      <c r="S2842" s="89"/>
      <c r="T2842" s="89"/>
      <c r="U2842" s="123"/>
    </row>
    <row r="2843">
      <c r="A2843" s="83">
        <v>1016.0</v>
      </c>
      <c r="B2843" s="84" t="s">
        <v>58</v>
      </c>
      <c r="C2843" s="84" t="s">
        <v>27</v>
      </c>
      <c r="D2843" s="84" t="s">
        <v>27</v>
      </c>
      <c r="E2843" s="86" t="s">
        <v>27</v>
      </c>
      <c r="F2843" s="86">
        <v>64.0</v>
      </c>
      <c r="G2843" s="86">
        <v>3090.0</v>
      </c>
      <c r="H2843" s="86">
        <v>24.0</v>
      </c>
      <c r="I2843" s="86" t="s">
        <v>59</v>
      </c>
      <c r="J2843" s="86">
        <v>128.0</v>
      </c>
      <c r="K2843" s="84" t="s">
        <v>34</v>
      </c>
      <c r="L2843" s="85"/>
      <c r="M2843" s="85"/>
      <c r="N2843" s="84"/>
      <c r="O2843" s="86"/>
      <c r="P2843" s="85"/>
      <c r="Q2843" s="87"/>
      <c r="R2843" s="88">
        <v>0.0</v>
      </c>
      <c r="S2843" s="89"/>
      <c r="T2843" s="89"/>
      <c r="U2843" s="123"/>
    </row>
    <row r="2844">
      <c r="A2844" s="83">
        <v>1017.0</v>
      </c>
      <c r="B2844" s="84" t="s">
        <v>58</v>
      </c>
      <c r="C2844" s="84" t="s">
        <v>27</v>
      </c>
      <c r="D2844" s="84" t="s">
        <v>27</v>
      </c>
      <c r="E2844" s="86" t="s">
        <v>27</v>
      </c>
      <c r="F2844" s="86">
        <v>64.0</v>
      </c>
      <c r="G2844" s="86">
        <v>3090.0</v>
      </c>
      <c r="H2844" s="86">
        <v>24.0</v>
      </c>
      <c r="I2844" s="86" t="s">
        <v>59</v>
      </c>
      <c r="J2844" s="86">
        <v>128.0</v>
      </c>
      <c r="K2844" s="84" t="s">
        <v>35</v>
      </c>
      <c r="L2844" s="85"/>
      <c r="M2844" s="85"/>
      <c r="N2844" s="84"/>
      <c r="O2844" s="86"/>
      <c r="P2844" s="85"/>
      <c r="Q2844" s="87"/>
      <c r="R2844" s="88">
        <v>0.0</v>
      </c>
      <c r="S2844" s="89"/>
      <c r="T2844" s="89"/>
      <c r="U2844" s="123"/>
    </row>
    <row r="2845">
      <c r="A2845" s="83">
        <v>1018.0</v>
      </c>
      <c r="B2845" s="84" t="s">
        <v>58</v>
      </c>
      <c r="C2845" s="84" t="s">
        <v>27</v>
      </c>
      <c r="D2845" s="84" t="s">
        <v>27</v>
      </c>
      <c r="E2845" s="86" t="s">
        <v>27</v>
      </c>
      <c r="F2845" s="86">
        <v>64.0</v>
      </c>
      <c r="G2845" s="86">
        <v>3090.0</v>
      </c>
      <c r="H2845" s="86">
        <v>24.0</v>
      </c>
      <c r="I2845" s="86" t="s">
        <v>59</v>
      </c>
      <c r="J2845" s="86">
        <v>128.0</v>
      </c>
      <c r="K2845" s="84" t="s">
        <v>36</v>
      </c>
      <c r="L2845" s="85"/>
      <c r="M2845" s="85"/>
      <c r="N2845" s="84"/>
      <c r="O2845" s="86"/>
      <c r="P2845" s="85"/>
      <c r="Q2845" s="87"/>
      <c r="R2845" s="88">
        <v>48000.0</v>
      </c>
      <c r="S2845" s="89"/>
      <c r="T2845" s="89"/>
      <c r="U2845" s="123"/>
    </row>
    <row r="2846">
      <c r="A2846" s="83">
        <v>1019.0</v>
      </c>
      <c r="B2846" s="84" t="s">
        <v>58</v>
      </c>
      <c r="C2846" s="84" t="s">
        <v>27</v>
      </c>
      <c r="D2846" s="84" t="s">
        <v>27</v>
      </c>
      <c r="E2846" s="86" t="s">
        <v>27</v>
      </c>
      <c r="F2846" s="86">
        <v>64.0</v>
      </c>
      <c r="G2846" s="86">
        <v>3090.0</v>
      </c>
      <c r="H2846" s="86">
        <v>24.0</v>
      </c>
      <c r="I2846" s="86" t="s">
        <v>59</v>
      </c>
      <c r="J2846" s="86">
        <v>128.0</v>
      </c>
      <c r="K2846" s="84" t="s">
        <v>37</v>
      </c>
      <c r="L2846" s="85"/>
      <c r="M2846" s="85"/>
      <c r="N2846" s="84"/>
      <c r="O2846" s="86"/>
      <c r="P2846" s="85"/>
      <c r="Q2846" s="87"/>
      <c r="R2846" s="88">
        <v>0.0</v>
      </c>
      <c r="S2846" s="89"/>
      <c r="T2846" s="89"/>
      <c r="U2846" s="123"/>
    </row>
    <row r="2847">
      <c r="A2847" s="83">
        <v>1020.0</v>
      </c>
      <c r="B2847" s="84" t="s">
        <v>58</v>
      </c>
      <c r="C2847" s="84" t="s">
        <v>27</v>
      </c>
      <c r="D2847" s="84" t="s">
        <v>27</v>
      </c>
      <c r="E2847" s="86" t="s">
        <v>27</v>
      </c>
      <c r="F2847" s="86">
        <v>64.0</v>
      </c>
      <c r="G2847" s="86">
        <v>3090.0</v>
      </c>
      <c r="H2847" s="86">
        <v>24.0</v>
      </c>
      <c r="I2847" s="86" t="s">
        <v>59</v>
      </c>
      <c r="J2847" s="86">
        <v>128.0</v>
      </c>
      <c r="K2847" s="84" t="s">
        <v>38</v>
      </c>
      <c r="L2847" s="85"/>
      <c r="M2847" s="85"/>
      <c r="N2847" s="84"/>
      <c r="O2847" s="86"/>
      <c r="P2847" s="85"/>
      <c r="Q2847" s="87"/>
      <c r="R2847" s="88">
        <v>0.0</v>
      </c>
      <c r="S2847" s="89"/>
      <c r="T2847" s="89"/>
      <c r="U2847" s="123"/>
    </row>
    <row r="2848">
      <c r="A2848" s="83">
        <v>1021.0</v>
      </c>
      <c r="B2848" s="84" t="s">
        <v>58</v>
      </c>
      <c r="C2848" s="84" t="s">
        <v>27</v>
      </c>
      <c r="D2848" s="84" t="s">
        <v>27</v>
      </c>
      <c r="E2848" s="86" t="s">
        <v>27</v>
      </c>
      <c r="F2848" s="86">
        <v>64.0</v>
      </c>
      <c r="G2848" s="86">
        <v>3090.0</v>
      </c>
      <c r="H2848" s="86">
        <v>24.0</v>
      </c>
      <c r="I2848" s="86" t="s">
        <v>59</v>
      </c>
      <c r="J2848" s="86">
        <v>128.0</v>
      </c>
      <c r="K2848" s="84" t="s">
        <v>39</v>
      </c>
      <c r="L2848" s="85"/>
      <c r="M2848" s="85"/>
      <c r="N2848" s="84"/>
      <c r="O2848" s="86"/>
      <c r="P2848" s="85"/>
      <c r="Q2848" s="87"/>
      <c r="R2848" s="88">
        <v>0.0</v>
      </c>
      <c r="S2848" s="89"/>
      <c r="T2848" s="89"/>
      <c r="U2848" s="123"/>
    </row>
    <row r="2849">
      <c r="A2849" s="83">
        <v>1022.0</v>
      </c>
      <c r="B2849" s="84" t="s">
        <v>58</v>
      </c>
      <c r="C2849" s="84" t="s">
        <v>27</v>
      </c>
      <c r="D2849" s="84" t="s">
        <v>27</v>
      </c>
      <c r="E2849" s="86" t="s">
        <v>27</v>
      </c>
      <c r="F2849" s="86">
        <v>64.0</v>
      </c>
      <c r="G2849" s="86">
        <v>3090.0</v>
      </c>
      <c r="H2849" s="86">
        <v>24.0</v>
      </c>
      <c r="I2849" s="86" t="s">
        <v>59</v>
      </c>
      <c r="J2849" s="86">
        <v>128.0</v>
      </c>
      <c r="K2849" s="84" t="s">
        <v>40</v>
      </c>
      <c r="L2849" s="85"/>
      <c r="M2849" s="85"/>
      <c r="N2849" s="84"/>
      <c r="O2849" s="86"/>
      <c r="P2849" s="85"/>
      <c r="Q2849" s="87"/>
      <c r="R2849" s="88">
        <v>0.0</v>
      </c>
      <c r="S2849" s="89"/>
      <c r="T2849" s="89"/>
      <c r="U2849" s="123"/>
    </row>
    <row r="2850">
      <c r="A2850" s="83">
        <v>1023.0</v>
      </c>
      <c r="B2850" s="84" t="s">
        <v>58</v>
      </c>
      <c r="C2850" s="84" t="s">
        <v>27</v>
      </c>
      <c r="D2850" s="84" t="s">
        <v>27</v>
      </c>
      <c r="E2850" s="86" t="s">
        <v>27</v>
      </c>
      <c r="F2850" s="86">
        <v>64.0</v>
      </c>
      <c r="G2850" s="86">
        <v>3090.0</v>
      </c>
      <c r="H2850" s="86">
        <v>24.0</v>
      </c>
      <c r="I2850" s="86" t="s">
        <v>59</v>
      </c>
      <c r="J2850" s="86">
        <v>128.0</v>
      </c>
      <c r="K2850" s="84" t="s">
        <v>41</v>
      </c>
      <c r="L2850" s="85"/>
      <c r="M2850" s="85"/>
      <c r="N2850" s="84"/>
      <c r="O2850" s="86"/>
      <c r="P2850" s="85"/>
      <c r="Q2850" s="87"/>
      <c r="R2850" s="88">
        <v>701000.0</v>
      </c>
      <c r="S2850" s="89"/>
      <c r="T2850" s="89"/>
      <c r="U2850" s="123"/>
    </row>
    <row r="2851">
      <c r="A2851" s="83">
        <v>1024.0</v>
      </c>
      <c r="B2851" s="84" t="s">
        <v>58</v>
      </c>
      <c r="C2851" s="84" t="s">
        <v>27</v>
      </c>
      <c r="D2851" s="84" t="s">
        <v>27</v>
      </c>
      <c r="E2851" s="86" t="s">
        <v>27</v>
      </c>
      <c r="F2851" s="86">
        <v>64.0</v>
      </c>
      <c r="G2851" s="86">
        <v>3090.0</v>
      </c>
      <c r="H2851" s="86">
        <v>24.0</v>
      </c>
      <c r="I2851" s="86" t="s">
        <v>59</v>
      </c>
      <c r="J2851" s="86">
        <v>128.0</v>
      </c>
      <c r="K2851" s="84" t="s">
        <v>42</v>
      </c>
      <c r="L2851" s="85"/>
      <c r="M2851" s="85"/>
      <c r="N2851" s="84"/>
      <c r="O2851" s="86"/>
      <c r="P2851" s="85"/>
      <c r="Q2851" s="87"/>
      <c r="R2851" s="88">
        <v>0.0</v>
      </c>
      <c r="S2851" s="89"/>
      <c r="T2851" s="89"/>
      <c r="U2851" s="123"/>
    </row>
    <row r="2852">
      <c r="A2852" s="83">
        <v>1025.0</v>
      </c>
      <c r="B2852" s="84" t="s">
        <v>58</v>
      </c>
      <c r="C2852" s="84" t="s">
        <v>27</v>
      </c>
      <c r="D2852" s="84" t="s">
        <v>27</v>
      </c>
      <c r="E2852" s="86" t="s">
        <v>27</v>
      </c>
      <c r="F2852" s="86">
        <v>64.0</v>
      </c>
      <c r="G2852" s="86">
        <v>3090.0</v>
      </c>
      <c r="H2852" s="86">
        <v>24.0</v>
      </c>
      <c r="I2852" s="86" t="s">
        <v>59</v>
      </c>
      <c r="J2852" s="86">
        <v>128.0</v>
      </c>
      <c r="K2852" s="84" t="s">
        <v>43</v>
      </c>
      <c r="L2852" s="85"/>
      <c r="M2852" s="85"/>
      <c r="N2852" s="84"/>
      <c r="O2852" s="86"/>
      <c r="P2852" s="85"/>
      <c r="Q2852" s="87"/>
      <c r="R2852" s="88">
        <v>0.0</v>
      </c>
      <c r="S2852" s="89"/>
      <c r="T2852" s="89"/>
      <c r="U2852" s="123"/>
    </row>
    <row r="2853">
      <c r="A2853" s="83">
        <v>1026.0</v>
      </c>
      <c r="B2853" s="84" t="s">
        <v>58</v>
      </c>
      <c r="C2853" s="84" t="s">
        <v>27</v>
      </c>
      <c r="D2853" s="84" t="s">
        <v>27</v>
      </c>
      <c r="E2853" s="86" t="s">
        <v>27</v>
      </c>
      <c r="F2853" s="86">
        <v>64.0</v>
      </c>
      <c r="G2853" s="86">
        <v>3090.0</v>
      </c>
      <c r="H2853" s="86">
        <v>24.0</v>
      </c>
      <c r="I2853" s="86" t="s">
        <v>59</v>
      </c>
      <c r="J2853" s="86">
        <v>128.0</v>
      </c>
      <c r="K2853" s="84" t="s">
        <v>44</v>
      </c>
      <c r="L2853" s="85"/>
      <c r="M2853" s="85"/>
      <c r="N2853" s="84"/>
      <c r="O2853" s="86"/>
      <c r="P2853" s="85"/>
      <c r="Q2853" s="87"/>
      <c r="R2853" s="88">
        <v>175000.0</v>
      </c>
      <c r="S2853" s="89"/>
      <c r="T2853" s="89"/>
      <c r="U2853" s="123"/>
    </row>
    <row r="2854">
      <c r="A2854" s="83">
        <v>1027.0</v>
      </c>
      <c r="B2854" s="84" t="s">
        <v>58</v>
      </c>
      <c r="C2854" s="84" t="s">
        <v>27</v>
      </c>
      <c r="D2854" s="84" t="s">
        <v>27</v>
      </c>
      <c r="E2854" s="86" t="s">
        <v>27</v>
      </c>
      <c r="F2854" s="86">
        <v>64.0</v>
      </c>
      <c r="G2854" s="86">
        <v>3090.0</v>
      </c>
      <c r="H2854" s="86">
        <v>24.0</v>
      </c>
      <c r="I2854" s="86" t="s">
        <v>59</v>
      </c>
      <c r="J2854" s="86">
        <v>128.0</v>
      </c>
      <c r="K2854" s="84" t="s">
        <v>45</v>
      </c>
      <c r="L2854" s="85"/>
      <c r="M2854" s="85"/>
      <c r="N2854" s="84"/>
      <c r="O2854" s="86"/>
      <c r="P2854" s="85"/>
      <c r="Q2854" s="87"/>
      <c r="R2854" s="88">
        <v>275000.0</v>
      </c>
      <c r="S2854" s="89"/>
      <c r="T2854" s="89"/>
      <c r="U2854" s="123"/>
    </row>
    <row r="2855">
      <c r="A2855" s="83">
        <v>1028.0</v>
      </c>
      <c r="B2855" s="84" t="s">
        <v>58</v>
      </c>
      <c r="C2855" s="84" t="s">
        <v>27</v>
      </c>
      <c r="D2855" s="84" t="s">
        <v>27</v>
      </c>
      <c r="E2855" s="86" t="s">
        <v>27</v>
      </c>
      <c r="F2855" s="86">
        <v>64.0</v>
      </c>
      <c r="G2855" s="86">
        <v>3090.0</v>
      </c>
      <c r="H2855" s="86">
        <v>24.0</v>
      </c>
      <c r="I2855" s="86" t="s">
        <v>59</v>
      </c>
      <c r="J2855" s="86">
        <v>128.0</v>
      </c>
      <c r="K2855" s="84" t="s">
        <v>46</v>
      </c>
      <c r="L2855" s="85"/>
      <c r="M2855" s="85"/>
      <c r="N2855" s="84"/>
      <c r="O2855" s="86"/>
      <c r="P2855" s="85"/>
      <c r="Q2855" s="87"/>
      <c r="R2855" s="88">
        <v>0.0</v>
      </c>
      <c r="S2855" s="89"/>
      <c r="T2855" s="89"/>
      <c r="U2855" s="123"/>
    </row>
    <row r="2856">
      <c r="A2856" s="83">
        <v>1029.0</v>
      </c>
      <c r="B2856" s="84" t="s">
        <v>58</v>
      </c>
      <c r="C2856" s="84" t="s">
        <v>27</v>
      </c>
      <c r="D2856" s="84" t="s">
        <v>27</v>
      </c>
      <c r="E2856" s="86" t="s">
        <v>27</v>
      </c>
      <c r="F2856" s="86">
        <v>64.0</v>
      </c>
      <c r="G2856" s="86">
        <v>3090.0</v>
      </c>
      <c r="H2856" s="86">
        <v>24.0</v>
      </c>
      <c r="I2856" s="86" t="s">
        <v>59</v>
      </c>
      <c r="J2856" s="86">
        <v>128.0</v>
      </c>
      <c r="K2856" s="84" t="s">
        <v>47</v>
      </c>
      <c r="L2856" s="85"/>
      <c r="M2856" s="85"/>
      <c r="N2856" s="84"/>
      <c r="O2856" s="86"/>
      <c r="P2856" s="85"/>
      <c r="Q2856" s="87"/>
      <c r="R2856" s="88">
        <v>5609000.0</v>
      </c>
      <c r="S2856" s="89"/>
      <c r="T2856" s="89"/>
      <c r="U2856" s="123"/>
    </row>
    <row r="2857">
      <c r="A2857" s="83">
        <v>1030.0</v>
      </c>
      <c r="B2857" s="84" t="s">
        <v>58</v>
      </c>
      <c r="C2857" s="84" t="s">
        <v>27</v>
      </c>
      <c r="D2857" s="84" t="s">
        <v>27</v>
      </c>
      <c r="E2857" s="86" t="s">
        <v>27</v>
      </c>
      <c r="F2857" s="86">
        <v>64.0</v>
      </c>
      <c r="G2857" s="86">
        <v>3090.0</v>
      </c>
      <c r="H2857" s="86">
        <v>24.0</v>
      </c>
      <c r="I2857" s="86" t="s">
        <v>59</v>
      </c>
      <c r="J2857" s="86">
        <v>128.0</v>
      </c>
      <c r="K2857" s="84" t="s">
        <v>48</v>
      </c>
      <c r="L2857" s="85"/>
      <c r="M2857" s="85"/>
      <c r="N2857" s="84"/>
      <c r="O2857" s="86"/>
      <c r="P2857" s="85"/>
      <c r="Q2857" s="87"/>
      <c r="R2857" s="88">
        <v>0.0</v>
      </c>
      <c r="S2857" s="89"/>
      <c r="T2857" s="89"/>
      <c r="U2857" s="123"/>
    </row>
    <row r="2858">
      <c r="A2858" s="83">
        <v>1031.0</v>
      </c>
      <c r="B2858" s="84" t="s">
        <v>58</v>
      </c>
      <c r="C2858" s="84" t="s">
        <v>27</v>
      </c>
      <c r="D2858" s="84" t="s">
        <v>27</v>
      </c>
      <c r="E2858" s="86" t="s">
        <v>27</v>
      </c>
      <c r="F2858" s="86">
        <v>64.0</v>
      </c>
      <c r="G2858" s="86">
        <v>3090.0</v>
      </c>
      <c r="H2858" s="86">
        <v>24.0</v>
      </c>
      <c r="I2858" s="86" t="s">
        <v>59</v>
      </c>
      <c r="J2858" s="86">
        <v>128.0</v>
      </c>
      <c r="K2858" s="84" t="s">
        <v>49</v>
      </c>
      <c r="L2858" s="85"/>
      <c r="M2858" s="85"/>
      <c r="N2858" s="84"/>
      <c r="O2858" s="86"/>
      <c r="P2858" s="85"/>
      <c r="Q2858" s="87"/>
      <c r="R2858" s="88">
        <v>0.0</v>
      </c>
      <c r="S2858" s="89"/>
      <c r="T2858" s="89"/>
      <c r="U2858" s="123"/>
    </row>
    <row r="2859">
      <c r="A2859" s="83">
        <v>1032.0</v>
      </c>
      <c r="B2859" s="84" t="s">
        <v>58</v>
      </c>
      <c r="C2859" s="84" t="s">
        <v>27</v>
      </c>
      <c r="D2859" s="84" t="s">
        <v>27</v>
      </c>
      <c r="E2859" s="86" t="s">
        <v>27</v>
      </c>
      <c r="F2859" s="86">
        <v>64.0</v>
      </c>
      <c r="G2859" s="86">
        <v>3090.0</v>
      </c>
      <c r="H2859" s="86">
        <v>24.0</v>
      </c>
      <c r="I2859" s="86" t="s">
        <v>59</v>
      </c>
      <c r="J2859" s="86">
        <v>128.0</v>
      </c>
      <c r="K2859" s="84" t="s">
        <v>50</v>
      </c>
      <c r="L2859" s="85"/>
      <c r="M2859" s="85"/>
      <c r="N2859" s="84"/>
      <c r="O2859" s="86"/>
      <c r="P2859" s="85"/>
      <c r="Q2859" s="87"/>
      <c r="R2859" s="88">
        <v>0.0</v>
      </c>
      <c r="S2859" s="89"/>
      <c r="T2859" s="89"/>
      <c r="U2859" s="123"/>
    </row>
    <row r="2860">
      <c r="A2860" s="83">
        <v>1033.0</v>
      </c>
      <c r="B2860" s="84" t="s">
        <v>58</v>
      </c>
      <c r="C2860" s="84" t="s">
        <v>27</v>
      </c>
      <c r="D2860" s="84" t="s">
        <v>27</v>
      </c>
      <c r="E2860" s="86" t="s">
        <v>27</v>
      </c>
      <c r="F2860" s="86">
        <v>64.0</v>
      </c>
      <c r="G2860" s="86">
        <v>3090.0</v>
      </c>
      <c r="H2860" s="86">
        <v>24.0</v>
      </c>
      <c r="I2860" s="86" t="s">
        <v>59</v>
      </c>
      <c r="J2860" s="86">
        <v>128.0</v>
      </c>
      <c r="K2860" s="84" t="s">
        <v>51</v>
      </c>
      <c r="L2860" s="90"/>
      <c r="M2860" s="90"/>
      <c r="N2860" s="89"/>
      <c r="O2860" s="91"/>
      <c r="P2860" s="90"/>
      <c r="Q2860" s="88"/>
      <c r="R2860" s="88">
        <v>0.0</v>
      </c>
      <c r="S2860" s="89"/>
      <c r="T2860" s="89"/>
      <c r="U2860" s="123"/>
    </row>
    <row r="2861">
      <c r="A2861" s="83">
        <v>1034.0</v>
      </c>
      <c r="B2861" s="84" t="s">
        <v>58</v>
      </c>
      <c r="C2861" s="84" t="s">
        <v>27</v>
      </c>
      <c r="D2861" s="84" t="s">
        <v>27</v>
      </c>
      <c r="E2861" s="86" t="s">
        <v>27</v>
      </c>
      <c r="F2861" s="86">
        <v>64.0</v>
      </c>
      <c r="G2861" s="86">
        <v>3090.0</v>
      </c>
      <c r="H2861" s="86">
        <v>24.0</v>
      </c>
      <c r="I2861" s="86" t="s">
        <v>59</v>
      </c>
      <c r="J2861" s="86">
        <v>128.0</v>
      </c>
      <c r="K2861" s="84" t="s">
        <v>52</v>
      </c>
      <c r="L2861" s="90"/>
      <c r="M2861" s="90"/>
      <c r="N2861" s="89"/>
      <c r="O2861" s="91"/>
      <c r="P2861" s="90"/>
      <c r="Q2861" s="88"/>
      <c r="R2861" s="88">
        <v>0.0</v>
      </c>
      <c r="S2861" s="89"/>
      <c r="T2861" s="89"/>
      <c r="U2861" s="123"/>
    </row>
    <row r="2862">
      <c r="A2862" s="83">
        <v>969.0</v>
      </c>
      <c r="B2862" s="86" t="s">
        <v>54</v>
      </c>
      <c r="C2862" s="84"/>
      <c r="D2862" s="84"/>
      <c r="E2862" s="86" t="s">
        <v>28</v>
      </c>
      <c r="F2862" s="86">
        <v>64.0</v>
      </c>
      <c r="G2862" s="86"/>
      <c r="H2862" s="86"/>
      <c r="I2862" s="86"/>
      <c r="J2862" s="84">
        <v>1.0</v>
      </c>
      <c r="K2862" s="84" t="s">
        <v>31</v>
      </c>
      <c r="L2862" s="85"/>
      <c r="M2862" s="85"/>
      <c r="N2862" s="84"/>
      <c r="O2862" s="86"/>
      <c r="P2862" s="85"/>
      <c r="Q2862" s="87"/>
      <c r="R2862" s="88">
        <v>1702880.0</v>
      </c>
      <c r="S2862" s="89"/>
      <c r="T2862" s="89"/>
      <c r="U2862" s="123"/>
    </row>
    <row r="2863">
      <c r="A2863" s="83">
        <v>970.0</v>
      </c>
      <c r="B2863" s="86" t="s">
        <v>54</v>
      </c>
      <c r="C2863" s="84"/>
      <c r="D2863" s="84"/>
      <c r="E2863" s="86" t="s">
        <v>28</v>
      </c>
      <c r="F2863" s="86">
        <v>64.0</v>
      </c>
      <c r="G2863" s="86"/>
      <c r="H2863" s="86"/>
      <c r="I2863" s="86"/>
      <c r="J2863" s="84">
        <v>1.0</v>
      </c>
      <c r="K2863" s="84" t="s">
        <v>32</v>
      </c>
      <c r="L2863" s="85"/>
      <c r="M2863" s="85"/>
      <c r="N2863" s="84"/>
      <c r="O2863" s="86"/>
      <c r="P2863" s="85"/>
      <c r="Q2863" s="87"/>
      <c r="R2863" s="88">
        <v>150580.0</v>
      </c>
      <c r="S2863" s="89"/>
      <c r="T2863" s="89"/>
      <c r="U2863" s="123"/>
    </row>
    <row r="2864">
      <c r="A2864" s="83">
        <v>971.0</v>
      </c>
      <c r="B2864" s="86" t="s">
        <v>54</v>
      </c>
      <c r="C2864" s="84"/>
      <c r="D2864" s="84"/>
      <c r="E2864" s="86" t="s">
        <v>28</v>
      </c>
      <c r="F2864" s="86">
        <v>64.0</v>
      </c>
      <c r="G2864" s="86"/>
      <c r="H2864" s="86"/>
      <c r="I2864" s="86"/>
      <c r="J2864" s="84">
        <v>1.0</v>
      </c>
      <c r="K2864" s="84" t="s">
        <v>33</v>
      </c>
      <c r="L2864" s="85"/>
      <c r="M2864" s="85"/>
      <c r="N2864" s="84"/>
      <c r="O2864" s="86"/>
      <c r="P2864" s="85"/>
      <c r="Q2864" s="87"/>
      <c r="R2864" s="88">
        <v>344090.0</v>
      </c>
      <c r="S2864" s="89"/>
      <c r="T2864" s="89"/>
      <c r="U2864" s="123"/>
    </row>
    <row r="2865">
      <c r="A2865" s="83">
        <v>972.0</v>
      </c>
      <c r="B2865" s="86" t="s">
        <v>54</v>
      </c>
      <c r="C2865" s="84"/>
      <c r="D2865" s="84"/>
      <c r="E2865" s="86" t="s">
        <v>28</v>
      </c>
      <c r="F2865" s="86">
        <v>64.0</v>
      </c>
      <c r="G2865" s="86"/>
      <c r="H2865" s="86"/>
      <c r="I2865" s="86"/>
      <c r="J2865" s="84">
        <v>1.0</v>
      </c>
      <c r="K2865" s="84" t="s">
        <v>34</v>
      </c>
      <c r="L2865" s="85"/>
      <c r="M2865" s="85"/>
      <c r="N2865" s="84"/>
      <c r="O2865" s="86"/>
      <c r="P2865" s="85"/>
      <c r="Q2865" s="87"/>
      <c r="R2865" s="88">
        <v>182480.0</v>
      </c>
      <c r="S2865" s="89"/>
      <c r="T2865" s="89"/>
      <c r="U2865" s="123"/>
    </row>
    <row r="2866">
      <c r="A2866" s="83">
        <v>973.0</v>
      </c>
      <c r="B2866" s="86" t="s">
        <v>54</v>
      </c>
      <c r="C2866" s="84"/>
      <c r="D2866" s="84"/>
      <c r="E2866" s="86" t="s">
        <v>28</v>
      </c>
      <c r="F2866" s="86">
        <v>64.0</v>
      </c>
      <c r="G2866" s="86"/>
      <c r="H2866" s="86"/>
      <c r="I2866" s="86"/>
      <c r="J2866" s="84">
        <v>1.0</v>
      </c>
      <c r="K2866" s="84" t="s">
        <v>35</v>
      </c>
      <c r="L2866" s="85"/>
      <c r="M2866" s="85"/>
      <c r="N2866" s="84"/>
      <c r="O2866" s="86"/>
      <c r="P2866" s="85"/>
      <c r="Q2866" s="87"/>
      <c r="R2866" s="88">
        <v>216720.0</v>
      </c>
      <c r="S2866" s="89"/>
      <c r="T2866" s="89"/>
      <c r="U2866" s="123"/>
    </row>
    <row r="2867">
      <c r="A2867" s="83">
        <v>974.0</v>
      </c>
      <c r="B2867" s="86" t="s">
        <v>54</v>
      </c>
      <c r="C2867" s="84"/>
      <c r="D2867" s="84"/>
      <c r="E2867" s="86" t="s">
        <v>28</v>
      </c>
      <c r="F2867" s="86">
        <v>64.0</v>
      </c>
      <c r="G2867" s="86"/>
      <c r="H2867" s="86"/>
      <c r="I2867" s="86"/>
      <c r="J2867" s="84">
        <v>1.0</v>
      </c>
      <c r="K2867" s="84" t="s">
        <v>36</v>
      </c>
      <c r="L2867" s="85"/>
      <c r="M2867" s="85"/>
      <c r="N2867" s="84"/>
      <c r="O2867" s="86"/>
      <c r="P2867" s="85"/>
      <c r="Q2867" s="87"/>
      <c r="R2867" s="88">
        <v>345140.0</v>
      </c>
      <c r="S2867" s="89"/>
      <c r="T2867" s="89"/>
      <c r="U2867" s="123"/>
    </row>
    <row r="2868">
      <c r="A2868" s="83">
        <v>975.0</v>
      </c>
      <c r="B2868" s="86" t="s">
        <v>54</v>
      </c>
      <c r="C2868" s="84"/>
      <c r="D2868" s="84"/>
      <c r="E2868" s="86" t="s">
        <v>28</v>
      </c>
      <c r="F2868" s="86">
        <v>64.0</v>
      </c>
      <c r="G2868" s="86"/>
      <c r="H2868" s="86"/>
      <c r="I2868" s="86"/>
      <c r="J2868" s="84">
        <v>1.0</v>
      </c>
      <c r="K2868" s="84" t="s">
        <v>37</v>
      </c>
      <c r="L2868" s="85"/>
      <c r="M2868" s="85"/>
      <c r="N2868" s="84"/>
      <c r="O2868" s="86"/>
      <c r="P2868" s="85"/>
      <c r="Q2868" s="87"/>
      <c r="R2868" s="88">
        <v>327850.0</v>
      </c>
      <c r="S2868" s="89"/>
      <c r="T2868" s="89"/>
      <c r="U2868" s="123"/>
    </row>
    <row r="2869">
      <c r="A2869" s="83">
        <v>976.0</v>
      </c>
      <c r="B2869" s="86" t="s">
        <v>54</v>
      </c>
      <c r="C2869" s="84"/>
      <c r="D2869" s="84"/>
      <c r="E2869" s="86" t="s">
        <v>28</v>
      </c>
      <c r="F2869" s="86">
        <v>64.0</v>
      </c>
      <c r="G2869" s="86"/>
      <c r="H2869" s="86"/>
      <c r="I2869" s="86"/>
      <c r="J2869" s="84">
        <v>1.0</v>
      </c>
      <c r="K2869" s="84" t="s">
        <v>38</v>
      </c>
      <c r="L2869" s="85"/>
      <c r="M2869" s="85"/>
      <c r="N2869" s="84"/>
      <c r="O2869" s="86"/>
      <c r="P2869" s="85"/>
      <c r="Q2869" s="87"/>
      <c r="R2869" s="88">
        <v>508010.0</v>
      </c>
      <c r="S2869" s="89"/>
      <c r="T2869" s="89"/>
      <c r="U2869" s="123"/>
    </row>
    <row r="2870">
      <c r="A2870" s="83">
        <v>977.0</v>
      </c>
      <c r="B2870" s="86" t="s">
        <v>54</v>
      </c>
      <c r="C2870" s="84"/>
      <c r="D2870" s="84"/>
      <c r="E2870" s="86" t="s">
        <v>28</v>
      </c>
      <c r="F2870" s="86">
        <v>64.0</v>
      </c>
      <c r="G2870" s="86"/>
      <c r="H2870" s="86"/>
      <c r="I2870" s="86"/>
      <c r="J2870" s="84">
        <v>1.0</v>
      </c>
      <c r="K2870" s="84" t="s">
        <v>39</v>
      </c>
      <c r="L2870" s="85"/>
      <c r="M2870" s="85"/>
      <c r="N2870" s="84"/>
      <c r="O2870" s="86"/>
      <c r="P2870" s="85"/>
      <c r="Q2870" s="87"/>
      <c r="R2870" s="88">
        <v>1023610.0</v>
      </c>
      <c r="S2870" s="89"/>
      <c r="T2870" s="89"/>
      <c r="U2870" s="123"/>
    </row>
    <row r="2871">
      <c r="A2871" s="83">
        <v>978.0</v>
      </c>
      <c r="B2871" s="86" t="s">
        <v>54</v>
      </c>
      <c r="C2871" s="84"/>
      <c r="D2871" s="84"/>
      <c r="E2871" s="86" t="s">
        <v>28</v>
      </c>
      <c r="F2871" s="86">
        <v>64.0</v>
      </c>
      <c r="G2871" s="86"/>
      <c r="H2871" s="86"/>
      <c r="I2871" s="86"/>
      <c r="J2871" s="84">
        <v>1.0</v>
      </c>
      <c r="K2871" s="84" t="s">
        <v>40</v>
      </c>
      <c r="L2871" s="85"/>
      <c r="M2871" s="85"/>
      <c r="N2871" s="84"/>
      <c r="O2871" s="86"/>
      <c r="P2871" s="85"/>
      <c r="Q2871" s="87"/>
      <c r="R2871" s="88">
        <v>574400.0</v>
      </c>
      <c r="S2871" s="89"/>
      <c r="T2871" s="89"/>
      <c r="U2871" s="123"/>
    </row>
    <row r="2872">
      <c r="A2872" s="83">
        <v>979.0</v>
      </c>
      <c r="B2872" s="86" t="s">
        <v>54</v>
      </c>
      <c r="C2872" s="84"/>
      <c r="D2872" s="84"/>
      <c r="E2872" s="86" t="s">
        <v>28</v>
      </c>
      <c r="F2872" s="86">
        <v>64.0</v>
      </c>
      <c r="G2872" s="86"/>
      <c r="H2872" s="86"/>
      <c r="I2872" s="86"/>
      <c r="J2872" s="84">
        <v>1.0</v>
      </c>
      <c r="K2872" s="84" t="s">
        <v>41</v>
      </c>
      <c r="L2872" s="85"/>
      <c r="M2872" s="85"/>
      <c r="N2872" s="84"/>
      <c r="O2872" s="86"/>
      <c r="P2872" s="85"/>
      <c r="Q2872" s="87"/>
      <c r="R2872" s="88">
        <v>140690.0</v>
      </c>
      <c r="S2872" s="89"/>
      <c r="T2872" s="89"/>
      <c r="U2872" s="123"/>
    </row>
    <row r="2873">
      <c r="A2873" s="83">
        <v>980.0</v>
      </c>
      <c r="B2873" s="86" t="s">
        <v>54</v>
      </c>
      <c r="C2873" s="84"/>
      <c r="D2873" s="84"/>
      <c r="E2873" s="86" t="s">
        <v>28</v>
      </c>
      <c r="F2873" s="86">
        <v>64.0</v>
      </c>
      <c r="G2873" s="86"/>
      <c r="H2873" s="86"/>
      <c r="I2873" s="86"/>
      <c r="J2873" s="84">
        <v>1.0</v>
      </c>
      <c r="K2873" s="84" t="s">
        <v>42</v>
      </c>
      <c r="L2873" s="85"/>
      <c r="M2873" s="85"/>
      <c r="N2873" s="84"/>
      <c r="O2873" s="86"/>
      <c r="P2873" s="85"/>
      <c r="Q2873" s="87"/>
      <c r="R2873" s="88">
        <v>529850.0</v>
      </c>
      <c r="S2873" s="89"/>
      <c r="T2873" s="89"/>
      <c r="U2873" s="123"/>
    </row>
    <row r="2874">
      <c r="A2874" s="83">
        <v>981.0</v>
      </c>
      <c r="B2874" s="86" t="s">
        <v>54</v>
      </c>
      <c r="C2874" s="84"/>
      <c r="D2874" s="84"/>
      <c r="E2874" s="86" t="s">
        <v>28</v>
      </c>
      <c r="F2874" s="86">
        <v>64.0</v>
      </c>
      <c r="G2874" s="86"/>
      <c r="H2874" s="86"/>
      <c r="I2874" s="86"/>
      <c r="J2874" s="84">
        <v>1.0</v>
      </c>
      <c r="K2874" s="84" t="s">
        <v>43</v>
      </c>
      <c r="L2874" s="85"/>
      <c r="M2874" s="85"/>
      <c r="N2874" s="84"/>
      <c r="O2874" s="86"/>
      <c r="P2874" s="85"/>
      <c r="Q2874" s="87"/>
      <c r="R2874" s="88">
        <v>974080.0</v>
      </c>
      <c r="S2874" s="89"/>
      <c r="T2874" s="89"/>
      <c r="U2874" s="123"/>
    </row>
    <row r="2875">
      <c r="A2875" s="83">
        <v>982.0</v>
      </c>
      <c r="B2875" s="86" t="s">
        <v>54</v>
      </c>
      <c r="C2875" s="84"/>
      <c r="D2875" s="84"/>
      <c r="E2875" s="86" t="s">
        <v>28</v>
      </c>
      <c r="F2875" s="86">
        <v>64.0</v>
      </c>
      <c r="G2875" s="86"/>
      <c r="H2875" s="86"/>
      <c r="I2875" s="86"/>
      <c r="J2875" s="84">
        <v>1.0</v>
      </c>
      <c r="K2875" s="84" t="s">
        <v>44</v>
      </c>
      <c r="L2875" s="85"/>
      <c r="M2875" s="85"/>
      <c r="N2875" s="84"/>
      <c r="O2875" s="86"/>
      <c r="P2875" s="85"/>
      <c r="Q2875" s="87"/>
      <c r="R2875" s="88">
        <v>359550.0</v>
      </c>
      <c r="S2875" s="89"/>
      <c r="T2875" s="89"/>
      <c r="U2875" s="123"/>
    </row>
    <row r="2876">
      <c r="A2876" s="83">
        <v>983.0</v>
      </c>
      <c r="B2876" s="86" t="s">
        <v>54</v>
      </c>
      <c r="C2876" s="84"/>
      <c r="D2876" s="84"/>
      <c r="E2876" s="86" t="s">
        <v>28</v>
      </c>
      <c r="F2876" s="86">
        <v>64.0</v>
      </c>
      <c r="G2876" s="86"/>
      <c r="H2876" s="86"/>
      <c r="I2876" s="86"/>
      <c r="J2876" s="84">
        <v>1.0</v>
      </c>
      <c r="K2876" s="84" t="s">
        <v>45</v>
      </c>
      <c r="L2876" s="85"/>
      <c r="M2876" s="85"/>
      <c r="N2876" s="84"/>
      <c r="O2876" s="86"/>
      <c r="P2876" s="85"/>
      <c r="Q2876" s="87"/>
      <c r="R2876" s="88">
        <v>373170.0</v>
      </c>
      <c r="S2876" s="89"/>
      <c r="T2876" s="89"/>
      <c r="U2876" s="123"/>
    </row>
    <row r="2877">
      <c r="A2877" s="83">
        <v>984.0</v>
      </c>
      <c r="B2877" s="86" t="s">
        <v>54</v>
      </c>
      <c r="C2877" s="84"/>
      <c r="D2877" s="84"/>
      <c r="E2877" s="86" t="s">
        <v>28</v>
      </c>
      <c r="F2877" s="86">
        <v>64.0</v>
      </c>
      <c r="G2877" s="86"/>
      <c r="H2877" s="86"/>
      <c r="I2877" s="86"/>
      <c r="J2877" s="84">
        <v>1.0</v>
      </c>
      <c r="K2877" s="84" t="s">
        <v>46</v>
      </c>
      <c r="L2877" s="85"/>
      <c r="M2877" s="85"/>
      <c r="N2877" s="84"/>
      <c r="O2877" s="86"/>
      <c r="P2877" s="85"/>
      <c r="Q2877" s="87"/>
      <c r="R2877" s="88">
        <v>168700.0</v>
      </c>
      <c r="S2877" s="89"/>
      <c r="T2877" s="89"/>
      <c r="U2877" s="123"/>
    </row>
    <row r="2878">
      <c r="A2878" s="83">
        <v>985.0</v>
      </c>
      <c r="B2878" s="86" t="s">
        <v>54</v>
      </c>
      <c r="C2878" s="84"/>
      <c r="D2878" s="84"/>
      <c r="E2878" s="86" t="s">
        <v>28</v>
      </c>
      <c r="F2878" s="86">
        <v>64.0</v>
      </c>
      <c r="G2878" s="86"/>
      <c r="H2878" s="86"/>
      <c r="I2878" s="86"/>
      <c r="J2878" s="84">
        <v>1.0</v>
      </c>
      <c r="K2878" s="84" t="s">
        <v>47</v>
      </c>
      <c r="L2878" s="85"/>
      <c r="M2878" s="85"/>
      <c r="N2878" s="84"/>
      <c r="O2878" s="86"/>
      <c r="P2878" s="85"/>
      <c r="Q2878" s="87"/>
      <c r="R2878" s="88">
        <v>19200.0</v>
      </c>
      <c r="S2878" s="89"/>
      <c r="T2878" s="89"/>
      <c r="U2878" s="123"/>
    </row>
    <row r="2879">
      <c r="A2879" s="83">
        <v>986.0</v>
      </c>
      <c r="B2879" s="86" t="s">
        <v>54</v>
      </c>
      <c r="C2879" s="84"/>
      <c r="D2879" s="84"/>
      <c r="E2879" s="86" t="s">
        <v>28</v>
      </c>
      <c r="F2879" s="86">
        <v>64.0</v>
      </c>
      <c r="G2879" s="86"/>
      <c r="H2879" s="86"/>
      <c r="I2879" s="86"/>
      <c r="J2879" s="84">
        <v>1.0</v>
      </c>
      <c r="K2879" s="84" t="s">
        <v>48</v>
      </c>
      <c r="L2879" s="85"/>
      <c r="M2879" s="85"/>
      <c r="N2879" s="84"/>
      <c r="O2879" s="86"/>
      <c r="P2879" s="85"/>
      <c r="Q2879" s="87"/>
      <c r="R2879" s="88">
        <v>2514220.0</v>
      </c>
      <c r="S2879" s="89"/>
      <c r="T2879" s="89"/>
      <c r="U2879" s="123"/>
    </row>
    <row r="2880">
      <c r="A2880" s="83">
        <v>987.0</v>
      </c>
      <c r="B2880" s="86" t="s">
        <v>54</v>
      </c>
      <c r="C2880" s="84"/>
      <c r="D2880" s="84"/>
      <c r="E2880" s="86" t="s">
        <v>28</v>
      </c>
      <c r="F2880" s="86">
        <v>64.0</v>
      </c>
      <c r="G2880" s="86"/>
      <c r="H2880" s="86"/>
      <c r="I2880" s="86"/>
      <c r="J2880" s="84">
        <v>1.0</v>
      </c>
      <c r="K2880" s="84" t="s">
        <v>49</v>
      </c>
      <c r="L2880" s="85"/>
      <c r="M2880" s="85"/>
      <c r="N2880" s="84"/>
      <c r="O2880" s="86"/>
      <c r="P2880" s="85"/>
      <c r="Q2880" s="87"/>
      <c r="R2880" s="88">
        <v>453340.0</v>
      </c>
      <c r="S2880" s="89"/>
      <c r="T2880" s="89"/>
      <c r="U2880" s="123"/>
    </row>
    <row r="2881">
      <c r="A2881" s="83">
        <v>988.0</v>
      </c>
      <c r="B2881" s="86" t="s">
        <v>54</v>
      </c>
      <c r="C2881" s="84"/>
      <c r="D2881" s="84"/>
      <c r="E2881" s="86" t="s">
        <v>28</v>
      </c>
      <c r="F2881" s="86">
        <v>64.0</v>
      </c>
      <c r="G2881" s="86"/>
      <c r="H2881" s="86"/>
      <c r="I2881" s="86"/>
      <c r="J2881" s="84">
        <v>1.0</v>
      </c>
      <c r="K2881" s="84" t="s">
        <v>50</v>
      </c>
      <c r="L2881" s="85"/>
      <c r="M2881" s="85"/>
      <c r="N2881" s="84"/>
      <c r="O2881" s="86"/>
      <c r="P2881" s="85"/>
      <c r="Q2881" s="87"/>
      <c r="R2881" s="88">
        <v>3923410.0</v>
      </c>
      <c r="S2881" s="89"/>
      <c r="T2881" s="89"/>
      <c r="U2881" s="123"/>
    </row>
    <row r="2882">
      <c r="A2882" s="83">
        <v>989.0</v>
      </c>
      <c r="B2882" s="86" t="s">
        <v>54</v>
      </c>
      <c r="C2882" s="84"/>
      <c r="D2882" s="84"/>
      <c r="E2882" s="86" t="s">
        <v>28</v>
      </c>
      <c r="F2882" s="86">
        <v>64.0</v>
      </c>
      <c r="G2882" s="86"/>
      <c r="H2882" s="86"/>
      <c r="I2882" s="86"/>
      <c r="J2882" s="84">
        <v>1.0</v>
      </c>
      <c r="K2882" s="84" t="s">
        <v>51</v>
      </c>
      <c r="L2882" s="90"/>
      <c r="M2882" s="90"/>
      <c r="N2882" s="89"/>
      <c r="O2882" s="91"/>
      <c r="P2882" s="90"/>
      <c r="Q2882" s="88"/>
      <c r="R2882" s="88">
        <v>588070.0</v>
      </c>
      <c r="S2882" s="89"/>
      <c r="T2882" s="89"/>
      <c r="U2882" s="123"/>
    </row>
    <row r="2883">
      <c r="A2883" s="83">
        <v>990.0</v>
      </c>
      <c r="B2883" s="86" t="s">
        <v>54</v>
      </c>
      <c r="C2883" s="84"/>
      <c r="D2883" s="84"/>
      <c r="E2883" s="86" t="s">
        <v>28</v>
      </c>
      <c r="F2883" s="86">
        <v>64.0</v>
      </c>
      <c r="G2883" s="86"/>
      <c r="H2883" s="86"/>
      <c r="I2883" s="86"/>
      <c r="J2883" s="84">
        <v>1.0</v>
      </c>
      <c r="K2883" s="84" t="s">
        <v>52</v>
      </c>
      <c r="L2883" s="90"/>
      <c r="M2883" s="90"/>
      <c r="N2883" s="89"/>
      <c r="O2883" s="91"/>
      <c r="P2883" s="90"/>
      <c r="Q2883" s="88"/>
      <c r="R2883" s="88">
        <v>204080.0</v>
      </c>
      <c r="S2883" s="89"/>
      <c r="T2883" s="89"/>
      <c r="U2883" s="123"/>
    </row>
    <row r="2884">
      <c r="A2884" s="83">
        <v>991.0</v>
      </c>
      <c r="B2884" s="86" t="s">
        <v>54</v>
      </c>
      <c r="C2884" s="84"/>
      <c r="D2884" s="84"/>
      <c r="E2884" s="86" t="s">
        <v>28</v>
      </c>
      <c r="F2884" s="86">
        <v>64.0</v>
      </c>
      <c r="G2884" s="86"/>
      <c r="H2884" s="86"/>
      <c r="I2884" s="86"/>
      <c r="J2884" s="84">
        <v>2.0</v>
      </c>
      <c r="K2884" s="84" t="s">
        <v>31</v>
      </c>
      <c r="L2884" s="85"/>
      <c r="M2884" s="85"/>
      <c r="N2884" s="84"/>
      <c r="O2884" s="86"/>
      <c r="P2884" s="85"/>
      <c r="Q2884" s="87"/>
      <c r="R2884" s="88">
        <v>3377980.0</v>
      </c>
      <c r="S2884" s="89"/>
      <c r="T2884" s="89"/>
      <c r="U2884" s="123"/>
    </row>
    <row r="2885">
      <c r="A2885" s="83">
        <v>992.0</v>
      </c>
      <c r="B2885" s="86" t="s">
        <v>54</v>
      </c>
      <c r="C2885" s="84"/>
      <c r="D2885" s="84"/>
      <c r="E2885" s="86" t="s">
        <v>28</v>
      </c>
      <c r="F2885" s="86">
        <v>64.0</v>
      </c>
      <c r="G2885" s="86"/>
      <c r="H2885" s="86"/>
      <c r="I2885" s="86"/>
      <c r="J2885" s="84">
        <v>2.0</v>
      </c>
      <c r="K2885" s="84" t="s">
        <v>32</v>
      </c>
      <c r="L2885" s="85"/>
      <c r="M2885" s="85"/>
      <c r="N2885" s="84"/>
      <c r="O2885" s="86"/>
      <c r="P2885" s="85"/>
      <c r="Q2885" s="87"/>
      <c r="R2885" s="88">
        <v>301160.0</v>
      </c>
      <c r="S2885" s="89"/>
      <c r="T2885" s="89"/>
      <c r="U2885" s="123"/>
    </row>
    <row r="2886">
      <c r="A2886" s="83">
        <v>993.0</v>
      </c>
      <c r="B2886" s="86" t="s">
        <v>54</v>
      </c>
      <c r="C2886" s="84"/>
      <c r="D2886" s="84"/>
      <c r="E2886" s="86" t="s">
        <v>28</v>
      </c>
      <c r="F2886" s="86">
        <v>64.0</v>
      </c>
      <c r="G2886" s="86"/>
      <c r="H2886" s="86"/>
      <c r="I2886" s="86"/>
      <c r="J2886" s="84">
        <v>2.0</v>
      </c>
      <c r="K2886" s="84" t="s">
        <v>33</v>
      </c>
      <c r="L2886" s="85"/>
      <c r="M2886" s="85"/>
      <c r="N2886" s="84"/>
      <c r="O2886" s="86"/>
      <c r="P2886" s="85"/>
      <c r="Q2886" s="87"/>
      <c r="R2886" s="88">
        <v>682180.0</v>
      </c>
      <c r="S2886" s="89"/>
      <c r="T2886" s="89"/>
      <c r="U2886" s="123"/>
    </row>
    <row r="2887">
      <c r="A2887" s="83">
        <v>994.0</v>
      </c>
      <c r="B2887" s="86" t="s">
        <v>54</v>
      </c>
      <c r="C2887" s="84"/>
      <c r="D2887" s="84"/>
      <c r="E2887" s="86" t="s">
        <v>28</v>
      </c>
      <c r="F2887" s="86">
        <v>64.0</v>
      </c>
      <c r="G2887" s="86"/>
      <c r="H2887" s="86"/>
      <c r="I2887" s="86"/>
      <c r="J2887" s="84">
        <v>2.0</v>
      </c>
      <c r="K2887" s="84" t="s">
        <v>34</v>
      </c>
      <c r="L2887" s="85"/>
      <c r="M2887" s="85"/>
      <c r="N2887" s="84"/>
      <c r="O2887" s="86"/>
      <c r="P2887" s="85"/>
      <c r="Q2887" s="87"/>
      <c r="R2887" s="88">
        <v>344440.0</v>
      </c>
      <c r="S2887" s="89"/>
      <c r="T2887" s="89"/>
      <c r="U2887" s="123"/>
    </row>
    <row r="2888">
      <c r="A2888" s="83">
        <v>995.0</v>
      </c>
      <c r="B2888" s="86" t="s">
        <v>54</v>
      </c>
      <c r="C2888" s="84"/>
      <c r="D2888" s="84"/>
      <c r="E2888" s="86" t="s">
        <v>28</v>
      </c>
      <c r="F2888" s="86">
        <v>64.0</v>
      </c>
      <c r="G2888" s="86"/>
      <c r="H2888" s="86"/>
      <c r="I2888" s="86"/>
      <c r="J2888" s="84">
        <v>2.0</v>
      </c>
      <c r="K2888" s="84" t="s">
        <v>35</v>
      </c>
      <c r="L2888" s="85"/>
      <c r="M2888" s="85"/>
      <c r="N2888" s="84"/>
      <c r="O2888" s="86"/>
      <c r="P2888" s="85"/>
      <c r="Q2888" s="87"/>
      <c r="R2888" s="88">
        <v>419880.0</v>
      </c>
      <c r="S2888" s="89"/>
      <c r="T2888" s="89"/>
      <c r="U2888" s="123"/>
    </row>
    <row r="2889">
      <c r="A2889" s="83">
        <v>996.0</v>
      </c>
      <c r="B2889" s="86" t="s">
        <v>54</v>
      </c>
      <c r="C2889" s="84"/>
      <c r="D2889" s="84"/>
      <c r="E2889" s="86" t="s">
        <v>28</v>
      </c>
      <c r="F2889" s="86">
        <v>64.0</v>
      </c>
      <c r="G2889" s="86"/>
      <c r="H2889" s="86"/>
      <c r="I2889" s="86"/>
      <c r="J2889" s="84">
        <v>2.0</v>
      </c>
      <c r="K2889" s="84" t="s">
        <v>36</v>
      </c>
      <c r="L2889" s="85"/>
      <c r="M2889" s="85"/>
      <c r="N2889" s="84"/>
      <c r="O2889" s="86"/>
      <c r="P2889" s="85"/>
      <c r="Q2889" s="87"/>
      <c r="R2889" s="88">
        <v>674480.0</v>
      </c>
      <c r="S2889" s="89"/>
      <c r="T2889" s="89"/>
      <c r="U2889" s="123"/>
    </row>
    <row r="2890">
      <c r="A2890" s="83">
        <v>997.0</v>
      </c>
      <c r="B2890" s="86" t="s">
        <v>54</v>
      </c>
      <c r="C2890" s="84"/>
      <c r="D2890" s="84"/>
      <c r="E2890" s="86" t="s">
        <v>28</v>
      </c>
      <c r="F2890" s="86">
        <v>64.0</v>
      </c>
      <c r="G2890" s="86"/>
      <c r="H2890" s="86"/>
      <c r="I2890" s="86"/>
      <c r="J2890" s="84">
        <v>2.0</v>
      </c>
      <c r="K2890" s="84" t="s">
        <v>37</v>
      </c>
      <c r="L2890" s="85"/>
      <c r="M2890" s="85"/>
      <c r="N2890" s="84"/>
      <c r="O2890" s="86"/>
      <c r="P2890" s="85"/>
      <c r="Q2890" s="87"/>
      <c r="R2890" s="88">
        <v>637650.0</v>
      </c>
      <c r="S2890" s="89"/>
      <c r="T2890" s="89"/>
      <c r="U2890" s="123"/>
    </row>
    <row r="2891">
      <c r="A2891" s="83">
        <v>998.0</v>
      </c>
      <c r="B2891" s="86" t="s">
        <v>54</v>
      </c>
      <c r="C2891" s="84"/>
      <c r="D2891" s="84"/>
      <c r="E2891" s="86" t="s">
        <v>28</v>
      </c>
      <c r="F2891" s="86">
        <v>64.0</v>
      </c>
      <c r="G2891" s="86"/>
      <c r="H2891" s="86"/>
      <c r="I2891" s="86"/>
      <c r="J2891" s="84">
        <v>2.0</v>
      </c>
      <c r="K2891" s="84" t="s">
        <v>38</v>
      </c>
      <c r="L2891" s="85"/>
      <c r="M2891" s="85"/>
      <c r="N2891" s="84"/>
      <c r="O2891" s="86"/>
      <c r="P2891" s="85"/>
      <c r="Q2891" s="87"/>
      <c r="R2891" s="88">
        <v>1072440.0</v>
      </c>
      <c r="S2891" s="89"/>
      <c r="T2891" s="89"/>
      <c r="U2891" s="123"/>
    </row>
    <row r="2892">
      <c r="A2892" s="83">
        <v>999.0</v>
      </c>
      <c r="B2892" s="86" t="s">
        <v>54</v>
      </c>
      <c r="C2892" s="84"/>
      <c r="D2892" s="84"/>
      <c r="E2892" s="86" t="s">
        <v>28</v>
      </c>
      <c r="F2892" s="86">
        <v>64.0</v>
      </c>
      <c r="G2892" s="86"/>
      <c r="H2892" s="86"/>
      <c r="I2892" s="86"/>
      <c r="J2892" s="84">
        <v>2.0</v>
      </c>
      <c r="K2892" s="84" t="s">
        <v>39</v>
      </c>
      <c r="L2892" s="85"/>
      <c r="M2892" s="85"/>
      <c r="N2892" s="84"/>
      <c r="O2892" s="86"/>
      <c r="P2892" s="85"/>
      <c r="Q2892" s="87"/>
      <c r="R2892" s="88">
        <v>1798700.0</v>
      </c>
      <c r="S2892" s="89"/>
      <c r="T2892" s="89"/>
      <c r="U2892" s="123"/>
    </row>
    <row r="2893">
      <c r="A2893" s="83">
        <v>1000.0</v>
      </c>
      <c r="B2893" s="86" t="s">
        <v>54</v>
      </c>
      <c r="C2893" s="84"/>
      <c r="D2893" s="84"/>
      <c r="E2893" s="86" t="s">
        <v>28</v>
      </c>
      <c r="F2893" s="86">
        <v>64.0</v>
      </c>
      <c r="G2893" s="86"/>
      <c r="H2893" s="86"/>
      <c r="I2893" s="86"/>
      <c r="J2893" s="84">
        <v>2.0</v>
      </c>
      <c r="K2893" s="84" t="s">
        <v>40</v>
      </c>
      <c r="L2893" s="85"/>
      <c r="M2893" s="85"/>
      <c r="N2893" s="84"/>
      <c r="O2893" s="86"/>
      <c r="P2893" s="85"/>
      <c r="Q2893" s="87"/>
      <c r="R2893" s="88">
        <v>1139150.0</v>
      </c>
      <c r="S2893" s="89"/>
      <c r="T2893" s="89"/>
      <c r="U2893" s="123"/>
    </row>
    <row r="2894">
      <c r="A2894" s="83">
        <v>1001.0</v>
      </c>
      <c r="B2894" s="86" t="s">
        <v>54</v>
      </c>
      <c r="C2894" s="84"/>
      <c r="D2894" s="84"/>
      <c r="E2894" s="86" t="s">
        <v>28</v>
      </c>
      <c r="F2894" s="86">
        <v>64.0</v>
      </c>
      <c r="G2894" s="86"/>
      <c r="H2894" s="86"/>
      <c r="I2894" s="86"/>
      <c r="J2894" s="84">
        <v>2.0</v>
      </c>
      <c r="K2894" s="84" t="s">
        <v>41</v>
      </c>
      <c r="L2894" s="85"/>
      <c r="M2894" s="85"/>
      <c r="N2894" s="84"/>
      <c r="O2894" s="86"/>
      <c r="P2894" s="85"/>
      <c r="Q2894" s="87"/>
      <c r="R2894" s="88">
        <v>277830.0</v>
      </c>
      <c r="S2894" s="89"/>
      <c r="T2894" s="89"/>
      <c r="U2894" s="123"/>
    </row>
    <row r="2895">
      <c r="A2895" s="83">
        <v>1002.0</v>
      </c>
      <c r="B2895" s="86" t="s">
        <v>54</v>
      </c>
      <c r="C2895" s="84"/>
      <c r="D2895" s="84"/>
      <c r="E2895" s="86" t="s">
        <v>28</v>
      </c>
      <c r="F2895" s="86">
        <v>64.0</v>
      </c>
      <c r="G2895" s="86"/>
      <c r="H2895" s="86"/>
      <c r="I2895" s="86"/>
      <c r="J2895" s="84">
        <v>2.0</v>
      </c>
      <c r="K2895" s="84" t="s">
        <v>42</v>
      </c>
      <c r="L2895" s="85"/>
      <c r="M2895" s="85"/>
      <c r="N2895" s="84"/>
      <c r="O2895" s="86"/>
      <c r="P2895" s="85"/>
      <c r="Q2895" s="87"/>
      <c r="R2895" s="88">
        <v>1232600.0</v>
      </c>
      <c r="S2895" s="89"/>
      <c r="T2895" s="89"/>
      <c r="U2895" s="123"/>
    </row>
    <row r="2896">
      <c r="A2896" s="83">
        <v>1003.0</v>
      </c>
      <c r="B2896" s="86" t="s">
        <v>54</v>
      </c>
      <c r="C2896" s="84"/>
      <c r="D2896" s="84"/>
      <c r="E2896" s="86" t="s">
        <v>28</v>
      </c>
      <c r="F2896" s="86">
        <v>64.0</v>
      </c>
      <c r="G2896" s="86"/>
      <c r="H2896" s="86"/>
      <c r="I2896" s="86"/>
      <c r="J2896" s="84">
        <v>2.0</v>
      </c>
      <c r="K2896" s="84" t="s">
        <v>43</v>
      </c>
      <c r="L2896" s="85"/>
      <c r="M2896" s="85"/>
      <c r="N2896" s="84"/>
      <c r="O2896" s="86"/>
      <c r="P2896" s="85"/>
      <c r="Q2896" s="87"/>
      <c r="R2896" s="88">
        <v>2200180.0</v>
      </c>
      <c r="S2896" s="89"/>
      <c r="T2896" s="89"/>
      <c r="U2896" s="123"/>
    </row>
    <row r="2897">
      <c r="A2897" s="83">
        <v>1004.0</v>
      </c>
      <c r="B2897" s="86" t="s">
        <v>54</v>
      </c>
      <c r="C2897" s="84"/>
      <c r="D2897" s="84"/>
      <c r="E2897" s="86" t="s">
        <v>28</v>
      </c>
      <c r="F2897" s="86">
        <v>64.0</v>
      </c>
      <c r="G2897" s="86"/>
      <c r="H2897" s="86"/>
      <c r="I2897" s="86"/>
      <c r="J2897" s="84">
        <v>2.0</v>
      </c>
      <c r="K2897" s="84" t="s">
        <v>44</v>
      </c>
      <c r="L2897" s="85"/>
      <c r="M2897" s="85"/>
      <c r="N2897" s="84"/>
      <c r="O2897" s="86"/>
      <c r="P2897" s="85"/>
      <c r="Q2897" s="87"/>
      <c r="R2897" s="88">
        <v>704310.0</v>
      </c>
      <c r="S2897" s="89"/>
      <c r="T2897" s="89"/>
      <c r="U2897" s="123"/>
    </row>
    <row r="2898">
      <c r="A2898" s="83">
        <v>1005.0</v>
      </c>
      <c r="B2898" s="86" t="s">
        <v>54</v>
      </c>
      <c r="C2898" s="84"/>
      <c r="D2898" s="84"/>
      <c r="E2898" s="86" t="s">
        <v>28</v>
      </c>
      <c r="F2898" s="86">
        <v>64.0</v>
      </c>
      <c r="G2898" s="86"/>
      <c r="H2898" s="86"/>
      <c r="I2898" s="86"/>
      <c r="J2898" s="84">
        <v>2.0</v>
      </c>
      <c r="K2898" s="84" t="s">
        <v>45</v>
      </c>
      <c r="L2898" s="85"/>
      <c r="M2898" s="85"/>
      <c r="N2898" s="84"/>
      <c r="O2898" s="86"/>
      <c r="P2898" s="85"/>
      <c r="Q2898" s="87"/>
      <c r="R2898" s="88">
        <v>738970.0</v>
      </c>
      <c r="S2898" s="89"/>
      <c r="T2898" s="89"/>
      <c r="U2898" s="123"/>
    </row>
    <row r="2899">
      <c r="A2899" s="83">
        <v>1006.0</v>
      </c>
      <c r="B2899" s="86" t="s">
        <v>54</v>
      </c>
      <c r="C2899" s="84"/>
      <c r="D2899" s="84"/>
      <c r="E2899" s="86" t="s">
        <v>28</v>
      </c>
      <c r="F2899" s="86">
        <v>64.0</v>
      </c>
      <c r="G2899" s="86"/>
      <c r="H2899" s="86"/>
      <c r="I2899" s="86"/>
      <c r="J2899" s="84">
        <v>2.0</v>
      </c>
      <c r="K2899" s="84" t="s">
        <v>46</v>
      </c>
      <c r="L2899" s="85"/>
      <c r="M2899" s="85"/>
      <c r="N2899" s="84"/>
      <c r="O2899" s="86"/>
      <c r="P2899" s="85"/>
      <c r="Q2899" s="87"/>
      <c r="R2899" s="88">
        <v>342900.0</v>
      </c>
      <c r="S2899" s="89"/>
      <c r="T2899" s="89"/>
      <c r="U2899" s="123"/>
    </row>
    <row r="2900">
      <c r="A2900" s="83">
        <v>1007.0</v>
      </c>
      <c r="B2900" s="86" t="s">
        <v>54</v>
      </c>
      <c r="C2900" s="84"/>
      <c r="D2900" s="84"/>
      <c r="E2900" s="86" t="s">
        <v>28</v>
      </c>
      <c r="F2900" s="86">
        <v>64.0</v>
      </c>
      <c r="G2900" s="86"/>
      <c r="H2900" s="86"/>
      <c r="I2900" s="86"/>
      <c r="J2900" s="84">
        <v>2.0</v>
      </c>
      <c r="K2900" s="84" t="s">
        <v>47</v>
      </c>
      <c r="L2900" s="85"/>
      <c r="M2900" s="85"/>
      <c r="N2900" s="84"/>
      <c r="O2900" s="86"/>
      <c r="P2900" s="85"/>
      <c r="Q2900" s="87"/>
      <c r="R2900" s="88">
        <v>36070.0</v>
      </c>
      <c r="S2900" s="89"/>
      <c r="T2900" s="89"/>
      <c r="U2900" s="123"/>
    </row>
    <row r="2901">
      <c r="A2901" s="83">
        <v>1008.0</v>
      </c>
      <c r="B2901" s="86" t="s">
        <v>54</v>
      </c>
      <c r="C2901" s="84"/>
      <c r="D2901" s="84"/>
      <c r="E2901" s="86" t="s">
        <v>28</v>
      </c>
      <c r="F2901" s="86">
        <v>64.0</v>
      </c>
      <c r="G2901" s="86"/>
      <c r="H2901" s="86"/>
      <c r="I2901" s="86"/>
      <c r="J2901" s="84">
        <v>2.0</v>
      </c>
      <c r="K2901" s="84" t="s">
        <v>48</v>
      </c>
      <c r="L2901" s="85"/>
      <c r="M2901" s="85"/>
      <c r="N2901" s="84"/>
      <c r="O2901" s="86"/>
      <c r="P2901" s="85"/>
      <c r="Q2901" s="87"/>
      <c r="R2901" s="88">
        <v>4995870.0</v>
      </c>
      <c r="S2901" s="89"/>
      <c r="T2901" s="89"/>
      <c r="U2901" s="123"/>
    </row>
    <row r="2902">
      <c r="A2902" s="83">
        <v>1009.0</v>
      </c>
      <c r="B2902" s="86" t="s">
        <v>54</v>
      </c>
      <c r="C2902" s="84"/>
      <c r="D2902" s="84"/>
      <c r="E2902" s="86" t="s">
        <v>28</v>
      </c>
      <c r="F2902" s="86">
        <v>64.0</v>
      </c>
      <c r="G2902" s="86"/>
      <c r="H2902" s="86"/>
      <c r="I2902" s="86"/>
      <c r="J2902" s="84">
        <v>2.0</v>
      </c>
      <c r="K2902" s="84" t="s">
        <v>49</v>
      </c>
      <c r="L2902" s="85"/>
      <c r="M2902" s="85"/>
      <c r="N2902" s="84"/>
      <c r="O2902" s="86"/>
      <c r="P2902" s="85"/>
      <c r="Q2902" s="87"/>
      <c r="R2902" s="88">
        <v>891620.0</v>
      </c>
      <c r="S2902" s="89"/>
      <c r="T2902" s="89"/>
      <c r="U2902" s="123"/>
    </row>
    <row r="2903">
      <c r="A2903" s="83">
        <v>1010.0</v>
      </c>
      <c r="B2903" s="86" t="s">
        <v>54</v>
      </c>
      <c r="C2903" s="84"/>
      <c r="D2903" s="84"/>
      <c r="E2903" s="86" t="s">
        <v>28</v>
      </c>
      <c r="F2903" s="86">
        <v>64.0</v>
      </c>
      <c r="G2903" s="86"/>
      <c r="H2903" s="86"/>
      <c r="I2903" s="86"/>
      <c r="J2903" s="84">
        <v>2.0</v>
      </c>
      <c r="K2903" s="84" t="s">
        <v>50</v>
      </c>
      <c r="L2903" s="85"/>
      <c r="M2903" s="85"/>
      <c r="N2903" s="84"/>
      <c r="O2903" s="86"/>
      <c r="P2903" s="85"/>
      <c r="Q2903" s="87"/>
      <c r="R2903" s="88">
        <v>1.322712E7</v>
      </c>
      <c r="S2903" s="89"/>
      <c r="T2903" s="89"/>
      <c r="U2903" s="123"/>
    </row>
    <row r="2904">
      <c r="A2904" s="83">
        <v>1011.0</v>
      </c>
      <c r="B2904" s="86" t="s">
        <v>54</v>
      </c>
      <c r="C2904" s="84"/>
      <c r="D2904" s="84"/>
      <c r="E2904" s="86" t="s">
        <v>28</v>
      </c>
      <c r="F2904" s="86">
        <v>64.0</v>
      </c>
      <c r="G2904" s="86"/>
      <c r="H2904" s="86"/>
      <c r="I2904" s="86"/>
      <c r="J2904" s="84">
        <v>2.0</v>
      </c>
      <c r="K2904" s="84" t="s">
        <v>51</v>
      </c>
      <c r="L2904" s="90"/>
      <c r="M2904" s="90"/>
      <c r="N2904" s="89"/>
      <c r="O2904" s="91"/>
      <c r="P2904" s="90"/>
      <c r="Q2904" s="88"/>
      <c r="R2904" s="88">
        <v>1162080.0</v>
      </c>
      <c r="S2904" s="89"/>
      <c r="T2904" s="89"/>
      <c r="U2904" s="123"/>
    </row>
    <row r="2905">
      <c r="A2905" s="83">
        <v>1012.0</v>
      </c>
      <c r="B2905" s="86" t="s">
        <v>54</v>
      </c>
      <c r="C2905" s="84"/>
      <c r="D2905" s="84"/>
      <c r="E2905" s="86" t="s">
        <v>28</v>
      </c>
      <c r="F2905" s="86">
        <v>64.0</v>
      </c>
      <c r="G2905" s="86"/>
      <c r="H2905" s="86"/>
      <c r="I2905" s="86"/>
      <c r="J2905" s="84">
        <v>2.0</v>
      </c>
      <c r="K2905" s="84" t="s">
        <v>52</v>
      </c>
      <c r="L2905" s="90"/>
      <c r="M2905" s="90"/>
      <c r="N2905" s="89"/>
      <c r="O2905" s="91"/>
      <c r="P2905" s="90"/>
      <c r="Q2905" s="88"/>
      <c r="R2905" s="88">
        <v>420070.0</v>
      </c>
      <c r="S2905" s="89"/>
      <c r="T2905" s="89"/>
      <c r="U2905" s="123"/>
    </row>
    <row r="2906">
      <c r="A2906" s="83">
        <v>1013.0</v>
      </c>
      <c r="B2906" s="86" t="s">
        <v>54</v>
      </c>
      <c r="C2906" s="84"/>
      <c r="D2906" s="84"/>
      <c r="E2906" s="86" t="s">
        <v>28</v>
      </c>
      <c r="F2906" s="86">
        <v>64.0</v>
      </c>
      <c r="G2906" s="86"/>
      <c r="H2906" s="86"/>
      <c r="I2906" s="86"/>
      <c r="J2906" s="84">
        <v>4.0</v>
      </c>
      <c r="K2906" s="84" t="s">
        <v>31</v>
      </c>
      <c r="L2906" s="85"/>
      <c r="M2906" s="85"/>
      <c r="N2906" s="84"/>
      <c r="O2906" s="86"/>
      <c r="P2906" s="85"/>
      <c r="Q2906" s="87"/>
      <c r="R2906" s="88">
        <v>6352210.0</v>
      </c>
      <c r="S2906" s="89"/>
      <c r="T2906" s="89"/>
      <c r="U2906" s="123"/>
    </row>
    <row r="2907">
      <c r="A2907" s="83">
        <v>1014.0</v>
      </c>
      <c r="B2907" s="86" t="s">
        <v>54</v>
      </c>
      <c r="C2907" s="84"/>
      <c r="D2907" s="84"/>
      <c r="E2907" s="86" t="s">
        <v>28</v>
      </c>
      <c r="F2907" s="86">
        <v>64.0</v>
      </c>
      <c r="G2907" s="86"/>
      <c r="H2907" s="86"/>
      <c r="I2907" s="86"/>
      <c r="J2907" s="84">
        <v>4.0</v>
      </c>
      <c r="K2907" s="84" t="s">
        <v>32</v>
      </c>
      <c r="L2907" s="85"/>
      <c r="M2907" s="85"/>
      <c r="N2907" s="84"/>
      <c r="O2907" s="86"/>
      <c r="P2907" s="85"/>
      <c r="Q2907" s="87"/>
      <c r="R2907" s="88">
        <v>578380.0</v>
      </c>
      <c r="S2907" s="89"/>
      <c r="T2907" s="89"/>
      <c r="U2907" s="123"/>
    </row>
    <row r="2908">
      <c r="A2908" s="83">
        <v>1015.0</v>
      </c>
      <c r="B2908" s="86" t="s">
        <v>54</v>
      </c>
      <c r="C2908" s="84"/>
      <c r="D2908" s="84"/>
      <c r="E2908" s="86" t="s">
        <v>28</v>
      </c>
      <c r="F2908" s="86">
        <v>64.0</v>
      </c>
      <c r="G2908" s="86"/>
      <c r="H2908" s="86"/>
      <c r="I2908" s="86"/>
      <c r="J2908" s="84">
        <v>4.0</v>
      </c>
      <c r="K2908" s="84" t="s">
        <v>33</v>
      </c>
      <c r="L2908" s="85"/>
      <c r="M2908" s="85"/>
      <c r="N2908" s="84"/>
      <c r="O2908" s="86"/>
      <c r="P2908" s="85"/>
      <c r="Q2908" s="87"/>
      <c r="R2908" s="88">
        <v>1869980.0</v>
      </c>
      <c r="S2908" s="89"/>
      <c r="T2908" s="89"/>
      <c r="U2908" s="123"/>
    </row>
    <row r="2909">
      <c r="A2909" s="83">
        <v>1016.0</v>
      </c>
      <c r="B2909" s="86" t="s">
        <v>54</v>
      </c>
      <c r="C2909" s="84"/>
      <c r="D2909" s="84"/>
      <c r="E2909" s="86" t="s">
        <v>28</v>
      </c>
      <c r="F2909" s="86">
        <v>64.0</v>
      </c>
      <c r="G2909" s="86"/>
      <c r="H2909" s="86"/>
      <c r="I2909" s="86"/>
      <c r="J2909" s="84">
        <v>4.0</v>
      </c>
      <c r="K2909" s="84" t="s">
        <v>34</v>
      </c>
      <c r="L2909" s="85"/>
      <c r="M2909" s="85"/>
      <c r="N2909" s="84"/>
      <c r="O2909" s="86"/>
      <c r="P2909" s="85"/>
      <c r="Q2909" s="87"/>
      <c r="R2909" s="88">
        <v>668230.0</v>
      </c>
      <c r="S2909" s="89"/>
      <c r="T2909" s="89"/>
      <c r="U2909" s="123"/>
    </row>
    <row r="2910">
      <c r="A2910" s="83">
        <v>1017.0</v>
      </c>
      <c r="B2910" s="86" t="s">
        <v>54</v>
      </c>
      <c r="C2910" s="84"/>
      <c r="D2910" s="84"/>
      <c r="E2910" s="86" t="s">
        <v>28</v>
      </c>
      <c r="F2910" s="86">
        <v>64.0</v>
      </c>
      <c r="G2910" s="86"/>
      <c r="H2910" s="86"/>
      <c r="I2910" s="86"/>
      <c r="J2910" s="84">
        <v>4.0</v>
      </c>
      <c r="K2910" s="84" t="s">
        <v>35</v>
      </c>
      <c r="L2910" s="85"/>
      <c r="M2910" s="85"/>
      <c r="N2910" s="84"/>
      <c r="O2910" s="86"/>
      <c r="P2910" s="85"/>
      <c r="Q2910" s="87"/>
      <c r="R2910" s="88">
        <v>839890.0</v>
      </c>
      <c r="S2910" s="89"/>
      <c r="T2910" s="89"/>
      <c r="U2910" s="123"/>
    </row>
    <row r="2911">
      <c r="A2911" s="83">
        <v>1018.0</v>
      </c>
      <c r="B2911" s="86" t="s">
        <v>54</v>
      </c>
      <c r="C2911" s="84"/>
      <c r="D2911" s="84"/>
      <c r="E2911" s="86" t="s">
        <v>28</v>
      </c>
      <c r="F2911" s="86">
        <v>64.0</v>
      </c>
      <c r="G2911" s="86"/>
      <c r="H2911" s="86"/>
      <c r="I2911" s="86"/>
      <c r="J2911" s="84">
        <v>4.0</v>
      </c>
      <c r="K2911" s="84" t="s">
        <v>36</v>
      </c>
      <c r="L2911" s="85"/>
      <c r="M2911" s="85"/>
      <c r="N2911" s="84"/>
      <c r="O2911" s="86"/>
      <c r="P2911" s="85"/>
      <c r="Q2911" s="87"/>
      <c r="R2911" s="88">
        <v>1188400.0</v>
      </c>
      <c r="S2911" s="89"/>
      <c r="T2911" s="89"/>
      <c r="U2911" s="123"/>
    </row>
    <row r="2912">
      <c r="A2912" s="83">
        <v>1019.0</v>
      </c>
      <c r="B2912" s="86" t="s">
        <v>54</v>
      </c>
      <c r="C2912" s="84"/>
      <c r="D2912" s="84"/>
      <c r="E2912" s="86" t="s">
        <v>28</v>
      </c>
      <c r="F2912" s="86">
        <v>64.0</v>
      </c>
      <c r="G2912" s="86"/>
      <c r="H2912" s="86"/>
      <c r="I2912" s="86"/>
      <c r="J2912" s="84">
        <v>4.0</v>
      </c>
      <c r="K2912" s="84" t="s">
        <v>37</v>
      </c>
      <c r="L2912" s="85"/>
      <c r="M2912" s="85"/>
      <c r="N2912" s="84"/>
      <c r="O2912" s="86"/>
      <c r="P2912" s="85"/>
      <c r="Q2912" s="87"/>
      <c r="R2912" s="88">
        <v>1907570.0</v>
      </c>
      <c r="S2912" s="89"/>
      <c r="T2912" s="89"/>
      <c r="U2912" s="123"/>
    </row>
    <row r="2913">
      <c r="A2913" s="83">
        <v>1020.0</v>
      </c>
      <c r="B2913" s="86" t="s">
        <v>54</v>
      </c>
      <c r="C2913" s="84"/>
      <c r="D2913" s="84"/>
      <c r="E2913" s="86" t="s">
        <v>28</v>
      </c>
      <c r="F2913" s="86">
        <v>64.0</v>
      </c>
      <c r="G2913" s="86"/>
      <c r="H2913" s="86"/>
      <c r="I2913" s="86"/>
      <c r="J2913" s="84">
        <v>4.0</v>
      </c>
      <c r="K2913" s="84" t="s">
        <v>38</v>
      </c>
      <c r="L2913" s="85"/>
      <c r="M2913" s="85"/>
      <c r="N2913" s="84"/>
      <c r="O2913" s="86"/>
      <c r="P2913" s="85"/>
      <c r="Q2913" s="87"/>
      <c r="R2913" s="88">
        <v>1184360.0</v>
      </c>
      <c r="S2913" s="89"/>
      <c r="T2913" s="89"/>
      <c r="U2913" s="123"/>
    </row>
    <row r="2914">
      <c r="A2914" s="83">
        <v>1021.0</v>
      </c>
      <c r="B2914" s="86" t="s">
        <v>54</v>
      </c>
      <c r="C2914" s="84"/>
      <c r="D2914" s="84"/>
      <c r="E2914" s="86" t="s">
        <v>28</v>
      </c>
      <c r="F2914" s="86">
        <v>64.0</v>
      </c>
      <c r="G2914" s="86"/>
      <c r="H2914" s="86"/>
      <c r="I2914" s="86"/>
      <c r="J2914" s="84">
        <v>4.0</v>
      </c>
      <c r="K2914" s="84" t="s">
        <v>39</v>
      </c>
      <c r="L2914" s="85"/>
      <c r="M2914" s="85"/>
      <c r="N2914" s="84"/>
      <c r="O2914" s="86"/>
      <c r="P2914" s="85"/>
      <c r="Q2914" s="87"/>
      <c r="R2914" s="88">
        <v>3569610.0</v>
      </c>
      <c r="S2914" s="89"/>
      <c r="T2914" s="89"/>
      <c r="U2914" s="123"/>
    </row>
    <row r="2915">
      <c r="A2915" s="83">
        <v>1022.0</v>
      </c>
      <c r="B2915" s="86" t="s">
        <v>54</v>
      </c>
      <c r="C2915" s="84"/>
      <c r="D2915" s="84"/>
      <c r="E2915" s="86" t="s">
        <v>28</v>
      </c>
      <c r="F2915" s="86">
        <v>64.0</v>
      </c>
      <c r="G2915" s="86"/>
      <c r="H2915" s="86"/>
      <c r="I2915" s="86"/>
      <c r="J2915" s="84">
        <v>4.0</v>
      </c>
      <c r="K2915" s="84" t="s">
        <v>40</v>
      </c>
      <c r="L2915" s="85"/>
      <c r="M2915" s="85"/>
      <c r="N2915" s="84"/>
      <c r="O2915" s="86"/>
      <c r="P2915" s="85"/>
      <c r="Q2915" s="87"/>
      <c r="R2915" s="88">
        <v>2179500.0</v>
      </c>
      <c r="S2915" s="89"/>
      <c r="T2915" s="89"/>
      <c r="U2915" s="123"/>
    </row>
    <row r="2916">
      <c r="A2916" s="83">
        <v>1023.0</v>
      </c>
      <c r="B2916" s="86" t="s">
        <v>54</v>
      </c>
      <c r="C2916" s="84"/>
      <c r="D2916" s="84"/>
      <c r="E2916" s="86" t="s">
        <v>28</v>
      </c>
      <c r="F2916" s="86">
        <v>64.0</v>
      </c>
      <c r="G2916" s="86"/>
      <c r="H2916" s="86"/>
      <c r="I2916" s="86"/>
      <c r="J2916" s="84">
        <v>4.0</v>
      </c>
      <c r="K2916" s="84" t="s">
        <v>41</v>
      </c>
      <c r="L2916" s="85"/>
      <c r="M2916" s="85"/>
      <c r="N2916" s="84"/>
      <c r="O2916" s="86"/>
      <c r="P2916" s="85"/>
      <c r="Q2916" s="87"/>
      <c r="R2916" s="88">
        <v>541980.0</v>
      </c>
      <c r="S2916" s="89"/>
      <c r="T2916" s="89"/>
      <c r="U2916" s="123"/>
    </row>
    <row r="2917">
      <c r="A2917" s="83">
        <v>1024.0</v>
      </c>
      <c r="B2917" s="86" t="s">
        <v>54</v>
      </c>
      <c r="C2917" s="84"/>
      <c r="D2917" s="84"/>
      <c r="E2917" s="86" t="s">
        <v>28</v>
      </c>
      <c r="F2917" s="86">
        <v>64.0</v>
      </c>
      <c r="G2917" s="86"/>
      <c r="H2917" s="86"/>
      <c r="I2917" s="86"/>
      <c r="J2917" s="84">
        <v>4.0</v>
      </c>
      <c r="K2917" s="84" t="s">
        <v>42</v>
      </c>
      <c r="L2917" s="85"/>
      <c r="M2917" s="85"/>
      <c r="N2917" s="84"/>
      <c r="O2917" s="86"/>
      <c r="P2917" s="85"/>
      <c r="Q2917" s="87"/>
      <c r="R2917" s="88">
        <v>2385550.0</v>
      </c>
      <c r="S2917" s="89"/>
      <c r="T2917" s="89"/>
      <c r="U2917" s="123"/>
    </row>
    <row r="2918">
      <c r="A2918" s="83">
        <v>1025.0</v>
      </c>
      <c r="B2918" s="86" t="s">
        <v>54</v>
      </c>
      <c r="C2918" s="84"/>
      <c r="D2918" s="84"/>
      <c r="E2918" s="86" t="s">
        <v>28</v>
      </c>
      <c r="F2918" s="86">
        <v>64.0</v>
      </c>
      <c r="G2918" s="86"/>
      <c r="H2918" s="86"/>
      <c r="I2918" s="86"/>
      <c r="J2918" s="84">
        <v>4.0</v>
      </c>
      <c r="K2918" s="84" t="s">
        <v>43</v>
      </c>
      <c r="L2918" s="85"/>
      <c r="M2918" s="85"/>
      <c r="N2918" s="84"/>
      <c r="O2918" s="86"/>
      <c r="P2918" s="85"/>
      <c r="Q2918" s="87"/>
      <c r="R2918" s="88">
        <v>4575620.0</v>
      </c>
      <c r="S2918" s="89"/>
      <c r="T2918" s="89"/>
      <c r="U2918" s="123"/>
    </row>
    <row r="2919">
      <c r="A2919" s="83">
        <v>1026.0</v>
      </c>
      <c r="B2919" s="86" t="s">
        <v>54</v>
      </c>
      <c r="C2919" s="84"/>
      <c r="D2919" s="84"/>
      <c r="E2919" s="86" t="s">
        <v>28</v>
      </c>
      <c r="F2919" s="86">
        <v>64.0</v>
      </c>
      <c r="G2919" s="86"/>
      <c r="H2919" s="86"/>
      <c r="I2919" s="86"/>
      <c r="J2919" s="84">
        <v>4.0</v>
      </c>
      <c r="K2919" s="84" t="s">
        <v>44</v>
      </c>
      <c r="L2919" s="85"/>
      <c r="M2919" s="85"/>
      <c r="N2919" s="84"/>
      <c r="O2919" s="86"/>
      <c r="P2919" s="85"/>
      <c r="Q2919" s="87"/>
      <c r="R2919" s="88">
        <v>1329740.0</v>
      </c>
      <c r="S2919" s="89"/>
      <c r="T2919" s="89"/>
      <c r="U2919" s="123"/>
    </row>
    <row r="2920">
      <c r="A2920" s="83">
        <v>1027.0</v>
      </c>
      <c r="B2920" s="86" t="s">
        <v>54</v>
      </c>
      <c r="C2920" s="84"/>
      <c r="D2920" s="84"/>
      <c r="E2920" s="86" t="s">
        <v>28</v>
      </c>
      <c r="F2920" s="86">
        <v>64.0</v>
      </c>
      <c r="G2920" s="86"/>
      <c r="H2920" s="86"/>
      <c r="I2920" s="86"/>
      <c r="J2920" s="84">
        <v>4.0</v>
      </c>
      <c r="K2920" s="84" t="s">
        <v>45</v>
      </c>
      <c r="L2920" s="85"/>
      <c r="M2920" s="85"/>
      <c r="N2920" s="84"/>
      <c r="O2920" s="86"/>
      <c r="P2920" s="85"/>
      <c r="Q2920" s="87"/>
      <c r="R2920" s="88">
        <v>1391840.0</v>
      </c>
      <c r="S2920" s="89"/>
      <c r="T2920" s="89"/>
      <c r="U2920" s="123"/>
    </row>
    <row r="2921">
      <c r="A2921" s="83">
        <v>1028.0</v>
      </c>
      <c r="B2921" s="86" t="s">
        <v>54</v>
      </c>
      <c r="C2921" s="84"/>
      <c r="D2921" s="84"/>
      <c r="E2921" s="86" t="s">
        <v>28</v>
      </c>
      <c r="F2921" s="86">
        <v>64.0</v>
      </c>
      <c r="G2921" s="86"/>
      <c r="H2921" s="86"/>
      <c r="I2921" s="86"/>
      <c r="J2921" s="84">
        <v>4.0</v>
      </c>
      <c r="K2921" s="84" t="s">
        <v>46</v>
      </c>
      <c r="L2921" s="85"/>
      <c r="M2921" s="85"/>
      <c r="N2921" s="84"/>
      <c r="O2921" s="86"/>
      <c r="P2921" s="85"/>
      <c r="Q2921" s="87"/>
      <c r="R2921" s="88">
        <v>672530.0</v>
      </c>
      <c r="S2921" s="89"/>
      <c r="T2921" s="89"/>
      <c r="U2921" s="123"/>
    </row>
    <row r="2922">
      <c r="A2922" s="83">
        <v>1029.0</v>
      </c>
      <c r="B2922" s="86" t="s">
        <v>54</v>
      </c>
      <c r="C2922" s="84"/>
      <c r="D2922" s="84"/>
      <c r="E2922" s="86" t="s">
        <v>28</v>
      </c>
      <c r="F2922" s="86">
        <v>64.0</v>
      </c>
      <c r="G2922" s="86"/>
      <c r="H2922" s="86"/>
      <c r="I2922" s="86"/>
      <c r="J2922" s="84">
        <v>4.0</v>
      </c>
      <c r="K2922" s="84" t="s">
        <v>47</v>
      </c>
      <c r="L2922" s="85"/>
      <c r="M2922" s="85"/>
      <c r="N2922" s="84"/>
      <c r="O2922" s="86"/>
      <c r="P2922" s="85"/>
      <c r="Q2922" s="87"/>
      <c r="R2922" s="88">
        <v>67470.0</v>
      </c>
      <c r="S2922" s="89"/>
      <c r="T2922" s="89"/>
      <c r="U2922" s="123"/>
    </row>
    <row r="2923">
      <c r="A2923" s="83">
        <v>1030.0</v>
      </c>
      <c r="B2923" s="86" t="s">
        <v>54</v>
      </c>
      <c r="C2923" s="84"/>
      <c r="D2923" s="84"/>
      <c r="E2923" s="86" t="s">
        <v>28</v>
      </c>
      <c r="F2923" s="86">
        <v>64.0</v>
      </c>
      <c r="G2923" s="86"/>
      <c r="H2923" s="86"/>
      <c r="I2923" s="86"/>
      <c r="J2923" s="84">
        <v>4.0</v>
      </c>
      <c r="K2923" s="84" t="s">
        <v>48</v>
      </c>
      <c r="L2923" s="85"/>
      <c r="M2923" s="85"/>
      <c r="N2923" s="84"/>
      <c r="O2923" s="86"/>
      <c r="P2923" s="85"/>
      <c r="Q2923" s="87"/>
      <c r="R2923" s="88">
        <v>1.433109E7</v>
      </c>
      <c r="S2923" s="89"/>
      <c r="T2923" s="89"/>
      <c r="U2923" s="123"/>
    </row>
    <row r="2924">
      <c r="A2924" s="83">
        <v>1031.0</v>
      </c>
      <c r="B2924" s="86" t="s">
        <v>54</v>
      </c>
      <c r="C2924" s="84"/>
      <c r="D2924" s="84"/>
      <c r="E2924" s="86" t="s">
        <v>28</v>
      </c>
      <c r="F2924" s="86">
        <v>64.0</v>
      </c>
      <c r="G2924" s="86"/>
      <c r="H2924" s="86"/>
      <c r="I2924" s="86"/>
      <c r="J2924" s="84">
        <v>4.0</v>
      </c>
      <c r="K2924" s="84" t="s">
        <v>49</v>
      </c>
      <c r="L2924" s="85"/>
      <c r="M2924" s="85"/>
      <c r="N2924" s="84"/>
      <c r="O2924" s="86"/>
      <c r="P2924" s="85"/>
      <c r="Q2924" s="87"/>
      <c r="R2924" s="88">
        <v>1699500.0</v>
      </c>
      <c r="S2924" s="89"/>
      <c r="T2924" s="89"/>
      <c r="U2924" s="123"/>
    </row>
    <row r="2925">
      <c r="A2925" s="83">
        <v>1032.0</v>
      </c>
      <c r="B2925" s="86" t="s">
        <v>54</v>
      </c>
      <c r="C2925" s="84"/>
      <c r="D2925" s="84"/>
      <c r="E2925" s="86" t="s">
        <v>28</v>
      </c>
      <c r="F2925" s="86">
        <v>64.0</v>
      </c>
      <c r="G2925" s="86"/>
      <c r="H2925" s="86"/>
      <c r="I2925" s="86"/>
      <c r="J2925" s="84">
        <v>4.0</v>
      </c>
      <c r="K2925" s="84" t="s">
        <v>50</v>
      </c>
      <c r="L2925" s="85"/>
      <c r="M2925" s="85"/>
      <c r="N2925" s="84"/>
      <c r="O2925" s="86"/>
      <c r="P2925" s="85"/>
      <c r="Q2925" s="87"/>
      <c r="R2925" s="88">
        <v>4.758702E7</v>
      </c>
      <c r="S2925" s="89"/>
      <c r="T2925" s="89"/>
      <c r="U2925" s="123"/>
    </row>
    <row r="2926">
      <c r="A2926" s="83">
        <v>1033.0</v>
      </c>
      <c r="B2926" s="86" t="s">
        <v>54</v>
      </c>
      <c r="C2926" s="84"/>
      <c r="D2926" s="84"/>
      <c r="E2926" s="86" t="s">
        <v>28</v>
      </c>
      <c r="F2926" s="86">
        <v>64.0</v>
      </c>
      <c r="G2926" s="86"/>
      <c r="H2926" s="86"/>
      <c r="I2926" s="86"/>
      <c r="J2926" s="84">
        <v>4.0</v>
      </c>
      <c r="K2926" s="84" t="s">
        <v>51</v>
      </c>
      <c r="L2926" s="90"/>
      <c r="M2926" s="90"/>
      <c r="N2926" s="89"/>
      <c r="O2926" s="91"/>
      <c r="P2926" s="90"/>
      <c r="Q2926" s="88"/>
      <c r="R2926" s="88">
        <v>2212530.0</v>
      </c>
      <c r="S2926" s="89"/>
      <c r="T2926" s="89"/>
      <c r="U2926" s="123"/>
    </row>
    <row r="2927">
      <c r="A2927" s="83">
        <v>1034.0</v>
      </c>
      <c r="B2927" s="86" t="s">
        <v>54</v>
      </c>
      <c r="C2927" s="84"/>
      <c r="D2927" s="84"/>
      <c r="E2927" s="86" t="s">
        <v>28</v>
      </c>
      <c r="F2927" s="86">
        <v>64.0</v>
      </c>
      <c r="G2927" s="86"/>
      <c r="H2927" s="86"/>
      <c r="I2927" s="86"/>
      <c r="J2927" s="84">
        <v>4.0</v>
      </c>
      <c r="K2927" s="84" t="s">
        <v>52</v>
      </c>
      <c r="L2927" s="90"/>
      <c r="M2927" s="90"/>
      <c r="N2927" s="89"/>
      <c r="O2927" s="91"/>
      <c r="P2927" s="90"/>
      <c r="Q2927" s="88"/>
      <c r="R2927" s="88">
        <v>853410.0</v>
      </c>
      <c r="S2927" s="89"/>
      <c r="T2927" s="89"/>
      <c r="U2927" s="123"/>
    </row>
    <row r="2928">
      <c r="A2928" s="83">
        <v>1035.0</v>
      </c>
      <c r="B2928" s="86" t="s">
        <v>54</v>
      </c>
      <c r="C2928" s="84"/>
      <c r="D2928" s="84"/>
      <c r="E2928" s="86" t="s">
        <v>28</v>
      </c>
      <c r="F2928" s="86">
        <v>64.0</v>
      </c>
      <c r="G2928" s="86"/>
      <c r="H2928" s="86"/>
      <c r="I2928" s="86"/>
      <c r="J2928" s="84">
        <v>8.0</v>
      </c>
      <c r="K2928" s="84" t="s">
        <v>31</v>
      </c>
      <c r="L2928" s="85"/>
      <c r="M2928" s="85"/>
      <c r="N2928" s="84"/>
      <c r="O2928" s="86"/>
      <c r="P2928" s="85"/>
      <c r="Q2928" s="87"/>
      <c r="R2928" s="88">
        <v>1.445635E7</v>
      </c>
      <c r="S2928" s="89"/>
      <c r="T2928" s="89"/>
      <c r="U2928" s="123"/>
    </row>
    <row r="2929">
      <c r="A2929" s="83">
        <v>1036.0</v>
      </c>
      <c r="B2929" s="86" t="s">
        <v>54</v>
      </c>
      <c r="C2929" s="84"/>
      <c r="D2929" s="84"/>
      <c r="E2929" s="86" t="s">
        <v>28</v>
      </c>
      <c r="F2929" s="86">
        <v>64.0</v>
      </c>
      <c r="G2929" s="86"/>
      <c r="H2929" s="86"/>
      <c r="I2929" s="86"/>
      <c r="J2929" s="84">
        <v>8.0</v>
      </c>
      <c r="K2929" s="84" t="s">
        <v>32</v>
      </c>
      <c r="L2929" s="85"/>
      <c r="M2929" s="85"/>
      <c r="N2929" s="84"/>
      <c r="O2929" s="86"/>
      <c r="P2929" s="85"/>
      <c r="Q2929" s="87"/>
      <c r="R2929" s="88">
        <v>1347480.0</v>
      </c>
      <c r="S2929" s="89"/>
      <c r="T2929" s="89"/>
      <c r="U2929" s="123"/>
    </row>
    <row r="2930">
      <c r="A2930" s="83">
        <v>1037.0</v>
      </c>
      <c r="B2930" s="86" t="s">
        <v>54</v>
      </c>
      <c r="C2930" s="84"/>
      <c r="D2930" s="84"/>
      <c r="E2930" s="86" t="s">
        <v>28</v>
      </c>
      <c r="F2930" s="86">
        <v>64.0</v>
      </c>
      <c r="G2930" s="86"/>
      <c r="H2930" s="86"/>
      <c r="I2930" s="86"/>
      <c r="J2930" s="84">
        <v>8.0</v>
      </c>
      <c r="K2930" s="84" t="s">
        <v>33</v>
      </c>
      <c r="L2930" s="85"/>
      <c r="M2930" s="85"/>
      <c r="N2930" s="84"/>
      <c r="O2930" s="86"/>
      <c r="P2930" s="85"/>
      <c r="Q2930" s="87"/>
      <c r="R2930" s="88">
        <v>4179729.9999999995</v>
      </c>
      <c r="S2930" s="89"/>
      <c r="T2930" s="89"/>
      <c r="U2930" s="123"/>
    </row>
    <row r="2931">
      <c r="A2931" s="83">
        <v>1038.0</v>
      </c>
      <c r="B2931" s="86" t="s">
        <v>54</v>
      </c>
      <c r="C2931" s="84"/>
      <c r="D2931" s="84"/>
      <c r="E2931" s="86" t="s">
        <v>28</v>
      </c>
      <c r="F2931" s="86">
        <v>64.0</v>
      </c>
      <c r="G2931" s="86"/>
      <c r="H2931" s="86"/>
      <c r="I2931" s="86"/>
      <c r="J2931" s="84">
        <v>8.0</v>
      </c>
      <c r="K2931" s="84" t="s">
        <v>34</v>
      </c>
      <c r="L2931" s="85"/>
      <c r="M2931" s="85"/>
      <c r="N2931" s="84"/>
      <c r="O2931" s="86"/>
      <c r="P2931" s="85"/>
      <c r="Q2931" s="87"/>
      <c r="R2931" s="88">
        <v>4.493422E7</v>
      </c>
      <c r="S2931" s="89"/>
      <c r="T2931" s="89"/>
      <c r="U2931" s="123"/>
    </row>
    <row r="2932">
      <c r="A2932" s="83">
        <v>1039.0</v>
      </c>
      <c r="B2932" s="86" t="s">
        <v>54</v>
      </c>
      <c r="C2932" s="84"/>
      <c r="D2932" s="84"/>
      <c r="E2932" s="86" t="s">
        <v>28</v>
      </c>
      <c r="F2932" s="86">
        <v>64.0</v>
      </c>
      <c r="G2932" s="86"/>
      <c r="H2932" s="86"/>
      <c r="I2932" s="86"/>
      <c r="J2932" s="84">
        <v>8.0</v>
      </c>
      <c r="K2932" s="84" t="s">
        <v>35</v>
      </c>
      <c r="L2932" s="85"/>
      <c r="M2932" s="85"/>
      <c r="N2932" s="84"/>
      <c r="O2932" s="86"/>
      <c r="P2932" s="85"/>
      <c r="Q2932" s="87"/>
      <c r="R2932" s="88">
        <v>4082060.0</v>
      </c>
      <c r="S2932" s="89"/>
      <c r="T2932" s="89"/>
      <c r="U2932" s="123"/>
    </row>
    <row r="2933">
      <c r="A2933" s="83">
        <v>1040.0</v>
      </c>
      <c r="B2933" s="86" t="s">
        <v>54</v>
      </c>
      <c r="C2933" s="84"/>
      <c r="D2933" s="84"/>
      <c r="E2933" s="86" t="s">
        <v>28</v>
      </c>
      <c r="F2933" s="86">
        <v>64.0</v>
      </c>
      <c r="G2933" s="86"/>
      <c r="H2933" s="86"/>
      <c r="I2933" s="86"/>
      <c r="J2933" s="84">
        <v>8.0</v>
      </c>
      <c r="K2933" s="84" t="s">
        <v>36</v>
      </c>
      <c r="L2933" s="85"/>
      <c r="M2933" s="85"/>
      <c r="N2933" s="84"/>
      <c r="O2933" s="86"/>
      <c r="P2933" s="85"/>
      <c r="Q2933" s="87"/>
      <c r="R2933" s="88">
        <v>2186110.0</v>
      </c>
      <c r="S2933" s="89"/>
      <c r="T2933" s="89"/>
      <c r="U2933" s="123"/>
    </row>
    <row r="2934">
      <c r="A2934" s="83">
        <v>1041.0</v>
      </c>
      <c r="B2934" s="86" t="s">
        <v>54</v>
      </c>
      <c r="C2934" s="84"/>
      <c r="D2934" s="84"/>
      <c r="E2934" s="86" t="s">
        <v>28</v>
      </c>
      <c r="F2934" s="86">
        <v>64.0</v>
      </c>
      <c r="G2934" s="86"/>
      <c r="H2934" s="86"/>
      <c r="I2934" s="86"/>
      <c r="J2934" s="84">
        <v>8.0</v>
      </c>
      <c r="K2934" s="84" t="s">
        <v>37</v>
      </c>
      <c r="L2934" s="85"/>
      <c r="M2934" s="85"/>
      <c r="N2934" s="84"/>
      <c r="O2934" s="86"/>
      <c r="P2934" s="85"/>
      <c r="Q2934" s="87"/>
      <c r="R2934" s="88">
        <v>5174340.0</v>
      </c>
      <c r="S2934" s="89"/>
      <c r="T2934" s="89"/>
      <c r="U2934" s="123"/>
    </row>
    <row r="2935">
      <c r="A2935" s="83">
        <v>1042.0</v>
      </c>
      <c r="B2935" s="86" t="s">
        <v>54</v>
      </c>
      <c r="C2935" s="84"/>
      <c r="D2935" s="84"/>
      <c r="E2935" s="86" t="s">
        <v>28</v>
      </c>
      <c r="F2935" s="86">
        <v>64.0</v>
      </c>
      <c r="G2935" s="86"/>
      <c r="H2935" s="86"/>
      <c r="I2935" s="86"/>
      <c r="J2935" s="84">
        <v>8.0</v>
      </c>
      <c r="K2935" s="84" t="s">
        <v>38</v>
      </c>
      <c r="L2935" s="85"/>
      <c r="M2935" s="85"/>
      <c r="N2935" s="84"/>
      <c r="O2935" s="86"/>
      <c r="P2935" s="85"/>
      <c r="Q2935" s="87"/>
      <c r="R2935" s="88">
        <v>4044690.0</v>
      </c>
      <c r="S2935" s="89"/>
      <c r="T2935" s="89"/>
      <c r="U2935" s="123"/>
    </row>
    <row r="2936">
      <c r="A2936" s="83">
        <v>1043.0</v>
      </c>
      <c r="B2936" s="86" t="s">
        <v>54</v>
      </c>
      <c r="C2936" s="84"/>
      <c r="D2936" s="84"/>
      <c r="E2936" s="86" t="s">
        <v>28</v>
      </c>
      <c r="F2936" s="86">
        <v>64.0</v>
      </c>
      <c r="G2936" s="86"/>
      <c r="H2936" s="86"/>
      <c r="I2936" s="86"/>
      <c r="J2936" s="84">
        <v>8.0</v>
      </c>
      <c r="K2936" s="84" t="s">
        <v>39</v>
      </c>
      <c r="L2936" s="85"/>
      <c r="M2936" s="85"/>
      <c r="N2936" s="84"/>
      <c r="O2936" s="86"/>
      <c r="P2936" s="85"/>
      <c r="Q2936" s="87"/>
      <c r="R2936" s="88">
        <v>8706420.0</v>
      </c>
      <c r="S2936" s="89"/>
      <c r="T2936" s="89"/>
      <c r="U2936" s="123"/>
    </row>
    <row r="2937">
      <c r="A2937" s="83">
        <v>1044.0</v>
      </c>
      <c r="B2937" s="86" t="s">
        <v>54</v>
      </c>
      <c r="C2937" s="84"/>
      <c r="D2937" s="84"/>
      <c r="E2937" s="86" t="s">
        <v>28</v>
      </c>
      <c r="F2937" s="86">
        <v>64.0</v>
      </c>
      <c r="G2937" s="86"/>
      <c r="H2937" s="86"/>
      <c r="I2937" s="86"/>
      <c r="J2937" s="84">
        <v>8.0</v>
      </c>
      <c r="K2937" s="84" t="s">
        <v>40</v>
      </c>
      <c r="L2937" s="85"/>
      <c r="M2937" s="85"/>
      <c r="N2937" s="84"/>
      <c r="O2937" s="86"/>
      <c r="P2937" s="85"/>
      <c r="Q2937" s="87"/>
      <c r="R2937" s="88">
        <v>4830920.0</v>
      </c>
      <c r="S2937" s="89"/>
      <c r="T2937" s="89"/>
      <c r="U2937" s="123"/>
    </row>
    <row r="2938">
      <c r="A2938" s="83">
        <v>1045.0</v>
      </c>
      <c r="B2938" s="86" t="s">
        <v>54</v>
      </c>
      <c r="C2938" s="84"/>
      <c r="D2938" s="84"/>
      <c r="E2938" s="86" t="s">
        <v>28</v>
      </c>
      <c r="F2938" s="86">
        <v>64.0</v>
      </c>
      <c r="G2938" s="86"/>
      <c r="H2938" s="86"/>
      <c r="I2938" s="86"/>
      <c r="J2938" s="84">
        <v>8.0</v>
      </c>
      <c r="K2938" s="84" t="s">
        <v>41</v>
      </c>
      <c r="L2938" s="85"/>
      <c r="M2938" s="85"/>
      <c r="N2938" s="84"/>
      <c r="O2938" s="86"/>
      <c r="P2938" s="85"/>
      <c r="Q2938" s="87"/>
      <c r="R2938" s="88">
        <v>1207490.0</v>
      </c>
      <c r="S2938" s="89"/>
      <c r="T2938" s="89"/>
      <c r="U2938" s="123"/>
    </row>
    <row r="2939">
      <c r="A2939" s="83">
        <v>1046.0</v>
      </c>
      <c r="B2939" s="86" t="s">
        <v>54</v>
      </c>
      <c r="C2939" s="84"/>
      <c r="D2939" s="84"/>
      <c r="E2939" s="86" t="s">
        <v>28</v>
      </c>
      <c r="F2939" s="86">
        <v>64.0</v>
      </c>
      <c r="G2939" s="86"/>
      <c r="H2939" s="86"/>
      <c r="I2939" s="86"/>
      <c r="J2939" s="84">
        <v>8.0</v>
      </c>
      <c r="K2939" s="84" t="s">
        <v>42</v>
      </c>
      <c r="L2939" s="85"/>
      <c r="M2939" s="85"/>
      <c r="N2939" s="84"/>
      <c r="O2939" s="86"/>
      <c r="P2939" s="85"/>
      <c r="Q2939" s="87"/>
      <c r="R2939" s="88">
        <v>3512690.0</v>
      </c>
      <c r="S2939" s="89"/>
      <c r="T2939" s="89"/>
      <c r="U2939" s="123"/>
    </row>
    <row r="2940">
      <c r="A2940" s="83">
        <v>1047.0</v>
      </c>
      <c r="B2940" s="86" t="s">
        <v>54</v>
      </c>
      <c r="C2940" s="84"/>
      <c r="D2940" s="84"/>
      <c r="E2940" s="86" t="s">
        <v>28</v>
      </c>
      <c r="F2940" s="86">
        <v>64.0</v>
      </c>
      <c r="G2940" s="86"/>
      <c r="H2940" s="86"/>
      <c r="I2940" s="86"/>
      <c r="J2940" s="84">
        <v>8.0</v>
      </c>
      <c r="K2940" s="84" t="s">
        <v>43</v>
      </c>
      <c r="L2940" s="85"/>
      <c r="M2940" s="85"/>
      <c r="N2940" s="84"/>
      <c r="O2940" s="86"/>
      <c r="P2940" s="85"/>
      <c r="Q2940" s="87"/>
      <c r="R2940" s="88">
        <v>1.009759E7</v>
      </c>
      <c r="S2940" s="89"/>
      <c r="T2940" s="89"/>
      <c r="U2940" s="123"/>
    </row>
    <row r="2941">
      <c r="A2941" s="83">
        <v>1048.0</v>
      </c>
      <c r="B2941" s="86" t="s">
        <v>54</v>
      </c>
      <c r="C2941" s="84"/>
      <c r="D2941" s="84"/>
      <c r="E2941" s="86" t="s">
        <v>28</v>
      </c>
      <c r="F2941" s="86">
        <v>64.0</v>
      </c>
      <c r="G2941" s="86"/>
      <c r="H2941" s="86"/>
      <c r="I2941" s="86"/>
      <c r="J2941" s="84">
        <v>8.0</v>
      </c>
      <c r="K2941" s="84" t="s">
        <v>44</v>
      </c>
      <c r="L2941" s="85"/>
      <c r="M2941" s="85"/>
      <c r="N2941" s="84"/>
      <c r="O2941" s="86"/>
      <c r="P2941" s="85"/>
      <c r="Q2941" s="87"/>
      <c r="R2941" s="88">
        <v>2405720.0</v>
      </c>
      <c r="S2941" s="89"/>
      <c r="T2941" s="89"/>
      <c r="U2941" s="123"/>
    </row>
    <row r="2942">
      <c r="A2942" s="83">
        <v>1049.0</v>
      </c>
      <c r="B2942" s="86" t="s">
        <v>54</v>
      </c>
      <c r="C2942" s="84"/>
      <c r="D2942" s="84"/>
      <c r="E2942" s="86" t="s">
        <v>28</v>
      </c>
      <c r="F2942" s="86">
        <v>64.0</v>
      </c>
      <c r="G2942" s="86"/>
      <c r="H2942" s="86"/>
      <c r="I2942" s="86"/>
      <c r="J2942" s="84">
        <v>8.0</v>
      </c>
      <c r="K2942" s="84" t="s">
        <v>45</v>
      </c>
      <c r="L2942" s="85"/>
      <c r="M2942" s="85"/>
      <c r="N2942" s="84"/>
      <c r="O2942" s="86"/>
      <c r="P2942" s="85"/>
      <c r="Q2942" s="87"/>
      <c r="R2942" s="88">
        <v>2634900.0</v>
      </c>
      <c r="S2942" s="89"/>
      <c r="T2942" s="89"/>
      <c r="U2942" s="123"/>
    </row>
    <row r="2943">
      <c r="A2943" s="83">
        <v>1050.0</v>
      </c>
      <c r="B2943" s="86" t="s">
        <v>54</v>
      </c>
      <c r="C2943" s="84"/>
      <c r="D2943" s="84"/>
      <c r="E2943" s="86" t="s">
        <v>28</v>
      </c>
      <c r="F2943" s="86">
        <v>64.0</v>
      </c>
      <c r="G2943" s="86"/>
      <c r="H2943" s="86"/>
      <c r="I2943" s="86"/>
      <c r="J2943" s="84">
        <v>8.0</v>
      </c>
      <c r="K2943" s="84" t="s">
        <v>46</v>
      </c>
      <c r="L2943" s="85"/>
      <c r="M2943" s="85"/>
      <c r="N2943" s="84"/>
      <c r="O2943" s="86"/>
      <c r="P2943" s="85"/>
      <c r="Q2943" s="87"/>
      <c r="R2943" s="88">
        <v>1483620.0</v>
      </c>
      <c r="S2943" s="89"/>
      <c r="T2943" s="89"/>
      <c r="U2943" s="123"/>
    </row>
    <row r="2944">
      <c r="A2944" s="83">
        <v>1051.0</v>
      </c>
      <c r="B2944" s="86" t="s">
        <v>54</v>
      </c>
      <c r="C2944" s="84"/>
      <c r="D2944" s="84"/>
      <c r="E2944" s="86" t="s">
        <v>28</v>
      </c>
      <c r="F2944" s="86">
        <v>64.0</v>
      </c>
      <c r="G2944" s="86"/>
      <c r="H2944" s="86"/>
      <c r="I2944" s="86"/>
      <c r="J2944" s="84">
        <v>8.0</v>
      </c>
      <c r="K2944" s="84" t="s">
        <v>47</v>
      </c>
      <c r="L2944" s="85"/>
      <c r="M2944" s="85"/>
      <c r="N2944" s="84"/>
      <c r="O2944" s="86"/>
      <c r="P2944" s="85"/>
      <c r="Q2944" s="87"/>
      <c r="R2944" s="88">
        <v>1.275219E7</v>
      </c>
      <c r="S2944" s="89"/>
      <c r="T2944" s="89"/>
      <c r="U2944" s="123"/>
    </row>
    <row r="2945">
      <c r="A2945" s="83">
        <v>1052.0</v>
      </c>
      <c r="B2945" s="86" t="s">
        <v>54</v>
      </c>
      <c r="C2945" s="84"/>
      <c r="D2945" s="84"/>
      <c r="E2945" s="86" t="s">
        <v>28</v>
      </c>
      <c r="F2945" s="86">
        <v>64.0</v>
      </c>
      <c r="G2945" s="86"/>
      <c r="H2945" s="86"/>
      <c r="I2945" s="86"/>
      <c r="J2945" s="84">
        <v>8.0</v>
      </c>
      <c r="K2945" s="84" t="s">
        <v>48</v>
      </c>
      <c r="L2945" s="85"/>
      <c r="M2945" s="85"/>
      <c r="N2945" s="84"/>
      <c r="O2945" s="86"/>
      <c r="P2945" s="85"/>
      <c r="Q2945" s="87"/>
      <c r="R2945" s="88">
        <v>2.310163E7</v>
      </c>
      <c r="S2945" s="89"/>
      <c r="T2945" s="89"/>
      <c r="U2945" s="123"/>
    </row>
    <row r="2946">
      <c r="A2946" s="83">
        <v>1053.0</v>
      </c>
      <c r="B2946" s="86" t="s">
        <v>54</v>
      </c>
      <c r="C2946" s="84"/>
      <c r="D2946" s="84"/>
      <c r="E2946" s="86" t="s">
        <v>28</v>
      </c>
      <c r="F2946" s="86">
        <v>64.0</v>
      </c>
      <c r="G2946" s="86"/>
      <c r="H2946" s="86"/>
      <c r="I2946" s="86"/>
      <c r="J2946" s="84">
        <v>8.0</v>
      </c>
      <c r="K2946" s="84" t="s">
        <v>49</v>
      </c>
      <c r="L2946" s="85"/>
      <c r="M2946" s="85"/>
      <c r="N2946" s="84"/>
      <c r="O2946" s="86"/>
      <c r="P2946" s="85"/>
      <c r="Q2946" s="87"/>
      <c r="R2946" s="88">
        <v>4111790.0</v>
      </c>
      <c r="S2946" s="89"/>
      <c r="T2946" s="89"/>
      <c r="U2946" s="123"/>
    </row>
    <row r="2947">
      <c r="A2947" s="83">
        <v>1054.0</v>
      </c>
      <c r="B2947" s="86" t="s">
        <v>54</v>
      </c>
      <c r="C2947" s="84"/>
      <c r="D2947" s="84"/>
      <c r="E2947" s="86" t="s">
        <v>28</v>
      </c>
      <c r="F2947" s="86">
        <v>64.0</v>
      </c>
      <c r="G2947" s="86"/>
      <c r="H2947" s="86"/>
      <c r="I2947" s="86"/>
      <c r="J2947" s="84">
        <v>8.0</v>
      </c>
      <c r="K2947" s="84" t="s">
        <v>50</v>
      </c>
      <c r="L2947" s="85"/>
      <c r="M2947" s="85"/>
      <c r="N2947" s="84"/>
      <c r="O2947" s="86"/>
      <c r="P2947" s="85"/>
      <c r="Q2947" s="87"/>
      <c r="R2947" s="88">
        <v>1.8631221E8</v>
      </c>
      <c r="S2947" s="89"/>
      <c r="T2947" s="89"/>
      <c r="U2947" s="123"/>
    </row>
    <row r="2948">
      <c r="A2948" s="83">
        <v>1055.0</v>
      </c>
      <c r="B2948" s="86" t="s">
        <v>54</v>
      </c>
      <c r="C2948" s="84"/>
      <c r="D2948" s="84"/>
      <c r="E2948" s="86" t="s">
        <v>28</v>
      </c>
      <c r="F2948" s="86">
        <v>64.0</v>
      </c>
      <c r="G2948" s="86"/>
      <c r="H2948" s="86"/>
      <c r="I2948" s="86"/>
      <c r="J2948" s="84">
        <v>8.0</v>
      </c>
      <c r="K2948" s="84" t="s">
        <v>51</v>
      </c>
      <c r="L2948" s="85"/>
      <c r="M2948" s="85"/>
      <c r="N2948" s="84"/>
      <c r="O2948" s="86"/>
      <c r="P2948" s="85"/>
      <c r="Q2948" s="96"/>
      <c r="R2948" s="88">
        <v>1.304465E7</v>
      </c>
      <c r="S2948" s="89"/>
      <c r="T2948" s="89"/>
      <c r="U2948" s="123"/>
    </row>
    <row r="2949">
      <c r="A2949" s="83">
        <v>1056.0</v>
      </c>
      <c r="B2949" s="86" t="s">
        <v>54</v>
      </c>
      <c r="C2949" s="84"/>
      <c r="D2949" s="84"/>
      <c r="E2949" s="86" t="s">
        <v>28</v>
      </c>
      <c r="F2949" s="86">
        <v>64.0</v>
      </c>
      <c r="G2949" s="86"/>
      <c r="H2949" s="86"/>
      <c r="I2949" s="86"/>
      <c r="J2949" s="84">
        <v>8.0</v>
      </c>
      <c r="K2949" s="84" t="s">
        <v>52</v>
      </c>
      <c r="L2949" s="85"/>
      <c r="M2949" s="85"/>
      <c r="N2949" s="84"/>
      <c r="O2949" s="86"/>
      <c r="P2949" s="85"/>
      <c r="Q2949" s="96"/>
      <c r="R2949" s="88">
        <v>1864290.0</v>
      </c>
      <c r="S2949" s="89"/>
      <c r="T2949" s="89"/>
      <c r="U2949" s="123"/>
    </row>
    <row r="2950">
      <c r="A2950" s="83">
        <v>969.0</v>
      </c>
      <c r="B2950" s="86" t="s">
        <v>54</v>
      </c>
      <c r="C2950" s="84"/>
      <c r="D2950" s="84"/>
      <c r="E2950" s="86" t="s">
        <v>28</v>
      </c>
      <c r="F2950" s="86">
        <v>64.0</v>
      </c>
      <c r="G2950" s="86"/>
      <c r="H2950" s="86"/>
      <c r="I2950" s="86"/>
      <c r="J2950" s="86">
        <v>16.0</v>
      </c>
      <c r="K2950" s="84" t="s">
        <v>31</v>
      </c>
      <c r="L2950" s="85"/>
      <c r="M2950" s="85"/>
      <c r="N2950" s="84"/>
      <c r="O2950" s="86"/>
      <c r="P2950" s="85"/>
      <c r="Q2950" s="87"/>
      <c r="R2950" s="88">
        <v>2.57294E7</v>
      </c>
      <c r="S2950" s="89"/>
      <c r="T2950" s="89"/>
      <c r="U2950" s="123"/>
    </row>
    <row r="2951">
      <c r="A2951" s="83">
        <v>970.0</v>
      </c>
      <c r="B2951" s="86" t="s">
        <v>54</v>
      </c>
      <c r="C2951" s="84"/>
      <c r="D2951" s="84"/>
      <c r="E2951" s="86" t="s">
        <v>28</v>
      </c>
      <c r="F2951" s="86">
        <v>64.0</v>
      </c>
      <c r="G2951" s="86"/>
      <c r="H2951" s="86"/>
      <c r="I2951" s="86"/>
      <c r="J2951" s="86">
        <v>16.0</v>
      </c>
      <c r="K2951" s="84" t="s">
        <v>32</v>
      </c>
      <c r="L2951" s="85"/>
      <c r="M2951" s="85"/>
      <c r="N2951" s="84"/>
      <c r="O2951" s="86"/>
      <c r="P2951" s="85"/>
      <c r="Q2951" s="87"/>
      <c r="R2951" s="88">
        <v>2311880.0</v>
      </c>
      <c r="S2951" s="89"/>
      <c r="T2951" s="89"/>
      <c r="U2951" s="123"/>
    </row>
    <row r="2952">
      <c r="A2952" s="83">
        <v>971.0</v>
      </c>
      <c r="B2952" s="86" t="s">
        <v>54</v>
      </c>
      <c r="C2952" s="84"/>
      <c r="D2952" s="84"/>
      <c r="E2952" s="86" t="s">
        <v>28</v>
      </c>
      <c r="F2952" s="86">
        <v>64.0</v>
      </c>
      <c r="G2952" s="86"/>
      <c r="H2952" s="86"/>
      <c r="I2952" s="86"/>
      <c r="J2952" s="86">
        <v>16.0</v>
      </c>
      <c r="K2952" s="84" t="s">
        <v>33</v>
      </c>
      <c r="L2952" s="85"/>
      <c r="M2952" s="85"/>
      <c r="N2952" s="84"/>
      <c r="O2952" s="86"/>
      <c r="P2952" s="85"/>
      <c r="Q2952" s="87"/>
      <c r="R2952" s="88">
        <v>7700530.0</v>
      </c>
      <c r="S2952" s="89"/>
      <c r="T2952" s="89"/>
      <c r="U2952" s="123"/>
    </row>
    <row r="2953">
      <c r="A2953" s="83">
        <v>972.0</v>
      </c>
      <c r="B2953" s="86" t="s">
        <v>54</v>
      </c>
      <c r="C2953" s="84"/>
      <c r="D2953" s="84"/>
      <c r="E2953" s="86" t="s">
        <v>28</v>
      </c>
      <c r="F2953" s="86">
        <v>64.0</v>
      </c>
      <c r="G2953" s="86"/>
      <c r="H2953" s="86"/>
      <c r="I2953" s="86"/>
      <c r="J2953" s="86">
        <v>16.0</v>
      </c>
      <c r="K2953" s="84" t="s">
        <v>34</v>
      </c>
      <c r="L2953" s="85"/>
      <c r="M2953" s="85"/>
      <c r="N2953" s="84"/>
      <c r="O2953" s="86"/>
      <c r="P2953" s="85"/>
      <c r="Q2953" s="87"/>
      <c r="R2953" s="88">
        <v>8.870832E7</v>
      </c>
      <c r="S2953" s="89"/>
      <c r="T2953" s="89"/>
      <c r="U2953" s="123"/>
    </row>
    <row r="2954">
      <c r="A2954" s="83">
        <v>973.0</v>
      </c>
      <c r="B2954" s="86" t="s">
        <v>54</v>
      </c>
      <c r="C2954" s="84"/>
      <c r="D2954" s="84"/>
      <c r="E2954" s="86" t="s">
        <v>28</v>
      </c>
      <c r="F2954" s="86">
        <v>64.0</v>
      </c>
      <c r="G2954" s="86"/>
      <c r="H2954" s="86"/>
      <c r="I2954" s="86"/>
      <c r="J2954" s="86">
        <v>16.0</v>
      </c>
      <c r="K2954" s="84" t="s">
        <v>35</v>
      </c>
      <c r="L2954" s="85"/>
      <c r="M2954" s="85"/>
      <c r="N2954" s="84"/>
      <c r="O2954" s="86"/>
      <c r="P2954" s="85"/>
      <c r="Q2954" s="87"/>
      <c r="R2954" s="88">
        <v>1.361168E7</v>
      </c>
      <c r="S2954" s="89"/>
      <c r="T2954" s="89"/>
      <c r="U2954" s="123"/>
    </row>
    <row r="2955">
      <c r="A2955" s="83">
        <v>974.0</v>
      </c>
      <c r="B2955" s="86" t="s">
        <v>54</v>
      </c>
      <c r="C2955" s="84"/>
      <c r="D2955" s="84"/>
      <c r="E2955" s="86" t="s">
        <v>28</v>
      </c>
      <c r="F2955" s="86">
        <v>64.0</v>
      </c>
      <c r="G2955" s="86"/>
      <c r="H2955" s="86"/>
      <c r="I2955" s="86"/>
      <c r="J2955" s="86">
        <v>16.0</v>
      </c>
      <c r="K2955" s="84" t="s">
        <v>36</v>
      </c>
      <c r="L2955" s="85"/>
      <c r="M2955" s="85"/>
      <c r="N2955" s="84"/>
      <c r="O2955" s="86"/>
      <c r="P2955" s="85"/>
      <c r="Q2955" s="87"/>
      <c r="R2955" s="88">
        <v>4031730.0</v>
      </c>
      <c r="S2955" s="89"/>
      <c r="T2955" s="89"/>
      <c r="U2955" s="123"/>
    </row>
    <row r="2956">
      <c r="A2956" s="83">
        <v>975.0</v>
      </c>
      <c r="B2956" s="86" t="s">
        <v>54</v>
      </c>
      <c r="C2956" s="84"/>
      <c r="D2956" s="84"/>
      <c r="E2956" s="86" t="s">
        <v>28</v>
      </c>
      <c r="F2956" s="86">
        <v>64.0</v>
      </c>
      <c r="G2956" s="86"/>
      <c r="H2956" s="86"/>
      <c r="I2956" s="86"/>
      <c r="J2956" s="86">
        <v>16.0</v>
      </c>
      <c r="K2956" s="84" t="s">
        <v>37</v>
      </c>
      <c r="L2956" s="85"/>
      <c r="M2956" s="85"/>
      <c r="N2956" s="84"/>
      <c r="O2956" s="86"/>
      <c r="P2956" s="85"/>
      <c r="Q2956" s="87"/>
      <c r="R2956" s="88">
        <v>9314810.0</v>
      </c>
      <c r="S2956" s="89"/>
      <c r="T2956" s="89"/>
      <c r="U2956" s="123"/>
    </row>
    <row r="2957">
      <c r="A2957" s="83">
        <v>976.0</v>
      </c>
      <c r="B2957" s="86" t="s">
        <v>54</v>
      </c>
      <c r="C2957" s="84"/>
      <c r="D2957" s="84"/>
      <c r="E2957" s="86" t="s">
        <v>28</v>
      </c>
      <c r="F2957" s="86">
        <v>64.0</v>
      </c>
      <c r="G2957" s="86"/>
      <c r="H2957" s="86"/>
      <c r="I2957" s="86"/>
      <c r="J2957" s="86">
        <v>16.0</v>
      </c>
      <c r="K2957" s="84" t="s">
        <v>38</v>
      </c>
      <c r="L2957" s="85"/>
      <c r="M2957" s="85"/>
      <c r="N2957" s="84"/>
      <c r="O2957" s="86"/>
      <c r="P2957" s="85"/>
      <c r="Q2957" s="87"/>
      <c r="R2957" s="88">
        <v>1.615371E7</v>
      </c>
      <c r="S2957" s="89"/>
      <c r="T2957" s="89"/>
      <c r="U2957" s="123"/>
    </row>
    <row r="2958">
      <c r="A2958" s="83">
        <v>977.0</v>
      </c>
      <c r="B2958" s="86" t="s">
        <v>54</v>
      </c>
      <c r="C2958" s="84"/>
      <c r="D2958" s="84"/>
      <c r="E2958" s="86" t="s">
        <v>28</v>
      </c>
      <c r="F2958" s="86">
        <v>64.0</v>
      </c>
      <c r="G2958" s="86"/>
      <c r="H2958" s="86"/>
      <c r="I2958" s="86"/>
      <c r="J2958" s="86">
        <v>16.0</v>
      </c>
      <c r="K2958" s="84" t="s">
        <v>39</v>
      </c>
      <c r="L2958" s="85"/>
      <c r="M2958" s="85"/>
      <c r="N2958" s="84"/>
      <c r="O2958" s="86"/>
      <c r="P2958" s="85"/>
      <c r="Q2958" s="87"/>
      <c r="R2958" s="88">
        <v>1.555294E7</v>
      </c>
      <c r="S2958" s="89"/>
      <c r="T2958" s="89"/>
      <c r="U2958" s="123"/>
    </row>
    <row r="2959">
      <c r="A2959" s="83">
        <v>978.0</v>
      </c>
      <c r="B2959" s="86" t="s">
        <v>54</v>
      </c>
      <c r="C2959" s="84"/>
      <c r="D2959" s="84"/>
      <c r="E2959" s="86" t="s">
        <v>28</v>
      </c>
      <c r="F2959" s="86">
        <v>64.0</v>
      </c>
      <c r="G2959" s="86"/>
      <c r="H2959" s="86"/>
      <c r="I2959" s="86"/>
      <c r="J2959" s="86">
        <v>16.0</v>
      </c>
      <c r="K2959" s="84" t="s">
        <v>40</v>
      </c>
      <c r="L2959" s="85"/>
      <c r="M2959" s="85"/>
      <c r="N2959" s="84"/>
      <c r="O2959" s="86"/>
      <c r="P2959" s="85"/>
      <c r="Q2959" s="87"/>
      <c r="R2959" s="88">
        <v>8601870.0</v>
      </c>
      <c r="S2959" s="89"/>
      <c r="T2959" s="89"/>
      <c r="U2959" s="123"/>
    </row>
    <row r="2960">
      <c r="A2960" s="83">
        <v>979.0</v>
      </c>
      <c r="B2960" s="86" t="s">
        <v>54</v>
      </c>
      <c r="C2960" s="84"/>
      <c r="D2960" s="84"/>
      <c r="E2960" s="86" t="s">
        <v>28</v>
      </c>
      <c r="F2960" s="86">
        <v>64.0</v>
      </c>
      <c r="G2960" s="86"/>
      <c r="H2960" s="86"/>
      <c r="I2960" s="86"/>
      <c r="J2960" s="86">
        <v>16.0</v>
      </c>
      <c r="K2960" s="84" t="s">
        <v>41</v>
      </c>
      <c r="L2960" s="85"/>
      <c r="M2960" s="85"/>
      <c r="N2960" s="84"/>
      <c r="O2960" s="86"/>
      <c r="P2960" s="85"/>
      <c r="Q2960" s="87"/>
      <c r="R2960" s="88">
        <v>2156800.0</v>
      </c>
      <c r="S2960" s="89"/>
      <c r="T2960" s="89"/>
      <c r="U2960" s="123"/>
    </row>
    <row r="2961">
      <c r="A2961" s="83">
        <v>980.0</v>
      </c>
      <c r="B2961" s="86" t="s">
        <v>54</v>
      </c>
      <c r="C2961" s="84"/>
      <c r="D2961" s="84"/>
      <c r="E2961" s="86" t="s">
        <v>28</v>
      </c>
      <c r="F2961" s="86">
        <v>64.0</v>
      </c>
      <c r="G2961" s="86"/>
      <c r="H2961" s="86"/>
      <c r="I2961" s="86"/>
      <c r="J2961" s="86">
        <v>16.0</v>
      </c>
      <c r="K2961" s="84" t="s">
        <v>42</v>
      </c>
      <c r="L2961" s="85"/>
      <c r="M2961" s="85"/>
      <c r="N2961" s="84"/>
      <c r="O2961" s="86"/>
      <c r="P2961" s="85"/>
      <c r="Q2961" s="87"/>
      <c r="R2961" s="88">
        <v>6137020.0</v>
      </c>
      <c r="S2961" s="89"/>
      <c r="T2961" s="89"/>
      <c r="U2961" s="123"/>
    </row>
    <row r="2962">
      <c r="A2962" s="83">
        <v>981.0</v>
      </c>
      <c r="B2962" s="86" t="s">
        <v>54</v>
      </c>
      <c r="C2962" s="84"/>
      <c r="D2962" s="84"/>
      <c r="E2962" s="86" t="s">
        <v>28</v>
      </c>
      <c r="F2962" s="86">
        <v>64.0</v>
      </c>
      <c r="G2962" s="86"/>
      <c r="H2962" s="86"/>
      <c r="I2962" s="86"/>
      <c r="J2962" s="86">
        <v>16.0</v>
      </c>
      <c r="K2962" s="84" t="s">
        <v>43</v>
      </c>
      <c r="L2962" s="85"/>
      <c r="M2962" s="85"/>
      <c r="N2962" s="84"/>
      <c r="O2962" s="86"/>
      <c r="P2962" s="85"/>
      <c r="Q2962" s="87"/>
      <c r="R2962" s="88">
        <v>1.957188E7</v>
      </c>
      <c r="S2962" s="89"/>
      <c r="T2962" s="89"/>
      <c r="U2962" s="123"/>
    </row>
    <row r="2963">
      <c r="A2963" s="83">
        <v>982.0</v>
      </c>
      <c r="B2963" s="86" t="s">
        <v>54</v>
      </c>
      <c r="C2963" s="84"/>
      <c r="D2963" s="84"/>
      <c r="E2963" s="86" t="s">
        <v>28</v>
      </c>
      <c r="F2963" s="86">
        <v>64.0</v>
      </c>
      <c r="G2963" s="86"/>
      <c r="H2963" s="86"/>
      <c r="I2963" s="86"/>
      <c r="J2963" s="86">
        <v>16.0</v>
      </c>
      <c r="K2963" s="84" t="s">
        <v>44</v>
      </c>
      <c r="L2963" s="85"/>
      <c r="M2963" s="85"/>
      <c r="N2963" s="84"/>
      <c r="O2963" s="86"/>
      <c r="P2963" s="85"/>
      <c r="Q2963" s="87"/>
      <c r="R2963" s="88">
        <v>4403380.0</v>
      </c>
      <c r="S2963" s="89"/>
      <c r="T2963" s="89"/>
      <c r="U2963" s="123"/>
    </row>
    <row r="2964">
      <c r="A2964" s="83">
        <v>983.0</v>
      </c>
      <c r="B2964" s="86" t="s">
        <v>54</v>
      </c>
      <c r="C2964" s="84"/>
      <c r="D2964" s="84"/>
      <c r="E2964" s="86" t="s">
        <v>28</v>
      </c>
      <c r="F2964" s="86">
        <v>64.0</v>
      </c>
      <c r="G2964" s="86"/>
      <c r="H2964" s="86"/>
      <c r="I2964" s="86"/>
      <c r="J2964" s="86">
        <v>16.0</v>
      </c>
      <c r="K2964" s="84" t="s">
        <v>45</v>
      </c>
      <c r="L2964" s="85"/>
      <c r="M2964" s="85"/>
      <c r="N2964" s="84"/>
      <c r="O2964" s="86"/>
      <c r="P2964" s="85"/>
      <c r="Q2964" s="87"/>
      <c r="R2964" s="88">
        <v>4818420.0</v>
      </c>
      <c r="S2964" s="89"/>
      <c r="T2964" s="89"/>
      <c r="U2964" s="123"/>
    </row>
    <row r="2965">
      <c r="A2965" s="83">
        <v>984.0</v>
      </c>
      <c r="B2965" s="86" t="s">
        <v>54</v>
      </c>
      <c r="C2965" s="84"/>
      <c r="D2965" s="84"/>
      <c r="E2965" s="86" t="s">
        <v>28</v>
      </c>
      <c r="F2965" s="86">
        <v>64.0</v>
      </c>
      <c r="G2965" s="86"/>
      <c r="H2965" s="86"/>
      <c r="I2965" s="86"/>
      <c r="J2965" s="86">
        <v>16.0</v>
      </c>
      <c r="K2965" s="84" t="s">
        <v>46</v>
      </c>
      <c r="L2965" s="85"/>
      <c r="M2965" s="85"/>
      <c r="N2965" s="84"/>
      <c r="O2965" s="86"/>
      <c r="P2965" s="85"/>
      <c r="Q2965" s="87"/>
      <c r="R2965" s="88">
        <v>4665820.0</v>
      </c>
      <c r="S2965" s="89"/>
      <c r="T2965" s="89"/>
      <c r="U2965" s="123"/>
    </row>
    <row r="2966">
      <c r="A2966" s="83">
        <v>985.0</v>
      </c>
      <c r="B2966" s="86" t="s">
        <v>54</v>
      </c>
      <c r="C2966" s="84"/>
      <c r="D2966" s="84"/>
      <c r="E2966" s="86" t="s">
        <v>28</v>
      </c>
      <c r="F2966" s="86">
        <v>64.0</v>
      </c>
      <c r="G2966" s="86"/>
      <c r="H2966" s="86"/>
      <c r="I2966" s="86"/>
      <c r="J2966" s="86">
        <v>16.0</v>
      </c>
      <c r="K2966" s="84" t="s">
        <v>47</v>
      </c>
      <c r="L2966" s="85"/>
      <c r="M2966" s="85"/>
      <c r="N2966" s="84"/>
      <c r="O2966" s="86"/>
      <c r="P2966" s="85"/>
      <c r="Q2966" s="87"/>
      <c r="R2966" s="88">
        <v>2.328058E7</v>
      </c>
      <c r="S2966" s="89"/>
      <c r="T2966" s="89"/>
      <c r="U2966" s="123"/>
    </row>
    <row r="2967">
      <c r="A2967" s="83">
        <v>986.0</v>
      </c>
      <c r="B2967" s="86" t="s">
        <v>54</v>
      </c>
      <c r="C2967" s="84"/>
      <c r="D2967" s="84"/>
      <c r="E2967" s="86" t="s">
        <v>28</v>
      </c>
      <c r="F2967" s="86">
        <v>64.0</v>
      </c>
      <c r="G2967" s="86"/>
      <c r="H2967" s="86"/>
      <c r="I2967" s="86"/>
      <c r="J2967" s="86">
        <v>16.0</v>
      </c>
      <c r="K2967" s="84" t="s">
        <v>48</v>
      </c>
      <c r="L2967" s="85"/>
      <c r="M2967" s="85"/>
      <c r="N2967" s="84"/>
      <c r="O2967" s="86"/>
      <c r="P2967" s="85"/>
      <c r="Q2967" s="87"/>
      <c r="R2967" s="88">
        <v>4.42316E7</v>
      </c>
      <c r="S2967" s="89"/>
      <c r="T2967" s="89"/>
      <c r="U2967" s="123"/>
    </row>
    <row r="2968">
      <c r="A2968" s="83">
        <v>987.0</v>
      </c>
      <c r="B2968" s="86" t="s">
        <v>54</v>
      </c>
      <c r="C2968" s="84"/>
      <c r="D2968" s="84"/>
      <c r="E2968" s="86" t="s">
        <v>28</v>
      </c>
      <c r="F2968" s="86">
        <v>64.0</v>
      </c>
      <c r="G2968" s="86"/>
      <c r="H2968" s="86"/>
      <c r="I2968" s="86"/>
      <c r="J2968" s="86">
        <v>16.0</v>
      </c>
      <c r="K2968" s="84" t="s">
        <v>49</v>
      </c>
      <c r="L2968" s="85"/>
      <c r="M2968" s="85"/>
      <c r="N2968" s="84"/>
      <c r="O2968" s="86"/>
      <c r="P2968" s="85"/>
      <c r="Q2968" s="87"/>
      <c r="R2968" s="88">
        <v>7697100.0</v>
      </c>
      <c r="S2968" s="89"/>
      <c r="T2968" s="89"/>
      <c r="U2968" s="123"/>
    </row>
    <row r="2969">
      <c r="A2969" s="83">
        <v>988.0</v>
      </c>
      <c r="B2969" s="86" t="s">
        <v>54</v>
      </c>
      <c r="C2969" s="84"/>
      <c r="D2969" s="84"/>
      <c r="E2969" s="86" t="s">
        <v>28</v>
      </c>
      <c r="F2969" s="86">
        <v>64.0</v>
      </c>
      <c r="G2969" s="86"/>
      <c r="H2969" s="86"/>
      <c r="I2969" s="86"/>
      <c r="J2969" s="86">
        <v>16.0</v>
      </c>
      <c r="K2969" s="84" t="s">
        <v>50</v>
      </c>
      <c r="L2969" s="85"/>
      <c r="M2969" s="85"/>
      <c r="N2969" s="84"/>
      <c r="O2969" s="86"/>
      <c r="P2969" s="85"/>
      <c r="Q2969" s="87"/>
      <c r="R2969" s="88">
        <v>6.8147178E8</v>
      </c>
      <c r="S2969" s="89"/>
      <c r="T2969" s="89"/>
      <c r="U2969" s="123"/>
    </row>
    <row r="2970">
      <c r="A2970" s="83">
        <v>989.0</v>
      </c>
      <c r="B2970" s="86" t="s">
        <v>54</v>
      </c>
      <c r="C2970" s="84"/>
      <c r="D2970" s="84"/>
      <c r="E2970" s="86" t="s">
        <v>28</v>
      </c>
      <c r="F2970" s="86">
        <v>64.0</v>
      </c>
      <c r="G2970" s="86"/>
      <c r="H2970" s="86"/>
      <c r="I2970" s="86"/>
      <c r="J2970" s="86">
        <v>16.0</v>
      </c>
      <c r="K2970" s="84" t="s">
        <v>51</v>
      </c>
      <c r="L2970" s="90"/>
      <c r="M2970" s="90"/>
      <c r="N2970" s="89"/>
      <c r="O2970" s="91"/>
      <c r="P2970" s="90"/>
      <c r="Q2970" s="88"/>
      <c r="R2970" s="88">
        <v>2.985468E7</v>
      </c>
      <c r="S2970" s="89"/>
      <c r="T2970" s="89"/>
      <c r="U2970" s="123"/>
    </row>
    <row r="2971">
      <c r="A2971" s="83">
        <v>990.0</v>
      </c>
      <c r="B2971" s="86" t="s">
        <v>54</v>
      </c>
      <c r="C2971" s="84"/>
      <c r="D2971" s="84"/>
      <c r="E2971" s="86" t="s">
        <v>28</v>
      </c>
      <c r="F2971" s="86">
        <v>64.0</v>
      </c>
      <c r="G2971" s="86"/>
      <c r="H2971" s="86"/>
      <c r="I2971" s="86"/>
      <c r="J2971" s="86">
        <v>16.0</v>
      </c>
      <c r="K2971" s="84" t="s">
        <v>52</v>
      </c>
      <c r="L2971" s="90"/>
      <c r="M2971" s="90"/>
      <c r="N2971" s="89"/>
      <c r="O2971" s="91"/>
      <c r="P2971" s="90"/>
      <c r="Q2971" s="88"/>
      <c r="R2971" s="88">
        <v>3566620.0</v>
      </c>
      <c r="S2971" s="89"/>
      <c r="T2971" s="89"/>
      <c r="U2971" s="123"/>
    </row>
    <row r="2972">
      <c r="A2972" s="83">
        <v>991.0</v>
      </c>
      <c r="B2972" s="86" t="s">
        <v>54</v>
      </c>
      <c r="C2972" s="84"/>
      <c r="D2972" s="84"/>
      <c r="E2972" s="86" t="s">
        <v>28</v>
      </c>
      <c r="F2972" s="86">
        <v>64.0</v>
      </c>
      <c r="G2972" s="86"/>
      <c r="H2972" s="86"/>
      <c r="I2972" s="86"/>
      <c r="J2972" s="86">
        <v>32.0</v>
      </c>
      <c r="K2972" s="84" t="s">
        <v>31</v>
      </c>
      <c r="L2972" s="85"/>
      <c r="M2972" s="85"/>
      <c r="N2972" s="84"/>
      <c r="O2972" s="86"/>
      <c r="P2972" s="85"/>
      <c r="Q2972" s="87"/>
      <c r="R2972" s="88">
        <v>5.136883E7</v>
      </c>
      <c r="S2972" s="89"/>
      <c r="T2972" s="89"/>
      <c r="U2972" s="123"/>
    </row>
    <row r="2973">
      <c r="A2973" s="83">
        <v>992.0</v>
      </c>
      <c r="B2973" s="86" t="s">
        <v>54</v>
      </c>
      <c r="C2973" s="84"/>
      <c r="D2973" s="84"/>
      <c r="E2973" s="86" t="s">
        <v>28</v>
      </c>
      <c r="F2973" s="86">
        <v>64.0</v>
      </c>
      <c r="G2973" s="86"/>
      <c r="H2973" s="86"/>
      <c r="I2973" s="86"/>
      <c r="J2973" s="86">
        <v>32.0</v>
      </c>
      <c r="K2973" s="84" t="s">
        <v>32</v>
      </c>
      <c r="L2973" s="85"/>
      <c r="M2973" s="85"/>
      <c r="N2973" s="84"/>
      <c r="O2973" s="86"/>
      <c r="P2973" s="85"/>
      <c r="Q2973" s="87"/>
      <c r="R2973" s="88">
        <v>4929470.0</v>
      </c>
      <c r="S2973" s="89"/>
      <c r="T2973" s="89"/>
      <c r="U2973" s="123"/>
    </row>
    <row r="2974">
      <c r="A2974" s="83">
        <v>993.0</v>
      </c>
      <c r="B2974" s="86" t="s">
        <v>54</v>
      </c>
      <c r="C2974" s="84"/>
      <c r="D2974" s="84"/>
      <c r="E2974" s="86" t="s">
        <v>28</v>
      </c>
      <c r="F2974" s="86">
        <v>64.0</v>
      </c>
      <c r="G2974" s="86"/>
      <c r="H2974" s="86"/>
      <c r="I2974" s="86"/>
      <c r="J2974" s="86">
        <v>32.0</v>
      </c>
      <c r="K2974" s="84" t="s">
        <v>33</v>
      </c>
      <c r="L2974" s="85"/>
      <c r="M2974" s="85"/>
      <c r="N2974" s="84"/>
      <c r="O2974" s="86"/>
      <c r="P2974" s="85"/>
      <c r="Q2974" s="87"/>
      <c r="R2974" s="88">
        <v>1.513408E7</v>
      </c>
      <c r="S2974" s="89"/>
      <c r="T2974" s="89"/>
      <c r="U2974" s="123"/>
    </row>
    <row r="2975">
      <c r="A2975" s="83">
        <v>994.0</v>
      </c>
      <c r="B2975" s="86" t="s">
        <v>54</v>
      </c>
      <c r="C2975" s="84"/>
      <c r="D2975" s="84"/>
      <c r="E2975" s="86" t="s">
        <v>28</v>
      </c>
      <c r="F2975" s="86">
        <v>64.0</v>
      </c>
      <c r="G2975" s="86"/>
      <c r="H2975" s="86"/>
      <c r="I2975" s="86"/>
      <c r="J2975" s="86">
        <v>32.0</v>
      </c>
      <c r="K2975" s="84" t="s">
        <v>34</v>
      </c>
      <c r="L2975" s="85"/>
      <c r="M2975" s="85"/>
      <c r="N2975" s="84"/>
      <c r="O2975" s="86"/>
      <c r="P2975" s="85"/>
      <c r="Q2975" s="87"/>
      <c r="R2975" s="88">
        <v>6488150.0</v>
      </c>
      <c r="S2975" s="89"/>
      <c r="T2975" s="89"/>
      <c r="U2975" s="123"/>
    </row>
    <row r="2976">
      <c r="A2976" s="83">
        <v>995.0</v>
      </c>
      <c r="B2976" s="86" t="s">
        <v>54</v>
      </c>
      <c r="C2976" s="84"/>
      <c r="D2976" s="84"/>
      <c r="E2976" s="86" t="s">
        <v>28</v>
      </c>
      <c r="F2976" s="86">
        <v>64.0</v>
      </c>
      <c r="G2976" s="86"/>
      <c r="H2976" s="86"/>
      <c r="I2976" s="86"/>
      <c r="J2976" s="86">
        <v>32.0</v>
      </c>
      <c r="K2976" s="84" t="s">
        <v>35</v>
      </c>
      <c r="L2976" s="85"/>
      <c r="M2976" s="85"/>
      <c r="N2976" s="84"/>
      <c r="O2976" s="86"/>
      <c r="P2976" s="85"/>
      <c r="Q2976" s="87"/>
      <c r="R2976" s="88">
        <v>2.163373E7</v>
      </c>
      <c r="S2976" s="89"/>
      <c r="T2976" s="89"/>
      <c r="U2976" s="123"/>
    </row>
    <row r="2977">
      <c r="A2977" s="83">
        <v>996.0</v>
      </c>
      <c r="B2977" s="86" t="s">
        <v>54</v>
      </c>
      <c r="C2977" s="84"/>
      <c r="D2977" s="84"/>
      <c r="E2977" s="86" t="s">
        <v>28</v>
      </c>
      <c r="F2977" s="86">
        <v>64.0</v>
      </c>
      <c r="G2977" s="86"/>
      <c r="H2977" s="86"/>
      <c r="I2977" s="86"/>
      <c r="J2977" s="86">
        <v>32.0</v>
      </c>
      <c r="K2977" s="84" t="s">
        <v>36</v>
      </c>
      <c r="L2977" s="85"/>
      <c r="M2977" s="85"/>
      <c r="N2977" s="84"/>
      <c r="O2977" s="86"/>
      <c r="P2977" s="85"/>
      <c r="Q2977" s="87"/>
      <c r="R2977" s="88">
        <v>9458880.0</v>
      </c>
      <c r="S2977" s="89"/>
      <c r="T2977" s="89"/>
      <c r="U2977" s="123"/>
    </row>
    <row r="2978">
      <c r="A2978" s="83">
        <v>997.0</v>
      </c>
      <c r="B2978" s="86" t="s">
        <v>54</v>
      </c>
      <c r="C2978" s="84"/>
      <c r="D2978" s="84"/>
      <c r="E2978" s="86" t="s">
        <v>28</v>
      </c>
      <c r="F2978" s="86">
        <v>64.0</v>
      </c>
      <c r="G2978" s="86"/>
      <c r="H2978" s="86"/>
      <c r="I2978" s="86"/>
      <c r="J2978" s="86">
        <v>32.0</v>
      </c>
      <c r="K2978" s="84" t="s">
        <v>37</v>
      </c>
      <c r="L2978" s="85"/>
      <c r="M2978" s="85"/>
      <c r="N2978" s="84"/>
      <c r="O2978" s="86"/>
      <c r="P2978" s="85"/>
      <c r="Q2978" s="87"/>
      <c r="R2978" s="88">
        <v>1.927435E7</v>
      </c>
      <c r="S2978" s="89"/>
      <c r="T2978" s="89"/>
      <c r="U2978" s="123"/>
    </row>
    <row r="2979">
      <c r="A2979" s="83">
        <v>998.0</v>
      </c>
      <c r="B2979" s="86" t="s">
        <v>54</v>
      </c>
      <c r="C2979" s="84"/>
      <c r="D2979" s="84"/>
      <c r="E2979" s="86" t="s">
        <v>28</v>
      </c>
      <c r="F2979" s="86">
        <v>64.0</v>
      </c>
      <c r="G2979" s="86"/>
      <c r="H2979" s="86"/>
      <c r="I2979" s="86"/>
      <c r="J2979" s="86">
        <v>32.0</v>
      </c>
      <c r="K2979" s="84" t="s">
        <v>38</v>
      </c>
      <c r="L2979" s="85"/>
      <c r="M2979" s="85"/>
      <c r="N2979" s="84"/>
      <c r="O2979" s="86"/>
      <c r="P2979" s="85"/>
      <c r="Q2979" s="87"/>
      <c r="R2979" s="88">
        <v>1.753721E7</v>
      </c>
      <c r="S2979" s="89"/>
      <c r="T2979" s="89"/>
      <c r="U2979" s="123"/>
    </row>
    <row r="2980">
      <c r="A2980" s="83">
        <v>999.0</v>
      </c>
      <c r="B2980" s="86" t="s">
        <v>54</v>
      </c>
      <c r="C2980" s="84"/>
      <c r="D2980" s="84"/>
      <c r="E2980" s="86" t="s">
        <v>28</v>
      </c>
      <c r="F2980" s="86">
        <v>64.0</v>
      </c>
      <c r="G2980" s="86"/>
      <c r="H2980" s="86"/>
      <c r="I2980" s="86"/>
      <c r="J2980" s="86">
        <v>32.0</v>
      </c>
      <c r="K2980" s="84" t="s">
        <v>39</v>
      </c>
      <c r="L2980" s="85"/>
      <c r="M2980" s="85"/>
      <c r="N2980" s="84"/>
      <c r="O2980" s="86"/>
      <c r="P2980" s="85"/>
      <c r="Q2980" s="87"/>
      <c r="R2980" s="88" t="e">
        <v>#NUM!</v>
      </c>
      <c r="S2980" s="89"/>
      <c r="T2980" s="89"/>
      <c r="U2980" s="123"/>
    </row>
    <row r="2981">
      <c r="A2981" s="83">
        <v>1000.0</v>
      </c>
      <c r="B2981" s="86" t="s">
        <v>54</v>
      </c>
      <c r="C2981" s="84"/>
      <c r="D2981" s="84"/>
      <c r="E2981" s="86" t="s">
        <v>28</v>
      </c>
      <c r="F2981" s="86">
        <v>64.0</v>
      </c>
      <c r="G2981" s="86"/>
      <c r="H2981" s="86"/>
      <c r="I2981" s="86"/>
      <c r="J2981" s="86">
        <v>32.0</v>
      </c>
      <c r="K2981" s="84" t="s">
        <v>40</v>
      </c>
      <c r="L2981" s="85"/>
      <c r="M2981" s="85"/>
      <c r="N2981" s="84"/>
      <c r="O2981" s="86"/>
      <c r="P2981" s="85"/>
      <c r="Q2981" s="87"/>
      <c r="R2981" s="88">
        <v>2.209255E7</v>
      </c>
      <c r="S2981" s="89"/>
      <c r="T2981" s="89"/>
      <c r="U2981" s="123"/>
    </row>
    <row r="2982">
      <c r="A2982" s="83">
        <v>1001.0</v>
      </c>
      <c r="B2982" s="86" t="s">
        <v>54</v>
      </c>
      <c r="C2982" s="84"/>
      <c r="D2982" s="84"/>
      <c r="E2982" s="86" t="s">
        <v>28</v>
      </c>
      <c r="F2982" s="86">
        <v>64.0</v>
      </c>
      <c r="G2982" s="86"/>
      <c r="H2982" s="86"/>
      <c r="I2982" s="86"/>
      <c r="J2982" s="86">
        <v>32.0</v>
      </c>
      <c r="K2982" s="84" t="s">
        <v>41</v>
      </c>
      <c r="L2982" s="85"/>
      <c r="M2982" s="85"/>
      <c r="N2982" s="84"/>
      <c r="O2982" s="86"/>
      <c r="P2982" s="85"/>
      <c r="Q2982" s="87"/>
      <c r="R2982" s="88">
        <v>4015370.0</v>
      </c>
      <c r="S2982" s="89"/>
      <c r="T2982" s="89"/>
      <c r="U2982" s="123"/>
    </row>
    <row r="2983">
      <c r="A2983" s="83">
        <v>1002.0</v>
      </c>
      <c r="B2983" s="86" t="s">
        <v>54</v>
      </c>
      <c r="C2983" s="84"/>
      <c r="D2983" s="84"/>
      <c r="E2983" s="86" t="s">
        <v>28</v>
      </c>
      <c r="F2983" s="86">
        <v>64.0</v>
      </c>
      <c r="G2983" s="86"/>
      <c r="H2983" s="86"/>
      <c r="I2983" s="86"/>
      <c r="J2983" s="86">
        <v>32.0</v>
      </c>
      <c r="K2983" s="84" t="s">
        <v>42</v>
      </c>
      <c r="L2983" s="85"/>
      <c r="M2983" s="85"/>
      <c r="N2983" s="84"/>
      <c r="O2983" s="86"/>
      <c r="P2983" s="85"/>
      <c r="Q2983" s="87"/>
      <c r="R2983" s="88">
        <v>2.422083E7</v>
      </c>
      <c r="S2983" s="89"/>
      <c r="T2983" s="89"/>
      <c r="U2983" s="123"/>
    </row>
    <row r="2984">
      <c r="A2984" s="83">
        <v>1003.0</v>
      </c>
      <c r="B2984" s="86" t="s">
        <v>54</v>
      </c>
      <c r="C2984" s="84"/>
      <c r="D2984" s="84"/>
      <c r="E2984" s="86" t="s">
        <v>28</v>
      </c>
      <c r="F2984" s="86">
        <v>64.0</v>
      </c>
      <c r="G2984" s="86"/>
      <c r="H2984" s="86"/>
      <c r="I2984" s="86"/>
      <c r="J2984" s="86">
        <v>32.0</v>
      </c>
      <c r="K2984" s="84" t="s">
        <v>43</v>
      </c>
      <c r="L2984" s="85"/>
      <c r="M2984" s="85"/>
      <c r="N2984" s="84"/>
      <c r="O2984" s="86"/>
      <c r="P2984" s="85"/>
      <c r="Q2984" s="87"/>
      <c r="R2984" s="88">
        <v>3.696739E7</v>
      </c>
      <c r="S2984" s="89"/>
      <c r="T2984" s="89"/>
      <c r="U2984" s="123"/>
    </row>
    <row r="2985">
      <c r="A2985" s="83">
        <v>1004.0</v>
      </c>
      <c r="B2985" s="86" t="s">
        <v>54</v>
      </c>
      <c r="C2985" s="84"/>
      <c r="D2985" s="84"/>
      <c r="E2985" s="86" t="s">
        <v>28</v>
      </c>
      <c r="F2985" s="86">
        <v>64.0</v>
      </c>
      <c r="G2985" s="86"/>
      <c r="H2985" s="86"/>
      <c r="I2985" s="86"/>
      <c r="J2985" s="86">
        <v>32.0</v>
      </c>
      <c r="K2985" s="84" t="s">
        <v>44</v>
      </c>
      <c r="L2985" s="85"/>
      <c r="M2985" s="85"/>
      <c r="N2985" s="84"/>
      <c r="O2985" s="86"/>
      <c r="P2985" s="85"/>
      <c r="Q2985" s="87"/>
      <c r="R2985" s="88">
        <v>9149130.0</v>
      </c>
      <c r="S2985" s="89"/>
      <c r="T2985" s="89"/>
      <c r="U2985" s="123"/>
    </row>
    <row r="2986">
      <c r="A2986" s="83">
        <v>1005.0</v>
      </c>
      <c r="B2986" s="86" t="s">
        <v>54</v>
      </c>
      <c r="C2986" s="84"/>
      <c r="D2986" s="84"/>
      <c r="E2986" s="86" t="s">
        <v>28</v>
      </c>
      <c r="F2986" s="86">
        <v>64.0</v>
      </c>
      <c r="G2986" s="86"/>
      <c r="H2986" s="86"/>
      <c r="I2986" s="86"/>
      <c r="J2986" s="86">
        <v>32.0</v>
      </c>
      <c r="K2986" s="84" t="s">
        <v>45</v>
      </c>
      <c r="L2986" s="85"/>
      <c r="M2986" s="85"/>
      <c r="N2986" s="84"/>
      <c r="O2986" s="86"/>
      <c r="P2986" s="85"/>
      <c r="Q2986" s="87"/>
      <c r="R2986" s="88">
        <v>9632450.0</v>
      </c>
      <c r="S2986" s="89"/>
      <c r="T2986" s="89"/>
      <c r="U2986" s="123"/>
    </row>
    <row r="2987">
      <c r="A2987" s="83">
        <v>1006.0</v>
      </c>
      <c r="B2987" s="86" t="s">
        <v>54</v>
      </c>
      <c r="C2987" s="84"/>
      <c r="D2987" s="84"/>
      <c r="E2987" s="86" t="s">
        <v>28</v>
      </c>
      <c r="F2987" s="86">
        <v>64.0</v>
      </c>
      <c r="G2987" s="86"/>
      <c r="H2987" s="86"/>
      <c r="I2987" s="86"/>
      <c r="J2987" s="86">
        <v>32.0</v>
      </c>
      <c r="K2987" s="84" t="s">
        <v>46</v>
      </c>
      <c r="L2987" s="85"/>
      <c r="M2987" s="85"/>
      <c r="N2987" s="84"/>
      <c r="O2987" s="86"/>
      <c r="P2987" s="85"/>
      <c r="Q2987" s="87"/>
      <c r="R2987" s="88">
        <v>9883420.0</v>
      </c>
      <c r="S2987" s="89"/>
      <c r="T2987" s="89"/>
      <c r="U2987" s="123"/>
    </row>
    <row r="2988">
      <c r="A2988" s="83">
        <v>1007.0</v>
      </c>
      <c r="B2988" s="86" t="s">
        <v>54</v>
      </c>
      <c r="C2988" s="84"/>
      <c r="D2988" s="84"/>
      <c r="E2988" s="86" t="s">
        <v>28</v>
      </c>
      <c r="F2988" s="86">
        <v>64.0</v>
      </c>
      <c r="G2988" s="86"/>
      <c r="H2988" s="86"/>
      <c r="I2988" s="86"/>
      <c r="J2988" s="86">
        <v>32.0</v>
      </c>
      <c r="K2988" s="84" t="s">
        <v>47</v>
      </c>
      <c r="L2988" s="85"/>
      <c r="M2988" s="85"/>
      <c r="N2988" s="84"/>
      <c r="O2988" s="86"/>
      <c r="P2988" s="85"/>
      <c r="Q2988" s="87"/>
      <c r="R2988" s="88">
        <v>418570.0</v>
      </c>
      <c r="S2988" s="89"/>
      <c r="T2988" s="89"/>
      <c r="U2988" s="123"/>
    </row>
    <row r="2989">
      <c r="A2989" s="83">
        <v>1008.0</v>
      </c>
      <c r="B2989" s="86" t="s">
        <v>54</v>
      </c>
      <c r="C2989" s="84"/>
      <c r="D2989" s="84"/>
      <c r="E2989" s="86" t="s">
        <v>28</v>
      </c>
      <c r="F2989" s="86">
        <v>64.0</v>
      </c>
      <c r="G2989" s="86"/>
      <c r="H2989" s="86"/>
      <c r="I2989" s="86"/>
      <c r="J2989" s="86">
        <v>32.0</v>
      </c>
      <c r="K2989" s="84" t="s">
        <v>48</v>
      </c>
      <c r="L2989" s="85"/>
      <c r="M2989" s="85"/>
      <c r="N2989" s="84"/>
      <c r="O2989" s="86"/>
      <c r="P2989" s="85"/>
      <c r="Q2989" s="87"/>
      <c r="R2989" s="88">
        <v>9.739283E7</v>
      </c>
      <c r="S2989" s="89"/>
      <c r="T2989" s="89"/>
      <c r="U2989" s="123"/>
    </row>
    <row r="2990">
      <c r="A2990" s="83">
        <v>1009.0</v>
      </c>
      <c r="B2990" s="86" t="s">
        <v>54</v>
      </c>
      <c r="C2990" s="84"/>
      <c r="D2990" s="84"/>
      <c r="E2990" s="86" t="s">
        <v>28</v>
      </c>
      <c r="F2990" s="86">
        <v>64.0</v>
      </c>
      <c r="G2990" s="86"/>
      <c r="H2990" s="86"/>
      <c r="I2990" s="86"/>
      <c r="J2990" s="86">
        <v>32.0</v>
      </c>
      <c r="K2990" s="84" t="s">
        <v>49</v>
      </c>
      <c r="L2990" s="85"/>
      <c r="M2990" s="85"/>
      <c r="N2990" s="84"/>
      <c r="O2990" s="86"/>
      <c r="P2990" s="85"/>
      <c r="Q2990" s="87"/>
      <c r="R2990" s="88">
        <v>1.186967E7</v>
      </c>
      <c r="S2990" s="89"/>
      <c r="T2990" s="89"/>
      <c r="U2990" s="123"/>
    </row>
    <row r="2991">
      <c r="A2991" s="83">
        <v>1010.0</v>
      </c>
      <c r="B2991" s="86" t="s">
        <v>54</v>
      </c>
      <c r="C2991" s="84"/>
      <c r="D2991" s="84"/>
      <c r="E2991" s="86" t="s">
        <v>28</v>
      </c>
      <c r="F2991" s="86">
        <v>64.0</v>
      </c>
      <c r="G2991" s="86"/>
      <c r="H2991" s="86"/>
      <c r="I2991" s="86"/>
      <c r="J2991" s="86">
        <v>32.0</v>
      </c>
      <c r="K2991" s="84" t="s">
        <v>50</v>
      </c>
      <c r="L2991" s="85"/>
      <c r="M2991" s="85"/>
      <c r="N2991" s="84"/>
      <c r="O2991" s="86"/>
      <c r="P2991" s="85"/>
      <c r="Q2991" s="87"/>
      <c r="R2991" s="88">
        <v>1.5305913E8</v>
      </c>
      <c r="S2991" s="89"/>
      <c r="T2991" s="89"/>
      <c r="U2991" s="123"/>
    </row>
    <row r="2992">
      <c r="A2992" s="83">
        <v>1011.0</v>
      </c>
      <c r="B2992" s="86" t="s">
        <v>54</v>
      </c>
      <c r="C2992" s="84"/>
      <c r="D2992" s="84"/>
      <c r="E2992" s="86" t="s">
        <v>28</v>
      </c>
      <c r="F2992" s="86">
        <v>64.0</v>
      </c>
      <c r="G2992" s="86"/>
      <c r="H2992" s="86"/>
      <c r="I2992" s="86"/>
      <c r="J2992" s="86">
        <v>32.0</v>
      </c>
      <c r="K2992" s="84" t="s">
        <v>51</v>
      </c>
      <c r="L2992" s="90"/>
      <c r="M2992" s="90"/>
      <c r="N2992" s="89"/>
      <c r="O2992" s="91"/>
      <c r="P2992" s="90"/>
      <c r="Q2992" s="88"/>
      <c r="R2992" s="88">
        <v>1.872476E7</v>
      </c>
      <c r="S2992" s="89"/>
      <c r="T2992" s="89"/>
      <c r="U2992" s="123"/>
    </row>
    <row r="2993">
      <c r="A2993" s="83">
        <v>1012.0</v>
      </c>
      <c r="B2993" s="86" t="s">
        <v>54</v>
      </c>
      <c r="C2993" s="84"/>
      <c r="D2993" s="84"/>
      <c r="E2993" s="86" t="s">
        <v>28</v>
      </c>
      <c r="F2993" s="86">
        <v>64.0</v>
      </c>
      <c r="G2993" s="86"/>
      <c r="H2993" s="86"/>
      <c r="I2993" s="86"/>
      <c r="J2993" s="86">
        <v>32.0</v>
      </c>
      <c r="K2993" s="84" t="s">
        <v>52</v>
      </c>
      <c r="L2993" s="90"/>
      <c r="M2993" s="90"/>
      <c r="N2993" s="89"/>
      <c r="O2993" s="91"/>
      <c r="P2993" s="90"/>
      <c r="Q2993" s="88"/>
      <c r="R2993" s="88">
        <v>6918310.0</v>
      </c>
      <c r="S2993" s="89"/>
      <c r="T2993" s="89"/>
      <c r="U2993" s="123"/>
    </row>
    <row r="2994">
      <c r="A2994" s="83">
        <v>1013.0</v>
      </c>
      <c r="B2994" s="86" t="s">
        <v>54</v>
      </c>
      <c r="C2994" s="84"/>
      <c r="D2994" s="84"/>
      <c r="E2994" s="86" t="s">
        <v>28</v>
      </c>
      <c r="F2994" s="86">
        <v>64.0</v>
      </c>
      <c r="G2994" s="86"/>
      <c r="H2994" s="86"/>
      <c r="I2994" s="86"/>
      <c r="J2994" s="86">
        <v>64.0</v>
      </c>
      <c r="K2994" s="84" t="s">
        <v>31</v>
      </c>
      <c r="L2994" s="85"/>
      <c r="M2994" s="85"/>
      <c r="N2994" s="84"/>
      <c r="O2994" s="86"/>
      <c r="P2994" s="85"/>
      <c r="Q2994" s="87"/>
      <c r="R2994" s="88">
        <v>1.0504615E8</v>
      </c>
      <c r="S2994" s="89"/>
      <c r="T2994" s="89"/>
      <c r="U2994" s="123"/>
    </row>
    <row r="2995">
      <c r="A2995" s="83">
        <v>1014.0</v>
      </c>
      <c r="B2995" s="86" t="s">
        <v>54</v>
      </c>
      <c r="C2995" s="84"/>
      <c r="D2995" s="84"/>
      <c r="E2995" s="86" t="s">
        <v>28</v>
      </c>
      <c r="F2995" s="86">
        <v>64.0</v>
      </c>
      <c r="G2995" s="86"/>
      <c r="H2995" s="86"/>
      <c r="I2995" s="86"/>
      <c r="J2995" s="86">
        <v>64.0</v>
      </c>
      <c r="K2995" s="84" t="s">
        <v>32</v>
      </c>
      <c r="L2995" s="85"/>
      <c r="M2995" s="85"/>
      <c r="N2995" s="84"/>
      <c r="O2995" s="86"/>
      <c r="P2995" s="85"/>
      <c r="Q2995" s="87"/>
      <c r="R2995" s="88">
        <v>8612650.0</v>
      </c>
      <c r="S2995" s="89"/>
      <c r="T2995" s="89"/>
      <c r="U2995" s="123"/>
    </row>
    <row r="2996">
      <c r="A2996" s="83">
        <v>1015.0</v>
      </c>
      <c r="B2996" s="86" t="s">
        <v>54</v>
      </c>
      <c r="C2996" s="84"/>
      <c r="D2996" s="84"/>
      <c r="E2996" s="86" t="s">
        <v>28</v>
      </c>
      <c r="F2996" s="86">
        <v>64.0</v>
      </c>
      <c r="G2996" s="86"/>
      <c r="H2996" s="86"/>
      <c r="I2996" s="86"/>
      <c r="J2996" s="86">
        <v>64.0</v>
      </c>
      <c r="K2996" s="84" t="s">
        <v>33</v>
      </c>
      <c r="L2996" s="85"/>
      <c r="M2996" s="85"/>
      <c r="N2996" s="84"/>
      <c r="O2996" s="86"/>
      <c r="P2996" s="85"/>
      <c r="Q2996" s="87"/>
      <c r="R2996" s="88">
        <v>3.968688E7</v>
      </c>
      <c r="S2996" s="89"/>
      <c r="T2996" s="89"/>
      <c r="U2996" s="123"/>
    </row>
    <row r="2997">
      <c r="A2997" s="83">
        <v>1016.0</v>
      </c>
      <c r="B2997" s="86" t="s">
        <v>54</v>
      </c>
      <c r="C2997" s="84"/>
      <c r="D2997" s="84"/>
      <c r="E2997" s="86" t="s">
        <v>28</v>
      </c>
      <c r="F2997" s="86">
        <v>64.0</v>
      </c>
      <c r="G2997" s="86"/>
      <c r="H2997" s="86"/>
      <c r="I2997" s="86"/>
      <c r="J2997" s="86">
        <v>64.0</v>
      </c>
      <c r="K2997" s="84" t="s">
        <v>34</v>
      </c>
      <c r="L2997" s="85"/>
      <c r="M2997" s="85"/>
      <c r="N2997" s="84"/>
      <c r="O2997" s="86"/>
      <c r="P2997" s="85"/>
      <c r="Q2997" s="87"/>
      <c r="R2997" s="88">
        <v>4.7906672E8</v>
      </c>
      <c r="S2997" s="89"/>
      <c r="T2997" s="89"/>
      <c r="U2997" s="123"/>
    </row>
    <row r="2998">
      <c r="A2998" s="83">
        <v>1017.0</v>
      </c>
      <c r="B2998" s="86" t="s">
        <v>54</v>
      </c>
      <c r="C2998" s="84"/>
      <c r="D2998" s="84"/>
      <c r="E2998" s="86" t="s">
        <v>28</v>
      </c>
      <c r="F2998" s="86">
        <v>64.0</v>
      </c>
      <c r="G2998" s="86"/>
      <c r="H2998" s="86"/>
      <c r="I2998" s="86"/>
      <c r="J2998" s="86">
        <v>64.0</v>
      </c>
      <c r="K2998" s="84" t="s">
        <v>35</v>
      </c>
      <c r="L2998" s="85"/>
      <c r="M2998" s="85"/>
      <c r="N2998" s="84"/>
      <c r="O2998" s="86"/>
      <c r="P2998" s="85"/>
      <c r="Q2998" s="87"/>
      <c r="R2998" s="88">
        <v>3.68745E7</v>
      </c>
      <c r="S2998" s="89"/>
      <c r="T2998" s="89"/>
      <c r="U2998" s="123"/>
    </row>
    <row r="2999">
      <c r="A2999" s="83">
        <v>1018.0</v>
      </c>
      <c r="B2999" s="86" t="s">
        <v>54</v>
      </c>
      <c r="C2999" s="84"/>
      <c r="D2999" s="84"/>
      <c r="E2999" s="86" t="s">
        <v>28</v>
      </c>
      <c r="F2999" s="86">
        <v>64.0</v>
      </c>
      <c r="G2999" s="86"/>
      <c r="H2999" s="86"/>
      <c r="I2999" s="86"/>
      <c r="J2999" s="86">
        <v>64.0</v>
      </c>
      <c r="K2999" s="84" t="s">
        <v>36</v>
      </c>
      <c r="L2999" s="85"/>
      <c r="M2999" s="85"/>
      <c r="N2999" s="84"/>
      <c r="O2999" s="86"/>
      <c r="P2999" s="85"/>
      <c r="Q2999" s="87"/>
      <c r="R2999" s="88">
        <v>2.66452E7</v>
      </c>
      <c r="S2999" s="89"/>
      <c r="T2999" s="89"/>
      <c r="U2999" s="123"/>
    </row>
    <row r="3000">
      <c r="A3000" s="83">
        <v>1019.0</v>
      </c>
      <c r="B3000" s="86" t="s">
        <v>54</v>
      </c>
      <c r="C3000" s="84"/>
      <c r="D3000" s="84"/>
      <c r="E3000" s="86" t="s">
        <v>28</v>
      </c>
      <c r="F3000" s="86">
        <v>64.0</v>
      </c>
      <c r="G3000" s="86"/>
      <c r="H3000" s="86"/>
      <c r="I3000" s="86"/>
      <c r="J3000" s="86">
        <v>64.0</v>
      </c>
      <c r="K3000" s="84" t="s">
        <v>37</v>
      </c>
      <c r="L3000" s="85"/>
      <c r="M3000" s="85"/>
      <c r="N3000" s="84"/>
      <c r="O3000" s="86"/>
      <c r="P3000" s="85"/>
      <c r="Q3000" s="87"/>
      <c r="R3000" s="88">
        <v>4.668095E7</v>
      </c>
      <c r="S3000" s="89"/>
      <c r="T3000" s="89"/>
      <c r="U3000" s="123"/>
    </row>
    <row r="3001">
      <c r="A3001" s="83">
        <v>1020.0</v>
      </c>
      <c r="B3001" s="86" t="s">
        <v>54</v>
      </c>
      <c r="C3001" s="84"/>
      <c r="D3001" s="84"/>
      <c r="E3001" s="86" t="s">
        <v>28</v>
      </c>
      <c r="F3001" s="86">
        <v>64.0</v>
      </c>
      <c r="G3001" s="86"/>
      <c r="H3001" s="86"/>
      <c r="I3001" s="86"/>
      <c r="J3001" s="86">
        <v>64.0</v>
      </c>
      <c r="K3001" s="84" t="s">
        <v>38</v>
      </c>
      <c r="L3001" s="85"/>
      <c r="M3001" s="85"/>
      <c r="N3001" s="84"/>
      <c r="O3001" s="86"/>
      <c r="P3001" s="85"/>
      <c r="Q3001" s="87"/>
      <c r="R3001" s="88">
        <v>3.741831E7</v>
      </c>
      <c r="S3001" s="89"/>
      <c r="T3001" s="89"/>
      <c r="U3001" s="123"/>
    </row>
    <row r="3002">
      <c r="A3002" s="83">
        <v>1021.0</v>
      </c>
      <c r="B3002" s="86" t="s">
        <v>54</v>
      </c>
      <c r="C3002" s="84"/>
      <c r="D3002" s="84"/>
      <c r="E3002" s="86" t="s">
        <v>28</v>
      </c>
      <c r="F3002" s="86">
        <v>64.0</v>
      </c>
      <c r="G3002" s="86"/>
      <c r="H3002" s="86"/>
      <c r="I3002" s="86"/>
      <c r="J3002" s="86">
        <v>64.0</v>
      </c>
      <c r="K3002" s="84" t="s">
        <v>39</v>
      </c>
      <c r="L3002" s="85"/>
      <c r="M3002" s="85"/>
      <c r="N3002" s="84"/>
      <c r="O3002" s="86"/>
      <c r="P3002" s="85"/>
      <c r="Q3002" s="87"/>
      <c r="R3002" s="88">
        <v>8.011263E7</v>
      </c>
      <c r="S3002" s="89"/>
      <c r="T3002" s="89"/>
      <c r="U3002" s="123"/>
    </row>
    <row r="3003">
      <c r="A3003" s="83">
        <v>1022.0</v>
      </c>
      <c r="B3003" s="86" t="s">
        <v>54</v>
      </c>
      <c r="C3003" s="84"/>
      <c r="D3003" s="84"/>
      <c r="E3003" s="86" t="s">
        <v>28</v>
      </c>
      <c r="F3003" s="86">
        <v>64.0</v>
      </c>
      <c r="G3003" s="86"/>
      <c r="H3003" s="86"/>
      <c r="I3003" s="86"/>
      <c r="J3003" s="86">
        <v>64.0</v>
      </c>
      <c r="K3003" s="84" t="s">
        <v>40</v>
      </c>
      <c r="L3003" s="85"/>
      <c r="M3003" s="85"/>
      <c r="N3003" s="84"/>
      <c r="O3003" s="86"/>
      <c r="P3003" s="85"/>
      <c r="Q3003" s="87"/>
      <c r="R3003" s="88">
        <v>4.06262E7</v>
      </c>
      <c r="S3003" s="89"/>
      <c r="T3003" s="89"/>
      <c r="U3003" s="123"/>
    </row>
    <row r="3004">
      <c r="A3004" s="83">
        <v>1023.0</v>
      </c>
      <c r="B3004" s="86" t="s">
        <v>54</v>
      </c>
      <c r="C3004" s="84"/>
      <c r="D3004" s="84"/>
      <c r="E3004" s="86" t="s">
        <v>28</v>
      </c>
      <c r="F3004" s="86">
        <v>64.0</v>
      </c>
      <c r="G3004" s="86"/>
      <c r="H3004" s="86"/>
      <c r="I3004" s="86"/>
      <c r="J3004" s="86">
        <v>64.0</v>
      </c>
      <c r="K3004" s="84" t="s">
        <v>41</v>
      </c>
      <c r="L3004" s="85"/>
      <c r="M3004" s="85"/>
      <c r="N3004" s="84"/>
      <c r="O3004" s="86"/>
      <c r="P3004" s="85"/>
      <c r="Q3004" s="87"/>
      <c r="R3004" s="88">
        <v>7332230.0</v>
      </c>
      <c r="S3004" s="89"/>
      <c r="T3004" s="89"/>
      <c r="U3004" s="123"/>
    </row>
    <row r="3005">
      <c r="A3005" s="83">
        <v>1024.0</v>
      </c>
      <c r="B3005" s="86" t="s">
        <v>54</v>
      </c>
      <c r="C3005" s="84"/>
      <c r="D3005" s="84"/>
      <c r="E3005" s="86" t="s">
        <v>28</v>
      </c>
      <c r="F3005" s="86">
        <v>64.0</v>
      </c>
      <c r="G3005" s="86"/>
      <c r="H3005" s="86"/>
      <c r="I3005" s="86"/>
      <c r="J3005" s="86">
        <v>64.0</v>
      </c>
      <c r="K3005" s="84" t="s">
        <v>42</v>
      </c>
      <c r="L3005" s="85"/>
      <c r="M3005" s="85"/>
      <c r="N3005" s="84"/>
      <c r="O3005" s="86"/>
      <c r="P3005" s="85"/>
      <c r="Q3005" s="87"/>
      <c r="R3005" s="88">
        <v>3.77457E7</v>
      </c>
      <c r="S3005" s="89"/>
      <c r="T3005" s="89"/>
      <c r="U3005" s="123"/>
    </row>
    <row r="3006">
      <c r="A3006" s="83">
        <v>1025.0</v>
      </c>
      <c r="B3006" s="86" t="s">
        <v>54</v>
      </c>
      <c r="C3006" s="84"/>
      <c r="D3006" s="84"/>
      <c r="E3006" s="86" t="s">
        <v>28</v>
      </c>
      <c r="F3006" s="86">
        <v>64.0</v>
      </c>
      <c r="G3006" s="86"/>
      <c r="H3006" s="86"/>
      <c r="I3006" s="86"/>
      <c r="J3006" s="86">
        <v>64.0</v>
      </c>
      <c r="K3006" s="84" t="s">
        <v>43</v>
      </c>
      <c r="L3006" s="85"/>
      <c r="M3006" s="85"/>
      <c r="N3006" s="84"/>
      <c r="O3006" s="86"/>
      <c r="P3006" s="85"/>
      <c r="Q3006" s="87"/>
      <c r="R3006" s="88">
        <v>7.995419E7</v>
      </c>
      <c r="S3006" s="89"/>
      <c r="T3006" s="89"/>
      <c r="U3006" s="123"/>
    </row>
    <row r="3007">
      <c r="A3007" s="83">
        <v>1026.0</v>
      </c>
      <c r="B3007" s="86" t="s">
        <v>54</v>
      </c>
      <c r="C3007" s="84"/>
      <c r="D3007" s="84"/>
      <c r="E3007" s="86" t="s">
        <v>28</v>
      </c>
      <c r="F3007" s="86">
        <v>64.0</v>
      </c>
      <c r="G3007" s="86"/>
      <c r="H3007" s="86"/>
      <c r="I3007" s="86"/>
      <c r="J3007" s="86">
        <v>64.0</v>
      </c>
      <c r="K3007" s="84" t="s">
        <v>44</v>
      </c>
      <c r="L3007" s="85"/>
      <c r="M3007" s="85"/>
      <c r="N3007" s="84"/>
      <c r="O3007" s="86"/>
      <c r="P3007" s="85"/>
      <c r="Q3007" s="87"/>
      <c r="R3007" s="88">
        <v>2.857471E7</v>
      </c>
      <c r="S3007" s="89"/>
      <c r="T3007" s="89"/>
      <c r="U3007" s="123"/>
    </row>
    <row r="3008">
      <c r="A3008" s="83">
        <v>1027.0</v>
      </c>
      <c r="B3008" s="86" t="s">
        <v>54</v>
      </c>
      <c r="C3008" s="84"/>
      <c r="D3008" s="84"/>
      <c r="E3008" s="86" t="s">
        <v>28</v>
      </c>
      <c r="F3008" s="86">
        <v>64.0</v>
      </c>
      <c r="G3008" s="86"/>
      <c r="H3008" s="86"/>
      <c r="I3008" s="86"/>
      <c r="J3008" s="86">
        <v>64.0</v>
      </c>
      <c r="K3008" s="84" t="s">
        <v>45</v>
      </c>
      <c r="L3008" s="85"/>
      <c r="M3008" s="85"/>
      <c r="N3008" s="84"/>
      <c r="O3008" s="86"/>
      <c r="P3008" s="85"/>
      <c r="Q3008" s="87"/>
      <c r="R3008" s="88">
        <v>3.066783E7</v>
      </c>
      <c r="S3008" s="89"/>
      <c r="T3008" s="89"/>
      <c r="U3008" s="123"/>
    </row>
    <row r="3009">
      <c r="A3009" s="83">
        <v>1028.0</v>
      </c>
      <c r="B3009" s="86" t="s">
        <v>54</v>
      </c>
      <c r="C3009" s="84"/>
      <c r="D3009" s="84"/>
      <c r="E3009" s="86" t="s">
        <v>28</v>
      </c>
      <c r="F3009" s="86">
        <v>64.0</v>
      </c>
      <c r="G3009" s="86"/>
      <c r="H3009" s="86"/>
      <c r="I3009" s="86"/>
      <c r="J3009" s="86">
        <v>64.0</v>
      </c>
      <c r="K3009" s="84" t="s">
        <v>46</v>
      </c>
      <c r="L3009" s="85"/>
      <c r="M3009" s="85"/>
      <c r="N3009" s="84"/>
      <c r="O3009" s="86"/>
      <c r="P3009" s="85"/>
      <c r="Q3009" s="87"/>
      <c r="R3009" s="88">
        <v>1.989148E7</v>
      </c>
      <c r="S3009" s="89"/>
      <c r="T3009" s="89"/>
      <c r="U3009" s="123"/>
    </row>
    <row r="3010">
      <c r="A3010" s="83">
        <v>1029.0</v>
      </c>
      <c r="B3010" s="86" t="s">
        <v>54</v>
      </c>
      <c r="C3010" s="84"/>
      <c r="D3010" s="84"/>
      <c r="E3010" s="86" t="s">
        <v>28</v>
      </c>
      <c r="F3010" s="86">
        <v>64.0</v>
      </c>
      <c r="G3010" s="86"/>
      <c r="H3010" s="86"/>
      <c r="I3010" s="86"/>
      <c r="J3010" s="86">
        <v>64.0</v>
      </c>
      <c r="K3010" s="84" t="s">
        <v>47</v>
      </c>
      <c r="L3010" s="85"/>
      <c r="M3010" s="85"/>
      <c r="N3010" s="84"/>
      <c r="O3010" s="86"/>
      <c r="P3010" s="85"/>
      <c r="Q3010" s="87"/>
      <c r="R3010" s="88">
        <v>1.3460867E8</v>
      </c>
      <c r="S3010" s="89"/>
      <c r="T3010" s="89"/>
      <c r="U3010" s="123"/>
    </row>
    <row r="3011">
      <c r="A3011" s="83">
        <v>1030.0</v>
      </c>
      <c r="B3011" s="86" t="s">
        <v>54</v>
      </c>
      <c r="C3011" s="84"/>
      <c r="D3011" s="84"/>
      <c r="E3011" s="86" t="s">
        <v>28</v>
      </c>
      <c r="F3011" s="86">
        <v>64.0</v>
      </c>
      <c r="G3011" s="86"/>
      <c r="H3011" s="86"/>
      <c r="I3011" s="86"/>
      <c r="J3011" s="86">
        <v>64.0</v>
      </c>
      <c r="K3011" s="84" t="s">
        <v>48</v>
      </c>
      <c r="L3011" s="85"/>
      <c r="M3011" s="85"/>
      <c r="N3011" s="84"/>
      <c r="O3011" s="86"/>
      <c r="P3011" s="85"/>
      <c r="Q3011" s="87"/>
      <c r="R3011" s="88">
        <v>2.284362E8</v>
      </c>
      <c r="S3011" s="89"/>
      <c r="T3011" s="89"/>
      <c r="U3011" s="123"/>
    </row>
    <row r="3012">
      <c r="A3012" s="83">
        <v>1031.0</v>
      </c>
      <c r="B3012" s="86" t="s">
        <v>54</v>
      </c>
      <c r="C3012" s="84"/>
      <c r="D3012" s="84"/>
      <c r="E3012" s="86" t="s">
        <v>28</v>
      </c>
      <c r="F3012" s="86">
        <v>64.0</v>
      </c>
      <c r="G3012" s="86"/>
      <c r="H3012" s="86"/>
      <c r="I3012" s="86"/>
      <c r="J3012" s="86">
        <v>64.0</v>
      </c>
      <c r="K3012" s="84" t="s">
        <v>49</v>
      </c>
      <c r="L3012" s="85"/>
      <c r="M3012" s="85"/>
      <c r="N3012" s="84"/>
      <c r="O3012" s="86"/>
      <c r="P3012" s="85"/>
      <c r="Q3012" s="87"/>
      <c r="R3012" s="88">
        <v>3.480798E7</v>
      </c>
      <c r="S3012" s="89"/>
      <c r="T3012" s="89"/>
      <c r="U3012" s="123"/>
    </row>
    <row r="3013">
      <c r="A3013" s="83">
        <v>1032.0</v>
      </c>
      <c r="B3013" s="86" t="s">
        <v>54</v>
      </c>
      <c r="C3013" s="84"/>
      <c r="D3013" s="84"/>
      <c r="E3013" s="86" t="s">
        <v>28</v>
      </c>
      <c r="F3013" s="86">
        <v>64.0</v>
      </c>
      <c r="G3013" s="86"/>
      <c r="H3013" s="86"/>
      <c r="I3013" s="86"/>
      <c r="J3013" s="86">
        <v>64.0</v>
      </c>
      <c r="K3013" s="84" t="s">
        <v>50</v>
      </c>
      <c r="L3013" s="85"/>
      <c r="M3013" s="85"/>
      <c r="N3013" s="84"/>
      <c r="O3013" s="86"/>
      <c r="P3013" s="85"/>
      <c r="Q3013" s="87"/>
      <c r="R3013" s="88">
        <v>1.101781569E10</v>
      </c>
      <c r="S3013" s="89"/>
      <c r="T3013" s="89"/>
      <c r="U3013" s="123"/>
    </row>
    <row r="3014">
      <c r="A3014" s="83">
        <v>1033.0</v>
      </c>
      <c r="B3014" s="86" t="s">
        <v>54</v>
      </c>
      <c r="C3014" s="84"/>
      <c r="D3014" s="84"/>
      <c r="E3014" s="86" t="s">
        <v>28</v>
      </c>
      <c r="F3014" s="86">
        <v>64.0</v>
      </c>
      <c r="G3014" s="86"/>
      <c r="H3014" s="86"/>
      <c r="I3014" s="86"/>
      <c r="J3014" s="86">
        <v>64.0</v>
      </c>
      <c r="K3014" s="84" t="s">
        <v>51</v>
      </c>
      <c r="L3014" s="90"/>
      <c r="M3014" s="90"/>
      <c r="N3014" s="89"/>
      <c r="O3014" s="91"/>
      <c r="P3014" s="90"/>
      <c r="Q3014" s="88"/>
      <c r="R3014" s="88">
        <v>1.7960912E8</v>
      </c>
      <c r="S3014" s="89"/>
      <c r="T3014" s="89"/>
      <c r="U3014" s="123"/>
    </row>
    <row r="3015">
      <c r="A3015" s="83">
        <v>1034.0</v>
      </c>
      <c r="B3015" s="86" t="s">
        <v>54</v>
      </c>
      <c r="C3015" s="84"/>
      <c r="D3015" s="84"/>
      <c r="E3015" s="86" t="s">
        <v>28</v>
      </c>
      <c r="F3015" s="86">
        <v>64.0</v>
      </c>
      <c r="G3015" s="86"/>
      <c r="H3015" s="86"/>
      <c r="I3015" s="86"/>
      <c r="J3015" s="86">
        <v>64.0</v>
      </c>
      <c r="K3015" s="84" t="s">
        <v>52</v>
      </c>
      <c r="L3015" s="90"/>
      <c r="M3015" s="90"/>
      <c r="N3015" s="89"/>
      <c r="O3015" s="91"/>
      <c r="P3015" s="90"/>
      <c r="Q3015" s="88"/>
      <c r="R3015" s="88">
        <v>1.501519E7</v>
      </c>
      <c r="S3015" s="89"/>
      <c r="T3015" s="89"/>
      <c r="U3015" s="123"/>
    </row>
    <row r="3016">
      <c r="A3016" s="83">
        <v>1013.0</v>
      </c>
      <c r="B3016" s="86" t="s">
        <v>54</v>
      </c>
      <c r="C3016" s="84"/>
      <c r="D3016" s="84"/>
      <c r="E3016" s="86" t="s">
        <v>28</v>
      </c>
      <c r="F3016" s="86">
        <v>64.0</v>
      </c>
      <c r="G3016" s="86"/>
      <c r="H3016" s="86"/>
      <c r="I3016" s="86"/>
      <c r="J3016" s="86">
        <v>128.0</v>
      </c>
      <c r="K3016" s="84" t="s">
        <v>31</v>
      </c>
      <c r="L3016" s="85"/>
      <c r="M3016" s="85"/>
      <c r="N3016" s="84"/>
      <c r="O3016" s="86"/>
      <c r="P3016" s="85"/>
      <c r="Q3016" s="87"/>
      <c r="R3016" s="88">
        <v>2.0465046E8</v>
      </c>
      <c r="S3016" s="89"/>
      <c r="T3016" s="89"/>
      <c r="U3016" s="123"/>
    </row>
    <row r="3017">
      <c r="A3017" s="83">
        <v>1014.0</v>
      </c>
      <c r="B3017" s="86" t="s">
        <v>54</v>
      </c>
      <c r="C3017" s="84"/>
      <c r="D3017" s="84"/>
      <c r="E3017" s="86" t="s">
        <v>28</v>
      </c>
      <c r="F3017" s="86">
        <v>64.0</v>
      </c>
      <c r="G3017" s="86"/>
      <c r="H3017" s="86"/>
      <c r="I3017" s="86"/>
      <c r="J3017" s="86">
        <v>128.0</v>
      </c>
      <c r="K3017" s="84" t="s">
        <v>32</v>
      </c>
      <c r="L3017" s="85"/>
      <c r="M3017" s="85"/>
      <c r="N3017" s="84"/>
      <c r="O3017" s="86"/>
      <c r="P3017" s="85"/>
      <c r="Q3017" s="87"/>
      <c r="R3017" s="88">
        <v>1.715898E7</v>
      </c>
      <c r="S3017" s="89"/>
      <c r="T3017" s="89"/>
      <c r="U3017" s="123"/>
    </row>
    <row r="3018">
      <c r="A3018" s="83">
        <v>1015.0</v>
      </c>
      <c r="B3018" s="86" t="s">
        <v>54</v>
      </c>
      <c r="C3018" s="84"/>
      <c r="D3018" s="84"/>
      <c r="E3018" s="86" t="s">
        <v>28</v>
      </c>
      <c r="F3018" s="86">
        <v>64.0</v>
      </c>
      <c r="G3018" s="86"/>
      <c r="H3018" s="86"/>
      <c r="I3018" s="86"/>
      <c r="J3018" s="86">
        <v>128.0</v>
      </c>
      <c r="K3018" s="84" t="s">
        <v>33</v>
      </c>
      <c r="L3018" s="85"/>
      <c r="M3018" s="85"/>
      <c r="N3018" s="84"/>
      <c r="O3018" s="86"/>
      <c r="P3018" s="85"/>
      <c r="Q3018" s="87"/>
      <c r="R3018" s="88">
        <v>8.141338E7</v>
      </c>
      <c r="S3018" s="89"/>
      <c r="T3018" s="89"/>
      <c r="U3018" s="123"/>
    </row>
    <row r="3019">
      <c r="A3019" s="83">
        <v>1016.0</v>
      </c>
      <c r="B3019" s="86" t="s">
        <v>54</v>
      </c>
      <c r="C3019" s="84"/>
      <c r="D3019" s="84"/>
      <c r="E3019" s="86" t="s">
        <v>28</v>
      </c>
      <c r="F3019" s="86">
        <v>64.0</v>
      </c>
      <c r="G3019" s="86"/>
      <c r="H3019" s="86"/>
      <c r="I3019" s="86"/>
      <c r="J3019" s="86">
        <v>128.0</v>
      </c>
      <c r="K3019" s="84" t="s">
        <v>34</v>
      </c>
      <c r="L3019" s="85"/>
      <c r="M3019" s="85"/>
      <c r="N3019" s="84"/>
      <c r="O3019" s="86"/>
      <c r="P3019" s="85"/>
      <c r="Q3019" s="87"/>
      <c r="R3019" s="88">
        <v>1.8335361E8</v>
      </c>
      <c r="S3019" s="89"/>
      <c r="T3019" s="89"/>
      <c r="U3019" s="123"/>
    </row>
    <row r="3020">
      <c r="A3020" s="83">
        <v>1017.0</v>
      </c>
      <c r="B3020" s="86" t="s">
        <v>54</v>
      </c>
      <c r="C3020" s="84"/>
      <c r="D3020" s="84"/>
      <c r="E3020" s="86" t="s">
        <v>28</v>
      </c>
      <c r="F3020" s="86">
        <v>64.0</v>
      </c>
      <c r="G3020" s="86"/>
      <c r="H3020" s="86"/>
      <c r="I3020" s="86"/>
      <c r="J3020" s="86">
        <v>128.0</v>
      </c>
      <c r="K3020" s="84" t="s">
        <v>35</v>
      </c>
      <c r="L3020" s="85"/>
      <c r="M3020" s="85"/>
      <c r="N3020" s="84"/>
      <c r="O3020" s="86"/>
      <c r="P3020" s="85"/>
      <c r="Q3020" s="87"/>
      <c r="R3020" s="88">
        <v>9.573738E7</v>
      </c>
      <c r="S3020" s="89"/>
      <c r="T3020" s="89"/>
      <c r="U3020" s="123"/>
    </row>
    <row r="3021">
      <c r="A3021" s="83">
        <v>1018.0</v>
      </c>
      <c r="B3021" s="86" t="s">
        <v>54</v>
      </c>
      <c r="C3021" s="84"/>
      <c r="D3021" s="84"/>
      <c r="E3021" s="86" t="s">
        <v>28</v>
      </c>
      <c r="F3021" s="86">
        <v>64.0</v>
      </c>
      <c r="G3021" s="86"/>
      <c r="H3021" s="86"/>
      <c r="I3021" s="86"/>
      <c r="J3021" s="86">
        <v>128.0</v>
      </c>
      <c r="K3021" s="84" t="s">
        <v>36</v>
      </c>
      <c r="L3021" s="85"/>
      <c r="M3021" s="85"/>
      <c r="N3021" s="84"/>
      <c r="O3021" s="86"/>
      <c r="P3021" s="85"/>
      <c r="Q3021" s="87"/>
      <c r="R3021" s="88">
        <v>7.433147E7</v>
      </c>
      <c r="S3021" s="89"/>
      <c r="T3021" s="89"/>
      <c r="U3021" s="123"/>
    </row>
    <row r="3022">
      <c r="A3022" s="83">
        <v>1019.0</v>
      </c>
      <c r="B3022" s="86" t="s">
        <v>54</v>
      </c>
      <c r="C3022" s="84"/>
      <c r="D3022" s="84"/>
      <c r="E3022" s="86" t="s">
        <v>28</v>
      </c>
      <c r="F3022" s="86">
        <v>64.0</v>
      </c>
      <c r="G3022" s="86"/>
      <c r="H3022" s="86"/>
      <c r="I3022" s="86"/>
      <c r="J3022" s="86">
        <v>128.0</v>
      </c>
      <c r="K3022" s="84" t="s">
        <v>37</v>
      </c>
      <c r="L3022" s="85"/>
      <c r="M3022" s="85"/>
      <c r="N3022" s="84"/>
      <c r="O3022" s="86"/>
      <c r="P3022" s="85"/>
      <c r="Q3022" s="87"/>
      <c r="R3022" s="88">
        <v>9.202652E7</v>
      </c>
      <c r="S3022" s="89"/>
      <c r="T3022" s="89"/>
      <c r="U3022" s="123"/>
    </row>
    <row r="3023">
      <c r="A3023" s="83">
        <v>1020.0</v>
      </c>
      <c r="B3023" s="86" t="s">
        <v>54</v>
      </c>
      <c r="C3023" s="84"/>
      <c r="D3023" s="84"/>
      <c r="E3023" s="86" t="s">
        <v>28</v>
      </c>
      <c r="F3023" s="86">
        <v>64.0</v>
      </c>
      <c r="G3023" s="86"/>
      <c r="H3023" s="86"/>
      <c r="I3023" s="86"/>
      <c r="J3023" s="86">
        <v>128.0</v>
      </c>
      <c r="K3023" s="84" t="s">
        <v>38</v>
      </c>
      <c r="L3023" s="85"/>
      <c r="M3023" s="85"/>
      <c r="N3023" s="84"/>
      <c r="O3023" s="86"/>
      <c r="P3023" s="85"/>
      <c r="Q3023" s="87"/>
      <c r="R3023" s="88">
        <v>8.789715E7</v>
      </c>
      <c r="S3023" s="89"/>
      <c r="T3023" s="89"/>
      <c r="U3023" s="123"/>
    </row>
    <row r="3024">
      <c r="A3024" s="83">
        <v>1021.0</v>
      </c>
      <c r="B3024" s="86" t="s">
        <v>54</v>
      </c>
      <c r="C3024" s="84"/>
      <c r="D3024" s="84"/>
      <c r="E3024" s="86" t="s">
        <v>28</v>
      </c>
      <c r="F3024" s="86">
        <v>64.0</v>
      </c>
      <c r="G3024" s="86"/>
      <c r="H3024" s="86"/>
      <c r="I3024" s="86"/>
      <c r="J3024" s="86">
        <v>128.0</v>
      </c>
      <c r="K3024" s="84" t="s">
        <v>39</v>
      </c>
      <c r="L3024" s="85"/>
      <c r="M3024" s="85"/>
      <c r="N3024" s="84"/>
      <c r="O3024" s="86"/>
      <c r="P3024" s="85"/>
      <c r="Q3024" s="87"/>
      <c r="R3024" s="88">
        <v>1.6549212E8</v>
      </c>
      <c r="S3024" s="89"/>
      <c r="T3024" s="89"/>
      <c r="U3024" s="123"/>
    </row>
    <row r="3025">
      <c r="A3025" s="83">
        <v>1022.0</v>
      </c>
      <c r="B3025" s="86" t="s">
        <v>54</v>
      </c>
      <c r="C3025" s="84"/>
      <c r="D3025" s="84"/>
      <c r="E3025" s="86" t="s">
        <v>28</v>
      </c>
      <c r="F3025" s="86">
        <v>64.0</v>
      </c>
      <c r="G3025" s="86"/>
      <c r="H3025" s="86"/>
      <c r="I3025" s="86"/>
      <c r="J3025" s="86">
        <v>128.0</v>
      </c>
      <c r="K3025" s="84" t="s">
        <v>40</v>
      </c>
      <c r="L3025" s="85"/>
      <c r="M3025" s="85"/>
      <c r="N3025" s="84"/>
      <c r="O3025" s="86"/>
      <c r="P3025" s="85"/>
      <c r="Q3025" s="87"/>
      <c r="R3025" s="88">
        <v>9.725097E7</v>
      </c>
      <c r="S3025" s="89"/>
      <c r="T3025" s="89"/>
      <c r="U3025" s="123"/>
    </row>
    <row r="3026">
      <c r="A3026" s="83">
        <v>1023.0</v>
      </c>
      <c r="B3026" s="86" t="s">
        <v>54</v>
      </c>
      <c r="C3026" s="84"/>
      <c r="D3026" s="84"/>
      <c r="E3026" s="86" t="s">
        <v>28</v>
      </c>
      <c r="F3026" s="86">
        <v>64.0</v>
      </c>
      <c r="G3026" s="86"/>
      <c r="H3026" s="86"/>
      <c r="I3026" s="86"/>
      <c r="J3026" s="86">
        <v>128.0</v>
      </c>
      <c r="K3026" s="84" t="s">
        <v>41</v>
      </c>
      <c r="L3026" s="85"/>
      <c r="M3026" s="85"/>
      <c r="N3026" s="84"/>
      <c r="O3026" s="86"/>
      <c r="P3026" s="85"/>
      <c r="Q3026" s="87"/>
      <c r="R3026" s="88">
        <v>1.419809E7</v>
      </c>
      <c r="S3026" s="89"/>
      <c r="T3026" s="89"/>
      <c r="U3026" s="123"/>
    </row>
    <row r="3027">
      <c r="A3027" s="83">
        <v>1024.0</v>
      </c>
      <c r="B3027" s="86" t="s">
        <v>54</v>
      </c>
      <c r="C3027" s="84"/>
      <c r="D3027" s="84"/>
      <c r="E3027" s="86" t="s">
        <v>28</v>
      </c>
      <c r="F3027" s="86">
        <v>64.0</v>
      </c>
      <c r="G3027" s="86"/>
      <c r="H3027" s="86"/>
      <c r="I3027" s="86"/>
      <c r="J3027" s="86">
        <v>128.0</v>
      </c>
      <c r="K3027" s="84" t="s">
        <v>42</v>
      </c>
      <c r="L3027" s="85"/>
      <c r="M3027" s="85"/>
      <c r="N3027" s="84"/>
      <c r="O3027" s="86"/>
      <c r="P3027" s="85"/>
      <c r="Q3027" s="87"/>
      <c r="R3027" s="88">
        <v>1.1428893E8</v>
      </c>
      <c r="S3027" s="89"/>
      <c r="T3027" s="89"/>
      <c r="U3027" s="123"/>
    </row>
    <row r="3028">
      <c r="A3028" s="83">
        <v>1025.0</v>
      </c>
      <c r="B3028" s="86" t="s">
        <v>54</v>
      </c>
      <c r="C3028" s="84"/>
      <c r="D3028" s="84"/>
      <c r="E3028" s="86" t="s">
        <v>28</v>
      </c>
      <c r="F3028" s="86">
        <v>64.0</v>
      </c>
      <c r="G3028" s="86"/>
      <c r="H3028" s="86"/>
      <c r="I3028" s="86"/>
      <c r="J3028" s="86">
        <v>128.0</v>
      </c>
      <c r="K3028" s="84" t="s">
        <v>43</v>
      </c>
      <c r="L3028" s="85"/>
      <c r="M3028" s="85"/>
      <c r="N3028" s="84"/>
      <c r="O3028" s="86"/>
      <c r="P3028" s="85"/>
      <c r="Q3028" s="87"/>
      <c r="R3028" s="88">
        <v>1.7301618E8</v>
      </c>
      <c r="S3028" s="89"/>
      <c r="T3028" s="89"/>
      <c r="U3028" s="123"/>
    </row>
    <row r="3029">
      <c r="A3029" s="83">
        <v>1026.0</v>
      </c>
      <c r="B3029" s="86" t="s">
        <v>54</v>
      </c>
      <c r="C3029" s="84"/>
      <c r="D3029" s="84"/>
      <c r="E3029" s="86" t="s">
        <v>28</v>
      </c>
      <c r="F3029" s="86">
        <v>64.0</v>
      </c>
      <c r="G3029" s="86"/>
      <c r="H3029" s="86"/>
      <c r="I3029" s="86"/>
      <c r="J3029" s="86">
        <v>128.0</v>
      </c>
      <c r="K3029" s="84" t="s">
        <v>44</v>
      </c>
      <c r="L3029" s="85"/>
      <c r="M3029" s="85"/>
      <c r="N3029" s="84"/>
      <c r="O3029" s="86"/>
      <c r="P3029" s="85"/>
      <c r="Q3029" s="87"/>
      <c r="R3029" s="88">
        <v>7.7236E7</v>
      </c>
      <c r="S3029" s="89"/>
      <c r="T3029" s="89"/>
      <c r="U3029" s="123"/>
    </row>
    <row r="3030">
      <c r="A3030" s="83">
        <v>1027.0</v>
      </c>
      <c r="B3030" s="86" t="s">
        <v>54</v>
      </c>
      <c r="C3030" s="84"/>
      <c r="D3030" s="84"/>
      <c r="E3030" s="86" t="s">
        <v>28</v>
      </c>
      <c r="F3030" s="86">
        <v>64.0</v>
      </c>
      <c r="G3030" s="86"/>
      <c r="H3030" s="86"/>
      <c r="I3030" s="86"/>
      <c r="J3030" s="86">
        <v>128.0</v>
      </c>
      <c r="K3030" s="84" t="s">
        <v>45</v>
      </c>
      <c r="L3030" s="85"/>
      <c r="M3030" s="85"/>
      <c r="N3030" s="84"/>
      <c r="O3030" s="86"/>
      <c r="P3030" s="85"/>
      <c r="Q3030" s="87"/>
      <c r="R3030" s="88">
        <v>7.342618E7</v>
      </c>
      <c r="S3030" s="89"/>
      <c r="T3030" s="89"/>
      <c r="U3030" s="123"/>
    </row>
    <row r="3031">
      <c r="A3031" s="83">
        <v>1028.0</v>
      </c>
      <c r="B3031" s="86" t="s">
        <v>54</v>
      </c>
      <c r="C3031" s="84"/>
      <c r="D3031" s="84"/>
      <c r="E3031" s="86" t="s">
        <v>28</v>
      </c>
      <c r="F3031" s="86">
        <v>64.0</v>
      </c>
      <c r="G3031" s="86"/>
      <c r="H3031" s="86"/>
      <c r="I3031" s="86"/>
      <c r="J3031" s="86">
        <v>128.0</v>
      </c>
      <c r="K3031" s="84" t="s">
        <v>46</v>
      </c>
      <c r="L3031" s="85"/>
      <c r="M3031" s="85"/>
      <c r="N3031" s="84"/>
      <c r="O3031" s="86"/>
      <c r="P3031" s="85"/>
      <c r="Q3031" s="87"/>
      <c r="R3031" s="88">
        <v>4.19074E7</v>
      </c>
      <c r="S3031" s="89"/>
      <c r="T3031" s="89"/>
      <c r="U3031" s="123"/>
    </row>
    <row r="3032">
      <c r="A3032" s="83">
        <v>1029.0</v>
      </c>
      <c r="B3032" s="86" t="s">
        <v>54</v>
      </c>
      <c r="C3032" s="84"/>
      <c r="D3032" s="84"/>
      <c r="E3032" s="86" t="s">
        <v>28</v>
      </c>
      <c r="F3032" s="86">
        <v>64.0</v>
      </c>
      <c r="G3032" s="86"/>
      <c r="H3032" s="86"/>
      <c r="I3032" s="86"/>
      <c r="J3032" s="86">
        <v>128.0</v>
      </c>
      <c r="K3032" s="84" t="s">
        <v>47</v>
      </c>
      <c r="L3032" s="85"/>
      <c r="M3032" s="85"/>
      <c r="N3032" s="84"/>
      <c r="O3032" s="86"/>
      <c r="P3032" s="85"/>
      <c r="Q3032" s="87"/>
      <c r="R3032" s="88">
        <v>1436200.0</v>
      </c>
      <c r="S3032" s="89"/>
      <c r="T3032" s="89"/>
      <c r="U3032" s="123"/>
    </row>
    <row r="3033">
      <c r="A3033" s="83">
        <v>1030.0</v>
      </c>
      <c r="B3033" s="86" t="s">
        <v>54</v>
      </c>
      <c r="C3033" s="84"/>
      <c r="D3033" s="84"/>
      <c r="E3033" s="86" t="s">
        <v>28</v>
      </c>
      <c r="F3033" s="86">
        <v>64.0</v>
      </c>
      <c r="G3033" s="86"/>
      <c r="H3033" s="86"/>
      <c r="I3033" s="86"/>
      <c r="J3033" s="86">
        <v>128.0</v>
      </c>
      <c r="K3033" s="84" t="s">
        <v>48</v>
      </c>
      <c r="L3033" s="85"/>
      <c r="M3033" s="85"/>
      <c r="N3033" s="84"/>
      <c r="O3033" s="86"/>
      <c r="P3033" s="85"/>
      <c r="Q3033" s="87"/>
      <c r="R3033" s="88">
        <v>0.0</v>
      </c>
      <c r="S3033" s="89"/>
      <c r="T3033" s="89"/>
      <c r="U3033" s="123"/>
    </row>
    <row r="3034">
      <c r="A3034" s="83">
        <v>1031.0</v>
      </c>
      <c r="B3034" s="86" t="s">
        <v>54</v>
      </c>
      <c r="C3034" s="84"/>
      <c r="D3034" s="84"/>
      <c r="E3034" s="86" t="s">
        <v>28</v>
      </c>
      <c r="F3034" s="86">
        <v>64.0</v>
      </c>
      <c r="G3034" s="86"/>
      <c r="H3034" s="86"/>
      <c r="I3034" s="86"/>
      <c r="J3034" s="86">
        <v>128.0</v>
      </c>
      <c r="K3034" s="84" t="s">
        <v>49</v>
      </c>
      <c r="L3034" s="85"/>
      <c r="M3034" s="85"/>
      <c r="N3034" s="84"/>
      <c r="O3034" s="86"/>
      <c r="P3034" s="85"/>
      <c r="Q3034" s="87"/>
      <c r="R3034" s="88">
        <v>7.154228E7</v>
      </c>
      <c r="S3034" s="89"/>
      <c r="T3034" s="89"/>
      <c r="U3034" s="123"/>
    </row>
    <row r="3035">
      <c r="A3035" s="83">
        <v>1032.0</v>
      </c>
      <c r="B3035" s="86" t="s">
        <v>54</v>
      </c>
      <c r="C3035" s="84"/>
      <c r="D3035" s="84"/>
      <c r="E3035" s="86" t="s">
        <v>28</v>
      </c>
      <c r="F3035" s="86">
        <v>64.0</v>
      </c>
      <c r="G3035" s="86"/>
      <c r="H3035" s="86"/>
      <c r="I3035" s="86"/>
      <c r="J3035" s="86">
        <v>128.0</v>
      </c>
      <c r="K3035" s="84" t="s">
        <v>50</v>
      </c>
      <c r="L3035" s="85"/>
      <c r="M3035" s="85"/>
      <c r="N3035" s="84"/>
      <c r="O3035" s="86"/>
      <c r="P3035" s="85"/>
      <c r="Q3035" s="87"/>
      <c r="R3035" s="88">
        <v>0.0</v>
      </c>
      <c r="S3035" s="89"/>
      <c r="T3035" s="89"/>
      <c r="U3035" s="123"/>
    </row>
    <row r="3036">
      <c r="A3036" s="83">
        <v>1033.0</v>
      </c>
      <c r="B3036" s="86" t="s">
        <v>54</v>
      </c>
      <c r="C3036" s="84"/>
      <c r="D3036" s="84"/>
      <c r="E3036" s="86" t="s">
        <v>28</v>
      </c>
      <c r="F3036" s="86">
        <v>64.0</v>
      </c>
      <c r="G3036" s="86"/>
      <c r="H3036" s="86"/>
      <c r="I3036" s="86"/>
      <c r="J3036" s="86">
        <v>128.0</v>
      </c>
      <c r="K3036" s="84" t="s">
        <v>51</v>
      </c>
      <c r="L3036" s="90"/>
      <c r="M3036" s="90"/>
      <c r="N3036" s="89"/>
      <c r="O3036" s="91"/>
      <c r="P3036" s="90"/>
      <c r="Q3036" s="88"/>
      <c r="R3036" s="88">
        <v>1.6198922E8</v>
      </c>
      <c r="S3036" s="89"/>
      <c r="T3036" s="89"/>
      <c r="U3036" s="123"/>
    </row>
    <row r="3037">
      <c r="A3037" s="83">
        <v>1034.0</v>
      </c>
      <c r="B3037" s="86" t="s">
        <v>54</v>
      </c>
      <c r="C3037" s="84"/>
      <c r="D3037" s="84"/>
      <c r="E3037" s="86" t="s">
        <v>28</v>
      </c>
      <c r="F3037" s="86">
        <v>64.0</v>
      </c>
      <c r="G3037" s="86"/>
      <c r="H3037" s="86"/>
      <c r="I3037" s="86"/>
      <c r="J3037" s="86">
        <v>128.0</v>
      </c>
      <c r="K3037" s="84" t="s">
        <v>52</v>
      </c>
      <c r="L3037" s="90"/>
      <c r="M3037" s="90"/>
      <c r="N3037" s="89"/>
      <c r="O3037" s="91"/>
      <c r="P3037" s="90"/>
      <c r="Q3037" s="88"/>
      <c r="R3037" s="88">
        <v>3.3292510000000004E7</v>
      </c>
      <c r="S3037" s="89"/>
      <c r="T3037" s="89"/>
      <c r="U3037" s="123"/>
    </row>
    <row r="3038">
      <c r="A3038" s="34"/>
      <c r="B3038" s="34"/>
      <c r="C3038" s="34"/>
      <c r="D3038" s="34"/>
      <c r="E3038" s="34"/>
      <c r="F3038" s="34"/>
      <c r="G3038" s="34"/>
      <c r="H3038" s="34"/>
      <c r="I3038" s="34"/>
      <c r="J3038" s="34"/>
      <c r="K3038" s="34"/>
      <c r="L3038" s="125"/>
      <c r="M3038" s="125"/>
      <c r="N3038" s="34"/>
      <c r="O3038" s="34"/>
      <c r="P3038" s="126"/>
      <c r="Q3038" s="126"/>
      <c r="R3038" s="125"/>
      <c r="S3038" s="34"/>
      <c r="T3038" s="34"/>
      <c r="U3038" s="123"/>
    </row>
    <row r="3039">
      <c r="A3039" s="34"/>
      <c r="B3039" s="34"/>
      <c r="C3039" s="34"/>
      <c r="D3039" s="34"/>
      <c r="E3039" s="34"/>
      <c r="F3039" s="34"/>
      <c r="G3039" s="34"/>
      <c r="H3039" s="34"/>
      <c r="I3039" s="34"/>
      <c r="J3039" s="34"/>
      <c r="K3039" s="34"/>
      <c r="L3039" s="125"/>
      <c r="M3039" s="125"/>
      <c r="N3039" s="34"/>
      <c r="O3039" s="34"/>
      <c r="P3039" s="126"/>
      <c r="Q3039" s="126"/>
      <c r="R3039" s="125"/>
      <c r="S3039" s="34"/>
      <c r="T3039" s="34"/>
      <c r="U3039" s="123"/>
    </row>
    <row r="3040">
      <c r="A3040" s="34"/>
      <c r="B3040" s="34"/>
      <c r="C3040" s="34"/>
      <c r="D3040" s="34"/>
      <c r="E3040" s="34"/>
      <c r="F3040" s="34"/>
      <c r="G3040" s="34"/>
      <c r="H3040" s="34"/>
      <c r="I3040" s="34"/>
      <c r="J3040" s="34"/>
      <c r="K3040" s="34"/>
      <c r="L3040" s="125"/>
      <c r="M3040" s="125"/>
      <c r="N3040" s="34"/>
      <c r="O3040" s="34"/>
      <c r="P3040" s="126"/>
      <c r="Q3040" s="126"/>
      <c r="R3040" s="125"/>
      <c r="S3040" s="34"/>
      <c r="T3040" s="34"/>
      <c r="U3040" s="123"/>
    </row>
    <row r="3041">
      <c r="A3041" s="34"/>
      <c r="B3041" s="34"/>
      <c r="C3041" s="34"/>
      <c r="D3041" s="34"/>
      <c r="E3041" s="34"/>
      <c r="F3041" s="34"/>
      <c r="G3041" s="34"/>
      <c r="H3041" s="34"/>
      <c r="I3041" s="34"/>
      <c r="J3041" s="34"/>
      <c r="K3041" s="34"/>
      <c r="L3041" s="125"/>
      <c r="M3041" s="125"/>
      <c r="N3041" s="34"/>
      <c r="O3041" s="34"/>
      <c r="P3041" s="126"/>
      <c r="Q3041" s="126"/>
      <c r="R3041" s="125"/>
      <c r="S3041" s="34"/>
      <c r="T3041" s="34"/>
      <c r="U3041" s="123"/>
    </row>
    <row r="3042">
      <c r="A3042" s="34"/>
      <c r="B3042" s="34"/>
      <c r="C3042" s="34"/>
      <c r="D3042" s="34"/>
      <c r="E3042" s="34"/>
      <c r="F3042" s="34"/>
      <c r="G3042" s="34"/>
      <c r="H3042" s="34"/>
      <c r="I3042" s="34"/>
      <c r="J3042" s="34"/>
      <c r="K3042" s="34"/>
      <c r="L3042" s="125"/>
      <c r="M3042" s="125"/>
      <c r="N3042" s="34"/>
      <c r="O3042" s="34"/>
      <c r="P3042" s="126"/>
      <c r="Q3042" s="126"/>
      <c r="R3042" s="125"/>
      <c r="S3042" s="34"/>
      <c r="T3042" s="34"/>
      <c r="U3042" s="123"/>
    </row>
    <row r="3043">
      <c r="A3043" s="34"/>
      <c r="B3043" s="34"/>
      <c r="C3043" s="34"/>
      <c r="D3043" s="34"/>
      <c r="E3043" s="34"/>
      <c r="F3043" s="34"/>
      <c r="G3043" s="34"/>
      <c r="H3043" s="34"/>
      <c r="I3043" s="34"/>
      <c r="J3043" s="34"/>
      <c r="K3043" s="34"/>
      <c r="L3043" s="125"/>
      <c r="M3043" s="125"/>
      <c r="N3043" s="34"/>
      <c r="O3043" s="34"/>
      <c r="P3043" s="126"/>
      <c r="Q3043" s="126"/>
      <c r="R3043" s="125"/>
      <c r="S3043" s="34"/>
      <c r="T3043" s="34"/>
      <c r="U3043" s="123"/>
    </row>
    <row r="3044">
      <c r="A3044" s="34"/>
      <c r="B3044" s="34"/>
      <c r="C3044" s="34"/>
      <c r="D3044" s="34"/>
      <c r="E3044" s="34"/>
      <c r="F3044" s="34"/>
      <c r="G3044" s="34"/>
      <c r="H3044" s="34"/>
      <c r="I3044" s="34"/>
      <c r="J3044" s="34"/>
      <c r="K3044" s="34"/>
      <c r="L3044" s="125"/>
      <c r="M3044" s="125"/>
      <c r="N3044" s="34"/>
      <c r="O3044" s="34"/>
      <c r="P3044" s="126"/>
      <c r="Q3044" s="126"/>
      <c r="R3044" s="125"/>
      <c r="S3044" s="34"/>
      <c r="T3044" s="34"/>
      <c r="U3044" s="123"/>
    </row>
    <row r="3045">
      <c r="A3045" s="34"/>
      <c r="B3045" s="34"/>
      <c r="C3045" s="34"/>
      <c r="D3045" s="34"/>
      <c r="E3045" s="34"/>
      <c r="F3045" s="34"/>
      <c r="G3045" s="34"/>
      <c r="H3045" s="34"/>
      <c r="I3045" s="34"/>
      <c r="J3045" s="34"/>
      <c r="K3045" s="34"/>
      <c r="L3045" s="125"/>
      <c r="M3045" s="125"/>
      <c r="N3045" s="34"/>
      <c r="O3045" s="34"/>
      <c r="P3045" s="126"/>
      <c r="Q3045" s="126"/>
      <c r="R3045" s="125"/>
      <c r="S3045" s="34"/>
      <c r="T3045" s="34"/>
      <c r="U3045" s="123"/>
    </row>
    <row r="3046">
      <c r="A3046" s="34"/>
      <c r="B3046" s="34"/>
      <c r="C3046" s="34"/>
      <c r="D3046" s="34"/>
      <c r="E3046" s="34"/>
      <c r="F3046" s="34"/>
      <c r="G3046" s="34"/>
      <c r="H3046" s="34"/>
      <c r="I3046" s="34"/>
      <c r="J3046" s="34"/>
      <c r="K3046" s="34"/>
      <c r="L3046" s="125"/>
      <c r="M3046" s="125"/>
      <c r="N3046" s="34"/>
      <c r="O3046" s="34"/>
      <c r="P3046" s="126"/>
      <c r="Q3046" s="126"/>
      <c r="R3046" s="125"/>
      <c r="S3046" s="34"/>
      <c r="T3046" s="34"/>
      <c r="U3046" s="123"/>
    </row>
    <row r="3047">
      <c r="A3047" s="34"/>
      <c r="B3047" s="34"/>
      <c r="C3047" s="34"/>
      <c r="D3047" s="34"/>
      <c r="E3047" s="34"/>
      <c r="F3047" s="34"/>
      <c r="G3047" s="34"/>
      <c r="H3047" s="34"/>
      <c r="I3047" s="34"/>
      <c r="J3047" s="34"/>
      <c r="K3047" s="34"/>
      <c r="L3047" s="125"/>
      <c r="M3047" s="125"/>
      <c r="N3047" s="34"/>
      <c r="O3047" s="34"/>
      <c r="P3047" s="126"/>
      <c r="Q3047" s="126"/>
      <c r="R3047" s="125"/>
      <c r="S3047" s="34"/>
      <c r="T3047" s="34"/>
      <c r="U3047" s="123"/>
    </row>
    <row r="3048">
      <c r="A3048" s="34"/>
      <c r="B3048" s="34"/>
      <c r="C3048" s="34"/>
      <c r="D3048" s="34"/>
      <c r="E3048" s="34"/>
      <c r="F3048" s="34"/>
      <c r="G3048" s="34"/>
      <c r="H3048" s="34"/>
      <c r="I3048" s="34"/>
      <c r="J3048" s="34"/>
      <c r="K3048" s="34"/>
      <c r="L3048" s="125"/>
      <c r="M3048" s="125"/>
      <c r="N3048" s="34"/>
      <c r="O3048" s="34"/>
      <c r="P3048" s="126"/>
      <c r="Q3048" s="126"/>
      <c r="R3048" s="125"/>
      <c r="S3048" s="34"/>
      <c r="T3048" s="34"/>
      <c r="U3048" s="123"/>
    </row>
    <row r="3049">
      <c r="A3049" s="34"/>
      <c r="B3049" s="34"/>
      <c r="C3049" s="34"/>
      <c r="D3049" s="34"/>
      <c r="E3049" s="34"/>
      <c r="F3049" s="34"/>
      <c r="G3049" s="34"/>
      <c r="H3049" s="34"/>
      <c r="I3049" s="34"/>
      <c r="J3049" s="34"/>
      <c r="K3049" s="34"/>
      <c r="L3049" s="125"/>
      <c r="M3049" s="125"/>
      <c r="N3049" s="34"/>
      <c r="O3049" s="34"/>
      <c r="P3049" s="126"/>
      <c r="Q3049" s="126"/>
      <c r="R3049" s="125"/>
      <c r="S3049" s="34"/>
      <c r="T3049" s="34"/>
      <c r="U3049" s="123"/>
    </row>
    <row r="3050">
      <c r="A3050" s="34"/>
      <c r="B3050" s="34"/>
      <c r="C3050" s="34"/>
      <c r="D3050" s="34"/>
      <c r="E3050" s="34"/>
      <c r="F3050" s="34"/>
      <c r="G3050" s="34"/>
      <c r="H3050" s="34"/>
      <c r="I3050" s="34"/>
      <c r="J3050" s="34"/>
      <c r="K3050" s="34"/>
      <c r="L3050" s="125"/>
      <c r="M3050" s="125"/>
      <c r="N3050" s="34"/>
      <c r="O3050" s="34"/>
      <c r="P3050" s="126"/>
      <c r="Q3050" s="126"/>
      <c r="R3050" s="125"/>
      <c r="S3050" s="34"/>
      <c r="T3050" s="34"/>
      <c r="U3050" s="123"/>
    </row>
    <row r="3051">
      <c r="A3051" s="34"/>
      <c r="B3051" s="34"/>
      <c r="C3051" s="34"/>
      <c r="D3051" s="34"/>
      <c r="E3051" s="34"/>
      <c r="F3051" s="34"/>
      <c r="G3051" s="34"/>
      <c r="H3051" s="34"/>
      <c r="I3051" s="34"/>
      <c r="J3051" s="34"/>
      <c r="K3051" s="34"/>
      <c r="L3051" s="125"/>
      <c r="M3051" s="125"/>
      <c r="N3051" s="34"/>
      <c r="O3051" s="34"/>
      <c r="P3051" s="126"/>
      <c r="Q3051" s="126"/>
      <c r="R3051" s="125"/>
      <c r="S3051" s="34"/>
      <c r="T3051" s="34"/>
      <c r="U3051" s="123"/>
    </row>
    <row r="3052">
      <c r="A3052" s="34"/>
      <c r="B3052" s="34"/>
      <c r="C3052" s="34"/>
      <c r="D3052" s="34"/>
      <c r="E3052" s="34"/>
      <c r="F3052" s="34"/>
      <c r="G3052" s="34"/>
      <c r="H3052" s="34"/>
      <c r="I3052" s="34"/>
      <c r="J3052" s="34"/>
      <c r="K3052" s="34"/>
      <c r="L3052" s="125"/>
      <c r="M3052" s="125"/>
      <c r="N3052" s="34"/>
      <c r="O3052" s="34"/>
      <c r="P3052" s="126"/>
      <c r="Q3052" s="126"/>
      <c r="R3052" s="125"/>
      <c r="S3052" s="34"/>
      <c r="T3052" s="34"/>
      <c r="U3052" s="123"/>
    </row>
    <row r="3053">
      <c r="A3053" s="34"/>
      <c r="B3053" s="34"/>
      <c r="C3053" s="34"/>
      <c r="D3053" s="34"/>
      <c r="E3053" s="34"/>
      <c r="F3053" s="34"/>
      <c r="G3053" s="34"/>
      <c r="H3053" s="34"/>
      <c r="I3053" s="34"/>
      <c r="J3053" s="34"/>
      <c r="K3053" s="34"/>
      <c r="L3053" s="125"/>
      <c r="M3053" s="125"/>
      <c r="N3053" s="34"/>
      <c r="O3053" s="34"/>
      <c r="P3053" s="126"/>
      <c r="Q3053" s="126"/>
      <c r="R3053" s="125"/>
      <c r="S3053" s="34"/>
      <c r="T3053" s="34"/>
      <c r="U3053" s="123"/>
    </row>
    <row r="3054">
      <c r="A3054" s="34"/>
      <c r="B3054" s="34"/>
      <c r="C3054" s="34"/>
      <c r="D3054" s="34"/>
      <c r="E3054" s="34"/>
      <c r="F3054" s="34"/>
      <c r="G3054" s="34"/>
      <c r="H3054" s="34"/>
      <c r="I3054" s="34"/>
      <c r="J3054" s="34"/>
      <c r="K3054" s="34"/>
      <c r="L3054" s="125"/>
      <c r="M3054" s="125"/>
      <c r="N3054" s="34"/>
      <c r="O3054" s="34"/>
      <c r="P3054" s="126"/>
      <c r="Q3054" s="126"/>
      <c r="R3054" s="125"/>
      <c r="S3054" s="34"/>
      <c r="T3054" s="34"/>
      <c r="U3054" s="123"/>
    </row>
    <row r="3055">
      <c r="A3055" s="34"/>
      <c r="B3055" s="34"/>
      <c r="C3055" s="34"/>
      <c r="D3055" s="34"/>
      <c r="E3055" s="34"/>
      <c r="F3055" s="34"/>
      <c r="G3055" s="34"/>
      <c r="H3055" s="34"/>
      <c r="I3055" s="34"/>
      <c r="J3055" s="34"/>
      <c r="K3055" s="34"/>
      <c r="L3055" s="125"/>
      <c r="M3055" s="125"/>
      <c r="N3055" s="34"/>
      <c r="O3055" s="34"/>
      <c r="P3055" s="126"/>
      <c r="Q3055" s="126"/>
      <c r="R3055" s="125"/>
      <c r="S3055" s="34"/>
      <c r="T3055" s="34"/>
      <c r="U3055" s="123"/>
    </row>
    <row r="3056">
      <c r="A3056" s="34"/>
      <c r="B3056" s="34"/>
      <c r="C3056" s="34"/>
      <c r="D3056" s="34"/>
      <c r="E3056" s="34"/>
      <c r="F3056" s="34"/>
      <c r="G3056" s="34"/>
      <c r="H3056" s="34"/>
      <c r="I3056" s="34"/>
      <c r="J3056" s="34"/>
      <c r="K3056" s="34"/>
      <c r="L3056" s="125"/>
      <c r="M3056" s="125"/>
      <c r="N3056" s="34"/>
      <c r="O3056" s="34"/>
      <c r="P3056" s="126"/>
      <c r="Q3056" s="126"/>
      <c r="R3056" s="125"/>
      <c r="S3056" s="34"/>
      <c r="T3056" s="34"/>
      <c r="U3056" s="123"/>
    </row>
    <row r="3057">
      <c r="A3057" s="34"/>
      <c r="B3057" s="34"/>
      <c r="C3057" s="34"/>
      <c r="D3057" s="34"/>
      <c r="E3057" s="34"/>
      <c r="F3057" s="34"/>
      <c r="G3057" s="34"/>
      <c r="H3057" s="34"/>
      <c r="I3057" s="34"/>
      <c r="J3057" s="34"/>
      <c r="K3057" s="34"/>
      <c r="L3057" s="125"/>
      <c r="M3057" s="125"/>
      <c r="N3057" s="34"/>
      <c r="O3057" s="34"/>
      <c r="P3057" s="126"/>
      <c r="Q3057" s="126"/>
      <c r="R3057" s="125"/>
      <c r="S3057" s="34"/>
      <c r="T3057" s="34"/>
      <c r="U3057" s="123"/>
    </row>
    <row r="3058">
      <c r="A3058" s="34"/>
      <c r="B3058" s="34"/>
      <c r="C3058" s="34"/>
      <c r="D3058" s="34"/>
      <c r="E3058" s="34"/>
      <c r="F3058" s="34"/>
      <c r="G3058" s="34"/>
      <c r="H3058" s="34"/>
      <c r="I3058" s="34"/>
      <c r="J3058" s="34"/>
      <c r="K3058" s="34"/>
      <c r="L3058" s="125"/>
      <c r="M3058" s="125"/>
      <c r="N3058" s="34"/>
      <c r="O3058" s="34"/>
      <c r="P3058" s="126"/>
      <c r="Q3058" s="126"/>
      <c r="R3058" s="125"/>
      <c r="S3058" s="34"/>
      <c r="T3058" s="34"/>
      <c r="U3058" s="123"/>
    </row>
    <row r="3059">
      <c r="A3059" s="34"/>
      <c r="B3059" s="34"/>
      <c r="C3059" s="34"/>
      <c r="D3059" s="34"/>
      <c r="E3059" s="34"/>
      <c r="F3059" s="34"/>
      <c r="G3059" s="34"/>
      <c r="H3059" s="34"/>
      <c r="I3059" s="34"/>
      <c r="J3059" s="34"/>
      <c r="K3059" s="34"/>
      <c r="L3059" s="125"/>
      <c r="M3059" s="125"/>
      <c r="N3059" s="34"/>
      <c r="O3059" s="34"/>
      <c r="P3059" s="126"/>
      <c r="Q3059" s="126"/>
      <c r="R3059" s="125"/>
      <c r="S3059" s="34"/>
      <c r="T3059" s="34"/>
      <c r="U3059" s="123"/>
    </row>
    <row r="3060">
      <c r="A3060" s="34"/>
      <c r="B3060" s="34"/>
      <c r="C3060" s="34"/>
      <c r="D3060" s="34"/>
      <c r="E3060" s="34"/>
      <c r="F3060" s="34"/>
      <c r="G3060" s="34"/>
      <c r="H3060" s="34"/>
      <c r="I3060" s="34"/>
      <c r="J3060" s="34"/>
      <c r="K3060" s="34"/>
      <c r="L3060" s="125"/>
      <c r="M3060" s="125"/>
      <c r="N3060" s="34"/>
      <c r="O3060" s="34"/>
      <c r="P3060" s="126"/>
      <c r="Q3060" s="126"/>
      <c r="R3060" s="125"/>
      <c r="S3060" s="34"/>
      <c r="T3060" s="34"/>
      <c r="U3060" s="123"/>
    </row>
    <row r="3061">
      <c r="A3061" s="34"/>
      <c r="B3061" s="34"/>
      <c r="C3061" s="34"/>
      <c r="D3061" s="34"/>
      <c r="E3061" s="34"/>
      <c r="F3061" s="34"/>
      <c r="G3061" s="34"/>
      <c r="H3061" s="34"/>
      <c r="I3061" s="34"/>
      <c r="J3061" s="34"/>
      <c r="K3061" s="34"/>
      <c r="L3061" s="125"/>
      <c r="M3061" s="125"/>
      <c r="N3061" s="34"/>
      <c r="O3061" s="34"/>
      <c r="P3061" s="126"/>
      <c r="Q3061" s="126"/>
      <c r="R3061" s="125"/>
      <c r="S3061" s="34"/>
      <c r="T3061" s="34"/>
      <c r="U3061" s="123"/>
    </row>
    <row r="3062">
      <c r="A3062" s="34"/>
      <c r="B3062" s="34"/>
      <c r="C3062" s="34"/>
      <c r="D3062" s="34"/>
      <c r="E3062" s="34"/>
      <c r="F3062" s="34"/>
      <c r="G3062" s="34"/>
      <c r="H3062" s="34"/>
      <c r="I3062" s="34"/>
      <c r="J3062" s="34"/>
      <c r="K3062" s="34"/>
      <c r="L3062" s="125"/>
      <c r="M3062" s="125"/>
      <c r="N3062" s="34"/>
      <c r="O3062" s="34"/>
      <c r="P3062" s="126"/>
      <c r="Q3062" s="126"/>
      <c r="R3062" s="125"/>
      <c r="S3062" s="34"/>
      <c r="T3062" s="34"/>
      <c r="U3062" s="123"/>
    </row>
    <row r="3063">
      <c r="A3063" s="34"/>
      <c r="B3063" s="34"/>
      <c r="C3063" s="34"/>
      <c r="D3063" s="34"/>
      <c r="E3063" s="34"/>
      <c r="F3063" s="34"/>
      <c r="G3063" s="34"/>
      <c r="H3063" s="34"/>
      <c r="I3063" s="34"/>
      <c r="J3063" s="34"/>
      <c r="K3063" s="34"/>
      <c r="L3063" s="125"/>
      <c r="M3063" s="125"/>
      <c r="N3063" s="34"/>
      <c r="O3063" s="34"/>
      <c r="P3063" s="126"/>
      <c r="Q3063" s="126"/>
      <c r="R3063" s="125"/>
      <c r="S3063" s="34"/>
      <c r="T3063" s="34"/>
      <c r="U3063" s="123"/>
    </row>
    <row r="3064">
      <c r="A3064" s="34"/>
      <c r="B3064" s="34"/>
      <c r="C3064" s="34"/>
      <c r="D3064" s="34"/>
      <c r="E3064" s="34"/>
      <c r="F3064" s="34"/>
      <c r="G3064" s="34"/>
      <c r="H3064" s="34"/>
      <c r="I3064" s="34"/>
      <c r="J3064" s="34"/>
      <c r="K3064" s="34"/>
      <c r="L3064" s="125"/>
      <c r="M3064" s="125"/>
      <c r="N3064" s="34"/>
      <c r="O3064" s="34"/>
      <c r="P3064" s="126"/>
      <c r="Q3064" s="126"/>
      <c r="R3064" s="125"/>
      <c r="S3064" s="34"/>
      <c r="T3064" s="34"/>
      <c r="U3064" s="123"/>
    </row>
    <row r="3065">
      <c r="A3065" s="34"/>
      <c r="B3065" s="34"/>
      <c r="C3065" s="34"/>
      <c r="D3065" s="34"/>
      <c r="E3065" s="34"/>
      <c r="F3065" s="34"/>
      <c r="G3065" s="34"/>
      <c r="H3065" s="34"/>
      <c r="I3065" s="34"/>
      <c r="J3065" s="34"/>
      <c r="K3065" s="34"/>
      <c r="L3065" s="125"/>
      <c r="M3065" s="125"/>
      <c r="N3065" s="34"/>
      <c r="O3065" s="34"/>
      <c r="P3065" s="126"/>
      <c r="Q3065" s="126"/>
      <c r="R3065" s="125"/>
      <c r="S3065" s="34"/>
      <c r="T3065" s="34"/>
      <c r="U3065" s="123"/>
    </row>
    <row r="3066">
      <c r="A3066" s="34"/>
      <c r="B3066" s="34"/>
      <c r="C3066" s="34"/>
      <c r="D3066" s="34"/>
      <c r="E3066" s="34"/>
      <c r="F3066" s="34"/>
      <c r="G3066" s="34"/>
      <c r="H3066" s="34"/>
      <c r="I3066" s="34"/>
      <c r="J3066" s="34"/>
      <c r="K3066" s="34"/>
      <c r="L3066" s="125"/>
      <c r="M3066" s="125"/>
      <c r="N3066" s="34"/>
      <c r="O3066" s="34"/>
      <c r="P3066" s="126"/>
      <c r="Q3066" s="126"/>
      <c r="R3066" s="125"/>
      <c r="S3066" s="34"/>
      <c r="T3066" s="34"/>
      <c r="U3066" s="123"/>
    </row>
    <row r="3067">
      <c r="A3067" s="34"/>
      <c r="B3067" s="34"/>
      <c r="C3067" s="34"/>
      <c r="D3067" s="34"/>
      <c r="E3067" s="34"/>
      <c r="F3067" s="34"/>
      <c r="G3067" s="34"/>
      <c r="H3067" s="34"/>
      <c r="I3067" s="34"/>
      <c r="J3067" s="34"/>
      <c r="K3067" s="34"/>
      <c r="L3067" s="125"/>
      <c r="M3067" s="125"/>
      <c r="N3067" s="34"/>
      <c r="O3067" s="34"/>
      <c r="P3067" s="126"/>
      <c r="Q3067" s="126"/>
      <c r="R3067" s="125"/>
      <c r="S3067" s="34"/>
      <c r="T3067" s="34"/>
      <c r="U3067" s="123"/>
    </row>
    <row r="3068">
      <c r="A3068" s="34"/>
      <c r="B3068" s="34"/>
      <c r="C3068" s="34"/>
      <c r="D3068" s="34"/>
      <c r="E3068" s="34"/>
      <c r="F3068" s="34"/>
      <c r="G3068" s="34"/>
      <c r="H3068" s="34"/>
      <c r="I3068" s="34"/>
      <c r="J3068" s="34"/>
      <c r="K3068" s="34"/>
      <c r="L3068" s="125"/>
      <c r="M3068" s="125"/>
      <c r="N3068" s="34"/>
      <c r="O3068" s="34"/>
      <c r="P3068" s="126"/>
      <c r="Q3068" s="126"/>
      <c r="R3068" s="125"/>
      <c r="S3068" s="34"/>
      <c r="T3068" s="34"/>
      <c r="U3068" s="123"/>
    </row>
    <row r="3069">
      <c r="A3069" s="34"/>
      <c r="B3069" s="34"/>
      <c r="C3069" s="34"/>
      <c r="D3069" s="34"/>
      <c r="E3069" s="34"/>
      <c r="F3069" s="34"/>
      <c r="G3069" s="34"/>
      <c r="H3069" s="34"/>
      <c r="I3069" s="34"/>
      <c r="J3069" s="34"/>
      <c r="K3069" s="34"/>
      <c r="L3069" s="125"/>
      <c r="M3069" s="125"/>
      <c r="N3069" s="34"/>
      <c r="O3069" s="34"/>
      <c r="P3069" s="126"/>
      <c r="Q3069" s="126"/>
      <c r="R3069" s="125"/>
      <c r="S3069" s="34"/>
      <c r="T3069" s="34"/>
      <c r="U3069" s="123"/>
    </row>
    <row r="3070">
      <c r="A3070" s="34"/>
      <c r="B3070" s="34"/>
      <c r="C3070" s="34"/>
      <c r="D3070" s="34"/>
      <c r="E3070" s="34"/>
      <c r="F3070" s="34"/>
      <c r="G3070" s="34"/>
      <c r="H3070" s="34"/>
      <c r="I3070" s="34"/>
      <c r="J3070" s="34"/>
      <c r="K3070" s="34"/>
      <c r="L3070" s="125"/>
      <c r="M3070" s="125"/>
      <c r="N3070" s="34"/>
      <c r="O3070" s="34"/>
      <c r="P3070" s="126"/>
      <c r="Q3070" s="126"/>
      <c r="R3070" s="125"/>
      <c r="S3070" s="34"/>
      <c r="T3070" s="34"/>
      <c r="U3070" s="123"/>
    </row>
    <row r="3071">
      <c r="A3071" s="34"/>
      <c r="B3071" s="34"/>
      <c r="C3071" s="34"/>
      <c r="D3071" s="34"/>
      <c r="E3071" s="34"/>
      <c r="F3071" s="34"/>
      <c r="G3071" s="34"/>
      <c r="H3071" s="34"/>
      <c r="I3071" s="34"/>
      <c r="J3071" s="34"/>
      <c r="K3071" s="34"/>
      <c r="L3071" s="125"/>
      <c r="M3071" s="125"/>
      <c r="N3071" s="34"/>
      <c r="O3071" s="34"/>
      <c r="P3071" s="126"/>
      <c r="Q3071" s="126"/>
      <c r="R3071" s="125"/>
      <c r="S3071" s="34"/>
      <c r="T3071" s="34"/>
      <c r="U3071" s="123"/>
    </row>
    <row r="3072">
      <c r="A3072" s="34"/>
      <c r="B3072" s="34"/>
      <c r="C3072" s="34"/>
      <c r="D3072" s="34"/>
      <c r="E3072" s="34"/>
      <c r="F3072" s="34"/>
      <c r="G3072" s="34"/>
      <c r="H3072" s="34"/>
      <c r="I3072" s="34"/>
      <c r="J3072" s="34"/>
      <c r="K3072" s="34"/>
      <c r="L3072" s="125"/>
      <c r="M3072" s="125"/>
      <c r="N3072" s="34"/>
      <c r="O3072" s="34"/>
      <c r="P3072" s="126"/>
      <c r="Q3072" s="126"/>
      <c r="R3072" s="125"/>
      <c r="S3072" s="34"/>
      <c r="T3072" s="34"/>
      <c r="U3072" s="123"/>
    </row>
    <row r="3073">
      <c r="A3073" s="34"/>
      <c r="B3073" s="34"/>
      <c r="C3073" s="34"/>
      <c r="D3073" s="34"/>
      <c r="E3073" s="34"/>
      <c r="F3073" s="34"/>
      <c r="G3073" s="34"/>
      <c r="H3073" s="34"/>
      <c r="I3073" s="34"/>
      <c r="J3073" s="34"/>
      <c r="K3073" s="34"/>
      <c r="L3073" s="125"/>
      <c r="M3073" s="125"/>
      <c r="N3073" s="34"/>
      <c r="O3073" s="34"/>
      <c r="P3073" s="126"/>
      <c r="Q3073" s="126"/>
      <c r="R3073" s="125"/>
      <c r="S3073" s="34"/>
      <c r="T3073" s="34"/>
      <c r="U3073" s="123"/>
    </row>
    <row r="3074">
      <c r="A3074" s="34"/>
      <c r="B3074" s="34"/>
      <c r="C3074" s="34"/>
      <c r="D3074" s="34"/>
      <c r="E3074" s="34"/>
      <c r="F3074" s="34"/>
      <c r="G3074" s="34"/>
      <c r="H3074" s="34"/>
      <c r="I3074" s="34"/>
      <c r="J3074" s="34"/>
      <c r="K3074" s="34"/>
      <c r="L3074" s="125"/>
      <c r="M3074" s="125"/>
      <c r="N3074" s="34"/>
      <c r="O3074" s="34"/>
      <c r="P3074" s="126"/>
      <c r="Q3074" s="126"/>
      <c r="R3074" s="125"/>
      <c r="S3074" s="34"/>
      <c r="T3074" s="34"/>
      <c r="U3074" s="123"/>
    </row>
    <row r="3075">
      <c r="A3075" s="34"/>
      <c r="B3075" s="34"/>
      <c r="C3075" s="34"/>
      <c r="D3075" s="34"/>
      <c r="E3075" s="34"/>
      <c r="F3075" s="34"/>
      <c r="G3075" s="34"/>
      <c r="H3075" s="34"/>
      <c r="I3075" s="34"/>
      <c r="J3075" s="34"/>
      <c r="K3075" s="34"/>
      <c r="L3075" s="125"/>
      <c r="M3075" s="125"/>
      <c r="N3075" s="34"/>
      <c r="O3075" s="34"/>
      <c r="P3075" s="126"/>
      <c r="Q3075" s="126"/>
      <c r="R3075" s="125"/>
      <c r="S3075" s="34"/>
      <c r="T3075" s="34"/>
      <c r="U3075" s="123"/>
    </row>
    <row r="3076">
      <c r="A3076" s="34"/>
      <c r="B3076" s="34"/>
      <c r="C3076" s="34"/>
      <c r="D3076" s="34"/>
      <c r="E3076" s="34"/>
      <c r="F3076" s="34"/>
      <c r="G3076" s="34"/>
      <c r="H3076" s="34"/>
      <c r="I3076" s="34"/>
      <c r="J3076" s="34"/>
      <c r="K3076" s="34"/>
      <c r="L3076" s="125"/>
      <c r="M3076" s="125"/>
      <c r="N3076" s="34"/>
      <c r="O3076" s="34"/>
      <c r="P3076" s="126"/>
      <c r="Q3076" s="126"/>
      <c r="R3076" s="125"/>
      <c r="S3076" s="34"/>
      <c r="T3076" s="34"/>
      <c r="U3076" s="123"/>
    </row>
    <row r="3077">
      <c r="A3077" s="34"/>
      <c r="B3077" s="34"/>
      <c r="C3077" s="34"/>
      <c r="D3077" s="34"/>
      <c r="E3077" s="34"/>
      <c r="F3077" s="34"/>
      <c r="G3077" s="34"/>
      <c r="H3077" s="34"/>
      <c r="I3077" s="34"/>
      <c r="J3077" s="34"/>
      <c r="K3077" s="34"/>
      <c r="L3077" s="125"/>
      <c r="M3077" s="125"/>
      <c r="N3077" s="34"/>
      <c r="O3077" s="34"/>
      <c r="P3077" s="126"/>
      <c r="Q3077" s="126"/>
      <c r="R3077" s="125"/>
      <c r="S3077" s="34"/>
      <c r="T3077" s="34"/>
      <c r="U3077" s="123"/>
    </row>
    <row r="3078">
      <c r="A3078" s="34"/>
      <c r="B3078" s="34"/>
      <c r="C3078" s="34"/>
      <c r="D3078" s="34"/>
      <c r="E3078" s="34"/>
      <c r="F3078" s="34"/>
      <c r="G3078" s="34"/>
      <c r="H3078" s="34"/>
      <c r="I3078" s="34"/>
      <c r="J3078" s="34"/>
      <c r="K3078" s="34"/>
      <c r="L3078" s="125"/>
      <c r="M3078" s="125"/>
      <c r="N3078" s="34"/>
      <c r="O3078" s="34"/>
      <c r="P3078" s="126"/>
      <c r="Q3078" s="126"/>
      <c r="R3078" s="125"/>
      <c r="S3078" s="34"/>
      <c r="T3078" s="34"/>
      <c r="U3078" s="123"/>
    </row>
    <row r="3079">
      <c r="A3079" s="34"/>
      <c r="B3079" s="34"/>
      <c r="C3079" s="34"/>
      <c r="D3079" s="34"/>
      <c r="E3079" s="34"/>
      <c r="F3079" s="34"/>
      <c r="G3079" s="34"/>
      <c r="H3079" s="34"/>
      <c r="I3079" s="34"/>
      <c r="J3079" s="34"/>
      <c r="K3079" s="34"/>
      <c r="L3079" s="125"/>
      <c r="M3079" s="125"/>
      <c r="N3079" s="34"/>
      <c r="O3079" s="34"/>
      <c r="P3079" s="126"/>
      <c r="Q3079" s="126"/>
      <c r="R3079" s="125"/>
      <c r="S3079" s="34"/>
      <c r="T3079" s="34"/>
      <c r="U3079" s="123"/>
    </row>
    <row r="3080">
      <c r="A3080" s="34"/>
      <c r="B3080" s="34"/>
      <c r="C3080" s="34"/>
      <c r="D3080" s="34"/>
      <c r="E3080" s="34"/>
      <c r="F3080" s="34"/>
      <c r="G3080" s="34"/>
      <c r="H3080" s="34"/>
      <c r="I3080" s="34"/>
      <c r="J3080" s="34"/>
      <c r="K3080" s="34"/>
      <c r="L3080" s="125"/>
      <c r="M3080" s="125"/>
      <c r="N3080" s="34"/>
      <c r="O3080" s="34"/>
      <c r="P3080" s="126"/>
      <c r="Q3080" s="126"/>
      <c r="R3080" s="125"/>
      <c r="S3080" s="34"/>
      <c r="T3080" s="34"/>
      <c r="U3080" s="123"/>
    </row>
    <row r="3081">
      <c r="A3081" s="34"/>
      <c r="B3081" s="34"/>
      <c r="C3081" s="34"/>
      <c r="D3081" s="34"/>
      <c r="E3081" s="34"/>
      <c r="F3081" s="34"/>
      <c r="G3081" s="34"/>
      <c r="H3081" s="34"/>
      <c r="I3081" s="34"/>
      <c r="J3081" s="34"/>
      <c r="K3081" s="34"/>
      <c r="L3081" s="125"/>
      <c r="M3081" s="125"/>
      <c r="N3081" s="34"/>
      <c r="O3081" s="34"/>
      <c r="P3081" s="126"/>
      <c r="Q3081" s="126"/>
      <c r="R3081" s="125"/>
      <c r="S3081" s="34"/>
      <c r="T3081" s="34"/>
      <c r="U3081" s="123"/>
    </row>
    <row r="3082">
      <c r="A3082" s="34"/>
      <c r="B3082" s="34"/>
      <c r="C3082" s="34"/>
      <c r="D3082" s="34"/>
      <c r="E3082" s="34"/>
      <c r="F3082" s="34"/>
      <c r="G3082" s="34"/>
      <c r="H3082" s="34"/>
      <c r="I3082" s="34"/>
      <c r="J3082" s="34"/>
      <c r="K3082" s="34"/>
      <c r="L3082" s="125"/>
      <c r="M3082" s="125"/>
      <c r="N3082" s="34"/>
      <c r="O3082" s="34"/>
      <c r="P3082" s="126"/>
      <c r="Q3082" s="126"/>
      <c r="R3082" s="125"/>
      <c r="S3082" s="34"/>
      <c r="T3082" s="34"/>
      <c r="U3082" s="123"/>
    </row>
    <row r="3083">
      <c r="A3083" s="34"/>
      <c r="B3083" s="34"/>
      <c r="C3083" s="34"/>
      <c r="D3083" s="34"/>
      <c r="E3083" s="34"/>
      <c r="F3083" s="34"/>
      <c r="G3083" s="34"/>
      <c r="H3083" s="34"/>
      <c r="I3083" s="34"/>
      <c r="J3083" s="34"/>
      <c r="K3083" s="34"/>
      <c r="L3083" s="125"/>
      <c r="M3083" s="125"/>
      <c r="N3083" s="34"/>
      <c r="O3083" s="34"/>
      <c r="P3083" s="126"/>
      <c r="Q3083" s="126"/>
      <c r="R3083" s="125"/>
      <c r="S3083" s="34"/>
      <c r="T3083" s="34"/>
      <c r="U3083" s="123"/>
    </row>
    <row r="3084">
      <c r="A3084" s="34"/>
      <c r="B3084" s="34"/>
      <c r="C3084" s="34"/>
      <c r="D3084" s="34"/>
      <c r="E3084" s="34"/>
      <c r="F3084" s="34"/>
      <c r="G3084" s="34"/>
      <c r="H3084" s="34"/>
      <c r="I3084" s="34"/>
      <c r="J3084" s="34"/>
      <c r="K3084" s="34"/>
      <c r="L3084" s="125"/>
      <c r="M3084" s="125"/>
      <c r="N3084" s="34"/>
      <c r="O3084" s="34"/>
      <c r="P3084" s="126"/>
      <c r="Q3084" s="126"/>
      <c r="R3084" s="125"/>
      <c r="S3084" s="34"/>
      <c r="T3084" s="34"/>
      <c r="U3084" s="123"/>
    </row>
    <row r="3085">
      <c r="A3085" s="34"/>
      <c r="B3085" s="34"/>
      <c r="C3085" s="34"/>
      <c r="D3085" s="34"/>
      <c r="E3085" s="34"/>
      <c r="F3085" s="34"/>
      <c r="G3085" s="34"/>
      <c r="H3085" s="34"/>
      <c r="I3085" s="34"/>
      <c r="J3085" s="34"/>
      <c r="K3085" s="34"/>
      <c r="L3085" s="125"/>
      <c r="M3085" s="125"/>
      <c r="N3085" s="34"/>
      <c r="O3085" s="34"/>
      <c r="P3085" s="126"/>
      <c r="Q3085" s="126"/>
      <c r="R3085" s="125"/>
      <c r="S3085" s="34"/>
      <c r="T3085" s="34"/>
      <c r="U3085" s="123"/>
    </row>
    <row r="3086">
      <c r="A3086" s="34"/>
      <c r="B3086" s="34"/>
      <c r="C3086" s="34"/>
      <c r="D3086" s="34"/>
      <c r="E3086" s="34"/>
      <c r="F3086" s="34"/>
      <c r="G3086" s="34"/>
      <c r="H3086" s="34"/>
      <c r="I3086" s="34"/>
      <c r="J3086" s="34"/>
      <c r="K3086" s="34"/>
      <c r="L3086" s="125"/>
      <c r="M3086" s="125"/>
      <c r="N3086" s="34"/>
      <c r="O3086" s="34"/>
      <c r="P3086" s="126"/>
      <c r="Q3086" s="126"/>
      <c r="R3086" s="125"/>
      <c r="S3086" s="34"/>
      <c r="T3086" s="34"/>
      <c r="U3086" s="123"/>
    </row>
    <row r="3087">
      <c r="A3087" s="34"/>
      <c r="B3087" s="34"/>
      <c r="C3087" s="34"/>
      <c r="D3087" s="34"/>
      <c r="E3087" s="34"/>
      <c r="F3087" s="34"/>
      <c r="G3087" s="34"/>
      <c r="H3087" s="34"/>
      <c r="I3087" s="34"/>
      <c r="J3087" s="34"/>
      <c r="K3087" s="34"/>
      <c r="L3087" s="125"/>
      <c r="M3087" s="125"/>
      <c r="N3087" s="34"/>
      <c r="O3087" s="34"/>
      <c r="P3087" s="126"/>
      <c r="Q3087" s="126"/>
      <c r="R3087" s="125"/>
      <c r="S3087" s="34"/>
      <c r="T3087" s="34"/>
      <c r="U3087" s="123"/>
    </row>
    <row r="3088">
      <c r="A3088" s="34"/>
      <c r="B3088" s="34"/>
      <c r="C3088" s="34"/>
      <c r="D3088" s="34"/>
      <c r="E3088" s="34"/>
      <c r="F3088" s="34"/>
      <c r="G3088" s="34"/>
      <c r="H3088" s="34"/>
      <c r="I3088" s="34"/>
      <c r="J3088" s="34"/>
      <c r="K3088" s="34"/>
      <c r="L3088" s="125"/>
      <c r="M3088" s="125"/>
      <c r="N3088" s="34"/>
      <c r="O3088" s="34"/>
      <c r="P3088" s="126"/>
      <c r="Q3088" s="126"/>
      <c r="R3088" s="125"/>
      <c r="S3088" s="34"/>
      <c r="T3088" s="34"/>
      <c r="U3088" s="123"/>
    </row>
    <row r="3089">
      <c r="A3089" s="34"/>
      <c r="B3089" s="34"/>
      <c r="C3089" s="34"/>
      <c r="D3089" s="34"/>
      <c r="E3089" s="34"/>
      <c r="F3089" s="34"/>
      <c r="G3089" s="34"/>
      <c r="H3089" s="34"/>
      <c r="I3089" s="34"/>
      <c r="J3089" s="34"/>
      <c r="K3089" s="34"/>
      <c r="L3089" s="125"/>
      <c r="M3089" s="125"/>
      <c r="N3089" s="34"/>
      <c r="O3089" s="34"/>
      <c r="P3089" s="126"/>
      <c r="Q3089" s="126"/>
      <c r="R3089" s="125"/>
      <c r="S3089" s="34"/>
      <c r="T3089" s="34"/>
      <c r="U3089" s="123"/>
    </row>
    <row r="3090">
      <c r="A3090" s="34"/>
      <c r="B3090" s="34"/>
      <c r="C3090" s="34"/>
      <c r="D3090" s="34"/>
      <c r="E3090" s="34"/>
      <c r="F3090" s="34"/>
      <c r="G3090" s="34"/>
      <c r="H3090" s="34"/>
      <c r="I3090" s="34"/>
      <c r="J3090" s="34"/>
      <c r="K3090" s="34"/>
      <c r="L3090" s="125"/>
      <c r="M3090" s="125"/>
      <c r="N3090" s="34"/>
      <c r="O3090" s="34"/>
      <c r="P3090" s="126"/>
      <c r="Q3090" s="126"/>
      <c r="R3090" s="125"/>
      <c r="S3090" s="34"/>
      <c r="T3090" s="34"/>
      <c r="U3090" s="123"/>
    </row>
    <row r="3091">
      <c r="A3091" s="34"/>
      <c r="B3091" s="34"/>
      <c r="C3091" s="34"/>
      <c r="D3091" s="34"/>
      <c r="E3091" s="34"/>
      <c r="F3091" s="34"/>
      <c r="G3091" s="34"/>
      <c r="H3091" s="34"/>
      <c r="I3091" s="34"/>
      <c r="J3091" s="34"/>
      <c r="K3091" s="34"/>
      <c r="L3091" s="125"/>
      <c r="M3091" s="125"/>
      <c r="N3091" s="34"/>
      <c r="O3091" s="34"/>
      <c r="P3091" s="126"/>
      <c r="Q3091" s="126"/>
      <c r="R3091" s="125"/>
      <c r="S3091" s="34"/>
      <c r="T3091" s="34"/>
      <c r="U3091" s="123"/>
    </row>
    <row r="3092">
      <c r="A3092" s="34"/>
      <c r="B3092" s="34"/>
      <c r="C3092" s="34"/>
      <c r="D3092" s="34"/>
      <c r="E3092" s="34"/>
      <c r="F3092" s="34"/>
      <c r="G3092" s="34"/>
      <c r="H3092" s="34"/>
      <c r="I3092" s="34"/>
      <c r="J3092" s="34"/>
      <c r="K3092" s="34"/>
      <c r="L3092" s="125"/>
      <c r="M3092" s="125"/>
      <c r="N3092" s="34"/>
      <c r="O3092" s="34"/>
      <c r="P3092" s="126"/>
      <c r="Q3092" s="126"/>
      <c r="R3092" s="125"/>
      <c r="S3092" s="34"/>
      <c r="T3092" s="34"/>
      <c r="U3092" s="123"/>
    </row>
    <row r="3093">
      <c r="A3093" s="34"/>
      <c r="B3093" s="34"/>
      <c r="C3093" s="34"/>
      <c r="D3093" s="34"/>
      <c r="E3093" s="34"/>
      <c r="F3093" s="34"/>
      <c r="G3093" s="34"/>
      <c r="H3093" s="34"/>
      <c r="I3093" s="34"/>
      <c r="J3093" s="34"/>
      <c r="K3093" s="34"/>
      <c r="L3093" s="125"/>
      <c r="M3093" s="125"/>
      <c r="N3093" s="34"/>
      <c r="O3093" s="34"/>
      <c r="P3093" s="126"/>
      <c r="Q3093" s="126"/>
      <c r="R3093" s="125"/>
      <c r="S3093" s="34"/>
      <c r="T3093" s="34"/>
      <c r="U3093" s="123"/>
    </row>
    <row r="3094">
      <c r="A3094" s="34"/>
      <c r="B3094" s="34"/>
      <c r="C3094" s="34"/>
      <c r="D3094" s="34"/>
      <c r="E3094" s="34"/>
      <c r="F3094" s="34"/>
      <c r="G3094" s="34"/>
      <c r="H3094" s="34"/>
      <c r="I3094" s="34"/>
      <c r="J3094" s="34"/>
      <c r="K3094" s="34"/>
      <c r="L3094" s="125"/>
      <c r="M3094" s="125"/>
      <c r="N3094" s="34"/>
      <c r="O3094" s="34"/>
      <c r="P3094" s="126"/>
      <c r="Q3094" s="126"/>
      <c r="R3094" s="125"/>
      <c r="S3094" s="34"/>
      <c r="T3094" s="34"/>
      <c r="U3094" s="123"/>
    </row>
    <row r="3095">
      <c r="A3095" s="34"/>
      <c r="B3095" s="34"/>
      <c r="C3095" s="34"/>
      <c r="D3095" s="34"/>
      <c r="E3095" s="34"/>
      <c r="F3095" s="34"/>
      <c r="G3095" s="34"/>
      <c r="H3095" s="34"/>
      <c r="I3095" s="34"/>
      <c r="J3095" s="34"/>
      <c r="K3095" s="34"/>
      <c r="L3095" s="125"/>
      <c r="M3095" s="125"/>
      <c r="N3095" s="34"/>
      <c r="O3095" s="34"/>
      <c r="P3095" s="126"/>
      <c r="Q3095" s="126"/>
      <c r="R3095" s="125"/>
      <c r="S3095" s="34"/>
      <c r="T3095" s="34"/>
      <c r="U3095" s="123"/>
    </row>
    <row r="3096">
      <c r="A3096" s="34"/>
      <c r="B3096" s="34"/>
      <c r="C3096" s="34"/>
      <c r="D3096" s="34"/>
      <c r="E3096" s="34"/>
      <c r="F3096" s="34"/>
      <c r="G3096" s="34"/>
      <c r="H3096" s="34"/>
      <c r="I3096" s="34"/>
      <c r="J3096" s="34"/>
      <c r="K3096" s="34"/>
      <c r="L3096" s="125"/>
      <c r="M3096" s="125"/>
      <c r="N3096" s="34"/>
      <c r="O3096" s="34"/>
      <c r="P3096" s="126"/>
      <c r="Q3096" s="126"/>
      <c r="R3096" s="125"/>
      <c r="S3096" s="34"/>
      <c r="T3096" s="34"/>
      <c r="U3096" s="123"/>
    </row>
    <row r="3097">
      <c r="A3097" s="34"/>
      <c r="B3097" s="34"/>
      <c r="C3097" s="34"/>
      <c r="D3097" s="34"/>
      <c r="E3097" s="34"/>
      <c r="F3097" s="34"/>
      <c r="G3097" s="34"/>
      <c r="H3097" s="34"/>
      <c r="I3097" s="34"/>
      <c r="J3097" s="34"/>
      <c r="K3097" s="34"/>
      <c r="L3097" s="125"/>
      <c r="M3097" s="125"/>
      <c r="N3097" s="34"/>
      <c r="O3097" s="34"/>
      <c r="P3097" s="126"/>
      <c r="Q3097" s="126"/>
      <c r="R3097" s="125"/>
      <c r="S3097" s="34"/>
      <c r="T3097" s="34"/>
      <c r="U3097" s="123"/>
    </row>
    <row r="3098">
      <c r="A3098" s="34"/>
      <c r="B3098" s="34"/>
      <c r="C3098" s="34"/>
      <c r="D3098" s="34"/>
      <c r="E3098" s="34"/>
      <c r="F3098" s="34"/>
      <c r="G3098" s="34"/>
      <c r="H3098" s="34"/>
      <c r="I3098" s="34"/>
      <c r="J3098" s="34"/>
      <c r="K3098" s="34"/>
      <c r="L3098" s="125"/>
      <c r="M3098" s="125"/>
      <c r="N3098" s="34"/>
      <c r="O3098" s="34"/>
      <c r="P3098" s="126"/>
      <c r="Q3098" s="126"/>
      <c r="R3098" s="125"/>
      <c r="S3098" s="34"/>
      <c r="T3098" s="34"/>
      <c r="U3098" s="123"/>
    </row>
    <row r="3099">
      <c r="A3099" s="34"/>
      <c r="B3099" s="34"/>
      <c r="C3099" s="34"/>
      <c r="D3099" s="34"/>
      <c r="E3099" s="34"/>
      <c r="F3099" s="34"/>
      <c r="G3099" s="34"/>
      <c r="H3099" s="34"/>
      <c r="I3099" s="34"/>
      <c r="J3099" s="34"/>
      <c r="K3099" s="34"/>
      <c r="L3099" s="125"/>
      <c r="M3099" s="125"/>
      <c r="N3099" s="34"/>
      <c r="O3099" s="34"/>
      <c r="P3099" s="126"/>
      <c r="Q3099" s="126"/>
      <c r="R3099" s="125"/>
      <c r="S3099" s="34"/>
      <c r="T3099" s="34"/>
      <c r="U3099" s="123"/>
    </row>
    <row r="3100">
      <c r="A3100" s="34"/>
      <c r="B3100" s="34"/>
      <c r="C3100" s="34"/>
      <c r="D3100" s="34"/>
      <c r="E3100" s="34"/>
      <c r="F3100" s="34"/>
      <c r="G3100" s="34"/>
      <c r="H3100" s="34"/>
      <c r="I3100" s="34"/>
      <c r="J3100" s="34"/>
      <c r="K3100" s="34"/>
      <c r="L3100" s="125"/>
      <c r="M3100" s="125"/>
      <c r="N3100" s="34"/>
      <c r="O3100" s="34"/>
      <c r="P3100" s="126"/>
      <c r="Q3100" s="126"/>
      <c r="R3100" s="125"/>
      <c r="S3100" s="34"/>
      <c r="T3100" s="34"/>
      <c r="U3100" s="123"/>
    </row>
    <row r="3101">
      <c r="A3101" s="34"/>
      <c r="B3101" s="34"/>
      <c r="C3101" s="34"/>
      <c r="D3101" s="34"/>
      <c r="E3101" s="34"/>
      <c r="F3101" s="34"/>
      <c r="G3101" s="34"/>
      <c r="H3101" s="34"/>
      <c r="I3101" s="34"/>
      <c r="J3101" s="34"/>
      <c r="K3101" s="34"/>
      <c r="L3101" s="125"/>
      <c r="M3101" s="125"/>
      <c r="N3101" s="34"/>
      <c r="O3101" s="34"/>
      <c r="P3101" s="126"/>
      <c r="Q3101" s="126"/>
      <c r="R3101" s="125"/>
      <c r="S3101" s="34"/>
      <c r="T3101" s="34"/>
      <c r="U3101" s="123"/>
    </row>
    <row r="3102">
      <c r="A3102" s="34"/>
      <c r="B3102" s="34"/>
      <c r="C3102" s="34"/>
      <c r="D3102" s="34"/>
      <c r="E3102" s="34"/>
      <c r="F3102" s="34"/>
      <c r="G3102" s="34"/>
      <c r="H3102" s="34"/>
      <c r="I3102" s="34"/>
      <c r="J3102" s="34"/>
      <c r="K3102" s="34"/>
      <c r="L3102" s="125"/>
      <c r="M3102" s="125"/>
      <c r="N3102" s="34"/>
      <c r="O3102" s="34"/>
      <c r="P3102" s="126"/>
      <c r="Q3102" s="126"/>
      <c r="R3102" s="125"/>
      <c r="S3102" s="34"/>
      <c r="T3102" s="34"/>
      <c r="U3102" s="123"/>
    </row>
    <row r="3103">
      <c r="A3103" s="34"/>
      <c r="B3103" s="34"/>
      <c r="C3103" s="34"/>
      <c r="D3103" s="34"/>
      <c r="E3103" s="34"/>
      <c r="F3103" s="34"/>
      <c r="G3103" s="34"/>
      <c r="H3103" s="34"/>
      <c r="I3103" s="34"/>
      <c r="J3103" s="34"/>
      <c r="K3103" s="34"/>
      <c r="L3103" s="125"/>
      <c r="M3103" s="125"/>
      <c r="N3103" s="34"/>
      <c r="O3103" s="34"/>
      <c r="P3103" s="126"/>
      <c r="Q3103" s="126"/>
      <c r="R3103" s="125"/>
      <c r="S3103" s="34"/>
      <c r="T3103" s="34"/>
      <c r="U3103" s="123"/>
    </row>
    <row r="3104">
      <c r="A3104" s="34"/>
      <c r="B3104" s="34"/>
      <c r="C3104" s="34"/>
      <c r="D3104" s="34"/>
      <c r="E3104" s="34"/>
      <c r="F3104" s="34"/>
      <c r="G3104" s="34"/>
      <c r="H3104" s="34"/>
      <c r="I3104" s="34"/>
      <c r="J3104" s="34"/>
      <c r="K3104" s="34"/>
      <c r="L3104" s="125"/>
      <c r="M3104" s="125"/>
      <c r="N3104" s="34"/>
      <c r="O3104" s="34"/>
      <c r="P3104" s="126"/>
      <c r="Q3104" s="126"/>
      <c r="R3104" s="125"/>
      <c r="S3104" s="34"/>
      <c r="T3104" s="34"/>
      <c r="U3104" s="123"/>
    </row>
    <row r="3105">
      <c r="A3105" s="34"/>
      <c r="B3105" s="34"/>
      <c r="C3105" s="34"/>
      <c r="D3105" s="34"/>
      <c r="E3105" s="34"/>
      <c r="F3105" s="34"/>
      <c r="G3105" s="34"/>
      <c r="H3105" s="34"/>
      <c r="I3105" s="34"/>
      <c r="J3105" s="34"/>
      <c r="K3105" s="34"/>
      <c r="L3105" s="125"/>
      <c r="M3105" s="125"/>
      <c r="N3105" s="34"/>
      <c r="O3105" s="34"/>
      <c r="P3105" s="126"/>
      <c r="Q3105" s="126"/>
      <c r="R3105" s="125"/>
      <c r="S3105" s="34"/>
      <c r="T3105" s="34"/>
      <c r="U3105" s="123"/>
    </row>
    <row r="3106">
      <c r="A3106" s="34"/>
      <c r="B3106" s="34"/>
      <c r="C3106" s="34"/>
      <c r="D3106" s="34"/>
      <c r="E3106" s="34"/>
      <c r="F3106" s="34"/>
      <c r="G3106" s="34"/>
      <c r="H3106" s="34"/>
      <c r="I3106" s="34"/>
      <c r="J3106" s="34"/>
      <c r="K3106" s="34"/>
      <c r="L3106" s="125"/>
      <c r="M3106" s="125"/>
      <c r="N3106" s="34"/>
      <c r="O3106" s="34"/>
      <c r="P3106" s="126"/>
      <c r="Q3106" s="126"/>
      <c r="R3106" s="125"/>
      <c r="S3106" s="34"/>
      <c r="T3106" s="34"/>
      <c r="U3106" s="123"/>
    </row>
    <row r="3107">
      <c r="A3107" s="34"/>
      <c r="B3107" s="34"/>
      <c r="C3107" s="34"/>
      <c r="D3107" s="34"/>
      <c r="E3107" s="34"/>
      <c r="F3107" s="34"/>
      <c r="G3107" s="34"/>
      <c r="H3107" s="34"/>
      <c r="I3107" s="34"/>
      <c r="J3107" s="34"/>
      <c r="K3107" s="34"/>
      <c r="L3107" s="125"/>
      <c r="M3107" s="125"/>
      <c r="N3107" s="34"/>
      <c r="O3107" s="34"/>
      <c r="P3107" s="126"/>
      <c r="Q3107" s="126"/>
      <c r="R3107" s="125"/>
      <c r="S3107" s="34"/>
      <c r="T3107" s="34"/>
      <c r="U3107" s="123"/>
    </row>
    <row r="3108">
      <c r="A3108" s="34"/>
      <c r="B3108" s="34"/>
      <c r="C3108" s="34"/>
      <c r="D3108" s="34"/>
      <c r="E3108" s="34"/>
      <c r="F3108" s="34"/>
      <c r="G3108" s="34"/>
      <c r="H3108" s="34"/>
      <c r="I3108" s="34"/>
      <c r="J3108" s="34"/>
      <c r="K3108" s="34"/>
      <c r="L3108" s="125"/>
      <c r="M3108" s="125"/>
      <c r="N3108" s="34"/>
      <c r="O3108" s="34"/>
      <c r="P3108" s="126"/>
      <c r="Q3108" s="126"/>
      <c r="R3108" s="125"/>
      <c r="S3108" s="34"/>
      <c r="T3108" s="34"/>
      <c r="U3108" s="123"/>
    </row>
    <row r="3109">
      <c r="A3109" s="34"/>
      <c r="B3109" s="34"/>
      <c r="C3109" s="34"/>
      <c r="D3109" s="34"/>
      <c r="E3109" s="34"/>
      <c r="F3109" s="34"/>
      <c r="G3109" s="34"/>
      <c r="H3109" s="34"/>
      <c r="I3109" s="34"/>
      <c r="J3109" s="34"/>
      <c r="K3109" s="34"/>
      <c r="L3109" s="125"/>
      <c r="M3109" s="125"/>
      <c r="N3109" s="34"/>
      <c r="O3109" s="34"/>
      <c r="P3109" s="126"/>
      <c r="Q3109" s="126"/>
      <c r="R3109" s="125"/>
      <c r="S3109" s="34"/>
      <c r="T3109" s="34"/>
      <c r="U3109" s="123"/>
    </row>
    <row r="3110">
      <c r="A3110" s="34"/>
      <c r="B3110" s="34"/>
      <c r="C3110" s="34"/>
      <c r="D3110" s="34"/>
      <c r="E3110" s="34"/>
      <c r="F3110" s="34"/>
      <c r="G3110" s="34"/>
      <c r="H3110" s="34"/>
      <c r="I3110" s="34"/>
      <c r="J3110" s="34"/>
      <c r="K3110" s="34"/>
      <c r="L3110" s="125"/>
      <c r="M3110" s="125"/>
      <c r="N3110" s="34"/>
      <c r="O3110" s="34"/>
      <c r="P3110" s="126"/>
      <c r="Q3110" s="126"/>
      <c r="R3110" s="125"/>
      <c r="S3110" s="34"/>
      <c r="T3110" s="34"/>
      <c r="U3110" s="123"/>
    </row>
    <row r="3111">
      <c r="A3111" s="34"/>
      <c r="B3111" s="34"/>
      <c r="C3111" s="34"/>
      <c r="D3111" s="34"/>
      <c r="E3111" s="34"/>
      <c r="F3111" s="34"/>
      <c r="G3111" s="34"/>
      <c r="H3111" s="34"/>
      <c r="I3111" s="34"/>
      <c r="J3111" s="34"/>
      <c r="K3111" s="34"/>
      <c r="L3111" s="125"/>
      <c r="M3111" s="125"/>
      <c r="N3111" s="34"/>
      <c r="O3111" s="34"/>
      <c r="P3111" s="126"/>
      <c r="Q3111" s="126"/>
      <c r="R3111" s="125"/>
      <c r="S3111" s="34"/>
      <c r="T3111" s="34"/>
      <c r="U3111" s="123"/>
    </row>
    <row r="3112">
      <c r="A3112" s="34"/>
      <c r="B3112" s="34"/>
      <c r="C3112" s="34"/>
      <c r="D3112" s="34"/>
      <c r="E3112" s="34"/>
      <c r="F3112" s="34"/>
      <c r="G3112" s="34"/>
      <c r="H3112" s="34"/>
      <c r="I3112" s="34"/>
      <c r="J3112" s="34"/>
      <c r="K3112" s="34"/>
      <c r="L3112" s="125"/>
      <c r="M3112" s="125"/>
      <c r="N3112" s="34"/>
      <c r="O3112" s="34"/>
      <c r="P3112" s="126"/>
      <c r="Q3112" s="126"/>
      <c r="R3112" s="125"/>
      <c r="S3112" s="34"/>
      <c r="T3112" s="34"/>
      <c r="U3112" s="123"/>
    </row>
    <row r="3113">
      <c r="A3113" s="34"/>
      <c r="B3113" s="34"/>
      <c r="C3113" s="34"/>
      <c r="D3113" s="34"/>
      <c r="E3113" s="34"/>
      <c r="F3113" s="34"/>
      <c r="G3113" s="34"/>
      <c r="H3113" s="34"/>
      <c r="I3113" s="34"/>
      <c r="J3113" s="34"/>
      <c r="K3113" s="34"/>
      <c r="L3113" s="125"/>
      <c r="M3113" s="125"/>
      <c r="N3113" s="34"/>
      <c r="O3113" s="34"/>
      <c r="P3113" s="126"/>
      <c r="Q3113" s="126"/>
      <c r="R3113" s="125"/>
      <c r="S3113" s="34"/>
      <c r="T3113" s="34"/>
      <c r="U3113" s="123"/>
    </row>
    <row r="3114">
      <c r="A3114" s="34"/>
      <c r="B3114" s="34"/>
      <c r="C3114" s="34"/>
      <c r="D3114" s="34"/>
      <c r="E3114" s="34"/>
      <c r="F3114" s="34"/>
      <c r="G3114" s="34"/>
      <c r="H3114" s="34"/>
      <c r="I3114" s="34"/>
      <c r="J3114" s="34"/>
      <c r="K3114" s="34"/>
      <c r="L3114" s="125"/>
      <c r="M3114" s="125"/>
      <c r="N3114" s="34"/>
      <c r="O3114" s="34"/>
      <c r="P3114" s="126"/>
      <c r="Q3114" s="126"/>
      <c r="R3114" s="125"/>
      <c r="S3114" s="34"/>
      <c r="T3114" s="34"/>
      <c r="U3114" s="123"/>
    </row>
    <row r="3115">
      <c r="A3115" s="34"/>
      <c r="B3115" s="34"/>
      <c r="C3115" s="34"/>
      <c r="D3115" s="34"/>
      <c r="E3115" s="34"/>
      <c r="F3115" s="34"/>
      <c r="G3115" s="34"/>
      <c r="H3115" s="34"/>
      <c r="I3115" s="34"/>
      <c r="J3115" s="34"/>
      <c r="K3115" s="34"/>
      <c r="L3115" s="125"/>
      <c r="M3115" s="125"/>
      <c r="N3115" s="34"/>
      <c r="O3115" s="34"/>
      <c r="P3115" s="126"/>
      <c r="Q3115" s="126"/>
      <c r="R3115" s="125"/>
      <c r="S3115" s="34"/>
      <c r="T3115" s="34"/>
      <c r="U3115" s="123"/>
    </row>
    <row r="3116">
      <c r="A3116" s="34"/>
      <c r="B3116" s="34"/>
      <c r="C3116" s="34"/>
      <c r="D3116" s="34"/>
      <c r="E3116" s="34"/>
      <c r="F3116" s="34"/>
      <c r="G3116" s="34"/>
      <c r="H3116" s="34"/>
      <c r="I3116" s="34"/>
      <c r="J3116" s="34"/>
      <c r="K3116" s="34"/>
      <c r="L3116" s="125"/>
      <c r="M3116" s="125"/>
      <c r="N3116" s="34"/>
      <c r="O3116" s="34"/>
      <c r="P3116" s="126"/>
      <c r="Q3116" s="126"/>
      <c r="R3116" s="125"/>
      <c r="S3116" s="34"/>
      <c r="T3116" s="34"/>
      <c r="U3116" s="123"/>
    </row>
    <row r="3117">
      <c r="A3117" s="34"/>
      <c r="B3117" s="34"/>
      <c r="C3117" s="34"/>
      <c r="D3117" s="34"/>
      <c r="E3117" s="34"/>
      <c r="F3117" s="34"/>
      <c r="G3117" s="34"/>
      <c r="H3117" s="34"/>
      <c r="I3117" s="34"/>
      <c r="J3117" s="34"/>
      <c r="K3117" s="34"/>
      <c r="L3117" s="125"/>
      <c r="M3117" s="125"/>
      <c r="N3117" s="34"/>
      <c r="O3117" s="34"/>
      <c r="P3117" s="126"/>
      <c r="Q3117" s="126"/>
      <c r="R3117" s="125"/>
      <c r="S3117" s="34"/>
      <c r="T3117" s="34"/>
      <c r="U3117" s="123"/>
    </row>
    <row r="3118">
      <c r="A3118" s="34"/>
      <c r="B3118" s="34"/>
      <c r="C3118" s="34"/>
      <c r="D3118" s="34"/>
      <c r="E3118" s="34"/>
      <c r="F3118" s="34"/>
      <c r="G3118" s="34"/>
      <c r="H3118" s="34"/>
      <c r="I3118" s="34"/>
      <c r="J3118" s="34"/>
      <c r="K3118" s="34"/>
      <c r="L3118" s="125"/>
      <c r="M3118" s="125"/>
      <c r="N3118" s="34"/>
      <c r="O3118" s="34"/>
      <c r="P3118" s="126"/>
      <c r="Q3118" s="126"/>
      <c r="R3118" s="125"/>
      <c r="S3118" s="34"/>
      <c r="T3118" s="34"/>
      <c r="U3118" s="123"/>
    </row>
    <row r="3119">
      <c r="A3119" s="34"/>
      <c r="B3119" s="34"/>
      <c r="C3119" s="34"/>
      <c r="D3119" s="34"/>
      <c r="E3119" s="34"/>
      <c r="F3119" s="34"/>
      <c r="G3119" s="34"/>
      <c r="H3119" s="34"/>
      <c r="I3119" s="34"/>
      <c r="J3119" s="34"/>
      <c r="K3119" s="34"/>
      <c r="L3119" s="125"/>
      <c r="M3119" s="125"/>
      <c r="N3119" s="34"/>
      <c r="O3119" s="34"/>
      <c r="P3119" s="126"/>
      <c r="Q3119" s="126"/>
      <c r="R3119" s="125"/>
      <c r="S3119" s="34"/>
      <c r="T3119" s="34"/>
      <c r="U3119" s="123"/>
    </row>
    <row r="3120">
      <c r="A3120" s="34"/>
      <c r="B3120" s="34"/>
      <c r="C3120" s="34"/>
      <c r="D3120" s="34"/>
      <c r="E3120" s="34"/>
      <c r="F3120" s="34"/>
      <c r="G3120" s="34"/>
      <c r="H3120" s="34"/>
      <c r="I3120" s="34"/>
      <c r="J3120" s="34"/>
      <c r="K3120" s="34"/>
      <c r="L3120" s="125"/>
      <c r="M3120" s="125"/>
      <c r="N3120" s="34"/>
      <c r="O3120" s="34"/>
      <c r="P3120" s="126"/>
      <c r="Q3120" s="126"/>
      <c r="R3120" s="125"/>
      <c r="S3120" s="34"/>
      <c r="T3120" s="34"/>
      <c r="U3120" s="123"/>
    </row>
    <row r="3121">
      <c r="A3121" s="34"/>
      <c r="B3121" s="34"/>
      <c r="C3121" s="34"/>
      <c r="D3121" s="34"/>
      <c r="E3121" s="34"/>
      <c r="F3121" s="34"/>
      <c r="G3121" s="34"/>
      <c r="H3121" s="34"/>
      <c r="I3121" s="34"/>
      <c r="J3121" s="34"/>
      <c r="K3121" s="34"/>
      <c r="L3121" s="125"/>
      <c r="M3121" s="125"/>
      <c r="N3121" s="34"/>
      <c r="O3121" s="34"/>
      <c r="P3121" s="126"/>
      <c r="Q3121" s="126"/>
      <c r="R3121" s="125"/>
      <c r="S3121" s="34"/>
      <c r="T3121" s="34"/>
      <c r="U3121" s="123"/>
    </row>
    <row r="3122">
      <c r="A3122" s="34"/>
      <c r="B3122" s="34"/>
      <c r="C3122" s="34"/>
      <c r="D3122" s="34"/>
      <c r="E3122" s="34"/>
      <c r="F3122" s="34"/>
      <c r="G3122" s="34"/>
      <c r="H3122" s="34"/>
      <c r="I3122" s="34"/>
      <c r="J3122" s="34"/>
      <c r="K3122" s="34"/>
      <c r="L3122" s="125"/>
      <c r="M3122" s="125"/>
      <c r="N3122" s="34"/>
      <c r="O3122" s="34"/>
      <c r="P3122" s="126"/>
      <c r="Q3122" s="126"/>
      <c r="R3122" s="125"/>
      <c r="S3122" s="34"/>
      <c r="T3122" s="34"/>
      <c r="U3122" s="123"/>
    </row>
    <row r="3123">
      <c r="A3123" s="34"/>
      <c r="B3123" s="34"/>
      <c r="C3123" s="34"/>
      <c r="D3123" s="34"/>
      <c r="E3123" s="34"/>
      <c r="F3123" s="34"/>
      <c r="G3123" s="34"/>
      <c r="H3123" s="34"/>
      <c r="I3123" s="34"/>
      <c r="J3123" s="34"/>
      <c r="K3123" s="34"/>
      <c r="L3123" s="125"/>
      <c r="M3123" s="125"/>
      <c r="N3123" s="34"/>
      <c r="O3123" s="34"/>
      <c r="P3123" s="126"/>
      <c r="Q3123" s="126"/>
      <c r="R3123" s="125"/>
      <c r="S3123" s="34"/>
      <c r="T3123" s="34"/>
      <c r="U3123" s="123"/>
    </row>
    <row r="3124">
      <c r="A3124" s="34"/>
      <c r="B3124" s="34"/>
      <c r="C3124" s="34"/>
      <c r="D3124" s="34"/>
      <c r="E3124" s="34"/>
      <c r="F3124" s="34"/>
      <c r="G3124" s="34"/>
      <c r="H3124" s="34"/>
      <c r="I3124" s="34"/>
      <c r="J3124" s="34"/>
      <c r="K3124" s="34"/>
      <c r="L3124" s="125"/>
      <c r="M3124" s="125"/>
      <c r="N3124" s="34"/>
      <c r="O3124" s="34"/>
      <c r="P3124" s="126"/>
      <c r="Q3124" s="126"/>
      <c r="R3124" s="125"/>
      <c r="S3124" s="34"/>
      <c r="T3124" s="34"/>
      <c r="U3124" s="123"/>
    </row>
    <row r="3125">
      <c r="A3125" s="34"/>
      <c r="B3125" s="34"/>
      <c r="C3125" s="34"/>
      <c r="D3125" s="34"/>
      <c r="E3125" s="34"/>
      <c r="F3125" s="34"/>
      <c r="G3125" s="34"/>
      <c r="H3125" s="34"/>
      <c r="I3125" s="34"/>
      <c r="J3125" s="34"/>
      <c r="K3125" s="34"/>
      <c r="L3125" s="125"/>
      <c r="M3125" s="125"/>
      <c r="N3125" s="34"/>
      <c r="O3125" s="34"/>
      <c r="P3125" s="126"/>
      <c r="Q3125" s="126"/>
      <c r="R3125" s="125"/>
      <c r="S3125" s="34"/>
      <c r="T3125" s="34"/>
      <c r="U3125" s="123"/>
    </row>
    <row r="3126">
      <c r="A3126" s="34"/>
      <c r="B3126" s="34"/>
      <c r="C3126" s="34"/>
      <c r="D3126" s="34"/>
      <c r="E3126" s="34"/>
      <c r="F3126" s="34"/>
      <c r="G3126" s="34"/>
      <c r="H3126" s="34"/>
      <c r="I3126" s="34"/>
      <c r="J3126" s="34"/>
      <c r="K3126" s="34"/>
      <c r="L3126" s="125"/>
      <c r="M3126" s="125"/>
      <c r="N3126" s="34"/>
      <c r="O3126" s="34"/>
      <c r="P3126" s="126"/>
      <c r="Q3126" s="126"/>
      <c r="R3126" s="125"/>
      <c r="S3126" s="34"/>
      <c r="T3126" s="34"/>
      <c r="U3126" s="123"/>
    </row>
    <row r="3127">
      <c r="A3127" s="34"/>
      <c r="B3127" s="34"/>
      <c r="C3127" s="34"/>
      <c r="D3127" s="34"/>
      <c r="E3127" s="34"/>
      <c r="F3127" s="34"/>
      <c r="G3127" s="34"/>
      <c r="H3127" s="34"/>
      <c r="I3127" s="34"/>
      <c r="J3127" s="34"/>
      <c r="K3127" s="34"/>
      <c r="L3127" s="125"/>
      <c r="M3127" s="125"/>
      <c r="N3127" s="34"/>
      <c r="O3127" s="34"/>
      <c r="P3127" s="126"/>
      <c r="Q3127" s="126"/>
      <c r="R3127" s="125"/>
      <c r="S3127" s="34"/>
      <c r="T3127" s="34"/>
      <c r="U3127" s="123"/>
    </row>
    <row r="3128">
      <c r="A3128" s="34"/>
      <c r="B3128" s="34"/>
      <c r="C3128" s="34"/>
      <c r="D3128" s="34"/>
      <c r="E3128" s="34"/>
      <c r="F3128" s="34"/>
      <c r="G3128" s="34"/>
      <c r="H3128" s="34"/>
      <c r="I3128" s="34"/>
      <c r="J3128" s="34"/>
      <c r="K3128" s="34"/>
      <c r="L3128" s="125"/>
      <c r="M3128" s="125"/>
      <c r="N3128" s="34"/>
      <c r="O3128" s="34"/>
      <c r="P3128" s="126"/>
      <c r="Q3128" s="126"/>
      <c r="R3128" s="125"/>
      <c r="S3128" s="34"/>
      <c r="T3128" s="34"/>
      <c r="U3128" s="123"/>
    </row>
    <row r="3129">
      <c r="A3129" s="34"/>
      <c r="B3129" s="34"/>
      <c r="C3129" s="34"/>
      <c r="D3129" s="34"/>
      <c r="E3129" s="34"/>
      <c r="F3129" s="34"/>
      <c r="G3129" s="34"/>
      <c r="H3129" s="34"/>
      <c r="I3129" s="34"/>
      <c r="J3129" s="34"/>
      <c r="K3129" s="34"/>
      <c r="L3129" s="125"/>
      <c r="M3129" s="125"/>
      <c r="N3129" s="34"/>
      <c r="O3129" s="34"/>
      <c r="P3129" s="126"/>
      <c r="Q3129" s="126"/>
      <c r="R3129" s="125"/>
      <c r="S3129" s="34"/>
      <c r="T3129" s="34"/>
      <c r="U3129" s="123"/>
    </row>
    <row r="3130">
      <c r="A3130" s="34"/>
      <c r="B3130" s="34"/>
      <c r="C3130" s="34"/>
      <c r="D3130" s="34"/>
      <c r="E3130" s="34"/>
      <c r="F3130" s="34"/>
      <c r="G3130" s="34"/>
      <c r="H3130" s="34"/>
      <c r="I3130" s="34"/>
      <c r="J3130" s="34"/>
      <c r="K3130" s="34"/>
      <c r="L3130" s="125"/>
      <c r="M3130" s="125"/>
      <c r="N3130" s="34"/>
      <c r="O3130" s="34"/>
      <c r="P3130" s="126"/>
      <c r="Q3130" s="126"/>
      <c r="R3130" s="125"/>
      <c r="S3130" s="34"/>
      <c r="T3130" s="34"/>
      <c r="U3130" s="123"/>
    </row>
    <row r="3131">
      <c r="A3131" s="34"/>
      <c r="B3131" s="34"/>
      <c r="C3131" s="34"/>
      <c r="D3131" s="34"/>
      <c r="E3131" s="34"/>
      <c r="F3131" s="34"/>
      <c r="G3131" s="34"/>
      <c r="H3131" s="34"/>
      <c r="I3131" s="34"/>
      <c r="J3131" s="34"/>
      <c r="K3131" s="34"/>
      <c r="L3131" s="125"/>
      <c r="M3131" s="125"/>
      <c r="N3131" s="34"/>
      <c r="O3131" s="34"/>
      <c r="P3131" s="126"/>
      <c r="Q3131" s="126"/>
      <c r="R3131" s="125"/>
      <c r="S3131" s="34"/>
      <c r="T3131" s="34"/>
      <c r="U3131" s="123"/>
    </row>
    <row r="3132">
      <c r="A3132" s="34"/>
      <c r="B3132" s="34"/>
      <c r="C3132" s="34"/>
      <c r="D3132" s="34"/>
      <c r="E3132" s="34"/>
      <c r="F3132" s="34"/>
      <c r="G3132" s="34"/>
      <c r="H3132" s="34"/>
      <c r="I3132" s="34"/>
      <c r="J3132" s="34"/>
      <c r="K3132" s="34"/>
      <c r="L3132" s="125"/>
      <c r="M3132" s="125"/>
      <c r="N3132" s="34"/>
      <c r="O3132" s="34"/>
      <c r="P3132" s="126"/>
      <c r="Q3132" s="126"/>
      <c r="R3132" s="125"/>
      <c r="S3132" s="34"/>
      <c r="T3132" s="34"/>
      <c r="U3132" s="123"/>
    </row>
    <row r="3133">
      <c r="A3133" s="34"/>
      <c r="B3133" s="34"/>
      <c r="C3133" s="34"/>
      <c r="D3133" s="34"/>
      <c r="E3133" s="34"/>
      <c r="F3133" s="34"/>
      <c r="G3133" s="34"/>
      <c r="H3133" s="34"/>
      <c r="I3133" s="34"/>
      <c r="J3133" s="34"/>
      <c r="K3133" s="34"/>
      <c r="L3133" s="125"/>
      <c r="M3133" s="125"/>
      <c r="N3133" s="34"/>
      <c r="O3133" s="34"/>
      <c r="P3133" s="126"/>
      <c r="Q3133" s="126"/>
      <c r="R3133" s="125"/>
      <c r="S3133" s="34"/>
      <c r="T3133" s="34"/>
      <c r="U3133" s="123"/>
    </row>
    <row r="3134">
      <c r="A3134" s="34"/>
      <c r="B3134" s="34"/>
      <c r="C3134" s="34"/>
      <c r="D3134" s="34"/>
      <c r="E3134" s="34"/>
      <c r="F3134" s="34"/>
      <c r="G3134" s="34"/>
      <c r="H3134" s="34"/>
      <c r="I3134" s="34"/>
      <c r="J3134" s="34"/>
      <c r="K3134" s="34"/>
      <c r="L3134" s="125"/>
      <c r="M3134" s="125"/>
      <c r="N3134" s="34"/>
      <c r="O3134" s="34"/>
      <c r="P3134" s="126"/>
      <c r="Q3134" s="126"/>
      <c r="R3134" s="125"/>
      <c r="S3134" s="34"/>
      <c r="T3134" s="34"/>
      <c r="U3134" s="123"/>
    </row>
    <row r="3135">
      <c r="A3135" s="34"/>
      <c r="B3135" s="34"/>
      <c r="C3135" s="34"/>
      <c r="D3135" s="34"/>
      <c r="E3135" s="34"/>
      <c r="F3135" s="34"/>
      <c r="G3135" s="34"/>
      <c r="H3135" s="34"/>
      <c r="I3135" s="34"/>
      <c r="J3135" s="34"/>
      <c r="K3135" s="34"/>
      <c r="L3135" s="125"/>
      <c r="M3135" s="125"/>
      <c r="N3135" s="34"/>
      <c r="O3135" s="34"/>
      <c r="P3135" s="126"/>
      <c r="Q3135" s="126"/>
      <c r="R3135" s="125"/>
      <c r="S3135" s="34"/>
      <c r="T3135" s="34"/>
      <c r="U3135" s="123"/>
    </row>
    <row r="3136">
      <c r="A3136" s="34"/>
      <c r="B3136" s="34"/>
      <c r="C3136" s="34"/>
      <c r="D3136" s="34"/>
      <c r="E3136" s="34"/>
      <c r="F3136" s="34"/>
      <c r="G3136" s="34"/>
      <c r="H3136" s="34"/>
      <c r="I3136" s="34"/>
      <c r="J3136" s="34"/>
      <c r="K3136" s="34"/>
      <c r="L3136" s="125"/>
      <c r="M3136" s="125"/>
      <c r="N3136" s="34"/>
      <c r="O3136" s="34"/>
      <c r="P3136" s="126"/>
      <c r="Q3136" s="126"/>
      <c r="R3136" s="125"/>
      <c r="S3136" s="34"/>
      <c r="T3136" s="34"/>
      <c r="U3136" s="123"/>
    </row>
    <row r="3137">
      <c r="A3137" s="34"/>
      <c r="B3137" s="34"/>
      <c r="C3137" s="34"/>
      <c r="D3137" s="34"/>
      <c r="E3137" s="34"/>
      <c r="F3137" s="34"/>
      <c r="G3137" s="34"/>
      <c r="H3137" s="34"/>
      <c r="I3137" s="34"/>
      <c r="J3137" s="34"/>
      <c r="K3137" s="34"/>
      <c r="L3137" s="125"/>
      <c r="M3137" s="125"/>
      <c r="N3137" s="34"/>
      <c r="O3137" s="34"/>
      <c r="P3137" s="126"/>
      <c r="Q3137" s="126"/>
      <c r="R3137" s="125"/>
      <c r="S3137" s="34"/>
      <c r="T3137" s="34"/>
      <c r="U3137" s="123"/>
    </row>
    <row r="3138">
      <c r="A3138" s="34"/>
      <c r="B3138" s="34"/>
      <c r="C3138" s="34"/>
      <c r="D3138" s="34"/>
      <c r="E3138" s="34"/>
      <c r="F3138" s="34"/>
      <c r="G3138" s="34"/>
      <c r="H3138" s="34"/>
      <c r="I3138" s="34"/>
      <c r="J3138" s="34"/>
      <c r="K3138" s="34"/>
      <c r="L3138" s="125"/>
      <c r="M3138" s="125"/>
      <c r="N3138" s="34"/>
      <c r="O3138" s="34"/>
      <c r="P3138" s="126"/>
      <c r="Q3138" s="126"/>
      <c r="R3138" s="125"/>
      <c r="S3138" s="34"/>
      <c r="T3138" s="34"/>
      <c r="U3138" s="123"/>
    </row>
    <row r="3139">
      <c r="A3139" s="34"/>
      <c r="B3139" s="34"/>
      <c r="C3139" s="34"/>
      <c r="D3139" s="34"/>
      <c r="E3139" s="34"/>
      <c r="F3139" s="34"/>
      <c r="G3139" s="34"/>
      <c r="H3139" s="34"/>
      <c r="I3139" s="34"/>
      <c r="J3139" s="34"/>
      <c r="K3139" s="34"/>
      <c r="L3139" s="125"/>
      <c r="M3139" s="125"/>
      <c r="N3139" s="34"/>
      <c r="O3139" s="34"/>
      <c r="P3139" s="126"/>
      <c r="Q3139" s="126"/>
      <c r="R3139" s="125"/>
      <c r="S3139" s="34"/>
      <c r="T3139" s="34"/>
      <c r="U3139" s="123"/>
    </row>
    <row r="3140">
      <c r="A3140" s="34"/>
      <c r="B3140" s="34"/>
      <c r="C3140" s="34"/>
      <c r="D3140" s="34"/>
      <c r="E3140" s="34"/>
      <c r="F3140" s="34"/>
      <c r="G3140" s="34"/>
      <c r="H3140" s="34"/>
      <c r="I3140" s="34"/>
      <c r="J3140" s="34"/>
      <c r="K3140" s="34"/>
      <c r="L3140" s="125"/>
      <c r="M3140" s="125"/>
      <c r="N3140" s="34"/>
      <c r="O3140" s="34"/>
      <c r="P3140" s="126"/>
      <c r="Q3140" s="126"/>
      <c r="R3140" s="125"/>
      <c r="S3140" s="34"/>
      <c r="T3140" s="34"/>
      <c r="U3140" s="123"/>
    </row>
    <row r="3141">
      <c r="A3141" s="34"/>
      <c r="B3141" s="34"/>
      <c r="C3141" s="34"/>
      <c r="D3141" s="34"/>
      <c r="E3141" s="34"/>
      <c r="F3141" s="34"/>
      <c r="G3141" s="34"/>
      <c r="H3141" s="34"/>
      <c r="I3141" s="34"/>
      <c r="J3141" s="34"/>
      <c r="K3141" s="34"/>
      <c r="L3141" s="125"/>
      <c r="M3141" s="125"/>
      <c r="N3141" s="34"/>
      <c r="O3141" s="34"/>
      <c r="P3141" s="126"/>
      <c r="Q3141" s="126"/>
      <c r="R3141" s="125"/>
      <c r="S3141" s="34"/>
      <c r="T3141" s="34"/>
      <c r="U3141" s="123"/>
    </row>
    <row r="3142">
      <c r="A3142" s="34"/>
      <c r="B3142" s="34"/>
      <c r="C3142" s="34"/>
      <c r="D3142" s="34"/>
      <c r="E3142" s="34"/>
      <c r="F3142" s="34"/>
      <c r="G3142" s="34"/>
      <c r="H3142" s="34"/>
      <c r="I3142" s="34"/>
      <c r="J3142" s="34"/>
      <c r="K3142" s="34"/>
      <c r="L3142" s="125"/>
      <c r="M3142" s="125"/>
      <c r="N3142" s="34"/>
      <c r="O3142" s="34"/>
      <c r="P3142" s="126"/>
      <c r="Q3142" s="126"/>
      <c r="R3142" s="125"/>
      <c r="S3142" s="34"/>
      <c r="T3142" s="34"/>
      <c r="U3142" s="123"/>
    </row>
    <row r="3143">
      <c r="A3143" s="34"/>
      <c r="B3143" s="34"/>
      <c r="C3143" s="34"/>
      <c r="D3143" s="34"/>
      <c r="E3143" s="34"/>
      <c r="F3143" s="34"/>
      <c r="G3143" s="34"/>
      <c r="H3143" s="34"/>
      <c r="I3143" s="34"/>
      <c r="J3143" s="34"/>
      <c r="K3143" s="34"/>
      <c r="L3143" s="125"/>
      <c r="M3143" s="125"/>
      <c r="N3143" s="34"/>
      <c r="O3143" s="34"/>
      <c r="P3143" s="126"/>
      <c r="Q3143" s="126"/>
      <c r="R3143" s="125"/>
      <c r="S3143" s="34"/>
      <c r="T3143" s="34"/>
      <c r="U3143" s="123"/>
    </row>
    <row r="3144">
      <c r="A3144" s="34"/>
      <c r="B3144" s="34"/>
      <c r="C3144" s="34"/>
      <c r="D3144" s="34"/>
      <c r="E3144" s="34"/>
      <c r="F3144" s="34"/>
      <c r="G3144" s="34"/>
      <c r="H3144" s="34"/>
      <c r="I3144" s="34"/>
      <c r="J3144" s="34"/>
      <c r="K3144" s="34"/>
      <c r="L3144" s="125"/>
      <c r="M3144" s="125"/>
      <c r="N3144" s="34"/>
      <c r="O3144" s="34"/>
      <c r="P3144" s="126"/>
      <c r="Q3144" s="126"/>
      <c r="R3144" s="125"/>
      <c r="S3144" s="34"/>
      <c r="T3144" s="34"/>
      <c r="U3144" s="123"/>
    </row>
    <row r="3145">
      <c r="A3145" s="34"/>
      <c r="B3145" s="34"/>
      <c r="C3145" s="34"/>
      <c r="D3145" s="34"/>
      <c r="E3145" s="34"/>
      <c r="F3145" s="34"/>
      <c r="G3145" s="34"/>
      <c r="H3145" s="34"/>
      <c r="I3145" s="34"/>
      <c r="J3145" s="34"/>
      <c r="K3145" s="34"/>
      <c r="L3145" s="125"/>
      <c r="M3145" s="125"/>
      <c r="N3145" s="34"/>
      <c r="O3145" s="34"/>
      <c r="P3145" s="126"/>
      <c r="Q3145" s="126"/>
      <c r="R3145" s="125"/>
      <c r="S3145" s="34"/>
      <c r="T3145" s="34"/>
      <c r="U3145" s="123"/>
    </row>
    <row r="3146">
      <c r="A3146" s="34"/>
      <c r="B3146" s="34"/>
      <c r="C3146" s="34"/>
      <c r="D3146" s="34"/>
      <c r="E3146" s="34"/>
      <c r="F3146" s="34"/>
      <c r="G3146" s="34"/>
      <c r="H3146" s="34"/>
      <c r="I3146" s="34"/>
      <c r="J3146" s="34"/>
      <c r="K3146" s="34"/>
      <c r="L3146" s="125"/>
      <c r="M3146" s="125"/>
      <c r="N3146" s="34"/>
      <c r="O3146" s="34"/>
      <c r="P3146" s="126"/>
      <c r="Q3146" s="126"/>
      <c r="R3146" s="125"/>
      <c r="S3146" s="34"/>
      <c r="T3146" s="34"/>
      <c r="U3146" s="123"/>
    </row>
    <row r="3147">
      <c r="A3147" s="34"/>
      <c r="B3147" s="34"/>
      <c r="C3147" s="34"/>
      <c r="D3147" s="34"/>
      <c r="E3147" s="34"/>
      <c r="F3147" s="34"/>
      <c r="G3147" s="34"/>
      <c r="H3147" s="34"/>
      <c r="I3147" s="34"/>
      <c r="J3147" s="34"/>
      <c r="K3147" s="34"/>
      <c r="L3147" s="125"/>
      <c r="M3147" s="125"/>
      <c r="N3147" s="34"/>
      <c r="O3147" s="34"/>
      <c r="P3147" s="126"/>
      <c r="Q3147" s="126"/>
      <c r="R3147" s="125"/>
      <c r="S3147" s="34"/>
      <c r="T3147" s="34"/>
      <c r="U3147" s="123"/>
    </row>
    <row r="3148">
      <c r="A3148" s="34"/>
      <c r="B3148" s="34"/>
      <c r="C3148" s="34"/>
      <c r="D3148" s="34"/>
      <c r="E3148" s="34"/>
      <c r="F3148" s="34"/>
      <c r="G3148" s="34"/>
      <c r="H3148" s="34"/>
      <c r="I3148" s="34"/>
      <c r="J3148" s="34"/>
      <c r="K3148" s="34"/>
      <c r="L3148" s="125"/>
      <c r="M3148" s="125"/>
      <c r="N3148" s="34"/>
      <c r="O3148" s="34"/>
      <c r="P3148" s="126"/>
      <c r="Q3148" s="126"/>
      <c r="R3148" s="125"/>
      <c r="S3148" s="34"/>
      <c r="T3148" s="34"/>
      <c r="U3148" s="123"/>
    </row>
    <row r="3149">
      <c r="A3149" s="34"/>
      <c r="B3149" s="34"/>
      <c r="C3149" s="34"/>
      <c r="D3149" s="34"/>
      <c r="E3149" s="34"/>
      <c r="F3149" s="34"/>
      <c r="G3149" s="34"/>
      <c r="H3149" s="34"/>
      <c r="I3149" s="34"/>
      <c r="J3149" s="34"/>
      <c r="K3149" s="34"/>
      <c r="L3149" s="125"/>
      <c r="M3149" s="125"/>
      <c r="N3149" s="34"/>
      <c r="O3149" s="34"/>
      <c r="P3149" s="126"/>
      <c r="Q3149" s="126"/>
      <c r="R3149" s="125"/>
      <c r="S3149" s="34"/>
      <c r="T3149" s="34"/>
      <c r="U3149" s="123"/>
    </row>
    <row r="3150">
      <c r="A3150" s="34"/>
      <c r="B3150" s="34"/>
      <c r="C3150" s="34"/>
      <c r="D3150" s="34"/>
      <c r="E3150" s="34"/>
      <c r="F3150" s="34"/>
      <c r="G3150" s="34"/>
      <c r="H3150" s="34"/>
      <c r="I3150" s="34"/>
      <c r="J3150" s="34"/>
      <c r="K3150" s="34"/>
      <c r="L3150" s="125"/>
      <c r="M3150" s="125"/>
      <c r="N3150" s="34"/>
      <c r="O3150" s="34"/>
      <c r="P3150" s="126"/>
      <c r="Q3150" s="126"/>
      <c r="R3150" s="125"/>
      <c r="S3150" s="34"/>
      <c r="T3150" s="34"/>
      <c r="U3150" s="123"/>
    </row>
    <row r="3151">
      <c r="A3151" s="34"/>
      <c r="B3151" s="34"/>
      <c r="C3151" s="34"/>
      <c r="D3151" s="34"/>
      <c r="E3151" s="34"/>
      <c r="F3151" s="34"/>
      <c r="G3151" s="34"/>
      <c r="H3151" s="34"/>
      <c r="I3151" s="34"/>
      <c r="J3151" s="34"/>
      <c r="K3151" s="34"/>
      <c r="L3151" s="125"/>
      <c r="M3151" s="125"/>
      <c r="N3151" s="34"/>
      <c r="O3151" s="34"/>
      <c r="P3151" s="126"/>
      <c r="Q3151" s="126"/>
      <c r="R3151" s="125"/>
      <c r="S3151" s="34"/>
      <c r="T3151" s="34"/>
      <c r="U3151" s="123"/>
    </row>
    <row r="3152">
      <c r="A3152" s="34"/>
      <c r="B3152" s="34"/>
      <c r="C3152" s="34"/>
      <c r="D3152" s="34"/>
      <c r="E3152" s="34"/>
      <c r="F3152" s="34"/>
      <c r="G3152" s="34"/>
      <c r="H3152" s="34"/>
      <c r="I3152" s="34"/>
      <c r="J3152" s="34"/>
      <c r="K3152" s="34"/>
      <c r="L3152" s="125"/>
      <c r="M3152" s="125"/>
      <c r="N3152" s="34"/>
      <c r="O3152" s="34"/>
      <c r="P3152" s="126"/>
      <c r="Q3152" s="126"/>
      <c r="R3152" s="125"/>
      <c r="S3152" s="34"/>
      <c r="T3152" s="34"/>
      <c r="U3152" s="123"/>
    </row>
    <row r="3153">
      <c r="A3153" s="34"/>
      <c r="B3153" s="34"/>
      <c r="C3153" s="34"/>
      <c r="D3153" s="34"/>
      <c r="E3153" s="34"/>
      <c r="F3153" s="34"/>
      <c r="G3153" s="34"/>
      <c r="H3153" s="34"/>
      <c r="I3153" s="34"/>
      <c r="J3153" s="34"/>
      <c r="K3153" s="34"/>
      <c r="L3153" s="125"/>
      <c r="M3153" s="125"/>
      <c r="N3153" s="34"/>
      <c r="O3153" s="34"/>
      <c r="P3153" s="126"/>
      <c r="Q3153" s="126"/>
      <c r="R3153" s="125"/>
      <c r="S3153" s="34"/>
      <c r="T3153" s="34"/>
      <c r="U3153" s="123"/>
    </row>
    <row r="3154">
      <c r="A3154" s="34"/>
      <c r="B3154" s="34"/>
      <c r="C3154" s="34"/>
      <c r="D3154" s="34"/>
      <c r="E3154" s="34"/>
      <c r="F3154" s="34"/>
      <c r="G3154" s="34"/>
      <c r="H3154" s="34"/>
      <c r="I3154" s="34"/>
      <c r="J3154" s="34"/>
      <c r="K3154" s="34"/>
      <c r="L3154" s="125"/>
      <c r="M3154" s="125"/>
      <c r="N3154" s="34"/>
      <c r="O3154" s="34"/>
      <c r="P3154" s="126"/>
      <c r="Q3154" s="126"/>
      <c r="R3154" s="125"/>
      <c r="S3154" s="34"/>
      <c r="T3154" s="34"/>
      <c r="U3154" s="123"/>
    </row>
    <row r="3155">
      <c r="A3155" s="34"/>
      <c r="B3155" s="34"/>
      <c r="C3155" s="34"/>
      <c r="D3155" s="34"/>
      <c r="E3155" s="34"/>
      <c r="F3155" s="34"/>
      <c r="G3155" s="34"/>
      <c r="H3155" s="34"/>
      <c r="I3155" s="34"/>
      <c r="J3155" s="34"/>
      <c r="K3155" s="34"/>
      <c r="L3155" s="125"/>
      <c r="M3155" s="125"/>
      <c r="N3155" s="34"/>
      <c r="O3155" s="34"/>
      <c r="P3155" s="126"/>
      <c r="Q3155" s="126"/>
      <c r="R3155" s="125"/>
      <c r="S3155" s="34"/>
      <c r="T3155" s="34"/>
      <c r="U3155" s="123"/>
    </row>
  </sheetData>
  <mergeCells count="3">
    <mergeCell ref="B1:D1"/>
    <mergeCell ref="E1:I1"/>
    <mergeCell ref="R1:T1"/>
  </mergeCells>
  <conditionalFormatting sqref="G2:H529 G531:H531">
    <cfRule type="colorScale" priority="1">
      <colorScale>
        <cfvo type="min"/>
        <cfvo type="max"/>
        <color rgb="FF57BB8A"/>
        <color rgb="FFFFFFFF"/>
      </colorScale>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14"/>
    <col customWidth="1" min="2" max="2" width="17.29"/>
    <col customWidth="1" min="5" max="5" width="21.43"/>
    <col customWidth="1" min="6" max="6" width="20.29"/>
    <col customWidth="1" min="7" max="7" width="21.0"/>
    <col customWidth="1" min="8" max="8" width="22.43"/>
    <col customWidth="1" min="9" max="9" width="14.71"/>
    <col customWidth="1" min="10" max="10" width="12.43"/>
  </cols>
  <sheetData>
    <row r="1">
      <c r="A1" s="127" t="s">
        <v>77</v>
      </c>
      <c r="F1" s="128"/>
      <c r="G1" s="127" t="s">
        <v>78</v>
      </c>
    </row>
    <row r="2">
      <c r="F2" s="128"/>
    </row>
    <row r="3">
      <c r="A3" s="118" t="s">
        <v>3</v>
      </c>
      <c r="B3" s="129" t="s">
        <v>79</v>
      </c>
      <c r="C3" s="3"/>
      <c r="D3" s="3"/>
      <c r="E3" s="3"/>
      <c r="F3" s="3"/>
      <c r="G3" s="3"/>
      <c r="H3" s="3"/>
      <c r="I3" s="3"/>
      <c r="J3" s="4"/>
    </row>
    <row r="4">
      <c r="A4" s="14" t="s">
        <v>16</v>
      </c>
      <c r="B4" s="14" t="s">
        <v>80</v>
      </c>
      <c r="C4" s="16" t="s">
        <v>81</v>
      </c>
      <c r="D4" s="16" t="s">
        <v>82</v>
      </c>
      <c r="E4" s="16" t="s">
        <v>83</v>
      </c>
      <c r="F4" s="130" t="s">
        <v>84</v>
      </c>
      <c r="G4" s="16" t="s">
        <v>85</v>
      </c>
      <c r="H4" s="16" t="s">
        <v>86</v>
      </c>
      <c r="I4" s="16" t="s">
        <v>87</v>
      </c>
      <c r="J4" s="14" t="s">
        <v>88</v>
      </c>
    </row>
    <row r="5">
      <c r="A5" s="24" t="s">
        <v>31</v>
      </c>
      <c r="B5" s="131" t="s">
        <v>27</v>
      </c>
      <c r="C5" s="131" t="s">
        <v>28</v>
      </c>
      <c r="D5" s="131">
        <v>0.0</v>
      </c>
      <c r="E5" s="131">
        <v>7.0</v>
      </c>
      <c r="F5" s="131">
        <v>7.0</v>
      </c>
      <c r="G5" s="131">
        <v>1.0</v>
      </c>
      <c r="H5" s="131">
        <v>1.0</v>
      </c>
      <c r="I5" s="131" t="s">
        <v>28</v>
      </c>
      <c r="J5" s="131" t="s">
        <v>27</v>
      </c>
    </row>
    <row r="6">
      <c r="A6" s="24" t="s">
        <v>32</v>
      </c>
      <c r="B6" s="24" t="s">
        <v>27</v>
      </c>
      <c r="C6" s="24" t="s">
        <v>27</v>
      </c>
      <c r="D6" s="24">
        <v>8.0</v>
      </c>
      <c r="E6" s="24">
        <v>0.0</v>
      </c>
      <c r="F6" s="24">
        <v>16.0</v>
      </c>
      <c r="G6" s="24">
        <v>10.0</v>
      </c>
      <c r="H6" s="24">
        <v>5.0</v>
      </c>
      <c r="I6" s="24" t="s">
        <v>28</v>
      </c>
      <c r="J6" s="24" t="s">
        <v>27</v>
      </c>
    </row>
    <row r="7">
      <c r="A7" s="24" t="s">
        <v>33</v>
      </c>
      <c r="B7" s="24" t="s">
        <v>27</v>
      </c>
      <c r="C7" s="24" t="s">
        <v>28</v>
      </c>
      <c r="D7" s="24">
        <v>2.0</v>
      </c>
      <c r="E7" s="24">
        <v>4.0</v>
      </c>
      <c r="F7" s="24">
        <v>10.0</v>
      </c>
      <c r="G7" s="24">
        <v>3.0</v>
      </c>
      <c r="H7" s="24">
        <v>3.0</v>
      </c>
      <c r="I7" s="24" t="s">
        <v>28</v>
      </c>
      <c r="J7" s="24" t="s">
        <v>27</v>
      </c>
    </row>
    <row r="8">
      <c r="A8" s="24" t="s">
        <v>34</v>
      </c>
      <c r="B8" s="24" t="s">
        <v>27</v>
      </c>
      <c r="C8" s="24" t="s">
        <v>27</v>
      </c>
      <c r="D8" s="24">
        <v>0.0</v>
      </c>
      <c r="E8" s="24">
        <v>3.0</v>
      </c>
      <c r="F8" s="24">
        <v>7.0</v>
      </c>
      <c r="G8" s="24">
        <v>2.0</v>
      </c>
      <c r="H8" s="24">
        <v>2.0</v>
      </c>
      <c r="I8" s="24" t="s">
        <v>28</v>
      </c>
      <c r="J8" s="24" t="s">
        <v>27</v>
      </c>
    </row>
    <row r="9">
      <c r="A9" s="24" t="s">
        <v>35</v>
      </c>
      <c r="B9" s="24" t="s">
        <v>27</v>
      </c>
      <c r="C9" s="24" t="s">
        <v>28</v>
      </c>
      <c r="D9" s="24">
        <v>5.0</v>
      </c>
      <c r="E9" s="24">
        <v>4.0</v>
      </c>
      <c r="F9" s="24">
        <v>16.0</v>
      </c>
      <c r="G9" s="24">
        <v>6.0</v>
      </c>
      <c r="H9" s="24">
        <v>6.0</v>
      </c>
      <c r="I9" s="24" t="s">
        <v>28</v>
      </c>
      <c r="J9" s="24" t="s">
        <v>27</v>
      </c>
    </row>
    <row r="10">
      <c r="A10" s="24" t="s">
        <v>36</v>
      </c>
      <c r="B10" s="24" t="s">
        <v>27</v>
      </c>
      <c r="C10" s="24" t="s">
        <v>28</v>
      </c>
      <c r="D10" s="24">
        <v>0.0</v>
      </c>
      <c r="E10" s="24">
        <v>4.0</v>
      </c>
      <c r="F10" s="24">
        <v>4.0</v>
      </c>
      <c r="G10" s="24">
        <v>1.0</v>
      </c>
      <c r="H10" s="24">
        <v>1.0</v>
      </c>
      <c r="I10" s="24" t="s">
        <v>28</v>
      </c>
      <c r="J10" s="24" t="s">
        <v>28</v>
      </c>
    </row>
    <row r="11">
      <c r="A11" s="24" t="s">
        <v>37</v>
      </c>
      <c r="B11" s="24" t="s">
        <v>27</v>
      </c>
      <c r="C11" s="24" t="s">
        <v>27</v>
      </c>
      <c r="D11" s="24">
        <v>5.0</v>
      </c>
      <c r="E11" s="24">
        <v>5.0</v>
      </c>
      <c r="F11" s="24">
        <v>15.0</v>
      </c>
      <c r="G11" s="24">
        <v>6.0</v>
      </c>
      <c r="H11" s="24">
        <v>5.0</v>
      </c>
      <c r="I11" s="24" t="s">
        <v>28</v>
      </c>
      <c r="J11" s="24" t="s">
        <v>27</v>
      </c>
    </row>
    <row r="12">
      <c r="A12" s="24" t="s">
        <v>38</v>
      </c>
      <c r="B12" s="24" t="s">
        <v>27</v>
      </c>
      <c r="C12" s="24" t="s">
        <v>27</v>
      </c>
      <c r="D12" s="24">
        <v>7.0</v>
      </c>
      <c r="E12" s="24">
        <v>5.0</v>
      </c>
      <c r="F12" s="24">
        <v>19.0</v>
      </c>
      <c r="G12" s="24">
        <v>8.0</v>
      </c>
      <c r="H12" s="24">
        <v>8.0</v>
      </c>
      <c r="I12" s="24" t="s">
        <v>27</v>
      </c>
      <c r="J12" s="24" t="s">
        <v>27</v>
      </c>
    </row>
    <row r="13">
      <c r="A13" s="24" t="s">
        <v>39</v>
      </c>
      <c r="B13" s="24" t="s">
        <v>27</v>
      </c>
      <c r="C13" s="24" t="s">
        <v>27</v>
      </c>
      <c r="D13" s="24">
        <v>5.0</v>
      </c>
      <c r="E13" s="24">
        <v>6.0</v>
      </c>
      <c r="F13" s="24">
        <v>16.0</v>
      </c>
      <c r="G13" s="24">
        <v>6.0</v>
      </c>
      <c r="H13" s="24">
        <v>6.0</v>
      </c>
      <c r="I13" s="24" t="s">
        <v>28</v>
      </c>
      <c r="J13" s="24" t="s">
        <v>27</v>
      </c>
    </row>
    <row r="14">
      <c r="A14" s="24" t="s">
        <v>40</v>
      </c>
      <c r="B14" s="24" t="s">
        <v>27</v>
      </c>
      <c r="C14" s="24" t="s">
        <v>28</v>
      </c>
      <c r="D14" s="24">
        <v>3.0</v>
      </c>
      <c r="E14" s="24">
        <v>4.0</v>
      </c>
      <c r="F14" s="24">
        <v>16.0</v>
      </c>
      <c r="G14" s="24">
        <v>4.0</v>
      </c>
      <c r="H14" s="24">
        <v>4.0</v>
      </c>
      <c r="I14" s="24" t="s">
        <v>28</v>
      </c>
      <c r="J14" s="24" t="s">
        <v>27</v>
      </c>
    </row>
    <row r="15">
      <c r="A15" s="132" t="s">
        <v>41</v>
      </c>
      <c r="B15" s="132" t="s">
        <v>27</v>
      </c>
      <c r="C15" s="132" t="s">
        <v>27</v>
      </c>
      <c r="D15" s="132">
        <v>4.0</v>
      </c>
      <c r="E15" s="132">
        <v>0.0</v>
      </c>
      <c r="F15" s="132">
        <v>8.0</v>
      </c>
      <c r="G15" s="132">
        <v>6.0</v>
      </c>
      <c r="H15" s="132">
        <v>3.0</v>
      </c>
      <c r="I15" s="132" t="s">
        <v>28</v>
      </c>
      <c r="J15" s="132" t="s">
        <v>27</v>
      </c>
    </row>
    <row r="16">
      <c r="A16" s="24" t="s">
        <v>42</v>
      </c>
      <c r="B16" s="24" t="s">
        <v>27</v>
      </c>
      <c r="C16" s="24" t="s">
        <v>28</v>
      </c>
      <c r="D16" s="24">
        <v>1.0</v>
      </c>
      <c r="E16" s="24">
        <v>5.0</v>
      </c>
      <c r="F16" s="24">
        <v>7.0</v>
      </c>
      <c r="G16" s="24">
        <v>2.0</v>
      </c>
      <c r="H16" s="24">
        <v>2.0</v>
      </c>
      <c r="I16" s="24" t="s">
        <v>27</v>
      </c>
      <c r="J16" s="24" t="s">
        <v>27</v>
      </c>
    </row>
    <row r="17">
      <c r="A17" s="24" t="s">
        <v>43</v>
      </c>
      <c r="B17" s="24" t="s">
        <v>27</v>
      </c>
      <c r="C17" s="24" t="s">
        <v>27</v>
      </c>
      <c r="D17" s="24">
        <v>1.0</v>
      </c>
      <c r="E17" s="24">
        <v>0.0</v>
      </c>
      <c r="F17" s="24">
        <v>6.0</v>
      </c>
      <c r="G17" s="24">
        <v>2.0</v>
      </c>
      <c r="H17" s="24">
        <v>2.0</v>
      </c>
      <c r="I17" s="24" t="s">
        <v>28</v>
      </c>
      <c r="J17" s="24" t="s">
        <v>27</v>
      </c>
    </row>
    <row r="18">
      <c r="A18" s="24" t="s">
        <v>44</v>
      </c>
      <c r="B18" s="24" t="s">
        <v>27</v>
      </c>
      <c r="C18" s="24" t="s">
        <v>28</v>
      </c>
      <c r="D18" s="24">
        <v>1.0</v>
      </c>
      <c r="E18" s="24">
        <v>4.0</v>
      </c>
      <c r="F18" s="24">
        <v>6.0</v>
      </c>
      <c r="G18" s="24">
        <v>2.0</v>
      </c>
      <c r="H18" s="24">
        <v>2.0</v>
      </c>
      <c r="I18" s="24" t="s">
        <v>27</v>
      </c>
      <c r="J18" s="24" t="s">
        <v>28</v>
      </c>
    </row>
    <row r="19">
      <c r="A19" s="24" t="s">
        <v>45</v>
      </c>
      <c r="B19" s="24" t="s">
        <v>27</v>
      </c>
      <c r="C19" s="24" t="s">
        <v>27</v>
      </c>
      <c r="D19" s="24">
        <v>1.0</v>
      </c>
      <c r="E19" s="24">
        <v>4.0</v>
      </c>
      <c r="F19" s="24">
        <v>8.0</v>
      </c>
      <c r="G19" s="24">
        <v>2.0</v>
      </c>
      <c r="H19" s="24">
        <v>2.0</v>
      </c>
      <c r="I19" s="24" t="s">
        <v>28</v>
      </c>
      <c r="J19" s="24" t="s">
        <v>27</v>
      </c>
    </row>
    <row r="20">
      <c r="A20" s="27" t="s">
        <v>46</v>
      </c>
      <c r="B20" s="27" t="s">
        <v>27</v>
      </c>
      <c r="C20" s="27" t="s">
        <v>27</v>
      </c>
      <c r="D20" s="27">
        <v>1.0</v>
      </c>
      <c r="E20" s="27">
        <v>0.0</v>
      </c>
      <c r="F20" s="133">
        <v>8.0</v>
      </c>
      <c r="G20" s="27">
        <v>3.0</v>
      </c>
      <c r="H20" s="27">
        <v>3.0</v>
      </c>
      <c r="I20" s="27" t="s">
        <v>28</v>
      </c>
      <c r="J20" s="27" t="s">
        <v>27</v>
      </c>
    </row>
    <row r="21">
      <c r="A21" s="24" t="s">
        <v>47</v>
      </c>
      <c r="B21" s="24" t="s">
        <v>27</v>
      </c>
      <c r="C21" s="24" t="s">
        <v>27</v>
      </c>
      <c r="D21" s="24">
        <v>2.0</v>
      </c>
      <c r="E21" s="24">
        <v>3.0</v>
      </c>
      <c r="F21" s="27">
        <v>6.0</v>
      </c>
      <c r="G21" s="24">
        <v>3.0</v>
      </c>
      <c r="H21" s="24">
        <v>2.0</v>
      </c>
      <c r="I21" s="24" t="s">
        <v>28</v>
      </c>
      <c r="J21" s="24" t="s">
        <v>28</v>
      </c>
    </row>
    <row r="22">
      <c r="A22" s="24" t="s">
        <v>48</v>
      </c>
      <c r="B22" s="24" t="s">
        <v>27</v>
      </c>
      <c r="C22" s="24" t="s">
        <v>27</v>
      </c>
      <c r="D22" s="24">
        <v>2.0</v>
      </c>
      <c r="E22" s="24">
        <v>2.0</v>
      </c>
      <c r="F22" s="24">
        <v>8.0</v>
      </c>
      <c r="G22" s="24">
        <v>4.0</v>
      </c>
      <c r="H22" s="24">
        <v>3.0</v>
      </c>
      <c r="I22" s="24" t="s">
        <v>28</v>
      </c>
      <c r="J22" s="24" t="s">
        <v>27</v>
      </c>
    </row>
    <row r="23">
      <c r="A23" s="24" t="s">
        <v>49</v>
      </c>
      <c r="B23" s="24" t="s">
        <v>27</v>
      </c>
      <c r="C23" s="24" t="s">
        <v>28</v>
      </c>
      <c r="D23" s="24">
        <v>1.0</v>
      </c>
      <c r="E23" s="24">
        <v>6.0</v>
      </c>
      <c r="F23" s="24">
        <v>10.0</v>
      </c>
      <c r="G23" s="24">
        <v>2.0</v>
      </c>
      <c r="H23" s="24">
        <v>2.0</v>
      </c>
      <c r="I23" s="24" t="s">
        <v>28</v>
      </c>
      <c r="J23" s="24" t="s">
        <v>28</v>
      </c>
    </row>
    <row r="24">
      <c r="A24" s="24" t="s">
        <v>50</v>
      </c>
      <c r="B24" s="24" t="s">
        <v>27</v>
      </c>
      <c r="C24" s="24" t="s">
        <v>27</v>
      </c>
      <c r="D24" s="24">
        <v>2.0</v>
      </c>
      <c r="E24" s="24">
        <v>3.0</v>
      </c>
      <c r="F24" s="24">
        <v>17.0</v>
      </c>
      <c r="G24" s="24">
        <v>5.0</v>
      </c>
      <c r="H24" s="24">
        <v>5.0</v>
      </c>
      <c r="I24" s="24" t="s">
        <v>28</v>
      </c>
      <c r="J24" s="24" t="s">
        <v>27</v>
      </c>
    </row>
    <row r="25">
      <c r="A25" s="24" t="s">
        <v>51</v>
      </c>
      <c r="B25" s="24" t="s">
        <v>27</v>
      </c>
      <c r="C25" s="24" t="s">
        <v>27</v>
      </c>
      <c r="D25" s="24">
        <v>3.0</v>
      </c>
      <c r="E25" s="24">
        <v>4.0</v>
      </c>
      <c r="F25" s="24">
        <v>16.0</v>
      </c>
      <c r="G25" s="24">
        <v>6.0</v>
      </c>
      <c r="H25" s="24">
        <v>4.0</v>
      </c>
      <c r="I25" s="24" t="s">
        <v>28</v>
      </c>
      <c r="J25" s="24" t="s">
        <v>27</v>
      </c>
    </row>
    <row r="26">
      <c r="A26" s="132" t="s">
        <v>52</v>
      </c>
      <c r="B26" s="132" t="s">
        <v>27</v>
      </c>
      <c r="C26" s="132" t="s">
        <v>27</v>
      </c>
      <c r="D26" s="132">
        <v>0.0</v>
      </c>
      <c r="E26" s="132">
        <v>0.0</v>
      </c>
      <c r="F26" s="132">
        <v>4.0</v>
      </c>
      <c r="G26" s="132">
        <v>3.0</v>
      </c>
      <c r="H26" s="132">
        <v>2.0</v>
      </c>
      <c r="I26" s="132" t="s">
        <v>28</v>
      </c>
      <c r="J26" s="132" t="s">
        <v>27</v>
      </c>
    </row>
    <row r="27">
      <c r="F27" s="128"/>
    </row>
    <row r="28">
      <c r="F28" s="128"/>
    </row>
    <row r="29">
      <c r="F29" s="128"/>
    </row>
    <row r="30">
      <c r="F30" s="128"/>
    </row>
    <row r="31">
      <c r="F31" s="128"/>
    </row>
    <row r="32">
      <c r="F32" s="128"/>
    </row>
    <row r="33">
      <c r="F33" s="128"/>
    </row>
    <row r="34">
      <c r="F34" s="128"/>
    </row>
    <row r="35">
      <c r="F35" s="128"/>
    </row>
    <row r="36">
      <c r="F36" s="128"/>
    </row>
    <row r="37">
      <c r="F37" s="128"/>
    </row>
    <row r="38">
      <c r="F38" s="128"/>
    </row>
    <row r="39">
      <c r="F39" s="128"/>
    </row>
    <row r="40">
      <c r="F40" s="128"/>
    </row>
    <row r="41">
      <c r="F41" s="128"/>
    </row>
    <row r="42">
      <c r="F42" s="128"/>
    </row>
    <row r="43">
      <c r="F43" s="128"/>
    </row>
    <row r="44">
      <c r="F44" s="128"/>
    </row>
    <row r="45">
      <c r="F45" s="128"/>
    </row>
    <row r="46">
      <c r="F46" s="128"/>
    </row>
    <row r="47">
      <c r="F47" s="128"/>
    </row>
    <row r="48">
      <c r="F48" s="128"/>
    </row>
    <row r="49">
      <c r="F49" s="128"/>
    </row>
    <row r="50">
      <c r="F50" s="128"/>
    </row>
    <row r="51">
      <c r="F51" s="128"/>
    </row>
    <row r="52">
      <c r="F52" s="128"/>
    </row>
    <row r="53">
      <c r="F53" s="128"/>
    </row>
    <row r="54">
      <c r="F54" s="128"/>
    </row>
    <row r="55">
      <c r="F55" s="128"/>
    </row>
    <row r="56">
      <c r="F56" s="128"/>
    </row>
    <row r="57">
      <c r="F57" s="128"/>
    </row>
    <row r="58">
      <c r="F58" s="128"/>
    </row>
    <row r="59">
      <c r="F59" s="128"/>
    </row>
    <row r="60">
      <c r="F60" s="128"/>
    </row>
    <row r="61">
      <c r="F61" s="128"/>
    </row>
    <row r="62">
      <c r="F62" s="128"/>
    </row>
    <row r="63">
      <c r="F63" s="128"/>
    </row>
    <row r="64">
      <c r="F64" s="128"/>
    </row>
    <row r="65">
      <c r="F65" s="128"/>
    </row>
    <row r="66">
      <c r="F66" s="128"/>
    </row>
    <row r="67">
      <c r="F67" s="128"/>
    </row>
    <row r="68">
      <c r="F68" s="128"/>
    </row>
    <row r="69">
      <c r="F69" s="128"/>
    </row>
    <row r="70">
      <c r="F70" s="128"/>
    </row>
    <row r="71">
      <c r="F71" s="128"/>
    </row>
    <row r="72">
      <c r="F72" s="128"/>
    </row>
    <row r="73">
      <c r="F73" s="128"/>
    </row>
    <row r="74">
      <c r="F74" s="128"/>
    </row>
    <row r="75">
      <c r="F75" s="128"/>
    </row>
    <row r="76">
      <c r="F76" s="128"/>
    </row>
    <row r="77">
      <c r="F77" s="128"/>
    </row>
    <row r="78">
      <c r="F78" s="128"/>
    </row>
    <row r="79">
      <c r="F79" s="128"/>
    </row>
    <row r="80">
      <c r="F80" s="128"/>
    </row>
    <row r="81">
      <c r="F81" s="128"/>
    </row>
    <row r="82">
      <c r="F82" s="128"/>
    </row>
    <row r="83">
      <c r="F83" s="128"/>
    </row>
    <row r="84">
      <c r="F84" s="128"/>
    </row>
    <row r="85">
      <c r="F85" s="128"/>
    </row>
    <row r="86">
      <c r="F86" s="128"/>
    </row>
    <row r="87">
      <c r="F87" s="128"/>
    </row>
    <row r="88">
      <c r="F88" s="128"/>
    </row>
    <row r="89">
      <c r="F89" s="128"/>
    </row>
    <row r="90">
      <c r="F90" s="128"/>
    </row>
    <row r="91">
      <c r="F91" s="128"/>
    </row>
    <row r="92">
      <c r="F92" s="128"/>
    </row>
    <row r="93">
      <c r="F93" s="128"/>
    </row>
    <row r="94">
      <c r="F94" s="128"/>
    </row>
    <row r="95">
      <c r="F95" s="128"/>
    </row>
    <row r="96">
      <c r="F96" s="128"/>
    </row>
    <row r="97">
      <c r="F97" s="128"/>
    </row>
    <row r="98">
      <c r="F98" s="128"/>
    </row>
    <row r="99">
      <c r="F99" s="128"/>
    </row>
    <row r="100">
      <c r="F100" s="128"/>
    </row>
    <row r="101">
      <c r="F101" s="128"/>
    </row>
    <row r="102">
      <c r="F102" s="128"/>
    </row>
    <row r="103">
      <c r="F103" s="128"/>
    </row>
    <row r="104">
      <c r="F104" s="128"/>
    </row>
    <row r="105">
      <c r="F105" s="128"/>
    </row>
    <row r="106">
      <c r="F106" s="128"/>
    </row>
    <row r="107">
      <c r="F107" s="128"/>
    </row>
    <row r="108">
      <c r="F108" s="128"/>
    </row>
    <row r="109">
      <c r="F109" s="128"/>
    </row>
    <row r="110">
      <c r="F110" s="128"/>
    </row>
    <row r="111">
      <c r="F111" s="128"/>
    </row>
    <row r="112">
      <c r="F112" s="128"/>
    </row>
    <row r="113">
      <c r="F113" s="128"/>
    </row>
    <row r="114">
      <c r="F114" s="128"/>
    </row>
    <row r="115">
      <c r="F115" s="128"/>
    </row>
    <row r="116">
      <c r="F116" s="128"/>
    </row>
    <row r="117">
      <c r="F117" s="128"/>
    </row>
    <row r="118">
      <c r="F118" s="128"/>
    </row>
    <row r="119">
      <c r="F119" s="128"/>
    </row>
    <row r="120">
      <c r="F120" s="128"/>
    </row>
    <row r="121">
      <c r="F121" s="128"/>
    </row>
    <row r="122">
      <c r="F122" s="128"/>
    </row>
    <row r="123">
      <c r="F123" s="128"/>
    </row>
    <row r="124">
      <c r="F124" s="128"/>
    </row>
    <row r="125">
      <c r="F125" s="128"/>
    </row>
    <row r="126">
      <c r="F126" s="128"/>
    </row>
    <row r="127">
      <c r="F127" s="128"/>
    </row>
    <row r="128">
      <c r="F128" s="128"/>
    </row>
    <row r="129">
      <c r="F129" s="128"/>
    </row>
    <row r="130">
      <c r="F130" s="128"/>
    </row>
    <row r="131">
      <c r="F131" s="128"/>
    </row>
    <row r="132">
      <c r="F132" s="128"/>
    </row>
    <row r="133">
      <c r="F133" s="128"/>
    </row>
    <row r="134">
      <c r="F134" s="128"/>
    </row>
    <row r="135">
      <c r="F135" s="128"/>
    </row>
    <row r="136">
      <c r="F136" s="128"/>
    </row>
    <row r="137">
      <c r="F137" s="128"/>
    </row>
    <row r="138">
      <c r="F138" s="128"/>
    </row>
    <row r="139">
      <c r="F139" s="128"/>
    </row>
    <row r="140">
      <c r="F140" s="128"/>
    </row>
    <row r="141">
      <c r="F141" s="128"/>
    </row>
    <row r="142">
      <c r="F142" s="128"/>
    </row>
    <row r="143">
      <c r="F143" s="128"/>
    </row>
    <row r="144">
      <c r="F144" s="128"/>
    </row>
    <row r="145">
      <c r="F145" s="128"/>
    </row>
    <row r="146">
      <c r="F146" s="128"/>
    </row>
    <row r="147">
      <c r="F147" s="128"/>
    </row>
    <row r="148">
      <c r="F148" s="128"/>
    </row>
    <row r="149">
      <c r="F149" s="128"/>
    </row>
    <row r="150">
      <c r="F150" s="128"/>
    </row>
    <row r="151">
      <c r="F151" s="128"/>
    </row>
    <row r="152">
      <c r="F152" s="128"/>
    </row>
    <row r="153">
      <c r="F153" s="128"/>
    </row>
    <row r="154">
      <c r="F154" s="128"/>
    </row>
    <row r="155">
      <c r="F155" s="128"/>
    </row>
    <row r="156">
      <c r="F156" s="128"/>
    </row>
    <row r="157">
      <c r="F157" s="128"/>
    </row>
    <row r="158">
      <c r="F158" s="128"/>
    </row>
    <row r="159">
      <c r="F159" s="128"/>
    </row>
    <row r="160">
      <c r="F160" s="128"/>
    </row>
    <row r="161">
      <c r="F161" s="128"/>
    </row>
    <row r="162">
      <c r="F162" s="128"/>
    </row>
    <row r="163">
      <c r="F163" s="128"/>
    </row>
    <row r="164">
      <c r="F164" s="128"/>
    </row>
    <row r="165">
      <c r="F165" s="128"/>
    </row>
    <row r="166">
      <c r="F166" s="128"/>
    </row>
    <row r="167">
      <c r="F167" s="128"/>
    </row>
    <row r="168">
      <c r="F168" s="128"/>
    </row>
    <row r="169">
      <c r="F169" s="128"/>
    </row>
    <row r="170">
      <c r="F170" s="128"/>
    </row>
    <row r="171">
      <c r="F171" s="128"/>
    </row>
    <row r="172">
      <c r="F172" s="128"/>
    </row>
    <row r="173">
      <c r="F173" s="128"/>
    </row>
    <row r="174">
      <c r="F174" s="128"/>
    </row>
    <row r="175">
      <c r="F175" s="128"/>
    </row>
    <row r="176">
      <c r="F176" s="128"/>
    </row>
    <row r="177">
      <c r="F177" s="128"/>
    </row>
    <row r="178">
      <c r="F178" s="128"/>
    </row>
    <row r="179">
      <c r="F179" s="128"/>
    </row>
    <row r="180">
      <c r="F180" s="128"/>
    </row>
    <row r="181">
      <c r="F181" s="128"/>
    </row>
    <row r="182">
      <c r="F182" s="128"/>
    </row>
    <row r="183">
      <c r="F183" s="128"/>
    </row>
    <row r="184">
      <c r="F184" s="128"/>
    </row>
    <row r="185">
      <c r="F185" s="128"/>
    </row>
    <row r="186">
      <c r="F186" s="128"/>
    </row>
    <row r="187">
      <c r="F187" s="128"/>
    </row>
    <row r="188">
      <c r="F188" s="128"/>
    </row>
    <row r="189">
      <c r="F189" s="128"/>
    </row>
    <row r="190">
      <c r="F190" s="128"/>
    </row>
    <row r="191">
      <c r="F191" s="128"/>
    </row>
    <row r="192">
      <c r="F192" s="128"/>
    </row>
    <row r="193">
      <c r="F193" s="128"/>
    </row>
    <row r="194">
      <c r="F194" s="128"/>
    </row>
    <row r="195">
      <c r="F195" s="128"/>
    </row>
    <row r="196">
      <c r="F196" s="128"/>
    </row>
    <row r="197">
      <c r="F197" s="128"/>
    </row>
    <row r="198">
      <c r="F198" s="128"/>
    </row>
    <row r="199">
      <c r="F199" s="128"/>
    </row>
    <row r="200">
      <c r="F200" s="128"/>
    </row>
    <row r="201">
      <c r="F201" s="128"/>
    </row>
    <row r="202">
      <c r="F202" s="128"/>
    </row>
    <row r="203">
      <c r="F203" s="128"/>
    </row>
    <row r="204">
      <c r="F204" s="128"/>
    </row>
    <row r="205">
      <c r="F205" s="128"/>
    </row>
    <row r="206">
      <c r="F206" s="128"/>
    </row>
    <row r="207">
      <c r="F207" s="128"/>
    </row>
    <row r="208">
      <c r="F208" s="128"/>
    </row>
    <row r="209">
      <c r="F209" s="128"/>
    </row>
    <row r="210">
      <c r="F210" s="128"/>
    </row>
    <row r="211">
      <c r="F211" s="128"/>
    </row>
    <row r="212">
      <c r="F212" s="128"/>
    </row>
    <row r="213">
      <c r="F213" s="128"/>
    </row>
    <row r="214">
      <c r="F214" s="128"/>
    </row>
    <row r="215">
      <c r="F215" s="128"/>
    </row>
    <row r="216">
      <c r="F216" s="128"/>
    </row>
    <row r="217">
      <c r="F217" s="128"/>
    </row>
    <row r="218">
      <c r="F218" s="128"/>
    </row>
    <row r="219">
      <c r="F219" s="128"/>
    </row>
    <row r="220">
      <c r="F220" s="128"/>
    </row>
    <row r="221">
      <c r="F221" s="128"/>
    </row>
    <row r="222">
      <c r="F222" s="128"/>
    </row>
    <row r="223">
      <c r="F223" s="128"/>
    </row>
    <row r="224">
      <c r="F224" s="128"/>
    </row>
    <row r="225">
      <c r="F225" s="128"/>
    </row>
    <row r="226">
      <c r="F226" s="128"/>
    </row>
    <row r="227">
      <c r="F227" s="128"/>
    </row>
    <row r="228">
      <c r="F228" s="128"/>
    </row>
    <row r="229">
      <c r="F229" s="128"/>
    </row>
    <row r="230">
      <c r="F230" s="128"/>
    </row>
    <row r="231">
      <c r="F231" s="128"/>
    </row>
    <row r="232">
      <c r="F232" s="128"/>
    </row>
    <row r="233">
      <c r="F233" s="128"/>
    </row>
    <row r="234">
      <c r="F234" s="128"/>
    </row>
    <row r="235">
      <c r="F235" s="128"/>
    </row>
    <row r="236">
      <c r="F236" s="128"/>
    </row>
    <row r="237">
      <c r="F237" s="128"/>
    </row>
    <row r="238">
      <c r="F238" s="128"/>
    </row>
    <row r="239">
      <c r="F239" s="128"/>
    </row>
    <row r="240">
      <c r="F240" s="128"/>
    </row>
    <row r="241">
      <c r="F241" s="128"/>
    </row>
    <row r="242">
      <c r="F242" s="128"/>
    </row>
    <row r="243">
      <c r="F243" s="128"/>
    </row>
    <row r="244">
      <c r="F244" s="128"/>
    </row>
    <row r="245">
      <c r="F245" s="128"/>
    </row>
    <row r="246">
      <c r="F246" s="128"/>
    </row>
    <row r="247">
      <c r="F247" s="128"/>
    </row>
    <row r="248">
      <c r="F248" s="128"/>
    </row>
    <row r="249">
      <c r="F249" s="128"/>
    </row>
    <row r="250">
      <c r="F250" s="128"/>
    </row>
    <row r="251">
      <c r="F251" s="128"/>
    </row>
    <row r="252">
      <c r="F252" s="128"/>
    </row>
    <row r="253">
      <c r="F253" s="128"/>
    </row>
    <row r="254">
      <c r="F254" s="128"/>
    </row>
    <row r="255">
      <c r="F255" s="128"/>
    </row>
    <row r="256">
      <c r="F256" s="128"/>
    </row>
    <row r="257">
      <c r="F257" s="128"/>
    </row>
    <row r="258">
      <c r="F258" s="128"/>
    </row>
    <row r="259">
      <c r="F259" s="128"/>
    </row>
    <row r="260">
      <c r="F260" s="128"/>
    </row>
    <row r="261">
      <c r="F261" s="128"/>
    </row>
    <row r="262">
      <c r="F262" s="128"/>
    </row>
    <row r="263">
      <c r="F263" s="128"/>
    </row>
    <row r="264">
      <c r="F264" s="128"/>
    </row>
    <row r="265">
      <c r="F265" s="128"/>
    </row>
    <row r="266">
      <c r="F266" s="128"/>
    </row>
    <row r="267">
      <c r="F267" s="128"/>
    </row>
    <row r="268">
      <c r="F268" s="128"/>
    </row>
    <row r="269">
      <c r="F269" s="128"/>
    </row>
    <row r="270">
      <c r="F270" s="128"/>
    </row>
    <row r="271">
      <c r="F271" s="128"/>
    </row>
    <row r="272">
      <c r="F272" s="128"/>
    </row>
    <row r="273">
      <c r="F273" s="128"/>
    </row>
    <row r="274">
      <c r="F274" s="128"/>
    </row>
    <row r="275">
      <c r="F275" s="128"/>
    </row>
    <row r="276">
      <c r="F276" s="128"/>
    </row>
    <row r="277">
      <c r="F277" s="128"/>
    </row>
    <row r="278">
      <c r="F278" s="128"/>
    </row>
    <row r="279">
      <c r="F279" s="128"/>
    </row>
    <row r="280">
      <c r="F280" s="128"/>
    </row>
    <row r="281">
      <c r="F281" s="128"/>
    </row>
    <row r="282">
      <c r="F282" s="128"/>
    </row>
    <row r="283">
      <c r="F283" s="128"/>
    </row>
    <row r="284">
      <c r="F284" s="128"/>
    </row>
    <row r="285">
      <c r="F285" s="128"/>
    </row>
    <row r="286">
      <c r="F286" s="128"/>
    </row>
    <row r="287">
      <c r="F287" s="128"/>
    </row>
    <row r="288">
      <c r="F288" s="128"/>
    </row>
    <row r="289">
      <c r="F289" s="128"/>
    </row>
    <row r="290">
      <c r="F290" s="128"/>
    </row>
    <row r="291">
      <c r="F291" s="128"/>
    </row>
    <row r="292">
      <c r="F292" s="128"/>
    </row>
    <row r="293">
      <c r="F293" s="128"/>
    </row>
    <row r="294">
      <c r="F294" s="128"/>
    </row>
    <row r="295">
      <c r="F295" s="128"/>
    </row>
    <row r="296">
      <c r="F296" s="128"/>
    </row>
    <row r="297">
      <c r="F297" s="128"/>
    </row>
    <row r="298">
      <c r="F298" s="128"/>
    </row>
    <row r="299">
      <c r="F299" s="128"/>
    </row>
    <row r="300">
      <c r="F300" s="128"/>
    </row>
    <row r="301">
      <c r="F301" s="128"/>
    </row>
    <row r="302">
      <c r="F302" s="128"/>
    </row>
    <row r="303">
      <c r="F303" s="128"/>
    </row>
    <row r="304">
      <c r="F304" s="128"/>
    </row>
    <row r="305">
      <c r="F305" s="128"/>
    </row>
    <row r="306">
      <c r="F306" s="128"/>
    </row>
    <row r="307">
      <c r="F307" s="128"/>
    </row>
    <row r="308">
      <c r="F308" s="128"/>
    </row>
    <row r="309">
      <c r="F309" s="128"/>
    </row>
    <row r="310">
      <c r="F310" s="128"/>
    </row>
    <row r="311">
      <c r="F311" s="128"/>
    </row>
    <row r="312">
      <c r="F312" s="128"/>
    </row>
    <row r="313">
      <c r="F313" s="128"/>
    </row>
    <row r="314">
      <c r="F314" s="128"/>
    </row>
    <row r="315">
      <c r="F315" s="128"/>
    </row>
    <row r="316">
      <c r="F316" s="128"/>
    </row>
    <row r="317">
      <c r="F317" s="128"/>
    </row>
    <row r="318">
      <c r="F318" s="128"/>
    </row>
    <row r="319">
      <c r="F319" s="128"/>
    </row>
    <row r="320">
      <c r="F320" s="128"/>
    </row>
    <row r="321">
      <c r="F321" s="128"/>
    </row>
    <row r="322">
      <c r="F322" s="128"/>
    </row>
    <row r="323">
      <c r="F323" s="128"/>
    </row>
    <row r="324">
      <c r="F324" s="128"/>
    </row>
    <row r="325">
      <c r="F325" s="128"/>
    </row>
    <row r="326">
      <c r="F326" s="128"/>
    </row>
    <row r="327">
      <c r="F327" s="128"/>
    </row>
    <row r="328">
      <c r="F328" s="128"/>
    </row>
    <row r="329">
      <c r="F329" s="128"/>
    </row>
    <row r="330">
      <c r="F330" s="128"/>
    </row>
    <row r="331">
      <c r="F331" s="128"/>
    </row>
    <row r="332">
      <c r="F332" s="128"/>
    </row>
    <row r="333">
      <c r="F333" s="128"/>
    </row>
    <row r="334">
      <c r="F334" s="128"/>
    </row>
    <row r="335">
      <c r="F335" s="128"/>
    </row>
    <row r="336">
      <c r="F336" s="128"/>
    </row>
    <row r="337">
      <c r="F337" s="128"/>
    </row>
    <row r="338">
      <c r="F338" s="128"/>
    </row>
    <row r="339">
      <c r="F339" s="128"/>
    </row>
    <row r="340">
      <c r="F340" s="128"/>
    </row>
    <row r="341">
      <c r="F341" s="128"/>
    </row>
    <row r="342">
      <c r="F342" s="128"/>
    </row>
    <row r="343">
      <c r="F343" s="128"/>
    </row>
    <row r="344">
      <c r="F344" s="128"/>
    </row>
    <row r="345">
      <c r="F345" s="128"/>
    </row>
    <row r="346">
      <c r="F346" s="128"/>
    </row>
    <row r="347">
      <c r="F347" s="128"/>
    </row>
    <row r="348">
      <c r="F348" s="128"/>
    </row>
    <row r="349">
      <c r="F349" s="128"/>
    </row>
    <row r="350">
      <c r="F350" s="128"/>
    </row>
    <row r="351">
      <c r="F351" s="128"/>
    </row>
    <row r="352">
      <c r="F352" s="128"/>
    </row>
    <row r="353">
      <c r="F353" s="128"/>
    </row>
    <row r="354">
      <c r="F354" s="128"/>
    </row>
    <row r="355">
      <c r="F355" s="128"/>
    </row>
    <row r="356">
      <c r="F356" s="128"/>
    </row>
    <row r="357">
      <c r="F357" s="128"/>
    </row>
    <row r="358">
      <c r="F358" s="128"/>
    </row>
    <row r="359">
      <c r="F359" s="128"/>
    </row>
    <row r="360">
      <c r="F360" s="128"/>
    </row>
    <row r="361">
      <c r="F361" s="128"/>
    </row>
    <row r="362">
      <c r="F362" s="128"/>
    </row>
    <row r="363">
      <c r="F363" s="128"/>
    </row>
    <row r="364">
      <c r="F364" s="128"/>
    </row>
    <row r="365">
      <c r="F365" s="128"/>
    </row>
    <row r="366">
      <c r="F366" s="128"/>
    </row>
    <row r="367">
      <c r="F367" s="128"/>
    </row>
    <row r="368">
      <c r="F368" s="128"/>
    </row>
    <row r="369">
      <c r="F369" s="128"/>
    </row>
    <row r="370">
      <c r="F370" s="128"/>
    </row>
    <row r="371">
      <c r="F371" s="128"/>
    </row>
    <row r="372">
      <c r="F372" s="128"/>
    </row>
    <row r="373">
      <c r="F373" s="128"/>
    </row>
    <row r="374">
      <c r="F374" s="128"/>
    </row>
    <row r="375">
      <c r="F375" s="128"/>
    </row>
    <row r="376">
      <c r="F376" s="128"/>
    </row>
    <row r="377">
      <c r="F377" s="128"/>
    </row>
    <row r="378">
      <c r="F378" s="128"/>
    </row>
    <row r="379">
      <c r="F379" s="128"/>
    </row>
    <row r="380">
      <c r="F380" s="128"/>
    </row>
    <row r="381">
      <c r="F381" s="128"/>
    </row>
    <row r="382">
      <c r="F382" s="128"/>
    </row>
    <row r="383">
      <c r="F383" s="128"/>
    </row>
    <row r="384">
      <c r="F384" s="128"/>
    </row>
    <row r="385">
      <c r="F385" s="128"/>
    </row>
    <row r="386">
      <c r="F386" s="128"/>
    </row>
    <row r="387">
      <c r="F387" s="128"/>
    </row>
    <row r="388">
      <c r="F388" s="128"/>
    </row>
    <row r="389">
      <c r="F389" s="128"/>
    </row>
    <row r="390">
      <c r="F390" s="128"/>
    </row>
    <row r="391">
      <c r="F391" s="128"/>
    </row>
    <row r="392">
      <c r="F392" s="128"/>
    </row>
    <row r="393">
      <c r="F393" s="128"/>
    </row>
    <row r="394">
      <c r="F394" s="128"/>
    </row>
    <row r="395">
      <c r="F395" s="128"/>
    </row>
    <row r="396">
      <c r="F396" s="128"/>
    </row>
    <row r="397">
      <c r="F397" s="128"/>
    </row>
    <row r="398">
      <c r="F398" s="128"/>
    </row>
    <row r="399">
      <c r="F399" s="128"/>
    </row>
    <row r="400">
      <c r="F400" s="128"/>
    </row>
    <row r="401">
      <c r="F401" s="128"/>
    </row>
    <row r="402">
      <c r="F402" s="128"/>
    </row>
    <row r="403">
      <c r="F403" s="128"/>
    </row>
    <row r="404">
      <c r="F404" s="128"/>
    </row>
    <row r="405">
      <c r="F405" s="128"/>
    </row>
    <row r="406">
      <c r="F406" s="128"/>
    </row>
    <row r="407">
      <c r="F407" s="128"/>
    </row>
    <row r="408">
      <c r="F408" s="128"/>
    </row>
    <row r="409">
      <c r="F409" s="128"/>
    </row>
    <row r="410">
      <c r="F410" s="128"/>
    </row>
    <row r="411">
      <c r="F411" s="128"/>
    </row>
    <row r="412">
      <c r="F412" s="128"/>
    </row>
    <row r="413">
      <c r="F413" s="128"/>
    </row>
    <row r="414">
      <c r="F414" s="128"/>
    </row>
    <row r="415">
      <c r="F415" s="128"/>
    </row>
    <row r="416">
      <c r="F416" s="128"/>
    </row>
    <row r="417">
      <c r="F417" s="128"/>
    </row>
    <row r="418">
      <c r="F418" s="128"/>
    </row>
    <row r="419">
      <c r="F419" s="128"/>
    </row>
    <row r="420">
      <c r="F420" s="128"/>
    </row>
    <row r="421">
      <c r="F421" s="128"/>
    </row>
    <row r="422">
      <c r="F422" s="128"/>
    </row>
    <row r="423">
      <c r="F423" s="128"/>
    </row>
    <row r="424">
      <c r="F424" s="128"/>
    </row>
    <row r="425">
      <c r="F425" s="128"/>
    </row>
    <row r="426">
      <c r="F426" s="128"/>
    </row>
    <row r="427">
      <c r="F427" s="128"/>
    </row>
    <row r="428">
      <c r="F428" s="128"/>
    </row>
    <row r="429">
      <c r="F429" s="128"/>
    </row>
    <row r="430">
      <c r="F430" s="128"/>
    </row>
    <row r="431">
      <c r="F431" s="128"/>
    </row>
    <row r="432">
      <c r="F432" s="128"/>
    </row>
    <row r="433">
      <c r="F433" s="128"/>
    </row>
    <row r="434">
      <c r="F434" s="128"/>
    </row>
    <row r="435">
      <c r="F435" s="128"/>
    </row>
    <row r="436">
      <c r="F436" s="128"/>
    </row>
    <row r="437">
      <c r="F437" s="128"/>
    </row>
    <row r="438">
      <c r="F438" s="128"/>
    </row>
    <row r="439">
      <c r="F439" s="128"/>
    </row>
    <row r="440">
      <c r="F440" s="128"/>
    </row>
    <row r="441">
      <c r="F441" s="128"/>
    </row>
    <row r="442">
      <c r="F442" s="128"/>
    </row>
    <row r="443">
      <c r="F443" s="128"/>
    </row>
    <row r="444">
      <c r="F444" s="128"/>
    </row>
    <row r="445">
      <c r="F445" s="128"/>
    </row>
    <row r="446">
      <c r="F446" s="128"/>
    </row>
    <row r="447">
      <c r="F447" s="128"/>
    </row>
    <row r="448">
      <c r="F448" s="128"/>
    </row>
    <row r="449">
      <c r="F449" s="128"/>
    </row>
    <row r="450">
      <c r="F450" s="128"/>
    </row>
    <row r="451">
      <c r="F451" s="128"/>
    </row>
    <row r="452">
      <c r="F452" s="128"/>
    </row>
    <row r="453">
      <c r="F453" s="128"/>
    </row>
    <row r="454">
      <c r="F454" s="128"/>
    </row>
    <row r="455">
      <c r="F455" s="128"/>
    </row>
    <row r="456">
      <c r="F456" s="128"/>
    </row>
    <row r="457">
      <c r="F457" s="128"/>
    </row>
    <row r="458">
      <c r="F458" s="128"/>
    </row>
    <row r="459">
      <c r="F459" s="128"/>
    </row>
    <row r="460">
      <c r="F460" s="128"/>
    </row>
    <row r="461">
      <c r="F461" s="128"/>
    </row>
    <row r="462">
      <c r="F462" s="128"/>
    </row>
    <row r="463">
      <c r="F463" s="128"/>
    </row>
    <row r="464">
      <c r="F464" s="128"/>
    </row>
    <row r="465">
      <c r="F465" s="128"/>
    </row>
    <row r="466">
      <c r="F466" s="128"/>
    </row>
    <row r="467">
      <c r="F467" s="128"/>
    </row>
    <row r="468">
      <c r="F468" s="128"/>
    </row>
    <row r="469">
      <c r="F469" s="128"/>
    </row>
    <row r="470">
      <c r="F470" s="128"/>
    </row>
    <row r="471">
      <c r="F471" s="128"/>
    </row>
    <row r="472">
      <c r="F472" s="128"/>
    </row>
    <row r="473">
      <c r="F473" s="128"/>
    </row>
    <row r="474">
      <c r="F474" s="128"/>
    </row>
    <row r="475">
      <c r="F475" s="128"/>
    </row>
    <row r="476">
      <c r="F476" s="128"/>
    </row>
    <row r="477">
      <c r="F477" s="128"/>
    </row>
    <row r="478">
      <c r="F478" s="128"/>
    </row>
    <row r="479">
      <c r="F479" s="128"/>
    </row>
    <row r="480">
      <c r="F480" s="128"/>
    </row>
    <row r="481">
      <c r="F481" s="128"/>
    </row>
    <row r="482">
      <c r="F482" s="128"/>
    </row>
    <row r="483">
      <c r="F483" s="128"/>
    </row>
    <row r="484">
      <c r="F484" s="128"/>
    </row>
    <row r="485">
      <c r="F485" s="128"/>
    </row>
    <row r="486">
      <c r="F486" s="128"/>
    </row>
    <row r="487">
      <c r="F487" s="128"/>
    </row>
    <row r="488">
      <c r="F488" s="128"/>
    </row>
    <row r="489">
      <c r="F489" s="128"/>
    </row>
    <row r="490">
      <c r="F490" s="128"/>
    </row>
    <row r="491">
      <c r="F491" s="128"/>
    </row>
    <row r="492">
      <c r="F492" s="128"/>
    </row>
    <row r="493">
      <c r="F493" s="128"/>
    </row>
    <row r="494">
      <c r="F494" s="128"/>
    </row>
    <row r="495">
      <c r="F495" s="128"/>
    </row>
    <row r="496">
      <c r="F496" s="128"/>
    </row>
    <row r="497">
      <c r="F497" s="128"/>
    </row>
    <row r="498">
      <c r="F498" s="128"/>
    </row>
    <row r="499">
      <c r="F499" s="128"/>
    </row>
    <row r="500">
      <c r="F500" s="128"/>
    </row>
    <row r="501">
      <c r="F501" s="128"/>
    </row>
    <row r="502">
      <c r="F502" s="128"/>
    </row>
    <row r="503">
      <c r="F503" s="128"/>
    </row>
    <row r="504">
      <c r="F504" s="128"/>
    </row>
    <row r="505">
      <c r="F505" s="128"/>
    </row>
    <row r="506">
      <c r="F506" s="128"/>
    </row>
    <row r="507">
      <c r="F507" s="128"/>
    </row>
    <row r="508">
      <c r="F508" s="128"/>
    </row>
    <row r="509">
      <c r="F509" s="128"/>
    </row>
    <row r="510">
      <c r="F510" s="128"/>
    </row>
    <row r="511">
      <c r="F511" s="128"/>
    </row>
    <row r="512">
      <c r="F512" s="128"/>
    </row>
    <row r="513">
      <c r="F513" s="128"/>
    </row>
    <row r="514">
      <c r="F514" s="128"/>
    </row>
    <row r="515">
      <c r="F515" s="128"/>
    </row>
    <row r="516">
      <c r="F516" s="128"/>
    </row>
    <row r="517">
      <c r="F517" s="128"/>
    </row>
    <row r="518">
      <c r="F518" s="128"/>
    </row>
    <row r="519">
      <c r="F519" s="128"/>
    </row>
    <row r="520">
      <c r="F520" s="128"/>
    </row>
    <row r="521">
      <c r="F521" s="128"/>
    </row>
    <row r="522">
      <c r="F522" s="128"/>
    </row>
    <row r="523">
      <c r="F523" s="128"/>
    </row>
    <row r="524">
      <c r="F524" s="128"/>
    </row>
    <row r="525">
      <c r="F525" s="128"/>
    </row>
    <row r="526">
      <c r="F526" s="128"/>
    </row>
    <row r="527">
      <c r="F527" s="128"/>
    </row>
    <row r="528">
      <c r="F528" s="128"/>
    </row>
    <row r="529">
      <c r="F529" s="128"/>
    </row>
    <row r="530">
      <c r="F530" s="128"/>
    </row>
    <row r="531">
      <c r="F531" s="128"/>
    </row>
    <row r="532">
      <c r="F532" s="128"/>
    </row>
    <row r="533">
      <c r="F533" s="128"/>
    </row>
    <row r="534">
      <c r="F534" s="128"/>
    </row>
    <row r="535">
      <c r="F535" s="128"/>
    </row>
    <row r="536">
      <c r="F536" s="128"/>
    </row>
    <row r="537">
      <c r="F537" s="128"/>
    </row>
    <row r="538">
      <c r="F538" s="128"/>
    </row>
    <row r="539">
      <c r="F539" s="128"/>
    </row>
    <row r="540">
      <c r="F540" s="128"/>
    </row>
    <row r="541">
      <c r="F541" s="128"/>
    </row>
    <row r="542">
      <c r="F542" s="128"/>
    </row>
    <row r="543">
      <c r="F543" s="128"/>
    </row>
    <row r="544">
      <c r="F544" s="128"/>
    </row>
    <row r="545">
      <c r="F545" s="128"/>
    </row>
    <row r="546">
      <c r="F546" s="128"/>
    </row>
    <row r="547">
      <c r="F547" s="128"/>
    </row>
    <row r="548">
      <c r="F548" s="128"/>
    </row>
    <row r="549">
      <c r="F549" s="128"/>
    </row>
    <row r="550">
      <c r="F550" s="128"/>
    </row>
    <row r="551">
      <c r="F551" s="128"/>
    </row>
    <row r="552">
      <c r="F552" s="128"/>
    </row>
    <row r="553">
      <c r="F553" s="128"/>
    </row>
    <row r="554">
      <c r="F554" s="128"/>
    </row>
    <row r="555">
      <c r="F555" s="128"/>
    </row>
    <row r="556">
      <c r="F556" s="128"/>
    </row>
    <row r="557">
      <c r="F557" s="128"/>
    </row>
    <row r="558">
      <c r="F558" s="128"/>
    </row>
    <row r="559">
      <c r="F559" s="128"/>
    </row>
    <row r="560">
      <c r="F560" s="128"/>
    </row>
    <row r="561">
      <c r="F561" s="128"/>
    </row>
    <row r="562">
      <c r="F562" s="128"/>
    </row>
    <row r="563">
      <c r="F563" s="128"/>
    </row>
    <row r="564">
      <c r="F564" s="128"/>
    </row>
    <row r="565">
      <c r="F565" s="128"/>
    </row>
    <row r="566">
      <c r="F566" s="128"/>
    </row>
    <row r="567">
      <c r="F567" s="128"/>
    </row>
    <row r="568">
      <c r="F568" s="128"/>
    </row>
    <row r="569">
      <c r="F569" s="128"/>
    </row>
    <row r="570">
      <c r="F570" s="128"/>
    </row>
    <row r="571">
      <c r="F571" s="128"/>
    </row>
    <row r="572">
      <c r="F572" s="128"/>
    </row>
    <row r="573">
      <c r="F573" s="128"/>
    </row>
    <row r="574">
      <c r="F574" s="128"/>
    </row>
    <row r="575">
      <c r="F575" s="128"/>
    </row>
    <row r="576">
      <c r="F576" s="128"/>
    </row>
    <row r="577">
      <c r="F577" s="128"/>
    </row>
    <row r="578">
      <c r="F578" s="128"/>
    </row>
    <row r="579">
      <c r="F579" s="128"/>
    </row>
    <row r="580">
      <c r="F580" s="128"/>
    </row>
    <row r="581">
      <c r="F581" s="128"/>
    </row>
    <row r="582">
      <c r="F582" s="128"/>
    </row>
    <row r="583">
      <c r="F583" s="128"/>
    </row>
    <row r="584">
      <c r="F584" s="128"/>
    </row>
    <row r="585">
      <c r="F585" s="128"/>
    </row>
    <row r="586">
      <c r="F586" s="128"/>
    </row>
    <row r="587">
      <c r="F587" s="128"/>
    </row>
    <row r="588">
      <c r="F588" s="128"/>
    </row>
    <row r="589">
      <c r="F589" s="128"/>
    </row>
    <row r="590">
      <c r="F590" s="128"/>
    </row>
    <row r="591">
      <c r="F591" s="128"/>
    </row>
    <row r="592">
      <c r="F592" s="128"/>
    </row>
    <row r="593">
      <c r="F593" s="128"/>
    </row>
    <row r="594">
      <c r="F594" s="128"/>
    </row>
    <row r="595">
      <c r="F595" s="128"/>
    </row>
    <row r="596">
      <c r="F596" s="128"/>
    </row>
    <row r="597">
      <c r="F597" s="128"/>
    </row>
    <row r="598">
      <c r="F598" s="128"/>
    </row>
    <row r="599">
      <c r="F599" s="128"/>
    </row>
    <row r="600">
      <c r="F600" s="128"/>
    </row>
    <row r="601">
      <c r="F601" s="128"/>
    </row>
    <row r="602">
      <c r="F602" s="128"/>
    </row>
    <row r="603">
      <c r="F603" s="128"/>
    </row>
    <row r="604">
      <c r="F604" s="128"/>
    </row>
    <row r="605">
      <c r="F605" s="128"/>
    </row>
    <row r="606">
      <c r="F606" s="128"/>
    </row>
    <row r="607">
      <c r="F607" s="128"/>
    </row>
    <row r="608">
      <c r="F608" s="128"/>
    </row>
    <row r="609">
      <c r="F609" s="128"/>
    </row>
    <row r="610">
      <c r="F610" s="128"/>
    </row>
    <row r="611">
      <c r="F611" s="128"/>
    </row>
    <row r="612">
      <c r="F612" s="128"/>
    </row>
    <row r="613">
      <c r="F613" s="128"/>
    </row>
    <row r="614">
      <c r="F614" s="128"/>
    </row>
    <row r="615">
      <c r="F615" s="128"/>
    </row>
    <row r="616">
      <c r="F616" s="128"/>
    </row>
    <row r="617">
      <c r="F617" s="128"/>
    </row>
    <row r="618">
      <c r="F618" s="128"/>
    </row>
    <row r="619">
      <c r="F619" s="128"/>
    </row>
    <row r="620">
      <c r="F620" s="128"/>
    </row>
    <row r="621">
      <c r="F621" s="128"/>
    </row>
    <row r="622">
      <c r="F622" s="128"/>
    </row>
    <row r="623">
      <c r="F623" s="128"/>
    </row>
    <row r="624">
      <c r="F624" s="128"/>
    </row>
    <row r="625">
      <c r="F625" s="128"/>
    </row>
    <row r="626">
      <c r="F626" s="128"/>
    </row>
    <row r="627">
      <c r="F627" s="128"/>
    </row>
    <row r="628">
      <c r="F628" s="128"/>
    </row>
    <row r="629">
      <c r="F629" s="128"/>
    </row>
    <row r="630">
      <c r="F630" s="128"/>
    </row>
    <row r="631">
      <c r="F631" s="128"/>
    </row>
    <row r="632">
      <c r="F632" s="128"/>
    </row>
    <row r="633">
      <c r="F633" s="128"/>
    </row>
    <row r="634">
      <c r="F634" s="128"/>
    </row>
    <row r="635">
      <c r="F635" s="128"/>
    </row>
    <row r="636">
      <c r="F636" s="128"/>
    </row>
    <row r="637">
      <c r="F637" s="128"/>
    </row>
    <row r="638">
      <c r="F638" s="128"/>
    </row>
    <row r="639">
      <c r="F639" s="128"/>
    </row>
    <row r="640">
      <c r="F640" s="128"/>
    </row>
    <row r="641">
      <c r="F641" s="128"/>
    </row>
    <row r="642">
      <c r="F642" s="128"/>
    </row>
    <row r="643">
      <c r="F643" s="128"/>
    </row>
    <row r="644">
      <c r="F644" s="128"/>
    </row>
    <row r="645">
      <c r="F645" s="128"/>
    </row>
    <row r="646">
      <c r="F646" s="128"/>
    </row>
    <row r="647">
      <c r="F647" s="128"/>
    </row>
    <row r="648">
      <c r="F648" s="128"/>
    </row>
    <row r="649">
      <c r="F649" s="128"/>
    </row>
    <row r="650">
      <c r="F650" s="128"/>
    </row>
    <row r="651">
      <c r="F651" s="128"/>
    </row>
    <row r="652">
      <c r="F652" s="128"/>
    </row>
    <row r="653">
      <c r="F653" s="128"/>
    </row>
    <row r="654">
      <c r="F654" s="128"/>
    </row>
    <row r="655">
      <c r="F655" s="128"/>
    </row>
    <row r="656">
      <c r="F656" s="128"/>
    </row>
    <row r="657">
      <c r="F657" s="128"/>
    </row>
    <row r="658">
      <c r="F658" s="128"/>
    </row>
    <row r="659">
      <c r="F659" s="128"/>
    </row>
    <row r="660">
      <c r="F660" s="128"/>
    </row>
    <row r="661">
      <c r="F661" s="128"/>
    </row>
    <row r="662">
      <c r="F662" s="128"/>
    </row>
    <row r="663">
      <c r="F663" s="128"/>
    </row>
    <row r="664">
      <c r="F664" s="128"/>
    </row>
    <row r="665">
      <c r="F665" s="128"/>
    </row>
    <row r="666">
      <c r="F666" s="128"/>
    </row>
    <row r="667">
      <c r="F667" s="128"/>
    </row>
    <row r="668">
      <c r="F668" s="128"/>
    </row>
    <row r="669">
      <c r="F669" s="128"/>
    </row>
    <row r="670">
      <c r="F670" s="128"/>
    </row>
    <row r="671">
      <c r="F671" s="128"/>
    </row>
    <row r="672">
      <c r="F672" s="128"/>
    </row>
    <row r="673">
      <c r="F673" s="128"/>
    </row>
    <row r="674">
      <c r="F674" s="128"/>
    </row>
    <row r="675">
      <c r="F675" s="128"/>
    </row>
    <row r="676">
      <c r="F676" s="128"/>
    </row>
    <row r="677">
      <c r="F677" s="128"/>
    </row>
    <row r="678">
      <c r="F678" s="128"/>
    </row>
    <row r="679">
      <c r="F679" s="128"/>
    </row>
    <row r="680">
      <c r="F680" s="128"/>
    </row>
    <row r="681">
      <c r="F681" s="128"/>
    </row>
    <row r="682">
      <c r="F682" s="128"/>
    </row>
    <row r="683">
      <c r="F683" s="128"/>
    </row>
    <row r="684">
      <c r="F684" s="128"/>
    </row>
    <row r="685">
      <c r="F685" s="128"/>
    </row>
    <row r="686">
      <c r="F686" s="128"/>
    </row>
    <row r="687">
      <c r="F687" s="128"/>
    </row>
    <row r="688">
      <c r="F688" s="128"/>
    </row>
    <row r="689">
      <c r="F689" s="128"/>
    </row>
    <row r="690">
      <c r="F690" s="128"/>
    </row>
    <row r="691">
      <c r="F691" s="128"/>
    </row>
    <row r="692">
      <c r="F692" s="128"/>
    </row>
    <row r="693">
      <c r="F693" s="128"/>
    </row>
    <row r="694">
      <c r="F694" s="128"/>
    </row>
    <row r="695">
      <c r="F695" s="128"/>
    </row>
    <row r="696">
      <c r="F696" s="128"/>
    </row>
    <row r="697">
      <c r="F697" s="128"/>
    </row>
    <row r="698">
      <c r="F698" s="128"/>
    </row>
    <row r="699">
      <c r="F699" s="128"/>
    </row>
    <row r="700">
      <c r="F700" s="128"/>
    </row>
    <row r="701">
      <c r="F701" s="128"/>
    </row>
    <row r="702">
      <c r="F702" s="128"/>
    </row>
    <row r="703">
      <c r="F703" s="128"/>
    </row>
    <row r="704">
      <c r="F704" s="128"/>
    </row>
    <row r="705">
      <c r="F705" s="128"/>
    </row>
    <row r="706">
      <c r="F706" s="128"/>
    </row>
    <row r="707">
      <c r="F707" s="128"/>
    </row>
    <row r="708">
      <c r="F708" s="128"/>
    </row>
    <row r="709">
      <c r="F709" s="128"/>
    </row>
    <row r="710">
      <c r="F710" s="128"/>
    </row>
    <row r="711">
      <c r="F711" s="128"/>
    </row>
    <row r="712">
      <c r="F712" s="128"/>
    </row>
    <row r="713">
      <c r="F713" s="128"/>
    </row>
    <row r="714">
      <c r="F714" s="128"/>
    </row>
    <row r="715">
      <c r="F715" s="128"/>
    </row>
    <row r="716">
      <c r="F716" s="128"/>
    </row>
    <row r="717">
      <c r="F717" s="128"/>
    </row>
    <row r="718">
      <c r="F718" s="128"/>
    </row>
    <row r="719">
      <c r="F719" s="128"/>
    </row>
    <row r="720">
      <c r="F720" s="128"/>
    </row>
    <row r="721">
      <c r="F721" s="128"/>
    </row>
    <row r="722">
      <c r="F722" s="128"/>
    </row>
    <row r="723">
      <c r="F723" s="128"/>
    </row>
    <row r="724">
      <c r="F724" s="128"/>
    </row>
    <row r="725">
      <c r="F725" s="128"/>
    </row>
    <row r="726">
      <c r="F726" s="128"/>
    </row>
    <row r="727">
      <c r="F727" s="128"/>
    </row>
    <row r="728">
      <c r="F728" s="128"/>
    </row>
    <row r="729">
      <c r="F729" s="128"/>
    </row>
    <row r="730">
      <c r="F730" s="128"/>
    </row>
    <row r="731">
      <c r="F731" s="128"/>
    </row>
    <row r="732">
      <c r="F732" s="128"/>
    </row>
    <row r="733">
      <c r="F733" s="128"/>
    </row>
    <row r="734">
      <c r="F734" s="128"/>
    </row>
    <row r="735">
      <c r="F735" s="128"/>
    </row>
    <row r="736">
      <c r="F736" s="128"/>
    </row>
    <row r="737">
      <c r="F737" s="128"/>
    </row>
    <row r="738">
      <c r="F738" s="128"/>
    </row>
    <row r="739">
      <c r="F739" s="128"/>
    </row>
    <row r="740">
      <c r="F740" s="128"/>
    </row>
    <row r="741">
      <c r="F741" s="128"/>
    </row>
    <row r="742">
      <c r="F742" s="128"/>
    </row>
    <row r="743">
      <c r="F743" s="128"/>
    </row>
    <row r="744">
      <c r="F744" s="128"/>
    </row>
    <row r="745">
      <c r="F745" s="128"/>
    </row>
    <row r="746">
      <c r="F746" s="128"/>
    </row>
    <row r="747">
      <c r="F747" s="128"/>
    </row>
    <row r="748">
      <c r="F748" s="128"/>
    </row>
    <row r="749">
      <c r="F749" s="128"/>
    </row>
    <row r="750">
      <c r="F750" s="128"/>
    </row>
    <row r="751">
      <c r="F751" s="128"/>
    </row>
    <row r="752">
      <c r="F752" s="128"/>
    </row>
    <row r="753">
      <c r="F753" s="128"/>
    </row>
    <row r="754">
      <c r="F754" s="128"/>
    </row>
    <row r="755">
      <c r="F755" s="128"/>
    </row>
    <row r="756">
      <c r="F756" s="128"/>
    </row>
    <row r="757">
      <c r="F757" s="128"/>
    </row>
    <row r="758">
      <c r="F758" s="128"/>
    </row>
    <row r="759">
      <c r="F759" s="128"/>
    </row>
    <row r="760">
      <c r="F760" s="128"/>
    </row>
    <row r="761">
      <c r="F761" s="128"/>
    </row>
    <row r="762">
      <c r="F762" s="128"/>
    </row>
    <row r="763">
      <c r="F763" s="128"/>
    </row>
    <row r="764">
      <c r="F764" s="128"/>
    </row>
    <row r="765">
      <c r="F765" s="128"/>
    </row>
    <row r="766">
      <c r="F766" s="128"/>
    </row>
    <row r="767">
      <c r="F767" s="128"/>
    </row>
    <row r="768">
      <c r="F768" s="128"/>
    </row>
    <row r="769">
      <c r="F769" s="128"/>
    </row>
    <row r="770">
      <c r="F770" s="128"/>
    </row>
    <row r="771">
      <c r="F771" s="128"/>
    </row>
    <row r="772">
      <c r="F772" s="128"/>
    </row>
    <row r="773">
      <c r="F773" s="128"/>
    </row>
    <row r="774">
      <c r="F774" s="128"/>
    </row>
    <row r="775">
      <c r="F775" s="128"/>
    </row>
    <row r="776">
      <c r="F776" s="128"/>
    </row>
    <row r="777">
      <c r="F777" s="128"/>
    </row>
    <row r="778">
      <c r="F778" s="128"/>
    </row>
    <row r="779">
      <c r="F779" s="128"/>
    </row>
    <row r="780">
      <c r="F780" s="128"/>
    </row>
    <row r="781">
      <c r="F781" s="128"/>
    </row>
    <row r="782">
      <c r="F782" s="128"/>
    </row>
    <row r="783">
      <c r="F783" s="128"/>
    </row>
    <row r="784">
      <c r="F784" s="128"/>
    </row>
    <row r="785">
      <c r="F785" s="128"/>
    </row>
    <row r="786">
      <c r="F786" s="128"/>
    </row>
    <row r="787">
      <c r="F787" s="128"/>
    </row>
    <row r="788">
      <c r="F788" s="128"/>
    </row>
    <row r="789">
      <c r="F789" s="128"/>
    </row>
    <row r="790">
      <c r="F790" s="128"/>
    </row>
    <row r="791">
      <c r="F791" s="128"/>
    </row>
    <row r="792">
      <c r="F792" s="128"/>
    </row>
    <row r="793">
      <c r="F793" s="128"/>
    </row>
    <row r="794">
      <c r="F794" s="128"/>
    </row>
    <row r="795">
      <c r="F795" s="128"/>
    </row>
    <row r="796">
      <c r="F796" s="128"/>
    </row>
    <row r="797">
      <c r="F797" s="128"/>
    </row>
    <row r="798">
      <c r="F798" s="128"/>
    </row>
    <row r="799">
      <c r="F799" s="128"/>
    </row>
    <row r="800">
      <c r="F800" s="128"/>
    </row>
    <row r="801">
      <c r="F801" s="128"/>
    </row>
    <row r="802">
      <c r="F802" s="128"/>
    </row>
    <row r="803">
      <c r="F803" s="128"/>
    </row>
    <row r="804">
      <c r="F804" s="128"/>
    </row>
    <row r="805">
      <c r="F805" s="128"/>
    </row>
    <row r="806">
      <c r="F806" s="128"/>
    </row>
    <row r="807">
      <c r="F807" s="128"/>
    </row>
    <row r="808">
      <c r="F808" s="128"/>
    </row>
    <row r="809">
      <c r="F809" s="128"/>
    </row>
    <row r="810">
      <c r="F810" s="128"/>
    </row>
    <row r="811">
      <c r="F811" s="128"/>
    </row>
    <row r="812">
      <c r="F812" s="128"/>
    </row>
    <row r="813">
      <c r="F813" s="128"/>
    </row>
    <row r="814">
      <c r="F814" s="128"/>
    </row>
    <row r="815">
      <c r="F815" s="128"/>
    </row>
    <row r="816">
      <c r="F816" s="128"/>
    </row>
    <row r="817">
      <c r="F817" s="128"/>
    </row>
    <row r="818">
      <c r="F818" s="128"/>
    </row>
    <row r="819">
      <c r="F819" s="128"/>
    </row>
    <row r="820">
      <c r="F820" s="128"/>
    </row>
    <row r="821">
      <c r="F821" s="128"/>
    </row>
    <row r="822">
      <c r="F822" s="128"/>
    </row>
    <row r="823">
      <c r="F823" s="128"/>
    </row>
    <row r="824">
      <c r="F824" s="128"/>
    </row>
    <row r="825">
      <c r="F825" s="128"/>
    </row>
    <row r="826">
      <c r="F826" s="128"/>
    </row>
    <row r="827">
      <c r="F827" s="128"/>
    </row>
    <row r="828">
      <c r="F828" s="128"/>
    </row>
    <row r="829">
      <c r="F829" s="128"/>
    </row>
    <row r="830">
      <c r="F830" s="128"/>
    </row>
    <row r="831">
      <c r="F831" s="128"/>
    </row>
    <row r="832">
      <c r="F832" s="128"/>
    </row>
    <row r="833">
      <c r="F833" s="128"/>
    </row>
    <row r="834">
      <c r="F834" s="128"/>
    </row>
    <row r="835">
      <c r="F835" s="128"/>
    </row>
    <row r="836">
      <c r="F836" s="128"/>
    </row>
    <row r="837">
      <c r="F837" s="128"/>
    </row>
    <row r="838">
      <c r="F838" s="128"/>
    </row>
    <row r="839">
      <c r="F839" s="128"/>
    </row>
    <row r="840">
      <c r="F840" s="128"/>
    </row>
    <row r="841">
      <c r="F841" s="128"/>
    </row>
    <row r="842">
      <c r="F842" s="128"/>
    </row>
    <row r="843">
      <c r="F843" s="128"/>
    </row>
    <row r="844">
      <c r="F844" s="128"/>
    </row>
    <row r="845">
      <c r="F845" s="128"/>
    </row>
    <row r="846">
      <c r="F846" s="128"/>
    </row>
    <row r="847">
      <c r="F847" s="128"/>
    </row>
    <row r="848">
      <c r="F848" s="128"/>
    </row>
    <row r="849">
      <c r="F849" s="128"/>
    </row>
    <row r="850">
      <c r="F850" s="128"/>
    </row>
    <row r="851">
      <c r="F851" s="128"/>
    </row>
    <row r="852">
      <c r="F852" s="128"/>
    </row>
    <row r="853">
      <c r="F853" s="128"/>
    </row>
    <row r="854">
      <c r="F854" s="128"/>
    </row>
    <row r="855">
      <c r="F855" s="128"/>
    </row>
    <row r="856">
      <c r="F856" s="128"/>
    </row>
    <row r="857">
      <c r="F857" s="128"/>
    </row>
    <row r="858">
      <c r="F858" s="128"/>
    </row>
    <row r="859">
      <c r="F859" s="128"/>
    </row>
    <row r="860">
      <c r="F860" s="128"/>
    </row>
    <row r="861">
      <c r="F861" s="128"/>
    </row>
    <row r="862">
      <c r="F862" s="128"/>
    </row>
    <row r="863">
      <c r="F863" s="128"/>
    </row>
    <row r="864">
      <c r="F864" s="128"/>
    </row>
    <row r="865">
      <c r="F865" s="128"/>
    </row>
    <row r="866">
      <c r="F866" s="128"/>
    </row>
    <row r="867">
      <c r="F867" s="128"/>
    </row>
    <row r="868">
      <c r="F868" s="128"/>
    </row>
    <row r="869">
      <c r="F869" s="128"/>
    </row>
    <row r="870">
      <c r="F870" s="128"/>
    </row>
    <row r="871">
      <c r="F871" s="128"/>
    </row>
    <row r="872">
      <c r="F872" s="128"/>
    </row>
    <row r="873">
      <c r="F873" s="128"/>
    </row>
    <row r="874">
      <c r="F874" s="128"/>
    </row>
    <row r="875">
      <c r="F875" s="128"/>
    </row>
    <row r="876">
      <c r="F876" s="128"/>
    </row>
    <row r="877">
      <c r="F877" s="128"/>
    </row>
    <row r="878">
      <c r="F878" s="128"/>
    </row>
    <row r="879">
      <c r="F879" s="128"/>
    </row>
    <row r="880">
      <c r="F880" s="128"/>
    </row>
    <row r="881">
      <c r="F881" s="128"/>
    </row>
    <row r="882">
      <c r="F882" s="128"/>
    </row>
    <row r="883">
      <c r="F883" s="128"/>
    </row>
    <row r="884">
      <c r="F884" s="128"/>
    </row>
    <row r="885">
      <c r="F885" s="128"/>
    </row>
    <row r="886">
      <c r="F886" s="128"/>
    </row>
    <row r="887">
      <c r="F887" s="128"/>
    </row>
    <row r="888">
      <c r="F888" s="128"/>
    </row>
    <row r="889">
      <c r="F889" s="128"/>
    </row>
    <row r="890">
      <c r="F890" s="128"/>
    </row>
    <row r="891">
      <c r="F891" s="128"/>
    </row>
    <row r="892">
      <c r="F892" s="128"/>
    </row>
    <row r="893">
      <c r="F893" s="128"/>
    </row>
    <row r="894">
      <c r="F894" s="128"/>
    </row>
    <row r="895">
      <c r="F895" s="128"/>
    </row>
    <row r="896">
      <c r="F896" s="128"/>
    </row>
    <row r="897">
      <c r="F897" s="128"/>
    </row>
    <row r="898">
      <c r="F898" s="128"/>
    </row>
    <row r="899">
      <c r="F899" s="128"/>
    </row>
    <row r="900">
      <c r="F900" s="128"/>
    </row>
    <row r="901">
      <c r="F901" s="128"/>
    </row>
    <row r="902">
      <c r="F902" s="128"/>
    </row>
    <row r="903">
      <c r="F903" s="128"/>
    </row>
    <row r="904">
      <c r="F904" s="128"/>
    </row>
    <row r="905">
      <c r="F905" s="128"/>
    </row>
    <row r="906">
      <c r="F906" s="128"/>
    </row>
    <row r="907">
      <c r="F907" s="128"/>
    </row>
    <row r="908">
      <c r="F908" s="128"/>
    </row>
    <row r="909">
      <c r="F909" s="128"/>
    </row>
    <row r="910">
      <c r="F910" s="128"/>
    </row>
    <row r="911">
      <c r="F911" s="128"/>
    </row>
    <row r="912">
      <c r="F912" s="128"/>
    </row>
    <row r="913">
      <c r="F913" s="128"/>
    </row>
    <row r="914">
      <c r="F914" s="128"/>
    </row>
    <row r="915">
      <c r="F915" s="128"/>
    </row>
    <row r="916">
      <c r="F916" s="128"/>
    </row>
    <row r="917">
      <c r="F917" s="128"/>
    </row>
    <row r="918">
      <c r="F918" s="128"/>
    </row>
    <row r="919">
      <c r="F919" s="128"/>
    </row>
    <row r="920">
      <c r="F920" s="128"/>
    </row>
    <row r="921">
      <c r="F921" s="128"/>
    </row>
    <row r="922">
      <c r="F922" s="128"/>
    </row>
    <row r="923">
      <c r="F923" s="128"/>
    </row>
    <row r="924">
      <c r="F924" s="128"/>
    </row>
    <row r="925">
      <c r="F925" s="128"/>
    </row>
    <row r="926">
      <c r="F926" s="128"/>
    </row>
    <row r="927">
      <c r="F927" s="128"/>
    </row>
    <row r="928">
      <c r="F928" s="128"/>
    </row>
    <row r="929">
      <c r="F929" s="128"/>
    </row>
    <row r="930">
      <c r="F930" s="128"/>
    </row>
    <row r="931">
      <c r="F931" s="128"/>
    </row>
    <row r="932">
      <c r="F932" s="128"/>
    </row>
    <row r="933">
      <c r="F933" s="128"/>
    </row>
    <row r="934">
      <c r="F934" s="128"/>
    </row>
    <row r="935">
      <c r="F935" s="128"/>
    </row>
    <row r="936">
      <c r="F936" s="128"/>
    </row>
    <row r="937">
      <c r="F937" s="128"/>
    </row>
    <row r="938">
      <c r="F938" s="128"/>
    </row>
    <row r="939">
      <c r="F939" s="128"/>
    </row>
    <row r="940">
      <c r="F940" s="128"/>
    </row>
    <row r="941">
      <c r="F941" s="128"/>
    </row>
    <row r="942">
      <c r="F942" s="128"/>
    </row>
    <row r="943">
      <c r="F943" s="128"/>
    </row>
    <row r="944">
      <c r="F944" s="128"/>
    </row>
    <row r="945">
      <c r="F945" s="128"/>
    </row>
    <row r="946">
      <c r="F946" s="128"/>
    </row>
    <row r="947">
      <c r="F947" s="128"/>
    </row>
    <row r="948">
      <c r="F948" s="128"/>
    </row>
    <row r="949">
      <c r="F949" s="128"/>
    </row>
    <row r="950">
      <c r="F950" s="128"/>
    </row>
    <row r="951">
      <c r="F951" s="128"/>
    </row>
    <row r="952">
      <c r="F952" s="128"/>
    </row>
    <row r="953">
      <c r="F953" s="128"/>
    </row>
    <row r="954">
      <c r="F954" s="128"/>
    </row>
    <row r="955">
      <c r="F955" s="128"/>
    </row>
    <row r="956">
      <c r="F956" s="128"/>
    </row>
    <row r="957">
      <c r="F957" s="128"/>
    </row>
    <row r="958">
      <c r="F958" s="128"/>
    </row>
    <row r="959">
      <c r="F959" s="128"/>
    </row>
    <row r="960">
      <c r="F960" s="128"/>
    </row>
    <row r="961">
      <c r="F961" s="128"/>
    </row>
    <row r="962">
      <c r="F962" s="128"/>
    </row>
    <row r="963">
      <c r="F963" s="128"/>
    </row>
    <row r="964">
      <c r="F964" s="128"/>
    </row>
    <row r="965">
      <c r="F965" s="128"/>
    </row>
    <row r="966">
      <c r="F966" s="128"/>
    </row>
    <row r="967">
      <c r="F967" s="128"/>
    </row>
    <row r="968">
      <c r="F968" s="128"/>
    </row>
    <row r="969">
      <c r="F969" s="128"/>
    </row>
    <row r="970">
      <c r="F970" s="128"/>
    </row>
    <row r="971">
      <c r="F971" s="128"/>
    </row>
    <row r="972">
      <c r="F972" s="128"/>
    </row>
    <row r="973">
      <c r="F973" s="128"/>
    </row>
    <row r="974">
      <c r="F974" s="128"/>
    </row>
    <row r="975">
      <c r="F975" s="128"/>
    </row>
    <row r="976">
      <c r="F976" s="128"/>
    </row>
    <row r="977">
      <c r="F977" s="128"/>
    </row>
    <row r="978">
      <c r="F978" s="128"/>
    </row>
    <row r="979">
      <c r="F979" s="128"/>
    </row>
    <row r="980">
      <c r="F980" s="128"/>
    </row>
    <row r="981">
      <c r="F981" s="128"/>
    </row>
    <row r="982">
      <c r="F982" s="128"/>
    </row>
    <row r="983">
      <c r="F983" s="128"/>
    </row>
    <row r="984">
      <c r="F984" s="128"/>
    </row>
    <row r="985">
      <c r="F985" s="128"/>
    </row>
    <row r="986">
      <c r="F986" s="128"/>
    </row>
    <row r="987">
      <c r="F987" s="128"/>
    </row>
    <row r="988">
      <c r="F988" s="128"/>
    </row>
    <row r="989">
      <c r="F989" s="128"/>
    </row>
    <row r="990">
      <c r="F990" s="128"/>
    </row>
    <row r="991">
      <c r="F991" s="128"/>
    </row>
    <row r="992">
      <c r="F992" s="128"/>
    </row>
    <row r="993">
      <c r="F993" s="128"/>
    </row>
    <row r="994">
      <c r="F994" s="128"/>
    </row>
    <row r="995">
      <c r="F995" s="128"/>
    </row>
    <row r="996">
      <c r="F996" s="128"/>
    </row>
    <row r="997">
      <c r="F997" s="128"/>
    </row>
    <row r="998">
      <c r="F998" s="128"/>
    </row>
    <row r="999">
      <c r="F999" s="128"/>
    </row>
    <row r="1000">
      <c r="F1000" s="128"/>
    </row>
  </sheetData>
  <autoFilter ref="$A$4:$J$26"/>
  <mergeCells count="1">
    <mergeCell ref="B3:J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8" width="21.57"/>
  </cols>
  <sheetData>
    <row r="1">
      <c r="A1" s="134" t="s">
        <v>89</v>
      </c>
      <c r="B1" s="127" t="s">
        <v>90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5"/>
      <c r="B1" s="136" t="s">
        <v>91</v>
      </c>
      <c r="C1" s="136" t="s">
        <v>92</v>
      </c>
      <c r="D1" s="136" t="s">
        <v>93</v>
      </c>
    </row>
    <row r="2">
      <c r="A2" s="136" t="s">
        <v>26</v>
      </c>
      <c r="B2" s="137">
        <v>86.7667</v>
      </c>
      <c r="C2" s="137">
        <v>0.202604</v>
      </c>
      <c r="D2" s="137">
        <v>13.0307</v>
      </c>
    </row>
    <row r="3">
      <c r="A3" s="136" t="s">
        <v>94</v>
      </c>
      <c r="B3" s="137">
        <v>12.61157</v>
      </c>
      <c r="C3" s="137">
        <v>9.407528</v>
      </c>
      <c r="D3" s="137">
        <v>77.98091</v>
      </c>
    </row>
    <row r="4">
      <c r="A4" s="136" t="s">
        <v>54</v>
      </c>
      <c r="B4" s="137">
        <v>5.19715</v>
      </c>
      <c r="C4" s="137">
        <v>11.35042</v>
      </c>
      <c r="D4" s="137">
        <v>83.45244</v>
      </c>
    </row>
    <row r="5">
      <c r="A5" s="136" t="s">
        <v>95</v>
      </c>
      <c r="B5" s="137">
        <v>34.85847</v>
      </c>
      <c r="C5" s="137">
        <v>6.986849</v>
      </c>
      <c r="D5" s="137">
        <v>58.15468</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14"/>
    <col customWidth="1" min="2" max="2" width="17.29"/>
    <col customWidth="1" min="5" max="5" width="21.43"/>
    <col customWidth="1" min="6" max="6" width="20.29"/>
    <col customWidth="1" min="7" max="7" width="21.0"/>
    <col customWidth="1" min="8" max="8" width="22.43"/>
    <col customWidth="1" min="9" max="9" width="14.71"/>
    <col customWidth="1" min="10" max="10" width="12.43"/>
  </cols>
  <sheetData>
    <row r="1">
      <c r="A1" s="127" t="s">
        <v>77</v>
      </c>
      <c r="F1" s="128"/>
      <c r="G1" s="127" t="s">
        <v>78</v>
      </c>
    </row>
    <row r="2">
      <c r="F2" s="128"/>
    </row>
    <row r="3">
      <c r="A3" s="118" t="s">
        <v>3</v>
      </c>
      <c r="B3" s="129" t="s">
        <v>79</v>
      </c>
      <c r="C3" s="3"/>
      <c r="D3" s="3"/>
      <c r="E3" s="3"/>
      <c r="F3" s="3"/>
      <c r="G3" s="3"/>
      <c r="H3" s="3"/>
      <c r="I3" s="3"/>
      <c r="J3" s="4"/>
    </row>
    <row r="4">
      <c r="A4" s="14" t="s">
        <v>3</v>
      </c>
      <c r="B4" s="14" t="s">
        <v>96</v>
      </c>
      <c r="C4" s="16" t="s">
        <v>97</v>
      </c>
      <c r="D4" s="16" t="s">
        <v>98</v>
      </c>
      <c r="E4" s="16" t="s">
        <v>99</v>
      </c>
      <c r="F4" s="130" t="s">
        <v>100</v>
      </c>
      <c r="G4" s="16" t="s">
        <v>101</v>
      </c>
      <c r="H4" s="16" t="s">
        <v>102</v>
      </c>
      <c r="I4" s="16" t="s">
        <v>103</v>
      </c>
      <c r="J4" s="14" t="s">
        <v>104</v>
      </c>
    </row>
    <row r="5">
      <c r="A5" s="24" t="s">
        <v>31</v>
      </c>
      <c r="B5" s="131" t="s">
        <v>27</v>
      </c>
      <c r="C5" s="131" t="s">
        <v>28</v>
      </c>
      <c r="D5" s="131">
        <v>0.0</v>
      </c>
      <c r="E5" s="131">
        <v>7.0</v>
      </c>
      <c r="F5" s="131">
        <v>7.0</v>
      </c>
      <c r="G5" s="131">
        <v>1.0</v>
      </c>
      <c r="H5" s="131">
        <v>1.0</v>
      </c>
      <c r="I5" s="131" t="s">
        <v>28</v>
      </c>
      <c r="J5" s="131" t="s">
        <v>27</v>
      </c>
    </row>
    <row r="6">
      <c r="A6" s="24" t="s">
        <v>32</v>
      </c>
      <c r="B6" s="24" t="s">
        <v>27</v>
      </c>
      <c r="C6" s="24" t="s">
        <v>27</v>
      </c>
      <c r="D6" s="24">
        <v>8.0</v>
      </c>
      <c r="E6" s="24">
        <v>0.0</v>
      </c>
      <c r="F6" s="24">
        <v>16.0</v>
      </c>
      <c r="G6" s="24">
        <v>10.0</v>
      </c>
      <c r="H6" s="24">
        <v>5.0</v>
      </c>
      <c r="I6" s="24" t="s">
        <v>28</v>
      </c>
      <c r="J6" s="24" t="s">
        <v>27</v>
      </c>
    </row>
    <row r="7">
      <c r="A7" s="24" t="s">
        <v>33</v>
      </c>
      <c r="B7" s="24" t="s">
        <v>27</v>
      </c>
      <c r="C7" s="24" t="s">
        <v>28</v>
      </c>
      <c r="D7" s="24">
        <v>2.0</v>
      </c>
      <c r="E7" s="24">
        <v>4.0</v>
      </c>
      <c r="F7" s="24">
        <v>10.0</v>
      </c>
      <c r="G7" s="24">
        <v>3.0</v>
      </c>
      <c r="H7" s="24">
        <v>3.0</v>
      </c>
      <c r="I7" s="24" t="s">
        <v>28</v>
      </c>
      <c r="J7" s="24" t="s">
        <v>27</v>
      </c>
    </row>
    <row r="8">
      <c r="A8" s="24" t="s">
        <v>34</v>
      </c>
      <c r="B8" s="24" t="s">
        <v>27</v>
      </c>
      <c r="C8" s="24" t="s">
        <v>27</v>
      </c>
      <c r="D8" s="24">
        <v>0.0</v>
      </c>
      <c r="E8" s="24">
        <v>3.0</v>
      </c>
      <c r="F8" s="24">
        <v>7.0</v>
      </c>
      <c r="G8" s="24">
        <v>2.0</v>
      </c>
      <c r="H8" s="24">
        <v>2.0</v>
      </c>
      <c r="I8" s="24" t="s">
        <v>28</v>
      </c>
      <c r="J8" s="24" t="s">
        <v>27</v>
      </c>
    </row>
    <row r="9">
      <c r="A9" s="24" t="s">
        <v>35</v>
      </c>
      <c r="B9" s="24" t="s">
        <v>27</v>
      </c>
      <c r="C9" s="24" t="s">
        <v>28</v>
      </c>
      <c r="D9" s="24">
        <v>5.0</v>
      </c>
      <c r="E9" s="24">
        <v>4.0</v>
      </c>
      <c r="F9" s="24">
        <v>16.0</v>
      </c>
      <c r="G9" s="24">
        <v>6.0</v>
      </c>
      <c r="H9" s="24">
        <v>6.0</v>
      </c>
      <c r="I9" s="24" t="s">
        <v>28</v>
      </c>
      <c r="J9" s="24" t="s">
        <v>27</v>
      </c>
    </row>
    <row r="10">
      <c r="A10" s="24" t="s">
        <v>36</v>
      </c>
      <c r="B10" s="24" t="s">
        <v>27</v>
      </c>
      <c r="C10" s="24" t="s">
        <v>28</v>
      </c>
      <c r="D10" s="24">
        <v>0.0</v>
      </c>
      <c r="E10" s="24">
        <v>4.0</v>
      </c>
      <c r="F10" s="24">
        <v>4.0</v>
      </c>
      <c r="G10" s="24">
        <v>1.0</v>
      </c>
      <c r="H10" s="24">
        <v>1.0</v>
      </c>
      <c r="I10" s="24" t="s">
        <v>28</v>
      </c>
      <c r="J10" s="24" t="s">
        <v>28</v>
      </c>
    </row>
    <row r="11">
      <c r="A11" s="24" t="s">
        <v>37</v>
      </c>
      <c r="B11" s="24" t="s">
        <v>27</v>
      </c>
      <c r="C11" s="24" t="s">
        <v>27</v>
      </c>
      <c r="D11" s="24">
        <v>5.0</v>
      </c>
      <c r="E11" s="24">
        <v>5.0</v>
      </c>
      <c r="F11" s="24">
        <v>15.0</v>
      </c>
      <c r="G11" s="24">
        <v>6.0</v>
      </c>
      <c r="H11" s="24">
        <v>5.0</v>
      </c>
      <c r="I11" s="24" t="s">
        <v>28</v>
      </c>
      <c r="J11" s="24" t="s">
        <v>27</v>
      </c>
    </row>
    <row r="12">
      <c r="A12" s="24" t="s">
        <v>38</v>
      </c>
      <c r="B12" s="24" t="s">
        <v>27</v>
      </c>
      <c r="C12" s="24" t="s">
        <v>27</v>
      </c>
      <c r="D12" s="24">
        <v>7.0</v>
      </c>
      <c r="E12" s="24">
        <v>5.0</v>
      </c>
      <c r="F12" s="24">
        <v>19.0</v>
      </c>
      <c r="G12" s="24">
        <v>8.0</v>
      </c>
      <c r="H12" s="24">
        <v>8.0</v>
      </c>
      <c r="I12" s="24" t="s">
        <v>27</v>
      </c>
      <c r="J12" s="24" t="s">
        <v>27</v>
      </c>
    </row>
    <row r="13">
      <c r="A13" s="24" t="s">
        <v>39</v>
      </c>
      <c r="B13" s="24" t="s">
        <v>27</v>
      </c>
      <c r="C13" s="24" t="s">
        <v>27</v>
      </c>
      <c r="D13" s="24">
        <v>5.0</v>
      </c>
      <c r="E13" s="24">
        <v>6.0</v>
      </c>
      <c r="F13" s="24">
        <v>16.0</v>
      </c>
      <c r="G13" s="24">
        <v>6.0</v>
      </c>
      <c r="H13" s="24">
        <v>6.0</v>
      </c>
      <c r="I13" s="24" t="s">
        <v>28</v>
      </c>
      <c r="J13" s="24" t="s">
        <v>27</v>
      </c>
    </row>
    <row r="14">
      <c r="A14" s="24" t="s">
        <v>40</v>
      </c>
      <c r="B14" s="24" t="s">
        <v>27</v>
      </c>
      <c r="C14" s="24" t="s">
        <v>28</v>
      </c>
      <c r="D14" s="24">
        <v>3.0</v>
      </c>
      <c r="E14" s="24">
        <v>4.0</v>
      </c>
      <c r="F14" s="24">
        <v>16.0</v>
      </c>
      <c r="G14" s="24">
        <v>4.0</v>
      </c>
      <c r="H14" s="24">
        <v>4.0</v>
      </c>
      <c r="I14" s="24" t="s">
        <v>28</v>
      </c>
      <c r="J14" s="24" t="s">
        <v>27</v>
      </c>
    </row>
    <row r="15">
      <c r="A15" s="132" t="s">
        <v>41</v>
      </c>
      <c r="B15" s="132" t="s">
        <v>27</v>
      </c>
      <c r="C15" s="132" t="s">
        <v>27</v>
      </c>
      <c r="D15" s="132">
        <v>4.0</v>
      </c>
      <c r="E15" s="132">
        <v>0.0</v>
      </c>
      <c r="F15" s="132">
        <v>8.0</v>
      </c>
      <c r="G15" s="132">
        <v>6.0</v>
      </c>
      <c r="H15" s="132">
        <v>3.0</v>
      </c>
      <c r="I15" s="132" t="s">
        <v>28</v>
      </c>
      <c r="J15" s="132" t="s">
        <v>27</v>
      </c>
    </row>
    <row r="16">
      <c r="A16" s="24" t="s">
        <v>42</v>
      </c>
      <c r="B16" s="24" t="s">
        <v>27</v>
      </c>
      <c r="C16" s="24" t="s">
        <v>28</v>
      </c>
      <c r="D16" s="24">
        <v>1.0</v>
      </c>
      <c r="E16" s="24">
        <v>5.0</v>
      </c>
      <c r="F16" s="24">
        <v>7.0</v>
      </c>
      <c r="G16" s="24">
        <v>2.0</v>
      </c>
      <c r="H16" s="24">
        <v>2.0</v>
      </c>
      <c r="I16" s="24" t="s">
        <v>27</v>
      </c>
      <c r="J16" s="24" t="s">
        <v>27</v>
      </c>
    </row>
    <row r="17">
      <c r="A17" s="24" t="s">
        <v>43</v>
      </c>
      <c r="B17" s="24" t="s">
        <v>27</v>
      </c>
      <c r="C17" s="24" t="s">
        <v>27</v>
      </c>
      <c r="D17" s="24">
        <v>1.0</v>
      </c>
      <c r="E17" s="24">
        <v>0.0</v>
      </c>
      <c r="F17" s="24">
        <v>6.0</v>
      </c>
      <c r="G17" s="24">
        <v>2.0</v>
      </c>
      <c r="H17" s="24">
        <v>2.0</v>
      </c>
      <c r="I17" s="24" t="s">
        <v>28</v>
      </c>
      <c r="J17" s="24" t="s">
        <v>27</v>
      </c>
    </row>
    <row r="18">
      <c r="A18" s="24" t="s">
        <v>44</v>
      </c>
      <c r="B18" s="24" t="s">
        <v>27</v>
      </c>
      <c r="C18" s="24" t="s">
        <v>28</v>
      </c>
      <c r="D18" s="24">
        <v>1.0</v>
      </c>
      <c r="E18" s="24">
        <v>4.0</v>
      </c>
      <c r="F18" s="24">
        <v>6.0</v>
      </c>
      <c r="G18" s="24">
        <v>2.0</v>
      </c>
      <c r="H18" s="24">
        <v>2.0</v>
      </c>
      <c r="I18" s="24" t="s">
        <v>27</v>
      </c>
      <c r="J18" s="24" t="s">
        <v>28</v>
      </c>
    </row>
    <row r="19">
      <c r="A19" s="24" t="s">
        <v>45</v>
      </c>
      <c r="B19" s="24" t="s">
        <v>27</v>
      </c>
      <c r="C19" s="24" t="s">
        <v>27</v>
      </c>
      <c r="D19" s="24">
        <v>1.0</v>
      </c>
      <c r="E19" s="24">
        <v>4.0</v>
      </c>
      <c r="F19" s="24">
        <v>8.0</v>
      </c>
      <c r="G19" s="24">
        <v>2.0</v>
      </c>
      <c r="H19" s="24">
        <v>2.0</v>
      </c>
      <c r="I19" s="24" t="s">
        <v>28</v>
      </c>
      <c r="J19" s="24" t="s">
        <v>27</v>
      </c>
    </row>
    <row r="20">
      <c r="A20" s="27" t="s">
        <v>46</v>
      </c>
      <c r="B20" s="27" t="s">
        <v>27</v>
      </c>
      <c r="C20" s="27" t="s">
        <v>27</v>
      </c>
      <c r="D20" s="27">
        <v>1.0</v>
      </c>
      <c r="E20" s="27">
        <v>0.0</v>
      </c>
      <c r="F20" s="133">
        <v>8.0</v>
      </c>
      <c r="G20" s="27">
        <v>3.0</v>
      </c>
      <c r="H20" s="27">
        <v>3.0</v>
      </c>
      <c r="I20" s="27" t="s">
        <v>28</v>
      </c>
      <c r="J20" s="27" t="s">
        <v>27</v>
      </c>
    </row>
    <row r="21">
      <c r="A21" s="24" t="s">
        <v>47</v>
      </c>
      <c r="B21" s="24" t="s">
        <v>27</v>
      </c>
      <c r="C21" s="24" t="s">
        <v>27</v>
      </c>
      <c r="D21" s="24">
        <v>2.0</v>
      </c>
      <c r="E21" s="24">
        <v>3.0</v>
      </c>
      <c r="F21" s="27">
        <v>6.0</v>
      </c>
      <c r="G21" s="24">
        <v>3.0</v>
      </c>
      <c r="H21" s="24">
        <v>2.0</v>
      </c>
      <c r="I21" s="24" t="s">
        <v>28</v>
      </c>
      <c r="J21" s="24" t="s">
        <v>28</v>
      </c>
    </row>
    <row r="22">
      <c r="A22" s="24" t="s">
        <v>48</v>
      </c>
      <c r="B22" s="24" t="s">
        <v>27</v>
      </c>
      <c r="C22" s="24" t="s">
        <v>27</v>
      </c>
      <c r="D22" s="24">
        <v>2.0</v>
      </c>
      <c r="E22" s="24">
        <v>2.0</v>
      </c>
      <c r="F22" s="24">
        <v>8.0</v>
      </c>
      <c r="G22" s="24">
        <v>4.0</v>
      </c>
      <c r="H22" s="24">
        <v>3.0</v>
      </c>
      <c r="I22" s="24" t="s">
        <v>28</v>
      </c>
      <c r="J22" s="24" t="s">
        <v>27</v>
      </c>
    </row>
    <row r="23">
      <c r="A23" s="24" t="s">
        <v>49</v>
      </c>
      <c r="B23" s="24" t="s">
        <v>27</v>
      </c>
      <c r="C23" s="24" t="s">
        <v>28</v>
      </c>
      <c r="D23" s="24">
        <v>1.0</v>
      </c>
      <c r="E23" s="24">
        <v>6.0</v>
      </c>
      <c r="F23" s="24">
        <v>10.0</v>
      </c>
      <c r="G23" s="24">
        <v>2.0</v>
      </c>
      <c r="H23" s="24">
        <v>2.0</v>
      </c>
      <c r="I23" s="24" t="s">
        <v>28</v>
      </c>
      <c r="J23" s="24" t="s">
        <v>28</v>
      </c>
    </row>
    <row r="24">
      <c r="A24" s="24" t="s">
        <v>50</v>
      </c>
      <c r="B24" s="24" t="s">
        <v>27</v>
      </c>
      <c r="C24" s="24" t="s">
        <v>27</v>
      </c>
      <c r="D24" s="24">
        <v>2.0</v>
      </c>
      <c r="E24" s="24">
        <v>3.0</v>
      </c>
      <c r="F24" s="24">
        <v>17.0</v>
      </c>
      <c r="G24" s="24">
        <v>5.0</v>
      </c>
      <c r="H24" s="24">
        <v>5.0</v>
      </c>
      <c r="I24" s="24" t="s">
        <v>28</v>
      </c>
      <c r="J24" s="24" t="s">
        <v>27</v>
      </c>
    </row>
    <row r="25">
      <c r="A25" s="24" t="s">
        <v>51</v>
      </c>
      <c r="B25" s="24" t="s">
        <v>27</v>
      </c>
      <c r="C25" s="24" t="s">
        <v>27</v>
      </c>
      <c r="D25" s="24">
        <v>3.0</v>
      </c>
      <c r="E25" s="24">
        <v>4.0</v>
      </c>
      <c r="F25" s="24">
        <v>16.0</v>
      </c>
      <c r="G25" s="24">
        <v>6.0</v>
      </c>
      <c r="H25" s="24">
        <v>4.0</v>
      </c>
      <c r="I25" s="24" t="s">
        <v>28</v>
      </c>
      <c r="J25" s="24" t="s">
        <v>27</v>
      </c>
    </row>
    <row r="26">
      <c r="A26" s="132" t="s">
        <v>52</v>
      </c>
      <c r="B26" s="132" t="s">
        <v>27</v>
      </c>
      <c r="C26" s="132" t="s">
        <v>27</v>
      </c>
      <c r="D26" s="132">
        <v>0.0</v>
      </c>
      <c r="E26" s="132">
        <v>0.0</v>
      </c>
      <c r="F26" s="132">
        <v>4.0</v>
      </c>
      <c r="G26" s="132">
        <v>3.0</v>
      </c>
      <c r="H26" s="132">
        <v>2.0</v>
      </c>
      <c r="I26" s="132" t="s">
        <v>28</v>
      </c>
      <c r="J26" s="132" t="s">
        <v>27</v>
      </c>
    </row>
    <row r="27">
      <c r="F27" s="128"/>
    </row>
    <row r="28">
      <c r="F28" s="128"/>
    </row>
    <row r="29">
      <c r="F29" s="128"/>
    </row>
    <row r="30">
      <c r="F30" s="128"/>
    </row>
    <row r="31">
      <c r="F31" s="128"/>
    </row>
    <row r="32">
      <c r="F32" s="128"/>
    </row>
    <row r="33">
      <c r="F33" s="128"/>
    </row>
    <row r="34">
      <c r="F34" s="128"/>
    </row>
    <row r="35">
      <c r="F35" s="128"/>
    </row>
    <row r="36">
      <c r="F36" s="128"/>
    </row>
    <row r="37">
      <c r="F37" s="128"/>
    </row>
    <row r="38">
      <c r="F38" s="128"/>
    </row>
    <row r="39">
      <c r="F39" s="128"/>
    </row>
    <row r="40">
      <c r="F40" s="128"/>
    </row>
    <row r="41">
      <c r="F41" s="128"/>
    </row>
    <row r="42">
      <c r="F42" s="128"/>
    </row>
    <row r="43">
      <c r="F43" s="128"/>
    </row>
    <row r="44">
      <c r="F44" s="128"/>
    </row>
    <row r="45">
      <c r="F45" s="128"/>
    </row>
    <row r="46">
      <c r="F46" s="128"/>
    </row>
    <row r="47">
      <c r="F47" s="128"/>
    </row>
    <row r="48">
      <c r="F48" s="128"/>
    </row>
    <row r="49">
      <c r="F49" s="128"/>
    </row>
    <row r="50">
      <c r="F50" s="128"/>
    </row>
    <row r="51">
      <c r="F51" s="128"/>
    </row>
    <row r="52">
      <c r="F52" s="128"/>
    </row>
    <row r="53">
      <c r="F53" s="128"/>
    </row>
    <row r="54">
      <c r="F54" s="128"/>
    </row>
    <row r="55">
      <c r="F55" s="128"/>
    </row>
    <row r="56">
      <c r="F56" s="128"/>
    </row>
    <row r="57">
      <c r="F57" s="128"/>
    </row>
    <row r="58">
      <c r="F58" s="128"/>
    </row>
    <row r="59">
      <c r="F59" s="128"/>
    </row>
    <row r="60">
      <c r="F60" s="128"/>
    </row>
    <row r="61">
      <c r="F61" s="128"/>
    </row>
    <row r="62">
      <c r="F62" s="128"/>
    </row>
    <row r="63">
      <c r="F63" s="128"/>
    </row>
    <row r="64">
      <c r="F64" s="128"/>
    </row>
    <row r="65">
      <c r="F65" s="128"/>
    </row>
    <row r="66">
      <c r="F66" s="128"/>
    </row>
    <row r="67">
      <c r="F67" s="128"/>
    </row>
    <row r="68">
      <c r="F68" s="128"/>
    </row>
    <row r="69">
      <c r="F69" s="128"/>
    </row>
    <row r="70">
      <c r="F70" s="128"/>
    </row>
    <row r="71">
      <c r="F71" s="128"/>
    </row>
    <row r="72">
      <c r="F72" s="128"/>
    </row>
    <row r="73">
      <c r="F73" s="128"/>
    </row>
    <row r="74">
      <c r="F74" s="128"/>
    </row>
    <row r="75">
      <c r="F75" s="128"/>
    </row>
    <row r="76">
      <c r="F76" s="128"/>
    </row>
    <row r="77">
      <c r="F77" s="128"/>
    </row>
    <row r="78">
      <c r="F78" s="128"/>
    </row>
    <row r="79">
      <c r="F79" s="128"/>
    </row>
    <row r="80">
      <c r="F80" s="128"/>
    </row>
    <row r="81">
      <c r="F81" s="128"/>
    </row>
    <row r="82">
      <c r="F82" s="128"/>
    </row>
    <row r="83">
      <c r="F83" s="128"/>
    </row>
    <row r="84">
      <c r="F84" s="128"/>
    </row>
    <row r="85">
      <c r="F85" s="128"/>
    </row>
    <row r="86">
      <c r="F86" s="128"/>
    </row>
    <row r="87">
      <c r="F87" s="128"/>
    </row>
    <row r="88">
      <c r="F88" s="128"/>
    </row>
    <row r="89">
      <c r="F89" s="128"/>
    </row>
    <row r="90">
      <c r="F90" s="128"/>
    </row>
    <row r="91">
      <c r="F91" s="128"/>
    </row>
    <row r="92">
      <c r="F92" s="128"/>
    </row>
    <row r="93">
      <c r="F93" s="128"/>
    </row>
    <row r="94">
      <c r="F94" s="128"/>
    </row>
    <row r="95">
      <c r="F95" s="128"/>
    </row>
    <row r="96">
      <c r="F96" s="128"/>
    </row>
    <row r="97">
      <c r="F97" s="128"/>
    </row>
    <row r="98">
      <c r="F98" s="128"/>
    </row>
    <row r="99">
      <c r="F99" s="128"/>
    </row>
    <row r="100">
      <c r="F100" s="128"/>
    </row>
    <row r="101">
      <c r="F101" s="128"/>
    </row>
    <row r="102">
      <c r="F102" s="128"/>
    </row>
    <row r="103">
      <c r="F103" s="128"/>
    </row>
    <row r="104">
      <c r="F104" s="128"/>
    </row>
    <row r="105">
      <c r="F105" s="128"/>
    </row>
    <row r="106">
      <c r="F106" s="128"/>
    </row>
    <row r="107">
      <c r="F107" s="128"/>
    </row>
    <row r="108">
      <c r="F108" s="128"/>
    </row>
    <row r="109">
      <c r="F109" s="128"/>
    </row>
    <row r="110">
      <c r="F110" s="128"/>
    </row>
    <row r="111">
      <c r="F111" s="128"/>
    </row>
    <row r="112">
      <c r="F112" s="128"/>
    </row>
    <row r="113">
      <c r="F113" s="128"/>
    </row>
    <row r="114">
      <c r="F114" s="128"/>
    </row>
    <row r="115">
      <c r="F115" s="128"/>
    </row>
    <row r="116">
      <c r="F116" s="128"/>
    </row>
    <row r="117">
      <c r="F117" s="128"/>
    </row>
    <row r="118">
      <c r="F118" s="128"/>
    </row>
    <row r="119">
      <c r="F119" s="128"/>
    </row>
    <row r="120">
      <c r="F120" s="128"/>
    </row>
    <row r="121">
      <c r="F121" s="128"/>
    </row>
    <row r="122">
      <c r="F122" s="128"/>
    </row>
    <row r="123">
      <c r="F123" s="128"/>
    </row>
    <row r="124">
      <c r="F124" s="128"/>
    </row>
    <row r="125">
      <c r="F125" s="128"/>
    </row>
    <row r="126">
      <c r="F126" s="128"/>
    </row>
    <row r="127">
      <c r="F127" s="128"/>
    </row>
    <row r="128">
      <c r="F128" s="128"/>
    </row>
    <row r="129">
      <c r="F129" s="128"/>
    </row>
    <row r="130">
      <c r="F130" s="128"/>
    </row>
    <row r="131">
      <c r="F131" s="128"/>
    </row>
    <row r="132">
      <c r="F132" s="128"/>
    </row>
    <row r="133">
      <c r="F133" s="128"/>
    </row>
    <row r="134">
      <c r="F134" s="128"/>
    </row>
    <row r="135">
      <c r="F135" s="128"/>
    </row>
    <row r="136">
      <c r="F136" s="128"/>
    </row>
    <row r="137">
      <c r="F137" s="128"/>
    </row>
    <row r="138">
      <c r="F138" s="128"/>
    </row>
    <row r="139">
      <c r="F139" s="128"/>
    </row>
    <row r="140">
      <c r="F140" s="128"/>
    </row>
    <row r="141">
      <c r="F141" s="128"/>
    </row>
    <row r="142">
      <c r="F142" s="128"/>
    </row>
    <row r="143">
      <c r="F143" s="128"/>
    </row>
    <row r="144">
      <c r="F144" s="128"/>
    </row>
    <row r="145">
      <c r="F145" s="128"/>
    </row>
    <row r="146">
      <c r="F146" s="128"/>
    </row>
    <row r="147">
      <c r="F147" s="128"/>
    </row>
    <row r="148">
      <c r="F148" s="128"/>
    </row>
    <row r="149">
      <c r="F149" s="128"/>
    </row>
    <row r="150">
      <c r="F150" s="128"/>
    </row>
    <row r="151">
      <c r="F151" s="128"/>
    </row>
    <row r="152">
      <c r="F152" s="128"/>
    </row>
    <row r="153">
      <c r="F153" s="128"/>
    </row>
    <row r="154">
      <c r="F154" s="128"/>
    </row>
    <row r="155">
      <c r="F155" s="128"/>
    </row>
    <row r="156">
      <c r="F156" s="128"/>
    </row>
    <row r="157">
      <c r="F157" s="128"/>
    </row>
    <row r="158">
      <c r="F158" s="128"/>
    </row>
    <row r="159">
      <c r="F159" s="128"/>
    </row>
    <row r="160">
      <c r="F160" s="128"/>
    </row>
    <row r="161">
      <c r="F161" s="128"/>
    </row>
    <row r="162">
      <c r="F162" s="128"/>
    </row>
    <row r="163">
      <c r="F163" s="128"/>
    </row>
    <row r="164">
      <c r="F164" s="128"/>
    </row>
    <row r="165">
      <c r="F165" s="128"/>
    </row>
    <row r="166">
      <c r="F166" s="128"/>
    </row>
    <row r="167">
      <c r="F167" s="128"/>
    </row>
    <row r="168">
      <c r="F168" s="128"/>
    </row>
    <row r="169">
      <c r="F169" s="128"/>
    </row>
    <row r="170">
      <c r="F170" s="128"/>
    </row>
    <row r="171">
      <c r="F171" s="128"/>
    </row>
    <row r="172">
      <c r="F172" s="128"/>
    </row>
    <row r="173">
      <c r="F173" s="128"/>
    </row>
    <row r="174">
      <c r="F174" s="128"/>
    </row>
    <row r="175">
      <c r="F175" s="128"/>
    </row>
    <row r="176">
      <c r="F176" s="128"/>
    </row>
    <row r="177">
      <c r="F177" s="128"/>
    </row>
    <row r="178">
      <c r="F178" s="128"/>
    </row>
    <row r="179">
      <c r="F179" s="128"/>
    </row>
    <row r="180">
      <c r="F180" s="128"/>
    </row>
    <row r="181">
      <c r="F181" s="128"/>
    </row>
    <row r="182">
      <c r="F182" s="128"/>
    </row>
    <row r="183">
      <c r="F183" s="128"/>
    </row>
    <row r="184">
      <c r="F184" s="128"/>
    </row>
    <row r="185">
      <c r="F185" s="128"/>
    </row>
    <row r="186">
      <c r="F186" s="128"/>
    </row>
    <row r="187">
      <c r="F187" s="128"/>
    </row>
    <row r="188">
      <c r="F188" s="128"/>
    </row>
    <row r="189">
      <c r="F189" s="128"/>
    </row>
    <row r="190">
      <c r="F190" s="128"/>
    </row>
    <row r="191">
      <c r="F191" s="128"/>
    </row>
    <row r="192">
      <c r="F192" s="128"/>
    </row>
    <row r="193">
      <c r="F193" s="128"/>
    </row>
    <row r="194">
      <c r="F194" s="128"/>
    </row>
    <row r="195">
      <c r="F195" s="128"/>
    </row>
    <row r="196">
      <c r="F196" s="128"/>
    </row>
    <row r="197">
      <c r="F197" s="128"/>
    </row>
    <row r="198">
      <c r="F198" s="128"/>
    </row>
    <row r="199">
      <c r="F199" s="128"/>
    </row>
    <row r="200">
      <c r="F200" s="128"/>
    </row>
    <row r="201">
      <c r="F201" s="128"/>
    </row>
    <row r="202">
      <c r="F202" s="128"/>
    </row>
    <row r="203">
      <c r="F203" s="128"/>
    </row>
    <row r="204">
      <c r="F204" s="128"/>
    </row>
    <row r="205">
      <c r="F205" s="128"/>
    </row>
    <row r="206">
      <c r="F206" s="128"/>
    </row>
    <row r="207">
      <c r="F207" s="128"/>
    </row>
    <row r="208">
      <c r="F208" s="128"/>
    </row>
    <row r="209">
      <c r="F209" s="128"/>
    </row>
    <row r="210">
      <c r="F210" s="128"/>
    </row>
    <row r="211">
      <c r="F211" s="128"/>
    </row>
    <row r="212">
      <c r="F212" s="128"/>
    </row>
    <row r="213">
      <c r="F213" s="128"/>
    </row>
    <row r="214">
      <c r="F214" s="128"/>
    </row>
    <row r="215">
      <c r="F215" s="128"/>
    </row>
    <row r="216">
      <c r="F216" s="128"/>
    </row>
    <row r="217">
      <c r="F217" s="128"/>
    </row>
    <row r="218">
      <c r="F218" s="128"/>
    </row>
    <row r="219">
      <c r="F219" s="128"/>
    </row>
    <row r="220">
      <c r="F220" s="128"/>
    </row>
    <row r="221">
      <c r="F221" s="128"/>
    </row>
    <row r="222">
      <c r="F222" s="128"/>
    </row>
    <row r="223">
      <c r="F223" s="128"/>
    </row>
    <row r="224">
      <c r="F224" s="128"/>
    </row>
    <row r="225">
      <c r="F225" s="128"/>
    </row>
    <row r="226">
      <c r="F226" s="128"/>
    </row>
    <row r="227">
      <c r="F227" s="128"/>
    </row>
    <row r="228">
      <c r="F228" s="128"/>
    </row>
    <row r="229">
      <c r="F229" s="128"/>
    </row>
    <row r="230">
      <c r="F230" s="128"/>
    </row>
    <row r="231">
      <c r="F231" s="128"/>
    </row>
    <row r="232">
      <c r="F232" s="128"/>
    </row>
    <row r="233">
      <c r="F233" s="128"/>
    </row>
    <row r="234">
      <c r="F234" s="128"/>
    </row>
    <row r="235">
      <c r="F235" s="128"/>
    </row>
    <row r="236">
      <c r="F236" s="128"/>
    </row>
    <row r="237">
      <c r="F237" s="128"/>
    </row>
    <row r="238">
      <c r="F238" s="128"/>
    </row>
    <row r="239">
      <c r="F239" s="128"/>
    </row>
    <row r="240">
      <c r="F240" s="128"/>
    </row>
    <row r="241">
      <c r="F241" s="128"/>
    </row>
    <row r="242">
      <c r="F242" s="128"/>
    </row>
    <row r="243">
      <c r="F243" s="128"/>
    </row>
    <row r="244">
      <c r="F244" s="128"/>
    </row>
    <row r="245">
      <c r="F245" s="128"/>
    </row>
    <row r="246">
      <c r="F246" s="128"/>
    </row>
    <row r="247">
      <c r="F247" s="128"/>
    </row>
    <row r="248">
      <c r="F248" s="128"/>
    </row>
    <row r="249">
      <c r="F249" s="128"/>
    </row>
    <row r="250">
      <c r="F250" s="128"/>
    </row>
    <row r="251">
      <c r="F251" s="128"/>
    </row>
    <row r="252">
      <c r="F252" s="128"/>
    </row>
    <row r="253">
      <c r="F253" s="128"/>
    </row>
    <row r="254">
      <c r="F254" s="128"/>
    </row>
    <row r="255">
      <c r="F255" s="128"/>
    </row>
    <row r="256">
      <c r="F256" s="128"/>
    </row>
    <row r="257">
      <c r="F257" s="128"/>
    </row>
    <row r="258">
      <c r="F258" s="128"/>
    </row>
    <row r="259">
      <c r="F259" s="128"/>
    </row>
    <row r="260">
      <c r="F260" s="128"/>
    </row>
    <row r="261">
      <c r="F261" s="128"/>
    </row>
    <row r="262">
      <c r="F262" s="128"/>
    </row>
    <row r="263">
      <c r="F263" s="128"/>
    </row>
    <row r="264">
      <c r="F264" s="128"/>
    </row>
    <row r="265">
      <c r="F265" s="128"/>
    </row>
    <row r="266">
      <c r="F266" s="128"/>
    </row>
    <row r="267">
      <c r="F267" s="128"/>
    </row>
    <row r="268">
      <c r="F268" s="128"/>
    </row>
    <row r="269">
      <c r="F269" s="128"/>
    </row>
    <row r="270">
      <c r="F270" s="128"/>
    </row>
    <row r="271">
      <c r="F271" s="128"/>
    </row>
    <row r="272">
      <c r="F272" s="128"/>
    </row>
    <row r="273">
      <c r="F273" s="128"/>
    </row>
    <row r="274">
      <c r="F274" s="128"/>
    </row>
    <row r="275">
      <c r="F275" s="128"/>
    </row>
    <row r="276">
      <c r="F276" s="128"/>
    </row>
    <row r="277">
      <c r="F277" s="128"/>
    </row>
    <row r="278">
      <c r="F278" s="128"/>
    </row>
    <row r="279">
      <c r="F279" s="128"/>
    </row>
    <row r="280">
      <c r="F280" s="128"/>
    </row>
    <row r="281">
      <c r="F281" s="128"/>
    </row>
    <row r="282">
      <c r="F282" s="128"/>
    </row>
    <row r="283">
      <c r="F283" s="128"/>
    </row>
    <row r="284">
      <c r="F284" s="128"/>
    </row>
    <row r="285">
      <c r="F285" s="128"/>
    </row>
    <row r="286">
      <c r="F286" s="128"/>
    </row>
    <row r="287">
      <c r="F287" s="128"/>
    </row>
    <row r="288">
      <c r="F288" s="128"/>
    </row>
    <row r="289">
      <c r="F289" s="128"/>
    </row>
    <row r="290">
      <c r="F290" s="128"/>
    </row>
    <row r="291">
      <c r="F291" s="128"/>
    </row>
    <row r="292">
      <c r="F292" s="128"/>
    </row>
    <row r="293">
      <c r="F293" s="128"/>
    </row>
    <row r="294">
      <c r="F294" s="128"/>
    </row>
    <row r="295">
      <c r="F295" s="128"/>
    </row>
    <row r="296">
      <c r="F296" s="128"/>
    </row>
    <row r="297">
      <c r="F297" s="128"/>
    </row>
    <row r="298">
      <c r="F298" s="128"/>
    </row>
    <row r="299">
      <c r="F299" s="128"/>
    </row>
    <row r="300">
      <c r="F300" s="128"/>
    </row>
    <row r="301">
      <c r="F301" s="128"/>
    </row>
    <row r="302">
      <c r="F302" s="128"/>
    </row>
    <row r="303">
      <c r="F303" s="128"/>
    </row>
    <row r="304">
      <c r="F304" s="128"/>
    </row>
    <row r="305">
      <c r="F305" s="128"/>
    </row>
    <row r="306">
      <c r="F306" s="128"/>
    </row>
    <row r="307">
      <c r="F307" s="128"/>
    </row>
    <row r="308">
      <c r="F308" s="128"/>
    </row>
    <row r="309">
      <c r="F309" s="128"/>
    </row>
    <row r="310">
      <c r="F310" s="128"/>
    </row>
    <row r="311">
      <c r="F311" s="128"/>
    </row>
    <row r="312">
      <c r="F312" s="128"/>
    </row>
    <row r="313">
      <c r="F313" s="128"/>
    </row>
    <row r="314">
      <c r="F314" s="128"/>
    </row>
    <row r="315">
      <c r="F315" s="128"/>
    </row>
    <row r="316">
      <c r="F316" s="128"/>
    </row>
    <row r="317">
      <c r="F317" s="128"/>
    </row>
    <row r="318">
      <c r="F318" s="128"/>
    </row>
    <row r="319">
      <c r="F319" s="128"/>
    </row>
    <row r="320">
      <c r="F320" s="128"/>
    </row>
    <row r="321">
      <c r="F321" s="128"/>
    </row>
    <row r="322">
      <c r="F322" s="128"/>
    </row>
    <row r="323">
      <c r="F323" s="128"/>
    </row>
    <row r="324">
      <c r="F324" s="128"/>
    </row>
    <row r="325">
      <c r="F325" s="128"/>
    </row>
    <row r="326">
      <c r="F326" s="128"/>
    </row>
    <row r="327">
      <c r="F327" s="128"/>
    </row>
    <row r="328">
      <c r="F328" s="128"/>
    </row>
    <row r="329">
      <c r="F329" s="128"/>
    </row>
    <row r="330">
      <c r="F330" s="128"/>
    </row>
    <row r="331">
      <c r="F331" s="128"/>
    </row>
    <row r="332">
      <c r="F332" s="128"/>
    </row>
    <row r="333">
      <c r="F333" s="128"/>
    </row>
    <row r="334">
      <c r="F334" s="128"/>
    </row>
    <row r="335">
      <c r="F335" s="128"/>
    </row>
    <row r="336">
      <c r="F336" s="128"/>
    </row>
    <row r="337">
      <c r="F337" s="128"/>
    </row>
    <row r="338">
      <c r="F338" s="128"/>
    </row>
    <row r="339">
      <c r="F339" s="128"/>
    </row>
    <row r="340">
      <c r="F340" s="128"/>
    </row>
    <row r="341">
      <c r="F341" s="128"/>
    </row>
    <row r="342">
      <c r="F342" s="128"/>
    </row>
    <row r="343">
      <c r="F343" s="128"/>
    </row>
    <row r="344">
      <c r="F344" s="128"/>
    </row>
    <row r="345">
      <c r="F345" s="128"/>
    </row>
    <row r="346">
      <c r="F346" s="128"/>
    </row>
    <row r="347">
      <c r="F347" s="128"/>
    </row>
    <row r="348">
      <c r="F348" s="128"/>
    </row>
    <row r="349">
      <c r="F349" s="128"/>
    </row>
    <row r="350">
      <c r="F350" s="128"/>
    </row>
    <row r="351">
      <c r="F351" s="128"/>
    </row>
    <row r="352">
      <c r="F352" s="128"/>
    </row>
    <row r="353">
      <c r="F353" s="128"/>
    </row>
    <row r="354">
      <c r="F354" s="128"/>
    </row>
    <row r="355">
      <c r="F355" s="128"/>
    </row>
    <row r="356">
      <c r="F356" s="128"/>
    </row>
    <row r="357">
      <c r="F357" s="128"/>
    </row>
    <row r="358">
      <c r="F358" s="128"/>
    </row>
    <row r="359">
      <c r="F359" s="128"/>
    </row>
    <row r="360">
      <c r="F360" s="128"/>
    </row>
    <row r="361">
      <c r="F361" s="128"/>
    </row>
    <row r="362">
      <c r="F362" s="128"/>
    </row>
    <row r="363">
      <c r="F363" s="128"/>
    </row>
    <row r="364">
      <c r="F364" s="128"/>
    </row>
    <row r="365">
      <c r="F365" s="128"/>
    </row>
    <row r="366">
      <c r="F366" s="128"/>
    </row>
    <row r="367">
      <c r="F367" s="128"/>
    </row>
    <row r="368">
      <c r="F368" s="128"/>
    </row>
    <row r="369">
      <c r="F369" s="128"/>
    </row>
    <row r="370">
      <c r="F370" s="128"/>
    </row>
    <row r="371">
      <c r="F371" s="128"/>
    </row>
    <row r="372">
      <c r="F372" s="128"/>
    </row>
    <row r="373">
      <c r="F373" s="128"/>
    </row>
    <row r="374">
      <c r="F374" s="128"/>
    </row>
    <row r="375">
      <c r="F375" s="128"/>
    </row>
    <row r="376">
      <c r="F376" s="128"/>
    </row>
    <row r="377">
      <c r="F377" s="128"/>
    </row>
    <row r="378">
      <c r="F378" s="128"/>
    </row>
    <row r="379">
      <c r="F379" s="128"/>
    </row>
    <row r="380">
      <c r="F380" s="128"/>
    </row>
    <row r="381">
      <c r="F381" s="128"/>
    </row>
    <row r="382">
      <c r="F382" s="128"/>
    </row>
    <row r="383">
      <c r="F383" s="128"/>
    </row>
    <row r="384">
      <c r="F384" s="128"/>
    </row>
    <row r="385">
      <c r="F385" s="128"/>
    </row>
    <row r="386">
      <c r="F386" s="128"/>
    </row>
    <row r="387">
      <c r="F387" s="128"/>
    </row>
    <row r="388">
      <c r="F388" s="128"/>
    </row>
    <row r="389">
      <c r="F389" s="128"/>
    </row>
    <row r="390">
      <c r="F390" s="128"/>
    </row>
    <row r="391">
      <c r="F391" s="128"/>
    </row>
    <row r="392">
      <c r="F392" s="128"/>
    </row>
    <row r="393">
      <c r="F393" s="128"/>
    </row>
    <row r="394">
      <c r="F394" s="128"/>
    </row>
    <row r="395">
      <c r="F395" s="128"/>
    </row>
    <row r="396">
      <c r="F396" s="128"/>
    </row>
    <row r="397">
      <c r="F397" s="128"/>
    </row>
    <row r="398">
      <c r="F398" s="128"/>
    </row>
    <row r="399">
      <c r="F399" s="128"/>
    </row>
    <row r="400">
      <c r="F400" s="128"/>
    </row>
    <row r="401">
      <c r="F401" s="128"/>
    </row>
    <row r="402">
      <c r="F402" s="128"/>
    </row>
    <row r="403">
      <c r="F403" s="128"/>
    </row>
    <row r="404">
      <c r="F404" s="128"/>
    </row>
    <row r="405">
      <c r="F405" s="128"/>
    </row>
    <row r="406">
      <c r="F406" s="128"/>
    </row>
    <row r="407">
      <c r="F407" s="128"/>
    </row>
    <row r="408">
      <c r="F408" s="128"/>
    </row>
    <row r="409">
      <c r="F409" s="128"/>
    </row>
    <row r="410">
      <c r="F410" s="128"/>
    </row>
    <row r="411">
      <c r="F411" s="128"/>
    </row>
    <row r="412">
      <c r="F412" s="128"/>
    </row>
    <row r="413">
      <c r="F413" s="128"/>
    </row>
    <row r="414">
      <c r="F414" s="128"/>
    </row>
    <row r="415">
      <c r="F415" s="128"/>
    </row>
    <row r="416">
      <c r="F416" s="128"/>
    </row>
    <row r="417">
      <c r="F417" s="128"/>
    </row>
    <row r="418">
      <c r="F418" s="128"/>
    </row>
    <row r="419">
      <c r="F419" s="128"/>
    </row>
    <row r="420">
      <c r="F420" s="128"/>
    </row>
    <row r="421">
      <c r="F421" s="128"/>
    </row>
    <row r="422">
      <c r="F422" s="128"/>
    </row>
    <row r="423">
      <c r="F423" s="128"/>
    </row>
    <row r="424">
      <c r="F424" s="128"/>
    </row>
    <row r="425">
      <c r="F425" s="128"/>
    </row>
    <row r="426">
      <c r="F426" s="128"/>
    </row>
    <row r="427">
      <c r="F427" s="128"/>
    </row>
    <row r="428">
      <c r="F428" s="128"/>
    </row>
    <row r="429">
      <c r="F429" s="128"/>
    </row>
    <row r="430">
      <c r="F430" s="128"/>
    </row>
    <row r="431">
      <c r="F431" s="128"/>
    </row>
    <row r="432">
      <c r="F432" s="128"/>
    </row>
    <row r="433">
      <c r="F433" s="128"/>
    </row>
    <row r="434">
      <c r="F434" s="128"/>
    </row>
    <row r="435">
      <c r="F435" s="128"/>
    </row>
    <row r="436">
      <c r="F436" s="128"/>
    </row>
    <row r="437">
      <c r="F437" s="128"/>
    </row>
    <row r="438">
      <c r="F438" s="128"/>
    </row>
    <row r="439">
      <c r="F439" s="128"/>
    </row>
    <row r="440">
      <c r="F440" s="128"/>
    </row>
    <row r="441">
      <c r="F441" s="128"/>
    </row>
    <row r="442">
      <c r="F442" s="128"/>
    </row>
    <row r="443">
      <c r="F443" s="128"/>
    </row>
    <row r="444">
      <c r="F444" s="128"/>
    </row>
    <row r="445">
      <c r="F445" s="128"/>
    </row>
    <row r="446">
      <c r="F446" s="128"/>
    </row>
    <row r="447">
      <c r="F447" s="128"/>
    </row>
    <row r="448">
      <c r="F448" s="128"/>
    </row>
    <row r="449">
      <c r="F449" s="128"/>
    </row>
    <row r="450">
      <c r="F450" s="128"/>
    </row>
    <row r="451">
      <c r="F451" s="128"/>
    </row>
    <row r="452">
      <c r="F452" s="128"/>
    </row>
    <row r="453">
      <c r="F453" s="128"/>
    </row>
    <row r="454">
      <c r="F454" s="128"/>
    </row>
    <row r="455">
      <c r="F455" s="128"/>
    </row>
    <row r="456">
      <c r="F456" s="128"/>
    </row>
    <row r="457">
      <c r="F457" s="128"/>
    </row>
    <row r="458">
      <c r="F458" s="128"/>
    </row>
    <row r="459">
      <c r="F459" s="128"/>
    </row>
    <row r="460">
      <c r="F460" s="128"/>
    </row>
    <row r="461">
      <c r="F461" s="128"/>
    </row>
    <row r="462">
      <c r="F462" s="128"/>
    </row>
    <row r="463">
      <c r="F463" s="128"/>
    </row>
    <row r="464">
      <c r="F464" s="128"/>
    </row>
    <row r="465">
      <c r="F465" s="128"/>
    </row>
    <row r="466">
      <c r="F466" s="128"/>
    </row>
    <row r="467">
      <c r="F467" s="128"/>
    </row>
    <row r="468">
      <c r="F468" s="128"/>
    </row>
    <row r="469">
      <c r="F469" s="128"/>
    </row>
    <row r="470">
      <c r="F470" s="128"/>
    </row>
    <row r="471">
      <c r="F471" s="128"/>
    </row>
    <row r="472">
      <c r="F472" s="128"/>
    </row>
    <row r="473">
      <c r="F473" s="128"/>
    </row>
    <row r="474">
      <c r="F474" s="128"/>
    </row>
    <row r="475">
      <c r="F475" s="128"/>
    </row>
    <row r="476">
      <c r="F476" s="128"/>
    </row>
    <row r="477">
      <c r="F477" s="128"/>
    </row>
    <row r="478">
      <c r="F478" s="128"/>
    </row>
    <row r="479">
      <c r="F479" s="128"/>
    </row>
    <row r="480">
      <c r="F480" s="128"/>
    </row>
    <row r="481">
      <c r="F481" s="128"/>
    </row>
    <row r="482">
      <c r="F482" s="128"/>
    </row>
    <row r="483">
      <c r="F483" s="128"/>
    </row>
    <row r="484">
      <c r="F484" s="128"/>
    </row>
    <row r="485">
      <c r="F485" s="128"/>
    </row>
    <row r="486">
      <c r="F486" s="128"/>
    </row>
    <row r="487">
      <c r="F487" s="128"/>
    </row>
    <row r="488">
      <c r="F488" s="128"/>
    </row>
    <row r="489">
      <c r="F489" s="128"/>
    </row>
    <row r="490">
      <c r="F490" s="128"/>
    </row>
    <row r="491">
      <c r="F491" s="128"/>
    </row>
    <row r="492">
      <c r="F492" s="128"/>
    </row>
    <row r="493">
      <c r="F493" s="128"/>
    </row>
    <row r="494">
      <c r="F494" s="128"/>
    </row>
    <row r="495">
      <c r="F495" s="128"/>
    </row>
    <row r="496">
      <c r="F496" s="128"/>
    </row>
    <row r="497">
      <c r="F497" s="128"/>
    </row>
    <row r="498">
      <c r="F498" s="128"/>
    </row>
    <row r="499">
      <c r="F499" s="128"/>
    </row>
    <row r="500">
      <c r="F500" s="128"/>
    </row>
    <row r="501">
      <c r="F501" s="128"/>
    </row>
    <row r="502">
      <c r="F502" s="128"/>
    </row>
    <row r="503">
      <c r="F503" s="128"/>
    </row>
    <row r="504">
      <c r="F504" s="128"/>
    </row>
    <row r="505">
      <c r="F505" s="128"/>
    </row>
    <row r="506">
      <c r="F506" s="128"/>
    </row>
    <row r="507">
      <c r="F507" s="128"/>
    </row>
    <row r="508">
      <c r="F508" s="128"/>
    </row>
    <row r="509">
      <c r="F509" s="128"/>
    </row>
    <row r="510">
      <c r="F510" s="128"/>
    </row>
    <row r="511">
      <c r="F511" s="128"/>
    </row>
    <row r="512">
      <c r="F512" s="128"/>
    </row>
    <row r="513">
      <c r="F513" s="128"/>
    </row>
    <row r="514">
      <c r="F514" s="128"/>
    </row>
    <row r="515">
      <c r="F515" s="128"/>
    </row>
    <row r="516">
      <c r="F516" s="128"/>
    </row>
    <row r="517">
      <c r="F517" s="128"/>
    </row>
    <row r="518">
      <c r="F518" s="128"/>
    </row>
    <row r="519">
      <c r="F519" s="128"/>
    </row>
    <row r="520">
      <c r="F520" s="128"/>
    </row>
    <row r="521">
      <c r="F521" s="128"/>
    </row>
    <row r="522">
      <c r="F522" s="128"/>
    </row>
    <row r="523">
      <c r="F523" s="128"/>
    </row>
    <row r="524">
      <c r="F524" s="128"/>
    </row>
    <row r="525">
      <c r="F525" s="128"/>
    </row>
    <row r="526">
      <c r="F526" s="128"/>
    </row>
    <row r="527">
      <c r="F527" s="128"/>
    </row>
    <row r="528">
      <c r="F528" s="128"/>
    </row>
    <row r="529">
      <c r="F529" s="128"/>
    </row>
    <row r="530">
      <c r="F530" s="128"/>
    </row>
    <row r="531">
      <c r="F531" s="128"/>
    </row>
    <row r="532">
      <c r="F532" s="128"/>
    </row>
    <row r="533">
      <c r="F533" s="128"/>
    </row>
    <row r="534">
      <c r="F534" s="128"/>
    </row>
    <row r="535">
      <c r="F535" s="128"/>
    </row>
    <row r="536">
      <c r="F536" s="128"/>
    </row>
    <row r="537">
      <c r="F537" s="128"/>
    </row>
    <row r="538">
      <c r="F538" s="128"/>
    </row>
    <row r="539">
      <c r="F539" s="128"/>
    </row>
    <row r="540">
      <c r="F540" s="128"/>
    </row>
    <row r="541">
      <c r="F541" s="128"/>
    </row>
    <row r="542">
      <c r="F542" s="128"/>
    </row>
    <row r="543">
      <c r="F543" s="128"/>
    </row>
    <row r="544">
      <c r="F544" s="128"/>
    </row>
    <row r="545">
      <c r="F545" s="128"/>
    </row>
    <row r="546">
      <c r="F546" s="128"/>
    </row>
    <row r="547">
      <c r="F547" s="128"/>
    </row>
    <row r="548">
      <c r="F548" s="128"/>
    </row>
    <row r="549">
      <c r="F549" s="128"/>
    </row>
    <row r="550">
      <c r="F550" s="128"/>
    </row>
    <row r="551">
      <c r="F551" s="128"/>
    </row>
    <row r="552">
      <c r="F552" s="128"/>
    </row>
    <row r="553">
      <c r="F553" s="128"/>
    </row>
    <row r="554">
      <c r="F554" s="128"/>
    </row>
    <row r="555">
      <c r="F555" s="128"/>
    </row>
    <row r="556">
      <c r="F556" s="128"/>
    </row>
    <row r="557">
      <c r="F557" s="128"/>
    </row>
    <row r="558">
      <c r="F558" s="128"/>
    </row>
    <row r="559">
      <c r="F559" s="128"/>
    </row>
    <row r="560">
      <c r="F560" s="128"/>
    </row>
    <row r="561">
      <c r="F561" s="128"/>
    </row>
    <row r="562">
      <c r="F562" s="128"/>
    </row>
    <row r="563">
      <c r="F563" s="128"/>
    </row>
    <row r="564">
      <c r="F564" s="128"/>
    </row>
    <row r="565">
      <c r="F565" s="128"/>
    </row>
    <row r="566">
      <c r="F566" s="128"/>
    </row>
    <row r="567">
      <c r="F567" s="128"/>
    </row>
    <row r="568">
      <c r="F568" s="128"/>
    </row>
    <row r="569">
      <c r="F569" s="128"/>
    </row>
    <row r="570">
      <c r="F570" s="128"/>
    </row>
    <row r="571">
      <c r="F571" s="128"/>
    </row>
    <row r="572">
      <c r="F572" s="128"/>
    </row>
    <row r="573">
      <c r="F573" s="128"/>
    </row>
    <row r="574">
      <c r="F574" s="128"/>
    </row>
    <row r="575">
      <c r="F575" s="128"/>
    </row>
    <row r="576">
      <c r="F576" s="128"/>
    </row>
    <row r="577">
      <c r="F577" s="128"/>
    </row>
    <row r="578">
      <c r="F578" s="128"/>
    </row>
    <row r="579">
      <c r="F579" s="128"/>
    </row>
    <row r="580">
      <c r="F580" s="128"/>
    </row>
    <row r="581">
      <c r="F581" s="128"/>
    </row>
    <row r="582">
      <c r="F582" s="128"/>
    </row>
    <row r="583">
      <c r="F583" s="128"/>
    </row>
    <row r="584">
      <c r="F584" s="128"/>
    </row>
    <row r="585">
      <c r="F585" s="128"/>
    </row>
    <row r="586">
      <c r="F586" s="128"/>
    </row>
    <row r="587">
      <c r="F587" s="128"/>
    </row>
    <row r="588">
      <c r="F588" s="128"/>
    </row>
    <row r="589">
      <c r="F589" s="128"/>
    </row>
    <row r="590">
      <c r="F590" s="128"/>
    </row>
    <row r="591">
      <c r="F591" s="128"/>
    </row>
    <row r="592">
      <c r="F592" s="128"/>
    </row>
    <row r="593">
      <c r="F593" s="128"/>
    </row>
    <row r="594">
      <c r="F594" s="128"/>
    </row>
    <row r="595">
      <c r="F595" s="128"/>
    </row>
    <row r="596">
      <c r="F596" s="128"/>
    </row>
    <row r="597">
      <c r="F597" s="128"/>
    </row>
    <row r="598">
      <c r="F598" s="128"/>
    </row>
    <row r="599">
      <c r="F599" s="128"/>
    </row>
    <row r="600">
      <c r="F600" s="128"/>
    </row>
    <row r="601">
      <c r="F601" s="128"/>
    </row>
    <row r="602">
      <c r="F602" s="128"/>
    </row>
    <row r="603">
      <c r="F603" s="128"/>
    </row>
    <row r="604">
      <c r="F604" s="128"/>
    </row>
    <row r="605">
      <c r="F605" s="128"/>
    </row>
    <row r="606">
      <c r="F606" s="128"/>
    </row>
    <row r="607">
      <c r="F607" s="128"/>
    </row>
    <row r="608">
      <c r="F608" s="128"/>
    </row>
    <row r="609">
      <c r="F609" s="128"/>
    </row>
    <row r="610">
      <c r="F610" s="128"/>
    </row>
    <row r="611">
      <c r="F611" s="128"/>
    </row>
    <row r="612">
      <c r="F612" s="128"/>
    </row>
    <row r="613">
      <c r="F613" s="128"/>
    </row>
    <row r="614">
      <c r="F614" s="128"/>
    </row>
    <row r="615">
      <c r="F615" s="128"/>
    </row>
    <row r="616">
      <c r="F616" s="128"/>
    </row>
    <row r="617">
      <c r="F617" s="128"/>
    </row>
    <row r="618">
      <c r="F618" s="128"/>
    </row>
    <row r="619">
      <c r="F619" s="128"/>
    </row>
    <row r="620">
      <c r="F620" s="128"/>
    </row>
    <row r="621">
      <c r="F621" s="128"/>
    </row>
    <row r="622">
      <c r="F622" s="128"/>
    </row>
    <row r="623">
      <c r="F623" s="128"/>
    </row>
    <row r="624">
      <c r="F624" s="128"/>
    </row>
    <row r="625">
      <c r="F625" s="128"/>
    </row>
    <row r="626">
      <c r="F626" s="128"/>
    </row>
    <row r="627">
      <c r="F627" s="128"/>
    </row>
    <row r="628">
      <c r="F628" s="128"/>
    </row>
    <row r="629">
      <c r="F629" s="128"/>
    </row>
    <row r="630">
      <c r="F630" s="128"/>
    </row>
    <row r="631">
      <c r="F631" s="128"/>
    </row>
    <row r="632">
      <c r="F632" s="128"/>
    </row>
    <row r="633">
      <c r="F633" s="128"/>
    </row>
    <row r="634">
      <c r="F634" s="128"/>
    </row>
    <row r="635">
      <c r="F635" s="128"/>
    </row>
    <row r="636">
      <c r="F636" s="128"/>
    </row>
    <row r="637">
      <c r="F637" s="128"/>
    </row>
    <row r="638">
      <c r="F638" s="128"/>
    </row>
    <row r="639">
      <c r="F639" s="128"/>
    </row>
    <row r="640">
      <c r="F640" s="128"/>
    </row>
    <row r="641">
      <c r="F641" s="128"/>
    </row>
    <row r="642">
      <c r="F642" s="128"/>
    </row>
    <row r="643">
      <c r="F643" s="128"/>
    </row>
    <row r="644">
      <c r="F644" s="128"/>
    </row>
    <row r="645">
      <c r="F645" s="128"/>
    </row>
    <row r="646">
      <c r="F646" s="128"/>
    </row>
    <row r="647">
      <c r="F647" s="128"/>
    </row>
    <row r="648">
      <c r="F648" s="128"/>
    </row>
    <row r="649">
      <c r="F649" s="128"/>
    </row>
    <row r="650">
      <c r="F650" s="128"/>
    </row>
    <row r="651">
      <c r="F651" s="128"/>
    </row>
    <row r="652">
      <c r="F652" s="128"/>
    </row>
    <row r="653">
      <c r="F653" s="128"/>
    </row>
    <row r="654">
      <c r="F654" s="128"/>
    </row>
    <row r="655">
      <c r="F655" s="128"/>
    </row>
    <row r="656">
      <c r="F656" s="128"/>
    </row>
    <row r="657">
      <c r="F657" s="128"/>
    </row>
    <row r="658">
      <c r="F658" s="128"/>
    </row>
    <row r="659">
      <c r="F659" s="128"/>
    </row>
    <row r="660">
      <c r="F660" s="128"/>
    </row>
    <row r="661">
      <c r="F661" s="128"/>
    </row>
    <row r="662">
      <c r="F662" s="128"/>
    </row>
    <row r="663">
      <c r="F663" s="128"/>
    </row>
    <row r="664">
      <c r="F664" s="128"/>
    </row>
    <row r="665">
      <c r="F665" s="128"/>
    </row>
    <row r="666">
      <c r="F666" s="128"/>
    </row>
    <row r="667">
      <c r="F667" s="128"/>
    </row>
    <row r="668">
      <c r="F668" s="128"/>
    </row>
    <row r="669">
      <c r="F669" s="128"/>
    </row>
    <row r="670">
      <c r="F670" s="128"/>
    </row>
    <row r="671">
      <c r="F671" s="128"/>
    </row>
    <row r="672">
      <c r="F672" s="128"/>
    </row>
    <row r="673">
      <c r="F673" s="128"/>
    </row>
    <row r="674">
      <c r="F674" s="128"/>
    </row>
    <row r="675">
      <c r="F675" s="128"/>
    </row>
    <row r="676">
      <c r="F676" s="128"/>
    </row>
    <row r="677">
      <c r="F677" s="128"/>
    </row>
    <row r="678">
      <c r="F678" s="128"/>
    </row>
    <row r="679">
      <c r="F679" s="128"/>
    </row>
    <row r="680">
      <c r="F680" s="128"/>
    </row>
    <row r="681">
      <c r="F681" s="128"/>
    </row>
    <row r="682">
      <c r="F682" s="128"/>
    </row>
    <row r="683">
      <c r="F683" s="128"/>
    </row>
    <row r="684">
      <c r="F684" s="128"/>
    </row>
    <row r="685">
      <c r="F685" s="128"/>
    </row>
    <row r="686">
      <c r="F686" s="128"/>
    </row>
    <row r="687">
      <c r="F687" s="128"/>
    </row>
    <row r="688">
      <c r="F688" s="128"/>
    </row>
    <row r="689">
      <c r="F689" s="128"/>
    </row>
    <row r="690">
      <c r="F690" s="128"/>
    </row>
    <row r="691">
      <c r="F691" s="128"/>
    </row>
    <row r="692">
      <c r="F692" s="128"/>
    </row>
    <row r="693">
      <c r="F693" s="128"/>
    </row>
    <row r="694">
      <c r="F694" s="128"/>
    </row>
    <row r="695">
      <c r="F695" s="128"/>
    </row>
    <row r="696">
      <c r="F696" s="128"/>
    </row>
    <row r="697">
      <c r="F697" s="128"/>
    </row>
    <row r="698">
      <c r="F698" s="128"/>
    </row>
    <row r="699">
      <c r="F699" s="128"/>
    </row>
    <row r="700">
      <c r="F700" s="128"/>
    </row>
    <row r="701">
      <c r="F701" s="128"/>
    </row>
    <row r="702">
      <c r="F702" s="128"/>
    </row>
    <row r="703">
      <c r="F703" s="128"/>
    </row>
    <row r="704">
      <c r="F704" s="128"/>
    </row>
    <row r="705">
      <c r="F705" s="128"/>
    </row>
    <row r="706">
      <c r="F706" s="128"/>
    </row>
    <row r="707">
      <c r="F707" s="128"/>
    </row>
    <row r="708">
      <c r="F708" s="128"/>
    </row>
    <row r="709">
      <c r="F709" s="128"/>
    </row>
    <row r="710">
      <c r="F710" s="128"/>
    </row>
    <row r="711">
      <c r="F711" s="128"/>
    </row>
    <row r="712">
      <c r="F712" s="128"/>
    </row>
    <row r="713">
      <c r="F713" s="128"/>
    </row>
    <row r="714">
      <c r="F714" s="128"/>
    </row>
    <row r="715">
      <c r="F715" s="128"/>
    </row>
    <row r="716">
      <c r="F716" s="128"/>
    </row>
    <row r="717">
      <c r="F717" s="128"/>
    </row>
    <row r="718">
      <c r="F718" s="128"/>
    </row>
    <row r="719">
      <c r="F719" s="128"/>
    </row>
    <row r="720">
      <c r="F720" s="128"/>
    </row>
    <row r="721">
      <c r="F721" s="128"/>
    </row>
    <row r="722">
      <c r="F722" s="128"/>
    </row>
    <row r="723">
      <c r="F723" s="128"/>
    </row>
    <row r="724">
      <c r="F724" s="128"/>
    </row>
    <row r="725">
      <c r="F725" s="128"/>
    </row>
    <row r="726">
      <c r="F726" s="128"/>
    </row>
    <row r="727">
      <c r="F727" s="128"/>
    </row>
    <row r="728">
      <c r="F728" s="128"/>
    </row>
    <row r="729">
      <c r="F729" s="128"/>
    </row>
    <row r="730">
      <c r="F730" s="128"/>
    </row>
    <row r="731">
      <c r="F731" s="128"/>
    </row>
    <row r="732">
      <c r="F732" s="128"/>
    </row>
    <row r="733">
      <c r="F733" s="128"/>
    </row>
    <row r="734">
      <c r="F734" s="128"/>
    </row>
    <row r="735">
      <c r="F735" s="128"/>
    </row>
    <row r="736">
      <c r="F736" s="128"/>
    </row>
    <row r="737">
      <c r="F737" s="128"/>
    </row>
    <row r="738">
      <c r="F738" s="128"/>
    </row>
    <row r="739">
      <c r="F739" s="128"/>
    </row>
    <row r="740">
      <c r="F740" s="128"/>
    </row>
    <row r="741">
      <c r="F741" s="128"/>
    </row>
    <row r="742">
      <c r="F742" s="128"/>
    </row>
    <row r="743">
      <c r="F743" s="128"/>
    </row>
    <row r="744">
      <c r="F744" s="128"/>
    </row>
    <row r="745">
      <c r="F745" s="128"/>
    </row>
    <row r="746">
      <c r="F746" s="128"/>
    </row>
    <row r="747">
      <c r="F747" s="128"/>
    </row>
    <row r="748">
      <c r="F748" s="128"/>
    </row>
    <row r="749">
      <c r="F749" s="128"/>
    </row>
    <row r="750">
      <c r="F750" s="128"/>
    </row>
    <row r="751">
      <c r="F751" s="128"/>
    </row>
    <row r="752">
      <c r="F752" s="128"/>
    </row>
    <row r="753">
      <c r="F753" s="128"/>
    </row>
    <row r="754">
      <c r="F754" s="128"/>
    </row>
    <row r="755">
      <c r="F755" s="128"/>
    </row>
    <row r="756">
      <c r="F756" s="128"/>
    </row>
    <row r="757">
      <c r="F757" s="128"/>
    </row>
    <row r="758">
      <c r="F758" s="128"/>
    </row>
    <row r="759">
      <c r="F759" s="128"/>
    </row>
    <row r="760">
      <c r="F760" s="128"/>
    </row>
    <row r="761">
      <c r="F761" s="128"/>
    </row>
    <row r="762">
      <c r="F762" s="128"/>
    </row>
    <row r="763">
      <c r="F763" s="128"/>
    </row>
    <row r="764">
      <c r="F764" s="128"/>
    </row>
    <row r="765">
      <c r="F765" s="128"/>
    </row>
    <row r="766">
      <c r="F766" s="128"/>
    </row>
    <row r="767">
      <c r="F767" s="128"/>
    </row>
    <row r="768">
      <c r="F768" s="128"/>
    </row>
    <row r="769">
      <c r="F769" s="128"/>
    </row>
    <row r="770">
      <c r="F770" s="128"/>
    </row>
    <row r="771">
      <c r="F771" s="128"/>
    </row>
    <row r="772">
      <c r="F772" s="128"/>
    </row>
    <row r="773">
      <c r="F773" s="128"/>
    </row>
    <row r="774">
      <c r="F774" s="128"/>
    </row>
    <row r="775">
      <c r="F775" s="128"/>
    </row>
    <row r="776">
      <c r="F776" s="128"/>
    </row>
    <row r="777">
      <c r="F777" s="128"/>
    </row>
    <row r="778">
      <c r="F778" s="128"/>
    </row>
    <row r="779">
      <c r="F779" s="128"/>
    </row>
    <row r="780">
      <c r="F780" s="128"/>
    </row>
    <row r="781">
      <c r="F781" s="128"/>
    </row>
    <row r="782">
      <c r="F782" s="128"/>
    </row>
    <row r="783">
      <c r="F783" s="128"/>
    </row>
    <row r="784">
      <c r="F784" s="128"/>
    </row>
    <row r="785">
      <c r="F785" s="128"/>
    </row>
    <row r="786">
      <c r="F786" s="128"/>
    </row>
    <row r="787">
      <c r="F787" s="128"/>
    </row>
    <row r="788">
      <c r="F788" s="128"/>
    </row>
    <row r="789">
      <c r="F789" s="128"/>
    </row>
    <row r="790">
      <c r="F790" s="128"/>
    </row>
    <row r="791">
      <c r="F791" s="128"/>
    </row>
    <row r="792">
      <c r="F792" s="128"/>
    </row>
    <row r="793">
      <c r="F793" s="128"/>
    </row>
    <row r="794">
      <c r="F794" s="128"/>
    </row>
    <row r="795">
      <c r="F795" s="128"/>
    </row>
    <row r="796">
      <c r="F796" s="128"/>
    </row>
    <row r="797">
      <c r="F797" s="128"/>
    </row>
    <row r="798">
      <c r="F798" s="128"/>
    </row>
    <row r="799">
      <c r="F799" s="128"/>
    </row>
    <row r="800">
      <c r="F800" s="128"/>
    </row>
    <row r="801">
      <c r="F801" s="128"/>
    </row>
    <row r="802">
      <c r="F802" s="128"/>
    </row>
    <row r="803">
      <c r="F803" s="128"/>
    </row>
    <row r="804">
      <c r="F804" s="128"/>
    </row>
    <row r="805">
      <c r="F805" s="128"/>
    </row>
    <row r="806">
      <c r="F806" s="128"/>
    </row>
    <row r="807">
      <c r="F807" s="128"/>
    </row>
    <row r="808">
      <c r="F808" s="128"/>
    </row>
    <row r="809">
      <c r="F809" s="128"/>
    </row>
    <row r="810">
      <c r="F810" s="128"/>
    </row>
    <row r="811">
      <c r="F811" s="128"/>
    </row>
    <row r="812">
      <c r="F812" s="128"/>
    </row>
    <row r="813">
      <c r="F813" s="128"/>
    </row>
    <row r="814">
      <c r="F814" s="128"/>
    </row>
    <row r="815">
      <c r="F815" s="128"/>
    </row>
    <row r="816">
      <c r="F816" s="128"/>
    </row>
    <row r="817">
      <c r="F817" s="128"/>
    </row>
    <row r="818">
      <c r="F818" s="128"/>
    </row>
    <row r="819">
      <c r="F819" s="128"/>
    </row>
    <row r="820">
      <c r="F820" s="128"/>
    </row>
    <row r="821">
      <c r="F821" s="128"/>
    </row>
    <row r="822">
      <c r="F822" s="128"/>
    </row>
    <row r="823">
      <c r="F823" s="128"/>
    </row>
    <row r="824">
      <c r="F824" s="128"/>
    </row>
    <row r="825">
      <c r="F825" s="128"/>
    </row>
    <row r="826">
      <c r="F826" s="128"/>
    </row>
    <row r="827">
      <c r="F827" s="128"/>
    </row>
    <row r="828">
      <c r="F828" s="128"/>
    </row>
    <row r="829">
      <c r="F829" s="128"/>
    </row>
    <row r="830">
      <c r="F830" s="128"/>
    </row>
    <row r="831">
      <c r="F831" s="128"/>
    </row>
    <row r="832">
      <c r="F832" s="128"/>
    </row>
    <row r="833">
      <c r="F833" s="128"/>
    </row>
    <row r="834">
      <c r="F834" s="128"/>
    </row>
    <row r="835">
      <c r="F835" s="128"/>
    </row>
    <row r="836">
      <c r="F836" s="128"/>
    </row>
    <row r="837">
      <c r="F837" s="128"/>
    </row>
    <row r="838">
      <c r="F838" s="128"/>
    </row>
    <row r="839">
      <c r="F839" s="128"/>
    </row>
    <row r="840">
      <c r="F840" s="128"/>
    </row>
    <row r="841">
      <c r="F841" s="128"/>
    </row>
    <row r="842">
      <c r="F842" s="128"/>
    </row>
    <row r="843">
      <c r="F843" s="128"/>
    </row>
    <row r="844">
      <c r="F844" s="128"/>
    </row>
    <row r="845">
      <c r="F845" s="128"/>
    </row>
    <row r="846">
      <c r="F846" s="128"/>
    </row>
    <row r="847">
      <c r="F847" s="128"/>
    </row>
    <row r="848">
      <c r="F848" s="128"/>
    </row>
    <row r="849">
      <c r="F849" s="128"/>
    </row>
    <row r="850">
      <c r="F850" s="128"/>
    </row>
    <row r="851">
      <c r="F851" s="128"/>
    </row>
    <row r="852">
      <c r="F852" s="128"/>
    </row>
    <row r="853">
      <c r="F853" s="128"/>
    </row>
    <row r="854">
      <c r="F854" s="128"/>
    </row>
    <row r="855">
      <c r="F855" s="128"/>
    </row>
    <row r="856">
      <c r="F856" s="128"/>
    </row>
    <row r="857">
      <c r="F857" s="128"/>
    </row>
    <row r="858">
      <c r="F858" s="128"/>
    </row>
    <row r="859">
      <c r="F859" s="128"/>
    </row>
    <row r="860">
      <c r="F860" s="128"/>
    </row>
    <row r="861">
      <c r="F861" s="128"/>
    </row>
    <row r="862">
      <c r="F862" s="128"/>
    </row>
    <row r="863">
      <c r="F863" s="128"/>
    </row>
    <row r="864">
      <c r="F864" s="128"/>
    </row>
    <row r="865">
      <c r="F865" s="128"/>
    </row>
    <row r="866">
      <c r="F866" s="128"/>
    </row>
    <row r="867">
      <c r="F867" s="128"/>
    </row>
    <row r="868">
      <c r="F868" s="128"/>
    </row>
    <row r="869">
      <c r="F869" s="128"/>
    </row>
    <row r="870">
      <c r="F870" s="128"/>
    </row>
    <row r="871">
      <c r="F871" s="128"/>
    </row>
    <row r="872">
      <c r="F872" s="128"/>
    </row>
    <row r="873">
      <c r="F873" s="128"/>
    </row>
    <row r="874">
      <c r="F874" s="128"/>
    </row>
    <row r="875">
      <c r="F875" s="128"/>
    </row>
    <row r="876">
      <c r="F876" s="128"/>
    </row>
    <row r="877">
      <c r="F877" s="128"/>
    </row>
    <row r="878">
      <c r="F878" s="128"/>
    </row>
    <row r="879">
      <c r="F879" s="128"/>
    </row>
    <row r="880">
      <c r="F880" s="128"/>
    </row>
    <row r="881">
      <c r="F881" s="128"/>
    </row>
    <row r="882">
      <c r="F882" s="128"/>
    </row>
    <row r="883">
      <c r="F883" s="128"/>
    </row>
    <row r="884">
      <c r="F884" s="128"/>
    </row>
    <row r="885">
      <c r="F885" s="128"/>
    </row>
    <row r="886">
      <c r="F886" s="128"/>
    </row>
    <row r="887">
      <c r="F887" s="128"/>
    </row>
    <row r="888">
      <c r="F888" s="128"/>
    </row>
    <row r="889">
      <c r="F889" s="128"/>
    </row>
    <row r="890">
      <c r="F890" s="128"/>
    </row>
    <row r="891">
      <c r="F891" s="128"/>
    </row>
    <row r="892">
      <c r="F892" s="128"/>
    </row>
    <row r="893">
      <c r="F893" s="128"/>
    </row>
    <row r="894">
      <c r="F894" s="128"/>
    </row>
    <row r="895">
      <c r="F895" s="128"/>
    </row>
    <row r="896">
      <c r="F896" s="128"/>
    </row>
    <row r="897">
      <c r="F897" s="128"/>
    </row>
    <row r="898">
      <c r="F898" s="128"/>
    </row>
    <row r="899">
      <c r="F899" s="128"/>
    </row>
    <row r="900">
      <c r="F900" s="128"/>
    </row>
    <row r="901">
      <c r="F901" s="128"/>
    </row>
    <row r="902">
      <c r="F902" s="128"/>
    </row>
    <row r="903">
      <c r="F903" s="128"/>
    </row>
    <row r="904">
      <c r="F904" s="128"/>
    </row>
    <row r="905">
      <c r="F905" s="128"/>
    </row>
    <row r="906">
      <c r="F906" s="128"/>
    </row>
    <row r="907">
      <c r="F907" s="128"/>
    </row>
    <row r="908">
      <c r="F908" s="128"/>
    </row>
    <row r="909">
      <c r="F909" s="128"/>
    </row>
    <row r="910">
      <c r="F910" s="128"/>
    </row>
    <row r="911">
      <c r="F911" s="128"/>
    </row>
    <row r="912">
      <c r="F912" s="128"/>
    </row>
    <row r="913">
      <c r="F913" s="128"/>
    </row>
    <row r="914">
      <c r="F914" s="128"/>
    </row>
    <row r="915">
      <c r="F915" s="128"/>
    </row>
    <row r="916">
      <c r="F916" s="128"/>
    </row>
    <row r="917">
      <c r="F917" s="128"/>
    </row>
    <row r="918">
      <c r="F918" s="128"/>
    </row>
    <row r="919">
      <c r="F919" s="128"/>
    </row>
    <row r="920">
      <c r="F920" s="128"/>
    </row>
    <row r="921">
      <c r="F921" s="128"/>
    </row>
    <row r="922">
      <c r="F922" s="128"/>
    </row>
    <row r="923">
      <c r="F923" s="128"/>
    </row>
    <row r="924">
      <c r="F924" s="128"/>
    </row>
    <row r="925">
      <c r="F925" s="128"/>
    </row>
    <row r="926">
      <c r="F926" s="128"/>
    </row>
    <row r="927">
      <c r="F927" s="128"/>
    </row>
    <row r="928">
      <c r="F928" s="128"/>
    </row>
    <row r="929">
      <c r="F929" s="128"/>
    </row>
    <row r="930">
      <c r="F930" s="128"/>
    </row>
    <row r="931">
      <c r="F931" s="128"/>
    </row>
    <row r="932">
      <c r="F932" s="128"/>
    </row>
    <row r="933">
      <c r="F933" s="128"/>
    </row>
    <row r="934">
      <c r="F934" s="128"/>
    </row>
    <row r="935">
      <c r="F935" s="128"/>
    </row>
    <row r="936">
      <c r="F936" s="128"/>
    </row>
    <row r="937">
      <c r="F937" s="128"/>
    </row>
    <row r="938">
      <c r="F938" s="128"/>
    </row>
    <row r="939">
      <c r="F939" s="128"/>
    </row>
    <row r="940">
      <c r="F940" s="128"/>
    </row>
    <row r="941">
      <c r="F941" s="128"/>
    </row>
    <row r="942">
      <c r="F942" s="128"/>
    </row>
    <row r="943">
      <c r="F943" s="128"/>
    </row>
    <row r="944">
      <c r="F944" s="128"/>
    </row>
    <row r="945">
      <c r="F945" s="128"/>
    </row>
    <row r="946">
      <c r="F946" s="128"/>
    </row>
    <row r="947">
      <c r="F947" s="128"/>
    </row>
    <row r="948">
      <c r="F948" s="128"/>
    </row>
    <row r="949">
      <c r="F949" s="128"/>
    </row>
    <row r="950">
      <c r="F950" s="128"/>
    </row>
    <row r="951">
      <c r="F951" s="128"/>
    </row>
    <row r="952">
      <c r="F952" s="128"/>
    </row>
    <row r="953">
      <c r="F953" s="128"/>
    </row>
    <row r="954">
      <c r="F954" s="128"/>
    </row>
    <row r="955">
      <c r="F955" s="128"/>
    </row>
    <row r="956">
      <c r="F956" s="128"/>
    </row>
    <row r="957">
      <c r="F957" s="128"/>
    </row>
    <row r="958">
      <c r="F958" s="128"/>
    </row>
    <row r="959">
      <c r="F959" s="128"/>
    </row>
    <row r="960">
      <c r="F960" s="128"/>
    </row>
    <row r="961">
      <c r="F961" s="128"/>
    </row>
    <row r="962">
      <c r="F962" s="128"/>
    </row>
    <row r="963">
      <c r="F963" s="128"/>
    </row>
    <row r="964">
      <c r="F964" s="128"/>
    </row>
    <row r="965">
      <c r="F965" s="128"/>
    </row>
    <row r="966">
      <c r="F966" s="128"/>
    </row>
    <row r="967">
      <c r="F967" s="128"/>
    </row>
    <row r="968">
      <c r="F968" s="128"/>
    </row>
    <row r="969">
      <c r="F969" s="128"/>
    </row>
    <row r="970">
      <c r="F970" s="128"/>
    </row>
    <row r="971">
      <c r="F971" s="128"/>
    </row>
    <row r="972">
      <c r="F972" s="128"/>
    </row>
    <row r="973">
      <c r="F973" s="128"/>
    </row>
    <row r="974">
      <c r="F974" s="128"/>
    </row>
    <row r="975">
      <c r="F975" s="128"/>
    </row>
    <row r="976">
      <c r="F976" s="128"/>
    </row>
    <row r="977">
      <c r="F977" s="128"/>
    </row>
    <row r="978">
      <c r="F978" s="128"/>
    </row>
    <row r="979">
      <c r="F979" s="128"/>
    </row>
    <row r="980">
      <c r="F980" s="128"/>
    </row>
    <row r="981">
      <c r="F981" s="128"/>
    </row>
    <row r="982">
      <c r="F982" s="128"/>
    </row>
    <row r="983">
      <c r="F983" s="128"/>
    </row>
    <row r="984">
      <c r="F984" s="128"/>
    </row>
    <row r="985">
      <c r="F985" s="128"/>
    </row>
    <row r="986">
      <c r="F986" s="128"/>
    </row>
    <row r="987">
      <c r="F987" s="128"/>
    </row>
    <row r="988">
      <c r="F988" s="128"/>
    </row>
    <row r="989">
      <c r="F989" s="128"/>
    </row>
    <row r="990">
      <c r="F990" s="128"/>
    </row>
    <row r="991">
      <c r="F991" s="128"/>
    </row>
    <row r="992">
      <c r="F992" s="128"/>
    </row>
    <row r="993">
      <c r="F993" s="128"/>
    </row>
    <row r="994">
      <c r="F994" s="128"/>
    </row>
    <row r="995">
      <c r="F995" s="128"/>
    </row>
    <row r="996">
      <c r="F996" s="128"/>
    </row>
    <row r="997">
      <c r="F997" s="128"/>
    </row>
    <row r="998">
      <c r="F998" s="128"/>
    </row>
    <row r="999">
      <c r="F999" s="128"/>
    </row>
    <row r="1000">
      <c r="F1000" s="128"/>
    </row>
  </sheetData>
  <autoFilter ref="$A$4:$J$26"/>
  <mergeCells count="1">
    <mergeCell ref="B3:J3"/>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3.43"/>
  </cols>
  <sheetData>
    <row r="1">
      <c r="A1" s="138" t="s">
        <v>105</v>
      </c>
      <c r="B1" s="139"/>
      <c r="C1" s="140" t="s">
        <v>106</v>
      </c>
      <c r="D1" s="140" t="s">
        <v>37</v>
      </c>
      <c r="E1" s="140" t="s">
        <v>42</v>
      </c>
      <c r="F1" s="140" t="s">
        <v>45</v>
      </c>
      <c r="G1" s="140" t="s">
        <v>107</v>
      </c>
      <c r="H1" s="140" t="s">
        <v>34</v>
      </c>
      <c r="I1" s="140" t="s">
        <v>40</v>
      </c>
      <c r="J1" s="140" t="s">
        <v>108</v>
      </c>
      <c r="K1" s="140" t="s">
        <v>34</v>
      </c>
      <c r="L1" s="140" t="s">
        <v>37</v>
      </c>
      <c r="M1" s="140" t="s">
        <v>40</v>
      </c>
      <c r="N1" s="140" t="s">
        <v>42</v>
      </c>
      <c r="O1" s="140" t="s">
        <v>45</v>
      </c>
    </row>
    <row r="2">
      <c r="A2" s="141"/>
      <c r="B2" s="142" t="s">
        <v>109</v>
      </c>
      <c r="C2" s="89">
        <f t="shared" ref="C2:C4" si="1">MAX(D2:F2)</f>
        <v>1310.697</v>
      </c>
      <c r="D2" s="143">
        <v>789.825</v>
      </c>
      <c r="E2" s="143">
        <v>1310.697</v>
      </c>
      <c r="F2" s="144">
        <v>869.748</v>
      </c>
      <c r="G2" s="89">
        <f t="shared" ref="G2:G4" si="2">MAX(H2:I2)</f>
        <v>0</v>
      </c>
      <c r="H2" s="74"/>
      <c r="I2" s="144" t="s">
        <v>110</v>
      </c>
      <c r="J2" s="89">
        <f t="shared" ref="J2:J4" si="3">MAX(K2:O2)</f>
        <v>0</v>
      </c>
      <c r="K2" s="145"/>
      <c r="L2" s="145"/>
      <c r="M2" s="145"/>
      <c r="N2" s="145"/>
      <c r="O2" s="146"/>
    </row>
    <row r="3">
      <c r="A3" s="141"/>
      <c r="B3" s="142" t="s">
        <v>111</v>
      </c>
      <c r="C3" s="89">
        <f t="shared" si="1"/>
        <v>1353.919</v>
      </c>
      <c r="D3" s="143">
        <v>847.799</v>
      </c>
      <c r="E3" s="143">
        <v>1353.919</v>
      </c>
      <c r="F3" s="144">
        <v>892.943</v>
      </c>
      <c r="G3" s="89">
        <f t="shared" si="2"/>
        <v>0</v>
      </c>
      <c r="H3" s="74"/>
      <c r="I3" s="147"/>
      <c r="J3" s="89">
        <f t="shared" si="3"/>
        <v>0</v>
      </c>
      <c r="K3" s="145"/>
      <c r="L3" s="145"/>
      <c r="M3" s="145"/>
      <c r="N3" s="145"/>
      <c r="O3" s="146"/>
    </row>
    <row r="4">
      <c r="A4" s="141"/>
      <c r="B4" s="142" t="s">
        <v>112</v>
      </c>
      <c r="C4" s="89">
        <f t="shared" si="1"/>
        <v>1363.384</v>
      </c>
      <c r="D4" s="143">
        <v>788.408</v>
      </c>
      <c r="E4" s="143">
        <v>1363.384</v>
      </c>
      <c r="F4" s="144">
        <v>899.302</v>
      </c>
      <c r="G4" s="89">
        <f t="shared" si="2"/>
        <v>0</v>
      </c>
      <c r="H4" s="74"/>
      <c r="I4" s="147"/>
      <c r="J4" s="89">
        <f t="shared" si="3"/>
        <v>0</v>
      </c>
      <c r="K4" s="145"/>
      <c r="L4" s="145"/>
      <c r="M4" s="145"/>
      <c r="N4" s="145"/>
      <c r="O4" s="146"/>
    </row>
    <row r="5">
      <c r="A5" s="148"/>
      <c r="B5" s="142" t="s">
        <v>113</v>
      </c>
      <c r="C5" s="94">
        <f>MEDIAN(C2,C3,C4)</f>
        <v>1353.919</v>
      </c>
      <c r="D5" s="95"/>
      <c r="E5" s="95"/>
      <c r="F5" s="149"/>
      <c r="G5" s="94">
        <f>MEDIAN(G2,G3,G4)</f>
        <v>0</v>
      </c>
      <c r="H5" s="95"/>
      <c r="I5" s="149"/>
      <c r="J5" s="94">
        <f>MEDIAN(J2:J4)</f>
        <v>0</v>
      </c>
      <c r="K5" s="95"/>
      <c r="L5" s="95"/>
      <c r="M5" s="95"/>
      <c r="N5" s="95"/>
      <c r="O5" s="149"/>
    </row>
    <row r="6">
      <c r="A6" s="150"/>
      <c r="B6" s="151"/>
      <c r="C6" s="95"/>
      <c r="D6" s="74"/>
      <c r="E6" s="74"/>
      <c r="F6" s="74"/>
      <c r="G6" s="95"/>
      <c r="H6" s="74"/>
      <c r="I6" s="74"/>
      <c r="J6" s="95"/>
      <c r="K6" s="95"/>
      <c r="L6" s="95"/>
      <c r="M6" s="95"/>
      <c r="N6" s="95"/>
      <c r="O6" s="95"/>
    </row>
    <row r="7">
      <c r="A7" s="97"/>
    </row>
    <row r="9">
      <c r="A9" s="138" t="s">
        <v>114</v>
      </c>
      <c r="B9" s="139"/>
      <c r="C9" s="140" t="s">
        <v>106</v>
      </c>
      <c r="D9" s="140" t="s">
        <v>37</v>
      </c>
      <c r="E9" s="140" t="s">
        <v>42</v>
      </c>
      <c r="F9" s="140" t="s">
        <v>45</v>
      </c>
      <c r="G9" s="140" t="s">
        <v>107</v>
      </c>
      <c r="H9" s="140" t="s">
        <v>34</v>
      </c>
      <c r="I9" s="140" t="s">
        <v>40</v>
      </c>
      <c r="J9" s="140" t="s">
        <v>108</v>
      </c>
      <c r="K9" s="140" t="s">
        <v>34</v>
      </c>
      <c r="L9" s="140" t="s">
        <v>37</v>
      </c>
      <c r="M9" s="140" t="s">
        <v>40</v>
      </c>
      <c r="N9" s="140" t="s">
        <v>42</v>
      </c>
      <c r="O9" s="140" t="s">
        <v>45</v>
      </c>
    </row>
    <row r="10">
      <c r="A10" s="141"/>
      <c r="B10" s="142" t="s">
        <v>109</v>
      </c>
      <c r="C10" s="89">
        <f t="shared" ref="C10:C12" si="4">MAX(D10:F10)</f>
        <v>2254.344</v>
      </c>
      <c r="D10" s="143">
        <v>1002.546</v>
      </c>
      <c r="E10" s="143">
        <v>2254.344</v>
      </c>
      <c r="F10" s="144">
        <v>1340.676</v>
      </c>
      <c r="G10" s="89">
        <f t="shared" ref="G10:G12" si="5">MAX(H10:I10)</f>
        <v>3333.851</v>
      </c>
      <c r="H10" s="143">
        <v>679.612</v>
      </c>
      <c r="I10" s="144">
        <v>3333.851</v>
      </c>
      <c r="J10" s="89">
        <f t="shared" ref="J10:J12" si="6">MAX(K10:O10)</f>
        <v>4506.847</v>
      </c>
      <c r="K10" s="145">
        <v>1217.53</v>
      </c>
      <c r="L10" s="145">
        <v>1585.734</v>
      </c>
      <c r="M10" s="145">
        <v>4506.847</v>
      </c>
      <c r="N10" s="145">
        <v>3030.778</v>
      </c>
      <c r="O10" s="146">
        <v>3005.821</v>
      </c>
    </row>
    <row r="11">
      <c r="A11" s="141"/>
      <c r="B11" s="142" t="s">
        <v>111</v>
      </c>
      <c r="C11" s="89">
        <f t="shared" si="4"/>
        <v>2280.831</v>
      </c>
      <c r="D11" s="143">
        <v>1146.022</v>
      </c>
      <c r="E11" s="143">
        <v>2280.831</v>
      </c>
      <c r="F11" s="144">
        <v>1333.248</v>
      </c>
      <c r="G11" s="89">
        <f t="shared" si="5"/>
        <v>3370.889</v>
      </c>
      <c r="H11" s="143">
        <v>620.258</v>
      </c>
      <c r="I11" s="144">
        <v>3370.889</v>
      </c>
      <c r="J11" s="89">
        <f t="shared" si="6"/>
        <v>4590.356</v>
      </c>
      <c r="K11" s="145">
        <v>1176.851</v>
      </c>
      <c r="L11" s="145">
        <v>1557.591</v>
      </c>
      <c r="M11" s="145">
        <v>4590.356</v>
      </c>
      <c r="N11" s="145">
        <v>2952.67</v>
      </c>
      <c r="O11" s="146">
        <v>3113.302</v>
      </c>
    </row>
    <row r="12">
      <c r="A12" s="141"/>
      <c r="B12" s="142" t="s">
        <v>112</v>
      </c>
      <c r="C12" s="89">
        <f t="shared" si="4"/>
        <v>2285.1</v>
      </c>
      <c r="D12" s="143">
        <v>1144.593</v>
      </c>
      <c r="E12" s="143">
        <v>2285.1</v>
      </c>
      <c r="F12" s="144">
        <v>1429.065</v>
      </c>
      <c r="G12" s="89">
        <f t="shared" si="5"/>
        <v>3311.327</v>
      </c>
      <c r="H12" s="143">
        <v>631.046</v>
      </c>
      <c r="I12" s="144">
        <v>3311.327</v>
      </c>
      <c r="J12" s="89">
        <f t="shared" si="6"/>
        <v>4479.651</v>
      </c>
      <c r="K12" s="145">
        <v>1210.921</v>
      </c>
      <c r="L12" s="145">
        <v>1437.036</v>
      </c>
      <c r="M12" s="145">
        <v>4479.651</v>
      </c>
      <c r="N12" s="145">
        <v>3340.857</v>
      </c>
      <c r="O12" s="146">
        <v>3375.096</v>
      </c>
    </row>
    <row r="13">
      <c r="A13" s="148"/>
      <c r="B13" s="142" t="s">
        <v>113</v>
      </c>
      <c r="C13" s="94">
        <f>MEDIAN(C10,C11,C12)</f>
        <v>2280.831</v>
      </c>
      <c r="D13" s="95"/>
      <c r="E13" s="95"/>
      <c r="F13" s="149"/>
      <c r="G13" s="94">
        <f>MEDIAN(G10,G11,G12)</f>
        <v>3333.851</v>
      </c>
      <c r="H13" s="95"/>
      <c r="I13" s="149"/>
      <c r="J13" s="94">
        <f>MEDIAN(J10:J12)</f>
        <v>4506.847</v>
      </c>
      <c r="K13" s="95"/>
      <c r="L13" s="95"/>
      <c r="M13" s="95"/>
      <c r="N13" s="95"/>
      <c r="O13" s="149"/>
    </row>
    <row r="14">
      <c r="A14" s="150"/>
      <c r="B14" s="151"/>
      <c r="C14" s="95"/>
      <c r="D14" s="74"/>
      <c r="E14" s="74"/>
      <c r="F14" s="74"/>
      <c r="G14" s="95"/>
      <c r="H14" s="74"/>
      <c r="I14" s="74"/>
      <c r="J14" s="95"/>
      <c r="K14" s="95"/>
      <c r="L14" s="95"/>
      <c r="M14" s="95"/>
      <c r="N14" s="95"/>
      <c r="O14" s="95"/>
    </row>
    <row r="15">
      <c r="A15" s="97"/>
    </row>
    <row r="17">
      <c r="A17" s="138" t="s">
        <v>115</v>
      </c>
      <c r="B17" s="139"/>
      <c r="C17" s="140" t="s">
        <v>106</v>
      </c>
      <c r="D17" s="140" t="s">
        <v>37</v>
      </c>
      <c r="E17" s="140" t="s">
        <v>42</v>
      </c>
      <c r="F17" s="140" t="s">
        <v>45</v>
      </c>
      <c r="G17" s="140" t="s">
        <v>107</v>
      </c>
      <c r="H17" s="140" t="s">
        <v>34</v>
      </c>
      <c r="I17" s="140" t="s">
        <v>40</v>
      </c>
      <c r="J17" s="140" t="s">
        <v>108</v>
      </c>
      <c r="K17" s="140" t="s">
        <v>34</v>
      </c>
      <c r="L17" s="140" t="s">
        <v>37</v>
      </c>
      <c r="M17" s="140" t="s">
        <v>40</v>
      </c>
      <c r="N17" s="140" t="s">
        <v>42</v>
      </c>
      <c r="O17" s="140" t="s">
        <v>45</v>
      </c>
    </row>
    <row r="18">
      <c r="A18" s="141"/>
      <c r="B18" s="142" t="s">
        <v>109</v>
      </c>
      <c r="C18" s="89">
        <f t="shared" ref="C18:C20" si="7">MAX(D18:F18)</f>
        <v>4658.815</v>
      </c>
      <c r="D18" s="143">
        <v>4658.815</v>
      </c>
      <c r="E18" s="143">
        <v>3941.111</v>
      </c>
      <c r="F18" s="144">
        <v>2196.18</v>
      </c>
      <c r="G18" s="89">
        <f t="shared" ref="G18:G20" si="8">MAX(H18:I18)</f>
        <v>6263.644</v>
      </c>
      <c r="H18" s="143">
        <v>974.214</v>
      </c>
      <c r="I18" s="144">
        <v>6263.644</v>
      </c>
      <c r="J18" s="89">
        <f t="shared" ref="J18:J20" si="9">MAX(K18:O18)</f>
        <v>7957.053</v>
      </c>
      <c r="K18" s="95">
        <v>1637.196</v>
      </c>
      <c r="L18" s="95">
        <v>6023.654</v>
      </c>
      <c r="M18" s="95">
        <v>7957.053</v>
      </c>
      <c r="N18" s="95">
        <v>5146.512</v>
      </c>
      <c r="O18" s="149">
        <v>5347.365</v>
      </c>
    </row>
    <row r="19">
      <c r="A19" s="141"/>
      <c r="B19" s="142" t="s">
        <v>111</v>
      </c>
      <c r="C19" s="89">
        <f t="shared" si="7"/>
        <v>4789.887</v>
      </c>
      <c r="D19" s="143">
        <v>4789.887</v>
      </c>
      <c r="E19" s="143">
        <v>3957.69</v>
      </c>
      <c r="F19" s="144">
        <v>2228.95</v>
      </c>
      <c r="G19" s="89">
        <f t="shared" si="8"/>
        <v>6078.492</v>
      </c>
      <c r="H19" s="143">
        <v>953.371</v>
      </c>
      <c r="I19" s="144">
        <v>6078.492</v>
      </c>
      <c r="J19" s="89">
        <f t="shared" si="9"/>
        <v>8007.925</v>
      </c>
      <c r="K19" s="95">
        <v>1569.368</v>
      </c>
      <c r="L19" s="95">
        <v>6544.488</v>
      </c>
      <c r="M19" s="95">
        <v>8007.925</v>
      </c>
      <c r="N19" s="95">
        <v>5460.492</v>
      </c>
      <c r="O19" s="149">
        <v>5286.886</v>
      </c>
    </row>
    <row r="20">
      <c r="A20" s="141"/>
      <c r="B20" s="142" t="s">
        <v>112</v>
      </c>
      <c r="C20" s="89">
        <f t="shared" si="7"/>
        <v>4736.539</v>
      </c>
      <c r="D20" s="143">
        <v>4736.539</v>
      </c>
      <c r="E20" s="143">
        <v>4003.886</v>
      </c>
      <c r="F20" s="144">
        <v>2216.186</v>
      </c>
      <c r="G20" s="89">
        <f t="shared" si="8"/>
        <v>6127.495</v>
      </c>
      <c r="H20" s="143">
        <v>985.775</v>
      </c>
      <c r="I20" s="144">
        <v>6127.495</v>
      </c>
      <c r="J20" s="89">
        <f t="shared" si="9"/>
        <v>8576.007</v>
      </c>
      <c r="K20" s="95">
        <v>1631.463</v>
      </c>
      <c r="L20" s="95">
        <v>6641.166</v>
      </c>
      <c r="M20" s="95">
        <v>8576.007</v>
      </c>
      <c r="N20" s="95">
        <v>5093.051</v>
      </c>
      <c r="O20" s="149">
        <v>5224.591</v>
      </c>
    </row>
    <row r="21">
      <c r="A21" s="148"/>
      <c r="B21" s="142" t="s">
        <v>113</v>
      </c>
      <c r="C21" s="94">
        <f>MEDIAN(C18,C19,C20)</f>
        <v>4736.539</v>
      </c>
      <c r="D21" s="95"/>
      <c r="E21" s="95"/>
      <c r="F21" s="149"/>
      <c r="G21" s="94">
        <f>MEDIAN(G18,G19,G20)</f>
        <v>6127.495</v>
      </c>
      <c r="H21" s="95"/>
      <c r="I21" s="149"/>
      <c r="J21" s="94">
        <f>MEDIAN(J18:J20)</f>
        <v>8007.925</v>
      </c>
      <c r="K21" s="95"/>
      <c r="L21" s="95"/>
      <c r="M21" s="95"/>
      <c r="N21" s="95"/>
      <c r="O21" s="149"/>
    </row>
    <row r="22">
      <c r="A22" s="150"/>
      <c r="B22" s="151"/>
      <c r="C22" s="95"/>
      <c r="D22" s="74"/>
      <c r="E22" s="74"/>
      <c r="F22" s="74"/>
      <c r="G22" s="95"/>
      <c r="H22" s="74"/>
      <c r="I22" s="74"/>
      <c r="J22" s="95"/>
      <c r="K22" s="95"/>
      <c r="L22" s="95"/>
      <c r="M22" s="95"/>
      <c r="N22" s="95"/>
      <c r="O22" s="95"/>
    </row>
    <row r="23">
      <c r="A23" s="97"/>
    </row>
    <row r="25">
      <c r="A25" s="152" t="s">
        <v>116</v>
      </c>
      <c r="B25" s="153"/>
      <c r="C25" s="154" t="s">
        <v>106</v>
      </c>
      <c r="D25" s="154" t="s">
        <v>37</v>
      </c>
      <c r="E25" s="154" t="s">
        <v>42</v>
      </c>
      <c r="F25" s="154" t="s">
        <v>45</v>
      </c>
      <c r="G25" s="154" t="s">
        <v>107</v>
      </c>
      <c r="H25" s="154" t="s">
        <v>34</v>
      </c>
      <c r="I25" s="154" t="s">
        <v>40</v>
      </c>
      <c r="J25" s="154" t="s">
        <v>108</v>
      </c>
      <c r="K25" s="154" t="s">
        <v>34</v>
      </c>
      <c r="L25" s="154" t="s">
        <v>37</v>
      </c>
      <c r="M25" s="154" t="s">
        <v>40</v>
      </c>
      <c r="N25" s="154" t="s">
        <v>42</v>
      </c>
      <c r="O25" s="154" t="s">
        <v>45</v>
      </c>
    </row>
    <row r="26">
      <c r="A26" s="141"/>
      <c r="B26" s="154" t="s">
        <v>109</v>
      </c>
      <c r="C26" s="154">
        <f t="shared" ref="C26:C28" si="10">MAX(D26:F26)</f>
        <v>8254.957</v>
      </c>
      <c r="D26" s="98">
        <v>8254.957</v>
      </c>
      <c r="E26" s="98">
        <v>7861.257</v>
      </c>
      <c r="F26" s="98">
        <v>4174.699</v>
      </c>
      <c r="G26" s="154">
        <f t="shared" ref="G26:G28" si="11">MAX(H26:I26)</f>
        <v>5554.176</v>
      </c>
      <c r="H26" s="98">
        <v>1734.778</v>
      </c>
      <c r="I26" s="98">
        <v>5554.176</v>
      </c>
      <c r="J26" s="154">
        <f t="shared" ref="J26:J28" si="12">MAX(K26:O26)</f>
        <v>11413.229</v>
      </c>
      <c r="K26" s="98">
        <v>2701.848</v>
      </c>
      <c r="L26" s="98">
        <v>11413.229</v>
      </c>
      <c r="M26" s="98">
        <v>8446.105</v>
      </c>
      <c r="N26" s="98">
        <v>10502.114</v>
      </c>
      <c r="O26" s="98">
        <v>10938.441</v>
      </c>
    </row>
    <row r="27">
      <c r="A27" s="141"/>
      <c r="B27" s="154" t="s">
        <v>111</v>
      </c>
      <c r="C27" s="154">
        <f t="shared" si="10"/>
        <v>8247.27</v>
      </c>
      <c r="D27" s="98">
        <v>8247.27</v>
      </c>
      <c r="E27" s="98">
        <v>7863.028</v>
      </c>
      <c r="F27" s="98">
        <v>4219.0</v>
      </c>
      <c r="G27" s="154">
        <f t="shared" si="11"/>
        <v>5502.05</v>
      </c>
      <c r="H27" s="98">
        <v>1746.005</v>
      </c>
      <c r="I27" s="98">
        <v>5502.05</v>
      </c>
      <c r="J27" s="154">
        <f t="shared" si="12"/>
        <v>11238.547</v>
      </c>
      <c r="K27" s="98">
        <v>2569.128</v>
      </c>
      <c r="L27" s="98">
        <v>11046.271</v>
      </c>
      <c r="M27" s="98">
        <v>8267.155</v>
      </c>
      <c r="N27" s="98">
        <v>10800.194</v>
      </c>
      <c r="O27" s="98">
        <v>11238.547</v>
      </c>
    </row>
    <row r="28">
      <c r="A28" s="141"/>
      <c r="B28" s="154" t="s">
        <v>112</v>
      </c>
      <c r="C28" s="154">
        <f t="shared" si="10"/>
        <v>8170.673</v>
      </c>
      <c r="D28" s="98">
        <v>8170.673</v>
      </c>
      <c r="E28" s="98">
        <v>7844.323</v>
      </c>
      <c r="F28" s="98">
        <v>4142.79</v>
      </c>
      <c r="G28" s="154">
        <f t="shared" si="11"/>
        <v>5516.365</v>
      </c>
      <c r="H28" s="98">
        <v>1618.581</v>
      </c>
      <c r="I28" s="98">
        <v>5516.365</v>
      </c>
      <c r="J28" s="154">
        <f t="shared" si="12"/>
        <v>11225.648</v>
      </c>
      <c r="K28" s="98">
        <v>2587.682</v>
      </c>
      <c r="L28" s="98">
        <v>11114.471</v>
      </c>
      <c r="M28" s="98">
        <v>8468.179</v>
      </c>
      <c r="N28" s="98">
        <v>10723.293</v>
      </c>
      <c r="O28" s="98">
        <v>11225.648</v>
      </c>
    </row>
    <row r="29">
      <c r="A29" s="148"/>
      <c r="B29" s="154" t="s">
        <v>113</v>
      </c>
      <c r="C29" s="153">
        <f>MEDIAN(C26,C27,C28)</f>
        <v>8247.27</v>
      </c>
      <c r="D29" s="128"/>
      <c r="E29" s="128"/>
      <c r="F29" s="128"/>
      <c r="G29" s="153">
        <f>MEDIAN(G26,G27,G28)</f>
        <v>5516.365</v>
      </c>
      <c r="H29" s="128"/>
      <c r="I29" s="128"/>
      <c r="J29" s="153">
        <f>MEDIAN(J26:J28)</f>
        <v>11238.547</v>
      </c>
      <c r="K29" s="128"/>
      <c r="L29" s="128"/>
      <c r="M29" s="128"/>
      <c r="N29" s="128"/>
      <c r="O29" s="128"/>
    </row>
    <row r="30">
      <c r="A30" s="155"/>
      <c r="B30" s="98"/>
      <c r="C30" s="128"/>
      <c r="D30" s="98">
        <v>6875.951</v>
      </c>
      <c r="E30" s="98">
        <v>6469.744</v>
      </c>
      <c r="F30" s="98">
        <v>3491.86</v>
      </c>
      <c r="G30" s="128"/>
      <c r="H30" s="98">
        <v>1462.941</v>
      </c>
      <c r="I30" s="98">
        <v>5270.422</v>
      </c>
      <c r="J30" s="128"/>
      <c r="K30" s="128"/>
      <c r="L30" s="128"/>
      <c r="M30" s="128"/>
      <c r="N30" s="128"/>
      <c r="O30" s="128"/>
    </row>
    <row r="31">
      <c r="A31" s="128"/>
    </row>
    <row r="33">
      <c r="A33" s="138" t="s">
        <v>117</v>
      </c>
      <c r="B33" s="139"/>
      <c r="C33" s="140" t="s">
        <v>106</v>
      </c>
      <c r="D33" s="140" t="s">
        <v>37</v>
      </c>
      <c r="E33" s="140" t="s">
        <v>42</v>
      </c>
      <c r="F33" s="140" t="s">
        <v>45</v>
      </c>
      <c r="G33" s="140" t="s">
        <v>107</v>
      </c>
      <c r="H33" s="140" t="s">
        <v>34</v>
      </c>
      <c r="I33" s="140" t="s">
        <v>40</v>
      </c>
      <c r="J33" s="140" t="s">
        <v>108</v>
      </c>
      <c r="K33" s="140" t="s">
        <v>34</v>
      </c>
      <c r="L33" s="140" t="s">
        <v>37</v>
      </c>
      <c r="M33" s="140" t="s">
        <v>40</v>
      </c>
      <c r="N33" s="140" t="s">
        <v>42</v>
      </c>
      <c r="O33" s="140" t="s">
        <v>45</v>
      </c>
    </row>
    <row r="34">
      <c r="A34" s="141"/>
      <c r="B34" s="142" t="s">
        <v>109</v>
      </c>
      <c r="C34" s="89">
        <f t="shared" ref="C34:C36" si="13">MAX(D34:F34)</f>
        <v>16277.618</v>
      </c>
      <c r="D34" s="143">
        <v>16277.618</v>
      </c>
      <c r="E34" s="143">
        <v>15817.788</v>
      </c>
      <c r="F34" s="144">
        <v>7984.988</v>
      </c>
      <c r="G34" s="89">
        <f t="shared" ref="G34:G36" si="14">MAX(H34:I34)</f>
        <v>10805.136</v>
      </c>
      <c r="H34" s="143">
        <v>2992.637</v>
      </c>
      <c r="I34" s="144">
        <v>10805.136</v>
      </c>
      <c r="J34" s="89">
        <f t="shared" ref="J34:J36" si="15">MAX(K34:O34)</f>
        <v>21715.964</v>
      </c>
      <c r="K34" s="145">
        <v>5401.792</v>
      </c>
      <c r="L34" s="145">
        <v>21486.048</v>
      </c>
      <c r="M34" s="145">
        <v>16046.735</v>
      </c>
      <c r="N34" s="145">
        <v>20243.71</v>
      </c>
      <c r="O34" s="146">
        <v>21715.964</v>
      </c>
    </row>
    <row r="35">
      <c r="A35" s="141"/>
      <c r="B35" s="142" t="s">
        <v>111</v>
      </c>
      <c r="C35" s="89">
        <f t="shared" si="13"/>
        <v>16485.027</v>
      </c>
      <c r="D35" s="143">
        <v>16485.027</v>
      </c>
      <c r="E35" s="143">
        <v>15238.867</v>
      </c>
      <c r="F35" s="144">
        <v>7935.584</v>
      </c>
      <c r="G35" s="89">
        <f t="shared" si="14"/>
        <v>10866.406</v>
      </c>
      <c r="H35" s="143">
        <v>3006.976</v>
      </c>
      <c r="I35" s="144">
        <v>10866.406</v>
      </c>
      <c r="J35" s="89">
        <f t="shared" si="15"/>
        <v>21326.289</v>
      </c>
      <c r="K35" s="145">
        <v>4265.909</v>
      </c>
      <c r="L35" s="145">
        <v>21326.289</v>
      </c>
      <c r="M35" s="145">
        <v>16523.763</v>
      </c>
      <c r="N35" s="145">
        <v>20100.851</v>
      </c>
      <c r="O35" s="146">
        <v>20999.232</v>
      </c>
    </row>
    <row r="36">
      <c r="A36" s="141"/>
      <c r="B36" s="142" t="s">
        <v>112</v>
      </c>
      <c r="C36" s="89">
        <f t="shared" si="13"/>
        <v>16369.817</v>
      </c>
      <c r="D36" s="143">
        <v>16369.817</v>
      </c>
      <c r="E36" s="143">
        <v>15269.53</v>
      </c>
      <c r="F36" s="144">
        <v>7985.198</v>
      </c>
      <c r="G36" s="89">
        <f t="shared" si="14"/>
        <v>10663.172</v>
      </c>
      <c r="H36" s="143">
        <v>2940.105</v>
      </c>
      <c r="I36" s="144">
        <v>10663.172</v>
      </c>
      <c r="J36" s="89">
        <f t="shared" si="15"/>
        <v>21575.422</v>
      </c>
      <c r="K36" s="145">
        <v>4410.392</v>
      </c>
      <c r="L36" s="145">
        <v>21575.422</v>
      </c>
      <c r="M36" s="145">
        <v>15566.297</v>
      </c>
      <c r="N36" s="145">
        <v>20278.538</v>
      </c>
      <c r="O36" s="146">
        <v>21284.635</v>
      </c>
    </row>
    <row r="37">
      <c r="A37" s="148"/>
      <c r="B37" s="142" t="s">
        <v>113</v>
      </c>
      <c r="C37" s="94">
        <f>MEDIAN(C34,C35,C36)</f>
        <v>16369.817</v>
      </c>
      <c r="D37" s="95"/>
      <c r="E37" s="95"/>
      <c r="F37" s="149"/>
      <c r="G37" s="94">
        <f>MEDIAN(G34,G35,G36)</f>
        <v>10805.136</v>
      </c>
      <c r="H37" s="95"/>
      <c r="I37" s="149"/>
      <c r="J37" s="94">
        <f>MEDIAN(J34:J36)</f>
        <v>21575.422</v>
      </c>
      <c r="K37" s="95"/>
      <c r="L37" s="95"/>
      <c r="M37" s="95"/>
      <c r="N37" s="95"/>
      <c r="O37" s="149"/>
    </row>
    <row r="38">
      <c r="A38" s="150"/>
      <c r="B38" s="151"/>
      <c r="C38" s="95"/>
      <c r="D38" s="74"/>
      <c r="E38" s="74"/>
      <c r="F38" s="74"/>
      <c r="G38" s="95"/>
      <c r="H38" s="74"/>
      <c r="I38" s="74"/>
      <c r="J38" s="95"/>
      <c r="K38" s="95"/>
      <c r="L38" s="95"/>
      <c r="M38" s="95"/>
      <c r="N38" s="95"/>
      <c r="O38" s="95"/>
    </row>
    <row r="39">
      <c r="A39" s="97"/>
    </row>
    <row r="41">
      <c r="A41" s="138" t="s">
        <v>118</v>
      </c>
      <c r="B41" s="139"/>
      <c r="C41" s="140" t="s">
        <v>106</v>
      </c>
      <c r="D41" s="140" t="s">
        <v>37</v>
      </c>
      <c r="E41" s="140" t="s">
        <v>42</v>
      </c>
      <c r="F41" s="140" t="s">
        <v>45</v>
      </c>
      <c r="G41" s="140" t="s">
        <v>107</v>
      </c>
      <c r="H41" s="140" t="s">
        <v>34</v>
      </c>
      <c r="I41" s="140" t="s">
        <v>40</v>
      </c>
      <c r="J41" s="140" t="s">
        <v>108</v>
      </c>
      <c r="K41" s="140" t="s">
        <v>34</v>
      </c>
      <c r="L41" s="140" t="s">
        <v>37</v>
      </c>
      <c r="M41" s="140" t="s">
        <v>40</v>
      </c>
      <c r="N41" s="140" t="s">
        <v>42</v>
      </c>
      <c r="O41" s="140" t="s">
        <v>45</v>
      </c>
    </row>
    <row r="42">
      <c r="A42" s="141"/>
      <c r="B42" s="142" t="s">
        <v>109</v>
      </c>
      <c r="C42" s="89">
        <f t="shared" ref="C42:C44" si="16">MAX(D42:F42)</f>
        <v>32439.932</v>
      </c>
      <c r="D42" s="143">
        <v>32439.932</v>
      </c>
      <c r="E42" s="143">
        <v>30615.414</v>
      </c>
      <c r="F42" s="144">
        <v>15600.236</v>
      </c>
      <c r="G42" s="89">
        <f t="shared" ref="G42:G44" si="17">MAX(H42:I42)</f>
        <v>22137.865</v>
      </c>
      <c r="H42" s="143">
        <v>7141.656</v>
      </c>
      <c r="I42" s="144">
        <v>22137.865</v>
      </c>
      <c r="J42" s="89">
        <f t="shared" ref="J42:J44" si="18">MAX(K42:O42)</f>
        <v>42193.927</v>
      </c>
      <c r="K42" s="145">
        <v>11136.162</v>
      </c>
      <c r="L42" s="145">
        <v>42193.927</v>
      </c>
      <c r="M42" s="145">
        <v>31884.173</v>
      </c>
      <c r="N42" s="145">
        <v>39492.34</v>
      </c>
      <c r="O42" s="146">
        <v>42110.773</v>
      </c>
    </row>
    <row r="43">
      <c r="A43" s="141"/>
      <c r="B43" s="142" t="s">
        <v>111</v>
      </c>
      <c r="C43" s="89">
        <f t="shared" si="16"/>
        <v>32605.969</v>
      </c>
      <c r="D43" s="143">
        <v>32605.969</v>
      </c>
      <c r="E43" s="143">
        <v>30267.599</v>
      </c>
      <c r="F43" s="144">
        <v>15667.258</v>
      </c>
      <c r="G43" s="89">
        <f t="shared" si="17"/>
        <v>22406.047</v>
      </c>
      <c r="H43" s="143">
        <v>7125.976</v>
      </c>
      <c r="I43" s="144">
        <v>22406.047</v>
      </c>
      <c r="J43" s="89">
        <f t="shared" si="18"/>
        <v>42943.01</v>
      </c>
      <c r="K43" s="145">
        <v>10508.11</v>
      </c>
      <c r="L43" s="145">
        <v>41948.96</v>
      </c>
      <c r="M43" s="145">
        <v>31689.896</v>
      </c>
      <c r="N43" s="145">
        <v>39042.688</v>
      </c>
      <c r="O43" s="146">
        <v>42943.01</v>
      </c>
    </row>
    <row r="44">
      <c r="A44" s="141"/>
      <c r="B44" s="142" t="s">
        <v>112</v>
      </c>
      <c r="C44" s="89">
        <f t="shared" si="16"/>
        <v>32456.485</v>
      </c>
      <c r="D44" s="143">
        <v>32456.485</v>
      </c>
      <c r="E44" s="143">
        <v>30085.362</v>
      </c>
      <c r="F44" s="144">
        <v>15551.424</v>
      </c>
      <c r="G44" s="89">
        <f t="shared" si="17"/>
        <v>22053.348</v>
      </c>
      <c r="H44" s="143">
        <v>7133.982</v>
      </c>
      <c r="I44" s="144">
        <v>22053.348</v>
      </c>
      <c r="J44" s="89">
        <f t="shared" si="18"/>
        <v>42725.723</v>
      </c>
      <c r="K44" s="145">
        <v>10471.091</v>
      </c>
      <c r="L44" s="145">
        <v>41838.175</v>
      </c>
      <c r="M44" s="145">
        <v>30958.865</v>
      </c>
      <c r="N44" s="145">
        <v>39082.25</v>
      </c>
      <c r="O44" s="146">
        <v>42725.723</v>
      </c>
    </row>
    <row r="45">
      <c r="A45" s="148"/>
      <c r="B45" s="142" t="s">
        <v>113</v>
      </c>
      <c r="C45" s="94">
        <f>MEDIAN(C42,C43,C44)</f>
        <v>32456.485</v>
      </c>
      <c r="D45" s="95"/>
      <c r="E45" s="95"/>
      <c r="F45" s="149"/>
      <c r="G45" s="94">
        <f>MEDIAN(G42,G43,G44)</f>
        <v>22137.865</v>
      </c>
      <c r="H45" s="95"/>
      <c r="I45" s="149"/>
      <c r="J45" s="94">
        <f>MEDIAN(J42:J44)</f>
        <v>42725.723</v>
      </c>
      <c r="K45" s="95"/>
      <c r="L45" s="95"/>
      <c r="M45" s="95"/>
      <c r="N45" s="95"/>
      <c r="O45" s="149"/>
    </row>
    <row r="46">
      <c r="A46" s="150"/>
      <c r="B46" s="151"/>
      <c r="C46" s="95"/>
      <c r="D46" s="74"/>
      <c r="E46" s="74"/>
      <c r="F46" s="74"/>
      <c r="G46" s="95"/>
      <c r="H46" s="74"/>
      <c r="I46" s="74"/>
      <c r="J46" s="95"/>
      <c r="K46" s="95"/>
      <c r="L46" s="95"/>
      <c r="M46" s="95"/>
      <c r="N46" s="95"/>
      <c r="O46" s="95"/>
    </row>
    <row r="47">
      <c r="A47" s="97"/>
    </row>
    <row r="49">
      <c r="A49" s="152" t="s">
        <v>119</v>
      </c>
      <c r="B49" s="153"/>
      <c r="C49" s="154" t="s">
        <v>106</v>
      </c>
      <c r="D49" s="154" t="s">
        <v>37</v>
      </c>
      <c r="E49" s="154" t="s">
        <v>42</v>
      </c>
      <c r="F49" s="154" t="s">
        <v>45</v>
      </c>
      <c r="G49" s="154" t="s">
        <v>107</v>
      </c>
      <c r="H49" s="154" t="s">
        <v>34</v>
      </c>
      <c r="I49" s="154" t="s">
        <v>40</v>
      </c>
      <c r="J49" s="154" t="s">
        <v>108</v>
      </c>
      <c r="K49" s="154" t="s">
        <v>34</v>
      </c>
      <c r="L49" s="154" t="s">
        <v>37</v>
      </c>
      <c r="M49" s="154" t="s">
        <v>40</v>
      </c>
      <c r="N49" s="154" t="s">
        <v>42</v>
      </c>
      <c r="O49" s="154" t="s">
        <v>45</v>
      </c>
    </row>
    <row r="50">
      <c r="A50" s="141"/>
      <c r="B50" s="154" t="s">
        <v>109</v>
      </c>
      <c r="C50" s="154">
        <f t="shared" ref="C50:C52" si="19">MAX(D50:F50)</f>
        <v>71361.929</v>
      </c>
      <c r="D50" s="98">
        <v>71361.929</v>
      </c>
      <c r="E50" s="98">
        <v>67049.589</v>
      </c>
      <c r="F50" s="98">
        <v>50704.677</v>
      </c>
      <c r="G50" s="154">
        <f t="shared" ref="G50:G52" si="20">MAX(H50:I50)</f>
        <v>81675</v>
      </c>
      <c r="H50" s="98">
        <v>56911.263</v>
      </c>
      <c r="I50" s="98">
        <v>81675.0</v>
      </c>
      <c r="J50" s="154">
        <f t="shared" ref="J50:J52" si="21">MAX(K50:O50)</f>
        <v>106092.967</v>
      </c>
      <c r="K50" s="98">
        <v>71949.577</v>
      </c>
      <c r="L50" s="98">
        <v>95573.354</v>
      </c>
      <c r="M50" s="98">
        <v>106092.967</v>
      </c>
      <c r="N50" s="98">
        <v>91881.917</v>
      </c>
      <c r="O50" s="98">
        <v>85276.242</v>
      </c>
    </row>
    <row r="51">
      <c r="A51" s="141"/>
      <c r="B51" s="154" t="s">
        <v>111</v>
      </c>
      <c r="C51" s="154">
        <f t="shared" si="19"/>
        <v>70802.426</v>
      </c>
      <c r="D51" s="98">
        <v>70802.426</v>
      </c>
      <c r="E51" s="98">
        <v>66931.184</v>
      </c>
      <c r="F51" s="98">
        <v>52025.865</v>
      </c>
      <c r="G51" s="154">
        <f t="shared" si="20"/>
        <v>81653.556</v>
      </c>
      <c r="H51" s="98">
        <v>52167.803</v>
      </c>
      <c r="I51" s="98">
        <v>81653.556</v>
      </c>
      <c r="J51" s="154">
        <f t="shared" si="21"/>
        <v>105583.169</v>
      </c>
      <c r="K51" s="98">
        <v>73176.845</v>
      </c>
      <c r="L51" s="98">
        <v>95304.835</v>
      </c>
      <c r="M51" s="98">
        <v>105583.169</v>
      </c>
      <c r="N51" s="98">
        <v>92713.885</v>
      </c>
      <c r="O51" s="98">
        <v>88946.536</v>
      </c>
    </row>
    <row r="52">
      <c r="A52" s="141"/>
      <c r="B52" s="154" t="s">
        <v>112</v>
      </c>
      <c r="C52" s="154">
        <f t="shared" si="19"/>
        <v>71773.312</v>
      </c>
      <c r="D52" s="98">
        <v>71773.312</v>
      </c>
      <c r="E52" s="98">
        <v>67485.496</v>
      </c>
      <c r="F52" s="98">
        <v>50813.97</v>
      </c>
      <c r="G52" s="154">
        <f t="shared" si="20"/>
        <v>80468.182</v>
      </c>
      <c r="H52" s="98">
        <v>57016.532</v>
      </c>
      <c r="I52" s="98">
        <v>80468.182</v>
      </c>
      <c r="J52" s="154">
        <f t="shared" si="21"/>
        <v>102141.444</v>
      </c>
      <c r="K52" s="98">
        <v>73078.659</v>
      </c>
      <c r="L52" s="98">
        <v>93087.661</v>
      </c>
      <c r="M52" s="98">
        <v>102141.444</v>
      </c>
      <c r="N52" s="98">
        <v>91018.758</v>
      </c>
      <c r="O52" s="98">
        <v>85958.115</v>
      </c>
    </row>
    <row r="53">
      <c r="A53" s="148"/>
      <c r="B53" s="154" t="s">
        <v>113</v>
      </c>
      <c r="C53" s="153">
        <f>MEDIAN(C50,C51,C52)</f>
        <v>71361.929</v>
      </c>
      <c r="D53" s="128"/>
      <c r="E53" s="128"/>
      <c r="F53" s="128"/>
      <c r="G53" s="153">
        <f>MEDIAN(G50,G51,G52)</f>
        <v>81653.556</v>
      </c>
      <c r="H53" s="128"/>
      <c r="I53" s="128"/>
      <c r="J53" s="153">
        <f>MEDIAN(J50:J52)</f>
        <v>105583.169</v>
      </c>
      <c r="K53" s="128"/>
      <c r="L53" s="128"/>
      <c r="M53" s="128"/>
      <c r="N53" s="128"/>
      <c r="O53" s="128"/>
    </row>
    <row r="54">
      <c r="A54" s="155"/>
      <c r="B54" s="98"/>
      <c r="C54" s="128"/>
      <c r="D54" s="98"/>
      <c r="E54" s="98"/>
      <c r="F54" s="98"/>
      <c r="G54" s="128"/>
      <c r="H54" s="98"/>
      <c r="I54" s="98"/>
      <c r="J54" s="128"/>
      <c r="K54" s="128"/>
      <c r="L54" s="128"/>
      <c r="M54" s="128"/>
      <c r="N54" s="128"/>
      <c r="O54" s="128"/>
    </row>
    <row r="55">
      <c r="A55" s="128"/>
    </row>
    <row r="57">
      <c r="A57" s="152" t="s">
        <v>120</v>
      </c>
      <c r="B57" s="153"/>
      <c r="C57" s="154" t="s">
        <v>106</v>
      </c>
      <c r="D57" s="154" t="s">
        <v>37</v>
      </c>
      <c r="E57" s="154" t="s">
        <v>42</v>
      </c>
      <c r="F57" s="154" t="s">
        <v>45</v>
      </c>
      <c r="G57" s="154" t="s">
        <v>107</v>
      </c>
      <c r="H57" s="154" t="s">
        <v>34</v>
      </c>
      <c r="I57" s="154" t="s">
        <v>40</v>
      </c>
      <c r="J57" s="154" t="s">
        <v>108</v>
      </c>
      <c r="K57" s="154" t="s">
        <v>34</v>
      </c>
      <c r="L57" s="154" t="s">
        <v>37</v>
      </c>
      <c r="M57" s="154" t="s">
        <v>40</v>
      </c>
      <c r="N57" s="154" t="s">
        <v>42</v>
      </c>
      <c r="O57" s="154" t="s">
        <v>45</v>
      </c>
    </row>
    <row r="58">
      <c r="A58" s="141"/>
      <c r="B58" s="154" t="s">
        <v>109</v>
      </c>
      <c r="C58" s="154">
        <f t="shared" ref="C58:C60" si="22">MAX(D58:F58)</f>
        <v>195648.499</v>
      </c>
      <c r="D58" s="98">
        <v>195648.499</v>
      </c>
      <c r="E58" s="98">
        <v>176615.485</v>
      </c>
      <c r="F58" s="98">
        <v>121647.709</v>
      </c>
      <c r="G58" s="154">
        <f t="shared" ref="G58:G60" si="23">MAX(H58:I58)</f>
        <v>344955.36</v>
      </c>
      <c r="H58" s="98">
        <v>321165.012</v>
      </c>
      <c r="I58" s="98">
        <v>344955.36</v>
      </c>
      <c r="J58" s="154">
        <f t="shared" ref="J58:J60" si="24">MAX(K58:O58)</f>
        <v>274721.565</v>
      </c>
      <c r="K58" s="98">
        <v>225030.946</v>
      </c>
      <c r="L58" s="98">
        <v>258607.827</v>
      </c>
      <c r="M58" s="98">
        <v>274721.565</v>
      </c>
      <c r="N58" s="98">
        <v>253380.749</v>
      </c>
      <c r="O58" s="98">
        <v>202681.617</v>
      </c>
    </row>
    <row r="59">
      <c r="A59" s="141"/>
      <c r="B59" s="154" t="s">
        <v>111</v>
      </c>
      <c r="C59" s="154">
        <f t="shared" si="22"/>
        <v>205801.407</v>
      </c>
      <c r="D59" s="98">
        <v>205801.407</v>
      </c>
      <c r="E59" s="98">
        <v>185718.158</v>
      </c>
      <c r="F59" s="98">
        <v>126868.612</v>
      </c>
      <c r="G59" s="154">
        <f t="shared" si="23"/>
        <v>326058.091</v>
      </c>
      <c r="H59" s="98">
        <v>303291.319</v>
      </c>
      <c r="I59" s="98">
        <v>326058.091</v>
      </c>
      <c r="J59" s="154">
        <f t="shared" si="24"/>
        <v>284256.685</v>
      </c>
      <c r="K59" s="98">
        <v>182572.554</v>
      </c>
      <c r="L59" s="98">
        <v>257913.122</v>
      </c>
      <c r="M59" s="98">
        <v>284256.685</v>
      </c>
      <c r="N59" s="98">
        <v>250332.449</v>
      </c>
      <c r="O59" s="98">
        <v>196853.986</v>
      </c>
    </row>
    <row r="60">
      <c r="A60" s="141"/>
      <c r="B60" s="154" t="s">
        <v>112</v>
      </c>
      <c r="C60" s="154">
        <f t="shared" si="22"/>
        <v>204639.539</v>
      </c>
      <c r="D60" s="98">
        <v>204639.539</v>
      </c>
      <c r="E60" s="98">
        <v>184433.344</v>
      </c>
      <c r="F60" s="98">
        <v>127867.938</v>
      </c>
      <c r="G60" s="154">
        <f t="shared" si="23"/>
        <v>360793.447</v>
      </c>
      <c r="H60" s="98">
        <v>336146.286</v>
      </c>
      <c r="I60" s="98">
        <v>360793.447</v>
      </c>
      <c r="J60" s="154">
        <f t="shared" si="24"/>
        <v>346367.615</v>
      </c>
      <c r="K60" s="98">
        <v>346367.615</v>
      </c>
      <c r="L60" s="98">
        <v>267034.792</v>
      </c>
      <c r="M60" s="98">
        <v>304757.503</v>
      </c>
      <c r="N60" s="98">
        <v>266507.375</v>
      </c>
      <c r="O60" s="98">
        <v>199933.176</v>
      </c>
    </row>
    <row r="61">
      <c r="A61" s="148"/>
      <c r="B61" s="154" t="s">
        <v>113</v>
      </c>
      <c r="C61" s="153">
        <f>MEDIAN(C58,C59,C60)</f>
        <v>204639.539</v>
      </c>
      <c r="D61" s="128"/>
      <c r="E61" s="128"/>
      <c r="F61" s="128"/>
      <c r="G61" s="153">
        <f>MEDIAN(G58,G59,G60)</f>
        <v>344955.36</v>
      </c>
      <c r="H61" s="128"/>
      <c r="I61" s="128"/>
      <c r="J61" s="153">
        <f>MEDIAN(J58:J60)</f>
        <v>284256.685</v>
      </c>
      <c r="K61" s="128"/>
      <c r="L61" s="128"/>
      <c r="M61" s="128"/>
      <c r="N61" s="128"/>
      <c r="O61" s="128"/>
    </row>
    <row r="62">
      <c r="A62" s="155"/>
      <c r="B62" s="98"/>
      <c r="C62" s="128"/>
      <c r="D62" s="98"/>
      <c r="E62" s="98"/>
      <c r="F62" s="98"/>
      <c r="G62" s="128"/>
      <c r="H62" s="98"/>
      <c r="I62" s="98"/>
      <c r="J62" s="128"/>
      <c r="K62" s="128"/>
      <c r="L62" s="128"/>
      <c r="M62" s="128"/>
      <c r="N62" s="128"/>
      <c r="O62" s="128"/>
    </row>
    <row r="63">
      <c r="A63" s="128"/>
    </row>
    <row r="65">
      <c r="A65" s="138" t="s">
        <v>121</v>
      </c>
      <c r="B65" s="139"/>
      <c r="C65" s="140" t="s">
        <v>106</v>
      </c>
      <c r="D65" s="140" t="s">
        <v>37</v>
      </c>
      <c r="E65" s="140" t="s">
        <v>42</v>
      </c>
      <c r="F65" s="140" t="s">
        <v>45</v>
      </c>
      <c r="G65" s="140" t="s">
        <v>107</v>
      </c>
      <c r="H65" s="140" t="s">
        <v>34</v>
      </c>
      <c r="I65" s="140" t="s">
        <v>40</v>
      </c>
      <c r="J65" s="140" t="s">
        <v>108</v>
      </c>
      <c r="K65" s="140" t="s">
        <v>34</v>
      </c>
      <c r="L65" s="140" t="s">
        <v>37</v>
      </c>
      <c r="M65" s="140" t="s">
        <v>40</v>
      </c>
      <c r="N65" s="140" t="s">
        <v>42</v>
      </c>
      <c r="O65" s="140" t="s">
        <v>45</v>
      </c>
    </row>
    <row r="66">
      <c r="A66" s="141"/>
      <c r="B66" s="142" t="s">
        <v>109</v>
      </c>
      <c r="C66" s="74">
        <f t="shared" ref="C66:C68" si="25">MAX(D66:F66)</f>
        <v>112</v>
      </c>
      <c r="D66" s="143">
        <v>44.0</v>
      </c>
      <c r="E66" s="143">
        <v>39.0</v>
      </c>
      <c r="F66" s="143">
        <v>112.0</v>
      </c>
      <c r="G66" s="74">
        <f t="shared" ref="G66:G68" si="26">MAX(H66:I66)</f>
        <v>144</v>
      </c>
      <c r="H66" s="143">
        <v>144.0</v>
      </c>
      <c r="I66" s="144">
        <v>53.0</v>
      </c>
      <c r="J66" s="89">
        <f t="shared" ref="J66:J68" si="27">MAX(K66:O66)</f>
        <v>265</v>
      </c>
      <c r="K66" s="145">
        <v>156.0</v>
      </c>
      <c r="L66" s="145">
        <v>32.0</v>
      </c>
      <c r="M66" s="145">
        <v>61.0</v>
      </c>
      <c r="N66" s="145">
        <v>23.0</v>
      </c>
      <c r="O66" s="145">
        <v>265.0</v>
      </c>
    </row>
    <row r="67">
      <c r="A67" s="141"/>
      <c r="B67" s="142" t="s">
        <v>111</v>
      </c>
      <c r="C67" s="74">
        <f t="shared" si="25"/>
        <v>112</v>
      </c>
      <c r="D67" s="143">
        <v>42.0</v>
      </c>
      <c r="E67" s="143">
        <v>49.0</v>
      </c>
      <c r="F67" s="143">
        <v>112.0</v>
      </c>
      <c r="G67" s="74">
        <f t="shared" si="26"/>
        <v>133</v>
      </c>
      <c r="H67" s="143">
        <v>133.0</v>
      </c>
      <c r="I67" s="144">
        <v>50.0</v>
      </c>
      <c r="J67" s="89">
        <f t="shared" si="27"/>
        <v>275</v>
      </c>
      <c r="K67" s="145">
        <v>170.0</v>
      </c>
      <c r="L67" s="145">
        <v>190.0</v>
      </c>
      <c r="M67" s="145">
        <v>54.0</v>
      </c>
      <c r="N67" s="145">
        <v>26.0</v>
      </c>
      <c r="O67" s="145">
        <v>275.0</v>
      </c>
    </row>
    <row r="68">
      <c r="A68" s="141"/>
      <c r="B68" s="142" t="s">
        <v>112</v>
      </c>
      <c r="C68" s="74">
        <f t="shared" si="25"/>
        <v>104</v>
      </c>
      <c r="D68" s="143">
        <v>33.0</v>
      </c>
      <c r="E68" s="143">
        <v>27.0</v>
      </c>
      <c r="F68" s="143">
        <v>104.0</v>
      </c>
      <c r="G68" s="74">
        <f t="shared" si="26"/>
        <v>162</v>
      </c>
      <c r="H68" s="143">
        <v>162.0</v>
      </c>
      <c r="I68" s="144">
        <v>52.0</v>
      </c>
      <c r="J68" s="89">
        <f t="shared" si="27"/>
        <v>258</v>
      </c>
      <c r="K68" s="145">
        <v>157.0</v>
      </c>
      <c r="L68" s="145">
        <v>35.0</v>
      </c>
      <c r="M68" s="145">
        <v>57.0</v>
      </c>
      <c r="N68" s="145">
        <v>26.0</v>
      </c>
      <c r="O68" s="145">
        <v>258.0</v>
      </c>
    </row>
    <row r="69">
      <c r="A69" s="148"/>
      <c r="B69" s="142" t="s">
        <v>113</v>
      </c>
      <c r="C69" s="95">
        <f>MEDIAN(C66,C67,C68)</f>
        <v>112</v>
      </c>
      <c r="D69" s="95"/>
      <c r="E69" s="95"/>
      <c r="F69" s="95"/>
      <c r="G69" s="95">
        <f>MEDIAN(G66,G67,G68)</f>
        <v>144</v>
      </c>
      <c r="H69" s="95"/>
      <c r="I69" s="149"/>
      <c r="J69" s="94">
        <f>MEDIAN(J66:J68)</f>
        <v>265</v>
      </c>
      <c r="K69" s="95"/>
      <c r="L69" s="95"/>
      <c r="M69" s="95"/>
      <c r="N69" s="95"/>
      <c r="O69" s="95"/>
    </row>
    <row r="70">
      <c r="A70" s="150"/>
      <c r="B70" s="151"/>
      <c r="C70" s="95"/>
      <c r="D70" s="74"/>
      <c r="E70" s="74"/>
      <c r="F70" s="74"/>
      <c r="G70" s="95"/>
      <c r="H70" s="74"/>
      <c r="I70" s="74"/>
      <c r="J70" s="95"/>
      <c r="K70" s="95"/>
      <c r="L70" s="95"/>
      <c r="M70" s="95"/>
      <c r="N70" s="95"/>
      <c r="O70" s="95"/>
    </row>
    <row r="71">
      <c r="A71" s="155"/>
    </row>
    <row r="73">
      <c r="A73" s="156" t="s">
        <v>122</v>
      </c>
      <c r="B73" s="157"/>
      <c r="C73" s="89" t="s">
        <v>106</v>
      </c>
      <c r="D73" s="89" t="s">
        <v>37</v>
      </c>
      <c r="E73" s="89" t="s">
        <v>42</v>
      </c>
      <c r="F73" s="89" t="s">
        <v>45</v>
      </c>
      <c r="G73" s="89" t="s">
        <v>107</v>
      </c>
      <c r="H73" s="89" t="s">
        <v>34</v>
      </c>
      <c r="I73" s="89" t="s">
        <v>40</v>
      </c>
      <c r="J73" s="89" t="s">
        <v>108</v>
      </c>
      <c r="K73" s="89" t="s">
        <v>34</v>
      </c>
      <c r="L73" s="89" t="s">
        <v>37</v>
      </c>
      <c r="M73" s="89" t="s">
        <v>40</v>
      </c>
      <c r="N73" s="89" t="s">
        <v>42</v>
      </c>
      <c r="O73" s="89" t="s">
        <v>45</v>
      </c>
    </row>
    <row r="74">
      <c r="A74" s="141"/>
      <c r="B74" s="142" t="s">
        <v>109</v>
      </c>
      <c r="C74" s="74">
        <f t="shared" ref="C74:C76" si="28">MAX(D74:F74)</f>
        <v>83</v>
      </c>
      <c r="D74" s="143">
        <v>43.0</v>
      </c>
      <c r="E74" s="143">
        <v>28.0</v>
      </c>
      <c r="F74" s="143">
        <v>83.0</v>
      </c>
      <c r="G74" s="74">
        <f t="shared" ref="G74:G76" si="29">MAX(H74:I74)</f>
        <v>275</v>
      </c>
      <c r="H74" s="143">
        <v>275.0</v>
      </c>
      <c r="I74" s="144">
        <v>81.0</v>
      </c>
      <c r="J74" s="89">
        <f t="shared" ref="J74:J76" si="30">MAX(K74:O74)</f>
        <v>417</v>
      </c>
      <c r="K74" s="145">
        <v>293.0</v>
      </c>
      <c r="L74" s="145">
        <v>40.0</v>
      </c>
      <c r="M74" s="145">
        <v>87.0</v>
      </c>
      <c r="N74" s="145">
        <v>27.0</v>
      </c>
      <c r="O74" s="145">
        <v>417.0</v>
      </c>
    </row>
    <row r="75">
      <c r="A75" s="141"/>
      <c r="B75" s="142" t="s">
        <v>111</v>
      </c>
      <c r="C75" s="74">
        <f t="shared" si="28"/>
        <v>79</v>
      </c>
      <c r="D75" s="143">
        <v>45.0</v>
      </c>
      <c r="E75" s="143">
        <v>28.0</v>
      </c>
      <c r="F75" s="143">
        <v>79.0</v>
      </c>
      <c r="G75" s="74">
        <f t="shared" si="29"/>
        <v>267</v>
      </c>
      <c r="H75" s="143">
        <v>267.0</v>
      </c>
      <c r="I75" s="144">
        <v>79.0</v>
      </c>
      <c r="J75" s="89">
        <f t="shared" si="30"/>
        <v>391</v>
      </c>
      <c r="K75" s="145">
        <v>267.0</v>
      </c>
      <c r="L75" s="145">
        <v>38.0</v>
      </c>
      <c r="M75" s="145">
        <v>88.0</v>
      </c>
      <c r="N75" s="145">
        <v>26.0</v>
      </c>
      <c r="O75" s="145">
        <v>391.0</v>
      </c>
    </row>
    <row r="76">
      <c r="A76" s="141"/>
      <c r="B76" s="142" t="s">
        <v>112</v>
      </c>
      <c r="C76" s="74">
        <f t="shared" si="28"/>
        <v>79</v>
      </c>
      <c r="D76" s="143">
        <v>46.0</v>
      </c>
      <c r="E76" s="143">
        <v>28.0</v>
      </c>
      <c r="F76" s="143">
        <v>79.0</v>
      </c>
      <c r="G76" s="74">
        <f t="shared" si="29"/>
        <v>265</v>
      </c>
      <c r="H76" s="143">
        <v>265.0</v>
      </c>
      <c r="I76" s="144">
        <v>78.0</v>
      </c>
      <c r="J76" s="89">
        <f t="shared" si="30"/>
        <v>390</v>
      </c>
      <c r="K76" s="145">
        <v>265.0</v>
      </c>
      <c r="L76" s="145">
        <v>42.0</v>
      </c>
      <c r="M76" s="145">
        <v>96.0</v>
      </c>
      <c r="N76" s="145">
        <v>28.0</v>
      </c>
      <c r="O76" s="145">
        <v>390.0</v>
      </c>
    </row>
    <row r="77">
      <c r="A77" s="148"/>
      <c r="B77" s="142" t="s">
        <v>113</v>
      </c>
      <c r="C77" s="95">
        <f>MEDIAN(C74,C75,C76)</f>
        <v>79</v>
      </c>
      <c r="D77" s="95"/>
      <c r="E77" s="95"/>
      <c r="F77" s="95"/>
      <c r="G77" s="95">
        <f>MEDIAN(G74,G75,G76)</f>
        <v>267</v>
      </c>
      <c r="H77" s="95"/>
      <c r="I77" s="149"/>
      <c r="J77" s="94">
        <f>MEDIAN(J74:J76)</f>
        <v>391</v>
      </c>
      <c r="K77" s="95"/>
      <c r="L77" s="95"/>
      <c r="M77" s="95"/>
      <c r="N77" s="95"/>
      <c r="O77" s="95"/>
    </row>
    <row r="78">
      <c r="A78" s="150"/>
      <c r="B78" s="151"/>
      <c r="C78" s="95"/>
      <c r="D78" s="74"/>
      <c r="E78" s="74"/>
      <c r="F78" s="74"/>
      <c r="G78" s="95"/>
      <c r="H78" s="74"/>
      <c r="I78" s="74"/>
      <c r="J78" s="95"/>
      <c r="K78" s="95"/>
      <c r="L78" s="95"/>
      <c r="M78" s="95"/>
      <c r="N78" s="95"/>
      <c r="O78" s="95"/>
    </row>
    <row r="79">
      <c r="A79" s="155"/>
    </row>
    <row r="81">
      <c r="A81" s="156" t="s">
        <v>123</v>
      </c>
      <c r="B81" s="157"/>
      <c r="C81" s="89" t="s">
        <v>106</v>
      </c>
      <c r="D81" s="89" t="s">
        <v>37</v>
      </c>
      <c r="E81" s="89" t="s">
        <v>42</v>
      </c>
      <c r="F81" s="89" t="s">
        <v>45</v>
      </c>
      <c r="G81" s="89" t="s">
        <v>107</v>
      </c>
      <c r="H81" s="89" t="s">
        <v>34</v>
      </c>
      <c r="I81" s="89" t="s">
        <v>40</v>
      </c>
      <c r="J81" s="89" t="s">
        <v>108</v>
      </c>
      <c r="K81" s="89" t="s">
        <v>34</v>
      </c>
      <c r="L81" s="89" t="s">
        <v>37</v>
      </c>
      <c r="M81" s="89" t="s">
        <v>40</v>
      </c>
      <c r="N81" s="89" t="s">
        <v>42</v>
      </c>
      <c r="O81" s="89" t="s">
        <v>45</v>
      </c>
    </row>
    <row r="82">
      <c r="A82" s="141"/>
      <c r="B82" s="142" t="s">
        <v>109</v>
      </c>
      <c r="C82" s="74">
        <f t="shared" ref="C82:C84" si="31">MAX(D82:F82)</f>
        <v>93</v>
      </c>
      <c r="D82" s="143">
        <v>69.0</v>
      </c>
      <c r="E82" s="143">
        <v>38.0</v>
      </c>
      <c r="F82" s="143">
        <v>93.0</v>
      </c>
      <c r="G82" s="74">
        <f t="shared" ref="G82:G84" si="32">MAX(H82:I82)</f>
        <v>485</v>
      </c>
      <c r="H82" s="143">
        <v>485.0</v>
      </c>
      <c r="I82" s="144">
        <v>136.0</v>
      </c>
      <c r="J82" s="89">
        <f t="shared" ref="J82:J84" si="33">MAX(K82:O82)</f>
        <v>699</v>
      </c>
      <c r="K82" s="145">
        <v>492.0</v>
      </c>
      <c r="L82" s="145">
        <v>75.0</v>
      </c>
      <c r="M82" s="145">
        <v>151.0</v>
      </c>
      <c r="N82" s="145">
        <v>27.0</v>
      </c>
      <c r="O82" s="145">
        <v>699.0</v>
      </c>
    </row>
    <row r="83">
      <c r="A83" s="141"/>
      <c r="B83" s="142" t="s">
        <v>111</v>
      </c>
      <c r="C83" s="74">
        <f t="shared" si="31"/>
        <v>85</v>
      </c>
      <c r="D83" s="143">
        <v>59.0</v>
      </c>
      <c r="E83" s="143">
        <v>26.0</v>
      </c>
      <c r="F83" s="143">
        <v>85.0</v>
      </c>
      <c r="G83" s="74">
        <f t="shared" si="32"/>
        <v>498</v>
      </c>
      <c r="H83" s="143">
        <v>498.0</v>
      </c>
      <c r="I83" s="144">
        <v>141.0</v>
      </c>
      <c r="J83" s="89">
        <f t="shared" si="33"/>
        <v>702</v>
      </c>
      <c r="K83" s="145">
        <v>496.0</v>
      </c>
      <c r="L83" s="145">
        <v>61.0</v>
      </c>
      <c r="M83" s="145">
        <v>152.0</v>
      </c>
      <c r="N83" s="145">
        <v>30.0</v>
      </c>
      <c r="O83" s="145">
        <v>702.0</v>
      </c>
    </row>
    <row r="84">
      <c r="A84" s="141"/>
      <c r="B84" s="142" t="s">
        <v>112</v>
      </c>
      <c r="C84" s="74">
        <f t="shared" si="31"/>
        <v>93</v>
      </c>
      <c r="D84" s="143">
        <v>61.0</v>
      </c>
      <c r="E84" s="143">
        <v>32.0</v>
      </c>
      <c r="F84" s="143">
        <v>93.0</v>
      </c>
      <c r="G84" s="74">
        <f t="shared" si="32"/>
        <v>496</v>
      </c>
      <c r="H84" s="143">
        <v>496.0</v>
      </c>
      <c r="I84" s="144">
        <v>140.0</v>
      </c>
      <c r="J84" s="89">
        <f t="shared" si="33"/>
        <v>705</v>
      </c>
      <c r="K84" s="145">
        <v>493.0</v>
      </c>
      <c r="L84" s="145">
        <v>57.0</v>
      </c>
      <c r="M84" s="145">
        <v>153.0</v>
      </c>
      <c r="N84" s="145">
        <v>14.0</v>
      </c>
      <c r="O84" s="145">
        <v>705.0</v>
      </c>
    </row>
    <row r="85">
      <c r="A85" s="148"/>
      <c r="B85" s="142" t="s">
        <v>113</v>
      </c>
      <c r="C85" s="95">
        <f>MEDIAN(C82,C83,C84)</f>
        <v>93</v>
      </c>
      <c r="D85" s="95"/>
      <c r="E85" s="95"/>
      <c r="F85" s="95"/>
      <c r="G85" s="95">
        <f>MEDIAN(G82,G83,G84)</f>
        <v>496</v>
      </c>
      <c r="H85" s="95"/>
      <c r="I85" s="149"/>
      <c r="J85" s="94">
        <f>MEDIAN(J82:J84)</f>
        <v>702</v>
      </c>
      <c r="K85" s="95"/>
      <c r="L85" s="95"/>
      <c r="M85" s="95"/>
      <c r="N85" s="95"/>
      <c r="O85" s="95"/>
    </row>
    <row r="86">
      <c r="A86" s="150"/>
      <c r="B86" s="151"/>
      <c r="C86" s="95"/>
      <c r="D86" s="74"/>
      <c r="E86" s="74"/>
      <c r="F86" s="74"/>
      <c r="G86" s="95"/>
      <c r="H86" s="74"/>
      <c r="I86" s="74"/>
      <c r="J86" s="95"/>
      <c r="K86" s="95"/>
      <c r="L86" s="95"/>
      <c r="M86" s="95"/>
      <c r="N86" s="95"/>
      <c r="O86" s="95"/>
    </row>
    <row r="87">
      <c r="A87" s="155"/>
    </row>
    <row r="89">
      <c r="A89" s="152" t="s">
        <v>124</v>
      </c>
      <c r="B89" s="153"/>
      <c r="C89" s="154" t="s">
        <v>106</v>
      </c>
      <c r="D89" s="154" t="s">
        <v>37</v>
      </c>
      <c r="E89" s="154" t="s">
        <v>42</v>
      </c>
      <c r="F89" s="154" t="s">
        <v>45</v>
      </c>
      <c r="G89" s="154" t="s">
        <v>107</v>
      </c>
      <c r="H89" s="154" t="s">
        <v>34</v>
      </c>
      <c r="I89" s="154" t="s">
        <v>40</v>
      </c>
      <c r="J89" s="154" t="s">
        <v>108</v>
      </c>
      <c r="K89" s="154" t="s">
        <v>34</v>
      </c>
      <c r="L89" s="154" t="s">
        <v>37</v>
      </c>
      <c r="M89" s="154" t="s">
        <v>40</v>
      </c>
      <c r="N89" s="154" t="s">
        <v>42</v>
      </c>
      <c r="O89" s="154" t="s">
        <v>45</v>
      </c>
    </row>
    <row r="90">
      <c r="A90" s="141"/>
      <c r="B90" s="154" t="s">
        <v>109</v>
      </c>
      <c r="C90" s="98">
        <f t="shared" ref="C90:C92" si="34">MAX(D90:F90)</f>
        <v>331</v>
      </c>
      <c r="D90" s="158">
        <v>117.0</v>
      </c>
      <c r="E90" s="158">
        <v>89.0</v>
      </c>
      <c r="F90" s="158">
        <v>331.0</v>
      </c>
      <c r="G90" s="98">
        <f t="shared" ref="G90:G92" si="35">MAX(H90:I90)</f>
        <v>7653</v>
      </c>
      <c r="H90" s="98">
        <v>7653.0</v>
      </c>
      <c r="I90" s="98">
        <v>602.0</v>
      </c>
      <c r="J90" s="154">
        <f t="shared" ref="J90:J92" si="36">MAX(K90:O90)</f>
        <v>0</v>
      </c>
      <c r="K90" s="98"/>
      <c r="L90" s="98"/>
      <c r="M90" s="98"/>
      <c r="N90" s="98"/>
      <c r="O90" s="98"/>
    </row>
    <row r="91">
      <c r="A91" s="141"/>
      <c r="B91" s="154" t="s">
        <v>111</v>
      </c>
      <c r="C91" s="98">
        <f t="shared" si="34"/>
        <v>352</v>
      </c>
      <c r="D91" s="74">
        <v>119.0</v>
      </c>
      <c r="E91" s="74">
        <v>88.0</v>
      </c>
      <c r="F91" s="74">
        <v>352.0</v>
      </c>
      <c r="G91" s="98">
        <f t="shared" si="35"/>
        <v>7572</v>
      </c>
      <c r="H91" s="98">
        <v>7572.0</v>
      </c>
      <c r="I91" s="98">
        <v>603.0</v>
      </c>
      <c r="J91" s="154">
        <f t="shared" si="36"/>
        <v>0</v>
      </c>
      <c r="K91" s="98"/>
      <c r="L91" s="98"/>
      <c r="M91" s="98"/>
      <c r="N91" s="98"/>
      <c r="O91" s="98"/>
    </row>
    <row r="92">
      <c r="A92" s="141"/>
      <c r="B92" s="154" t="s">
        <v>112</v>
      </c>
      <c r="C92" s="98">
        <f t="shared" si="34"/>
        <v>331</v>
      </c>
      <c r="D92" s="74">
        <v>115.0</v>
      </c>
      <c r="E92" s="74">
        <v>83.0</v>
      </c>
      <c r="F92" s="74">
        <v>331.0</v>
      </c>
      <c r="G92" s="98">
        <f t="shared" si="35"/>
        <v>7666</v>
      </c>
      <c r="H92" s="98">
        <v>7666.0</v>
      </c>
      <c r="I92" s="98">
        <v>585.0</v>
      </c>
      <c r="J92" s="154">
        <f t="shared" si="36"/>
        <v>0</v>
      </c>
      <c r="K92" s="98"/>
      <c r="L92" s="98"/>
      <c r="M92" s="98"/>
      <c r="N92" s="98"/>
      <c r="O92" s="98"/>
    </row>
    <row r="93">
      <c r="A93" s="148"/>
      <c r="B93" s="154" t="s">
        <v>113</v>
      </c>
      <c r="C93" s="128">
        <f>MEDIAN(C90,C91,C92)</f>
        <v>331</v>
      </c>
      <c r="D93" s="128"/>
      <c r="E93" s="128"/>
      <c r="F93" s="128"/>
      <c r="G93" s="128">
        <f>MEDIAN(G90,G91,G92)</f>
        <v>7653</v>
      </c>
      <c r="H93" s="128"/>
      <c r="I93" s="128"/>
      <c r="J93" s="153">
        <f>MEDIAN(J90:J92)</f>
        <v>0</v>
      </c>
      <c r="K93" s="128"/>
      <c r="L93" s="128"/>
      <c r="M93" s="128"/>
      <c r="N93" s="128"/>
      <c r="O93" s="128"/>
    </row>
    <row r="94">
      <c r="A94" s="155"/>
      <c r="B94" s="98"/>
      <c r="C94" s="128"/>
      <c r="D94" s="98">
        <v>91.0</v>
      </c>
      <c r="E94" s="98">
        <v>63.0</v>
      </c>
      <c r="F94" s="98">
        <v>166.0</v>
      </c>
      <c r="G94" s="128"/>
      <c r="H94" s="98">
        <v>7594.0</v>
      </c>
      <c r="I94" s="98">
        <v>574.0</v>
      </c>
      <c r="J94" s="128"/>
      <c r="K94" s="98"/>
      <c r="L94" s="98"/>
      <c r="M94" s="98"/>
      <c r="N94" s="98"/>
      <c r="O94" s="98"/>
    </row>
    <row r="95">
      <c r="A95" s="128"/>
    </row>
    <row r="97">
      <c r="A97" s="152" t="s">
        <v>125</v>
      </c>
      <c r="B97" s="153"/>
      <c r="C97" s="154" t="s">
        <v>106</v>
      </c>
      <c r="D97" s="154" t="s">
        <v>37</v>
      </c>
      <c r="E97" s="154" t="s">
        <v>42</v>
      </c>
      <c r="F97" s="154" t="s">
        <v>45</v>
      </c>
      <c r="G97" s="154" t="s">
        <v>107</v>
      </c>
      <c r="H97" s="154" t="s">
        <v>34</v>
      </c>
      <c r="I97" s="154" t="s">
        <v>40</v>
      </c>
      <c r="J97" s="154" t="s">
        <v>108</v>
      </c>
      <c r="K97" s="154" t="s">
        <v>34</v>
      </c>
      <c r="L97" s="154" t="s">
        <v>37</v>
      </c>
      <c r="M97" s="154" t="s">
        <v>40</v>
      </c>
      <c r="N97" s="154" t="s">
        <v>42</v>
      </c>
      <c r="O97" s="154" t="s">
        <v>45</v>
      </c>
    </row>
    <row r="98">
      <c r="A98" s="141"/>
      <c r="B98" s="154" t="s">
        <v>109</v>
      </c>
      <c r="C98" s="98">
        <f t="shared" ref="C98:C100" si="37">MAX(D98:F98)</f>
        <v>141</v>
      </c>
      <c r="D98" s="98">
        <v>94.0</v>
      </c>
      <c r="E98" s="98">
        <v>30.0</v>
      </c>
      <c r="F98" s="98">
        <v>141.0</v>
      </c>
      <c r="G98" s="98">
        <f t="shared" ref="G98:G100" si="38">MAX(H98:I98)</f>
        <v>928</v>
      </c>
      <c r="H98" s="98">
        <v>928.0</v>
      </c>
      <c r="I98" s="98">
        <v>261.0</v>
      </c>
      <c r="J98" s="154">
        <f t="shared" ref="J98:J100" si="39">MAX(K98:O98)</f>
        <v>1336</v>
      </c>
      <c r="K98" s="98">
        <v>943.0</v>
      </c>
      <c r="L98" s="98">
        <v>95.0</v>
      </c>
      <c r="M98" s="98">
        <v>278.0</v>
      </c>
      <c r="N98" s="98">
        <v>33.0</v>
      </c>
      <c r="O98" s="98">
        <v>1336.0</v>
      </c>
    </row>
    <row r="99">
      <c r="A99" s="141"/>
      <c r="B99" s="154" t="s">
        <v>111</v>
      </c>
      <c r="C99" s="98">
        <f t="shared" si="37"/>
        <v>133</v>
      </c>
      <c r="D99" s="98">
        <v>101.0</v>
      </c>
      <c r="E99" s="98">
        <v>36.0</v>
      </c>
      <c r="F99" s="98">
        <v>133.0</v>
      </c>
      <c r="G99" s="98">
        <f t="shared" si="38"/>
        <v>929</v>
      </c>
      <c r="H99" s="98">
        <v>929.0</v>
      </c>
      <c r="I99" s="98">
        <v>266.0</v>
      </c>
      <c r="J99" s="154">
        <f t="shared" si="39"/>
        <v>1340</v>
      </c>
      <c r="K99" s="98">
        <v>941.0</v>
      </c>
      <c r="L99" s="98">
        <v>127.0</v>
      </c>
      <c r="M99" s="98">
        <v>279.0</v>
      </c>
      <c r="N99" s="98">
        <v>34.0</v>
      </c>
      <c r="O99" s="98">
        <v>1340.0</v>
      </c>
    </row>
    <row r="100">
      <c r="A100" s="141"/>
      <c r="B100" s="154" t="s">
        <v>112</v>
      </c>
      <c r="C100" s="98">
        <f t="shared" si="37"/>
        <v>137</v>
      </c>
      <c r="D100" s="98">
        <v>96.0</v>
      </c>
      <c r="E100" s="98">
        <v>30.0</v>
      </c>
      <c r="F100" s="98">
        <v>137.0</v>
      </c>
      <c r="G100" s="98">
        <f t="shared" si="38"/>
        <v>947</v>
      </c>
      <c r="H100" s="98">
        <v>947.0</v>
      </c>
      <c r="I100" s="98">
        <v>262.0</v>
      </c>
      <c r="J100" s="154">
        <f t="shared" si="39"/>
        <v>1343</v>
      </c>
      <c r="K100" s="98">
        <v>948.0</v>
      </c>
      <c r="L100" s="98">
        <v>97.0</v>
      </c>
      <c r="M100" s="98">
        <v>274.0</v>
      </c>
      <c r="N100" s="98">
        <v>32.0</v>
      </c>
      <c r="O100" s="98">
        <v>1343.0</v>
      </c>
    </row>
    <row r="101">
      <c r="A101" s="148"/>
      <c r="B101" s="154" t="s">
        <v>113</v>
      </c>
      <c r="C101" s="128">
        <f>MEDIAN(C98,C99,C100)</f>
        <v>137</v>
      </c>
      <c r="D101" s="128"/>
      <c r="E101" s="128"/>
      <c r="F101" s="128"/>
      <c r="G101" s="128">
        <f>MEDIAN(G98,G99,G100)</f>
        <v>929</v>
      </c>
      <c r="H101" s="128"/>
      <c r="I101" s="128"/>
      <c r="J101" s="153">
        <f>MEDIAN(J98:J100)</f>
        <v>1340</v>
      </c>
      <c r="K101" s="128"/>
      <c r="L101" s="128"/>
      <c r="M101" s="128"/>
      <c r="N101" s="128"/>
      <c r="O101" s="128"/>
    </row>
    <row r="102">
      <c r="A102" s="155"/>
      <c r="B102" s="98"/>
      <c r="C102" s="128"/>
      <c r="D102" s="98"/>
      <c r="E102" s="98"/>
      <c r="F102" s="98"/>
      <c r="G102" s="128"/>
      <c r="H102" s="98"/>
      <c r="I102" s="98"/>
      <c r="J102" s="128"/>
      <c r="K102" s="98"/>
      <c r="L102" s="98"/>
      <c r="M102" s="98"/>
      <c r="N102" s="98"/>
      <c r="O102" s="98"/>
    </row>
    <row r="103">
      <c r="A103" s="128"/>
    </row>
    <row r="105">
      <c r="A105" s="152" t="s">
        <v>126</v>
      </c>
      <c r="B105" s="153"/>
      <c r="C105" s="154" t="s">
        <v>106</v>
      </c>
      <c r="D105" s="154" t="s">
        <v>37</v>
      </c>
      <c r="E105" s="154" t="s">
        <v>42</v>
      </c>
      <c r="F105" s="154" t="s">
        <v>45</v>
      </c>
      <c r="G105" s="154" t="s">
        <v>107</v>
      </c>
      <c r="H105" s="154" t="s">
        <v>34</v>
      </c>
      <c r="I105" s="154" t="s">
        <v>40</v>
      </c>
      <c r="J105" s="154" t="s">
        <v>108</v>
      </c>
      <c r="K105" s="154" t="s">
        <v>34</v>
      </c>
      <c r="L105" s="154" t="s">
        <v>37</v>
      </c>
      <c r="M105" s="154" t="s">
        <v>40</v>
      </c>
      <c r="N105" s="154" t="s">
        <v>42</v>
      </c>
      <c r="O105" s="154" t="s">
        <v>45</v>
      </c>
    </row>
    <row r="106">
      <c r="A106" s="141"/>
      <c r="B106" s="154" t="s">
        <v>109</v>
      </c>
      <c r="C106" s="98">
        <f t="shared" ref="C106:C108" si="40">MAX(D106:F106)</f>
        <v>233</v>
      </c>
      <c r="D106" s="98">
        <v>175.0</v>
      </c>
      <c r="E106" s="98">
        <v>37.0</v>
      </c>
      <c r="F106" s="98">
        <v>233.0</v>
      </c>
      <c r="G106" s="98">
        <f t="shared" ref="G106:G108" si="41">MAX(H106:I106)</f>
        <v>1102</v>
      </c>
      <c r="H106" s="98">
        <v>1102.0</v>
      </c>
      <c r="I106" s="98">
        <v>518.0</v>
      </c>
      <c r="J106" s="154">
        <f t="shared" ref="J106:J108" si="42">MAX(K106:O106)</f>
        <v>1863</v>
      </c>
      <c r="K106" s="98">
        <v>1110.0</v>
      </c>
      <c r="L106" s="98">
        <v>159.0</v>
      </c>
      <c r="M106" s="98">
        <v>535.0</v>
      </c>
      <c r="N106" s="98">
        <v>64.0</v>
      </c>
      <c r="O106" s="98">
        <v>1863.0</v>
      </c>
    </row>
    <row r="107">
      <c r="A107" s="141"/>
      <c r="B107" s="154" t="s">
        <v>111</v>
      </c>
      <c r="C107" s="98">
        <f t="shared" si="40"/>
        <v>234</v>
      </c>
      <c r="D107" s="98">
        <v>186.0</v>
      </c>
      <c r="E107" s="98">
        <v>40.0</v>
      </c>
      <c r="F107" s="98">
        <v>234.0</v>
      </c>
      <c r="G107" s="98">
        <f t="shared" si="41"/>
        <v>1114</v>
      </c>
      <c r="H107" s="98">
        <v>1114.0</v>
      </c>
      <c r="I107" s="98">
        <v>514.0</v>
      </c>
      <c r="J107" s="154">
        <f t="shared" si="42"/>
        <v>1887</v>
      </c>
      <c r="K107" s="98">
        <v>1129.0</v>
      </c>
      <c r="L107" s="98">
        <v>171.0</v>
      </c>
      <c r="M107" s="98">
        <v>550.0</v>
      </c>
      <c r="N107" s="98">
        <v>41.0</v>
      </c>
      <c r="O107" s="98">
        <v>1887.0</v>
      </c>
    </row>
    <row r="108">
      <c r="A108" s="141"/>
      <c r="B108" s="154" t="s">
        <v>112</v>
      </c>
      <c r="C108" s="98">
        <f t="shared" si="40"/>
        <v>234</v>
      </c>
      <c r="D108" s="98">
        <v>177.0</v>
      </c>
      <c r="E108" s="98">
        <v>38.0</v>
      </c>
      <c r="F108" s="98">
        <v>234.0</v>
      </c>
      <c r="G108" s="98">
        <f t="shared" si="41"/>
        <v>1100</v>
      </c>
      <c r="H108" s="98">
        <v>1100.0</v>
      </c>
      <c r="I108" s="98">
        <v>531.0</v>
      </c>
      <c r="J108" s="154">
        <f t="shared" si="42"/>
        <v>1867</v>
      </c>
      <c r="K108" s="98">
        <v>1119.0</v>
      </c>
      <c r="L108" s="98">
        <v>197.0</v>
      </c>
      <c r="M108" s="98">
        <v>531.0</v>
      </c>
      <c r="N108" s="98">
        <v>40.0</v>
      </c>
      <c r="O108" s="98">
        <v>1867.0</v>
      </c>
    </row>
    <row r="109">
      <c r="A109" s="148"/>
      <c r="B109" s="154" t="s">
        <v>113</v>
      </c>
      <c r="C109" s="128">
        <f>MEDIAN(C106,C107,C108)</f>
        <v>234</v>
      </c>
      <c r="D109" s="128"/>
      <c r="E109" s="128"/>
      <c r="F109" s="128"/>
      <c r="G109" s="128">
        <f>MEDIAN(G106,G107,G108)</f>
        <v>1102</v>
      </c>
      <c r="H109" s="128"/>
      <c r="I109" s="128"/>
      <c r="J109" s="153">
        <f>MEDIAN(J106:J108)</f>
        <v>1867</v>
      </c>
      <c r="K109" s="128"/>
      <c r="L109" s="128"/>
      <c r="M109" s="128"/>
      <c r="N109" s="128"/>
      <c r="O109" s="128"/>
    </row>
    <row r="110">
      <c r="A110" s="155"/>
      <c r="B110" s="98"/>
      <c r="C110" s="128"/>
      <c r="D110" s="98"/>
      <c r="E110" s="98"/>
      <c r="F110" s="98"/>
      <c r="G110" s="128"/>
      <c r="H110" s="98"/>
      <c r="I110" s="98"/>
      <c r="J110" s="128"/>
      <c r="K110" s="128"/>
      <c r="L110" s="128"/>
      <c r="M110" s="128"/>
      <c r="N110" s="128"/>
      <c r="O110" s="128"/>
    </row>
    <row r="111">
      <c r="A111" s="128"/>
    </row>
    <row r="113">
      <c r="A113" s="152" t="s">
        <v>127</v>
      </c>
      <c r="B113" s="153"/>
      <c r="C113" s="154" t="s">
        <v>106</v>
      </c>
      <c r="D113" s="154" t="s">
        <v>37</v>
      </c>
      <c r="E113" s="154" t="s">
        <v>42</v>
      </c>
      <c r="F113" s="154" t="s">
        <v>45</v>
      </c>
      <c r="G113" s="154" t="s">
        <v>107</v>
      </c>
      <c r="H113" s="154" t="s">
        <v>34</v>
      </c>
      <c r="I113" s="154" t="s">
        <v>40</v>
      </c>
      <c r="J113" s="154" t="s">
        <v>108</v>
      </c>
      <c r="K113" s="154" t="s">
        <v>34</v>
      </c>
      <c r="L113" s="154" t="s">
        <v>37</v>
      </c>
      <c r="M113" s="154" t="s">
        <v>40</v>
      </c>
      <c r="N113" s="154" t="s">
        <v>42</v>
      </c>
      <c r="O113" s="154" t="s">
        <v>45</v>
      </c>
    </row>
    <row r="114">
      <c r="A114" s="141"/>
      <c r="B114" s="154" t="s">
        <v>109</v>
      </c>
      <c r="C114" s="98">
        <f t="shared" ref="C114:C116" si="43">MAX(D114:F114)</f>
        <v>0</v>
      </c>
      <c r="D114" s="98"/>
      <c r="E114" s="98"/>
      <c r="F114" s="98" t="s">
        <v>128</v>
      </c>
      <c r="G114" s="98">
        <f t="shared" ref="G114:G116" si="44">MAX(H114:I114)</f>
        <v>0</v>
      </c>
      <c r="H114" s="98"/>
      <c r="I114" s="98" t="s">
        <v>129</v>
      </c>
      <c r="J114" s="154">
        <f t="shared" ref="J114:J116" si="45">MAX(K114:O114)</f>
        <v>0</v>
      </c>
      <c r="K114" s="128"/>
      <c r="L114" s="128"/>
      <c r="M114" s="98" t="s">
        <v>130</v>
      </c>
      <c r="N114" s="128"/>
      <c r="O114" s="128"/>
    </row>
    <row r="115">
      <c r="A115" s="141"/>
      <c r="B115" s="154" t="s">
        <v>111</v>
      </c>
      <c r="C115" s="98">
        <f t="shared" si="43"/>
        <v>0</v>
      </c>
      <c r="D115" s="98"/>
      <c r="E115" s="98"/>
      <c r="F115" s="98"/>
      <c r="G115" s="98">
        <f t="shared" si="44"/>
        <v>0</v>
      </c>
      <c r="H115" s="98"/>
      <c r="I115" s="98"/>
      <c r="J115" s="154">
        <f t="shared" si="45"/>
        <v>0</v>
      </c>
      <c r="K115" s="128"/>
      <c r="L115" s="128"/>
      <c r="M115" s="128"/>
      <c r="N115" s="128"/>
      <c r="O115" s="128"/>
    </row>
    <row r="116">
      <c r="A116" s="141"/>
      <c r="B116" s="154" t="s">
        <v>112</v>
      </c>
      <c r="C116" s="98">
        <f t="shared" si="43"/>
        <v>0</v>
      </c>
      <c r="D116" s="98"/>
      <c r="E116" s="98"/>
      <c r="F116" s="98"/>
      <c r="G116" s="98">
        <f t="shared" si="44"/>
        <v>0</v>
      </c>
      <c r="H116" s="98"/>
      <c r="I116" s="98"/>
      <c r="J116" s="154">
        <f t="shared" si="45"/>
        <v>0</v>
      </c>
      <c r="K116" s="128"/>
      <c r="L116" s="128"/>
      <c r="M116" s="128"/>
      <c r="N116" s="128"/>
      <c r="O116" s="128"/>
    </row>
    <row r="117">
      <c r="A117" s="148"/>
      <c r="B117" s="154" t="s">
        <v>113</v>
      </c>
      <c r="C117" s="128">
        <f>MEDIAN(C114,C115,C116)</f>
        <v>0</v>
      </c>
      <c r="D117" s="128"/>
      <c r="E117" s="128"/>
      <c r="F117" s="128"/>
      <c r="G117" s="128">
        <f>MEDIAN(G114,G115,G116)</f>
        <v>0</v>
      </c>
      <c r="H117" s="128"/>
      <c r="I117" s="128"/>
      <c r="J117" s="153">
        <f>MEDIAN(J114:J116)</f>
        <v>0</v>
      </c>
      <c r="K117" s="128"/>
      <c r="L117" s="128"/>
      <c r="M117" s="128"/>
      <c r="N117" s="128"/>
      <c r="O117" s="128"/>
    </row>
    <row r="118">
      <c r="A118" s="155"/>
      <c r="B118" s="98"/>
      <c r="C118" s="128"/>
      <c r="D118" s="98"/>
      <c r="E118" s="98"/>
      <c r="F118" s="98"/>
      <c r="G118" s="128"/>
      <c r="H118" s="98"/>
      <c r="I118" s="98"/>
      <c r="J118" s="128"/>
      <c r="K118" s="128"/>
      <c r="L118" s="128"/>
      <c r="M118" s="128"/>
      <c r="N118" s="128"/>
      <c r="O118" s="128"/>
    </row>
    <row r="119">
      <c r="A119" s="128"/>
    </row>
    <row r="121">
      <c r="A121" s="152" t="s">
        <v>131</v>
      </c>
      <c r="B121" s="153"/>
      <c r="C121" s="154" t="s">
        <v>106</v>
      </c>
      <c r="D121" s="154" t="s">
        <v>37</v>
      </c>
      <c r="E121" s="154" t="s">
        <v>42</v>
      </c>
      <c r="F121" s="154" t="s">
        <v>45</v>
      </c>
      <c r="G121" s="154" t="s">
        <v>107</v>
      </c>
      <c r="H121" s="154" t="s">
        <v>34</v>
      </c>
      <c r="I121" s="154" t="s">
        <v>40</v>
      </c>
      <c r="J121" s="154" t="s">
        <v>108</v>
      </c>
      <c r="K121" s="154" t="s">
        <v>34</v>
      </c>
      <c r="L121" s="154" t="s">
        <v>37</v>
      </c>
      <c r="M121" s="154" t="s">
        <v>40</v>
      </c>
      <c r="N121" s="154" t="s">
        <v>42</v>
      </c>
      <c r="O121" s="154" t="s">
        <v>45</v>
      </c>
    </row>
    <row r="122">
      <c r="A122" s="141"/>
      <c r="B122" s="154" t="s">
        <v>109</v>
      </c>
      <c r="C122" s="98">
        <f t="shared" ref="C122:C124" si="46">MAX(D122:F122)</f>
        <v>0</v>
      </c>
      <c r="D122" s="98" t="s">
        <v>132</v>
      </c>
      <c r="E122" s="98" t="s">
        <v>133</v>
      </c>
      <c r="F122" s="98" t="s">
        <v>133</v>
      </c>
      <c r="G122" s="98">
        <f t="shared" ref="G122:G124" si="47">MAX(H122:I122)</f>
        <v>0</v>
      </c>
      <c r="H122" s="98"/>
      <c r="I122" s="98"/>
      <c r="J122" s="154">
        <f t="shared" ref="J122:J124" si="48">MAX(K122:O122)</f>
        <v>0</v>
      </c>
      <c r="K122" s="128"/>
      <c r="L122" s="128"/>
      <c r="M122" s="128"/>
      <c r="N122" s="128"/>
      <c r="O122" s="128"/>
    </row>
    <row r="123">
      <c r="A123" s="141"/>
      <c r="B123" s="154" t="s">
        <v>111</v>
      </c>
      <c r="C123" s="98">
        <f t="shared" si="46"/>
        <v>0</v>
      </c>
      <c r="D123" s="98"/>
      <c r="E123" s="98"/>
      <c r="F123" s="98"/>
      <c r="G123" s="98">
        <f t="shared" si="47"/>
        <v>0</v>
      </c>
      <c r="H123" s="98"/>
      <c r="I123" s="98"/>
      <c r="J123" s="154">
        <f t="shared" si="48"/>
        <v>0</v>
      </c>
      <c r="K123" s="128"/>
      <c r="L123" s="128"/>
      <c r="M123" s="128"/>
      <c r="N123" s="128"/>
      <c r="O123" s="128"/>
    </row>
    <row r="124">
      <c r="A124" s="141"/>
      <c r="B124" s="154" t="s">
        <v>112</v>
      </c>
      <c r="C124" s="98">
        <f t="shared" si="46"/>
        <v>0</v>
      </c>
      <c r="D124" s="98"/>
      <c r="E124" s="98"/>
      <c r="F124" s="98"/>
      <c r="G124" s="98">
        <f t="shared" si="47"/>
        <v>0</v>
      </c>
      <c r="H124" s="98"/>
      <c r="I124" s="98"/>
      <c r="J124" s="154">
        <f t="shared" si="48"/>
        <v>0</v>
      </c>
      <c r="K124" s="128"/>
      <c r="L124" s="128"/>
      <c r="M124" s="128"/>
      <c r="N124" s="128"/>
      <c r="O124" s="128"/>
    </row>
    <row r="125">
      <c r="A125" s="148"/>
      <c r="B125" s="154" t="s">
        <v>113</v>
      </c>
      <c r="C125" s="128">
        <f>MEDIAN(C122,C123,C124)</f>
        <v>0</v>
      </c>
      <c r="D125" s="128"/>
      <c r="E125" s="128"/>
      <c r="F125" s="128"/>
      <c r="G125" s="128">
        <f>MEDIAN(G122,G123,G124)</f>
        <v>0</v>
      </c>
      <c r="H125" s="128"/>
      <c r="I125" s="128"/>
      <c r="J125" s="153">
        <f>MEDIAN(J122:J124)</f>
        <v>0</v>
      </c>
      <c r="K125" s="128"/>
      <c r="L125" s="128"/>
      <c r="M125" s="128"/>
      <c r="N125" s="128"/>
      <c r="O125" s="128"/>
    </row>
    <row r="126">
      <c r="A126" s="155"/>
      <c r="B126" s="98"/>
      <c r="C126" s="128"/>
      <c r="D126" s="98"/>
      <c r="E126" s="98"/>
      <c r="F126" s="98"/>
      <c r="G126" s="128"/>
      <c r="H126" s="98"/>
      <c r="I126" s="98"/>
      <c r="J126" s="128"/>
      <c r="K126" s="128"/>
      <c r="L126" s="128"/>
      <c r="M126" s="128"/>
      <c r="N126" s="128"/>
      <c r="O126" s="128"/>
    </row>
    <row r="127">
      <c r="A127" s="128"/>
    </row>
    <row r="129">
      <c r="A129" s="138" t="s">
        <v>134</v>
      </c>
      <c r="B129" s="139"/>
      <c r="C129" s="140" t="s">
        <v>106</v>
      </c>
      <c r="D129" s="140" t="s">
        <v>37</v>
      </c>
      <c r="E129" s="140" t="s">
        <v>42</v>
      </c>
      <c r="F129" s="140" t="s">
        <v>45</v>
      </c>
      <c r="G129" s="140" t="s">
        <v>107</v>
      </c>
      <c r="H129" s="140" t="s">
        <v>34</v>
      </c>
      <c r="I129" s="140" t="s">
        <v>40</v>
      </c>
      <c r="J129" s="140" t="s">
        <v>108</v>
      </c>
      <c r="K129" s="140" t="s">
        <v>34</v>
      </c>
      <c r="L129" s="140" t="s">
        <v>37</v>
      </c>
      <c r="M129" s="140" t="s">
        <v>40</v>
      </c>
      <c r="N129" s="140" t="s">
        <v>42</v>
      </c>
      <c r="O129" s="140" t="s">
        <v>45</v>
      </c>
    </row>
    <row r="130">
      <c r="A130" s="141"/>
      <c r="B130" s="142" t="s">
        <v>109</v>
      </c>
      <c r="C130" s="74">
        <f t="shared" ref="C130:C132" si="49">MAX(D130:F130)</f>
        <v>1099.533</v>
      </c>
      <c r="D130" s="143">
        <v>1099.533</v>
      </c>
      <c r="E130" s="143">
        <v>1067.855</v>
      </c>
      <c r="F130" s="143">
        <v>982.908</v>
      </c>
      <c r="G130" s="74">
        <f t="shared" ref="G130:G132" si="50">MAX(H130:I130)</f>
        <v>1007.541</v>
      </c>
      <c r="H130" s="143">
        <v>531.47</v>
      </c>
      <c r="I130" s="144">
        <v>1007.541</v>
      </c>
      <c r="J130" s="89">
        <f t="shared" ref="J130:J132" si="51">MAX(K130:O130)</f>
        <v>2124.415</v>
      </c>
      <c r="K130" s="143">
        <v>1143.212</v>
      </c>
      <c r="L130" s="143">
        <v>2124.415</v>
      </c>
      <c r="M130" s="143">
        <v>1712.796</v>
      </c>
      <c r="N130" s="143">
        <v>1398.975</v>
      </c>
      <c r="O130" s="143">
        <v>1347.305</v>
      </c>
    </row>
    <row r="131">
      <c r="A131" s="141"/>
      <c r="B131" s="142" t="s">
        <v>111</v>
      </c>
      <c r="C131" s="74">
        <f t="shared" si="49"/>
        <v>1236.919</v>
      </c>
      <c r="D131" s="143">
        <v>1236.919</v>
      </c>
      <c r="E131" s="143">
        <v>1046.358</v>
      </c>
      <c r="F131" s="143">
        <v>1000.392</v>
      </c>
      <c r="G131" s="74">
        <f t="shared" si="50"/>
        <v>1039.175</v>
      </c>
      <c r="H131" s="143">
        <v>527.068</v>
      </c>
      <c r="I131" s="144">
        <v>1039.175</v>
      </c>
      <c r="J131" s="89">
        <f t="shared" si="51"/>
        <v>2107.615</v>
      </c>
      <c r="K131" s="143">
        <v>1135.291</v>
      </c>
      <c r="L131" s="143">
        <v>2107.615</v>
      </c>
      <c r="M131" s="143">
        <v>1719.029</v>
      </c>
      <c r="N131" s="143">
        <v>1424.704</v>
      </c>
      <c r="O131" s="143">
        <v>1374.955</v>
      </c>
    </row>
    <row r="132">
      <c r="A132" s="141"/>
      <c r="B132" s="142" t="s">
        <v>112</v>
      </c>
      <c r="C132" s="74">
        <f t="shared" si="49"/>
        <v>1199.276</v>
      </c>
      <c r="D132" s="143">
        <v>1199.276</v>
      </c>
      <c r="E132" s="143">
        <v>1059.711</v>
      </c>
      <c r="F132" s="143">
        <v>1003.398</v>
      </c>
      <c r="G132" s="74">
        <f t="shared" si="50"/>
        <v>1075.45</v>
      </c>
      <c r="H132" s="143">
        <v>535.1</v>
      </c>
      <c r="I132" s="144">
        <v>1075.45</v>
      </c>
      <c r="J132" s="89">
        <f t="shared" si="51"/>
        <v>2128.383</v>
      </c>
      <c r="K132" s="145">
        <v>1055.221</v>
      </c>
      <c r="L132" s="145">
        <v>2128.383</v>
      </c>
      <c r="M132" s="145">
        <v>1747.959</v>
      </c>
      <c r="N132" s="145">
        <v>1441.285</v>
      </c>
      <c r="O132" s="145">
        <v>1411.628</v>
      </c>
    </row>
    <row r="133">
      <c r="A133" s="148"/>
      <c r="B133" s="142" t="s">
        <v>113</v>
      </c>
      <c r="C133" s="95">
        <f>MEDIAN(C130,C131,C132)</f>
        <v>1199.276</v>
      </c>
      <c r="D133" s="95"/>
      <c r="E133" s="95"/>
      <c r="F133" s="95"/>
      <c r="G133" s="95">
        <f>MEDIAN(G130,G131,G132)</f>
        <v>1039.175</v>
      </c>
      <c r="H133" s="95"/>
      <c r="I133" s="149"/>
      <c r="J133" s="94">
        <f>MEDIAN(J130:J132)</f>
        <v>2124.415</v>
      </c>
      <c r="K133" s="95"/>
      <c r="L133" s="95"/>
      <c r="M133" s="95"/>
      <c r="N133" s="95"/>
      <c r="O133" s="95"/>
    </row>
    <row r="134">
      <c r="A134" s="150"/>
      <c r="B134" s="151"/>
      <c r="C134" s="95"/>
      <c r="D134" s="143">
        <v>816.08</v>
      </c>
      <c r="E134" s="143">
        <v>541.08</v>
      </c>
      <c r="F134" s="143">
        <v>568.77</v>
      </c>
      <c r="G134" s="95"/>
      <c r="H134" s="143">
        <v>419.29</v>
      </c>
      <c r="I134" s="143">
        <v>1017.46</v>
      </c>
      <c r="J134" s="95"/>
      <c r="K134" s="143">
        <v>419.29</v>
      </c>
      <c r="L134" s="143">
        <v>816.08</v>
      </c>
      <c r="M134" s="143">
        <v>1017.46</v>
      </c>
      <c r="N134" s="143">
        <v>541.08</v>
      </c>
      <c r="O134" s="143">
        <v>568.77</v>
      </c>
    </row>
    <row r="135">
      <c r="A135" s="155"/>
    </row>
    <row r="137">
      <c r="A137" s="138" t="s">
        <v>135</v>
      </c>
      <c r="B137" s="159"/>
      <c r="C137" s="140" t="s">
        <v>106</v>
      </c>
      <c r="D137" s="140" t="s">
        <v>37</v>
      </c>
      <c r="E137" s="140" t="s">
        <v>42</v>
      </c>
      <c r="F137" s="140" t="s">
        <v>45</v>
      </c>
      <c r="G137" s="140" t="s">
        <v>107</v>
      </c>
      <c r="H137" s="140" t="s">
        <v>34</v>
      </c>
      <c r="I137" s="140" t="s">
        <v>40</v>
      </c>
      <c r="J137" s="140" t="s">
        <v>108</v>
      </c>
      <c r="K137" s="140" t="s">
        <v>34</v>
      </c>
      <c r="L137" s="140" t="s">
        <v>37</v>
      </c>
      <c r="M137" s="140" t="s">
        <v>40</v>
      </c>
      <c r="N137" s="140" t="s">
        <v>42</v>
      </c>
      <c r="O137" s="140" t="s">
        <v>45</v>
      </c>
    </row>
    <row r="138">
      <c r="A138" s="141"/>
      <c r="B138" s="89" t="s">
        <v>109</v>
      </c>
      <c r="C138" s="74">
        <f t="shared" ref="C138:C140" si="52">MAX(D138:F138)</f>
        <v>1994.656</v>
      </c>
      <c r="D138" s="143">
        <v>1994.656</v>
      </c>
      <c r="E138" s="143">
        <v>1593.278</v>
      </c>
      <c r="F138" s="143">
        <v>1554.39</v>
      </c>
      <c r="G138" s="74">
        <f t="shared" ref="G138:G140" si="53">MAX(H138:I138)</f>
        <v>1842.566</v>
      </c>
      <c r="H138" s="143">
        <v>724.617</v>
      </c>
      <c r="I138" s="144">
        <v>1842.566</v>
      </c>
      <c r="J138" s="89">
        <f t="shared" ref="J138:J140" si="54">MAX(K138:O138)</f>
        <v>3731.96</v>
      </c>
      <c r="K138" s="143">
        <v>1356.353</v>
      </c>
      <c r="L138" s="143">
        <v>3731.96</v>
      </c>
      <c r="M138" s="143">
        <v>2905.75</v>
      </c>
      <c r="N138" s="143">
        <v>2297.484</v>
      </c>
      <c r="O138" s="143">
        <v>2142.827</v>
      </c>
    </row>
    <row r="139">
      <c r="A139" s="141"/>
      <c r="B139" s="89" t="s">
        <v>111</v>
      </c>
      <c r="C139" s="74">
        <f t="shared" si="52"/>
        <v>1941.321</v>
      </c>
      <c r="D139" s="143">
        <v>1941.321</v>
      </c>
      <c r="E139" s="143">
        <v>1674.441</v>
      </c>
      <c r="F139" s="143">
        <v>1575.473</v>
      </c>
      <c r="G139" s="74">
        <f t="shared" si="53"/>
        <v>1859.015</v>
      </c>
      <c r="H139" s="143">
        <v>740.132</v>
      </c>
      <c r="I139" s="144">
        <v>1859.015</v>
      </c>
      <c r="J139" s="89">
        <f t="shared" si="54"/>
        <v>3415.528</v>
      </c>
      <c r="K139" s="143">
        <v>1237.702</v>
      </c>
      <c r="L139" s="143">
        <v>2807.887</v>
      </c>
      <c r="M139" s="143">
        <v>2938.737</v>
      </c>
      <c r="N139" s="143">
        <v>3415.528</v>
      </c>
      <c r="O139" s="143">
        <v>2071.129</v>
      </c>
    </row>
    <row r="140">
      <c r="A140" s="141"/>
      <c r="B140" s="89" t="s">
        <v>112</v>
      </c>
      <c r="C140" s="74">
        <f t="shared" si="52"/>
        <v>2082.001</v>
      </c>
      <c r="D140" s="143">
        <v>2082.001</v>
      </c>
      <c r="E140" s="143">
        <v>1635.425</v>
      </c>
      <c r="F140" s="143">
        <v>1543.925</v>
      </c>
      <c r="G140" s="74">
        <f t="shared" si="53"/>
        <v>1873.759</v>
      </c>
      <c r="H140" s="143">
        <v>768.947</v>
      </c>
      <c r="I140" s="144">
        <v>1873.759</v>
      </c>
      <c r="J140" s="89">
        <f t="shared" si="54"/>
        <v>3762.758</v>
      </c>
      <c r="K140" s="145">
        <v>1270.955</v>
      </c>
      <c r="L140" s="145">
        <v>3762.758</v>
      </c>
      <c r="M140" s="145">
        <v>2911.575</v>
      </c>
      <c r="N140" s="145">
        <v>2316.961</v>
      </c>
      <c r="O140" s="145">
        <v>2047.68</v>
      </c>
    </row>
    <row r="141">
      <c r="A141" s="148"/>
      <c r="B141" s="89" t="s">
        <v>113</v>
      </c>
      <c r="C141" s="95">
        <f>MEDIAN(C138,C139,C140)</f>
        <v>1994.656</v>
      </c>
      <c r="D141" s="95"/>
      <c r="E141" s="95"/>
      <c r="F141" s="95"/>
      <c r="G141" s="95">
        <f>MEDIAN(G138,G139,G140)</f>
        <v>1859.015</v>
      </c>
      <c r="H141" s="95"/>
      <c r="I141" s="149"/>
      <c r="J141" s="94">
        <f>MEDIAN(J138:J140)</f>
        <v>3731.96</v>
      </c>
      <c r="K141" s="95"/>
      <c r="L141" s="95"/>
      <c r="M141" s="95"/>
      <c r="N141" s="95"/>
      <c r="O141" s="95"/>
    </row>
    <row r="142">
      <c r="A142" s="150"/>
      <c r="B142" s="74"/>
      <c r="C142" s="95"/>
      <c r="D142" s="143">
        <v>1824.12</v>
      </c>
      <c r="E142" s="143">
        <v>1229.91</v>
      </c>
      <c r="F142" s="143">
        <v>1165.24</v>
      </c>
      <c r="G142" s="95"/>
      <c r="H142" s="143">
        <v>526.279</v>
      </c>
      <c r="I142" s="143">
        <v>1612.037</v>
      </c>
      <c r="J142" s="95"/>
      <c r="K142" s="143">
        <v>526.279</v>
      </c>
      <c r="L142" s="143">
        <v>1824.12</v>
      </c>
      <c r="M142" s="143">
        <v>1612.037</v>
      </c>
      <c r="N142" s="143">
        <v>1229.91</v>
      </c>
      <c r="O142" s="143">
        <v>1165.24</v>
      </c>
    </row>
    <row r="143">
      <c r="A143" s="155"/>
    </row>
    <row r="145">
      <c r="A145" s="138" t="s">
        <v>136</v>
      </c>
      <c r="B145" s="159"/>
      <c r="C145" s="140" t="s">
        <v>106</v>
      </c>
      <c r="D145" s="140" t="s">
        <v>37</v>
      </c>
      <c r="E145" s="140" t="s">
        <v>42</v>
      </c>
      <c r="F145" s="140" t="s">
        <v>45</v>
      </c>
      <c r="G145" s="140" t="s">
        <v>107</v>
      </c>
      <c r="H145" s="140" t="s">
        <v>34</v>
      </c>
      <c r="I145" s="140" t="s">
        <v>40</v>
      </c>
      <c r="J145" s="140" t="s">
        <v>108</v>
      </c>
      <c r="K145" s="140" t="s">
        <v>34</v>
      </c>
      <c r="L145" s="140" t="s">
        <v>37</v>
      </c>
      <c r="M145" s="140" t="s">
        <v>40</v>
      </c>
      <c r="N145" s="140" t="s">
        <v>42</v>
      </c>
      <c r="O145" s="140" t="s">
        <v>45</v>
      </c>
    </row>
    <row r="146">
      <c r="A146" s="141"/>
      <c r="B146" s="89" t="s">
        <v>109</v>
      </c>
      <c r="C146" s="74">
        <f t="shared" ref="C146:C148" si="55">MAX(D146:F146)</f>
        <v>4324.033</v>
      </c>
      <c r="D146" s="143">
        <v>4324.033</v>
      </c>
      <c r="E146" s="143">
        <v>3258.844</v>
      </c>
      <c r="F146" s="143">
        <v>3000.346</v>
      </c>
      <c r="G146" s="74">
        <f t="shared" ref="G146:G148" si="56">MAX(H146:I146)</f>
        <v>3187.278</v>
      </c>
      <c r="H146" s="143">
        <v>1155.529</v>
      </c>
      <c r="I146" s="144">
        <v>3187.278</v>
      </c>
      <c r="J146" s="89">
        <f t="shared" ref="J146:J148" si="57">MAX(K146:O146)</f>
        <v>9024.562</v>
      </c>
      <c r="K146" s="143">
        <v>2081.232</v>
      </c>
      <c r="L146" s="160">
        <v>9024.562</v>
      </c>
      <c r="M146" s="160">
        <v>5215.521</v>
      </c>
      <c r="N146" s="143">
        <v>4103.909</v>
      </c>
      <c r="O146" s="143">
        <v>3841.496</v>
      </c>
    </row>
    <row r="147">
      <c r="A147" s="141"/>
      <c r="B147" s="89" t="s">
        <v>111</v>
      </c>
      <c r="C147" s="74">
        <f t="shared" si="55"/>
        <v>4227.549</v>
      </c>
      <c r="D147" s="143">
        <v>4227.549</v>
      </c>
      <c r="E147" s="143">
        <v>3287.706</v>
      </c>
      <c r="F147" s="143">
        <v>3040.388</v>
      </c>
      <c r="G147" s="74">
        <f t="shared" si="56"/>
        <v>3259.127</v>
      </c>
      <c r="H147" s="143">
        <v>1073.363</v>
      </c>
      <c r="I147" s="144">
        <v>3259.127</v>
      </c>
      <c r="J147" s="89">
        <f t="shared" si="57"/>
        <v>8861.078</v>
      </c>
      <c r="K147" s="143">
        <v>2108.704</v>
      </c>
      <c r="L147" s="160">
        <v>5389.79</v>
      </c>
      <c r="M147" s="160">
        <v>8861.078</v>
      </c>
      <c r="N147" s="143">
        <v>4155.106</v>
      </c>
      <c r="O147" s="143">
        <v>3870.646</v>
      </c>
    </row>
    <row r="148">
      <c r="A148" s="141"/>
      <c r="B148" s="89" t="s">
        <v>112</v>
      </c>
      <c r="C148" s="74">
        <f t="shared" si="55"/>
        <v>4186.828</v>
      </c>
      <c r="D148" s="143">
        <v>4186.828</v>
      </c>
      <c r="E148" s="143">
        <v>3263.627</v>
      </c>
      <c r="F148" s="143">
        <v>3045.895</v>
      </c>
      <c r="G148" s="74">
        <f t="shared" si="56"/>
        <v>3265.513</v>
      </c>
      <c r="H148" s="143">
        <v>1098.899</v>
      </c>
      <c r="I148" s="144">
        <v>3265.513</v>
      </c>
      <c r="J148" s="89">
        <f t="shared" si="57"/>
        <v>8918.847</v>
      </c>
      <c r="K148" s="145">
        <v>2110.292</v>
      </c>
      <c r="L148" s="161">
        <v>5343.141</v>
      </c>
      <c r="M148" s="161">
        <v>8918.847</v>
      </c>
      <c r="N148" s="145">
        <v>4115.451</v>
      </c>
      <c r="O148" s="145">
        <v>3897.442</v>
      </c>
    </row>
    <row r="149">
      <c r="A149" s="148"/>
      <c r="B149" s="89" t="s">
        <v>113</v>
      </c>
      <c r="C149" s="95">
        <f>MEDIAN(C146,C147,C148)</f>
        <v>4227.549</v>
      </c>
      <c r="D149" s="95"/>
      <c r="E149" s="95"/>
      <c r="F149" s="95"/>
      <c r="G149" s="95">
        <f>MEDIAN(G146,G147,G148)</f>
        <v>3259.127</v>
      </c>
      <c r="H149" s="95"/>
      <c r="I149" s="149"/>
      <c r="J149" s="94">
        <f>MEDIAN(J146:J148)</f>
        <v>8918.847</v>
      </c>
      <c r="K149" s="95"/>
      <c r="L149" s="162"/>
      <c r="M149" s="162"/>
      <c r="N149" s="95"/>
      <c r="O149" s="95"/>
    </row>
    <row r="150">
      <c r="A150" s="150"/>
      <c r="B150" s="74"/>
      <c r="C150" s="95"/>
      <c r="D150" s="143">
        <v>3625.49</v>
      </c>
      <c r="E150" s="143">
        <v>1767.268</v>
      </c>
      <c r="F150" s="143">
        <v>1957.5</v>
      </c>
      <c r="G150" s="95"/>
      <c r="H150" s="143">
        <v>820.914</v>
      </c>
      <c r="I150" s="143">
        <v>2889.675</v>
      </c>
      <c r="J150" s="95"/>
      <c r="K150" s="143">
        <v>820.914</v>
      </c>
      <c r="L150" s="143">
        <v>3625.49</v>
      </c>
      <c r="M150" s="143">
        <v>2889.675</v>
      </c>
      <c r="N150" s="143">
        <v>1767.268</v>
      </c>
      <c r="O150" s="143">
        <v>1957.5</v>
      </c>
    </row>
    <row r="151">
      <c r="A151" s="155"/>
    </row>
    <row r="153">
      <c r="A153" s="152" t="s">
        <v>137</v>
      </c>
      <c r="B153" s="153"/>
      <c r="C153" s="154" t="s">
        <v>106</v>
      </c>
      <c r="D153" s="154" t="s">
        <v>37</v>
      </c>
      <c r="E153" s="154" t="s">
        <v>42</v>
      </c>
      <c r="F153" s="154" t="s">
        <v>45</v>
      </c>
      <c r="G153" s="154" t="s">
        <v>107</v>
      </c>
      <c r="H153" s="154" t="s">
        <v>34</v>
      </c>
      <c r="I153" s="154" t="s">
        <v>40</v>
      </c>
      <c r="J153" s="154" t="s">
        <v>108</v>
      </c>
      <c r="K153" s="154" t="s">
        <v>34</v>
      </c>
      <c r="L153" s="154" t="s">
        <v>37</v>
      </c>
      <c r="M153" s="154" t="s">
        <v>40</v>
      </c>
      <c r="N153" s="154" t="s">
        <v>42</v>
      </c>
      <c r="O153" s="154" t="s">
        <v>45</v>
      </c>
    </row>
    <row r="154">
      <c r="A154" s="141"/>
      <c r="B154" s="154" t="s">
        <v>109</v>
      </c>
      <c r="C154" s="98">
        <f t="shared" ref="C154:C156" si="58">MAX(D154:F154)</f>
        <v>8386.441</v>
      </c>
      <c r="D154" s="98">
        <v>8386.441</v>
      </c>
      <c r="E154" s="98">
        <v>4232.374</v>
      </c>
      <c r="F154" s="98">
        <v>4262.802</v>
      </c>
      <c r="G154" s="98">
        <f t="shared" ref="G154:G156" si="59">MAX(H154:I154)</f>
        <v>37610.222</v>
      </c>
      <c r="H154" s="98">
        <v>37610.222</v>
      </c>
      <c r="I154" s="98">
        <v>5301.137</v>
      </c>
      <c r="J154" s="154">
        <f t="shared" ref="J154:J156" si="60">MAX(K154:O154)</f>
        <v>45344.822</v>
      </c>
      <c r="K154" s="98">
        <v>45344.822</v>
      </c>
      <c r="L154" s="98">
        <v>14244.34</v>
      </c>
      <c r="M154" s="98">
        <v>11587.85</v>
      </c>
      <c r="N154" s="98">
        <v>8939.908</v>
      </c>
      <c r="O154" s="98">
        <v>7904.07</v>
      </c>
    </row>
    <row r="155">
      <c r="A155" s="141"/>
      <c r="B155" s="154" t="s">
        <v>111</v>
      </c>
      <c r="C155" s="98">
        <f t="shared" si="58"/>
        <v>8567.932</v>
      </c>
      <c r="D155" s="98">
        <v>8567.932</v>
      </c>
      <c r="E155" s="98">
        <v>4608.511</v>
      </c>
      <c r="F155" s="98">
        <v>4225.044</v>
      </c>
      <c r="G155" s="98">
        <f t="shared" si="59"/>
        <v>37510.596</v>
      </c>
      <c r="H155" s="98">
        <v>37510.596</v>
      </c>
      <c r="I155" s="98">
        <v>5274.84</v>
      </c>
      <c r="J155" s="154">
        <f t="shared" si="60"/>
        <v>45687.656</v>
      </c>
      <c r="K155" s="98">
        <v>45687.656</v>
      </c>
      <c r="L155" s="98">
        <v>14402.343</v>
      </c>
      <c r="M155" s="98">
        <v>11598.889</v>
      </c>
      <c r="N155" s="98">
        <v>8922.37</v>
      </c>
      <c r="O155" s="98">
        <v>8071.972</v>
      </c>
    </row>
    <row r="156">
      <c r="A156" s="141"/>
      <c r="B156" s="154" t="s">
        <v>112</v>
      </c>
      <c r="C156" s="98">
        <f t="shared" si="58"/>
        <v>9030.399</v>
      </c>
      <c r="D156" s="98">
        <v>9030.399</v>
      </c>
      <c r="E156" s="98">
        <v>4971.585</v>
      </c>
      <c r="F156" s="98">
        <v>4053.853</v>
      </c>
      <c r="G156" s="98">
        <f t="shared" si="59"/>
        <v>37676.024</v>
      </c>
      <c r="H156" s="98">
        <v>37676.024</v>
      </c>
      <c r="I156" s="98">
        <v>5319.048</v>
      </c>
      <c r="J156" s="154">
        <f t="shared" si="60"/>
        <v>45419.98</v>
      </c>
      <c r="K156" s="98">
        <v>45419.98</v>
      </c>
      <c r="L156" s="98">
        <v>14242.949</v>
      </c>
      <c r="M156" s="98">
        <v>11558.275</v>
      </c>
      <c r="N156" s="98">
        <v>8947.472</v>
      </c>
      <c r="O156" s="98">
        <v>7979.177</v>
      </c>
    </row>
    <row r="157">
      <c r="A157" s="148"/>
      <c r="B157" s="154" t="s">
        <v>113</v>
      </c>
      <c r="C157" s="128">
        <f>MEDIAN(C154,C155,C156)</f>
        <v>8567.932</v>
      </c>
      <c r="D157" s="128"/>
      <c r="E157" s="128"/>
      <c r="F157" s="128"/>
      <c r="G157" s="128">
        <f>MEDIAN(G154,G155,G156)</f>
        <v>37610.222</v>
      </c>
      <c r="H157" s="128"/>
      <c r="I157" s="128"/>
      <c r="J157" s="153">
        <f>MEDIAN(J154:J156)</f>
        <v>45419.98</v>
      </c>
      <c r="K157" s="128"/>
      <c r="L157" s="128"/>
      <c r="M157" s="128"/>
      <c r="N157" s="128"/>
      <c r="O157" s="128"/>
    </row>
    <row r="158">
      <c r="A158" s="155"/>
      <c r="B158" s="98"/>
      <c r="C158" s="128"/>
      <c r="D158" s="98">
        <v>9219.42</v>
      </c>
      <c r="E158" s="98">
        <v>3657.19</v>
      </c>
      <c r="F158" s="98">
        <v>3032.81</v>
      </c>
      <c r="G158" s="128"/>
      <c r="H158" s="98">
        <v>42161.67</v>
      </c>
      <c r="I158" s="98">
        <v>6011.66</v>
      </c>
      <c r="J158" s="128"/>
      <c r="K158" s="98">
        <v>42161.67</v>
      </c>
      <c r="L158" s="98">
        <v>9219.42</v>
      </c>
      <c r="M158" s="98">
        <v>6011.66</v>
      </c>
      <c r="N158" s="98">
        <v>3657.19</v>
      </c>
      <c r="O158" s="98">
        <v>3032.81</v>
      </c>
    </row>
    <row r="159">
      <c r="A159" s="128"/>
    </row>
    <row r="161">
      <c r="A161" s="152" t="s">
        <v>138</v>
      </c>
      <c r="B161" s="153"/>
      <c r="C161" s="154" t="s">
        <v>106</v>
      </c>
      <c r="D161" s="154" t="s">
        <v>37</v>
      </c>
      <c r="E161" s="154" t="s">
        <v>42</v>
      </c>
      <c r="F161" s="154" t="s">
        <v>45</v>
      </c>
      <c r="G161" s="154" t="s">
        <v>107</v>
      </c>
      <c r="H161" s="154" t="s">
        <v>34</v>
      </c>
      <c r="I161" s="154" t="s">
        <v>40</v>
      </c>
      <c r="J161" s="154" t="s">
        <v>108</v>
      </c>
      <c r="K161" s="154" t="s">
        <v>34</v>
      </c>
      <c r="L161" s="154" t="s">
        <v>37</v>
      </c>
      <c r="M161" s="154" t="s">
        <v>40</v>
      </c>
      <c r="N161" s="154" t="s">
        <v>42</v>
      </c>
      <c r="O161" s="154" t="s">
        <v>45</v>
      </c>
    </row>
    <row r="162">
      <c r="A162" s="141"/>
      <c r="B162" s="154" t="s">
        <v>109</v>
      </c>
      <c r="C162" s="98">
        <f t="shared" ref="C162:C164" si="61">MAX(D162:F162)</f>
        <v>13015.946</v>
      </c>
      <c r="D162" s="98">
        <v>13015.946</v>
      </c>
      <c r="E162" s="98">
        <v>12270.194</v>
      </c>
      <c r="F162" s="98">
        <v>11505.04</v>
      </c>
      <c r="G162" s="98">
        <f t="shared" ref="G162:G164" si="62">MAX(H162:I162)</f>
        <v>12334.68</v>
      </c>
      <c r="H162" s="98">
        <v>12334.68</v>
      </c>
      <c r="I162" s="98">
        <v>9548.188</v>
      </c>
      <c r="J162" s="154">
        <f t="shared" ref="J162:J164" si="63">MAX(K162:O162)</f>
        <v>28546.678</v>
      </c>
      <c r="K162" s="98">
        <v>20745.289</v>
      </c>
      <c r="L162" s="98">
        <v>18373.599</v>
      </c>
      <c r="M162" s="98">
        <v>28546.678</v>
      </c>
      <c r="N162" s="98">
        <v>16836.282</v>
      </c>
      <c r="O162" s="98">
        <v>15712.333</v>
      </c>
    </row>
    <row r="163">
      <c r="A163" s="141"/>
      <c r="B163" s="154" t="s">
        <v>111</v>
      </c>
      <c r="C163" s="98">
        <f t="shared" si="61"/>
        <v>12965.219</v>
      </c>
      <c r="D163" s="98">
        <v>12965.219</v>
      </c>
      <c r="E163" s="98">
        <v>12240.973</v>
      </c>
      <c r="F163" s="98">
        <v>11527.4</v>
      </c>
      <c r="G163" s="98">
        <f t="shared" si="62"/>
        <v>12343.462</v>
      </c>
      <c r="H163" s="98">
        <v>12343.462</v>
      </c>
      <c r="I163" s="98">
        <v>9363.561</v>
      </c>
      <c r="J163" s="154">
        <f t="shared" si="63"/>
        <v>28512.102</v>
      </c>
      <c r="K163" s="98">
        <v>20817.886</v>
      </c>
      <c r="L163" s="98">
        <v>18290.722</v>
      </c>
      <c r="M163" s="98">
        <v>28512.102</v>
      </c>
      <c r="N163" s="98">
        <v>16770.957</v>
      </c>
      <c r="O163" s="98">
        <v>15630.552</v>
      </c>
    </row>
    <row r="164">
      <c r="A164" s="141"/>
      <c r="B164" s="154" t="s">
        <v>112</v>
      </c>
      <c r="C164" s="98">
        <f t="shared" si="61"/>
        <v>12972.124</v>
      </c>
      <c r="D164" s="98">
        <v>12972.124</v>
      </c>
      <c r="E164" s="98">
        <v>12197.591</v>
      </c>
      <c r="F164" s="98">
        <v>11608.701</v>
      </c>
      <c r="G164" s="98">
        <f t="shared" si="62"/>
        <v>12184.454</v>
      </c>
      <c r="H164" s="98">
        <v>12184.454</v>
      </c>
      <c r="I164" s="98">
        <v>9423.574</v>
      </c>
      <c r="J164" s="154">
        <f t="shared" si="63"/>
        <v>28420.637</v>
      </c>
      <c r="K164" s="98">
        <v>20814.27</v>
      </c>
      <c r="L164" s="98">
        <v>18211.577</v>
      </c>
      <c r="M164" s="98">
        <v>28420.637</v>
      </c>
      <c r="N164" s="98">
        <v>16596.488</v>
      </c>
      <c r="O164" s="98">
        <v>15606.939</v>
      </c>
    </row>
    <row r="165">
      <c r="A165" s="148"/>
      <c r="B165" s="154" t="s">
        <v>113</v>
      </c>
      <c r="C165" s="128">
        <f>MEDIAN(C162,C163,C164)</f>
        <v>12972.124</v>
      </c>
      <c r="D165" s="128"/>
      <c r="E165" s="128"/>
      <c r="F165" s="128"/>
      <c r="G165" s="128">
        <f>MEDIAN(G162,G163,G164)</f>
        <v>12334.68</v>
      </c>
      <c r="H165" s="128"/>
      <c r="I165" s="128"/>
      <c r="J165" s="153">
        <f>MEDIAN(J162:J164)</f>
        <v>28512.102</v>
      </c>
      <c r="K165" s="128"/>
      <c r="L165" s="128"/>
      <c r="M165" s="128"/>
      <c r="N165" s="128"/>
      <c r="O165" s="128"/>
    </row>
    <row r="166">
      <c r="A166" s="155"/>
      <c r="B166" s="98"/>
      <c r="C166" s="128"/>
      <c r="D166" s="98">
        <v>6725.005</v>
      </c>
      <c r="E166" s="98">
        <v>6024.42</v>
      </c>
      <c r="F166" s="98">
        <v>5696.49</v>
      </c>
      <c r="G166" s="128"/>
      <c r="H166" s="98">
        <v>9609.765</v>
      </c>
      <c r="I166" s="98">
        <v>7284.48</v>
      </c>
      <c r="J166" s="128"/>
      <c r="K166" s="98">
        <v>9609.765</v>
      </c>
      <c r="L166" s="98">
        <v>6725.005</v>
      </c>
      <c r="M166" s="98">
        <v>728.448</v>
      </c>
      <c r="N166" s="98">
        <v>6024.42</v>
      </c>
      <c r="O166" s="98">
        <v>5696.49</v>
      </c>
    </row>
    <row r="167">
      <c r="A167" s="128"/>
    </row>
    <row r="169">
      <c r="A169" s="152" t="s">
        <v>139</v>
      </c>
      <c r="B169" s="153"/>
      <c r="C169" s="154" t="s">
        <v>106</v>
      </c>
      <c r="D169" s="154" t="s">
        <v>37</v>
      </c>
      <c r="E169" s="154" t="s">
        <v>42</v>
      </c>
      <c r="F169" s="154" t="s">
        <v>45</v>
      </c>
      <c r="G169" s="154" t="s">
        <v>107</v>
      </c>
      <c r="H169" s="154" t="s">
        <v>34</v>
      </c>
      <c r="I169" s="154" t="s">
        <v>40</v>
      </c>
      <c r="J169" s="154" t="s">
        <v>108</v>
      </c>
      <c r="K169" s="154" t="s">
        <v>34</v>
      </c>
      <c r="L169" s="154" t="s">
        <v>37</v>
      </c>
      <c r="M169" s="154" t="s">
        <v>40</v>
      </c>
      <c r="N169" s="154" t="s">
        <v>42</v>
      </c>
      <c r="O169" s="154" t="s">
        <v>45</v>
      </c>
    </row>
    <row r="170">
      <c r="A170" s="141"/>
      <c r="B170" s="154" t="s">
        <v>109</v>
      </c>
      <c r="C170" s="98">
        <f t="shared" ref="C170:C172" si="64">MAX(D170:F170)</f>
        <v>26741.263</v>
      </c>
      <c r="D170" s="98">
        <v>26741.263</v>
      </c>
      <c r="E170" s="98">
        <v>25878.141</v>
      </c>
      <c r="F170" s="98">
        <v>24078.837</v>
      </c>
      <c r="G170" s="98">
        <f t="shared" ref="G170:G172" si="65">MAX(H170:I170)</f>
        <v>27680.579</v>
      </c>
      <c r="H170" s="98">
        <v>27680.579</v>
      </c>
      <c r="I170" s="98">
        <v>20038.421</v>
      </c>
      <c r="J170" s="154">
        <f t="shared" ref="J170:J172" si="66">MAX(K170:O170)</f>
        <v>52096.327</v>
      </c>
      <c r="K170" s="98">
        <v>44699.515</v>
      </c>
      <c r="L170" s="98">
        <v>35809.299</v>
      </c>
      <c r="M170" s="98">
        <v>38066.652</v>
      </c>
      <c r="N170" s="98">
        <v>52096.327</v>
      </c>
      <c r="O170" s="98">
        <v>30924.091</v>
      </c>
    </row>
    <row r="171">
      <c r="A171" s="141"/>
      <c r="B171" s="154" t="s">
        <v>111</v>
      </c>
      <c r="C171" s="98">
        <f t="shared" si="64"/>
        <v>25463.821</v>
      </c>
      <c r="D171" s="98">
        <v>25463.821</v>
      </c>
      <c r="E171" s="98">
        <v>24339.587</v>
      </c>
      <c r="F171" s="98">
        <v>22635.056</v>
      </c>
      <c r="G171" s="98">
        <f t="shared" si="65"/>
        <v>28298.629</v>
      </c>
      <c r="H171" s="98">
        <v>28298.629</v>
      </c>
      <c r="I171" s="98">
        <v>18069.677</v>
      </c>
      <c r="J171" s="154">
        <f t="shared" si="66"/>
        <v>52316.015</v>
      </c>
      <c r="K171" s="98">
        <v>45505.354</v>
      </c>
      <c r="L171" s="98">
        <v>35785.692</v>
      </c>
      <c r="M171" s="98">
        <v>37623.868</v>
      </c>
      <c r="N171" s="98">
        <v>52316.015</v>
      </c>
      <c r="O171" s="98">
        <v>30769.523</v>
      </c>
    </row>
    <row r="172">
      <c r="A172" s="141"/>
      <c r="B172" s="154" t="s">
        <v>112</v>
      </c>
      <c r="C172" s="98">
        <f t="shared" si="64"/>
        <v>25617.546</v>
      </c>
      <c r="D172" s="98">
        <v>25617.546</v>
      </c>
      <c r="E172" s="98">
        <v>24159.172</v>
      </c>
      <c r="F172" s="98">
        <v>22745.24</v>
      </c>
      <c r="G172" s="98">
        <f t="shared" si="65"/>
        <v>27871.725</v>
      </c>
      <c r="H172" s="98">
        <v>27871.725</v>
      </c>
      <c r="I172" s="98">
        <v>18732.322</v>
      </c>
      <c r="J172" s="154">
        <f t="shared" si="66"/>
        <v>51977.347</v>
      </c>
      <c r="K172" s="98">
        <v>44835.384</v>
      </c>
      <c r="L172" s="98">
        <v>35983.601</v>
      </c>
      <c r="M172" s="98">
        <v>38472.843</v>
      </c>
      <c r="N172" s="98">
        <v>51977.347</v>
      </c>
      <c r="O172" s="98">
        <v>30652.822</v>
      </c>
    </row>
    <row r="173">
      <c r="A173" s="148"/>
      <c r="B173" s="154" t="s">
        <v>113</v>
      </c>
      <c r="C173" s="128">
        <f>MEDIAN(C170,C171,C172)</f>
        <v>25617.546</v>
      </c>
      <c r="D173" s="128"/>
      <c r="E173" s="128"/>
      <c r="F173" s="128"/>
      <c r="G173" s="128">
        <f>MEDIAN(G170,G171,G172)</f>
        <v>27871.725</v>
      </c>
      <c r="H173" s="128"/>
      <c r="I173" s="128"/>
      <c r="J173" s="153">
        <f>MEDIAN(J170:J172)</f>
        <v>52096.327</v>
      </c>
      <c r="K173" s="128"/>
      <c r="L173" s="128"/>
      <c r="M173" s="128"/>
      <c r="N173" s="128"/>
      <c r="O173" s="128"/>
    </row>
    <row r="174">
      <c r="A174" s="155"/>
      <c r="B174" s="98"/>
      <c r="C174" s="128"/>
      <c r="D174" s="98">
        <v>13837.13</v>
      </c>
      <c r="E174" s="98">
        <v>11517.14</v>
      </c>
      <c r="F174" s="98">
        <v>11028.85</v>
      </c>
      <c r="G174" s="128"/>
      <c r="H174" s="98">
        <v>24116.08</v>
      </c>
      <c r="I174" s="98">
        <v>15160.26</v>
      </c>
      <c r="J174" s="128"/>
      <c r="K174" s="98">
        <v>24116.08</v>
      </c>
      <c r="L174" s="98">
        <v>13837.13</v>
      </c>
      <c r="M174" s="98">
        <v>15160.26</v>
      </c>
      <c r="N174" s="98">
        <v>11517.14</v>
      </c>
      <c r="O174" s="98">
        <v>11028.85</v>
      </c>
    </row>
    <row r="175">
      <c r="A175" s="128"/>
    </row>
    <row r="177">
      <c r="A177" s="152" t="s">
        <v>140</v>
      </c>
      <c r="B177" s="153"/>
      <c r="C177" s="154" t="s">
        <v>106</v>
      </c>
      <c r="D177" s="154" t="s">
        <v>37</v>
      </c>
      <c r="E177" s="154" t="s">
        <v>42</v>
      </c>
      <c r="F177" s="154" t="s">
        <v>45</v>
      </c>
      <c r="G177" s="154" t="s">
        <v>107</v>
      </c>
      <c r="H177" s="154" t="s">
        <v>34</v>
      </c>
      <c r="I177" s="154" t="s">
        <v>40</v>
      </c>
      <c r="J177" s="154" t="s">
        <v>108</v>
      </c>
      <c r="K177" s="154" t="s">
        <v>34</v>
      </c>
      <c r="L177" s="154" t="s">
        <v>37</v>
      </c>
      <c r="M177" s="154" t="s">
        <v>40</v>
      </c>
      <c r="N177" s="154" t="s">
        <v>42</v>
      </c>
      <c r="O177" s="154" t="s">
        <v>45</v>
      </c>
    </row>
    <row r="178">
      <c r="A178" s="141"/>
      <c r="B178" s="154" t="s">
        <v>109</v>
      </c>
      <c r="C178" s="98">
        <f t="shared" ref="C178:C180" si="67">MAX(D178:F178)</f>
        <v>0</v>
      </c>
      <c r="D178" s="98"/>
      <c r="E178" s="98"/>
      <c r="F178" s="98" t="s">
        <v>141</v>
      </c>
      <c r="G178" s="98">
        <f t="shared" ref="G178:G180" si="68">MAX(H178:I178)</f>
        <v>545627.517</v>
      </c>
      <c r="H178" s="98">
        <v>545627.517</v>
      </c>
      <c r="I178" s="98">
        <v>68591.387</v>
      </c>
      <c r="J178" s="154">
        <f t="shared" ref="J178:J180" si="69">MAX(K178:O178)</f>
        <v>0</v>
      </c>
      <c r="K178" s="98" t="s">
        <v>142</v>
      </c>
    </row>
    <row r="179">
      <c r="A179" s="141"/>
      <c r="B179" s="154" t="s">
        <v>111</v>
      </c>
      <c r="C179" s="98">
        <f t="shared" si="67"/>
        <v>0</v>
      </c>
      <c r="D179" s="98"/>
      <c r="E179" s="98"/>
      <c r="F179" s="98"/>
      <c r="G179" s="98">
        <f t="shared" si="68"/>
        <v>536388.633</v>
      </c>
      <c r="H179" s="98">
        <v>536388.633</v>
      </c>
      <c r="I179" s="98">
        <v>61728.241</v>
      </c>
      <c r="J179" s="154">
        <f t="shared" si="69"/>
        <v>0</v>
      </c>
      <c r="K179" s="98"/>
      <c r="L179" s="98"/>
      <c r="M179" s="98"/>
      <c r="N179" s="98"/>
      <c r="O179" s="98"/>
    </row>
    <row r="180">
      <c r="A180" s="141"/>
      <c r="B180" s="154" t="s">
        <v>112</v>
      </c>
      <c r="C180" s="98">
        <f t="shared" si="67"/>
        <v>0</v>
      </c>
      <c r="D180" s="98"/>
      <c r="E180" s="98"/>
      <c r="F180" s="98"/>
      <c r="G180" s="98">
        <f t="shared" si="68"/>
        <v>540354.879</v>
      </c>
      <c r="H180" s="98">
        <v>540354.879</v>
      </c>
      <c r="I180" s="98">
        <v>61234.254</v>
      </c>
      <c r="J180" s="154">
        <f t="shared" si="69"/>
        <v>0</v>
      </c>
      <c r="K180" s="128"/>
      <c r="L180" s="128"/>
      <c r="M180" s="128"/>
      <c r="N180" s="128"/>
      <c r="O180" s="128"/>
    </row>
    <row r="181">
      <c r="A181" s="148"/>
      <c r="B181" s="154" t="s">
        <v>113</v>
      </c>
      <c r="C181" s="128">
        <f>MEDIAN(C178,C179,C180)</f>
        <v>0</v>
      </c>
      <c r="D181" s="128"/>
      <c r="E181" s="128"/>
      <c r="F181" s="128"/>
      <c r="G181" s="128">
        <f>MEDIAN(G178,G179,G180)</f>
        <v>540354.879</v>
      </c>
      <c r="H181" s="128"/>
      <c r="I181" s="128"/>
      <c r="J181" s="153">
        <f>MEDIAN(J178:J180)</f>
        <v>0</v>
      </c>
      <c r="K181" s="128"/>
      <c r="L181" s="128"/>
      <c r="M181" s="128"/>
      <c r="N181" s="128"/>
      <c r="O181" s="128"/>
    </row>
    <row r="182">
      <c r="A182" s="155"/>
      <c r="B182" s="98"/>
      <c r="C182" s="128"/>
      <c r="D182" s="98"/>
      <c r="E182" s="98"/>
      <c r="F182" s="98"/>
      <c r="G182" s="128"/>
      <c r="H182" s="98">
        <v>448127.9</v>
      </c>
      <c r="I182" s="98">
        <v>58997.68</v>
      </c>
      <c r="J182" s="128"/>
      <c r="K182" s="98"/>
      <c r="L182" s="98"/>
      <c r="M182" s="98"/>
      <c r="N182" s="98"/>
      <c r="O182" s="98"/>
    </row>
    <row r="183">
      <c r="A183" s="128"/>
    </row>
    <row r="185">
      <c r="A185" s="152" t="s">
        <v>143</v>
      </c>
      <c r="B185" s="153"/>
      <c r="C185" s="154" t="s">
        <v>106</v>
      </c>
      <c r="D185" s="154" t="s">
        <v>37</v>
      </c>
      <c r="E185" s="154" t="s">
        <v>42</v>
      </c>
      <c r="F185" s="154" t="s">
        <v>45</v>
      </c>
      <c r="G185" s="154" t="s">
        <v>107</v>
      </c>
      <c r="H185" s="154" t="s">
        <v>34</v>
      </c>
      <c r="I185" s="154" t="s">
        <v>40</v>
      </c>
      <c r="J185" s="154" t="s">
        <v>108</v>
      </c>
      <c r="K185" s="154" t="s">
        <v>34</v>
      </c>
      <c r="L185" s="154" t="s">
        <v>37</v>
      </c>
      <c r="M185" s="154" t="s">
        <v>40</v>
      </c>
      <c r="N185" s="154" t="s">
        <v>42</v>
      </c>
      <c r="O185" s="154" t="s">
        <v>45</v>
      </c>
    </row>
    <row r="186">
      <c r="A186" s="141"/>
      <c r="B186" s="154" t="s">
        <v>109</v>
      </c>
      <c r="C186" s="98">
        <f t="shared" ref="C186:C188" si="70">MAX(D186:F186)</f>
        <v>75</v>
      </c>
      <c r="D186" s="98">
        <v>11.0</v>
      </c>
      <c r="E186" s="98">
        <v>16.0</v>
      </c>
      <c r="F186" s="98">
        <v>75.0</v>
      </c>
      <c r="G186" s="98">
        <f t="shared" ref="G186:G188" si="71">MAX(H186:I186)</f>
        <v>139</v>
      </c>
      <c r="H186" s="98">
        <v>139.0</v>
      </c>
      <c r="I186" s="98">
        <v>14.0</v>
      </c>
      <c r="J186" s="154">
        <f t="shared" ref="J186:J188" si="72">MAX(K186:O186)</f>
        <v>159</v>
      </c>
      <c r="K186" s="98">
        <v>159.0</v>
      </c>
      <c r="L186" s="98">
        <v>29.0</v>
      </c>
      <c r="M186" s="98">
        <v>29.0</v>
      </c>
      <c r="N186" s="98">
        <v>32.0</v>
      </c>
      <c r="O186" s="98">
        <v>105.0</v>
      </c>
    </row>
    <row r="187">
      <c r="A187" s="141"/>
      <c r="B187" s="154" t="s">
        <v>111</v>
      </c>
      <c r="C187" s="98">
        <f t="shared" si="70"/>
        <v>79</v>
      </c>
      <c r="D187" s="98">
        <v>10.0</v>
      </c>
      <c r="E187" s="98">
        <v>13.0</v>
      </c>
      <c r="F187" s="98">
        <v>79.0</v>
      </c>
      <c r="G187" s="98">
        <f t="shared" si="71"/>
        <v>166</v>
      </c>
      <c r="H187" s="98">
        <v>166.0</v>
      </c>
      <c r="I187" s="98">
        <v>11.0</v>
      </c>
      <c r="J187" s="154">
        <f t="shared" si="72"/>
        <v>153</v>
      </c>
      <c r="K187" s="98">
        <v>153.0</v>
      </c>
      <c r="L187" s="98">
        <v>25.0</v>
      </c>
      <c r="M187" s="98">
        <v>26.0</v>
      </c>
      <c r="N187" s="98">
        <v>22.0</v>
      </c>
      <c r="O187" s="98">
        <v>106.0</v>
      </c>
    </row>
    <row r="188">
      <c r="A188" s="141"/>
      <c r="B188" s="154" t="s">
        <v>112</v>
      </c>
      <c r="C188" s="98">
        <f t="shared" si="70"/>
        <v>75</v>
      </c>
      <c r="D188" s="98">
        <v>14.0</v>
      </c>
      <c r="E188" s="98">
        <v>12.0</v>
      </c>
      <c r="F188" s="98">
        <v>75.0</v>
      </c>
      <c r="G188" s="98">
        <f t="shared" si="71"/>
        <v>133</v>
      </c>
      <c r="H188" s="98">
        <v>133.0</v>
      </c>
      <c r="I188" s="98">
        <v>13.0</v>
      </c>
      <c r="J188" s="154">
        <f t="shared" si="72"/>
        <v>151</v>
      </c>
      <c r="K188" s="98">
        <v>151.0</v>
      </c>
      <c r="L188" s="98">
        <v>23.0</v>
      </c>
      <c r="M188" s="98">
        <v>19.0</v>
      </c>
      <c r="N188" s="98">
        <v>18.0</v>
      </c>
      <c r="O188" s="98">
        <v>99.0</v>
      </c>
    </row>
    <row r="189">
      <c r="A189" s="148"/>
      <c r="B189" s="154" t="s">
        <v>113</v>
      </c>
      <c r="C189" s="128">
        <f>MEDIAN(C186,C187,C188)</f>
        <v>75</v>
      </c>
      <c r="D189" s="128"/>
      <c r="E189" s="128"/>
      <c r="F189" s="128"/>
      <c r="G189" s="128">
        <f>MEDIAN(G186,G187,G188)</f>
        <v>139</v>
      </c>
      <c r="H189" s="128"/>
      <c r="I189" s="128"/>
      <c r="J189" s="153">
        <f>MEDIAN(J186:J188)</f>
        <v>153</v>
      </c>
      <c r="K189" s="128"/>
      <c r="L189" s="128"/>
      <c r="M189" s="128"/>
      <c r="N189" s="128"/>
      <c r="O189" s="128"/>
    </row>
    <row r="190">
      <c r="A190" s="155"/>
      <c r="B190" s="98"/>
      <c r="C190" s="128"/>
      <c r="D190" s="98">
        <v>13.0</v>
      </c>
      <c r="E190" s="98">
        <v>12.0</v>
      </c>
      <c r="F190" s="98">
        <v>79.0</v>
      </c>
      <c r="G190" s="128"/>
      <c r="H190" s="98">
        <v>134.0</v>
      </c>
      <c r="I190" s="98">
        <v>24.0</v>
      </c>
      <c r="J190" s="128"/>
      <c r="K190" s="98">
        <v>134.0</v>
      </c>
      <c r="L190" s="98">
        <v>13.0</v>
      </c>
      <c r="M190" s="98">
        <v>24.0</v>
      </c>
      <c r="N190" s="98">
        <v>12.0</v>
      </c>
      <c r="O190" s="98">
        <v>79.0</v>
      </c>
    </row>
    <row r="191">
      <c r="A191" s="128"/>
    </row>
    <row r="193">
      <c r="A193" s="152" t="s">
        <v>144</v>
      </c>
      <c r="B193" s="153"/>
      <c r="C193" s="154" t="s">
        <v>106</v>
      </c>
      <c r="D193" s="154" t="s">
        <v>37</v>
      </c>
      <c r="E193" s="154" t="s">
        <v>42</v>
      </c>
      <c r="F193" s="154" t="s">
        <v>45</v>
      </c>
      <c r="G193" s="154" t="s">
        <v>107</v>
      </c>
      <c r="H193" s="154" t="s">
        <v>34</v>
      </c>
      <c r="I193" s="154" t="s">
        <v>40</v>
      </c>
      <c r="J193" s="154" t="s">
        <v>108</v>
      </c>
      <c r="K193" s="154" t="s">
        <v>34</v>
      </c>
      <c r="L193" s="154" t="s">
        <v>37</v>
      </c>
      <c r="M193" s="154" t="s">
        <v>40</v>
      </c>
      <c r="N193" s="154" t="s">
        <v>42</v>
      </c>
      <c r="O193" s="154" t="s">
        <v>45</v>
      </c>
    </row>
    <row r="194">
      <c r="A194" s="141"/>
      <c r="B194" s="154" t="s">
        <v>109</v>
      </c>
      <c r="C194" s="98">
        <f t="shared" ref="C194:C196" si="73">MAX(D194:F194)</f>
        <v>67</v>
      </c>
      <c r="D194" s="98">
        <v>18.0</v>
      </c>
      <c r="E194" s="98">
        <v>20.0</v>
      </c>
      <c r="F194" s="98">
        <v>67.0</v>
      </c>
      <c r="G194" s="98">
        <f t="shared" ref="G194:G196" si="74">MAX(H194:I194)</f>
        <v>225</v>
      </c>
      <c r="H194" s="98">
        <v>225.0</v>
      </c>
      <c r="I194" s="98">
        <v>79.0</v>
      </c>
      <c r="J194" s="154">
        <f t="shared" ref="J194:J196" si="75">MAX(K194:O194)</f>
        <v>240</v>
      </c>
      <c r="K194" s="98">
        <v>240.0</v>
      </c>
      <c r="L194" s="98">
        <v>22.0</v>
      </c>
      <c r="M194" s="98">
        <v>57.0</v>
      </c>
      <c r="N194" s="98">
        <v>19.0</v>
      </c>
      <c r="O194" s="98">
        <v>67.0</v>
      </c>
    </row>
    <row r="195">
      <c r="A195" s="141"/>
      <c r="B195" s="154" t="s">
        <v>111</v>
      </c>
      <c r="C195" s="98">
        <f t="shared" si="73"/>
        <v>66</v>
      </c>
      <c r="D195" s="98">
        <v>16.0</v>
      </c>
      <c r="E195" s="98">
        <v>17.0</v>
      </c>
      <c r="F195" s="98">
        <v>66.0</v>
      </c>
      <c r="G195" s="98">
        <f t="shared" si="74"/>
        <v>231</v>
      </c>
      <c r="H195" s="98">
        <v>231.0</v>
      </c>
      <c r="I195" s="98">
        <v>80.0</v>
      </c>
      <c r="J195" s="154">
        <f t="shared" si="75"/>
        <v>272</v>
      </c>
      <c r="K195" s="98">
        <v>272.0</v>
      </c>
      <c r="L195" s="98">
        <v>19.0</v>
      </c>
      <c r="M195" s="98">
        <v>54.0</v>
      </c>
      <c r="N195" s="98">
        <v>20.0</v>
      </c>
      <c r="O195" s="98">
        <v>66.0</v>
      </c>
    </row>
    <row r="196">
      <c r="A196" s="141"/>
      <c r="B196" s="154" t="s">
        <v>112</v>
      </c>
      <c r="C196" s="98">
        <f t="shared" si="73"/>
        <v>63</v>
      </c>
      <c r="D196" s="98">
        <v>14.0</v>
      </c>
      <c r="E196" s="98">
        <v>18.0</v>
      </c>
      <c r="F196" s="98">
        <v>63.0</v>
      </c>
      <c r="G196" s="98">
        <f t="shared" si="74"/>
        <v>223</v>
      </c>
      <c r="H196" s="98">
        <v>223.0</v>
      </c>
      <c r="I196" s="98">
        <v>74.0</v>
      </c>
      <c r="J196" s="154">
        <f t="shared" si="75"/>
        <v>239</v>
      </c>
      <c r="K196" s="98">
        <v>239.0</v>
      </c>
      <c r="L196" s="98">
        <v>22.0</v>
      </c>
      <c r="M196" s="98">
        <v>57.0</v>
      </c>
      <c r="N196" s="98">
        <v>16.0</v>
      </c>
      <c r="O196" s="98">
        <v>61.0</v>
      </c>
    </row>
    <row r="197">
      <c r="A197" s="148"/>
      <c r="B197" s="154" t="s">
        <v>113</v>
      </c>
      <c r="C197" s="128">
        <f>MEDIAN(C194,C195,C196)</f>
        <v>66</v>
      </c>
      <c r="D197" s="128"/>
      <c r="E197" s="128"/>
      <c r="F197" s="128"/>
      <c r="G197" s="128">
        <f>MEDIAN(G194,G195,G196)</f>
        <v>225</v>
      </c>
      <c r="H197" s="128"/>
      <c r="I197" s="128"/>
      <c r="J197" s="153">
        <f>MEDIAN(J194:J196)</f>
        <v>240</v>
      </c>
      <c r="K197" s="128"/>
      <c r="L197" s="128"/>
      <c r="M197" s="128"/>
      <c r="N197" s="128"/>
      <c r="O197" s="128"/>
    </row>
    <row r="198">
      <c r="A198" s="155"/>
      <c r="B198" s="98"/>
      <c r="C198" s="128"/>
      <c r="D198" s="98">
        <v>11.0</v>
      </c>
      <c r="E198" s="98">
        <v>11.0</v>
      </c>
      <c r="F198" s="98">
        <v>55.0</v>
      </c>
      <c r="G198" s="128"/>
      <c r="H198" s="98">
        <v>229.0</v>
      </c>
      <c r="I198" s="98">
        <v>31.0</v>
      </c>
      <c r="J198" s="128"/>
      <c r="K198" s="98">
        <v>229.0</v>
      </c>
      <c r="L198" s="98">
        <v>11.0</v>
      </c>
      <c r="M198" s="98">
        <v>31.0</v>
      </c>
      <c r="N198" s="98">
        <v>11.0</v>
      </c>
      <c r="O198" s="98">
        <v>55.0</v>
      </c>
    </row>
    <row r="199">
      <c r="A199" s="128"/>
    </row>
    <row r="201">
      <c r="A201" s="152" t="s">
        <v>145</v>
      </c>
      <c r="B201" s="153"/>
      <c r="C201" s="154" t="s">
        <v>106</v>
      </c>
      <c r="D201" s="154" t="s">
        <v>37</v>
      </c>
      <c r="E201" s="154" t="s">
        <v>42</v>
      </c>
      <c r="F201" s="154" t="s">
        <v>45</v>
      </c>
      <c r="G201" s="154" t="s">
        <v>107</v>
      </c>
      <c r="H201" s="154" t="s">
        <v>34</v>
      </c>
      <c r="I201" s="154" t="s">
        <v>40</v>
      </c>
      <c r="J201" s="154" t="s">
        <v>108</v>
      </c>
      <c r="K201" s="154" t="s">
        <v>34</v>
      </c>
      <c r="L201" s="154" t="s">
        <v>37</v>
      </c>
      <c r="M201" s="154" t="s">
        <v>40</v>
      </c>
      <c r="N201" s="154" t="s">
        <v>42</v>
      </c>
      <c r="O201" s="154" t="s">
        <v>45</v>
      </c>
    </row>
    <row r="202">
      <c r="A202" s="141"/>
      <c r="B202" s="154" t="s">
        <v>109</v>
      </c>
      <c r="C202" s="98">
        <f t="shared" ref="C202:C204" si="76">MAX(D202:F202)</f>
        <v>51</v>
      </c>
      <c r="D202" s="98">
        <v>21.0</v>
      </c>
      <c r="E202" s="98">
        <v>17.0</v>
      </c>
      <c r="F202" s="98">
        <v>51.0</v>
      </c>
      <c r="G202" s="98">
        <f t="shared" ref="G202:G204" si="77">MAX(H202:I202)</f>
        <v>446</v>
      </c>
      <c r="H202" s="98">
        <v>446.0</v>
      </c>
      <c r="I202" s="98">
        <v>43.0</v>
      </c>
      <c r="J202" s="154">
        <f t="shared" ref="J202:J204" si="78">MAX(K202:O202)</f>
        <v>442</v>
      </c>
      <c r="K202" s="98">
        <v>442.0</v>
      </c>
      <c r="L202" s="98">
        <v>40.0</v>
      </c>
      <c r="M202" s="98">
        <v>44.0</v>
      </c>
      <c r="N202" s="98">
        <v>37.0</v>
      </c>
      <c r="O202" s="98">
        <v>77.0</v>
      </c>
    </row>
    <row r="203">
      <c r="A203" s="141"/>
      <c r="B203" s="154" t="s">
        <v>111</v>
      </c>
      <c r="C203" s="98">
        <f t="shared" si="76"/>
        <v>54</v>
      </c>
      <c r="D203" s="98">
        <v>20.0</v>
      </c>
      <c r="E203" s="98">
        <v>14.0</v>
      </c>
      <c r="F203" s="98">
        <v>54.0</v>
      </c>
      <c r="G203" s="98">
        <f t="shared" si="77"/>
        <v>447</v>
      </c>
      <c r="H203" s="98">
        <v>447.0</v>
      </c>
      <c r="I203" s="98">
        <v>40.0</v>
      </c>
      <c r="J203" s="154">
        <f t="shared" si="78"/>
        <v>438</v>
      </c>
      <c r="K203" s="98">
        <v>438.0</v>
      </c>
      <c r="L203" s="98">
        <v>32.0</v>
      </c>
      <c r="M203" s="98">
        <v>37.0</v>
      </c>
      <c r="N203" s="98">
        <v>24.0</v>
      </c>
      <c r="O203" s="98">
        <v>71.0</v>
      </c>
    </row>
    <row r="204">
      <c r="A204" s="141"/>
      <c r="B204" s="154" t="s">
        <v>112</v>
      </c>
      <c r="C204" s="98">
        <f t="shared" si="76"/>
        <v>53</v>
      </c>
      <c r="D204" s="98">
        <v>17.0</v>
      </c>
      <c r="E204" s="98">
        <v>18.0</v>
      </c>
      <c r="F204" s="98">
        <v>53.0</v>
      </c>
      <c r="G204" s="98">
        <f t="shared" si="77"/>
        <v>439</v>
      </c>
      <c r="H204" s="98">
        <v>439.0</v>
      </c>
      <c r="I204" s="98">
        <v>36.0</v>
      </c>
      <c r="J204" s="154">
        <f t="shared" si="78"/>
        <v>482</v>
      </c>
      <c r="K204" s="98">
        <v>482.0</v>
      </c>
      <c r="L204" s="98">
        <v>27.0</v>
      </c>
      <c r="M204" s="98">
        <v>27.0</v>
      </c>
      <c r="N204" s="98">
        <v>20.0</v>
      </c>
      <c r="O204" s="98">
        <v>73.0</v>
      </c>
    </row>
    <row r="205">
      <c r="A205" s="148"/>
      <c r="B205" s="154" t="s">
        <v>113</v>
      </c>
      <c r="C205" s="128">
        <f>MEDIAN(C202,C203,C204)</f>
        <v>53</v>
      </c>
      <c r="D205" s="128"/>
      <c r="E205" s="128"/>
      <c r="F205" s="128"/>
      <c r="G205" s="128">
        <f>MEDIAN(G202,G203,G204)</f>
        <v>446</v>
      </c>
      <c r="H205" s="128"/>
      <c r="I205" s="128"/>
      <c r="J205" s="153">
        <f>MEDIAN(J202:J204)</f>
        <v>442</v>
      </c>
      <c r="K205" s="128"/>
      <c r="L205" s="128"/>
      <c r="M205" s="128"/>
      <c r="N205" s="128"/>
      <c r="O205" s="128"/>
    </row>
    <row r="206">
      <c r="A206" s="155"/>
      <c r="B206" s="98"/>
      <c r="C206" s="128"/>
      <c r="D206" s="98">
        <v>13.0</v>
      </c>
      <c r="E206" s="98">
        <v>12.0</v>
      </c>
      <c r="F206" s="98">
        <v>48.0</v>
      </c>
      <c r="G206" s="128"/>
      <c r="H206" s="98">
        <v>420.0</v>
      </c>
      <c r="I206" s="98">
        <v>31.0</v>
      </c>
      <c r="J206" s="128"/>
      <c r="K206" s="98">
        <v>420.0</v>
      </c>
      <c r="L206" s="98">
        <v>13.0</v>
      </c>
      <c r="M206" s="98">
        <v>31.0</v>
      </c>
      <c r="N206" s="98">
        <v>12.0</v>
      </c>
      <c r="O206" s="98">
        <v>48.0</v>
      </c>
    </row>
    <row r="207">
      <c r="A207" s="128"/>
    </row>
    <row r="209">
      <c r="A209" s="152" t="s">
        <v>146</v>
      </c>
      <c r="B209" s="153"/>
      <c r="C209" s="154" t="s">
        <v>106</v>
      </c>
      <c r="D209" s="154" t="s">
        <v>37</v>
      </c>
      <c r="E209" s="154" t="s">
        <v>42</v>
      </c>
      <c r="F209" s="154" t="s">
        <v>45</v>
      </c>
      <c r="G209" s="154" t="s">
        <v>107</v>
      </c>
      <c r="H209" s="154" t="s">
        <v>34</v>
      </c>
      <c r="I209" s="154" t="s">
        <v>40</v>
      </c>
      <c r="J209" s="154" t="s">
        <v>108</v>
      </c>
      <c r="K209" s="154" t="s">
        <v>34</v>
      </c>
      <c r="L209" s="154" t="s">
        <v>37</v>
      </c>
      <c r="M209" s="154" t="s">
        <v>40</v>
      </c>
      <c r="N209" s="154" t="s">
        <v>42</v>
      </c>
      <c r="O209" s="154" t="s">
        <v>45</v>
      </c>
    </row>
    <row r="210">
      <c r="A210" s="141"/>
      <c r="B210" s="154" t="s">
        <v>109</v>
      </c>
      <c r="C210" s="98">
        <f t="shared" ref="C210:C212" si="79">MAX(D210:F210)</f>
        <v>66</v>
      </c>
      <c r="D210" s="98">
        <v>20.0</v>
      </c>
      <c r="E210" s="98">
        <v>16.0</v>
      </c>
      <c r="F210" s="98">
        <v>66.0</v>
      </c>
      <c r="G210" s="98">
        <f t="shared" ref="G210:G212" si="80">MAX(H210:I210)</f>
        <v>826</v>
      </c>
      <c r="H210" s="98">
        <v>826.0</v>
      </c>
      <c r="I210" s="98">
        <v>46.0</v>
      </c>
      <c r="J210" s="154">
        <f t="shared" ref="J210:J212" si="81">MAX(K210:O210)</f>
        <v>839</v>
      </c>
      <c r="K210" s="98">
        <v>839.0</v>
      </c>
      <c r="L210" s="98">
        <v>38.0</v>
      </c>
      <c r="M210" s="98">
        <v>48.0</v>
      </c>
      <c r="N210" s="98">
        <v>32.0</v>
      </c>
      <c r="O210" s="98">
        <v>87.0</v>
      </c>
    </row>
    <row r="211">
      <c r="A211" s="141"/>
      <c r="B211" s="154" t="s">
        <v>111</v>
      </c>
      <c r="C211" s="98">
        <f t="shared" si="79"/>
        <v>56</v>
      </c>
      <c r="D211" s="98">
        <v>21.0</v>
      </c>
      <c r="E211" s="98">
        <v>18.0</v>
      </c>
      <c r="F211" s="98">
        <v>56.0</v>
      </c>
      <c r="G211" s="98">
        <f t="shared" si="80"/>
        <v>830</v>
      </c>
      <c r="H211" s="98">
        <v>830.0</v>
      </c>
      <c r="I211" s="98">
        <v>46.0</v>
      </c>
      <c r="J211" s="154">
        <f t="shared" si="81"/>
        <v>830</v>
      </c>
      <c r="K211" s="98">
        <v>830.0</v>
      </c>
      <c r="L211" s="98">
        <v>31.0</v>
      </c>
      <c r="M211" s="98">
        <v>45.0</v>
      </c>
      <c r="N211" s="98">
        <v>28.0</v>
      </c>
      <c r="O211" s="98">
        <v>222.0</v>
      </c>
    </row>
    <row r="212">
      <c r="A212" s="141"/>
      <c r="B212" s="154" t="s">
        <v>112</v>
      </c>
      <c r="C212" s="98">
        <f t="shared" si="79"/>
        <v>56</v>
      </c>
      <c r="D212" s="98">
        <v>19.0</v>
      </c>
      <c r="E212" s="98">
        <v>18.0</v>
      </c>
      <c r="F212" s="98">
        <v>56.0</v>
      </c>
      <c r="G212" s="98">
        <f t="shared" si="80"/>
        <v>862</v>
      </c>
      <c r="H212" s="98">
        <v>862.0</v>
      </c>
      <c r="I212" s="98">
        <v>49.0</v>
      </c>
      <c r="J212" s="154">
        <f t="shared" si="81"/>
        <v>899</v>
      </c>
      <c r="K212" s="98">
        <v>899.0</v>
      </c>
      <c r="L212" s="98">
        <v>31.0</v>
      </c>
      <c r="M212" s="98">
        <v>38.0</v>
      </c>
      <c r="N212" s="98">
        <v>25.0</v>
      </c>
      <c r="O212" s="98">
        <v>84.0</v>
      </c>
    </row>
    <row r="213">
      <c r="A213" s="148"/>
      <c r="B213" s="154" t="s">
        <v>113</v>
      </c>
      <c r="C213" s="128">
        <f>MEDIAN(C210,C211,C212)</f>
        <v>56</v>
      </c>
      <c r="D213" s="128"/>
      <c r="E213" s="128"/>
      <c r="F213" s="128"/>
      <c r="G213" s="128">
        <f>MEDIAN(G210,G211,G212)</f>
        <v>830</v>
      </c>
      <c r="H213" s="128"/>
      <c r="I213" s="128"/>
      <c r="J213" s="153">
        <f>MEDIAN(J210:J212)</f>
        <v>839</v>
      </c>
      <c r="K213" s="128"/>
      <c r="L213" s="128"/>
      <c r="M213" s="128"/>
      <c r="N213" s="128"/>
      <c r="O213" s="128"/>
    </row>
    <row r="214">
      <c r="A214" s="155"/>
      <c r="B214" s="98"/>
      <c r="C214" s="128"/>
      <c r="D214" s="98">
        <v>18.0</v>
      </c>
      <c r="E214" s="98">
        <v>14.0</v>
      </c>
      <c r="F214" s="98">
        <v>53.0</v>
      </c>
      <c r="G214" s="128"/>
      <c r="H214" s="98">
        <v>807.0</v>
      </c>
      <c r="I214" s="98">
        <v>38.0</v>
      </c>
      <c r="J214" s="128"/>
      <c r="K214" s="98">
        <v>807.0</v>
      </c>
      <c r="L214" s="98">
        <v>18.0</v>
      </c>
      <c r="M214" s="98">
        <v>38.0</v>
      </c>
      <c r="N214" s="98">
        <v>14.0</v>
      </c>
      <c r="O214" s="98">
        <v>53.0</v>
      </c>
    </row>
    <row r="215">
      <c r="A215" s="128"/>
    </row>
    <row r="217">
      <c r="A217" s="152" t="s">
        <v>147</v>
      </c>
      <c r="B217" s="153"/>
      <c r="C217" s="154" t="s">
        <v>106</v>
      </c>
      <c r="D217" s="154" t="s">
        <v>37</v>
      </c>
      <c r="E217" s="154" t="s">
        <v>42</v>
      </c>
      <c r="F217" s="154" t="s">
        <v>45</v>
      </c>
      <c r="G217" s="154" t="s">
        <v>107</v>
      </c>
      <c r="H217" s="154" t="s">
        <v>34</v>
      </c>
      <c r="I217" s="154" t="s">
        <v>40</v>
      </c>
      <c r="J217" s="154" t="s">
        <v>108</v>
      </c>
      <c r="K217" s="154" t="s">
        <v>34</v>
      </c>
      <c r="L217" s="154" t="s">
        <v>37</v>
      </c>
      <c r="M217" s="154" t="s">
        <v>40</v>
      </c>
      <c r="N217" s="154" t="s">
        <v>42</v>
      </c>
      <c r="O217" s="154" t="s">
        <v>45</v>
      </c>
    </row>
    <row r="218">
      <c r="A218" s="141"/>
      <c r="B218" s="154" t="s">
        <v>109</v>
      </c>
      <c r="C218" s="98">
        <f t="shared" ref="C218:C220" si="82">MAX(D218:F218)</f>
        <v>67</v>
      </c>
      <c r="D218" s="98">
        <v>29.0</v>
      </c>
      <c r="E218" s="98">
        <v>20.0</v>
      </c>
      <c r="F218" s="98">
        <v>67.0</v>
      </c>
      <c r="G218" s="98">
        <f t="shared" ref="G218:G220" si="83">MAX(H218:I218)</f>
        <v>985</v>
      </c>
      <c r="H218" s="98">
        <v>985.0</v>
      </c>
      <c r="I218" s="98">
        <v>68.0</v>
      </c>
      <c r="J218" s="154">
        <f t="shared" ref="J218:J220" si="84">MAX(K218:O218)</f>
        <v>972</v>
      </c>
      <c r="K218" s="98">
        <v>972.0</v>
      </c>
      <c r="L218" s="98">
        <v>39.0</v>
      </c>
      <c r="M218" s="98">
        <v>67.0</v>
      </c>
      <c r="N218" s="98">
        <v>29.0</v>
      </c>
      <c r="O218" s="98">
        <v>107.0</v>
      </c>
    </row>
    <row r="219">
      <c r="A219" s="141"/>
      <c r="B219" s="154" t="s">
        <v>111</v>
      </c>
      <c r="C219" s="98">
        <f t="shared" si="82"/>
        <v>74</v>
      </c>
      <c r="D219" s="98">
        <v>29.0</v>
      </c>
      <c r="E219" s="98">
        <v>20.0</v>
      </c>
      <c r="F219" s="98">
        <v>74.0</v>
      </c>
      <c r="G219" s="98">
        <f t="shared" si="83"/>
        <v>979</v>
      </c>
      <c r="H219" s="98">
        <v>979.0</v>
      </c>
      <c r="I219" s="98">
        <v>62.0</v>
      </c>
      <c r="J219" s="154">
        <f t="shared" si="84"/>
        <v>1071</v>
      </c>
      <c r="K219" s="98">
        <v>1071.0</v>
      </c>
      <c r="L219" s="98">
        <v>42.0</v>
      </c>
      <c r="M219" s="98">
        <v>60.0</v>
      </c>
      <c r="N219" s="98">
        <v>28.0</v>
      </c>
      <c r="O219" s="98">
        <v>100.0</v>
      </c>
    </row>
    <row r="220">
      <c r="A220" s="141"/>
      <c r="B220" s="154" t="s">
        <v>112</v>
      </c>
      <c r="C220" s="98">
        <f t="shared" si="82"/>
        <v>69</v>
      </c>
      <c r="D220" s="98">
        <v>28.0</v>
      </c>
      <c r="E220" s="98">
        <v>20.0</v>
      </c>
      <c r="F220" s="98">
        <v>69.0</v>
      </c>
      <c r="G220" s="98">
        <f t="shared" si="83"/>
        <v>983</v>
      </c>
      <c r="H220" s="98">
        <v>983.0</v>
      </c>
      <c r="I220" s="98">
        <v>65.0</v>
      </c>
      <c r="J220" s="154">
        <f t="shared" si="84"/>
        <v>967</v>
      </c>
      <c r="K220" s="98">
        <v>967.0</v>
      </c>
      <c r="L220" s="98">
        <v>41.0</v>
      </c>
      <c r="M220" s="98">
        <v>60.0</v>
      </c>
      <c r="N220" s="98">
        <v>23.0</v>
      </c>
      <c r="O220" s="98">
        <v>81.0</v>
      </c>
    </row>
    <row r="221">
      <c r="A221" s="148"/>
      <c r="B221" s="154" t="s">
        <v>113</v>
      </c>
      <c r="C221" s="128">
        <f>MEDIAN(C218,C219,C220)</f>
        <v>69</v>
      </c>
      <c r="D221" s="98">
        <v>29.0</v>
      </c>
      <c r="E221" s="98">
        <v>16.0</v>
      </c>
      <c r="F221" s="98">
        <v>64.0</v>
      </c>
      <c r="G221" s="128">
        <f>MEDIAN(G218,G219,G220)</f>
        <v>983</v>
      </c>
      <c r="H221" s="98">
        <v>952.0</v>
      </c>
      <c r="I221" s="98">
        <v>49.0</v>
      </c>
      <c r="J221" s="153">
        <f>MEDIAN(J218:J220)</f>
        <v>972</v>
      </c>
      <c r="K221" s="98">
        <v>952.0</v>
      </c>
      <c r="L221" s="98">
        <v>29.0</v>
      </c>
      <c r="M221" s="98">
        <v>49.0</v>
      </c>
      <c r="N221" s="98">
        <v>16.0</v>
      </c>
      <c r="O221" s="98">
        <v>64.0</v>
      </c>
    </row>
    <row r="222">
      <c r="A222" s="128"/>
    </row>
    <row r="224">
      <c r="A224" s="152" t="s">
        <v>148</v>
      </c>
      <c r="B224" s="153"/>
      <c r="C224" s="154" t="s">
        <v>106</v>
      </c>
      <c r="D224" s="154" t="s">
        <v>37</v>
      </c>
      <c r="E224" s="154" t="s">
        <v>42</v>
      </c>
      <c r="F224" s="154" t="s">
        <v>45</v>
      </c>
      <c r="G224" s="154" t="s">
        <v>107</v>
      </c>
      <c r="H224" s="154" t="s">
        <v>34</v>
      </c>
      <c r="I224" s="154" t="s">
        <v>40</v>
      </c>
      <c r="J224" s="154" t="s">
        <v>108</v>
      </c>
      <c r="K224" s="154" t="s">
        <v>34</v>
      </c>
      <c r="L224" s="154" t="s">
        <v>37</v>
      </c>
      <c r="M224" s="154" t="s">
        <v>40</v>
      </c>
      <c r="N224" s="154" t="s">
        <v>42</v>
      </c>
      <c r="O224" s="154" t="s">
        <v>45</v>
      </c>
    </row>
    <row r="225">
      <c r="A225" s="141"/>
      <c r="B225" s="154" t="s">
        <v>109</v>
      </c>
      <c r="C225" s="98">
        <f t="shared" ref="C225:C227" si="85">MAX(D225:F225)</f>
        <v>287</v>
      </c>
      <c r="D225" s="98">
        <v>287.0</v>
      </c>
      <c r="E225" s="98">
        <v>250.0</v>
      </c>
      <c r="F225" s="98">
        <v>112.0</v>
      </c>
      <c r="G225" s="98">
        <f t="shared" ref="G225:G227" si="86">MAX(H225:I225)</f>
        <v>1954</v>
      </c>
      <c r="H225" s="98">
        <v>1954.0</v>
      </c>
      <c r="I225" s="98">
        <v>515.0</v>
      </c>
      <c r="J225" s="154">
        <f t="shared" ref="J225:J227" si="87">MAX(K225:O225)</f>
        <v>1953</v>
      </c>
      <c r="K225" s="98">
        <v>1953.0</v>
      </c>
      <c r="L225" s="98">
        <v>294.0</v>
      </c>
      <c r="M225" s="98">
        <v>503.0</v>
      </c>
      <c r="N225" s="98">
        <v>256.0</v>
      </c>
      <c r="O225" s="98">
        <v>173.0</v>
      </c>
    </row>
    <row r="226">
      <c r="A226" s="141"/>
      <c r="B226" s="154" t="s">
        <v>111</v>
      </c>
      <c r="C226" s="98">
        <f t="shared" si="85"/>
        <v>281</v>
      </c>
      <c r="D226" s="98">
        <v>281.0</v>
      </c>
      <c r="E226" s="98">
        <v>249.0</v>
      </c>
      <c r="F226" s="98">
        <v>99.0</v>
      </c>
      <c r="G226" s="98">
        <f t="shared" si="86"/>
        <v>1965</v>
      </c>
      <c r="H226" s="98">
        <v>1965.0</v>
      </c>
      <c r="I226" s="98">
        <v>511.0</v>
      </c>
      <c r="J226" s="154">
        <f t="shared" si="87"/>
        <v>1959</v>
      </c>
      <c r="K226" s="98">
        <v>1959.0</v>
      </c>
      <c r="L226" s="98">
        <v>301.0</v>
      </c>
      <c r="M226" s="98">
        <v>503.0</v>
      </c>
      <c r="N226" s="98">
        <v>255.0</v>
      </c>
      <c r="O226" s="98">
        <v>111.0</v>
      </c>
    </row>
    <row r="227">
      <c r="A227" s="141"/>
      <c r="B227" s="154" t="s">
        <v>112</v>
      </c>
      <c r="C227" s="98">
        <f t="shared" si="85"/>
        <v>283</v>
      </c>
      <c r="D227" s="98">
        <v>283.0</v>
      </c>
      <c r="E227" s="98">
        <v>247.0</v>
      </c>
      <c r="F227" s="98">
        <v>100.0</v>
      </c>
      <c r="G227" s="98">
        <f t="shared" si="86"/>
        <v>1963</v>
      </c>
      <c r="H227" s="98">
        <v>1963.0</v>
      </c>
      <c r="I227" s="98">
        <v>506.0</v>
      </c>
      <c r="J227" s="154">
        <f t="shared" si="87"/>
        <v>1937</v>
      </c>
      <c r="K227" s="98">
        <v>1937.0</v>
      </c>
      <c r="L227" s="98">
        <v>288.0</v>
      </c>
      <c r="M227" s="98">
        <v>504.0</v>
      </c>
      <c r="N227" s="98">
        <v>249.0</v>
      </c>
      <c r="O227" s="98">
        <v>113.0</v>
      </c>
    </row>
    <row r="228">
      <c r="A228" s="148"/>
      <c r="B228" s="154" t="s">
        <v>113</v>
      </c>
      <c r="C228" s="128">
        <f>MEDIAN(C225,C226,C227)</f>
        <v>283</v>
      </c>
      <c r="D228" s="128"/>
      <c r="E228" s="128"/>
      <c r="F228" s="128"/>
      <c r="G228" s="128">
        <f>MEDIAN(G225,G226,G227)</f>
        <v>1963</v>
      </c>
      <c r="H228" s="128"/>
      <c r="I228" s="128"/>
      <c r="J228" s="153">
        <f>MEDIAN(J225:J227)</f>
        <v>1953</v>
      </c>
      <c r="K228" s="128"/>
      <c r="L228" s="128"/>
      <c r="M228" s="128"/>
      <c r="N228" s="128"/>
      <c r="O228" s="128"/>
    </row>
    <row r="229">
      <c r="A229" s="155"/>
      <c r="B229" s="98"/>
      <c r="C229" s="128"/>
      <c r="D229" s="98">
        <v>293.0</v>
      </c>
      <c r="E229" s="98">
        <v>250.0</v>
      </c>
      <c r="F229" s="98">
        <v>122.0</v>
      </c>
      <c r="G229" s="128"/>
      <c r="H229" s="98">
        <v>1973.0</v>
      </c>
      <c r="I229" s="98">
        <v>512.0</v>
      </c>
      <c r="J229" s="128"/>
      <c r="K229" s="98">
        <v>1973.0</v>
      </c>
      <c r="L229" s="98">
        <v>293.0</v>
      </c>
      <c r="M229" s="98">
        <v>512.0</v>
      </c>
      <c r="N229" s="98">
        <v>250.0</v>
      </c>
      <c r="O229" s="98">
        <v>122.0</v>
      </c>
    </row>
    <row r="230">
      <c r="A230" s="128"/>
    </row>
    <row r="232">
      <c r="A232" s="152" t="s">
        <v>149</v>
      </c>
      <c r="B232" s="153"/>
      <c r="C232" s="154" t="s">
        <v>106</v>
      </c>
      <c r="D232" s="154" t="s">
        <v>37</v>
      </c>
      <c r="E232" s="154" t="s">
        <v>42</v>
      </c>
      <c r="F232" s="154" t="s">
        <v>45</v>
      </c>
      <c r="G232" s="154" t="s">
        <v>107</v>
      </c>
      <c r="H232" s="154" t="s">
        <v>34</v>
      </c>
      <c r="I232" s="154" t="s">
        <v>40</v>
      </c>
      <c r="J232" s="154" t="s">
        <v>108</v>
      </c>
      <c r="K232" s="154" t="s">
        <v>34</v>
      </c>
      <c r="L232" s="154" t="s">
        <v>37</v>
      </c>
      <c r="M232" s="154" t="s">
        <v>40</v>
      </c>
      <c r="N232" s="154" t="s">
        <v>42</v>
      </c>
      <c r="O232" s="154" t="s">
        <v>45</v>
      </c>
    </row>
    <row r="233">
      <c r="A233" s="141"/>
      <c r="B233" s="154" t="s">
        <v>109</v>
      </c>
      <c r="C233" s="98">
        <f t="shared" ref="C233:C235" si="88">MAX(D233:F233)</f>
        <v>785</v>
      </c>
      <c r="D233" s="98">
        <v>785.0</v>
      </c>
      <c r="E233" s="98">
        <v>703.0</v>
      </c>
      <c r="F233" s="98">
        <v>166.0</v>
      </c>
      <c r="G233" s="98">
        <f t="shared" ref="G233:G235" si="89">MAX(H233:I233)</f>
        <v>0</v>
      </c>
      <c r="H233" s="98"/>
      <c r="I233" s="98" t="s">
        <v>150</v>
      </c>
      <c r="J233" s="154">
        <f t="shared" ref="J233:J235" si="90">MAX(K233:O233)</f>
        <v>0</v>
      </c>
      <c r="K233" s="98"/>
      <c r="L233" s="98"/>
      <c r="M233" s="98" t="s">
        <v>150</v>
      </c>
      <c r="N233" s="98"/>
      <c r="O233" s="98"/>
    </row>
    <row r="234">
      <c r="A234" s="141"/>
      <c r="B234" s="154" t="s">
        <v>111</v>
      </c>
      <c r="C234" s="98">
        <f t="shared" si="88"/>
        <v>799</v>
      </c>
      <c r="D234" s="98">
        <v>799.0</v>
      </c>
      <c r="E234" s="98">
        <v>753.0</v>
      </c>
      <c r="F234" s="98">
        <v>167.0</v>
      </c>
      <c r="G234" s="98">
        <f t="shared" si="89"/>
        <v>0</v>
      </c>
      <c r="H234" s="98"/>
      <c r="I234" s="98"/>
      <c r="J234" s="154">
        <f t="shared" si="90"/>
        <v>0</v>
      </c>
      <c r="K234" s="98"/>
      <c r="L234" s="98"/>
      <c r="M234" s="98"/>
      <c r="N234" s="98"/>
      <c r="O234" s="98"/>
    </row>
    <row r="235">
      <c r="A235" s="141"/>
      <c r="B235" s="154" t="s">
        <v>112</v>
      </c>
      <c r="C235" s="98">
        <f t="shared" si="88"/>
        <v>784</v>
      </c>
      <c r="D235" s="98">
        <v>784.0</v>
      </c>
      <c r="E235" s="98">
        <v>694.0</v>
      </c>
      <c r="F235" s="98">
        <v>159.0</v>
      </c>
      <c r="G235" s="98">
        <f t="shared" si="89"/>
        <v>0</v>
      </c>
      <c r="H235" s="98"/>
      <c r="I235" s="98"/>
      <c r="J235" s="154">
        <f t="shared" si="90"/>
        <v>0</v>
      </c>
      <c r="K235" s="98"/>
      <c r="L235" s="98"/>
      <c r="M235" s="98"/>
      <c r="N235" s="98"/>
      <c r="O235" s="98"/>
    </row>
    <row r="236">
      <c r="A236" s="148"/>
      <c r="B236" s="154" t="s">
        <v>113</v>
      </c>
      <c r="C236" s="128">
        <f>MEDIAN(C233,C234,C235)</f>
        <v>785</v>
      </c>
      <c r="D236" s="128"/>
      <c r="E236" s="128"/>
      <c r="F236" s="128"/>
      <c r="G236" s="128">
        <f>MEDIAN(G233,G234,G235)</f>
        <v>0</v>
      </c>
      <c r="H236" s="128"/>
      <c r="I236" s="128"/>
      <c r="J236" s="153">
        <f>MEDIAN(J233:J235)</f>
        <v>0</v>
      </c>
      <c r="K236" s="128"/>
      <c r="L236" s="128"/>
      <c r="M236" s="128"/>
      <c r="N236" s="128"/>
      <c r="O236" s="128"/>
    </row>
    <row r="237">
      <c r="A237" s="155"/>
      <c r="B237" s="98"/>
      <c r="C237" s="128"/>
      <c r="D237" s="98">
        <v>789.0</v>
      </c>
      <c r="E237" s="98">
        <v>707.0</v>
      </c>
      <c r="F237" s="98">
        <v>178.0</v>
      </c>
      <c r="G237" s="128"/>
      <c r="H237" s="98">
        <v>4213.0</v>
      </c>
      <c r="I237" s="98">
        <v>1424.0</v>
      </c>
      <c r="J237" s="128"/>
      <c r="K237" s="98">
        <v>4213.0</v>
      </c>
      <c r="L237" s="98">
        <v>789.0</v>
      </c>
      <c r="M237" s="98">
        <v>1424.0</v>
      </c>
      <c r="N237" s="98">
        <v>707.0</v>
      </c>
      <c r="O237" s="98">
        <v>178.0</v>
      </c>
    </row>
    <row r="238">
      <c r="A238" s="128"/>
    </row>
    <row r="240">
      <c r="A240" s="128"/>
      <c r="B240" s="128"/>
      <c r="C240" s="128"/>
      <c r="D240" s="128"/>
      <c r="E240" s="128"/>
      <c r="F240" s="128"/>
      <c r="G240" s="128"/>
      <c r="H240" s="128"/>
      <c r="I240" s="128"/>
      <c r="J240" s="128"/>
      <c r="K240" s="128"/>
      <c r="L240" s="128"/>
      <c r="M240" s="128"/>
      <c r="N240" s="128"/>
      <c r="O240" s="128"/>
    </row>
    <row r="241">
      <c r="A241" s="128"/>
      <c r="B241" s="128"/>
      <c r="C241" s="128"/>
      <c r="D241" s="128"/>
      <c r="E241" s="128"/>
      <c r="F241" s="128"/>
      <c r="G241" s="128"/>
      <c r="H241" s="128"/>
      <c r="I241" s="128"/>
      <c r="J241" s="128"/>
      <c r="K241" s="128"/>
      <c r="L241" s="128"/>
      <c r="M241" s="128"/>
      <c r="N241" s="128"/>
      <c r="O241" s="128"/>
    </row>
    <row r="242">
      <c r="A242" s="128"/>
      <c r="B242" s="128"/>
      <c r="C242" s="128"/>
      <c r="D242" s="128"/>
      <c r="E242" s="128"/>
      <c r="F242" s="128"/>
      <c r="G242" s="128"/>
      <c r="H242" s="128"/>
      <c r="I242" s="128"/>
      <c r="J242" s="128"/>
      <c r="K242" s="128"/>
      <c r="L242" s="128"/>
      <c r="M242" s="128"/>
      <c r="N242" s="128"/>
      <c r="O242" s="128"/>
    </row>
    <row r="243">
      <c r="A243" s="128"/>
      <c r="B243" s="128"/>
      <c r="C243" s="128"/>
      <c r="D243" s="128"/>
      <c r="E243" s="128"/>
      <c r="F243" s="128"/>
      <c r="G243" s="128"/>
      <c r="H243" s="128"/>
      <c r="I243" s="128"/>
      <c r="J243" s="128"/>
      <c r="K243" s="128"/>
      <c r="L243" s="128"/>
      <c r="M243" s="128"/>
      <c r="N243" s="128"/>
      <c r="O243" s="128"/>
    </row>
    <row r="244">
      <c r="A244" s="128"/>
      <c r="B244" s="128"/>
      <c r="C244" s="128"/>
      <c r="D244" s="128"/>
      <c r="E244" s="128"/>
      <c r="F244" s="128"/>
      <c r="G244" s="128"/>
      <c r="H244" s="128"/>
      <c r="I244" s="128"/>
      <c r="J244" s="128"/>
      <c r="K244" s="128"/>
      <c r="L244" s="128"/>
      <c r="M244" s="128"/>
      <c r="N244" s="128"/>
      <c r="O244" s="128"/>
    </row>
    <row r="245">
      <c r="A245" s="128"/>
      <c r="B245" s="128"/>
      <c r="C245" s="128"/>
      <c r="D245" s="128"/>
      <c r="E245" s="128"/>
      <c r="F245" s="128"/>
      <c r="G245" s="128"/>
      <c r="H245" s="128"/>
      <c r="I245" s="128"/>
      <c r="J245" s="128"/>
      <c r="K245" s="128"/>
      <c r="L245" s="128"/>
      <c r="M245" s="128"/>
      <c r="N245" s="128"/>
      <c r="O245" s="128"/>
    </row>
    <row r="246">
      <c r="A246" s="128"/>
      <c r="B246" s="128"/>
      <c r="C246" s="128"/>
      <c r="D246" s="128"/>
      <c r="E246" s="128"/>
      <c r="F246" s="128"/>
      <c r="G246" s="128"/>
      <c r="H246" s="128"/>
      <c r="I246" s="128"/>
      <c r="J246" s="128"/>
      <c r="K246" s="128"/>
      <c r="L246" s="128"/>
      <c r="M246" s="128"/>
      <c r="N246" s="128"/>
      <c r="O246" s="128"/>
    </row>
    <row r="247">
      <c r="A247" s="128"/>
      <c r="B247" s="128"/>
      <c r="C247" s="128"/>
      <c r="D247" s="128"/>
      <c r="E247" s="128"/>
      <c r="F247" s="128"/>
      <c r="G247" s="128"/>
      <c r="H247" s="128"/>
      <c r="I247" s="128"/>
      <c r="J247" s="128"/>
      <c r="K247" s="128"/>
      <c r="L247" s="128"/>
      <c r="M247" s="128"/>
      <c r="N247" s="128"/>
      <c r="O247" s="128"/>
    </row>
    <row r="248">
      <c r="A248" s="128"/>
      <c r="B248" s="128"/>
      <c r="C248" s="128"/>
      <c r="D248" s="128"/>
      <c r="E248" s="128"/>
      <c r="F248" s="128"/>
      <c r="G248" s="128"/>
      <c r="H248" s="128"/>
      <c r="I248" s="128"/>
      <c r="J248" s="128"/>
      <c r="K248" s="128"/>
      <c r="L248" s="128"/>
      <c r="M248" s="128"/>
      <c r="N248" s="128"/>
      <c r="O248" s="128"/>
    </row>
    <row r="249">
      <c r="A249" s="128"/>
      <c r="B249" s="128"/>
      <c r="C249" s="128"/>
      <c r="D249" s="128"/>
      <c r="E249" s="128"/>
      <c r="F249" s="128"/>
      <c r="G249" s="128"/>
      <c r="H249" s="128"/>
      <c r="I249" s="128"/>
      <c r="J249" s="128"/>
      <c r="K249" s="128"/>
      <c r="L249" s="128"/>
      <c r="M249" s="128"/>
      <c r="N249" s="128"/>
      <c r="O249" s="128"/>
    </row>
    <row r="250">
      <c r="A250" s="128"/>
      <c r="B250" s="128"/>
      <c r="C250" s="128"/>
      <c r="D250" s="128"/>
      <c r="E250" s="128"/>
      <c r="F250" s="128"/>
      <c r="G250" s="128"/>
      <c r="H250" s="128"/>
      <c r="I250" s="128"/>
      <c r="J250" s="128"/>
      <c r="K250" s="128"/>
      <c r="L250" s="128"/>
      <c r="M250" s="128"/>
      <c r="N250" s="128"/>
      <c r="O250" s="128"/>
    </row>
    <row r="251">
      <c r="A251" s="128"/>
      <c r="B251" s="128"/>
      <c r="C251" s="128"/>
      <c r="D251" s="128"/>
      <c r="E251" s="128"/>
      <c r="F251" s="128"/>
      <c r="G251" s="128"/>
      <c r="H251" s="128"/>
      <c r="I251" s="128"/>
      <c r="J251" s="128"/>
      <c r="K251" s="128"/>
      <c r="L251" s="128"/>
      <c r="M251" s="128"/>
      <c r="N251" s="128"/>
      <c r="O251" s="128"/>
    </row>
    <row r="252">
      <c r="A252" s="128"/>
      <c r="B252" s="128"/>
      <c r="C252" s="128"/>
      <c r="D252" s="128"/>
      <c r="E252" s="128"/>
      <c r="F252" s="128"/>
      <c r="G252" s="128"/>
      <c r="H252" s="128"/>
      <c r="I252" s="128"/>
      <c r="J252" s="128"/>
      <c r="K252" s="128"/>
      <c r="L252" s="128"/>
      <c r="M252" s="128"/>
      <c r="N252" s="128"/>
      <c r="O252" s="128"/>
    </row>
    <row r="253">
      <c r="A253" s="128"/>
      <c r="B253" s="128"/>
      <c r="C253" s="128"/>
      <c r="D253" s="128"/>
      <c r="E253" s="128"/>
      <c r="F253" s="128"/>
      <c r="G253" s="128"/>
      <c r="H253" s="128"/>
      <c r="I253" s="128"/>
      <c r="J253" s="128"/>
      <c r="K253" s="128"/>
      <c r="L253" s="128"/>
      <c r="M253" s="128"/>
      <c r="N253" s="128"/>
      <c r="O253" s="128"/>
    </row>
    <row r="254">
      <c r="A254" s="128"/>
      <c r="B254" s="128"/>
      <c r="C254" s="128"/>
      <c r="D254" s="128"/>
      <c r="E254" s="128"/>
      <c r="F254" s="128"/>
      <c r="G254" s="128"/>
      <c r="H254" s="128"/>
      <c r="I254" s="128"/>
      <c r="J254" s="128"/>
      <c r="K254" s="128"/>
      <c r="L254" s="128"/>
      <c r="M254" s="128"/>
      <c r="N254" s="128"/>
      <c r="O254" s="128"/>
    </row>
    <row r="255">
      <c r="A255" s="128"/>
      <c r="B255" s="128"/>
      <c r="C255" s="128"/>
      <c r="D255" s="128"/>
      <c r="E255" s="128"/>
      <c r="F255" s="128"/>
      <c r="G255" s="128"/>
      <c r="H255" s="128"/>
      <c r="I255" s="128"/>
      <c r="J255" s="128"/>
      <c r="K255" s="128"/>
      <c r="L255" s="128"/>
      <c r="M255" s="128"/>
      <c r="N255" s="128"/>
      <c r="O255" s="128"/>
    </row>
    <row r="256">
      <c r="A256" s="128"/>
      <c r="B256" s="128"/>
      <c r="C256" s="128"/>
      <c r="D256" s="128"/>
      <c r="E256" s="128"/>
      <c r="F256" s="128"/>
      <c r="G256" s="128"/>
      <c r="H256" s="128"/>
      <c r="I256" s="128"/>
      <c r="J256" s="128"/>
      <c r="K256" s="128"/>
      <c r="L256" s="128"/>
      <c r="M256" s="128"/>
      <c r="N256" s="128"/>
      <c r="O256" s="128"/>
    </row>
    <row r="257">
      <c r="A257" s="128"/>
      <c r="B257" s="128"/>
      <c r="C257" s="128"/>
      <c r="D257" s="128"/>
      <c r="E257" s="128"/>
      <c r="F257" s="128"/>
      <c r="G257" s="128"/>
      <c r="H257" s="128"/>
      <c r="I257" s="128"/>
      <c r="J257" s="128"/>
      <c r="K257" s="128"/>
      <c r="L257" s="128"/>
      <c r="M257" s="128"/>
      <c r="N257" s="128"/>
      <c r="O257" s="128"/>
    </row>
    <row r="258">
      <c r="A258" s="128"/>
      <c r="B258" s="128"/>
      <c r="C258" s="128"/>
      <c r="D258" s="128"/>
      <c r="E258" s="128"/>
      <c r="F258" s="128"/>
      <c r="G258" s="128"/>
      <c r="H258" s="128"/>
      <c r="I258" s="128"/>
      <c r="J258" s="128"/>
      <c r="K258" s="128"/>
      <c r="L258" s="128"/>
      <c r="M258" s="128"/>
      <c r="N258" s="128"/>
      <c r="O258" s="128"/>
    </row>
    <row r="259">
      <c r="A259" s="128"/>
      <c r="B259" s="128"/>
      <c r="C259" s="128"/>
      <c r="D259" s="128"/>
      <c r="E259" s="128"/>
      <c r="F259" s="128"/>
      <c r="G259" s="128"/>
      <c r="H259" s="128"/>
      <c r="I259" s="128"/>
      <c r="J259" s="128"/>
      <c r="K259" s="128"/>
      <c r="L259" s="128"/>
      <c r="M259" s="128"/>
      <c r="N259" s="128"/>
      <c r="O259" s="128"/>
    </row>
    <row r="260">
      <c r="A260" s="128"/>
      <c r="B260" s="128"/>
      <c r="C260" s="128"/>
      <c r="D260" s="128"/>
      <c r="E260" s="128"/>
      <c r="F260" s="128"/>
      <c r="G260" s="128"/>
      <c r="H260" s="128"/>
      <c r="I260" s="128"/>
      <c r="J260" s="128"/>
      <c r="K260" s="128"/>
      <c r="L260" s="128"/>
      <c r="M260" s="128"/>
      <c r="N260" s="128"/>
      <c r="O260" s="128"/>
    </row>
    <row r="261">
      <c r="A261" s="128"/>
      <c r="B261" s="128"/>
      <c r="C261" s="128"/>
      <c r="D261" s="128"/>
      <c r="E261" s="128"/>
      <c r="F261" s="128"/>
      <c r="G261" s="128"/>
      <c r="H261" s="128"/>
      <c r="I261" s="128"/>
      <c r="J261" s="128"/>
      <c r="K261" s="128"/>
      <c r="L261" s="128"/>
      <c r="M261" s="128"/>
      <c r="N261" s="128"/>
      <c r="O261" s="128"/>
    </row>
    <row r="262">
      <c r="A262" s="128"/>
      <c r="B262" s="128"/>
      <c r="C262" s="128"/>
      <c r="D262" s="128"/>
      <c r="E262" s="128"/>
      <c r="F262" s="128"/>
      <c r="G262" s="128"/>
      <c r="H262" s="128"/>
      <c r="I262" s="128"/>
      <c r="J262" s="128"/>
      <c r="K262" s="128"/>
      <c r="L262" s="128"/>
      <c r="M262" s="128"/>
      <c r="N262" s="128"/>
      <c r="O262" s="128"/>
    </row>
    <row r="263">
      <c r="A263" s="128"/>
      <c r="B263" s="128"/>
      <c r="C263" s="128"/>
      <c r="D263" s="128"/>
      <c r="E263" s="128"/>
      <c r="F263" s="128"/>
      <c r="G263" s="128"/>
      <c r="H263" s="128"/>
      <c r="I263" s="128"/>
      <c r="J263" s="128"/>
      <c r="K263" s="128"/>
      <c r="L263" s="128"/>
      <c r="M263" s="128"/>
      <c r="N263" s="128"/>
      <c r="O263" s="128"/>
    </row>
    <row r="264">
      <c r="A264" s="128"/>
      <c r="B264" s="128"/>
      <c r="C264" s="128"/>
      <c r="D264" s="128"/>
      <c r="E264" s="128"/>
      <c r="F264" s="128"/>
      <c r="G264" s="128"/>
      <c r="H264" s="128"/>
      <c r="I264" s="128"/>
      <c r="J264" s="128"/>
      <c r="K264" s="128"/>
      <c r="L264" s="128"/>
      <c r="M264" s="128"/>
      <c r="N264" s="128"/>
      <c r="O264" s="128"/>
    </row>
    <row r="265">
      <c r="A265" s="128"/>
      <c r="B265" s="128"/>
      <c r="C265" s="128"/>
      <c r="D265" s="128"/>
      <c r="E265" s="128"/>
      <c r="F265" s="128"/>
      <c r="G265" s="128"/>
      <c r="H265" s="128"/>
      <c r="I265" s="128"/>
      <c r="J265" s="128"/>
      <c r="K265" s="128"/>
      <c r="L265" s="128"/>
      <c r="M265" s="128"/>
      <c r="N265" s="128"/>
      <c r="O265" s="128"/>
    </row>
    <row r="266">
      <c r="A266" s="128"/>
      <c r="B266" s="128"/>
      <c r="C266" s="128"/>
      <c r="D266" s="128"/>
      <c r="E266" s="128"/>
      <c r="F266" s="128"/>
      <c r="G266" s="128"/>
      <c r="H266" s="128"/>
      <c r="I266" s="128"/>
      <c r="J266" s="128"/>
      <c r="K266" s="128"/>
      <c r="L266" s="128"/>
      <c r="M266" s="128"/>
      <c r="N266" s="128"/>
      <c r="O266" s="128"/>
    </row>
    <row r="267">
      <c r="A267" s="128"/>
      <c r="B267" s="128"/>
      <c r="C267" s="128"/>
      <c r="D267" s="128"/>
      <c r="E267" s="128"/>
      <c r="F267" s="128"/>
      <c r="G267" s="128"/>
      <c r="H267" s="128"/>
      <c r="I267" s="128"/>
      <c r="J267" s="128"/>
      <c r="K267" s="128"/>
      <c r="L267" s="128"/>
      <c r="M267" s="128"/>
      <c r="N267" s="128"/>
      <c r="O267" s="128"/>
    </row>
    <row r="268">
      <c r="A268" s="128"/>
      <c r="B268" s="128"/>
      <c r="C268" s="128"/>
      <c r="D268" s="128"/>
      <c r="E268" s="128"/>
      <c r="F268" s="128"/>
      <c r="G268" s="128"/>
      <c r="H268" s="128"/>
      <c r="I268" s="128"/>
      <c r="J268" s="128"/>
      <c r="K268" s="128"/>
      <c r="L268" s="128"/>
      <c r="M268" s="128"/>
      <c r="N268" s="128"/>
      <c r="O268" s="128"/>
    </row>
    <row r="269">
      <c r="A269" s="128"/>
      <c r="B269" s="128"/>
      <c r="C269" s="128"/>
      <c r="D269" s="128"/>
      <c r="E269" s="128"/>
      <c r="F269" s="128"/>
      <c r="G269" s="128"/>
      <c r="H269" s="128"/>
      <c r="I269" s="128"/>
      <c r="J269" s="128"/>
      <c r="K269" s="128"/>
      <c r="L269" s="128"/>
      <c r="M269" s="128"/>
      <c r="N269" s="128"/>
      <c r="O269" s="128"/>
    </row>
    <row r="270">
      <c r="A270" s="128"/>
      <c r="B270" s="128"/>
      <c r="C270" s="128"/>
      <c r="D270" s="128"/>
      <c r="E270" s="128"/>
      <c r="F270" s="128"/>
      <c r="G270" s="128"/>
      <c r="H270" s="128"/>
      <c r="I270" s="128"/>
      <c r="J270" s="128"/>
      <c r="K270" s="128"/>
      <c r="L270" s="128"/>
      <c r="M270" s="128"/>
      <c r="N270" s="128"/>
      <c r="O270" s="128"/>
    </row>
    <row r="271">
      <c r="A271" s="128"/>
      <c r="B271" s="128"/>
      <c r="C271" s="128"/>
      <c r="D271" s="128"/>
      <c r="E271" s="128"/>
      <c r="F271" s="128"/>
      <c r="G271" s="128"/>
      <c r="H271" s="128"/>
      <c r="I271" s="128"/>
      <c r="J271" s="128"/>
      <c r="K271" s="128"/>
      <c r="L271" s="128"/>
      <c r="M271" s="128"/>
      <c r="N271" s="128"/>
      <c r="O271" s="128"/>
    </row>
    <row r="272">
      <c r="A272" s="128"/>
      <c r="B272" s="128"/>
      <c r="C272" s="128"/>
      <c r="D272" s="128"/>
      <c r="E272" s="128"/>
      <c r="F272" s="128"/>
      <c r="G272" s="128"/>
      <c r="H272" s="128"/>
      <c r="I272" s="128"/>
      <c r="J272" s="128"/>
      <c r="K272" s="128"/>
      <c r="L272" s="128"/>
      <c r="M272" s="128"/>
      <c r="N272" s="128"/>
      <c r="O272" s="128"/>
    </row>
    <row r="273">
      <c r="A273" s="128"/>
      <c r="B273" s="128"/>
      <c r="C273" s="128"/>
      <c r="D273" s="128"/>
      <c r="E273" s="128"/>
      <c r="F273" s="128"/>
      <c r="G273" s="128"/>
      <c r="H273" s="128"/>
      <c r="I273" s="128"/>
      <c r="J273" s="128"/>
      <c r="K273" s="128"/>
      <c r="L273" s="128"/>
      <c r="M273" s="128"/>
      <c r="N273" s="128"/>
      <c r="O273" s="128"/>
    </row>
    <row r="274">
      <c r="A274" s="128"/>
      <c r="B274" s="128"/>
      <c r="C274" s="128"/>
      <c r="D274" s="128"/>
      <c r="E274" s="128"/>
      <c r="F274" s="128"/>
      <c r="G274" s="128"/>
      <c r="H274" s="128"/>
      <c r="I274" s="128"/>
      <c r="J274" s="128"/>
      <c r="K274" s="128"/>
      <c r="L274" s="128"/>
      <c r="M274" s="128"/>
      <c r="N274" s="128"/>
      <c r="O274" s="128"/>
    </row>
    <row r="275">
      <c r="A275" s="128"/>
      <c r="B275" s="128"/>
      <c r="C275" s="128"/>
      <c r="D275" s="128"/>
      <c r="E275" s="128"/>
      <c r="F275" s="128"/>
      <c r="G275" s="128"/>
      <c r="H275" s="128"/>
      <c r="I275" s="128"/>
      <c r="J275" s="128"/>
      <c r="K275" s="128"/>
      <c r="L275" s="128"/>
      <c r="M275" s="128"/>
      <c r="N275" s="128"/>
      <c r="O275" s="128"/>
    </row>
    <row r="276">
      <c r="A276" s="128"/>
      <c r="B276" s="128"/>
      <c r="C276" s="128"/>
      <c r="D276" s="128"/>
      <c r="E276" s="128"/>
      <c r="F276" s="128"/>
      <c r="G276" s="128"/>
      <c r="H276" s="128"/>
      <c r="I276" s="128"/>
      <c r="J276" s="128"/>
      <c r="K276" s="128"/>
      <c r="L276" s="128"/>
      <c r="M276" s="128"/>
      <c r="N276" s="128"/>
      <c r="O276" s="128"/>
    </row>
    <row r="277">
      <c r="A277" s="128"/>
      <c r="B277" s="128"/>
      <c r="C277" s="128"/>
      <c r="D277" s="128"/>
      <c r="E277" s="128"/>
      <c r="F277" s="128"/>
      <c r="G277" s="128"/>
      <c r="H277" s="128"/>
      <c r="I277" s="128"/>
      <c r="J277" s="128"/>
      <c r="K277" s="128"/>
      <c r="L277" s="128"/>
      <c r="M277" s="128"/>
      <c r="N277" s="128"/>
      <c r="O277" s="128"/>
    </row>
    <row r="278">
      <c r="A278" s="128"/>
      <c r="B278" s="128"/>
      <c r="C278" s="128"/>
      <c r="D278" s="128"/>
      <c r="E278" s="128"/>
      <c r="F278" s="128"/>
      <c r="G278" s="128"/>
      <c r="H278" s="128"/>
      <c r="I278" s="128"/>
      <c r="J278" s="128"/>
      <c r="K278" s="128"/>
      <c r="L278" s="128"/>
      <c r="M278" s="128"/>
      <c r="N278" s="128"/>
      <c r="O278" s="128"/>
    </row>
    <row r="279">
      <c r="A279" s="128"/>
      <c r="B279" s="128"/>
      <c r="C279" s="128"/>
      <c r="D279" s="128"/>
      <c r="E279" s="128"/>
      <c r="F279" s="128"/>
      <c r="G279" s="128"/>
      <c r="H279" s="128"/>
      <c r="I279" s="128"/>
      <c r="J279" s="128"/>
      <c r="K279" s="128"/>
      <c r="L279" s="128"/>
      <c r="M279" s="128"/>
      <c r="N279" s="128"/>
      <c r="O279" s="128"/>
    </row>
    <row r="280">
      <c r="A280" s="128"/>
      <c r="B280" s="128"/>
      <c r="C280" s="128"/>
      <c r="D280" s="128"/>
      <c r="E280" s="128"/>
      <c r="F280" s="128"/>
      <c r="G280" s="128"/>
      <c r="H280" s="128"/>
      <c r="I280" s="128"/>
      <c r="J280" s="128"/>
      <c r="K280" s="128"/>
      <c r="L280" s="128"/>
      <c r="M280" s="128"/>
      <c r="N280" s="128"/>
      <c r="O280" s="128"/>
    </row>
    <row r="281">
      <c r="A281" s="128"/>
      <c r="B281" s="128"/>
      <c r="C281" s="128"/>
      <c r="D281" s="128"/>
      <c r="E281" s="128"/>
      <c r="F281" s="128"/>
      <c r="G281" s="128"/>
      <c r="H281" s="128"/>
      <c r="I281" s="128"/>
      <c r="J281" s="128"/>
      <c r="K281" s="128"/>
      <c r="L281" s="128"/>
      <c r="M281" s="128"/>
      <c r="N281" s="128"/>
      <c r="O281" s="128"/>
    </row>
    <row r="282">
      <c r="A282" s="128"/>
      <c r="B282" s="128"/>
      <c r="C282" s="128"/>
      <c r="D282" s="128"/>
      <c r="E282" s="128"/>
      <c r="F282" s="128"/>
      <c r="G282" s="128"/>
      <c r="H282" s="128"/>
      <c r="I282" s="128"/>
      <c r="J282" s="128"/>
      <c r="K282" s="128"/>
      <c r="L282" s="128"/>
      <c r="M282" s="128"/>
      <c r="N282" s="128"/>
      <c r="O282" s="128"/>
    </row>
    <row r="283">
      <c r="A283" s="128"/>
      <c r="B283" s="128"/>
      <c r="C283" s="128"/>
      <c r="D283" s="128"/>
      <c r="E283" s="128"/>
      <c r="F283" s="128"/>
      <c r="G283" s="128"/>
      <c r="H283" s="128"/>
      <c r="I283" s="128"/>
      <c r="J283" s="128"/>
      <c r="K283" s="128"/>
      <c r="L283" s="128"/>
      <c r="M283" s="128"/>
      <c r="N283" s="128"/>
      <c r="O283" s="128"/>
    </row>
    <row r="284">
      <c r="A284" s="128"/>
      <c r="B284" s="128"/>
      <c r="C284" s="128"/>
      <c r="D284" s="128"/>
      <c r="E284" s="128"/>
      <c r="F284" s="128"/>
      <c r="G284" s="128"/>
      <c r="H284" s="128"/>
      <c r="I284" s="128"/>
      <c r="J284" s="128"/>
      <c r="K284" s="128"/>
      <c r="L284" s="128"/>
      <c r="M284" s="128"/>
      <c r="N284" s="128"/>
      <c r="O284" s="128"/>
    </row>
    <row r="285">
      <c r="A285" s="128"/>
      <c r="B285" s="128"/>
      <c r="C285" s="128"/>
      <c r="D285" s="128"/>
      <c r="E285" s="128"/>
      <c r="F285" s="128"/>
      <c r="G285" s="128"/>
      <c r="H285" s="128"/>
      <c r="I285" s="128"/>
      <c r="J285" s="128"/>
      <c r="K285" s="128"/>
      <c r="L285" s="128"/>
      <c r="M285" s="128"/>
      <c r="N285" s="128"/>
      <c r="O285" s="128"/>
    </row>
    <row r="286">
      <c r="A286" s="128"/>
      <c r="B286" s="128"/>
      <c r="C286" s="128"/>
      <c r="D286" s="128"/>
      <c r="E286" s="128"/>
      <c r="F286" s="128"/>
      <c r="G286" s="128"/>
      <c r="H286" s="128"/>
      <c r="I286" s="128"/>
      <c r="J286" s="128"/>
      <c r="K286" s="128"/>
      <c r="L286" s="128"/>
      <c r="M286" s="128"/>
      <c r="N286" s="128"/>
      <c r="O286" s="128"/>
    </row>
    <row r="287">
      <c r="A287" s="128"/>
      <c r="B287" s="128"/>
      <c r="C287" s="128"/>
      <c r="D287" s="128"/>
      <c r="E287" s="128"/>
      <c r="F287" s="128"/>
      <c r="G287" s="128"/>
      <c r="H287" s="128"/>
      <c r="I287" s="128"/>
      <c r="J287" s="128"/>
      <c r="K287" s="128"/>
      <c r="L287" s="128"/>
      <c r="M287" s="128"/>
      <c r="N287" s="128"/>
      <c r="O287" s="128"/>
    </row>
    <row r="288">
      <c r="A288" s="128"/>
      <c r="B288" s="128"/>
      <c r="C288" s="128"/>
      <c r="D288" s="128"/>
      <c r="E288" s="128"/>
      <c r="F288" s="128"/>
      <c r="G288" s="128"/>
      <c r="H288" s="128"/>
      <c r="I288" s="128"/>
      <c r="J288" s="128"/>
      <c r="K288" s="128"/>
      <c r="L288" s="128"/>
      <c r="M288" s="128"/>
      <c r="N288" s="128"/>
      <c r="O288" s="128"/>
    </row>
    <row r="289">
      <c r="A289" s="128"/>
      <c r="B289" s="128"/>
      <c r="C289" s="128"/>
      <c r="D289" s="128"/>
      <c r="E289" s="128"/>
      <c r="F289" s="128"/>
      <c r="G289" s="128"/>
      <c r="H289" s="128"/>
      <c r="I289" s="128"/>
      <c r="J289" s="128"/>
      <c r="K289" s="128"/>
      <c r="L289" s="128"/>
      <c r="M289" s="128"/>
      <c r="N289" s="128"/>
      <c r="O289" s="128"/>
    </row>
    <row r="290">
      <c r="A290" s="128"/>
      <c r="B290" s="128"/>
      <c r="C290" s="128"/>
      <c r="D290" s="128"/>
      <c r="E290" s="128"/>
      <c r="F290" s="128"/>
      <c r="G290" s="128"/>
      <c r="H290" s="128"/>
      <c r="I290" s="128"/>
      <c r="J290" s="128"/>
      <c r="K290" s="128"/>
      <c r="L290" s="128"/>
      <c r="M290" s="128"/>
      <c r="N290" s="128"/>
      <c r="O290" s="128"/>
    </row>
    <row r="291">
      <c r="A291" s="128"/>
      <c r="B291" s="128"/>
      <c r="C291" s="128"/>
      <c r="D291" s="128"/>
      <c r="E291" s="128"/>
      <c r="F291" s="128"/>
      <c r="G291" s="128"/>
      <c r="H291" s="128"/>
      <c r="I291" s="128"/>
      <c r="J291" s="128"/>
      <c r="K291" s="128"/>
      <c r="L291" s="128"/>
      <c r="M291" s="128"/>
      <c r="N291" s="128"/>
      <c r="O291" s="128"/>
    </row>
    <row r="292">
      <c r="A292" s="128"/>
      <c r="B292" s="128"/>
      <c r="C292" s="128"/>
      <c r="D292" s="128"/>
      <c r="E292" s="128"/>
      <c r="F292" s="128"/>
      <c r="G292" s="128"/>
      <c r="H292" s="128"/>
      <c r="I292" s="128"/>
      <c r="J292" s="128"/>
      <c r="K292" s="128"/>
      <c r="L292" s="128"/>
      <c r="M292" s="128"/>
      <c r="N292" s="128"/>
      <c r="O292" s="128"/>
    </row>
    <row r="293">
      <c r="A293" s="128"/>
      <c r="B293" s="128"/>
      <c r="C293" s="128"/>
      <c r="D293" s="128"/>
      <c r="E293" s="128"/>
      <c r="F293" s="128"/>
      <c r="G293" s="128"/>
      <c r="H293" s="128"/>
      <c r="I293" s="128"/>
      <c r="J293" s="128"/>
      <c r="K293" s="128"/>
      <c r="L293" s="128"/>
      <c r="M293" s="128"/>
      <c r="N293" s="128"/>
      <c r="O293" s="128"/>
    </row>
    <row r="294">
      <c r="A294" s="128"/>
      <c r="B294" s="128"/>
      <c r="C294" s="128"/>
      <c r="D294" s="128"/>
      <c r="E294" s="128"/>
      <c r="F294" s="128"/>
      <c r="G294" s="128"/>
      <c r="H294" s="128"/>
      <c r="I294" s="128"/>
      <c r="J294" s="128"/>
      <c r="K294" s="128"/>
      <c r="L294" s="128"/>
      <c r="M294" s="128"/>
      <c r="N294" s="128"/>
      <c r="O294" s="128"/>
    </row>
    <row r="295">
      <c r="A295" s="128"/>
      <c r="B295" s="128"/>
      <c r="C295" s="128"/>
      <c r="D295" s="128"/>
      <c r="E295" s="128"/>
      <c r="F295" s="128"/>
      <c r="G295" s="128"/>
      <c r="H295" s="128"/>
      <c r="I295" s="128"/>
      <c r="J295" s="128"/>
      <c r="K295" s="128"/>
      <c r="L295" s="128"/>
      <c r="M295" s="128"/>
      <c r="N295" s="128"/>
      <c r="O295" s="128"/>
    </row>
    <row r="296">
      <c r="A296" s="128"/>
      <c r="B296" s="128"/>
      <c r="C296" s="128"/>
      <c r="D296" s="128"/>
      <c r="E296" s="128"/>
      <c r="F296" s="128"/>
      <c r="G296" s="128"/>
      <c r="H296" s="128"/>
      <c r="I296" s="128"/>
      <c r="J296" s="128"/>
      <c r="K296" s="128"/>
      <c r="L296" s="128"/>
      <c r="M296" s="128"/>
      <c r="N296" s="128"/>
      <c r="O296" s="128"/>
    </row>
    <row r="297">
      <c r="A297" s="128"/>
      <c r="B297" s="128"/>
      <c r="C297" s="128"/>
      <c r="D297" s="128"/>
      <c r="E297" s="128"/>
      <c r="F297" s="128"/>
      <c r="G297" s="128"/>
      <c r="H297" s="128"/>
      <c r="I297" s="128"/>
      <c r="J297" s="128"/>
      <c r="K297" s="128"/>
      <c r="L297" s="128"/>
      <c r="M297" s="128"/>
      <c r="N297" s="128"/>
      <c r="O297" s="128"/>
    </row>
    <row r="298">
      <c r="A298" s="128"/>
      <c r="B298" s="128"/>
      <c r="C298" s="128"/>
      <c r="D298" s="128"/>
      <c r="E298" s="128"/>
      <c r="F298" s="128"/>
      <c r="G298" s="128"/>
      <c r="H298" s="128"/>
      <c r="I298" s="128"/>
      <c r="J298" s="128"/>
      <c r="K298" s="128"/>
      <c r="L298" s="128"/>
      <c r="M298" s="128"/>
      <c r="N298" s="128"/>
      <c r="O298" s="128"/>
    </row>
    <row r="299">
      <c r="A299" s="128"/>
      <c r="B299" s="128"/>
      <c r="C299" s="128"/>
      <c r="D299" s="128"/>
      <c r="E299" s="128"/>
      <c r="F299" s="128"/>
      <c r="G299" s="128"/>
      <c r="H299" s="128"/>
      <c r="I299" s="128"/>
      <c r="J299" s="128"/>
      <c r="K299" s="128"/>
      <c r="L299" s="128"/>
      <c r="M299" s="128"/>
      <c r="N299" s="128"/>
      <c r="O299" s="128"/>
    </row>
    <row r="300">
      <c r="A300" s="128"/>
      <c r="B300" s="128"/>
      <c r="C300" s="128"/>
      <c r="D300" s="128"/>
      <c r="E300" s="128"/>
      <c r="F300" s="128"/>
      <c r="G300" s="128"/>
      <c r="H300" s="128"/>
      <c r="I300" s="128"/>
      <c r="J300" s="128"/>
      <c r="K300" s="128"/>
      <c r="L300" s="128"/>
      <c r="M300" s="128"/>
      <c r="N300" s="128"/>
      <c r="O300" s="128"/>
    </row>
    <row r="301">
      <c r="A301" s="128"/>
      <c r="B301" s="128"/>
      <c r="C301" s="128"/>
      <c r="D301" s="128"/>
      <c r="E301" s="128"/>
      <c r="F301" s="128"/>
      <c r="G301" s="128"/>
      <c r="H301" s="128"/>
      <c r="I301" s="128"/>
      <c r="J301" s="128"/>
      <c r="K301" s="128"/>
      <c r="L301" s="128"/>
      <c r="M301" s="128"/>
      <c r="N301" s="128"/>
      <c r="O301" s="128"/>
    </row>
    <row r="302">
      <c r="A302" s="128"/>
      <c r="B302" s="128"/>
      <c r="C302" s="128"/>
      <c r="D302" s="128"/>
      <c r="E302" s="128"/>
      <c r="F302" s="128"/>
      <c r="G302" s="128"/>
      <c r="H302" s="128"/>
      <c r="I302" s="128"/>
      <c r="J302" s="128"/>
      <c r="K302" s="128"/>
      <c r="L302" s="128"/>
      <c r="M302" s="128"/>
      <c r="N302" s="128"/>
      <c r="O302" s="128"/>
    </row>
    <row r="303">
      <c r="A303" s="128"/>
      <c r="B303" s="128"/>
      <c r="C303" s="128"/>
      <c r="D303" s="128"/>
      <c r="E303" s="128"/>
      <c r="F303" s="128"/>
      <c r="G303" s="128"/>
      <c r="H303" s="128"/>
      <c r="I303" s="128"/>
      <c r="J303" s="128"/>
      <c r="K303" s="128"/>
      <c r="L303" s="128"/>
      <c r="M303" s="128"/>
      <c r="N303" s="128"/>
      <c r="O303" s="128"/>
    </row>
    <row r="304">
      <c r="A304" s="128"/>
      <c r="B304" s="128"/>
      <c r="C304" s="128"/>
      <c r="D304" s="128"/>
      <c r="E304" s="128"/>
      <c r="F304" s="128"/>
      <c r="G304" s="128"/>
      <c r="H304" s="128"/>
      <c r="I304" s="128"/>
      <c r="J304" s="128"/>
      <c r="K304" s="128"/>
      <c r="L304" s="128"/>
      <c r="M304" s="128"/>
      <c r="N304" s="128"/>
      <c r="O304" s="128"/>
    </row>
    <row r="305">
      <c r="A305" s="128"/>
      <c r="B305" s="128"/>
      <c r="C305" s="128"/>
      <c r="D305" s="128"/>
      <c r="E305" s="128"/>
      <c r="F305" s="128"/>
      <c r="G305" s="128"/>
      <c r="H305" s="128"/>
      <c r="I305" s="128"/>
      <c r="J305" s="128"/>
      <c r="K305" s="128"/>
      <c r="L305" s="128"/>
      <c r="M305" s="128"/>
      <c r="N305" s="128"/>
      <c r="O305" s="128"/>
    </row>
    <row r="306">
      <c r="A306" s="128"/>
      <c r="B306" s="128"/>
      <c r="C306" s="128"/>
      <c r="D306" s="128"/>
      <c r="E306" s="128"/>
      <c r="F306" s="128"/>
      <c r="G306" s="128"/>
      <c r="H306" s="128"/>
      <c r="I306" s="128"/>
      <c r="J306" s="128"/>
      <c r="K306" s="128"/>
      <c r="L306" s="128"/>
      <c r="M306" s="128"/>
      <c r="N306" s="128"/>
      <c r="O306" s="128"/>
    </row>
    <row r="307">
      <c r="A307" s="128"/>
      <c r="B307" s="128"/>
      <c r="C307" s="128"/>
      <c r="D307" s="128"/>
      <c r="E307" s="128"/>
      <c r="F307" s="128"/>
      <c r="G307" s="128"/>
      <c r="H307" s="128"/>
      <c r="I307" s="128"/>
      <c r="J307" s="128"/>
      <c r="K307" s="128"/>
      <c r="L307" s="128"/>
      <c r="M307" s="128"/>
      <c r="N307" s="128"/>
      <c r="O307" s="128"/>
    </row>
    <row r="308">
      <c r="A308" s="128"/>
      <c r="B308" s="128"/>
      <c r="C308" s="128"/>
      <c r="D308" s="128"/>
      <c r="E308" s="128"/>
      <c r="F308" s="128"/>
      <c r="G308" s="128"/>
      <c r="H308" s="128"/>
      <c r="I308" s="128"/>
      <c r="J308" s="128"/>
      <c r="K308" s="128"/>
      <c r="L308" s="128"/>
      <c r="M308" s="128"/>
      <c r="N308" s="128"/>
      <c r="O308" s="128"/>
    </row>
    <row r="309">
      <c r="A309" s="128"/>
      <c r="B309" s="128"/>
      <c r="C309" s="128"/>
      <c r="D309" s="128"/>
      <c r="E309" s="128"/>
      <c r="F309" s="128"/>
      <c r="G309" s="128"/>
      <c r="H309" s="128"/>
      <c r="I309" s="128"/>
      <c r="J309" s="128"/>
      <c r="K309" s="128"/>
      <c r="L309" s="128"/>
      <c r="M309" s="128"/>
      <c r="N309" s="128"/>
      <c r="O309" s="128"/>
    </row>
    <row r="310">
      <c r="A310" s="128"/>
      <c r="B310" s="128"/>
      <c r="C310" s="128"/>
      <c r="D310" s="128"/>
      <c r="E310" s="128"/>
      <c r="F310" s="128"/>
      <c r="G310" s="128"/>
      <c r="H310" s="128"/>
      <c r="I310" s="128"/>
      <c r="J310" s="128"/>
      <c r="K310" s="128"/>
      <c r="L310" s="128"/>
      <c r="M310" s="128"/>
      <c r="N310" s="128"/>
      <c r="O310" s="128"/>
    </row>
    <row r="311">
      <c r="A311" s="128"/>
      <c r="B311" s="128"/>
      <c r="C311" s="128"/>
      <c r="D311" s="128"/>
      <c r="E311" s="128"/>
      <c r="F311" s="128"/>
      <c r="G311" s="128"/>
      <c r="H311" s="128"/>
      <c r="I311" s="128"/>
      <c r="J311" s="128"/>
      <c r="K311" s="128"/>
      <c r="L311" s="128"/>
      <c r="M311" s="128"/>
      <c r="N311" s="128"/>
      <c r="O311" s="128"/>
    </row>
    <row r="312">
      <c r="A312" s="128"/>
      <c r="B312" s="128"/>
      <c r="C312" s="128"/>
      <c r="D312" s="128"/>
      <c r="E312" s="128"/>
      <c r="F312" s="128"/>
      <c r="G312" s="128"/>
      <c r="H312" s="128"/>
      <c r="I312" s="128"/>
      <c r="J312" s="128"/>
      <c r="K312" s="128"/>
      <c r="L312" s="128"/>
      <c r="M312" s="128"/>
      <c r="N312" s="128"/>
      <c r="O312" s="128"/>
    </row>
    <row r="313">
      <c r="A313" s="128"/>
      <c r="B313" s="128"/>
      <c r="C313" s="128"/>
      <c r="D313" s="128"/>
      <c r="E313" s="128"/>
      <c r="F313" s="128"/>
      <c r="G313" s="128"/>
      <c r="H313" s="128"/>
      <c r="I313" s="128"/>
      <c r="J313" s="128"/>
      <c r="K313" s="128"/>
      <c r="L313" s="128"/>
      <c r="M313" s="128"/>
      <c r="N313" s="128"/>
      <c r="O313" s="128"/>
    </row>
    <row r="314">
      <c r="A314" s="128"/>
      <c r="B314" s="128"/>
      <c r="C314" s="128"/>
      <c r="D314" s="128"/>
      <c r="E314" s="128"/>
      <c r="F314" s="128"/>
      <c r="G314" s="128"/>
      <c r="H314" s="128"/>
      <c r="I314" s="128"/>
      <c r="J314" s="128"/>
      <c r="K314" s="128"/>
      <c r="L314" s="128"/>
      <c r="M314" s="128"/>
      <c r="N314" s="128"/>
      <c r="O314" s="128"/>
    </row>
    <row r="315">
      <c r="A315" s="128"/>
      <c r="B315" s="128"/>
      <c r="C315" s="128"/>
      <c r="D315" s="128"/>
      <c r="E315" s="128"/>
      <c r="F315" s="128"/>
      <c r="G315" s="128"/>
      <c r="H315" s="128"/>
      <c r="I315" s="128"/>
      <c r="J315" s="128"/>
      <c r="K315" s="128"/>
      <c r="L315" s="128"/>
      <c r="M315" s="128"/>
      <c r="N315" s="128"/>
      <c r="O315" s="128"/>
    </row>
    <row r="316">
      <c r="A316" s="128"/>
      <c r="B316" s="128"/>
      <c r="C316" s="128"/>
      <c r="D316" s="128"/>
      <c r="E316" s="128"/>
      <c r="F316" s="128"/>
      <c r="G316" s="128"/>
      <c r="H316" s="128"/>
      <c r="I316" s="128"/>
      <c r="J316" s="128"/>
      <c r="K316" s="128"/>
      <c r="L316" s="128"/>
      <c r="M316" s="128"/>
      <c r="N316" s="128"/>
      <c r="O316" s="128"/>
    </row>
    <row r="317">
      <c r="A317" s="128"/>
      <c r="B317" s="128"/>
      <c r="C317" s="128"/>
      <c r="D317" s="128"/>
      <c r="E317" s="128"/>
      <c r="F317" s="128"/>
      <c r="G317" s="128"/>
      <c r="H317" s="128"/>
      <c r="I317" s="128"/>
      <c r="J317" s="128"/>
      <c r="K317" s="128"/>
      <c r="L317" s="128"/>
      <c r="M317" s="128"/>
      <c r="N317" s="128"/>
      <c r="O317" s="128"/>
    </row>
    <row r="318">
      <c r="A318" s="128"/>
      <c r="B318" s="128"/>
      <c r="C318" s="128"/>
      <c r="D318" s="128"/>
      <c r="E318" s="128"/>
      <c r="F318" s="128"/>
      <c r="G318" s="128"/>
      <c r="H318" s="128"/>
      <c r="I318" s="128"/>
      <c r="J318" s="128"/>
      <c r="K318" s="128"/>
      <c r="L318" s="128"/>
      <c r="M318" s="128"/>
      <c r="N318" s="128"/>
      <c r="O318" s="128"/>
    </row>
    <row r="319">
      <c r="A319" s="128"/>
      <c r="B319" s="128"/>
      <c r="C319" s="128"/>
      <c r="D319" s="128"/>
      <c r="E319" s="128"/>
      <c r="F319" s="128"/>
      <c r="G319" s="128"/>
      <c r="H319" s="128"/>
      <c r="I319" s="128"/>
      <c r="J319" s="128"/>
      <c r="K319" s="128"/>
      <c r="L319" s="128"/>
      <c r="M319" s="128"/>
      <c r="N319" s="128"/>
      <c r="O319" s="128"/>
    </row>
    <row r="320">
      <c r="A320" s="128"/>
      <c r="B320" s="128"/>
      <c r="C320" s="128"/>
      <c r="D320" s="128"/>
      <c r="E320" s="128"/>
      <c r="F320" s="128"/>
      <c r="G320" s="128"/>
      <c r="H320" s="128"/>
      <c r="I320" s="128"/>
      <c r="J320" s="128"/>
      <c r="K320" s="128"/>
      <c r="L320" s="128"/>
      <c r="M320" s="128"/>
      <c r="N320" s="128"/>
      <c r="O320" s="128"/>
    </row>
    <row r="321">
      <c r="A321" s="128"/>
      <c r="B321" s="128"/>
      <c r="C321" s="128"/>
      <c r="D321" s="128"/>
      <c r="E321" s="128"/>
      <c r="F321" s="128"/>
      <c r="G321" s="128"/>
      <c r="H321" s="128"/>
      <c r="I321" s="128"/>
      <c r="J321" s="128"/>
      <c r="K321" s="128"/>
      <c r="L321" s="128"/>
      <c r="M321" s="128"/>
      <c r="N321" s="128"/>
      <c r="O321" s="128"/>
    </row>
    <row r="322">
      <c r="A322" s="128"/>
      <c r="B322" s="128"/>
      <c r="C322" s="128"/>
      <c r="D322" s="128"/>
      <c r="E322" s="128"/>
      <c r="F322" s="128"/>
      <c r="G322" s="128"/>
      <c r="H322" s="128"/>
      <c r="I322" s="128"/>
      <c r="J322" s="128"/>
      <c r="K322" s="128"/>
      <c r="L322" s="128"/>
      <c r="M322" s="128"/>
      <c r="N322" s="128"/>
      <c r="O322" s="128"/>
    </row>
    <row r="323">
      <c r="A323" s="128"/>
      <c r="B323" s="128"/>
      <c r="C323" s="128"/>
      <c r="D323" s="128"/>
      <c r="E323" s="128"/>
      <c r="F323" s="128"/>
      <c r="G323" s="128"/>
      <c r="H323" s="128"/>
      <c r="I323" s="128"/>
      <c r="J323" s="128"/>
      <c r="K323" s="128"/>
      <c r="L323" s="128"/>
      <c r="M323" s="128"/>
      <c r="N323" s="128"/>
      <c r="O323" s="128"/>
    </row>
    <row r="324">
      <c r="A324" s="128"/>
      <c r="B324" s="128"/>
      <c r="C324" s="128"/>
      <c r="D324" s="128"/>
      <c r="E324" s="128"/>
      <c r="F324" s="128"/>
      <c r="G324" s="128"/>
      <c r="H324" s="128"/>
      <c r="I324" s="128"/>
      <c r="J324" s="128"/>
      <c r="K324" s="128"/>
      <c r="L324" s="128"/>
      <c r="M324" s="128"/>
      <c r="N324" s="128"/>
      <c r="O324" s="128"/>
    </row>
    <row r="325">
      <c r="A325" s="128"/>
      <c r="B325" s="128"/>
      <c r="C325" s="128"/>
      <c r="D325" s="128"/>
      <c r="E325" s="128"/>
      <c r="F325" s="128"/>
      <c r="G325" s="128"/>
      <c r="H325" s="128"/>
      <c r="I325" s="128"/>
      <c r="J325" s="128"/>
      <c r="K325" s="128"/>
      <c r="L325" s="128"/>
      <c r="M325" s="128"/>
      <c r="N325" s="128"/>
      <c r="O325" s="128"/>
    </row>
    <row r="326">
      <c r="A326" s="128"/>
      <c r="B326" s="128"/>
      <c r="C326" s="128"/>
      <c r="D326" s="128"/>
      <c r="E326" s="128"/>
      <c r="F326" s="128"/>
      <c r="G326" s="128"/>
      <c r="H326" s="128"/>
      <c r="I326" s="128"/>
      <c r="J326" s="128"/>
      <c r="K326" s="128"/>
      <c r="L326" s="128"/>
      <c r="M326" s="128"/>
      <c r="N326" s="128"/>
      <c r="O326" s="128"/>
    </row>
    <row r="327">
      <c r="A327" s="128"/>
      <c r="B327" s="128"/>
      <c r="C327" s="128"/>
      <c r="D327" s="128"/>
      <c r="E327" s="128"/>
      <c r="F327" s="128"/>
      <c r="G327" s="128"/>
      <c r="H327" s="128"/>
      <c r="I327" s="128"/>
      <c r="J327" s="128"/>
      <c r="K327" s="128"/>
      <c r="L327" s="128"/>
      <c r="M327" s="128"/>
      <c r="N327" s="128"/>
      <c r="O327" s="128"/>
    </row>
    <row r="328">
      <c r="A328" s="128"/>
      <c r="B328" s="128"/>
      <c r="C328" s="128"/>
      <c r="D328" s="128"/>
      <c r="E328" s="128"/>
      <c r="F328" s="128"/>
      <c r="G328" s="128"/>
      <c r="H328" s="128"/>
      <c r="I328" s="128"/>
      <c r="J328" s="128"/>
      <c r="K328" s="128"/>
      <c r="L328" s="128"/>
      <c r="M328" s="128"/>
      <c r="N328" s="128"/>
      <c r="O328" s="128"/>
    </row>
    <row r="329">
      <c r="A329" s="128"/>
      <c r="B329" s="128"/>
      <c r="C329" s="128"/>
      <c r="D329" s="128"/>
      <c r="E329" s="128"/>
      <c r="F329" s="128"/>
      <c r="G329" s="128"/>
      <c r="H329" s="128"/>
      <c r="I329" s="128"/>
      <c r="J329" s="128"/>
      <c r="K329" s="128"/>
      <c r="L329" s="128"/>
      <c r="M329" s="128"/>
      <c r="N329" s="128"/>
      <c r="O329" s="128"/>
    </row>
    <row r="330">
      <c r="A330" s="128"/>
      <c r="B330" s="128"/>
      <c r="C330" s="128"/>
      <c r="D330" s="128"/>
      <c r="E330" s="128"/>
      <c r="F330" s="128"/>
      <c r="G330" s="128"/>
      <c r="H330" s="128"/>
      <c r="I330" s="128"/>
      <c r="J330" s="128"/>
      <c r="K330" s="128"/>
      <c r="L330" s="128"/>
      <c r="M330" s="128"/>
      <c r="N330" s="128"/>
      <c r="O330" s="128"/>
    </row>
    <row r="331">
      <c r="A331" s="128"/>
      <c r="B331" s="128"/>
      <c r="C331" s="128"/>
      <c r="D331" s="128"/>
      <c r="E331" s="128"/>
      <c r="F331" s="128"/>
      <c r="G331" s="128"/>
      <c r="H331" s="128"/>
      <c r="I331" s="128"/>
      <c r="J331" s="128"/>
      <c r="K331" s="128"/>
      <c r="L331" s="128"/>
      <c r="M331" s="128"/>
      <c r="N331" s="128"/>
      <c r="O331" s="128"/>
    </row>
    <row r="332">
      <c r="A332" s="128"/>
      <c r="B332" s="128"/>
      <c r="C332" s="128"/>
      <c r="D332" s="128"/>
      <c r="E332" s="128"/>
      <c r="F332" s="128"/>
      <c r="G332" s="128"/>
      <c r="H332" s="128"/>
      <c r="I332" s="128"/>
      <c r="J332" s="128"/>
      <c r="K332" s="128"/>
      <c r="L332" s="128"/>
      <c r="M332" s="128"/>
      <c r="N332" s="128"/>
      <c r="O332" s="128"/>
    </row>
    <row r="333">
      <c r="A333" s="128"/>
      <c r="B333" s="128"/>
      <c r="C333" s="128"/>
      <c r="D333" s="128"/>
      <c r="E333" s="128"/>
      <c r="F333" s="128"/>
      <c r="G333" s="128"/>
      <c r="H333" s="128"/>
      <c r="I333" s="128"/>
      <c r="J333" s="128"/>
      <c r="K333" s="128"/>
      <c r="L333" s="128"/>
      <c r="M333" s="128"/>
      <c r="N333" s="128"/>
      <c r="O333" s="128"/>
    </row>
    <row r="334">
      <c r="A334" s="128"/>
      <c r="B334" s="128"/>
      <c r="C334" s="128"/>
      <c r="D334" s="128"/>
      <c r="E334" s="128"/>
      <c r="F334" s="128"/>
      <c r="G334" s="128"/>
      <c r="H334" s="128"/>
      <c r="I334" s="128"/>
      <c r="J334" s="128"/>
      <c r="K334" s="128"/>
      <c r="L334" s="128"/>
      <c r="M334" s="128"/>
      <c r="N334" s="128"/>
      <c r="O334" s="128"/>
    </row>
    <row r="335">
      <c r="A335" s="128"/>
      <c r="B335" s="128"/>
      <c r="C335" s="128"/>
      <c r="D335" s="128"/>
      <c r="E335" s="128"/>
      <c r="F335" s="128"/>
      <c r="G335" s="128"/>
      <c r="H335" s="128"/>
      <c r="I335" s="128"/>
      <c r="J335" s="128"/>
      <c r="K335" s="128"/>
      <c r="L335" s="128"/>
      <c r="M335" s="128"/>
      <c r="N335" s="128"/>
      <c r="O335" s="128"/>
    </row>
    <row r="336">
      <c r="A336" s="128"/>
      <c r="B336" s="128"/>
      <c r="C336" s="128"/>
      <c r="D336" s="128"/>
      <c r="E336" s="128"/>
      <c r="F336" s="128"/>
      <c r="G336" s="128"/>
      <c r="H336" s="128"/>
      <c r="I336" s="128"/>
      <c r="J336" s="128"/>
      <c r="K336" s="128"/>
      <c r="L336" s="128"/>
      <c r="M336" s="128"/>
      <c r="N336" s="128"/>
      <c r="O336" s="128"/>
    </row>
    <row r="337">
      <c r="A337" s="128"/>
      <c r="B337" s="128"/>
      <c r="C337" s="128"/>
      <c r="D337" s="128"/>
      <c r="E337" s="128"/>
      <c r="F337" s="128"/>
      <c r="G337" s="128"/>
      <c r="H337" s="128"/>
      <c r="I337" s="128"/>
      <c r="J337" s="128"/>
      <c r="K337" s="128"/>
      <c r="L337" s="128"/>
      <c r="M337" s="128"/>
      <c r="N337" s="128"/>
      <c r="O337" s="128"/>
    </row>
    <row r="338">
      <c r="A338" s="128"/>
      <c r="B338" s="128"/>
      <c r="C338" s="128"/>
      <c r="D338" s="128"/>
      <c r="E338" s="128"/>
      <c r="F338" s="128"/>
      <c r="G338" s="128"/>
      <c r="H338" s="128"/>
      <c r="I338" s="128"/>
      <c r="J338" s="128"/>
      <c r="K338" s="128"/>
      <c r="L338" s="128"/>
      <c r="M338" s="128"/>
      <c r="N338" s="128"/>
      <c r="O338" s="128"/>
    </row>
    <row r="339">
      <c r="A339" s="128"/>
      <c r="B339" s="128"/>
      <c r="C339" s="128"/>
      <c r="D339" s="128"/>
      <c r="E339" s="128"/>
      <c r="F339" s="128"/>
      <c r="G339" s="128"/>
      <c r="H339" s="128"/>
      <c r="I339" s="128"/>
      <c r="J339" s="128"/>
      <c r="K339" s="128"/>
      <c r="L339" s="128"/>
      <c r="M339" s="128"/>
      <c r="N339" s="128"/>
      <c r="O339" s="128"/>
    </row>
    <row r="340">
      <c r="A340" s="128"/>
      <c r="B340" s="128"/>
      <c r="C340" s="128"/>
      <c r="D340" s="128"/>
      <c r="E340" s="128"/>
      <c r="F340" s="128"/>
      <c r="G340" s="128"/>
      <c r="H340" s="128"/>
      <c r="I340" s="128"/>
      <c r="J340" s="128"/>
      <c r="K340" s="128"/>
      <c r="L340" s="128"/>
      <c r="M340" s="128"/>
      <c r="N340" s="128"/>
      <c r="O340" s="128"/>
    </row>
    <row r="341">
      <c r="A341" s="128"/>
      <c r="B341" s="128"/>
      <c r="C341" s="128"/>
      <c r="D341" s="128"/>
      <c r="E341" s="128"/>
      <c r="F341" s="128"/>
      <c r="G341" s="128"/>
      <c r="H341" s="128"/>
      <c r="I341" s="128"/>
      <c r="J341" s="128"/>
      <c r="K341" s="128"/>
      <c r="L341" s="128"/>
      <c r="M341" s="128"/>
      <c r="N341" s="128"/>
      <c r="O341" s="128"/>
    </row>
    <row r="342">
      <c r="A342" s="128"/>
      <c r="B342" s="128"/>
      <c r="C342" s="128"/>
      <c r="D342" s="128"/>
      <c r="E342" s="128"/>
      <c r="F342" s="128"/>
      <c r="G342" s="128"/>
      <c r="H342" s="128"/>
      <c r="I342" s="128"/>
      <c r="J342" s="128"/>
      <c r="K342" s="128"/>
      <c r="L342" s="128"/>
      <c r="M342" s="128"/>
      <c r="N342" s="128"/>
      <c r="O342" s="128"/>
    </row>
    <row r="343">
      <c r="A343" s="128"/>
      <c r="B343" s="128"/>
      <c r="C343" s="128"/>
      <c r="D343" s="128"/>
      <c r="E343" s="128"/>
      <c r="F343" s="128"/>
      <c r="G343" s="128"/>
      <c r="H343" s="128"/>
      <c r="I343" s="128"/>
      <c r="J343" s="128"/>
      <c r="K343" s="128"/>
      <c r="L343" s="128"/>
      <c r="M343" s="128"/>
      <c r="N343" s="128"/>
      <c r="O343" s="128"/>
    </row>
    <row r="344">
      <c r="A344" s="128"/>
      <c r="B344" s="128"/>
      <c r="C344" s="128"/>
      <c r="D344" s="128"/>
      <c r="E344" s="128"/>
      <c r="F344" s="128"/>
      <c r="G344" s="128"/>
      <c r="H344" s="128"/>
      <c r="I344" s="128"/>
      <c r="J344" s="128"/>
      <c r="K344" s="128"/>
      <c r="L344" s="128"/>
      <c r="M344" s="128"/>
      <c r="N344" s="128"/>
      <c r="O344" s="128"/>
    </row>
    <row r="345">
      <c r="A345" s="128"/>
      <c r="B345" s="128"/>
      <c r="C345" s="128"/>
      <c r="D345" s="128"/>
      <c r="E345" s="128"/>
      <c r="F345" s="128"/>
      <c r="G345" s="128"/>
      <c r="H345" s="128"/>
      <c r="I345" s="128"/>
      <c r="J345" s="128"/>
      <c r="K345" s="128"/>
      <c r="L345" s="128"/>
      <c r="M345" s="128"/>
      <c r="N345" s="128"/>
      <c r="O345" s="128"/>
    </row>
    <row r="346">
      <c r="A346" s="128"/>
      <c r="B346" s="128"/>
      <c r="C346" s="128"/>
      <c r="D346" s="128"/>
      <c r="E346" s="128"/>
      <c r="F346" s="128"/>
      <c r="G346" s="128"/>
      <c r="H346" s="128"/>
      <c r="I346" s="128"/>
      <c r="J346" s="128"/>
      <c r="K346" s="128"/>
      <c r="L346" s="128"/>
      <c r="M346" s="128"/>
      <c r="N346" s="128"/>
      <c r="O346" s="128"/>
    </row>
    <row r="347">
      <c r="A347" s="128"/>
      <c r="B347" s="128"/>
      <c r="C347" s="128"/>
      <c r="D347" s="128"/>
      <c r="E347" s="128"/>
      <c r="F347" s="128"/>
      <c r="G347" s="128"/>
      <c r="H347" s="128"/>
      <c r="I347" s="128"/>
      <c r="J347" s="128"/>
      <c r="K347" s="128"/>
      <c r="L347" s="128"/>
      <c r="M347" s="128"/>
      <c r="N347" s="128"/>
      <c r="O347" s="128"/>
    </row>
    <row r="348">
      <c r="A348" s="128"/>
      <c r="B348" s="128"/>
      <c r="C348" s="128"/>
      <c r="D348" s="128"/>
      <c r="E348" s="128"/>
      <c r="F348" s="128"/>
      <c r="G348" s="128"/>
      <c r="H348" s="128"/>
      <c r="I348" s="128"/>
      <c r="J348" s="128"/>
      <c r="K348" s="128"/>
      <c r="L348" s="128"/>
      <c r="M348" s="128"/>
      <c r="N348" s="128"/>
      <c r="O348" s="128"/>
    </row>
    <row r="349">
      <c r="A349" s="128"/>
      <c r="B349" s="128"/>
      <c r="C349" s="128"/>
      <c r="D349" s="128"/>
      <c r="E349" s="128"/>
      <c r="F349" s="128"/>
      <c r="G349" s="128"/>
      <c r="H349" s="128"/>
      <c r="I349" s="128"/>
      <c r="J349" s="128"/>
      <c r="K349" s="128"/>
      <c r="L349" s="128"/>
      <c r="M349" s="128"/>
      <c r="N349" s="128"/>
      <c r="O349" s="128"/>
    </row>
    <row r="350">
      <c r="A350" s="128"/>
      <c r="B350" s="128"/>
      <c r="C350" s="128"/>
      <c r="D350" s="128"/>
      <c r="E350" s="128"/>
      <c r="F350" s="128"/>
      <c r="G350" s="128"/>
      <c r="H350" s="128"/>
      <c r="I350" s="128"/>
      <c r="J350" s="128"/>
      <c r="K350" s="128"/>
      <c r="L350" s="128"/>
      <c r="M350" s="128"/>
      <c r="N350" s="128"/>
      <c r="O350" s="128"/>
    </row>
    <row r="351">
      <c r="A351" s="128"/>
      <c r="B351" s="128"/>
      <c r="C351" s="128"/>
      <c r="D351" s="128"/>
      <c r="E351" s="128"/>
      <c r="F351" s="128"/>
      <c r="G351" s="128"/>
      <c r="H351" s="128"/>
      <c r="I351" s="128"/>
      <c r="J351" s="128"/>
      <c r="K351" s="128"/>
      <c r="L351" s="128"/>
      <c r="M351" s="128"/>
      <c r="N351" s="128"/>
      <c r="O351" s="128"/>
    </row>
    <row r="352">
      <c r="A352" s="128"/>
      <c r="B352" s="128"/>
      <c r="C352" s="128"/>
      <c r="D352" s="128"/>
      <c r="E352" s="128"/>
      <c r="F352" s="128"/>
      <c r="G352" s="128"/>
      <c r="H352" s="128"/>
      <c r="I352" s="128"/>
      <c r="J352" s="128"/>
      <c r="K352" s="128"/>
      <c r="L352" s="128"/>
      <c r="M352" s="128"/>
      <c r="N352" s="128"/>
      <c r="O352" s="128"/>
    </row>
    <row r="353">
      <c r="A353" s="128"/>
      <c r="B353" s="128"/>
      <c r="C353" s="128"/>
      <c r="D353" s="128"/>
      <c r="E353" s="128"/>
      <c r="F353" s="128"/>
      <c r="G353" s="128"/>
      <c r="H353" s="128"/>
      <c r="I353" s="128"/>
      <c r="J353" s="128"/>
      <c r="K353" s="128"/>
      <c r="L353" s="128"/>
      <c r="M353" s="128"/>
      <c r="N353" s="128"/>
      <c r="O353" s="128"/>
    </row>
    <row r="354">
      <c r="A354" s="128"/>
      <c r="B354" s="128"/>
      <c r="C354" s="128"/>
      <c r="D354" s="128"/>
      <c r="E354" s="128"/>
      <c r="F354" s="128"/>
      <c r="G354" s="128"/>
      <c r="H354" s="128"/>
      <c r="I354" s="128"/>
      <c r="J354" s="128"/>
      <c r="K354" s="128"/>
      <c r="L354" s="128"/>
      <c r="M354" s="128"/>
      <c r="N354" s="128"/>
      <c r="O354" s="128"/>
    </row>
    <row r="355">
      <c r="A355" s="128"/>
      <c r="B355" s="128"/>
      <c r="C355" s="128"/>
      <c r="D355" s="128"/>
      <c r="E355" s="128"/>
      <c r="F355" s="128"/>
      <c r="G355" s="128"/>
      <c r="H355" s="128"/>
      <c r="I355" s="128"/>
      <c r="J355" s="128"/>
      <c r="K355" s="128"/>
      <c r="L355" s="128"/>
      <c r="M355" s="128"/>
      <c r="N355" s="128"/>
      <c r="O355" s="128"/>
    </row>
    <row r="356">
      <c r="A356" s="128"/>
      <c r="B356" s="128"/>
      <c r="C356" s="128"/>
      <c r="D356" s="128"/>
      <c r="E356" s="128"/>
      <c r="F356" s="128"/>
      <c r="G356" s="128"/>
      <c r="H356" s="128"/>
      <c r="I356" s="128"/>
      <c r="J356" s="128"/>
      <c r="K356" s="128"/>
      <c r="L356" s="128"/>
      <c r="M356" s="128"/>
      <c r="N356" s="128"/>
      <c r="O356" s="128"/>
    </row>
    <row r="357">
      <c r="A357" s="128"/>
      <c r="B357" s="128"/>
      <c r="C357" s="128"/>
      <c r="D357" s="128"/>
      <c r="E357" s="128"/>
      <c r="F357" s="128"/>
      <c r="G357" s="128"/>
      <c r="H357" s="128"/>
      <c r="I357" s="128"/>
      <c r="J357" s="128"/>
      <c r="K357" s="128"/>
      <c r="L357" s="128"/>
      <c r="M357" s="128"/>
      <c r="N357" s="128"/>
      <c r="O357" s="128"/>
    </row>
    <row r="358">
      <c r="A358" s="128"/>
      <c r="B358" s="128"/>
      <c r="C358" s="128"/>
      <c r="D358" s="128"/>
      <c r="E358" s="128"/>
      <c r="F358" s="128"/>
      <c r="G358" s="128"/>
      <c r="H358" s="128"/>
      <c r="I358" s="128"/>
      <c r="J358" s="128"/>
      <c r="K358" s="128"/>
      <c r="L358" s="128"/>
      <c r="M358" s="128"/>
      <c r="N358" s="128"/>
      <c r="O358" s="128"/>
    </row>
    <row r="359">
      <c r="A359" s="128"/>
      <c r="B359" s="128"/>
      <c r="C359" s="128"/>
      <c r="D359" s="128"/>
      <c r="E359" s="128"/>
      <c r="F359" s="128"/>
      <c r="G359" s="128"/>
      <c r="H359" s="128"/>
      <c r="I359" s="128"/>
      <c r="J359" s="128"/>
      <c r="K359" s="128"/>
      <c r="L359" s="128"/>
      <c r="M359" s="128"/>
      <c r="N359" s="128"/>
      <c r="O359" s="128"/>
    </row>
    <row r="360">
      <c r="A360" s="128"/>
      <c r="B360" s="128"/>
      <c r="C360" s="128"/>
      <c r="D360" s="128"/>
      <c r="E360" s="128"/>
      <c r="F360" s="128"/>
      <c r="G360" s="128"/>
      <c r="H360" s="128"/>
      <c r="I360" s="128"/>
      <c r="J360" s="128"/>
      <c r="K360" s="128"/>
      <c r="L360" s="128"/>
      <c r="M360" s="128"/>
      <c r="N360" s="128"/>
      <c r="O360" s="128"/>
    </row>
    <row r="361">
      <c r="A361" s="128"/>
      <c r="B361" s="128"/>
      <c r="C361" s="128"/>
      <c r="D361" s="128"/>
      <c r="E361" s="128"/>
      <c r="F361" s="128"/>
      <c r="G361" s="128"/>
      <c r="H361" s="128"/>
      <c r="I361" s="128"/>
      <c r="J361" s="128"/>
      <c r="K361" s="128"/>
      <c r="L361" s="128"/>
      <c r="M361" s="128"/>
      <c r="N361" s="128"/>
      <c r="O361" s="128"/>
    </row>
    <row r="362">
      <c r="A362" s="128"/>
      <c r="B362" s="128"/>
      <c r="C362" s="128"/>
      <c r="D362" s="128"/>
      <c r="E362" s="128"/>
      <c r="F362" s="128"/>
      <c r="G362" s="128"/>
      <c r="H362" s="128"/>
      <c r="I362" s="128"/>
      <c r="J362" s="128"/>
      <c r="K362" s="128"/>
      <c r="L362" s="128"/>
      <c r="M362" s="128"/>
      <c r="N362" s="128"/>
      <c r="O362" s="128"/>
    </row>
    <row r="363">
      <c r="A363" s="128"/>
      <c r="B363" s="128"/>
      <c r="C363" s="128"/>
      <c r="D363" s="128"/>
      <c r="E363" s="128"/>
      <c r="F363" s="128"/>
      <c r="G363" s="128"/>
      <c r="H363" s="128"/>
      <c r="I363" s="128"/>
      <c r="J363" s="128"/>
      <c r="K363" s="128"/>
      <c r="L363" s="128"/>
      <c r="M363" s="128"/>
      <c r="N363" s="128"/>
      <c r="O363" s="128"/>
    </row>
    <row r="364">
      <c r="A364" s="128"/>
      <c r="B364" s="128"/>
      <c r="C364" s="128"/>
      <c r="D364" s="128"/>
      <c r="E364" s="128"/>
      <c r="F364" s="128"/>
      <c r="G364" s="128"/>
      <c r="H364" s="128"/>
      <c r="I364" s="128"/>
      <c r="J364" s="128"/>
      <c r="K364" s="128"/>
      <c r="L364" s="128"/>
      <c r="M364" s="128"/>
      <c r="N364" s="128"/>
      <c r="O364" s="128"/>
    </row>
    <row r="365">
      <c r="A365" s="128"/>
      <c r="B365" s="128"/>
      <c r="C365" s="128"/>
      <c r="D365" s="128"/>
      <c r="E365" s="128"/>
      <c r="F365" s="128"/>
      <c r="G365" s="128"/>
      <c r="H365" s="128"/>
      <c r="I365" s="128"/>
      <c r="J365" s="128"/>
      <c r="K365" s="128"/>
      <c r="L365" s="128"/>
      <c r="M365" s="128"/>
      <c r="N365" s="128"/>
      <c r="O365" s="128"/>
    </row>
    <row r="366">
      <c r="A366" s="128"/>
      <c r="B366" s="128"/>
      <c r="C366" s="128"/>
      <c r="D366" s="128"/>
      <c r="E366" s="128"/>
      <c r="F366" s="128"/>
      <c r="G366" s="128"/>
      <c r="H366" s="128"/>
      <c r="I366" s="128"/>
      <c r="J366" s="128"/>
      <c r="K366" s="128"/>
      <c r="L366" s="128"/>
      <c r="M366" s="128"/>
      <c r="N366" s="128"/>
      <c r="O366" s="128"/>
    </row>
    <row r="367">
      <c r="A367" s="128"/>
      <c r="B367" s="128"/>
      <c r="C367" s="128"/>
      <c r="D367" s="128"/>
      <c r="E367" s="128"/>
      <c r="F367" s="128"/>
      <c r="G367" s="128"/>
      <c r="H367" s="128"/>
      <c r="I367" s="128"/>
      <c r="J367" s="128"/>
      <c r="K367" s="128"/>
      <c r="L367" s="128"/>
      <c r="M367" s="128"/>
      <c r="N367" s="128"/>
      <c r="O367" s="128"/>
    </row>
    <row r="368">
      <c r="A368" s="128"/>
      <c r="B368" s="128"/>
      <c r="C368" s="128"/>
      <c r="D368" s="128"/>
      <c r="E368" s="128"/>
      <c r="F368" s="128"/>
      <c r="G368" s="128"/>
      <c r="H368" s="128"/>
      <c r="I368" s="128"/>
      <c r="J368" s="128"/>
      <c r="K368" s="128"/>
      <c r="L368" s="128"/>
      <c r="M368" s="128"/>
      <c r="N368" s="128"/>
      <c r="O368" s="128"/>
    </row>
    <row r="369">
      <c r="A369" s="128"/>
      <c r="B369" s="128"/>
      <c r="C369" s="128"/>
      <c r="D369" s="128"/>
      <c r="E369" s="128"/>
      <c r="F369" s="128"/>
      <c r="G369" s="128"/>
      <c r="H369" s="128"/>
      <c r="I369" s="128"/>
      <c r="J369" s="128"/>
      <c r="K369" s="128"/>
      <c r="L369" s="128"/>
      <c r="M369" s="128"/>
      <c r="N369" s="128"/>
      <c r="O369" s="128"/>
    </row>
    <row r="370">
      <c r="A370" s="128"/>
      <c r="B370" s="128"/>
      <c r="C370" s="128"/>
      <c r="D370" s="128"/>
      <c r="E370" s="128"/>
      <c r="F370" s="128"/>
      <c r="G370" s="128"/>
      <c r="H370" s="128"/>
      <c r="I370" s="128"/>
      <c r="J370" s="128"/>
      <c r="K370" s="128"/>
      <c r="L370" s="128"/>
      <c r="M370" s="128"/>
      <c r="N370" s="128"/>
      <c r="O370" s="128"/>
    </row>
    <row r="371">
      <c r="A371" s="128"/>
      <c r="B371" s="128"/>
      <c r="C371" s="128"/>
      <c r="D371" s="128"/>
      <c r="E371" s="128"/>
      <c r="F371" s="128"/>
      <c r="G371" s="128"/>
      <c r="H371" s="128"/>
      <c r="I371" s="128"/>
      <c r="J371" s="128"/>
      <c r="K371" s="128"/>
      <c r="L371" s="128"/>
      <c r="M371" s="128"/>
      <c r="N371" s="128"/>
      <c r="O371" s="128"/>
    </row>
    <row r="372">
      <c r="A372" s="128"/>
      <c r="B372" s="128"/>
      <c r="C372" s="128"/>
      <c r="D372" s="128"/>
      <c r="E372" s="128"/>
      <c r="F372" s="128"/>
      <c r="G372" s="128"/>
      <c r="H372" s="128"/>
      <c r="I372" s="128"/>
      <c r="J372" s="128"/>
      <c r="K372" s="128"/>
      <c r="L372" s="128"/>
      <c r="M372" s="128"/>
      <c r="N372" s="128"/>
      <c r="O372" s="128"/>
    </row>
    <row r="373">
      <c r="A373" s="128"/>
      <c r="B373" s="128"/>
      <c r="C373" s="128"/>
      <c r="D373" s="128"/>
      <c r="E373" s="128"/>
      <c r="F373" s="128"/>
      <c r="G373" s="128"/>
      <c r="H373" s="128"/>
      <c r="I373" s="128"/>
      <c r="J373" s="128"/>
      <c r="K373" s="128"/>
      <c r="L373" s="128"/>
      <c r="M373" s="128"/>
      <c r="N373" s="128"/>
      <c r="O373" s="128"/>
    </row>
    <row r="374">
      <c r="A374" s="128"/>
      <c r="B374" s="128"/>
      <c r="C374" s="128"/>
      <c r="D374" s="128"/>
      <c r="E374" s="128"/>
      <c r="F374" s="128"/>
      <c r="G374" s="128"/>
      <c r="H374" s="128"/>
      <c r="I374" s="128"/>
      <c r="J374" s="128"/>
      <c r="K374" s="128"/>
      <c r="L374" s="128"/>
      <c r="M374" s="128"/>
      <c r="N374" s="128"/>
      <c r="O374" s="128"/>
    </row>
    <row r="375">
      <c r="A375" s="128"/>
      <c r="B375" s="128"/>
      <c r="C375" s="128"/>
      <c r="D375" s="128"/>
      <c r="E375" s="128"/>
      <c r="F375" s="128"/>
      <c r="G375" s="128"/>
      <c r="H375" s="128"/>
      <c r="I375" s="128"/>
      <c r="J375" s="128"/>
      <c r="K375" s="128"/>
      <c r="L375" s="128"/>
      <c r="M375" s="128"/>
      <c r="N375" s="128"/>
      <c r="O375" s="128"/>
    </row>
    <row r="376">
      <c r="A376" s="128"/>
      <c r="B376" s="128"/>
      <c r="C376" s="128"/>
      <c r="D376" s="128"/>
      <c r="E376" s="128"/>
      <c r="F376" s="128"/>
      <c r="G376" s="128"/>
      <c r="H376" s="128"/>
      <c r="I376" s="128"/>
      <c r="J376" s="128"/>
      <c r="K376" s="128"/>
      <c r="L376" s="128"/>
      <c r="M376" s="128"/>
      <c r="N376" s="128"/>
      <c r="O376" s="128"/>
    </row>
    <row r="377">
      <c r="A377" s="128"/>
      <c r="B377" s="128"/>
      <c r="C377" s="128"/>
      <c r="D377" s="128"/>
      <c r="E377" s="128"/>
      <c r="F377" s="128"/>
      <c r="G377" s="128"/>
      <c r="H377" s="128"/>
      <c r="I377" s="128"/>
      <c r="J377" s="128"/>
      <c r="K377" s="128"/>
      <c r="L377" s="128"/>
      <c r="M377" s="128"/>
      <c r="N377" s="128"/>
      <c r="O377" s="128"/>
    </row>
    <row r="378">
      <c r="A378" s="128"/>
      <c r="B378" s="128"/>
      <c r="C378" s="128"/>
      <c r="D378" s="128"/>
      <c r="E378" s="128"/>
      <c r="F378" s="128"/>
      <c r="G378" s="128"/>
      <c r="H378" s="128"/>
      <c r="I378" s="128"/>
      <c r="J378" s="128"/>
      <c r="K378" s="128"/>
      <c r="L378" s="128"/>
      <c r="M378" s="128"/>
      <c r="N378" s="128"/>
      <c r="O378" s="128"/>
    </row>
    <row r="379">
      <c r="A379" s="128"/>
      <c r="B379" s="128"/>
      <c r="C379" s="128"/>
      <c r="D379" s="128"/>
      <c r="E379" s="128"/>
      <c r="F379" s="128"/>
      <c r="G379" s="128"/>
      <c r="H379" s="128"/>
      <c r="I379" s="128"/>
      <c r="J379" s="128"/>
      <c r="K379" s="128"/>
      <c r="L379" s="128"/>
      <c r="M379" s="128"/>
      <c r="N379" s="128"/>
      <c r="O379" s="128"/>
    </row>
    <row r="380">
      <c r="A380" s="128"/>
      <c r="B380" s="128"/>
      <c r="C380" s="128"/>
      <c r="D380" s="128"/>
      <c r="E380" s="128"/>
      <c r="F380" s="128"/>
      <c r="G380" s="128"/>
      <c r="H380" s="128"/>
      <c r="I380" s="128"/>
      <c r="J380" s="128"/>
      <c r="K380" s="128"/>
      <c r="L380" s="128"/>
      <c r="M380" s="128"/>
      <c r="N380" s="128"/>
      <c r="O380" s="128"/>
    </row>
    <row r="381">
      <c r="A381" s="128"/>
      <c r="B381" s="128"/>
      <c r="C381" s="128"/>
      <c r="D381" s="128"/>
      <c r="E381" s="128"/>
      <c r="F381" s="128"/>
      <c r="G381" s="128"/>
      <c r="H381" s="128"/>
      <c r="I381" s="128"/>
      <c r="J381" s="128"/>
      <c r="K381" s="128"/>
      <c r="L381" s="128"/>
      <c r="M381" s="128"/>
      <c r="N381" s="128"/>
      <c r="O381" s="128"/>
    </row>
    <row r="382">
      <c r="A382" s="128"/>
      <c r="B382" s="128"/>
      <c r="C382" s="128"/>
      <c r="D382" s="128"/>
      <c r="E382" s="128"/>
      <c r="F382" s="128"/>
      <c r="G382" s="128"/>
      <c r="H382" s="128"/>
      <c r="I382" s="128"/>
      <c r="J382" s="128"/>
      <c r="K382" s="128"/>
      <c r="L382" s="128"/>
      <c r="M382" s="128"/>
      <c r="N382" s="128"/>
      <c r="O382" s="128"/>
    </row>
    <row r="383">
      <c r="A383" s="128"/>
      <c r="B383" s="128"/>
      <c r="C383" s="128"/>
      <c r="D383" s="128"/>
      <c r="E383" s="128"/>
      <c r="F383" s="128"/>
      <c r="G383" s="128"/>
      <c r="H383" s="128"/>
      <c r="I383" s="128"/>
      <c r="J383" s="128"/>
      <c r="K383" s="128"/>
      <c r="L383" s="128"/>
      <c r="M383" s="128"/>
      <c r="N383" s="128"/>
      <c r="O383" s="128"/>
    </row>
    <row r="384">
      <c r="A384" s="128"/>
      <c r="B384" s="128"/>
      <c r="C384" s="128"/>
      <c r="D384" s="128"/>
      <c r="E384" s="128"/>
      <c r="F384" s="128"/>
      <c r="G384" s="128"/>
      <c r="H384" s="128"/>
      <c r="I384" s="128"/>
      <c r="J384" s="128"/>
      <c r="K384" s="128"/>
      <c r="L384" s="128"/>
      <c r="M384" s="128"/>
      <c r="N384" s="128"/>
      <c r="O384" s="128"/>
    </row>
    <row r="385">
      <c r="A385" s="128"/>
      <c r="B385" s="128"/>
      <c r="C385" s="128"/>
      <c r="D385" s="128"/>
      <c r="E385" s="128"/>
      <c r="F385" s="128"/>
      <c r="G385" s="128"/>
      <c r="H385" s="128"/>
      <c r="I385" s="128"/>
      <c r="J385" s="128"/>
      <c r="K385" s="128"/>
      <c r="L385" s="128"/>
      <c r="M385" s="128"/>
      <c r="N385" s="128"/>
      <c r="O385" s="128"/>
    </row>
    <row r="386">
      <c r="A386" s="128"/>
      <c r="B386" s="128"/>
      <c r="C386" s="128"/>
      <c r="D386" s="128"/>
      <c r="E386" s="128"/>
      <c r="F386" s="128"/>
      <c r="G386" s="128"/>
      <c r="H386" s="128"/>
      <c r="I386" s="128"/>
      <c r="J386" s="128"/>
      <c r="K386" s="128"/>
      <c r="L386" s="128"/>
      <c r="M386" s="128"/>
      <c r="N386" s="128"/>
      <c r="O386" s="128"/>
    </row>
    <row r="387">
      <c r="A387" s="128"/>
      <c r="B387" s="128"/>
      <c r="C387" s="128"/>
      <c r="D387" s="128"/>
      <c r="E387" s="128"/>
      <c r="F387" s="128"/>
      <c r="G387" s="128"/>
      <c r="H387" s="128"/>
      <c r="I387" s="128"/>
      <c r="J387" s="128"/>
      <c r="K387" s="128"/>
      <c r="L387" s="128"/>
      <c r="M387" s="128"/>
      <c r="N387" s="128"/>
      <c r="O387" s="128"/>
    </row>
    <row r="388">
      <c r="A388" s="128"/>
      <c r="B388" s="128"/>
      <c r="C388" s="128"/>
      <c r="D388" s="128"/>
      <c r="E388" s="128"/>
      <c r="F388" s="128"/>
      <c r="G388" s="128"/>
      <c r="H388" s="128"/>
      <c r="I388" s="128"/>
      <c r="J388" s="128"/>
      <c r="K388" s="128"/>
      <c r="L388" s="128"/>
      <c r="M388" s="128"/>
      <c r="N388" s="128"/>
      <c r="O388" s="128"/>
    </row>
    <row r="389">
      <c r="A389" s="128"/>
      <c r="B389" s="128"/>
      <c r="C389" s="128"/>
      <c r="D389" s="128"/>
      <c r="E389" s="128"/>
      <c r="F389" s="128"/>
      <c r="G389" s="128"/>
      <c r="H389" s="128"/>
      <c r="I389" s="128"/>
      <c r="J389" s="128"/>
      <c r="K389" s="128"/>
      <c r="L389" s="128"/>
      <c r="M389" s="128"/>
      <c r="N389" s="128"/>
      <c r="O389" s="128"/>
    </row>
    <row r="390">
      <c r="A390" s="128"/>
      <c r="B390" s="128"/>
      <c r="C390" s="128"/>
      <c r="D390" s="128"/>
      <c r="E390" s="128"/>
      <c r="F390" s="128"/>
      <c r="G390" s="128"/>
      <c r="H390" s="128"/>
      <c r="I390" s="128"/>
      <c r="J390" s="128"/>
      <c r="K390" s="128"/>
      <c r="L390" s="128"/>
      <c r="M390" s="128"/>
      <c r="N390" s="128"/>
      <c r="O390" s="128"/>
    </row>
    <row r="391">
      <c r="A391" s="128"/>
      <c r="B391" s="128"/>
      <c r="C391" s="128"/>
      <c r="D391" s="128"/>
      <c r="E391" s="128"/>
      <c r="F391" s="128"/>
      <c r="G391" s="128"/>
      <c r="H391" s="128"/>
      <c r="I391" s="128"/>
      <c r="J391" s="128"/>
      <c r="K391" s="128"/>
      <c r="L391" s="128"/>
      <c r="M391" s="128"/>
      <c r="N391" s="128"/>
      <c r="O391" s="128"/>
    </row>
    <row r="392">
      <c r="A392" s="128"/>
      <c r="B392" s="128"/>
      <c r="C392" s="128"/>
      <c r="D392" s="128"/>
      <c r="E392" s="128"/>
      <c r="F392" s="128"/>
      <c r="G392" s="128"/>
      <c r="H392" s="128"/>
      <c r="I392" s="128"/>
      <c r="J392" s="128"/>
      <c r="K392" s="128"/>
      <c r="L392" s="128"/>
      <c r="M392" s="128"/>
      <c r="N392" s="128"/>
      <c r="O392" s="128"/>
    </row>
    <row r="393">
      <c r="A393" s="128"/>
      <c r="B393" s="128"/>
      <c r="C393" s="128"/>
      <c r="D393" s="128"/>
      <c r="E393" s="128"/>
      <c r="F393" s="128"/>
      <c r="G393" s="128"/>
      <c r="H393" s="128"/>
      <c r="I393" s="128"/>
      <c r="J393" s="128"/>
      <c r="K393" s="128"/>
      <c r="L393" s="128"/>
      <c r="M393" s="128"/>
      <c r="N393" s="128"/>
      <c r="O393" s="128"/>
    </row>
    <row r="394">
      <c r="A394" s="128"/>
      <c r="B394" s="128"/>
      <c r="C394" s="128"/>
      <c r="D394" s="128"/>
      <c r="E394" s="128"/>
      <c r="F394" s="128"/>
      <c r="G394" s="128"/>
      <c r="H394" s="128"/>
      <c r="I394" s="128"/>
      <c r="J394" s="128"/>
      <c r="K394" s="128"/>
      <c r="L394" s="128"/>
      <c r="M394" s="128"/>
      <c r="N394" s="128"/>
      <c r="O394" s="128"/>
    </row>
    <row r="395">
      <c r="A395" s="128"/>
      <c r="B395" s="128"/>
      <c r="C395" s="128"/>
      <c r="D395" s="128"/>
      <c r="E395" s="128"/>
      <c r="F395" s="128"/>
      <c r="G395" s="128"/>
      <c r="H395" s="128"/>
      <c r="I395" s="128"/>
      <c r="J395" s="128"/>
      <c r="K395" s="128"/>
      <c r="L395" s="128"/>
      <c r="M395" s="128"/>
      <c r="N395" s="128"/>
      <c r="O395" s="128"/>
    </row>
    <row r="396">
      <c r="A396" s="128"/>
      <c r="B396" s="128"/>
      <c r="C396" s="128"/>
      <c r="D396" s="128"/>
      <c r="E396" s="128"/>
      <c r="F396" s="128"/>
      <c r="G396" s="128"/>
      <c r="H396" s="128"/>
      <c r="I396" s="128"/>
      <c r="J396" s="128"/>
      <c r="K396" s="128"/>
      <c r="L396" s="128"/>
      <c r="M396" s="128"/>
      <c r="N396" s="128"/>
      <c r="O396" s="128"/>
    </row>
    <row r="397">
      <c r="A397" s="128"/>
      <c r="B397" s="128"/>
      <c r="C397" s="128"/>
      <c r="D397" s="128"/>
      <c r="E397" s="128"/>
      <c r="F397" s="128"/>
      <c r="G397" s="128"/>
      <c r="H397" s="128"/>
      <c r="I397" s="128"/>
      <c r="J397" s="128"/>
      <c r="K397" s="128"/>
      <c r="L397" s="128"/>
      <c r="M397" s="128"/>
      <c r="N397" s="128"/>
      <c r="O397" s="128"/>
    </row>
    <row r="398">
      <c r="A398" s="128"/>
      <c r="B398" s="128"/>
      <c r="C398" s="128"/>
      <c r="D398" s="128"/>
      <c r="E398" s="128"/>
      <c r="F398" s="128"/>
      <c r="G398" s="128"/>
      <c r="H398" s="128"/>
      <c r="I398" s="128"/>
      <c r="J398" s="128"/>
      <c r="K398" s="128"/>
      <c r="L398" s="128"/>
      <c r="M398" s="128"/>
      <c r="N398" s="128"/>
      <c r="O398" s="128"/>
    </row>
    <row r="399">
      <c r="A399" s="128"/>
      <c r="B399" s="128"/>
      <c r="C399" s="128"/>
      <c r="D399" s="128"/>
      <c r="E399" s="128"/>
      <c r="F399" s="128"/>
      <c r="G399" s="128"/>
      <c r="H399" s="128"/>
      <c r="I399" s="128"/>
      <c r="J399" s="128"/>
      <c r="K399" s="128"/>
      <c r="L399" s="128"/>
      <c r="M399" s="128"/>
      <c r="N399" s="128"/>
      <c r="O399" s="128"/>
    </row>
    <row r="400">
      <c r="A400" s="128"/>
      <c r="B400" s="128"/>
      <c r="C400" s="128"/>
      <c r="D400" s="128"/>
      <c r="E400" s="128"/>
      <c r="F400" s="128"/>
      <c r="G400" s="128"/>
      <c r="H400" s="128"/>
      <c r="I400" s="128"/>
      <c r="J400" s="128"/>
      <c r="K400" s="128"/>
      <c r="L400" s="128"/>
      <c r="M400" s="128"/>
      <c r="N400" s="128"/>
      <c r="O400" s="128"/>
    </row>
    <row r="401">
      <c r="A401" s="128"/>
      <c r="B401" s="128"/>
      <c r="C401" s="128"/>
      <c r="D401" s="128"/>
      <c r="E401" s="128"/>
      <c r="F401" s="128"/>
      <c r="G401" s="128"/>
      <c r="H401" s="128"/>
      <c r="I401" s="128"/>
      <c r="J401" s="128"/>
      <c r="K401" s="128"/>
      <c r="L401" s="128"/>
      <c r="M401" s="128"/>
      <c r="N401" s="128"/>
      <c r="O401" s="128"/>
    </row>
    <row r="402">
      <c r="A402" s="128"/>
      <c r="B402" s="128"/>
      <c r="C402" s="128"/>
      <c r="D402" s="128"/>
      <c r="E402" s="128"/>
      <c r="F402" s="128"/>
      <c r="G402" s="128"/>
      <c r="H402" s="128"/>
      <c r="I402" s="128"/>
      <c r="J402" s="128"/>
      <c r="K402" s="128"/>
      <c r="L402" s="128"/>
      <c r="M402" s="128"/>
      <c r="N402" s="128"/>
      <c r="O402" s="128"/>
    </row>
    <row r="403">
      <c r="A403" s="128"/>
      <c r="B403" s="128"/>
      <c r="C403" s="128"/>
      <c r="D403" s="128"/>
      <c r="E403" s="128"/>
      <c r="F403" s="128"/>
      <c r="G403" s="128"/>
      <c r="H403" s="128"/>
      <c r="I403" s="128"/>
      <c r="J403" s="128"/>
      <c r="K403" s="128"/>
      <c r="L403" s="128"/>
      <c r="M403" s="128"/>
      <c r="N403" s="128"/>
      <c r="O403" s="128"/>
    </row>
    <row r="404">
      <c r="A404" s="128"/>
      <c r="B404" s="128"/>
      <c r="C404" s="128"/>
      <c r="D404" s="128"/>
      <c r="E404" s="128"/>
      <c r="F404" s="128"/>
      <c r="G404" s="128"/>
      <c r="H404" s="128"/>
      <c r="I404" s="128"/>
      <c r="J404" s="128"/>
      <c r="K404" s="128"/>
      <c r="L404" s="128"/>
      <c r="M404" s="128"/>
      <c r="N404" s="128"/>
      <c r="O404" s="128"/>
    </row>
    <row r="405">
      <c r="A405" s="128"/>
      <c r="B405" s="128"/>
      <c r="C405" s="128"/>
      <c r="D405" s="128"/>
      <c r="E405" s="128"/>
      <c r="F405" s="128"/>
      <c r="G405" s="128"/>
      <c r="H405" s="128"/>
      <c r="I405" s="128"/>
      <c r="J405" s="128"/>
      <c r="K405" s="128"/>
      <c r="L405" s="128"/>
      <c r="M405" s="128"/>
      <c r="N405" s="128"/>
      <c r="O405" s="128"/>
    </row>
    <row r="406">
      <c r="A406" s="128"/>
      <c r="B406" s="128"/>
      <c r="C406" s="128"/>
      <c r="D406" s="128"/>
      <c r="E406" s="128"/>
      <c r="F406" s="128"/>
      <c r="G406" s="128"/>
      <c r="H406" s="128"/>
      <c r="I406" s="128"/>
      <c r="J406" s="128"/>
      <c r="K406" s="128"/>
      <c r="L406" s="128"/>
      <c r="M406" s="128"/>
      <c r="N406" s="128"/>
      <c r="O406" s="128"/>
    </row>
    <row r="407">
      <c r="A407" s="128"/>
      <c r="B407" s="128"/>
      <c r="C407" s="128"/>
      <c r="D407" s="128"/>
      <c r="E407" s="128"/>
      <c r="F407" s="128"/>
      <c r="G407" s="128"/>
      <c r="H407" s="128"/>
      <c r="I407" s="128"/>
      <c r="J407" s="128"/>
      <c r="K407" s="128"/>
      <c r="L407" s="128"/>
      <c r="M407" s="128"/>
      <c r="N407" s="128"/>
      <c r="O407" s="128"/>
    </row>
    <row r="408">
      <c r="A408" s="128"/>
      <c r="B408" s="128"/>
      <c r="C408" s="128"/>
      <c r="D408" s="128"/>
      <c r="E408" s="128"/>
      <c r="F408" s="128"/>
      <c r="G408" s="128"/>
      <c r="H408" s="128"/>
      <c r="I408" s="128"/>
      <c r="J408" s="128"/>
      <c r="K408" s="128"/>
      <c r="L408" s="128"/>
      <c r="M408" s="128"/>
      <c r="N408" s="128"/>
      <c r="O408" s="128"/>
    </row>
    <row r="409">
      <c r="A409" s="128"/>
      <c r="B409" s="128"/>
      <c r="C409" s="128"/>
      <c r="D409" s="128"/>
      <c r="E409" s="128"/>
      <c r="F409" s="128"/>
      <c r="G409" s="128"/>
      <c r="H409" s="128"/>
      <c r="I409" s="128"/>
      <c r="J409" s="128"/>
      <c r="K409" s="128"/>
      <c r="L409" s="128"/>
      <c r="M409" s="128"/>
      <c r="N409" s="128"/>
      <c r="O409" s="128"/>
    </row>
    <row r="410">
      <c r="A410" s="128"/>
      <c r="B410" s="128"/>
      <c r="C410" s="128"/>
      <c r="D410" s="128"/>
      <c r="E410" s="128"/>
      <c r="F410" s="128"/>
      <c r="G410" s="128"/>
      <c r="H410" s="128"/>
      <c r="I410" s="128"/>
      <c r="J410" s="128"/>
      <c r="K410" s="128"/>
      <c r="L410" s="128"/>
      <c r="M410" s="128"/>
      <c r="N410" s="128"/>
      <c r="O410" s="128"/>
    </row>
    <row r="411">
      <c r="A411" s="128"/>
      <c r="B411" s="128"/>
      <c r="C411" s="128"/>
      <c r="D411" s="128"/>
      <c r="E411" s="128"/>
      <c r="F411" s="128"/>
      <c r="G411" s="128"/>
      <c r="H411" s="128"/>
      <c r="I411" s="128"/>
      <c r="J411" s="128"/>
      <c r="K411" s="128"/>
      <c r="L411" s="128"/>
      <c r="M411" s="128"/>
      <c r="N411" s="128"/>
      <c r="O411" s="128"/>
    </row>
    <row r="412">
      <c r="A412" s="128"/>
      <c r="B412" s="128"/>
      <c r="C412" s="128"/>
      <c r="D412" s="128"/>
      <c r="E412" s="128"/>
      <c r="F412" s="128"/>
      <c r="G412" s="128"/>
      <c r="H412" s="128"/>
      <c r="I412" s="128"/>
      <c r="J412" s="128"/>
      <c r="K412" s="128"/>
      <c r="L412" s="128"/>
      <c r="M412" s="128"/>
      <c r="N412" s="128"/>
      <c r="O412" s="128"/>
    </row>
    <row r="413">
      <c r="A413" s="128"/>
      <c r="B413" s="128"/>
      <c r="C413" s="128"/>
      <c r="D413" s="128"/>
      <c r="E413" s="128"/>
      <c r="F413" s="128"/>
      <c r="G413" s="128"/>
      <c r="H413" s="128"/>
      <c r="I413" s="128"/>
      <c r="J413" s="128"/>
      <c r="K413" s="128"/>
      <c r="L413" s="128"/>
      <c r="M413" s="128"/>
      <c r="N413" s="128"/>
      <c r="O413" s="128"/>
    </row>
    <row r="414">
      <c r="A414" s="128"/>
      <c r="B414" s="128"/>
      <c r="C414" s="128"/>
      <c r="D414" s="128"/>
      <c r="E414" s="128"/>
      <c r="F414" s="128"/>
      <c r="G414" s="128"/>
      <c r="H414" s="128"/>
      <c r="I414" s="128"/>
      <c r="J414" s="128"/>
      <c r="K414" s="128"/>
      <c r="L414" s="128"/>
      <c r="M414" s="128"/>
      <c r="N414" s="128"/>
      <c r="O414" s="128"/>
    </row>
    <row r="415">
      <c r="A415" s="128"/>
      <c r="B415" s="128"/>
      <c r="C415" s="128"/>
      <c r="D415" s="128"/>
      <c r="E415" s="128"/>
      <c r="F415" s="128"/>
      <c r="G415" s="128"/>
      <c r="H415" s="128"/>
      <c r="I415" s="128"/>
      <c r="J415" s="128"/>
      <c r="K415" s="128"/>
      <c r="L415" s="128"/>
      <c r="M415" s="128"/>
      <c r="N415" s="128"/>
      <c r="O415" s="128"/>
    </row>
    <row r="416">
      <c r="A416" s="128"/>
      <c r="B416" s="128"/>
      <c r="C416" s="128"/>
      <c r="D416" s="128"/>
      <c r="E416" s="128"/>
      <c r="F416" s="128"/>
      <c r="G416" s="128"/>
      <c r="H416" s="128"/>
      <c r="I416" s="128"/>
      <c r="J416" s="128"/>
      <c r="K416" s="128"/>
      <c r="L416" s="128"/>
      <c r="M416" s="128"/>
      <c r="N416" s="128"/>
      <c r="O416" s="128"/>
    </row>
    <row r="417">
      <c r="A417" s="128"/>
      <c r="B417" s="128"/>
      <c r="C417" s="128"/>
      <c r="D417" s="128"/>
      <c r="E417" s="128"/>
      <c r="F417" s="128"/>
      <c r="G417" s="128"/>
      <c r="H417" s="128"/>
      <c r="I417" s="128"/>
      <c r="J417" s="128"/>
      <c r="K417" s="128"/>
      <c r="L417" s="128"/>
      <c r="M417" s="128"/>
      <c r="N417" s="128"/>
      <c r="O417" s="128"/>
    </row>
    <row r="418">
      <c r="A418" s="128"/>
      <c r="B418" s="128"/>
      <c r="C418" s="128"/>
      <c r="D418" s="128"/>
      <c r="E418" s="128"/>
      <c r="F418" s="128"/>
      <c r="G418" s="128"/>
      <c r="H418" s="128"/>
      <c r="I418" s="128"/>
      <c r="J418" s="128"/>
      <c r="K418" s="128"/>
      <c r="L418" s="128"/>
      <c r="M418" s="128"/>
      <c r="N418" s="128"/>
      <c r="O418" s="128"/>
    </row>
    <row r="419">
      <c r="A419" s="128"/>
      <c r="B419" s="128"/>
      <c r="C419" s="128"/>
      <c r="D419" s="128"/>
      <c r="E419" s="128"/>
      <c r="F419" s="128"/>
      <c r="G419" s="128"/>
      <c r="H419" s="128"/>
      <c r="I419" s="128"/>
      <c r="J419" s="128"/>
      <c r="K419" s="128"/>
      <c r="L419" s="128"/>
      <c r="M419" s="128"/>
      <c r="N419" s="128"/>
      <c r="O419" s="128"/>
    </row>
    <row r="420">
      <c r="A420" s="128"/>
      <c r="B420" s="128"/>
      <c r="C420" s="128"/>
      <c r="D420" s="128"/>
      <c r="E420" s="128"/>
      <c r="F420" s="128"/>
      <c r="G420" s="128"/>
      <c r="H420" s="128"/>
      <c r="I420" s="128"/>
      <c r="J420" s="128"/>
      <c r="K420" s="128"/>
      <c r="L420" s="128"/>
      <c r="M420" s="128"/>
      <c r="N420" s="128"/>
      <c r="O420" s="128"/>
    </row>
    <row r="421">
      <c r="A421" s="128"/>
      <c r="B421" s="128"/>
      <c r="C421" s="128"/>
      <c r="D421" s="128"/>
      <c r="E421" s="128"/>
      <c r="F421" s="128"/>
      <c r="G421" s="128"/>
      <c r="H421" s="128"/>
      <c r="I421" s="128"/>
      <c r="J421" s="128"/>
      <c r="K421" s="128"/>
      <c r="L421" s="128"/>
      <c r="M421" s="128"/>
      <c r="N421" s="128"/>
      <c r="O421" s="128"/>
    </row>
    <row r="422">
      <c r="A422" s="128"/>
      <c r="B422" s="128"/>
      <c r="C422" s="128"/>
      <c r="D422" s="128"/>
      <c r="E422" s="128"/>
      <c r="F422" s="128"/>
      <c r="G422" s="128"/>
      <c r="H422" s="128"/>
      <c r="I422" s="128"/>
      <c r="J422" s="128"/>
      <c r="K422" s="128"/>
      <c r="L422" s="128"/>
      <c r="M422" s="128"/>
      <c r="N422" s="128"/>
      <c r="O422" s="128"/>
    </row>
    <row r="423">
      <c r="A423" s="128"/>
      <c r="B423" s="128"/>
      <c r="C423" s="128"/>
      <c r="D423" s="128"/>
      <c r="E423" s="128"/>
      <c r="F423" s="128"/>
      <c r="G423" s="128"/>
      <c r="H423" s="128"/>
      <c r="I423" s="128"/>
      <c r="J423" s="128"/>
      <c r="K423" s="128"/>
      <c r="L423" s="128"/>
      <c r="M423" s="128"/>
      <c r="N423" s="128"/>
      <c r="O423" s="128"/>
    </row>
    <row r="424">
      <c r="A424" s="128"/>
      <c r="B424" s="128"/>
      <c r="C424" s="128"/>
      <c r="D424" s="128"/>
      <c r="E424" s="128"/>
      <c r="F424" s="128"/>
      <c r="G424" s="128"/>
      <c r="H424" s="128"/>
      <c r="I424" s="128"/>
      <c r="J424" s="128"/>
      <c r="K424" s="128"/>
      <c r="L424" s="128"/>
      <c r="M424" s="128"/>
      <c r="N424" s="128"/>
      <c r="O424" s="128"/>
    </row>
    <row r="425">
      <c r="A425" s="128"/>
      <c r="B425" s="128"/>
      <c r="C425" s="128"/>
      <c r="D425" s="128"/>
      <c r="E425" s="128"/>
      <c r="F425" s="128"/>
      <c r="G425" s="128"/>
      <c r="H425" s="128"/>
      <c r="I425" s="128"/>
      <c r="J425" s="128"/>
      <c r="K425" s="128"/>
      <c r="L425" s="128"/>
      <c r="M425" s="128"/>
      <c r="N425" s="128"/>
      <c r="O425" s="128"/>
    </row>
    <row r="426">
      <c r="A426" s="128"/>
      <c r="B426" s="128"/>
      <c r="C426" s="128"/>
      <c r="D426" s="128"/>
      <c r="E426" s="128"/>
      <c r="F426" s="128"/>
      <c r="G426" s="128"/>
      <c r="H426" s="128"/>
      <c r="I426" s="128"/>
      <c r="J426" s="128"/>
      <c r="K426" s="128"/>
      <c r="L426" s="128"/>
      <c r="M426" s="128"/>
      <c r="N426" s="128"/>
      <c r="O426" s="128"/>
    </row>
    <row r="427">
      <c r="A427" s="128"/>
      <c r="B427" s="128"/>
      <c r="C427" s="128"/>
      <c r="D427" s="128"/>
      <c r="E427" s="128"/>
      <c r="F427" s="128"/>
      <c r="G427" s="128"/>
      <c r="H427" s="128"/>
      <c r="I427" s="128"/>
      <c r="J427" s="128"/>
      <c r="K427" s="128"/>
      <c r="L427" s="128"/>
      <c r="M427" s="128"/>
      <c r="N427" s="128"/>
      <c r="O427" s="128"/>
    </row>
    <row r="428">
      <c r="A428" s="128"/>
      <c r="B428" s="128"/>
      <c r="C428" s="128"/>
      <c r="D428" s="128"/>
      <c r="E428" s="128"/>
      <c r="F428" s="128"/>
      <c r="G428" s="128"/>
      <c r="H428" s="128"/>
      <c r="I428" s="128"/>
      <c r="J428" s="128"/>
      <c r="K428" s="128"/>
      <c r="L428" s="128"/>
      <c r="M428" s="128"/>
      <c r="N428" s="128"/>
      <c r="O428" s="128"/>
    </row>
    <row r="429">
      <c r="A429" s="128"/>
      <c r="B429" s="128"/>
      <c r="C429" s="128"/>
      <c r="D429" s="128"/>
      <c r="E429" s="128"/>
      <c r="F429" s="128"/>
      <c r="G429" s="128"/>
      <c r="H429" s="128"/>
      <c r="I429" s="128"/>
      <c r="J429" s="128"/>
      <c r="K429" s="128"/>
      <c r="L429" s="128"/>
      <c r="M429" s="128"/>
      <c r="N429" s="128"/>
      <c r="O429" s="128"/>
    </row>
    <row r="430">
      <c r="A430" s="128"/>
      <c r="B430" s="128"/>
      <c r="C430" s="128"/>
      <c r="D430" s="128"/>
      <c r="E430" s="128"/>
      <c r="F430" s="128"/>
      <c r="G430" s="128"/>
      <c r="H430" s="128"/>
      <c r="I430" s="128"/>
      <c r="J430" s="128"/>
      <c r="K430" s="128"/>
      <c r="L430" s="128"/>
      <c r="M430" s="128"/>
      <c r="N430" s="128"/>
      <c r="O430" s="128"/>
    </row>
    <row r="431">
      <c r="A431" s="128"/>
      <c r="B431" s="128"/>
      <c r="C431" s="128"/>
      <c r="D431" s="128"/>
      <c r="E431" s="128"/>
      <c r="F431" s="128"/>
      <c r="G431" s="128"/>
      <c r="H431" s="128"/>
      <c r="I431" s="128"/>
      <c r="J431" s="128"/>
      <c r="K431" s="128"/>
      <c r="L431" s="128"/>
      <c r="M431" s="128"/>
      <c r="N431" s="128"/>
      <c r="O431" s="128"/>
    </row>
    <row r="432">
      <c r="A432" s="128"/>
      <c r="B432" s="128"/>
      <c r="C432" s="128"/>
      <c r="D432" s="128"/>
      <c r="E432" s="128"/>
      <c r="F432" s="128"/>
      <c r="G432" s="128"/>
      <c r="H432" s="128"/>
      <c r="I432" s="128"/>
      <c r="J432" s="128"/>
      <c r="K432" s="128"/>
      <c r="L432" s="128"/>
      <c r="M432" s="128"/>
      <c r="N432" s="128"/>
      <c r="O432" s="128"/>
    </row>
    <row r="433">
      <c r="A433" s="128"/>
      <c r="B433" s="128"/>
      <c r="C433" s="128"/>
      <c r="D433" s="128"/>
      <c r="E433" s="128"/>
      <c r="F433" s="128"/>
      <c r="G433" s="128"/>
      <c r="H433" s="128"/>
      <c r="I433" s="128"/>
      <c r="J433" s="128"/>
      <c r="K433" s="128"/>
      <c r="L433" s="128"/>
      <c r="M433" s="128"/>
      <c r="N433" s="128"/>
      <c r="O433" s="128"/>
    </row>
    <row r="434">
      <c r="A434" s="128"/>
      <c r="B434" s="128"/>
      <c r="C434" s="128"/>
      <c r="D434" s="128"/>
      <c r="E434" s="128"/>
      <c r="F434" s="128"/>
      <c r="G434" s="128"/>
      <c r="H434" s="128"/>
      <c r="I434" s="128"/>
      <c r="J434" s="128"/>
      <c r="K434" s="128"/>
      <c r="L434" s="128"/>
      <c r="M434" s="128"/>
      <c r="N434" s="128"/>
      <c r="O434" s="128"/>
    </row>
    <row r="435">
      <c r="A435" s="128"/>
      <c r="B435" s="128"/>
      <c r="C435" s="128"/>
      <c r="D435" s="128"/>
      <c r="E435" s="128"/>
      <c r="F435" s="128"/>
      <c r="G435" s="128"/>
      <c r="H435" s="128"/>
      <c r="I435" s="128"/>
      <c r="J435" s="128"/>
      <c r="K435" s="128"/>
      <c r="L435" s="128"/>
      <c r="M435" s="128"/>
      <c r="N435" s="128"/>
      <c r="O435" s="128"/>
    </row>
    <row r="436">
      <c r="A436" s="128"/>
      <c r="B436" s="128"/>
      <c r="C436" s="128"/>
      <c r="D436" s="128"/>
      <c r="E436" s="128"/>
      <c r="F436" s="128"/>
      <c r="G436" s="128"/>
      <c r="H436" s="128"/>
      <c r="I436" s="128"/>
      <c r="J436" s="128"/>
      <c r="K436" s="128"/>
      <c r="L436" s="128"/>
      <c r="M436" s="128"/>
      <c r="N436" s="128"/>
      <c r="O436" s="128"/>
    </row>
    <row r="437">
      <c r="A437" s="128"/>
      <c r="B437" s="128"/>
      <c r="C437" s="128"/>
      <c r="D437" s="128"/>
      <c r="E437" s="128"/>
      <c r="F437" s="128"/>
      <c r="G437" s="128"/>
      <c r="H437" s="128"/>
      <c r="I437" s="128"/>
      <c r="J437" s="128"/>
      <c r="K437" s="128"/>
      <c r="L437" s="128"/>
      <c r="M437" s="128"/>
      <c r="N437" s="128"/>
      <c r="O437" s="128"/>
    </row>
    <row r="438">
      <c r="A438" s="128"/>
      <c r="B438" s="128"/>
      <c r="C438" s="128"/>
      <c r="D438" s="128"/>
      <c r="E438" s="128"/>
      <c r="F438" s="128"/>
      <c r="G438" s="128"/>
      <c r="H438" s="128"/>
      <c r="I438" s="128"/>
      <c r="J438" s="128"/>
      <c r="K438" s="128"/>
      <c r="L438" s="128"/>
      <c r="M438" s="128"/>
      <c r="N438" s="128"/>
      <c r="O438" s="128"/>
    </row>
    <row r="439">
      <c r="A439" s="128"/>
      <c r="B439" s="128"/>
      <c r="C439" s="128"/>
      <c r="D439" s="128"/>
      <c r="E439" s="128"/>
      <c r="F439" s="128"/>
      <c r="G439" s="128"/>
      <c r="H439" s="128"/>
      <c r="I439" s="128"/>
      <c r="J439" s="128"/>
      <c r="K439" s="128"/>
      <c r="L439" s="128"/>
      <c r="M439" s="128"/>
      <c r="N439" s="128"/>
      <c r="O439" s="128"/>
    </row>
    <row r="440">
      <c r="A440" s="128"/>
      <c r="B440" s="128"/>
      <c r="C440" s="128"/>
      <c r="D440" s="128"/>
      <c r="E440" s="128"/>
      <c r="F440" s="128"/>
      <c r="G440" s="128"/>
      <c r="H440" s="128"/>
      <c r="I440" s="128"/>
      <c r="J440" s="128"/>
      <c r="K440" s="128"/>
      <c r="L440" s="128"/>
      <c r="M440" s="128"/>
      <c r="N440" s="128"/>
      <c r="O440" s="128"/>
    </row>
    <row r="441">
      <c r="A441" s="128"/>
      <c r="B441" s="128"/>
      <c r="C441" s="128"/>
      <c r="D441" s="128"/>
      <c r="E441" s="128"/>
      <c r="F441" s="128"/>
      <c r="G441" s="128"/>
      <c r="H441" s="128"/>
      <c r="I441" s="128"/>
      <c r="J441" s="128"/>
      <c r="K441" s="128"/>
      <c r="L441" s="128"/>
      <c r="M441" s="128"/>
      <c r="N441" s="128"/>
      <c r="O441" s="128"/>
    </row>
    <row r="442">
      <c r="A442" s="128"/>
      <c r="B442" s="128"/>
      <c r="C442" s="128"/>
      <c r="D442" s="128"/>
      <c r="E442" s="128"/>
      <c r="F442" s="128"/>
      <c r="G442" s="128"/>
      <c r="H442" s="128"/>
      <c r="I442" s="128"/>
      <c r="J442" s="128"/>
      <c r="K442" s="128"/>
      <c r="L442" s="128"/>
      <c r="M442" s="128"/>
      <c r="N442" s="128"/>
      <c r="O442" s="128"/>
    </row>
    <row r="443">
      <c r="A443" s="128"/>
      <c r="B443" s="128"/>
      <c r="C443" s="128"/>
      <c r="D443" s="128"/>
      <c r="E443" s="128"/>
      <c r="F443" s="128"/>
      <c r="G443" s="128"/>
      <c r="H443" s="128"/>
      <c r="I443" s="128"/>
      <c r="J443" s="128"/>
      <c r="K443" s="128"/>
      <c r="L443" s="128"/>
      <c r="M443" s="128"/>
      <c r="N443" s="128"/>
      <c r="O443" s="128"/>
    </row>
    <row r="444">
      <c r="A444" s="128"/>
      <c r="B444" s="128"/>
      <c r="C444" s="128"/>
      <c r="D444" s="128"/>
      <c r="E444" s="128"/>
      <c r="F444" s="128"/>
      <c r="G444" s="128"/>
      <c r="H444" s="128"/>
      <c r="I444" s="128"/>
      <c r="J444" s="128"/>
      <c r="K444" s="128"/>
      <c r="L444" s="128"/>
      <c r="M444" s="128"/>
      <c r="N444" s="128"/>
      <c r="O444" s="128"/>
    </row>
    <row r="445">
      <c r="A445" s="128"/>
      <c r="B445" s="128"/>
      <c r="C445" s="128"/>
      <c r="D445" s="128"/>
      <c r="E445" s="128"/>
      <c r="F445" s="128"/>
      <c r="G445" s="128"/>
      <c r="H445" s="128"/>
      <c r="I445" s="128"/>
      <c r="J445" s="128"/>
      <c r="K445" s="128"/>
      <c r="L445" s="128"/>
      <c r="M445" s="128"/>
      <c r="N445" s="128"/>
      <c r="O445" s="128"/>
    </row>
    <row r="446">
      <c r="A446" s="128"/>
      <c r="B446" s="128"/>
      <c r="C446" s="128"/>
      <c r="D446" s="128"/>
      <c r="E446" s="128"/>
      <c r="F446" s="128"/>
      <c r="G446" s="128"/>
      <c r="H446" s="128"/>
      <c r="I446" s="128"/>
      <c r="J446" s="128"/>
      <c r="K446" s="128"/>
      <c r="L446" s="128"/>
      <c r="M446" s="128"/>
      <c r="N446" s="128"/>
      <c r="O446" s="128"/>
    </row>
    <row r="447">
      <c r="A447" s="128"/>
      <c r="B447" s="128"/>
      <c r="C447" s="128"/>
      <c r="D447" s="128"/>
      <c r="E447" s="128"/>
      <c r="F447" s="128"/>
      <c r="G447" s="128"/>
      <c r="H447" s="128"/>
      <c r="I447" s="128"/>
      <c r="J447" s="128"/>
      <c r="K447" s="128"/>
      <c r="L447" s="128"/>
      <c r="M447" s="128"/>
      <c r="N447" s="128"/>
      <c r="O447" s="128"/>
    </row>
    <row r="448">
      <c r="A448" s="128"/>
      <c r="B448" s="128"/>
      <c r="C448" s="128"/>
      <c r="D448" s="128"/>
      <c r="E448" s="128"/>
      <c r="F448" s="128"/>
      <c r="G448" s="128"/>
      <c r="H448" s="128"/>
      <c r="I448" s="128"/>
      <c r="J448" s="128"/>
      <c r="K448" s="128"/>
      <c r="L448" s="128"/>
      <c r="M448" s="128"/>
      <c r="N448" s="128"/>
      <c r="O448" s="128"/>
    </row>
    <row r="449">
      <c r="A449" s="128"/>
      <c r="B449" s="128"/>
      <c r="C449" s="128"/>
      <c r="D449" s="128"/>
      <c r="E449" s="128"/>
      <c r="F449" s="128"/>
      <c r="G449" s="128"/>
      <c r="H449" s="128"/>
      <c r="I449" s="128"/>
      <c r="J449" s="128"/>
      <c r="K449" s="128"/>
      <c r="L449" s="128"/>
      <c r="M449" s="128"/>
      <c r="N449" s="128"/>
      <c r="O449" s="128"/>
    </row>
    <row r="450">
      <c r="A450" s="128"/>
      <c r="B450" s="128"/>
      <c r="C450" s="128"/>
      <c r="D450" s="128"/>
      <c r="E450" s="128"/>
      <c r="F450" s="128"/>
      <c r="G450" s="128"/>
      <c r="H450" s="128"/>
      <c r="I450" s="128"/>
      <c r="J450" s="128"/>
      <c r="K450" s="128"/>
      <c r="L450" s="128"/>
      <c r="M450" s="128"/>
      <c r="N450" s="128"/>
      <c r="O450" s="128"/>
    </row>
    <row r="451">
      <c r="A451" s="128"/>
      <c r="B451" s="128"/>
      <c r="C451" s="128"/>
      <c r="D451" s="128"/>
      <c r="E451" s="128"/>
      <c r="F451" s="128"/>
      <c r="G451" s="128"/>
      <c r="H451" s="128"/>
      <c r="I451" s="128"/>
      <c r="J451" s="128"/>
      <c r="K451" s="128"/>
      <c r="L451" s="128"/>
      <c r="M451" s="128"/>
      <c r="N451" s="128"/>
      <c r="O451" s="128"/>
    </row>
    <row r="452">
      <c r="A452" s="128"/>
      <c r="B452" s="128"/>
      <c r="C452" s="128"/>
      <c r="D452" s="128"/>
      <c r="E452" s="128"/>
      <c r="F452" s="128"/>
      <c r="G452" s="128"/>
      <c r="H452" s="128"/>
      <c r="I452" s="128"/>
      <c r="J452" s="128"/>
      <c r="K452" s="128"/>
      <c r="L452" s="128"/>
      <c r="M452" s="128"/>
      <c r="N452" s="128"/>
      <c r="O452" s="128"/>
    </row>
    <row r="453">
      <c r="A453" s="128"/>
      <c r="B453" s="128"/>
      <c r="C453" s="128"/>
      <c r="D453" s="128"/>
      <c r="E453" s="128"/>
      <c r="F453" s="128"/>
      <c r="G453" s="128"/>
      <c r="H453" s="128"/>
      <c r="I453" s="128"/>
      <c r="J453" s="128"/>
      <c r="K453" s="128"/>
      <c r="L453" s="128"/>
      <c r="M453" s="128"/>
      <c r="N453" s="128"/>
      <c r="O453" s="128"/>
    </row>
    <row r="454">
      <c r="A454" s="128"/>
      <c r="B454" s="128"/>
      <c r="C454" s="128"/>
      <c r="D454" s="128"/>
      <c r="E454" s="128"/>
      <c r="F454" s="128"/>
      <c r="G454" s="128"/>
      <c r="H454" s="128"/>
      <c r="I454" s="128"/>
      <c r="J454" s="128"/>
      <c r="K454" s="128"/>
      <c r="L454" s="128"/>
      <c r="M454" s="128"/>
      <c r="N454" s="128"/>
      <c r="O454" s="128"/>
    </row>
    <row r="455">
      <c r="A455" s="128"/>
      <c r="B455" s="128"/>
      <c r="C455" s="128"/>
      <c r="D455" s="128"/>
      <c r="E455" s="128"/>
      <c r="F455" s="128"/>
      <c r="G455" s="128"/>
      <c r="H455" s="128"/>
      <c r="I455" s="128"/>
      <c r="J455" s="128"/>
      <c r="K455" s="128"/>
      <c r="L455" s="128"/>
      <c r="M455" s="128"/>
      <c r="N455" s="128"/>
      <c r="O455" s="128"/>
    </row>
    <row r="456">
      <c r="A456" s="128"/>
      <c r="B456" s="128"/>
      <c r="C456" s="128"/>
      <c r="D456" s="128"/>
      <c r="E456" s="128"/>
      <c r="F456" s="128"/>
      <c r="G456" s="128"/>
      <c r="H456" s="128"/>
      <c r="I456" s="128"/>
      <c r="J456" s="128"/>
      <c r="K456" s="128"/>
      <c r="L456" s="128"/>
      <c r="M456" s="128"/>
      <c r="N456" s="128"/>
      <c r="O456" s="128"/>
    </row>
    <row r="457">
      <c r="A457" s="128"/>
      <c r="B457" s="128"/>
      <c r="C457" s="128"/>
      <c r="D457" s="128"/>
      <c r="E457" s="128"/>
      <c r="F457" s="128"/>
      <c r="G457" s="128"/>
      <c r="H457" s="128"/>
      <c r="I457" s="128"/>
      <c r="J457" s="128"/>
      <c r="K457" s="128"/>
      <c r="L457" s="128"/>
      <c r="M457" s="128"/>
      <c r="N457" s="128"/>
      <c r="O457" s="128"/>
    </row>
    <row r="458">
      <c r="A458" s="128"/>
      <c r="B458" s="128"/>
      <c r="C458" s="128"/>
      <c r="D458" s="128"/>
      <c r="E458" s="128"/>
      <c r="F458" s="128"/>
      <c r="G458" s="128"/>
      <c r="H458" s="128"/>
      <c r="I458" s="128"/>
      <c r="J458" s="128"/>
      <c r="K458" s="128"/>
      <c r="L458" s="128"/>
      <c r="M458" s="128"/>
      <c r="N458" s="128"/>
      <c r="O458" s="128"/>
    </row>
    <row r="459">
      <c r="A459" s="128"/>
      <c r="B459" s="128"/>
      <c r="C459" s="128"/>
      <c r="D459" s="128"/>
      <c r="E459" s="128"/>
      <c r="F459" s="128"/>
      <c r="G459" s="128"/>
      <c r="H459" s="128"/>
      <c r="I459" s="128"/>
      <c r="J459" s="128"/>
      <c r="K459" s="128"/>
      <c r="L459" s="128"/>
      <c r="M459" s="128"/>
      <c r="N459" s="128"/>
      <c r="O459" s="128"/>
    </row>
    <row r="460">
      <c r="A460" s="128"/>
      <c r="B460" s="128"/>
      <c r="C460" s="128"/>
      <c r="D460" s="128"/>
      <c r="E460" s="128"/>
      <c r="F460" s="128"/>
      <c r="G460" s="128"/>
      <c r="H460" s="128"/>
      <c r="I460" s="128"/>
      <c r="J460" s="128"/>
      <c r="K460" s="128"/>
      <c r="L460" s="128"/>
      <c r="M460" s="128"/>
      <c r="N460" s="128"/>
      <c r="O460" s="128"/>
    </row>
    <row r="461">
      <c r="A461" s="128"/>
      <c r="B461" s="128"/>
      <c r="C461" s="128"/>
      <c r="D461" s="128"/>
      <c r="E461" s="128"/>
      <c r="F461" s="128"/>
      <c r="G461" s="128"/>
      <c r="H461" s="128"/>
      <c r="I461" s="128"/>
      <c r="J461" s="128"/>
      <c r="K461" s="128"/>
      <c r="L461" s="128"/>
      <c r="M461" s="128"/>
      <c r="N461" s="128"/>
      <c r="O461" s="128"/>
    </row>
    <row r="462">
      <c r="A462" s="128"/>
      <c r="B462" s="128"/>
      <c r="C462" s="128"/>
      <c r="D462" s="128"/>
      <c r="E462" s="128"/>
      <c r="F462" s="128"/>
      <c r="G462" s="128"/>
      <c r="H462" s="128"/>
      <c r="I462" s="128"/>
      <c r="J462" s="128"/>
      <c r="K462" s="128"/>
      <c r="L462" s="128"/>
      <c r="M462" s="128"/>
      <c r="N462" s="128"/>
      <c r="O462" s="128"/>
    </row>
    <row r="463">
      <c r="A463" s="128"/>
      <c r="B463" s="128"/>
      <c r="C463" s="128"/>
      <c r="D463" s="128"/>
      <c r="E463" s="128"/>
      <c r="F463" s="128"/>
      <c r="G463" s="128"/>
      <c r="H463" s="128"/>
      <c r="I463" s="128"/>
      <c r="J463" s="128"/>
      <c r="K463" s="128"/>
      <c r="L463" s="128"/>
      <c r="M463" s="128"/>
      <c r="N463" s="128"/>
      <c r="O463" s="128"/>
    </row>
    <row r="464">
      <c r="A464" s="128"/>
      <c r="B464" s="128"/>
      <c r="C464" s="128"/>
      <c r="D464" s="128"/>
      <c r="E464" s="128"/>
      <c r="F464" s="128"/>
      <c r="G464" s="128"/>
      <c r="H464" s="128"/>
      <c r="I464" s="128"/>
      <c r="J464" s="128"/>
      <c r="K464" s="128"/>
      <c r="L464" s="128"/>
      <c r="M464" s="128"/>
      <c r="N464" s="128"/>
      <c r="O464" s="128"/>
    </row>
    <row r="465">
      <c r="A465" s="128"/>
      <c r="B465" s="128"/>
      <c r="C465" s="128"/>
      <c r="D465" s="128"/>
      <c r="E465" s="128"/>
      <c r="F465" s="128"/>
      <c r="G465" s="128"/>
      <c r="H465" s="128"/>
      <c r="I465" s="128"/>
      <c r="J465" s="128"/>
      <c r="K465" s="128"/>
      <c r="L465" s="128"/>
      <c r="M465" s="128"/>
      <c r="N465" s="128"/>
      <c r="O465" s="128"/>
    </row>
    <row r="466">
      <c r="A466" s="128"/>
      <c r="B466" s="128"/>
      <c r="C466" s="128"/>
      <c r="D466" s="128"/>
      <c r="E466" s="128"/>
      <c r="F466" s="128"/>
      <c r="G466" s="128"/>
      <c r="H466" s="128"/>
      <c r="I466" s="128"/>
      <c r="J466" s="128"/>
      <c r="K466" s="128"/>
      <c r="L466" s="128"/>
      <c r="M466" s="128"/>
      <c r="N466" s="128"/>
      <c r="O466" s="128"/>
    </row>
    <row r="467">
      <c r="A467" s="128"/>
      <c r="B467" s="128"/>
      <c r="C467" s="128"/>
      <c r="D467" s="128"/>
      <c r="E467" s="128"/>
      <c r="F467" s="128"/>
      <c r="G467" s="128"/>
      <c r="H467" s="128"/>
      <c r="I467" s="128"/>
      <c r="J467" s="128"/>
      <c r="K467" s="128"/>
      <c r="L467" s="128"/>
      <c r="M467" s="128"/>
      <c r="N467" s="128"/>
      <c r="O467" s="128"/>
    </row>
    <row r="468">
      <c r="A468" s="128"/>
      <c r="B468" s="128"/>
      <c r="C468" s="128"/>
      <c r="D468" s="128"/>
      <c r="E468" s="128"/>
      <c r="F468" s="128"/>
      <c r="G468" s="128"/>
      <c r="H468" s="128"/>
      <c r="I468" s="128"/>
      <c r="J468" s="128"/>
      <c r="K468" s="128"/>
      <c r="L468" s="128"/>
      <c r="M468" s="128"/>
      <c r="N468" s="128"/>
      <c r="O468" s="128"/>
    </row>
    <row r="469">
      <c r="A469" s="128"/>
      <c r="B469" s="128"/>
      <c r="C469" s="128"/>
      <c r="D469" s="128"/>
      <c r="E469" s="128"/>
      <c r="F469" s="128"/>
      <c r="G469" s="128"/>
      <c r="H469" s="128"/>
      <c r="I469" s="128"/>
      <c r="J469" s="128"/>
      <c r="K469" s="128"/>
      <c r="L469" s="128"/>
      <c r="M469" s="128"/>
      <c r="N469" s="128"/>
      <c r="O469" s="128"/>
    </row>
    <row r="470">
      <c r="A470" s="128"/>
      <c r="B470" s="128"/>
      <c r="C470" s="128"/>
      <c r="D470" s="128"/>
      <c r="E470" s="128"/>
      <c r="F470" s="128"/>
      <c r="G470" s="128"/>
      <c r="H470" s="128"/>
      <c r="I470" s="128"/>
      <c r="J470" s="128"/>
      <c r="K470" s="128"/>
      <c r="L470" s="128"/>
      <c r="M470" s="128"/>
      <c r="N470" s="128"/>
      <c r="O470" s="128"/>
    </row>
    <row r="471">
      <c r="A471" s="128"/>
      <c r="B471" s="128"/>
      <c r="C471" s="128"/>
      <c r="D471" s="128"/>
      <c r="E471" s="128"/>
      <c r="F471" s="128"/>
      <c r="G471" s="128"/>
      <c r="H471" s="128"/>
      <c r="I471" s="128"/>
      <c r="J471" s="128"/>
      <c r="K471" s="128"/>
      <c r="L471" s="128"/>
      <c r="M471" s="128"/>
      <c r="N471" s="128"/>
      <c r="O471" s="128"/>
    </row>
    <row r="472">
      <c r="A472" s="128"/>
      <c r="B472" s="128"/>
      <c r="C472" s="128"/>
      <c r="D472" s="128"/>
      <c r="E472" s="128"/>
      <c r="F472" s="128"/>
      <c r="G472" s="128"/>
      <c r="H472" s="128"/>
      <c r="I472" s="128"/>
      <c r="J472" s="128"/>
      <c r="K472" s="128"/>
      <c r="L472" s="128"/>
      <c r="M472" s="128"/>
      <c r="N472" s="128"/>
      <c r="O472" s="128"/>
    </row>
    <row r="473">
      <c r="A473" s="128"/>
      <c r="B473" s="128"/>
      <c r="C473" s="128"/>
      <c r="D473" s="128"/>
      <c r="E473" s="128"/>
      <c r="F473" s="128"/>
      <c r="G473" s="128"/>
      <c r="H473" s="128"/>
      <c r="I473" s="128"/>
      <c r="J473" s="128"/>
      <c r="K473" s="128"/>
      <c r="L473" s="128"/>
      <c r="M473" s="128"/>
      <c r="N473" s="128"/>
      <c r="O473" s="128"/>
    </row>
    <row r="474">
      <c r="A474" s="128"/>
      <c r="B474" s="128"/>
      <c r="C474" s="128"/>
      <c r="D474" s="128"/>
      <c r="E474" s="128"/>
      <c r="F474" s="128"/>
      <c r="G474" s="128"/>
      <c r="H474" s="128"/>
      <c r="I474" s="128"/>
      <c r="J474" s="128"/>
      <c r="K474" s="128"/>
      <c r="L474" s="128"/>
      <c r="M474" s="128"/>
      <c r="N474" s="128"/>
      <c r="O474" s="128"/>
    </row>
    <row r="475">
      <c r="A475" s="128"/>
      <c r="B475" s="128"/>
      <c r="C475" s="128"/>
      <c r="D475" s="128"/>
      <c r="E475" s="128"/>
      <c r="F475" s="128"/>
      <c r="G475" s="128"/>
      <c r="H475" s="128"/>
      <c r="I475" s="128"/>
      <c r="J475" s="128"/>
      <c r="K475" s="128"/>
      <c r="L475" s="128"/>
      <c r="M475" s="128"/>
      <c r="N475" s="128"/>
      <c r="O475" s="128"/>
    </row>
    <row r="476">
      <c r="A476" s="128"/>
      <c r="B476" s="128"/>
      <c r="C476" s="128"/>
      <c r="D476" s="128"/>
      <c r="E476" s="128"/>
      <c r="F476" s="128"/>
      <c r="G476" s="128"/>
      <c r="H476" s="128"/>
      <c r="I476" s="128"/>
      <c r="J476" s="128"/>
      <c r="K476" s="128"/>
      <c r="L476" s="128"/>
      <c r="M476" s="128"/>
      <c r="N476" s="128"/>
      <c r="O476" s="128"/>
    </row>
    <row r="477">
      <c r="A477" s="128"/>
      <c r="B477" s="128"/>
      <c r="C477" s="128"/>
      <c r="D477" s="128"/>
      <c r="E477" s="128"/>
      <c r="F477" s="128"/>
      <c r="G477" s="128"/>
      <c r="H477" s="128"/>
      <c r="I477" s="128"/>
      <c r="J477" s="128"/>
      <c r="K477" s="128"/>
      <c r="L477" s="128"/>
      <c r="M477" s="128"/>
      <c r="N477" s="128"/>
      <c r="O477" s="128"/>
    </row>
    <row r="478">
      <c r="A478" s="128"/>
      <c r="B478" s="128"/>
      <c r="C478" s="128"/>
      <c r="D478" s="128"/>
      <c r="E478" s="128"/>
      <c r="F478" s="128"/>
      <c r="G478" s="128"/>
      <c r="H478" s="128"/>
      <c r="I478" s="128"/>
      <c r="J478" s="128"/>
      <c r="K478" s="128"/>
      <c r="L478" s="128"/>
      <c r="M478" s="128"/>
      <c r="N478" s="128"/>
      <c r="O478" s="128"/>
    </row>
    <row r="479">
      <c r="A479" s="128"/>
      <c r="B479" s="128"/>
      <c r="C479" s="128"/>
      <c r="D479" s="128"/>
      <c r="E479" s="128"/>
      <c r="F479" s="128"/>
      <c r="G479" s="128"/>
      <c r="H479" s="128"/>
      <c r="I479" s="128"/>
      <c r="J479" s="128"/>
      <c r="K479" s="128"/>
      <c r="L479" s="128"/>
      <c r="M479" s="128"/>
      <c r="N479" s="128"/>
      <c r="O479" s="128"/>
    </row>
    <row r="480">
      <c r="A480" s="128"/>
      <c r="B480" s="128"/>
      <c r="C480" s="128"/>
      <c r="D480" s="128"/>
      <c r="E480" s="128"/>
      <c r="F480" s="128"/>
      <c r="G480" s="128"/>
      <c r="H480" s="128"/>
      <c r="I480" s="128"/>
      <c r="J480" s="128"/>
      <c r="K480" s="128"/>
      <c r="L480" s="128"/>
      <c r="M480" s="128"/>
      <c r="N480" s="128"/>
      <c r="O480" s="128"/>
    </row>
    <row r="481">
      <c r="A481" s="128"/>
      <c r="B481" s="128"/>
      <c r="C481" s="128"/>
      <c r="D481" s="128"/>
      <c r="E481" s="128"/>
      <c r="F481" s="128"/>
      <c r="G481" s="128"/>
      <c r="H481" s="128"/>
      <c r="I481" s="128"/>
      <c r="J481" s="128"/>
      <c r="K481" s="128"/>
      <c r="L481" s="128"/>
      <c r="M481" s="128"/>
      <c r="N481" s="128"/>
      <c r="O481" s="128"/>
    </row>
    <row r="482">
      <c r="A482" s="128"/>
      <c r="B482" s="128"/>
      <c r="C482" s="128"/>
      <c r="D482" s="128"/>
      <c r="E482" s="128"/>
      <c r="F482" s="128"/>
      <c r="G482" s="128"/>
      <c r="H482" s="128"/>
      <c r="I482" s="128"/>
      <c r="J482" s="128"/>
      <c r="K482" s="128"/>
      <c r="L482" s="128"/>
      <c r="M482" s="128"/>
      <c r="N482" s="128"/>
      <c r="O482" s="128"/>
    </row>
    <row r="483">
      <c r="A483" s="128"/>
      <c r="B483" s="128"/>
      <c r="C483" s="128"/>
      <c r="D483" s="128"/>
      <c r="E483" s="128"/>
      <c r="F483" s="128"/>
      <c r="G483" s="128"/>
      <c r="H483" s="128"/>
      <c r="I483" s="128"/>
      <c r="J483" s="128"/>
      <c r="K483" s="128"/>
      <c r="L483" s="128"/>
      <c r="M483" s="128"/>
      <c r="N483" s="128"/>
      <c r="O483" s="128"/>
    </row>
    <row r="484">
      <c r="A484" s="128"/>
      <c r="B484" s="128"/>
      <c r="C484" s="128"/>
      <c r="D484" s="128"/>
      <c r="E484" s="128"/>
      <c r="F484" s="128"/>
      <c r="G484" s="128"/>
      <c r="H484" s="128"/>
      <c r="I484" s="128"/>
      <c r="J484" s="128"/>
      <c r="K484" s="128"/>
      <c r="L484" s="128"/>
      <c r="M484" s="128"/>
      <c r="N484" s="128"/>
      <c r="O484" s="128"/>
    </row>
    <row r="485">
      <c r="A485" s="128"/>
      <c r="B485" s="128"/>
      <c r="C485" s="128"/>
      <c r="D485" s="128"/>
      <c r="E485" s="128"/>
      <c r="F485" s="128"/>
      <c r="G485" s="128"/>
      <c r="H485" s="128"/>
      <c r="I485" s="128"/>
      <c r="J485" s="128"/>
      <c r="K485" s="128"/>
      <c r="L485" s="128"/>
      <c r="M485" s="128"/>
      <c r="N485" s="128"/>
      <c r="O485" s="128"/>
    </row>
    <row r="486">
      <c r="A486" s="128"/>
      <c r="B486" s="128"/>
      <c r="C486" s="128"/>
      <c r="D486" s="128"/>
      <c r="E486" s="128"/>
      <c r="F486" s="128"/>
      <c r="G486" s="128"/>
      <c r="H486" s="128"/>
      <c r="I486" s="128"/>
      <c r="J486" s="128"/>
      <c r="K486" s="128"/>
      <c r="L486" s="128"/>
      <c r="M486" s="128"/>
      <c r="N486" s="128"/>
      <c r="O486" s="128"/>
    </row>
    <row r="487">
      <c r="A487" s="128"/>
      <c r="B487" s="128"/>
      <c r="C487" s="128"/>
      <c r="D487" s="128"/>
      <c r="E487" s="128"/>
      <c r="F487" s="128"/>
      <c r="G487" s="128"/>
      <c r="H487" s="128"/>
      <c r="I487" s="128"/>
      <c r="J487" s="128"/>
      <c r="K487" s="128"/>
      <c r="L487" s="128"/>
      <c r="M487" s="128"/>
      <c r="N487" s="128"/>
      <c r="O487" s="128"/>
    </row>
    <row r="488">
      <c r="A488" s="128"/>
      <c r="B488" s="128"/>
      <c r="C488" s="128"/>
      <c r="D488" s="128"/>
      <c r="E488" s="128"/>
      <c r="F488" s="128"/>
      <c r="G488" s="128"/>
      <c r="H488" s="128"/>
      <c r="I488" s="128"/>
      <c r="J488" s="128"/>
      <c r="K488" s="128"/>
      <c r="L488" s="128"/>
      <c r="M488" s="128"/>
      <c r="N488" s="128"/>
      <c r="O488" s="128"/>
    </row>
    <row r="489">
      <c r="A489" s="128"/>
      <c r="B489" s="128"/>
      <c r="C489" s="128"/>
      <c r="D489" s="128"/>
      <c r="E489" s="128"/>
      <c r="F489" s="128"/>
      <c r="G489" s="128"/>
      <c r="H489" s="128"/>
      <c r="I489" s="128"/>
      <c r="J489" s="128"/>
      <c r="K489" s="128"/>
      <c r="L489" s="128"/>
      <c r="M489" s="128"/>
      <c r="N489" s="128"/>
      <c r="O489" s="128"/>
    </row>
    <row r="490">
      <c r="A490" s="128"/>
      <c r="B490" s="128"/>
      <c r="C490" s="128"/>
      <c r="D490" s="128"/>
      <c r="E490" s="128"/>
      <c r="F490" s="128"/>
      <c r="G490" s="128"/>
      <c r="H490" s="128"/>
      <c r="I490" s="128"/>
      <c r="J490" s="128"/>
      <c r="K490" s="128"/>
      <c r="L490" s="128"/>
      <c r="M490" s="128"/>
      <c r="N490" s="128"/>
      <c r="O490" s="128"/>
    </row>
    <row r="491">
      <c r="A491" s="128"/>
      <c r="B491" s="128"/>
      <c r="C491" s="128"/>
      <c r="D491" s="128"/>
      <c r="E491" s="128"/>
      <c r="F491" s="128"/>
      <c r="G491" s="128"/>
      <c r="H491" s="128"/>
      <c r="I491" s="128"/>
      <c r="J491" s="128"/>
      <c r="K491" s="128"/>
      <c r="L491" s="128"/>
      <c r="M491" s="128"/>
      <c r="N491" s="128"/>
      <c r="O491" s="128"/>
    </row>
    <row r="492">
      <c r="A492" s="128"/>
      <c r="B492" s="128"/>
      <c r="C492" s="128"/>
      <c r="D492" s="128"/>
      <c r="E492" s="128"/>
      <c r="F492" s="128"/>
      <c r="G492" s="128"/>
      <c r="H492" s="128"/>
      <c r="I492" s="128"/>
      <c r="J492" s="128"/>
      <c r="K492" s="128"/>
      <c r="L492" s="128"/>
      <c r="M492" s="128"/>
      <c r="N492" s="128"/>
      <c r="O492" s="128"/>
    </row>
    <row r="493">
      <c r="A493" s="128"/>
      <c r="B493" s="128"/>
      <c r="C493" s="128"/>
      <c r="D493" s="128"/>
      <c r="E493" s="128"/>
      <c r="F493" s="128"/>
      <c r="G493" s="128"/>
      <c r="H493" s="128"/>
      <c r="I493" s="128"/>
      <c r="J493" s="128"/>
      <c r="K493" s="128"/>
      <c r="L493" s="128"/>
      <c r="M493" s="128"/>
      <c r="N493" s="128"/>
      <c r="O493" s="128"/>
    </row>
    <row r="494">
      <c r="A494" s="128"/>
      <c r="B494" s="128"/>
      <c r="C494" s="128"/>
      <c r="D494" s="128"/>
      <c r="E494" s="128"/>
      <c r="F494" s="128"/>
      <c r="G494" s="128"/>
      <c r="H494" s="128"/>
      <c r="I494" s="128"/>
      <c r="J494" s="128"/>
      <c r="K494" s="128"/>
      <c r="L494" s="128"/>
      <c r="M494" s="128"/>
      <c r="N494" s="128"/>
      <c r="O494" s="128"/>
    </row>
    <row r="495">
      <c r="A495" s="128"/>
      <c r="B495" s="128"/>
      <c r="C495" s="128"/>
      <c r="D495" s="128"/>
      <c r="E495" s="128"/>
      <c r="F495" s="128"/>
      <c r="G495" s="128"/>
      <c r="H495" s="128"/>
      <c r="I495" s="128"/>
      <c r="J495" s="128"/>
      <c r="K495" s="128"/>
      <c r="L495" s="128"/>
      <c r="M495" s="128"/>
      <c r="N495" s="128"/>
      <c r="O495" s="128"/>
    </row>
    <row r="496">
      <c r="A496" s="128"/>
      <c r="B496" s="128"/>
      <c r="C496" s="128"/>
      <c r="D496" s="128"/>
      <c r="E496" s="128"/>
      <c r="F496" s="128"/>
      <c r="G496" s="128"/>
      <c r="H496" s="128"/>
      <c r="I496" s="128"/>
      <c r="J496" s="128"/>
      <c r="K496" s="128"/>
      <c r="L496" s="128"/>
      <c r="M496" s="128"/>
      <c r="N496" s="128"/>
      <c r="O496" s="128"/>
    </row>
    <row r="497">
      <c r="A497" s="128"/>
      <c r="B497" s="128"/>
      <c r="C497" s="128"/>
      <c r="D497" s="128"/>
      <c r="E497" s="128"/>
      <c r="F497" s="128"/>
      <c r="G497" s="128"/>
      <c r="H497" s="128"/>
      <c r="I497" s="128"/>
      <c r="J497" s="128"/>
      <c r="K497" s="128"/>
      <c r="L497" s="128"/>
      <c r="M497" s="128"/>
      <c r="N497" s="128"/>
      <c r="O497" s="128"/>
    </row>
    <row r="498">
      <c r="A498" s="128"/>
      <c r="B498" s="128"/>
      <c r="C498" s="128"/>
      <c r="D498" s="128"/>
      <c r="E498" s="128"/>
      <c r="F498" s="128"/>
      <c r="G498" s="128"/>
      <c r="H498" s="128"/>
      <c r="I498" s="128"/>
      <c r="J498" s="128"/>
      <c r="K498" s="128"/>
      <c r="L498" s="128"/>
      <c r="M498" s="128"/>
      <c r="N498" s="128"/>
      <c r="O498" s="128"/>
    </row>
    <row r="499">
      <c r="A499" s="128"/>
      <c r="B499" s="128"/>
      <c r="C499" s="128"/>
      <c r="D499" s="128"/>
      <c r="E499" s="128"/>
      <c r="F499" s="128"/>
      <c r="G499" s="128"/>
      <c r="H499" s="128"/>
      <c r="I499" s="128"/>
      <c r="J499" s="128"/>
      <c r="K499" s="128"/>
      <c r="L499" s="128"/>
      <c r="M499" s="128"/>
      <c r="N499" s="128"/>
      <c r="O499" s="128"/>
    </row>
    <row r="500">
      <c r="A500" s="128"/>
      <c r="B500" s="128"/>
      <c r="C500" s="128"/>
      <c r="D500" s="128"/>
      <c r="E500" s="128"/>
      <c r="F500" s="128"/>
      <c r="G500" s="128"/>
      <c r="H500" s="128"/>
      <c r="I500" s="128"/>
      <c r="J500" s="128"/>
      <c r="K500" s="128"/>
      <c r="L500" s="128"/>
      <c r="M500" s="128"/>
      <c r="N500" s="128"/>
      <c r="O500" s="128"/>
    </row>
    <row r="501">
      <c r="A501" s="128"/>
      <c r="B501" s="128"/>
      <c r="C501" s="128"/>
      <c r="D501" s="128"/>
      <c r="E501" s="128"/>
      <c r="F501" s="128"/>
      <c r="G501" s="128"/>
      <c r="H501" s="128"/>
      <c r="I501" s="128"/>
      <c r="J501" s="128"/>
      <c r="K501" s="128"/>
      <c r="L501" s="128"/>
      <c r="M501" s="128"/>
      <c r="N501" s="128"/>
      <c r="O501" s="128"/>
    </row>
    <row r="502">
      <c r="A502" s="128"/>
      <c r="B502" s="128"/>
      <c r="C502" s="128"/>
      <c r="D502" s="128"/>
      <c r="E502" s="128"/>
      <c r="F502" s="128"/>
      <c r="G502" s="128"/>
      <c r="H502" s="128"/>
      <c r="I502" s="128"/>
      <c r="J502" s="128"/>
      <c r="K502" s="128"/>
      <c r="L502" s="128"/>
      <c r="M502" s="128"/>
      <c r="N502" s="128"/>
      <c r="O502" s="128"/>
    </row>
    <row r="503">
      <c r="A503" s="128"/>
      <c r="B503" s="128"/>
      <c r="C503" s="128"/>
      <c r="D503" s="128"/>
      <c r="E503" s="128"/>
      <c r="F503" s="128"/>
      <c r="G503" s="128"/>
      <c r="H503" s="128"/>
      <c r="I503" s="128"/>
      <c r="J503" s="128"/>
      <c r="K503" s="128"/>
      <c r="L503" s="128"/>
      <c r="M503" s="128"/>
      <c r="N503" s="128"/>
      <c r="O503" s="128"/>
    </row>
    <row r="504">
      <c r="A504" s="128"/>
      <c r="B504" s="128"/>
      <c r="C504" s="128"/>
      <c r="D504" s="128"/>
      <c r="E504" s="128"/>
      <c r="F504" s="128"/>
      <c r="G504" s="128"/>
      <c r="H504" s="128"/>
      <c r="I504" s="128"/>
      <c r="J504" s="128"/>
      <c r="K504" s="128"/>
      <c r="L504" s="128"/>
      <c r="M504" s="128"/>
      <c r="N504" s="128"/>
      <c r="O504" s="128"/>
    </row>
    <row r="505">
      <c r="A505" s="128"/>
      <c r="B505" s="128"/>
      <c r="C505" s="128"/>
      <c r="D505" s="128"/>
      <c r="E505" s="128"/>
      <c r="F505" s="128"/>
      <c r="G505" s="128"/>
      <c r="H505" s="128"/>
      <c r="I505" s="128"/>
      <c r="J505" s="128"/>
      <c r="K505" s="128"/>
      <c r="L505" s="128"/>
      <c r="M505" s="128"/>
      <c r="N505" s="128"/>
      <c r="O505" s="128"/>
    </row>
    <row r="506">
      <c r="A506" s="128"/>
      <c r="B506" s="128"/>
      <c r="C506" s="128"/>
      <c r="D506" s="128"/>
      <c r="E506" s="128"/>
      <c r="F506" s="128"/>
      <c r="G506" s="128"/>
      <c r="H506" s="128"/>
      <c r="I506" s="128"/>
      <c r="J506" s="128"/>
      <c r="K506" s="128"/>
      <c r="L506" s="128"/>
      <c r="M506" s="128"/>
      <c r="N506" s="128"/>
      <c r="O506" s="128"/>
    </row>
    <row r="507">
      <c r="A507" s="128"/>
      <c r="B507" s="128"/>
      <c r="C507" s="128"/>
      <c r="D507" s="128"/>
      <c r="E507" s="128"/>
      <c r="F507" s="128"/>
      <c r="G507" s="128"/>
      <c r="H507" s="128"/>
      <c r="I507" s="128"/>
      <c r="J507" s="128"/>
      <c r="K507" s="128"/>
      <c r="L507" s="128"/>
      <c r="M507" s="128"/>
      <c r="N507" s="128"/>
      <c r="O507" s="128"/>
    </row>
    <row r="508">
      <c r="A508" s="128"/>
      <c r="B508" s="128"/>
      <c r="C508" s="128"/>
      <c r="D508" s="128"/>
      <c r="E508" s="128"/>
      <c r="F508" s="128"/>
      <c r="G508" s="128"/>
      <c r="H508" s="128"/>
      <c r="I508" s="128"/>
      <c r="J508" s="128"/>
      <c r="K508" s="128"/>
      <c r="L508" s="128"/>
      <c r="M508" s="128"/>
      <c r="N508" s="128"/>
      <c r="O508" s="128"/>
    </row>
    <row r="509">
      <c r="A509" s="128"/>
      <c r="B509" s="128"/>
      <c r="C509" s="128"/>
      <c r="D509" s="128"/>
      <c r="E509" s="128"/>
      <c r="F509" s="128"/>
      <c r="G509" s="128"/>
      <c r="H509" s="128"/>
      <c r="I509" s="128"/>
      <c r="J509" s="128"/>
      <c r="K509" s="128"/>
      <c r="L509" s="128"/>
      <c r="M509" s="128"/>
      <c r="N509" s="128"/>
      <c r="O509" s="128"/>
    </row>
    <row r="510">
      <c r="A510" s="128"/>
      <c r="B510" s="128"/>
      <c r="C510" s="128"/>
      <c r="D510" s="128"/>
      <c r="E510" s="128"/>
      <c r="F510" s="128"/>
      <c r="G510" s="128"/>
      <c r="H510" s="128"/>
      <c r="I510" s="128"/>
      <c r="J510" s="128"/>
      <c r="K510" s="128"/>
      <c r="L510" s="128"/>
      <c r="M510" s="128"/>
      <c r="N510" s="128"/>
      <c r="O510" s="128"/>
    </row>
    <row r="511">
      <c r="A511" s="128"/>
      <c r="B511" s="128"/>
      <c r="C511" s="128"/>
      <c r="D511" s="128"/>
      <c r="E511" s="128"/>
      <c r="F511" s="128"/>
      <c r="G511" s="128"/>
      <c r="H511" s="128"/>
      <c r="I511" s="128"/>
      <c r="J511" s="128"/>
      <c r="K511" s="128"/>
      <c r="L511" s="128"/>
      <c r="M511" s="128"/>
      <c r="N511" s="128"/>
      <c r="O511" s="128"/>
    </row>
    <row r="512">
      <c r="A512" s="128"/>
      <c r="B512" s="128"/>
      <c r="C512" s="128"/>
      <c r="D512" s="128"/>
      <c r="E512" s="128"/>
      <c r="F512" s="128"/>
      <c r="G512" s="128"/>
      <c r="H512" s="128"/>
      <c r="I512" s="128"/>
      <c r="J512" s="128"/>
      <c r="K512" s="128"/>
      <c r="L512" s="128"/>
      <c r="M512" s="128"/>
      <c r="N512" s="128"/>
      <c r="O512" s="128"/>
    </row>
    <row r="513">
      <c r="A513" s="128"/>
      <c r="B513" s="128"/>
      <c r="C513" s="128"/>
      <c r="D513" s="128"/>
      <c r="E513" s="128"/>
      <c r="F513" s="128"/>
      <c r="G513" s="128"/>
      <c r="H513" s="128"/>
      <c r="I513" s="128"/>
      <c r="J513" s="128"/>
      <c r="K513" s="128"/>
      <c r="L513" s="128"/>
      <c r="M513" s="128"/>
      <c r="N513" s="128"/>
      <c r="O513" s="128"/>
    </row>
    <row r="514">
      <c r="A514" s="128"/>
      <c r="B514" s="128"/>
      <c r="C514" s="128"/>
      <c r="D514" s="128"/>
      <c r="E514" s="128"/>
      <c r="F514" s="128"/>
      <c r="G514" s="128"/>
      <c r="H514" s="128"/>
      <c r="I514" s="128"/>
      <c r="J514" s="128"/>
      <c r="K514" s="128"/>
      <c r="L514" s="128"/>
      <c r="M514" s="128"/>
      <c r="N514" s="128"/>
      <c r="O514" s="128"/>
    </row>
    <row r="515">
      <c r="A515" s="128"/>
      <c r="B515" s="128"/>
      <c r="C515" s="128"/>
      <c r="D515" s="128"/>
      <c r="E515" s="128"/>
      <c r="F515" s="128"/>
      <c r="G515" s="128"/>
      <c r="H515" s="128"/>
      <c r="I515" s="128"/>
      <c r="J515" s="128"/>
      <c r="K515" s="128"/>
      <c r="L515" s="128"/>
      <c r="M515" s="128"/>
      <c r="N515" s="128"/>
      <c r="O515" s="128"/>
    </row>
    <row r="516">
      <c r="A516" s="128"/>
      <c r="B516" s="128"/>
      <c r="C516" s="128"/>
      <c r="D516" s="128"/>
      <c r="E516" s="128"/>
      <c r="F516" s="128"/>
      <c r="G516" s="128"/>
      <c r="H516" s="128"/>
      <c r="I516" s="128"/>
      <c r="J516" s="128"/>
      <c r="K516" s="128"/>
      <c r="L516" s="128"/>
      <c r="M516" s="128"/>
      <c r="N516" s="128"/>
      <c r="O516" s="128"/>
    </row>
    <row r="517">
      <c r="A517" s="128"/>
      <c r="B517" s="128"/>
      <c r="C517" s="128"/>
      <c r="D517" s="128"/>
      <c r="E517" s="128"/>
      <c r="F517" s="128"/>
      <c r="G517" s="128"/>
      <c r="H517" s="128"/>
      <c r="I517" s="128"/>
      <c r="J517" s="128"/>
      <c r="K517" s="128"/>
      <c r="L517" s="128"/>
      <c r="M517" s="128"/>
      <c r="N517" s="128"/>
      <c r="O517" s="128"/>
    </row>
    <row r="518">
      <c r="A518" s="128"/>
      <c r="B518" s="128"/>
      <c r="C518" s="128"/>
      <c r="D518" s="128"/>
      <c r="E518" s="128"/>
      <c r="F518" s="128"/>
      <c r="G518" s="128"/>
      <c r="H518" s="128"/>
      <c r="I518" s="128"/>
      <c r="J518" s="128"/>
      <c r="K518" s="128"/>
      <c r="L518" s="128"/>
      <c r="M518" s="128"/>
      <c r="N518" s="128"/>
      <c r="O518" s="128"/>
    </row>
    <row r="519">
      <c r="A519" s="128"/>
      <c r="B519" s="128"/>
      <c r="C519" s="128"/>
      <c r="D519" s="128"/>
      <c r="E519" s="128"/>
      <c r="F519" s="128"/>
      <c r="G519" s="128"/>
      <c r="H519" s="128"/>
      <c r="I519" s="128"/>
      <c r="J519" s="128"/>
      <c r="K519" s="128"/>
      <c r="L519" s="128"/>
      <c r="M519" s="128"/>
      <c r="N519" s="128"/>
      <c r="O519" s="128"/>
    </row>
    <row r="520">
      <c r="A520" s="128"/>
      <c r="B520" s="128"/>
      <c r="C520" s="128"/>
      <c r="D520" s="128"/>
      <c r="E520" s="128"/>
      <c r="F520" s="128"/>
      <c r="G520" s="128"/>
      <c r="H520" s="128"/>
      <c r="I520" s="128"/>
      <c r="J520" s="128"/>
      <c r="K520" s="128"/>
      <c r="L520" s="128"/>
      <c r="M520" s="128"/>
      <c r="N520" s="128"/>
      <c r="O520" s="128"/>
    </row>
    <row r="521">
      <c r="A521" s="128"/>
      <c r="B521" s="128"/>
      <c r="C521" s="128"/>
      <c r="D521" s="128"/>
      <c r="E521" s="128"/>
      <c r="F521" s="128"/>
      <c r="G521" s="128"/>
      <c r="H521" s="128"/>
      <c r="I521" s="128"/>
      <c r="J521" s="128"/>
      <c r="K521" s="128"/>
      <c r="L521" s="128"/>
      <c r="M521" s="128"/>
      <c r="N521" s="128"/>
      <c r="O521" s="128"/>
    </row>
    <row r="522">
      <c r="A522" s="128"/>
      <c r="B522" s="128"/>
      <c r="C522" s="128"/>
      <c r="D522" s="128"/>
      <c r="E522" s="128"/>
      <c r="F522" s="128"/>
      <c r="G522" s="128"/>
      <c r="H522" s="128"/>
      <c r="I522" s="128"/>
      <c r="J522" s="128"/>
      <c r="K522" s="128"/>
      <c r="L522" s="128"/>
      <c r="M522" s="128"/>
      <c r="N522" s="128"/>
      <c r="O522" s="128"/>
    </row>
    <row r="523">
      <c r="A523" s="128"/>
      <c r="B523" s="128"/>
      <c r="C523" s="128"/>
      <c r="D523" s="128"/>
      <c r="E523" s="128"/>
      <c r="F523" s="128"/>
      <c r="G523" s="128"/>
      <c r="H523" s="128"/>
      <c r="I523" s="128"/>
      <c r="J523" s="128"/>
      <c r="K523" s="128"/>
      <c r="L523" s="128"/>
      <c r="M523" s="128"/>
      <c r="N523" s="128"/>
      <c r="O523" s="128"/>
    </row>
    <row r="524">
      <c r="A524" s="128"/>
      <c r="B524" s="128"/>
      <c r="C524" s="128"/>
      <c r="D524" s="128"/>
      <c r="E524" s="128"/>
      <c r="F524" s="128"/>
      <c r="G524" s="128"/>
      <c r="H524" s="128"/>
      <c r="I524" s="128"/>
      <c r="J524" s="128"/>
      <c r="K524" s="128"/>
      <c r="L524" s="128"/>
      <c r="M524" s="128"/>
      <c r="N524" s="128"/>
      <c r="O524" s="128"/>
    </row>
    <row r="525">
      <c r="A525" s="128"/>
      <c r="B525" s="128"/>
      <c r="C525" s="128"/>
      <c r="D525" s="128"/>
      <c r="E525" s="128"/>
      <c r="F525" s="128"/>
      <c r="G525" s="128"/>
      <c r="H525" s="128"/>
      <c r="I525" s="128"/>
      <c r="J525" s="128"/>
      <c r="K525" s="128"/>
      <c r="L525" s="128"/>
      <c r="M525" s="128"/>
      <c r="N525" s="128"/>
      <c r="O525" s="128"/>
    </row>
    <row r="526">
      <c r="A526" s="128"/>
      <c r="B526" s="128"/>
      <c r="C526" s="128"/>
      <c r="D526" s="128"/>
      <c r="E526" s="128"/>
      <c r="F526" s="128"/>
      <c r="G526" s="128"/>
      <c r="H526" s="128"/>
      <c r="I526" s="128"/>
      <c r="J526" s="128"/>
      <c r="K526" s="128"/>
      <c r="L526" s="128"/>
      <c r="M526" s="128"/>
      <c r="N526" s="128"/>
      <c r="O526" s="128"/>
    </row>
    <row r="527">
      <c r="A527" s="128"/>
      <c r="B527" s="128"/>
      <c r="C527" s="128"/>
      <c r="D527" s="128"/>
      <c r="E527" s="128"/>
      <c r="F527" s="128"/>
      <c r="G527" s="128"/>
      <c r="H527" s="128"/>
      <c r="I527" s="128"/>
      <c r="J527" s="128"/>
      <c r="K527" s="128"/>
      <c r="L527" s="128"/>
      <c r="M527" s="128"/>
      <c r="N527" s="128"/>
      <c r="O527" s="128"/>
    </row>
    <row r="528">
      <c r="A528" s="128"/>
      <c r="B528" s="128"/>
      <c r="C528" s="128"/>
      <c r="D528" s="128"/>
      <c r="E528" s="128"/>
      <c r="F528" s="128"/>
      <c r="G528" s="128"/>
      <c r="H528" s="128"/>
      <c r="I528" s="128"/>
      <c r="J528" s="128"/>
      <c r="K528" s="128"/>
      <c r="L528" s="128"/>
      <c r="M528" s="128"/>
      <c r="N528" s="128"/>
      <c r="O528" s="128"/>
    </row>
    <row r="529">
      <c r="A529" s="128"/>
      <c r="B529" s="128"/>
      <c r="C529" s="128"/>
      <c r="D529" s="128"/>
      <c r="E529" s="128"/>
      <c r="F529" s="128"/>
      <c r="G529" s="128"/>
      <c r="H529" s="128"/>
      <c r="I529" s="128"/>
      <c r="J529" s="128"/>
      <c r="K529" s="128"/>
      <c r="L529" s="128"/>
      <c r="M529" s="128"/>
      <c r="N529" s="128"/>
      <c r="O529" s="128"/>
    </row>
    <row r="530">
      <c r="A530" s="128"/>
      <c r="B530" s="128"/>
      <c r="C530" s="128"/>
      <c r="D530" s="128"/>
      <c r="E530" s="128"/>
      <c r="F530" s="128"/>
      <c r="G530" s="128"/>
      <c r="H530" s="128"/>
      <c r="I530" s="128"/>
      <c r="J530" s="128"/>
      <c r="K530" s="128"/>
      <c r="L530" s="128"/>
      <c r="M530" s="128"/>
      <c r="N530" s="128"/>
      <c r="O530" s="128"/>
    </row>
    <row r="531">
      <c r="A531" s="128"/>
      <c r="B531" s="128"/>
      <c r="C531" s="128"/>
      <c r="D531" s="128"/>
      <c r="E531" s="128"/>
      <c r="F531" s="128"/>
      <c r="G531" s="128"/>
      <c r="H531" s="128"/>
      <c r="I531" s="128"/>
      <c r="J531" s="128"/>
      <c r="K531" s="128"/>
      <c r="L531" s="128"/>
      <c r="M531" s="128"/>
      <c r="N531" s="128"/>
      <c r="O531" s="128"/>
    </row>
    <row r="532">
      <c r="A532" s="128"/>
      <c r="B532" s="128"/>
      <c r="C532" s="128"/>
      <c r="D532" s="128"/>
      <c r="E532" s="128"/>
      <c r="F532" s="128"/>
      <c r="G532" s="128"/>
      <c r="H532" s="128"/>
      <c r="I532" s="128"/>
      <c r="J532" s="128"/>
      <c r="K532" s="128"/>
      <c r="L532" s="128"/>
      <c r="M532" s="128"/>
      <c r="N532" s="128"/>
      <c r="O532" s="128"/>
    </row>
    <row r="533">
      <c r="A533" s="128"/>
      <c r="B533" s="128"/>
      <c r="C533" s="128"/>
      <c r="D533" s="128"/>
      <c r="E533" s="128"/>
      <c r="F533" s="128"/>
      <c r="G533" s="128"/>
      <c r="H533" s="128"/>
      <c r="I533" s="128"/>
      <c r="J533" s="128"/>
      <c r="K533" s="128"/>
      <c r="L533" s="128"/>
      <c r="M533" s="128"/>
      <c r="N533" s="128"/>
      <c r="O533" s="128"/>
    </row>
    <row r="534">
      <c r="A534" s="128"/>
      <c r="B534" s="128"/>
      <c r="C534" s="128"/>
      <c r="D534" s="128"/>
      <c r="E534" s="128"/>
      <c r="F534" s="128"/>
      <c r="G534" s="128"/>
      <c r="H534" s="128"/>
      <c r="I534" s="128"/>
      <c r="J534" s="128"/>
      <c r="K534" s="128"/>
      <c r="L534" s="128"/>
      <c r="M534" s="128"/>
      <c r="N534" s="128"/>
      <c r="O534" s="128"/>
    </row>
    <row r="535">
      <c r="A535" s="128"/>
      <c r="B535" s="128"/>
      <c r="C535" s="128"/>
      <c r="D535" s="128"/>
      <c r="E535" s="128"/>
      <c r="F535" s="128"/>
      <c r="G535" s="128"/>
      <c r="H535" s="128"/>
      <c r="I535" s="128"/>
      <c r="J535" s="128"/>
      <c r="K535" s="128"/>
      <c r="L535" s="128"/>
      <c r="M535" s="128"/>
      <c r="N535" s="128"/>
      <c r="O535" s="128"/>
    </row>
    <row r="536">
      <c r="A536" s="128"/>
      <c r="B536" s="128"/>
      <c r="C536" s="128"/>
      <c r="D536" s="128"/>
      <c r="E536" s="128"/>
      <c r="F536" s="128"/>
      <c r="G536" s="128"/>
      <c r="H536" s="128"/>
      <c r="I536" s="128"/>
      <c r="J536" s="128"/>
      <c r="K536" s="128"/>
      <c r="L536" s="128"/>
      <c r="M536" s="128"/>
      <c r="N536" s="128"/>
      <c r="O536" s="128"/>
    </row>
    <row r="537">
      <c r="A537" s="128"/>
      <c r="B537" s="128"/>
      <c r="C537" s="128"/>
      <c r="D537" s="128"/>
      <c r="E537" s="128"/>
      <c r="F537" s="128"/>
      <c r="G537" s="128"/>
      <c r="H537" s="128"/>
      <c r="I537" s="128"/>
      <c r="J537" s="128"/>
      <c r="K537" s="128"/>
      <c r="L537" s="128"/>
      <c r="M537" s="128"/>
      <c r="N537" s="128"/>
      <c r="O537" s="128"/>
    </row>
    <row r="538">
      <c r="A538" s="128"/>
      <c r="B538" s="128"/>
      <c r="C538" s="128"/>
      <c r="D538" s="128"/>
      <c r="E538" s="128"/>
      <c r="F538" s="128"/>
      <c r="G538" s="128"/>
      <c r="H538" s="128"/>
      <c r="I538" s="128"/>
      <c r="J538" s="128"/>
      <c r="K538" s="128"/>
      <c r="L538" s="128"/>
      <c r="M538" s="128"/>
      <c r="N538" s="128"/>
      <c r="O538" s="128"/>
    </row>
    <row r="539">
      <c r="A539" s="128"/>
      <c r="B539" s="128"/>
      <c r="C539" s="128"/>
      <c r="D539" s="128"/>
      <c r="E539" s="128"/>
      <c r="F539" s="128"/>
      <c r="G539" s="128"/>
      <c r="H539" s="128"/>
      <c r="I539" s="128"/>
      <c r="J539" s="128"/>
      <c r="K539" s="128"/>
      <c r="L539" s="128"/>
      <c r="M539" s="128"/>
      <c r="N539" s="128"/>
      <c r="O539" s="128"/>
    </row>
    <row r="540">
      <c r="A540" s="128"/>
      <c r="B540" s="128"/>
      <c r="C540" s="128"/>
      <c r="D540" s="128"/>
      <c r="E540" s="128"/>
      <c r="F540" s="128"/>
      <c r="G540" s="128"/>
      <c r="H540" s="128"/>
      <c r="I540" s="128"/>
      <c r="J540" s="128"/>
      <c r="K540" s="128"/>
      <c r="L540" s="128"/>
      <c r="M540" s="128"/>
      <c r="N540" s="128"/>
      <c r="O540" s="128"/>
    </row>
    <row r="541">
      <c r="A541" s="128"/>
      <c r="B541" s="128"/>
      <c r="C541" s="128"/>
      <c r="D541" s="128"/>
      <c r="E541" s="128"/>
      <c r="F541" s="128"/>
      <c r="G541" s="128"/>
      <c r="H541" s="128"/>
      <c r="I541" s="128"/>
      <c r="J541" s="128"/>
      <c r="K541" s="128"/>
      <c r="L541" s="128"/>
      <c r="M541" s="128"/>
      <c r="N541" s="128"/>
      <c r="O541" s="128"/>
    </row>
    <row r="542">
      <c r="A542" s="128"/>
      <c r="B542" s="128"/>
      <c r="C542" s="128"/>
      <c r="D542" s="128"/>
      <c r="E542" s="128"/>
      <c r="F542" s="128"/>
      <c r="G542" s="128"/>
      <c r="H542" s="128"/>
      <c r="I542" s="128"/>
      <c r="J542" s="128"/>
      <c r="K542" s="128"/>
      <c r="L542" s="128"/>
      <c r="M542" s="128"/>
      <c r="N542" s="128"/>
      <c r="O542" s="128"/>
    </row>
    <row r="543">
      <c r="A543" s="128"/>
      <c r="B543" s="128"/>
      <c r="C543" s="128"/>
      <c r="D543" s="128"/>
      <c r="E543" s="128"/>
      <c r="F543" s="128"/>
      <c r="G543" s="128"/>
      <c r="H543" s="128"/>
      <c r="I543" s="128"/>
      <c r="J543" s="128"/>
      <c r="K543" s="128"/>
      <c r="L543" s="128"/>
      <c r="M543" s="128"/>
      <c r="N543" s="128"/>
      <c r="O543" s="128"/>
    </row>
    <row r="544">
      <c r="A544" s="128"/>
      <c r="B544" s="128"/>
      <c r="C544" s="128"/>
      <c r="D544" s="128"/>
      <c r="E544" s="128"/>
      <c r="F544" s="128"/>
      <c r="G544" s="128"/>
      <c r="H544" s="128"/>
      <c r="I544" s="128"/>
      <c r="J544" s="128"/>
      <c r="K544" s="128"/>
      <c r="L544" s="128"/>
      <c r="M544" s="128"/>
      <c r="N544" s="128"/>
      <c r="O544" s="128"/>
    </row>
    <row r="545">
      <c r="A545" s="128"/>
      <c r="B545" s="128"/>
      <c r="C545" s="128"/>
      <c r="D545" s="128"/>
      <c r="E545" s="128"/>
      <c r="F545" s="128"/>
      <c r="G545" s="128"/>
      <c r="H545" s="128"/>
      <c r="I545" s="128"/>
      <c r="J545" s="128"/>
      <c r="K545" s="128"/>
      <c r="L545" s="128"/>
      <c r="M545" s="128"/>
      <c r="N545" s="128"/>
      <c r="O545" s="128"/>
    </row>
    <row r="546">
      <c r="A546" s="128"/>
      <c r="B546" s="128"/>
      <c r="C546" s="128"/>
      <c r="D546" s="128"/>
      <c r="E546" s="128"/>
      <c r="F546" s="128"/>
      <c r="G546" s="128"/>
      <c r="H546" s="128"/>
      <c r="I546" s="128"/>
      <c r="J546" s="128"/>
      <c r="K546" s="128"/>
      <c r="L546" s="128"/>
      <c r="M546" s="128"/>
      <c r="N546" s="128"/>
      <c r="O546" s="128"/>
    </row>
    <row r="547">
      <c r="A547" s="128"/>
      <c r="B547" s="128"/>
      <c r="C547" s="128"/>
      <c r="D547" s="128"/>
      <c r="E547" s="128"/>
      <c r="F547" s="128"/>
      <c r="G547" s="128"/>
      <c r="H547" s="128"/>
      <c r="I547" s="128"/>
      <c r="J547" s="128"/>
      <c r="K547" s="128"/>
      <c r="L547" s="128"/>
      <c r="M547" s="128"/>
      <c r="N547" s="128"/>
      <c r="O547" s="128"/>
    </row>
    <row r="548">
      <c r="A548" s="128"/>
      <c r="B548" s="128"/>
      <c r="C548" s="128"/>
      <c r="D548" s="128"/>
      <c r="E548" s="128"/>
      <c r="F548" s="128"/>
      <c r="G548" s="128"/>
      <c r="H548" s="128"/>
      <c r="I548" s="128"/>
      <c r="J548" s="128"/>
      <c r="K548" s="128"/>
      <c r="L548" s="128"/>
      <c r="M548" s="128"/>
      <c r="N548" s="128"/>
      <c r="O548" s="128"/>
    </row>
    <row r="549">
      <c r="A549" s="128"/>
      <c r="B549" s="128"/>
      <c r="C549" s="128"/>
      <c r="D549" s="128"/>
      <c r="E549" s="128"/>
      <c r="F549" s="128"/>
      <c r="G549" s="128"/>
      <c r="H549" s="128"/>
      <c r="I549" s="128"/>
      <c r="J549" s="128"/>
      <c r="K549" s="128"/>
      <c r="L549" s="128"/>
      <c r="M549" s="128"/>
      <c r="N549" s="128"/>
      <c r="O549" s="128"/>
    </row>
    <row r="550">
      <c r="A550" s="128"/>
      <c r="B550" s="128"/>
      <c r="C550" s="128"/>
      <c r="D550" s="128"/>
      <c r="E550" s="128"/>
      <c r="F550" s="128"/>
      <c r="G550" s="128"/>
      <c r="H550" s="128"/>
      <c r="I550" s="128"/>
      <c r="J550" s="128"/>
      <c r="K550" s="128"/>
      <c r="L550" s="128"/>
      <c r="M550" s="128"/>
      <c r="N550" s="128"/>
      <c r="O550" s="128"/>
    </row>
    <row r="551">
      <c r="A551" s="128"/>
      <c r="B551" s="128"/>
      <c r="C551" s="128"/>
      <c r="D551" s="128"/>
      <c r="E551" s="128"/>
      <c r="F551" s="128"/>
      <c r="G551" s="128"/>
      <c r="H551" s="128"/>
      <c r="I551" s="128"/>
      <c r="J551" s="128"/>
      <c r="K551" s="128"/>
      <c r="L551" s="128"/>
      <c r="M551" s="128"/>
      <c r="N551" s="128"/>
      <c r="O551" s="128"/>
    </row>
    <row r="552">
      <c r="A552" s="128"/>
      <c r="B552" s="128"/>
      <c r="C552" s="128"/>
      <c r="D552" s="128"/>
      <c r="E552" s="128"/>
      <c r="F552" s="128"/>
      <c r="G552" s="128"/>
      <c r="H552" s="128"/>
      <c r="I552" s="128"/>
      <c r="J552" s="128"/>
      <c r="K552" s="128"/>
      <c r="L552" s="128"/>
      <c r="M552" s="128"/>
      <c r="N552" s="128"/>
      <c r="O552" s="128"/>
    </row>
    <row r="553">
      <c r="A553" s="128"/>
      <c r="B553" s="128"/>
      <c r="C553" s="128"/>
      <c r="D553" s="128"/>
      <c r="E553" s="128"/>
      <c r="F553" s="128"/>
      <c r="G553" s="128"/>
      <c r="H553" s="128"/>
      <c r="I553" s="128"/>
      <c r="J553" s="128"/>
      <c r="K553" s="128"/>
      <c r="L553" s="128"/>
      <c r="M553" s="128"/>
      <c r="N553" s="128"/>
      <c r="O553" s="128"/>
    </row>
    <row r="554">
      <c r="A554" s="128"/>
      <c r="B554" s="128"/>
      <c r="C554" s="128"/>
      <c r="D554" s="128"/>
      <c r="E554" s="128"/>
      <c r="F554" s="128"/>
      <c r="G554" s="128"/>
      <c r="H554" s="128"/>
      <c r="I554" s="128"/>
      <c r="J554" s="128"/>
      <c r="K554" s="128"/>
      <c r="L554" s="128"/>
      <c r="M554" s="128"/>
      <c r="N554" s="128"/>
      <c r="O554" s="128"/>
    </row>
    <row r="555">
      <c r="A555" s="128"/>
      <c r="B555" s="128"/>
      <c r="C555" s="128"/>
      <c r="D555" s="128"/>
      <c r="E555" s="128"/>
      <c r="F555" s="128"/>
      <c r="G555" s="128"/>
      <c r="H555" s="128"/>
      <c r="I555" s="128"/>
      <c r="J555" s="128"/>
      <c r="K555" s="128"/>
      <c r="L555" s="128"/>
      <c r="M555" s="128"/>
      <c r="N555" s="128"/>
      <c r="O555" s="128"/>
    </row>
    <row r="556">
      <c r="A556" s="128"/>
      <c r="B556" s="128"/>
      <c r="C556" s="128"/>
      <c r="D556" s="128"/>
      <c r="E556" s="128"/>
      <c r="F556" s="128"/>
      <c r="G556" s="128"/>
      <c r="H556" s="128"/>
      <c r="I556" s="128"/>
      <c r="J556" s="128"/>
      <c r="K556" s="128"/>
      <c r="L556" s="128"/>
      <c r="M556" s="128"/>
      <c r="N556" s="128"/>
      <c r="O556" s="128"/>
    </row>
    <row r="557">
      <c r="A557" s="128"/>
      <c r="B557" s="128"/>
      <c r="C557" s="128"/>
      <c r="D557" s="128"/>
      <c r="E557" s="128"/>
      <c r="F557" s="128"/>
      <c r="G557" s="128"/>
      <c r="H557" s="128"/>
      <c r="I557" s="128"/>
      <c r="J557" s="128"/>
      <c r="K557" s="128"/>
      <c r="L557" s="128"/>
      <c r="M557" s="128"/>
      <c r="N557" s="128"/>
      <c r="O557" s="128"/>
    </row>
    <row r="558">
      <c r="A558" s="128"/>
      <c r="B558" s="128"/>
      <c r="C558" s="128"/>
      <c r="D558" s="128"/>
      <c r="E558" s="128"/>
      <c r="F558" s="128"/>
      <c r="G558" s="128"/>
      <c r="H558" s="128"/>
      <c r="I558" s="128"/>
      <c r="J558" s="128"/>
      <c r="K558" s="128"/>
      <c r="L558" s="128"/>
      <c r="M558" s="128"/>
      <c r="N558" s="128"/>
      <c r="O558" s="128"/>
    </row>
    <row r="559">
      <c r="A559" s="128"/>
      <c r="B559" s="128"/>
      <c r="C559" s="128"/>
      <c r="D559" s="128"/>
      <c r="E559" s="128"/>
      <c r="F559" s="128"/>
      <c r="G559" s="128"/>
      <c r="H559" s="128"/>
      <c r="I559" s="128"/>
      <c r="J559" s="128"/>
      <c r="K559" s="128"/>
      <c r="L559" s="128"/>
      <c r="M559" s="128"/>
      <c r="N559" s="128"/>
      <c r="O559" s="128"/>
    </row>
    <row r="560">
      <c r="A560" s="128"/>
      <c r="B560" s="128"/>
      <c r="C560" s="128"/>
      <c r="D560" s="128"/>
      <c r="E560" s="128"/>
      <c r="F560" s="128"/>
      <c r="G560" s="128"/>
      <c r="H560" s="128"/>
      <c r="I560" s="128"/>
      <c r="J560" s="128"/>
      <c r="K560" s="128"/>
      <c r="L560" s="128"/>
      <c r="M560" s="128"/>
      <c r="N560" s="128"/>
      <c r="O560" s="128"/>
    </row>
    <row r="561">
      <c r="A561" s="128"/>
      <c r="B561" s="128"/>
      <c r="C561" s="128"/>
      <c r="D561" s="128"/>
      <c r="E561" s="128"/>
      <c r="F561" s="128"/>
      <c r="G561" s="128"/>
      <c r="H561" s="128"/>
      <c r="I561" s="128"/>
      <c r="J561" s="128"/>
      <c r="K561" s="128"/>
      <c r="L561" s="128"/>
      <c r="M561" s="128"/>
      <c r="N561" s="128"/>
      <c r="O561" s="128"/>
    </row>
    <row r="562">
      <c r="A562" s="128"/>
      <c r="B562" s="128"/>
      <c r="C562" s="128"/>
      <c r="D562" s="128"/>
      <c r="E562" s="128"/>
      <c r="F562" s="128"/>
      <c r="G562" s="128"/>
      <c r="H562" s="128"/>
      <c r="I562" s="128"/>
      <c r="J562" s="128"/>
      <c r="K562" s="128"/>
      <c r="L562" s="128"/>
      <c r="M562" s="128"/>
      <c r="N562" s="128"/>
      <c r="O562" s="128"/>
    </row>
    <row r="563">
      <c r="A563" s="128"/>
      <c r="B563" s="128"/>
      <c r="C563" s="128"/>
      <c r="D563" s="128"/>
      <c r="E563" s="128"/>
      <c r="F563" s="128"/>
      <c r="G563" s="128"/>
      <c r="H563" s="128"/>
      <c r="I563" s="128"/>
      <c r="J563" s="128"/>
      <c r="K563" s="128"/>
      <c r="L563" s="128"/>
      <c r="M563" s="128"/>
      <c r="N563" s="128"/>
      <c r="O563" s="128"/>
    </row>
    <row r="564">
      <c r="A564" s="128"/>
      <c r="B564" s="128"/>
      <c r="C564" s="128"/>
      <c r="D564" s="128"/>
      <c r="E564" s="128"/>
      <c r="F564" s="128"/>
      <c r="G564" s="128"/>
      <c r="H564" s="128"/>
      <c r="I564" s="128"/>
      <c r="J564" s="128"/>
      <c r="K564" s="128"/>
      <c r="L564" s="128"/>
      <c r="M564" s="128"/>
      <c r="N564" s="128"/>
      <c r="O564" s="128"/>
    </row>
    <row r="565">
      <c r="A565" s="128"/>
      <c r="B565" s="128"/>
      <c r="C565" s="128"/>
      <c r="D565" s="128"/>
      <c r="E565" s="128"/>
      <c r="F565" s="128"/>
      <c r="G565" s="128"/>
      <c r="H565" s="128"/>
      <c r="I565" s="128"/>
      <c r="J565" s="128"/>
      <c r="K565" s="128"/>
      <c r="L565" s="128"/>
      <c r="M565" s="128"/>
      <c r="N565" s="128"/>
      <c r="O565" s="128"/>
    </row>
    <row r="566">
      <c r="A566" s="128"/>
      <c r="B566" s="128"/>
      <c r="C566" s="128"/>
      <c r="D566" s="128"/>
      <c r="E566" s="128"/>
      <c r="F566" s="128"/>
      <c r="G566" s="128"/>
      <c r="H566" s="128"/>
      <c r="I566" s="128"/>
      <c r="J566" s="128"/>
      <c r="K566" s="128"/>
      <c r="L566" s="128"/>
      <c r="M566" s="128"/>
      <c r="N566" s="128"/>
      <c r="O566" s="128"/>
    </row>
    <row r="567">
      <c r="A567" s="128"/>
      <c r="B567" s="128"/>
      <c r="C567" s="128"/>
      <c r="D567" s="128"/>
      <c r="E567" s="128"/>
      <c r="F567" s="128"/>
      <c r="G567" s="128"/>
      <c r="H567" s="128"/>
      <c r="I567" s="128"/>
      <c r="J567" s="128"/>
      <c r="K567" s="128"/>
      <c r="L567" s="128"/>
      <c r="M567" s="128"/>
      <c r="N567" s="128"/>
      <c r="O567" s="128"/>
    </row>
    <row r="568">
      <c r="A568" s="128"/>
      <c r="B568" s="128"/>
      <c r="C568" s="128"/>
      <c r="D568" s="128"/>
      <c r="E568" s="128"/>
      <c r="F568" s="128"/>
      <c r="G568" s="128"/>
      <c r="H568" s="128"/>
      <c r="I568" s="128"/>
      <c r="J568" s="128"/>
      <c r="K568" s="128"/>
      <c r="L568" s="128"/>
      <c r="M568" s="128"/>
      <c r="N568" s="128"/>
      <c r="O568" s="128"/>
    </row>
    <row r="569">
      <c r="A569" s="128"/>
      <c r="B569" s="128"/>
      <c r="C569" s="128"/>
      <c r="D569" s="128"/>
      <c r="E569" s="128"/>
      <c r="F569" s="128"/>
      <c r="G569" s="128"/>
      <c r="H569" s="128"/>
      <c r="I569" s="128"/>
      <c r="J569" s="128"/>
      <c r="K569" s="128"/>
      <c r="L569" s="128"/>
      <c r="M569" s="128"/>
      <c r="N569" s="128"/>
      <c r="O569" s="128"/>
    </row>
    <row r="570">
      <c r="A570" s="128"/>
      <c r="B570" s="128"/>
      <c r="C570" s="128"/>
      <c r="D570" s="128"/>
      <c r="E570" s="128"/>
      <c r="F570" s="128"/>
      <c r="G570" s="128"/>
      <c r="H570" s="128"/>
      <c r="I570" s="128"/>
      <c r="J570" s="128"/>
      <c r="K570" s="128"/>
      <c r="L570" s="128"/>
      <c r="M570" s="128"/>
      <c r="N570" s="128"/>
      <c r="O570" s="128"/>
    </row>
    <row r="571">
      <c r="A571" s="128"/>
      <c r="B571" s="128"/>
      <c r="C571" s="128"/>
      <c r="D571" s="128"/>
      <c r="E571" s="128"/>
      <c r="F571" s="128"/>
      <c r="G571" s="128"/>
      <c r="H571" s="128"/>
      <c r="I571" s="128"/>
      <c r="J571" s="128"/>
      <c r="K571" s="128"/>
      <c r="L571" s="128"/>
      <c r="M571" s="128"/>
      <c r="N571" s="128"/>
      <c r="O571" s="128"/>
    </row>
    <row r="572">
      <c r="A572" s="128"/>
      <c r="B572" s="128"/>
      <c r="C572" s="128"/>
      <c r="D572" s="128"/>
      <c r="E572" s="128"/>
      <c r="F572" s="128"/>
      <c r="G572" s="128"/>
      <c r="H572" s="128"/>
      <c r="I572" s="128"/>
      <c r="J572" s="128"/>
      <c r="K572" s="128"/>
      <c r="L572" s="128"/>
      <c r="M572" s="128"/>
      <c r="N572" s="128"/>
      <c r="O572" s="128"/>
    </row>
    <row r="573">
      <c r="A573" s="128"/>
      <c r="B573" s="128"/>
      <c r="C573" s="128"/>
      <c r="D573" s="128"/>
      <c r="E573" s="128"/>
      <c r="F573" s="128"/>
      <c r="G573" s="128"/>
      <c r="H573" s="128"/>
      <c r="I573" s="128"/>
      <c r="J573" s="128"/>
      <c r="K573" s="128"/>
      <c r="L573" s="128"/>
      <c r="M573" s="128"/>
      <c r="N573" s="128"/>
      <c r="O573" s="128"/>
    </row>
    <row r="574">
      <c r="A574" s="128"/>
      <c r="B574" s="128"/>
      <c r="C574" s="128"/>
      <c r="D574" s="128"/>
      <c r="E574" s="128"/>
      <c r="F574" s="128"/>
      <c r="G574" s="128"/>
      <c r="H574" s="128"/>
      <c r="I574" s="128"/>
      <c r="J574" s="128"/>
      <c r="K574" s="128"/>
      <c r="L574" s="128"/>
      <c r="M574" s="128"/>
      <c r="N574" s="128"/>
      <c r="O574" s="128"/>
    </row>
    <row r="575">
      <c r="A575" s="128"/>
      <c r="B575" s="128"/>
      <c r="C575" s="128"/>
      <c r="D575" s="128"/>
      <c r="E575" s="128"/>
      <c r="F575" s="128"/>
      <c r="G575" s="128"/>
      <c r="H575" s="128"/>
      <c r="I575" s="128"/>
      <c r="J575" s="128"/>
      <c r="K575" s="128"/>
      <c r="L575" s="128"/>
      <c r="M575" s="128"/>
      <c r="N575" s="128"/>
      <c r="O575" s="128"/>
    </row>
    <row r="576">
      <c r="A576" s="128"/>
      <c r="B576" s="128"/>
      <c r="C576" s="128"/>
      <c r="D576" s="128"/>
      <c r="E576" s="128"/>
      <c r="F576" s="128"/>
      <c r="G576" s="128"/>
      <c r="H576" s="128"/>
      <c r="I576" s="128"/>
      <c r="J576" s="128"/>
      <c r="K576" s="128"/>
      <c r="L576" s="128"/>
      <c r="M576" s="128"/>
      <c r="N576" s="128"/>
      <c r="O576" s="128"/>
    </row>
    <row r="577">
      <c r="A577" s="128"/>
      <c r="B577" s="128"/>
      <c r="C577" s="128"/>
      <c r="D577" s="128"/>
      <c r="E577" s="128"/>
      <c r="F577" s="128"/>
      <c r="G577" s="128"/>
      <c r="H577" s="128"/>
      <c r="I577" s="128"/>
      <c r="J577" s="128"/>
      <c r="K577" s="128"/>
      <c r="L577" s="128"/>
      <c r="M577" s="128"/>
      <c r="N577" s="128"/>
      <c r="O577" s="128"/>
    </row>
    <row r="578">
      <c r="A578" s="128"/>
      <c r="B578" s="128"/>
      <c r="C578" s="128"/>
      <c r="D578" s="128"/>
      <c r="E578" s="128"/>
      <c r="F578" s="128"/>
      <c r="G578" s="128"/>
      <c r="H578" s="128"/>
      <c r="I578" s="128"/>
      <c r="J578" s="128"/>
      <c r="K578" s="128"/>
      <c r="L578" s="128"/>
      <c r="M578" s="128"/>
      <c r="N578" s="128"/>
      <c r="O578" s="128"/>
    </row>
    <row r="579">
      <c r="A579" s="128"/>
      <c r="B579" s="128"/>
      <c r="C579" s="128"/>
      <c r="D579" s="128"/>
      <c r="E579" s="128"/>
      <c r="F579" s="128"/>
      <c r="G579" s="128"/>
      <c r="H579" s="128"/>
      <c r="I579" s="128"/>
      <c r="J579" s="128"/>
      <c r="K579" s="128"/>
      <c r="L579" s="128"/>
      <c r="M579" s="128"/>
      <c r="N579" s="128"/>
      <c r="O579" s="128"/>
    </row>
    <row r="580">
      <c r="A580" s="128"/>
      <c r="B580" s="128"/>
      <c r="C580" s="128"/>
      <c r="D580" s="128"/>
      <c r="E580" s="128"/>
      <c r="F580" s="128"/>
      <c r="G580" s="128"/>
      <c r="H580" s="128"/>
      <c r="I580" s="128"/>
      <c r="J580" s="128"/>
      <c r="K580" s="128"/>
      <c r="L580" s="128"/>
      <c r="M580" s="128"/>
      <c r="N580" s="128"/>
      <c r="O580" s="128"/>
    </row>
    <row r="581">
      <c r="A581" s="128"/>
      <c r="B581" s="128"/>
      <c r="C581" s="128"/>
      <c r="D581" s="128"/>
      <c r="E581" s="128"/>
      <c r="F581" s="128"/>
      <c r="G581" s="128"/>
      <c r="H581" s="128"/>
      <c r="I581" s="128"/>
      <c r="J581" s="128"/>
      <c r="K581" s="128"/>
      <c r="L581" s="128"/>
      <c r="M581" s="128"/>
      <c r="N581" s="128"/>
      <c r="O581" s="128"/>
    </row>
    <row r="582">
      <c r="A582" s="128"/>
      <c r="B582" s="128"/>
      <c r="C582" s="128"/>
      <c r="D582" s="128"/>
      <c r="E582" s="128"/>
      <c r="F582" s="128"/>
      <c r="G582" s="128"/>
      <c r="H582" s="128"/>
      <c r="I582" s="128"/>
      <c r="J582" s="128"/>
      <c r="K582" s="128"/>
      <c r="L582" s="128"/>
      <c r="M582" s="128"/>
      <c r="N582" s="128"/>
      <c r="O582" s="128"/>
    </row>
    <row r="583">
      <c r="A583" s="128"/>
      <c r="B583" s="128"/>
      <c r="C583" s="128"/>
      <c r="D583" s="128"/>
      <c r="E583" s="128"/>
      <c r="F583" s="128"/>
      <c r="G583" s="128"/>
      <c r="H583" s="128"/>
      <c r="I583" s="128"/>
      <c r="J583" s="128"/>
      <c r="K583" s="128"/>
      <c r="L583" s="128"/>
      <c r="M583" s="128"/>
      <c r="N583" s="128"/>
      <c r="O583" s="128"/>
    </row>
    <row r="584">
      <c r="A584" s="128"/>
      <c r="B584" s="128"/>
      <c r="C584" s="128"/>
      <c r="D584" s="128"/>
      <c r="E584" s="128"/>
      <c r="F584" s="128"/>
      <c r="G584" s="128"/>
      <c r="H584" s="128"/>
      <c r="I584" s="128"/>
      <c r="J584" s="128"/>
      <c r="K584" s="128"/>
      <c r="L584" s="128"/>
      <c r="M584" s="128"/>
      <c r="N584" s="128"/>
      <c r="O584" s="128"/>
    </row>
    <row r="585">
      <c r="A585" s="128"/>
      <c r="B585" s="128"/>
      <c r="C585" s="128"/>
      <c r="D585" s="128"/>
      <c r="E585" s="128"/>
      <c r="F585" s="128"/>
      <c r="G585" s="128"/>
      <c r="H585" s="128"/>
      <c r="I585" s="128"/>
      <c r="J585" s="128"/>
      <c r="K585" s="128"/>
      <c r="L585" s="128"/>
      <c r="M585" s="128"/>
      <c r="N585" s="128"/>
      <c r="O585" s="128"/>
    </row>
    <row r="586">
      <c r="A586" s="128"/>
      <c r="B586" s="128"/>
      <c r="C586" s="128"/>
      <c r="D586" s="128"/>
      <c r="E586" s="128"/>
      <c r="F586" s="128"/>
      <c r="G586" s="128"/>
      <c r="H586" s="128"/>
      <c r="I586" s="128"/>
      <c r="J586" s="128"/>
      <c r="K586" s="128"/>
      <c r="L586" s="128"/>
      <c r="M586" s="128"/>
      <c r="N586" s="128"/>
      <c r="O586" s="128"/>
    </row>
    <row r="587">
      <c r="A587" s="128"/>
      <c r="B587" s="128"/>
      <c r="C587" s="128"/>
      <c r="D587" s="128"/>
      <c r="E587" s="128"/>
      <c r="F587" s="128"/>
      <c r="G587" s="128"/>
      <c r="H587" s="128"/>
      <c r="I587" s="128"/>
      <c r="J587" s="128"/>
      <c r="K587" s="128"/>
      <c r="L587" s="128"/>
      <c r="M587" s="128"/>
      <c r="N587" s="128"/>
      <c r="O587" s="128"/>
    </row>
    <row r="588">
      <c r="A588" s="128"/>
      <c r="B588" s="128"/>
      <c r="C588" s="128"/>
      <c r="D588" s="128"/>
      <c r="E588" s="128"/>
      <c r="F588" s="128"/>
      <c r="G588" s="128"/>
      <c r="H588" s="128"/>
      <c r="I588" s="128"/>
      <c r="J588" s="128"/>
      <c r="K588" s="128"/>
      <c r="L588" s="128"/>
      <c r="M588" s="128"/>
      <c r="N588" s="128"/>
      <c r="O588" s="128"/>
    </row>
    <row r="589">
      <c r="A589" s="128"/>
      <c r="B589" s="128"/>
      <c r="C589" s="128"/>
      <c r="D589" s="128"/>
      <c r="E589" s="128"/>
      <c r="F589" s="128"/>
      <c r="G589" s="128"/>
      <c r="H589" s="128"/>
      <c r="I589" s="128"/>
      <c r="J589" s="128"/>
      <c r="K589" s="128"/>
      <c r="L589" s="128"/>
      <c r="M589" s="128"/>
      <c r="N589" s="128"/>
      <c r="O589" s="128"/>
    </row>
    <row r="590">
      <c r="A590" s="128"/>
      <c r="B590" s="128"/>
      <c r="C590" s="128"/>
      <c r="D590" s="128"/>
      <c r="E590" s="128"/>
      <c r="F590" s="128"/>
      <c r="G590" s="128"/>
      <c r="H590" s="128"/>
      <c r="I590" s="128"/>
      <c r="J590" s="128"/>
      <c r="K590" s="128"/>
      <c r="L590" s="128"/>
      <c r="M590" s="128"/>
      <c r="N590" s="128"/>
      <c r="O590" s="128"/>
    </row>
    <row r="591">
      <c r="A591" s="128"/>
      <c r="B591" s="128"/>
      <c r="C591" s="128"/>
      <c r="D591" s="128"/>
      <c r="E591" s="128"/>
      <c r="F591" s="128"/>
      <c r="G591" s="128"/>
      <c r="H591" s="128"/>
      <c r="I591" s="128"/>
      <c r="J591" s="128"/>
      <c r="K591" s="128"/>
      <c r="L591" s="128"/>
      <c r="M591" s="128"/>
      <c r="N591" s="128"/>
      <c r="O591" s="128"/>
    </row>
    <row r="592">
      <c r="A592" s="128"/>
      <c r="B592" s="128"/>
      <c r="C592" s="128"/>
      <c r="D592" s="128"/>
      <c r="E592" s="128"/>
      <c r="F592" s="128"/>
      <c r="G592" s="128"/>
      <c r="H592" s="128"/>
      <c r="I592" s="128"/>
      <c r="J592" s="128"/>
      <c r="K592" s="128"/>
      <c r="L592" s="128"/>
      <c r="M592" s="128"/>
      <c r="N592" s="128"/>
      <c r="O592" s="128"/>
    </row>
    <row r="593">
      <c r="A593" s="128"/>
      <c r="B593" s="128"/>
      <c r="C593" s="128"/>
      <c r="D593" s="128"/>
      <c r="E593" s="128"/>
      <c r="F593" s="128"/>
      <c r="G593" s="128"/>
      <c r="H593" s="128"/>
      <c r="I593" s="128"/>
      <c r="J593" s="128"/>
      <c r="K593" s="128"/>
      <c r="L593" s="128"/>
      <c r="M593" s="128"/>
      <c r="N593" s="128"/>
      <c r="O593" s="128"/>
    </row>
    <row r="594">
      <c r="A594" s="128"/>
      <c r="B594" s="128"/>
      <c r="C594" s="128"/>
      <c r="D594" s="128"/>
      <c r="E594" s="128"/>
      <c r="F594" s="128"/>
      <c r="G594" s="128"/>
      <c r="H594" s="128"/>
      <c r="I594" s="128"/>
      <c r="J594" s="128"/>
      <c r="K594" s="128"/>
      <c r="L594" s="128"/>
      <c r="M594" s="128"/>
      <c r="N594" s="128"/>
      <c r="O594" s="128"/>
    </row>
    <row r="595">
      <c r="A595" s="128"/>
      <c r="B595" s="128"/>
      <c r="C595" s="128"/>
      <c r="D595" s="128"/>
      <c r="E595" s="128"/>
      <c r="F595" s="128"/>
      <c r="G595" s="128"/>
      <c r="H595" s="128"/>
      <c r="I595" s="128"/>
      <c r="J595" s="128"/>
      <c r="K595" s="128"/>
      <c r="L595" s="128"/>
      <c r="M595" s="128"/>
      <c r="N595" s="128"/>
      <c r="O595" s="128"/>
    </row>
    <row r="596">
      <c r="A596" s="128"/>
      <c r="B596" s="128"/>
      <c r="C596" s="128"/>
      <c r="D596" s="128"/>
      <c r="E596" s="128"/>
      <c r="F596" s="128"/>
      <c r="G596" s="128"/>
      <c r="H596" s="128"/>
      <c r="I596" s="128"/>
      <c r="J596" s="128"/>
      <c r="K596" s="128"/>
      <c r="L596" s="128"/>
      <c r="M596" s="128"/>
      <c r="N596" s="128"/>
      <c r="O596" s="128"/>
    </row>
    <row r="597">
      <c r="A597" s="128"/>
      <c r="B597" s="128"/>
      <c r="C597" s="128"/>
      <c r="D597" s="128"/>
      <c r="E597" s="128"/>
      <c r="F597" s="128"/>
      <c r="G597" s="128"/>
      <c r="H597" s="128"/>
      <c r="I597" s="128"/>
      <c r="J597" s="128"/>
      <c r="K597" s="128"/>
      <c r="L597" s="128"/>
      <c r="M597" s="128"/>
      <c r="N597" s="128"/>
      <c r="O597" s="128"/>
    </row>
    <row r="598">
      <c r="A598" s="128"/>
      <c r="B598" s="128"/>
      <c r="C598" s="128"/>
      <c r="D598" s="128"/>
      <c r="E598" s="128"/>
      <c r="F598" s="128"/>
      <c r="G598" s="128"/>
      <c r="H598" s="128"/>
      <c r="I598" s="128"/>
      <c r="J598" s="128"/>
      <c r="K598" s="128"/>
      <c r="L598" s="128"/>
      <c r="M598" s="128"/>
      <c r="N598" s="128"/>
      <c r="O598" s="128"/>
    </row>
    <row r="599">
      <c r="A599" s="128"/>
      <c r="B599" s="128"/>
      <c r="C599" s="128"/>
      <c r="D599" s="128"/>
      <c r="E599" s="128"/>
      <c r="F599" s="128"/>
      <c r="G599" s="128"/>
      <c r="H599" s="128"/>
      <c r="I599" s="128"/>
      <c r="J599" s="128"/>
      <c r="K599" s="128"/>
      <c r="L599" s="128"/>
      <c r="M599" s="128"/>
      <c r="N599" s="128"/>
      <c r="O599" s="128"/>
    </row>
    <row r="600">
      <c r="A600" s="128"/>
      <c r="B600" s="128"/>
      <c r="C600" s="128"/>
      <c r="D600" s="128"/>
      <c r="E600" s="128"/>
      <c r="F600" s="128"/>
      <c r="G600" s="128"/>
      <c r="H600" s="128"/>
      <c r="I600" s="128"/>
      <c r="J600" s="128"/>
      <c r="K600" s="128"/>
      <c r="L600" s="128"/>
      <c r="M600" s="128"/>
      <c r="N600" s="128"/>
      <c r="O600" s="128"/>
    </row>
    <row r="601">
      <c r="A601" s="128"/>
      <c r="B601" s="128"/>
      <c r="C601" s="128"/>
      <c r="D601" s="128"/>
      <c r="E601" s="128"/>
      <c r="F601" s="128"/>
      <c r="G601" s="128"/>
      <c r="H601" s="128"/>
      <c r="I601" s="128"/>
      <c r="J601" s="128"/>
      <c r="K601" s="128"/>
      <c r="L601" s="128"/>
      <c r="M601" s="128"/>
      <c r="N601" s="128"/>
      <c r="O601" s="128"/>
    </row>
    <row r="602">
      <c r="A602" s="128"/>
      <c r="B602" s="128"/>
      <c r="C602" s="128"/>
      <c r="D602" s="128"/>
      <c r="E602" s="128"/>
      <c r="F602" s="128"/>
      <c r="G602" s="128"/>
      <c r="H602" s="128"/>
      <c r="I602" s="128"/>
      <c r="J602" s="128"/>
      <c r="K602" s="128"/>
      <c r="L602" s="128"/>
      <c r="M602" s="128"/>
      <c r="N602" s="128"/>
      <c r="O602" s="128"/>
    </row>
    <row r="603">
      <c r="A603" s="128"/>
      <c r="B603" s="128"/>
      <c r="C603" s="128"/>
      <c r="D603" s="128"/>
      <c r="E603" s="128"/>
      <c r="F603" s="128"/>
      <c r="G603" s="128"/>
      <c r="H603" s="128"/>
      <c r="I603" s="128"/>
      <c r="J603" s="128"/>
      <c r="K603" s="128"/>
      <c r="L603" s="128"/>
      <c r="M603" s="128"/>
      <c r="N603" s="128"/>
      <c r="O603" s="128"/>
    </row>
    <row r="604">
      <c r="A604" s="128"/>
      <c r="B604" s="128"/>
      <c r="C604" s="128"/>
      <c r="D604" s="128"/>
      <c r="E604" s="128"/>
      <c r="F604" s="128"/>
      <c r="G604" s="128"/>
      <c r="H604" s="128"/>
      <c r="I604" s="128"/>
      <c r="J604" s="128"/>
      <c r="K604" s="128"/>
      <c r="L604" s="128"/>
      <c r="M604" s="128"/>
      <c r="N604" s="128"/>
      <c r="O604" s="128"/>
    </row>
    <row r="605">
      <c r="A605" s="128"/>
      <c r="B605" s="128"/>
      <c r="C605" s="128"/>
      <c r="D605" s="128"/>
      <c r="E605" s="128"/>
      <c r="F605" s="128"/>
      <c r="G605" s="128"/>
      <c r="H605" s="128"/>
      <c r="I605" s="128"/>
      <c r="J605" s="128"/>
      <c r="K605" s="128"/>
      <c r="L605" s="128"/>
      <c r="M605" s="128"/>
      <c r="N605" s="128"/>
      <c r="O605" s="128"/>
    </row>
    <row r="606">
      <c r="A606" s="128"/>
      <c r="B606" s="128"/>
      <c r="C606" s="128"/>
      <c r="D606" s="128"/>
      <c r="E606" s="128"/>
      <c r="F606" s="128"/>
      <c r="G606" s="128"/>
      <c r="H606" s="128"/>
      <c r="I606" s="128"/>
      <c r="J606" s="128"/>
      <c r="K606" s="128"/>
      <c r="L606" s="128"/>
      <c r="M606" s="128"/>
      <c r="N606" s="128"/>
      <c r="O606" s="128"/>
    </row>
    <row r="607">
      <c r="A607" s="128"/>
      <c r="B607" s="128"/>
      <c r="C607" s="128"/>
      <c r="D607" s="128"/>
      <c r="E607" s="128"/>
      <c r="F607" s="128"/>
      <c r="G607" s="128"/>
      <c r="H607" s="128"/>
      <c r="I607" s="128"/>
      <c r="J607" s="128"/>
      <c r="K607" s="128"/>
      <c r="L607" s="128"/>
      <c r="M607" s="128"/>
      <c r="N607" s="128"/>
      <c r="O607" s="128"/>
    </row>
    <row r="608">
      <c r="A608" s="128"/>
      <c r="B608" s="128"/>
      <c r="C608" s="128"/>
      <c r="D608" s="128"/>
      <c r="E608" s="128"/>
      <c r="F608" s="128"/>
      <c r="G608" s="128"/>
      <c r="H608" s="128"/>
      <c r="I608" s="128"/>
      <c r="J608" s="128"/>
      <c r="K608" s="128"/>
      <c r="L608" s="128"/>
      <c r="M608" s="128"/>
      <c r="N608" s="128"/>
      <c r="O608" s="128"/>
    </row>
    <row r="609">
      <c r="A609" s="128"/>
      <c r="B609" s="128"/>
      <c r="C609" s="128"/>
      <c r="D609" s="128"/>
      <c r="E609" s="128"/>
      <c r="F609" s="128"/>
      <c r="G609" s="128"/>
      <c r="H609" s="128"/>
      <c r="I609" s="128"/>
      <c r="J609" s="128"/>
      <c r="K609" s="128"/>
      <c r="L609" s="128"/>
      <c r="M609" s="128"/>
      <c r="N609" s="128"/>
      <c r="O609" s="128"/>
    </row>
    <row r="610">
      <c r="A610" s="128"/>
      <c r="B610" s="128"/>
      <c r="C610" s="128"/>
      <c r="D610" s="128"/>
      <c r="E610" s="128"/>
      <c r="F610" s="128"/>
      <c r="G610" s="128"/>
      <c r="H610" s="128"/>
      <c r="I610" s="128"/>
      <c r="J610" s="128"/>
      <c r="K610" s="128"/>
      <c r="L610" s="128"/>
      <c r="M610" s="128"/>
      <c r="N610" s="128"/>
      <c r="O610" s="128"/>
    </row>
    <row r="611">
      <c r="A611" s="128"/>
      <c r="B611" s="128"/>
      <c r="C611" s="128"/>
      <c r="D611" s="128"/>
      <c r="E611" s="128"/>
      <c r="F611" s="128"/>
      <c r="G611" s="128"/>
      <c r="H611" s="128"/>
      <c r="I611" s="128"/>
      <c r="J611" s="128"/>
      <c r="K611" s="128"/>
      <c r="L611" s="128"/>
      <c r="M611" s="128"/>
      <c r="N611" s="128"/>
      <c r="O611" s="128"/>
    </row>
    <row r="612">
      <c r="A612" s="128"/>
      <c r="B612" s="128"/>
      <c r="C612" s="128"/>
      <c r="D612" s="128"/>
      <c r="E612" s="128"/>
      <c r="F612" s="128"/>
      <c r="G612" s="128"/>
      <c r="H612" s="128"/>
      <c r="I612" s="128"/>
      <c r="J612" s="128"/>
      <c r="K612" s="128"/>
      <c r="L612" s="128"/>
      <c r="M612" s="128"/>
      <c r="N612" s="128"/>
      <c r="O612" s="128"/>
    </row>
    <row r="613">
      <c r="A613" s="128"/>
      <c r="B613" s="128"/>
      <c r="C613" s="128"/>
      <c r="D613" s="128"/>
      <c r="E613" s="128"/>
      <c r="F613" s="128"/>
      <c r="G613" s="128"/>
      <c r="H613" s="128"/>
      <c r="I613" s="128"/>
      <c r="J613" s="128"/>
      <c r="K613" s="128"/>
      <c r="L613" s="128"/>
      <c r="M613" s="128"/>
      <c r="N613" s="128"/>
      <c r="O613" s="128"/>
    </row>
    <row r="614">
      <c r="A614" s="128"/>
      <c r="B614" s="128"/>
      <c r="C614" s="128"/>
      <c r="D614" s="128"/>
      <c r="E614" s="128"/>
      <c r="F614" s="128"/>
      <c r="G614" s="128"/>
      <c r="H614" s="128"/>
      <c r="I614" s="128"/>
      <c r="J614" s="128"/>
      <c r="K614" s="128"/>
      <c r="L614" s="128"/>
      <c r="M614" s="128"/>
      <c r="N614" s="128"/>
      <c r="O614" s="128"/>
    </row>
    <row r="615">
      <c r="A615" s="128"/>
      <c r="B615" s="128"/>
      <c r="C615" s="128"/>
      <c r="D615" s="128"/>
      <c r="E615" s="128"/>
      <c r="F615" s="128"/>
      <c r="G615" s="128"/>
      <c r="H615" s="128"/>
      <c r="I615" s="128"/>
      <c r="J615" s="128"/>
      <c r="K615" s="128"/>
      <c r="L615" s="128"/>
      <c r="M615" s="128"/>
      <c r="N615" s="128"/>
      <c r="O615" s="128"/>
    </row>
    <row r="616">
      <c r="A616" s="128"/>
      <c r="B616" s="128"/>
      <c r="C616" s="128"/>
      <c r="D616" s="128"/>
      <c r="E616" s="128"/>
      <c r="F616" s="128"/>
      <c r="G616" s="128"/>
      <c r="H616" s="128"/>
      <c r="I616" s="128"/>
      <c r="J616" s="128"/>
      <c r="K616" s="128"/>
      <c r="L616" s="128"/>
      <c r="M616" s="128"/>
      <c r="N616" s="128"/>
      <c r="O616" s="128"/>
    </row>
    <row r="617">
      <c r="A617" s="128"/>
      <c r="B617" s="128"/>
      <c r="C617" s="128"/>
      <c r="D617" s="128"/>
      <c r="E617" s="128"/>
      <c r="F617" s="128"/>
      <c r="G617" s="128"/>
      <c r="H617" s="128"/>
      <c r="I617" s="128"/>
      <c r="J617" s="128"/>
      <c r="K617" s="128"/>
      <c r="L617" s="128"/>
      <c r="M617" s="128"/>
      <c r="N617" s="128"/>
      <c r="O617" s="128"/>
    </row>
    <row r="618">
      <c r="A618" s="128"/>
      <c r="B618" s="128"/>
      <c r="C618" s="128"/>
      <c r="D618" s="128"/>
      <c r="E618" s="128"/>
      <c r="F618" s="128"/>
      <c r="G618" s="128"/>
      <c r="H618" s="128"/>
      <c r="I618" s="128"/>
      <c r="J618" s="128"/>
      <c r="K618" s="128"/>
      <c r="L618" s="128"/>
      <c r="M618" s="128"/>
      <c r="N618" s="128"/>
      <c r="O618" s="128"/>
    </row>
    <row r="619">
      <c r="A619" s="128"/>
      <c r="B619" s="128"/>
      <c r="C619" s="128"/>
      <c r="D619" s="128"/>
      <c r="E619" s="128"/>
      <c r="F619" s="128"/>
      <c r="G619" s="128"/>
      <c r="H619" s="128"/>
      <c r="I619" s="128"/>
      <c r="J619" s="128"/>
      <c r="K619" s="128"/>
      <c r="L619" s="128"/>
      <c r="M619" s="128"/>
      <c r="N619" s="128"/>
      <c r="O619" s="128"/>
    </row>
    <row r="620">
      <c r="A620" s="128"/>
      <c r="B620" s="128"/>
      <c r="C620" s="128"/>
      <c r="D620" s="128"/>
      <c r="E620" s="128"/>
      <c r="F620" s="128"/>
      <c r="G620" s="128"/>
      <c r="H620" s="128"/>
      <c r="I620" s="128"/>
      <c r="J620" s="128"/>
      <c r="K620" s="128"/>
      <c r="L620" s="128"/>
      <c r="M620" s="128"/>
      <c r="N620" s="128"/>
      <c r="O620" s="128"/>
    </row>
    <row r="621">
      <c r="A621" s="128"/>
      <c r="B621" s="128"/>
      <c r="C621" s="128"/>
      <c r="D621" s="128"/>
      <c r="E621" s="128"/>
      <c r="F621" s="128"/>
      <c r="G621" s="128"/>
      <c r="H621" s="128"/>
      <c r="I621" s="128"/>
      <c r="J621" s="128"/>
      <c r="K621" s="128"/>
      <c r="L621" s="128"/>
      <c r="M621" s="128"/>
      <c r="N621" s="128"/>
      <c r="O621" s="128"/>
    </row>
    <row r="622">
      <c r="A622" s="128"/>
      <c r="B622" s="128"/>
      <c r="C622" s="128"/>
      <c r="D622" s="128"/>
      <c r="E622" s="128"/>
      <c r="F622" s="128"/>
      <c r="G622" s="128"/>
      <c r="H622" s="128"/>
      <c r="I622" s="128"/>
      <c r="J622" s="128"/>
      <c r="K622" s="128"/>
      <c r="L622" s="128"/>
      <c r="M622" s="128"/>
      <c r="N622" s="128"/>
      <c r="O622" s="128"/>
    </row>
    <row r="623">
      <c r="A623" s="128"/>
      <c r="B623" s="128"/>
      <c r="C623" s="128"/>
      <c r="D623" s="128"/>
      <c r="E623" s="128"/>
      <c r="F623" s="128"/>
      <c r="G623" s="128"/>
      <c r="H623" s="128"/>
      <c r="I623" s="128"/>
      <c r="J623" s="128"/>
      <c r="K623" s="128"/>
      <c r="L623" s="128"/>
      <c r="M623" s="128"/>
      <c r="N623" s="128"/>
      <c r="O623" s="128"/>
    </row>
    <row r="624">
      <c r="A624" s="128"/>
      <c r="B624" s="128"/>
      <c r="C624" s="128"/>
      <c r="D624" s="128"/>
      <c r="E624" s="128"/>
      <c r="F624" s="128"/>
      <c r="G624" s="128"/>
      <c r="H624" s="128"/>
      <c r="I624" s="128"/>
      <c r="J624" s="128"/>
      <c r="K624" s="128"/>
      <c r="L624" s="128"/>
      <c r="M624" s="128"/>
      <c r="N624" s="128"/>
      <c r="O624" s="128"/>
    </row>
    <row r="625">
      <c r="A625" s="128"/>
      <c r="B625" s="128"/>
      <c r="C625" s="128"/>
      <c r="D625" s="128"/>
      <c r="E625" s="128"/>
      <c r="F625" s="128"/>
      <c r="G625" s="128"/>
      <c r="H625" s="128"/>
      <c r="I625" s="128"/>
      <c r="J625" s="128"/>
      <c r="K625" s="128"/>
      <c r="L625" s="128"/>
      <c r="M625" s="128"/>
      <c r="N625" s="128"/>
      <c r="O625" s="128"/>
    </row>
    <row r="626">
      <c r="A626" s="128"/>
      <c r="B626" s="128"/>
      <c r="C626" s="128"/>
      <c r="D626" s="128"/>
      <c r="E626" s="128"/>
      <c r="F626" s="128"/>
      <c r="G626" s="128"/>
      <c r="H626" s="128"/>
      <c r="I626" s="128"/>
      <c r="J626" s="128"/>
      <c r="K626" s="128"/>
      <c r="L626" s="128"/>
      <c r="M626" s="128"/>
      <c r="N626" s="128"/>
      <c r="O626" s="128"/>
    </row>
    <row r="627">
      <c r="A627" s="128"/>
      <c r="B627" s="128"/>
      <c r="C627" s="128"/>
      <c r="D627" s="128"/>
      <c r="E627" s="128"/>
      <c r="F627" s="128"/>
      <c r="G627" s="128"/>
      <c r="H627" s="128"/>
      <c r="I627" s="128"/>
      <c r="J627" s="128"/>
      <c r="K627" s="128"/>
      <c r="L627" s="128"/>
      <c r="M627" s="128"/>
      <c r="N627" s="128"/>
      <c r="O627" s="128"/>
    </row>
    <row r="628">
      <c r="A628" s="128"/>
      <c r="B628" s="128"/>
      <c r="C628" s="128"/>
      <c r="D628" s="128"/>
      <c r="E628" s="128"/>
      <c r="F628" s="128"/>
      <c r="G628" s="128"/>
      <c r="H628" s="128"/>
      <c r="I628" s="128"/>
      <c r="J628" s="128"/>
      <c r="K628" s="128"/>
      <c r="L628" s="128"/>
      <c r="M628" s="128"/>
      <c r="N628" s="128"/>
      <c r="O628" s="128"/>
    </row>
    <row r="629">
      <c r="A629" s="128"/>
      <c r="B629" s="128"/>
      <c r="C629" s="128"/>
      <c r="D629" s="128"/>
      <c r="E629" s="128"/>
      <c r="F629" s="128"/>
      <c r="G629" s="128"/>
      <c r="H629" s="128"/>
      <c r="I629" s="128"/>
      <c r="J629" s="128"/>
      <c r="K629" s="128"/>
      <c r="L629" s="128"/>
      <c r="M629" s="128"/>
      <c r="N629" s="128"/>
      <c r="O629" s="128"/>
    </row>
    <row r="630">
      <c r="A630" s="128"/>
      <c r="B630" s="128"/>
      <c r="C630" s="128"/>
      <c r="D630" s="128"/>
      <c r="E630" s="128"/>
      <c r="F630" s="128"/>
      <c r="G630" s="128"/>
      <c r="H630" s="128"/>
      <c r="I630" s="128"/>
      <c r="J630" s="128"/>
      <c r="K630" s="128"/>
      <c r="L630" s="128"/>
      <c r="M630" s="128"/>
      <c r="N630" s="128"/>
      <c r="O630" s="128"/>
    </row>
    <row r="631">
      <c r="A631" s="128"/>
      <c r="B631" s="128"/>
      <c r="C631" s="128"/>
      <c r="D631" s="128"/>
      <c r="E631" s="128"/>
      <c r="F631" s="128"/>
      <c r="G631" s="128"/>
      <c r="H631" s="128"/>
      <c r="I631" s="128"/>
      <c r="J631" s="128"/>
      <c r="K631" s="128"/>
      <c r="L631" s="128"/>
      <c r="M631" s="128"/>
      <c r="N631" s="128"/>
      <c r="O631" s="128"/>
    </row>
    <row r="632">
      <c r="A632" s="128"/>
      <c r="B632" s="128"/>
      <c r="C632" s="128"/>
      <c r="D632" s="128"/>
      <c r="E632" s="128"/>
      <c r="F632" s="128"/>
      <c r="G632" s="128"/>
      <c r="H632" s="128"/>
      <c r="I632" s="128"/>
      <c r="J632" s="128"/>
      <c r="K632" s="128"/>
      <c r="L632" s="128"/>
      <c r="M632" s="128"/>
      <c r="N632" s="128"/>
      <c r="O632" s="128"/>
    </row>
    <row r="633">
      <c r="A633" s="128"/>
      <c r="B633" s="128"/>
      <c r="C633" s="128"/>
      <c r="D633" s="128"/>
      <c r="E633" s="128"/>
      <c r="F633" s="128"/>
      <c r="G633" s="128"/>
      <c r="H633" s="128"/>
      <c r="I633" s="128"/>
      <c r="J633" s="128"/>
      <c r="K633" s="128"/>
      <c r="L633" s="128"/>
      <c r="M633" s="128"/>
      <c r="N633" s="128"/>
      <c r="O633" s="128"/>
    </row>
    <row r="634">
      <c r="A634" s="128"/>
      <c r="B634" s="128"/>
      <c r="C634" s="128"/>
      <c r="D634" s="128"/>
      <c r="E634" s="128"/>
      <c r="F634" s="128"/>
      <c r="G634" s="128"/>
      <c r="H634" s="128"/>
      <c r="I634" s="128"/>
      <c r="J634" s="128"/>
      <c r="K634" s="128"/>
      <c r="L634" s="128"/>
      <c r="M634" s="128"/>
      <c r="N634" s="128"/>
      <c r="O634" s="128"/>
    </row>
    <row r="635">
      <c r="A635" s="128"/>
      <c r="B635" s="128"/>
      <c r="C635" s="128"/>
      <c r="D635" s="128"/>
      <c r="E635" s="128"/>
      <c r="F635" s="128"/>
      <c r="G635" s="128"/>
      <c r="H635" s="128"/>
      <c r="I635" s="128"/>
      <c r="J635" s="128"/>
      <c r="K635" s="128"/>
      <c r="L635" s="128"/>
      <c r="M635" s="128"/>
      <c r="N635" s="128"/>
      <c r="O635" s="128"/>
    </row>
    <row r="636">
      <c r="A636" s="128"/>
      <c r="B636" s="128"/>
      <c r="C636" s="128"/>
      <c r="D636" s="128"/>
      <c r="E636" s="128"/>
      <c r="F636" s="128"/>
      <c r="G636" s="128"/>
      <c r="H636" s="128"/>
      <c r="I636" s="128"/>
      <c r="J636" s="128"/>
      <c r="K636" s="128"/>
      <c r="L636" s="128"/>
      <c r="M636" s="128"/>
      <c r="N636" s="128"/>
      <c r="O636" s="128"/>
    </row>
    <row r="637">
      <c r="A637" s="128"/>
      <c r="B637" s="128"/>
      <c r="C637" s="128"/>
      <c r="D637" s="128"/>
      <c r="E637" s="128"/>
      <c r="F637" s="128"/>
      <c r="G637" s="128"/>
      <c r="H637" s="128"/>
      <c r="I637" s="128"/>
      <c r="J637" s="128"/>
      <c r="K637" s="128"/>
      <c r="L637" s="128"/>
      <c r="M637" s="128"/>
      <c r="N637" s="128"/>
      <c r="O637" s="128"/>
    </row>
    <row r="638">
      <c r="A638" s="128"/>
      <c r="B638" s="128"/>
      <c r="C638" s="128"/>
      <c r="D638" s="128"/>
      <c r="E638" s="128"/>
      <c r="F638" s="128"/>
      <c r="G638" s="128"/>
      <c r="H638" s="128"/>
      <c r="I638" s="128"/>
      <c r="J638" s="128"/>
      <c r="K638" s="128"/>
      <c r="L638" s="128"/>
      <c r="M638" s="128"/>
      <c r="N638" s="128"/>
      <c r="O638" s="128"/>
    </row>
    <row r="639">
      <c r="A639" s="128"/>
      <c r="B639" s="128"/>
      <c r="C639" s="128"/>
      <c r="D639" s="128"/>
      <c r="E639" s="128"/>
      <c r="F639" s="128"/>
      <c r="G639" s="128"/>
      <c r="H639" s="128"/>
      <c r="I639" s="128"/>
      <c r="J639" s="128"/>
      <c r="K639" s="128"/>
      <c r="L639" s="128"/>
      <c r="M639" s="128"/>
      <c r="N639" s="128"/>
      <c r="O639" s="128"/>
    </row>
    <row r="640">
      <c r="A640" s="128"/>
      <c r="B640" s="128"/>
      <c r="C640" s="128"/>
      <c r="D640" s="128"/>
      <c r="E640" s="128"/>
      <c r="F640" s="128"/>
      <c r="G640" s="128"/>
      <c r="H640" s="128"/>
      <c r="I640" s="128"/>
      <c r="J640" s="128"/>
      <c r="K640" s="128"/>
      <c r="L640" s="128"/>
      <c r="M640" s="128"/>
      <c r="N640" s="128"/>
      <c r="O640" s="128"/>
    </row>
    <row r="641">
      <c r="A641" s="128"/>
      <c r="B641" s="128"/>
      <c r="C641" s="128"/>
      <c r="D641" s="128"/>
      <c r="E641" s="128"/>
      <c r="F641" s="128"/>
      <c r="G641" s="128"/>
      <c r="H641" s="128"/>
      <c r="I641" s="128"/>
      <c r="J641" s="128"/>
      <c r="K641" s="128"/>
      <c r="L641" s="128"/>
      <c r="M641" s="128"/>
      <c r="N641" s="128"/>
      <c r="O641" s="128"/>
    </row>
    <row r="642">
      <c r="A642" s="128"/>
      <c r="B642" s="128"/>
      <c r="C642" s="128"/>
      <c r="D642" s="128"/>
      <c r="E642" s="128"/>
      <c r="F642" s="128"/>
      <c r="G642" s="128"/>
      <c r="H642" s="128"/>
      <c r="I642" s="128"/>
      <c r="J642" s="128"/>
      <c r="K642" s="128"/>
      <c r="L642" s="128"/>
      <c r="M642" s="128"/>
      <c r="N642" s="128"/>
      <c r="O642" s="128"/>
    </row>
    <row r="643">
      <c r="A643" s="128"/>
      <c r="B643" s="128"/>
      <c r="C643" s="128"/>
      <c r="D643" s="128"/>
      <c r="E643" s="128"/>
      <c r="F643" s="128"/>
      <c r="G643" s="128"/>
      <c r="H643" s="128"/>
      <c r="I643" s="128"/>
      <c r="J643" s="128"/>
      <c r="K643" s="128"/>
      <c r="L643" s="128"/>
      <c r="M643" s="128"/>
      <c r="N643" s="128"/>
      <c r="O643" s="128"/>
    </row>
    <row r="644">
      <c r="A644" s="128"/>
      <c r="B644" s="128"/>
      <c r="C644" s="128"/>
      <c r="D644" s="128"/>
      <c r="E644" s="128"/>
      <c r="F644" s="128"/>
      <c r="G644" s="128"/>
      <c r="H644" s="128"/>
      <c r="I644" s="128"/>
      <c r="J644" s="128"/>
      <c r="K644" s="128"/>
      <c r="L644" s="128"/>
      <c r="M644" s="128"/>
      <c r="N644" s="128"/>
      <c r="O644" s="128"/>
    </row>
    <row r="645">
      <c r="A645" s="128"/>
      <c r="B645" s="128"/>
      <c r="C645" s="128"/>
      <c r="D645" s="128"/>
      <c r="E645" s="128"/>
      <c r="F645" s="128"/>
      <c r="G645" s="128"/>
      <c r="H645" s="128"/>
      <c r="I645" s="128"/>
      <c r="J645" s="128"/>
      <c r="K645" s="128"/>
      <c r="L645" s="128"/>
      <c r="M645" s="128"/>
      <c r="N645" s="128"/>
      <c r="O645" s="128"/>
    </row>
    <row r="646">
      <c r="A646" s="128"/>
      <c r="B646" s="128"/>
      <c r="C646" s="128"/>
      <c r="D646" s="128"/>
      <c r="E646" s="128"/>
      <c r="F646" s="128"/>
      <c r="G646" s="128"/>
      <c r="H646" s="128"/>
      <c r="I646" s="128"/>
      <c r="J646" s="128"/>
      <c r="K646" s="128"/>
      <c r="L646" s="128"/>
      <c r="M646" s="128"/>
      <c r="N646" s="128"/>
      <c r="O646" s="128"/>
    </row>
    <row r="647">
      <c r="A647" s="128"/>
      <c r="B647" s="128"/>
      <c r="C647" s="128"/>
      <c r="D647" s="128"/>
      <c r="E647" s="128"/>
      <c r="F647" s="128"/>
      <c r="G647" s="128"/>
      <c r="H647" s="128"/>
      <c r="I647" s="128"/>
      <c r="J647" s="128"/>
      <c r="K647" s="128"/>
      <c r="L647" s="128"/>
      <c r="M647" s="128"/>
      <c r="N647" s="128"/>
      <c r="O647" s="128"/>
    </row>
    <row r="648">
      <c r="A648" s="128"/>
      <c r="B648" s="128"/>
      <c r="C648" s="128"/>
      <c r="D648" s="128"/>
      <c r="E648" s="128"/>
      <c r="F648" s="128"/>
      <c r="G648" s="128"/>
      <c r="H648" s="128"/>
      <c r="I648" s="128"/>
      <c r="J648" s="128"/>
      <c r="K648" s="128"/>
      <c r="L648" s="128"/>
      <c r="M648" s="128"/>
      <c r="N648" s="128"/>
      <c r="O648" s="128"/>
    </row>
    <row r="649">
      <c r="A649" s="128"/>
      <c r="B649" s="128"/>
      <c r="C649" s="128"/>
      <c r="D649" s="128"/>
      <c r="E649" s="128"/>
      <c r="F649" s="128"/>
      <c r="G649" s="128"/>
      <c r="H649" s="128"/>
      <c r="I649" s="128"/>
      <c r="J649" s="128"/>
      <c r="K649" s="128"/>
      <c r="L649" s="128"/>
      <c r="M649" s="128"/>
      <c r="N649" s="128"/>
      <c r="O649" s="128"/>
    </row>
    <row r="650">
      <c r="A650" s="128"/>
      <c r="B650" s="128"/>
      <c r="C650" s="128"/>
      <c r="D650" s="128"/>
      <c r="E650" s="128"/>
      <c r="F650" s="128"/>
      <c r="G650" s="128"/>
      <c r="H650" s="128"/>
      <c r="I650" s="128"/>
      <c r="J650" s="128"/>
      <c r="K650" s="128"/>
      <c r="L650" s="128"/>
      <c r="M650" s="128"/>
      <c r="N650" s="128"/>
      <c r="O650" s="128"/>
    </row>
    <row r="651">
      <c r="A651" s="128"/>
      <c r="B651" s="128"/>
      <c r="C651" s="128"/>
      <c r="D651" s="128"/>
      <c r="E651" s="128"/>
      <c r="F651" s="128"/>
      <c r="G651" s="128"/>
      <c r="H651" s="128"/>
      <c r="I651" s="128"/>
      <c r="J651" s="128"/>
      <c r="K651" s="128"/>
      <c r="L651" s="128"/>
      <c r="M651" s="128"/>
      <c r="N651" s="128"/>
      <c r="O651" s="128"/>
    </row>
    <row r="652">
      <c r="A652" s="128"/>
      <c r="B652" s="128"/>
      <c r="C652" s="128"/>
      <c r="D652" s="128"/>
      <c r="E652" s="128"/>
      <c r="F652" s="128"/>
      <c r="G652" s="128"/>
      <c r="H652" s="128"/>
      <c r="I652" s="128"/>
      <c r="J652" s="128"/>
      <c r="K652" s="128"/>
      <c r="L652" s="128"/>
      <c r="M652" s="128"/>
      <c r="N652" s="128"/>
      <c r="O652" s="128"/>
    </row>
    <row r="653">
      <c r="A653" s="128"/>
      <c r="B653" s="128"/>
      <c r="C653" s="128"/>
      <c r="D653" s="128"/>
      <c r="E653" s="128"/>
      <c r="F653" s="128"/>
      <c r="G653" s="128"/>
      <c r="H653" s="128"/>
      <c r="I653" s="128"/>
      <c r="J653" s="128"/>
      <c r="K653" s="128"/>
      <c r="L653" s="128"/>
      <c r="M653" s="128"/>
      <c r="N653" s="128"/>
      <c r="O653" s="128"/>
    </row>
    <row r="654">
      <c r="A654" s="128"/>
      <c r="B654" s="128"/>
      <c r="C654" s="128"/>
      <c r="D654" s="128"/>
      <c r="E654" s="128"/>
      <c r="F654" s="128"/>
      <c r="G654" s="128"/>
      <c r="H654" s="128"/>
      <c r="I654" s="128"/>
      <c r="J654" s="128"/>
      <c r="K654" s="128"/>
      <c r="L654" s="128"/>
      <c r="M654" s="128"/>
      <c r="N654" s="128"/>
      <c r="O654" s="128"/>
    </row>
    <row r="655">
      <c r="A655" s="128"/>
      <c r="B655" s="128"/>
      <c r="C655" s="128"/>
      <c r="D655" s="128"/>
      <c r="E655" s="128"/>
      <c r="F655" s="128"/>
      <c r="G655" s="128"/>
      <c r="H655" s="128"/>
      <c r="I655" s="128"/>
      <c r="J655" s="128"/>
      <c r="K655" s="128"/>
      <c r="L655" s="128"/>
      <c r="M655" s="128"/>
      <c r="N655" s="128"/>
      <c r="O655" s="128"/>
    </row>
    <row r="656">
      <c r="A656" s="128"/>
      <c r="B656" s="128"/>
      <c r="C656" s="128"/>
      <c r="D656" s="128"/>
      <c r="E656" s="128"/>
      <c r="F656" s="128"/>
      <c r="G656" s="128"/>
      <c r="H656" s="128"/>
      <c r="I656" s="128"/>
      <c r="J656" s="128"/>
      <c r="K656" s="128"/>
      <c r="L656" s="128"/>
      <c r="M656" s="128"/>
      <c r="N656" s="128"/>
      <c r="O656" s="128"/>
    </row>
    <row r="657">
      <c r="A657" s="128"/>
      <c r="B657" s="128"/>
      <c r="C657" s="128"/>
      <c r="D657" s="128"/>
      <c r="E657" s="128"/>
      <c r="F657" s="128"/>
      <c r="G657" s="128"/>
      <c r="H657" s="128"/>
      <c r="I657" s="128"/>
      <c r="J657" s="128"/>
      <c r="K657" s="128"/>
      <c r="L657" s="128"/>
      <c r="M657" s="128"/>
      <c r="N657" s="128"/>
      <c r="O657" s="128"/>
    </row>
    <row r="658">
      <c r="A658" s="128"/>
      <c r="B658" s="128"/>
      <c r="C658" s="128"/>
      <c r="D658" s="128"/>
      <c r="E658" s="128"/>
      <c r="F658" s="128"/>
      <c r="G658" s="128"/>
      <c r="H658" s="128"/>
      <c r="I658" s="128"/>
      <c r="J658" s="128"/>
      <c r="K658" s="128"/>
      <c r="L658" s="128"/>
      <c r="M658" s="128"/>
      <c r="N658" s="128"/>
      <c r="O658" s="128"/>
    </row>
    <row r="659">
      <c r="A659" s="128"/>
      <c r="B659" s="128"/>
      <c r="C659" s="128"/>
      <c r="D659" s="128"/>
      <c r="E659" s="128"/>
      <c r="F659" s="128"/>
      <c r="G659" s="128"/>
      <c r="H659" s="128"/>
      <c r="I659" s="128"/>
      <c r="J659" s="128"/>
      <c r="K659" s="128"/>
      <c r="L659" s="128"/>
      <c r="M659" s="128"/>
      <c r="N659" s="128"/>
      <c r="O659" s="128"/>
    </row>
    <row r="660">
      <c r="A660" s="128"/>
      <c r="B660" s="128"/>
      <c r="C660" s="128"/>
      <c r="D660" s="128"/>
      <c r="E660" s="128"/>
      <c r="F660" s="128"/>
      <c r="G660" s="128"/>
      <c r="H660" s="128"/>
      <c r="I660" s="128"/>
      <c r="J660" s="128"/>
      <c r="K660" s="128"/>
      <c r="L660" s="128"/>
      <c r="M660" s="128"/>
      <c r="N660" s="128"/>
      <c r="O660" s="128"/>
    </row>
    <row r="661">
      <c r="A661" s="128"/>
      <c r="B661" s="128"/>
      <c r="C661" s="128"/>
      <c r="D661" s="128"/>
      <c r="E661" s="128"/>
      <c r="F661" s="128"/>
      <c r="G661" s="128"/>
      <c r="H661" s="128"/>
      <c r="I661" s="128"/>
      <c r="J661" s="128"/>
      <c r="K661" s="128"/>
      <c r="L661" s="128"/>
      <c r="M661" s="128"/>
      <c r="N661" s="128"/>
      <c r="O661" s="128"/>
    </row>
    <row r="662">
      <c r="A662" s="128"/>
      <c r="B662" s="128"/>
      <c r="C662" s="128"/>
      <c r="D662" s="128"/>
      <c r="E662" s="128"/>
      <c r="F662" s="128"/>
      <c r="G662" s="128"/>
      <c r="H662" s="128"/>
      <c r="I662" s="128"/>
      <c r="J662" s="128"/>
      <c r="K662" s="128"/>
      <c r="L662" s="128"/>
      <c r="M662" s="128"/>
      <c r="N662" s="128"/>
      <c r="O662" s="128"/>
    </row>
    <row r="663">
      <c r="A663" s="128"/>
      <c r="B663" s="128"/>
      <c r="C663" s="128"/>
      <c r="D663" s="128"/>
      <c r="E663" s="128"/>
      <c r="F663" s="128"/>
      <c r="G663" s="128"/>
      <c r="H663" s="128"/>
      <c r="I663" s="128"/>
      <c r="J663" s="128"/>
      <c r="K663" s="128"/>
      <c r="L663" s="128"/>
      <c r="M663" s="128"/>
      <c r="N663" s="128"/>
      <c r="O663" s="128"/>
    </row>
    <row r="664">
      <c r="A664" s="128"/>
      <c r="B664" s="128"/>
      <c r="C664" s="128"/>
      <c r="D664" s="128"/>
      <c r="E664" s="128"/>
      <c r="F664" s="128"/>
      <c r="G664" s="128"/>
      <c r="H664" s="128"/>
      <c r="I664" s="128"/>
      <c r="J664" s="128"/>
      <c r="K664" s="128"/>
      <c r="L664" s="128"/>
      <c r="M664" s="128"/>
      <c r="N664" s="128"/>
      <c r="O664" s="128"/>
    </row>
    <row r="665">
      <c r="A665" s="128"/>
      <c r="B665" s="128"/>
      <c r="C665" s="128"/>
      <c r="D665" s="128"/>
      <c r="E665" s="128"/>
      <c r="F665" s="128"/>
      <c r="G665" s="128"/>
      <c r="H665" s="128"/>
      <c r="I665" s="128"/>
      <c r="J665" s="128"/>
      <c r="K665" s="128"/>
      <c r="L665" s="128"/>
      <c r="M665" s="128"/>
      <c r="N665" s="128"/>
      <c r="O665" s="128"/>
    </row>
    <row r="666">
      <c r="A666" s="128"/>
      <c r="B666" s="128"/>
      <c r="C666" s="128"/>
      <c r="D666" s="128"/>
      <c r="E666" s="128"/>
      <c r="F666" s="128"/>
      <c r="G666" s="128"/>
      <c r="H666" s="128"/>
      <c r="I666" s="128"/>
      <c r="J666" s="128"/>
      <c r="K666" s="128"/>
      <c r="L666" s="128"/>
      <c r="M666" s="128"/>
      <c r="N666" s="128"/>
      <c r="O666" s="128"/>
    </row>
    <row r="667">
      <c r="A667" s="128"/>
      <c r="B667" s="128"/>
      <c r="C667" s="128"/>
      <c r="D667" s="128"/>
      <c r="E667" s="128"/>
      <c r="F667" s="128"/>
      <c r="G667" s="128"/>
      <c r="H667" s="128"/>
      <c r="I667" s="128"/>
      <c r="J667" s="128"/>
      <c r="K667" s="128"/>
      <c r="L667" s="128"/>
      <c r="M667" s="128"/>
      <c r="N667" s="128"/>
      <c r="O667" s="128"/>
    </row>
    <row r="668">
      <c r="A668" s="128"/>
      <c r="B668" s="128"/>
      <c r="C668" s="128"/>
      <c r="D668" s="128"/>
      <c r="E668" s="128"/>
      <c r="F668" s="128"/>
      <c r="G668" s="128"/>
      <c r="H668" s="128"/>
      <c r="I668" s="128"/>
      <c r="J668" s="128"/>
      <c r="K668" s="128"/>
      <c r="L668" s="128"/>
      <c r="M668" s="128"/>
      <c r="N668" s="128"/>
      <c r="O668" s="128"/>
    </row>
    <row r="669">
      <c r="A669" s="128"/>
      <c r="B669" s="128"/>
      <c r="C669" s="128"/>
      <c r="D669" s="128"/>
      <c r="E669" s="128"/>
      <c r="F669" s="128"/>
      <c r="G669" s="128"/>
      <c r="H669" s="128"/>
      <c r="I669" s="128"/>
      <c r="J669" s="128"/>
      <c r="K669" s="128"/>
      <c r="L669" s="128"/>
      <c r="M669" s="128"/>
      <c r="N669" s="128"/>
      <c r="O669" s="128"/>
    </row>
    <row r="670">
      <c r="A670" s="128"/>
      <c r="B670" s="128"/>
      <c r="C670" s="128"/>
      <c r="D670" s="128"/>
      <c r="E670" s="128"/>
      <c r="F670" s="128"/>
      <c r="G670" s="128"/>
      <c r="H670" s="128"/>
      <c r="I670" s="128"/>
      <c r="J670" s="128"/>
      <c r="K670" s="128"/>
      <c r="L670" s="128"/>
      <c r="M670" s="128"/>
      <c r="N670" s="128"/>
      <c r="O670" s="128"/>
    </row>
    <row r="671">
      <c r="A671" s="128"/>
      <c r="B671" s="128"/>
      <c r="C671" s="128"/>
      <c r="D671" s="128"/>
      <c r="E671" s="128"/>
      <c r="F671" s="128"/>
      <c r="G671" s="128"/>
      <c r="H671" s="128"/>
      <c r="I671" s="128"/>
      <c r="J671" s="128"/>
      <c r="K671" s="128"/>
      <c r="L671" s="128"/>
      <c r="M671" s="128"/>
      <c r="N671" s="128"/>
      <c r="O671" s="128"/>
    </row>
    <row r="672">
      <c r="A672" s="128"/>
      <c r="B672" s="128"/>
      <c r="C672" s="128"/>
      <c r="D672" s="128"/>
      <c r="E672" s="128"/>
      <c r="F672" s="128"/>
      <c r="G672" s="128"/>
      <c r="H672" s="128"/>
      <c r="I672" s="128"/>
      <c r="J672" s="128"/>
      <c r="K672" s="128"/>
      <c r="L672" s="128"/>
      <c r="M672" s="128"/>
      <c r="N672" s="128"/>
      <c r="O672" s="128"/>
    </row>
    <row r="673">
      <c r="A673" s="128"/>
      <c r="B673" s="128"/>
      <c r="C673" s="128"/>
      <c r="D673" s="128"/>
      <c r="E673" s="128"/>
      <c r="F673" s="128"/>
      <c r="G673" s="128"/>
      <c r="H673" s="128"/>
      <c r="I673" s="128"/>
      <c r="J673" s="128"/>
      <c r="K673" s="128"/>
      <c r="L673" s="128"/>
      <c r="M673" s="128"/>
      <c r="N673" s="128"/>
      <c r="O673" s="128"/>
    </row>
    <row r="674">
      <c r="A674" s="128"/>
      <c r="B674" s="128"/>
      <c r="C674" s="128"/>
      <c r="D674" s="128"/>
      <c r="E674" s="128"/>
      <c r="F674" s="128"/>
      <c r="G674" s="128"/>
      <c r="H674" s="128"/>
      <c r="I674" s="128"/>
      <c r="J674" s="128"/>
      <c r="K674" s="128"/>
      <c r="L674" s="128"/>
      <c r="M674" s="128"/>
      <c r="N674" s="128"/>
      <c r="O674" s="128"/>
    </row>
    <row r="675">
      <c r="A675" s="128"/>
      <c r="B675" s="128"/>
      <c r="C675" s="128"/>
      <c r="D675" s="128"/>
      <c r="E675" s="128"/>
      <c r="F675" s="128"/>
      <c r="G675" s="128"/>
      <c r="H675" s="128"/>
      <c r="I675" s="128"/>
      <c r="J675" s="128"/>
      <c r="K675" s="128"/>
      <c r="L675" s="128"/>
      <c r="M675" s="128"/>
      <c r="N675" s="128"/>
      <c r="O675" s="128"/>
    </row>
    <row r="676">
      <c r="A676" s="128"/>
      <c r="B676" s="128"/>
      <c r="C676" s="128"/>
      <c r="D676" s="128"/>
      <c r="E676" s="128"/>
      <c r="F676" s="128"/>
      <c r="G676" s="128"/>
      <c r="H676" s="128"/>
      <c r="I676" s="128"/>
      <c r="J676" s="128"/>
      <c r="K676" s="128"/>
      <c r="L676" s="128"/>
      <c r="M676" s="128"/>
      <c r="N676" s="128"/>
      <c r="O676" s="128"/>
    </row>
    <row r="677">
      <c r="A677" s="128"/>
      <c r="B677" s="128"/>
      <c r="C677" s="128"/>
      <c r="D677" s="128"/>
      <c r="E677" s="128"/>
      <c r="F677" s="128"/>
      <c r="G677" s="128"/>
      <c r="H677" s="128"/>
      <c r="I677" s="128"/>
      <c r="J677" s="128"/>
      <c r="K677" s="128"/>
      <c r="L677" s="128"/>
      <c r="M677" s="128"/>
      <c r="N677" s="128"/>
      <c r="O677" s="128"/>
    </row>
    <row r="678">
      <c r="A678" s="128"/>
      <c r="B678" s="128"/>
      <c r="C678" s="128"/>
      <c r="D678" s="128"/>
      <c r="E678" s="128"/>
      <c r="F678" s="128"/>
      <c r="G678" s="128"/>
      <c r="H678" s="128"/>
      <c r="I678" s="128"/>
      <c r="J678" s="128"/>
      <c r="K678" s="128"/>
      <c r="L678" s="128"/>
      <c r="M678" s="128"/>
      <c r="N678" s="128"/>
      <c r="O678" s="128"/>
    </row>
    <row r="679">
      <c r="A679" s="128"/>
      <c r="B679" s="128"/>
      <c r="C679" s="128"/>
      <c r="D679" s="128"/>
      <c r="E679" s="128"/>
      <c r="F679" s="128"/>
      <c r="G679" s="128"/>
      <c r="H679" s="128"/>
      <c r="I679" s="128"/>
      <c r="J679" s="128"/>
      <c r="K679" s="128"/>
      <c r="L679" s="128"/>
      <c r="M679" s="128"/>
      <c r="N679" s="128"/>
      <c r="O679" s="128"/>
    </row>
    <row r="680">
      <c r="A680" s="128"/>
      <c r="B680" s="128"/>
      <c r="C680" s="128"/>
      <c r="D680" s="128"/>
      <c r="E680" s="128"/>
      <c r="F680" s="128"/>
      <c r="G680" s="128"/>
      <c r="H680" s="128"/>
      <c r="I680" s="128"/>
      <c r="J680" s="128"/>
      <c r="K680" s="128"/>
      <c r="L680" s="128"/>
      <c r="M680" s="128"/>
      <c r="N680" s="128"/>
      <c r="O680" s="128"/>
    </row>
    <row r="681">
      <c r="A681" s="128"/>
      <c r="B681" s="128"/>
      <c r="C681" s="128"/>
      <c r="D681" s="128"/>
      <c r="E681" s="128"/>
      <c r="F681" s="128"/>
      <c r="G681" s="128"/>
      <c r="H681" s="128"/>
      <c r="I681" s="128"/>
      <c r="J681" s="128"/>
      <c r="K681" s="128"/>
      <c r="L681" s="128"/>
      <c r="M681" s="128"/>
      <c r="N681" s="128"/>
      <c r="O681" s="128"/>
    </row>
    <row r="682">
      <c r="A682" s="128"/>
      <c r="B682" s="128"/>
      <c r="C682" s="128"/>
      <c r="D682" s="128"/>
      <c r="E682" s="128"/>
      <c r="F682" s="128"/>
      <c r="G682" s="128"/>
      <c r="H682" s="128"/>
      <c r="I682" s="128"/>
      <c r="J682" s="128"/>
      <c r="K682" s="128"/>
      <c r="L682" s="128"/>
      <c r="M682" s="128"/>
      <c r="N682" s="128"/>
      <c r="O682" s="128"/>
    </row>
    <row r="683">
      <c r="A683" s="128"/>
      <c r="B683" s="128"/>
      <c r="C683" s="128"/>
      <c r="D683" s="128"/>
      <c r="E683" s="128"/>
      <c r="F683" s="128"/>
      <c r="G683" s="128"/>
      <c r="H683" s="128"/>
      <c r="I683" s="128"/>
      <c r="J683" s="128"/>
      <c r="K683" s="128"/>
      <c r="L683" s="128"/>
      <c r="M683" s="128"/>
      <c r="N683" s="128"/>
      <c r="O683" s="128"/>
    </row>
    <row r="684">
      <c r="A684" s="128"/>
      <c r="B684" s="128"/>
      <c r="C684" s="128"/>
      <c r="D684" s="128"/>
      <c r="E684" s="128"/>
      <c r="F684" s="128"/>
      <c r="G684" s="128"/>
      <c r="H684" s="128"/>
      <c r="I684" s="128"/>
      <c r="J684" s="128"/>
      <c r="K684" s="128"/>
      <c r="L684" s="128"/>
      <c r="M684" s="128"/>
      <c r="N684" s="128"/>
      <c r="O684" s="128"/>
    </row>
    <row r="685">
      <c r="A685" s="128"/>
      <c r="B685" s="128"/>
      <c r="C685" s="128"/>
      <c r="D685" s="128"/>
      <c r="E685" s="128"/>
      <c r="F685" s="128"/>
      <c r="G685" s="128"/>
      <c r="H685" s="128"/>
      <c r="I685" s="128"/>
      <c r="J685" s="128"/>
      <c r="K685" s="128"/>
      <c r="L685" s="128"/>
      <c r="M685" s="128"/>
      <c r="N685" s="128"/>
      <c r="O685" s="128"/>
    </row>
    <row r="686">
      <c r="A686" s="128"/>
      <c r="B686" s="128"/>
      <c r="C686" s="128"/>
      <c r="D686" s="128"/>
      <c r="E686" s="128"/>
      <c r="F686" s="128"/>
      <c r="G686" s="128"/>
      <c r="H686" s="128"/>
      <c r="I686" s="128"/>
      <c r="J686" s="128"/>
      <c r="K686" s="128"/>
      <c r="L686" s="128"/>
      <c r="M686" s="128"/>
      <c r="N686" s="128"/>
      <c r="O686" s="128"/>
    </row>
    <row r="687">
      <c r="A687" s="128"/>
      <c r="B687" s="128"/>
      <c r="C687" s="128"/>
      <c r="D687" s="128"/>
      <c r="E687" s="128"/>
      <c r="F687" s="128"/>
      <c r="G687" s="128"/>
      <c r="H687" s="128"/>
      <c r="I687" s="128"/>
      <c r="J687" s="128"/>
      <c r="K687" s="128"/>
      <c r="L687" s="128"/>
      <c r="M687" s="128"/>
      <c r="N687" s="128"/>
      <c r="O687" s="128"/>
    </row>
    <row r="688">
      <c r="A688" s="128"/>
      <c r="B688" s="128"/>
      <c r="C688" s="128"/>
      <c r="D688" s="128"/>
      <c r="E688" s="128"/>
      <c r="F688" s="128"/>
      <c r="G688" s="128"/>
      <c r="H688" s="128"/>
      <c r="I688" s="128"/>
      <c r="J688" s="128"/>
      <c r="K688" s="128"/>
      <c r="L688" s="128"/>
      <c r="M688" s="128"/>
      <c r="N688" s="128"/>
      <c r="O688" s="128"/>
    </row>
    <row r="689">
      <c r="A689" s="128"/>
      <c r="B689" s="128"/>
      <c r="C689" s="128"/>
      <c r="D689" s="128"/>
      <c r="E689" s="128"/>
      <c r="F689" s="128"/>
      <c r="G689" s="128"/>
      <c r="H689" s="128"/>
      <c r="I689" s="128"/>
      <c r="J689" s="128"/>
      <c r="K689" s="128"/>
      <c r="L689" s="128"/>
      <c r="M689" s="128"/>
      <c r="N689" s="128"/>
      <c r="O689" s="128"/>
    </row>
    <row r="690">
      <c r="A690" s="128"/>
      <c r="B690" s="128"/>
      <c r="C690" s="128"/>
      <c r="D690" s="128"/>
      <c r="E690" s="128"/>
      <c r="F690" s="128"/>
      <c r="G690" s="128"/>
      <c r="H690" s="128"/>
      <c r="I690" s="128"/>
      <c r="J690" s="128"/>
      <c r="K690" s="128"/>
      <c r="L690" s="128"/>
      <c r="M690" s="128"/>
      <c r="N690" s="128"/>
      <c r="O690" s="128"/>
    </row>
    <row r="691">
      <c r="A691" s="128"/>
      <c r="B691" s="128"/>
      <c r="C691" s="128"/>
      <c r="D691" s="128"/>
      <c r="E691" s="128"/>
      <c r="F691" s="128"/>
      <c r="G691" s="128"/>
      <c r="H691" s="128"/>
      <c r="I691" s="128"/>
      <c r="J691" s="128"/>
      <c r="K691" s="128"/>
      <c r="L691" s="128"/>
      <c r="M691" s="128"/>
      <c r="N691" s="128"/>
      <c r="O691" s="128"/>
    </row>
    <row r="692">
      <c r="A692" s="128"/>
      <c r="B692" s="128"/>
      <c r="C692" s="128"/>
      <c r="D692" s="128"/>
      <c r="E692" s="128"/>
      <c r="F692" s="128"/>
      <c r="G692" s="128"/>
      <c r="H692" s="128"/>
      <c r="I692" s="128"/>
      <c r="J692" s="128"/>
      <c r="K692" s="128"/>
      <c r="L692" s="128"/>
      <c r="M692" s="128"/>
      <c r="N692" s="128"/>
      <c r="O692" s="128"/>
    </row>
    <row r="693">
      <c r="A693" s="128"/>
      <c r="B693" s="128"/>
      <c r="C693" s="128"/>
      <c r="D693" s="128"/>
      <c r="E693" s="128"/>
      <c r="F693" s="128"/>
      <c r="G693" s="128"/>
      <c r="H693" s="128"/>
      <c r="I693" s="128"/>
      <c r="J693" s="128"/>
      <c r="K693" s="128"/>
      <c r="L693" s="128"/>
      <c r="M693" s="128"/>
      <c r="N693" s="128"/>
      <c r="O693" s="128"/>
    </row>
    <row r="694">
      <c r="A694" s="128"/>
      <c r="B694" s="128"/>
      <c r="C694" s="128"/>
      <c r="D694" s="128"/>
      <c r="E694" s="128"/>
      <c r="F694" s="128"/>
      <c r="G694" s="128"/>
      <c r="H694" s="128"/>
      <c r="I694" s="128"/>
      <c r="J694" s="128"/>
      <c r="K694" s="128"/>
      <c r="L694" s="128"/>
      <c r="M694" s="128"/>
      <c r="N694" s="128"/>
      <c r="O694" s="128"/>
    </row>
    <row r="695">
      <c r="A695" s="128"/>
      <c r="B695" s="128"/>
      <c r="C695" s="128"/>
      <c r="D695" s="128"/>
      <c r="E695" s="128"/>
      <c r="F695" s="128"/>
      <c r="G695" s="128"/>
      <c r="H695" s="128"/>
      <c r="I695" s="128"/>
      <c r="J695" s="128"/>
      <c r="K695" s="128"/>
      <c r="L695" s="128"/>
      <c r="M695" s="128"/>
      <c r="N695" s="128"/>
      <c r="O695" s="128"/>
    </row>
    <row r="696">
      <c r="A696" s="128"/>
      <c r="B696" s="128"/>
      <c r="C696" s="128"/>
      <c r="D696" s="128"/>
      <c r="E696" s="128"/>
      <c r="F696" s="128"/>
      <c r="G696" s="128"/>
      <c r="H696" s="128"/>
      <c r="I696" s="128"/>
      <c r="J696" s="128"/>
      <c r="K696" s="128"/>
      <c r="L696" s="128"/>
      <c r="M696" s="128"/>
      <c r="N696" s="128"/>
      <c r="O696" s="128"/>
    </row>
    <row r="697">
      <c r="A697" s="128"/>
      <c r="B697" s="128"/>
      <c r="C697" s="128"/>
      <c r="D697" s="128"/>
      <c r="E697" s="128"/>
      <c r="F697" s="128"/>
      <c r="G697" s="128"/>
      <c r="H697" s="128"/>
      <c r="I697" s="128"/>
      <c r="J697" s="128"/>
      <c r="K697" s="128"/>
      <c r="L697" s="128"/>
      <c r="M697" s="128"/>
      <c r="N697" s="128"/>
      <c r="O697" s="128"/>
    </row>
    <row r="698">
      <c r="A698" s="128"/>
      <c r="B698" s="128"/>
      <c r="C698" s="128"/>
      <c r="D698" s="128"/>
      <c r="E698" s="128"/>
      <c r="F698" s="128"/>
      <c r="G698" s="128"/>
      <c r="H698" s="128"/>
      <c r="I698" s="128"/>
      <c r="J698" s="128"/>
      <c r="K698" s="128"/>
      <c r="L698" s="128"/>
      <c r="M698" s="128"/>
      <c r="N698" s="128"/>
      <c r="O698" s="128"/>
    </row>
    <row r="699">
      <c r="A699" s="128"/>
      <c r="B699" s="128"/>
      <c r="C699" s="128"/>
      <c r="D699" s="128"/>
      <c r="E699" s="128"/>
      <c r="F699" s="128"/>
      <c r="G699" s="128"/>
      <c r="H699" s="128"/>
      <c r="I699" s="128"/>
      <c r="J699" s="128"/>
      <c r="K699" s="128"/>
      <c r="L699" s="128"/>
      <c r="M699" s="128"/>
      <c r="N699" s="128"/>
      <c r="O699" s="128"/>
    </row>
    <row r="700">
      <c r="A700" s="128"/>
      <c r="B700" s="128"/>
      <c r="C700" s="128"/>
      <c r="D700" s="128"/>
      <c r="E700" s="128"/>
      <c r="F700" s="128"/>
      <c r="G700" s="128"/>
      <c r="H700" s="128"/>
      <c r="I700" s="128"/>
      <c r="J700" s="128"/>
      <c r="K700" s="128"/>
      <c r="L700" s="128"/>
      <c r="M700" s="128"/>
      <c r="N700" s="128"/>
      <c r="O700" s="128"/>
    </row>
    <row r="701">
      <c r="A701" s="128"/>
      <c r="B701" s="128"/>
      <c r="C701" s="128"/>
      <c r="D701" s="128"/>
      <c r="E701" s="128"/>
      <c r="F701" s="128"/>
      <c r="G701" s="128"/>
      <c r="H701" s="128"/>
      <c r="I701" s="128"/>
      <c r="J701" s="128"/>
      <c r="K701" s="128"/>
      <c r="L701" s="128"/>
      <c r="M701" s="128"/>
      <c r="N701" s="128"/>
      <c r="O701" s="128"/>
    </row>
    <row r="702">
      <c r="A702" s="128"/>
      <c r="B702" s="128"/>
      <c r="C702" s="128"/>
      <c r="D702" s="128"/>
      <c r="E702" s="128"/>
      <c r="F702" s="128"/>
      <c r="G702" s="128"/>
      <c r="H702" s="128"/>
      <c r="I702" s="128"/>
      <c r="J702" s="128"/>
      <c r="K702" s="128"/>
      <c r="L702" s="128"/>
      <c r="M702" s="128"/>
      <c r="N702" s="128"/>
      <c r="O702" s="128"/>
    </row>
    <row r="703">
      <c r="A703" s="128"/>
      <c r="B703" s="128"/>
      <c r="C703" s="128"/>
      <c r="D703" s="128"/>
      <c r="E703" s="128"/>
      <c r="F703" s="128"/>
      <c r="G703" s="128"/>
      <c r="H703" s="128"/>
      <c r="I703" s="128"/>
      <c r="J703" s="128"/>
      <c r="K703" s="128"/>
      <c r="L703" s="128"/>
      <c r="M703" s="128"/>
      <c r="N703" s="128"/>
      <c r="O703" s="128"/>
    </row>
    <row r="704">
      <c r="A704" s="128"/>
      <c r="B704" s="128"/>
      <c r="C704" s="128"/>
      <c r="D704" s="128"/>
      <c r="E704" s="128"/>
      <c r="F704" s="128"/>
      <c r="G704" s="128"/>
      <c r="H704" s="128"/>
      <c r="I704" s="128"/>
      <c r="J704" s="128"/>
      <c r="K704" s="128"/>
      <c r="L704" s="128"/>
      <c r="M704" s="128"/>
      <c r="N704" s="128"/>
      <c r="O704" s="128"/>
    </row>
    <row r="705">
      <c r="A705" s="128"/>
      <c r="B705" s="128"/>
      <c r="C705" s="128"/>
      <c r="D705" s="128"/>
      <c r="E705" s="128"/>
      <c r="F705" s="128"/>
      <c r="G705" s="128"/>
      <c r="H705" s="128"/>
      <c r="I705" s="128"/>
      <c r="J705" s="128"/>
      <c r="K705" s="128"/>
      <c r="L705" s="128"/>
      <c r="M705" s="128"/>
      <c r="N705" s="128"/>
      <c r="O705" s="128"/>
    </row>
    <row r="706">
      <c r="A706" s="128"/>
      <c r="B706" s="128"/>
      <c r="C706" s="128"/>
      <c r="D706" s="128"/>
      <c r="E706" s="128"/>
      <c r="F706" s="128"/>
      <c r="G706" s="128"/>
      <c r="H706" s="128"/>
      <c r="I706" s="128"/>
      <c r="J706" s="128"/>
      <c r="K706" s="128"/>
      <c r="L706" s="128"/>
      <c r="M706" s="128"/>
      <c r="N706" s="128"/>
      <c r="O706" s="128"/>
    </row>
    <row r="707">
      <c r="A707" s="128"/>
      <c r="B707" s="128"/>
      <c r="C707" s="128"/>
      <c r="D707" s="128"/>
      <c r="E707" s="128"/>
      <c r="F707" s="128"/>
      <c r="G707" s="128"/>
      <c r="H707" s="128"/>
      <c r="I707" s="128"/>
      <c r="J707" s="128"/>
      <c r="K707" s="128"/>
      <c r="L707" s="128"/>
      <c r="M707" s="128"/>
      <c r="N707" s="128"/>
      <c r="O707" s="128"/>
    </row>
    <row r="708">
      <c r="A708" s="128"/>
      <c r="B708" s="128"/>
      <c r="C708" s="128"/>
      <c r="D708" s="128"/>
      <c r="E708" s="128"/>
      <c r="F708" s="128"/>
      <c r="G708" s="128"/>
      <c r="H708" s="128"/>
      <c r="I708" s="128"/>
      <c r="J708" s="128"/>
      <c r="K708" s="128"/>
      <c r="L708" s="128"/>
      <c r="M708" s="128"/>
      <c r="N708" s="128"/>
      <c r="O708" s="128"/>
    </row>
    <row r="709">
      <c r="A709" s="128"/>
      <c r="B709" s="128"/>
      <c r="C709" s="128"/>
      <c r="D709" s="128"/>
      <c r="E709" s="128"/>
      <c r="F709" s="128"/>
      <c r="G709" s="128"/>
      <c r="H709" s="128"/>
      <c r="I709" s="128"/>
      <c r="J709" s="128"/>
      <c r="K709" s="128"/>
      <c r="L709" s="128"/>
      <c r="M709" s="128"/>
      <c r="N709" s="128"/>
      <c r="O709" s="128"/>
    </row>
    <row r="710">
      <c r="A710" s="128"/>
      <c r="B710" s="128"/>
      <c r="C710" s="128"/>
      <c r="D710" s="128"/>
      <c r="E710" s="128"/>
      <c r="F710" s="128"/>
      <c r="G710" s="128"/>
      <c r="H710" s="128"/>
      <c r="I710" s="128"/>
      <c r="J710" s="128"/>
      <c r="K710" s="128"/>
      <c r="L710" s="128"/>
      <c r="M710" s="128"/>
      <c r="N710" s="128"/>
      <c r="O710" s="128"/>
    </row>
    <row r="711">
      <c r="A711" s="128"/>
      <c r="B711" s="128"/>
      <c r="C711" s="128"/>
      <c r="D711" s="128"/>
      <c r="E711" s="128"/>
      <c r="F711" s="128"/>
      <c r="G711" s="128"/>
      <c r="H711" s="128"/>
      <c r="I711" s="128"/>
      <c r="J711" s="128"/>
      <c r="K711" s="128"/>
      <c r="L711" s="128"/>
      <c r="M711" s="128"/>
      <c r="N711" s="128"/>
      <c r="O711" s="128"/>
    </row>
    <row r="712">
      <c r="A712" s="128"/>
      <c r="B712" s="128"/>
      <c r="C712" s="128"/>
      <c r="D712" s="128"/>
      <c r="E712" s="128"/>
      <c r="F712" s="128"/>
      <c r="G712" s="128"/>
      <c r="H712" s="128"/>
      <c r="I712" s="128"/>
      <c r="J712" s="128"/>
      <c r="K712" s="128"/>
      <c r="L712" s="128"/>
      <c r="M712" s="128"/>
      <c r="N712" s="128"/>
      <c r="O712" s="128"/>
    </row>
    <row r="713">
      <c r="A713" s="128"/>
      <c r="B713" s="128"/>
      <c r="C713" s="128"/>
      <c r="D713" s="128"/>
      <c r="E713" s="128"/>
      <c r="F713" s="128"/>
      <c r="G713" s="128"/>
      <c r="H713" s="128"/>
      <c r="I713" s="128"/>
      <c r="J713" s="128"/>
      <c r="K713" s="128"/>
      <c r="L713" s="128"/>
      <c r="M713" s="128"/>
      <c r="N713" s="128"/>
      <c r="O713" s="128"/>
    </row>
    <row r="714">
      <c r="A714" s="128"/>
      <c r="B714" s="128"/>
      <c r="C714" s="128"/>
      <c r="D714" s="128"/>
      <c r="E714" s="128"/>
      <c r="F714" s="128"/>
      <c r="G714" s="128"/>
      <c r="H714" s="128"/>
      <c r="I714" s="128"/>
      <c r="J714" s="128"/>
      <c r="K714" s="128"/>
      <c r="L714" s="128"/>
      <c r="M714" s="128"/>
      <c r="N714" s="128"/>
      <c r="O714" s="128"/>
    </row>
    <row r="715">
      <c r="A715" s="128"/>
      <c r="B715" s="128"/>
      <c r="C715" s="128"/>
      <c r="D715" s="128"/>
      <c r="E715" s="128"/>
      <c r="F715" s="128"/>
      <c r="G715" s="128"/>
      <c r="H715" s="128"/>
      <c r="I715" s="128"/>
      <c r="J715" s="128"/>
      <c r="K715" s="128"/>
      <c r="L715" s="128"/>
      <c r="M715" s="128"/>
      <c r="N715" s="128"/>
      <c r="O715" s="128"/>
    </row>
    <row r="716">
      <c r="A716" s="128"/>
      <c r="B716" s="128"/>
      <c r="C716" s="128"/>
      <c r="D716" s="128"/>
      <c r="E716" s="128"/>
      <c r="F716" s="128"/>
      <c r="G716" s="128"/>
      <c r="H716" s="128"/>
      <c r="I716" s="128"/>
      <c r="J716" s="128"/>
      <c r="K716" s="128"/>
      <c r="L716" s="128"/>
      <c r="M716" s="128"/>
      <c r="N716" s="128"/>
      <c r="O716" s="128"/>
    </row>
    <row r="717">
      <c r="A717" s="128"/>
      <c r="B717" s="128"/>
      <c r="C717" s="128"/>
      <c r="D717" s="128"/>
      <c r="E717" s="128"/>
      <c r="F717" s="128"/>
      <c r="G717" s="128"/>
      <c r="H717" s="128"/>
      <c r="I717" s="128"/>
      <c r="J717" s="128"/>
      <c r="K717" s="128"/>
      <c r="L717" s="128"/>
      <c r="M717" s="128"/>
      <c r="N717" s="128"/>
      <c r="O717" s="128"/>
    </row>
    <row r="718">
      <c r="A718" s="128"/>
      <c r="B718" s="128"/>
      <c r="C718" s="128"/>
      <c r="D718" s="128"/>
      <c r="E718" s="128"/>
      <c r="F718" s="128"/>
      <c r="G718" s="128"/>
      <c r="H718" s="128"/>
      <c r="I718" s="128"/>
      <c r="J718" s="128"/>
      <c r="K718" s="128"/>
      <c r="L718" s="128"/>
      <c r="M718" s="128"/>
      <c r="N718" s="128"/>
      <c r="O718" s="128"/>
    </row>
    <row r="719">
      <c r="A719" s="128"/>
      <c r="B719" s="128"/>
      <c r="C719" s="128"/>
      <c r="D719" s="128"/>
      <c r="E719" s="128"/>
      <c r="F719" s="128"/>
      <c r="G719" s="128"/>
      <c r="H719" s="128"/>
      <c r="I719" s="128"/>
      <c r="J719" s="128"/>
      <c r="K719" s="128"/>
      <c r="L719" s="128"/>
      <c r="M719" s="128"/>
      <c r="N719" s="128"/>
      <c r="O719" s="128"/>
    </row>
    <row r="720">
      <c r="A720" s="128"/>
      <c r="B720" s="128"/>
      <c r="C720" s="128"/>
      <c r="D720" s="128"/>
      <c r="E720" s="128"/>
      <c r="F720" s="128"/>
      <c r="G720" s="128"/>
      <c r="H720" s="128"/>
      <c r="I720" s="128"/>
      <c r="J720" s="128"/>
      <c r="K720" s="128"/>
      <c r="L720" s="128"/>
      <c r="M720" s="128"/>
      <c r="N720" s="128"/>
      <c r="O720" s="128"/>
    </row>
    <row r="721">
      <c r="A721" s="128"/>
      <c r="B721" s="128"/>
      <c r="C721" s="128"/>
      <c r="D721" s="128"/>
      <c r="E721" s="128"/>
      <c r="F721" s="128"/>
      <c r="G721" s="128"/>
      <c r="H721" s="128"/>
      <c r="I721" s="128"/>
      <c r="J721" s="128"/>
      <c r="K721" s="128"/>
      <c r="L721" s="128"/>
      <c r="M721" s="128"/>
      <c r="N721" s="128"/>
      <c r="O721" s="128"/>
    </row>
    <row r="722">
      <c r="A722" s="128"/>
      <c r="B722" s="128"/>
      <c r="C722" s="128"/>
      <c r="D722" s="128"/>
      <c r="E722" s="128"/>
      <c r="F722" s="128"/>
      <c r="G722" s="128"/>
      <c r="H722" s="128"/>
      <c r="I722" s="128"/>
      <c r="J722" s="128"/>
      <c r="K722" s="128"/>
      <c r="L722" s="128"/>
      <c r="M722" s="128"/>
      <c r="N722" s="128"/>
      <c r="O722" s="128"/>
    </row>
    <row r="723">
      <c r="A723" s="128"/>
      <c r="B723" s="128"/>
      <c r="C723" s="128"/>
      <c r="D723" s="128"/>
      <c r="E723" s="128"/>
      <c r="F723" s="128"/>
      <c r="G723" s="128"/>
      <c r="H723" s="128"/>
      <c r="I723" s="128"/>
      <c r="J723" s="128"/>
      <c r="K723" s="128"/>
      <c r="L723" s="128"/>
      <c r="M723" s="128"/>
      <c r="N723" s="128"/>
      <c r="O723" s="128"/>
    </row>
    <row r="724">
      <c r="A724" s="128"/>
      <c r="B724" s="128"/>
      <c r="C724" s="128"/>
      <c r="D724" s="128"/>
      <c r="E724" s="128"/>
      <c r="F724" s="128"/>
      <c r="G724" s="128"/>
      <c r="H724" s="128"/>
      <c r="I724" s="128"/>
      <c r="J724" s="128"/>
      <c r="K724" s="128"/>
      <c r="L724" s="128"/>
      <c r="M724" s="128"/>
      <c r="N724" s="128"/>
      <c r="O724" s="128"/>
    </row>
    <row r="725">
      <c r="A725" s="128"/>
      <c r="B725" s="128"/>
      <c r="C725" s="128"/>
      <c r="D725" s="128"/>
      <c r="E725" s="128"/>
      <c r="F725" s="128"/>
      <c r="G725" s="128"/>
      <c r="H725" s="128"/>
      <c r="I725" s="128"/>
      <c r="J725" s="128"/>
      <c r="K725" s="128"/>
      <c r="L725" s="128"/>
      <c r="M725" s="128"/>
      <c r="N725" s="128"/>
      <c r="O725" s="128"/>
    </row>
    <row r="726">
      <c r="A726" s="128"/>
      <c r="B726" s="128"/>
      <c r="C726" s="128"/>
      <c r="D726" s="128"/>
      <c r="E726" s="128"/>
      <c r="F726" s="128"/>
      <c r="G726" s="128"/>
      <c r="H726" s="128"/>
      <c r="I726" s="128"/>
      <c r="J726" s="128"/>
      <c r="K726" s="128"/>
      <c r="L726" s="128"/>
      <c r="M726" s="128"/>
      <c r="N726" s="128"/>
      <c r="O726" s="128"/>
    </row>
    <row r="727">
      <c r="A727" s="128"/>
      <c r="B727" s="128"/>
      <c r="C727" s="128"/>
      <c r="D727" s="128"/>
      <c r="E727" s="128"/>
      <c r="F727" s="128"/>
      <c r="G727" s="128"/>
      <c r="H727" s="128"/>
      <c r="I727" s="128"/>
      <c r="J727" s="128"/>
      <c r="K727" s="128"/>
      <c r="L727" s="128"/>
      <c r="M727" s="128"/>
      <c r="N727" s="128"/>
      <c r="O727" s="128"/>
    </row>
    <row r="728">
      <c r="A728" s="128"/>
      <c r="B728" s="128"/>
      <c r="C728" s="128"/>
      <c r="D728" s="128"/>
      <c r="E728" s="128"/>
      <c r="F728" s="128"/>
      <c r="G728" s="128"/>
      <c r="H728" s="128"/>
      <c r="I728" s="128"/>
      <c r="J728" s="128"/>
      <c r="K728" s="128"/>
      <c r="L728" s="128"/>
      <c r="M728" s="128"/>
      <c r="N728" s="128"/>
      <c r="O728" s="128"/>
    </row>
    <row r="729">
      <c r="A729" s="128"/>
      <c r="B729" s="128"/>
      <c r="C729" s="128"/>
      <c r="D729" s="128"/>
      <c r="E729" s="128"/>
      <c r="F729" s="128"/>
      <c r="G729" s="128"/>
      <c r="H729" s="128"/>
      <c r="I729" s="128"/>
      <c r="J729" s="128"/>
      <c r="K729" s="128"/>
      <c r="L729" s="128"/>
      <c r="M729" s="128"/>
      <c r="N729" s="128"/>
      <c r="O729" s="128"/>
    </row>
    <row r="730">
      <c r="A730" s="128"/>
      <c r="B730" s="128"/>
      <c r="C730" s="128"/>
      <c r="D730" s="128"/>
      <c r="E730" s="128"/>
      <c r="F730" s="128"/>
      <c r="G730" s="128"/>
      <c r="H730" s="128"/>
      <c r="I730" s="128"/>
      <c r="J730" s="128"/>
      <c r="K730" s="128"/>
      <c r="L730" s="128"/>
      <c r="M730" s="128"/>
      <c r="N730" s="128"/>
      <c r="O730" s="128"/>
    </row>
    <row r="731">
      <c r="A731" s="128"/>
      <c r="B731" s="128"/>
      <c r="C731" s="128"/>
      <c r="D731" s="128"/>
      <c r="E731" s="128"/>
      <c r="F731" s="128"/>
      <c r="G731" s="128"/>
      <c r="H731" s="128"/>
      <c r="I731" s="128"/>
      <c r="J731" s="128"/>
      <c r="K731" s="128"/>
      <c r="L731" s="128"/>
      <c r="M731" s="128"/>
      <c r="N731" s="128"/>
      <c r="O731" s="128"/>
    </row>
    <row r="732">
      <c r="A732" s="128"/>
      <c r="B732" s="128"/>
      <c r="C732" s="128"/>
      <c r="D732" s="128"/>
      <c r="E732" s="128"/>
      <c r="F732" s="128"/>
      <c r="G732" s="128"/>
      <c r="H732" s="128"/>
      <c r="I732" s="128"/>
      <c r="J732" s="128"/>
      <c r="K732" s="128"/>
      <c r="L732" s="128"/>
      <c r="M732" s="128"/>
      <c r="N732" s="128"/>
      <c r="O732" s="128"/>
    </row>
    <row r="733">
      <c r="A733" s="128"/>
      <c r="B733" s="128"/>
      <c r="C733" s="128"/>
      <c r="D733" s="128"/>
      <c r="E733" s="128"/>
      <c r="F733" s="128"/>
      <c r="G733" s="128"/>
      <c r="H733" s="128"/>
      <c r="I733" s="128"/>
      <c r="J733" s="128"/>
      <c r="K733" s="128"/>
      <c r="L733" s="128"/>
      <c r="M733" s="128"/>
      <c r="N733" s="128"/>
      <c r="O733" s="128"/>
    </row>
    <row r="734">
      <c r="A734" s="128"/>
      <c r="B734" s="128"/>
      <c r="C734" s="128"/>
      <c r="D734" s="128"/>
      <c r="E734" s="128"/>
      <c r="F734" s="128"/>
      <c r="G734" s="128"/>
      <c r="H734" s="128"/>
      <c r="I734" s="128"/>
      <c r="J734" s="128"/>
      <c r="K734" s="128"/>
      <c r="L734" s="128"/>
      <c r="M734" s="128"/>
      <c r="N734" s="128"/>
      <c r="O734" s="128"/>
    </row>
    <row r="735">
      <c r="A735" s="128"/>
      <c r="B735" s="128"/>
      <c r="C735" s="128"/>
      <c r="D735" s="128"/>
      <c r="E735" s="128"/>
      <c r="F735" s="128"/>
      <c r="G735" s="128"/>
      <c r="H735" s="128"/>
      <c r="I735" s="128"/>
      <c r="J735" s="128"/>
      <c r="K735" s="128"/>
      <c r="L735" s="128"/>
      <c r="M735" s="128"/>
      <c r="N735" s="128"/>
      <c r="O735" s="128"/>
    </row>
    <row r="736">
      <c r="A736" s="128"/>
      <c r="B736" s="128"/>
      <c r="C736" s="128"/>
      <c r="D736" s="128"/>
      <c r="E736" s="128"/>
      <c r="F736" s="128"/>
      <c r="G736" s="128"/>
      <c r="H736" s="128"/>
      <c r="I736" s="128"/>
      <c r="J736" s="128"/>
      <c r="K736" s="128"/>
      <c r="L736" s="128"/>
      <c r="M736" s="128"/>
      <c r="N736" s="128"/>
      <c r="O736" s="128"/>
    </row>
    <row r="737">
      <c r="A737" s="128"/>
      <c r="B737" s="128"/>
      <c r="C737" s="128"/>
      <c r="D737" s="128"/>
      <c r="E737" s="128"/>
      <c r="F737" s="128"/>
      <c r="G737" s="128"/>
      <c r="H737" s="128"/>
      <c r="I737" s="128"/>
      <c r="J737" s="128"/>
      <c r="K737" s="128"/>
      <c r="L737" s="128"/>
      <c r="M737" s="128"/>
      <c r="N737" s="128"/>
      <c r="O737" s="128"/>
    </row>
    <row r="738">
      <c r="A738" s="128"/>
      <c r="B738" s="128"/>
      <c r="C738" s="128"/>
      <c r="D738" s="128"/>
      <c r="E738" s="128"/>
      <c r="F738" s="128"/>
      <c r="G738" s="128"/>
      <c r="H738" s="128"/>
      <c r="I738" s="128"/>
      <c r="J738" s="128"/>
      <c r="K738" s="128"/>
      <c r="L738" s="128"/>
      <c r="M738" s="128"/>
      <c r="N738" s="128"/>
      <c r="O738" s="128"/>
    </row>
    <row r="739">
      <c r="A739" s="128"/>
      <c r="B739" s="128"/>
      <c r="C739" s="128"/>
      <c r="D739" s="128"/>
      <c r="E739" s="128"/>
      <c r="F739" s="128"/>
      <c r="G739" s="128"/>
      <c r="H739" s="128"/>
      <c r="I739" s="128"/>
      <c r="J739" s="128"/>
      <c r="K739" s="128"/>
      <c r="L739" s="128"/>
      <c r="M739" s="128"/>
      <c r="N739" s="128"/>
      <c r="O739" s="128"/>
    </row>
    <row r="740">
      <c r="A740" s="128"/>
      <c r="B740" s="128"/>
      <c r="C740" s="128"/>
      <c r="D740" s="128"/>
      <c r="E740" s="128"/>
      <c r="F740" s="128"/>
      <c r="G740" s="128"/>
      <c r="H740" s="128"/>
      <c r="I740" s="128"/>
      <c r="J740" s="128"/>
      <c r="K740" s="128"/>
      <c r="L740" s="128"/>
      <c r="M740" s="128"/>
      <c r="N740" s="128"/>
      <c r="O740" s="128"/>
    </row>
    <row r="741">
      <c r="A741" s="128"/>
      <c r="B741" s="128"/>
      <c r="C741" s="128"/>
      <c r="D741" s="128"/>
      <c r="E741" s="128"/>
      <c r="F741" s="128"/>
      <c r="G741" s="128"/>
      <c r="H741" s="128"/>
      <c r="I741" s="128"/>
      <c r="J741" s="128"/>
      <c r="K741" s="128"/>
      <c r="L741" s="128"/>
      <c r="M741" s="128"/>
      <c r="N741" s="128"/>
      <c r="O741" s="128"/>
    </row>
    <row r="742">
      <c r="A742" s="128"/>
      <c r="B742" s="128"/>
      <c r="C742" s="128"/>
      <c r="D742" s="128"/>
      <c r="E742" s="128"/>
      <c r="F742" s="128"/>
      <c r="G742" s="128"/>
      <c r="H742" s="128"/>
      <c r="I742" s="128"/>
      <c r="J742" s="128"/>
      <c r="K742" s="128"/>
      <c r="L742" s="128"/>
      <c r="M742" s="128"/>
      <c r="N742" s="128"/>
      <c r="O742" s="128"/>
    </row>
    <row r="743">
      <c r="A743" s="128"/>
      <c r="B743" s="128"/>
      <c r="C743" s="128"/>
      <c r="D743" s="128"/>
      <c r="E743" s="128"/>
      <c r="F743" s="128"/>
      <c r="G743" s="128"/>
      <c r="H743" s="128"/>
      <c r="I743" s="128"/>
      <c r="J743" s="128"/>
      <c r="K743" s="128"/>
      <c r="L743" s="128"/>
      <c r="M743" s="128"/>
      <c r="N743" s="128"/>
      <c r="O743" s="128"/>
    </row>
    <row r="744">
      <c r="A744" s="128"/>
      <c r="B744" s="128"/>
      <c r="C744" s="128"/>
      <c r="D744" s="128"/>
      <c r="E744" s="128"/>
      <c r="F744" s="128"/>
      <c r="G744" s="128"/>
      <c r="H744" s="128"/>
      <c r="I744" s="128"/>
      <c r="J744" s="128"/>
      <c r="K744" s="128"/>
      <c r="L744" s="128"/>
      <c r="M744" s="128"/>
      <c r="N744" s="128"/>
      <c r="O744" s="128"/>
    </row>
    <row r="745">
      <c r="A745" s="128"/>
      <c r="B745" s="128"/>
      <c r="C745" s="128"/>
      <c r="D745" s="128"/>
      <c r="E745" s="128"/>
      <c r="F745" s="128"/>
      <c r="G745" s="128"/>
      <c r="H745" s="128"/>
      <c r="I745" s="128"/>
      <c r="J745" s="128"/>
      <c r="K745" s="128"/>
      <c r="L745" s="128"/>
      <c r="M745" s="128"/>
      <c r="N745" s="128"/>
      <c r="O745" s="128"/>
    </row>
    <row r="746">
      <c r="A746" s="128"/>
      <c r="B746" s="128"/>
      <c r="C746" s="128"/>
      <c r="D746" s="128"/>
      <c r="E746" s="128"/>
      <c r="F746" s="128"/>
      <c r="G746" s="128"/>
      <c r="H746" s="128"/>
      <c r="I746" s="128"/>
      <c r="J746" s="128"/>
      <c r="K746" s="128"/>
      <c r="L746" s="128"/>
      <c r="M746" s="128"/>
      <c r="N746" s="128"/>
      <c r="O746" s="128"/>
    </row>
    <row r="747">
      <c r="A747" s="128"/>
      <c r="B747" s="128"/>
      <c r="C747" s="128"/>
      <c r="D747" s="128"/>
      <c r="E747" s="128"/>
      <c r="F747" s="128"/>
      <c r="G747" s="128"/>
      <c r="H747" s="128"/>
      <c r="I747" s="128"/>
      <c r="J747" s="128"/>
      <c r="K747" s="128"/>
      <c r="L747" s="128"/>
      <c r="M747" s="128"/>
      <c r="N747" s="128"/>
      <c r="O747" s="128"/>
    </row>
    <row r="748">
      <c r="A748" s="128"/>
      <c r="B748" s="128"/>
      <c r="C748" s="128"/>
      <c r="D748" s="128"/>
      <c r="E748" s="128"/>
      <c r="F748" s="128"/>
      <c r="G748" s="128"/>
      <c r="H748" s="128"/>
      <c r="I748" s="128"/>
      <c r="J748" s="128"/>
      <c r="K748" s="128"/>
      <c r="L748" s="128"/>
      <c r="M748" s="128"/>
      <c r="N748" s="128"/>
      <c r="O748" s="128"/>
    </row>
    <row r="749">
      <c r="A749" s="128"/>
      <c r="B749" s="128"/>
      <c r="C749" s="128"/>
      <c r="D749" s="128"/>
      <c r="E749" s="128"/>
      <c r="F749" s="128"/>
      <c r="G749" s="128"/>
      <c r="H749" s="128"/>
      <c r="I749" s="128"/>
      <c r="J749" s="128"/>
      <c r="K749" s="128"/>
      <c r="L749" s="128"/>
      <c r="M749" s="128"/>
      <c r="N749" s="128"/>
      <c r="O749" s="128"/>
    </row>
    <row r="750">
      <c r="A750" s="128"/>
      <c r="B750" s="128"/>
      <c r="C750" s="128"/>
      <c r="D750" s="128"/>
      <c r="E750" s="128"/>
      <c r="F750" s="128"/>
      <c r="G750" s="128"/>
      <c r="H750" s="128"/>
      <c r="I750" s="128"/>
      <c r="J750" s="128"/>
      <c r="K750" s="128"/>
      <c r="L750" s="128"/>
      <c r="M750" s="128"/>
      <c r="N750" s="128"/>
      <c r="O750" s="128"/>
    </row>
    <row r="751">
      <c r="A751" s="128"/>
      <c r="B751" s="128"/>
      <c r="C751" s="128"/>
      <c r="D751" s="128"/>
      <c r="E751" s="128"/>
      <c r="F751" s="128"/>
      <c r="G751" s="128"/>
      <c r="H751" s="128"/>
      <c r="I751" s="128"/>
      <c r="J751" s="128"/>
      <c r="K751" s="128"/>
      <c r="L751" s="128"/>
      <c r="M751" s="128"/>
      <c r="N751" s="128"/>
      <c r="O751" s="128"/>
    </row>
    <row r="752">
      <c r="A752" s="128"/>
      <c r="B752" s="128"/>
      <c r="C752" s="128"/>
      <c r="D752" s="128"/>
      <c r="E752" s="128"/>
      <c r="F752" s="128"/>
      <c r="G752" s="128"/>
      <c r="H752" s="128"/>
      <c r="I752" s="128"/>
      <c r="J752" s="128"/>
      <c r="K752" s="128"/>
      <c r="L752" s="128"/>
      <c r="M752" s="128"/>
      <c r="N752" s="128"/>
      <c r="O752" s="128"/>
    </row>
    <row r="753">
      <c r="A753" s="128"/>
      <c r="B753" s="128"/>
      <c r="C753" s="128"/>
      <c r="D753" s="128"/>
      <c r="E753" s="128"/>
      <c r="F753" s="128"/>
      <c r="G753" s="128"/>
      <c r="H753" s="128"/>
      <c r="I753" s="128"/>
      <c r="J753" s="128"/>
      <c r="K753" s="128"/>
      <c r="L753" s="128"/>
      <c r="M753" s="128"/>
      <c r="N753" s="128"/>
      <c r="O753" s="128"/>
    </row>
    <row r="754">
      <c r="A754" s="128"/>
      <c r="B754" s="128"/>
      <c r="C754" s="128"/>
      <c r="D754" s="128"/>
      <c r="E754" s="128"/>
      <c r="F754" s="128"/>
      <c r="G754" s="128"/>
      <c r="H754" s="128"/>
      <c r="I754" s="128"/>
      <c r="J754" s="128"/>
      <c r="K754" s="128"/>
      <c r="L754" s="128"/>
      <c r="M754" s="128"/>
      <c r="N754" s="128"/>
      <c r="O754" s="128"/>
    </row>
    <row r="755">
      <c r="A755" s="128"/>
      <c r="B755" s="128"/>
      <c r="C755" s="128"/>
      <c r="D755" s="128"/>
      <c r="E755" s="128"/>
      <c r="F755" s="128"/>
      <c r="G755" s="128"/>
      <c r="H755" s="128"/>
      <c r="I755" s="128"/>
      <c r="J755" s="128"/>
      <c r="K755" s="128"/>
      <c r="L755" s="128"/>
      <c r="M755" s="128"/>
      <c r="N755" s="128"/>
      <c r="O755" s="128"/>
    </row>
    <row r="756">
      <c r="A756" s="128"/>
      <c r="B756" s="128"/>
      <c r="C756" s="128"/>
      <c r="D756" s="128"/>
      <c r="E756" s="128"/>
      <c r="F756" s="128"/>
      <c r="G756" s="128"/>
      <c r="H756" s="128"/>
      <c r="I756" s="128"/>
      <c r="J756" s="128"/>
      <c r="K756" s="128"/>
      <c r="L756" s="128"/>
      <c r="M756" s="128"/>
      <c r="N756" s="128"/>
      <c r="O756" s="128"/>
    </row>
    <row r="757">
      <c r="A757" s="128"/>
      <c r="B757" s="128"/>
      <c r="C757" s="128"/>
      <c r="D757" s="128"/>
      <c r="E757" s="128"/>
      <c r="F757" s="128"/>
      <c r="G757" s="128"/>
      <c r="H757" s="128"/>
      <c r="I757" s="128"/>
      <c r="J757" s="128"/>
      <c r="K757" s="128"/>
      <c r="L757" s="128"/>
      <c r="M757" s="128"/>
      <c r="N757" s="128"/>
      <c r="O757" s="128"/>
    </row>
    <row r="758">
      <c r="A758" s="128"/>
      <c r="B758" s="128"/>
      <c r="C758" s="128"/>
      <c r="D758" s="128"/>
      <c r="E758" s="128"/>
      <c r="F758" s="128"/>
      <c r="G758" s="128"/>
      <c r="H758" s="128"/>
      <c r="I758" s="128"/>
      <c r="J758" s="128"/>
      <c r="K758" s="128"/>
      <c r="L758" s="128"/>
      <c r="M758" s="128"/>
      <c r="N758" s="128"/>
      <c r="O758" s="128"/>
    </row>
    <row r="759">
      <c r="A759" s="128"/>
      <c r="B759" s="128"/>
      <c r="C759" s="128"/>
      <c r="D759" s="128"/>
      <c r="E759" s="128"/>
      <c r="F759" s="128"/>
      <c r="G759" s="128"/>
      <c r="H759" s="128"/>
      <c r="I759" s="128"/>
      <c r="J759" s="128"/>
      <c r="K759" s="128"/>
      <c r="L759" s="128"/>
      <c r="M759" s="128"/>
      <c r="N759" s="128"/>
      <c r="O759" s="128"/>
    </row>
    <row r="760">
      <c r="A760" s="128"/>
      <c r="B760" s="128"/>
      <c r="C760" s="128"/>
      <c r="D760" s="128"/>
      <c r="E760" s="128"/>
      <c r="F760" s="128"/>
      <c r="G760" s="128"/>
      <c r="H760" s="128"/>
      <c r="I760" s="128"/>
      <c r="J760" s="128"/>
      <c r="K760" s="128"/>
      <c r="L760" s="128"/>
      <c r="M760" s="128"/>
      <c r="N760" s="128"/>
      <c r="O760" s="128"/>
    </row>
    <row r="761">
      <c r="A761" s="128"/>
      <c r="B761" s="128"/>
      <c r="C761" s="128"/>
      <c r="D761" s="128"/>
      <c r="E761" s="128"/>
      <c r="F761" s="128"/>
      <c r="G761" s="128"/>
      <c r="H761" s="128"/>
      <c r="I761" s="128"/>
      <c r="J761" s="128"/>
      <c r="K761" s="128"/>
      <c r="L761" s="128"/>
      <c r="M761" s="128"/>
      <c r="N761" s="128"/>
      <c r="O761" s="128"/>
    </row>
    <row r="762">
      <c r="A762" s="128"/>
      <c r="B762" s="128"/>
      <c r="C762" s="128"/>
      <c r="D762" s="128"/>
      <c r="E762" s="128"/>
      <c r="F762" s="128"/>
      <c r="G762" s="128"/>
      <c r="H762" s="128"/>
      <c r="I762" s="128"/>
      <c r="J762" s="128"/>
      <c r="K762" s="128"/>
      <c r="L762" s="128"/>
      <c r="M762" s="128"/>
      <c r="N762" s="128"/>
      <c r="O762" s="128"/>
    </row>
    <row r="763">
      <c r="A763" s="128"/>
      <c r="B763" s="128"/>
      <c r="C763" s="128"/>
      <c r="D763" s="128"/>
      <c r="E763" s="128"/>
      <c r="F763" s="128"/>
      <c r="G763" s="128"/>
      <c r="H763" s="128"/>
      <c r="I763" s="128"/>
      <c r="J763" s="128"/>
      <c r="K763" s="128"/>
      <c r="L763" s="128"/>
      <c r="M763" s="128"/>
      <c r="N763" s="128"/>
      <c r="O763" s="128"/>
    </row>
    <row r="764">
      <c r="A764" s="128"/>
      <c r="B764" s="128"/>
      <c r="C764" s="128"/>
      <c r="D764" s="128"/>
      <c r="E764" s="128"/>
      <c r="F764" s="128"/>
      <c r="G764" s="128"/>
      <c r="H764" s="128"/>
      <c r="I764" s="128"/>
      <c r="J764" s="128"/>
      <c r="K764" s="128"/>
      <c r="L764" s="128"/>
      <c r="M764" s="128"/>
      <c r="N764" s="128"/>
      <c r="O764" s="128"/>
    </row>
    <row r="765">
      <c r="A765" s="128"/>
      <c r="B765" s="128"/>
      <c r="C765" s="128"/>
      <c r="D765" s="128"/>
      <c r="E765" s="128"/>
      <c r="F765" s="128"/>
      <c r="G765" s="128"/>
      <c r="H765" s="128"/>
      <c r="I765" s="128"/>
      <c r="J765" s="128"/>
      <c r="K765" s="128"/>
      <c r="L765" s="128"/>
      <c r="M765" s="128"/>
      <c r="N765" s="128"/>
      <c r="O765" s="128"/>
    </row>
    <row r="766">
      <c r="A766" s="128"/>
      <c r="B766" s="128"/>
      <c r="C766" s="128"/>
      <c r="D766" s="128"/>
      <c r="E766" s="128"/>
      <c r="F766" s="128"/>
      <c r="G766" s="128"/>
      <c r="H766" s="128"/>
      <c r="I766" s="128"/>
      <c r="J766" s="128"/>
      <c r="K766" s="128"/>
      <c r="L766" s="128"/>
      <c r="M766" s="128"/>
      <c r="N766" s="128"/>
      <c r="O766" s="128"/>
    </row>
    <row r="767">
      <c r="A767" s="128"/>
      <c r="B767" s="128"/>
      <c r="C767" s="128"/>
      <c r="D767" s="128"/>
      <c r="E767" s="128"/>
      <c r="F767" s="128"/>
      <c r="G767" s="128"/>
      <c r="H767" s="128"/>
      <c r="I767" s="128"/>
      <c r="J767" s="128"/>
      <c r="K767" s="128"/>
      <c r="L767" s="128"/>
      <c r="M767" s="128"/>
      <c r="N767" s="128"/>
      <c r="O767" s="128"/>
    </row>
    <row r="768">
      <c r="A768" s="128"/>
      <c r="B768" s="128"/>
      <c r="C768" s="128"/>
      <c r="D768" s="128"/>
      <c r="E768" s="128"/>
      <c r="F768" s="128"/>
      <c r="G768" s="128"/>
      <c r="H768" s="128"/>
      <c r="I768" s="128"/>
      <c r="J768" s="128"/>
      <c r="K768" s="128"/>
      <c r="L768" s="128"/>
      <c r="M768" s="128"/>
      <c r="N768" s="128"/>
      <c r="O768" s="128"/>
    </row>
    <row r="769">
      <c r="A769" s="128"/>
      <c r="B769" s="128"/>
      <c r="C769" s="128"/>
      <c r="D769" s="128"/>
      <c r="E769" s="128"/>
      <c r="F769" s="128"/>
      <c r="G769" s="128"/>
      <c r="H769" s="128"/>
      <c r="I769" s="128"/>
      <c r="J769" s="128"/>
      <c r="K769" s="128"/>
      <c r="L769" s="128"/>
      <c r="M769" s="128"/>
      <c r="N769" s="128"/>
      <c r="O769" s="128"/>
    </row>
    <row r="770">
      <c r="A770" s="128"/>
      <c r="B770" s="128"/>
      <c r="C770" s="128"/>
      <c r="D770" s="128"/>
      <c r="E770" s="128"/>
      <c r="F770" s="128"/>
      <c r="G770" s="128"/>
      <c r="H770" s="128"/>
      <c r="I770" s="128"/>
      <c r="J770" s="128"/>
      <c r="K770" s="128"/>
      <c r="L770" s="128"/>
      <c r="M770" s="128"/>
      <c r="N770" s="128"/>
      <c r="O770" s="128"/>
    </row>
    <row r="771">
      <c r="A771" s="128"/>
      <c r="B771" s="128"/>
      <c r="C771" s="128"/>
      <c r="D771" s="128"/>
      <c r="E771" s="128"/>
      <c r="F771" s="128"/>
      <c r="G771" s="128"/>
      <c r="H771" s="128"/>
      <c r="I771" s="128"/>
      <c r="J771" s="128"/>
      <c r="K771" s="128"/>
      <c r="L771" s="128"/>
      <c r="M771" s="128"/>
      <c r="N771" s="128"/>
      <c r="O771" s="128"/>
    </row>
    <row r="772">
      <c r="A772" s="128"/>
      <c r="B772" s="128"/>
      <c r="C772" s="128"/>
      <c r="D772" s="128"/>
      <c r="E772" s="128"/>
      <c r="F772" s="128"/>
      <c r="G772" s="128"/>
      <c r="H772" s="128"/>
      <c r="I772" s="128"/>
      <c r="J772" s="128"/>
      <c r="K772" s="128"/>
      <c r="L772" s="128"/>
      <c r="M772" s="128"/>
      <c r="N772" s="128"/>
      <c r="O772" s="128"/>
    </row>
    <row r="773">
      <c r="A773" s="128"/>
      <c r="B773" s="128"/>
      <c r="C773" s="128"/>
      <c r="D773" s="128"/>
      <c r="E773" s="128"/>
      <c r="F773" s="128"/>
      <c r="G773" s="128"/>
      <c r="H773" s="128"/>
      <c r="I773" s="128"/>
      <c r="J773" s="128"/>
      <c r="K773" s="128"/>
      <c r="L773" s="128"/>
      <c r="M773" s="128"/>
      <c r="N773" s="128"/>
      <c r="O773" s="128"/>
    </row>
    <row r="774">
      <c r="A774" s="128"/>
      <c r="B774" s="128"/>
      <c r="C774" s="128"/>
      <c r="D774" s="128"/>
      <c r="E774" s="128"/>
      <c r="F774" s="128"/>
      <c r="G774" s="128"/>
      <c r="H774" s="128"/>
      <c r="I774" s="128"/>
      <c r="J774" s="128"/>
      <c r="K774" s="128"/>
      <c r="L774" s="128"/>
      <c r="M774" s="128"/>
      <c r="N774" s="128"/>
      <c r="O774" s="128"/>
    </row>
    <row r="775">
      <c r="A775" s="128"/>
      <c r="B775" s="128"/>
      <c r="C775" s="128"/>
      <c r="D775" s="128"/>
      <c r="E775" s="128"/>
      <c r="F775" s="128"/>
      <c r="G775" s="128"/>
      <c r="H775" s="128"/>
      <c r="I775" s="128"/>
      <c r="J775" s="128"/>
      <c r="K775" s="128"/>
      <c r="L775" s="128"/>
      <c r="M775" s="128"/>
      <c r="N775" s="128"/>
      <c r="O775" s="128"/>
    </row>
    <row r="776">
      <c r="A776" s="128"/>
      <c r="B776" s="128"/>
      <c r="C776" s="128"/>
      <c r="D776" s="128"/>
      <c r="E776" s="128"/>
      <c r="F776" s="128"/>
      <c r="G776" s="128"/>
      <c r="H776" s="128"/>
      <c r="I776" s="128"/>
      <c r="J776" s="128"/>
      <c r="K776" s="128"/>
      <c r="L776" s="128"/>
      <c r="M776" s="128"/>
      <c r="N776" s="128"/>
      <c r="O776" s="128"/>
    </row>
    <row r="777">
      <c r="A777" s="128"/>
      <c r="B777" s="128"/>
      <c r="C777" s="128"/>
      <c r="D777" s="128"/>
      <c r="E777" s="128"/>
      <c r="F777" s="128"/>
      <c r="G777" s="128"/>
      <c r="H777" s="128"/>
      <c r="I777" s="128"/>
      <c r="J777" s="128"/>
      <c r="K777" s="128"/>
      <c r="L777" s="128"/>
      <c r="M777" s="128"/>
      <c r="N777" s="128"/>
      <c r="O777" s="128"/>
    </row>
    <row r="778">
      <c r="A778" s="128"/>
      <c r="B778" s="128"/>
      <c r="C778" s="128"/>
      <c r="D778" s="128"/>
      <c r="E778" s="128"/>
      <c r="F778" s="128"/>
      <c r="G778" s="128"/>
      <c r="H778" s="128"/>
      <c r="I778" s="128"/>
      <c r="J778" s="128"/>
      <c r="K778" s="128"/>
      <c r="L778" s="128"/>
      <c r="M778" s="128"/>
      <c r="N778" s="128"/>
      <c r="O778" s="128"/>
    </row>
    <row r="779">
      <c r="A779" s="128"/>
      <c r="B779" s="128"/>
      <c r="C779" s="128"/>
      <c r="D779" s="128"/>
      <c r="E779" s="128"/>
      <c r="F779" s="128"/>
      <c r="G779" s="128"/>
      <c r="H779" s="128"/>
      <c r="I779" s="128"/>
      <c r="J779" s="128"/>
      <c r="K779" s="128"/>
      <c r="L779" s="128"/>
      <c r="M779" s="128"/>
      <c r="N779" s="128"/>
      <c r="O779" s="128"/>
    </row>
    <row r="780">
      <c r="A780" s="128"/>
      <c r="B780" s="128"/>
      <c r="C780" s="128"/>
      <c r="D780" s="128"/>
      <c r="E780" s="128"/>
      <c r="F780" s="128"/>
      <c r="G780" s="128"/>
      <c r="H780" s="128"/>
      <c r="I780" s="128"/>
      <c r="J780" s="128"/>
      <c r="K780" s="128"/>
      <c r="L780" s="128"/>
      <c r="M780" s="128"/>
      <c r="N780" s="128"/>
      <c r="O780" s="128"/>
    </row>
    <row r="781">
      <c r="A781" s="128"/>
      <c r="B781" s="128"/>
      <c r="C781" s="128"/>
      <c r="D781" s="128"/>
      <c r="E781" s="128"/>
      <c r="F781" s="128"/>
      <c r="G781" s="128"/>
      <c r="H781" s="128"/>
      <c r="I781" s="128"/>
      <c r="J781" s="128"/>
      <c r="K781" s="128"/>
      <c r="L781" s="128"/>
      <c r="M781" s="128"/>
      <c r="N781" s="128"/>
      <c r="O781" s="128"/>
    </row>
    <row r="782">
      <c r="A782" s="128"/>
      <c r="B782" s="128"/>
      <c r="C782" s="128"/>
      <c r="D782" s="128"/>
      <c r="E782" s="128"/>
      <c r="F782" s="128"/>
      <c r="G782" s="128"/>
      <c r="H782" s="128"/>
      <c r="I782" s="128"/>
      <c r="J782" s="128"/>
      <c r="K782" s="128"/>
      <c r="L782" s="128"/>
      <c r="M782" s="128"/>
      <c r="N782" s="128"/>
      <c r="O782" s="128"/>
    </row>
    <row r="783">
      <c r="A783" s="128"/>
      <c r="B783" s="128"/>
      <c r="C783" s="128"/>
      <c r="D783" s="128"/>
      <c r="E783" s="128"/>
      <c r="F783" s="128"/>
      <c r="G783" s="128"/>
      <c r="H783" s="128"/>
      <c r="I783" s="128"/>
      <c r="J783" s="128"/>
      <c r="K783" s="128"/>
      <c r="L783" s="128"/>
      <c r="M783" s="128"/>
      <c r="N783" s="128"/>
      <c r="O783" s="128"/>
    </row>
    <row r="784">
      <c r="A784" s="128"/>
      <c r="B784" s="128"/>
      <c r="C784" s="128"/>
      <c r="D784" s="128"/>
      <c r="E784" s="128"/>
      <c r="F784" s="128"/>
      <c r="G784" s="128"/>
      <c r="H784" s="128"/>
      <c r="I784" s="128"/>
      <c r="J784" s="128"/>
      <c r="K784" s="128"/>
      <c r="L784" s="128"/>
      <c r="M784" s="128"/>
      <c r="N784" s="128"/>
      <c r="O784" s="128"/>
    </row>
    <row r="785">
      <c r="A785" s="128"/>
      <c r="B785" s="128"/>
      <c r="C785" s="128"/>
      <c r="D785" s="128"/>
      <c r="E785" s="128"/>
      <c r="F785" s="128"/>
      <c r="G785" s="128"/>
      <c r="H785" s="128"/>
      <c r="I785" s="128"/>
      <c r="J785" s="128"/>
      <c r="K785" s="128"/>
      <c r="L785" s="128"/>
      <c r="M785" s="128"/>
      <c r="N785" s="128"/>
      <c r="O785" s="128"/>
    </row>
    <row r="786">
      <c r="A786" s="128"/>
      <c r="B786" s="128"/>
      <c r="C786" s="128"/>
      <c r="D786" s="128"/>
      <c r="E786" s="128"/>
      <c r="F786" s="128"/>
      <c r="G786" s="128"/>
      <c r="H786" s="128"/>
      <c r="I786" s="128"/>
      <c r="J786" s="128"/>
      <c r="K786" s="128"/>
      <c r="L786" s="128"/>
      <c r="M786" s="128"/>
      <c r="N786" s="128"/>
      <c r="O786" s="128"/>
    </row>
    <row r="787">
      <c r="A787" s="128"/>
      <c r="B787" s="128"/>
      <c r="C787" s="128"/>
      <c r="D787" s="128"/>
      <c r="E787" s="128"/>
      <c r="F787" s="128"/>
      <c r="G787" s="128"/>
      <c r="H787" s="128"/>
      <c r="I787" s="128"/>
      <c r="J787" s="128"/>
      <c r="K787" s="128"/>
      <c r="L787" s="128"/>
      <c r="M787" s="128"/>
      <c r="N787" s="128"/>
      <c r="O787" s="128"/>
    </row>
    <row r="788">
      <c r="A788" s="128"/>
      <c r="B788" s="128"/>
      <c r="C788" s="128"/>
      <c r="D788" s="128"/>
      <c r="E788" s="128"/>
      <c r="F788" s="128"/>
      <c r="G788" s="128"/>
      <c r="H788" s="128"/>
      <c r="I788" s="128"/>
      <c r="J788" s="128"/>
      <c r="K788" s="128"/>
      <c r="L788" s="128"/>
      <c r="M788" s="128"/>
      <c r="N788" s="128"/>
      <c r="O788" s="128"/>
    </row>
    <row r="789">
      <c r="A789" s="128"/>
      <c r="B789" s="128"/>
      <c r="C789" s="128"/>
      <c r="D789" s="128"/>
      <c r="E789" s="128"/>
      <c r="F789" s="128"/>
      <c r="G789" s="128"/>
      <c r="H789" s="128"/>
      <c r="I789" s="128"/>
      <c r="J789" s="128"/>
      <c r="K789" s="128"/>
      <c r="L789" s="128"/>
      <c r="M789" s="128"/>
      <c r="N789" s="128"/>
      <c r="O789" s="128"/>
    </row>
    <row r="790">
      <c r="A790" s="128"/>
      <c r="B790" s="128"/>
      <c r="C790" s="128"/>
      <c r="D790" s="128"/>
      <c r="E790" s="128"/>
      <c r="F790" s="128"/>
      <c r="G790" s="128"/>
      <c r="H790" s="128"/>
      <c r="I790" s="128"/>
      <c r="J790" s="128"/>
      <c r="K790" s="128"/>
      <c r="L790" s="128"/>
      <c r="M790" s="128"/>
      <c r="N790" s="128"/>
      <c r="O790" s="128"/>
    </row>
    <row r="791">
      <c r="A791" s="128"/>
      <c r="B791" s="128"/>
      <c r="C791" s="128"/>
      <c r="D791" s="128"/>
      <c r="E791" s="128"/>
      <c r="F791" s="128"/>
      <c r="G791" s="128"/>
      <c r="H791" s="128"/>
      <c r="I791" s="128"/>
      <c r="J791" s="128"/>
      <c r="K791" s="128"/>
      <c r="L791" s="128"/>
      <c r="M791" s="128"/>
      <c r="N791" s="128"/>
      <c r="O791" s="128"/>
    </row>
    <row r="792">
      <c r="A792" s="128"/>
      <c r="B792" s="128"/>
      <c r="C792" s="128"/>
      <c r="D792" s="128"/>
      <c r="E792" s="128"/>
      <c r="F792" s="128"/>
      <c r="G792" s="128"/>
      <c r="H792" s="128"/>
      <c r="I792" s="128"/>
      <c r="J792" s="128"/>
      <c r="K792" s="128"/>
      <c r="L792" s="128"/>
      <c r="M792" s="128"/>
      <c r="N792" s="128"/>
      <c r="O792" s="128"/>
    </row>
    <row r="793">
      <c r="A793" s="128"/>
      <c r="B793" s="128"/>
      <c r="C793" s="128"/>
      <c r="D793" s="128"/>
      <c r="E793" s="128"/>
      <c r="F793" s="128"/>
      <c r="G793" s="128"/>
      <c r="H793" s="128"/>
      <c r="I793" s="128"/>
      <c r="J793" s="128"/>
      <c r="K793" s="128"/>
      <c r="L793" s="128"/>
      <c r="M793" s="128"/>
      <c r="N793" s="128"/>
      <c r="O793" s="128"/>
    </row>
    <row r="794">
      <c r="A794" s="128"/>
      <c r="B794" s="128"/>
      <c r="C794" s="128"/>
      <c r="D794" s="128"/>
      <c r="E794" s="128"/>
      <c r="F794" s="128"/>
      <c r="G794" s="128"/>
      <c r="H794" s="128"/>
      <c r="I794" s="128"/>
      <c r="J794" s="128"/>
      <c r="K794" s="128"/>
      <c r="L794" s="128"/>
      <c r="M794" s="128"/>
      <c r="N794" s="128"/>
      <c r="O794" s="128"/>
    </row>
    <row r="795">
      <c r="A795" s="128"/>
      <c r="B795" s="128"/>
      <c r="C795" s="128"/>
      <c r="D795" s="128"/>
      <c r="E795" s="128"/>
      <c r="F795" s="128"/>
      <c r="G795" s="128"/>
      <c r="H795" s="128"/>
      <c r="I795" s="128"/>
      <c r="J795" s="128"/>
      <c r="K795" s="128"/>
      <c r="L795" s="128"/>
      <c r="M795" s="128"/>
      <c r="N795" s="128"/>
      <c r="O795" s="128"/>
    </row>
    <row r="796">
      <c r="A796" s="128"/>
      <c r="B796" s="128"/>
      <c r="C796" s="128"/>
      <c r="D796" s="128"/>
      <c r="E796" s="128"/>
      <c r="F796" s="128"/>
      <c r="G796" s="128"/>
      <c r="H796" s="128"/>
      <c r="I796" s="128"/>
      <c r="J796" s="128"/>
      <c r="K796" s="128"/>
      <c r="L796" s="128"/>
      <c r="M796" s="128"/>
      <c r="N796" s="128"/>
      <c r="O796" s="128"/>
    </row>
    <row r="797">
      <c r="A797" s="128"/>
      <c r="B797" s="128"/>
      <c r="C797" s="128"/>
      <c r="D797" s="128"/>
      <c r="E797" s="128"/>
      <c r="F797" s="128"/>
      <c r="G797" s="128"/>
      <c r="H797" s="128"/>
      <c r="I797" s="128"/>
      <c r="J797" s="128"/>
      <c r="K797" s="128"/>
      <c r="L797" s="128"/>
      <c r="M797" s="128"/>
      <c r="N797" s="128"/>
      <c r="O797" s="128"/>
    </row>
    <row r="798">
      <c r="A798" s="128"/>
      <c r="B798" s="128"/>
      <c r="C798" s="128"/>
      <c r="D798" s="128"/>
      <c r="E798" s="128"/>
      <c r="F798" s="128"/>
      <c r="G798" s="128"/>
      <c r="H798" s="128"/>
      <c r="I798" s="128"/>
      <c r="J798" s="128"/>
      <c r="K798" s="128"/>
      <c r="L798" s="128"/>
      <c r="M798" s="128"/>
      <c r="N798" s="128"/>
      <c r="O798" s="128"/>
    </row>
    <row r="799">
      <c r="A799" s="128"/>
      <c r="B799" s="128"/>
      <c r="C799" s="128"/>
      <c r="D799" s="128"/>
      <c r="E799" s="128"/>
      <c r="F799" s="128"/>
      <c r="G799" s="128"/>
      <c r="H799" s="128"/>
      <c r="I799" s="128"/>
      <c r="J799" s="128"/>
      <c r="K799" s="128"/>
      <c r="L799" s="128"/>
      <c r="M799" s="128"/>
      <c r="N799" s="128"/>
      <c r="O799" s="128"/>
    </row>
    <row r="800">
      <c r="A800" s="128"/>
      <c r="B800" s="128"/>
      <c r="C800" s="128"/>
      <c r="D800" s="128"/>
      <c r="E800" s="128"/>
      <c r="F800" s="128"/>
      <c r="G800" s="128"/>
      <c r="H800" s="128"/>
      <c r="I800" s="128"/>
      <c r="J800" s="128"/>
      <c r="K800" s="128"/>
      <c r="L800" s="128"/>
      <c r="M800" s="128"/>
      <c r="N800" s="128"/>
      <c r="O800" s="128"/>
    </row>
    <row r="801">
      <c r="A801" s="128"/>
      <c r="B801" s="128"/>
      <c r="C801" s="128"/>
      <c r="D801" s="128"/>
      <c r="E801" s="128"/>
      <c r="F801" s="128"/>
      <c r="G801" s="128"/>
      <c r="H801" s="128"/>
      <c r="I801" s="128"/>
      <c r="J801" s="128"/>
      <c r="K801" s="128"/>
      <c r="L801" s="128"/>
      <c r="M801" s="128"/>
      <c r="N801" s="128"/>
      <c r="O801" s="128"/>
    </row>
    <row r="802">
      <c r="A802" s="128"/>
      <c r="B802" s="128"/>
      <c r="C802" s="128"/>
      <c r="D802" s="128"/>
      <c r="E802" s="128"/>
      <c r="F802" s="128"/>
      <c r="G802" s="128"/>
      <c r="H802" s="128"/>
      <c r="I802" s="128"/>
      <c r="J802" s="128"/>
      <c r="K802" s="128"/>
      <c r="L802" s="128"/>
      <c r="M802" s="128"/>
      <c r="N802" s="128"/>
      <c r="O802" s="128"/>
    </row>
    <row r="803">
      <c r="A803" s="128"/>
      <c r="B803" s="128"/>
      <c r="C803" s="128"/>
      <c r="D803" s="128"/>
      <c r="E803" s="128"/>
      <c r="F803" s="128"/>
      <c r="G803" s="128"/>
      <c r="H803" s="128"/>
      <c r="I803" s="128"/>
      <c r="J803" s="128"/>
      <c r="K803" s="128"/>
      <c r="L803" s="128"/>
      <c r="M803" s="128"/>
      <c r="N803" s="128"/>
      <c r="O803" s="128"/>
    </row>
    <row r="804">
      <c r="A804" s="128"/>
      <c r="B804" s="128"/>
      <c r="C804" s="128"/>
      <c r="D804" s="128"/>
      <c r="E804" s="128"/>
      <c r="F804" s="128"/>
      <c r="G804" s="128"/>
      <c r="H804" s="128"/>
      <c r="I804" s="128"/>
      <c r="J804" s="128"/>
      <c r="K804" s="128"/>
      <c r="L804" s="128"/>
      <c r="M804" s="128"/>
      <c r="N804" s="128"/>
      <c r="O804" s="128"/>
    </row>
    <row r="805">
      <c r="A805" s="128"/>
      <c r="B805" s="128"/>
      <c r="C805" s="128"/>
      <c r="D805" s="128"/>
      <c r="E805" s="128"/>
      <c r="F805" s="128"/>
      <c r="G805" s="128"/>
      <c r="H805" s="128"/>
      <c r="I805" s="128"/>
      <c r="J805" s="128"/>
      <c r="K805" s="128"/>
      <c r="L805" s="128"/>
      <c r="M805" s="128"/>
      <c r="N805" s="128"/>
      <c r="O805" s="128"/>
    </row>
    <row r="806">
      <c r="A806" s="128"/>
      <c r="B806" s="128"/>
      <c r="C806" s="128"/>
      <c r="D806" s="128"/>
      <c r="E806" s="128"/>
      <c r="F806" s="128"/>
      <c r="G806" s="128"/>
      <c r="H806" s="128"/>
      <c r="I806" s="128"/>
      <c r="J806" s="128"/>
      <c r="K806" s="128"/>
      <c r="L806" s="128"/>
      <c r="M806" s="128"/>
      <c r="N806" s="128"/>
      <c r="O806" s="128"/>
    </row>
    <row r="807">
      <c r="A807" s="128"/>
      <c r="B807" s="128"/>
      <c r="C807" s="128"/>
      <c r="D807" s="128"/>
      <c r="E807" s="128"/>
      <c r="F807" s="128"/>
      <c r="G807" s="128"/>
      <c r="H807" s="128"/>
      <c r="I807" s="128"/>
      <c r="J807" s="128"/>
      <c r="K807" s="128"/>
      <c r="L807" s="128"/>
      <c r="M807" s="128"/>
      <c r="N807" s="128"/>
      <c r="O807" s="128"/>
    </row>
    <row r="808">
      <c r="A808" s="128"/>
      <c r="B808" s="128"/>
      <c r="C808" s="128"/>
      <c r="D808" s="128"/>
      <c r="E808" s="128"/>
      <c r="F808" s="128"/>
      <c r="G808" s="128"/>
      <c r="H808" s="128"/>
      <c r="I808" s="128"/>
      <c r="J808" s="128"/>
      <c r="K808" s="128"/>
      <c r="L808" s="128"/>
      <c r="M808" s="128"/>
      <c r="N808" s="128"/>
      <c r="O808" s="128"/>
    </row>
    <row r="809">
      <c r="A809" s="128"/>
      <c r="B809" s="128"/>
      <c r="C809" s="128"/>
      <c r="D809" s="128"/>
      <c r="E809" s="128"/>
      <c r="F809" s="128"/>
      <c r="G809" s="128"/>
      <c r="H809" s="128"/>
      <c r="I809" s="128"/>
      <c r="J809" s="128"/>
      <c r="K809" s="128"/>
      <c r="L809" s="128"/>
      <c r="M809" s="128"/>
      <c r="N809" s="128"/>
      <c r="O809" s="128"/>
    </row>
    <row r="810">
      <c r="A810" s="128"/>
      <c r="B810" s="128"/>
      <c r="C810" s="128"/>
      <c r="D810" s="128"/>
      <c r="E810" s="128"/>
      <c r="F810" s="128"/>
      <c r="G810" s="128"/>
      <c r="H810" s="128"/>
      <c r="I810" s="128"/>
      <c r="J810" s="128"/>
      <c r="K810" s="128"/>
      <c r="L810" s="128"/>
      <c r="M810" s="128"/>
      <c r="N810" s="128"/>
      <c r="O810" s="128"/>
    </row>
    <row r="811">
      <c r="A811" s="128"/>
      <c r="B811" s="128"/>
      <c r="C811" s="128"/>
      <c r="D811" s="128"/>
      <c r="E811" s="128"/>
      <c r="F811" s="128"/>
      <c r="G811" s="128"/>
      <c r="H811" s="128"/>
      <c r="I811" s="128"/>
      <c r="J811" s="128"/>
      <c r="K811" s="128"/>
      <c r="L811" s="128"/>
      <c r="M811" s="128"/>
      <c r="N811" s="128"/>
      <c r="O811" s="128"/>
    </row>
    <row r="812">
      <c r="A812" s="128"/>
      <c r="B812" s="128"/>
      <c r="C812" s="128"/>
      <c r="D812" s="128"/>
      <c r="E812" s="128"/>
      <c r="F812" s="128"/>
      <c r="G812" s="128"/>
      <c r="H812" s="128"/>
      <c r="I812" s="128"/>
      <c r="J812" s="128"/>
      <c r="K812" s="128"/>
      <c r="L812" s="128"/>
      <c r="M812" s="128"/>
      <c r="N812" s="128"/>
      <c r="O812" s="128"/>
    </row>
    <row r="813">
      <c r="A813" s="128"/>
      <c r="B813" s="128"/>
      <c r="C813" s="128"/>
      <c r="D813" s="128"/>
      <c r="E813" s="128"/>
      <c r="F813" s="128"/>
      <c r="G813" s="128"/>
      <c r="H813" s="128"/>
      <c r="I813" s="128"/>
      <c r="J813" s="128"/>
      <c r="K813" s="128"/>
      <c r="L813" s="128"/>
      <c r="M813" s="128"/>
      <c r="N813" s="128"/>
      <c r="O813" s="128"/>
    </row>
    <row r="814">
      <c r="A814" s="128"/>
      <c r="B814" s="128"/>
      <c r="C814" s="128"/>
      <c r="D814" s="128"/>
      <c r="E814" s="128"/>
      <c r="F814" s="128"/>
      <c r="G814" s="128"/>
      <c r="H814" s="128"/>
      <c r="I814" s="128"/>
      <c r="J814" s="128"/>
      <c r="K814" s="128"/>
      <c r="L814" s="128"/>
      <c r="M814" s="128"/>
      <c r="N814" s="128"/>
      <c r="O814" s="128"/>
    </row>
    <row r="815">
      <c r="A815" s="128"/>
      <c r="B815" s="128"/>
      <c r="C815" s="128"/>
      <c r="D815" s="128"/>
      <c r="E815" s="128"/>
      <c r="F815" s="128"/>
      <c r="G815" s="128"/>
      <c r="H815" s="128"/>
      <c r="I815" s="128"/>
      <c r="J815" s="128"/>
      <c r="K815" s="128"/>
      <c r="L815" s="128"/>
      <c r="M815" s="128"/>
      <c r="N815" s="128"/>
      <c r="O815" s="128"/>
    </row>
    <row r="816">
      <c r="A816" s="128"/>
      <c r="B816" s="128"/>
      <c r="C816" s="128"/>
      <c r="D816" s="128"/>
      <c r="E816" s="128"/>
      <c r="F816" s="128"/>
      <c r="G816" s="128"/>
      <c r="H816" s="128"/>
      <c r="I816" s="128"/>
      <c r="J816" s="128"/>
      <c r="K816" s="128"/>
      <c r="L816" s="128"/>
      <c r="M816" s="128"/>
      <c r="N816" s="128"/>
      <c r="O816" s="128"/>
    </row>
    <row r="817">
      <c r="A817" s="128"/>
      <c r="B817" s="128"/>
      <c r="C817" s="128"/>
      <c r="D817" s="128"/>
      <c r="E817" s="128"/>
      <c r="F817" s="128"/>
      <c r="G817" s="128"/>
      <c r="H817" s="128"/>
      <c r="I817" s="128"/>
      <c r="J817" s="128"/>
      <c r="K817" s="128"/>
      <c r="L817" s="128"/>
      <c r="M817" s="128"/>
      <c r="N817" s="128"/>
      <c r="O817" s="128"/>
    </row>
    <row r="818">
      <c r="A818" s="128"/>
      <c r="B818" s="128"/>
      <c r="C818" s="128"/>
      <c r="D818" s="128"/>
      <c r="E818" s="128"/>
      <c r="F818" s="128"/>
      <c r="G818" s="128"/>
      <c r="H818" s="128"/>
      <c r="I818" s="128"/>
      <c r="J818" s="128"/>
      <c r="K818" s="128"/>
      <c r="L818" s="128"/>
      <c r="M818" s="128"/>
      <c r="N818" s="128"/>
      <c r="O818" s="128"/>
    </row>
    <row r="819">
      <c r="A819" s="128"/>
      <c r="B819" s="128"/>
      <c r="C819" s="128"/>
      <c r="D819" s="128"/>
      <c r="E819" s="128"/>
      <c r="F819" s="128"/>
      <c r="G819" s="128"/>
      <c r="H819" s="128"/>
      <c r="I819" s="128"/>
      <c r="J819" s="128"/>
      <c r="K819" s="128"/>
      <c r="L819" s="128"/>
      <c r="M819" s="128"/>
      <c r="N819" s="128"/>
      <c r="O819" s="128"/>
    </row>
    <row r="820">
      <c r="A820" s="128"/>
      <c r="B820" s="128"/>
      <c r="C820" s="128"/>
      <c r="D820" s="128"/>
      <c r="E820" s="128"/>
      <c r="F820" s="128"/>
      <c r="G820" s="128"/>
      <c r="H820" s="128"/>
      <c r="I820" s="128"/>
      <c r="J820" s="128"/>
      <c r="K820" s="128"/>
      <c r="L820" s="128"/>
      <c r="M820" s="128"/>
      <c r="N820" s="128"/>
      <c r="O820" s="128"/>
    </row>
    <row r="821">
      <c r="A821" s="128"/>
      <c r="B821" s="128"/>
      <c r="C821" s="128"/>
      <c r="D821" s="128"/>
      <c r="E821" s="128"/>
      <c r="F821" s="128"/>
      <c r="G821" s="128"/>
      <c r="H821" s="128"/>
      <c r="I821" s="128"/>
      <c r="J821" s="128"/>
      <c r="K821" s="128"/>
      <c r="L821" s="128"/>
      <c r="M821" s="128"/>
      <c r="N821" s="128"/>
      <c r="O821" s="128"/>
    </row>
    <row r="822">
      <c r="A822" s="128"/>
      <c r="B822" s="128"/>
      <c r="C822" s="128"/>
      <c r="D822" s="128"/>
      <c r="E822" s="128"/>
      <c r="F822" s="128"/>
      <c r="G822" s="128"/>
      <c r="H822" s="128"/>
      <c r="I822" s="128"/>
      <c r="J822" s="128"/>
      <c r="K822" s="128"/>
      <c r="L822" s="128"/>
      <c r="M822" s="128"/>
      <c r="N822" s="128"/>
      <c r="O822" s="128"/>
    </row>
    <row r="823">
      <c r="A823" s="128"/>
      <c r="B823" s="128"/>
      <c r="C823" s="128"/>
      <c r="D823" s="128"/>
      <c r="E823" s="128"/>
      <c r="F823" s="128"/>
      <c r="G823" s="128"/>
      <c r="H823" s="128"/>
      <c r="I823" s="128"/>
      <c r="J823" s="128"/>
      <c r="K823" s="128"/>
      <c r="L823" s="128"/>
      <c r="M823" s="128"/>
      <c r="N823" s="128"/>
      <c r="O823" s="128"/>
    </row>
    <row r="824">
      <c r="A824" s="128"/>
      <c r="B824" s="128"/>
      <c r="C824" s="128"/>
      <c r="D824" s="128"/>
      <c r="E824" s="128"/>
      <c r="F824" s="128"/>
      <c r="G824" s="128"/>
      <c r="H824" s="128"/>
      <c r="I824" s="128"/>
      <c r="J824" s="128"/>
      <c r="K824" s="128"/>
      <c r="L824" s="128"/>
      <c r="M824" s="128"/>
      <c r="N824" s="128"/>
      <c r="O824" s="128"/>
    </row>
    <row r="825">
      <c r="A825" s="128"/>
      <c r="B825" s="128"/>
      <c r="C825" s="128"/>
      <c r="D825" s="128"/>
      <c r="E825" s="128"/>
      <c r="F825" s="128"/>
      <c r="G825" s="128"/>
      <c r="H825" s="128"/>
      <c r="I825" s="128"/>
      <c r="J825" s="128"/>
      <c r="K825" s="128"/>
      <c r="L825" s="128"/>
      <c r="M825" s="128"/>
      <c r="N825" s="128"/>
      <c r="O825" s="128"/>
    </row>
    <row r="826">
      <c r="A826" s="128"/>
      <c r="B826" s="128"/>
      <c r="C826" s="128"/>
      <c r="D826" s="128"/>
      <c r="E826" s="128"/>
      <c r="F826" s="128"/>
      <c r="G826" s="128"/>
      <c r="H826" s="128"/>
      <c r="I826" s="128"/>
      <c r="J826" s="128"/>
      <c r="K826" s="128"/>
      <c r="L826" s="128"/>
      <c r="M826" s="128"/>
      <c r="N826" s="128"/>
      <c r="O826" s="128"/>
    </row>
    <row r="827">
      <c r="A827" s="128"/>
      <c r="B827" s="128"/>
      <c r="C827" s="128"/>
      <c r="D827" s="128"/>
      <c r="E827" s="128"/>
      <c r="F827" s="128"/>
      <c r="G827" s="128"/>
      <c r="H827" s="128"/>
      <c r="I827" s="128"/>
      <c r="J827" s="128"/>
      <c r="K827" s="128"/>
      <c r="L827" s="128"/>
      <c r="M827" s="128"/>
      <c r="N827" s="128"/>
      <c r="O827" s="128"/>
    </row>
    <row r="828">
      <c r="A828" s="128"/>
      <c r="B828" s="128"/>
      <c r="C828" s="128"/>
      <c r="D828" s="128"/>
      <c r="E828" s="128"/>
      <c r="F828" s="128"/>
      <c r="G828" s="128"/>
      <c r="H828" s="128"/>
      <c r="I828" s="128"/>
      <c r="J828" s="128"/>
      <c r="K828" s="128"/>
      <c r="L828" s="128"/>
      <c r="M828" s="128"/>
      <c r="N828" s="128"/>
      <c r="O828" s="128"/>
    </row>
    <row r="829">
      <c r="A829" s="128"/>
      <c r="B829" s="128"/>
      <c r="C829" s="128"/>
      <c r="D829" s="128"/>
      <c r="E829" s="128"/>
      <c r="F829" s="128"/>
      <c r="G829" s="128"/>
      <c r="H829" s="128"/>
      <c r="I829" s="128"/>
      <c r="J829" s="128"/>
      <c r="K829" s="128"/>
      <c r="L829" s="128"/>
      <c r="M829" s="128"/>
      <c r="N829" s="128"/>
      <c r="O829" s="128"/>
    </row>
    <row r="830">
      <c r="A830" s="128"/>
      <c r="B830" s="128"/>
      <c r="C830" s="128"/>
      <c r="D830" s="128"/>
      <c r="E830" s="128"/>
      <c r="F830" s="128"/>
      <c r="G830" s="128"/>
      <c r="H830" s="128"/>
      <c r="I830" s="128"/>
      <c r="J830" s="128"/>
      <c r="K830" s="128"/>
      <c r="L830" s="128"/>
      <c r="M830" s="128"/>
      <c r="N830" s="128"/>
      <c r="O830" s="128"/>
    </row>
    <row r="831">
      <c r="A831" s="128"/>
      <c r="B831" s="128"/>
      <c r="C831" s="128"/>
      <c r="D831" s="128"/>
      <c r="E831" s="128"/>
      <c r="F831" s="128"/>
      <c r="G831" s="128"/>
      <c r="H831" s="128"/>
      <c r="I831" s="128"/>
      <c r="J831" s="128"/>
      <c r="K831" s="128"/>
      <c r="L831" s="128"/>
      <c r="M831" s="128"/>
      <c r="N831" s="128"/>
      <c r="O831" s="128"/>
    </row>
    <row r="832">
      <c r="A832" s="128"/>
      <c r="B832" s="128"/>
      <c r="C832" s="128"/>
      <c r="D832" s="128"/>
      <c r="E832" s="128"/>
      <c r="F832" s="128"/>
      <c r="G832" s="128"/>
      <c r="H832" s="128"/>
      <c r="I832" s="128"/>
      <c r="J832" s="128"/>
      <c r="K832" s="128"/>
      <c r="L832" s="128"/>
      <c r="M832" s="128"/>
      <c r="N832" s="128"/>
      <c r="O832" s="128"/>
    </row>
    <row r="833">
      <c r="A833" s="128"/>
      <c r="B833" s="128"/>
      <c r="C833" s="128"/>
      <c r="D833" s="128"/>
      <c r="E833" s="128"/>
      <c r="F833" s="128"/>
      <c r="G833" s="128"/>
      <c r="H833" s="128"/>
      <c r="I833" s="128"/>
      <c r="J833" s="128"/>
      <c r="K833" s="128"/>
      <c r="L833" s="128"/>
      <c r="M833" s="128"/>
      <c r="N833" s="128"/>
      <c r="O833" s="128"/>
    </row>
    <row r="834">
      <c r="A834" s="128"/>
      <c r="B834" s="128"/>
      <c r="C834" s="128"/>
      <c r="D834" s="128"/>
      <c r="E834" s="128"/>
      <c r="F834" s="128"/>
      <c r="G834" s="128"/>
      <c r="H834" s="128"/>
      <c r="I834" s="128"/>
      <c r="J834" s="128"/>
      <c r="K834" s="128"/>
      <c r="L834" s="128"/>
      <c r="M834" s="128"/>
      <c r="N834" s="128"/>
      <c r="O834" s="128"/>
    </row>
    <row r="835">
      <c r="A835" s="128"/>
      <c r="B835" s="128"/>
      <c r="C835" s="128"/>
      <c r="D835" s="128"/>
      <c r="E835" s="128"/>
      <c r="F835" s="128"/>
      <c r="G835" s="128"/>
      <c r="H835" s="128"/>
      <c r="I835" s="128"/>
      <c r="J835" s="128"/>
      <c r="K835" s="128"/>
      <c r="L835" s="128"/>
      <c r="M835" s="128"/>
      <c r="N835" s="128"/>
      <c r="O835" s="128"/>
    </row>
    <row r="836">
      <c r="A836" s="128"/>
      <c r="B836" s="128"/>
      <c r="C836" s="128"/>
      <c r="D836" s="128"/>
      <c r="E836" s="128"/>
      <c r="F836" s="128"/>
      <c r="G836" s="128"/>
      <c r="H836" s="128"/>
      <c r="I836" s="128"/>
      <c r="J836" s="128"/>
      <c r="K836" s="128"/>
      <c r="L836" s="128"/>
      <c r="M836" s="128"/>
      <c r="N836" s="128"/>
      <c r="O836" s="128"/>
    </row>
    <row r="837">
      <c r="A837" s="128"/>
      <c r="B837" s="128"/>
      <c r="C837" s="128"/>
      <c r="D837" s="128"/>
      <c r="E837" s="128"/>
      <c r="F837" s="128"/>
      <c r="G837" s="128"/>
      <c r="H837" s="128"/>
      <c r="I837" s="128"/>
      <c r="J837" s="128"/>
      <c r="K837" s="128"/>
      <c r="L837" s="128"/>
      <c r="M837" s="128"/>
      <c r="N837" s="128"/>
      <c r="O837" s="128"/>
    </row>
    <row r="838">
      <c r="A838" s="128"/>
      <c r="B838" s="128"/>
      <c r="C838" s="128"/>
      <c r="D838" s="128"/>
      <c r="E838" s="128"/>
      <c r="F838" s="128"/>
      <c r="G838" s="128"/>
      <c r="H838" s="128"/>
      <c r="I838" s="128"/>
      <c r="J838" s="128"/>
      <c r="K838" s="128"/>
      <c r="L838" s="128"/>
      <c r="M838" s="128"/>
      <c r="N838" s="128"/>
      <c r="O838" s="128"/>
    </row>
    <row r="839">
      <c r="A839" s="128"/>
      <c r="B839" s="128"/>
      <c r="C839" s="128"/>
      <c r="D839" s="128"/>
      <c r="E839" s="128"/>
      <c r="F839" s="128"/>
      <c r="G839" s="128"/>
      <c r="H839" s="128"/>
      <c r="I839" s="128"/>
      <c r="J839" s="128"/>
      <c r="K839" s="128"/>
      <c r="L839" s="128"/>
      <c r="M839" s="128"/>
      <c r="N839" s="128"/>
      <c r="O839" s="128"/>
    </row>
    <row r="840">
      <c r="A840" s="128"/>
      <c r="B840" s="128"/>
      <c r="C840" s="128"/>
      <c r="D840" s="128"/>
      <c r="E840" s="128"/>
      <c r="F840" s="128"/>
      <c r="G840" s="128"/>
      <c r="H840" s="128"/>
      <c r="I840" s="128"/>
      <c r="J840" s="128"/>
      <c r="K840" s="128"/>
      <c r="L840" s="128"/>
      <c r="M840" s="128"/>
      <c r="N840" s="128"/>
      <c r="O840" s="128"/>
    </row>
    <row r="841">
      <c r="A841" s="128"/>
      <c r="B841" s="128"/>
      <c r="C841" s="128"/>
      <c r="D841" s="128"/>
      <c r="E841" s="128"/>
      <c r="F841" s="128"/>
      <c r="G841" s="128"/>
      <c r="H841" s="128"/>
      <c r="I841" s="128"/>
      <c r="J841" s="128"/>
      <c r="K841" s="128"/>
      <c r="L841" s="128"/>
      <c r="M841" s="128"/>
      <c r="N841" s="128"/>
      <c r="O841" s="128"/>
    </row>
    <row r="842">
      <c r="A842" s="128"/>
      <c r="B842" s="128"/>
      <c r="C842" s="128"/>
      <c r="D842" s="128"/>
      <c r="E842" s="128"/>
      <c r="F842" s="128"/>
      <c r="G842" s="128"/>
      <c r="H842" s="128"/>
      <c r="I842" s="128"/>
      <c r="J842" s="128"/>
      <c r="K842" s="128"/>
      <c r="L842" s="128"/>
      <c r="M842" s="128"/>
      <c r="N842" s="128"/>
      <c r="O842" s="128"/>
    </row>
    <row r="843">
      <c r="A843" s="128"/>
      <c r="B843" s="128"/>
      <c r="C843" s="128"/>
      <c r="D843" s="128"/>
      <c r="E843" s="128"/>
      <c r="F843" s="128"/>
      <c r="G843" s="128"/>
      <c r="H843" s="128"/>
      <c r="I843" s="128"/>
      <c r="J843" s="128"/>
      <c r="K843" s="128"/>
      <c r="L843" s="128"/>
      <c r="M843" s="128"/>
      <c r="N843" s="128"/>
      <c r="O843" s="128"/>
    </row>
    <row r="844">
      <c r="A844" s="128"/>
      <c r="B844" s="128"/>
      <c r="C844" s="128"/>
      <c r="D844" s="128"/>
      <c r="E844" s="128"/>
      <c r="F844" s="128"/>
      <c r="G844" s="128"/>
      <c r="H844" s="128"/>
      <c r="I844" s="128"/>
      <c r="J844" s="128"/>
      <c r="K844" s="128"/>
      <c r="L844" s="128"/>
      <c r="M844" s="128"/>
      <c r="N844" s="128"/>
      <c r="O844" s="128"/>
    </row>
    <row r="845">
      <c r="A845" s="128"/>
      <c r="B845" s="128"/>
      <c r="C845" s="128"/>
      <c r="D845" s="128"/>
      <c r="E845" s="128"/>
      <c r="F845" s="128"/>
      <c r="G845" s="128"/>
      <c r="H845" s="128"/>
      <c r="I845" s="128"/>
      <c r="J845" s="128"/>
      <c r="K845" s="128"/>
      <c r="L845" s="128"/>
      <c r="M845" s="128"/>
      <c r="N845" s="128"/>
      <c r="O845" s="128"/>
    </row>
    <row r="846">
      <c r="A846" s="128"/>
      <c r="B846" s="128"/>
      <c r="C846" s="128"/>
      <c r="D846" s="128"/>
      <c r="E846" s="128"/>
      <c r="F846" s="128"/>
      <c r="G846" s="128"/>
      <c r="H846" s="128"/>
      <c r="I846" s="128"/>
      <c r="J846" s="128"/>
      <c r="K846" s="128"/>
      <c r="L846" s="128"/>
      <c r="M846" s="128"/>
      <c r="N846" s="128"/>
      <c r="O846" s="128"/>
    </row>
    <row r="847">
      <c r="A847" s="128"/>
      <c r="B847" s="128"/>
      <c r="C847" s="128"/>
      <c r="D847" s="128"/>
      <c r="E847" s="128"/>
      <c r="F847" s="128"/>
      <c r="G847" s="128"/>
      <c r="H847" s="128"/>
      <c r="I847" s="128"/>
      <c r="J847" s="128"/>
      <c r="K847" s="128"/>
      <c r="L847" s="128"/>
      <c r="M847" s="128"/>
      <c r="N847" s="128"/>
      <c r="O847" s="128"/>
    </row>
    <row r="848">
      <c r="A848" s="128"/>
      <c r="B848" s="128"/>
      <c r="C848" s="128"/>
      <c r="D848" s="128"/>
      <c r="E848" s="128"/>
      <c r="F848" s="128"/>
      <c r="G848" s="128"/>
      <c r="H848" s="128"/>
      <c r="I848" s="128"/>
      <c r="J848" s="128"/>
      <c r="K848" s="128"/>
      <c r="L848" s="128"/>
      <c r="M848" s="128"/>
      <c r="N848" s="128"/>
      <c r="O848" s="128"/>
    </row>
    <row r="849">
      <c r="A849" s="128"/>
      <c r="B849" s="128"/>
      <c r="C849" s="128"/>
      <c r="D849" s="128"/>
      <c r="E849" s="128"/>
      <c r="F849" s="128"/>
      <c r="G849" s="128"/>
      <c r="H849" s="128"/>
      <c r="I849" s="128"/>
      <c r="J849" s="128"/>
      <c r="K849" s="128"/>
      <c r="L849" s="128"/>
      <c r="M849" s="128"/>
      <c r="N849" s="128"/>
      <c r="O849" s="128"/>
    </row>
    <row r="850">
      <c r="A850" s="128"/>
      <c r="B850" s="128"/>
      <c r="C850" s="128"/>
      <c r="D850" s="128"/>
      <c r="E850" s="128"/>
      <c r="F850" s="128"/>
      <c r="G850" s="128"/>
      <c r="H850" s="128"/>
      <c r="I850" s="128"/>
      <c r="J850" s="128"/>
      <c r="K850" s="128"/>
      <c r="L850" s="128"/>
      <c r="M850" s="128"/>
      <c r="N850" s="128"/>
      <c r="O850" s="128"/>
    </row>
    <row r="851">
      <c r="A851" s="128"/>
      <c r="B851" s="128"/>
      <c r="C851" s="128"/>
      <c r="D851" s="128"/>
      <c r="E851" s="128"/>
      <c r="F851" s="128"/>
      <c r="G851" s="128"/>
      <c r="H851" s="128"/>
      <c r="I851" s="128"/>
      <c r="J851" s="128"/>
      <c r="K851" s="128"/>
      <c r="L851" s="128"/>
      <c r="M851" s="128"/>
      <c r="N851" s="128"/>
      <c r="O851" s="128"/>
    </row>
    <row r="852">
      <c r="A852" s="128"/>
      <c r="B852" s="128"/>
      <c r="C852" s="128"/>
      <c r="D852" s="128"/>
      <c r="E852" s="128"/>
      <c r="F852" s="128"/>
      <c r="G852" s="128"/>
      <c r="H852" s="128"/>
      <c r="I852" s="128"/>
      <c r="J852" s="128"/>
      <c r="K852" s="128"/>
      <c r="L852" s="128"/>
      <c r="M852" s="128"/>
      <c r="N852" s="128"/>
      <c r="O852" s="128"/>
    </row>
    <row r="853">
      <c r="A853" s="128"/>
      <c r="B853" s="128"/>
      <c r="C853" s="128"/>
      <c r="D853" s="128"/>
      <c r="E853" s="128"/>
      <c r="F853" s="128"/>
      <c r="G853" s="128"/>
      <c r="H853" s="128"/>
      <c r="I853" s="128"/>
      <c r="J853" s="128"/>
      <c r="K853" s="128"/>
      <c r="L853" s="128"/>
      <c r="M853" s="128"/>
      <c r="N853" s="128"/>
      <c r="O853" s="128"/>
    </row>
    <row r="854">
      <c r="A854" s="128"/>
      <c r="B854" s="128"/>
      <c r="C854" s="128"/>
      <c r="D854" s="128"/>
      <c r="E854" s="128"/>
      <c r="F854" s="128"/>
      <c r="G854" s="128"/>
      <c r="H854" s="128"/>
      <c r="I854" s="128"/>
      <c r="J854" s="128"/>
      <c r="K854" s="128"/>
      <c r="L854" s="128"/>
      <c r="M854" s="128"/>
      <c r="N854" s="128"/>
      <c r="O854" s="128"/>
    </row>
    <row r="855">
      <c r="A855" s="128"/>
      <c r="B855" s="128"/>
      <c r="C855" s="128"/>
      <c r="D855" s="128"/>
      <c r="E855" s="128"/>
      <c r="F855" s="128"/>
      <c r="G855" s="128"/>
      <c r="H855" s="128"/>
      <c r="I855" s="128"/>
      <c r="J855" s="128"/>
      <c r="K855" s="128"/>
      <c r="L855" s="128"/>
      <c r="M855" s="128"/>
      <c r="N855" s="128"/>
      <c r="O855" s="128"/>
    </row>
    <row r="856">
      <c r="A856" s="128"/>
      <c r="B856" s="128"/>
      <c r="C856" s="128"/>
      <c r="D856" s="128"/>
      <c r="E856" s="128"/>
      <c r="F856" s="128"/>
      <c r="G856" s="128"/>
      <c r="H856" s="128"/>
      <c r="I856" s="128"/>
      <c r="J856" s="128"/>
      <c r="K856" s="128"/>
      <c r="L856" s="128"/>
      <c r="M856" s="128"/>
      <c r="N856" s="128"/>
      <c r="O856" s="128"/>
    </row>
    <row r="857">
      <c r="A857" s="128"/>
      <c r="B857" s="128"/>
      <c r="C857" s="128"/>
      <c r="D857" s="128"/>
      <c r="E857" s="128"/>
      <c r="F857" s="128"/>
      <c r="G857" s="128"/>
      <c r="H857" s="128"/>
      <c r="I857" s="128"/>
      <c r="J857" s="128"/>
      <c r="K857" s="128"/>
      <c r="L857" s="128"/>
      <c r="M857" s="128"/>
      <c r="N857" s="128"/>
      <c r="O857" s="128"/>
    </row>
    <row r="858">
      <c r="A858" s="128"/>
      <c r="B858" s="128"/>
      <c r="C858" s="128"/>
      <c r="D858" s="128"/>
      <c r="E858" s="128"/>
      <c r="F858" s="128"/>
      <c r="G858" s="128"/>
      <c r="H858" s="128"/>
      <c r="I858" s="128"/>
      <c r="J858" s="128"/>
      <c r="K858" s="128"/>
      <c r="L858" s="128"/>
      <c r="M858" s="128"/>
      <c r="N858" s="128"/>
      <c r="O858" s="128"/>
    </row>
    <row r="859">
      <c r="A859" s="128"/>
      <c r="B859" s="128"/>
      <c r="C859" s="128"/>
      <c r="D859" s="128"/>
      <c r="E859" s="128"/>
      <c r="F859" s="128"/>
      <c r="G859" s="128"/>
      <c r="H859" s="128"/>
      <c r="I859" s="128"/>
      <c r="J859" s="128"/>
      <c r="K859" s="128"/>
      <c r="L859" s="128"/>
      <c r="M859" s="128"/>
      <c r="N859" s="128"/>
      <c r="O859" s="128"/>
    </row>
    <row r="860">
      <c r="A860" s="128"/>
      <c r="B860" s="128"/>
      <c r="C860" s="128"/>
      <c r="D860" s="128"/>
      <c r="E860" s="128"/>
      <c r="F860" s="128"/>
      <c r="G860" s="128"/>
      <c r="H860" s="128"/>
      <c r="I860" s="128"/>
      <c r="J860" s="128"/>
      <c r="K860" s="128"/>
      <c r="L860" s="128"/>
      <c r="M860" s="128"/>
      <c r="N860" s="128"/>
      <c r="O860" s="128"/>
    </row>
    <row r="861">
      <c r="A861" s="128"/>
      <c r="B861" s="128"/>
      <c r="C861" s="128"/>
      <c r="D861" s="128"/>
      <c r="E861" s="128"/>
      <c r="F861" s="128"/>
      <c r="G861" s="128"/>
      <c r="H861" s="128"/>
      <c r="I861" s="128"/>
      <c r="J861" s="128"/>
      <c r="K861" s="128"/>
      <c r="L861" s="128"/>
      <c r="M861" s="128"/>
      <c r="N861" s="128"/>
      <c r="O861" s="128"/>
    </row>
    <row r="862">
      <c r="A862" s="128"/>
      <c r="B862" s="128"/>
      <c r="C862" s="128"/>
      <c r="D862" s="128"/>
      <c r="E862" s="128"/>
      <c r="F862" s="128"/>
      <c r="G862" s="128"/>
      <c r="H862" s="128"/>
      <c r="I862" s="128"/>
      <c r="J862" s="128"/>
      <c r="K862" s="128"/>
      <c r="L862" s="128"/>
      <c r="M862" s="128"/>
      <c r="N862" s="128"/>
      <c r="O862" s="128"/>
    </row>
    <row r="863">
      <c r="A863" s="128"/>
      <c r="B863" s="128"/>
      <c r="C863" s="128"/>
      <c r="D863" s="128"/>
      <c r="E863" s="128"/>
      <c r="F863" s="128"/>
      <c r="G863" s="128"/>
      <c r="H863" s="128"/>
      <c r="I863" s="128"/>
      <c r="J863" s="128"/>
      <c r="K863" s="128"/>
      <c r="L863" s="128"/>
      <c r="M863" s="128"/>
      <c r="N863" s="128"/>
      <c r="O863" s="128"/>
    </row>
    <row r="864">
      <c r="A864" s="128"/>
      <c r="B864" s="128"/>
      <c r="C864" s="128"/>
      <c r="D864" s="128"/>
      <c r="E864" s="128"/>
      <c r="F864" s="128"/>
      <c r="G864" s="128"/>
      <c r="H864" s="128"/>
      <c r="I864" s="128"/>
      <c r="J864" s="128"/>
      <c r="K864" s="128"/>
      <c r="L864" s="128"/>
      <c r="M864" s="128"/>
      <c r="N864" s="128"/>
      <c r="O864" s="128"/>
    </row>
    <row r="865">
      <c r="A865" s="128"/>
      <c r="B865" s="128"/>
      <c r="C865" s="128"/>
      <c r="D865" s="128"/>
      <c r="E865" s="128"/>
      <c r="F865" s="128"/>
      <c r="G865" s="128"/>
      <c r="H865" s="128"/>
      <c r="I865" s="128"/>
      <c r="J865" s="128"/>
      <c r="K865" s="128"/>
      <c r="L865" s="128"/>
      <c r="M865" s="128"/>
      <c r="N865" s="128"/>
      <c r="O865" s="128"/>
    </row>
    <row r="866">
      <c r="A866" s="128"/>
      <c r="B866" s="128"/>
      <c r="C866" s="128"/>
      <c r="D866" s="128"/>
      <c r="E866" s="128"/>
      <c r="F866" s="128"/>
      <c r="G866" s="128"/>
      <c r="H866" s="128"/>
      <c r="I866" s="128"/>
      <c r="J866" s="128"/>
      <c r="K866" s="128"/>
      <c r="L866" s="128"/>
      <c r="M866" s="128"/>
      <c r="N866" s="128"/>
      <c r="O866" s="128"/>
    </row>
    <row r="867">
      <c r="A867" s="128"/>
      <c r="B867" s="128"/>
      <c r="C867" s="128"/>
      <c r="D867" s="128"/>
      <c r="E867" s="128"/>
      <c r="F867" s="128"/>
      <c r="G867" s="128"/>
      <c r="H867" s="128"/>
      <c r="I867" s="128"/>
      <c r="J867" s="128"/>
      <c r="K867" s="128"/>
      <c r="L867" s="128"/>
      <c r="M867" s="128"/>
      <c r="N867" s="128"/>
      <c r="O867" s="128"/>
    </row>
    <row r="868">
      <c r="A868" s="128"/>
      <c r="B868" s="128"/>
      <c r="C868" s="128"/>
      <c r="D868" s="128"/>
      <c r="E868" s="128"/>
      <c r="F868" s="128"/>
      <c r="G868" s="128"/>
      <c r="H868" s="128"/>
      <c r="I868" s="128"/>
      <c r="J868" s="128"/>
      <c r="K868" s="128"/>
      <c r="L868" s="128"/>
      <c r="M868" s="128"/>
      <c r="N868" s="128"/>
      <c r="O868" s="128"/>
    </row>
    <row r="869">
      <c r="A869" s="128"/>
      <c r="B869" s="128"/>
      <c r="C869" s="128"/>
      <c r="D869" s="128"/>
      <c r="E869" s="128"/>
      <c r="F869" s="128"/>
      <c r="G869" s="128"/>
      <c r="H869" s="128"/>
      <c r="I869" s="128"/>
      <c r="J869" s="128"/>
      <c r="K869" s="128"/>
      <c r="L869" s="128"/>
      <c r="M869" s="128"/>
      <c r="N869" s="128"/>
      <c r="O869" s="128"/>
    </row>
    <row r="870">
      <c r="A870" s="128"/>
      <c r="B870" s="128"/>
      <c r="C870" s="128"/>
      <c r="D870" s="128"/>
      <c r="E870" s="128"/>
      <c r="F870" s="128"/>
      <c r="G870" s="128"/>
      <c r="H870" s="128"/>
      <c r="I870" s="128"/>
      <c r="J870" s="128"/>
      <c r="K870" s="128"/>
      <c r="L870" s="128"/>
      <c r="M870" s="128"/>
      <c r="N870" s="128"/>
      <c r="O870" s="128"/>
    </row>
    <row r="871">
      <c r="A871" s="128"/>
      <c r="B871" s="128"/>
      <c r="C871" s="128"/>
      <c r="D871" s="128"/>
      <c r="E871" s="128"/>
      <c r="F871" s="128"/>
      <c r="G871" s="128"/>
      <c r="H871" s="128"/>
      <c r="I871" s="128"/>
      <c r="J871" s="128"/>
      <c r="K871" s="128"/>
      <c r="L871" s="128"/>
      <c r="M871" s="128"/>
      <c r="N871" s="128"/>
      <c r="O871" s="128"/>
    </row>
    <row r="872">
      <c r="A872" s="128"/>
      <c r="B872" s="128"/>
      <c r="C872" s="128"/>
      <c r="D872" s="128"/>
      <c r="E872" s="128"/>
      <c r="F872" s="128"/>
      <c r="G872" s="128"/>
      <c r="H872" s="128"/>
      <c r="I872" s="128"/>
      <c r="J872" s="128"/>
      <c r="K872" s="128"/>
      <c r="L872" s="128"/>
      <c r="M872" s="128"/>
      <c r="N872" s="128"/>
      <c r="O872" s="128"/>
    </row>
    <row r="873">
      <c r="A873" s="128"/>
      <c r="B873" s="128"/>
      <c r="C873" s="128"/>
      <c r="D873" s="128"/>
      <c r="E873" s="128"/>
      <c r="F873" s="128"/>
      <c r="G873" s="128"/>
      <c r="H873" s="128"/>
      <c r="I873" s="128"/>
      <c r="J873" s="128"/>
      <c r="K873" s="128"/>
      <c r="L873" s="128"/>
      <c r="M873" s="128"/>
      <c r="N873" s="128"/>
      <c r="O873" s="128"/>
    </row>
    <row r="874">
      <c r="A874" s="128"/>
      <c r="B874" s="128"/>
      <c r="C874" s="128"/>
      <c r="D874" s="128"/>
      <c r="E874" s="128"/>
      <c r="F874" s="128"/>
      <c r="G874" s="128"/>
      <c r="H874" s="128"/>
      <c r="I874" s="128"/>
      <c r="J874" s="128"/>
      <c r="K874" s="128"/>
      <c r="L874" s="128"/>
      <c r="M874" s="128"/>
      <c r="N874" s="128"/>
      <c r="O874" s="128"/>
    </row>
    <row r="875">
      <c r="A875" s="128"/>
      <c r="B875" s="128"/>
      <c r="C875" s="128"/>
      <c r="D875" s="128"/>
      <c r="E875" s="128"/>
      <c r="F875" s="128"/>
      <c r="G875" s="128"/>
      <c r="H875" s="128"/>
      <c r="I875" s="128"/>
      <c r="J875" s="128"/>
      <c r="K875" s="128"/>
      <c r="L875" s="128"/>
      <c r="M875" s="128"/>
      <c r="N875" s="128"/>
      <c r="O875" s="128"/>
    </row>
    <row r="876">
      <c r="A876" s="128"/>
      <c r="B876" s="128"/>
      <c r="C876" s="128"/>
      <c r="D876" s="128"/>
      <c r="E876" s="128"/>
      <c r="F876" s="128"/>
      <c r="G876" s="128"/>
      <c r="H876" s="128"/>
      <c r="I876" s="128"/>
      <c r="J876" s="128"/>
      <c r="K876" s="128"/>
      <c r="L876" s="128"/>
      <c r="M876" s="128"/>
      <c r="N876" s="128"/>
      <c r="O876" s="128"/>
    </row>
    <row r="877">
      <c r="A877" s="128"/>
      <c r="B877" s="128"/>
      <c r="C877" s="128"/>
      <c r="D877" s="128"/>
      <c r="E877" s="128"/>
      <c r="F877" s="128"/>
      <c r="G877" s="128"/>
      <c r="H877" s="128"/>
      <c r="I877" s="128"/>
      <c r="J877" s="128"/>
      <c r="K877" s="128"/>
      <c r="L877" s="128"/>
      <c r="M877" s="128"/>
      <c r="N877" s="128"/>
      <c r="O877" s="128"/>
    </row>
    <row r="878">
      <c r="A878" s="128"/>
      <c r="B878" s="128"/>
      <c r="C878" s="128"/>
      <c r="D878" s="128"/>
      <c r="E878" s="128"/>
      <c r="F878" s="128"/>
      <c r="G878" s="128"/>
      <c r="H878" s="128"/>
      <c r="I878" s="128"/>
      <c r="J878" s="128"/>
      <c r="K878" s="128"/>
      <c r="L878" s="128"/>
      <c r="M878" s="128"/>
      <c r="N878" s="128"/>
      <c r="O878" s="128"/>
    </row>
    <row r="879">
      <c r="A879" s="128"/>
      <c r="B879" s="128"/>
      <c r="C879" s="128"/>
      <c r="D879" s="128"/>
      <c r="E879" s="128"/>
      <c r="F879" s="128"/>
      <c r="G879" s="128"/>
      <c r="H879" s="128"/>
      <c r="I879" s="128"/>
      <c r="J879" s="128"/>
      <c r="K879" s="128"/>
      <c r="L879" s="128"/>
      <c r="M879" s="128"/>
      <c r="N879" s="128"/>
      <c r="O879" s="128"/>
    </row>
    <row r="880">
      <c r="A880" s="128"/>
      <c r="B880" s="128"/>
      <c r="C880" s="128"/>
      <c r="D880" s="128"/>
      <c r="E880" s="128"/>
      <c r="F880" s="128"/>
      <c r="G880" s="128"/>
      <c r="H880" s="128"/>
      <c r="I880" s="128"/>
      <c r="J880" s="128"/>
      <c r="K880" s="128"/>
      <c r="L880" s="128"/>
      <c r="M880" s="128"/>
      <c r="N880" s="128"/>
      <c r="O880" s="128"/>
    </row>
    <row r="881">
      <c r="A881" s="128"/>
      <c r="B881" s="128"/>
      <c r="C881" s="128"/>
      <c r="D881" s="128"/>
      <c r="E881" s="128"/>
      <c r="F881" s="128"/>
      <c r="G881" s="128"/>
      <c r="H881" s="128"/>
      <c r="I881" s="128"/>
      <c r="J881" s="128"/>
      <c r="K881" s="128"/>
      <c r="L881" s="128"/>
      <c r="M881" s="128"/>
      <c r="N881" s="128"/>
      <c r="O881" s="128"/>
    </row>
    <row r="882">
      <c r="A882" s="128"/>
      <c r="B882" s="128"/>
      <c r="C882" s="128"/>
      <c r="D882" s="128"/>
      <c r="E882" s="128"/>
      <c r="F882" s="128"/>
      <c r="G882" s="128"/>
      <c r="H882" s="128"/>
      <c r="I882" s="128"/>
      <c r="J882" s="128"/>
      <c r="K882" s="128"/>
      <c r="L882" s="128"/>
      <c r="M882" s="128"/>
      <c r="N882" s="128"/>
      <c r="O882" s="128"/>
    </row>
    <row r="883">
      <c r="A883" s="128"/>
      <c r="B883" s="128"/>
      <c r="C883" s="128"/>
      <c r="D883" s="128"/>
      <c r="E883" s="128"/>
      <c r="F883" s="128"/>
      <c r="G883" s="128"/>
      <c r="H883" s="128"/>
      <c r="I883" s="128"/>
      <c r="J883" s="128"/>
      <c r="K883" s="128"/>
      <c r="L883" s="128"/>
      <c r="M883" s="128"/>
      <c r="N883" s="128"/>
      <c r="O883" s="128"/>
    </row>
    <row r="884">
      <c r="A884" s="128"/>
      <c r="B884" s="128"/>
      <c r="C884" s="128"/>
      <c r="D884" s="128"/>
      <c r="E884" s="128"/>
      <c r="F884" s="128"/>
      <c r="G884" s="128"/>
      <c r="H884" s="128"/>
      <c r="I884" s="128"/>
      <c r="J884" s="128"/>
      <c r="K884" s="128"/>
      <c r="L884" s="128"/>
      <c r="M884" s="128"/>
      <c r="N884" s="128"/>
      <c r="O884" s="128"/>
    </row>
    <row r="885">
      <c r="A885" s="128"/>
      <c r="B885" s="128"/>
      <c r="C885" s="128"/>
      <c r="D885" s="128"/>
      <c r="E885" s="128"/>
      <c r="F885" s="128"/>
      <c r="G885" s="128"/>
      <c r="H885" s="128"/>
      <c r="I885" s="128"/>
      <c r="J885" s="128"/>
      <c r="K885" s="128"/>
      <c r="L885" s="128"/>
      <c r="M885" s="128"/>
      <c r="N885" s="128"/>
      <c r="O885" s="128"/>
    </row>
    <row r="886">
      <c r="A886" s="128"/>
      <c r="B886" s="128"/>
      <c r="C886" s="128"/>
      <c r="D886" s="128"/>
      <c r="E886" s="128"/>
      <c r="F886" s="128"/>
      <c r="G886" s="128"/>
      <c r="H886" s="128"/>
      <c r="I886" s="128"/>
      <c r="J886" s="128"/>
      <c r="K886" s="128"/>
      <c r="L886" s="128"/>
      <c r="M886" s="128"/>
      <c r="N886" s="128"/>
      <c r="O886" s="128"/>
    </row>
    <row r="887">
      <c r="A887" s="128"/>
      <c r="B887" s="128"/>
      <c r="C887" s="128"/>
      <c r="D887" s="128"/>
      <c r="E887" s="128"/>
      <c r="F887" s="128"/>
      <c r="G887" s="128"/>
      <c r="H887" s="128"/>
      <c r="I887" s="128"/>
      <c r="J887" s="128"/>
      <c r="K887" s="128"/>
      <c r="L887" s="128"/>
      <c r="M887" s="128"/>
      <c r="N887" s="128"/>
      <c r="O887" s="128"/>
    </row>
    <row r="888">
      <c r="A888" s="128"/>
      <c r="B888" s="128"/>
      <c r="C888" s="128"/>
      <c r="D888" s="128"/>
      <c r="E888" s="128"/>
      <c r="F888" s="128"/>
      <c r="G888" s="128"/>
      <c r="H888" s="128"/>
      <c r="I888" s="128"/>
      <c r="J888" s="128"/>
      <c r="K888" s="128"/>
      <c r="L888" s="128"/>
      <c r="M888" s="128"/>
      <c r="N888" s="128"/>
      <c r="O888" s="128"/>
    </row>
    <row r="889">
      <c r="A889" s="128"/>
      <c r="B889" s="128"/>
      <c r="C889" s="128"/>
      <c r="D889" s="128"/>
      <c r="E889" s="128"/>
      <c r="F889" s="128"/>
      <c r="G889" s="128"/>
      <c r="H889" s="128"/>
      <c r="I889" s="128"/>
      <c r="J889" s="128"/>
      <c r="K889" s="128"/>
      <c r="L889" s="128"/>
      <c r="M889" s="128"/>
      <c r="N889" s="128"/>
      <c r="O889" s="128"/>
    </row>
    <row r="890">
      <c r="A890" s="128"/>
      <c r="B890" s="128"/>
      <c r="C890" s="128"/>
      <c r="D890" s="128"/>
      <c r="E890" s="128"/>
      <c r="F890" s="128"/>
      <c r="G890" s="128"/>
      <c r="H890" s="128"/>
      <c r="I890" s="128"/>
      <c r="J890" s="128"/>
      <c r="K890" s="128"/>
      <c r="L890" s="128"/>
      <c r="M890" s="128"/>
      <c r="N890" s="128"/>
      <c r="O890" s="128"/>
    </row>
    <row r="891">
      <c r="A891" s="128"/>
      <c r="B891" s="128"/>
      <c r="C891" s="128"/>
      <c r="D891" s="128"/>
      <c r="E891" s="128"/>
      <c r="F891" s="128"/>
      <c r="G891" s="128"/>
      <c r="H891" s="128"/>
      <c r="I891" s="128"/>
      <c r="J891" s="128"/>
      <c r="K891" s="128"/>
      <c r="L891" s="128"/>
      <c r="M891" s="128"/>
      <c r="N891" s="128"/>
      <c r="O891" s="128"/>
    </row>
    <row r="892">
      <c r="A892" s="128"/>
      <c r="B892" s="128"/>
      <c r="C892" s="128"/>
      <c r="D892" s="128"/>
      <c r="E892" s="128"/>
      <c r="F892" s="128"/>
      <c r="G892" s="128"/>
      <c r="H892" s="128"/>
      <c r="I892" s="128"/>
      <c r="J892" s="128"/>
      <c r="K892" s="128"/>
      <c r="L892" s="128"/>
      <c r="M892" s="128"/>
      <c r="N892" s="128"/>
      <c r="O892" s="128"/>
    </row>
    <row r="893">
      <c r="A893" s="128"/>
      <c r="B893" s="128"/>
      <c r="C893" s="128"/>
      <c r="D893" s="128"/>
      <c r="E893" s="128"/>
      <c r="F893" s="128"/>
      <c r="G893" s="128"/>
      <c r="H893" s="128"/>
      <c r="I893" s="128"/>
      <c r="J893" s="128"/>
      <c r="K893" s="128"/>
      <c r="L893" s="128"/>
      <c r="M893" s="128"/>
      <c r="N893" s="128"/>
      <c r="O893" s="128"/>
    </row>
    <row r="894">
      <c r="A894" s="128"/>
      <c r="B894" s="128"/>
      <c r="C894" s="128"/>
      <c r="D894" s="128"/>
      <c r="E894" s="128"/>
      <c r="F894" s="128"/>
      <c r="G894" s="128"/>
      <c r="H894" s="128"/>
      <c r="I894" s="128"/>
      <c r="J894" s="128"/>
      <c r="K894" s="128"/>
      <c r="L894" s="128"/>
      <c r="M894" s="128"/>
      <c r="N894" s="128"/>
      <c r="O894" s="128"/>
    </row>
    <row r="895">
      <c r="A895" s="128"/>
      <c r="B895" s="128"/>
      <c r="C895" s="128"/>
      <c r="D895" s="128"/>
      <c r="E895" s="128"/>
      <c r="F895" s="128"/>
      <c r="G895" s="128"/>
      <c r="H895" s="128"/>
      <c r="I895" s="128"/>
      <c r="J895" s="128"/>
      <c r="K895" s="128"/>
      <c r="L895" s="128"/>
      <c r="M895" s="128"/>
      <c r="N895" s="128"/>
      <c r="O895" s="128"/>
    </row>
    <row r="896">
      <c r="A896" s="128"/>
      <c r="B896" s="128"/>
      <c r="C896" s="128"/>
      <c r="D896" s="128"/>
      <c r="E896" s="128"/>
      <c r="F896" s="128"/>
      <c r="G896" s="128"/>
      <c r="H896" s="128"/>
      <c r="I896" s="128"/>
      <c r="J896" s="128"/>
      <c r="K896" s="128"/>
      <c r="L896" s="128"/>
      <c r="M896" s="128"/>
      <c r="N896" s="128"/>
      <c r="O896" s="128"/>
    </row>
    <row r="897">
      <c r="A897" s="128"/>
      <c r="B897" s="128"/>
      <c r="C897" s="128"/>
      <c r="D897" s="128"/>
      <c r="E897" s="128"/>
      <c r="F897" s="128"/>
      <c r="G897" s="128"/>
      <c r="H897" s="128"/>
      <c r="I897" s="128"/>
      <c r="J897" s="128"/>
      <c r="K897" s="128"/>
      <c r="L897" s="128"/>
      <c r="M897" s="128"/>
      <c r="N897" s="128"/>
      <c r="O897" s="128"/>
    </row>
    <row r="898">
      <c r="A898" s="128"/>
      <c r="B898" s="128"/>
      <c r="C898" s="128"/>
      <c r="D898" s="128"/>
      <c r="E898" s="128"/>
      <c r="F898" s="128"/>
      <c r="G898" s="128"/>
      <c r="H898" s="128"/>
      <c r="I898" s="128"/>
      <c r="J898" s="128"/>
      <c r="K898" s="128"/>
      <c r="L898" s="128"/>
      <c r="M898" s="128"/>
      <c r="N898" s="128"/>
      <c r="O898" s="128"/>
    </row>
    <row r="899">
      <c r="A899" s="128"/>
      <c r="B899" s="128"/>
      <c r="C899" s="128"/>
      <c r="D899" s="128"/>
      <c r="E899" s="128"/>
      <c r="F899" s="128"/>
      <c r="G899" s="128"/>
      <c r="H899" s="128"/>
      <c r="I899" s="128"/>
      <c r="J899" s="128"/>
      <c r="K899" s="128"/>
      <c r="L899" s="128"/>
      <c r="M899" s="128"/>
      <c r="N899" s="128"/>
      <c r="O899" s="128"/>
    </row>
    <row r="900">
      <c r="A900" s="128"/>
      <c r="B900" s="128"/>
      <c r="C900" s="128"/>
      <c r="D900" s="128"/>
      <c r="E900" s="128"/>
      <c r="F900" s="128"/>
      <c r="G900" s="128"/>
      <c r="H900" s="128"/>
      <c r="I900" s="128"/>
      <c r="J900" s="128"/>
      <c r="K900" s="128"/>
      <c r="L900" s="128"/>
      <c r="M900" s="128"/>
      <c r="N900" s="128"/>
      <c r="O900" s="128"/>
    </row>
    <row r="901">
      <c r="A901" s="128"/>
      <c r="B901" s="128"/>
      <c r="C901" s="128"/>
      <c r="D901" s="128"/>
      <c r="E901" s="128"/>
      <c r="F901" s="128"/>
      <c r="G901" s="128"/>
      <c r="H901" s="128"/>
      <c r="I901" s="128"/>
      <c r="J901" s="128"/>
      <c r="K901" s="128"/>
      <c r="L901" s="128"/>
      <c r="M901" s="128"/>
      <c r="N901" s="128"/>
      <c r="O901" s="128"/>
    </row>
    <row r="902">
      <c r="A902" s="128"/>
      <c r="B902" s="128"/>
      <c r="C902" s="128"/>
      <c r="D902" s="128"/>
      <c r="E902" s="128"/>
      <c r="F902" s="128"/>
      <c r="G902" s="128"/>
      <c r="H902" s="128"/>
      <c r="I902" s="128"/>
      <c r="J902" s="128"/>
      <c r="K902" s="128"/>
      <c r="L902" s="128"/>
      <c r="M902" s="128"/>
      <c r="N902" s="128"/>
      <c r="O902" s="128"/>
    </row>
    <row r="903">
      <c r="A903" s="128"/>
      <c r="B903" s="128"/>
      <c r="C903" s="128"/>
      <c r="D903" s="128"/>
      <c r="E903" s="128"/>
      <c r="F903" s="128"/>
      <c r="G903" s="128"/>
      <c r="H903" s="128"/>
      <c r="I903" s="128"/>
      <c r="J903" s="128"/>
      <c r="K903" s="128"/>
      <c r="L903" s="128"/>
      <c r="M903" s="128"/>
      <c r="N903" s="128"/>
      <c r="O903" s="128"/>
    </row>
    <row r="904">
      <c r="A904" s="128"/>
      <c r="B904" s="128"/>
      <c r="C904" s="128"/>
      <c r="D904" s="128"/>
      <c r="E904" s="128"/>
      <c r="F904" s="128"/>
      <c r="G904" s="128"/>
      <c r="H904" s="128"/>
      <c r="I904" s="128"/>
      <c r="J904" s="128"/>
      <c r="K904" s="128"/>
      <c r="L904" s="128"/>
      <c r="M904" s="128"/>
      <c r="N904" s="128"/>
      <c r="O904" s="128"/>
    </row>
    <row r="905">
      <c r="A905" s="128"/>
      <c r="B905" s="128"/>
      <c r="C905" s="128"/>
      <c r="D905" s="128"/>
      <c r="E905" s="128"/>
      <c r="F905" s="128"/>
      <c r="G905" s="128"/>
      <c r="H905" s="128"/>
      <c r="I905" s="128"/>
      <c r="J905" s="128"/>
      <c r="K905" s="128"/>
      <c r="L905" s="128"/>
      <c r="M905" s="128"/>
      <c r="N905" s="128"/>
      <c r="O905" s="128"/>
    </row>
    <row r="906">
      <c r="A906" s="128"/>
      <c r="B906" s="128"/>
      <c r="C906" s="128"/>
      <c r="D906" s="128"/>
      <c r="E906" s="128"/>
      <c r="F906" s="128"/>
      <c r="G906" s="128"/>
      <c r="H906" s="128"/>
      <c r="I906" s="128"/>
      <c r="J906" s="128"/>
      <c r="K906" s="128"/>
      <c r="L906" s="128"/>
      <c r="M906" s="128"/>
      <c r="N906" s="128"/>
      <c r="O906" s="128"/>
    </row>
    <row r="907">
      <c r="A907" s="128"/>
      <c r="B907" s="128"/>
      <c r="C907" s="128"/>
      <c r="D907" s="128"/>
      <c r="E907" s="128"/>
      <c r="F907" s="128"/>
      <c r="G907" s="128"/>
      <c r="H907" s="128"/>
      <c r="I907" s="128"/>
      <c r="J907" s="128"/>
      <c r="K907" s="128"/>
      <c r="L907" s="128"/>
      <c r="M907" s="128"/>
      <c r="N907" s="128"/>
      <c r="O907" s="128"/>
    </row>
    <row r="908">
      <c r="A908" s="128"/>
      <c r="B908" s="128"/>
      <c r="C908" s="128"/>
      <c r="D908" s="128"/>
      <c r="E908" s="128"/>
      <c r="F908" s="128"/>
      <c r="G908" s="128"/>
      <c r="H908" s="128"/>
      <c r="I908" s="128"/>
      <c r="J908" s="128"/>
      <c r="K908" s="128"/>
      <c r="L908" s="128"/>
      <c r="M908" s="128"/>
      <c r="N908" s="128"/>
      <c r="O908" s="128"/>
    </row>
    <row r="909">
      <c r="A909" s="128"/>
      <c r="B909" s="128"/>
      <c r="C909" s="128"/>
      <c r="D909" s="128"/>
      <c r="E909" s="128"/>
      <c r="F909" s="128"/>
      <c r="G909" s="128"/>
      <c r="H909" s="128"/>
      <c r="I909" s="128"/>
      <c r="J909" s="128"/>
      <c r="K909" s="128"/>
      <c r="L909" s="128"/>
      <c r="M909" s="128"/>
      <c r="N909" s="128"/>
      <c r="O909" s="128"/>
    </row>
    <row r="910">
      <c r="A910" s="128"/>
      <c r="B910" s="128"/>
      <c r="C910" s="128"/>
      <c r="D910" s="128"/>
      <c r="E910" s="128"/>
      <c r="F910" s="128"/>
      <c r="G910" s="128"/>
      <c r="H910" s="128"/>
      <c r="I910" s="128"/>
      <c r="J910" s="128"/>
      <c r="K910" s="128"/>
      <c r="L910" s="128"/>
      <c r="M910" s="128"/>
      <c r="N910" s="128"/>
      <c r="O910" s="128"/>
    </row>
    <row r="911">
      <c r="A911" s="128"/>
      <c r="B911" s="128"/>
      <c r="C911" s="128"/>
      <c r="D911" s="128"/>
      <c r="E911" s="128"/>
      <c r="F911" s="128"/>
      <c r="G911" s="128"/>
      <c r="H911" s="128"/>
      <c r="I911" s="128"/>
      <c r="J911" s="128"/>
      <c r="K911" s="128"/>
      <c r="L911" s="128"/>
      <c r="M911" s="128"/>
      <c r="N911" s="128"/>
      <c r="O911" s="128"/>
    </row>
    <row r="912">
      <c r="A912" s="128"/>
      <c r="B912" s="128"/>
      <c r="C912" s="128"/>
      <c r="D912" s="128"/>
      <c r="E912" s="128"/>
      <c r="F912" s="128"/>
      <c r="G912" s="128"/>
      <c r="H912" s="128"/>
      <c r="I912" s="128"/>
      <c r="J912" s="128"/>
      <c r="K912" s="128"/>
      <c r="L912" s="128"/>
      <c r="M912" s="128"/>
      <c r="N912" s="128"/>
      <c r="O912" s="128"/>
    </row>
    <row r="913">
      <c r="A913" s="128"/>
      <c r="B913" s="128"/>
      <c r="C913" s="128"/>
      <c r="D913" s="128"/>
      <c r="E913" s="128"/>
      <c r="F913" s="128"/>
      <c r="G913" s="128"/>
      <c r="H913" s="128"/>
      <c r="I913" s="128"/>
      <c r="J913" s="128"/>
      <c r="K913" s="128"/>
      <c r="L913" s="128"/>
      <c r="M913" s="128"/>
      <c r="N913" s="128"/>
      <c r="O913" s="128"/>
    </row>
    <row r="914">
      <c r="A914" s="128"/>
      <c r="B914" s="128"/>
      <c r="C914" s="128"/>
      <c r="D914" s="128"/>
      <c r="E914" s="128"/>
      <c r="F914" s="128"/>
      <c r="G914" s="128"/>
      <c r="H914" s="128"/>
      <c r="I914" s="128"/>
      <c r="J914" s="128"/>
      <c r="K914" s="128"/>
      <c r="L914" s="128"/>
      <c r="M914" s="128"/>
      <c r="N914" s="128"/>
      <c r="O914" s="128"/>
    </row>
    <row r="915">
      <c r="A915" s="128"/>
      <c r="B915" s="128"/>
      <c r="C915" s="128"/>
      <c r="D915" s="128"/>
      <c r="E915" s="128"/>
      <c r="F915" s="128"/>
      <c r="G915" s="128"/>
      <c r="H915" s="128"/>
      <c r="I915" s="128"/>
      <c r="J915" s="128"/>
      <c r="K915" s="128"/>
      <c r="L915" s="128"/>
      <c r="M915" s="128"/>
      <c r="N915" s="128"/>
      <c r="O915" s="128"/>
    </row>
    <row r="916">
      <c r="A916" s="128"/>
      <c r="B916" s="128"/>
      <c r="C916" s="128"/>
      <c r="D916" s="128"/>
      <c r="E916" s="128"/>
      <c r="F916" s="128"/>
      <c r="G916" s="128"/>
      <c r="H916" s="128"/>
      <c r="I916" s="128"/>
      <c r="J916" s="128"/>
      <c r="K916" s="128"/>
      <c r="L916" s="128"/>
      <c r="M916" s="128"/>
      <c r="N916" s="128"/>
      <c r="O916" s="128"/>
    </row>
    <row r="917">
      <c r="A917" s="128"/>
      <c r="B917" s="128"/>
      <c r="C917" s="128"/>
      <c r="D917" s="128"/>
      <c r="E917" s="128"/>
      <c r="F917" s="128"/>
      <c r="G917" s="128"/>
      <c r="H917" s="128"/>
      <c r="I917" s="128"/>
      <c r="J917" s="128"/>
      <c r="K917" s="128"/>
      <c r="L917" s="128"/>
      <c r="M917" s="128"/>
      <c r="N917" s="128"/>
      <c r="O917" s="128"/>
    </row>
    <row r="918">
      <c r="A918" s="128"/>
      <c r="B918" s="128"/>
      <c r="C918" s="128"/>
      <c r="D918" s="128"/>
      <c r="E918" s="128"/>
      <c r="F918" s="128"/>
      <c r="G918" s="128"/>
      <c r="H918" s="128"/>
      <c r="I918" s="128"/>
      <c r="J918" s="128"/>
      <c r="K918" s="128"/>
      <c r="L918" s="128"/>
      <c r="M918" s="128"/>
      <c r="N918" s="128"/>
      <c r="O918" s="128"/>
    </row>
    <row r="919">
      <c r="A919" s="128"/>
      <c r="B919" s="128"/>
      <c r="C919" s="128"/>
      <c r="D919" s="128"/>
      <c r="E919" s="128"/>
      <c r="F919" s="128"/>
      <c r="G919" s="128"/>
      <c r="H919" s="128"/>
      <c r="I919" s="128"/>
      <c r="J919" s="128"/>
      <c r="K919" s="128"/>
      <c r="L919" s="128"/>
      <c r="M919" s="128"/>
      <c r="N919" s="128"/>
      <c r="O919" s="128"/>
    </row>
    <row r="920">
      <c r="A920" s="128"/>
      <c r="B920" s="128"/>
      <c r="C920" s="128"/>
      <c r="D920" s="128"/>
      <c r="E920" s="128"/>
      <c r="F920" s="128"/>
      <c r="G920" s="128"/>
      <c r="H920" s="128"/>
      <c r="I920" s="128"/>
      <c r="J920" s="128"/>
      <c r="K920" s="128"/>
      <c r="L920" s="128"/>
      <c r="M920" s="128"/>
      <c r="N920" s="128"/>
      <c r="O920" s="128"/>
    </row>
    <row r="921">
      <c r="A921" s="128"/>
      <c r="B921" s="128"/>
      <c r="C921" s="128"/>
      <c r="D921" s="128"/>
      <c r="E921" s="128"/>
      <c r="F921" s="128"/>
      <c r="G921" s="128"/>
      <c r="H921" s="128"/>
      <c r="I921" s="128"/>
      <c r="J921" s="128"/>
      <c r="K921" s="128"/>
      <c r="L921" s="128"/>
      <c r="M921" s="128"/>
      <c r="N921" s="128"/>
      <c r="O921" s="128"/>
    </row>
    <row r="922">
      <c r="A922" s="128"/>
      <c r="B922" s="128"/>
      <c r="C922" s="128"/>
      <c r="D922" s="128"/>
      <c r="E922" s="128"/>
      <c r="F922" s="128"/>
      <c r="G922" s="128"/>
      <c r="H922" s="128"/>
      <c r="I922" s="128"/>
      <c r="J922" s="128"/>
      <c r="K922" s="128"/>
      <c r="L922" s="128"/>
      <c r="M922" s="128"/>
      <c r="N922" s="128"/>
      <c r="O922" s="128"/>
    </row>
    <row r="923">
      <c r="A923" s="128"/>
      <c r="B923" s="128"/>
      <c r="C923" s="128"/>
      <c r="D923" s="128"/>
      <c r="E923" s="128"/>
      <c r="F923" s="128"/>
      <c r="G923" s="128"/>
      <c r="H923" s="128"/>
      <c r="I923" s="128"/>
      <c r="J923" s="128"/>
      <c r="K923" s="128"/>
      <c r="L923" s="128"/>
      <c r="M923" s="128"/>
      <c r="N923" s="128"/>
      <c r="O923" s="128"/>
    </row>
    <row r="924">
      <c r="A924" s="128"/>
      <c r="B924" s="128"/>
      <c r="C924" s="128"/>
      <c r="D924" s="128"/>
      <c r="E924" s="128"/>
      <c r="F924" s="128"/>
      <c r="G924" s="128"/>
      <c r="H924" s="128"/>
      <c r="I924" s="128"/>
      <c r="J924" s="128"/>
      <c r="K924" s="128"/>
      <c r="L924" s="128"/>
      <c r="M924" s="128"/>
      <c r="N924" s="128"/>
      <c r="O924" s="128"/>
    </row>
    <row r="925">
      <c r="A925" s="128"/>
      <c r="B925" s="128"/>
      <c r="C925" s="128"/>
      <c r="D925" s="128"/>
      <c r="E925" s="128"/>
      <c r="F925" s="128"/>
      <c r="G925" s="128"/>
      <c r="H925" s="128"/>
      <c r="I925" s="128"/>
      <c r="J925" s="128"/>
      <c r="K925" s="128"/>
      <c r="L925" s="128"/>
      <c r="M925" s="128"/>
      <c r="N925" s="128"/>
      <c r="O925" s="128"/>
    </row>
    <row r="926">
      <c r="A926" s="128"/>
      <c r="B926" s="128"/>
      <c r="C926" s="128"/>
      <c r="D926" s="128"/>
      <c r="E926" s="128"/>
      <c r="F926" s="128"/>
      <c r="G926" s="128"/>
      <c r="H926" s="128"/>
      <c r="I926" s="128"/>
      <c r="J926" s="128"/>
      <c r="K926" s="128"/>
      <c r="L926" s="128"/>
      <c r="M926" s="128"/>
      <c r="N926" s="128"/>
      <c r="O926" s="128"/>
    </row>
    <row r="927">
      <c r="A927" s="128"/>
      <c r="B927" s="128"/>
      <c r="C927" s="128"/>
      <c r="D927" s="128"/>
      <c r="E927" s="128"/>
      <c r="F927" s="128"/>
      <c r="G927" s="128"/>
      <c r="H927" s="128"/>
      <c r="I927" s="128"/>
      <c r="J927" s="128"/>
      <c r="K927" s="128"/>
      <c r="L927" s="128"/>
      <c r="M927" s="128"/>
      <c r="N927" s="128"/>
      <c r="O927" s="128"/>
    </row>
    <row r="928">
      <c r="A928" s="128"/>
      <c r="B928" s="128"/>
      <c r="C928" s="128"/>
      <c r="D928" s="128"/>
      <c r="E928" s="128"/>
      <c r="F928" s="128"/>
      <c r="G928" s="128"/>
      <c r="H928" s="128"/>
      <c r="I928" s="128"/>
      <c r="J928" s="128"/>
      <c r="K928" s="128"/>
      <c r="L928" s="128"/>
      <c r="M928" s="128"/>
      <c r="N928" s="128"/>
      <c r="O928" s="128"/>
    </row>
    <row r="929">
      <c r="A929" s="128"/>
      <c r="B929" s="128"/>
      <c r="C929" s="128"/>
      <c r="D929" s="128"/>
      <c r="E929" s="128"/>
      <c r="F929" s="128"/>
      <c r="G929" s="128"/>
      <c r="H929" s="128"/>
      <c r="I929" s="128"/>
      <c r="J929" s="128"/>
      <c r="K929" s="128"/>
      <c r="L929" s="128"/>
      <c r="M929" s="128"/>
      <c r="N929" s="128"/>
      <c r="O929" s="128"/>
    </row>
    <row r="930">
      <c r="A930" s="128"/>
      <c r="B930" s="128"/>
      <c r="C930" s="128"/>
      <c r="D930" s="128"/>
      <c r="E930" s="128"/>
      <c r="F930" s="128"/>
      <c r="G930" s="128"/>
      <c r="H930" s="128"/>
      <c r="I930" s="128"/>
      <c r="J930" s="128"/>
      <c r="K930" s="128"/>
      <c r="L930" s="128"/>
      <c r="M930" s="128"/>
      <c r="N930" s="128"/>
      <c r="O930" s="128"/>
    </row>
    <row r="931">
      <c r="A931" s="128"/>
      <c r="B931" s="128"/>
      <c r="C931" s="128"/>
      <c r="D931" s="128"/>
      <c r="E931" s="128"/>
      <c r="F931" s="128"/>
      <c r="G931" s="128"/>
      <c r="H931" s="128"/>
      <c r="I931" s="128"/>
      <c r="J931" s="128"/>
      <c r="K931" s="128"/>
      <c r="L931" s="128"/>
      <c r="M931" s="128"/>
      <c r="N931" s="128"/>
      <c r="O931" s="128"/>
    </row>
    <row r="932">
      <c r="A932" s="128"/>
      <c r="B932" s="128"/>
      <c r="C932" s="128"/>
      <c r="D932" s="128"/>
      <c r="E932" s="128"/>
      <c r="F932" s="128"/>
      <c r="G932" s="128"/>
      <c r="H932" s="128"/>
      <c r="I932" s="128"/>
      <c r="J932" s="128"/>
      <c r="K932" s="128"/>
      <c r="L932" s="128"/>
      <c r="M932" s="128"/>
      <c r="N932" s="128"/>
      <c r="O932" s="128"/>
    </row>
    <row r="933">
      <c r="A933" s="128"/>
      <c r="B933" s="128"/>
      <c r="C933" s="128"/>
      <c r="D933" s="128"/>
      <c r="E933" s="128"/>
      <c r="F933" s="128"/>
      <c r="G933" s="128"/>
      <c r="H933" s="128"/>
      <c r="I933" s="128"/>
      <c r="J933" s="128"/>
      <c r="K933" s="128"/>
      <c r="L933" s="128"/>
      <c r="M933" s="128"/>
      <c r="N933" s="128"/>
      <c r="O933" s="128"/>
    </row>
    <row r="934">
      <c r="A934" s="128"/>
      <c r="B934" s="128"/>
      <c r="C934" s="128"/>
      <c r="D934" s="128"/>
      <c r="E934" s="128"/>
      <c r="F934" s="128"/>
      <c r="G934" s="128"/>
      <c r="H934" s="128"/>
      <c r="I934" s="128"/>
      <c r="J934" s="128"/>
      <c r="K934" s="128"/>
      <c r="L934" s="128"/>
      <c r="M934" s="128"/>
      <c r="N934" s="128"/>
      <c r="O934" s="128"/>
    </row>
    <row r="935">
      <c r="A935" s="128"/>
      <c r="B935" s="128"/>
      <c r="C935" s="128"/>
      <c r="D935" s="128"/>
      <c r="E935" s="128"/>
      <c r="F935" s="128"/>
      <c r="G935" s="128"/>
      <c r="H935" s="128"/>
      <c r="I935" s="128"/>
      <c r="J935" s="128"/>
      <c r="K935" s="128"/>
      <c r="L935" s="128"/>
      <c r="M935" s="128"/>
      <c r="N935" s="128"/>
      <c r="O935" s="128"/>
    </row>
    <row r="936">
      <c r="A936" s="128"/>
      <c r="B936" s="128"/>
      <c r="C936" s="128"/>
      <c r="D936" s="128"/>
      <c r="E936" s="128"/>
      <c r="F936" s="128"/>
      <c r="G936" s="128"/>
      <c r="H936" s="128"/>
      <c r="I936" s="128"/>
      <c r="J936" s="128"/>
      <c r="K936" s="128"/>
      <c r="L936" s="128"/>
      <c r="M936" s="128"/>
      <c r="N936" s="128"/>
      <c r="O936" s="128"/>
    </row>
    <row r="937">
      <c r="A937" s="128"/>
      <c r="B937" s="128"/>
      <c r="C937" s="128"/>
      <c r="D937" s="128"/>
      <c r="E937" s="128"/>
      <c r="F937" s="128"/>
      <c r="G937" s="128"/>
      <c r="H937" s="128"/>
      <c r="I937" s="128"/>
      <c r="J937" s="128"/>
      <c r="K937" s="128"/>
      <c r="L937" s="128"/>
      <c r="M937" s="128"/>
      <c r="N937" s="128"/>
      <c r="O937" s="128"/>
    </row>
    <row r="938">
      <c r="A938" s="128"/>
      <c r="B938" s="128"/>
      <c r="C938" s="128"/>
      <c r="D938" s="128"/>
      <c r="E938" s="128"/>
      <c r="F938" s="128"/>
      <c r="G938" s="128"/>
      <c r="H938" s="128"/>
      <c r="I938" s="128"/>
      <c r="J938" s="128"/>
      <c r="K938" s="128"/>
      <c r="L938" s="128"/>
      <c r="M938" s="128"/>
      <c r="N938" s="128"/>
      <c r="O938" s="128"/>
    </row>
    <row r="939">
      <c r="A939" s="128"/>
      <c r="B939" s="128"/>
      <c r="C939" s="128"/>
      <c r="D939" s="128"/>
      <c r="E939" s="128"/>
      <c r="F939" s="128"/>
      <c r="G939" s="128"/>
      <c r="H939" s="128"/>
      <c r="I939" s="128"/>
      <c r="J939" s="128"/>
      <c r="K939" s="128"/>
      <c r="L939" s="128"/>
      <c r="M939" s="128"/>
      <c r="N939" s="128"/>
      <c r="O939" s="128"/>
    </row>
    <row r="940">
      <c r="A940" s="128"/>
      <c r="B940" s="128"/>
      <c r="C940" s="128"/>
      <c r="D940" s="128"/>
      <c r="E940" s="128"/>
      <c r="F940" s="128"/>
      <c r="G940" s="128"/>
      <c r="H940" s="128"/>
      <c r="I940" s="128"/>
      <c r="J940" s="128"/>
      <c r="K940" s="128"/>
      <c r="L940" s="128"/>
      <c r="M940" s="128"/>
      <c r="N940" s="128"/>
      <c r="O940" s="128"/>
    </row>
    <row r="941">
      <c r="A941" s="128"/>
      <c r="B941" s="128"/>
      <c r="C941" s="128"/>
      <c r="D941" s="128"/>
      <c r="E941" s="128"/>
      <c r="F941" s="128"/>
      <c r="G941" s="128"/>
      <c r="H941" s="128"/>
      <c r="I941" s="128"/>
      <c r="J941" s="128"/>
      <c r="K941" s="128"/>
      <c r="L941" s="128"/>
      <c r="M941" s="128"/>
      <c r="N941" s="128"/>
      <c r="O941" s="128"/>
    </row>
    <row r="942">
      <c r="A942" s="128"/>
      <c r="B942" s="128"/>
      <c r="C942" s="128"/>
      <c r="D942" s="128"/>
      <c r="E942" s="128"/>
      <c r="F942" s="128"/>
      <c r="G942" s="128"/>
      <c r="H942" s="128"/>
      <c r="I942" s="128"/>
      <c r="J942" s="128"/>
      <c r="K942" s="128"/>
      <c r="L942" s="128"/>
      <c r="M942" s="128"/>
      <c r="N942" s="128"/>
      <c r="O942" s="128"/>
    </row>
    <row r="943">
      <c r="A943" s="128"/>
      <c r="B943" s="128"/>
      <c r="C943" s="128"/>
      <c r="D943" s="128"/>
      <c r="E943" s="128"/>
      <c r="F943" s="128"/>
      <c r="G943" s="128"/>
      <c r="H943" s="128"/>
      <c r="I943" s="128"/>
      <c r="J943" s="128"/>
      <c r="K943" s="128"/>
      <c r="L943" s="128"/>
      <c r="M943" s="128"/>
      <c r="N943" s="128"/>
      <c r="O943" s="128"/>
    </row>
    <row r="944">
      <c r="A944" s="128"/>
      <c r="B944" s="128"/>
      <c r="C944" s="128"/>
      <c r="D944" s="128"/>
      <c r="E944" s="128"/>
      <c r="F944" s="128"/>
      <c r="G944" s="128"/>
      <c r="H944" s="128"/>
      <c r="I944" s="128"/>
      <c r="J944" s="128"/>
      <c r="K944" s="128"/>
      <c r="L944" s="128"/>
      <c r="M944" s="128"/>
      <c r="N944" s="128"/>
      <c r="O944" s="128"/>
    </row>
    <row r="945">
      <c r="A945" s="128"/>
      <c r="B945" s="128"/>
      <c r="C945" s="128"/>
      <c r="D945" s="128"/>
      <c r="E945" s="128"/>
      <c r="F945" s="128"/>
      <c r="G945" s="128"/>
      <c r="H945" s="128"/>
      <c r="I945" s="128"/>
      <c r="J945" s="128"/>
      <c r="K945" s="128"/>
      <c r="L945" s="128"/>
      <c r="M945" s="128"/>
      <c r="N945" s="128"/>
      <c r="O945" s="128"/>
    </row>
    <row r="946">
      <c r="A946" s="128"/>
      <c r="B946" s="128"/>
      <c r="C946" s="128"/>
      <c r="D946" s="128"/>
      <c r="E946" s="128"/>
      <c r="F946" s="128"/>
      <c r="G946" s="128"/>
      <c r="H946" s="128"/>
      <c r="I946" s="128"/>
      <c r="J946" s="128"/>
      <c r="K946" s="128"/>
      <c r="L946" s="128"/>
      <c r="M946" s="128"/>
      <c r="N946" s="128"/>
      <c r="O946" s="128"/>
    </row>
    <row r="947">
      <c r="A947" s="128"/>
      <c r="B947" s="128"/>
      <c r="C947" s="128"/>
      <c r="D947" s="128"/>
      <c r="E947" s="128"/>
      <c r="F947" s="128"/>
      <c r="G947" s="128"/>
      <c r="H947" s="128"/>
      <c r="I947" s="128"/>
      <c r="J947" s="128"/>
      <c r="K947" s="128"/>
      <c r="L947" s="128"/>
      <c r="M947" s="128"/>
      <c r="N947" s="128"/>
      <c r="O947" s="128"/>
    </row>
    <row r="948">
      <c r="A948" s="128"/>
      <c r="B948" s="128"/>
      <c r="C948" s="128"/>
      <c r="D948" s="128"/>
      <c r="E948" s="128"/>
      <c r="F948" s="128"/>
      <c r="G948" s="128"/>
      <c r="H948" s="128"/>
      <c r="I948" s="128"/>
      <c r="J948" s="128"/>
      <c r="K948" s="128"/>
      <c r="L948" s="128"/>
      <c r="M948" s="128"/>
      <c r="N948" s="128"/>
      <c r="O948" s="128"/>
    </row>
    <row r="949">
      <c r="A949" s="128"/>
      <c r="B949" s="128"/>
      <c r="C949" s="128"/>
      <c r="D949" s="128"/>
      <c r="E949" s="128"/>
      <c r="F949" s="128"/>
      <c r="G949" s="128"/>
      <c r="H949" s="128"/>
      <c r="I949" s="128"/>
      <c r="J949" s="128"/>
      <c r="K949" s="128"/>
      <c r="L949" s="128"/>
      <c r="M949" s="128"/>
      <c r="N949" s="128"/>
      <c r="O949" s="128"/>
    </row>
    <row r="950">
      <c r="A950" s="128"/>
      <c r="B950" s="128"/>
      <c r="C950" s="128"/>
      <c r="D950" s="128"/>
      <c r="E950" s="128"/>
      <c r="F950" s="128"/>
      <c r="G950" s="128"/>
      <c r="H950" s="128"/>
      <c r="I950" s="128"/>
      <c r="J950" s="128"/>
      <c r="K950" s="128"/>
      <c r="L950" s="128"/>
      <c r="M950" s="128"/>
      <c r="N950" s="128"/>
      <c r="O950" s="128"/>
    </row>
    <row r="951">
      <c r="A951" s="128"/>
      <c r="B951" s="128"/>
      <c r="C951" s="128"/>
      <c r="D951" s="128"/>
      <c r="E951" s="128"/>
      <c r="F951" s="128"/>
      <c r="G951" s="128"/>
      <c r="H951" s="128"/>
      <c r="I951" s="128"/>
      <c r="J951" s="128"/>
      <c r="K951" s="128"/>
      <c r="L951" s="128"/>
      <c r="M951" s="128"/>
      <c r="N951" s="128"/>
      <c r="O951" s="128"/>
    </row>
    <row r="952">
      <c r="A952" s="128"/>
      <c r="B952" s="128"/>
      <c r="C952" s="128"/>
      <c r="D952" s="128"/>
      <c r="E952" s="128"/>
      <c r="F952" s="128"/>
      <c r="G952" s="128"/>
      <c r="H952" s="128"/>
      <c r="I952" s="128"/>
      <c r="J952" s="128"/>
      <c r="K952" s="128"/>
      <c r="L952" s="128"/>
      <c r="M952" s="128"/>
      <c r="N952" s="128"/>
      <c r="O952" s="128"/>
    </row>
    <row r="953">
      <c r="A953" s="128"/>
      <c r="B953" s="128"/>
      <c r="C953" s="128"/>
      <c r="D953" s="128"/>
      <c r="E953" s="128"/>
      <c r="F953" s="128"/>
      <c r="G953" s="128"/>
      <c r="H953" s="128"/>
      <c r="I953" s="128"/>
      <c r="J953" s="128"/>
      <c r="K953" s="128"/>
      <c r="L953" s="128"/>
      <c r="M953" s="128"/>
      <c r="N953" s="128"/>
      <c r="O953" s="128"/>
    </row>
    <row r="954">
      <c r="A954" s="128"/>
      <c r="B954" s="128"/>
      <c r="C954" s="128"/>
      <c r="D954" s="128"/>
      <c r="E954" s="128"/>
      <c r="F954" s="128"/>
      <c r="G954" s="128"/>
      <c r="H954" s="128"/>
      <c r="I954" s="128"/>
      <c r="J954" s="128"/>
      <c r="K954" s="128"/>
      <c r="L954" s="128"/>
      <c r="M954" s="128"/>
      <c r="N954" s="128"/>
      <c r="O954" s="128"/>
    </row>
    <row r="955">
      <c r="A955" s="128"/>
      <c r="B955" s="128"/>
      <c r="C955" s="128"/>
      <c r="D955" s="128"/>
      <c r="E955" s="128"/>
      <c r="F955" s="128"/>
      <c r="G955" s="128"/>
      <c r="H955" s="128"/>
      <c r="I955" s="128"/>
      <c r="J955" s="128"/>
      <c r="K955" s="128"/>
      <c r="L955" s="128"/>
      <c r="M955" s="128"/>
      <c r="N955" s="128"/>
      <c r="O955" s="128"/>
    </row>
    <row r="956">
      <c r="A956" s="128"/>
      <c r="B956" s="128"/>
      <c r="C956" s="128"/>
      <c r="D956" s="128"/>
      <c r="E956" s="128"/>
      <c r="F956" s="128"/>
      <c r="G956" s="128"/>
      <c r="H956" s="128"/>
      <c r="I956" s="128"/>
      <c r="J956" s="128"/>
      <c r="K956" s="128"/>
      <c r="L956" s="128"/>
      <c r="M956" s="128"/>
      <c r="N956" s="128"/>
      <c r="O956" s="128"/>
    </row>
    <row r="957">
      <c r="A957" s="128"/>
      <c r="B957" s="128"/>
      <c r="C957" s="128"/>
      <c r="D957" s="128"/>
      <c r="E957" s="128"/>
      <c r="F957" s="128"/>
      <c r="G957" s="128"/>
      <c r="H957" s="128"/>
      <c r="I957" s="128"/>
      <c r="J957" s="128"/>
      <c r="K957" s="128"/>
      <c r="L957" s="128"/>
      <c r="M957" s="128"/>
      <c r="N957" s="128"/>
      <c r="O957" s="128"/>
    </row>
    <row r="958">
      <c r="A958" s="128"/>
      <c r="B958" s="128"/>
      <c r="C958" s="128"/>
      <c r="D958" s="128"/>
      <c r="E958" s="128"/>
      <c r="F958" s="128"/>
      <c r="G958" s="128"/>
      <c r="H958" s="128"/>
      <c r="I958" s="128"/>
      <c r="J958" s="128"/>
      <c r="K958" s="128"/>
      <c r="L958" s="128"/>
      <c r="M958" s="128"/>
      <c r="N958" s="128"/>
      <c r="O958" s="128"/>
    </row>
    <row r="959">
      <c r="A959" s="128"/>
      <c r="B959" s="128"/>
      <c r="C959" s="128"/>
      <c r="D959" s="128"/>
      <c r="E959" s="128"/>
      <c r="F959" s="128"/>
      <c r="G959" s="128"/>
      <c r="H959" s="128"/>
      <c r="I959" s="128"/>
      <c r="J959" s="128"/>
      <c r="K959" s="128"/>
      <c r="L959" s="128"/>
      <c r="M959" s="128"/>
      <c r="N959" s="128"/>
      <c r="O959" s="128"/>
    </row>
    <row r="960">
      <c r="A960" s="128"/>
      <c r="B960" s="128"/>
      <c r="C960" s="128"/>
      <c r="D960" s="128"/>
      <c r="E960" s="128"/>
      <c r="F960" s="128"/>
      <c r="G960" s="128"/>
      <c r="H960" s="128"/>
      <c r="I960" s="128"/>
      <c r="J960" s="128"/>
      <c r="K960" s="128"/>
      <c r="L960" s="128"/>
      <c r="M960" s="128"/>
      <c r="N960" s="128"/>
      <c r="O960" s="128"/>
    </row>
    <row r="961">
      <c r="A961" s="128"/>
      <c r="B961" s="128"/>
      <c r="C961" s="128"/>
      <c r="D961" s="128"/>
      <c r="E961" s="128"/>
      <c r="F961" s="128"/>
      <c r="G961" s="128"/>
      <c r="H961" s="128"/>
      <c r="I961" s="128"/>
      <c r="J961" s="128"/>
      <c r="K961" s="128"/>
      <c r="L961" s="128"/>
      <c r="M961" s="128"/>
      <c r="N961" s="128"/>
      <c r="O961" s="128"/>
    </row>
    <row r="962">
      <c r="A962" s="128"/>
      <c r="B962" s="128"/>
      <c r="C962" s="128"/>
      <c r="D962" s="128"/>
      <c r="E962" s="128"/>
      <c r="F962" s="128"/>
      <c r="G962" s="128"/>
      <c r="H962" s="128"/>
      <c r="I962" s="128"/>
      <c r="J962" s="128"/>
      <c r="K962" s="128"/>
      <c r="L962" s="128"/>
      <c r="M962" s="128"/>
      <c r="N962" s="128"/>
      <c r="O962" s="128"/>
    </row>
    <row r="963">
      <c r="A963" s="128"/>
      <c r="B963" s="128"/>
      <c r="C963" s="128"/>
      <c r="D963" s="128"/>
      <c r="E963" s="128"/>
      <c r="F963" s="128"/>
      <c r="G963" s="128"/>
      <c r="H963" s="128"/>
      <c r="I963" s="128"/>
      <c r="J963" s="128"/>
      <c r="K963" s="128"/>
      <c r="L963" s="128"/>
      <c r="M963" s="128"/>
      <c r="N963" s="128"/>
      <c r="O963" s="128"/>
    </row>
    <row r="964">
      <c r="A964" s="128"/>
      <c r="B964" s="128"/>
      <c r="C964" s="128"/>
      <c r="D964" s="128"/>
      <c r="E964" s="128"/>
      <c r="F964" s="128"/>
      <c r="G964" s="128"/>
      <c r="H964" s="128"/>
      <c r="I964" s="128"/>
      <c r="J964" s="128"/>
      <c r="K964" s="128"/>
      <c r="L964" s="128"/>
      <c r="M964" s="128"/>
      <c r="N964" s="128"/>
      <c r="O964" s="128"/>
    </row>
    <row r="965">
      <c r="A965" s="128"/>
      <c r="B965" s="128"/>
      <c r="C965" s="128"/>
      <c r="D965" s="128"/>
      <c r="E965" s="128"/>
      <c r="F965" s="128"/>
      <c r="G965" s="128"/>
      <c r="H965" s="128"/>
      <c r="I965" s="128"/>
      <c r="J965" s="128"/>
      <c r="K965" s="128"/>
      <c r="L965" s="128"/>
      <c r="M965" s="128"/>
      <c r="N965" s="128"/>
      <c r="O965" s="128"/>
    </row>
    <row r="966">
      <c r="A966" s="128"/>
      <c r="B966" s="128"/>
      <c r="C966" s="128"/>
      <c r="D966" s="128"/>
      <c r="E966" s="128"/>
      <c r="F966" s="128"/>
      <c r="G966" s="128"/>
      <c r="H966" s="128"/>
      <c r="I966" s="128"/>
      <c r="J966" s="128"/>
      <c r="K966" s="128"/>
      <c r="L966" s="128"/>
      <c r="M966" s="128"/>
      <c r="N966" s="128"/>
      <c r="O966" s="128"/>
    </row>
    <row r="967">
      <c r="A967" s="128"/>
      <c r="B967" s="128"/>
      <c r="C967" s="128"/>
      <c r="D967" s="128"/>
      <c r="E967" s="128"/>
      <c r="F967" s="128"/>
      <c r="G967" s="128"/>
      <c r="H967" s="128"/>
      <c r="I967" s="128"/>
      <c r="J967" s="128"/>
      <c r="K967" s="128"/>
      <c r="L967" s="128"/>
      <c r="M967" s="128"/>
      <c r="N967" s="128"/>
      <c r="O967" s="128"/>
    </row>
    <row r="968">
      <c r="A968" s="128"/>
      <c r="B968" s="128"/>
      <c r="C968" s="128"/>
      <c r="D968" s="128"/>
      <c r="E968" s="128"/>
      <c r="F968" s="128"/>
      <c r="G968" s="128"/>
      <c r="H968" s="128"/>
      <c r="I968" s="128"/>
      <c r="J968" s="128"/>
      <c r="K968" s="128"/>
      <c r="L968" s="128"/>
      <c r="M968" s="128"/>
      <c r="N968" s="128"/>
      <c r="O968" s="128"/>
    </row>
    <row r="969">
      <c r="A969" s="128"/>
      <c r="B969" s="128"/>
      <c r="C969" s="128"/>
      <c r="D969" s="128"/>
      <c r="E969" s="128"/>
      <c r="F969" s="128"/>
      <c r="G969" s="128"/>
      <c r="H969" s="128"/>
      <c r="I969" s="128"/>
      <c r="J969" s="128"/>
      <c r="K969" s="128"/>
      <c r="L969" s="128"/>
      <c r="M969" s="128"/>
      <c r="N969" s="128"/>
      <c r="O969" s="128"/>
    </row>
    <row r="970">
      <c r="A970" s="128"/>
      <c r="B970" s="128"/>
      <c r="C970" s="128"/>
      <c r="D970" s="128"/>
      <c r="E970" s="128"/>
      <c r="F970" s="128"/>
      <c r="G970" s="128"/>
      <c r="H970" s="128"/>
      <c r="I970" s="128"/>
      <c r="J970" s="128"/>
      <c r="K970" s="128"/>
      <c r="L970" s="128"/>
      <c r="M970" s="128"/>
      <c r="N970" s="128"/>
      <c r="O970" s="128"/>
    </row>
    <row r="971">
      <c r="A971" s="128"/>
      <c r="B971" s="128"/>
      <c r="C971" s="128"/>
      <c r="D971" s="128"/>
      <c r="E971" s="128"/>
      <c r="F971" s="128"/>
      <c r="G971" s="128"/>
      <c r="H971" s="128"/>
      <c r="I971" s="128"/>
      <c r="J971" s="128"/>
      <c r="K971" s="128"/>
      <c r="L971" s="128"/>
      <c r="M971" s="128"/>
      <c r="N971" s="128"/>
      <c r="O971" s="128"/>
    </row>
    <row r="972">
      <c r="A972" s="128"/>
      <c r="B972" s="128"/>
      <c r="C972" s="128"/>
      <c r="D972" s="128"/>
      <c r="E972" s="128"/>
      <c r="F972" s="128"/>
      <c r="G972" s="128"/>
      <c r="H972" s="128"/>
      <c r="I972" s="128"/>
      <c r="J972" s="128"/>
      <c r="K972" s="128"/>
      <c r="L972" s="128"/>
      <c r="M972" s="128"/>
      <c r="N972" s="128"/>
      <c r="O972" s="128"/>
    </row>
    <row r="973">
      <c r="A973" s="128"/>
      <c r="B973" s="128"/>
      <c r="C973" s="128"/>
      <c r="D973" s="128"/>
      <c r="E973" s="128"/>
      <c r="F973" s="128"/>
      <c r="G973" s="128"/>
      <c r="H973" s="128"/>
      <c r="I973" s="128"/>
      <c r="J973" s="128"/>
      <c r="K973" s="128"/>
      <c r="L973" s="128"/>
      <c r="M973" s="128"/>
      <c r="N973" s="128"/>
      <c r="O973" s="128"/>
    </row>
    <row r="974">
      <c r="A974" s="128"/>
      <c r="B974" s="128"/>
      <c r="C974" s="128"/>
      <c r="D974" s="128"/>
      <c r="E974" s="128"/>
      <c r="F974" s="128"/>
      <c r="G974" s="128"/>
      <c r="H974" s="128"/>
      <c r="I974" s="128"/>
      <c r="J974" s="128"/>
      <c r="K974" s="128"/>
      <c r="L974" s="128"/>
      <c r="M974" s="128"/>
      <c r="N974" s="128"/>
      <c r="O974" s="128"/>
    </row>
    <row r="975">
      <c r="A975" s="128"/>
      <c r="B975" s="128"/>
      <c r="C975" s="128"/>
      <c r="D975" s="128"/>
      <c r="E975" s="128"/>
      <c r="F975" s="128"/>
      <c r="G975" s="128"/>
      <c r="H975" s="128"/>
      <c r="I975" s="128"/>
      <c r="J975" s="128"/>
      <c r="K975" s="128"/>
      <c r="L975" s="128"/>
      <c r="M975" s="128"/>
      <c r="N975" s="128"/>
      <c r="O975" s="128"/>
    </row>
    <row r="976">
      <c r="A976" s="128"/>
      <c r="B976" s="128"/>
      <c r="C976" s="128"/>
      <c r="D976" s="128"/>
      <c r="E976" s="128"/>
      <c r="F976" s="128"/>
      <c r="G976" s="128"/>
      <c r="H976" s="128"/>
      <c r="I976" s="128"/>
      <c r="J976" s="128"/>
      <c r="K976" s="128"/>
      <c r="L976" s="128"/>
      <c r="M976" s="128"/>
      <c r="N976" s="128"/>
      <c r="O976" s="128"/>
    </row>
    <row r="977">
      <c r="A977" s="128"/>
      <c r="B977" s="128"/>
      <c r="C977" s="128"/>
      <c r="D977" s="128"/>
      <c r="E977" s="128"/>
      <c r="F977" s="128"/>
      <c r="G977" s="128"/>
      <c r="H977" s="128"/>
      <c r="I977" s="128"/>
      <c r="J977" s="128"/>
      <c r="K977" s="128"/>
      <c r="L977" s="128"/>
      <c r="M977" s="128"/>
      <c r="N977" s="128"/>
      <c r="O977" s="128"/>
    </row>
    <row r="978">
      <c r="A978" s="128"/>
      <c r="B978" s="128"/>
      <c r="C978" s="128"/>
      <c r="D978" s="128"/>
      <c r="E978" s="128"/>
      <c r="F978" s="128"/>
      <c r="G978" s="128"/>
      <c r="H978" s="128"/>
      <c r="I978" s="128"/>
      <c r="J978" s="128"/>
      <c r="K978" s="128"/>
      <c r="L978" s="128"/>
      <c r="M978" s="128"/>
      <c r="N978" s="128"/>
      <c r="O978" s="128"/>
    </row>
    <row r="979">
      <c r="A979" s="128"/>
      <c r="B979" s="128"/>
      <c r="C979" s="128"/>
      <c r="D979" s="128"/>
      <c r="E979" s="128"/>
      <c r="F979" s="128"/>
      <c r="G979" s="128"/>
      <c r="H979" s="128"/>
      <c r="I979" s="128"/>
      <c r="J979" s="128"/>
      <c r="K979" s="128"/>
      <c r="L979" s="128"/>
      <c r="M979" s="128"/>
      <c r="N979" s="128"/>
      <c r="O979" s="128"/>
    </row>
    <row r="980">
      <c r="A980" s="128"/>
      <c r="B980" s="128"/>
      <c r="C980" s="128"/>
      <c r="D980" s="128"/>
      <c r="E980" s="128"/>
      <c r="F980" s="128"/>
      <c r="G980" s="128"/>
      <c r="H980" s="128"/>
      <c r="I980" s="128"/>
      <c r="J980" s="128"/>
      <c r="K980" s="128"/>
      <c r="L980" s="128"/>
      <c r="M980" s="128"/>
      <c r="N980" s="128"/>
      <c r="O980" s="128"/>
    </row>
    <row r="981">
      <c r="A981" s="128"/>
      <c r="B981" s="128"/>
      <c r="C981" s="128"/>
      <c r="D981" s="128"/>
      <c r="E981" s="128"/>
      <c r="F981" s="128"/>
      <c r="G981" s="128"/>
      <c r="H981" s="128"/>
      <c r="I981" s="128"/>
      <c r="J981" s="128"/>
      <c r="K981" s="128"/>
      <c r="L981" s="128"/>
      <c r="M981" s="128"/>
      <c r="N981" s="128"/>
      <c r="O981" s="128"/>
    </row>
    <row r="982">
      <c r="A982" s="128"/>
      <c r="B982" s="128"/>
      <c r="C982" s="128"/>
      <c r="D982" s="128"/>
      <c r="E982" s="128"/>
      <c r="F982" s="128"/>
      <c r="G982" s="128"/>
      <c r="H982" s="128"/>
      <c r="I982" s="128"/>
      <c r="J982" s="128"/>
      <c r="K982" s="128"/>
      <c r="L982" s="128"/>
      <c r="M982" s="128"/>
      <c r="N982" s="128"/>
      <c r="O982" s="128"/>
    </row>
    <row r="983">
      <c r="A983" s="128"/>
      <c r="B983" s="128"/>
      <c r="C983" s="128"/>
      <c r="D983" s="128"/>
      <c r="E983" s="128"/>
      <c r="F983" s="128"/>
      <c r="G983" s="128"/>
      <c r="H983" s="128"/>
      <c r="I983" s="128"/>
      <c r="J983" s="128"/>
      <c r="K983" s="128"/>
      <c r="L983" s="128"/>
      <c r="M983" s="128"/>
      <c r="N983" s="128"/>
      <c r="O983" s="128"/>
    </row>
    <row r="984">
      <c r="A984" s="128"/>
      <c r="B984" s="128"/>
      <c r="C984" s="128"/>
      <c r="D984" s="128"/>
      <c r="E984" s="128"/>
      <c r="F984" s="128"/>
      <c r="G984" s="128"/>
      <c r="H984" s="128"/>
      <c r="I984" s="128"/>
      <c r="J984" s="128"/>
      <c r="K984" s="128"/>
      <c r="L984" s="128"/>
      <c r="M984" s="128"/>
      <c r="N984" s="128"/>
      <c r="O984" s="128"/>
    </row>
    <row r="985">
      <c r="A985" s="128"/>
      <c r="B985" s="128"/>
      <c r="C985" s="128"/>
      <c r="D985" s="128"/>
      <c r="E985" s="128"/>
      <c r="F985" s="128"/>
      <c r="G985" s="128"/>
      <c r="H985" s="128"/>
      <c r="I985" s="128"/>
      <c r="J985" s="128"/>
      <c r="K985" s="128"/>
      <c r="L985" s="128"/>
      <c r="M985" s="128"/>
      <c r="N985" s="128"/>
      <c r="O985" s="128"/>
    </row>
    <row r="986">
      <c r="A986" s="128"/>
      <c r="B986" s="128"/>
      <c r="C986" s="128"/>
      <c r="D986" s="128"/>
      <c r="E986" s="128"/>
      <c r="F986" s="128"/>
      <c r="G986" s="128"/>
      <c r="H986" s="128"/>
      <c r="I986" s="128"/>
      <c r="J986" s="128"/>
      <c r="K986" s="128"/>
      <c r="L986" s="128"/>
      <c r="M986" s="128"/>
      <c r="N986" s="128"/>
      <c r="O986" s="128"/>
    </row>
    <row r="987">
      <c r="A987" s="128"/>
      <c r="B987" s="128"/>
      <c r="C987" s="128"/>
      <c r="D987" s="128"/>
      <c r="E987" s="128"/>
      <c r="F987" s="128"/>
      <c r="G987" s="128"/>
      <c r="H987" s="128"/>
      <c r="I987" s="128"/>
      <c r="J987" s="128"/>
      <c r="K987" s="128"/>
      <c r="L987" s="128"/>
      <c r="M987" s="128"/>
      <c r="N987" s="128"/>
      <c r="O987" s="128"/>
    </row>
    <row r="988">
      <c r="A988" s="128"/>
      <c r="B988" s="128"/>
      <c r="C988" s="128"/>
      <c r="D988" s="128"/>
      <c r="E988" s="128"/>
      <c r="F988" s="128"/>
      <c r="G988" s="128"/>
      <c r="H988" s="128"/>
      <c r="I988" s="128"/>
      <c r="J988" s="128"/>
      <c r="K988" s="128"/>
      <c r="L988" s="128"/>
      <c r="M988" s="128"/>
      <c r="N988" s="128"/>
      <c r="O988" s="128"/>
    </row>
    <row r="989">
      <c r="A989" s="128"/>
      <c r="B989" s="128"/>
      <c r="C989" s="128"/>
      <c r="D989" s="128"/>
      <c r="E989" s="128"/>
      <c r="F989" s="128"/>
      <c r="G989" s="128"/>
      <c r="H989" s="128"/>
      <c r="I989" s="128"/>
      <c r="J989" s="128"/>
      <c r="K989" s="128"/>
      <c r="L989" s="128"/>
      <c r="M989" s="128"/>
      <c r="N989" s="128"/>
      <c r="O989" s="128"/>
    </row>
    <row r="990">
      <c r="A990" s="128"/>
      <c r="B990" s="128"/>
      <c r="C990" s="128"/>
      <c r="D990" s="128"/>
      <c r="E990" s="128"/>
      <c r="F990" s="128"/>
      <c r="G990" s="128"/>
      <c r="H990" s="128"/>
      <c r="I990" s="128"/>
      <c r="J990" s="128"/>
      <c r="K990" s="128"/>
      <c r="L990" s="128"/>
      <c r="M990" s="128"/>
      <c r="N990" s="128"/>
      <c r="O990" s="128"/>
    </row>
    <row r="991">
      <c r="A991" s="128"/>
      <c r="B991" s="128"/>
      <c r="C991" s="128"/>
      <c r="D991" s="128"/>
      <c r="E991" s="128"/>
      <c r="F991" s="128"/>
      <c r="G991" s="128"/>
      <c r="H991" s="128"/>
      <c r="I991" s="128"/>
      <c r="J991" s="128"/>
      <c r="K991" s="128"/>
      <c r="L991" s="128"/>
      <c r="M991" s="128"/>
      <c r="N991" s="128"/>
      <c r="O991" s="128"/>
    </row>
    <row r="992">
      <c r="A992" s="128"/>
      <c r="B992" s="128"/>
      <c r="C992" s="128"/>
      <c r="D992" s="128"/>
      <c r="E992" s="128"/>
      <c r="F992" s="128"/>
      <c r="G992" s="128"/>
      <c r="H992" s="128"/>
      <c r="I992" s="128"/>
      <c r="J992" s="128"/>
      <c r="K992" s="128"/>
      <c r="L992" s="128"/>
      <c r="M992" s="128"/>
      <c r="N992" s="128"/>
      <c r="O992" s="128"/>
    </row>
    <row r="993">
      <c r="A993" s="128"/>
      <c r="B993" s="128"/>
      <c r="C993" s="128"/>
      <c r="D993" s="128"/>
      <c r="E993" s="128"/>
      <c r="F993" s="128"/>
      <c r="G993" s="128"/>
      <c r="H993" s="128"/>
      <c r="I993" s="128"/>
      <c r="J993" s="128"/>
      <c r="K993" s="128"/>
      <c r="L993" s="128"/>
      <c r="M993" s="128"/>
      <c r="N993" s="128"/>
      <c r="O993" s="128"/>
    </row>
    <row r="994">
      <c r="A994" s="128"/>
      <c r="B994" s="128"/>
      <c r="C994" s="128"/>
      <c r="D994" s="128"/>
      <c r="E994" s="128"/>
      <c r="F994" s="128"/>
      <c r="G994" s="128"/>
      <c r="H994" s="128"/>
      <c r="I994" s="128"/>
      <c r="J994" s="128"/>
      <c r="K994" s="128"/>
      <c r="L994" s="128"/>
      <c r="M994" s="128"/>
      <c r="N994" s="128"/>
      <c r="O994" s="128"/>
    </row>
    <row r="995">
      <c r="A995" s="128"/>
      <c r="B995" s="128"/>
      <c r="C995" s="128"/>
      <c r="D995" s="128"/>
      <c r="E995" s="128"/>
      <c r="F995" s="128"/>
      <c r="G995" s="128"/>
      <c r="H995" s="128"/>
      <c r="I995" s="128"/>
      <c r="J995" s="128"/>
      <c r="K995" s="128"/>
      <c r="L995" s="128"/>
      <c r="M995" s="128"/>
      <c r="N995" s="128"/>
      <c r="O995" s="128"/>
    </row>
    <row r="996">
      <c r="A996" s="128"/>
      <c r="B996" s="128"/>
      <c r="C996" s="128"/>
      <c r="D996" s="128"/>
      <c r="E996" s="128"/>
      <c r="F996" s="128"/>
      <c r="G996" s="128"/>
      <c r="H996" s="128"/>
      <c r="I996" s="128"/>
      <c r="J996" s="128"/>
      <c r="K996" s="128"/>
      <c r="L996" s="128"/>
      <c r="M996" s="128"/>
      <c r="N996" s="128"/>
      <c r="O996" s="128"/>
    </row>
    <row r="997">
      <c r="A997" s="128"/>
      <c r="B997" s="128"/>
      <c r="C997" s="128"/>
      <c r="D997" s="128"/>
      <c r="E997" s="128"/>
      <c r="F997" s="128"/>
      <c r="G997" s="128"/>
      <c r="H997" s="128"/>
      <c r="I997" s="128"/>
      <c r="J997" s="128"/>
      <c r="K997" s="128"/>
      <c r="L997" s="128"/>
      <c r="M997" s="128"/>
      <c r="N997" s="128"/>
      <c r="O997" s="128"/>
    </row>
    <row r="998">
      <c r="A998" s="128"/>
      <c r="B998" s="128"/>
      <c r="C998" s="128"/>
      <c r="D998" s="128"/>
      <c r="E998" s="128"/>
      <c r="F998" s="128"/>
      <c r="G998" s="128"/>
      <c r="H998" s="128"/>
      <c r="I998" s="128"/>
      <c r="J998" s="128"/>
      <c r="K998" s="128"/>
      <c r="L998" s="128"/>
      <c r="M998" s="128"/>
      <c r="N998" s="128"/>
      <c r="O998" s="128"/>
    </row>
    <row r="999">
      <c r="A999" s="128"/>
      <c r="B999" s="128"/>
      <c r="C999" s="128"/>
      <c r="D999" s="128"/>
      <c r="E999" s="128"/>
      <c r="F999" s="128"/>
      <c r="G999" s="128"/>
      <c r="H999" s="128"/>
      <c r="I999" s="128"/>
      <c r="J999" s="128"/>
      <c r="K999" s="128"/>
      <c r="L999" s="128"/>
      <c r="M999" s="128"/>
      <c r="N999" s="128"/>
      <c r="O999" s="128"/>
    </row>
    <row r="1000">
      <c r="A1000" s="128"/>
      <c r="B1000" s="128"/>
      <c r="C1000" s="128"/>
      <c r="D1000" s="128"/>
      <c r="E1000" s="128"/>
      <c r="F1000" s="128"/>
      <c r="G1000" s="128"/>
      <c r="H1000" s="128"/>
      <c r="I1000" s="128"/>
      <c r="J1000" s="128"/>
      <c r="K1000" s="128"/>
      <c r="L1000" s="128"/>
      <c r="M1000" s="128"/>
      <c r="N1000" s="128"/>
      <c r="O1000" s="128"/>
    </row>
    <row r="1001">
      <c r="A1001" s="128"/>
      <c r="B1001" s="128"/>
      <c r="C1001" s="128"/>
      <c r="D1001" s="128"/>
      <c r="E1001" s="128"/>
      <c r="F1001" s="128"/>
      <c r="G1001" s="128"/>
      <c r="H1001" s="128"/>
      <c r="I1001" s="128"/>
      <c r="J1001" s="128"/>
      <c r="K1001" s="128"/>
      <c r="L1001" s="128"/>
      <c r="M1001" s="128"/>
      <c r="N1001" s="128"/>
      <c r="O1001" s="128"/>
    </row>
    <row r="1002">
      <c r="A1002" s="128"/>
      <c r="B1002" s="128"/>
      <c r="C1002" s="128"/>
      <c r="D1002" s="128"/>
      <c r="E1002" s="128"/>
      <c r="F1002" s="128"/>
      <c r="G1002" s="128"/>
      <c r="H1002" s="128"/>
      <c r="I1002" s="128"/>
      <c r="J1002" s="128"/>
      <c r="K1002" s="128"/>
      <c r="L1002" s="128"/>
      <c r="M1002" s="128"/>
      <c r="N1002" s="128"/>
      <c r="O1002" s="128"/>
    </row>
    <row r="1003">
      <c r="A1003" s="128"/>
      <c r="B1003" s="128"/>
      <c r="C1003" s="128"/>
      <c r="D1003" s="128"/>
      <c r="E1003" s="128"/>
      <c r="F1003" s="128"/>
      <c r="G1003" s="128"/>
      <c r="H1003" s="128"/>
      <c r="I1003" s="128"/>
      <c r="J1003" s="128"/>
      <c r="K1003" s="128"/>
      <c r="L1003" s="128"/>
      <c r="M1003" s="128"/>
      <c r="N1003" s="128"/>
      <c r="O1003" s="128"/>
    </row>
    <row r="1004">
      <c r="A1004" s="128"/>
      <c r="B1004" s="128"/>
      <c r="C1004" s="128"/>
      <c r="D1004" s="128"/>
      <c r="E1004" s="128"/>
      <c r="F1004" s="128"/>
      <c r="G1004" s="128"/>
      <c r="H1004" s="128"/>
      <c r="I1004" s="128"/>
      <c r="J1004" s="128"/>
      <c r="K1004" s="128"/>
      <c r="L1004" s="128"/>
      <c r="M1004" s="128"/>
      <c r="N1004" s="128"/>
      <c r="O1004" s="128"/>
    </row>
    <row r="1005">
      <c r="A1005" s="128"/>
      <c r="B1005" s="128"/>
      <c r="C1005" s="128"/>
      <c r="D1005" s="128"/>
      <c r="E1005" s="128"/>
      <c r="F1005" s="128"/>
      <c r="G1005" s="128"/>
      <c r="H1005" s="128"/>
      <c r="I1005" s="128"/>
      <c r="J1005" s="128"/>
      <c r="K1005" s="128"/>
      <c r="L1005" s="128"/>
      <c r="M1005" s="128"/>
      <c r="N1005" s="128"/>
      <c r="O1005" s="128"/>
    </row>
    <row r="1006">
      <c r="A1006" s="128"/>
      <c r="B1006" s="128"/>
      <c r="C1006" s="128"/>
      <c r="D1006" s="128"/>
      <c r="E1006" s="128"/>
      <c r="F1006" s="128"/>
      <c r="G1006" s="128"/>
      <c r="H1006" s="128"/>
      <c r="I1006" s="128"/>
      <c r="J1006" s="128"/>
      <c r="K1006" s="128"/>
      <c r="L1006" s="128"/>
      <c r="M1006" s="128"/>
      <c r="N1006" s="128"/>
      <c r="O1006" s="128"/>
    </row>
    <row r="1007">
      <c r="A1007" s="128"/>
      <c r="B1007" s="128"/>
      <c r="C1007" s="128"/>
      <c r="D1007" s="128"/>
      <c r="E1007" s="128"/>
      <c r="F1007" s="128"/>
      <c r="G1007" s="128"/>
      <c r="H1007" s="128"/>
      <c r="I1007" s="128"/>
      <c r="J1007" s="128"/>
      <c r="K1007" s="128"/>
      <c r="L1007" s="128"/>
      <c r="M1007" s="128"/>
      <c r="N1007" s="128"/>
      <c r="O1007" s="128"/>
    </row>
    <row r="1008">
      <c r="A1008" s="128"/>
      <c r="B1008" s="128"/>
      <c r="C1008" s="128"/>
      <c r="D1008" s="128"/>
      <c r="E1008" s="128"/>
      <c r="F1008" s="128"/>
      <c r="G1008" s="128"/>
      <c r="H1008" s="128"/>
      <c r="I1008" s="128"/>
      <c r="J1008" s="128"/>
      <c r="K1008" s="128"/>
      <c r="L1008" s="128"/>
      <c r="M1008" s="128"/>
      <c r="N1008" s="128"/>
      <c r="O1008" s="128"/>
    </row>
    <row r="1009">
      <c r="A1009" s="128"/>
      <c r="B1009" s="128"/>
      <c r="C1009" s="128"/>
      <c r="D1009" s="128"/>
      <c r="E1009" s="128"/>
      <c r="F1009" s="128"/>
      <c r="G1009" s="128"/>
      <c r="H1009" s="128"/>
      <c r="I1009" s="128"/>
      <c r="J1009" s="128"/>
      <c r="K1009" s="128"/>
      <c r="L1009" s="128"/>
      <c r="M1009" s="128"/>
      <c r="N1009" s="128"/>
      <c r="O1009" s="128"/>
    </row>
    <row r="1010">
      <c r="A1010" s="128"/>
      <c r="B1010" s="128"/>
      <c r="C1010" s="128"/>
      <c r="D1010" s="128"/>
      <c r="E1010" s="128"/>
      <c r="F1010" s="128"/>
      <c r="G1010" s="128"/>
      <c r="H1010" s="128"/>
      <c r="I1010" s="128"/>
      <c r="J1010" s="128"/>
      <c r="K1010" s="128"/>
      <c r="L1010" s="128"/>
      <c r="M1010" s="128"/>
      <c r="N1010" s="128"/>
      <c r="O1010" s="128"/>
    </row>
    <row r="1011">
      <c r="A1011" s="128"/>
      <c r="B1011" s="128"/>
      <c r="C1011" s="128"/>
      <c r="D1011" s="128"/>
      <c r="E1011" s="128"/>
      <c r="F1011" s="128"/>
      <c r="G1011" s="128"/>
      <c r="H1011" s="128"/>
      <c r="I1011" s="128"/>
      <c r="J1011" s="128"/>
      <c r="K1011" s="128"/>
      <c r="L1011" s="128"/>
      <c r="M1011" s="128"/>
      <c r="N1011" s="128"/>
      <c r="O1011" s="128"/>
    </row>
    <row r="1012">
      <c r="A1012" s="128"/>
      <c r="B1012" s="128"/>
      <c r="C1012" s="128"/>
      <c r="D1012" s="128"/>
      <c r="E1012" s="128"/>
      <c r="F1012" s="128"/>
      <c r="G1012" s="128"/>
      <c r="H1012" s="128"/>
      <c r="I1012" s="128"/>
      <c r="J1012" s="128"/>
      <c r="K1012" s="128"/>
      <c r="L1012" s="128"/>
      <c r="M1012" s="128"/>
      <c r="N1012" s="128"/>
      <c r="O1012" s="128"/>
    </row>
    <row r="1013">
      <c r="A1013" s="128"/>
      <c r="B1013" s="128"/>
      <c r="C1013" s="128"/>
      <c r="D1013" s="128"/>
      <c r="E1013" s="128"/>
      <c r="F1013" s="128"/>
      <c r="G1013" s="128"/>
      <c r="H1013" s="128"/>
      <c r="I1013" s="128"/>
      <c r="J1013" s="128"/>
      <c r="K1013" s="128"/>
      <c r="L1013" s="128"/>
      <c r="M1013" s="128"/>
      <c r="N1013" s="128"/>
      <c r="O1013" s="128"/>
    </row>
    <row r="1014">
      <c r="A1014" s="128"/>
      <c r="B1014" s="128"/>
      <c r="C1014" s="128"/>
      <c r="D1014" s="128"/>
      <c r="E1014" s="128"/>
      <c r="F1014" s="128"/>
      <c r="G1014" s="128"/>
      <c r="H1014" s="128"/>
      <c r="I1014" s="128"/>
      <c r="J1014" s="128"/>
      <c r="K1014" s="128"/>
      <c r="L1014" s="128"/>
      <c r="M1014" s="128"/>
      <c r="N1014" s="128"/>
      <c r="O1014" s="128"/>
    </row>
    <row r="1015">
      <c r="A1015" s="128"/>
      <c r="B1015" s="128"/>
      <c r="C1015" s="128"/>
      <c r="D1015" s="128"/>
      <c r="E1015" s="128"/>
      <c r="F1015" s="128"/>
      <c r="G1015" s="128"/>
      <c r="H1015" s="128"/>
      <c r="I1015" s="128"/>
      <c r="J1015" s="128"/>
      <c r="K1015" s="128"/>
      <c r="L1015" s="128"/>
      <c r="M1015" s="128"/>
      <c r="N1015" s="128"/>
      <c r="O1015" s="128"/>
    </row>
    <row r="1016">
      <c r="A1016" s="128"/>
      <c r="B1016" s="128"/>
      <c r="C1016" s="128"/>
      <c r="D1016" s="128"/>
      <c r="E1016" s="128"/>
      <c r="F1016" s="128"/>
      <c r="G1016" s="128"/>
      <c r="H1016" s="128"/>
      <c r="I1016" s="128"/>
      <c r="J1016" s="128"/>
      <c r="K1016" s="128"/>
      <c r="L1016" s="128"/>
      <c r="M1016" s="128"/>
      <c r="N1016" s="128"/>
      <c r="O1016" s="128"/>
    </row>
    <row r="1017">
      <c r="A1017" s="128"/>
      <c r="B1017" s="128"/>
      <c r="C1017" s="128"/>
      <c r="D1017" s="128"/>
      <c r="E1017" s="128"/>
      <c r="F1017" s="128"/>
      <c r="G1017" s="128"/>
      <c r="H1017" s="128"/>
      <c r="I1017" s="128"/>
      <c r="J1017" s="128"/>
      <c r="K1017" s="128"/>
      <c r="L1017" s="128"/>
      <c r="M1017" s="128"/>
      <c r="N1017" s="128"/>
      <c r="O1017" s="128"/>
    </row>
    <row r="1018">
      <c r="A1018" s="128"/>
      <c r="B1018" s="128"/>
      <c r="C1018" s="128"/>
      <c r="D1018" s="128"/>
      <c r="E1018" s="128"/>
      <c r="F1018" s="128"/>
      <c r="G1018" s="128"/>
      <c r="H1018" s="128"/>
      <c r="I1018" s="128"/>
      <c r="J1018" s="128"/>
      <c r="K1018" s="128"/>
      <c r="L1018" s="128"/>
      <c r="M1018" s="128"/>
      <c r="N1018" s="128"/>
      <c r="O1018" s="128"/>
    </row>
    <row r="1019">
      <c r="A1019" s="128"/>
      <c r="B1019" s="128"/>
      <c r="C1019" s="128"/>
      <c r="D1019" s="128"/>
      <c r="E1019" s="128"/>
      <c r="F1019" s="128"/>
      <c r="G1019" s="128"/>
      <c r="H1019" s="128"/>
      <c r="I1019" s="128"/>
      <c r="J1019" s="128"/>
      <c r="K1019" s="128"/>
      <c r="L1019" s="128"/>
      <c r="M1019" s="128"/>
      <c r="N1019" s="128"/>
      <c r="O1019" s="128"/>
    </row>
    <row r="1020">
      <c r="A1020" s="128"/>
      <c r="B1020" s="128"/>
      <c r="C1020" s="128"/>
      <c r="D1020" s="128"/>
      <c r="E1020" s="128"/>
      <c r="F1020" s="128"/>
      <c r="G1020" s="128"/>
      <c r="H1020" s="128"/>
      <c r="I1020" s="128"/>
      <c r="J1020" s="128"/>
      <c r="K1020" s="128"/>
      <c r="L1020" s="128"/>
      <c r="M1020" s="128"/>
      <c r="N1020" s="128"/>
      <c r="O1020" s="128"/>
    </row>
    <row r="1021">
      <c r="A1021" s="128"/>
      <c r="B1021" s="128"/>
      <c r="C1021" s="128"/>
      <c r="D1021" s="128"/>
      <c r="E1021" s="128"/>
      <c r="F1021" s="128"/>
      <c r="G1021" s="128"/>
      <c r="H1021" s="128"/>
      <c r="I1021" s="128"/>
      <c r="J1021" s="128"/>
      <c r="K1021" s="128"/>
      <c r="L1021" s="128"/>
      <c r="M1021" s="128"/>
      <c r="N1021" s="128"/>
      <c r="O1021" s="128"/>
    </row>
    <row r="1022">
      <c r="A1022" s="128"/>
      <c r="B1022" s="128"/>
      <c r="C1022" s="128"/>
      <c r="D1022" s="128"/>
      <c r="E1022" s="128"/>
      <c r="F1022" s="128"/>
      <c r="G1022" s="128"/>
      <c r="H1022" s="128"/>
      <c r="I1022" s="128"/>
      <c r="J1022" s="128"/>
      <c r="K1022" s="128"/>
      <c r="L1022" s="128"/>
      <c r="M1022" s="128"/>
      <c r="N1022" s="128"/>
      <c r="O1022" s="128"/>
    </row>
    <row r="1023">
      <c r="A1023" s="128"/>
      <c r="B1023" s="128"/>
      <c r="C1023" s="128"/>
      <c r="D1023" s="128"/>
      <c r="E1023" s="128"/>
      <c r="F1023" s="128"/>
      <c r="G1023" s="128"/>
      <c r="H1023" s="128"/>
      <c r="I1023" s="128"/>
      <c r="J1023" s="128"/>
      <c r="K1023" s="128"/>
      <c r="L1023" s="128"/>
      <c r="M1023" s="128"/>
      <c r="N1023" s="128"/>
      <c r="O1023" s="128"/>
    </row>
    <row r="1024">
      <c r="A1024" s="128"/>
      <c r="B1024" s="128"/>
      <c r="C1024" s="128"/>
      <c r="D1024" s="128"/>
      <c r="E1024" s="128"/>
      <c r="F1024" s="128"/>
      <c r="G1024" s="128"/>
      <c r="H1024" s="128"/>
      <c r="I1024" s="128"/>
      <c r="J1024" s="128"/>
      <c r="K1024" s="128"/>
      <c r="L1024" s="128"/>
      <c r="M1024" s="128"/>
      <c r="N1024" s="128"/>
      <c r="O1024" s="128"/>
    </row>
    <row r="1025">
      <c r="A1025" s="128"/>
      <c r="B1025" s="128"/>
      <c r="C1025" s="128"/>
      <c r="D1025" s="128"/>
      <c r="E1025" s="128"/>
      <c r="F1025" s="128"/>
      <c r="G1025" s="128"/>
      <c r="H1025" s="128"/>
      <c r="I1025" s="128"/>
      <c r="J1025" s="128"/>
      <c r="K1025" s="128"/>
      <c r="L1025" s="128"/>
      <c r="M1025" s="128"/>
      <c r="N1025" s="128"/>
      <c r="O1025" s="128"/>
    </row>
    <row r="1026">
      <c r="A1026" s="128"/>
      <c r="B1026" s="128"/>
      <c r="C1026" s="128"/>
      <c r="D1026" s="128"/>
      <c r="E1026" s="128"/>
      <c r="F1026" s="128"/>
      <c r="G1026" s="128"/>
      <c r="H1026" s="128"/>
      <c r="I1026" s="128"/>
      <c r="J1026" s="128"/>
      <c r="K1026" s="128"/>
      <c r="L1026" s="128"/>
      <c r="M1026" s="128"/>
      <c r="N1026" s="128"/>
      <c r="O1026" s="128"/>
    </row>
    <row r="1027">
      <c r="A1027" s="128"/>
      <c r="B1027" s="128"/>
      <c r="C1027" s="128"/>
      <c r="D1027" s="128"/>
      <c r="E1027" s="128"/>
      <c r="F1027" s="128"/>
      <c r="G1027" s="128"/>
      <c r="H1027" s="128"/>
      <c r="I1027" s="128"/>
      <c r="J1027" s="128"/>
      <c r="K1027" s="128"/>
      <c r="L1027" s="128"/>
      <c r="M1027" s="128"/>
      <c r="N1027" s="128"/>
      <c r="O1027" s="128"/>
    </row>
    <row r="1028">
      <c r="A1028" s="128"/>
      <c r="B1028" s="128"/>
      <c r="C1028" s="128"/>
      <c r="D1028" s="128"/>
      <c r="E1028" s="128"/>
      <c r="F1028" s="128"/>
      <c r="G1028" s="128"/>
      <c r="H1028" s="128"/>
      <c r="I1028" s="128"/>
      <c r="J1028" s="128"/>
      <c r="K1028" s="128"/>
      <c r="L1028" s="128"/>
      <c r="M1028" s="128"/>
      <c r="N1028" s="128"/>
      <c r="O1028" s="128"/>
    </row>
    <row r="1029">
      <c r="A1029" s="128"/>
      <c r="B1029" s="128"/>
      <c r="C1029" s="128"/>
      <c r="D1029" s="128"/>
      <c r="E1029" s="128"/>
      <c r="F1029" s="128"/>
      <c r="G1029" s="128"/>
      <c r="H1029" s="128"/>
      <c r="I1029" s="128"/>
      <c r="J1029" s="128"/>
      <c r="K1029" s="128"/>
      <c r="L1029" s="128"/>
      <c r="M1029" s="128"/>
      <c r="N1029" s="128"/>
      <c r="O1029" s="128"/>
    </row>
    <row r="1030">
      <c r="A1030" s="128"/>
      <c r="B1030" s="128"/>
      <c r="C1030" s="128"/>
      <c r="D1030" s="128"/>
      <c r="E1030" s="128"/>
      <c r="F1030" s="128"/>
      <c r="G1030" s="128"/>
      <c r="H1030" s="128"/>
      <c r="I1030" s="128"/>
      <c r="J1030" s="128"/>
      <c r="K1030" s="128"/>
      <c r="L1030" s="128"/>
      <c r="M1030" s="128"/>
      <c r="N1030" s="128"/>
      <c r="O1030" s="128"/>
    </row>
    <row r="1031">
      <c r="A1031" s="128"/>
      <c r="B1031" s="128"/>
      <c r="C1031" s="128"/>
      <c r="D1031" s="128"/>
      <c r="E1031" s="128"/>
      <c r="F1031" s="128"/>
      <c r="G1031" s="128"/>
      <c r="H1031" s="128"/>
      <c r="I1031" s="128"/>
      <c r="J1031" s="128"/>
      <c r="K1031" s="128"/>
      <c r="L1031" s="128"/>
      <c r="M1031" s="128"/>
      <c r="N1031" s="128"/>
      <c r="O1031" s="128"/>
    </row>
    <row r="1032">
      <c r="A1032" s="128"/>
      <c r="B1032" s="128"/>
      <c r="C1032" s="128"/>
      <c r="D1032" s="128"/>
      <c r="E1032" s="128"/>
      <c r="F1032" s="128"/>
      <c r="G1032" s="128"/>
      <c r="H1032" s="128"/>
      <c r="I1032" s="128"/>
      <c r="J1032" s="128"/>
      <c r="K1032" s="128"/>
      <c r="L1032" s="128"/>
      <c r="M1032" s="128"/>
      <c r="N1032" s="128"/>
      <c r="O1032" s="128"/>
    </row>
    <row r="1033">
      <c r="A1033" s="128"/>
      <c r="B1033" s="128"/>
      <c r="C1033" s="128"/>
      <c r="D1033" s="128"/>
      <c r="E1033" s="128"/>
      <c r="F1033" s="128"/>
      <c r="G1033" s="128"/>
      <c r="H1033" s="128"/>
      <c r="I1033" s="128"/>
      <c r="J1033" s="128"/>
      <c r="K1033" s="128"/>
      <c r="L1033" s="128"/>
      <c r="M1033" s="128"/>
      <c r="N1033" s="128"/>
      <c r="O1033" s="128"/>
    </row>
    <row r="1034">
      <c r="A1034" s="128"/>
      <c r="B1034" s="128"/>
      <c r="C1034" s="128"/>
      <c r="D1034" s="128"/>
      <c r="E1034" s="128"/>
      <c r="F1034" s="128"/>
      <c r="G1034" s="128"/>
      <c r="H1034" s="128"/>
      <c r="I1034" s="128"/>
      <c r="J1034" s="128"/>
      <c r="K1034" s="128"/>
      <c r="L1034" s="128"/>
      <c r="M1034" s="128"/>
      <c r="N1034" s="128"/>
      <c r="O1034" s="128"/>
    </row>
    <row r="1035">
      <c r="A1035" s="128"/>
      <c r="B1035" s="128"/>
      <c r="C1035" s="128"/>
      <c r="D1035" s="128"/>
      <c r="E1035" s="128"/>
      <c r="F1035" s="128"/>
      <c r="G1035" s="128"/>
      <c r="H1035" s="128"/>
      <c r="I1035" s="128"/>
      <c r="J1035" s="128"/>
      <c r="K1035" s="128"/>
      <c r="L1035" s="128"/>
      <c r="M1035" s="128"/>
      <c r="N1035" s="128"/>
      <c r="O1035" s="128"/>
    </row>
    <row r="1036">
      <c r="A1036" s="128"/>
      <c r="B1036" s="128"/>
      <c r="C1036" s="128"/>
      <c r="D1036" s="128"/>
      <c r="E1036" s="128"/>
      <c r="F1036" s="128"/>
      <c r="G1036" s="128"/>
      <c r="H1036" s="128"/>
      <c r="I1036" s="128"/>
      <c r="J1036" s="128"/>
      <c r="K1036" s="128"/>
      <c r="L1036" s="128"/>
      <c r="M1036" s="128"/>
      <c r="N1036" s="128"/>
      <c r="O1036" s="128"/>
    </row>
    <row r="1037">
      <c r="A1037" s="128"/>
      <c r="B1037" s="128"/>
      <c r="C1037" s="128"/>
      <c r="D1037" s="128"/>
      <c r="E1037" s="128"/>
      <c r="F1037" s="128"/>
      <c r="G1037" s="128"/>
      <c r="H1037" s="128"/>
      <c r="I1037" s="128"/>
      <c r="J1037" s="128"/>
      <c r="K1037" s="128"/>
      <c r="L1037" s="128"/>
      <c r="M1037" s="128"/>
      <c r="N1037" s="128"/>
      <c r="O1037" s="128"/>
    </row>
    <row r="1038">
      <c r="A1038" s="128"/>
      <c r="B1038" s="128"/>
      <c r="C1038" s="128"/>
      <c r="D1038" s="128"/>
      <c r="E1038" s="128"/>
      <c r="F1038" s="128"/>
      <c r="G1038" s="128"/>
      <c r="H1038" s="128"/>
      <c r="I1038" s="128"/>
      <c r="J1038" s="128"/>
      <c r="K1038" s="128"/>
      <c r="L1038" s="128"/>
      <c r="M1038" s="128"/>
      <c r="N1038" s="128"/>
      <c r="O1038" s="128"/>
    </row>
    <row r="1039">
      <c r="A1039" s="128"/>
      <c r="B1039" s="128"/>
      <c r="C1039" s="128"/>
      <c r="D1039" s="128"/>
      <c r="E1039" s="128"/>
      <c r="F1039" s="128"/>
      <c r="G1039" s="128"/>
      <c r="H1039" s="128"/>
      <c r="I1039" s="128"/>
      <c r="J1039" s="128"/>
      <c r="K1039" s="128"/>
      <c r="L1039" s="128"/>
      <c r="M1039" s="128"/>
      <c r="N1039" s="128"/>
      <c r="O1039" s="128"/>
    </row>
    <row r="1040">
      <c r="A1040" s="128"/>
      <c r="B1040" s="128"/>
      <c r="C1040" s="128"/>
      <c r="D1040" s="128"/>
      <c r="E1040" s="128"/>
      <c r="F1040" s="128"/>
      <c r="G1040" s="128"/>
      <c r="H1040" s="128"/>
      <c r="I1040" s="128"/>
      <c r="J1040" s="128"/>
      <c r="K1040" s="128"/>
      <c r="L1040" s="128"/>
      <c r="M1040" s="128"/>
      <c r="N1040" s="128"/>
      <c r="O1040" s="128"/>
    </row>
    <row r="1041">
      <c r="A1041" s="128"/>
      <c r="B1041" s="128"/>
      <c r="C1041" s="128"/>
      <c r="D1041" s="128"/>
      <c r="E1041" s="128"/>
      <c r="F1041" s="128"/>
      <c r="G1041" s="128"/>
      <c r="H1041" s="128"/>
      <c r="I1041" s="128"/>
      <c r="J1041" s="128"/>
      <c r="K1041" s="128"/>
      <c r="L1041" s="128"/>
      <c r="M1041" s="128"/>
      <c r="N1041" s="128"/>
      <c r="O1041" s="128"/>
    </row>
    <row r="1042">
      <c r="A1042" s="128"/>
      <c r="B1042" s="128"/>
      <c r="C1042" s="128"/>
      <c r="D1042" s="128"/>
      <c r="E1042" s="128"/>
      <c r="F1042" s="128"/>
      <c r="G1042" s="128"/>
      <c r="H1042" s="128"/>
      <c r="I1042" s="128"/>
      <c r="J1042" s="128"/>
      <c r="K1042" s="128"/>
      <c r="L1042" s="128"/>
      <c r="M1042" s="128"/>
      <c r="N1042" s="128"/>
      <c r="O1042" s="128"/>
    </row>
    <row r="1043">
      <c r="A1043" s="128"/>
      <c r="B1043" s="128"/>
      <c r="C1043" s="128"/>
      <c r="D1043" s="128"/>
      <c r="E1043" s="128"/>
      <c r="F1043" s="128"/>
      <c r="G1043" s="128"/>
      <c r="H1043" s="128"/>
      <c r="I1043" s="128"/>
      <c r="J1043" s="128"/>
      <c r="K1043" s="128"/>
      <c r="L1043" s="128"/>
      <c r="M1043" s="128"/>
      <c r="N1043" s="128"/>
      <c r="O1043" s="128"/>
    </row>
    <row r="1044">
      <c r="A1044" s="128"/>
      <c r="B1044" s="128"/>
      <c r="C1044" s="128"/>
      <c r="D1044" s="128"/>
      <c r="E1044" s="128"/>
      <c r="F1044" s="128"/>
      <c r="G1044" s="128"/>
      <c r="H1044" s="128"/>
      <c r="I1044" s="128"/>
      <c r="J1044" s="128"/>
      <c r="K1044" s="128"/>
      <c r="L1044" s="128"/>
      <c r="M1044" s="128"/>
      <c r="N1044" s="128"/>
      <c r="O1044" s="128"/>
    </row>
    <row r="1045">
      <c r="A1045" s="128"/>
      <c r="B1045" s="128"/>
      <c r="C1045" s="128"/>
      <c r="D1045" s="128"/>
      <c r="E1045" s="128"/>
      <c r="F1045" s="128"/>
      <c r="G1045" s="128"/>
      <c r="H1045" s="128"/>
      <c r="I1045" s="128"/>
      <c r="J1045" s="128"/>
      <c r="K1045" s="128"/>
      <c r="L1045" s="128"/>
      <c r="M1045" s="128"/>
      <c r="N1045" s="128"/>
      <c r="O1045" s="128"/>
    </row>
    <row r="1046">
      <c r="A1046" s="128"/>
      <c r="B1046" s="128"/>
      <c r="C1046" s="128"/>
      <c r="D1046" s="128"/>
      <c r="E1046" s="128"/>
      <c r="F1046" s="128"/>
      <c r="G1046" s="128"/>
      <c r="H1046" s="128"/>
      <c r="I1046" s="128"/>
      <c r="J1046" s="128"/>
      <c r="K1046" s="128"/>
      <c r="L1046" s="128"/>
      <c r="M1046" s="128"/>
      <c r="N1046" s="128"/>
      <c r="O1046" s="128"/>
    </row>
    <row r="1047">
      <c r="A1047" s="128"/>
      <c r="B1047" s="128"/>
      <c r="C1047" s="128"/>
      <c r="D1047" s="128"/>
      <c r="E1047" s="128"/>
      <c r="F1047" s="128"/>
      <c r="G1047" s="128"/>
      <c r="H1047" s="128"/>
      <c r="I1047" s="128"/>
      <c r="J1047" s="128"/>
      <c r="K1047" s="128"/>
      <c r="L1047" s="128"/>
      <c r="M1047" s="128"/>
      <c r="N1047" s="128"/>
      <c r="O1047" s="128"/>
    </row>
    <row r="1048">
      <c r="A1048" s="128"/>
      <c r="B1048" s="128"/>
      <c r="C1048" s="128"/>
      <c r="D1048" s="128"/>
      <c r="E1048" s="128"/>
      <c r="F1048" s="128"/>
      <c r="G1048" s="128"/>
      <c r="H1048" s="128"/>
      <c r="I1048" s="128"/>
      <c r="J1048" s="128"/>
      <c r="K1048" s="128"/>
      <c r="L1048" s="128"/>
      <c r="M1048" s="128"/>
      <c r="N1048" s="128"/>
      <c r="O1048" s="128"/>
    </row>
    <row r="1049">
      <c r="A1049" s="128"/>
      <c r="B1049" s="128"/>
      <c r="C1049" s="128"/>
      <c r="D1049" s="128"/>
      <c r="E1049" s="128"/>
      <c r="F1049" s="128"/>
      <c r="G1049" s="128"/>
      <c r="H1049" s="128"/>
      <c r="I1049" s="128"/>
      <c r="J1049" s="128"/>
      <c r="K1049" s="128"/>
      <c r="L1049" s="128"/>
      <c r="M1049" s="128"/>
      <c r="N1049" s="128"/>
      <c r="O1049" s="128"/>
    </row>
    <row r="1050">
      <c r="A1050" s="128"/>
      <c r="B1050" s="128"/>
      <c r="C1050" s="128"/>
      <c r="D1050" s="128"/>
      <c r="E1050" s="128"/>
      <c r="F1050" s="128"/>
      <c r="G1050" s="128"/>
      <c r="H1050" s="128"/>
      <c r="I1050" s="128"/>
      <c r="J1050" s="128"/>
      <c r="K1050" s="128"/>
      <c r="L1050" s="128"/>
      <c r="M1050" s="128"/>
      <c r="N1050" s="128"/>
      <c r="O1050" s="128"/>
    </row>
    <row r="1051">
      <c r="A1051" s="128"/>
      <c r="B1051" s="128"/>
      <c r="C1051" s="128"/>
      <c r="D1051" s="128"/>
      <c r="E1051" s="128"/>
      <c r="F1051" s="128"/>
      <c r="G1051" s="128"/>
      <c r="H1051" s="128"/>
      <c r="I1051" s="128"/>
      <c r="J1051" s="128"/>
      <c r="K1051" s="128"/>
      <c r="L1051" s="128"/>
      <c r="M1051" s="128"/>
      <c r="N1051" s="128"/>
      <c r="O1051" s="128"/>
    </row>
    <row r="1052">
      <c r="A1052" s="128"/>
      <c r="B1052" s="128"/>
      <c r="C1052" s="128"/>
      <c r="D1052" s="128"/>
      <c r="E1052" s="128"/>
      <c r="F1052" s="128"/>
      <c r="G1052" s="128"/>
      <c r="H1052" s="128"/>
      <c r="I1052" s="128"/>
      <c r="J1052" s="128"/>
      <c r="K1052" s="128"/>
      <c r="L1052" s="128"/>
      <c r="M1052" s="128"/>
      <c r="N1052" s="128"/>
      <c r="O1052" s="128"/>
    </row>
    <row r="1053">
      <c r="A1053" s="128"/>
      <c r="B1053" s="128"/>
      <c r="C1053" s="128"/>
      <c r="D1053" s="128"/>
      <c r="E1053" s="128"/>
      <c r="F1053" s="128"/>
      <c r="G1053" s="128"/>
      <c r="H1053" s="128"/>
      <c r="I1053" s="128"/>
      <c r="J1053" s="128"/>
      <c r="K1053" s="128"/>
      <c r="L1053" s="128"/>
      <c r="M1053" s="128"/>
      <c r="N1053" s="128"/>
      <c r="O1053" s="128"/>
    </row>
    <row r="1054">
      <c r="A1054" s="128"/>
      <c r="B1054" s="128"/>
      <c r="C1054" s="128"/>
      <c r="D1054" s="128"/>
      <c r="E1054" s="128"/>
      <c r="F1054" s="128"/>
      <c r="G1054" s="128"/>
      <c r="H1054" s="128"/>
      <c r="I1054" s="128"/>
      <c r="J1054" s="128"/>
      <c r="K1054" s="128"/>
      <c r="L1054" s="128"/>
      <c r="M1054" s="128"/>
      <c r="N1054" s="128"/>
      <c r="O1054" s="128"/>
    </row>
    <row r="1055">
      <c r="A1055" s="128"/>
      <c r="B1055" s="128"/>
      <c r="C1055" s="128"/>
      <c r="D1055" s="128"/>
      <c r="E1055" s="128"/>
      <c r="F1055" s="128"/>
      <c r="G1055" s="128"/>
      <c r="H1055" s="128"/>
      <c r="I1055" s="128"/>
      <c r="J1055" s="128"/>
      <c r="K1055" s="128"/>
      <c r="L1055" s="128"/>
      <c r="M1055" s="128"/>
      <c r="N1055" s="128"/>
      <c r="O1055" s="128"/>
    </row>
    <row r="1056">
      <c r="A1056" s="128"/>
      <c r="B1056" s="128"/>
      <c r="C1056" s="128"/>
      <c r="D1056" s="128"/>
      <c r="E1056" s="128"/>
      <c r="F1056" s="128"/>
      <c r="G1056" s="128"/>
      <c r="H1056" s="128"/>
      <c r="I1056" s="128"/>
      <c r="J1056" s="128"/>
      <c r="K1056" s="128"/>
      <c r="L1056" s="128"/>
      <c r="M1056" s="128"/>
      <c r="N1056" s="128"/>
      <c r="O1056" s="128"/>
    </row>
    <row r="1057">
      <c r="A1057" s="128"/>
      <c r="B1057" s="128"/>
      <c r="C1057" s="128"/>
      <c r="D1057" s="128"/>
      <c r="E1057" s="128"/>
      <c r="F1057" s="128"/>
      <c r="G1057" s="128"/>
      <c r="H1057" s="128"/>
      <c r="I1057" s="128"/>
      <c r="J1057" s="128"/>
      <c r="K1057" s="128"/>
      <c r="L1057" s="128"/>
      <c r="M1057" s="128"/>
      <c r="N1057" s="128"/>
      <c r="O1057" s="128"/>
    </row>
    <row r="1058">
      <c r="A1058" s="128"/>
      <c r="B1058" s="128"/>
      <c r="C1058" s="128"/>
      <c r="D1058" s="128"/>
      <c r="E1058" s="128"/>
      <c r="F1058" s="128"/>
      <c r="G1058" s="128"/>
      <c r="H1058" s="128"/>
      <c r="I1058" s="128"/>
      <c r="J1058" s="128"/>
      <c r="K1058" s="128"/>
      <c r="L1058" s="128"/>
      <c r="M1058" s="128"/>
      <c r="N1058" s="128"/>
      <c r="O1058" s="128"/>
    </row>
    <row r="1059">
      <c r="A1059" s="128"/>
      <c r="B1059" s="128"/>
      <c r="C1059" s="128"/>
      <c r="D1059" s="128"/>
      <c r="E1059" s="128"/>
      <c r="F1059" s="128"/>
      <c r="G1059" s="128"/>
      <c r="H1059" s="128"/>
      <c r="I1059" s="128"/>
      <c r="J1059" s="128"/>
      <c r="K1059" s="128"/>
      <c r="L1059" s="128"/>
      <c r="M1059" s="128"/>
      <c r="N1059" s="128"/>
      <c r="O1059" s="128"/>
    </row>
    <row r="1060">
      <c r="A1060" s="128"/>
      <c r="B1060" s="128"/>
      <c r="C1060" s="128"/>
      <c r="D1060" s="128"/>
      <c r="E1060" s="128"/>
      <c r="F1060" s="128"/>
      <c r="G1060" s="128"/>
      <c r="H1060" s="128"/>
      <c r="I1060" s="128"/>
      <c r="J1060" s="128"/>
      <c r="K1060" s="128"/>
      <c r="L1060" s="128"/>
      <c r="M1060" s="128"/>
      <c r="N1060" s="128"/>
      <c r="O1060" s="128"/>
    </row>
    <row r="1061">
      <c r="A1061" s="128"/>
      <c r="B1061" s="128"/>
      <c r="C1061" s="128"/>
      <c r="D1061" s="128"/>
      <c r="E1061" s="128"/>
      <c r="F1061" s="128"/>
      <c r="G1061" s="128"/>
      <c r="H1061" s="128"/>
      <c r="I1061" s="128"/>
      <c r="J1061" s="128"/>
      <c r="K1061" s="128"/>
      <c r="L1061" s="128"/>
      <c r="M1061" s="128"/>
      <c r="N1061" s="128"/>
      <c r="O1061" s="128"/>
    </row>
    <row r="1062">
      <c r="A1062" s="128"/>
      <c r="B1062" s="128"/>
      <c r="C1062" s="128"/>
      <c r="D1062" s="128"/>
      <c r="E1062" s="128"/>
      <c r="F1062" s="128"/>
      <c r="G1062" s="128"/>
      <c r="H1062" s="128"/>
      <c r="I1062" s="128"/>
      <c r="J1062" s="128"/>
      <c r="K1062" s="128"/>
      <c r="L1062" s="128"/>
      <c r="M1062" s="128"/>
      <c r="N1062" s="128"/>
      <c r="O1062" s="128"/>
    </row>
    <row r="1063">
      <c r="A1063" s="128"/>
      <c r="B1063" s="128"/>
      <c r="C1063" s="128"/>
      <c r="D1063" s="128"/>
      <c r="E1063" s="128"/>
      <c r="F1063" s="128"/>
      <c r="G1063" s="128"/>
      <c r="H1063" s="128"/>
      <c r="I1063" s="128"/>
      <c r="J1063" s="128"/>
      <c r="K1063" s="128"/>
      <c r="L1063" s="128"/>
      <c r="M1063" s="128"/>
      <c r="N1063" s="128"/>
      <c r="O1063" s="128"/>
    </row>
    <row r="1064">
      <c r="A1064" s="128"/>
      <c r="B1064" s="128"/>
      <c r="C1064" s="128"/>
      <c r="D1064" s="128"/>
      <c r="E1064" s="128"/>
      <c r="F1064" s="128"/>
      <c r="G1064" s="128"/>
      <c r="H1064" s="128"/>
      <c r="I1064" s="128"/>
      <c r="J1064" s="128"/>
      <c r="K1064" s="128"/>
      <c r="L1064" s="128"/>
      <c r="M1064" s="128"/>
      <c r="N1064" s="128"/>
      <c r="O1064" s="128"/>
    </row>
    <row r="1065">
      <c r="A1065" s="128"/>
      <c r="B1065" s="128"/>
      <c r="C1065" s="128"/>
      <c r="D1065" s="128"/>
      <c r="E1065" s="128"/>
      <c r="F1065" s="128"/>
      <c r="G1065" s="128"/>
      <c r="H1065" s="128"/>
      <c r="I1065" s="128"/>
      <c r="J1065" s="128"/>
      <c r="K1065" s="128"/>
      <c r="L1065" s="128"/>
      <c r="M1065" s="128"/>
      <c r="N1065" s="128"/>
      <c r="O1065" s="128"/>
    </row>
    <row r="1066">
      <c r="A1066" s="128"/>
      <c r="B1066" s="128"/>
      <c r="C1066" s="128"/>
      <c r="D1066" s="128"/>
      <c r="E1066" s="128"/>
      <c r="F1066" s="128"/>
      <c r="G1066" s="128"/>
      <c r="H1066" s="128"/>
      <c r="I1066" s="128"/>
      <c r="J1066" s="128"/>
      <c r="K1066" s="128"/>
      <c r="L1066" s="128"/>
      <c r="M1066" s="128"/>
      <c r="N1066" s="128"/>
      <c r="O1066" s="128"/>
    </row>
    <row r="1067">
      <c r="A1067" s="128"/>
      <c r="B1067" s="128"/>
      <c r="C1067" s="128"/>
      <c r="D1067" s="128"/>
      <c r="E1067" s="128"/>
      <c r="F1067" s="128"/>
      <c r="G1067" s="128"/>
      <c r="H1067" s="128"/>
      <c r="I1067" s="128"/>
      <c r="J1067" s="128"/>
      <c r="K1067" s="128"/>
      <c r="L1067" s="128"/>
      <c r="M1067" s="128"/>
      <c r="N1067" s="128"/>
      <c r="O1067" s="128"/>
    </row>
    <row r="1068">
      <c r="A1068" s="128"/>
      <c r="B1068" s="128"/>
      <c r="C1068" s="128"/>
      <c r="D1068" s="128"/>
      <c r="E1068" s="128"/>
      <c r="F1068" s="128"/>
      <c r="G1068" s="128"/>
      <c r="H1068" s="128"/>
      <c r="I1068" s="128"/>
      <c r="J1068" s="128"/>
      <c r="K1068" s="128"/>
      <c r="L1068" s="128"/>
      <c r="M1068" s="128"/>
      <c r="N1068" s="128"/>
      <c r="O1068" s="128"/>
    </row>
    <row r="1069">
      <c r="A1069" s="128"/>
      <c r="B1069" s="128"/>
      <c r="C1069" s="128"/>
      <c r="D1069" s="128"/>
      <c r="E1069" s="128"/>
      <c r="F1069" s="128"/>
      <c r="G1069" s="128"/>
      <c r="H1069" s="128"/>
      <c r="I1069" s="128"/>
      <c r="J1069" s="128"/>
      <c r="K1069" s="128"/>
      <c r="L1069" s="128"/>
      <c r="M1069" s="128"/>
      <c r="N1069" s="128"/>
      <c r="O1069" s="128"/>
    </row>
    <row r="1070">
      <c r="A1070" s="128"/>
      <c r="B1070" s="128"/>
      <c r="C1070" s="128"/>
      <c r="D1070" s="128"/>
      <c r="E1070" s="128"/>
      <c r="F1070" s="128"/>
      <c r="G1070" s="128"/>
      <c r="H1070" s="128"/>
      <c r="I1070" s="128"/>
      <c r="J1070" s="128"/>
      <c r="K1070" s="128"/>
      <c r="L1070" s="128"/>
      <c r="M1070" s="128"/>
      <c r="N1070" s="128"/>
      <c r="O1070" s="128"/>
    </row>
    <row r="1071">
      <c r="A1071" s="128"/>
      <c r="B1071" s="128"/>
      <c r="C1071" s="128"/>
      <c r="D1071" s="128"/>
      <c r="E1071" s="128"/>
      <c r="F1071" s="128"/>
      <c r="G1071" s="128"/>
      <c r="H1071" s="128"/>
      <c r="I1071" s="128"/>
      <c r="J1071" s="128"/>
      <c r="K1071" s="128"/>
      <c r="L1071" s="128"/>
      <c r="M1071" s="128"/>
      <c r="N1071" s="128"/>
      <c r="O1071" s="128"/>
    </row>
    <row r="1072">
      <c r="A1072" s="128"/>
      <c r="B1072" s="128"/>
      <c r="C1072" s="128"/>
      <c r="D1072" s="128"/>
      <c r="E1072" s="128"/>
      <c r="F1072" s="128"/>
      <c r="G1072" s="128"/>
      <c r="H1072" s="128"/>
      <c r="I1072" s="128"/>
      <c r="J1072" s="128"/>
      <c r="K1072" s="128"/>
      <c r="L1072" s="128"/>
      <c r="M1072" s="128"/>
      <c r="N1072" s="128"/>
      <c r="O1072" s="128"/>
    </row>
    <row r="1073">
      <c r="A1073" s="128"/>
      <c r="B1073" s="128"/>
      <c r="C1073" s="128"/>
      <c r="D1073" s="128"/>
      <c r="E1073" s="128"/>
      <c r="F1073" s="128"/>
      <c r="G1073" s="128"/>
      <c r="H1073" s="128"/>
      <c r="I1073" s="128"/>
      <c r="J1073" s="128"/>
      <c r="K1073" s="128"/>
      <c r="L1073" s="128"/>
      <c r="M1073" s="128"/>
      <c r="N1073" s="128"/>
      <c r="O1073" s="128"/>
    </row>
    <row r="1074">
      <c r="A1074" s="128"/>
      <c r="B1074" s="128"/>
      <c r="C1074" s="128"/>
      <c r="D1074" s="128"/>
      <c r="E1074" s="128"/>
      <c r="F1074" s="128"/>
      <c r="G1074" s="128"/>
      <c r="H1074" s="128"/>
      <c r="I1074" s="128"/>
      <c r="J1074" s="128"/>
      <c r="K1074" s="128"/>
      <c r="L1074" s="128"/>
      <c r="M1074" s="128"/>
      <c r="N1074" s="128"/>
      <c r="O1074" s="128"/>
    </row>
    <row r="1075">
      <c r="A1075" s="128"/>
      <c r="B1075" s="128"/>
      <c r="C1075" s="128"/>
      <c r="D1075" s="128"/>
      <c r="E1075" s="128"/>
      <c r="F1075" s="128"/>
      <c r="G1075" s="128"/>
      <c r="H1075" s="128"/>
      <c r="I1075" s="128"/>
      <c r="J1075" s="128"/>
      <c r="K1075" s="128"/>
      <c r="L1075" s="128"/>
      <c r="M1075" s="128"/>
      <c r="N1075" s="128"/>
      <c r="O1075" s="128"/>
    </row>
    <row r="1076">
      <c r="A1076" s="128"/>
      <c r="B1076" s="128"/>
      <c r="C1076" s="128"/>
      <c r="D1076" s="128"/>
      <c r="E1076" s="128"/>
      <c r="F1076" s="128"/>
      <c r="G1076" s="128"/>
      <c r="H1076" s="128"/>
      <c r="I1076" s="128"/>
      <c r="J1076" s="128"/>
      <c r="K1076" s="128"/>
      <c r="L1076" s="128"/>
      <c r="M1076" s="128"/>
      <c r="N1076" s="128"/>
      <c r="O1076" s="128"/>
    </row>
    <row r="1077">
      <c r="A1077" s="128"/>
      <c r="B1077" s="128"/>
      <c r="C1077" s="128"/>
      <c r="D1077" s="128"/>
      <c r="E1077" s="128"/>
      <c r="F1077" s="128"/>
      <c r="G1077" s="128"/>
      <c r="H1077" s="128"/>
      <c r="I1077" s="128"/>
      <c r="J1077" s="128"/>
      <c r="K1077" s="128"/>
      <c r="L1077" s="128"/>
      <c r="M1077" s="128"/>
      <c r="N1077" s="128"/>
      <c r="O1077" s="128"/>
    </row>
    <row r="1078">
      <c r="A1078" s="128"/>
      <c r="B1078" s="128"/>
      <c r="C1078" s="128"/>
      <c r="D1078" s="128"/>
      <c r="E1078" s="128"/>
      <c r="F1078" s="128"/>
      <c r="G1078" s="128"/>
      <c r="H1078" s="128"/>
      <c r="I1078" s="128"/>
      <c r="J1078" s="128"/>
      <c r="K1078" s="128"/>
      <c r="L1078" s="128"/>
      <c r="M1078" s="128"/>
      <c r="N1078" s="128"/>
      <c r="O1078" s="128"/>
    </row>
    <row r="1079">
      <c r="A1079" s="128"/>
      <c r="B1079" s="128"/>
      <c r="C1079" s="128"/>
      <c r="D1079" s="128"/>
      <c r="E1079" s="128"/>
      <c r="F1079" s="128"/>
      <c r="G1079" s="128"/>
      <c r="H1079" s="128"/>
      <c r="I1079" s="128"/>
      <c r="J1079" s="128"/>
      <c r="K1079" s="128"/>
      <c r="L1079" s="128"/>
      <c r="M1079" s="128"/>
      <c r="N1079" s="128"/>
      <c r="O1079" s="128"/>
    </row>
    <row r="1080">
      <c r="A1080" s="128"/>
      <c r="B1080" s="128"/>
      <c r="C1080" s="128"/>
      <c r="D1080" s="128"/>
      <c r="E1080" s="128"/>
      <c r="F1080" s="128"/>
      <c r="G1080" s="128"/>
      <c r="H1080" s="128"/>
      <c r="I1080" s="128"/>
      <c r="J1080" s="128"/>
      <c r="K1080" s="128"/>
      <c r="L1080" s="128"/>
      <c r="M1080" s="128"/>
      <c r="N1080" s="128"/>
      <c r="O1080" s="128"/>
    </row>
    <row r="1081">
      <c r="A1081" s="128"/>
      <c r="B1081" s="128"/>
      <c r="C1081" s="128"/>
      <c r="D1081" s="128"/>
      <c r="E1081" s="128"/>
      <c r="F1081" s="128"/>
      <c r="G1081" s="128"/>
      <c r="H1081" s="128"/>
      <c r="I1081" s="128"/>
      <c r="J1081" s="128"/>
      <c r="K1081" s="128"/>
      <c r="L1081" s="128"/>
      <c r="M1081" s="128"/>
      <c r="N1081" s="128"/>
      <c r="O1081" s="128"/>
    </row>
    <row r="1082">
      <c r="A1082" s="128"/>
      <c r="B1082" s="128"/>
      <c r="C1082" s="128"/>
      <c r="D1082" s="128"/>
      <c r="E1082" s="128"/>
      <c r="F1082" s="128"/>
      <c r="G1082" s="128"/>
      <c r="H1082" s="128"/>
      <c r="I1082" s="128"/>
      <c r="J1082" s="128"/>
      <c r="K1082" s="128"/>
      <c r="L1082" s="128"/>
      <c r="M1082" s="128"/>
      <c r="N1082" s="128"/>
      <c r="O1082" s="128"/>
    </row>
    <row r="1083">
      <c r="A1083" s="128"/>
      <c r="B1083" s="128"/>
      <c r="C1083" s="128"/>
      <c r="D1083" s="128"/>
      <c r="E1083" s="128"/>
      <c r="F1083" s="128"/>
      <c r="G1083" s="128"/>
      <c r="H1083" s="128"/>
      <c r="I1083" s="128"/>
      <c r="J1083" s="128"/>
      <c r="K1083" s="128"/>
      <c r="L1083" s="128"/>
      <c r="M1083" s="128"/>
      <c r="N1083" s="128"/>
      <c r="O1083" s="128"/>
    </row>
    <row r="1084">
      <c r="A1084" s="128"/>
      <c r="B1084" s="128"/>
      <c r="C1084" s="128"/>
      <c r="D1084" s="128"/>
      <c r="E1084" s="128"/>
      <c r="F1084" s="128"/>
      <c r="G1084" s="128"/>
      <c r="H1084" s="128"/>
      <c r="I1084" s="128"/>
      <c r="J1084" s="128"/>
      <c r="K1084" s="128"/>
      <c r="L1084" s="128"/>
      <c r="M1084" s="128"/>
      <c r="N1084" s="128"/>
      <c r="O1084" s="128"/>
    </row>
    <row r="1085">
      <c r="A1085" s="128"/>
      <c r="B1085" s="128"/>
      <c r="C1085" s="128"/>
      <c r="D1085" s="128"/>
      <c r="E1085" s="128"/>
      <c r="F1085" s="128"/>
      <c r="G1085" s="128"/>
      <c r="H1085" s="128"/>
      <c r="I1085" s="128"/>
      <c r="J1085" s="128"/>
      <c r="K1085" s="128"/>
      <c r="L1085" s="128"/>
      <c r="M1085" s="128"/>
      <c r="N1085" s="128"/>
      <c r="O1085" s="128"/>
    </row>
    <row r="1086">
      <c r="A1086" s="128"/>
      <c r="B1086" s="128"/>
      <c r="C1086" s="128"/>
      <c r="D1086" s="128"/>
      <c r="E1086" s="128"/>
      <c r="F1086" s="128"/>
      <c r="G1086" s="128"/>
      <c r="H1086" s="128"/>
      <c r="I1086" s="128"/>
      <c r="J1086" s="128"/>
      <c r="K1086" s="128"/>
      <c r="L1086" s="128"/>
      <c r="M1086" s="128"/>
      <c r="N1086" s="128"/>
      <c r="O1086" s="128"/>
    </row>
    <row r="1087">
      <c r="A1087" s="128"/>
      <c r="B1087" s="128"/>
      <c r="C1087" s="128"/>
      <c r="D1087" s="128"/>
      <c r="E1087" s="128"/>
      <c r="F1087" s="128"/>
      <c r="G1087" s="128"/>
      <c r="H1087" s="128"/>
      <c r="I1087" s="128"/>
      <c r="J1087" s="128"/>
      <c r="K1087" s="128"/>
      <c r="L1087" s="128"/>
      <c r="M1087" s="128"/>
      <c r="N1087" s="128"/>
      <c r="O1087" s="128"/>
    </row>
    <row r="1088">
      <c r="A1088" s="128"/>
      <c r="B1088" s="128"/>
      <c r="C1088" s="128"/>
      <c r="D1088" s="128"/>
      <c r="E1088" s="128"/>
      <c r="F1088" s="128"/>
      <c r="G1088" s="128"/>
      <c r="H1088" s="128"/>
      <c r="I1088" s="128"/>
      <c r="J1088" s="128"/>
      <c r="K1088" s="128"/>
      <c r="L1088" s="128"/>
      <c r="M1088" s="128"/>
      <c r="N1088" s="128"/>
      <c r="O1088" s="128"/>
    </row>
    <row r="1089">
      <c r="A1089" s="128"/>
      <c r="B1089" s="128"/>
      <c r="C1089" s="128"/>
      <c r="D1089" s="128"/>
      <c r="E1089" s="128"/>
      <c r="F1089" s="128"/>
      <c r="G1089" s="128"/>
      <c r="H1089" s="128"/>
      <c r="I1089" s="128"/>
      <c r="J1089" s="128"/>
      <c r="K1089" s="128"/>
      <c r="L1089" s="128"/>
      <c r="M1089" s="128"/>
      <c r="N1089" s="128"/>
      <c r="O1089" s="128"/>
    </row>
    <row r="1090">
      <c r="A1090" s="128"/>
      <c r="B1090" s="128"/>
      <c r="C1090" s="128"/>
      <c r="D1090" s="128"/>
      <c r="E1090" s="128"/>
      <c r="F1090" s="128"/>
      <c r="G1090" s="128"/>
      <c r="H1090" s="128"/>
      <c r="I1090" s="128"/>
      <c r="J1090" s="128"/>
      <c r="K1090" s="128"/>
      <c r="L1090" s="128"/>
      <c r="M1090" s="128"/>
      <c r="N1090" s="128"/>
      <c r="O1090" s="128"/>
    </row>
    <row r="1091">
      <c r="A1091" s="128"/>
      <c r="B1091" s="128"/>
      <c r="C1091" s="128"/>
      <c r="D1091" s="128"/>
      <c r="E1091" s="128"/>
      <c r="F1091" s="128"/>
      <c r="G1091" s="128"/>
      <c r="H1091" s="128"/>
      <c r="I1091" s="128"/>
      <c r="J1091" s="128"/>
      <c r="K1091" s="128"/>
      <c r="L1091" s="128"/>
      <c r="M1091" s="128"/>
      <c r="N1091" s="128"/>
      <c r="O1091" s="128"/>
    </row>
    <row r="1092">
      <c r="A1092" s="128"/>
      <c r="B1092" s="128"/>
      <c r="C1092" s="128"/>
      <c r="D1092" s="128"/>
      <c r="E1092" s="128"/>
      <c r="F1092" s="128"/>
      <c r="G1092" s="128"/>
      <c r="H1092" s="128"/>
      <c r="I1092" s="128"/>
      <c r="J1092" s="128"/>
      <c r="K1092" s="128"/>
      <c r="L1092" s="128"/>
      <c r="M1092" s="128"/>
      <c r="N1092" s="128"/>
      <c r="O1092" s="128"/>
    </row>
    <row r="1093">
      <c r="A1093" s="128"/>
      <c r="B1093" s="128"/>
      <c r="C1093" s="128"/>
      <c r="D1093" s="128"/>
      <c r="E1093" s="128"/>
      <c r="F1093" s="128"/>
      <c r="G1093" s="128"/>
      <c r="H1093" s="128"/>
      <c r="I1093" s="128"/>
      <c r="J1093" s="128"/>
      <c r="K1093" s="128"/>
      <c r="L1093" s="128"/>
      <c r="M1093" s="128"/>
      <c r="N1093" s="128"/>
      <c r="O1093" s="128"/>
    </row>
    <row r="1094">
      <c r="A1094" s="128"/>
      <c r="B1094" s="128"/>
      <c r="C1094" s="128"/>
      <c r="D1094" s="128"/>
      <c r="E1094" s="128"/>
      <c r="F1094" s="128"/>
      <c r="G1094" s="128"/>
      <c r="H1094" s="128"/>
      <c r="I1094" s="128"/>
      <c r="J1094" s="128"/>
      <c r="K1094" s="128"/>
      <c r="L1094" s="128"/>
      <c r="M1094" s="128"/>
      <c r="N1094" s="128"/>
      <c r="O1094" s="128"/>
    </row>
    <row r="1095">
      <c r="A1095" s="128"/>
      <c r="B1095" s="128"/>
      <c r="C1095" s="128"/>
      <c r="D1095" s="128"/>
      <c r="E1095" s="128"/>
      <c r="F1095" s="128"/>
      <c r="G1095" s="128"/>
      <c r="H1095" s="128"/>
      <c r="I1095" s="128"/>
      <c r="J1095" s="128"/>
      <c r="K1095" s="128"/>
      <c r="L1095" s="128"/>
      <c r="M1095" s="128"/>
      <c r="N1095" s="128"/>
      <c r="O1095" s="128"/>
    </row>
    <row r="1096">
      <c r="A1096" s="128"/>
      <c r="B1096" s="128"/>
      <c r="C1096" s="128"/>
      <c r="D1096" s="128"/>
      <c r="E1096" s="128"/>
      <c r="F1096" s="128"/>
      <c r="G1096" s="128"/>
      <c r="H1096" s="128"/>
      <c r="I1096" s="128"/>
      <c r="J1096" s="128"/>
      <c r="K1096" s="128"/>
      <c r="L1096" s="128"/>
      <c r="M1096" s="128"/>
      <c r="N1096" s="128"/>
      <c r="O1096" s="128"/>
    </row>
    <row r="1097">
      <c r="A1097" s="128"/>
      <c r="B1097" s="128"/>
      <c r="C1097" s="128"/>
      <c r="D1097" s="128"/>
      <c r="E1097" s="128"/>
      <c r="F1097" s="128"/>
      <c r="G1097" s="128"/>
      <c r="H1097" s="128"/>
      <c r="I1097" s="128"/>
      <c r="J1097" s="128"/>
      <c r="K1097" s="128"/>
      <c r="L1097" s="128"/>
      <c r="M1097" s="128"/>
      <c r="N1097" s="128"/>
      <c r="O1097" s="128"/>
    </row>
    <row r="1098">
      <c r="A1098" s="128"/>
      <c r="B1098" s="128"/>
      <c r="C1098" s="128"/>
      <c r="D1098" s="128"/>
      <c r="E1098" s="128"/>
      <c r="F1098" s="128"/>
      <c r="G1098" s="128"/>
      <c r="H1098" s="128"/>
      <c r="I1098" s="128"/>
      <c r="J1098" s="128"/>
      <c r="K1098" s="128"/>
      <c r="L1098" s="128"/>
      <c r="M1098" s="128"/>
      <c r="N1098" s="128"/>
      <c r="O1098" s="128"/>
    </row>
    <row r="1099">
      <c r="A1099" s="128"/>
      <c r="B1099" s="128"/>
      <c r="C1099" s="128"/>
      <c r="D1099" s="128"/>
      <c r="E1099" s="128"/>
      <c r="F1099" s="128"/>
      <c r="G1099" s="128"/>
      <c r="H1099" s="128"/>
      <c r="I1099" s="128"/>
      <c r="J1099" s="128"/>
      <c r="K1099" s="128"/>
      <c r="L1099" s="128"/>
      <c r="M1099" s="128"/>
      <c r="N1099" s="128"/>
      <c r="O1099" s="128"/>
    </row>
    <row r="1100">
      <c r="A1100" s="128"/>
      <c r="B1100" s="128"/>
      <c r="C1100" s="128"/>
      <c r="D1100" s="128"/>
      <c r="E1100" s="128"/>
      <c r="F1100" s="128"/>
      <c r="G1100" s="128"/>
      <c r="H1100" s="128"/>
      <c r="I1100" s="128"/>
      <c r="J1100" s="128"/>
      <c r="K1100" s="128"/>
      <c r="L1100" s="128"/>
      <c r="M1100" s="128"/>
      <c r="N1100" s="128"/>
      <c r="O1100" s="128"/>
    </row>
    <row r="1101">
      <c r="A1101" s="128"/>
      <c r="B1101" s="128"/>
      <c r="C1101" s="128"/>
      <c r="D1101" s="128"/>
      <c r="E1101" s="128"/>
      <c r="F1101" s="128"/>
      <c r="G1101" s="128"/>
      <c r="H1101" s="128"/>
      <c r="I1101" s="128"/>
      <c r="J1101" s="128"/>
      <c r="K1101" s="128"/>
      <c r="L1101" s="128"/>
      <c r="M1101" s="128"/>
      <c r="N1101" s="128"/>
      <c r="O1101" s="128"/>
    </row>
    <row r="1102">
      <c r="A1102" s="128"/>
      <c r="B1102" s="128"/>
      <c r="C1102" s="128"/>
      <c r="D1102" s="128"/>
      <c r="E1102" s="128"/>
      <c r="F1102" s="128"/>
      <c r="G1102" s="128"/>
      <c r="H1102" s="128"/>
      <c r="I1102" s="128"/>
      <c r="J1102" s="128"/>
      <c r="K1102" s="128"/>
      <c r="L1102" s="128"/>
      <c r="M1102" s="128"/>
      <c r="N1102" s="128"/>
      <c r="O1102" s="128"/>
    </row>
    <row r="1103">
      <c r="A1103" s="128"/>
      <c r="B1103" s="128"/>
      <c r="C1103" s="128"/>
      <c r="D1103" s="128"/>
      <c r="E1103" s="128"/>
      <c r="F1103" s="128"/>
      <c r="G1103" s="128"/>
      <c r="H1103" s="128"/>
      <c r="I1103" s="128"/>
      <c r="J1103" s="128"/>
      <c r="K1103" s="128"/>
      <c r="L1103" s="128"/>
      <c r="M1103" s="128"/>
      <c r="N1103" s="128"/>
      <c r="O1103" s="128"/>
    </row>
    <row r="1104">
      <c r="A1104" s="128"/>
      <c r="B1104" s="128"/>
      <c r="C1104" s="128"/>
      <c r="D1104" s="128"/>
      <c r="E1104" s="128"/>
      <c r="F1104" s="128"/>
      <c r="G1104" s="128"/>
      <c r="H1104" s="128"/>
      <c r="I1104" s="128"/>
      <c r="J1104" s="128"/>
      <c r="K1104" s="128"/>
      <c r="L1104" s="128"/>
      <c r="M1104" s="128"/>
      <c r="N1104" s="128"/>
      <c r="O1104" s="128"/>
    </row>
    <row r="1105">
      <c r="A1105" s="128"/>
      <c r="B1105" s="128"/>
      <c r="C1105" s="128"/>
      <c r="D1105" s="128"/>
      <c r="E1105" s="128"/>
      <c r="F1105" s="128"/>
      <c r="G1105" s="128"/>
      <c r="H1105" s="128"/>
      <c r="I1105" s="128"/>
      <c r="J1105" s="128"/>
      <c r="K1105" s="128"/>
      <c r="L1105" s="128"/>
      <c r="M1105" s="128"/>
      <c r="N1105" s="128"/>
      <c r="O1105" s="128"/>
    </row>
    <row r="1106">
      <c r="A1106" s="128"/>
      <c r="B1106" s="128"/>
      <c r="C1106" s="128"/>
      <c r="D1106" s="128"/>
      <c r="E1106" s="128"/>
      <c r="F1106" s="128"/>
      <c r="G1106" s="128"/>
      <c r="H1106" s="128"/>
      <c r="I1106" s="128"/>
      <c r="J1106" s="128"/>
      <c r="K1106" s="128"/>
      <c r="L1106" s="128"/>
      <c r="M1106" s="128"/>
      <c r="N1106" s="128"/>
      <c r="O1106" s="128"/>
    </row>
    <row r="1107">
      <c r="A1107" s="128"/>
      <c r="B1107" s="128"/>
      <c r="C1107" s="128"/>
      <c r="D1107" s="128"/>
      <c r="E1107" s="128"/>
      <c r="F1107" s="128"/>
      <c r="G1107" s="128"/>
      <c r="H1107" s="128"/>
      <c r="I1107" s="128"/>
      <c r="J1107" s="128"/>
      <c r="K1107" s="128"/>
      <c r="L1107" s="128"/>
      <c r="M1107" s="128"/>
      <c r="N1107" s="128"/>
      <c r="O1107" s="128"/>
    </row>
    <row r="1108">
      <c r="A1108" s="128"/>
      <c r="B1108" s="128"/>
      <c r="C1108" s="128"/>
      <c r="D1108" s="128"/>
      <c r="E1108" s="128"/>
      <c r="F1108" s="128"/>
      <c r="G1108" s="128"/>
      <c r="H1108" s="128"/>
      <c r="I1108" s="128"/>
      <c r="J1108" s="128"/>
      <c r="K1108" s="128"/>
      <c r="L1108" s="128"/>
      <c r="M1108" s="128"/>
      <c r="N1108" s="128"/>
      <c r="O1108" s="128"/>
    </row>
    <row r="1109">
      <c r="A1109" s="128"/>
      <c r="B1109" s="128"/>
      <c r="C1109" s="128"/>
      <c r="D1109" s="128"/>
      <c r="E1109" s="128"/>
      <c r="F1109" s="128"/>
      <c r="G1109" s="128"/>
      <c r="H1109" s="128"/>
      <c r="I1109" s="128"/>
      <c r="J1109" s="128"/>
      <c r="K1109" s="128"/>
      <c r="L1109" s="128"/>
      <c r="M1109" s="128"/>
      <c r="N1109" s="128"/>
      <c r="O1109" s="128"/>
    </row>
    <row r="1110">
      <c r="A1110" s="128"/>
      <c r="B1110" s="128"/>
      <c r="C1110" s="128"/>
      <c r="D1110" s="128"/>
      <c r="E1110" s="128"/>
      <c r="F1110" s="128"/>
      <c r="G1110" s="128"/>
      <c r="H1110" s="128"/>
      <c r="I1110" s="128"/>
      <c r="J1110" s="128"/>
      <c r="K1110" s="128"/>
      <c r="L1110" s="128"/>
      <c r="M1110" s="128"/>
      <c r="N1110" s="128"/>
      <c r="O1110" s="128"/>
    </row>
    <row r="1111">
      <c r="A1111" s="128"/>
      <c r="B1111" s="128"/>
      <c r="C1111" s="128"/>
      <c r="D1111" s="128"/>
      <c r="E1111" s="128"/>
      <c r="F1111" s="128"/>
      <c r="G1111" s="128"/>
      <c r="H1111" s="128"/>
      <c r="I1111" s="128"/>
      <c r="J1111" s="128"/>
      <c r="K1111" s="128"/>
      <c r="L1111" s="128"/>
      <c r="M1111" s="128"/>
      <c r="N1111" s="128"/>
      <c r="O1111" s="128"/>
    </row>
    <row r="1112">
      <c r="A1112" s="128"/>
      <c r="B1112" s="128"/>
      <c r="C1112" s="128"/>
      <c r="D1112" s="128"/>
      <c r="E1112" s="128"/>
      <c r="F1112" s="128"/>
      <c r="G1112" s="128"/>
      <c r="H1112" s="128"/>
      <c r="I1112" s="128"/>
      <c r="J1112" s="128"/>
      <c r="K1112" s="128"/>
      <c r="L1112" s="128"/>
      <c r="M1112" s="128"/>
      <c r="N1112" s="128"/>
      <c r="O1112" s="128"/>
    </row>
    <row r="1113">
      <c r="A1113" s="128"/>
      <c r="B1113" s="128"/>
      <c r="C1113" s="128"/>
      <c r="D1113" s="128"/>
      <c r="E1113" s="128"/>
      <c r="F1113" s="128"/>
      <c r="G1113" s="128"/>
      <c r="H1113" s="128"/>
      <c r="I1113" s="128"/>
      <c r="J1113" s="128"/>
      <c r="K1113" s="128"/>
      <c r="L1113" s="128"/>
      <c r="M1113" s="128"/>
      <c r="N1113" s="128"/>
      <c r="O1113" s="128"/>
    </row>
    <row r="1114">
      <c r="A1114" s="128"/>
      <c r="B1114" s="128"/>
      <c r="C1114" s="128"/>
      <c r="D1114" s="128"/>
      <c r="E1114" s="128"/>
      <c r="F1114" s="128"/>
      <c r="G1114" s="128"/>
      <c r="H1114" s="128"/>
      <c r="I1114" s="128"/>
      <c r="J1114" s="128"/>
      <c r="K1114" s="128"/>
      <c r="L1114" s="128"/>
      <c r="M1114" s="128"/>
      <c r="N1114" s="128"/>
      <c r="O1114" s="128"/>
    </row>
    <row r="1115">
      <c r="A1115" s="128"/>
      <c r="B1115" s="128"/>
      <c r="C1115" s="128"/>
      <c r="D1115" s="128"/>
      <c r="E1115" s="128"/>
      <c r="F1115" s="128"/>
      <c r="G1115" s="128"/>
      <c r="H1115" s="128"/>
      <c r="I1115" s="128"/>
      <c r="J1115" s="128"/>
      <c r="K1115" s="128"/>
      <c r="L1115" s="128"/>
      <c r="M1115" s="128"/>
      <c r="N1115" s="128"/>
      <c r="O1115" s="128"/>
    </row>
    <row r="1116">
      <c r="A1116" s="128"/>
      <c r="B1116" s="128"/>
      <c r="C1116" s="128"/>
      <c r="D1116" s="128"/>
      <c r="E1116" s="128"/>
      <c r="F1116" s="128"/>
      <c r="G1116" s="128"/>
      <c r="H1116" s="128"/>
      <c r="I1116" s="128"/>
      <c r="J1116" s="128"/>
      <c r="K1116" s="128"/>
      <c r="L1116" s="128"/>
      <c r="M1116" s="128"/>
      <c r="N1116" s="128"/>
      <c r="O1116" s="128"/>
    </row>
    <row r="1117">
      <c r="A1117" s="128"/>
      <c r="B1117" s="128"/>
      <c r="C1117" s="128"/>
      <c r="D1117" s="128"/>
      <c r="E1117" s="128"/>
      <c r="F1117" s="128"/>
      <c r="G1117" s="128"/>
      <c r="H1117" s="128"/>
      <c r="I1117" s="128"/>
      <c r="J1117" s="128"/>
      <c r="K1117" s="128"/>
      <c r="L1117" s="128"/>
      <c r="M1117" s="128"/>
      <c r="N1117" s="128"/>
      <c r="O1117" s="128"/>
    </row>
    <row r="1118">
      <c r="A1118" s="128"/>
      <c r="B1118" s="128"/>
      <c r="C1118" s="128"/>
      <c r="D1118" s="128"/>
      <c r="E1118" s="128"/>
      <c r="F1118" s="128"/>
      <c r="G1118" s="128"/>
      <c r="H1118" s="128"/>
      <c r="I1118" s="128"/>
      <c r="J1118" s="128"/>
      <c r="K1118" s="128"/>
      <c r="L1118" s="128"/>
      <c r="M1118" s="128"/>
      <c r="N1118" s="128"/>
      <c r="O1118" s="128"/>
    </row>
    <row r="1119">
      <c r="A1119" s="128"/>
      <c r="B1119" s="128"/>
      <c r="C1119" s="128"/>
      <c r="D1119" s="128"/>
      <c r="E1119" s="128"/>
      <c r="F1119" s="128"/>
      <c r="G1119" s="128"/>
      <c r="H1119" s="128"/>
      <c r="I1119" s="128"/>
      <c r="J1119" s="128"/>
      <c r="K1119" s="128"/>
      <c r="L1119" s="128"/>
      <c r="M1119" s="128"/>
      <c r="N1119" s="128"/>
      <c r="O1119" s="128"/>
    </row>
    <row r="1120">
      <c r="A1120" s="128"/>
      <c r="B1120" s="128"/>
      <c r="C1120" s="128"/>
      <c r="D1120" s="128"/>
      <c r="E1120" s="128"/>
      <c r="F1120" s="128"/>
      <c r="G1120" s="128"/>
      <c r="H1120" s="128"/>
      <c r="I1120" s="128"/>
      <c r="J1120" s="128"/>
      <c r="K1120" s="128"/>
      <c r="L1120" s="128"/>
      <c r="M1120" s="128"/>
      <c r="N1120" s="128"/>
      <c r="O1120" s="128"/>
    </row>
    <row r="1121">
      <c r="A1121" s="128"/>
      <c r="B1121" s="128"/>
      <c r="C1121" s="128"/>
      <c r="D1121" s="128"/>
      <c r="E1121" s="128"/>
      <c r="F1121" s="128"/>
      <c r="G1121" s="128"/>
      <c r="H1121" s="128"/>
      <c r="I1121" s="128"/>
      <c r="J1121" s="128"/>
      <c r="K1121" s="128"/>
      <c r="L1121" s="128"/>
      <c r="M1121" s="128"/>
      <c r="N1121" s="128"/>
      <c r="O1121" s="128"/>
    </row>
    <row r="1122">
      <c r="A1122" s="128"/>
      <c r="B1122" s="128"/>
      <c r="C1122" s="128"/>
      <c r="D1122" s="128"/>
      <c r="E1122" s="128"/>
      <c r="F1122" s="128"/>
      <c r="G1122" s="128"/>
      <c r="H1122" s="128"/>
      <c r="I1122" s="128"/>
      <c r="J1122" s="128"/>
      <c r="K1122" s="128"/>
      <c r="L1122" s="128"/>
      <c r="M1122" s="128"/>
      <c r="N1122" s="128"/>
      <c r="O1122" s="128"/>
    </row>
    <row r="1123">
      <c r="A1123" s="128"/>
      <c r="B1123" s="128"/>
      <c r="C1123" s="128"/>
      <c r="D1123" s="128"/>
      <c r="E1123" s="128"/>
      <c r="F1123" s="128"/>
      <c r="G1123" s="128"/>
      <c r="H1123" s="128"/>
      <c r="I1123" s="128"/>
      <c r="J1123" s="128"/>
      <c r="K1123" s="128"/>
      <c r="L1123" s="128"/>
      <c r="M1123" s="128"/>
      <c r="N1123" s="128"/>
      <c r="O1123" s="128"/>
    </row>
    <row r="1124">
      <c r="A1124" s="128"/>
      <c r="B1124" s="128"/>
      <c r="C1124" s="128"/>
      <c r="D1124" s="128"/>
      <c r="E1124" s="128"/>
      <c r="F1124" s="128"/>
      <c r="G1124" s="128"/>
      <c r="H1124" s="128"/>
      <c r="I1124" s="128"/>
      <c r="J1124" s="128"/>
      <c r="K1124" s="128"/>
      <c r="L1124" s="128"/>
      <c r="M1124" s="128"/>
      <c r="N1124" s="128"/>
      <c r="O1124" s="128"/>
    </row>
    <row r="1125">
      <c r="A1125" s="128"/>
      <c r="B1125" s="128"/>
      <c r="C1125" s="128"/>
      <c r="D1125" s="128"/>
      <c r="E1125" s="128"/>
      <c r="F1125" s="128"/>
      <c r="G1125" s="128"/>
      <c r="H1125" s="128"/>
      <c r="I1125" s="128"/>
      <c r="J1125" s="128"/>
      <c r="K1125" s="128"/>
      <c r="L1125" s="128"/>
      <c r="M1125" s="128"/>
      <c r="N1125" s="128"/>
      <c r="O1125" s="128"/>
    </row>
    <row r="1126">
      <c r="A1126" s="128"/>
      <c r="B1126" s="128"/>
      <c r="C1126" s="128"/>
      <c r="D1126" s="128"/>
      <c r="E1126" s="128"/>
      <c r="F1126" s="128"/>
      <c r="G1126" s="128"/>
      <c r="H1126" s="128"/>
      <c r="I1126" s="128"/>
      <c r="J1126" s="128"/>
      <c r="K1126" s="128"/>
      <c r="L1126" s="128"/>
      <c r="M1126" s="128"/>
      <c r="N1126" s="128"/>
      <c r="O1126" s="128"/>
    </row>
    <row r="1127">
      <c r="A1127" s="128"/>
      <c r="B1127" s="128"/>
      <c r="C1127" s="128"/>
      <c r="D1127" s="128"/>
      <c r="E1127" s="128"/>
      <c r="F1127" s="128"/>
      <c r="G1127" s="128"/>
      <c r="H1127" s="128"/>
      <c r="I1127" s="128"/>
      <c r="J1127" s="128"/>
      <c r="K1127" s="128"/>
      <c r="L1127" s="128"/>
      <c r="M1127" s="128"/>
      <c r="N1127" s="128"/>
      <c r="O1127" s="128"/>
    </row>
    <row r="1128">
      <c r="A1128" s="128"/>
      <c r="B1128" s="128"/>
      <c r="C1128" s="128"/>
      <c r="D1128" s="128"/>
      <c r="E1128" s="128"/>
      <c r="F1128" s="128"/>
      <c r="G1128" s="128"/>
      <c r="H1128" s="128"/>
      <c r="I1128" s="128"/>
      <c r="J1128" s="128"/>
      <c r="K1128" s="128"/>
      <c r="L1128" s="128"/>
      <c r="M1128" s="128"/>
      <c r="N1128" s="128"/>
      <c r="O1128" s="128"/>
    </row>
    <row r="1129">
      <c r="A1129" s="128"/>
      <c r="B1129" s="128"/>
      <c r="C1129" s="128"/>
      <c r="D1129" s="128"/>
      <c r="E1129" s="128"/>
      <c r="F1129" s="128"/>
      <c r="G1129" s="128"/>
      <c r="H1129" s="128"/>
      <c r="I1129" s="128"/>
      <c r="J1129" s="128"/>
      <c r="K1129" s="128"/>
      <c r="L1129" s="128"/>
      <c r="M1129" s="128"/>
      <c r="N1129" s="128"/>
      <c r="O1129" s="128"/>
    </row>
    <row r="1130">
      <c r="A1130" s="128"/>
      <c r="B1130" s="128"/>
      <c r="C1130" s="128"/>
      <c r="D1130" s="128"/>
      <c r="E1130" s="128"/>
      <c r="F1130" s="128"/>
      <c r="G1130" s="128"/>
      <c r="H1130" s="128"/>
      <c r="I1130" s="128"/>
      <c r="J1130" s="128"/>
      <c r="K1130" s="128"/>
      <c r="L1130" s="128"/>
      <c r="M1130" s="128"/>
      <c r="N1130" s="128"/>
      <c r="O1130" s="128"/>
    </row>
    <row r="1131">
      <c r="A1131" s="128"/>
      <c r="B1131" s="128"/>
      <c r="C1131" s="128"/>
      <c r="D1131" s="128"/>
      <c r="E1131" s="128"/>
      <c r="F1131" s="128"/>
      <c r="G1131" s="128"/>
      <c r="H1131" s="128"/>
      <c r="I1131" s="128"/>
      <c r="J1131" s="128"/>
      <c r="K1131" s="128"/>
      <c r="L1131" s="128"/>
      <c r="M1131" s="128"/>
      <c r="N1131" s="128"/>
      <c r="O1131" s="128"/>
    </row>
    <row r="1132">
      <c r="A1132" s="128"/>
      <c r="B1132" s="128"/>
      <c r="C1132" s="128"/>
      <c r="D1132" s="128"/>
      <c r="E1132" s="128"/>
      <c r="F1132" s="128"/>
      <c r="G1132" s="128"/>
      <c r="H1132" s="128"/>
      <c r="I1132" s="128"/>
      <c r="J1132" s="128"/>
      <c r="K1132" s="128"/>
      <c r="L1132" s="128"/>
      <c r="M1132" s="128"/>
      <c r="N1132" s="128"/>
      <c r="O1132" s="128"/>
    </row>
    <row r="1133">
      <c r="A1133" s="128"/>
      <c r="B1133" s="128"/>
      <c r="C1133" s="128"/>
      <c r="D1133" s="128"/>
      <c r="E1133" s="128"/>
      <c r="F1133" s="128"/>
      <c r="G1133" s="128"/>
      <c r="H1133" s="128"/>
      <c r="I1133" s="128"/>
      <c r="J1133" s="128"/>
      <c r="K1133" s="128"/>
      <c r="L1133" s="128"/>
      <c r="M1133" s="128"/>
      <c r="N1133" s="128"/>
      <c r="O1133" s="128"/>
    </row>
    <row r="1134">
      <c r="A1134" s="128"/>
      <c r="B1134" s="128"/>
      <c r="C1134" s="128"/>
      <c r="D1134" s="128"/>
      <c r="E1134" s="128"/>
      <c r="F1134" s="128"/>
      <c r="G1134" s="128"/>
      <c r="H1134" s="128"/>
      <c r="I1134" s="128"/>
      <c r="J1134" s="128"/>
      <c r="K1134" s="128"/>
      <c r="L1134" s="128"/>
      <c r="M1134" s="128"/>
      <c r="N1134" s="128"/>
      <c r="O1134" s="128"/>
    </row>
    <row r="1135">
      <c r="A1135" s="128"/>
      <c r="B1135" s="128"/>
      <c r="C1135" s="128"/>
      <c r="D1135" s="128"/>
      <c r="E1135" s="128"/>
      <c r="F1135" s="128"/>
      <c r="G1135" s="128"/>
      <c r="H1135" s="128"/>
      <c r="I1135" s="128"/>
      <c r="J1135" s="128"/>
      <c r="K1135" s="128"/>
      <c r="L1135" s="128"/>
      <c r="M1135" s="128"/>
      <c r="N1135" s="128"/>
      <c r="O1135" s="128"/>
    </row>
    <row r="1136">
      <c r="A1136" s="128"/>
      <c r="B1136" s="128"/>
      <c r="C1136" s="128"/>
      <c r="D1136" s="128"/>
      <c r="E1136" s="128"/>
      <c r="F1136" s="128"/>
      <c r="G1136" s="128"/>
      <c r="H1136" s="128"/>
      <c r="I1136" s="128"/>
      <c r="J1136" s="128"/>
      <c r="K1136" s="128"/>
      <c r="L1136" s="128"/>
      <c r="M1136" s="128"/>
      <c r="N1136" s="128"/>
      <c r="O1136" s="128"/>
    </row>
    <row r="1137">
      <c r="A1137" s="128"/>
      <c r="B1137" s="128"/>
      <c r="C1137" s="128"/>
      <c r="D1137" s="128"/>
      <c r="E1137" s="128"/>
      <c r="F1137" s="128"/>
      <c r="G1137" s="128"/>
      <c r="H1137" s="128"/>
      <c r="I1137" s="128"/>
      <c r="J1137" s="128"/>
      <c r="K1137" s="128"/>
      <c r="L1137" s="128"/>
      <c r="M1137" s="128"/>
      <c r="N1137" s="128"/>
      <c r="O1137" s="128"/>
    </row>
    <row r="1138">
      <c r="A1138" s="128"/>
      <c r="B1138" s="128"/>
      <c r="C1138" s="128"/>
      <c r="D1138" s="128"/>
      <c r="E1138" s="128"/>
      <c r="F1138" s="128"/>
      <c r="G1138" s="128"/>
      <c r="H1138" s="128"/>
      <c r="I1138" s="128"/>
      <c r="J1138" s="128"/>
      <c r="K1138" s="128"/>
      <c r="L1138" s="128"/>
      <c r="M1138" s="128"/>
      <c r="N1138" s="128"/>
      <c r="O1138" s="128"/>
    </row>
    <row r="1139">
      <c r="A1139" s="128"/>
      <c r="B1139" s="128"/>
      <c r="C1139" s="128"/>
      <c r="D1139" s="128"/>
      <c r="E1139" s="128"/>
      <c r="F1139" s="128"/>
      <c r="G1139" s="128"/>
      <c r="H1139" s="128"/>
      <c r="I1139" s="128"/>
      <c r="J1139" s="128"/>
      <c r="K1139" s="128"/>
      <c r="L1139" s="128"/>
      <c r="M1139" s="128"/>
      <c r="N1139" s="128"/>
      <c r="O1139" s="128"/>
    </row>
    <row r="1140">
      <c r="A1140" s="128"/>
      <c r="B1140" s="128"/>
      <c r="C1140" s="128"/>
      <c r="D1140" s="128"/>
      <c r="E1140" s="128"/>
      <c r="F1140" s="128"/>
      <c r="G1140" s="128"/>
      <c r="H1140" s="128"/>
      <c r="I1140" s="128"/>
      <c r="J1140" s="128"/>
      <c r="K1140" s="128"/>
      <c r="L1140" s="128"/>
      <c r="M1140" s="128"/>
      <c r="N1140" s="128"/>
      <c r="O1140" s="128"/>
    </row>
    <row r="1141">
      <c r="A1141" s="128"/>
      <c r="B1141" s="128"/>
      <c r="C1141" s="128"/>
      <c r="D1141" s="128"/>
      <c r="E1141" s="128"/>
      <c r="F1141" s="128"/>
      <c r="G1141" s="128"/>
      <c r="H1141" s="128"/>
      <c r="I1141" s="128"/>
      <c r="J1141" s="128"/>
      <c r="K1141" s="128"/>
      <c r="L1141" s="128"/>
      <c r="M1141" s="128"/>
      <c r="N1141" s="128"/>
      <c r="O1141" s="128"/>
    </row>
    <row r="1142">
      <c r="A1142" s="128"/>
      <c r="B1142" s="128"/>
      <c r="C1142" s="128"/>
      <c r="D1142" s="128"/>
      <c r="E1142" s="128"/>
      <c r="F1142" s="128"/>
      <c r="G1142" s="128"/>
      <c r="H1142" s="128"/>
      <c r="I1142" s="128"/>
      <c r="J1142" s="128"/>
      <c r="K1142" s="128"/>
      <c r="L1142" s="128"/>
      <c r="M1142" s="128"/>
      <c r="N1142" s="128"/>
      <c r="O1142" s="128"/>
    </row>
    <row r="1143">
      <c r="A1143" s="128"/>
      <c r="B1143" s="128"/>
      <c r="C1143" s="128"/>
      <c r="D1143" s="128"/>
      <c r="E1143" s="128"/>
      <c r="F1143" s="128"/>
      <c r="G1143" s="128"/>
      <c r="H1143" s="128"/>
      <c r="I1143" s="128"/>
      <c r="J1143" s="128"/>
      <c r="K1143" s="128"/>
      <c r="L1143" s="128"/>
      <c r="M1143" s="128"/>
      <c r="N1143" s="128"/>
      <c r="O1143" s="128"/>
    </row>
    <row r="1144">
      <c r="A1144" s="128"/>
      <c r="B1144" s="128"/>
      <c r="C1144" s="128"/>
      <c r="D1144" s="128"/>
      <c r="E1144" s="128"/>
      <c r="F1144" s="128"/>
      <c r="G1144" s="128"/>
      <c r="H1144" s="128"/>
      <c r="I1144" s="128"/>
      <c r="J1144" s="128"/>
      <c r="K1144" s="128"/>
      <c r="L1144" s="128"/>
      <c r="M1144" s="128"/>
      <c r="N1144" s="128"/>
      <c r="O1144" s="128"/>
    </row>
    <row r="1145">
      <c r="A1145" s="128"/>
      <c r="B1145" s="128"/>
      <c r="C1145" s="128"/>
      <c r="D1145" s="128"/>
      <c r="E1145" s="128"/>
      <c r="F1145" s="128"/>
      <c r="G1145" s="128"/>
      <c r="H1145" s="128"/>
      <c r="I1145" s="128"/>
      <c r="J1145" s="128"/>
      <c r="K1145" s="128"/>
      <c r="L1145" s="128"/>
      <c r="M1145" s="128"/>
      <c r="N1145" s="128"/>
      <c r="O1145" s="128"/>
    </row>
    <row r="1146">
      <c r="A1146" s="128"/>
      <c r="B1146" s="128"/>
      <c r="C1146" s="128"/>
      <c r="D1146" s="128"/>
      <c r="E1146" s="128"/>
      <c r="F1146" s="128"/>
      <c r="G1146" s="128"/>
      <c r="H1146" s="128"/>
      <c r="I1146" s="128"/>
      <c r="J1146" s="128"/>
      <c r="K1146" s="128"/>
      <c r="L1146" s="128"/>
      <c r="M1146" s="128"/>
      <c r="N1146" s="128"/>
      <c r="O1146" s="128"/>
    </row>
    <row r="1147">
      <c r="A1147" s="128"/>
      <c r="B1147" s="128"/>
      <c r="C1147" s="128"/>
      <c r="D1147" s="128"/>
      <c r="E1147" s="128"/>
      <c r="F1147" s="128"/>
      <c r="G1147" s="128"/>
      <c r="H1147" s="128"/>
      <c r="I1147" s="128"/>
      <c r="J1147" s="128"/>
      <c r="K1147" s="128"/>
      <c r="L1147" s="128"/>
      <c r="M1147" s="128"/>
      <c r="N1147" s="128"/>
      <c r="O1147" s="128"/>
    </row>
    <row r="1148">
      <c r="A1148" s="128"/>
      <c r="B1148" s="128"/>
      <c r="C1148" s="128"/>
      <c r="D1148" s="128"/>
      <c r="E1148" s="128"/>
      <c r="F1148" s="128"/>
      <c r="G1148" s="128"/>
      <c r="H1148" s="128"/>
      <c r="I1148" s="128"/>
      <c r="J1148" s="128"/>
      <c r="K1148" s="128"/>
      <c r="L1148" s="128"/>
      <c r="M1148" s="128"/>
      <c r="N1148" s="128"/>
      <c r="O1148" s="128"/>
    </row>
    <row r="1149">
      <c r="A1149" s="128"/>
      <c r="B1149" s="128"/>
      <c r="C1149" s="128"/>
      <c r="D1149" s="128"/>
      <c r="E1149" s="128"/>
      <c r="F1149" s="128"/>
      <c r="G1149" s="128"/>
      <c r="H1149" s="128"/>
      <c r="I1149" s="128"/>
      <c r="J1149" s="128"/>
      <c r="K1149" s="128"/>
      <c r="L1149" s="128"/>
      <c r="M1149" s="128"/>
      <c r="N1149" s="128"/>
      <c r="O1149" s="128"/>
    </row>
    <row r="1150">
      <c r="A1150" s="128"/>
      <c r="B1150" s="128"/>
      <c r="C1150" s="128"/>
      <c r="D1150" s="128"/>
      <c r="E1150" s="128"/>
      <c r="F1150" s="128"/>
      <c r="G1150" s="128"/>
      <c r="H1150" s="128"/>
      <c r="I1150" s="128"/>
      <c r="J1150" s="128"/>
      <c r="K1150" s="128"/>
      <c r="L1150" s="128"/>
      <c r="M1150" s="128"/>
      <c r="N1150" s="128"/>
      <c r="O1150" s="128"/>
    </row>
    <row r="1151">
      <c r="A1151" s="128"/>
      <c r="B1151" s="128"/>
      <c r="C1151" s="128"/>
      <c r="D1151" s="128"/>
      <c r="E1151" s="128"/>
      <c r="F1151" s="128"/>
      <c r="G1151" s="128"/>
      <c r="H1151" s="128"/>
      <c r="I1151" s="128"/>
      <c r="J1151" s="128"/>
      <c r="K1151" s="128"/>
      <c r="L1151" s="128"/>
      <c r="M1151" s="128"/>
      <c r="N1151" s="128"/>
      <c r="O1151" s="128"/>
    </row>
    <row r="1152">
      <c r="A1152" s="128"/>
      <c r="B1152" s="128"/>
      <c r="C1152" s="128"/>
      <c r="D1152" s="128"/>
      <c r="E1152" s="128"/>
      <c r="F1152" s="128"/>
      <c r="G1152" s="128"/>
      <c r="H1152" s="128"/>
      <c r="I1152" s="128"/>
      <c r="J1152" s="128"/>
      <c r="K1152" s="128"/>
      <c r="L1152" s="128"/>
      <c r="M1152" s="128"/>
      <c r="N1152" s="128"/>
      <c r="O1152" s="128"/>
    </row>
    <row r="1153">
      <c r="A1153" s="128"/>
      <c r="B1153" s="128"/>
      <c r="C1153" s="128"/>
      <c r="D1153" s="128"/>
      <c r="E1153" s="128"/>
      <c r="F1153" s="128"/>
      <c r="G1153" s="128"/>
      <c r="H1153" s="128"/>
      <c r="I1153" s="128"/>
      <c r="J1153" s="128"/>
      <c r="K1153" s="128"/>
      <c r="L1153" s="128"/>
      <c r="M1153" s="128"/>
      <c r="N1153" s="128"/>
      <c r="O1153" s="128"/>
    </row>
    <row r="1154">
      <c r="A1154" s="128"/>
      <c r="B1154" s="128"/>
      <c r="C1154" s="128"/>
      <c r="D1154" s="128"/>
      <c r="E1154" s="128"/>
      <c r="F1154" s="128"/>
      <c r="G1154" s="128"/>
      <c r="H1154" s="128"/>
      <c r="I1154" s="128"/>
      <c r="J1154" s="128"/>
      <c r="K1154" s="128"/>
      <c r="L1154" s="128"/>
      <c r="M1154" s="128"/>
      <c r="N1154" s="128"/>
      <c r="O1154" s="128"/>
    </row>
    <row r="1155">
      <c r="A1155" s="128"/>
      <c r="B1155" s="128"/>
      <c r="C1155" s="128"/>
      <c r="D1155" s="128"/>
      <c r="E1155" s="128"/>
      <c r="F1155" s="128"/>
      <c r="G1155" s="128"/>
      <c r="H1155" s="128"/>
      <c r="I1155" s="128"/>
      <c r="J1155" s="128"/>
      <c r="K1155" s="128"/>
      <c r="L1155" s="128"/>
      <c r="M1155" s="128"/>
      <c r="N1155" s="128"/>
      <c r="O1155" s="128"/>
    </row>
    <row r="1156">
      <c r="A1156" s="128"/>
      <c r="B1156" s="128"/>
      <c r="C1156" s="128"/>
      <c r="D1156" s="128"/>
      <c r="E1156" s="128"/>
      <c r="F1156" s="128"/>
      <c r="G1156" s="128"/>
      <c r="H1156" s="128"/>
      <c r="I1156" s="128"/>
      <c r="J1156" s="128"/>
      <c r="K1156" s="128"/>
      <c r="L1156" s="128"/>
      <c r="M1156" s="128"/>
      <c r="N1156" s="128"/>
      <c r="O1156" s="128"/>
    </row>
    <row r="1157">
      <c r="A1157" s="128"/>
      <c r="B1157" s="128"/>
      <c r="C1157" s="128"/>
      <c r="D1157" s="128"/>
      <c r="E1157" s="128"/>
      <c r="F1157" s="128"/>
      <c r="G1157" s="128"/>
      <c r="H1157" s="128"/>
      <c r="I1157" s="128"/>
      <c r="J1157" s="128"/>
      <c r="K1157" s="128"/>
      <c r="L1157" s="128"/>
      <c r="M1157" s="128"/>
      <c r="N1157" s="128"/>
      <c r="O1157" s="128"/>
    </row>
    <row r="1158">
      <c r="A1158" s="128"/>
      <c r="B1158" s="128"/>
      <c r="C1158" s="128"/>
      <c r="D1158" s="128"/>
      <c r="E1158" s="128"/>
      <c r="F1158" s="128"/>
      <c r="G1158" s="128"/>
      <c r="H1158" s="128"/>
      <c r="I1158" s="128"/>
      <c r="J1158" s="128"/>
      <c r="K1158" s="128"/>
      <c r="L1158" s="128"/>
      <c r="M1158" s="128"/>
      <c r="N1158" s="128"/>
      <c r="O1158" s="128"/>
    </row>
    <row r="1159">
      <c r="A1159" s="128"/>
      <c r="B1159" s="128"/>
      <c r="C1159" s="128"/>
      <c r="D1159" s="128"/>
      <c r="E1159" s="128"/>
      <c r="F1159" s="128"/>
      <c r="G1159" s="128"/>
      <c r="H1159" s="128"/>
      <c r="I1159" s="128"/>
      <c r="J1159" s="128"/>
      <c r="K1159" s="128"/>
      <c r="L1159" s="128"/>
      <c r="M1159" s="128"/>
      <c r="N1159" s="128"/>
      <c r="O1159" s="128"/>
    </row>
    <row r="1160">
      <c r="A1160" s="128"/>
      <c r="B1160" s="128"/>
      <c r="C1160" s="128"/>
      <c r="D1160" s="128"/>
      <c r="E1160" s="128"/>
      <c r="F1160" s="128"/>
      <c r="G1160" s="128"/>
      <c r="H1160" s="128"/>
      <c r="I1160" s="128"/>
      <c r="J1160" s="128"/>
      <c r="K1160" s="128"/>
      <c r="L1160" s="128"/>
      <c r="M1160" s="128"/>
      <c r="N1160" s="128"/>
      <c r="O1160" s="128"/>
    </row>
    <row r="1161">
      <c r="A1161" s="128"/>
      <c r="B1161" s="128"/>
      <c r="C1161" s="128"/>
      <c r="D1161" s="128"/>
      <c r="E1161" s="128"/>
      <c r="F1161" s="128"/>
      <c r="G1161" s="128"/>
      <c r="H1161" s="128"/>
      <c r="I1161" s="128"/>
      <c r="J1161" s="128"/>
      <c r="K1161" s="128"/>
      <c r="L1161" s="128"/>
      <c r="M1161" s="128"/>
      <c r="N1161" s="128"/>
      <c r="O1161" s="128"/>
    </row>
    <row r="1162">
      <c r="A1162" s="128"/>
      <c r="B1162" s="128"/>
      <c r="C1162" s="128"/>
      <c r="D1162" s="128"/>
      <c r="E1162" s="128"/>
      <c r="F1162" s="128"/>
      <c r="G1162" s="128"/>
      <c r="H1162" s="128"/>
      <c r="I1162" s="128"/>
      <c r="J1162" s="128"/>
      <c r="K1162" s="128"/>
      <c r="L1162" s="128"/>
      <c r="M1162" s="128"/>
      <c r="N1162" s="128"/>
      <c r="O1162" s="128"/>
    </row>
    <row r="1163">
      <c r="A1163" s="128"/>
      <c r="B1163" s="128"/>
      <c r="C1163" s="128"/>
      <c r="D1163" s="128"/>
      <c r="E1163" s="128"/>
      <c r="F1163" s="128"/>
      <c r="G1163" s="128"/>
      <c r="H1163" s="128"/>
      <c r="I1163" s="128"/>
      <c r="J1163" s="128"/>
      <c r="K1163" s="128"/>
      <c r="L1163" s="128"/>
      <c r="M1163" s="128"/>
      <c r="N1163" s="128"/>
      <c r="O1163" s="128"/>
    </row>
    <row r="1164">
      <c r="A1164" s="128"/>
      <c r="B1164" s="128"/>
      <c r="C1164" s="128"/>
      <c r="D1164" s="128"/>
      <c r="E1164" s="128"/>
      <c r="F1164" s="128"/>
      <c r="G1164" s="128"/>
      <c r="H1164" s="128"/>
      <c r="I1164" s="128"/>
      <c r="J1164" s="128"/>
      <c r="K1164" s="128"/>
      <c r="L1164" s="128"/>
      <c r="M1164" s="128"/>
      <c r="N1164" s="128"/>
      <c r="O1164" s="128"/>
    </row>
    <row r="1165">
      <c r="A1165" s="128"/>
      <c r="B1165" s="128"/>
      <c r="C1165" s="128"/>
      <c r="D1165" s="128"/>
      <c r="E1165" s="128"/>
      <c r="F1165" s="128"/>
      <c r="G1165" s="128"/>
      <c r="H1165" s="128"/>
      <c r="I1165" s="128"/>
      <c r="J1165" s="128"/>
      <c r="K1165" s="128"/>
      <c r="L1165" s="128"/>
      <c r="M1165" s="128"/>
      <c r="N1165" s="128"/>
      <c r="O1165" s="128"/>
    </row>
    <row r="1166">
      <c r="A1166" s="128"/>
      <c r="B1166" s="128"/>
      <c r="C1166" s="128"/>
      <c r="D1166" s="128"/>
      <c r="E1166" s="128"/>
      <c r="F1166" s="128"/>
      <c r="G1166" s="128"/>
      <c r="H1166" s="128"/>
      <c r="I1166" s="128"/>
      <c r="J1166" s="128"/>
      <c r="K1166" s="128"/>
      <c r="L1166" s="128"/>
      <c r="M1166" s="128"/>
      <c r="N1166" s="128"/>
      <c r="O1166" s="128"/>
    </row>
    <row r="1167">
      <c r="A1167" s="128"/>
      <c r="B1167" s="128"/>
      <c r="C1167" s="128"/>
      <c r="D1167" s="128"/>
      <c r="E1167" s="128"/>
      <c r="F1167" s="128"/>
      <c r="G1167" s="128"/>
      <c r="H1167" s="128"/>
      <c r="I1167" s="128"/>
      <c r="J1167" s="128"/>
      <c r="K1167" s="128"/>
      <c r="L1167" s="128"/>
      <c r="M1167" s="128"/>
      <c r="N1167" s="128"/>
      <c r="O1167" s="128"/>
    </row>
    <row r="1168">
      <c r="A1168" s="128"/>
      <c r="B1168" s="128"/>
      <c r="C1168" s="128"/>
      <c r="D1168" s="128"/>
      <c r="E1168" s="128"/>
      <c r="F1168" s="128"/>
      <c r="G1168" s="128"/>
      <c r="H1168" s="128"/>
      <c r="I1168" s="128"/>
      <c r="J1168" s="128"/>
      <c r="K1168" s="128"/>
      <c r="L1168" s="128"/>
      <c r="M1168" s="128"/>
      <c r="N1168" s="128"/>
      <c r="O1168" s="128"/>
    </row>
    <row r="1169">
      <c r="A1169" s="128"/>
      <c r="B1169" s="128"/>
      <c r="C1169" s="128"/>
      <c r="D1169" s="128"/>
      <c r="E1169" s="128"/>
      <c r="F1169" s="128"/>
      <c r="G1169" s="128"/>
      <c r="H1169" s="128"/>
      <c r="I1169" s="128"/>
      <c r="J1169" s="128"/>
      <c r="K1169" s="128"/>
      <c r="L1169" s="128"/>
      <c r="M1169" s="128"/>
      <c r="N1169" s="128"/>
      <c r="O1169" s="128"/>
    </row>
    <row r="1170">
      <c r="A1170" s="128"/>
      <c r="B1170" s="128"/>
      <c r="C1170" s="128"/>
      <c r="D1170" s="128"/>
      <c r="E1170" s="128"/>
      <c r="F1170" s="128"/>
      <c r="G1170" s="128"/>
      <c r="H1170" s="128"/>
      <c r="I1170" s="128"/>
      <c r="J1170" s="128"/>
      <c r="K1170" s="128"/>
      <c r="L1170" s="128"/>
      <c r="M1170" s="128"/>
      <c r="N1170" s="128"/>
      <c r="O1170" s="128"/>
    </row>
    <row r="1171">
      <c r="A1171" s="128"/>
      <c r="B1171" s="128"/>
      <c r="C1171" s="128"/>
      <c r="D1171" s="128"/>
      <c r="E1171" s="128"/>
      <c r="F1171" s="128"/>
      <c r="G1171" s="128"/>
      <c r="H1171" s="128"/>
      <c r="I1171" s="128"/>
      <c r="J1171" s="128"/>
      <c r="K1171" s="128"/>
      <c r="L1171" s="128"/>
      <c r="M1171" s="128"/>
      <c r="N1171" s="128"/>
      <c r="O1171" s="128"/>
    </row>
    <row r="1172">
      <c r="A1172" s="128"/>
      <c r="B1172" s="128"/>
      <c r="C1172" s="128"/>
      <c r="D1172" s="128"/>
      <c r="E1172" s="128"/>
      <c r="F1172" s="128"/>
      <c r="G1172" s="128"/>
      <c r="H1172" s="128"/>
      <c r="I1172" s="128"/>
      <c r="J1172" s="128"/>
      <c r="K1172" s="128"/>
      <c r="L1172" s="128"/>
      <c r="M1172" s="128"/>
      <c r="N1172" s="128"/>
      <c r="O1172" s="128"/>
    </row>
    <row r="1173">
      <c r="A1173" s="128"/>
      <c r="B1173" s="128"/>
      <c r="C1173" s="128"/>
      <c r="D1173" s="128"/>
      <c r="E1173" s="128"/>
      <c r="F1173" s="128"/>
      <c r="G1173" s="128"/>
      <c r="H1173" s="128"/>
      <c r="I1173" s="128"/>
      <c r="J1173" s="128"/>
      <c r="K1173" s="128"/>
      <c r="L1173" s="128"/>
      <c r="M1173" s="128"/>
      <c r="N1173" s="128"/>
      <c r="O1173" s="128"/>
    </row>
    <row r="1174">
      <c r="A1174" s="128"/>
      <c r="B1174" s="128"/>
      <c r="C1174" s="128"/>
      <c r="D1174" s="128"/>
      <c r="E1174" s="128"/>
      <c r="F1174" s="128"/>
      <c r="G1174" s="128"/>
      <c r="H1174" s="128"/>
      <c r="I1174" s="128"/>
      <c r="J1174" s="128"/>
      <c r="K1174" s="128"/>
      <c r="L1174" s="128"/>
      <c r="M1174" s="128"/>
      <c r="N1174" s="128"/>
      <c r="O1174" s="128"/>
    </row>
    <row r="1175">
      <c r="A1175" s="128"/>
      <c r="B1175" s="128"/>
      <c r="C1175" s="128"/>
      <c r="D1175" s="128"/>
      <c r="E1175" s="128"/>
      <c r="F1175" s="128"/>
      <c r="G1175" s="128"/>
      <c r="H1175" s="128"/>
      <c r="I1175" s="128"/>
      <c r="J1175" s="128"/>
      <c r="K1175" s="128"/>
      <c r="L1175" s="128"/>
      <c r="M1175" s="128"/>
      <c r="N1175" s="128"/>
      <c r="O1175" s="128"/>
    </row>
    <row r="1176">
      <c r="A1176" s="128"/>
      <c r="B1176" s="128"/>
      <c r="C1176" s="128"/>
      <c r="D1176" s="128"/>
      <c r="E1176" s="128"/>
      <c r="F1176" s="128"/>
      <c r="G1176" s="128"/>
      <c r="H1176" s="128"/>
      <c r="I1176" s="128"/>
      <c r="J1176" s="128"/>
      <c r="K1176" s="128"/>
      <c r="L1176" s="128"/>
      <c r="M1176" s="128"/>
      <c r="N1176" s="128"/>
      <c r="O1176" s="128"/>
    </row>
    <row r="1177">
      <c r="A1177" s="128"/>
      <c r="B1177" s="128"/>
      <c r="C1177" s="128"/>
      <c r="D1177" s="128"/>
      <c r="E1177" s="128"/>
      <c r="F1177" s="128"/>
      <c r="G1177" s="128"/>
      <c r="H1177" s="128"/>
      <c r="I1177" s="128"/>
      <c r="J1177" s="128"/>
      <c r="K1177" s="128"/>
      <c r="L1177" s="128"/>
      <c r="M1177" s="128"/>
      <c r="N1177" s="128"/>
      <c r="O1177" s="128"/>
    </row>
    <row r="1178">
      <c r="A1178" s="128"/>
      <c r="B1178" s="128"/>
      <c r="C1178" s="128"/>
      <c r="D1178" s="128"/>
      <c r="E1178" s="128"/>
      <c r="F1178" s="128"/>
      <c r="G1178" s="128"/>
      <c r="H1178" s="128"/>
      <c r="I1178" s="128"/>
      <c r="J1178" s="128"/>
      <c r="K1178" s="128"/>
      <c r="L1178" s="128"/>
      <c r="M1178" s="128"/>
      <c r="N1178" s="128"/>
      <c r="O1178" s="128"/>
    </row>
    <row r="1179">
      <c r="A1179" s="128"/>
      <c r="B1179" s="128"/>
      <c r="C1179" s="128"/>
      <c r="D1179" s="128"/>
      <c r="E1179" s="128"/>
      <c r="F1179" s="128"/>
      <c r="G1179" s="128"/>
      <c r="H1179" s="128"/>
      <c r="I1179" s="128"/>
      <c r="J1179" s="128"/>
      <c r="K1179" s="128"/>
      <c r="L1179" s="128"/>
      <c r="M1179" s="128"/>
      <c r="N1179" s="128"/>
      <c r="O1179" s="128"/>
    </row>
    <row r="1180">
      <c r="A1180" s="128"/>
      <c r="B1180" s="128"/>
      <c r="C1180" s="128"/>
      <c r="D1180" s="128"/>
      <c r="E1180" s="128"/>
      <c r="F1180" s="128"/>
      <c r="G1180" s="128"/>
      <c r="H1180" s="128"/>
      <c r="I1180" s="128"/>
      <c r="J1180" s="128"/>
      <c r="K1180" s="128"/>
      <c r="L1180" s="128"/>
      <c r="M1180" s="128"/>
      <c r="N1180" s="128"/>
      <c r="O1180" s="128"/>
    </row>
    <row r="1181">
      <c r="A1181" s="128"/>
      <c r="B1181" s="128"/>
      <c r="C1181" s="128"/>
      <c r="D1181" s="128"/>
      <c r="E1181" s="128"/>
      <c r="F1181" s="128"/>
      <c r="G1181" s="128"/>
      <c r="H1181" s="128"/>
      <c r="I1181" s="128"/>
      <c r="J1181" s="128"/>
      <c r="K1181" s="128"/>
      <c r="L1181" s="128"/>
      <c r="M1181" s="128"/>
      <c r="N1181" s="128"/>
      <c r="O1181" s="128"/>
    </row>
    <row r="1182">
      <c r="A1182" s="128"/>
      <c r="B1182" s="128"/>
      <c r="C1182" s="128"/>
      <c r="D1182" s="128"/>
      <c r="E1182" s="128"/>
      <c r="F1182" s="128"/>
      <c r="G1182" s="128"/>
      <c r="H1182" s="128"/>
      <c r="I1182" s="128"/>
      <c r="J1182" s="128"/>
      <c r="K1182" s="128"/>
      <c r="L1182" s="128"/>
      <c r="M1182" s="128"/>
      <c r="N1182" s="128"/>
      <c r="O1182" s="128"/>
    </row>
    <row r="1183">
      <c r="A1183" s="128"/>
      <c r="B1183" s="128"/>
      <c r="C1183" s="128"/>
      <c r="D1183" s="128"/>
      <c r="E1183" s="128"/>
      <c r="F1183" s="128"/>
      <c r="G1183" s="128"/>
      <c r="H1183" s="128"/>
      <c r="I1183" s="128"/>
      <c r="J1183" s="128"/>
      <c r="K1183" s="128"/>
      <c r="L1183" s="128"/>
      <c r="M1183" s="128"/>
      <c r="N1183" s="128"/>
      <c r="O1183" s="128"/>
    </row>
    <row r="1184">
      <c r="A1184" s="128"/>
      <c r="B1184" s="128"/>
      <c r="C1184" s="128"/>
      <c r="D1184" s="128"/>
      <c r="E1184" s="128"/>
      <c r="F1184" s="128"/>
      <c r="G1184" s="128"/>
      <c r="H1184" s="128"/>
      <c r="I1184" s="128"/>
      <c r="J1184" s="128"/>
      <c r="K1184" s="128"/>
      <c r="L1184" s="128"/>
      <c r="M1184" s="128"/>
      <c r="N1184" s="128"/>
      <c r="O1184" s="128"/>
    </row>
    <row r="1185">
      <c r="A1185" s="128"/>
      <c r="B1185" s="128"/>
      <c r="C1185" s="128"/>
      <c r="D1185" s="128"/>
      <c r="E1185" s="128"/>
      <c r="F1185" s="128"/>
      <c r="G1185" s="128"/>
      <c r="H1185" s="128"/>
      <c r="I1185" s="128"/>
      <c r="J1185" s="128"/>
      <c r="K1185" s="128"/>
      <c r="L1185" s="128"/>
      <c r="M1185" s="128"/>
      <c r="N1185" s="128"/>
      <c r="O1185" s="128"/>
    </row>
    <row r="1186">
      <c r="A1186" s="128"/>
      <c r="B1186" s="128"/>
      <c r="C1186" s="128"/>
      <c r="D1186" s="128"/>
      <c r="E1186" s="128"/>
      <c r="F1186" s="128"/>
      <c r="G1186" s="128"/>
      <c r="H1186" s="128"/>
      <c r="I1186" s="128"/>
      <c r="J1186" s="128"/>
      <c r="K1186" s="128"/>
      <c r="L1186" s="128"/>
      <c r="M1186" s="128"/>
      <c r="N1186" s="128"/>
      <c r="O1186" s="128"/>
    </row>
    <row r="1187">
      <c r="A1187" s="128"/>
      <c r="B1187" s="128"/>
      <c r="C1187" s="128"/>
      <c r="D1187" s="128"/>
      <c r="E1187" s="128"/>
      <c r="F1187" s="128"/>
      <c r="G1187" s="128"/>
      <c r="H1187" s="128"/>
      <c r="I1187" s="128"/>
      <c r="J1187" s="128"/>
      <c r="K1187" s="128"/>
      <c r="L1187" s="128"/>
      <c r="M1187" s="128"/>
      <c r="N1187" s="128"/>
      <c r="O1187" s="128"/>
    </row>
    <row r="1188">
      <c r="A1188" s="128"/>
      <c r="B1188" s="128"/>
      <c r="C1188" s="128"/>
      <c r="D1188" s="128"/>
      <c r="E1188" s="128"/>
      <c r="F1188" s="128"/>
      <c r="G1188" s="128"/>
      <c r="H1188" s="128"/>
      <c r="I1188" s="128"/>
      <c r="J1188" s="128"/>
      <c r="K1188" s="128"/>
      <c r="L1188" s="128"/>
      <c r="M1188" s="128"/>
      <c r="N1188" s="128"/>
      <c r="O1188" s="128"/>
    </row>
    <row r="1189">
      <c r="A1189" s="128"/>
      <c r="B1189" s="128"/>
      <c r="C1189" s="128"/>
      <c r="D1189" s="128"/>
      <c r="E1189" s="128"/>
      <c r="F1189" s="128"/>
      <c r="G1189" s="128"/>
      <c r="H1189" s="128"/>
      <c r="I1189" s="128"/>
      <c r="J1189" s="128"/>
      <c r="K1189" s="128"/>
      <c r="L1189" s="128"/>
      <c r="M1189" s="128"/>
      <c r="N1189" s="128"/>
      <c r="O1189" s="128"/>
    </row>
    <row r="1190">
      <c r="A1190" s="128"/>
      <c r="B1190" s="128"/>
      <c r="C1190" s="128"/>
      <c r="D1190" s="128"/>
      <c r="E1190" s="128"/>
      <c r="F1190" s="128"/>
      <c r="G1190" s="128"/>
      <c r="H1190" s="128"/>
      <c r="I1190" s="128"/>
      <c r="J1190" s="128"/>
      <c r="K1190" s="128"/>
      <c r="L1190" s="128"/>
      <c r="M1190" s="128"/>
      <c r="N1190" s="128"/>
      <c r="O1190" s="128"/>
    </row>
    <row r="1191">
      <c r="A1191" s="128"/>
      <c r="B1191" s="128"/>
      <c r="C1191" s="128"/>
      <c r="D1191" s="128"/>
      <c r="E1191" s="128"/>
      <c r="F1191" s="128"/>
      <c r="G1191" s="128"/>
      <c r="H1191" s="128"/>
      <c r="I1191" s="128"/>
      <c r="J1191" s="128"/>
      <c r="K1191" s="128"/>
      <c r="L1191" s="128"/>
      <c r="M1191" s="128"/>
      <c r="N1191" s="128"/>
      <c r="O1191" s="128"/>
    </row>
    <row r="1192">
      <c r="A1192" s="128"/>
      <c r="B1192" s="128"/>
      <c r="C1192" s="128"/>
      <c r="D1192" s="128"/>
      <c r="E1192" s="128"/>
      <c r="F1192" s="128"/>
      <c r="G1192" s="128"/>
      <c r="H1192" s="128"/>
      <c r="I1192" s="128"/>
      <c r="J1192" s="128"/>
      <c r="K1192" s="128"/>
      <c r="L1192" s="128"/>
      <c r="M1192" s="128"/>
      <c r="N1192" s="128"/>
      <c r="O1192" s="128"/>
    </row>
    <row r="1193">
      <c r="A1193" s="128"/>
      <c r="B1193" s="128"/>
      <c r="C1193" s="128"/>
      <c r="D1193" s="128"/>
      <c r="E1193" s="128"/>
      <c r="F1193" s="128"/>
      <c r="G1193" s="128"/>
      <c r="H1193" s="128"/>
      <c r="I1193" s="128"/>
      <c r="J1193" s="128"/>
      <c r="K1193" s="128"/>
      <c r="L1193" s="128"/>
      <c r="M1193" s="128"/>
      <c r="N1193" s="128"/>
      <c r="O1193" s="128"/>
    </row>
    <row r="1194">
      <c r="A1194" s="128"/>
      <c r="B1194" s="128"/>
      <c r="C1194" s="128"/>
      <c r="D1194" s="128"/>
      <c r="E1194" s="128"/>
      <c r="F1194" s="128"/>
      <c r="G1194" s="128"/>
      <c r="H1194" s="128"/>
      <c r="I1194" s="128"/>
      <c r="J1194" s="128"/>
      <c r="K1194" s="128"/>
      <c r="L1194" s="128"/>
      <c r="M1194" s="128"/>
      <c r="N1194" s="128"/>
      <c r="O1194" s="128"/>
    </row>
    <row r="1195">
      <c r="A1195" s="128"/>
      <c r="B1195" s="128"/>
      <c r="C1195" s="128"/>
      <c r="D1195" s="128"/>
      <c r="E1195" s="128"/>
      <c r="F1195" s="128"/>
      <c r="G1195" s="128"/>
      <c r="H1195" s="128"/>
      <c r="I1195" s="128"/>
      <c r="J1195" s="128"/>
      <c r="K1195" s="128"/>
      <c r="L1195" s="128"/>
      <c r="M1195" s="128"/>
      <c r="N1195" s="128"/>
      <c r="O1195" s="128"/>
    </row>
    <row r="1196">
      <c r="A1196" s="128"/>
      <c r="B1196" s="128"/>
      <c r="C1196" s="128"/>
      <c r="D1196" s="128"/>
      <c r="E1196" s="128"/>
      <c r="F1196" s="128"/>
      <c r="G1196" s="128"/>
      <c r="H1196" s="128"/>
      <c r="I1196" s="128"/>
      <c r="J1196" s="128"/>
      <c r="K1196" s="128"/>
      <c r="L1196" s="128"/>
      <c r="M1196" s="128"/>
      <c r="N1196" s="128"/>
      <c r="O1196" s="128"/>
    </row>
    <row r="1197">
      <c r="A1197" s="128"/>
      <c r="B1197" s="128"/>
      <c r="C1197" s="128"/>
      <c r="D1197" s="128"/>
      <c r="E1197" s="128"/>
      <c r="F1197" s="128"/>
      <c r="G1197" s="128"/>
      <c r="H1197" s="128"/>
      <c r="I1197" s="128"/>
      <c r="J1197" s="128"/>
      <c r="K1197" s="128"/>
      <c r="L1197" s="128"/>
      <c r="M1197" s="128"/>
      <c r="N1197" s="128"/>
      <c r="O1197" s="128"/>
    </row>
    <row r="1198">
      <c r="A1198" s="128"/>
      <c r="B1198" s="128"/>
      <c r="C1198" s="128"/>
      <c r="D1198" s="128"/>
      <c r="E1198" s="128"/>
      <c r="F1198" s="128"/>
      <c r="G1198" s="128"/>
      <c r="H1198" s="128"/>
      <c r="I1198" s="128"/>
      <c r="J1198" s="128"/>
      <c r="K1198" s="128"/>
      <c r="L1198" s="128"/>
      <c r="M1198" s="128"/>
      <c r="N1198" s="128"/>
      <c r="O1198" s="128"/>
    </row>
    <row r="1199">
      <c r="A1199" s="128"/>
      <c r="B1199" s="128"/>
      <c r="C1199" s="128"/>
      <c r="D1199" s="128"/>
      <c r="E1199" s="128"/>
      <c r="F1199" s="128"/>
      <c r="G1199" s="128"/>
      <c r="H1199" s="128"/>
      <c r="I1199" s="128"/>
      <c r="J1199" s="128"/>
      <c r="K1199" s="128"/>
      <c r="L1199" s="128"/>
      <c r="M1199" s="128"/>
      <c r="N1199" s="128"/>
      <c r="O1199" s="128"/>
    </row>
    <row r="1200">
      <c r="A1200" s="128"/>
      <c r="B1200" s="128"/>
      <c r="C1200" s="128"/>
      <c r="D1200" s="128"/>
      <c r="E1200" s="128"/>
      <c r="F1200" s="128"/>
      <c r="G1200" s="128"/>
      <c r="H1200" s="128"/>
      <c r="I1200" s="128"/>
      <c r="J1200" s="128"/>
      <c r="K1200" s="128"/>
      <c r="L1200" s="128"/>
      <c r="M1200" s="128"/>
      <c r="N1200" s="128"/>
      <c r="O1200" s="128"/>
    </row>
    <row r="1201">
      <c r="A1201" s="128"/>
      <c r="B1201" s="128"/>
      <c r="C1201" s="128"/>
      <c r="D1201" s="128"/>
      <c r="E1201" s="128"/>
      <c r="F1201" s="128"/>
      <c r="G1201" s="128"/>
      <c r="H1201" s="128"/>
      <c r="I1201" s="128"/>
      <c r="J1201" s="128"/>
      <c r="K1201" s="128"/>
      <c r="L1201" s="128"/>
      <c r="M1201" s="128"/>
      <c r="N1201" s="128"/>
      <c r="O1201" s="128"/>
    </row>
    <row r="1202">
      <c r="A1202" s="128"/>
      <c r="B1202" s="128"/>
      <c r="C1202" s="128"/>
      <c r="D1202" s="128"/>
      <c r="E1202" s="128"/>
      <c r="F1202" s="128"/>
      <c r="G1202" s="128"/>
      <c r="H1202" s="128"/>
      <c r="I1202" s="128"/>
      <c r="J1202" s="128"/>
      <c r="K1202" s="128"/>
      <c r="L1202" s="128"/>
      <c r="M1202" s="128"/>
      <c r="N1202" s="128"/>
      <c r="O1202" s="128"/>
    </row>
    <row r="1203">
      <c r="A1203" s="128"/>
      <c r="B1203" s="128"/>
      <c r="C1203" s="128"/>
      <c r="D1203" s="128"/>
      <c r="E1203" s="128"/>
      <c r="F1203" s="128"/>
      <c r="G1203" s="128"/>
      <c r="H1203" s="128"/>
      <c r="I1203" s="128"/>
      <c r="J1203" s="128"/>
      <c r="K1203" s="128"/>
      <c r="L1203" s="128"/>
      <c r="M1203" s="128"/>
      <c r="N1203" s="128"/>
      <c r="O1203" s="128"/>
    </row>
    <row r="1204">
      <c r="A1204" s="128"/>
      <c r="B1204" s="128"/>
      <c r="C1204" s="128"/>
      <c r="D1204" s="128"/>
      <c r="E1204" s="128"/>
      <c r="F1204" s="128"/>
      <c r="G1204" s="128"/>
      <c r="H1204" s="128"/>
      <c r="I1204" s="128"/>
      <c r="J1204" s="128"/>
      <c r="K1204" s="128"/>
      <c r="L1204" s="128"/>
      <c r="M1204" s="128"/>
      <c r="N1204" s="128"/>
      <c r="O1204" s="128"/>
    </row>
    <row r="1205">
      <c r="A1205" s="128"/>
      <c r="B1205" s="128"/>
      <c r="C1205" s="128"/>
      <c r="D1205" s="128"/>
      <c r="E1205" s="128"/>
      <c r="F1205" s="128"/>
      <c r="G1205" s="128"/>
      <c r="H1205" s="128"/>
      <c r="I1205" s="128"/>
      <c r="J1205" s="128"/>
      <c r="K1205" s="128"/>
      <c r="L1205" s="128"/>
      <c r="M1205" s="128"/>
      <c r="N1205" s="128"/>
      <c r="O1205" s="128"/>
    </row>
    <row r="1206">
      <c r="A1206" s="128"/>
      <c r="B1206" s="128"/>
      <c r="C1206" s="128"/>
      <c r="D1206" s="128"/>
      <c r="E1206" s="128"/>
      <c r="F1206" s="128"/>
      <c r="G1206" s="128"/>
      <c r="H1206" s="128"/>
      <c r="I1206" s="128"/>
      <c r="J1206" s="128"/>
      <c r="K1206" s="128"/>
      <c r="L1206" s="128"/>
      <c r="M1206" s="128"/>
      <c r="N1206" s="128"/>
      <c r="O1206" s="128"/>
    </row>
    <row r="1207">
      <c r="A1207" s="128"/>
      <c r="B1207" s="128"/>
      <c r="C1207" s="128"/>
      <c r="D1207" s="128"/>
      <c r="E1207" s="128"/>
      <c r="F1207" s="128"/>
      <c r="G1207" s="128"/>
      <c r="H1207" s="128"/>
      <c r="I1207" s="128"/>
      <c r="J1207" s="128"/>
      <c r="K1207" s="128"/>
      <c r="L1207" s="128"/>
      <c r="M1207" s="128"/>
      <c r="N1207" s="128"/>
      <c r="O1207" s="128"/>
    </row>
    <row r="1208">
      <c r="A1208" s="128"/>
      <c r="B1208" s="128"/>
      <c r="C1208" s="128"/>
      <c r="D1208" s="128"/>
      <c r="E1208" s="128"/>
      <c r="F1208" s="128"/>
      <c r="G1208" s="128"/>
      <c r="H1208" s="128"/>
      <c r="I1208" s="128"/>
      <c r="J1208" s="128"/>
      <c r="K1208" s="128"/>
      <c r="L1208" s="128"/>
      <c r="M1208" s="128"/>
      <c r="N1208" s="128"/>
      <c r="O1208" s="128"/>
    </row>
    <row r="1209">
      <c r="A1209" s="128"/>
      <c r="B1209" s="128"/>
      <c r="C1209" s="128"/>
      <c r="D1209" s="128"/>
      <c r="E1209" s="128"/>
      <c r="F1209" s="128"/>
      <c r="G1209" s="128"/>
      <c r="H1209" s="128"/>
      <c r="I1209" s="128"/>
      <c r="J1209" s="128"/>
      <c r="K1209" s="128"/>
      <c r="L1209" s="128"/>
      <c r="M1209" s="128"/>
      <c r="N1209" s="128"/>
      <c r="O1209" s="128"/>
    </row>
    <row r="1210">
      <c r="A1210" s="128"/>
      <c r="B1210" s="128"/>
      <c r="C1210" s="128"/>
      <c r="D1210" s="128"/>
      <c r="E1210" s="128"/>
      <c r="F1210" s="128"/>
      <c r="G1210" s="128"/>
      <c r="H1210" s="128"/>
      <c r="I1210" s="128"/>
      <c r="J1210" s="128"/>
      <c r="K1210" s="128"/>
      <c r="L1210" s="128"/>
      <c r="M1210" s="128"/>
      <c r="N1210" s="128"/>
      <c r="O1210" s="128"/>
    </row>
  </sheetData>
  <mergeCells count="61">
    <mergeCell ref="A151:O152"/>
    <mergeCell ref="A159:O160"/>
    <mergeCell ref="A167:O168"/>
    <mergeCell ref="A175:O176"/>
    <mergeCell ref="K178:O178"/>
    <mergeCell ref="A183:O184"/>
    <mergeCell ref="A191:O192"/>
    <mergeCell ref="A224:A228"/>
    <mergeCell ref="A232:A236"/>
    <mergeCell ref="A199:O200"/>
    <mergeCell ref="A207:O208"/>
    <mergeCell ref="A209:A213"/>
    <mergeCell ref="A215:O216"/>
    <mergeCell ref="A217:A221"/>
    <mergeCell ref="A222:O223"/>
    <mergeCell ref="A230:O231"/>
    <mergeCell ref="A238:O239"/>
    <mergeCell ref="A1:A5"/>
    <mergeCell ref="A7:O8"/>
    <mergeCell ref="A9:A13"/>
    <mergeCell ref="A15:O16"/>
    <mergeCell ref="A17:A21"/>
    <mergeCell ref="A23:O24"/>
    <mergeCell ref="A31:O32"/>
    <mergeCell ref="A25:A29"/>
    <mergeCell ref="A33:A37"/>
    <mergeCell ref="A41:A45"/>
    <mergeCell ref="A49:A53"/>
    <mergeCell ref="A57:A61"/>
    <mergeCell ref="A65:A69"/>
    <mergeCell ref="A73:A77"/>
    <mergeCell ref="A39:O40"/>
    <mergeCell ref="A47:O48"/>
    <mergeCell ref="A55:O56"/>
    <mergeCell ref="A63:O64"/>
    <mergeCell ref="A71:O72"/>
    <mergeCell ref="A79:O80"/>
    <mergeCell ref="A87:O88"/>
    <mergeCell ref="A81:A85"/>
    <mergeCell ref="A89:A93"/>
    <mergeCell ref="A97:A101"/>
    <mergeCell ref="A105:A109"/>
    <mergeCell ref="A113:A117"/>
    <mergeCell ref="A121:A125"/>
    <mergeCell ref="A129:A133"/>
    <mergeCell ref="A95:O96"/>
    <mergeCell ref="A103:O104"/>
    <mergeCell ref="A111:O112"/>
    <mergeCell ref="A119:O120"/>
    <mergeCell ref="A127:O128"/>
    <mergeCell ref="A135:O136"/>
    <mergeCell ref="A143:O144"/>
    <mergeCell ref="A193:A197"/>
    <mergeCell ref="A201:A205"/>
    <mergeCell ref="A137:A141"/>
    <mergeCell ref="A145:A149"/>
    <mergeCell ref="A153:A157"/>
    <mergeCell ref="A161:A165"/>
    <mergeCell ref="A169:A173"/>
    <mergeCell ref="A177:A181"/>
    <mergeCell ref="A185:A189"/>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29"/>
    <col customWidth="1" min="2" max="2" width="11.86"/>
    <col customWidth="1" min="3" max="3" width="10.0"/>
    <col customWidth="1" min="4" max="4" width="8.57"/>
    <col customWidth="1" min="5" max="5" width="18.43"/>
    <col customWidth="1" min="6" max="6" width="9.14"/>
    <col customWidth="1" min="7" max="7" width="12.43"/>
    <col customWidth="1" min="8" max="8" width="15.14"/>
    <col customWidth="1" min="10" max="10" width="11.71"/>
    <col customWidth="1" min="11" max="11" width="13.0"/>
    <col customWidth="1" min="12" max="12" width="13.29"/>
    <col customWidth="1" min="13" max="13" width="16.43"/>
    <col customWidth="1" min="14" max="15" width="19.14"/>
    <col customWidth="1" min="16" max="16" width="18.0"/>
    <col customWidth="1" min="17" max="17" width="16.57"/>
    <col customWidth="1" min="18" max="18" width="8.71"/>
    <col customWidth="1" min="19" max="19" width="15.86"/>
    <col customWidth="1" min="20" max="20" width="18.57"/>
    <col customWidth="1" min="21" max="21" width="16.86"/>
    <col customWidth="1" min="22" max="22" width="18.0"/>
  </cols>
  <sheetData>
    <row r="1">
      <c r="A1" s="163"/>
      <c r="B1" s="164" t="s">
        <v>0</v>
      </c>
      <c r="C1" s="9"/>
      <c r="D1" s="10"/>
      <c r="E1" s="165" t="s">
        <v>1</v>
      </c>
      <c r="F1" s="9"/>
      <c r="G1" s="9"/>
      <c r="H1" s="10"/>
      <c r="I1" s="166" t="s">
        <v>2</v>
      </c>
      <c r="J1" s="167" t="s">
        <v>3</v>
      </c>
      <c r="K1" s="168" t="s">
        <v>151</v>
      </c>
      <c r="L1" s="9"/>
      <c r="M1" s="9"/>
      <c r="N1" s="9"/>
      <c r="O1" s="9"/>
      <c r="P1" s="10"/>
      <c r="Q1" s="169" t="s">
        <v>152</v>
      </c>
      <c r="R1" s="9"/>
      <c r="S1" s="9"/>
      <c r="T1" s="9"/>
      <c r="U1" s="9"/>
      <c r="V1" s="10"/>
      <c r="W1" s="170" t="s">
        <v>5</v>
      </c>
      <c r="X1" s="3"/>
      <c r="Y1" s="3"/>
      <c r="Z1" s="3"/>
      <c r="AA1" s="3"/>
      <c r="AB1" s="4"/>
    </row>
    <row r="2" ht="40.5" customHeight="1">
      <c r="A2" s="171" t="s">
        <v>153</v>
      </c>
      <c r="B2" s="171" t="s">
        <v>7</v>
      </c>
      <c r="C2" s="171" t="s">
        <v>61</v>
      </c>
      <c r="D2" s="171" t="s">
        <v>154</v>
      </c>
      <c r="E2" s="171" t="s">
        <v>63</v>
      </c>
      <c r="F2" s="171" t="s">
        <v>155</v>
      </c>
      <c r="G2" s="171" t="s">
        <v>65</v>
      </c>
      <c r="H2" s="171" t="s">
        <v>67</v>
      </c>
      <c r="I2" s="171" t="s">
        <v>156</v>
      </c>
      <c r="J2" s="171" t="s">
        <v>3</v>
      </c>
      <c r="K2" s="172" t="s">
        <v>157</v>
      </c>
      <c r="L2" s="172" t="s">
        <v>70</v>
      </c>
      <c r="M2" s="172" t="s">
        <v>71</v>
      </c>
      <c r="N2" s="172" t="s">
        <v>158</v>
      </c>
      <c r="O2" s="173" t="s">
        <v>159</v>
      </c>
      <c r="P2" s="174" t="s">
        <v>160</v>
      </c>
      <c r="Q2" s="175" t="s">
        <v>157</v>
      </c>
      <c r="R2" s="176" t="s">
        <v>70</v>
      </c>
      <c r="S2" s="177" t="s">
        <v>71</v>
      </c>
      <c r="T2" s="176" t="s">
        <v>158</v>
      </c>
      <c r="U2" s="176" t="s">
        <v>159</v>
      </c>
      <c r="V2" s="178" t="s">
        <v>160</v>
      </c>
      <c r="W2" s="179" t="s">
        <v>161</v>
      </c>
      <c r="X2" s="180" t="s">
        <v>162</v>
      </c>
      <c r="Y2" s="181" t="s">
        <v>163</v>
      </c>
      <c r="Z2" s="182" t="s">
        <v>164</v>
      </c>
      <c r="AA2" s="183" t="s">
        <v>165</v>
      </c>
      <c r="AB2" s="184" t="s">
        <v>166</v>
      </c>
    </row>
    <row r="3">
      <c r="A3" s="185">
        <v>1.0</v>
      </c>
      <c r="B3" s="185" t="s">
        <v>58</v>
      </c>
      <c r="C3" s="185" t="s">
        <v>27</v>
      </c>
      <c r="D3" s="185" t="s">
        <v>27</v>
      </c>
      <c r="E3" s="185" t="s">
        <v>27</v>
      </c>
      <c r="F3" s="185">
        <v>48.0</v>
      </c>
      <c r="G3" s="185" t="s">
        <v>29</v>
      </c>
      <c r="H3" s="185" t="s">
        <v>59</v>
      </c>
      <c r="I3" s="185">
        <v>1.0</v>
      </c>
      <c r="J3" s="185" t="s">
        <v>31</v>
      </c>
      <c r="K3" s="185">
        <v>57.37462</v>
      </c>
      <c r="L3" s="185">
        <v>44.895</v>
      </c>
      <c r="M3" s="185"/>
      <c r="N3" s="185">
        <v>2.0</v>
      </c>
      <c r="O3" s="186">
        <v>29.77686</v>
      </c>
      <c r="P3" s="187">
        <v>0.5</v>
      </c>
      <c r="Q3" s="84"/>
      <c r="R3" s="84"/>
      <c r="S3" s="84"/>
      <c r="T3" s="84"/>
      <c r="U3" s="84"/>
      <c r="V3" s="188"/>
      <c r="W3" s="189">
        <v>58.0</v>
      </c>
      <c r="X3" s="86">
        <v>1355.0</v>
      </c>
      <c r="Y3" s="86">
        <v>22.16941</v>
      </c>
      <c r="Z3" s="190"/>
      <c r="AA3" s="190"/>
      <c r="AB3" s="190"/>
    </row>
    <row r="4">
      <c r="A4" s="185">
        <v>2.0</v>
      </c>
      <c r="B4" s="185" t="s">
        <v>58</v>
      </c>
      <c r="C4" s="185" t="s">
        <v>27</v>
      </c>
      <c r="D4" s="185" t="s">
        <v>27</v>
      </c>
      <c r="E4" s="185" t="s">
        <v>27</v>
      </c>
      <c r="F4" s="185">
        <v>48.0</v>
      </c>
      <c r="G4" s="185" t="s">
        <v>29</v>
      </c>
      <c r="H4" s="185" t="s">
        <v>59</v>
      </c>
      <c r="I4" s="191">
        <v>1.0</v>
      </c>
      <c r="J4" s="185" t="s">
        <v>32</v>
      </c>
      <c r="K4" s="185">
        <v>3.32369</v>
      </c>
      <c r="L4" s="185">
        <v>1627.44</v>
      </c>
      <c r="M4" s="185"/>
      <c r="N4" s="185">
        <v>39.0</v>
      </c>
      <c r="O4" s="186">
        <v>1196.44</v>
      </c>
      <c r="P4" s="187">
        <v>20.4</v>
      </c>
      <c r="Q4" s="86">
        <v>0.027263</v>
      </c>
      <c r="R4" s="86">
        <v>24.511</v>
      </c>
      <c r="S4" s="84"/>
      <c r="T4" s="86">
        <v>22.0</v>
      </c>
      <c r="U4" s="86">
        <v>1.22259</v>
      </c>
      <c r="V4" s="86">
        <v>0.0</v>
      </c>
      <c r="W4" s="189">
        <v>1380.0</v>
      </c>
      <c r="X4" s="86">
        <v>3002.0</v>
      </c>
      <c r="Y4" s="86">
        <v>28.1321</v>
      </c>
      <c r="Z4" s="190"/>
      <c r="AA4" s="190"/>
      <c r="AB4" s="190"/>
    </row>
    <row r="5">
      <c r="A5" s="185">
        <v>3.0</v>
      </c>
      <c r="B5" s="185" t="s">
        <v>58</v>
      </c>
      <c r="C5" s="185" t="s">
        <v>27</v>
      </c>
      <c r="D5" s="185" t="s">
        <v>27</v>
      </c>
      <c r="E5" s="185" t="s">
        <v>27</v>
      </c>
      <c r="F5" s="185">
        <v>48.0</v>
      </c>
      <c r="G5" s="185" t="s">
        <v>29</v>
      </c>
      <c r="H5" s="185" t="s">
        <v>59</v>
      </c>
      <c r="I5" s="191">
        <v>1.0</v>
      </c>
      <c r="J5" s="185" t="s">
        <v>33</v>
      </c>
      <c r="K5" s="185">
        <v>27.13466</v>
      </c>
      <c r="L5" s="185">
        <v>214.75</v>
      </c>
      <c r="M5" s="185"/>
      <c r="N5" s="185">
        <v>12.0</v>
      </c>
      <c r="O5" s="186">
        <v>10.98242</v>
      </c>
      <c r="P5" s="187">
        <v>0.2</v>
      </c>
      <c r="Q5" s="86">
        <v>2.23909</v>
      </c>
      <c r="R5" s="86">
        <v>5.28</v>
      </c>
      <c r="S5" s="84"/>
      <c r="T5" s="86">
        <v>8.0</v>
      </c>
      <c r="U5" s="86">
        <v>0.888188</v>
      </c>
      <c r="V5" s="86">
        <v>0.0</v>
      </c>
      <c r="W5" s="189">
        <v>116.0</v>
      </c>
      <c r="X5" s="86">
        <v>1140.0</v>
      </c>
      <c r="Y5" s="86">
        <v>24.50768</v>
      </c>
      <c r="Z5" s="190"/>
      <c r="AA5" s="190"/>
      <c r="AB5" s="190"/>
    </row>
    <row r="6">
      <c r="A6" s="185">
        <v>4.0</v>
      </c>
      <c r="B6" s="185" t="s">
        <v>58</v>
      </c>
      <c r="C6" s="185" t="s">
        <v>27</v>
      </c>
      <c r="D6" s="185" t="s">
        <v>27</v>
      </c>
      <c r="E6" s="185" t="s">
        <v>27</v>
      </c>
      <c r="F6" s="185">
        <v>48.0</v>
      </c>
      <c r="G6" s="185" t="s">
        <v>29</v>
      </c>
      <c r="H6" s="185" t="s">
        <v>59</v>
      </c>
      <c r="I6" s="191">
        <v>1.0</v>
      </c>
      <c r="J6" s="185" t="s">
        <v>34</v>
      </c>
      <c r="K6" s="185">
        <v>19.59582</v>
      </c>
      <c r="L6" s="185">
        <v>23366.45</v>
      </c>
      <c r="M6" s="185"/>
      <c r="N6" s="185">
        <v>149.0</v>
      </c>
      <c r="O6" s="186">
        <v>2.84884</v>
      </c>
      <c r="P6" s="187">
        <v>0.0</v>
      </c>
      <c r="Q6" s="86">
        <v>0.156032</v>
      </c>
      <c r="R6" s="86">
        <v>2.816</v>
      </c>
      <c r="S6" s="84"/>
      <c r="T6" s="86">
        <v>4.0</v>
      </c>
      <c r="U6" s="86">
        <v>0.438782</v>
      </c>
      <c r="V6" s="86">
        <v>0.0</v>
      </c>
      <c r="W6" s="189">
        <v>1077.0</v>
      </c>
      <c r="X6" s="86">
        <v>2316.0</v>
      </c>
      <c r="Y6" s="86">
        <v>29.16502</v>
      </c>
      <c r="Z6" s="190"/>
      <c r="AA6" s="190"/>
      <c r="AB6" s="190"/>
    </row>
    <row r="7">
      <c r="A7" s="185">
        <v>5.0</v>
      </c>
      <c r="B7" s="185" t="s">
        <v>58</v>
      </c>
      <c r="C7" s="185" t="s">
        <v>27</v>
      </c>
      <c r="D7" s="185" t="s">
        <v>27</v>
      </c>
      <c r="E7" s="185" t="s">
        <v>27</v>
      </c>
      <c r="F7" s="185">
        <v>48.0</v>
      </c>
      <c r="G7" s="185" t="s">
        <v>29</v>
      </c>
      <c r="H7" s="185" t="s">
        <v>59</v>
      </c>
      <c r="I7" s="191">
        <v>1.0</v>
      </c>
      <c r="J7" s="185" t="s">
        <v>35</v>
      </c>
      <c r="K7" s="185">
        <v>25.67901</v>
      </c>
      <c r="L7" s="185">
        <v>218.591</v>
      </c>
      <c r="M7" s="185"/>
      <c r="N7" s="185">
        <v>147.0</v>
      </c>
      <c r="O7" s="186">
        <v>2.86036</v>
      </c>
      <c r="P7" s="187">
        <v>0.0</v>
      </c>
      <c r="Q7" s="86">
        <v>2.25922</v>
      </c>
      <c r="R7" s="86">
        <v>6.848</v>
      </c>
      <c r="S7" s="84"/>
      <c r="T7" s="86">
        <v>10.0</v>
      </c>
      <c r="U7" s="86">
        <v>0.770907</v>
      </c>
      <c r="V7" s="86">
        <v>0.0</v>
      </c>
      <c r="W7" s="189">
        <v>75.0</v>
      </c>
      <c r="X7" s="86">
        <v>974.0</v>
      </c>
      <c r="Y7" s="86">
        <v>24.32683</v>
      </c>
      <c r="Z7" s="190"/>
      <c r="AA7" s="190"/>
      <c r="AB7" s="190"/>
    </row>
    <row r="8">
      <c r="A8" s="185">
        <v>6.0</v>
      </c>
      <c r="B8" s="185" t="s">
        <v>58</v>
      </c>
      <c r="C8" s="185" t="s">
        <v>27</v>
      </c>
      <c r="D8" s="185" t="s">
        <v>27</v>
      </c>
      <c r="E8" s="185" t="s">
        <v>27</v>
      </c>
      <c r="F8" s="185">
        <v>48.0</v>
      </c>
      <c r="G8" s="185" t="s">
        <v>29</v>
      </c>
      <c r="H8" s="185" t="s">
        <v>59</v>
      </c>
      <c r="I8" s="191">
        <v>1.0</v>
      </c>
      <c r="J8" s="185" t="s">
        <v>36</v>
      </c>
      <c r="K8" s="185">
        <v>27.61484</v>
      </c>
      <c r="L8" s="185">
        <v>130.719</v>
      </c>
      <c r="M8" s="185"/>
      <c r="N8" s="185">
        <v>1.0</v>
      </c>
      <c r="O8" s="186">
        <v>0.570716</v>
      </c>
      <c r="P8" s="187">
        <v>0.0</v>
      </c>
      <c r="Q8" s="84"/>
      <c r="R8" s="84"/>
      <c r="S8" s="84"/>
      <c r="T8" s="84"/>
      <c r="U8" s="84"/>
      <c r="V8" s="188"/>
      <c r="W8" s="189">
        <v>10.0</v>
      </c>
      <c r="X8" s="86">
        <v>744.0</v>
      </c>
      <c r="Y8" s="86">
        <v>10.54124</v>
      </c>
      <c r="Z8" s="190"/>
      <c r="AA8" s="190"/>
      <c r="AB8" s="190"/>
    </row>
    <row r="9">
      <c r="A9" s="185">
        <v>7.0</v>
      </c>
      <c r="B9" s="185" t="s">
        <v>58</v>
      </c>
      <c r="C9" s="185" t="s">
        <v>27</v>
      </c>
      <c r="D9" s="185" t="s">
        <v>27</v>
      </c>
      <c r="E9" s="185" t="s">
        <v>27</v>
      </c>
      <c r="F9" s="185">
        <v>48.0</v>
      </c>
      <c r="G9" s="185" t="s">
        <v>29</v>
      </c>
      <c r="H9" s="185" t="s">
        <v>59</v>
      </c>
      <c r="I9" s="191">
        <v>1.0</v>
      </c>
      <c r="J9" s="185" t="s">
        <v>37</v>
      </c>
      <c r="K9" s="185">
        <v>29.37489</v>
      </c>
      <c r="L9" s="185">
        <v>68.575</v>
      </c>
      <c r="M9" s="185"/>
      <c r="N9" s="185">
        <v>12.0</v>
      </c>
      <c r="O9" s="186">
        <v>9.5551</v>
      </c>
      <c r="P9" s="187">
        <v>0.2</v>
      </c>
      <c r="Q9" s="86">
        <v>2.21759</v>
      </c>
      <c r="R9" s="86">
        <v>6.848</v>
      </c>
      <c r="S9" s="84"/>
      <c r="T9" s="86">
        <v>10.0</v>
      </c>
      <c r="U9" s="86">
        <v>0.785981</v>
      </c>
      <c r="V9" s="86">
        <v>0.0</v>
      </c>
      <c r="W9" s="189">
        <v>27.0</v>
      </c>
      <c r="X9" s="86">
        <v>907.0</v>
      </c>
      <c r="Y9" s="86">
        <v>24.311</v>
      </c>
      <c r="Z9" s="190"/>
      <c r="AA9" s="190"/>
      <c r="AB9" s="190"/>
    </row>
    <row r="10">
      <c r="A10" s="185">
        <v>8.0</v>
      </c>
      <c r="B10" s="185" t="s">
        <v>58</v>
      </c>
      <c r="C10" s="185" t="s">
        <v>27</v>
      </c>
      <c r="D10" s="185" t="s">
        <v>27</v>
      </c>
      <c r="E10" s="185" t="s">
        <v>27</v>
      </c>
      <c r="F10" s="185">
        <v>48.0</v>
      </c>
      <c r="G10" s="185" t="s">
        <v>29</v>
      </c>
      <c r="H10" s="185" t="s">
        <v>59</v>
      </c>
      <c r="I10" s="191">
        <v>1.0</v>
      </c>
      <c r="J10" s="185" t="s">
        <v>38</v>
      </c>
      <c r="K10" s="185">
        <v>29.81777</v>
      </c>
      <c r="L10" s="185">
        <v>302.238</v>
      </c>
      <c r="M10" s="185"/>
      <c r="N10" s="185">
        <v>165.0</v>
      </c>
      <c r="O10" s="186">
        <v>3.91044</v>
      </c>
      <c r="P10" s="187">
        <v>0.1</v>
      </c>
      <c r="Q10" s="86">
        <v>2.55599</v>
      </c>
      <c r="R10" s="86">
        <v>9.728</v>
      </c>
      <c r="S10" s="84"/>
      <c r="T10" s="86">
        <v>14.0</v>
      </c>
      <c r="U10" s="86">
        <v>1.00096</v>
      </c>
      <c r="V10" s="86">
        <v>0.0</v>
      </c>
      <c r="W10" s="189">
        <v>80.0</v>
      </c>
      <c r="X10" s="86">
        <v>1169.0</v>
      </c>
      <c r="Y10" s="86">
        <v>25.35974</v>
      </c>
      <c r="Z10" s="190"/>
      <c r="AA10" s="190"/>
      <c r="AB10" s="190"/>
    </row>
    <row r="11">
      <c r="A11" s="185">
        <v>9.0</v>
      </c>
      <c r="B11" s="185" t="s">
        <v>58</v>
      </c>
      <c r="C11" s="185" t="s">
        <v>27</v>
      </c>
      <c r="D11" s="185" t="s">
        <v>27</v>
      </c>
      <c r="E11" s="185" t="s">
        <v>27</v>
      </c>
      <c r="F11" s="185">
        <v>48.0</v>
      </c>
      <c r="G11" s="185" t="s">
        <v>29</v>
      </c>
      <c r="H11" s="185" t="s">
        <v>59</v>
      </c>
      <c r="I11" s="191">
        <v>1.0</v>
      </c>
      <c r="J11" s="185" t="s">
        <v>39</v>
      </c>
      <c r="K11" s="185">
        <v>31.55885</v>
      </c>
      <c r="L11" s="185">
        <v>50.368</v>
      </c>
      <c r="M11" s="185"/>
      <c r="N11" s="185">
        <v>12.0</v>
      </c>
      <c r="O11" s="186">
        <v>16.37227</v>
      </c>
      <c r="P11" s="187">
        <v>0.3</v>
      </c>
      <c r="Q11" s="86">
        <v>4.4899</v>
      </c>
      <c r="R11" s="86">
        <v>7.2</v>
      </c>
      <c r="S11" s="84"/>
      <c r="T11" s="86">
        <v>10.0</v>
      </c>
      <c r="U11" s="86">
        <v>2.23125</v>
      </c>
      <c r="V11" s="86">
        <v>0.0</v>
      </c>
      <c r="W11" s="189">
        <v>36.0</v>
      </c>
      <c r="X11" s="86">
        <v>1011.0</v>
      </c>
      <c r="Y11" s="86">
        <v>23.98029</v>
      </c>
      <c r="Z11" s="190"/>
      <c r="AA11" s="190"/>
      <c r="AB11" s="190"/>
    </row>
    <row r="12">
      <c r="A12" s="185">
        <v>10.0</v>
      </c>
      <c r="B12" s="185" t="s">
        <v>58</v>
      </c>
      <c r="C12" s="185" t="s">
        <v>27</v>
      </c>
      <c r="D12" s="185" t="s">
        <v>27</v>
      </c>
      <c r="E12" s="185" t="s">
        <v>27</v>
      </c>
      <c r="F12" s="185">
        <v>48.0</v>
      </c>
      <c r="G12" s="185" t="s">
        <v>29</v>
      </c>
      <c r="H12" s="185" t="s">
        <v>59</v>
      </c>
      <c r="I12" s="191">
        <v>1.0</v>
      </c>
      <c r="J12" s="185" t="s">
        <v>40</v>
      </c>
      <c r="K12" s="185">
        <v>26.66195</v>
      </c>
      <c r="L12" s="185">
        <v>549.789</v>
      </c>
      <c r="M12" s="185"/>
      <c r="N12" s="185">
        <v>57.0</v>
      </c>
      <c r="O12" s="186">
        <v>33.57384</v>
      </c>
      <c r="P12" s="187">
        <v>0.6</v>
      </c>
      <c r="Q12" s="86">
        <v>2.4197</v>
      </c>
      <c r="R12" s="86">
        <v>9.344</v>
      </c>
      <c r="S12" s="84"/>
      <c r="T12" s="86">
        <v>53.0</v>
      </c>
      <c r="U12" s="86">
        <v>1.87046</v>
      </c>
      <c r="V12" s="86">
        <v>0.0</v>
      </c>
      <c r="W12" s="189">
        <v>104.0</v>
      </c>
      <c r="X12" s="86">
        <v>1164.0</v>
      </c>
      <c r="Y12" s="86">
        <v>24.62081</v>
      </c>
      <c r="Z12" s="190"/>
      <c r="AA12" s="190"/>
      <c r="AB12" s="190"/>
    </row>
    <row r="13">
      <c r="A13" s="185">
        <v>11.0</v>
      </c>
      <c r="B13" s="185" t="s">
        <v>58</v>
      </c>
      <c r="C13" s="185" t="s">
        <v>27</v>
      </c>
      <c r="D13" s="185" t="s">
        <v>27</v>
      </c>
      <c r="E13" s="185" t="s">
        <v>27</v>
      </c>
      <c r="F13" s="185">
        <v>48.0</v>
      </c>
      <c r="G13" s="185" t="s">
        <v>29</v>
      </c>
      <c r="H13" s="185" t="s">
        <v>59</v>
      </c>
      <c r="I13" s="191">
        <v>1.0</v>
      </c>
      <c r="J13" s="185" t="s">
        <v>41</v>
      </c>
      <c r="K13" s="185">
        <v>2.57963</v>
      </c>
      <c r="L13" s="185">
        <v>1145.66</v>
      </c>
      <c r="M13" s="185"/>
      <c r="N13" s="185">
        <v>68.0</v>
      </c>
      <c r="O13" s="186">
        <v>1.89742</v>
      </c>
      <c r="P13" s="187">
        <v>0.0</v>
      </c>
      <c r="Q13" s="86">
        <v>0.01104</v>
      </c>
      <c r="R13" s="86">
        <v>5.408</v>
      </c>
      <c r="S13" s="84"/>
      <c r="T13" s="86">
        <v>8.0</v>
      </c>
      <c r="U13" s="86">
        <v>0.444639</v>
      </c>
      <c r="V13" s="86">
        <v>0.0</v>
      </c>
      <c r="W13" s="189">
        <v>91.0</v>
      </c>
      <c r="X13" s="86">
        <v>1199.0</v>
      </c>
      <c r="Y13" s="86">
        <v>25.99434</v>
      </c>
      <c r="Z13" s="190"/>
      <c r="AA13" s="190"/>
      <c r="AB13" s="190"/>
    </row>
    <row r="14">
      <c r="A14" s="185">
        <v>12.0</v>
      </c>
      <c r="B14" s="185" t="s">
        <v>58</v>
      </c>
      <c r="C14" s="185" t="s">
        <v>27</v>
      </c>
      <c r="D14" s="185" t="s">
        <v>27</v>
      </c>
      <c r="E14" s="185" t="s">
        <v>27</v>
      </c>
      <c r="F14" s="185">
        <v>48.0</v>
      </c>
      <c r="G14" s="185" t="s">
        <v>29</v>
      </c>
      <c r="H14" s="185" t="s">
        <v>59</v>
      </c>
      <c r="I14" s="191">
        <v>1.0</v>
      </c>
      <c r="J14" s="185" t="s">
        <v>42</v>
      </c>
      <c r="K14" s="185">
        <v>22.62493</v>
      </c>
      <c r="L14" s="185">
        <v>101.664</v>
      </c>
      <c r="M14" s="185"/>
      <c r="N14" s="185">
        <v>139.0</v>
      </c>
      <c r="O14" s="186">
        <v>1.47256</v>
      </c>
      <c r="P14" s="187">
        <v>0.0</v>
      </c>
      <c r="Q14" s="86">
        <v>2.04054</v>
      </c>
      <c r="R14" s="86">
        <v>1.568</v>
      </c>
      <c r="S14" s="84"/>
      <c r="T14" s="86">
        <v>2.0</v>
      </c>
      <c r="U14" s="86">
        <v>0.330271</v>
      </c>
      <c r="V14" s="86">
        <v>0.0</v>
      </c>
      <c r="W14" s="189">
        <v>62.0</v>
      </c>
      <c r="X14" s="86">
        <v>958.0</v>
      </c>
      <c r="Y14" s="86">
        <v>23.69486</v>
      </c>
      <c r="Z14" s="190"/>
      <c r="AA14" s="190"/>
      <c r="AB14" s="190"/>
    </row>
    <row r="15">
      <c r="A15" s="185">
        <v>13.0</v>
      </c>
      <c r="B15" s="185" t="s">
        <v>58</v>
      </c>
      <c r="C15" s="185" t="s">
        <v>27</v>
      </c>
      <c r="D15" s="185" t="s">
        <v>27</v>
      </c>
      <c r="E15" s="185" t="s">
        <v>27</v>
      </c>
      <c r="F15" s="185">
        <v>48.0</v>
      </c>
      <c r="G15" s="185" t="s">
        <v>29</v>
      </c>
      <c r="H15" s="185" t="s">
        <v>59</v>
      </c>
      <c r="I15" s="191">
        <v>1.0</v>
      </c>
      <c r="J15" s="185" t="s">
        <v>43</v>
      </c>
      <c r="K15" s="185">
        <v>2.60875</v>
      </c>
      <c r="L15" s="185">
        <v>611.963</v>
      </c>
      <c r="M15" s="185"/>
      <c r="N15" s="185">
        <v>139.0</v>
      </c>
      <c r="O15" s="186">
        <v>1923.02</v>
      </c>
      <c r="P15" s="187">
        <v>32.9</v>
      </c>
      <c r="Q15" s="86">
        <v>0.063168</v>
      </c>
      <c r="R15" s="86"/>
      <c r="S15" s="84"/>
      <c r="T15" s="86"/>
      <c r="U15" s="86"/>
      <c r="V15" s="86"/>
      <c r="W15" s="189">
        <v>2020.0</v>
      </c>
      <c r="X15" s="86">
        <v>3092.0</v>
      </c>
      <c r="Y15" s="86">
        <v>17.51384</v>
      </c>
      <c r="Z15" s="190"/>
      <c r="AA15" s="190"/>
      <c r="AB15" s="190"/>
    </row>
    <row r="16">
      <c r="A16" s="185">
        <v>14.0</v>
      </c>
      <c r="B16" s="185" t="s">
        <v>58</v>
      </c>
      <c r="C16" s="185" t="s">
        <v>27</v>
      </c>
      <c r="D16" s="185" t="s">
        <v>27</v>
      </c>
      <c r="E16" s="185" t="s">
        <v>27</v>
      </c>
      <c r="F16" s="185">
        <v>48.0</v>
      </c>
      <c r="G16" s="185" t="s">
        <v>29</v>
      </c>
      <c r="H16" s="185" t="s">
        <v>59</v>
      </c>
      <c r="I16" s="191">
        <v>1.0</v>
      </c>
      <c r="J16" s="185" t="s">
        <v>44</v>
      </c>
      <c r="K16" s="185">
        <v>23.57329</v>
      </c>
      <c r="L16" s="185">
        <v>262.686</v>
      </c>
      <c r="M16" s="185"/>
      <c r="N16" s="185">
        <v>5.0</v>
      </c>
      <c r="O16" s="186">
        <v>0.921561</v>
      </c>
      <c r="P16" s="187">
        <v>0.0</v>
      </c>
      <c r="Q16" s="86">
        <v>0.267744</v>
      </c>
      <c r="R16" s="86">
        <v>1.44</v>
      </c>
      <c r="S16" s="84"/>
      <c r="T16" s="86">
        <v>2.0</v>
      </c>
      <c r="U16" s="86">
        <v>0.114815</v>
      </c>
      <c r="V16" s="86">
        <v>0.0</v>
      </c>
      <c r="W16" s="189">
        <v>21.0</v>
      </c>
      <c r="X16" s="86">
        <v>936.0</v>
      </c>
      <c r="Y16" s="86">
        <v>24.87828</v>
      </c>
      <c r="Z16" s="190"/>
      <c r="AA16" s="190"/>
      <c r="AB16" s="190"/>
    </row>
    <row r="17">
      <c r="A17" s="185">
        <v>15.0</v>
      </c>
      <c r="B17" s="185" t="s">
        <v>58</v>
      </c>
      <c r="C17" s="185" t="s">
        <v>27</v>
      </c>
      <c r="D17" s="185" t="s">
        <v>27</v>
      </c>
      <c r="E17" s="185" t="s">
        <v>27</v>
      </c>
      <c r="F17" s="185">
        <v>48.0</v>
      </c>
      <c r="G17" s="185" t="s">
        <v>29</v>
      </c>
      <c r="H17" s="185" t="s">
        <v>59</v>
      </c>
      <c r="I17" s="191">
        <v>1.0</v>
      </c>
      <c r="J17" s="191" t="s">
        <v>45</v>
      </c>
      <c r="K17" s="185">
        <v>20.05017</v>
      </c>
      <c r="L17" s="185">
        <v>6210.39</v>
      </c>
      <c r="M17" s="185"/>
      <c r="N17" s="185">
        <v>282.0</v>
      </c>
      <c r="O17" s="186">
        <v>2.3549</v>
      </c>
      <c r="P17" s="187">
        <v>0.0</v>
      </c>
      <c r="Q17" s="86">
        <v>0.014176</v>
      </c>
      <c r="R17" s="86">
        <v>9.056</v>
      </c>
      <c r="S17" s="84"/>
      <c r="T17" s="86">
        <v>4.0</v>
      </c>
      <c r="U17" s="86">
        <v>0.222912</v>
      </c>
      <c r="V17" s="86">
        <v>0.0</v>
      </c>
      <c r="W17" s="189">
        <v>304.0</v>
      </c>
      <c r="X17" s="86">
        <v>918.0</v>
      </c>
      <c r="Y17" s="86">
        <v>26.91798</v>
      </c>
      <c r="Z17" s="190"/>
      <c r="AA17" s="190"/>
      <c r="AB17" s="190"/>
    </row>
    <row r="18">
      <c r="A18" s="185">
        <v>16.0</v>
      </c>
      <c r="B18" s="185" t="s">
        <v>58</v>
      </c>
      <c r="C18" s="185" t="s">
        <v>27</v>
      </c>
      <c r="D18" s="185" t="s">
        <v>27</v>
      </c>
      <c r="E18" s="185" t="s">
        <v>27</v>
      </c>
      <c r="F18" s="185">
        <v>48.0</v>
      </c>
      <c r="G18" s="185" t="s">
        <v>29</v>
      </c>
      <c r="H18" s="185" t="s">
        <v>59</v>
      </c>
      <c r="I18" s="191">
        <v>1.0</v>
      </c>
      <c r="J18" s="191" t="s">
        <v>46</v>
      </c>
      <c r="K18" s="185">
        <v>3.09265</v>
      </c>
      <c r="L18" s="185">
        <v>56438.81</v>
      </c>
      <c r="M18" s="185"/>
      <c r="N18" s="185">
        <v>7.0</v>
      </c>
      <c r="O18" s="186">
        <v>1.82047</v>
      </c>
      <c r="P18" s="187">
        <v>0.0</v>
      </c>
      <c r="Q18" s="86">
        <v>0.288927</v>
      </c>
      <c r="R18" s="86">
        <v>1.408</v>
      </c>
      <c r="S18" s="84"/>
      <c r="T18" s="86">
        <v>2.0</v>
      </c>
      <c r="U18" s="86">
        <v>0.11472</v>
      </c>
      <c r="V18" s="86">
        <v>0.0</v>
      </c>
      <c r="W18" s="189">
        <v>1766.0</v>
      </c>
      <c r="X18" s="86">
        <v>2721.0</v>
      </c>
      <c r="Y18" s="86">
        <v>24.36378</v>
      </c>
      <c r="Z18" s="190"/>
      <c r="AA18" s="190"/>
      <c r="AB18" s="190"/>
    </row>
    <row r="19">
      <c r="A19" s="185">
        <v>17.0</v>
      </c>
      <c r="B19" s="185" t="s">
        <v>58</v>
      </c>
      <c r="C19" s="185" t="s">
        <v>27</v>
      </c>
      <c r="D19" s="185" t="s">
        <v>27</v>
      </c>
      <c r="E19" s="185" t="s">
        <v>27</v>
      </c>
      <c r="F19" s="185">
        <v>48.0</v>
      </c>
      <c r="G19" s="185" t="s">
        <v>29</v>
      </c>
      <c r="H19" s="185" t="s">
        <v>59</v>
      </c>
      <c r="I19" s="191">
        <v>1.0</v>
      </c>
      <c r="J19" s="191" t="s">
        <v>47</v>
      </c>
      <c r="K19" s="185">
        <v>20.70467</v>
      </c>
      <c r="L19" s="185">
        <v>1932.53</v>
      </c>
      <c r="M19" s="185"/>
      <c r="N19" s="185">
        <v>11.0</v>
      </c>
      <c r="O19" s="186">
        <v>4.42628</v>
      </c>
      <c r="P19" s="192">
        <v>0.1</v>
      </c>
      <c r="Q19" s="86">
        <v>0.558145</v>
      </c>
      <c r="R19" s="86">
        <v>2.816</v>
      </c>
      <c r="S19" s="84"/>
      <c r="T19" s="86">
        <v>4.0</v>
      </c>
      <c r="U19" s="86">
        <v>0.23248</v>
      </c>
      <c r="V19" s="193">
        <v>0.0</v>
      </c>
      <c r="W19" s="189">
        <v>330.0</v>
      </c>
      <c r="X19" s="86">
        <v>1376.0</v>
      </c>
      <c r="Y19" s="193">
        <v>25.63563</v>
      </c>
      <c r="Z19" s="190"/>
      <c r="AA19" s="190"/>
      <c r="AB19" s="190"/>
    </row>
    <row r="20">
      <c r="A20" s="185">
        <v>18.0</v>
      </c>
      <c r="B20" s="185" t="s">
        <v>58</v>
      </c>
      <c r="C20" s="185" t="s">
        <v>27</v>
      </c>
      <c r="D20" s="185" t="s">
        <v>27</v>
      </c>
      <c r="E20" s="185" t="s">
        <v>27</v>
      </c>
      <c r="F20" s="185">
        <v>48.0</v>
      </c>
      <c r="G20" s="185" t="s">
        <v>29</v>
      </c>
      <c r="H20" s="185" t="s">
        <v>59</v>
      </c>
      <c r="I20" s="191">
        <v>1.0</v>
      </c>
      <c r="J20" s="191" t="s">
        <v>48</v>
      </c>
      <c r="K20" s="185">
        <v>30.02294</v>
      </c>
      <c r="L20" s="185">
        <v>23155.66</v>
      </c>
      <c r="M20" s="185"/>
      <c r="N20" s="185">
        <v>17.0</v>
      </c>
      <c r="O20" s="186">
        <v>8.47799</v>
      </c>
      <c r="P20" s="187">
        <v>0.1</v>
      </c>
      <c r="Q20" s="86">
        <v>2.6478</v>
      </c>
      <c r="R20" s="86">
        <v>5.28</v>
      </c>
      <c r="S20" s="84"/>
      <c r="T20" s="86">
        <v>8.0</v>
      </c>
      <c r="U20" s="86">
        <v>0.888991</v>
      </c>
      <c r="V20" s="86">
        <v>0.0</v>
      </c>
      <c r="W20" s="189">
        <v>1303.0</v>
      </c>
      <c r="X20" s="86">
        <v>2512.0</v>
      </c>
      <c r="Y20" s="86">
        <v>27.37695</v>
      </c>
      <c r="Z20" s="190"/>
      <c r="AA20" s="190"/>
      <c r="AB20" s="190"/>
    </row>
    <row r="21">
      <c r="A21" s="185">
        <v>19.0</v>
      </c>
      <c r="B21" s="185" t="s">
        <v>58</v>
      </c>
      <c r="C21" s="185" t="s">
        <v>27</v>
      </c>
      <c r="D21" s="185" t="s">
        <v>27</v>
      </c>
      <c r="E21" s="185" t="s">
        <v>27</v>
      </c>
      <c r="F21" s="185">
        <v>48.0</v>
      </c>
      <c r="G21" s="185" t="s">
        <v>29</v>
      </c>
      <c r="H21" s="185" t="s">
        <v>59</v>
      </c>
      <c r="I21" s="191">
        <v>1.0</v>
      </c>
      <c r="J21" s="191" t="s">
        <v>49</v>
      </c>
      <c r="K21" s="185">
        <v>34.95525</v>
      </c>
      <c r="L21" s="185">
        <v>132.063</v>
      </c>
      <c r="M21" s="185"/>
      <c r="N21" s="185">
        <v>3.0</v>
      </c>
      <c r="O21" s="186">
        <v>3.18014</v>
      </c>
      <c r="P21" s="187">
        <v>0.1</v>
      </c>
      <c r="Q21" s="86">
        <v>0.26688</v>
      </c>
      <c r="R21" s="86">
        <v>1.568</v>
      </c>
      <c r="S21" s="84"/>
      <c r="T21" s="86">
        <v>2.0</v>
      </c>
      <c r="U21" s="86">
        <v>0.114848</v>
      </c>
      <c r="V21" s="86">
        <v>0.0</v>
      </c>
      <c r="W21" s="189">
        <v>23.0</v>
      </c>
      <c r="X21" s="86">
        <v>904.0</v>
      </c>
      <c r="Y21" s="86">
        <v>23.46715</v>
      </c>
      <c r="Z21" s="190"/>
      <c r="AA21" s="190"/>
      <c r="AB21" s="190"/>
    </row>
    <row r="22">
      <c r="A22" s="185">
        <v>20.0</v>
      </c>
      <c r="B22" s="185" t="s">
        <v>58</v>
      </c>
      <c r="C22" s="185" t="s">
        <v>27</v>
      </c>
      <c r="D22" s="185" t="s">
        <v>27</v>
      </c>
      <c r="E22" s="185" t="s">
        <v>27</v>
      </c>
      <c r="F22" s="185">
        <v>48.0</v>
      </c>
      <c r="G22" s="185" t="s">
        <v>29</v>
      </c>
      <c r="H22" s="185" t="s">
        <v>59</v>
      </c>
      <c r="I22" s="191">
        <v>1.0</v>
      </c>
      <c r="J22" s="191" t="s">
        <v>50</v>
      </c>
      <c r="K22" s="185">
        <v>25.2195</v>
      </c>
      <c r="L22" s="185">
        <v>7017.54</v>
      </c>
      <c r="M22" s="185"/>
      <c r="N22" s="185">
        <v>23.0</v>
      </c>
      <c r="O22" s="186">
        <v>29.69657</v>
      </c>
      <c r="P22" s="192">
        <v>0.3</v>
      </c>
      <c r="Q22" s="86">
        <v>3.25529</v>
      </c>
      <c r="R22" s="86">
        <v>5.312</v>
      </c>
      <c r="S22" s="84"/>
      <c r="T22" s="86">
        <v>8.0</v>
      </c>
      <c r="U22" s="86">
        <v>2.30704</v>
      </c>
      <c r="V22" s="193">
        <v>0.0</v>
      </c>
      <c r="W22" s="189">
        <v>2323.0</v>
      </c>
      <c r="X22" s="86">
        <v>3843.0</v>
      </c>
      <c r="Y22" s="86">
        <v>29.06121</v>
      </c>
      <c r="Z22" s="190"/>
      <c r="AA22" s="190"/>
      <c r="AB22" s="190"/>
    </row>
    <row r="23">
      <c r="A23" s="185">
        <v>21.0</v>
      </c>
      <c r="B23" s="185" t="s">
        <v>58</v>
      </c>
      <c r="C23" s="185" t="s">
        <v>27</v>
      </c>
      <c r="D23" s="185" t="s">
        <v>27</v>
      </c>
      <c r="E23" s="185" t="s">
        <v>27</v>
      </c>
      <c r="F23" s="185">
        <v>48.0</v>
      </c>
      <c r="G23" s="185" t="s">
        <v>29</v>
      </c>
      <c r="H23" s="185" t="s">
        <v>59</v>
      </c>
      <c r="I23" s="191">
        <v>1.0</v>
      </c>
      <c r="J23" s="191" t="s">
        <v>51</v>
      </c>
      <c r="K23" s="86" t="s">
        <v>30</v>
      </c>
      <c r="L23" s="86" t="s">
        <v>30</v>
      </c>
      <c r="M23" s="86" t="s">
        <v>30</v>
      </c>
      <c r="N23" s="86" t="s">
        <v>30</v>
      </c>
      <c r="O23" s="86" t="s">
        <v>30</v>
      </c>
      <c r="P23" s="86" t="s">
        <v>30</v>
      </c>
      <c r="Q23" s="86" t="s">
        <v>30</v>
      </c>
      <c r="R23" s="86" t="s">
        <v>30</v>
      </c>
      <c r="S23" s="86" t="s">
        <v>30</v>
      </c>
      <c r="T23" s="86" t="s">
        <v>30</v>
      </c>
      <c r="U23" s="86" t="s">
        <v>30</v>
      </c>
      <c r="V23" s="86" t="s">
        <v>30</v>
      </c>
      <c r="W23" s="86" t="s">
        <v>30</v>
      </c>
      <c r="X23" s="86" t="s">
        <v>30</v>
      </c>
      <c r="Y23" s="86" t="s">
        <v>30</v>
      </c>
      <c r="Z23" s="190"/>
      <c r="AA23" s="190"/>
      <c r="AB23" s="190"/>
    </row>
    <row r="24">
      <c r="A24" s="185">
        <v>22.0</v>
      </c>
      <c r="B24" s="185" t="s">
        <v>58</v>
      </c>
      <c r="C24" s="185" t="s">
        <v>27</v>
      </c>
      <c r="D24" s="185" t="s">
        <v>27</v>
      </c>
      <c r="E24" s="185" t="s">
        <v>27</v>
      </c>
      <c r="F24" s="185">
        <v>48.0</v>
      </c>
      <c r="G24" s="185" t="s">
        <v>29</v>
      </c>
      <c r="H24" s="185" t="s">
        <v>59</v>
      </c>
      <c r="I24" s="191">
        <v>1.0</v>
      </c>
      <c r="J24" s="191" t="s">
        <v>52</v>
      </c>
      <c r="K24" s="86" t="s">
        <v>30</v>
      </c>
      <c r="L24" s="86" t="s">
        <v>30</v>
      </c>
      <c r="M24" s="86" t="s">
        <v>30</v>
      </c>
      <c r="N24" s="86" t="s">
        <v>30</v>
      </c>
      <c r="O24" s="86" t="s">
        <v>30</v>
      </c>
      <c r="P24" s="86" t="s">
        <v>30</v>
      </c>
      <c r="Q24" s="86" t="s">
        <v>30</v>
      </c>
      <c r="R24" s="86" t="s">
        <v>30</v>
      </c>
      <c r="S24" s="86" t="s">
        <v>30</v>
      </c>
      <c r="T24" s="86" t="s">
        <v>30</v>
      </c>
      <c r="U24" s="86" t="s">
        <v>30</v>
      </c>
      <c r="V24" s="86" t="s">
        <v>30</v>
      </c>
      <c r="W24" s="86" t="s">
        <v>30</v>
      </c>
      <c r="X24" s="86" t="s">
        <v>30</v>
      </c>
      <c r="Y24" s="86" t="s">
        <v>30</v>
      </c>
      <c r="Z24" s="190"/>
      <c r="AA24" s="190"/>
      <c r="AB24" s="190"/>
    </row>
    <row r="25">
      <c r="A25" s="185">
        <v>23.0</v>
      </c>
      <c r="B25" s="185" t="s">
        <v>58</v>
      </c>
      <c r="C25" s="185" t="s">
        <v>27</v>
      </c>
      <c r="D25" s="185" t="s">
        <v>27</v>
      </c>
      <c r="E25" s="185" t="s">
        <v>28</v>
      </c>
      <c r="F25" s="185">
        <v>48.0</v>
      </c>
      <c r="G25" s="185" t="s">
        <v>53</v>
      </c>
      <c r="H25" s="185" t="s">
        <v>30</v>
      </c>
      <c r="I25" s="191">
        <v>1.0</v>
      </c>
      <c r="J25" s="191" t="s">
        <v>31</v>
      </c>
      <c r="K25" s="185">
        <v>42.43878</v>
      </c>
      <c r="L25" s="185">
        <v>19.424</v>
      </c>
      <c r="M25" s="185"/>
      <c r="N25" s="185">
        <v>2.0</v>
      </c>
      <c r="O25" s="186">
        <v>33.19873</v>
      </c>
      <c r="P25" s="187">
        <v>1.2</v>
      </c>
      <c r="Q25" s="84"/>
      <c r="R25" s="84"/>
      <c r="S25" s="84"/>
      <c r="T25" s="84"/>
      <c r="U25" s="84"/>
      <c r="V25" s="188"/>
      <c r="W25" s="189">
        <v>62.0</v>
      </c>
      <c r="X25" s="86">
        <v>853.0</v>
      </c>
      <c r="Y25" s="86">
        <v>8.29632</v>
      </c>
      <c r="Z25" s="190"/>
      <c r="AA25" s="190"/>
      <c r="AB25" s="190"/>
    </row>
    <row r="26">
      <c r="A26" s="185">
        <v>24.0</v>
      </c>
      <c r="B26" s="185" t="s">
        <v>58</v>
      </c>
      <c r="C26" s="185" t="s">
        <v>27</v>
      </c>
      <c r="D26" s="185" t="s">
        <v>27</v>
      </c>
      <c r="E26" s="185" t="s">
        <v>28</v>
      </c>
      <c r="F26" s="185">
        <v>48.0</v>
      </c>
      <c r="G26" s="185" t="s">
        <v>53</v>
      </c>
      <c r="H26" s="185" t="s">
        <v>30</v>
      </c>
      <c r="I26" s="191">
        <v>1.0</v>
      </c>
      <c r="J26" s="191" t="s">
        <v>32</v>
      </c>
      <c r="K26" s="185">
        <v>2.74006</v>
      </c>
      <c r="L26" s="185">
        <v>1133.28</v>
      </c>
      <c r="M26" s="185"/>
      <c r="N26" s="185">
        <v>39.0</v>
      </c>
      <c r="O26" s="186">
        <v>8981.84</v>
      </c>
      <c r="P26" s="187">
        <v>60.5</v>
      </c>
      <c r="Q26" s="84"/>
      <c r="R26" s="84"/>
      <c r="S26" s="84"/>
      <c r="T26" s="84"/>
      <c r="U26" s="84"/>
      <c r="V26" s="188"/>
      <c r="W26" s="189">
        <v>9546.0</v>
      </c>
      <c r="X26" s="86">
        <v>10559.0</v>
      </c>
      <c r="Y26" s="86">
        <v>9.78</v>
      </c>
      <c r="Z26" s="190"/>
      <c r="AA26" s="190"/>
      <c r="AB26" s="190"/>
    </row>
    <row r="27">
      <c r="A27" s="185">
        <v>25.0</v>
      </c>
      <c r="B27" s="185" t="s">
        <v>58</v>
      </c>
      <c r="C27" s="185" t="s">
        <v>27</v>
      </c>
      <c r="D27" s="185" t="s">
        <v>27</v>
      </c>
      <c r="E27" s="185" t="s">
        <v>28</v>
      </c>
      <c r="F27" s="185">
        <v>48.0</v>
      </c>
      <c r="G27" s="185" t="s">
        <v>53</v>
      </c>
      <c r="H27" s="185" t="s">
        <v>30</v>
      </c>
      <c r="I27" s="191">
        <v>1.0</v>
      </c>
      <c r="J27" s="191" t="s">
        <v>33</v>
      </c>
      <c r="K27" s="185">
        <v>26.68594</v>
      </c>
      <c r="L27" s="185">
        <v>162.564</v>
      </c>
      <c r="M27" s="185"/>
      <c r="N27" s="185">
        <v>12.0</v>
      </c>
      <c r="O27" s="186">
        <v>11.35134</v>
      </c>
      <c r="P27" s="187">
        <v>0.2</v>
      </c>
      <c r="Q27" s="84"/>
      <c r="R27" s="84"/>
      <c r="S27" s="84"/>
      <c r="T27" s="84"/>
      <c r="U27" s="84"/>
      <c r="V27" s="188"/>
      <c r="W27" s="189">
        <v>115.0</v>
      </c>
      <c r="X27" s="86">
        <v>980.0</v>
      </c>
      <c r="Y27" s="86">
        <v>8.93219</v>
      </c>
      <c r="Z27" s="190"/>
      <c r="AA27" s="190"/>
      <c r="AB27" s="190"/>
    </row>
    <row r="28">
      <c r="A28" s="185">
        <v>26.0</v>
      </c>
      <c r="B28" s="185" t="s">
        <v>58</v>
      </c>
      <c r="C28" s="185" t="s">
        <v>27</v>
      </c>
      <c r="D28" s="185" t="s">
        <v>27</v>
      </c>
      <c r="E28" s="185" t="s">
        <v>28</v>
      </c>
      <c r="F28" s="185">
        <v>48.0</v>
      </c>
      <c r="G28" s="185" t="s">
        <v>53</v>
      </c>
      <c r="H28" s="185" t="s">
        <v>30</v>
      </c>
      <c r="I28" s="191">
        <v>1.0</v>
      </c>
      <c r="J28" s="191" t="s">
        <v>34</v>
      </c>
      <c r="K28" s="185">
        <v>18.25202</v>
      </c>
      <c r="L28" s="185">
        <v>22631.54</v>
      </c>
      <c r="M28" s="185"/>
      <c r="N28" s="185">
        <v>69.0</v>
      </c>
      <c r="O28" s="186">
        <v>2.74157</v>
      </c>
      <c r="P28" s="187">
        <v>0.0</v>
      </c>
      <c r="Q28" s="84"/>
      <c r="R28" s="84"/>
      <c r="S28" s="84"/>
      <c r="T28" s="84"/>
      <c r="U28" s="84"/>
      <c r="V28" s="188"/>
      <c r="W28" s="189">
        <v>1031.0</v>
      </c>
      <c r="X28" s="86">
        <v>2154.0</v>
      </c>
      <c r="Y28" s="86">
        <v>9.51465</v>
      </c>
      <c r="Z28" s="190"/>
      <c r="AA28" s="190"/>
      <c r="AB28" s="190"/>
    </row>
    <row r="29">
      <c r="A29" s="185">
        <v>27.0</v>
      </c>
      <c r="B29" s="185" t="s">
        <v>58</v>
      </c>
      <c r="C29" s="185" t="s">
        <v>27</v>
      </c>
      <c r="D29" s="185" t="s">
        <v>27</v>
      </c>
      <c r="E29" s="185" t="s">
        <v>28</v>
      </c>
      <c r="F29" s="185">
        <v>48.0</v>
      </c>
      <c r="G29" s="185" t="s">
        <v>53</v>
      </c>
      <c r="H29" s="185" t="s">
        <v>30</v>
      </c>
      <c r="I29" s="191">
        <v>1.0</v>
      </c>
      <c r="J29" s="191" t="s">
        <v>35</v>
      </c>
      <c r="K29" s="185">
        <v>25.62356</v>
      </c>
      <c r="L29" s="185">
        <v>77.666</v>
      </c>
      <c r="M29" s="185"/>
      <c r="N29" s="185">
        <v>67.0</v>
      </c>
      <c r="O29" s="186">
        <v>2.98599</v>
      </c>
      <c r="P29" s="187">
        <v>0.1</v>
      </c>
      <c r="Q29" s="84"/>
      <c r="R29" s="84"/>
      <c r="S29" s="84"/>
      <c r="T29" s="84"/>
      <c r="U29" s="84"/>
      <c r="V29" s="188"/>
      <c r="W29" s="189">
        <v>37.0</v>
      </c>
      <c r="X29" s="86">
        <v>867.0</v>
      </c>
      <c r="Y29" s="86">
        <v>8.46743</v>
      </c>
      <c r="Z29" s="190"/>
      <c r="AA29" s="190"/>
      <c r="AB29" s="190"/>
    </row>
    <row r="30">
      <c r="A30" s="185">
        <v>28.0</v>
      </c>
      <c r="B30" s="185" t="s">
        <v>58</v>
      </c>
      <c r="C30" s="185" t="s">
        <v>27</v>
      </c>
      <c r="D30" s="185" t="s">
        <v>27</v>
      </c>
      <c r="E30" s="185" t="s">
        <v>28</v>
      </c>
      <c r="F30" s="185">
        <v>48.0</v>
      </c>
      <c r="G30" s="185" t="s">
        <v>53</v>
      </c>
      <c r="H30" s="185" t="s">
        <v>30</v>
      </c>
      <c r="I30" s="191">
        <v>1.0</v>
      </c>
      <c r="J30" s="191" t="s">
        <v>36</v>
      </c>
      <c r="K30" s="185">
        <v>27.21026</v>
      </c>
      <c r="L30" s="185">
        <v>53.953</v>
      </c>
      <c r="M30" s="185"/>
      <c r="N30" s="185">
        <v>1.0</v>
      </c>
      <c r="O30" s="186">
        <v>0.581806</v>
      </c>
      <c r="P30" s="187">
        <v>0.0</v>
      </c>
      <c r="Q30" s="84"/>
      <c r="R30" s="84"/>
      <c r="S30" s="84"/>
      <c r="T30" s="84"/>
      <c r="U30" s="84"/>
      <c r="V30" s="188"/>
      <c r="W30" s="189">
        <v>11.0</v>
      </c>
      <c r="X30" s="86">
        <v>734.0</v>
      </c>
      <c r="Y30" s="86">
        <v>4.0767</v>
      </c>
      <c r="Z30" s="190"/>
      <c r="AA30" s="190"/>
      <c r="AB30" s="190"/>
    </row>
    <row r="31">
      <c r="A31" s="185">
        <v>29.0</v>
      </c>
      <c r="B31" s="185" t="s">
        <v>58</v>
      </c>
      <c r="C31" s="185" t="s">
        <v>27</v>
      </c>
      <c r="D31" s="185" t="s">
        <v>27</v>
      </c>
      <c r="E31" s="185" t="s">
        <v>28</v>
      </c>
      <c r="F31" s="185">
        <v>48.0</v>
      </c>
      <c r="G31" s="185" t="s">
        <v>53</v>
      </c>
      <c r="H31" s="185" t="s">
        <v>30</v>
      </c>
      <c r="I31" s="191">
        <v>1.0</v>
      </c>
      <c r="J31" s="191" t="s">
        <v>37</v>
      </c>
      <c r="K31" s="185">
        <v>28.50619</v>
      </c>
      <c r="L31" s="185">
        <v>41.762</v>
      </c>
      <c r="M31" s="185"/>
      <c r="N31" s="185">
        <v>12.0</v>
      </c>
      <c r="O31" s="186">
        <v>10.60761</v>
      </c>
      <c r="P31" s="187">
        <v>0.4</v>
      </c>
      <c r="Q31" s="84"/>
      <c r="R31" s="84"/>
      <c r="S31" s="84"/>
      <c r="T31" s="84"/>
      <c r="U31" s="84"/>
      <c r="V31" s="188"/>
      <c r="W31" s="189">
        <v>33.0</v>
      </c>
      <c r="X31" s="86">
        <v>850.0</v>
      </c>
      <c r="Y31" s="86">
        <v>7.82119</v>
      </c>
      <c r="Z31" s="190"/>
      <c r="AA31" s="190"/>
      <c r="AB31" s="190"/>
    </row>
    <row r="32">
      <c r="A32" s="185">
        <v>30.0</v>
      </c>
      <c r="B32" s="185" t="s">
        <v>58</v>
      </c>
      <c r="C32" s="185" t="s">
        <v>27</v>
      </c>
      <c r="D32" s="185" t="s">
        <v>27</v>
      </c>
      <c r="E32" s="185" t="s">
        <v>28</v>
      </c>
      <c r="F32" s="185">
        <v>48.0</v>
      </c>
      <c r="G32" s="185" t="s">
        <v>53</v>
      </c>
      <c r="H32" s="185" t="s">
        <v>30</v>
      </c>
      <c r="I32" s="191">
        <v>1.0</v>
      </c>
      <c r="J32" s="191" t="s">
        <v>38</v>
      </c>
      <c r="K32" s="185">
        <v>28.95908</v>
      </c>
      <c r="L32" s="185">
        <v>120.545</v>
      </c>
      <c r="M32" s="185"/>
      <c r="N32" s="185">
        <v>85.0</v>
      </c>
      <c r="O32" s="186">
        <v>5.80673</v>
      </c>
      <c r="P32" s="187">
        <v>0.1</v>
      </c>
      <c r="Q32" s="84"/>
      <c r="R32" s="84"/>
      <c r="S32" s="84"/>
      <c r="T32" s="84"/>
      <c r="U32" s="84"/>
      <c r="V32" s="188"/>
      <c r="W32" s="189">
        <v>49.0</v>
      </c>
      <c r="X32" s="86">
        <v>1030.0</v>
      </c>
      <c r="Y32" s="86">
        <v>8.80301</v>
      </c>
      <c r="Z32" s="190"/>
      <c r="AA32" s="190"/>
      <c r="AB32" s="190"/>
    </row>
    <row r="33">
      <c r="A33" s="185">
        <v>31.0</v>
      </c>
      <c r="B33" s="185" t="s">
        <v>58</v>
      </c>
      <c r="C33" s="185" t="s">
        <v>27</v>
      </c>
      <c r="D33" s="185" t="s">
        <v>27</v>
      </c>
      <c r="E33" s="185" t="s">
        <v>28</v>
      </c>
      <c r="F33" s="185">
        <v>48.0</v>
      </c>
      <c r="G33" s="185" t="s">
        <v>53</v>
      </c>
      <c r="H33" s="185" t="s">
        <v>30</v>
      </c>
      <c r="I33" s="191">
        <v>1.0</v>
      </c>
      <c r="J33" s="191" t="s">
        <v>39</v>
      </c>
      <c r="K33" s="185">
        <v>37.59897</v>
      </c>
      <c r="L33" s="185">
        <v>24.576</v>
      </c>
      <c r="M33" s="185"/>
      <c r="N33" s="185">
        <v>12.0</v>
      </c>
      <c r="O33" s="186">
        <v>23.54559</v>
      </c>
      <c r="P33" s="187">
        <v>0.4</v>
      </c>
      <c r="Q33" s="84"/>
      <c r="R33" s="84"/>
      <c r="S33" s="84"/>
      <c r="T33" s="84"/>
      <c r="U33" s="84"/>
      <c r="V33" s="188"/>
      <c r="W33" s="189">
        <v>45.0</v>
      </c>
      <c r="X33" s="86">
        <v>948.0</v>
      </c>
      <c r="Y33" s="86">
        <v>8.52322</v>
      </c>
      <c r="Z33" s="190"/>
      <c r="AA33" s="190"/>
      <c r="AB33" s="190"/>
    </row>
    <row r="34">
      <c r="A34" s="185">
        <v>32.0</v>
      </c>
      <c r="B34" s="185" t="s">
        <v>58</v>
      </c>
      <c r="C34" s="185" t="s">
        <v>27</v>
      </c>
      <c r="D34" s="185" t="s">
        <v>27</v>
      </c>
      <c r="E34" s="185" t="s">
        <v>28</v>
      </c>
      <c r="F34" s="185">
        <v>48.0</v>
      </c>
      <c r="G34" s="185" t="s">
        <v>53</v>
      </c>
      <c r="H34" s="185" t="s">
        <v>30</v>
      </c>
      <c r="I34" s="191">
        <v>1.0</v>
      </c>
      <c r="J34" s="191" t="s">
        <v>40</v>
      </c>
      <c r="K34" s="185">
        <v>26.37909</v>
      </c>
      <c r="L34" s="185">
        <v>462.978</v>
      </c>
      <c r="M34" s="185"/>
      <c r="N34" s="185">
        <v>16.0</v>
      </c>
      <c r="O34" s="186">
        <v>36.39495</v>
      </c>
      <c r="P34" s="187">
        <v>0.6</v>
      </c>
      <c r="Q34" s="84"/>
      <c r="R34" s="84"/>
      <c r="S34" s="84"/>
      <c r="T34" s="84"/>
      <c r="U34" s="84"/>
      <c r="V34" s="188"/>
      <c r="W34" s="189">
        <v>99.0</v>
      </c>
      <c r="X34" s="86">
        <v>1105.0</v>
      </c>
      <c r="Y34" s="86">
        <v>8.99306</v>
      </c>
      <c r="Z34" s="190"/>
      <c r="AA34" s="190"/>
      <c r="AB34" s="190"/>
    </row>
    <row r="35">
      <c r="A35" s="185">
        <v>33.0</v>
      </c>
      <c r="B35" s="185" t="s">
        <v>58</v>
      </c>
      <c r="C35" s="185" t="s">
        <v>27</v>
      </c>
      <c r="D35" s="185" t="s">
        <v>27</v>
      </c>
      <c r="E35" s="185" t="s">
        <v>28</v>
      </c>
      <c r="F35" s="185">
        <v>48.0</v>
      </c>
      <c r="G35" s="185" t="s">
        <v>53</v>
      </c>
      <c r="H35" s="185" t="s">
        <v>30</v>
      </c>
      <c r="I35" s="191">
        <v>1.0</v>
      </c>
      <c r="J35" s="191" t="s">
        <v>41</v>
      </c>
      <c r="K35" s="185">
        <v>2.48389</v>
      </c>
      <c r="L35" s="185">
        <v>748.196</v>
      </c>
      <c r="M35" s="185"/>
      <c r="N35" s="185">
        <v>69.0</v>
      </c>
      <c r="O35" s="186">
        <v>1.00458</v>
      </c>
      <c r="P35" s="187">
        <v>0.0</v>
      </c>
      <c r="Q35" s="84"/>
      <c r="R35" s="84"/>
      <c r="S35" s="84"/>
      <c r="T35" s="84"/>
      <c r="U35" s="84"/>
      <c r="V35" s="188"/>
      <c r="W35" s="189">
        <v>75.0</v>
      </c>
      <c r="X35" s="86">
        <v>1114.0</v>
      </c>
      <c r="Y35" s="86">
        <v>9.31997</v>
      </c>
      <c r="Z35" s="190"/>
      <c r="AA35" s="190"/>
      <c r="AB35" s="190"/>
    </row>
    <row r="36">
      <c r="A36" s="185">
        <v>34.0</v>
      </c>
      <c r="B36" s="185" t="s">
        <v>58</v>
      </c>
      <c r="C36" s="185" t="s">
        <v>27</v>
      </c>
      <c r="D36" s="185" t="s">
        <v>27</v>
      </c>
      <c r="E36" s="185" t="s">
        <v>28</v>
      </c>
      <c r="F36" s="185">
        <v>48.0</v>
      </c>
      <c r="G36" s="185" t="s">
        <v>53</v>
      </c>
      <c r="H36" s="185" t="s">
        <v>30</v>
      </c>
      <c r="I36" s="191">
        <v>1.0</v>
      </c>
      <c r="J36" s="191" t="s">
        <v>42</v>
      </c>
      <c r="K36" s="185">
        <v>20.5876</v>
      </c>
      <c r="L36" s="185">
        <v>42.912</v>
      </c>
      <c r="M36" s="185"/>
      <c r="N36" s="185">
        <v>59.0</v>
      </c>
      <c r="O36" s="186">
        <v>1.18407</v>
      </c>
      <c r="P36" s="187">
        <v>0.0</v>
      </c>
      <c r="Q36" s="84"/>
      <c r="R36" s="84"/>
      <c r="S36" s="84"/>
      <c r="T36" s="84"/>
      <c r="U36" s="84"/>
      <c r="V36" s="188"/>
      <c r="W36" s="189">
        <v>28.0</v>
      </c>
      <c r="X36" s="86">
        <v>802.0</v>
      </c>
      <c r="Y36" s="86">
        <v>8.48133</v>
      </c>
      <c r="Z36" s="190"/>
      <c r="AA36" s="190"/>
      <c r="AB36" s="190"/>
    </row>
    <row r="37">
      <c r="A37" s="185">
        <v>35.0</v>
      </c>
      <c r="B37" s="185" t="s">
        <v>58</v>
      </c>
      <c r="C37" s="185" t="s">
        <v>27</v>
      </c>
      <c r="D37" s="185" t="s">
        <v>27</v>
      </c>
      <c r="E37" s="185" t="s">
        <v>28</v>
      </c>
      <c r="F37" s="185">
        <v>48.0</v>
      </c>
      <c r="G37" s="185" t="s">
        <v>53</v>
      </c>
      <c r="H37" s="185" t="s">
        <v>30</v>
      </c>
      <c r="I37" s="191">
        <v>1.0</v>
      </c>
      <c r="J37" s="191" t="s">
        <v>43</v>
      </c>
      <c r="K37" s="185">
        <v>2.54911</v>
      </c>
      <c r="L37" s="185">
        <v>549.061</v>
      </c>
      <c r="M37" s="185"/>
      <c r="N37" s="185">
        <v>59.0</v>
      </c>
      <c r="O37" s="186">
        <v>5370.95</v>
      </c>
      <c r="P37" s="187">
        <v>60.4</v>
      </c>
      <c r="Q37" s="84"/>
      <c r="R37" s="84"/>
      <c r="S37" s="84"/>
      <c r="T37" s="84"/>
      <c r="U37" s="84"/>
      <c r="V37" s="188"/>
      <c r="W37" s="189">
        <v>5419.0</v>
      </c>
      <c r="X37" s="86">
        <v>6529.0</v>
      </c>
      <c r="Y37" s="86">
        <v>11.58455</v>
      </c>
      <c r="Z37" s="190"/>
      <c r="AA37" s="190"/>
      <c r="AB37" s="190"/>
    </row>
    <row r="38">
      <c r="A38" s="185">
        <v>36.0</v>
      </c>
      <c r="B38" s="185" t="s">
        <v>58</v>
      </c>
      <c r="C38" s="185" t="s">
        <v>27</v>
      </c>
      <c r="D38" s="185" t="s">
        <v>27</v>
      </c>
      <c r="E38" s="185" t="s">
        <v>28</v>
      </c>
      <c r="F38" s="185">
        <v>48.0</v>
      </c>
      <c r="G38" s="185" t="s">
        <v>53</v>
      </c>
      <c r="H38" s="185" t="s">
        <v>30</v>
      </c>
      <c r="I38" s="191">
        <v>1.0</v>
      </c>
      <c r="J38" s="191" t="s">
        <v>44</v>
      </c>
      <c r="K38" s="185">
        <v>21.64165</v>
      </c>
      <c r="L38" s="185">
        <v>108.801</v>
      </c>
      <c r="M38" s="185"/>
      <c r="N38" s="185">
        <v>5.0</v>
      </c>
      <c r="O38" s="186">
        <v>0.985991</v>
      </c>
      <c r="P38" s="187">
        <v>0.0</v>
      </c>
      <c r="Q38" s="84"/>
      <c r="R38" s="84"/>
      <c r="S38" s="84"/>
      <c r="T38" s="84"/>
      <c r="U38" s="84"/>
      <c r="V38" s="188"/>
      <c r="W38" s="189">
        <v>19.0</v>
      </c>
      <c r="X38" s="86">
        <v>853.0</v>
      </c>
      <c r="Y38" s="86">
        <v>8.85168</v>
      </c>
      <c r="Z38" s="190"/>
      <c r="AA38" s="190"/>
      <c r="AB38" s="190"/>
    </row>
    <row r="39">
      <c r="A39" s="185">
        <v>37.0</v>
      </c>
      <c r="B39" s="185" t="s">
        <v>58</v>
      </c>
      <c r="C39" s="185" t="s">
        <v>27</v>
      </c>
      <c r="D39" s="185" t="s">
        <v>27</v>
      </c>
      <c r="E39" s="185" t="s">
        <v>28</v>
      </c>
      <c r="F39" s="185">
        <v>48.0</v>
      </c>
      <c r="G39" s="185" t="s">
        <v>53</v>
      </c>
      <c r="H39" s="185" t="s">
        <v>30</v>
      </c>
      <c r="I39" s="191">
        <v>1.0</v>
      </c>
      <c r="J39" s="191" t="s">
        <v>45</v>
      </c>
      <c r="K39" s="185">
        <v>21.44293</v>
      </c>
      <c r="L39" s="185">
        <v>2360.12</v>
      </c>
      <c r="M39" s="185"/>
      <c r="N39" s="185">
        <v>122.0</v>
      </c>
      <c r="O39" s="186">
        <v>1.76238</v>
      </c>
      <c r="P39" s="187">
        <v>0.0</v>
      </c>
      <c r="Q39" s="84"/>
      <c r="R39" s="84"/>
      <c r="S39" s="84"/>
      <c r="T39" s="84"/>
      <c r="U39" s="84"/>
      <c r="V39" s="188"/>
      <c r="W39" s="189">
        <v>232.0</v>
      </c>
      <c r="X39" s="86">
        <v>771.0</v>
      </c>
      <c r="Y39" s="86">
        <v>9.07046</v>
      </c>
      <c r="Z39" s="190"/>
      <c r="AA39" s="190"/>
      <c r="AB39" s="190"/>
    </row>
    <row r="40">
      <c r="A40" s="185">
        <v>38.0</v>
      </c>
      <c r="B40" s="185" t="s">
        <v>58</v>
      </c>
      <c r="C40" s="185" t="s">
        <v>27</v>
      </c>
      <c r="D40" s="185" t="s">
        <v>27</v>
      </c>
      <c r="E40" s="185" t="s">
        <v>28</v>
      </c>
      <c r="F40" s="185">
        <v>48.0</v>
      </c>
      <c r="G40" s="185" t="s">
        <v>53</v>
      </c>
      <c r="H40" s="185" t="s">
        <v>30</v>
      </c>
      <c r="I40" s="191">
        <v>1.0</v>
      </c>
      <c r="J40" s="191" t="s">
        <v>46</v>
      </c>
      <c r="K40" s="185">
        <v>2.81341</v>
      </c>
      <c r="L40" s="185">
        <v>56281.37</v>
      </c>
      <c r="M40" s="185"/>
      <c r="N40" s="185">
        <v>7.0</v>
      </c>
      <c r="O40" s="186">
        <v>1.87419</v>
      </c>
      <c r="P40" s="187">
        <v>0.0</v>
      </c>
      <c r="Q40" s="84"/>
      <c r="R40" s="84"/>
      <c r="S40" s="84"/>
      <c r="T40" s="84"/>
      <c r="U40" s="84"/>
      <c r="V40" s="188"/>
      <c r="W40" s="189">
        <v>1741.0</v>
      </c>
      <c r="X40" s="86">
        <v>2676.0</v>
      </c>
      <c r="Y40" s="86">
        <v>8.62364</v>
      </c>
      <c r="Z40" s="190"/>
      <c r="AA40" s="190"/>
      <c r="AB40" s="190"/>
    </row>
    <row r="41">
      <c r="A41" s="185">
        <v>39.0</v>
      </c>
      <c r="B41" s="185" t="s">
        <v>58</v>
      </c>
      <c r="C41" s="185" t="s">
        <v>27</v>
      </c>
      <c r="D41" s="185" t="s">
        <v>27</v>
      </c>
      <c r="E41" s="185" t="s">
        <v>28</v>
      </c>
      <c r="F41" s="185">
        <v>48.0</v>
      </c>
      <c r="G41" s="185" t="s">
        <v>53</v>
      </c>
      <c r="H41" s="185" t="s">
        <v>30</v>
      </c>
      <c r="I41" s="191">
        <v>1.0</v>
      </c>
      <c r="J41" s="191" t="s">
        <v>47</v>
      </c>
      <c r="K41" s="185">
        <v>20.29418</v>
      </c>
      <c r="L41" s="185">
        <v>1653.74</v>
      </c>
      <c r="M41" s="185"/>
      <c r="N41" s="185">
        <v>11.0</v>
      </c>
      <c r="O41" s="186">
        <v>12.12586</v>
      </c>
      <c r="P41" s="187">
        <v>0.2</v>
      </c>
      <c r="Q41" s="84"/>
      <c r="R41" s="84"/>
      <c r="S41" s="84"/>
      <c r="T41" s="84"/>
      <c r="U41" s="84"/>
      <c r="V41" s="188"/>
      <c r="W41" s="189">
        <v>325.0</v>
      </c>
      <c r="X41" s="86">
        <v>1317.0</v>
      </c>
      <c r="Y41" s="86">
        <v>8.85609</v>
      </c>
      <c r="Z41" s="190"/>
      <c r="AA41" s="190"/>
      <c r="AB41" s="190"/>
    </row>
    <row r="42">
      <c r="A42" s="185">
        <v>40.0</v>
      </c>
      <c r="B42" s="185" t="s">
        <v>58</v>
      </c>
      <c r="C42" s="185" t="s">
        <v>27</v>
      </c>
      <c r="D42" s="185" t="s">
        <v>27</v>
      </c>
      <c r="E42" s="185" t="s">
        <v>28</v>
      </c>
      <c r="F42" s="185">
        <v>48.0</v>
      </c>
      <c r="G42" s="185" t="s">
        <v>53</v>
      </c>
      <c r="H42" s="185" t="s">
        <v>30</v>
      </c>
      <c r="I42" s="191">
        <v>1.0</v>
      </c>
      <c r="J42" s="191" t="s">
        <v>48</v>
      </c>
      <c r="K42" s="185">
        <v>29.79291</v>
      </c>
      <c r="L42" s="185">
        <v>22723.62</v>
      </c>
      <c r="M42" s="185"/>
      <c r="N42" s="185">
        <v>17.0</v>
      </c>
      <c r="O42" s="186">
        <v>8.60059</v>
      </c>
      <c r="P42" s="187">
        <v>0.1</v>
      </c>
      <c r="Q42" s="84"/>
      <c r="R42" s="84"/>
      <c r="S42" s="84"/>
      <c r="T42" s="84"/>
      <c r="U42" s="84"/>
      <c r="V42" s="188"/>
      <c r="W42" s="189">
        <v>1278.0</v>
      </c>
      <c r="X42" s="86">
        <v>2454.0</v>
      </c>
      <c r="Y42" s="86">
        <v>9.53563</v>
      </c>
      <c r="Z42" s="190"/>
      <c r="AA42" s="190"/>
      <c r="AB42" s="190"/>
    </row>
    <row r="43">
      <c r="A43" s="185">
        <v>41.0</v>
      </c>
      <c r="B43" s="185" t="s">
        <v>58</v>
      </c>
      <c r="C43" s="185" t="s">
        <v>27</v>
      </c>
      <c r="D43" s="185" t="s">
        <v>27</v>
      </c>
      <c r="E43" s="185" t="s">
        <v>28</v>
      </c>
      <c r="F43" s="185">
        <v>48.0</v>
      </c>
      <c r="G43" s="185" t="s">
        <v>53</v>
      </c>
      <c r="H43" s="185" t="s">
        <v>30</v>
      </c>
      <c r="I43" s="191">
        <v>1.0</v>
      </c>
      <c r="J43" s="191" t="s">
        <v>49</v>
      </c>
      <c r="K43" s="185">
        <v>34.9376</v>
      </c>
      <c r="L43" s="185">
        <v>54.912</v>
      </c>
      <c r="M43" s="185"/>
      <c r="N43" s="185">
        <v>3.0</v>
      </c>
      <c r="O43" s="186">
        <v>7.6086</v>
      </c>
      <c r="P43" s="187">
        <v>0.3</v>
      </c>
      <c r="Q43" s="84"/>
      <c r="R43" s="84"/>
      <c r="S43" s="84"/>
      <c r="T43" s="84"/>
      <c r="U43" s="84"/>
      <c r="V43" s="188"/>
      <c r="W43" s="189">
        <v>25.0</v>
      </c>
      <c r="X43" s="86">
        <v>860.0</v>
      </c>
      <c r="Y43" s="86">
        <v>8.14057</v>
      </c>
      <c r="Z43" s="190"/>
      <c r="AA43" s="190"/>
      <c r="AB43" s="190"/>
    </row>
    <row r="44">
      <c r="A44" s="185">
        <v>42.0</v>
      </c>
      <c r="B44" s="185" t="s">
        <v>58</v>
      </c>
      <c r="C44" s="185" t="s">
        <v>27</v>
      </c>
      <c r="D44" s="185" t="s">
        <v>27</v>
      </c>
      <c r="E44" s="185" t="s">
        <v>28</v>
      </c>
      <c r="F44" s="185">
        <v>48.0</v>
      </c>
      <c r="G44" s="185" t="s">
        <v>53</v>
      </c>
      <c r="H44" s="185" t="s">
        <v>30</v>
      </c>
      <c r="I44" s="191">
        <v>1.0</v>
      </c>
      <c r="J44" s="191" t="s">
        <v>50</v>
      </c>
      <c r="K44" s="185">
        <v>24.83724</v>
      </c>
      <c r="L44" s="185">
        <v>6315.03</v>
      </c>
      <c r="M44" s="185"/>
      <c r="N44" s="185">
        <v>23.0</v>
      </c>
      <c r="O44" s="186">
        <v>33.89222</v>
      </c>
      <c r="P44" s="192">
        <v>0.4</v>
      </c>
      <c r="Q44" s="84"/>
      <c r="R44" s="84"/>
      <c r="S44" s="84"/>
      <c r="T44" s="84"/>
      <c r="U44" s="84"/>
      <c r="V44" s="188"/>
      <c r="W44" s="189">
        <v>1668.0</v>
      </c>
      <c r="X44" s="86">
        <v>3251.0</v>
      </c>
      <c r="Y44" s="86">
        <v>10.7479</v>
      </c>
      <c r="Z44" s="190"/>
      <c r="AA44" s="190"/>
      <c r="AB44" s="190"/>
    </row>
    <row r="45">
      <c r="A45" s="185">
        <v>43.0</v>
      </c>
      <c r="B45" s="185" t="s">
        <v>58</v>
      </c>
      <c r="C45" s="185" t="s">
        <v>27</v>
      </c>
      <c r="D45" s="185" t="s">
        <v>27</v>
      </c>
      <c r="E45" s="185" t="s">
        <v>28</v>
      </c>
      <c r="F45" s="185">
        <v>48.0</v>
      </c>
      <c r="G45" s="185" t="s">
        <v>53</v>
      </c>
      <c r="H45" s="185" t="s">
        <v>30</v>
      </c>
      <c r="I45" s="191">
        <v>1.0</v>
      </c>
      <c r="J45" s="191" t="s">
        <v>51</v>
      </c>
      <c r="K45" s="189" t="s">
        <v>30</v>
      </c>
      <c r="L45" s="189" t="s">
        <v>30</v>
      </c>
      <c r="M45" s="189" t="s">
        <v>30</v>
      </c>
      <c r="N45" s="189" t="s">
        <v>30</v>
      </c>
      <c r="O45" s="189" t="s">
        <v>30</v>
      </c>
      <c r="P45" s="189" t="s">
        <v>30</v>
      </c>
      <c r="Q45" s="189" t="s">
        <v>30</v>
      </c>
      <c r="R45" s="189" t="s">
        <v>30</v>
      </c>
      <c r="S45" s="189" t="s">
        <v>30</v>
      </c>
      <c r="T45" s="189" t="s">
        <v>30</v>
      </c>
      <c r="U45" s="189" t="s">
        <v>30</v>
      </c>
      <c r="V45" s="189" t="s">
        <v>30</v>
      </c>
      <c r="W45" s="189" t="s">
        <v>30</v>
      </c>
      <c r="X45" s="86" t="s">
        <v>30</v>
      </c>
      <c r="Y45" s="86" t="s">
        <v>30</v>
      </c>
      <c r="Z45" s="190"/>
      <c r="AA45" s="190"/>
      <c r="AB45" s="190"/>
    </row>
    <row r="46">
      <c r="A46" s="185">
        <v>44.0</v>
      </c>
      <c r="B46" s="185" t="s">
        <v>58</v>
      </c>
      <c r="C46" s="185" t="s">
        <v>27</v>
      </c>
      <c r="D46" s="185" t="s">
        <v>27</v>
      </c>
      <c r="E46" s="185" t="s">
        <v>28</v>
      </c>
      <c r="F46" s="185">
        <v>48.0</v>
      </c>
      <c r="G46" s="185" t="s">
        <v>53</v>
      </c>
      <c r="H46" s="185" t="s">
        <v>30</v>
      </c>
      <c r="I46" s="191">
        <v>1.0</v>
      </c>
      <c r="J46" s="191" t="s">
        <v>52</v>
      </c>
      <c r="K46" s="189" t="s">
        <v>30</v>
      </c>
      <c r="L46" s="189" t="s">
        <v>30</v>
      </c>
      <c r="M46" s="189" t="s">
        <v>30</v>
      </c>
      <c r="N46" s="189" t="s">
        <v>30</v>
      </c>
      <c r="O46" s="189" t="s">
        <v>30</v>
      </c>
      <c r="P46" s="189" t="s">
        <v>30</v>
      </c>
      <c r="Q46" s="189" t="s">
        <v>30</v>
      </c>
      <c r="R46" s="189" t="s">
        <v>30</v>
      </c>
      <c r="S46" s="189" t="s">
        <v>30</v>
      </c>
      <c r="T46" s="189" t="s">
        <v>30</v>
      </c>
      <c r="U46" s="189" t="s">
        <v>30</v>
      </c>
      <c r="V46" s="189" t="s">
        <v>30</v>
      </c>
      <c r="W46" s="189" t="s">
        <v>30</v>
      </c>
      <c r="X46" s="86" t="s">
        <v>30</v>
      </c>
      <c r="Y46" s="86" t="s">
        <v>30</v>
      </c>
      <c r="Z46" s="194"/>
      <c r="AA46" s="190"/>
      <c r="AB46" s="190"/>
    </row>
    <row r="47">
      <c r="A47" s="185">
        <v>45.0</v>
      </c>
      <c r="B47" s="185" t="s">
        <v>58</v>
      </c>
      <c r="C47" s="185" t="s">
        <v>27</v>
      </c>
      <c r="D47" s="185" t="s">
        <v>27</v>
      </c>
      <c r="E47" s="185" t="s">
        <v>27</v>
      </c>
      <c r="F47" s="185">
        <v>48.0</v>
      </c>
      <c r="G47" s="185" t="s">
        <v>53</v>
      </c>
      <c r="H47" s="185" t="s">
        <v>59</v>
      </c>
      <c r="I47" s="191">
        <v>1.0</v>
      </c>
      <c r="J47" s="191" t="s">
        <v>31</v>
      </c>
      <c r="K47" s="185">
        <v>58.26616</v>
      </c>
      <c r="L47" s="185">
        <v>19.52</v>
      </c>
      <c r="M47" s="185"/>
      <c r="N47" s="185">
        <v>2.0</v>
      </c>
      <c r="O47" s="186">
        <v>33.26689</v>
      </c>
      <c r="P47" s="187">
        <v>0.6</v>
      </c>
      <c r="Q47" s="84"/>
      <c r="R47" s="84"/>
      <c r="S47" s="84"/>
      <c r="T47" s="84"/>
      <c r="U47" s="84"/>
      <c r="V47" s="188"/>
      <c r="W47" s="189">
        <v>60.0</v>
      </c>
      <c r="X47" s="86">
        <v>1324.0</v>
      </c>
      <c r="Y47" s="86">
        <v>24.42905</v>
      </c>
      <c r="Z47" s="190"/>
      <c r="AA47" s="190"/>
      <c r="AB47" s="190"/>
    </row>
    <row r="48">
      <c r="A48" s="185">
        <v>46.0</v>
      </c>
      <c r="B48" s="185" t="s">
        <v>58</v>
      </c>
      <c r="C48" s="185" t="s">
        <v>27</v>
      </c>
      <c r="D48" s="185" t="s">
        <v>27</v>
      </c>
      <c r="E48" s="185" t="s">
        <v>27</v>
      </c>
      <c r="F48" s="185">
        <v>48.0</v>
      </c>
      <c r="G48" s="185" t="s">
        <v>53</v>
      </c>
      <c r="H48" s="185" t="s">
        <v>59</v>
      </c>
      <c r="I48" s="191">
        <v>1.0</v>
      </c>
      <c r="J48" s="191" t="s">
        <v>32</v>
      </c>
      <c r="K48" s="185">
        <v>2.67931</v>
      </c>
      <c r="L48" s="185">
        <v>897.991</v>
      </c>
      <c r="M48" s="185"/>
      <c r="N48" s="185">
        <v>39.0</v>
      </c>
      <c r="O48" s="186">
        <v>9067.02</v>
      </c>
      <c r="P48" s="187">
        <v>61.0</v>
      </c>
      <c r="Q48" s="86">
        <v>0.026402</v>
      </c>
      <c r="R48" s="86">
        <v>23.393</v>
      </c>
      <c r="S48" s="84"/>
      <c r="T48" s="86">
        <v>22.0</v>
      </c>
      <c r="U48" s="86">
        <v>0.459979</v>
      </c>
      <c r="V48" s="86">
        <v>0.0</v>
      </c>
      <c r="W48" s="189">
        <v>9668.0</v>
      </c>
      <c r="X48" s="86">
        <v>10781.0</v>
      </c>
      <c r="Y48" s="86">
        <v>22.40207</v>
      </c>
      <c r="Z48" s="190"/>
      <c r="AA48" s="190"/>
      <c r="AB48" s="190"/>
    </row>
    <row r="49">
      <c r="A49" s="185">
        <v>47.0</v>
      </c>
      <c r="B49" s="185" t="s">
        <v>58</v>
      </c>
      <c r="C49" s="185" t="s">
        <v>27</v>
      </c>
      <c r="D49" s="185" t="s">
        <v>27</v>
      </c>
      <c r="E49" s="185" t="s">
        <v>27</v>
      </c>
      <c r="F49" s="185">
        <v>48.0</v>
      </c>
      <c r="G49" s="185" t="s">
        <v>53</v>
      </c>
      <c r="H49" s="185" t="s">
        <v>59</v>
      </c>
      <c r="I49" s="191">
        <v>1.0</v>
      </c>
      <c r="J49" s="191" t="s">
        <v>33</v>
      </c>
      <c r="K49" s="185">
        <v>27.12354</v>
      </c>
      <c r="L49" s="185">
        <v>161.922</v>
      </c>
      <c r="M49" s="185"/>
      <c r="N49" s="185">
        <v>12.0</v>
      </c>
      <c r="O49" s="186">
        <v>11.35985</v>
      </c>
      <c r="P49" s="187">
        <v>0.2</v>
      </c>
      <c r="Q49" s="86">
        <v>2.24546</v>
      </c>
      <c r="R49" s="86">
        <v>4.32</v>
      </c>
      <c r="S49" s="84"/>
      <c r="T49" s="86">
        <v>8.0</v>
      </c>
      <c r="U49" s="86">
        <v>0.610574</v>
      </c>
      <c r="V49" s="86">
        <v>0.0</v>
      </c>
      <c r="W49" s="189">
        <v>131.0</v>
      </c>
      <c r="X49" s="86">
        <v>1098.0</v>
      </c>
      <c r="Y49" s="86">
        <v>20.38173</v>
      </c>
      <c r="Z49" s="190"/>
      <c r="AA49" s="190"/>
      <c r="AB49" s="190"/>
    </row>
    <row r="50">
      <c r="A50" s="185">
        <v>48.0</v>
      </c>
      <c r="B50" s="185" t="s">
        <v>58</v>
      </c>
      <c r="C50" s="185" t="s">
        <v>27</v>
      </c>
      <c r="D50" s="185" t="s">
        <v>27</v>
      </c>
      <c r="E50" s="185" t="s">
        <v>27</v>
      </c>
      <c r="F50" s="185">
        <v>48.0</v>
      </c>
      <c r="G50" s="185" t="s">
        <v>53</v>
      </c>
      <c r="H50" s="185" t="s">
        <v>59</v>
      </c>
      <c r="I50" s="191">
        <v>1.0</v>
      </c>
      <c r="J50" s="191" t="s">
        <v>34</v>
      </c>
      <c r="K50" s="185">
        <v>19.31537</v>
      </c>
      <c r="L50" s="185">
        <v>21827.37</v>
      </c>
      <c r="M50" s="185"/>
      <c r="N50" s="185">
        <v>69.0</v>
      </c>
      <c r="O50" s="186">
        <v>2.69599</v>
      </c>
      <c r="P50" s="187">
        <v>0.0</v>
      </c>
      <c r="Q50" s="86">
        <v>0.191749</v>
      </c>
      <c r="R50" s="86">
        <v>2.272</v>
      </c>
      <c r="S50" s="84"/>
      <c r="T50" s="86">
        <v>4.0</v>
      </c>
      <c r="U50" s="86">
        <v>0.3178</v>
      </c>
      <c r="V50" s="86">
        <v>0.0</v>
      </c>
      <c r="W50" s="189">
        <v>1036.0</v>
      </c>
      <c r="X50" s="86">
        <v>2236.0</v>
      </c>
      <c r="Y50" s="86">
        <v>24.93868</v>
      </c>
      <c r="Z50" s="190"/>
      <c r="AA50" s="190"/>
      <c r="AB50" s="190"/>
    </row>
    <row r="51">
      <c r="A51" s="185">
        <v>49.0</v>
      </c>
      <c r="B51" s="185" t="s">
        <v>58</v>
      </c>
      <c r="C51" s="185" t="s">
        <v>27</v>
      </c>
      <c r="D51" s="185" t="s">
        <v>27</v>
      </c>
      <c r="E51" s="185" t="s">
        <v>27</v>
      </c>
      <c r="F51" s="185">
        <v>48.0</v>
      </c>
      <c r="G51" s="185" t="s">
        <v>53</v>
      </c>
      <c r="H51" s="185" t="s">
        <v>59</v>
      </c>
      <c r="I51" s="191">
        <v>1.0</v>
      </c>
      <c r="J51" s="191" t="s">
        <v>35</v>
      </c>
      <c r="K51" s="185">
        <v>22.14321</v>
      </c>
      <c r="L51" s="185">
        <v>77.057</v>
      </c>
      <c r="M51" s="185"/>
      <c r="N51" s="185">
        <v>67.0</v>
      </c>
      <c r="O51" s="186">
        <v>2.87299</v>
      </c>
      <c r="P51" s="187">
        <v>0.0</v>
      </c>
      <c r="Q51" s="86">
        <v>2.24419</v>
      </c>
      <c r="R51" s="86">
        <v>5.6</v>
      </c>
      <c r="S51" s="84"/>
      <c r="T51" s="86">
        <v>10.0</v>
      </c>
      <c r="U51" s="86">
        <v>0.420075</v>
      </c>
      <c r="V51" s="86">
        <v>0.0</v>
      </c>
      <c r="W51" s="189">
        <v>43.0</v>
      </c>
      <c r="X51" s="86">
        <v>953.0</v>
      </c>
      <c r="Y51" s="86">
        <v>19.4094</v>
      </c>
      <c r="Z51" s="190"/>
      <c r="AA51" s="190"/>
      <c r="AB51" s="190"/>
    </row>
    <row r="52">
      <c r="A52" s="185">
        <v>50.0</v>
      </c>
      <c r="B52" s="185" t="s">
        <v>58</v>
      </c>
      <c r="C52" s="185" t="s">
        <v>27</v>
      </c>
      <c r="D52" s="185" t="s">
        <v>27</v>
      </c>
      <c r="E52" s="185" t="s">
        <v>27</v>
      </c>
      <c r="F52" s="185">
        <v>48.0</v>
      </c>
      <c r="G52" s="185" t="s">
        <v>53</v>
      </c>
      <c r="H52" s="185" t="s">
        <v>59</v>
      </c>
      <c r="I52" s="191">
        <v>1.0</v>
      </c>
      <c r="J52" s="191" t="s">
        <v>36</v>
      </c>
      <c r="K52" s="185">
        <v>27.17324</v>
      </c>
      <c r="L52" s="185">
        <v>53.921</v>
      </c>
      <c r="M52" s="185"/>
      <c r="N52" s="185">
        <v>1.0</v>
      </c>
      <c r="O52" s="186">
        <v>0.585063</v>
      </c>
      <c r="P52" s="187">
        <v>0.0</v>
      </c>
      <c r="Q52" s="84"/>
      <c r="R52" s="84"/>
      <c r="S52" s="84"/>
      <c r="T52" s="84"/>
      <c r="U52" s="84"/>
      <c r="V52" s="188"/>
      <c r="W52" s="189">
        <v>12.0</v>
      </c>
      <c r="X52" s="86">
        <v>764.0</v>
      </c>
      <c r="Y52" s="86">
        <v>9.87526</v>
      </c>
      <c r="Z52" s="190"/>
      <c r="AA52" s="190"/>
      <c r="AB52" s="190"/>
    </row>
    <row r="53">
      <c r="A53" s="185">
        <v>51.0</v>
      </c>
      <c r="B53" s="185" t="s">
        <v>58</v>
      </c>
      <c r="C53" s="185" t="s">
        <v>27</v>
      </c>
      <c r="D53" s="185" t="s">
        <v>27</v>
      </c>
      <c r="E53" s="185" t="s">
        <v>27</v>
      </c>
      <c r="F53" s="185">
        <v>48.0</v>
      </c>
      <c r="G53" s="185" t="s">
        <v>53</v>
      </c>
      <c r="H53" s="185" t="s">
        <v>59</v>
      </c>
      <c r="I53" s="191">
        <v>1.0</v>
      </c>
      <c r="J53" s="191" t="s">
        <v>37</v>
      </c>
      <c r="K53" s="185">
        <v>28.36</v>
      </c>
      <c r="L53" s="185">
        <v>41.762</v>
      </c>
      <c r="M53" s="185"/>
      <c r="N53" s="185">
        <v>12.0</v>
      </c>
      <c r="O53" s="186">
        <v>10.50663</v>
      </c>
      <c r="P53" s="187">
        <v>0.4</v>
      </c>
      <c r="Q53" s="86">
        <v>2.25972</v>
      </c>
      <c r="R53" s="86">
        <v>5.633</v>
      </c>
      <c r="S53" s="84"/>
      <c r="T53" s="86">
        <v>10.0</v>
      </c>
      <c r="U53" s="86">
        <v>0.423918</v>
      </c>
      <c r="V53" s="86">
        <v>0.0</v>
      </c>
      <c r="W53" s="189">
        <v>33.0</v>
      </c>
      <c r="X53" s="86">
        <v>884.0</v>
      </c>
      <c r="Y53" s="86">
        <v>19.98346</v>
      </c>
      <c r="Z53" s="190"/>
      <c r="AA53" s="190"/>
      <c r="AB53" s="190"/>
    </row>
    <row r="54">
      <c r="A54" s="185">
        <v>52.0</v>
      </c>
      <c r="B54" s="185" t="s">
        <v>58</v>
      </c>
      <c r="C54" s="185" t="s">
        <v>27</v>
      </c>
      <c r="D54" s="185" t="s">
        <v>27</v>
      </c>
      <c r="E54" s="185" t="s">
        <v>27</v>
      </c>
      <c r="F54" s="185">
        <v>48.0</v>
      </c>
      <c r="G54" s="185" t="s">
        <v>53</v>
      </c>
      <c r="H54" s="185" t="s">
        <v>59</v>
      </c>
      <c r="I54" s="191">
        <v>1.0</v>
      </c>
      <c r="J54" s="191" t="s">
        <v>38</v>
      </c>
      <c r="K54" s="185">
        <v>27.81199</v>
      </c>
      <c r="L54" s="185">
        <v>120.674</v>
      </c>
      <c r="M54" s="185"/>
      <c r="N54" s="185">
        <v>85.0</v>
      </c>
      <c r="O54" s="186">
        <v>5.81032</v>
      </c>
      <c r="P54" s="187">
        <v>0.1</v>
      </c>
      <c r="Q54" s="86">
        <v>2.56469</v>
      </c>
      <c r="R54" s="86">
        <v>7.904</v>
      </c>
      <c r="S54" s="84"/>
      <c r="T54" s="86">
        <v>14.0</v>
      </c>
      <c r="U54" s="86">
        <v>0.497775</v>
      </c>
      <c r="V54" s="86">
        <v>0.0</v>
      </c>
      <c r="W54" s="189">
        <v>51.0</v>
      </c>
      <c r="X54" s="86">
        <v>1106.0</v>
      </c>
      <c r="Y54" s="86">
        <v>20.88275</v>
      </c>
      <c r="Z54" s="190"/>
      <c r="AA54" s="190"/>
      <c r="AB54" s="190"/>
    </row>
    <row r="55">
      <c r="A55" s="185">
        <v>53.0</v>
      </c>
      <c r="B55" s="185" t="s">
        <v>58</v>
      </c>
      <c r="C55" s="185" t="s">
        <v>27</v>
      </c>
      <c r="D55" s="185" t="s">
        <v>27</v>
      </c>
      <c r="E55" s="185" t="s">
        <v>27</v>
      </c>
      <c r="F55" s="185">
        <v>48.0</v>
      </c>
      <c r="G55" s="185" t="s">
        <v>53</v>
      </c>
      <c r="H55" s="185" t="s">
        <v>59</v>
      </c>
      <c r="I55" s="191">
        <v>1.0</v>
      </c>
      <c r="J55" s="191" t="s">
        <v>39</v>
      </c>
      <c r="K55" s="185">
        <v>37.90466</v>
      </c>
      <c r="L55" s="185">
        <v>23.808</v>
      </c>
      <c r="M55" s="185"/>
      <c r="N55" s="185">
        <v>12.0</v>
      </c>
      <c r="O55" s="186">
        <v>23.57901</v>
      </c>
      <c r="P55" s="187">
        <v>0.4</v>
      </c>
      <c r="Q55" s="86">
        <v>4.52411</v>
      </c>
      <c r="R55" s="86">
        <v>5.856</v>
      </c>
      <c r="S55" s="84"/>
      <c r="T55" s="86">
        <v>10.0</v>
      </c>
      <c r="U55" s="86">
        <v>3.00365</v>
      </c>
      <c r="V55" s="86">
        <v>0.1</v>
      </c>
      <c r="W55" s="189">
        <v>44.0</v>
      </c>
      <c r="X55" s="86">
        <v>991.0</v>
      </c>
      <c r="Y55" s="86">
        <v>23.23551</v>
      </c>
      <c r="Z55" s="190"/>
      <c r="AA55" s="190"/>
      <c r="AB55" s="190"/>
    </row>
    <row r="56">
      <c r="A56" s="185">
        <v>54.0</v>
      </c>
      <c r="B56" s="185" t="s">
        <v>58</v>
      </c>
      <c r="C56" s="185" t="s">
        <v>27</v>
      </c>
      <c r="D56" s="185" t="s">
        <v>27</v>
      </c>
      <c r="E56" s="185" t="s">
        <v>27</v>
      </c>
      <c r="F56" s="185">
        <v>48.0</v>
      </c>
      <c r="G56" s="185" t="s">
        <v>53</v>
      </c>
      <c r="H56" s="185" t="s">
        <v>59</v>
      </c>
      <c r="I56" s="191">
        <v>1.0</v>
      </c>
      <c r="J56" s="191" t="s">
        <v>40</v>
      </c>
      <c r="K56" s="185">
        <v>26.42976</v>
      </c>
      <c r="L56" s="185">
        <v>466.507</v>
      </c>
      <c r="M56" s="185"/>
      <c r="N56" s="185">
        <v>57.0</v>
      </c>
      <c r="O56" s="186">
        <v>36.49606</v>
      </c>
      <c r="P56" s="187">
        <v>0.4</v>
      </c>
      <c r="Q56" s="86">
        <v>2.39601</v>
      </c>
      <c r="R56" s="86">
        <v>7.648</v>
      </c>
      <c r="S56" s="84"/>
      <c r="T56" s="86">
        <v>53.0</v>
      </c>
      <c r="U56" s="86">
        <v>1.00941</v>
      </c>
      <c r="V56" s="86">
        <v>0.0</v>
      </c>
      <c r="W56" s="189">
        <v>103.0</v>
      </c>
      <c r="X56" s="86">
        <v>1153.0</v>
      </c>
      <c r="Y56" s="86">
        <v>23.90465</v>
      </c>
      <c r="Z56" s="190"/>
      <c r="AA56" s="190"/>
      <c r="AB56" s="190"/>
    </row>
    <row r="57">
      <c r="A57" s="185">
        <v>55.0</v>
      </c>
      <c r="B57" s="185" t="s">
        <v>58</v>
      </c>
      <c r="C57" s="185" t="s">
        <v>27</v>
      </c>
      <c r="D57" s="185" t="s">
        <v>27</v>
      </c>
      <c r="E57" s="185" t="s">
        <v>27</v>
      </c>
      <c r="F57" s="185">
        <v>48.0</v>
      </c>
      <c r="G57" s="185" t="s">
        <v>53</v>
      </c>
      <c r="H57" s="185" t="s">
        <v>59</v>
      </c>
      <c r="I57" s="191">
        <v>1.0</v>
      </c>
      <c r="J57" s="191" t="s">
        <v>41</v>
      </c>
      <c r="K57" s="185">
        <v>2.65071</v>
      </c>
      <c r="L57" s="185">
        <v>636.043</v>
      </c>
      <c r="M57" s="185"/>
      <c r="N57" s="185">
        <v>68.0</v>
      </c>
      <c r="O57" s="186">
        <v>0.989526</v>
      </c>
      <c r="P57" s="187">
        <v>0.0</v>
      </c>
      <c r="Q57" s="86">
        <v>0.012384</v>
      </c>
      <c r="R57" s="86">
        <v>4.256</v>
      </c>
      <c r="S57" s="84"/>
      <c r="T57" s="86">
        <v>8.0</v>
      </c>
      <c r="U57" s="86">
        <v>0.154052</v>
      </c>
      <c r="V57" s="86">
        <v>0.0</v>
      </c>
      <c r="W57" s="189">
        <v>80.0</v>
      </c>
      <c r="X57" s="86">
        <v>1165.0</v>
      </c>
      <c r="Y57" s="86">
        <v>25.54665</v>
      </c>
      <c r="Z57" s="190"/>
      <c r="AA57" s="190"/>
      <c r="AB57" s="190"/>
    </row>
    <row r="58">
      <c r="A58" s="185">
        <v>56.0</v>
      </c>
      <c r="B58" s="185" t="s">
        <v>58</v>
      </c>
      <c r="C58" s="185" t="s">
        <v>27</v>
      </c>
      <c r="D58" s="185" t="s">
        <v>27</v>
      </c>
      <c r="E58" s="185" t="s">
        <v>27</v>
      </c>
      <c r="F58" s="185">
        <v>48.0</v>
      </c>
      <c r="G58" s="185" t="s">
        <v>53</v>
      </c>
      <c r="H58" s="185" t="s">
        <v>59</v>
      </c>
      <c r="I58" s="191">
        <v>1.0</v>
      </c>
      <c r="J58" s="191" t="s">
        <v>42</v>
      </c>
      <c r="K58" s="185">
        <v>20.1955</v>
      </c>
      <c r="L58" s="185">
        <v>43.137</v>
      </c>
      <c r="M58" s="185"/>
      <c r="N58" s="185">
        <v>59.0</v>
      </c>
      <c r="O58" s="186">
        <v>1.19673</v>
      </c>
      <c r="P58" s="187">
        <v>0.0</v>
      </c>
      <c r="Q58" s="86">
        <v>2.02598</v>
      </c>
      <c r="R58" s="86">
        <v>1.248</v>
      </c>
      <c r="S58" s="84"/>
      <c r="T58" s="86">
        <v>2.0</v>
      </c>
      <c r="U58" s="86">
        <v>0.254504</v>
      </c>
      <c r="V58" s="86">
        <v>0.0</v>
      </c>
      <c r="W58" s="189">
        <v>30.0</v>
      </c>
      <c r="X58" s="86">
        <v>863.0</v>
      </c>
      <c r="Y58" s="86">
        <v>19.90583</v>
      </c>
      <c r="Z58" s="190"/>
      <c r="AA58" s="190"/>
      <c r="AB58" s="190"/>
    </row>
    <row r="59">
      <c r="A59" s="185">
        <v>57.0</v>
      </c>
      <c r="B59" s="185" t="s">
        <v>58</v>
      </c>
      <c r="C59" s="185" t="s">
        <v>27</v>
      </c>
      <c r="D59" s="185" t="s">
        <v>27</v>
      </c>
      <c r="E59" s="185" t="s">
        <v>27</v>
      </c>
      <c r="F59" s="185">
        <v>48.0</v>
      </c>
      <c r="G59" s="185" t="s">
        <v>53</v>
      </c>
      <c r="H59" s="185" t="s">
        <v>59</v>
      </c>
      <c r="I59" s="191">
        <v>1.0</v>
      </c>
      <c r="J59" s="191" t="s">
        <v>43</v>
      </c>
      <c r="K59" s="185">
        <v>2.61173</v>
      </c>
      <c r="L59" s="185">
        <v>545.291</v>
      </c>
      <c r="M59" s="185"/>
      <c r="N59" s="185">
        <v>59.0</v>
      </c>
      <c r="O59" s="186">
        <v>5382.72</v>
      </c>
      <c r="P59" s="187">
        <v>60.8</v>
      </c>
      <c r="Q59" s="86">
        <v>0.062594</v>
      </c>
      <c r="R59" s="84"/>
      <c r="S59" s="84"/>
      <c r="T59" s="84"/>
      <c r="U59" s="84"/>
      <c r="V59" s="188"/>
      <c r="W59" s="189">
        <v>5464.0</v>
      </c>
      <c r="X59" s="86">
        <v>6529.0</v>
      </c>
      <c r="Y59" s="86">
        <v>14.65137</v>
      </c>
      <c r="Z59" s="190"/>
      <c r="AA59" s="190"/>
      <c r="AB59" s="190"/>
    </row>
    <row r="60">
      <c r="A60" s="185">
        <v>58.0</v>
      </c>
      <c r="B60" s="185" t="s">
        <v>58</v>
      </c>
      <c r="C60" s="185" t="s">
        <v>27</v>
      </c>
      <c r="D60" s="185" t="s">
        <v>27</v>
      </c>
      <c r="E60" s="185" t="s">
        <v>27</v>
      </c>
      <c r="F60" s="185">
        <v>48.0</v>
      </c>
      <c r="G60" s="185" t="s">
        <v>53</v>
      </c>
      <c r="H60" s="185" t="s">
        <v>59</v>
      </c>
      <c r="I60" s="191">
        <v>1.0</v>
      </c>
      <c r="J60" s="191" t="s">
        <v>44</v>
      </c>
      <c r="K60" s="185">
        <v>23.27318</v>
      </c>
      <c r="L60" s="185">
        <v>108.833</v>
      </c>
      <c r="M60" s="185"/>
      <c r="N60" s="185">
        <v>5.0</v>
      </c>
      <c r="O60" s="186">
        <v>0.976116</v>
      </c>
      <c r="P60" s="187">
        <v>0.0</v>
      </c>
      <c r="Q60" s="86">
        <v>0.266665</v>
      </c>
      <c r="R60" s="86">
        <v>1.28</v>
      </c>
      <c r="S60" s="84"/>
      <c r="T60" s="86">
        <v>2.0</v>
      </c>
      <c r="U60" s="86">
        <v>0.050241</v>
      </c>
      <c r="V60" s="86">
        <v>0.0</v>
      </c>
      <c r="W60" s="189">
        <v>17.0</v>
      </c>
      <c r="X60" s="86">
        <v>890.0</v>
      </c>
      <c r="Y60" s="86">
        <v>20.36816</v>
      </c>
      <c r="Z60" s="190"/>
      <c r="AA60" s="190"/>
      <c r="AB60" s="190"/>
    </row>
    <row r="61">
      <c r="A61" s="185">
        <v>59.0</v>
      </c>
      <c r="B61" s="185" t="s">
        <v>58</v>
      </c>
      <c r="C61" s="185" t="s">
        <v>27</v>
      </c>
      <c r="D61" s="185" t="s">
        <v>27</v>
      </c>
      <c r="E61" s="185" t="s">
        <v>27</v>
      </c>
      <c r="F61" s="185">
        <v>48.0</v>
      </c>
      <c r="G61" s="185" t="s">
        <v>53</v>
      </c>
      <c r="H61" s="185" t="s">
        <v>59</v>
      </c>
      <c r="I61" s="191">
        <v>1.0</v>
      </c>
      <c r="J61" s="191" t="s">
        <v>45</v>
      </c>
      <c r="K61" s="185">
        <v>23.27655</v>
      </c>
      <c r="L61" s="185">
        <v>2447.08</v>
      </c>
      <c r="M61" s="185"/>
      <c r="N61" s="185">
        <v>122.0</v>
      </c>
      <c r="O61" s="186">
        <v>1.6143</v>
      </c>
      <c r="P61" s="187">
        <v>0.0</v>
      </c>
      <c r="Q61" s="86">
        <v>0.01744</v>
      </c>
      <c r="R61" s="86">
        <v>7.073</v>
      </c>
      <c r="S61" s="84"/>
      <c r="T61" s="86">
        <v>4.0</v>
      </c>
      <c r="U61" s="86">
        <v>0.079554</v>
      </c>
      <c r="V61" s="86">
        <v>0.0</v>
      </c>
      <c r="W61" s="189">
        <v>228.0</v>
      </c>
      <c r="X61" s="86">
        <v>826.0</v>
      </c>
      <c r="Y61" s="86">
        <v>21.61106</v>
      </c>
      <c r="Z61" s="190"/>
      <c r="AA61" s="190"/>
      <c r="AB61" s="190"/>
    </row>
    <row r="62">
      <c r="A62" s="185">
        <v>60.0</v>
      </c>
      <c r="B62" s="185" t="s">
        <v>58</v>
      </c>
      <c r="C62" s="185" t="s">
        <v>27</v>
      </c>
      <c r="D62" s="185" t="s">
        <v>27</v>
      </c>
      <c r="E62" s="185" t="s">
        <v>27</v>
      </c>
      <c r="F62" s="185">
        <v>48.0</v>
      </c>
      <c r="G62" s="185" t="s">
        <v>53</v>
      </c>
      <c r="H62" s="185" t="s">
        <v>59</v>
      </c>
      <c r="I62" s="191">
        <v>1.0</v>
      </c>
      <c r="J62" s="191" t="s">
        <v>46</v>
      </c>
      <c r="K62" s="185">
        <v>2.81637</v>
      </c>
      <c r="L62" s="185">
        <v>56074.19</v>
      </c>
      <c r="M62" s="185"/>
      <c r="N62" s="185">
        <v>7.0</v>
      </c>
      <c r="O62" s="186">
        <v>1.88871</v>
      </c>
      <c r="P62" s="187">
        <v>0.0</v>
      </c>
      <c r="Q62" s="86">
        <v>0.31716</v>
      </c>
      <c r="R62" s="86">
        <v>1.28</v>
      </c>
      <c r="S62" s="84"/>
      <c r="T62" s="86">
        <v>2.0</v>
      </c>
      <c r="U62" s="86">
        <v>0.048897</v>
      </c>
      <c r="V62" s="86">
        <v>0.0</v>
      </c>
      <c r="W62" s="189">
        <v>1797.0</v>
      </c>
      <c r="X62" s="86">
        <v>2687.0</v>
      </c>
      <c r="Y62" s="86">
        <v>20.53263</v>
      </c>
      <c r="Z62" s="190"/>
      <c r="AA62" s="190"/>
      <c r="AB62" s="190"/>
    </row>
    <row r="63">
      <c r="A63" s="185">
        <v>61.0</v>
      </c>
      <c r="B63" s="185" t="s">
        <v>58</v>
      </c>
      <c r="C63" s="185" t="s">
        <v>27</v>
      </c>
      <c r="D63" s="185" t="s">
        <v>27</v>
      </c>
      <c r="E63" s="185" t="s">
        <v>27</v>
      </c>
      <c r="F63" s="185">
        <v>48.0</v>
      </c>
      <c r="G63" s="185" t="s">
        <v>53</v>
      </c>
      <c r="H63" s="185" t="s">
        <v>59</v>
      </c>
      <c r="I63" s="191">
        <v>1.0</v>
      </c>
      <c r="J63" s="191" t="s">
        <v>47</v>
      </c>
      <c r="K63" s="185">
        <v>20.39219</v>
      </c>
      <c r="L63" s="185">
        <v>1953.22</v>
      </c>
      <c r="M63" s="185"/>
      <c r="N63" s="185">
        <v>11.0</v>
      </c>
      <c r="O63" s="186">
        <v>12.1244</v>
      </c>
      <c r="P63" s="187">
        <v>0.2</v>
      </c>
      <c r="Q63" s="86">
        <v>0.5852</v>
      </c>
      <c r="R63" s="86">
        <v>2.496</v>
      </c>
      <c r="S63" s="84"/>
      <c r="T63" s="86">
        <v>4.0</v>
      </c>
      <c r="U63" s="86">
        <v>0.097476</v>
      </c>
      <c r="V63" s="86">
        <v>0.0</v>
      </c>
      <c r="W63" s="189">
        <v>331.0</v>
      </c>
      <c r="X63" s="86">
        <v>1314.0</v>
      </c>
      <c r="Y63" s="86">
        <v>21.26256</v>
      </c>
      <c r="Z63" s="190"/>
      <c r="AA63" s="190"/>
      <c r="AB63" s="190"/>
    </row>
    <row r="64">
      <c r="A64" s="185">
        <v>62.0</v>
      </c>
      <c r="B64" s="185" t="s">
        <v>58</v>
      </c>
      <c r="C64" s="185" t="s">
        <v>27</v>
      </c>
      <c r="D64" s="185" t="s">
        <v>27</v>
      </c>
      <c r="E64" s="185" t="s">
        <v>27</v>
      </c>
      <c r="F64" s="185">
        <v>48.0</v>
      </c>
      <c r="G64" s="185" t="s">
        <v>53</v>
      </c>
      <c r="H64" s="185" t="s">
        <v>59</v>
      </c>
      <c r="I64" s="191">
        <v>1.0</v>
      </c>
      <c r="J64" s="191" t="s">
        <v>48</v>
      </c>
      <c r="K64" s="185">
        <v>29.17375</v>
      </c>
      <c r="L64" s="185">
        <v>22799.04</v>
      </c>
      <c r="M64" s="185"/>
      <c r="N64" s="185">
        <v>17.0</v>
      </c>
      <c r="O64" s="186">
        <v>8.59119</v>
      </c>
      <c r="P64" s="187">
        <v>0.1</v>
      </c>
      <c r="Q64" s="86">
        <v>2.66782</v>
      </c>
      <c r="R64" s="86">
        <v>4.545</v>
      </c>
      <c r="S64" s="84"/>
      <c r="T64" s="86">
        <v>8.0</v>
      </c>
      <c r="U64" s="86">
        <v>0.622001</v>
      </c>
      <c r="V64" s="86">
        <v>0.0</v>
      </c>
      <c r="W64" s="189">
        <v>1302.0</v>
      </c>
      <c r="X64" s="86">
        <v>2480.0</v>
      </c>
      <c r="Y64" s="86">
        <v>22.68818</v>
      </c>
      <c r="Z64" s="190"/>
      <c r="AA64" s="190"/>
      <c r="AB64" s="190"/>
    </row>
    <row r="65">
      <c r="A65" s="185">
        <v>63.0</v>
      </c>
      <c r="B65" s="185" t="s">
        <v>58</v>
      </c>
      <c r="C65" s="185" t="s">
        <v>27</v>
      </c>
      <c r="D65" s="185" t="s">
        <v>27</v>
      </c>
      <c r="E65" s="185" t="s">
        <v>27</v>
      </c>
      <c r="F65" s="185">
        <v>48.0</v>
      </c>
      <c r="G65" s="185" t="s">
        <v>53</v>
      </c>
      <c r="H65" s="185" t="s">
        <v>59</v>
      </c>
      <c r="I65" s="191">
        <v>1.0</v>
      </c>
      <c r="J65" s="191" t="s">
        <v>49</v>
      </c>
      <c r="K65" s="185">
        <v>35.13158</v>
      </c>
      <c r="L65" s="185">
        <v>55.073</v>
      </c>
      <c r="M65" s="185"/>
      <c r="N65" s="185">
        <v>3.0</v>
      </c>
      <c r="O65" s="186">
        <v>7.38122</v>
      </c>
      <c r="P65" s="187">
        <v>0.3</v>
      </c>
      <c r="Q65" s="86">
        <v>0.265927</v>
      </c>
      <c r="R65" s="86">
        <v>1.248</v>
      </c>
      <c r="S65" s="84"/>
      <c r="T65" s="86">
        <v>2.0</v>
      </c>
      <c r="U65" s="86">
        <v>0.047777</v>
      </c>
      <c r="V65" s="86">
        <v>0.0</v>
      </c>
      <c r="W65" s="189">
        <v>27.0</v>
      </c>
      <c r="X65" s="86">
        <v>910.0</v>
      </c>
      <c r="Y65" s="86">
        <v>19.8918</v>
      </c>
      <c r="Z65" s="190"/>
      <c r="AA65" s="190"/>
      <c r="AB65" s="190"/>
    </row>
    <row r="66">
      <c r="A66" s="185">
        <v>64.0</v>
      </c>
      <c r="B66" s="185" t="s">
        <v>58</v>
      </c>
      <c r="C66" s="185" t="s">
        <v>27</v>
      </c>
      <c r="D66" s="185" t="s">
        <v>27</v>
      </c>
      <c r="E66" s="185" t="s">
        <v>27</v>
      </c>
      <c r="F66" s="185">
        <v>48.0</v>
      </c>
      <c r="G66" s="185" t="s">
        <v>53</v>
      </c>
      <c r="H66" s="185" t="s">
        <v>59</v>
      </c>
      <c r="I66" s="191">
        <v>1.0</v>
      </c>
      <c r="J66" s="191" t="s">
        <v>50</v>
      </c>
      <c r="K66" s="185">
        <v>24.67815</v>
      </c>
      <c r="L66" s="185">
        <v>6841.36</v>
      </c>
      <c r="M66" s="185"/>
      <c r="N66" s="185">
        <v>23.0</v>
      </c>
      <c r="O66" s="186">
        <v>33.57901</v>
      </c>
      <c r="P66" s="187">
        <v>0.4</v>
      </c>
      <c r="Q66" s="86">
        <v>3.18885</v>
      </c>
      <c r="R66" s="86">
        <v>4.672</v>
      </c>
      <c r="S66" s="84"/>
      <c r="T66" s="86">
        <v>8.0</v>
      </c>
      <c r="U66" s="86">
        <v>3.52429</v>
      </c>
      <c r="V66" s="86">
        <v>0.0</v>
      </c>
      <c r="W66" s="189">
        <v>2317.0</v>
      </c>
      <c r="X66" s="86">
        <v>3749.0</v>
      </c>
      <c r="Y66" s="86">
        <v>23.30231</v>
      </c>
      <c r="Z66" s="190"/>
      <c r="AA66" s="190"/>
      <c r="AB66" s="190"/>
    </row>
    <row r="67">
      <c r="A67" s="185">
        <v>65.0</v>
      </c>
      <c r="B67" s="185" t="s">
        <v>58</v>
      </c>
      <c r="C67" s="185" t="s">
        <v>27</v>
      </c>
      <c r="D67" s="185" t="s">
        <v>27</v>
      </c>
      <c r="E67" s="185" t="s">
        <v>27</v>
      </c>
      <c r="F67" s="185">
        <v>48.0</v>
      </c>
      <c r="G67" s="185" t="s">
        <v>53</v>
      </c>
      <c r="H67" s="185" t="s">
        <v>59</v>
      </c>
      <c r="I67" s="191">
        <v>1.0</v>
      </c>
      <c r="J67" s="191" t="s">
        <v>51</v>
      </c>
      <c r="K67" s="189" t="s">
        <v>30</v>
      </c>
      <c r="L67" s="189" t="s">
        <v>30</v>
      </c>
      <c r="M67" s="189" t="s">
        <v>30</v>
      </c>
      <c r="N67" s="189" t="s">
        <v>30</v>
      </c>
      <c r="O67" s="189" t="s">
        <v>30</v>
      </c>
      <c r="P67" s="189" t="s">
        <v>30</v>
      </c>
      <c r="Q67" s="189" t="s">
        <v>30</v>
      </c>
      <c r="R67" s="189" t="s">
        <v>30</v>
      </c>
      <c r="S67" s="189" t="s">
        <v>30</v>
      </c>
      <c r="T67" s="189" t="s">
        <v>30</v>
      </c>
      <c r="U67" s="189" t="s">
        <v>30</v>
      </c>
      <c r="V67" s="189" t="s">
        <v>30</v>
      </c>
      <c r="W67" s="189" t="s">
        <v>30</v>
      </c>
      <c r="X67" s="86" t="s">
        <v>30</v>
      </c>
      <c r="Y67" s="86" t="s">
        <v>30</v>
      </c>
      <c r="Z67" s="190"/>
      <c r="AA67" s="190"/>
      <c r="AB67" s="190"/>
    </row>
    <row r="68">
      <c r="A68" s="185">
        <v>66.0</v>
      </c>
      <c r="B68" s="185" t="s">
        <v>58</v>
      </c>
      <c r="C68" s="185" t="s">
        <v>27</v>
      </c>
      <c r="D68" s="185" t="s">
        <v>27</v>
      </c>
      <c r="E68" s="185" t="s">
        <v>27</v>
      </c>
      <c r="F68" s="185">
        <v>48.0</v>
      </c>
      <c r="G68" s="185" t="s">
        <v>53</v>
      </c>
      <c r="H68" s="185" t="s">
        <v>59</v>
      </c>
      <c r="I68" s="191">
        <v>1.0</v>
      </c>
      <c r="J68" s="191" t="s">
        <v>52</v>
      </c>
      <c r="K68" s="189" t="s">
        <v>30</v>
      </c>
      <c r="L68" s="189" t="s">
        <v>30</v>
      </c>
      <c r="M68" s="189" t="s">
        <v>30</v>
      </c>
      <c r="N68" s="189" t="s">
        <v>30</v>
      </c>
      <c r="O68" s="189" t="s">
        <v>30</v>
      </c>
      <c r="P68" s="189" t="s">
        <v>30</v>
      </c>
      <c r="Q68" s="189" t="s">
        <v>30</v>
      </c>
      <c r="R68" s="189" t="s">
        <v>30</v>
      </c>
      <c r="S68" s="189" t="s">
        <v>30</v>
      </c>
      <c r="T68" s="189" t="s">
        <v>30</v>
      </c>
      <c r="U68" s="189" t="s">
        <v>30</v>
      </c>
      <c r="V68" s="189" t="s">
        <v>30</v>
      </c>
      <c r="W68" s="189" t="s">
        <v>30</v>
      </c>
      <c r="X68" s="86" t="s">
        <v>30</v>
      </c>
      <c r="Y68" s="86" t="s">
        <v>30</v>
      </c>
      <c r="Z68" s="190"/>
      <c r="AA68" s="190"/>
      <c r="AB68" s="190"/>
    </row>
    <row r="69">
      <c r="A69" s="185">
        <v>67.0</v>
      </c>
      <c r="B69" s="185" t="s">
        <v>58</v>
      </c>
      <c r="C69" s="185" t="s">
        <v>27</v>
      </c>
      <c r="D69" s="185" t="s">
        <v>27</v>
      </c>
      <c r="E69" s="185" t="s">
        <v>28</v>
      </c>
      <c r="F69" s="185">
        <v>48.0</v>
      </c>
      <c r="G69" s="185" t="s">
        <v>29</v>
      </c>
      <c r="H69" s="185" t="s">
        <v>30</v>
      </c>
      <c r="I69" s="191">
        <v>1.0</v>
      </c>
      <c r="J69" s="191" t="s">
        <v>31</v>
      </c>
      <c r="K69" s="185">
        <v>42.54281</v>
      </c>
      <c r="L69" s="185">
        <v>45.056</v>
      </c>
      <c r="M69" s="185"/>
      <c r="N69" s="185">
        <v>2.0</v>
      </c>
      <c r="O69" s="195">
        <v>29.79248</v>
      </c>
      <c r="P69" s="187">
        <v>0.3</v>
      </c>
      <c r="Q69" s="84"/>
      <c r="R69" s="84"/>
      <c r="S69" s="84"/>
      <c r="T69" s="84"/>
      <c r="U69" s="84"/>
      <c r="V69" s="86"/>
      <c r="W69" s="189">
        <v>51.0</v>
      </c>
      <c r="X69" s="86">
        <v>865.0</v>
      </c>
      <c r="Y69" s="86"/>
      <c r="Z69" s="194"/>
      <c r="AA69" s="190"/>
      <c r="AB69" s="190"/>
    </row>
    <row r="70">
      <c r="A70" s="185">
        <v>68.0</v>
      </c>
      <c r="B70" s="185" t="s">
        <v>58</v>
      </c>
      <c r="C70" s="185" t="s">
        <v>27</v>
      </c>
      <c r="D70" s="185" t="s">
        <v>27</v>
      </c>
      <c r="E70" s="185" t="s">
        <v>28</v>
      </c>
      <c r="F70" s="185">
        <v>48.0</v>
      </c>
      <c r="G70" s="185" t="s">
        <v>29</v>
      </c>
      <c r="H70" s="185" t="s">
        <v>30</v>
      </c>
      <c r="I70" s="191">
        <v>1.0</v>
      </c>
      <c r="J70" s="191" t="s">
        <v>32</v>
      </c>
      <c r="K70" s="185">
        <v>3.39686</v>
      </c>
      <c r="L70" s="185">
        <v>1642.84</v>
      </c>
      <c r="M70" s="185"/>
      <c r="N70" s="185">
        <v>39.0</v>
      </c>
      <c r="O70" s="195">
        <v>1204.25</v>
      </c>
      <c r="P70" s="187">
        <v>13.6</v>
      </c>
      <c r="Q70" s="84"/>
      <c r="R70" s="84"/>
      <c r="S70" s="84"/>
      <c r="T70" s="84"/>
      <c r="U70" s="84"/>
      <c r="V70" s="86"/>
      <c r="W70" s="189">
        <v>1376.0</v>
      </c>
      <c r="X70" s="86">
        <v>2831.0</v>
      </c>
      <c r="Y70" s="86"/>
      <c r="Z70" s="194"/>
      <c r="AA70" s="190"/>
      <c r="AB70" s="190"/>
    </row>
    <row r="71">
      <c r="A71" s="185">
        <v>69.0</v>
      </c>
      <c r="B71" s="185" t="s">
        <v>58</v>
      </c>
      <c r="C71" s="185" t="s">
        <v>27</v>
      </c>
      <c r="D71" s="185" t="s">
        <v>27</v>
      </c>
      <c r="E71" s="185" t="s">
        <v>28</v>
      </c>
      <c r="F71" s="185">
        <v>48.0</v>
      </c>
      <c r="G71" s="185" t="s">
        <v>29</v>
      </c>
      <c r="H71" s="185" t="s">
        <v>30</v>
      </c>
      <c r="I71" s="191">
        <v>1.0</v>
      </c>
      <c r="J71" s="191" t="s">
        <v>33</v>
      </c>
      <c r="K71" s="185">
        <v>22.83945</v>
      </c>
      <c r="L71" s="185">
        <v>214.784</v>
      </c>
      <c r="M71" s="185"/>
      <c r="N71" s="185">
        <v>12.0</v>
      </c>
      <c r="O71" s="195">
        <v>10.84413</v>
      </c>
      <c r="P71" s="187">
        <v>0.1</v>
      </c>
      <c r="Q71" s="84"/>
      <c r="R71" s="84"/>
      <c r="S71" s="84"/>
      <c r="T71" s="84"/>
      <c r="U71" s="84"/>
      <c r="V71" s="86"/>
      <c r="W71" s="189">
        <v>114.0</v>
      </c>
      <c r="X71" s="86">
        <v>976.0</v>
      </c>
      <c r="Y71" s="86"/>
      <c r="Z71" s="190"/>
      <c r="AA71" s="190"/>
      <c r="AB71" s="190"/>
    </row>
    <row r="72">
      <c r="A72" s="185">
        <v>70.0</v>
      </c>
      <c r="B72" s="185" t="s">
        <v>58</v>
      </c>
      <c r="C72" s="185" t="s">
        <v>27</v>
      </c>
      <c r="D72" s="185" t="s">
        <v>27</v>
      </c>
      <c r="E72" s="185" t="s">
        <v>28</v>
      </c>
      <c r="F72" s="185">
        <v>48.0</v>
      </c>
      <c r="G72" s="185" t="s">
        <v>29</v>
      </c>
      <c r="H72" s="185" t="s">
        <v>30</v>
      </c>
      <c r="I72" s="191">
        <v>1.0</v>
      </c>
      <c r="J72" s="191" t="s">
        <v>34</v>
      </c>
      <c r="K72" s="185">
        <v>19.87102</v>
      </c>
      <c r="L72" s="185">
        <v>21867.36</v>
      </c>
      <c r="M72" s="185"/>
      <c r="N72" s="185">
        <v>149.0</v>
      </c>
      <c r="O72" s="195">
        <v>2.86207</v>
      </c>
      <c r="P72" s="187">
        <v>0.0</v>
      </c>
      <c r="Q72" s="84"/>
      <c r="R72" s="84"/>
      <c r="S72" s="84"/>
      <c r="T72" s="84"/>
      <c r="U72" s="84"/>
      <c r="V72" s="86"/>
      <c r="W72" s="189">
        <v>1061.0</v>
      </c>
      <c r="X72" s="86">
        <v>2249.0</v>
      </c>
      <c r="Y72" s="86"/>
      <c r="Z72" s="190"/>
      <c r="AA72" s="190"/>
      <c r="AB72" s="190"/>
    </row>
    <row r="73">
      <c r="A73" s="185">
        <v>71.0</v>
      </c>
      <c r="B73" s="185" t="s">
        <v>58</v>
      </c>
      <c r="C73" s="185" t="s">
        <v>27</v>
      </c>
      <c r="D73" s="185" t="s">
        <v>27</v>
      </c>
      <c r="E73" s="185" t="s">
        <v>28</v>
      </c>
      <c r="F73" s="185">
        <v>48.0</v>
      </c>
      <c r="G73" s="185" t="s">
        <v>29</v>
      </c>
      <c r="H73" s="185" t="s">
        <v>30</v>
      </c>
      <c r="I73" s="191">
        <v>1.0</v>
      </c>
      <c r="J73" s="191" t="s">
        <v>35</v>
      </c>
      <c r="K73" s="185">
        <v>25.52127</v>
      </c>
      <c r="L73" s="185">
        <v>213.6</v>
      </c>
      <c r="M73" s="185"/>
      <c r="N73" s="185">
        <v>147.0</v>
      </c>
      <c r="O73" s="195">
        <v>2.90505</v>
      </c>
      <c r="P73" s="187">
        <v>0.0</v>
      </c>
      <c r="Q73" s="84"/>
      <c r="R73" s="84"/>
      <c r="S73" s="84"/>
      <c r="T73" s="84"/>
      <c r="U73" s="84"/>
      <c r="V73" s="86"/>
      <c r="W73" s="189">
        <v>75.0</v>
      </c>
      <c r="X73" s="86">
        <v>963.0</v>
      </c>
      <c r="Y73" s="86"/>
      <c r="Z73" s="190"/>
      <c r="AA73" s="190"/>
      <c r="AB73" s="190"/>
    </row>
    <row r="74">
      <c r="A74" s="185">
        <v>72.0</v>
      </c>
      <c r="B74" s="185" t="s">
        <v>58</v>
      </c>
      <c r="C74" s="185" t="s">
        <v>27</v>
      </c>
      <c r="D74" s="185" t="s">
        <v>27</v>
      </c>
      <c r="E74" s="185" t="s">
        <v>28</v>
      </c>
      <c r="F74" s="185">
        <v>48.0</v>
      </c>
      <c r="G74" s="185" t="s">
        <v>29</v>
      </c>
      <c r="H74" s="185" t="s">
        <v>30</v>
      </c>
      <c r="I74" s="191">
        <v>1.0</v>
      </c>
      <c r="J74" s="191" t="s">
        <v>36</v>
      </c>
      <c r="K74" s="185" t="s">
        <v>167</v>
      </c>
      <c r="L74" s="185">
        <v>130.943</v>
      </c>
      <c r="M74" s="185"/>
      <c r="N74" s="185">
        <v>1.0</v>
      </c>
      <c r="O74" s="195">
        <v>0.563935</v>
      </c>
      <c r="P74" s="187">
        <v>0.0</v>
      </c>
      <c r="Q74" s="84"/>
      <c r="R74" s="84"/>
      <c r="S74" s="84"/>
      <c r="T74" s="84"/>
      <c r="U74" s="84"/>
      <c r="V74" s="86"/>
      <c r="W74" s="189">
        <v>14.0</v>
      </c>
      <c r="X74" s="86">
        <v>729.0</v>
      </c>
      <c r="Y74" s="86"/>
      <c r="Z74" s="190"/>
      <c r="AA74" s="190"/>
      <c r="AB74" s="190"/>
    </row>
    <row r="75">
      <c r="A75" s="185">
        <v>73.0</v>
      </c>
      <c r="B75" s="185" t="s">
        <v>58</v>
      </c>
      <c r="C75" s="185" t="s">
        <v>27</v>
      </c>
      <c r="D75" s="185" t="s">
        <v>27</v>
      </c>
      <c r="E75" s="185" t="s">
        <v>28</v>
      </c>
      <c r="F75" s="185">
        <v>48.0</v>
      </c>
      <c r="G75" s="185" t="s">
        <v>29</v>
      </c>
      <c r="H75" s="185" t="s">
        <v>30</v>
      </c>
      <c r="I75" s="191">
        <v>1.0</v>
      </c>
      <c r="J75" s="191" t="s">
        <v>37</v>
      </c>
      <c r="K75" s="185">
        <v>28.41172</v>
      </c>
      <c r="L75" s="185">
        <v>68.256</v>
      </c>
      <c r="M75" s="185"/>
      <c r="N75" s="185">
        <v>12.0</v>
      </c>
      <c r="O75" s="195">
        <v>9.43204</v>
      </c>
      <c r="P75" s="187">
        <v>0.0</v>
      </c>
      <c r="Q75" s="84"/>
      <c r="R75" s="84"/>
      <c r="S75" s="84"/>
      <c r="T75" s="84"/>
      <c r="U75" s="84"/>
      <c r="V75" s="86"/>
      <c r="W75" s="189">
        <v>33.0</v>
      </c>
      <c r="X75" s="86">
        <v>881.0</v>
      </c>
      <c r="Y75" s="86"/>
      <c r="Z75" s="190"/>
      <c r="AA75" s="190"/>
      <c r="AB75" s="190"/>
    </row>
    <row r="76">
      <c r="A76" s="185">
        <v>74.0</v>
      </c>
      <c r="B76" s="185" t="s">
        <v>58</v>
      </c>
      <c r="C76" s="185" t="s">
        <v>27</v>
      </c>
      <c r="D76" s="185" t="s">
        <v>27</v>
      </c>
      <c r="E76" s="185" t="s">
        <v>28</v>
      </c>
      <c r="F76" s="185">
        <v>48.0</v>
      </c>
      <c r="G76" s="185" t="s">
        <v>29</v>
      </c>
      <c r="H76" s="185" t="s">
        <v>30</v>
      </c>
      <c r="I76" s="191">
        <v>1.0</v>
      </c>
      <c r="J76" s="191" t="s">
        <v>38</v>
      </c>
      <c r="K76" s="185">
        <v>25.87804</v>
      </c>
      <c r="L76" s="185">
        <v>286.336</v>
      </c>
      <c r="M76" s="185"/>
      <c r="N76" s="185">
        <v>165.0</v>
      </c>
      <c r="O76" s="195">
        <v>3.9005</v>
      </c>
      <c r="P76" s="187">
        <v>0.0</v>
      </c>
      <c r="Q76" s="84"/>
      <c r="R76" s="84"/>
      <c r="S76" s="84"/>
      <c r="T76" s="84"/>
      <c r="U76" s="84"/>
      <c r="V76" s="86"/>
      <c r="W76" s="189">
        <v>82.0</v>
      </c>
      <c r="X76" s="86">
        <v>1137.0</v>
      </c>
      <c r="Y76" s="86"/>
      <c r="Z76" s="190"/>
      <c r="AA76" s="190"/>
      <c r="AB76" s="190"/>
    </row>
    <row r="77">
      <c r="A77" s="185">
        <v>75.0</v>
      </c>
      <c r="B77" s="185" t="s">
        <v>58</v>
      </c>
      <c r="C77" s="185" t="s">
        <v>27</v>
      </c>
      <c r="D77" s="185" t="s">
        <v>27</v>
      </c>
      <c r="E77" s="185" t="s">
        <v>28</v>
      </c>
      <c r="F77" s="185">
        <v>48.0</v>
      </c>
      <c r="G77" s="185" t="s">
        <v>29</v>
      </c>
      <c r="H77" s="185" t="s">
        <v>30</v>
      </c>
      <c r="I77" s="191">
        <v>1.0</v>
      </c>
      <c r="J77" s="191" t="s">
        <v>39</v>
      </c>
      <c r="K77" s="185">
        <v>37.64572</v>
      </c>
      <c r="L77" s="185">
        <v>50.656</v>
      </c>
      <c r="M77" s="185"/>
      <c r="N77" s="185">
        <v>12.0</v>
      </c>
      <c r="O77" s="195">
        <v>16.07419</v>
      </c>
      <c r="P77" s="187">
        <v>0.1</v>
      </c>
      <c r="Q77" s="84"/>
      <c r="R77" s="84"/>
      <c r="S77" s="84"/>
      <c r="T77" s="84"/>
      <c r="U77" s="84"/>
      <c r="V77" s="86"/>
      <c r="W77" s="189">
        <v>39.0</v>
      </c>
      <c r="X77" s="86">
        <v>963.0</v>
      </c>
      <c r="Y77" s="86"/>
      <c r="Z77" s="190"/>
      <c r="AA77" s="190"/>
      <c r="AB77" s="190"/>
    </row>
    <row r="78">
      <c r="A78" s="185">
        <v>76.0</v>
      </c>
      <c r="B78" s="185" t="s">
        <v>58</v>
      </c>
      <c r="C78" s="185" t="s">
        <v>27</v>
      </c>
      <c r="D78" s="185" t="s">
        <v>27</v>
      </c>
      <c r="E78" s="185" t="s">
        <v>28</v>
      </c>
      <c r="F78" s="185">
        <v>48.0</v>
      </c>
      <c r="G78" s="185" t="s">
        <v>29</v>
      </c>
      <c r="H78" s="185" t="s">
        <v>30</v>
      </c>
      <c r="I78" s="191">
        <v>1.0</v>
      </c>
      <c r="J78" s="191" t="s">
        <v>40</v>
      </c>
      <c r="K78" s="185">
        <v>26.3885</v>
      </c>
      <c r="L78" s="185">
        <v>787.071</v>
      </c>
      <c r="M78" s="185"/>
      <c r="N78" s="185">
        <v>16.0</v>
      </c>
      <c r="O78" s="195">
        <v>32.54391</v>
      </c>
      <c r="P78" s="187">
        <v>0.3</v>
      </c>
      <c r="Q78" s="84"/>
      <c r="R78" s="84"/>
      <c r="S78" s="84"/>
      <c r="T78" s="84"/>
      <c r="U78" s="84"/>
      <c r="V78" s="86"/>
      <c r="W78" s="189">
        <v>96.0</v>
      </c>
      <c r="X78" s="86">
        <v>1138.0</v>
      </c>
      <c r="Y78" s="86"/>
      <c r="Z78" s="190"/>
      <c r="AA78" s="190"/>
      <c r="AB78" s="190"/>
    </row>
    <row r="79">
      <c r="A79" s="185">
        <v>77.0</v>
      </c>
      <c r="B79" s="185" t="s">
        <v>58</v>
      </c>
      <c r="C79" s="185" t="s">
        <v>27</v>
      </c>
      <c r="D79" s="185" t="s">
        <v>27</v>
      </c>
      <c r="E79" s="185" t="s">
        <v>28</v>
      </c>
      <c r="F79" s="185">
        <v>48.0</v>
      </c>
      <c r="G79" s="185" t="s">
        <v>29</v>
      </c>
      <c r="H79" s="185" t="s">
        <v>30</v>
      </c>
      <c r="I79" s="191">
        <v>1.0</v>
      </c>
      <c r="J79" s="191" t="s">
        <v>41</v>
      </c>
      <c r="K79" s="185">
        <v>2.49542</v>
      </c>
      <c r="L79" s="185">
        <v>1036.13</v>
      </c>
      <c r="M79" s="185"/>
      <c r="N79" s="185">
        <v>68.0</v>
      </c>
      <c r="O79" s="195">
        <v>1.90809</v>
      </c>
      <c r="P79" s="187">
        <v>0.0</v>
      </c>
      <c r="Q79" s="84"/>
      <c r="R79" s="84"/>
      <c r="S79" s="84"/>
      <c r="T79" s="84"/>
      <c r="U79" s="84"/>
      <c r="V79" s="86"/>
      <c r="W79" s="189">
        <v>88.0</v>
      </c>
      <c r="X79" s="86">
        <v>1204.0</v>
      </c>
      <c r="Y79" s="86"/>
      <c r="Z79" s="190"/>
      <c r="AA79" s="190"/>
      <c r="AB79" s="190"/>
    </row>
    <row r="80">
      <c r="A80" s="185">
        <v>78.0</v>
      </c>
      <c r="B80" s="185" t="s">
        <v>58</v>
      </c>
      <c r="C80" s="185" t="s">
        <v>27</v>
      </c>
      <c r="D80" s="185" t="s">
        <v>27</v>
      </c>
      <c r="E80" s="185" t="s">
        <v>28</v>
      </c>
      <c r="F80" s="185">
        <v>48.0</v>
      </c>
      <c r="G80" s="185" t="s">
        <v>29</v>
      </c>
      <c r="H80" s="185" t="s">
        <v>30</v>
      </c>
      <c r="I80" s="191">
        <v>1.0</v>
      </c>
      <c r="J80" s="191" t="s">
        <v>42</v>
      </c>
      <c r="K80" s="185">
        <v>20.35626</v>
      </c>
      <c r="L80" s="185">
        <v>101.568</v>
      </c>
      <c r="M80" s="185"/>
      <c r="N80" s="185">
        <v>139.0</v>
      </c>
      <c r="O80" s="195">
        <v>1.46969</v>
      </c>
      <c r="P80" s="187">
        <v>0.0</v>
      </c>
      <c r="Q80" s="84"/>
      <c r="R80" s="84"/>
      <c r="S80" s="84"/>
      <c r="T80" s="84"/>
      <c r="U80" s="84"/>
      <c r="V80" s="86"/>
      <c r="W80" s="189">
        <v>60.0</v>
      </c>
      <c r="X80" s="86">
        <v>889.0</v>
      </c>
      <c r="Y80" s="86"/>
      <c r="Z80" s="190"/>
      <c r="AA80" s="190"/>
      <c r="AB80" s="190"/>
    </row>
    <row r="81">
      <c r="A81" s="185">
        <v>79.0</v>
      </c>
      <c r="B81" s="185" t="s">
        <v>58</v>
      </c>
      <c r="C81" s="185" t="s">
        <v>27</v>
      </c>
      <c r="D81" s="185" t="s">
        <v>27</v>
      </c>
      <c r="E81" s="185" t="s">
        <v>28</v>
      </c>
      <c r="F81" s="185">
        <v>48.0</v>
      </c>
      <c r="G81" s="185" t="s">
        <v>29</v>
      </c>
      <c r="H81" s="185" t="s">
        <v>30</v>
      </c>
      <c r="I81" s="191">
        <v>1.0</v>
      </c>
      <c r="J81" s="191" t="s">
        <v>43</v>
      </c>
      <c r="K81" s="185">
        <v>2.66412</v>
      </c>
      <c r="L81" s="185">
        <v>607.071</v>
      </c>
      <c r="M81" s="185"/>
      <c r="N81" s="185">
        <v>139.0</v>
      </c>
      <c r="O81" s="195">
        <v>1909.23</v>
      </c>
      <c r="P81" s="187">
        <v>16.1</v>
      </c>
      <c r="Q81" s="84"/>
      <c r="R81" s="84"/>
      <c r="S81" s="84"/>
      <c r="T81" s="84"/>
      <c r="U81" s="84"/>
      <c r="V81" s="86"/>
      <c r="W81" s="189">
        <v>2004.0</v>
      </c>
      <c r="X81" s="86">
        <v>3077.0</v>
      </c>
      <c r="Y81" s="86"/>
      <c r="Z81" s="190"/>
      <c r="AA81" s="190"/>
      <c r="AB81" s="190"/>
    </row>
    <row r="82">
      <c r="A82" s="185">
        <v>80.0</v>
      </c>
      <c r="B82" s="185" t="s">
        <v>58</v>
      </c>
      <c r="C82" s="185" t="s">
        <v>27</v>
      </c>
      <c r="D82" s="185" t="s">
        <v>27</v>
      </c>
      <c r="E82" s="185" t="s">
        <v>28</v>
      </c>
      <c r="F82" s="185">
        <v>48.0</v>
      </c>
      <c r="G82" s="185" t="s">
        <v>29</v>
      </c>
      <c r="H82" s="185" t="s">
        <v>30</v>
      </c>
      <c r="I82" s="191">
        <v>1.0</v>
      </c>
      <c r="J82" s="191" t="s">
        <v>44</v>
      </c>
      <c r="K82" s="185">
        <v>24.11138</v>
      </c>
      <c r="L82" s="185">
        <v>263.52</v>
      </c>
      <c r="M82" s="185"/>
      <c r="N82" s="185">
        <v>5.0</v>
      </c>
      <c r="O82" s="195">
        <v>0.931806</v>
      </c>
      <c r="P82" s="187">
        <v>0.0</v>
      </c>
      <c r="Q82" s="84"/>
      <c r="R82" s="84"/>
      <c r="S82" s="84"/>
      <c r="T82" s="84"/>
      <c r="U82" s="84"/>
      <c r="V82" s="86"/>
      <c r="W82" s="189">
        <v>20.0</v>
      </c>
      <c r="X82" s="86">
        <v>888.0</v>
      </c>
      <c r="Y82" s="86"/>
      <c r="Z82" s="190"/>
      <c r="AA82" s="190"/>
      <c r="AB82" s="190"/>
    </row>
    <row r="83">
      <c r="A83" s="185">
        <v>81.0</v>
      </c>
      <c r="B83" s="185" t="s">
        <v>58</v>
      </c>
      <c r="C83" s="185" t="s">
        <v>27</v>
      </c>
      <c r="D83" s="185" t="s">
        <v>27</v>
      </c>
      <c r="E83" s="185" t="s">
        <v>28</v>
      </c>
      <c r="F83" s="185">
        <v>48.0</v>
      </c>
      <c r="G83" s="185" t="s">
        <v>29</v>
      </c>
      <c r="H83" s="185" t="s">
        <v>30</v>
      </c>
      <c r="I83" s="191">
        <v>1.0</v>
      </c>
      <c r="J83" s="191" t="s">
        <v>45</v>
      </c>
      <c r="K83" s="185">
        <v>23.58793</v>
      </c>
      <c r="L83" s="185">
        <v>6173.42</v>
      </c>
      <c r="M83" s="185"/>
      <c r="N83" s="185">
        <v>282.0</v>
      </c>
      <c r="O83" s="195">
        <v>2.37251</v>
      </c>
      <c r="P83" s="187">
        <v>0.0</v>
      </c>
      <c r="Q83" s="84"/>
      <c r="R83" s="84"/>
      <c r="S83" s="84"/>
      <c r="T83" s="84"/>
      <c r="U83" s="84"/>
      <c r="V83" s="86"/>
      <c r="W83" s="189">
        <v>308.0</v>
      </c>
      <c r="X83" s="86">
        <v>903.0</v>
      </c>
      <c r="Y83" s="86"/>
      <c r="Z83" s="190"/>
      <c r="AA83" s="190"/>
      <c r="AB83" s="190"/>
    </row>
    <row r="84">
      <c r="A84" s="185">
        <v>82.0</v>
      </c>
      <c r="B84" s="185" t="s">
        <v>58</v>
      </c>
      <c r="C84" s="185" t="s">
        <v>27</v>
      </c>
      <c r="D84" s="185" t="s">
        <v>27</v>
      </c>
      <c r="E84" s="185" t="s">
        <v>28</v>
      </c>
      <c r="F84" s="185">
        <v>48.0</v>
      </c>
      <c r="G84" s="185" t="s">
        <v>29</v>
      </c>
      <c r="H84" s="185" t="s">
        <v>30</v>
      </c>
      <c r="I84" s="191">
        <v>1.0</v>
      </c>
      <c r="J84" s="191" t="s">
        <v>46</v>
      </c>
      <c r="K84" s="185">
        <v>3.14105</v>
      </c>
      <c r="L84" s="185">
        <v>56095.0</v>
      </c>
      <c r="M84" s="185"/>
      <c r="N84" s="185">
        <v>7.0</v>
      </c>
      <c r="O84" s="195">
        <v>1.83593</v>
      </c>
      <c r="P84" s="187">
        <v>0.0</v>
      </c>
      <c r="Q84" s="84"/>
      <c r="R84" s="84"/>
      <c r="S84" s="84"/>
      <c r="T84" s="84"/>
      <c r="U84" s="84"/>
      <c r="V84" s="86"/>
      <c r="W84" s="189">
        <v>1756.0</v>
      </c>
      <c r="X84" s="86">
        <v>2706.0</v>
      </c>
      <c r="Y84" s="86"/>
      <c r="Z84" s="190"/>
      <c r="AA84" s="190"/>
      <c r="AB84" s="190"/>
    </row>
    <row r="85">
      <c r="A85" s="185">
        <v>83.0</v>
      </c>
      <c r="B85" s="185" t="s">
        <v>58</v>
      </c>
      <c r="C85" s="185" t="s">
        <v>27</v>
      </c>
      <c r="D85" s="185" t="s">
        <v>27</v>
      </c>
      <c r="E85" s="185" t="s">
        <v>28</v>
      </c>
      <c r="F85" s="185">
        <v>48.0</v>
      </c>
      <c r="G85" s="185" t="s">
        <v>29</v>
      </c>
      <c r="H85" s="185" t="s">
        <v>30</v>
      </c>
      <c r="I85" s="191">
        <v>1.0</v>
      </c>
      <c r="J85" s="191" t="s">
        <v>47</v>
      </c>
      <c r="K85" s="185">
        <v>21.05254</v>
      </c>
      <c r="L85" s="185">
        <v>2074.87</v>
      </c>
      <c r="M85" s="185"/>
      <c r="N85" s="185">
        <v>11.0</v>
      </c>
      <c r="O85" s="195">
        <v>4.40943</v>
      </c>
      <c r="P85" s="187">
        <v>0.0</v>
      </c>
      <c r="Q85" s="84"/>
      <c r="R85" s="84"/>
      <c r="S85" s="84"/>
      <c r="T85" s="84"/>
      <c r="U85" s="84"/>
      <c r="V85" s="86"/>
      <c r="W85" s="189">
        <v>320.0</v>
      </c>
      <c r="X85" s="86">
        <v>1318.0</v>
      </c>
      <c r="Y85" s="86"/>
      <c r="Z85" s="190"/>
      <c r="AA85" s="190"/>
      <c r="AB85" s="190"/>
    </row>
    <row r="86">
      <c r="A86" s="185">
        <v>84.0</v>
      </c>
      <c r="B86" s="185" t="s">
        <v>58</v>
      </c>
      <c r="C86" s="185" t="s">
        <v>27</v>
      </c>
      <c r="D86" s="185" t="s">
        <v>27</v>
      </c>
      <c r="E86" s="185" t="s">
        <v>28</v>
      </c>
      <c r="F86" s="185">
        <v>48.0</v>
      </c>
      <c r="G86" s="185" t="s">
        <v>29</v>
      </c>
      <c r="H86" s="185" t="s">
        <v>30</v>
      </c>
      <c r="I86" s="191">
        <v>1.0</v>
      </c>
      <c r="J86" s="191" t="s">
        <v>48</v>
      </c>
      <c r="K86" s="185">
        <v>30.26477</v>
      </c>
      <c r="L86" s="185">
        <v>22766.11</v>
      </c>
      <c r="M86" s="185"/>
      <c r="N86" s="185">
        <v>17.0</v>
      </c>
      <c r="O86" s="195">
        <v>8.51086</v>
      </c>
      <c r="P86" s="187">
        <v>0.1</v>
      </c>
      <c r="Q86" s="84"/>
      <c r="R86" s="84"/>
      <c r="S86" s="84"/>
      <c r="T86" s="84"/>
      <c r="U86" s="84"/>
      <c r="V86" s="86"/>
      <c r="W86" s="189">
        <v>1303.0</v>
      </c>
      <c r="X86" s="86">
        <v>2510.0</v>
      </c>
      <c r="Y86" s="86"/>
      <c r="Z86" s="190"/>
      <c r="AA86" s="190"/>
      <c r="AB86" s="190"/>
    </row>
    <row r="87">
      <c r="A87" s="185">
        <v>85.0</v>
      </c>
      <c r="B87" s="185" t="s">
        <v>58</v>
      </c>
      <c r="C87" s="185" t="s">
        <v>27</v>
      </c>
      <c r="D87" s="185" t="s">
        <v>27</v>
      </c>
      <c r="E87" s="185" t="s">
        <v>28</v>
      </c>
      <c r="F87" s="185">
        <v>48.0</v>
      </c>
      <c r="G87" s="185" t="s">
        <v>29</v>
      </c>
      <c r="H87" s="185" t="s">
        <v>30</v>
      </c>
      <c r="I87" s="191">
        <v>1.0</v>
      </c>
      <c r="J87" s="191" t="s">
        <v>49</v>
      </c>
      <c r="K87" s="185">
        <v>35.04137</v>
      </c>
      <c r="L87" s="185">
        <v>131.584</v>
      </c>
      <c r="M87" s="185"/>
      <c r="N87" s="185">
        <v>3.0</v>
      </c>
      <c r="O87" s="195">
        <v>3.115</v>
      </c>
      <c r="P87" s="187">
        <v>0.0</v>
      </c>
      <c r="Q87" s="84"/>
      <c r="R87" s="84"/>
      <c r="S87" s="84"/>
      <c r="T87" s="84"/>
      <c r="U87" s="84"/>
      <c r="V87" s="86"/>
      <c r="W87" s="189">
        <v>24.0</v>
      </c>
      <c r="X87" s="86">
        <v>860.0</v>
      </c>
      <c r="Y87" s="86"/>
      <c r="Z87" s="190"/>
      <c r="AA87" s="190"/>
      <c r="AB87" s="190"/>
    </row>
    <row r="88">
      <c r="A88" s="185">
        <v>86.0</v>
      </c>
      <c r="B88" s="185" t="s">
        <v>58</v>
      </c>
      <c r="C88" s="185" t="s">
        <v>27</v>
      </c>
      <c r="D88" s="185" t="s">
        <v>27</v>
      </c>
      <c r="E88" s="185" t="s">
        <v>28</v>
      </c>
      <c r="F88" s="185">
        <v>48.0</v>
      </c>
      <c r="G88" s="185" t="s">
        <v>29</v>
      </c>
      <c r="H88" s="185" t="s">
        <v>30</v>
      </c>
      <c r="I88" s="191">
        <v>1.0</v>
      </c>
      <c r="J88" s="191" t="s">
        <v>50</v>
      </c>
      <c r="K88" s="185">
        <v>25.45522</v>
      </c>
      <c r="L88" s="185">
        <v>6594.7</v>
      </c>
      <c r="M88" s="185"/>
      <c r="N88" s="185">
        <v>23.0</v>
      </c>
      <c r="O88" s="195">
        <v>29.62167</v>
      </c>
      <c r="P88" s="187">
        <v>0.2</v>
      </c>
      <c r="Q88" s="84"/>
      <c r="R88" s="84"/>
      <c r="S88" s="84"/>
      <c r="T88" s="84"/>
      <c r="U88" s="84"/>
      <c r="V88" s="86"/>
      <c r="W88" s="189">
        <v>1662.0</v>
      </c>
      <c r="X88" s="86">
        <v>3224.0</v>
      </c>
      <c r="Y88" s="86"/>
      <c r="Z88" s="190"/>
      <c r="AA88" s="190"/>
      <c r="AB88" s="190"/>
    </row>
    <row r="89">
      <c r="A89" s="185">
        <v>87.0</v>
      </c>
      <c r="B89" s="185" t="s">
        <v>58</v>
      </c>
      <c r="C89" s="185" t="s">
        <v>27</v>
      </c>
      <c r="D89" s="185" t="s">
        <v>27</v>
      </c>
      <c r="E89" s="185" t="s">
        <v>28</v>
      </c>
      <c r="F89" s="185">
        <v>48.0</v>
      </c>
      <c r="G89" s="185" t="s">
        <v>29</v>
      </c>
      <c r="H89" s="185" t="s">
        <v>30</v>
      </c>
      <c r="I89" s="191">
        <v>1.0</v>
      </c>
      <c r="J89" s="191" t="s">
        <v>51</v>
      </c>
      <c r="K89" s="185" t="s">
        <v>30</v>
      </c>
      <c r="L89" s="185" t="s">
        <v>30</v>
      </c>
      <c r="M89" s="185" t="s">
        <v>30</v>
      </c>
      <c r="N89" s="185" t="s">
        <v>30</v>
      </c>
      <c r="O89" s="185" t="s">
        <v>30</v>
      </c>
      <c r="P89" s="185" t="s">
        <v>30</v>
      </c>
      <c r="Q89" s="185" t="s">
        <v>30</v>
      </c>
      <c r="R89" s="185" t="s">
        <v>30</v>
      </c>
      <c r="S89" s="185" t="s">
        <v>30</v>
      </c>
      <c r="T89" s="185" t="s">
        <v>30</v>
      </c>
      <c r="U89" s="185" t="s">
        <v>30</v>
      </c>
      <c r="V89" s="185" t="s">
        <v>30</v>
      </c>
      <c r="W89" s="185" t="s">
        <v>30</v>
      </c>
      <c r="X89" s="185" t="s">
        <v>30</v>
      </c>
      <c r="Y89" s="86" t="s">
        <v>30</v>
      </c>
      <c r="Z89" s="190"/>
      <c r="AA89" s="190"/>
      <c r="AB89" s="190"/>
    </row>
    <row r="90">
      <c r="A90" s="185">
        <v>88.0</v>
      </c>
      <c r="B90" s="185" t="s">
        <v>58</v>
      </c>
      <c r="C90" s="185" t="s">
        <v>27</v>
      </c>
      <c r="D90" s="185" t="s">
        <v>27</v>
      </c>
      <c r="E90" s="185" t="s">
        <v>28</v>
      </c>
      <c r="F90" s="185">
        <v>48.0</v>
      </c>
      <c r="G90" s="185" t="s">
        <v>29</v>
      </c>
      <c r="H90" s="185" t="s">
        <v>30</v>
      </c>
      <c r="I90" s="191">
        <v>1.0</v>
      </c>
      <c r="J90" s="191" t="s">
        <v>52</v>
      </c>
      <c r="K90" s="185" t="s">
        <v>30</v>
      </c>
      <c r="L90" s="185" t="s">
        <v>30</v>
      </c>
      <c r="M90" s="185" t="s">
        <v>30</v>
      </c>
      <c r="N90" s="185" t="s">
        <v>30</v>
      </c>
      <c r="O90" s="185" t="s">
        <v>30</v>
      </c>
      <c r="P90" s="185" t="s">
        <v>30</v>
      </c>
      <c r="Q90" s="185" t="s">
        <v>30</v>
      </c>
      <c r="R90" s="185" t="s">
        <v>30</v>
      </c>
      <c r="S90" s="185" t="s">
        <v>30</v>
      </c>
      <c r="T90" s="185" t="s">
        <v>30</v>
      </c>
      <c r="U90" s="185" t="s">
        <v>30</v>
      </c>
      <c r="V90" s="185" t="s">
        <v>30</v>
      </c>
      <c r="W90" s="185" t="s">
        <v>30</v>
      </c>
      <c r="X90" s="185" t="s">
        <v>30</v>
      </c>
      <c r="Y90" s="86" t="s">
        <v>30</v>
      </c>
      <c r="Z90" s="190"/>
      <c r="AA90" s="190"/>
      <c r="AB90" s="190"/>
    </row>
    <row r="91">
      <c r="A91" s="185">
        <v>89.0</v>
      </c>
      <c r="B91" s="185" t="s">
        <v>58</v>
      </c>
      <c r="C91" s="185" t="s">
        <v>27</v>
      </c>
      <c r="D91" s="185" t="s">
        <v>27</v>
      </c>
      <c r="E91" s="185" t="s">
        <v>27</v>
      </c>
      <c r="F91" s="185">
        <v>48.0</v>
      </c>
      <c r="G91" s="185" t="s">
        <v>29</v>
      </c>
      <c r="H91" s="185" t="s">
        <v>59</v>
      </c>
      <c r="I91" s="191">
        <v>2.0</v>
      </c>
      <c r="J91" s="191" t="s">
        <v>31</v>
      </c>
      <c r="K91" s="185">
        <v>110.56985</v>
      </c>
      <c r="L91" s="185">
        <v>45.728</v>
      </c>
      <c r="M91" s="185"/>
      <c r="N91" s="185">
        <v>2.0</v>
      </c>
      <c r="O91" s="186">
        <v>59.49956</v>
      </c>
      <c r="P91" s="187">
        <v>1.0</v>
      </c>
      <c r="Q91" s="84"/>
      <c r="R91" s="84"/>
      <c r="S91" s="84"/>
      <c r="T91" s="84"/>
      <c r="U91" s="84"/>
      <c r="V91" s="188"/>
      <c r="W91" s="196">
        <v>58.0</v>
      </c>
      <c r="X91" s="86">
        <v>1339.0</v>
      </c>
      <c r="Y91" s="86">
        <v>19.07529</v>
      </c>
      <c r="Z91" s="190"/>
      <c r="AA91" s="190"/>
      <c r="AB91" s="190"/>
    </row>
    <row r="92">
      <c r="A92" s="185">
        <v>90.0</v>
      </c>
      <c r="B92" s="185" t="s">
        <v>58</v>
      </c>
      <c r="C92" s="185" t="s">
        <v>27</v>
      </c>
      <c r="D92" s="185" t="s">
        <v>27</v>
      </c>
      <c r="E92" s="185" t="s">
        <v>27</v>
      </c>
      <c r="F92" s="185">
        <v>48.0</v>
      </c>
      <c r="G92" s="185" t="s">
        <v>29</v>
      </c>
      <c r="H92" s="185" t="s">
        <v>59</v>
      </c>
      <c r="I92" s="191">
        <v>2.0</v>
      </c>
      <c r="J92" s="191" t="s">
        <v>32</v>
      </c>
      <c r="K92" s="185">
        <v>5.55456</v>
      </c>
      <c r="L92" s="185">
        <v>2457.36</v>
      </c>
      <c r="M92" s="185"/>
      <c r="N92" s="185">
        <v>39.0</v>
      </c>
      <c r="O92" s="186">
        <v>4593.21</v>
      </c>
      <c r="P92" s="187">
        <v>51.9</v>
      </c>
      <c r="Q92" s="86">
        <v>0.050816</v>
      </c>
      <c r="R92" s="86">
        <v>18.72</v>
      </c>
      <c r="S92" s="84"/>
      <c r="T92" s="86">
        <v>22.0</v>
      </c>
      <c r="U92" s="86">
        <v>1.22259</v>
      </c>
      <c r="V92" s="86">
        <v>0.0</v>
      </c>
      <c r="W92" s="189">
        <v>5068.0</v>
      </c>
      <c r="X92" s="86">
        <v>6458.0</v>
      </c>
      <c r="Y92" s="86">
        <v>27.77641</v>
      </c>
      <c r="Z92" s="190"/>
      <c r="AA92" s="190"/>
      <c r="AB92" s="190"/>
    </row>
    <row r="93">
      <c r="A93" s="185">
        <v>91.0</v>
      </c>
      <c r="B93" s="185" t="s">
        <v>58</v>
      </c>
      <c r="C93" s="185" t="s">
        <v>27</v>
      </c>
      <c r="D93" s="185" t="s">
        <v>27</v>
      </c>
      <c r="E93" s="185" t="s">
        <v>27</v>
      </c>
      <c r="F93" s="185">
        <v>48.0</v>
      </c>
      <c r="G93" s="185" t="s">
        <v>29</v>
      </c>
      <c r="H93" s="185" t="s">
        <v>59</v>
      </c>
      <c r="I93" s="191">
        <v>2.0</v>
      </c>
      <c r="J93" s="191" t="s">
        <v>33</v>
      </c>
      <c r="K93" s="185">
        <v>55.2302</v>
      </c>
      <c r="L93" s="185">
        <v>258.559</v>
      </c>
      <c r="M93" s="185"/>
      <c r="N93" s="185">
        <v>12.0</v>
      </c>
      <c r="O93" s="186">
        <v>21.23475</v>
      </c>
      <c r="P93" s="187">
        <v>0.4</v>
      </c>
      <c r="Q93" s="86">
        <v>4.72255</v>
      </c>
      <c r="R93" s="86">
        <v>5.632</v>
      </c>
      <c r="S93" s="84"/>
      <c r="T93" s="86">
        <v>8.0</v>
      </c>
      <c r="U93" s="86">
        <v>1.19689</v>
      </c>
      <c r="V93" s="86">
        <v>0.0</v>
      </c>
      <c r="W93" s="189">
        <v>212.0</v>
      </c>
      <c r="X93" s="86">
        <v>1282.0</v>
      </c>
      <c r="Y93" s="86">
        <v>24.78557</v>
      </c>
      <c r="Z93" s="190"/>
      <c r="AA93" s="190"/>
      <c r="AB93" s="190"/>
    </row>
    <row r="94">
      <c r="A94" s="185">
        <v>92.0</v>
      </c>
      <c r="B94" s="185" t="s">
        <v>58</v>
      </c>
      <c r="C94" s="185" t="s">
        <v>27</v>
      </c>
      <c r="D94" s="185" t="s">
        <v>27</v>
      </c>
      <c r="E94" s="185" t="s">
        <v>27</v>
      </c>
      <c r="F94" s="185">
        <v>48.0</v>
      </c>
      <c r="G94" s="185" t="s">
        <v>29</v>
      </c>
      <c r="H94" s="185" t="s">
        <v>59</v>
      </c>
      <c r="I94" s="191">
        <v>2.0</v>
      </c>
      <c r="J94" s="191" t="s">
        <v>34</v>
      </c>
      <c r="K94" s="185">
        <v>40.45759</v>
      </c>
      <c r="L94" s="185">
        <v>41001.27</v>
      </c>
      <c r="M94" s="185"/>
      <c r="N94" s="185">
        <v>149.0</v>
      </c>
      <c r="O94" s="186">
        <v>4.4882</v>
      </c>
      <c r="P94" s="187">
        <v>0.1</v>
      </c>
      <c r="Q94" s="86">
        <v>0.305696</v>
      </c>
      <c r="R94" s="86">
        <v>3.136</v>
      </c>
      <c r="S94" s="84"/>
      <c r="T94" s="86">
        <v>4.0</v>
      </c>
      <c r="U94" s="86">
        <v>0.680094</v>
      </c>
      <c r="V94" s="86">
        <v>0.0</v>
      </c>
      <c r="W94" s="189">
        <v>2002.0</v>
      </c>
      <c r="X94" s="86">
        <v>3267.0</v>
      </c>
      <c r="Y94" s="86">
        <v>28.51473</v>
      </c>
      <c r="Z94" s="190"/>
      <c r="AA94" s="190"/>
      <c r="AB94" s="190"/>
    </row>
    <row r="95">
      <c r="A95" s="185">
        <v>93.0</v>
      </c>
      <c r="B95" s="185" t="s">
        <v>58</v>
      </c>
      <c r="C95" s="185" t="s">
        <v>27</v>
      </c>
      <c r="D95" s="185" t="s">
        <v>27</v>
      </c>
      <c r="E95" s="185" t="s">
        <v>27</v>
      </c>
      <c r="F95" s="185">
        <v>48.0</v>
      </c>
      <c r="G95" s="185" t="s">
        <v>29</v>
      </c>
      <c r="H95" s="185" t="s">
        <v>59</v>
      </c>
      <c r="I95" s="191">
        <v>2.0</v>
      </c>
      <c r="J95" s="191" t="s">
        <v>35</v>
      </c>
      <c r="K95" s="185">
        <v>54.35969</v>
      </c>
      <c r="L95" s="185">
        <v>220.319</v>
      </c>
      <c r="M95" s="185"/>
      <c r="N95" s="185">
        <v>147.0</v>
      </c>
      <c r="O95" s="186">
        <v>4.8594</v>
      </c>
      <c r="P95" s="187">
        <v>0.1</v>
      </c>
      <c r="Q95" s="86">
        <v>4.76053</v>
      </c>
      <c r="R95" s="86">
        <v>7.168</v>
      </c>
      <c r="S95" s="84"/>
      <c r="T95" s="86">
        <v>10.0</v>
      </c>
      <c r="U95" s="86">
        <v>0.931612</v>
      </c>
      <c r="V95" s="86">
        <v>0.0</v>
      </c>
      <c r="W95" s="189">
        <v>72.0</v>
      </c>
      <c r="X95" s="86">
        <v>1052.0</v>
      </c>
      <c r="Y95" s="86">
        <v>24.03117</v>
      </c>
      <c r="Z95" s="190"/>
      <c r="AA95" s="190"/>
      <c r="AB95" s="190"/>
    </row>
    <row r="96">
      <c r="A96" s="185">
        <v>94.0</v>
      </c>
      <c r="B96" s="185" t="s">
        <v>58</v>
      </c>
      <c r="C96" s="185" t="s">
        <v>27</v>
      </c>
      <c r="D96" s="185" t="s">
        <v>27</v>
      </c>
      <c r="E96" s="185" t="s">
        <v>27</v>
      </c>
      <c r="F96" s="185">
        <v>48.0</v>
      </c>
      <c r="G96" s="185" t="s">
        <v>29</v>
      </c>
      <c r="H96" s="185" t="s">
        <v>59</v>
      </c>
      <c r="I96" s="191">
        <v>2.0</v>
      </c>
      <c r="J96" s="191" t="s">
        <v>36</v>
      </c>
      <c r="K96" s="185">
        <v>55.13115</v>
      </c>
      <c r="L96" s="185">
        <v>128.959</v>
      </c>
      <c r="M96" s="185"/>
      <c r="N96" s="185">
        <v>1.0</v>
      </c>
      <c r="O96" s="186">
        <v>0.820379</v>
      </c>
      <c r="P96" s="187">
        <v>0.0</v>
      </c>
      <c r="Q96" s="84"/>
      <c r="R96" s="84"/>
      <c r="S96" s="84"/>
      <c r="T96" s="84"/>
      <c r="U96" s="84"/>
      <c r="V96" s="188"/>
      <c r="W96" s="189">
        <v>10.0</v>
      </c>
      <c r="X96" s="86">
        <v>777.0</v>
      </c>
      <c r="Y96" s="86">
        <v>10.55504</v>
      </c>
      <c r="Z96" s="190"/>
      <c r="AA96" s="190"/>
      <c r="AB96" s="190"/>
    </row>
    <row r="97">
      <c r="A97" s="185">
        <v>95.0</v>
      </c>
      <c r="B97" s="185" t="s">
        <v>58</v>
      </c>
      <c r="C97" s="185" t="s">
        <v>27</v>
      </c>
      <c r="D97" s="185" t="s">
        <v>27</v>
      </c>
      <c r="E97" s="185" t="s">
        <v>27</v>
      </c>
      <c r="F97" s="185">
        <v>48.0</v>
      </c>
      <c r="G97" s="185" t="s">
        <v>29</v>
      </c>
      <c r="H97" s="185" t="s">
        <v>59</v>
      </c>
      <c r="I97" s="191">
        <v>2.0</v>
      </c>
      <c r="J97" s="191" t="s">
        <v>37</v>
      </c>
      <c r="K97" s="185">
        <v>59.95182</v>
      </c>
      <c r="L97" s="185">
        <v>69.312</v>
      </c>
      <c r="M97" s="185"/>
      <c r="N97" s="185">
        <v>12.0</v>
      </c>
      <c r="O97" s="186">
        <v>18.99048</v>
      </c>
      <c r="P97" s="187">
        <v>0.3</v>
      </c>
      <c r="Q97" s="86">
        <v>4.65465</v>
      </c>
      <c r="R97" s="86">
        <v>7.136</v>
      </c>
      <c r="S97" s="84"/>
      <c r="T97" s="86">
        <v>10.0</v>
      </c>
      <c r="U97" s="86">
        <v>0.92595</v>
      </c>
      <c r="V97" s="86">
        <v>0.0</v>
      </c>
      <c r="W97" s="189">
        <v>36.0</v>
      </c>
      <c r="X97" s="86">
        <v>971.0</v>
      </c>
      <c r="Y97" s="86">
        <v>23.89536</v>
      </c>
      <c r="Z97" s="190"/>
      <c r="AA97" s="190"/>
      <c r="AB97" s="190"/>
    </row>
    <row r="98">
      <c r="A98" s="185">
        <v>96.0</v>
      </c>
      <c r="B98" s="185" t="s">
        <v>58</v>
      </c>
      <c r="C98" s="185" t="s">
        <v>27</v>
      </c>
      <c r="D98" s="185" t="s">
        <v>27</v>
      </c>
      <c r="E98" s="185" t="s">
        <v>27</v>
      </c>
      <c r="F98" s="185">
        <v>48.0</v>
      </c>
      <c r="G98" s="185" t="s">
        <v>29</v>
      </c>
      <c r="H98" s="185" t="s">
        <v>59</v>
      </c>
      <c r="I98" s="191">
        <v>2.0</v>
      </c>
      <c r="J98" s="191" t="s">
        <v>38</v>
      </c>
      <c r="K98" s="185">
        <v>58.89093</v>
      </c>
      <c r="L98" s="185">
        <v>286.624</v>
      </c>
      <c r="M98" s="185"/>
      <c r="N98" s="185">
        <v>165.0</v>
      </c>
      <c r="O98" s="186">
        <v>7.87144</v>
      </c>
      <c r="P98" s="187">
        <v>0.1</v>
      </c>
      <c r="Q98" s="86">
        <v>5.31909</v>
      </c>
      <c r="R98" s="86">
        <v>9.76</v>
      </c>
      <c r="S98" s="84"/>
      <c r="T98" s="86">
        <v>14.0</v>
      </c>
      <c r="U98" s="86">
        <v>1.15625</v>
      </c>
      <c r="V98" s="86">
        <v>0.0</v>
      </c>
      <c r="W98" s="189">
        <v>51.0</v>
      </c>
      <c r="X98" s="86">
        <v>1198.0</v>
      </c>
      <c r="Y98" s="86">
        <v>24.64158</v>
      </c>
      <c r="Z98" s="190"/>
      <c r="AA98" s="190"/>
      <c r="AB98" s="190"/>
    </row>
    <row r="99">
      <c r="A99" s="185">
        <v>97.0</v>
      </c>
      <c r="B99" s="185" t="s">
        <v>58</v>
      </c>
      <c r="C99" s="185" t="s">
        <v>27</v>
      </c>
      <c r="D99" s="185" t="s">
        <v>27</v>
      </c>
      <c r="E99" s="185" t="s">
        <v>27</v>
      </c>
      <c r="F99" s="185">
        <v>48.0</v>
      </c>
      <c r="G99" s="185" t="s">
        <v>29</v>
      </c>
      <c r="H99" s="185" t="s">
        <v>59</v>
      </c>
      <c r="I99" s="191">
        <v>2.0</v>
      </c>
      <c r="J99" s="191" t="s">
        <v>39</v>
      </c>
      <c r="K99" s="185">
        <v>79.47089</v>
      </c>
      <c r="L99" s="185">
        <v>50.752</v>
      </c>
      <c r="M99" s="185"/>
      <c r="N99" s="185">
        <v>12.0</v>
      </c>
      <c r="O99" s="186">
        <v>33.80669</v>
      </c>
      <c r="P99" s="187">
        <v>0.6</v>
      </c>
      <c r="Q99" s="86">
        <v>9.28337</v>
      </c>
      <c r="R99" s="86">
        <v>7.264</v>
      </c>
      <c r="S99" s="84"/>
      <c r="T99" s="86">
        <v>10.0</v>
      </c>
      <c r="U99" s="86">
        <v>4.07362</v>
      </c>
      <c r="V99" s="86">
        <v>0.1</v>
      </c>
      <c r="W99" s="189">
        <v>51.0</v>
      </c>
      <c r="X99" s="86">
        <v>1119.0</v>
      </c>
      <c r="Y99" s="86">
        <v>24.09239</v>
      </c>
      <c r="Z99" s="190"/>
      <c r="AA99" s="190"/>
      <c r="AB99" s="190"/>
    </row>
    <row r="100">
      <c r="A100" s="185">
        <v>98.0</v>
      </c>
      <c r="B100" s="185" t="s">
        <v>58</v>
      </c>
      <c r="C100" s="185" t="s">
        <v>27</v>
      </c>
      <c r="D100" s="185" t="s">
        <v>27</v>
      </c>
      <c r="E100" s="185" t="s">
        <v>27</v>
      </c>
      <c r="F100" s="185">
        <v>48.0</v>
      </c>
      <c r="G100" s="185" t="s">
        <v>29</v>
      </c>
      <c r="H100" s="185" t="s">
        <v>59</v>
      </c>
      <c r="I100" s="191">
        <v>2.0</v>
      </c>
      <c r="J100" s="191" t="s">
        <v>40</v>
      </c>
      <c r="K100" s="185">
        <v>53.74636</v>
      </c>
      <c r="L100" s="185">
        <v>1674.65</v>
      </c>
      <c r="M100" s="185"/>
      <c r="N100" s="185">
        <v>57.0</v>
      </c>
      <c r="O100" s="186">
        <v>65.3351</v>
      </c>
      <c r="P100" s="187">
        <v>1.1</v>
      </c>
      <c r="Q100" s="86">
        <v>5.05205</v>
      </c>
      <c r="R100" s="86">
        <v>9.952</v>
      </c>
      <c r="S100" s="84"/>
      <c r="T100" s="86">
        <v>53.0</v>
      </c>
      <c r="U100" s="86">
        <v>2.19788</v>
      </c>
      <c r="V100" s="86">
        <v>0.0</v>
      </c>
      <c r="W100" s="189">
        <v>177.0</v>
      </c>
      <c r="X100" s="86">
        <v>1356.0</v>
      </c>
      <c r="Y100" s="86">
        <v>24.92919</v>
      </c>
      <c r="Z100" s="190"/>
      <c r="AA100" s="190"/>
      <c r="AB100" s="190"/>
    </row>
    <row r="101">
      <c r="A101" s="185">
        <v>99.0</v>
      </c>
      <c r="B101" s="185" t="s">
        <v>58</v>
      </c>
      <c r="C101" s="185" t="s">
        <v>27</v>
      </c>
      <c r="D101" s="185" t="s">
        <v>27</v>
      </c>
      <c r="E101" s="185" t="s">
        <v>27</v>
      </c>
      <c r="F101" s="185">
        <v>48.0</v>
      </c>
      <c r="G101" s="185" t="s">
        <v>29</v>
      </c>
      <c r="H101" s="185" t="s">
        <v>59</v>
      </c>
      <c r="I101" s="191">
        <v>2.0</v>
      </c>
      <c r="J101" s="191" t="s">
        <v>41</v>
      </c>
      <c r="K101" s="185">
        <v>5.72496</v>
      </c>
      <c r="L101" s="185">
        <v>1932.18</v>
      </c>
      <c r="M101" s="185"/>
      <c r="N101" s="185">
        <v>30.0</v>
      </c>
      <c r="O101" s="186">
        <v>1.23894</v>
      </c>
      <c r="P101" s="187">
        <v>0.0</v>
      </c>
      <c r="Q101" s="86">
        <v>0.034592</v>
      </c>
      <c r="R101" s="86">
        <v>5.088</v>
      </c>
      <c r="S101" s="84"/>
      <c r="T101" s="86">
        <v>8.0</v>
      </c>
      <c r="U101" s="86">
        <v>0.444768</v>
      </c>
      <c r="V101" s="86">
        <v>0.0</v>
      </c>
      <c r="W101" s="189">
        <v>122.0</v>
      </c>
      <c r="X101" s="86">
        <v>1289.0</v>
      </c>
      <c r="Y101" s="86">
        <v>26.8315</v>
      </c>
      <c r="Z101" s="190"/>
      <c r="AA101" s="190"/>
      <c r="AB101" s="190"/>
    </row>
    <row r="102">
      <c r="A102" s="185">
        <v>100.0</v>
      </c>
      <c r="B102" s="185" t="s">
        <v>58</v>
      </c>
      <c r="C102" s="185" t="s">
        <v>27</v>
      </c>
      <c r="D102" s="185" t="s">
        <v>27</v>
      </c>
      <c r="E102" s="185" t="s">
        <v>27</v>
      </c>
      <c r="F102" s="185">
        <v>48.0</v>
      </c>
      <c r="G102" s="185" t="s">
        <v>29</v>
      </c>
      <c r="H102" s="185" t="s">
        <v>59</v>
      </c>
      <c r="I102" s="191">
        <v>2.0</v>
      </c>
      <c r="J102" s="191" t="s">
        <v>42</v>
      </c>
      <c r="K102" s="185">
        <v>42.5029</v>
      </c>
      <c r="L102" s="185">
        <v>101.598</v>
      </c>
      <c r="M102" s="185"/>
      <c r="N102" s="185">
        <v>139.0</v>
      </c>
      <c r="O102" s="186">
        <v>2.20156</v>
      </c>
      <c r="P102" s="187">
        <v>0.0</v>
      </c>
      <c r="Q102" s="86">
        <v>4.32946</v>
      </c>
      <c r="R102" s="86">
        <v>1.536</v>
      </c>
      <c r="S102" s="84"/>
      <c r="T102" s="86">
        <v>2.0</v>
      </c>
      <c r="U102" s="86">
        <v>0.486591</v>
      </c>
      <c r="V102" s="86">
        <v>0.0</v>
      </c>
      <c r="W102" s="189">
        <v>58.0</v>
      </c>
      <c r="X102" s="86">
        <v>957.0</v>
      </c>
      <c r="Y102" s="86">
        <v>24.00261</v>
      </c>
      <c r="Z102" s="190"/>
      <c r="AA102" s="190"/>
      <c r="AB102" s="190"/>
    </row>
    <row r="103">
      <c r="A103" s="185">
        <v>101.0</v>
      </c>
      <c r="B103" s="185" t="s">
        <v>58</v>
      </c>
      <c r="C103" s="185" t="s">
        <v>27</v>
      </c>
      <c r="D103" s="185" t="s">
        <v>27</v>
      </c>
      <c r="E103" s="185" t="s">
        <v>27</v>
      </c>
      <c r="F103" s="185">
        <v>48.0</v>
      </c>
      <c r="G103" s="185" t="s">
        <v>29</v>
      </c>
      <c r="H103" s="185" t="s">
        <v>59</v>
      </c>
      <c r="I103" s="191">
        <v>2.0</v>
      </c>
      <c r="J103" s="191" t="s">
        <v>43</v>
      </c>
      <c r="K103" s="185">
        <v>5.6865</v>
      </c>
      <c r="L103" s="185">
        <v>1295.13</v>
      </c>
      <c r="M103" s="185"/>
      <c r="N103" s="185">
        <v>139.0</v>
      </c>
      <c r="O103" s="186">
        <v>6775.93</v>
      </c>
      <c r="P103" s="187">
        <v>57.2</v>
      </c>
      <c r="Q103" s="86">
        <v>0.122655</v>
      </c>
      <c r="R103" s="84"/>
      <c r="S103" s="84"/>
      <c r="T103" s="84"/>
      <c r="U103" s="84"/>
      <c r="V103" s="188"/>
      <c r="W103" s="189">
        <v>6793.0</v>
      </c>
      <c r="X103" s="86">
        <v>8333.0</v>
      </c>
      <c r="Y103" s="86">
        <v>17.2836</v>
      </c>
      <c r="Z103" s="190"/>
      <c r="AA103" s="190"/>
      <c r="AB103" s="190"/>
    </row>
    <row r="104">
      <c r="A104" s="185">
        <v>102.0</v>
      </c>
      <c r="B104" s="185" t="s">
        <v>58</v>
      </c>
      <c r="C104" s="185" t="s">
        <v>27</v>
      </c>
      <c r="D104" s="185" t="s">
        <v>27</v>
      </c>
      <c r="E104" s="185" t="s">
        <v>27</v>
      </c>
      <c r="F104" s="185">
        <v>48.0</v>
      </c>
      <c r="G104" s="185" t="s">
        <v>29</v>
      </c>
      <c r="H104" s="185" t="s">
        <v>59</v>
      </c>
      <c r="I104" s="191">
        <v>2.0</v>
      </c>
      <c r="J104" s="191" t="s">
        <v>44</v>
      </c>
      <c r="K104" s="185">
        <v>47.55984</v>
      </c>
      <c r="L104" s="185">
        <v>265.599</v>
      </c>
      <c r="M104" s="185"/>
      <c r="N104" s="185">
        <v>5.0</v>
      </c>
      <c r="O104" s="186">
        <v>1.4917</v>
      </c>
      <c r="P104" s="187">
        <v>0.0</v>
      </c>
      <c r="Q104" s="86">
        <v>0.544862</v>
      </c>
      <c r="R104" s="86">
        <v>1.6</v>
      </c>
      <c r="S104" s="84"/>
      <c r="T104" s="86">
        <v>2.0</v>
      </c>
      <c r="U104" s="86">
        <v>0.11792</v>
      </c>
      <c r="V104" s="86">
        <v>0.0</v>
      </c>
      <c r="W104" s="189">
        <v>32.0</v>
      </c>
      <c r="X104" s="86">
        <v>949.0</v>
      </c>
      <c r="Y104" s="86">
        <v>24.51249</v>
      </c>
      <c r="Z104" s="190"/>
      <c r="AA104" s="190"/>
      <c r="AB104" s="190"/>
    </row>
    <row r="105">
      <c r="A105" s="185">
        <v>103.0</v>
      </c>
      <c r="B105" s="185" t="s">
        <v>58</v>
      </c>
      <c r="C105" s="185" t="s">
        <v>27</v>
      </c>
      <c r="D105" s="185" t="s">
        <v>27</v>
      </c>
      <c r="E105" s="185" t="s">
        <v>27</v>
      </c>
      <c r="F105" s="185">
        <v>48.0</v>
      </c>
      <c r="G105" s="185" t="s">
        <v>29</v>
      </c>
      <c r="H105" s="185" t="s">
        <v>59</v>
      </c>
      <c r="I105" s="191">
        <v>2.0</v>
      </c>
      <c r="J105" s="191" t="s">
        <v>45</v>
      </c>
      <c r="K105" s="185">
        <v>45.57879</v>
      </c>
      <c r="L105" s="185">
        <v>431.806</v>
      </c>
      <c r="M105" s="185"/>
      <c r="N105" s="185">
        <v>12.0</v>
      </c>
      <c r="O105" s="186">
        <v>2.03346</v>
      </c>
      <c r="P105" s="187">
        <v>0.0</v>
      </c>
      <c r="Q105" s="86">
        <v>0.059359</v>
      </c>
      <c r="R105" s="86">
        <v>2.688</v>
      </c>
      <c r="S105" s="84"/>
      <c r="T105" s="86">
        <v>4.0</v>
      </c>
      <c r="U105" s="86">
        <v>0.222944</v>
      </c>
      <c r="V105" s="86">
        <v>0.0</v>
      </c>
      <c r="W105" s="189">
        <v>226.0</v>
      </c>
      <c r="X105" s="86">
        <v>882.0</v>
      </c>
      <c r="Y105" s="86">
        <v>26.13618</v>
      </c>
      <c r="Z105" s="190"/>
      <c r="AA105" s="190"/>
      <c r="AB105" s="190"/>
    </row>
    <row r="106">
      <c r="A106" s="185">
        <v>104.0</v>
      </c>
      <c r="B106" s="185" t="s">
        <v>58</v>
      </c>
      <c r="C106" s="185" t="s">
        <v>27</v>
      </c>
      <c r="D106" s="185" t="s">
        <v>27</v>
      </c>
      <c r="E106" s="185" t="s">
        <v>27</v>
      </c>
      <c r="F106" s="185">
        <v>48.0</v>
      </c>
      <c r="G106" s="185" t="s">
        <v>29</v>
      </c>
      <c r="H106" s="185" t="s">
        <v>59</v>
      </c>
      <c r="I106" s="191">
        <v>2.0</v>
      </c>
      <c r="J106" s="191" t="s">
        <v>46</v>
      </c>
      <c r="K106" s="185">
        <v>4.22263</v>
      </c>
      <c r="L106" s="185">
        <v>97347.53</v>
      </c>
      <c r="M106" s="185"/>
      <c r="N106" s="185">
        <v>7.0</v>
      </c>
      <c r="O106" s="186">
        <v>3.20491</v>
      </c>
      <c r="P106" s="187">
        <v>0.0</v>
      </c>
      <c r="Q106" s="86">
        <v>0.56499</v>
      </c>
      <c r="R106" s="86">
        <v>1.568</v>
      </c>
      <c r="S106" s="84"/>
      <c r="T106" s="86">
        <v>2.0</v>
      </c>
      <c r="U106" s="86">
        <v>0.117791</v>
      </c>
      <c r="V106" s="86">
        <v>0.0</v>
      </c>
      <c r="W106" s="189">
        <v>3505.0</v>
      </c>
      <c r="X106" s="86">
        <v>4486.0</v>
      </c>
      <c r="Y106" s="86">
        <v>24.81906</v>
      </c>
      <c r="Z106" s="190"/>
      <c r="AA106" s="190"/>
      <c r="AB106" s="190"/>
    </row>
    <row r="107">
      <c r="A107" s="185">
        <v>105.0</v>
      </c>
      <c r="B107" s="185" t="s">
        <v>58</v>
      </c>
      <c r="C107" s="185" t="s">
        <v>27</v>
      </c>
      <c r="D107" s="185" t="s">
        <v>27</v>
      </c>
      <c r="E107" s="185" t="s">
        <v>27</v>
      </c>
      <c r="F107" s="185">
        <v>48.0</v>
      </c>
      <c r="G107" s="185" t="s">
        <v>29</v>
      </c>
      <c r="H107" s="185" t="s">
        <v>59</v>
      </c>
      <c r="I107" s="191">
        <v>2.0</v>
      </c>
      <c r="J107" s="191" t="s">
        <v>47</v>
      </c>
      <c r="K107" s="185">
        <v>41.41367</v>
      </c>
      <c r="L107" s="185">
        <v>4063.3</v>
      </c>
      <c r="M107" s="185"/>
      <c r="N107" s="185">
        <v>11.0</v>
      </c>
      <c r="O107" s="186">
        <v>20.44219</v>
      </c>
      <c r="P107" s="187">
        <v>0.2</v>
      </c>
      <c r="Q107" s="86">
        <v>1.11753</v>
      </c>
      <c r="R107" s="86">
        <v>3.424</v>
      </c>
      <c r="S107" s="84"/>
      <c r="T107" s="86">
        <v>4.0</v>
      </c>
      <c r="U107" s="86">
        <v>0.242047</v>
      </c>
      <c r="V107" s="86">
        <v>0.0</v>
      </c>
      <c r="W107" s="189">
        <v>640.0</v>
      </c>
      <c r="X107" s="86">
        <v>1678.0</v>
      </c>
      <c r="Y107" s="86">
        <v>25.58751</v>
      </c>
      <c r="Z107" s="190"/>
      <c r="AA107" s="190"/>
      <c r="AB107" s="190"/>
    </row>
    <row r="108">
      <c r="A108" s="185">
        <v>106.0</v>
      </c>
      <c r="B108" s="185" t="s">
        <v>58</v>
      </c>
      <c r="C108" s="185" t="s">
        <v>27</v>
      </c>
      <c r="D108" s="185" t="s">
        <v>27</v>
      </c>
      <c r="E108" s="185" t="s">
        <v>27</v>
      </c>
      <c r="F108" s="185">
        <v>48.0</v>
      </c>
      <c r="G108" s="185" t="s">
        <v>29</v>
      </c>
      <c r="H108" s="185" t="s">
        <v>59</v>
      </c>
      <c r="I108" s="191">
        <v>2.0</v>
      </c>
      <c r="J108" s="191" t="s">
        <v>48</v>
      </c>
      <c r="K108" s="185">
        <v>60.77394</v>
      </c>
      <c r="L108" s="185">
        <v>41089.89</v>
      </c>
      <c r="M108" s="185"/>
      <c r="N108" s="185">
        <v>17.0</v>
      </c>
      <c r="O108" s="186">
        <v>16.26014</v>
      </c>
      <c r="P108" s="187">
        <v>0.2</v>
      </c>
      <c r="Q108" s="86">
        <v>5.66738</v>
      </c>
      <c r="R108" s="86">
        <v>5.6</v>
      </c>
      <c r="S108" s="84"/>
      <c r="T108" s="86">
        <v>8.0</v>
      </c>
      <c r="U108" s="86">
        <v>1.19773</v>
      </c>
      <c r="V108" s="86">
        <v>0.0</v>
      </c>
      <c r="W108" s="189">
        <v>2520.0</v>
      </c>
      <c r="X108" s="86">
        <v>3734.0</v>
      </c>
      <c r="Y108" s="86">
        <v>26.47942</v>
      </c>
      <c r="Z108" s="190"/>
      <c r="AA108" s="190"/>
      <c r="AB108" s="190"/>
    </row>
    <row r="109">
      <c r="A109" s="185">
        <v>107.0</v>
      </c>
      <c r="B109" s="185" t="s">
        <v>58</v>
      </c>
      <c r="C109" s="185" t="s">
        <v>27</v>
      </c>
      <c r="D109" s="185" t="s">
        <v>27</v>
      </c>
      <c r="E109" s="185" t="s">
        <v>27</v>
      </c>
      <c r="F109" s="185">
        <v>48.0</v>
      </c>
      <c r="G109" s="185" t="s">
        <v>29</v>
      </c>
      <c r="H109" s="185" t="s">
        <v>59</v>
      </c>
      <c r="I109" s="191">
        <v>2.0</v>
      </c>
      <c r="J109" s="191" t="s">
        <v>49</v>
      </c>
      <c r="K109" s="185">
        <v>63.95552</v>
      </c>
      <c r="L109" s="185">
        <v>133.568</v>
      </c>
      <c r="M109" s="185"/>
      <c r="N109" s="185">
        <v>3.0</v>
      </c>
      <c r="O109" s="186">
        <v>8.87704</v>
      </c>
      <c r="P109" s="187">
        <v>0.2</v>
      </c>
      <c r="Q109" s="86">
        <v>0.540767</v>
      </c>
      <c r="R109" s="86">
        <v>1.536</v>
      </c>
      <c r="S109" s="84"/>
      <c r="T109" s="86">
        <v>2.0</v>
      </c>
      <c r="U109" s="86">
        <v>0.117887</v>
      </c>
      <c r="V109" s="86">
        <v>0.0</v>
      </c>
      <c r="W109" s="189">
        <v>30.0</v>
      </c>
      <c r="X109" s="86">
        <v>991.0</v>
      </c>
      <c r="Y109" s="86">
        <v>23.67195</v>
      </c>
      <c r="Z109" s="190"/>
      <c r="AA109" s="190"/>
      <c r="AB109" s="190"/>
    </row>
    <row r="110">
      <c r="A110" s="185">
        <v>108.0</v>
      </c>
      <c r="B110" s="185" t="s">
        <v>58</v>
      </c>
      <c r="C110" s="185" t="s">
        <v>27</v>
      </c>
      <c r="D110" s="185" t="s">
        <v>27</v>
      </c>
      <c r="E110" s="185" t="s">
        <v>27</v>
      </c>
      <c r="F110" s="185">
        <v>48.0</v>
      </c>
      <c r="G110" s="185" t="s">
        <v>29</v>
      </c>
      <c r="H110" s="185" t="s">
        <v>59</v>
      </c>
      <c r="I110" s="191">
        <v>2.0</v>
      </c>
      <c r="J110" s="191" t="s">
        <v>50</v>
      </c>
      <c r="K110" s="185">
        <v>52.20409</v>
      </c>
      <c r="L110" s="185">
        <v>11049.51</v>
      </c>
      <c r="M110" s="185"/>
      <c r="N110" s="185">
        <v>23.0</v>
      </c>
      <c r="O110" s="186">
        <v>59.27907</v>
      </c>
      <c r="P110" s="187">
        <v>0.7</v>
      </c>
      <c r="Q110" s="86">
        <v>6.48235</v>
      </c>
      <c r="R110" s="86">
        <v>5.312</v>
      </c>
      <c r="S110" s="84"/>
      <c r="T110" s="86">
        <v>8.0</v>
      </c>
      <c r="U110" s="86">
        <v>4.51215</v>
      </c>
      <c r="V110" s="86">
        <v>0.1</v>
      </c>
      <c r="W110" s="189">
        <v>4332.0</v>
      </c>
      <c r="X110" s="86">
        <v>5979.0</v>
      </c>
      <c r="Y110" s="86">
        <v>28.92137</v>
      </c>
      <c r="Z110" s="190"/>
      <c r="AA110" s="190"/>
      <c r="AB110" s="190"/>
    </row>
    <row r="111">
      <c r="A111" s="185">
        <v>109.0</v>
      </c>
      <c r="B111" s="185" t="s">
        <v>58</v>
      </c>
      <c r="C111" s="185" t="s">
        <v>27</v>
      </c>
      <c r="D111" s="185" t="s">
        <v>27</v>
      </c>
      <c r="E111" s="185" t="s">
        <v>27</v>
      </c>
      <c r="F111" s="185">
        <v>48.0</v>
      </c>
      <c r="G111" s="185" t="s">
        <v>29</v>
      </c>
      <c r="H111" s="185" t="s">
        <v>59</v>
      </c>
      <c r="I111" s="191">
        <v>2.0</v>
      </c>
      <c r="J111" s="191" t="s">
        <v>51</v>
      </c>
      <c r="K111" s="185" t="s">
        <v>30</v>
      </c>
      <c r="L111" s="185" t="s">
        <v>30</v>
      </c>
      <c r="M111" s="185" t="s">
        <v>30</v>
      </c>
      <c r="N111" s="185" t="s">
        <v>30</v>
      </c>
      <c r="O111" s="185" t="s">
        <v>30</v>
      </c>
      <c r="P111" s="185" t="s">
        <v>30</v>
      </c>
      <c r="Q111" s="185" t="s">
        <v>30</v>
      </c>
      <c r="R111" s="185" t="s">
        <v>30</v>
      </c>
      <c r="S111" s="185" t="s">
        <v>30</v>
      </c>
      <c r="T111" s="185" t="s">
        <v>30</v>
      </c>
      <c r="U111" s="185" t="s">
        <v>30</v>
      </c>
      <c r="V111" s="86" t="s">
        <v>30</v>
      </c>
      <c r="W111" s="189" t="s">
        <v>30</v>
      </c>
      <c r="X111" s="86" t="s">
        <v>30</v>
      </c>
      <c r="Y111" s="86" t="s">
        <v>30</v>
      </c>
      <c r="Z111" s="190"/>
      <c r="AA111" s="190"/>
      <c r="AB111" s="190"/>
    </row>
    <row r="112">
      <c r="A112" s="185">
        <v>110.0</v>
      </c>
      <c r="B112" s="185" t="s">
        <v>58</v>
      </c>
      <c r="C112" s="185" t="s">
        <v>27</v>
      </c>
      <c r="D112" s="185" t="s">
        <v>27</v>
      </c>
      <c r="E112" s="185" t="s">
        <v>27</v>
      </c>
      <c r="F112" s="185">
        <v>48.0</v>
      </c>
      <c r="G112" s="185" t="s">
        <v>29</v>
      </c>
      <c r="H112" s="185" t="s">
        <v>59</v>
      </c>
      <c r="I112" s="191">
        <v>2.0</v>
      </c>
      <c r="J112" s="191" t="s">
        <v>52</v>
      </c>
      <c r="K112" s="185" t="s">
        <v>30</v>
      </c>
      <c r="L112" s="185" t="s">
        <v>30</v>
      </c>
      <c r="M112" s="185" t="s">
        <v>30</v>
      </c>
      <c r="N112" s="185" t="s">
        <v>30</v>
      </c>
      <c r="O112" s="185" t="s">
        <v>30</v>
      </c>
      <c r="P112" s="185" t="s">
        <v>30</v>
      </c>
      <c r="Q112" s="185" t="s">
        <v>30</v>
      </c>
      <c r="R112" s="185" t="s">
        <v>30</v>
      </c>
      <c r="S112" s="185" t="s">
        <v>30</v>
      </c>
      <c r="T112" s="185" t="s">
        <v>30</v>
      </c>
      <c r="U112" s="185" t="s">
        <v>30</v>
      </c>
      <c r="V112" s="86" t="s">
        <v>30</v>
      </c>
      <c r="W112" s="189" t="s">
        <v>30</v>
      </c>
      <c r="X112" s="86" t="s">
        <v>30</v>
      </c>
      <c r="Y112" s="86" t="s">
        <v>30</v>
      </c>
      <c r="Z112" s="190"/>
      <c r="AA112" s="190"/>
      <c r="AB112" s="190"/>
    </row>
    <row r="113">
      <c r="A113" s="185">
        <v>111.0</v>
      </c>
      <c r="B113" s="185" t="s">
        <v>58</v>
      </c>
      <c r="C113" s="185" t="s">
        <v>27</v>
      </c>
      <c r="D113" s="185" t="s">
        <v>27</v>
      </c>
      <c r="E113" s="185" t="s">
        <v>28</v>
      </c>
      <c r="F113" s="185">
        <v>48.0</v>
      </c>
      <c r="G113" s="185" t="s">
        <v>53</v>
      </c>
      <c r="H113" s="185" t="s">
        <v>30</v>
      </c>
      <c r="I113" s="185">
        <v>2.0</v>
      </c>
      <c r="J113" s="185" t="s">
        <v>31</v>
      </c>
      <c r="K113" s="185">
        <v>87.82062</v>
      </c>
      <c r="L113" s="185">
        <v>19.649</v>
      </c>
      <c r="M113" s="185"/>
      <c r="N113" s="185">
        <v>2.0</v>
      </c>
      <c r="O113" s="186">
        <v>66.56551</v>
      </c>
      <c r="P113" s="187">
        <v>2.3</v>
      </c>
      <c r="Q113" s="84"/>
      <c r="R113" s="84"/>
      <c r="S113" s="84"/>
      <c r="T113" s="84"/>
      <c r="U113" s="84"/>
      <c r="V113" s="188"/>
      <c r="W113" s="196">
        <v>91.0</v>
      </c>
      <c r="X113" s="193">
        <v>954.0</v>
      </c>
      <c r="Y113" s="86">
        <v>8.54147</v>
      </c>
      <c r="Z113" s="190"/>
      <c r="AA113" s="190"/>
      <c r="AB113" s="190"/>
    </row>
    <row r="114">
      <c r="A114" s="185">
        <v>112.0</v>
      </c>
      <c r="B114" s="185" t="s">
        <v>58</v>
      </c>
      <c r="C114" s="185" t="s">
        <v>27</v>
      </c>
      <c r="D114" s="185" t="s">
        <v>27</v>
      </c>
      <c r="E114" s="185" t="s">
        <v>28</v>
      </c>
      <c r="F114" s="185">
        <v>48.0</v>
      </c>
      <c r="G114" s="185" t="s">
        <v>53</v>
      </c>
      <c r="H114" s="185" t="s">
        <v>30</v>
      </c>
      <c r="I114" s="191">
        <v>2.0</v>
      </c>
      <c r="J114" s="185" t="s">
        <v>32</v>
      </c>
      <c r="K114" s="185">
        <v>4.78955</v>
      </c>
      <c r="L114" s="185">
        <v>1849.59</v>
      </c>
      <c r="M114" s="185"/>
      <c r="N114" s="185">
        <v>39.0</v>
      </c>
      <c r="O114" s="186">
        <v>35758.85</v>
      </c>
      <c r="P114" s="187">
        <v>85.4</v>
      </c>
      <c r="Q114" s="84"/>
      <c r="R114" s="84"/>
      <c r="S114" s="84"/>
      <c r="T114" s="84"/>
      <c r="U114" s="84"/>
      <c r="V114" s="188"/>
      <c r="W114" s="189">
        <v>36106.0</v>
      </c>
      <c r="X114" s="193">
        <v>37496.0</v>
      </c>
      <c r="Y114" s="86">
        <v>9.49968</v>
      </c>
      <c r="Z114" s="190"/>
      <c r="AA114" s="190"/>
      <c r="AB114" s="190"/>
    </row>
    <row r="115">
      <c r="A115" s="185">
        <v>113.0</v>
      </c>
      <c r="B115" s="185" t="s">
        <v>58</v>
      </c>
      <c r="C115" s="185" t="s">
        <v>27</v>
      </c>
      <c r="D115" s="185" t="s">
        <v>27</v>
      </c>
      <c r="E115" s="185" t="s">
        <v>28</v>
      </c>
      <c r="F115" s="185">
        <v>48.0</v>
      </c>
      <c r="G115" s="185" t="s">
        <v>53</v>
      </c>
      <c r="H115" s="185" t="s">
        <v>30</v>
      </c>
      <c r="I115" s="191">
        <v>2.0</v>
      </c>
      <c r="J115" s="185" t="s">
        <v>33</v>
      </c>
      <c r="K115" s="185">
        <v>55.362</v>
      </c>
      <c r="L115" s="185">
        <v>204.995</v>
      </c>
      <c r="M115" s="185"/>
      <c r="N115" s="185">
        <v>12.0</v>
      </c>
      <c r="O115" s="186">
        <v>23.22227</v>
      </c>
      <c r="P115" s="187">
        <v>0.4</v>
      </c>
      <c r="Q115" s="84"/>
      <c r="R115" s="84"/>
      <c r="S115" s="84"/>
      <c r="T115" s="84"/>
      <c r="U115" s="84"/>
      <c r="V115" s="188"/>
      <c r="W115" s="189">
        <v>218.0</v>
      </c>
      <c r="X115" s="193">
        <v>1159.0</v>
      </c>
      <c r="Y115" s="86">
        <v>8.64438</v>
      </c>
      <c r="Z115" s="190"/>
      <c r="AA115" s="190"/>
      <c r="AB115" s="190"/>
    </row>
    <row r="116">
      <c r="A116" s="185">
        <v>114.0</v>
      </c>
      <c r="B116" s="185" t="s">
        <v>58</v>
      </c>
      <c r="C116" s="185" t="s">
        <v>27</v>
      </c>
      <c r="D116" s="185" t="s">
        <v>27</v>
      </c>
      <c r="E116" s="185" t="s">
        <v>28</v>
      </c>
      <c r="F116" s="185">
        <v>48.0</v>
      </c>
      <c r="G116" s="185" t="s">
        <v>53</v>
      </c>
      <c r="H116" s="185" t="s">
        <v>30</v>
      </c>
      <c r="I116" s="191">
        <v>2.0</v>
      </c>
      <c r="J116" s="185" t="s">
        <v>34</v>
      </c>
      <c r="K116" s="185">
        <v>40.03618</v>
      </c>
      <c r="L116" s="185">
        <v>36542.03</v>
      </c>
      <c r="M116" s="185"/>
      <c r="N116" s="185">
        <v>69.0</v>
      </c>
      <c r="O116" s="186">
        <v>5.01939</v>
      </c>
      <c r="P116" s="187">
        <v>0.1</v>
      </c>
      <c r="Q116" s="84"/>
      <c r="R116" s="84"/>
      <c r="S116" s="84"/>
      <c r="T116" s="84"/>
      <c r="U116" s="84"/>
      <c r="V116" s="188"/>
      <c r="W116" s="189">
        <v>1995.0</v>
      </c>
      <c r="X116" s="193">
        <v>3125.0</v>
      </c>
      <c r="Y116" s="86">
        <v>9.41333</v>
      </c>
      <c r="Z116" s="190"/>
      <c r="AA116" s="190"/>
      <c r="AB116" s="190"/>
    </row>
    <row r="117">
      <c r="A117" s="185">
        <v>115.0</v>
      </c>
      <c r="B117" s="185" t="s">
        <v>58</v>
      </c>
      <c r="C117" s="185" t="s">
        <v>27</v>
      </c>
      <c r="D117" s="185" t="s">
        <v>27</v>
      </c>
      <c r="E117" s="185" t="s">
        <v>28</v>
      </c>
      <c r="F117" s="185">
        <v>48.0</v>
      </c>
      <c r="G117" s="185" t="s">
        <v>53</v>
      </c>
      <c r="H117" s="185" t="s">
        <v>30</v>
      </c>
      <c r="I117" s="191">
        <v>2.0</v>
      </c>
      <c r="J117" s="185" t="s">
        <v>35</v>
      </c>
      <c r="K117" s="185">
        <v>50.92088</v>
      </c>
      <c r="L117" s="185">
        <v>77.793</v>
      </c>
      <c r="M117" s="185"/>
      <c r="N117" s="185">
        <v>67.0</v>
      </c>
      <c r="O117" s="186">
        <v>6.03995</v>
      </c>
      <c r="P117" s="187">
        <v>0.2</v>
      </c>
      <c r="Q117" s="84"/>
      <c r="R117" s="84"/>
      <c r="S117" s="84"/>
      <c r="T117" s="84"/>
      <c r="U117" s="84"/>
      <c r="V117" s="188"/>
      <c r="W117" s="189">
        <v>41.0</v>
      </c>
      <c r="X117" s="193">
        <v>918.0</v>
      </c>
      <c r="Y117" s="86">
        <v>8.37187</v>
      </c>
      <c r="Z117" s="190"/>
      <c r="AA117" s="190"/>
      <c r="AB117" s="190"/>
    </row>
    <row r="118">
      <c r="A118" s="185">
        <v>116.0</v>
      </c>
      <c r="B118" s="185" t="s">
        <v>58</v>
      </c>
      <c r="C118" s="185" t="s">
        <v>27</v>
      </c>
      <c r="D118" s="185" t="s">
        <v>27</v>
      </c>
      <c r="E118" s="185" t="s">
        <v>28</v>
      </c>
      <c r="F118" s="185">
        <v>48.0</v>
      </c>
      <c r="G118" s="185" t="s">
        <v>53</v>
      </c>
      <c r="H118" s="185" t="s">
        <v>30</v>
      </c>
      <c r="I118" s="191">
        <v>2.0</v>
      </c>
      <c r="J118" s="185" t="s">
        <v>36</v>
      </c>
      <c r="K118" s="185">
        <v>56.58517</v>
      </c>
      <c r="L118" s="185">
        <v>54.304</v>
      </c>
      <c r="M118" s="185"/>
      <c r="N118" s="185">
        <v>1.0</v>
      </c>
      <c r="O118" s="186">
        <v>0.997324</v>
      </c>
      <c r="P118" s="187">
        <v>0.0</v>
      </c>
      <c r="Q118" s="84"/>
      <c r="R118" s="84"/>
      <c r="S118" s="84"/>
      <c r="T118" s="84"/>
      <c r="U118" s="84"/>
      <c r="V118" s="188"/>
      <c r="W118" s="189">
        <v>11.0</v>
      </c>
      <c r="X118" s="193">
        <v>777.0</v>
      </c>
      <c r="Y118" s="86">
        <v>3.84366</v>
      </c>
      <c r="Z118" s="190"/>
      <c r="AA118" s="190"/>
      <c r="AB118" s="190"/>
    </row>
    <row r="119">
      <c r="A119" s="185">
        <v>117.0</v>
      </c>
      <c r="B119" s="185" t="s">
        <v>58</v>
      </c>
      <c r="C119" s="185" t="s">
        <v>27</v>
      </c>
      <c r="D119" s="185" t="s">
        <v>27</v>
      </c>
      <c r="E119" s="185" t="s">
        <v>28</v>
      </c>
      <c r="F119" s="185">
        <v>48.0</v>
      </c>
      <c r="G119" s="185" t="s">
        <v>53</v>
      </c>
      <c r="H119" s="185" t="s">
        <v>30</v>
      </c>
      <c r="I119" s="191">
        <v>2.0</v>
      </c>
      <c r="J119" s="185" t="s">
        <v>37</v>
      </c>
      <c r="K119" s="185">
        <v>58.44835</v>
      </c>
      <c r="L119" s="185">
        <v>42.304</v>
      </c>
      <c r="M119" s="185"/>
      <c r="N119" s="185">
        <v>12.0</v>
      </c>
      <c r="O119" s="186">
        <v>21.04992</v>
      </c>
      <c r="P119" s="187">
        <v>0.7</v>
      </c>
      <c r="Q119" s="84"/>
      <c r="R119" s="84"/>
      <c r="S119" s="84"/>
      <c r="T119" s="84"/>
      <c r="U119" s="84"/>
      <c r="V119" s="188"/>
      <c r="W119" s="189">
        <v>40.0</v>
      </c>
      <c r="X119" s="193">
        <v>914.0</v>
      </c>
      <c r="Y119" s="86">
        <v>8.64514</v>
      </c>
      <c r="Z119" s="190"/>
      <c r="AA119" s="190"/>
      <c r="AB119" s="190"/>
    </row>
    <row r="120">
      <c r="A120" s="185">
        <v>118.0</v>
      </c>
      <c r="B120" s="185" t="s">
        <v>58</v>
      </c>
      <c r="C120" s="185" t="s">
        <v>27</v>
      </c>
      <c r="D120" s="185" t="s">
        <v>27</v>
      </c>
      <c r="E120" s="185" t="s">
        <v>28</v>
      </c>
      <c r="F120" s="185">
        <v>48.0</v>
      </c>
      <c r="G120" s="185" t="s">
        <v>53</v>
      </c>
      <c r="H120" s="185" t="s">
        <v>30</v>
      </c>
      <c r="I120" s="191">
        <v>2.0</v>
      </c>
      <c r="J120" s="185" t="s">
        <v>38</v>
      </c>
      <c r="K120" s="185">
        <v>56.10625</v>
      </c>
      <c r="L120" s="185">
        <v>120.93</v>
      </c>
      <c r="M120" s="185"/>
      <c r="N120" s="185">
        <v>85.0</v>
      </c>
      <c r="O120" s="186">
        <v>13.88442</v>
      </c>
      <c r="P120" s="187">
        <v>0.2</v>
      </c>
      <c r="Q120" s="84"/>
      <c r="R120" s="84"/>
      <c r="S120" s="84"/>
      <c r="T120" s="84"/>
      <c r="U120" s="84"/>
      <c r="V120" s="188"/>
      <c r="W120" s="189">
        <v>56.0</v>
      </c>
      <c r="X120" s="193">
        <v>1091.0</v>
      </c>
      <c r="Y120" s="86">
        <v>8.98179</v>
      </c>
      <c r="Z120" s="190"/>
      <c r="AA120" s="190"/>
      <c r="AB120" s="190"/>
    </row>
    <row r="121">
      <c r="A121" s="185">
        <v>119.0</v>
      </c>
      <c r="B121" s="185" t="s">
        <v>58</v>
      </c>
      <c r="C121" s="185" t="s">
        <v>27</v>
      </c>
      <c r="D121" s="185" t="s">
        <v>27</v>
      </c>
      <c r="E121" s="185" t="s">
        <v>28</v>
      </c>
      <c r="F121" s="185">
        <v>48.0</v>
      </c>
      <c r="G121" s="185" t="s">
        <v>53</v>
      </c>
      <c r="H121" s="185" t="s">
        <v>30</v>
      </c>
      <c r="I121" s="191">
        <v>2.0</v>
      </c>
      <c r="J121" s="185" t="s">
        <v>39</v>
      </c>
      <c r="K121" s="185">
        <v>78.63577</v>
      </c>
      <c r="L121" s="185">
        <v>24.48</v>
      </c>
      <c r="M121" s="185"/>
      <c r="N121" s="185">
        <v>12.0</v>
      </c>
      <c r="O121" s="186">
        <v>50.45762</v>
      </c>
      <c r="P121" s="187">
        <v>0.9</v>
      </c>
      <c r="Q121" s="84"/>
      <c r="R121" s="84"/>
      <c r="S121" s="84"/>
      <c r="T121" s="84"/>
      <c r="U121" s="84"/>
      <c r="V121" s="188"/>
      <c r="W121" s="189">
        <v>69.0</v>
      </c>
      <c r="X121" s="193">
        <v>1073.0</v>
      </c>
      <c r="Y121" s="86">
        <v>8.6181</v>
      </c>
      <c r="Z121" s="190"/>
      <c r="AA121" s="190"/>
      <c r="AB121" s="190"/>
    </row>
    <row r="122">
      <c r="A122" s="185">
        <v>120.0</v>
      </c>
      <c r="B122" s="185" t="s">
        <v>58</v>
      </c>
      <c r="C122" s="185" t="s">
        <v>27</v>
      </c>
      <c r="D122" s="185" t="s">
        <v>27</v>
      </c>
      <c r="E122" s="185" t="s">
        <v>28</v>
      </c>
      <c r="F122" s="185">
        <v>48.0</v>
      </c>
      <c r="G122" s="185" t="s">
        <v>53</v>
      </c>
      <c r="H122" s="185" t="s">
        <v>30</v>
      </c>
      <c r="I122" s="191">
        <v>2.0</v>
      </c>
      <c r="J122" s="185" t="s">
        <v>40</v>
      </c>
      <c r="K122" s="185">
        <v>54.33408</v>
      </c>
      <c r="L122" s="185">
        <v>1448.49</v>
      </c>
      <c r="M122" s="185"/>
      <c r="N122" s="185">
        <v>16.0</v>
      </c>
      <c r="O122" s="186">
        <v>72.54143</v>
      </c>
      <c r="P122" s="187">
        <v>1.2</v>
      </c>
      <c r="Q122" s="84"/>
      <c r="R122" s="84"/>
      <c r="S122" s="84"/>
      <c r="T122" s="84"/>
      <c r="U122" s="84"/>
      <c r="V122" s="188"/>
      <c r="W122" s="189">
        <v>166.0</v>
      </c>
      <c r="X122" s="193">
        <v>1270.0</v>
      </c>
      <c r="Y122" s="86">
        <v>12.25944</v>
      </c>
      <c r="Z122" s="190"/>
      <c r="AA122" s="190"/>
      <c r="AB122" s="190"/>
    </row>
    <row r="123">
      <c r="A123" s="185">
        <v>121.0</v>
      </c>
      <c r="B123" s="185" t="s">
        <v>58</v>
      </c>
      <c r="C123" s="185" t="s">
        <v>27</v>
      </c>
      <c r="D123" s="185" t="s">
        <v>27</v>
      </c>
      <c r="E123" s="185" t="s">
        <v>28</v>
      </c>
      <c r="F123" s="185">
        <v>48.0</v>
      </c>
      <c r="G123" s="185" t="s">
        <v>53</v>
      </c>
      <c r="H123" s="185" t="s">
        <v>30</v>
      </c>
      <c r="I123" s="191">
        <v>2.0</v>
      </c>
      <c r="J123" s="185" t="s">
        <v>41</v>
      </c>
      <c r="K123" s="185">
        <v>5.72326</v>
      </c>
      <c r="L123" s="185">
        <v>1898.29</v>
      </c>
      <c r="M123" s="185"/>
      <c r="N123" s="185">
        <v>30.0</v>
      </c>
      <c r="O123" s="186">
        <v>0.872329</v>
      </c>
      <c r="P123" s="187">
        <v>0.0</v>
      </c>
      <c r="Q123" s="84"/>
      <c r="R123" s="84"/>
      <c r="S123" s="84"/>
      <c r="T123" s="84"/>
      <c r="U123" s="84"/>
      <c r="V123" s="188"/>
      <c r="W123" s="189">
        <v>116.0</v>
      </c>
      <c r="X123" s="193">
        <v>1217.0</v>
      </c>
      <c r="Y123" s="86">
        <v>9.64772</v>
      </c>
      <c r="Z123" s="190"/>
      <c r="AA123" s="190"/>
      <c r="AB123" s="190"/>
    </row>
    <row r="124">
      <c r="A124" s="185">
        <v>122.0</v>
      </c>
      <c r="B124" s="185" t="s">
        <v>58</v>
      </c>
      <c r="C124" s="185" t="s">
        <v>27</v>
      </c>
      <c r="D124" s="185" t="s">
        <v>27</v>
      </c>
      <c r="E124" s="185" t="s">
        <v>28</v>
      </c>
      <c r="F124" s="185">
        <v>48.0</v>
      </c>
      <c r="G124" s="185" t="s">
        <v>53</v>
      </c>
      <c r="H124" s="185" t="s">
        <v>30</v>
      </c>
      <c r="I124" s="191">
        <v>2.0</v>
      </c>
      <c r="J124" s="185" t="s">
        <v>42</v>
      </c>
      <c r="K124" s="185">
        <v>42.83467</v>
      </c>
      <c r="L124" s="185">
        <v>43.168</v>
      </c>
      <c r="M124" s="185"/>
      <c r="N124" s="185">
        <v>59.0</v>
      </c>
      <c r="O124" s="186">
        <v>2.11173</v>
      </c>
      <c r="P124" s="187">
        <v>0.1</v>
      </c>
      <c r="Q124" s="84"/>
      <c r="R124" s="84"/>
      <c r="S124" s="84"/>
      <c r="T124" s="84"/>
      <c r="U124" s="84"/>
      <c r="V124" s="188"/>
      <c r="W124" s="189">
        <v>31.0</v>
      </c>
      <c r="X124" s="193">
        <v>840.0</v>
      </c>
      <c r="Y124" s="86">
        <v>8.64308</v>
      </c>
      <c r="Z124" s="190"/>
      <c r="AA124" s="190"/>
      <c r="AB124" s="190"/>
    </row>
    <row r="125">
      <c r="A125" s="185">
        <v>123.0</v>
      </c>
      <c r="B125" s="185" t="s">
        <v>58</v>
      </c>
      <c r="C125" s="185" t="s">
        <v>27</v>
      </c>
      <c r="D125" s="185" t="s">
        <v>27</v>
      </c>
      <c r="E125" s="185" t="s">
        <v>28</v>
      </c>
      <c r="F125" s="185">
        <v>48.0</v>
      </c>
      <c r="G125" s="185" t="s">
        <v>53</v>
      </c>
      <c r="H125" s="185" t="s">
        <v>30</v>
      </c>
      <c r="I125" s="191">
        <v>2.0</v>
      </c>
      <c r="J125" s="185" t="s">
        <v>43</v>
      </c>
      <c r="K125" s="185">
        <v>5.41291</v>
      </c>
      <c r="L125" s="185">
        <v>1221.68</v>
      </c>
      <c r="M125" s="185"/>
      <c r="N125" s="185">
        <v>59.0</v>
      </c>
      <c r="O125" s="186">
        <v>21807.13</v>
      </c>
      <c r="P125" s="187">
        <v>81.2</v>
      </c>
      <c r="Q125" s="84"/>
      <c r="R125" s="84"/>
      <c r="S125" s="84"/>
      <c r="T125" s="84"/>
      <c r="U125" s="84"/>
      <c r="V125" s="188"/>
      <c r="W125" s="189">
        <v>21676.0</v>
      </c>
      <c r="X125" s="193">
        <v>23271.0</v>
      </c>
      <c r="Y125" s="86">
        <v>8.37105</v>
      </c>
      <c r="Z125" s="190"/>
      <c r="AA125" s="190"/>
      <c r="AB125" s="190"/>
    </row>
    <row r="126">
      <c r="A126" s="185">
        <v>124.0</v>
      </c>
      <c r="B126" s="185" t="s">
        <v>58</v>
      </c>
      <c r="C126" s="185" t="s">
        <v>27</v>
      </c>
      <c r="D126" s="185" t="s">
        <v>27</v>
      </c>
      <c r="E126" s="185" t="s">
        <v>28</v>
      </c>
      <c r="F126" s="185">
        <v>48.0</v>
      </c>
      <c r="G126" s="185" t="s">
        <v>53</v>
      </c>
      <c r="H126" s="185" t="s">
        <v>30</v>
      </c>
      <c r="I126" s="191">
        <v>2.0</v>
      </c>
      <c r="J126" s="185" t="s">
        <v>44</v>
      </c>
      <c r="K126" s="185">
        <v>48.84404</v>
      </c>
      <c r="L126" s="185">
        <v>109.313</v>
      </c>
      <c r="M126" s="185"/>
      <c r="N126" s="185">
        <v>5.0</v>
      </c>
      <c r="O126" s="186">
        <v>2.97741</v>
      </c>
      <c r="P126" s="187">
        <v>0.1</v>
      </c>
      <c r="Q126" s="84"/>
      <c r="R126" s="84"/>
      <c r="S126" s="84"/>
      <c r="T126" s="84"/>
      <c r="U126" s="84"/>
      <c r="V126" s="188"/>
      <c r="W126" s="189">
        <v>19.0</v>
      </c>
      <c r="X126" s="193">
        <v>899.0</v>
      </c>
      <c r="Y126" s="86">
        <v>8.6515</v>
      </c>
      <c r="Z126" s="190"/>
      <c r="AA126" s="190"/>
      <c r="AB126" s="190"/>
    </row>
    <row r="127">
      <c r="A127" s="185">
        <v>125.0</v>
      </c>
      <c r="B127" s="185" t="s">
        <v>58</v>
      </c>
      <c r="C127" s="185" t="s">
        <v>27</v>
      </c>
      <c r="D127" s="185" t="s">
        <v>27</v>
      </c>
      <c r="E127" s="185" t="s">
        <v>28</v>
      </c>
      <c r="F127" s="185">
        <v>48.0</v>
      </c>
      <c r="G127" s="185" t="s">
        <v>53</v>
      </c>
      <c r="H127" s="185" t="s">
        <v>30</v>
      </c>
      <c r="I127" s="191">
        <v>2.0</v>
      </c>
      <c r="J127" s="191" t="s">
        <v>45</v>
      </c>
      <c r="K127" s="185">
        <v>48.35423</v>
      </c>
      <c r="L127" s="185">
        <v>201.603</v>
      </c>
      <c r="M127" s="185"/>
      <c r="N127" s="185">
        <v>12.0</v>
      </c>
      <c r="O127" s="186">
        <v>1.92786</v>
      </c>
      <c r="P127" s="187">
        <v>0.0</v>
      </c>
      <c r="Q127" s="84"/>
      <c r="R127" s="84"/>
      <c r="S127" s="84"/>
      <c r="T127" s="84"/>
      <c r="U127" s="84"/>
      <c r="V127" s="188"/>
      <c r="W127" s="189">
        <v>200.0</v>
      </c>
      <c r="X127" s="193">
        <v>832.0</v>
      </c>
      <c r="Y127" s="86">
        <v>9.13202</v>
      </c>
      <c r="Z127" s="190"/>
      <c r="AA127" s="190"/>
      <c r="AB127" s="190"/>
    </row>
    <row r="128">
      <c r="A128" s="185">
        <v>126.0</v>
      </c>
      <c r="B128" s="185" t="s">
        <v>58</v>
      </c>
      <c r="C128" s="185" t="s">
        <v>27</v>
      </c>
      <c r="D128" s="185" t="s">
        <v>27</v>
      </c>
      <c r="E128" s="185" t="s">
        <v>28</v>
      </c>
      <c r="F128" s="185">
        <v>48.0</v>
      </c>
      <c r="G128" s="185" t="s">
        <v>53</v>
      </c>
      <c r="H128" s="185" t="s">
        <v>30</v>
      </c>
      <c r="I128" s="191">
        <v>2.0</v>
      </c>
      <c r="J128" s="191" t="s">
        <v>46</v>
      </c>
      <c r="K128" s="185">
        <v>3.69298</v>
      </c>
      <c r="L128" s="185">
        <v>110035.12</v>
      </c>
      <c r="M128" s="185"/>
      <c r="N128" s="185">
        <v>7.0</v>
      </c>
      <c r="O128" s="186">
        <v>3.56155</v>
      </c>
      <c r="P128" s="187">
        <v>0.0</v>
      </c>
      <c r="Q128" s="84"/>
      <c r="R128" s="84"/>
      <c r="S128" s="84"/>
      <c r="T128" s="84"/>
      <c r="U128" s="84"/>
      <c r="V128" s="188"/>
      <c r="W128" s="189">
        <v>3446.0</v>
      </c>
      <c r="X128" s="193">
        <v>4366.0</v>
      </c>
      <c r="Y128" s="86">
        <v>8.43648</v>
      </c>
      <c r="Z128" s="190"/>
      <c r="AA128" s="190"/>
      <c r="AB128" s="190"/>
    </row>
    <row r="129">
      <c r="A129" s="185">
        <v>127.0</v>
      </c>
      <c r="B129" s="185" t="s">
        <v>58</v>
      </c>
      <c r="C129" s="185" t="s">
        <v>27</v>
      </c>
      <c r="D129" s="185" t="s">
        <v>27</v>
      </c>
      <c r="E129" s="185" t="s">
        <v>28</v>
      </c>
      <c r="F129" s="185">
        <v>48.0</v>
      </c>
      <c r="G129" s="185" t="s">
        <v>53</v>
      </c>
      <c r="H129" s="185" t="s">
        <v>30</v>
      </c>
      <c r="I129" s="191">
        <v>2.0</v>
      </c>
      <c r="J129" s="191" t="s">
        <v>47</v>
      </c>
      <c r="K129" s="185">
        <v>41.70705</v>
      </c>
      <c r="L129" s="185">
        <v>3736.21</v>
      </c>
      <c r="M129" s="185"/>
      <c r="N129" s="185">
        <v>11.0</v>
      </c>
      <c r="O129" s="186">
        <v>40.47711</v>
      </c>
      <c r="P129" s="187">
        <v>0.7</v>
      </c>
      <c r="Q129" s="84"/>
      <c r="R129" s="84"/>
      <c r="S129" s="84"/>
      <c r="T129" s="84"/>
      <c r="U129" s="84"/>
      <c r="V129" s="188"/>
      <c r="W129" s="189">
        <v>641.0</v>
      </c>
      <c r="X129" s="193">
        <v>1636.0</v>
      </c>
      <c r="Y129" s="86">
        <v>8.98952</v>
      </c>
      <c r="Z129" s="190"/>
      <c r="AA129" s="190"/>
      <c r="AB129" s="190"/>
    </row>
    <row r="130">
      <c r="A130" s="185">
        <v>128.0</v>
      </c>
      <c r="B130" s="185" t="s">
        <v>58</v>
      </c>
      <c r="C130" s="185" t="s">
        <v>27</v>
      </c>
      <c r="D130" s="185" t="s">
        <v>27</v>
      </c>
      <c r="E130" s="185" t="s">
        <v>28</v>
      </c>
      <c r="F130" s="185">
        <v>48.0</v>
      </c>
      <c r="G130" s="185" t="s">
        <v>53</v>
      </c>
      <c r="H130" s="185" t="s">
        <v>30</v>
      </c>
      <c r="I130" s="191">
        <v>2.0</v>
      </c>
      <c r="J130" s="191" t="s">
        <v>48</v>
      </c>
      <c r="K130" s="185">
        <v>60.55685</v>
      </c>
      <c r="L130" s="185">
        <v>41046.91</v>
      </c>
      <c r="M130" s="185"/>
      <c r="N130" s="185">
        <v>17.0</v>
      </c>
      <c r="O130" s="186">
        <v>17.16861</v>
      </c>
      <c r="P130" s="187">
        <v>0.3</v>
      </c>
      <c r="Q130" s="84"/>
      <c r="R130" s="84"/>
      <c r="S130" s="84"/>
      <c r="T130" s="84"/>
      <c r="U130" s="84"/>
      <c r="V130" s="188"/>
      <c r="W130" s="189">
        <v>2490.0</v>
      </c>
      <c r="X130" s="193">
        <v>3651.0</v>
      </c>
      <c r="Y130" s="86">
        <v>8.96917</v>
      </c>
      <c r="Z130" s="190"/>
      <c r="AA130" s="190"/>
      <c r="AB130" s="190"/>
    </row>
    <row r="131">
      <c r="A131" s="185">
        <v>129.0</v>
      </c>
      <c r="B131" s="185" t="s">
        <v>58</v>
      </c>
      <c r="C131" s="185" t="s">
        <v>27</v>
      </c>
      <c r="D131" s="185" t="s">
        <v>27</v>
      </c>
      <c r="E131" s="185" t="s">
        <v>28</v>
      </c>
      <c r="F131" s="185">
        <v>48.0</v>
      </c>
      <c r="G131" s="185" t="s">
        <v>53</v>
      </c>
      <c r="H131" s="185" t="s">
        <v>30</v>
      </c>
      <c r="I131" s="191">
        <v>2.0</v>
      </c>
      <c r="J131" s="191" t="s">
        <v>49</v>
      </c>
      <c r="K131" s="185">
        <v>72.74645</v>
      </c>
      <c r="L131" s="185">
        <v>55.201</v>
      </c>
      <c r="M131" s="185"/>
      <c r="N131" s="185">
        <v>3.0</v>
      </c>
      <c r="O131" s="186">
        <v>21.03698</v>
      </c>
      <c r="P131" s="187">
        <v>0.4</v>
      </c>
      <c r="Q131" s="84"/>
      <c r="R131" s="84"/>
      <c r="S131" s="84"/>
      <c r="T131" s="84"/>
      <c r="U131" s="84"/>
      <c r="V131" s="188"/>
      <c r="W131" s="189">
        <v>42.0</v>
      </c>
      <c r="X131" s="193">
        <v>917.0</v>
      </c>
      <c r="Y131" s="86">
        <v>8.51075</v>
      </c>
      <c r="Z131" s="190"/>
      <c r="AA131" s="190"/>
      <c r="AB131" s="190"/>
    </row>
    <row r="132">
      <c r="A132" s="185">
        <v>130.0</v>
      </c>
      <c r="B132" s="185" t="s">
        <v>58</v>
      </c>
      <c r="C132" s="185" t="s">
        <v>27</v>
      </c>
      <c r="D132" s="185" t="s">
        <v>27</v>
      </c>
      <c r="E132" s="185" t="s">
        <v>28</v>
      </c>
      <c r="F132" s="185">
        <v>48.0</v>
      </c>
      <c r="G132" s="185" t="s">
        <v>53</v>
      </c>
      <c r="H132" s="185" t="s">
        <v>30</v>
      </c>
      <c r="I132" s="191">
        <v>2.0</v>
      </c>
      <c r="J132" s="191" t="s">
        <v>50</v>
      </c>
      <c r="K132" s="185">
        <v>51.33044</v>
      </c>
      <c r="L132" s="185">
        <v>12165.02</v>
      </c>
      <c r="M132" s="185"/>
      <c r="N132" s="185">
        <v>23.0</v>
      </c>
      <c r="O132" s="186">
        <v>67.55884</v>
      </c>
      <c r="P132" s="187">
        <v>0.8</v>
      </c>
      <c r="Q132" s="84"/>
      <c r="R132" s="84"/>
      <c r="S132" s="84"/>
      <c r="T132" s="84"/>
      <c r="U132" s="84"/>
      <c r="V132" s="188"/>
      <c r="W132" s="189">
        <v>3080.0</v>
      </c>
      <c r="X132" s="193">
        <v>4544.0</v>
      </c>
      <c r="Y132" s="86">
        <v>9.52253</v>
      </c>
      <c r="Z132" s="190"/>
      <c r="AA132" s="190"/>
      <c r="AB132" s="190"/>
    </row>
    <row r="133">
      <c r="A133" s="185">
        <v>131.0</v>
      </c>
      <c r="B133" s="185" t="s">
        <v>58</v>
      </c>
      <c r="C133" s="185" t="s">
        <v>27</v>
      </c>
      <c r="D133" s="185" t="s">
        <v>27</v>
      </c>
      <c r="E133" s="185" t="s">
        <v>28</v>
      </c>
      <c r="F133" s="185">
        <v>48.0</v>
      </c>
      <c r="G133" s="185" t="s">
        <v>53</v>
      </c>
      <c r="H133" s="185" t="s">
        <v>30</v>
      </c>
      <c r="I133" s="191">
        <v>2.0</v>
      </c>
      <c r="J133" s="191" t="s">
        <v>51</v>
      </c>
      <c r="K133" s="189" t="s">
        <v>30</v>
      </c>
      <c r="L133" s="189" t="s">
        <v>30</v>
      </c>
      <c r="M133" s="189" t="s">
        <v>30</v>
      </c>
      <c r="N133" s="189" t="s">
        <v>30</v>
      </c>
      <c r="O133" s="189" t="s">
        <v>30</v>
      </c>
      <c r="P133" s="189" t="s">
        <v>30</v>
      </c>
      <c r="Q133" s="189" t="s">
        <v>30</v>
      </c>
      <c r="R133" s="189" t="s">
        <v>30</v>
      </c>
      <c r="S133" s="189" t="s">
        <v>30</v>
      </c>
      <c r="T133" s="189" t="s">
        <v>30</v>
      </c>
      <c r="U133" s="189" t="s">
        <v>30</v>
      </c>
      <c r="V133" s="189" t="s">
        <v>30</v>
      </c>
      <c r="W133" s="189" t="s">
        <v>30</v>
      </c>
      <c r="X133" s="189" t="s">
        <v>30</v>
      </c>
      <c r="Y133" s="189" t="s">
        <v>30</v>
      </c>
      <c r="Z133" s="190"/>
      <c r="AA133" s="190"/>
      <c r="AB133" s="190"/>
    </row>
    <row r="134">
      <c r="A134" s="185">
        <v>132.0</v>
      </c>
      <c r="B134" s="185" t="s">
        <v>58</v>
      </c>
      <c r="C134" s="185" t="s">
        <v>27</v>
      </c>
      <c r="D134" s="185" t="s">
        <v>27</v>
      </c>
      <c r="E134" s="185" t="s">
        <v>28</v>
      </c>
      <c r="F134" s="185">
        <v>48.0</v>
      </c>
      <c r="G134" s="185" t="s">
        <v>53</v>
      </c>
      <c r="H134" s="185" t="s">
        <v>30</v>
      </c>
      <c r="I134" s="191">
        <v>2.0</v>
      </c>
      <c r="J134" s="191" t="s">
        <v>52</v>
      </c>
      <c r="K134" s="189" t="s">
        <v>30</v>
      </c>
      <c r="L134" s="189" t="s">
        <v>30</v>
      </c>
      <c r="M134" s="189" t="s">
        <v>30</v>
      </c>
      <c r="N134" s="189" t="s">
        <v>30</v>
      </c>
      <c r="O134" s="189" t="s">
        <v>30</v>
      </c>
      <c r="P134" s="189" t="s">
        <v>30</v>
      </c>
      <c r="Q134" s="189" t="s">
        <v>30</v>
      </c>
      <c r="R134" s="189" t="s">
        <v>30</v>
      </c>
      <c r="S134" s="189" t="s">
        <v>30</v>
      </c>
      <c r="T134" s="189" t="s">
        <v>30</v>
      </c>
      <c r="U134" s="189" t="s">
        <v>30</v>
      </c>
      <c r="V134" s="189" t="s">
        <v>30</v>
      </c>
      <c r="W134" s="189" t="s">
        <v>30</v>
      </c>
      <c r="X134" s="189" t="s">
        <v>30</v>
      </c>
      <c r="Y134" s="189" t="s">
        <v>30</v>
      </c>
      <c r="Z134" s="190"/>
      <c r="AA134" s="190"/>
      <c r="AB134" s="190"/>
    </row>
    <row r="135">
      <c r="A135" s="185">
        <v>133.0</v>
      </c>
      <c r="B135" s="185" t="s">
        <v>58</v>
      </c>
      <c r="C135" s="185" t="s">
        <v>27</v>
      </c>
      <c r="D135" s="185" t="s">
        <v>27</v>
      </c>
      <c r="E135" s="185" t="s">
        <v>27</v>
      </c>
      <c r="F135" s="185">
        <v>48.0</v>
      </c>
      <c r="G135" s="185" t="s">
        <v>53</v>
      </c>
      <c r="H135" s="185" t="s">
        <v>59</v>
      </c>
      <c r="I135" s="191">
        <v>2.0</v>
      </c>
      <c r="J135" s="191" t="s">
        <v>31</v>
      </c>
      <c r="K135" s="185">
        <v>117.73354</v>
      </c>
      <c r="L135" s="185">
        <v>19.552</v>
      </c>
      <c r="M135" s="185"/>
      <c r="N135" s="185">
        <v>2.0</v>
      </c>
      <c r="O135" s="186">
        <v>61.45011</v>
      </c>
      <c r="P135" s="187">
        <v>1.0</v>
      </c>
      <c r="Q135" s="84"/>
      <c r="R135" s="84"/>
      <c r="S135" s="84"/>
      <c r="T135" s="84"/>
      <c r="U135" s="84"/>
      <c r="V135" s="188"/>
      <c r="W135" s="196">
        <v>119.0</v>
      </c>
      <c r="X135" s="86">
        <v>1329.0</v>
      </c>
      <c r="Y135" s="86">
        <v>16.99189</v>
      </c>
      <c r="Z135" s="190"/>
      <c r="AA135" s="190"/>
      <c r="AB135" s="190"/>
    </row>
    <row r="136">
      <c r="A136" s="185">
        <v>134.0</v>
      </c>
      <c r="B136" s="185" t="s">
        <v>58</v>
      </c>
      <c r="C136" s="185" t="s">
        <v>27</v>
      </c>
      <c r="D136" s="185" t="s">
        <v>27</v>
      </c>
      <c r="E136" s="185" t="s">
        <v>27</v>
      </c>
      <c r="F136" s="185">
        <v>48.0</v>
      </c>
      <c r="G136" s="185" t="s">
        <v>53</v>
      </c>
      <c r="H136" s="185" t="s">
        <v>59</v>
      </c>
      <c r="I136" s="191">
        <v>2.0</v>
      </c>
      <c r="J136" s="191" t="s">
        <v>32</v>
      </c>
      <c r="K136" s="185">
        <v>5.45202</v>
      </c>
      <c r="L136" s="185">
        <v>1835.04</v>
      </c>
      <c r="M136" s="185"/>
      <c r="N136" s="185">
        <v>39.0</v>
      </c>
      <c r="O136" s="186">
        <v>34747.69</v>
      </c>
      <c r="P136" s="187">
        <v>89.4</v>
      </c>
      <c r="Q136" s="86">
        <v>0.056609</v>
      </c>
      <c r="R136" s="86">
        <v>28.032</v>
      </c>
      <c r="S136" s="84"/>
      <c r="T136" s="86">
        <v>22.0</v>
      </c>
      <c r="U136" s="86">
        <v>0.439306</v>
      </c>
      <c r="V136" s="86">
        <v>0.0</v>
      </c>
      <c r="W136" s="189">
        <v>34881.0</v>
      </c>
      <c r="X136" s="86">
        <v>36587.0</v>
      </c>
      <c r="Y136" s="86">
        <v>22.8218</v>
      </c>
      <c r="Z136" s="190"/>
      <c r="AA136" s="190"/>
      <c r="AB136" s="190"/>
    </row>
    <row r="137">
      <c r="A137" s="185">
        <v>135.0</v>
      </c>
      <c r="B137" s="185" t="s">
        <v>58</v>
      </c>
      <c r="C137" s="185" t="s">
        <v>27</v>
      </c>
      <c r="D137" s="185" t="s">
        <v>27</v>
      </c>
      <c r="E137" s="185" t="s">
        <v>27</v>
      </c>
      <c r="F137" s="185">
        <v>48.0</v>
      </c>
      <c r="G137" s="185" t="s">
        <v>53</v>
      </c>
      <c r="H137" s="185" t="s">
        <v>59</v>
      </c>
      <c r="I137" s="191">
        <v>2.0</v>
      </c>
      <c r="J137" s="191" t="s">
        <v>33</v>
      </c>
      <c r="K137" s="185">
        <v>56.07863</v>
      </c>
      <c r="L137" s="185">
        <v>204.068</v>
      </c>
      <c r="M137" s="185"/>
      <c r="N137" s="185">
        <v>12.0</v>
      </c>
      <c r="O137" s="186">
        <v>22.97487</v>
      </c>
      <c r="P137" s="187">
        <v>0.4</v>
      </c>
      <c r="Q137" s="86">
        <v>4.6413</v>
      </c>
      <c r="R137" s="86">
        <v>4.736</v>
      </c>
      <c r="S137" s="84"/>
      <c r="T137" s="86">
        <v>8.0</v>
      </c>
      <c r="U137" s="86">
        <v>1.03078</v>
      </c>
      <c r="V137" s="86">
        <v>0.0</v>
      </c>
      <c r="W137" s="189">
        <v>219.0</v>
      </c>
      <c r="X137" s="86">
        <v>1298.0</v>
      </c>
      <c r="Y137" s="86">
        <v>20.16376</v>
      </c>
      <c r="Z137" s="190"/>
      <c r="AA137" s="190"/>
      <c r="AB137" s="190"/>
    </row>
    <row r="138">
      <c r="A138" s="185">
        <v>136.0</v>
      </c>
      <c r="B138" s="185" t="s">
        <v>58</v>
      </c>
      <c r="C138" s="185" t="s">
        <v>27</v>
      </c>
      <c r="D138" s="185" t="s">
        <v>27</v>
      </c>
      <c r="E138" s="185" t="s">
        <v>27</v>
      </c>
      <c r="F138" s="185">
        <v>48.0</v>
      </c>
      <c r="G138" s="185" t="s">
        <v>53</v>
      </c>
      <c r="H138" s="185" t="s">
        <v>59</v>
      </c>
      <c r="I138" s="191">
        <v>2.0</v>
      </c>
      <c r="J138" s="191" t="s">
        <v>34</v>
      </c>
      <c r="K138" s="185">
        <v>39.53307</v>
      </c>
      <c r="L138" s="185">
        <v>41067.33</v>
      </c>
      <c r="M138" s="185"/>
      <c r="N138" s="185">
        <v>69.0</v>
      </c>
      <c r="O138" s="186">
        <v>5.07569</v>
      </c>
      <c r="P138" s="187">
        <v>0.1</v>
      </c>
      <c r="Q138" s="86">
        <v>0.304743</v>
      </c>
      <c r="R138" s="86">
        <v>7.424</v>
      </c>
      <c r="S138" s="84"/>
      <c r="T138" s="86">
        <v>4.0</v>
      </c>
      <c r="U138" s="86">
        <v>0.582159</v>
      </c>
      <c r="V138" s="86">
        <v>0.0</v>
      </c>
      <c r="W138" s="189">
        <v>1992.0</v>
      </c>
      <c r="X138" s="86">
        <v>3207.0</v>
      </c>
      <c r="Y138" s="86">
        <v>23.78779</v>
      </c>
      <c r="Z138" s="190"/>
      <c r="AA138" s="190"/>
      <c r="AB138" s="190"/>
    </row>
    <row r="139">
      <c r="A139" s="185">
        <v>137.0</v>
      </c>
      <c r="B139" s="185" t="s">
        <v>58</v>
      </c>
      <c r="C139" s="185" t="s">
        <v>27</v>
      </c>
      <c r="D139" s="185" t="s">
        <v>27</v>
      </c>
      <c r="E139" s="185" t="s">
        <v>27</v>
      </c>
      <c r="F139" s="185">
        <v>48.0</v>
      </c>
      <c r="G139" s="185" t="s">
        <v>53</v>
      </c>
      <c r="H139" s="185" t="s">
        <v>59</v>
      </c>
      <c r="I139" s="191">
        <v>2.0</v>
      </c>
      <c r="J139" s="191" t="s">
        <v>35</v>
      </c>
      <c r="K139" s="185">
        <v>53.64998</v>
      </c>
      <c r="L139" s="185">
        <v>78.114</v>
      </c>
      <c r="M139" s="185"/>
      <c r="N139" s="185">
        <v>67.0</v>
      </c>
      <c r="O139" s="186">
        <v>6.09827</v>
      </c>
      <c r="P139" s="187">
        <v>0.1</v>
      </c>
      <c r="Q139" s="86">
        <v>4.67055</v>
      </c>
      <c r="R139" s="86">
        <v>5.856</v>
      </c>
      <c r="S139" s="84"/>
      <c r="T139" s="86">
        <v>10.0</v>
      </c>
      <c r="U139" s="86">
        <v>0.627761</v>
      </c>
      <c r="V139" s="86">
        <v>0.0</v>
      </c>
      <c r="W139" s="189">
        <v>43.0</v>
      </c>
      <c r="X139" s="86">
        <v>981.0</v>
      </c>
      <c r="Y139" s="86">
        <v>20.24726</v>
      </c>
      <c r="Z139" s="190"/>
      <c r="AA139" s="190"/>
      <c r="AB139" s="190"/>
    </row>
    <row r="140">
      <c r="A140" s="185">
        <v>138.0</v>
      </c>
      <c r="B140" s="185" t="s">
        <v>58</v>
      </c>
      <c r="C140" s="185" t="s">
        <v>27</v>
      </c>
      <c r="D140" s="185" t="s">
        <v>27</v>
      </c>
      <c r="E140" s="185" t="s">
        <v>27</v>
      </c>
      <c r="F140" s="185">
        <v>48.0</v>
      </c>
      <c r="G140" s="185" t="s">
        <v>53</v>
      </c>
      <c r="H140" s="185" t="s">
        <v>59</v>
      </c>
      <c r="I140" s="191">
        <v>2.0</v>
      </c>
      <c r="J140" s="191" t="s">
        <v>36</v>
      </c>
      <c r="K140" s="185">
        <v>56.4703</v>
      </c>
      <c r="L140" s="185">
        <v>54.336</v>
      </c>
      <c r="M140" s="185"/>
      <c r="N140" s="185">
        <v>1.0</v>
      </c>
      <c r="O140" s="186">
        <v>1.01966</v>
      </c>
      <c r="P140" s="187">
        <v>0.0</v>
      </c>
      <c r="Q140" s="84"/>
      <c r="R140" s="84"/>
      <c r="S140" s="84"/>
      <c r="T140" s="84"/>
      <c r="U140" s="84"/>
      <c r="V140" s="188"/>
      <c r="W140" s="189">
        <v>12.0</v>
      </c>
      <c r="X140" s="86">
        <v>770.0</v>
      </c>
      <c r="Y140" s="86">
        <v>9.70126</v>
      </c>
      <c r="Z140" s="190"/>
      <c r="AA140" s="190"/>
      <c r="AB140" s="190"/>
    </row>
    <row r="141">
      <c r="A141" s="185">
        <v>139.0</v>
      </c>
      <c r="B141" s="185" t="s">
        <v>58</v>
      </c>
      <c r="C141" s="185" t="s">
        <v>27</v>
      </c>
      <c r="D141" s="185" t="s">
        <v>27</v>
      </c>
      <c r="E141" s="185" t="s">
        <v>27</v>
      </c>
      <c r="F141" s="185">
        <v>48.0</v>
      </c>
      <c r="G141" s="185" t="s">
        <v>53</v>
      </c>
      <c r="H141" s="185" t="s">
        <v>59</v>
      </c>
      <c r="I141" s="191">
        <v>2.0</v>
      </c>
      <c r="J141" s="191" t="s">
        <v>37</v>
      </c>
      <c r="K141" s="185">
        <v>55.9262</v>
      </c>
      <c r="L141" s="185">
        <v>42.432</v>
      </c>
      <c r="M141" s="185"/>
      <c r="N141" s="185">
        <v>12.0</v>
      </c>
      <c r="O141" s="186">
        <v>20.96932</v>
      </c>
      <c r="P141" s="187">
        <v>0.7</v>
      </c>
      <c r="Q141" s="86">
        <v>4.65513</v>
      </c>
      <c r="R141" s="86">
        <v>5.984</v>
      </c>
      <c r="S141" s="84"/>
      <c r="T141" s="86">
        <v>10.0</v>
      </c>
      <c r="U141" s="86">
        <v>0.621776</v>
      </c>
      <c r="V141" s="86">
        <v>0.0</v>
      </c>
      <c r="W141" s="189">
        <v>40.0</v>
      </c>
      <c r="X141" s="86">
        <v>947.0</v>
      </c>
      <c r="Y141" s="86">
        <v>19.79344</v>
      </c>
      <c r="Z141" s="190"/>
      <c r="AA141" s="190"/>
      <c r="AB141" s="190"/>
    </row>
    <row r="142">
      <c r="A142" s="185">
        <v>140.0</v>
      </c>
      <c r="B142" s="185" t="s">
        <v>58</v>
      </c>
      <c r="C142" s="185" t="s">
        <v>27</v>
      </c>
      <c r="D142" s="185" t="s">
        <v>27</v>
      </c>
      <c r="E142" s="185" t="s">
        <v>27</v>
      </c>
      <c r="F142" s="185">
        <v>48.0</v>
      </c>
      <c r="G142" s="185" t="s">
        <v>53</v>
      </c>
      <c r="H142" s="185" t="s">
        <v>59</v>
      </c>
      <c r="I142" s="191">
        <v>2.0</v>
      </c>
      <c r="J142" s="191" t="s">
        <v>38</v>
      </c>
      <c r="K142" s="185">
        <v>60.16109</v>
      </c>
      <c r="L142" s="185">
        <v>121.444</v>
      </c>
      <c r="M142" s="185"/>
      <c r="N142" s="185">
        <v>85.0</v>
      </c>
      <c r="O142" s="186">
        <v>14.03219</v>
      </c>
      <c r="P142" s="187">
        <v>0.2</v>
      </c>
      <c r="Q142" s="86">
        <v>5.27117</v>
      </c>
      <c r="R142" s="86">
        <v>8.289</v>
      </c>
      <c r="S142" s="84"/>
      <c r="T142" s="86">
        <v>14.0</v>
      </c>
      <c r="U142" s="86">
        <v>0.761747</v>
      </c>
      <c r="V142" s="86">
        <v>0.0</v>
      </c>
      <c r="W142" s="189">
        <v>59.0</v>
      </c>
      <c r="X142" s="86">
        <v>1171.0</v>
      </c>
      <c r="Y142" s="86">
        <v>21.20287</v>
      </c>
      <c r="Z142" s="190"/>
      <c r="AA142" s="190"/>
      <c r="AB142" s="190"/>
    </row>
    <row r="143">
      <c r="A143" s="185">
        <v>141.0</v>
      </c>
      <c r="B143" s="185" t="s">
        <v>58</v>
      </c>
      <c r="C143" s="185" t="s">
        <v>27</v>
      </c>
      <c r="D143" s="185" t="s">
        <v>27</v>
      </c>
      <c r="E143" s="185" t="s">
        <v>27</v>
      </c>
      <c r="F143" s="185">
        <v>48.0</v>
      </c>
      <c r="G143" s="185" t="s">
        <v>53</v>
      </c>
      <c r="H143" s="185" t="s">
        <v>59</v>
      </c>
      <c r="I143" s="191">
        <v>2.0</v>
      </c>
      <c r="J143" s="191" t="s">
        <v>39</v>
      </c>
      <c r="K143" s="185">
        <v>77.53029</v>
      </c>
      <c r="L143" s="185">
        <v>24.032</v>
      </c>
      <c r="M143" s="185"/>
      <c r="N143" s="185">
        <v>12.0</v>
      </c>
      <c r="O143" s="186">
        <v>50.5245</v>
      </c>
      <c r="P143" s="187">
        <v>0.9</v>
      </c>
      <c r="Q143" s="86">
        <v>9.21278</v>
      </c>
      <c r="R143" s="86">
        <v>6.272</v>
      </c>
      <c r="S143" s="84"/>
      <c r="T143" s="86">
        <v>10.0</v>
      </c>
      <c r="U143" s="86">
        <v>6.06508</v>
      </c>
      <c r="V143" s="86">
        <v>0.1</v>
      </c>
      <c r="W143" s="189">
        <v>70.0</v>
      </c>
      <c r="X143" s="86">
        <v>1108.0</v>
      </c>
      <c r="Y143" s="86">
        <v>20.20493</v>
      </c>
      <c r="Z143" s="190"/>
      <c r="AA143" s="190"/>
      <c r="AB143" s="190"/>
    </row>
    <row r="144">
      <c r="A144" s="185">
        <v>142.0</v>
      </c>
      <c r="B144" s="185" t="s">
        <v>58</v>
      </c>
      <c r="C144" s="185" t="s">
        <v>27</v>
      </c>
      <c r="D144" s="185" t="s">
        <v>27</v>
      </c>
      <c r="E144" s="185" t="s">
        <v>27</v>
      </c>
      <c r="F144" s="185">
        <v>48.0</v>
      </c>
      <c r="G144" s="185" t="s">
        <v>53</v>
      </c>
      <c r="H144" s="185" t="s">
        <v>59</v>
      </c>
      <c r="I144" s="191">
        <v>2.0</v>
      </c>
      <c r="J144" s="191" t="s">
        <v>40</v>
      </c>
      <c r="K144" s="185">
        <v>53.39603</v>
      </c>
      <c r="L144" s="185">
        <v>1502.07</v>
      </c>
      <c r="M144" s="185"/>
      <c r="N144" s="185">
        <v>57.0</v>
      </c>
      <c r="O144" s="186">
        <v>71.87683</v>
      </c>
      <c r="P144" s="187">
        <v>1.2</v>
      </c>
      <c r="Q144" s="86">
        <v>4.93081</v>
      </c>
      <c r="R144" s="86">
        <v>8.737</v>
      </c>
      <c r="S144" s="84"/>
      <c r="T144" s="86">
        <v>53.0</v>
      </c>
      <c r="U144" s="86">
        <v>1.49242</v>
      </c>
      <c r="V144" s="86">
        <v>0.0</v>
      </c>
      <c r="W144" s="189">
        <v>186.0</v>
      </c>
      <c r="X144" s="86">
        <v>1335.0</v>
      </c>
      <c r="Y144" s="86">
        <v>20.46162</v>
      </c>
      <c r="Z144" s="190"/>
      <c r="AA144" s="190"/>
      <c r="AB144" s="190"/>
    </row>
    <row r="145">
      <c r="A145" s="185">
        <v>143.0</v>
      </c>
      <c r="B145" s="185" t="s">
        <v>58</v>
      </c>
      <c r="C145" s="185" t="s">
        <v>27</v>
      </c>
      <c r="D145" s="185" t="s">
        <v>27</v>
      </c>
      <c r="E145" s="185" t="s">
        <v>27</v>
      </c>
      <c r="F145" s="185">
        <v>48.0</v>
      </c>
      <c r="G145" s="185" t="s">
        <v>53</v>
      </c>
      <c r="H145" s="185" t="s">
        <v>59</v>
      </c>
      <c r="I145" s="191">
        <v>2.0</v>
      </c>
      <c r="J145" s="191" t="s">
        <v>41</v>
      </c>
      <c r="K145" s="185">
        <v>5.40197</v>
      </c>
      <c r="L145" s="185">
        <v>1901.37</v>
      </c>
      <c r="M145" s="185"/>
      <c r="N145" s="185">
        <v>30.0</v>
      </c>
      <c r="O145" s="186">
        <v>0.915946</v>
      </c>
      <c r="P145" s="187">
        <v>0.0</v>
      </c>
      <c r="Q145" s="86">
        <v>0.033505</v>
      </c>
      <c r="R145" s="86">
        <v>4.448</v>
      </c>
      <c r="S145" s="84"/>
      <c r="T145" s="86">
        <v>8.0</v>
      </c>
      <c r="U145" s="86">
        <v>0.167524</v>
      </c>
      <c r="V145" s="86">
        <v>0.0</v>
      </c>
      <c r="W145" s="189">
        <v>139.0</v>
      </c>
      <c r="X145" s="86">
        <v>1184.0</v>
      </c>
      <c r="Y145" s="86">
        <v>21.58307</v>
      </c>
      <c r="Z145" s="190"/>
      <c r="AA145" s="190"/>
      <c r="AB145" s="190"/>
    </row>
    <row r="146">
      <c r="A146" s="185">
        <v>144.0</v>
      </c>
      <c r="B146" s="185" t="s">
        <v>58</v>
      </c>
      <c r="C146" s="185" t="s">
        <v>27</v>
      </c>
      <c r="D146" s="185" t="s">
        <v>27</v>
      </c>
      <c r="E146" s="185" t="s">
        <v>27</v>
      </c>
      <c r="F146" s="185">
        <v>48.0</v>
      </c>
      <c r="G146" s="185" t="s">
        <v>53</v>
      </c>
      <c r="H146" s="185" t="s">
        <v>59</v>
      </c>
      <c r="I146" s="191">
        <v>2.0</v>
      </c>
      <c r="J146" s="191" t="s">
        <v>42</v>
      </c>
      <c r="K146" s="185">
        <v>43.0946</v>
      </c>
      <c r="L146" s="185">
        <v>43.136</v>
      </c>
      <c r="M146" s="185"/>
      <c r="N146" s="185">
        <v>59.0</v>
      </c>
      <c r="O146" s="186">
        <v>2.09703</v>
      </c>
      <c r="P146" s="187">
        <v>0.1</v>
      </c>
      <c r="Q146" s="86">
        <v>3.98173</v>
      </c>
      <c r="R146" s="86">
        <v>1.248</v>
      </c>
      <c r="S146" s="84"/>
      <c r="T146" s="86">
        <v>2.0</v>
      </c>
      <c r="U146" s="86">
        <v>0.465804</v>
      </c>
      <c r="V146" s="86">
        <v>0.0</v>
      </c>
      <c r="W146" s="189">
        <v>30.0</v>
      </c>
      <c r="X146" s="86">
        <v>908.0</v>
      </c>
      <c r="Y146" s="86">
        <v>19.92928</v>
      </c>
      <c r="Z146" s="190"/>
      <c r="AA146" s="190"/>
      <c r="AB146" s="190"/>
    </row>
    <row r="147">
      <c r="A147" s="185">
        <v>145.0</v>
      </c>
      <c r="B147" s="185" t="s">
        <v>58</v>
      </c>
      <c r="C147" s="185" t="s">
        <v>27</v>
      </c>
      <c r="D147" s="185" t="s">
        <v>27</v>
      </c>
      <c r="E147" s="185" t="s">
        <v>27</v>
      </c>
      <c r="F147" s="185">
        <v>48.0</v>
      </c>
      <c r="G147" s="185" t="s">
        <v>53</v>
      </c>
      <c r="H147" s="185" t="s">
        <v>59</v>
      </c>
      <c r="I147" s="191">
        <v>2.0</v>
      </c>
      <c r="J147" s="191" t="s">
        <v>43</v>
      </c>
      <c r="K147" s="185">
        <v>5.52568</v>
      </c>
      <c r="L147" s="185">
        <v>1178.1</v>
      </c>
      <c r="M147" s="185"/>
      <c r="N147" s="185">
        <v>59.0</v>
      </c>
      <c r="O147" s="186">
        <v>21878.62</v>
      </c>
      <c r="P147" s="187">
        <v>81.4</v>
      </c>
      <c r="Q147" s="86">
        <v>0.121955</v>
      </c>
      <c r="R147" s="84"/>
      <c r="S147" s="84"/>
      <c r="T147" s="84"/>
      <c r="U147" s="84"/>
      <c r="V147" s="188"/>
      <c r="W147" s="189">
        <v>22121.0</v>
      </c>
      <c r="X147" s="86">
        <v>23371.0</v>
      </c>
      <c r="Y147" s="86">
        <v>14.59322</v>
      </c>
      <c r="Z147" s="190"/>
      <c r="AA147" s="190"/>
      <c r="AB147" s="190"/>
    </row>
    <row r="148">
      <c r="A148" s="185">
        <v>146.0</v>
      </c>
      <c r="B148" s="185" t="s">
        <v>58</v>
      </c>
      <c r="C148" s="185" t="s">
        <v>27</v>
      </c>
      <c r="D148" s="185" t="s">
        <v>27</v>
      </c>
      <c r="E148" s="185" t="s">
        <v>27</v>
      </c>
      <c r="F148" s="185">
        <v>48.0</v>
      </c>
      <c r="G148" s="185" t="s">
        <v>53</v>
      </c>
      <c r="H148" s="185" t="s">
        <v>59</v>
      </c>
      <c r="I148" s="191">
        <v>2.0</v>
      </c>
      <c r="J148" s="191" t="s">
        <v>44</v>
      </c>
      <c r="K148" s="185">
        <v>48.27975</v>
      </c>
      <c r="L148" s="185">
        <v>108.737</v>
      </c>
      <c r="M148" s="185"/>
      <c r="N148" s="185">
        <v>5.0</v>
      </c>
      <c r="O148" s="186">
        <v>3.00693</v>
      </c>
      <c r="P148" s="187">
        <v>0.1</v>
      </c>
      <c r="Q148" s="86">
        <v>0.545486</v>
      </c>
      <c r="R148" s="86">
        <v>1.312</v>
      </c>
      <c r="S148" s="84"/>
      <c r="T148" s="86">
        <v>2.0</v>
      </c>
      <c r="U148" s="86">
        <v>0.077442</v>
      </c>
      <c r="V148" s="86">
        <v>0.0</v>
      </c>
      <c r="W148" s="189">
        <v>18.0</v>
      </c>
      <c r="X148" s="86">
        <v>928.0</v>
      </c>
      <c r="Y148" s="86">
        <v>20.21189</v>
      </c>
      <c r="Z148" s="190"/>
      <c r="AA148" s="190"/>
      <c r="AB148" s="190"/>
    </row>
    <row r="149">
      <c r="A149" s="185">
        <v>147.0</v>
      </c>
      <c r="B149" s="185" t="s">
        <v>58</v>
      </c>
      <c r="C149" s="185" t="s">
        <v>27</v>
      </c>
      <c r="D149" s="185" t="s">
        <v>27</v>
      </c>
      <c r="E149" s="185" t="s">
        <v>27</v>
      </c>
      <c r="F149" s="185">
        <v>48.0</v>
      </c>
      <c r="G149" s="185" t="s">
        <v>53</v>
      </c>
      <c r="H149" s="185" t="s">
        <v>59</v>
      </c>
      <c r="I149" s="191">
        <v>2.0</v>
      </c>
      <c r="J149" s="191" t="s">
        <v>45</v>
      </c>
      <c r="K149" s="185">
        <v>48.53872</v>
      </c>
      <c r="L149" s="185">
        <v>211.329</v>
      </c>
      <c r="M149" s="185"/>
      <c r="N149" s="185">
        <v>12.0</v>
      </c>
      <c r="O149" s="186">
        <v>2.17895</v>
      </c>
      <c r="P149" s="187">
        <v>0.0</v>
      </c>
      <c r="Q149" s="86">
        <v>0.058433</v>
      </c>
      <c r="R149" s="86">
        <v>12.0</v>
      </c>
      <c r="S149" s="84"/>
      <c r="T149" s="86">
        <v>4.0</v>
      </c>
      <c r="U149" s="86">
        <v>0.078306</v>
      </c>
      <c r="V149" s="86">
        <v>0.0</v>
      </c>
      <c r="W149" s="189">
        <v>202.0</v>
      </c>
      <c r="X149" s="86">
        <v>883.0</v>
      </c>
      <c r="Y149" s="86">
        <v>21.84453</v>
      </c>
      <c r="Z149" s="190"/>
      <c r="AA149" s="190"/>
      <c r="AB149" s="190"/>
    </row>
    <row r="150">
      <c r="A150" s="185">
        <v>148.0</v>
      </c>
      <c r="B150" s="185" t="s">
        <v>58</v>
      </c>
      <c r="C150" s="185" t="s">
        <v>27</v>
      </c>
      <c r="D150" s="185" t="s">
        <v>27</v>
      </c>
      <c r="E150" s="185" t="s">
        <v>27</v>
      </c>
      <c r="F150" s="185">
        <v>48.0</v>
      </c>
      <c r="G150" s="185" t="s">
        <v>53</v>
      </c>
      <c r="H150" s="185" t="s">
        <v>59</v>
      </c>
      <c r="I150" s="191">
        <v>2.0</v>
      </c>
      <c r="J150" s="191" t="s">
        <v>46</v>
      </c>
      <c r="K150" s="185">
        <v>3.59935</v>
      </c>
      <c r="L150" s="185">
        <v>109949.51</v>
      </c>
      <c r="M150" s="185"/>
      <c r="N150" s="185">
        <v>7.0</v>
      </c>
      <c r="O150" s="186">
        <v>3.56105</v>
      </c>
      <c r="P150" s="187">
        <v>0.0</v>
      </c>
      <c r="Q150" s="86">
        <v>0.548686</v>
      </c>
      <c r="R150" s="86">
        <v>1.28</v>
      </c>
      <c r="S150" s="84"/>
      <c r="T150" s="86">
        <v>2.0</v>
      </c>
      <c r="U150" s="86">
        <v>0.070147</v>
      </c>
      <c r="V150" s="86">
        <v>0.0</v>
      </c>
      <c r="W150" s="189">
        <v>3562.0</v>
      </c>
      <c r="X150" s="86">
        <v>4450.0</v>
      </c>
      <c r="Y150" s="86">
        <v>20.36142</v>
      </c>
      <c r="Z150" s="190"/>
      <c r="AA150" s="190"/>
      <c r="AB150" s="190"/>
    </row>
    <row r="151">
      <c r="A151" s="185">
        <v>149.0</v>
      </c>
      <c r="B151" s="185" t="s">
        <v>58</v>
      </c>
      <c r="C151" s="185" t="s">
        <v>27</v>
      </c>
      <c r="D151" s="185" t="s">
        <v>27</v>
      </c>
      <c r="E151" s="185" t="s">
        <v>27</v>
      </c>
      <c r="F151" s="185">
        <v>48.0</v>
      </c>
      <c r="G151" s="185" t="s">
        <v>53</v>
      </c>
      <c r="H151" s="185" t="s">
        <v>59</v>
      </c>
      <c r="I151" s="191">
        <v>2.0</v>
      </c>
      <c r="J151" s="191" t="s">
        <v>47</v>
      </c>
      <c r="K151" s="185">
        <v>42.66492</v>
      </c>
      <c r="L151" s="185">
        <v>3568.38</v>
      </c>
      <c r="M151" s="185"/>
      <c r="N151" s="185">
        <v>11.0</v>
      </c>
      <c r="O151" s="186">
        <v>40.25093</v>
      </c>
      <c r="P151" s="187">
        <v>0.7</v>
      </c>
      <c r="Q151" s="86">
        <v>1.18576</v>
      </c>
      <c r="R151" s="86">
        <v>2.496</v>
      </c>
      <c r="S151" s="84"/>
      <c r="T151" s="86">
        <v>4.0</v>
      </c>
      <c r="U151" s="86">
        <v>0.136419</v>
      </c>
      <c r="V151" s="86">
        <v>0.0</v>
      </c>
      <c r="W151" s="189">
        <v>642.0</v>
      </c>
      <c r="X151" s="86">
        <v>1673.0</v>
      </c>
      <c r="Y151" s="86">
        <v>21.42229</v>
      </c>
      <c r="Z151" s="190"/>
      <c r="AA151" s="190"/>
      <c r="AB151" s="190"/>
    </row>
    <row r="152">
      <c r="A152" s="185">
        <v>150.0</v>
      </c>
      <c r="B152" s="185" t="s">
        <v>58</v>
      </c>
      <c r="C152" s="185" t="s">
        <v>27</v>
      </c>
      <c r="D152" s="185" t="s">
        <v>27</v>
      </c>
      <c r="E152" s="185" t="s">
        <v>27</v>
      </c>
      <c r="F152" s="185">
        <v>48.0</v>
      </c>
      <c r="G152" s="185" t="s">
        <v>53</v>
      </c>
      <c r="H152" s="185" t="s">
        <v>59</v>
      </c>
      <c r="I152" s="191">
        <v>2.0</v>
      </c>
      <c r="J152" s="191" t="s">
        <v>48</v>
      </c>
      <c r="K152" s="185">
        <v>59.85613</v>
      </c>
      <c r="L152" s="185">
        <v>40662.65</v>
      </c>
      <c r="M152" s="185"/>
      <c r="N152" s="185">
        <v>17.0</v>
      </c>
      <c r="O152" s="186">
        <v>17.43</v>
      </c>
      <c r="P152" s="187">
        <v>0.3</v>
      </c>
      <c r="Q152" s="86">
        <v>5.6403</v>
      </c>
      <c r="R152" s="86">
        <v>4.576</v>
      </c>
      <c r="S152" s="84"/>
      <c r="T152" s="86">
        <v>8.0</v>
      </c>
      <c r="U152" s="86">
        <v>1.01922</v>
      </c>
      <c r="V152" s="86">
        <v>0.0</v>
      </c>
      <c r="W152" s="189">
        <v>2553.0</v>
      </c>
      <c r="X152" s="86">
        <v>3760.0</v>
      </c>
      <c r="Y152" s="86">
        <v>21.28175</v>
      </c>
      <c r="Z152" s="190"/>
      <c r="AA152" s="190"/>
      <c r="AB152" s="190"/>
    </row>
    <row r="153">
      <c r="A153" s="185">
        <v>151.0</v>
      </c>
      <c r="B153" s="185" t="s">
        <v>58</v>
      </c>
      <c r="C153" s="185" t="s">
        <v>27</v>
      </c>
      <c r="D153" s="185" t="s">
        <v>27</v>
      </c>
      <c r="E153" s="185" t="s">
        <v>27</v>
      </c>
      <c r="F153" s="185">
        <v>48.0</v>
      </c>
      <c r="G153" s="185" t="s">
        <v>53</v>
      </c>
      <c r="H153" s="185" t="s">
        <v>59</v>
      </c>
      <c r="I153" s="191">
        <v>2.0</v>
      </c>
      <c r="J153" s="191" t="s">
        <v>49</v>
      </c>
      <c r="K153" s="185">
        <v>71.45781</v>
      </c>
      <c r="L153" s="185">
        <v>54.657</v>
      </c>
      <c r="M153" s="185"/>
      <c r="N153" s="185">
        <v>3.0</v>
      </c>
      <c r="O153" s="186">
        <v>21.28411</v>
      </c>
      <c r="P153" s="187">
        <v>0.4</v>
      </c>
      <c r="Q153" s="86">
        <v>0.544878</v>
      </c>
      <c r="R153" s="86">
        <v>1.248</v>
      </c>
      <c r="S153" s="84"/>
      <c r="T153" s="86">
        <v>2.0</v>
      </c>
      <c r="U153" s="86">
        <v>0.071138</v>
      </c>
      <c r="V153" s="86">
        <v>0.0</v>
      </c>
      <c r="W153" s="189">
        <v>39.0</v>
      </c>
      <c r="X153" s="86">
        <v>991.0</v>
      </c>
      <c r="Y153" s="86">
        <v>19.94131</v>
      </c>
      <c r="Z153" s="190"/>
      <c r="AA153" s="190"/>
      <c r="AB153" s="190"/>
    </row>
    <row r="154">
      <c r="A154" s="185">
        <v>152.0</v>
      </c>
      <c r="B154" s="185" t="s">
        <v>58</v>
      </c>
      <c r="C154" s="185" t="s">
        <v>27</v>
      </c>
      <c r="D154" s="185" t="s">
        <v>27</v>
      </c>
      <c r="E154" s="185" t="s">
        <v>27</v>
      </c>
      <c r="F154" s="185">
        <v>48.0</v>
      </c>
      <c r="G154" s="185" t="s">
        <v>53</v>
      </c>
      <c r="H154" s="185" t="s">
        <v>59</v>
      </c>
      <c r="I154" s="191">
        <v>2.0</v>
      </c>
      <c r="J154" s="191" t="s">
        <v>50</v>
      </c>
      <c r="K154" s="185">
        <v>51.97328</v>
      </c>
      <c r="L154" s="185">
        <v>11678.13</v>
      </c>
      <c r="M154" s="185"/>
      <c r="N154" s="185">
        <v>23.0</v>
      </c>
      <c r="O154" s="186">
        <v>66.94463</v>
      </c>
      <c r="P154" s="187">
        <v>0.8</v>
      </c>
      <c r="Q154" s="86">
        <v>6.63901</v>
      </c>
      <c r="R154" s="86">
        <v>4.832</v>
      </c>
      <c r="S154" s="84"/>
      <c r="T154" s="86">
        <v>8.0</v>
      </c>
      <c r="U154" s="86">
        <v>7.2998</v>
      </c>
      <c r="V154" s="86">
        <v>0.1</v>
      </c>
      <c r="W154" s="189">
        <v>4322.0</v>
      </c>
      <c r="X154" s="86">
        <v>5961.0</v>
      </c>
      <c r="Y154" s="86">
        <v>23.13474</v>
      </c>
      <c r="Z154" s="190"/>
      <c r="AA154" s="190"/>
      <c r="AB154" s="190"/>
    </row>
    <row r="155">
      <c r="A155" s="185">
        <v>153.0</v>
      </c>
      <c r="B155" s="185" t="s">
        <v>58</v>
      </c>
      <c r="C155" s="185" t="s">
        <v>27</v>
      </c>
      <c r="D155" s="185" t="s">
        <v>27</v>
      </c>
      <c r="E155" s="185" t="s">
        <v>27</v>
      </c>
      <c r="F155" s="185">
        <v>48.0</v>
      </c>
      <c r="G155" s="185" t="s">
        <v>53</v>
      </c>
      <c r="H155" s="185" t="s">
        <v>59</v>
      </c>
      <c r="I155" s="191">
        <v>2.0</v>
      </c>
      <c r="J155" s="191" t="s">
        <v>51</v>
      </c>
      <c r="K155" s="189" t="s">
        <v>30</v>
      </c>
      <c r="L155" s="189" t="s">
        <v>30</v>
      </c>
      <c r="M155" s="189" t="s">
        <v>30</v>
      </c>
      <c r="N155" s="189" t="s">
        <v>30</v>
      </c>
      <c r="O155" s="189" t="s">
        <v>30</v>
      </c>
      <c r="P155" s="189" t="s">
        <v>30</v>
      </c>
      <c r="Q155" s="189" t="s">
        <v>30</v>
      </c>
      <c r="R155" s="189" t="s">
        <v>30</v>
      </c>
      <c r="S155" s="189" t="s">
        <v>30</v>
      </c>
      <c r="T155" s="189" t="s">
        <v>30</v>
      </c>
      <c r="U155" s="189" t="s">
        <v>30</v>
      </c>
      <c r="V155" s="189" t="s">
        <v>30</v>
      </c>
      <c r="W155" s="189" t="s">
        <v>30</v>
      </c>
      <c r="X155" s="86" t="s">
        <v>30</v>
      </c>
      <c r="Y155" s="188"/>
      <c r="Z155" s="190"/>
      <c r="AA155" s="190"/>
      <c r="AB155" s="190"/>
    </row>
    <row r="156">
      <c r="A156" s="185">
        <v>154.0</v>
      </c>
      <c r="B156" s="185" t="s">
        <v>58</v>
      </c>
      <c r="C156" s="185" t="s">
        <v>27</v>
      </c>
      <c r="D156" s="185" t="s">
        <v>27</v>
      </c>
      <c r="E156" s="185" t="s">
        <v>27</v>
      </c>
      <c r="F156" s="185">
        <v>48.0</v>
      </c>
      <c r="G156" s="185" t="s">
        <v>53</v>
      </c>
      <c r="H156" s="185" t="s">
        <v>59</v>
      </c>
      <c r="I156" s="191">
        <v>2.0</v>
      </c>
      <c r="J156" s="191" t="s">
        <v>52</v>
      </c>
      <c r="K156" s="189" t="s">
        <v>30</v>
      </c>
      <c r="L156" s="189" t="s">
        <v>30</v>
      </c>
      <c r="M156" s="189" t="s">
        <v>30</v>
      </c>
      <c r="N156" s="189" t="s">
        <v>30</v>
      </c>
      <c r="O156" s="189" t="s">
        <v>30</v>
      </c>
      <c r="P156" s="189" t="s">
        <v>30</v>
      </c>
      <c r="Q156" s="189" t="s">
        <v>30</v>
      </c>
      <c r="R156" s="189" t="s">
        <v>30</v>
      </c>
      <c r="S156" s="189" t="s">
        <v>30</v>
      </c>
      <c r="T156" s="189" t="s">
        <v>30</v>
      </c>
      <c r="U156" s="189" t="s">
        <v>30</v>
      </c>
      <c r="V156" s="189" t="s">
        <v>30</v>
      </c>
      <c r="W156" s="189" t="s">
        <v>30</v>
      </c>
      <c r="X156" s="86" t="s">
        <v>30</v>
      </c>
      <c r="Y156" s="188"/>
      <c r="Z156" s="190"/>
      <c r="AA156" s="190"/>
      <c r="AB156" s="190"/>
    </row>
    <row r="157">
      <c r="A157" s="185">
        <v>155.0</v>
      </c>
      <c r="B157" s="185" t="s">
        <v>58</v>
      </c>
      <c r="C157" s="185" t="s">
        <v>27</v>
      </c>
      <c r="D157" s="185" t="s">
        <v>27</v>
      </c>
      <c r="E157" s="185" t="s">
        <v>28</v>
      </c>
      <c r="F157" s="185">
        <v>48.0</v>
      </c>
      <c r="G157" s="185" t="s">
        <v>29</v>
      </c>
      <c r="H157" s="185" t="s">
        <v>30</v>
      </c>
      <c r="I157" s="191">
        <v>2.0</v>
      </c>
      <c r="J157" s="191" t="s">
        <v>31</v>
      </c>
      <c r="K157" s="185">
        <v>112.0992</v>
      </c>
      <c r="L157" s="185">
        <v>45.568</v>
      </c>
      <c r="M157" s="185"/>
      <c r="N157" s="185">
        <v>2.0</v>
      </c>
      <c r="O157" s="195">
        <v>59.48434</v>
      </c>
      <c r="P157" s="187">
        <v>0.7</v>
      </c>
      <c r="Q157" s="84"/>
      <c r="R157" s="84"/>
      <c r="S157" s="84"/>
      <c r="T157" s="84"/>
      <c r="U157" s="84"/>
      <c r="V157" s="86"/>
      <c r="W157" s="196">
        <v>89.0</v>
      </c>
      <c r="X157" s="86">
        <v>1336.0</v>
      </c>
      <c r="Y157" s="86"/>
      <c r="Z157" s="190"/>
      <c r="AA157" s="190"/>
      <c r="AB157" s="190"/>
    </row>
    <row r="158">
      <c r="A158" s="185">
        <v>156.0</v>
      </c>
      <c r="B158" s="185" t="s">
        <v>58</v>
      </c>
      <c r="C158" s="185" t="s">
        <v>27</v>
      </c>
      <c r="D158" s="185" t="s">
        <v>27</v>
      </c>
      <c r="E158" s="185" t="s">
        <v>28</v>
      </c>
      <c r="F158" s="185">
        <v>48.0</v>
      </c>
      <c r="G158" s="185" t="s">
        <v>29</v>
      </c>
      <c r="H158" s="185" t="s">
        <v>30</v>
      </c>
      <c r="I158" s="191">
        <v>2.0</v>
      </c>
      <c r="J158" s="191" t="s">
        <v>32</v>
      </c>
      <c r="K158" s="185">
        <v>5.51445</v>
      </c>
      <c r="L158" s="185">
        <v>2554.62</v>
      </c>
      <c r="M158" s="185"/>
      <c r="N158" s="185">
        <v>39.0</v>
      </c>
      <c r="O158" s="195">
        <v>4526.81</v>
      </c>
      <c r="P158" s="187">
        <v>6.9</v>
      </c>
      <c r="Q158" s="84"/>
      <c r="R158" s="84"/>
      <c r="S158" s="84"/>
      <c r="T158" s="84"/>
      <c r="U158" s="84"/>
      <c r="V158" s="86"/>
      <c r="W158" s="189">
        <v>4925.0</v>
      </c>
      <c r="X158" s="86">
        <v>6374.0</v>
      </c>
      <c r="Y158" s="86"/>
      <c r="Z158" s="190"/>
      <c r="AA158" s="190"/>
      <c r="AB158" s="190"/>
    </row>
    <row r="159">
      <c r="A159" s="185">
        <v>157.0</v>
      </c>
      <c r="B159" s="185" t="s">
        <v>58</v>
      </c>
      <c r="C159" s="185" t="s">
        <v>27</v>
      </c>
      <c r="D159" s="185" t="s">
        <v>27</v>
      </c>
      <c r="E159" s="185" t="s">
        <v>28</v>
      </c>
      <c r="F159" s="185">
        <v>48.0</v>
      </c>
      <c r="G159" s="185" t="s">
        <v>29</v>
      </c>
      <c r="H159" s="185" t="s">
        <v>30</v>
      </c>
      <c r="I159" s="191">
        <v>2.0</v>
      </c>
      <c r="J159" s="191" t="s">
        <v>33</v>
      </c>
      <c r="K159" s="185">
        <v>48.82429</v>
      </c>
      <c r="L159" s="185">
        <v>257.598</v>
      </c>
      <c r="M159" s="185"/>
      <c r="N159" s="185">
        <v>12.0</v>
      </c>
      <c r="O159" s="195">
        <v>21.52111</v>
      </c>
      <c r="P159" s="187">
        <v>0.1</v>
      </c>
      <c r="Q159" s="84"/>
      <c r="R159" s="84"/>
      <c r="S159" s="84"/>
      <c r="T159" s="84"/>
      <c r="U159" s="84"/>
      <c r="V159" s="86"/>
      <c r="W159" s="189">
        <v>217.0</v>
      </c>
      <c r="X159" s="86">
        <v>1312.0</v>
      </c>
      <c r="Y159" s="86"/>
      <c r="Z159" s="190"/>
      <c r="AA159" s="190"/>
      <c r="AB159" s="190"/>
    </row>
    <row r="160">
      <c r="A160" s="185">
        <v>158.0</v>
      </c>
      <c r="B160" s="185" t="s">
        <v>58</v>
      </c>
      <c r="C160" s="185" t="s">
        <v>27</v>
      </c>
      <c r="D160" s="185" t="s">
        <v>27</v>
      </c>
      <c r="E160" s="185" t="s">
        <v>28</v>
      </c>
      <c r="F160" s="185">
        <v>48.0</v>
      </c>
      <c r="G160" s="185" t="s">
        <v>29</v>
      </c>
      <c r="H160" s="185" t="s">
        <v>30</v>
      </c>
      <c r="I160" s="191">
        <v>2.0</v>
      </c>
      <c r="J160" s="191" t="s">
        <v>34</v>
      </c>
      <c r="K160" s="185">
        <v>42.58444</v>
      </c>
      <c r="L160" s="185">
        <v>41534.56</v>
      </c>
      <c r="M160" s="185"/>
      <c r="N160" s="185">
        <v>149.0</v>
      </c>
      <c r="O160" s="195">
        <v>4.52031</v>
      </c>
      <c r="P160" s="187">
        <v>0.0</v>
      </c>
      <c r="Q160" s="84"/>
      <c r="R160" s="84"/>
      <c r="S160" s="84"/>
      <c r="T160" s="84"/>
      <c r="U160" s="84"/>
      <c r="V160" s="86"/>
      <c r="W160" s="189">
        <v>2014.0</v>
      </c>
      <c r="X160" s="86">
        <v>3251.0</v>
      </c>
      <c r="Y160" s="86"/>
      <c r="Z160" s="190"/>
      <c r="AA160" s="190"/>
      <c r="AB160" s="190"/>
    </row>
    <row r="161">
      <c r="A161" s="185">
        <v>159.0</v>
      </c>
      <c r="B161" s="185" t="s">
        <v>58</v>
      </c>
      <c r="C161" s="185" t="s">
        <v>27</v>
      </c>
      <c r="D161" s="185" t="s">
        <v>27</v>
      </c>
      <c r="E161" s="185" t="s">
        <v>28</v>
      </c>
      <c r="F161" s="185">
        <v>48.0</v>
      </c>
      <c r="G161" s="185" t="s">
        <v>29</v>
      </c>
      <c r="H161" s="185" t="s">
        <v>30</v>
      </c>
      <c r="I161" s="191">
        <v>2.0</v>
      </c>
      <c r="J161" s="191" t="s">
        <v>35</v>
      </c>
      <c r="K161" s="185">
        <v>53.41622</v>
      </c>
      <c r="L161" s="185">
        <v>222.814</v>
      </c>
      <c r="M161" s="185"/>
      <c r="N161" s="185">
        <v>147.0</v>
      </c>
      <c r="O161" s="195">
        <v>4.90463</v>
      </c>
      <c r="P161" s="187">
        <v>0.0</v>
      </c>
      <c r="Q161" s="84"/>
      <c r="R161" s="84"/>
      <c r="S161" s="84"/>
      <c r="T161" s="84"/>
      <c r="U161" s="84"/>
      <c r="V161" s="86"/>
      <c r="W161" s="189">
        <v>80.0</v>
      </c>
      <c r="X161" s="86">
        <v>1016.0</v>
      </c>
      <c r="Y161" s="86"/>
      <c r="Z161" s="190"/>
      <c r="AA161" s="190"/>
      <c r="AB161" s="190"/>
    </row>
    <row r="162">
      <c r="A162" s="185">
        <v>160.0</v>
      </c>
      <c r="B162" s="185" t="s">
        <v>58</v>
      </c>
      <c r="C162" s="185" t="s">
        <v>27</v>
      </c>
      <c r="D162" s="185" t="s">
        <v>27</v>
      </c>
      <c r="E162" s="185" t="s">
        <v>28</v>
      </c>
      <c r="F162" s="185">
        <v>48.0</v>
      </c>
      <c r="G162" s="185" t="s">
        <v>29</v>
      </c>
      <c r="H162" s="185" t="s">
        <v>30</v>
      </c>
      <c r="I162" s="191">
        <v>2.0</v>
      </c>
      <c r="J162" s="191" t="s">
        <v>36</v>
      </c>
      <c r="K162" s="185">
        <v>56.27608</v>
      </c>
      <c r="L162" s="185">
        <v>131.007</v>
      </c>
      <c r="M162" s="185"/>
      <c r="N162" s="185">
        <v>1.0</v>
      </c>
      <c r="O162" s="195">
        <v>0.817726</v>
      </c>
      <c r="P162" s="187">
        <v>0.0</v>
      </c>
      <c r="Q162" s="84"/>
      <c r="R162" s="84"/>
      <c r="S162" s="84"/>
      <c r="T162" s="84"/>
      <c r="U162" s="84"/>
      <c r="V162" s="86"/>
      <c r="W162" s="189">
        <v>13.0</v>
      </c>
      <c r="X162" s="86">
        <v>779.0</v>
      </c>
      <c r="Y162" s="86"/>
      <c r="Z162" s="190"/>
      <c r="AA162" s="190"/>
      <c r="AB162" s="190"/>
    </row>
    <row r="163">
      <c r="A163" s="185">
        <v>161.0</v>
      </c>
      <c r="B163" s="185" t="s">
        <v>58</v>
      </c>
      <c r="C163" s="185" t="s">
        <v>27</v>
      </c>
      <c r="D163" s="185" t="s">
        <v>27</v>
      </c>
      <c r="E163" s="185" t="s">
        <v>28</v>
      </c>
      <c r="F163" s="185">
        <v>48.0</v>
      </c>
      <c r="G163" s="185" t="s">
        <v>29</v>
      </c>
      <c r="H163" s="185" t="s">
        <v>30</v>
      </c>
      <c r="I163" s="191">
        <v>2.0</v>
      </c>
      <c r="J163" s="191" t="s">
        <v>37</v>
      </c>
      <c r="K163" s="185">
        <v>60.07671</v>
      </c>
      <c r="L163" s="185">
        <v>69.76</v>
      </c>
      <c r="M163" s="185"/>
      <c r="N163" s="185">
        <v>12.0</v>
      </c>
      <c r="O163" s="195">
        <v>18.27108</v>
      </c>
      <c r="P163" s="187">
        <v>0.2</v>
      </c>
      <c r="Q163" s="84"/>
      <c r="R163" s="84"/>
      <c r="S163" s="84"/>
      <c r="T163" s="84"/>
      <c r="U163" s="84"/>
      <c r="V163" s="86"/>
      <c r="W163" s="189">
        <v>41.0</v>
      </c>
      <c r="X163" s="86">
        <v>933.0</v>
      </c>
      <c r="Y163" s="86"/>
      <c r="Z163" s="190"/>
      <c r="AA163" s="190"/>
      <c r="AB163" s="190"/>
    </row>
    <row r="164">
      <c r="A164" s="185">
        <v>162.0</v>
      </c>
      <c r="B164" s="185" t="s">
        <v>58</v>
      </c>
      <c r="C164" s="185" t="s">
        <v>27</v>
      </c>
      <c r="D164" s="185" t="s">
        <v>27</v>
      </c>
      <c r="E164" s="185" t="s">
        <v>28</v>
      </c>
      <c r="F164" s="185">
        <v>48.0</v>
      </c>
      <c r="G164" s="185" t="s">
        <v>29</v>
      </c>
      <c r="H164" s="185" t="s">
        <v>30</v>
      </c>
      <c r="I164" s="191">
        <v>2.0</v>
      </c>
      <c r="J164" s="191" t="s">
        <v>38</v>
      </c>
      <c r="K164" s="185">
        <v>61.66858</v>
      </c>
      <c r="L164" s="185">
        <v>313.92</v>
      </c>
      <c r="M164" s="185"/>
      <c r="N164" s="185">
        <v>165.0</v>
      </c>
      <c r="O164" s="195">
        <v>7.86024</v>
      </c>
      <c r="P164" s="187">
        <v>0.1</v>
      </c>
      <c r="Q164" s="84"/>
      <c r="R164" s="84"/>
      <c r="S164" s="84"/>
      <c r="T164" s="84"/>
      <c r="U164" s="84"/>
      <c r="V164" s="86"/>
      <c r="W164" s="189">
        <v>86.0</v>
      </c>
      <c r="X164" s="86">
        <v>1178.0</v>
      </c>
      <c r="Y164" s="86"/>
      <c r="Z164" s="190"/>
      <c r="AA164" s="190"/>
      <c r="AB164" s="190"/>
    </row>
    <row r="165">
      <c r="A165" s="185">
        <v>163.0</v>
      </c>
      <c r="B165" s="185" t="s">
        <v>58</v>
      </c>
      <c r="C165" s="185" t="s">
        <v>27</v>
      </c>
      <c r="D165" s="185" t="s">
        <v>27</v>
      </c>
      <c r="E165" s="185" t="s">
        <v>28</v>
      </c>
      <c r="F165" s="185">
        <v>48.0</v>
      </c>
      <c r="G165" s="185" t="s">
        <v>29</v>
      </c>
      <c r="H165" s="185" t="s">
        <v>30</v>
      </c>
      <c r="I165" s="191">
        <v>2.0</v>
      </c>
      <c r="J165" s="191" t="s">
        <v>39</v>
      </c>
      <c r="K165" s="185">
        <v>79.38241</v>
      </c>
      <c r="L165" s="185">
        <v>51.007</v>
      </c>
      <c r="M165" s="185"/>
      <c r="N165" s="185">
        <v>12.0</v>
      </c>
      <c r="O165" s="195">
        <v>33.52182</v>
      </c>
      <c r="P165" s="187">
        <v>0.4</v>
      </c>
      <c r="Q165" s="84"/>
      <c r="R165" s="84"/>
      <c r="S165" s="84"/>
      <c r="T165" s="84"/>
      <c r="U165" s="84"/>
      <c r="V165" s="86"/>
      <c r="W165" s="189">
        <v>55.0</v>
      </c>
      <c r="X165" s="86">
        <v>1108.0</v>
      </c>
      <c r="Y165" s="86"/>
      <c r="Z165" s="190"/>
      <c r="AA165" s="190"/>
      <c r="AB165" s="190"/>
    </row>
    <row r="166">
      <c r="A166" s="185">
        <v>164.0</v>
      </c>
      <c r="B166" s="185" t="s">
        <v>58</v>
      </c>
      <c r="C166" s="185" t="s">
        <v>27</v>
      </c>
      <c r="D166" s="185" t="s">
        <v>27</v>
      </c>
      <c r="E166" s="185" t="s">
        <v>28</v>
      </c>
      <c r="F166" s="185">
        <v>48.0</v>
      </c>
      <c r="G166" s="185" t="s">
        <v>29</v>
      </c>
      <c r="H166" s="185" t="s">
        <v>30</v>
      </c>
      <c r="I166" s="191">
        <v>2.0</v>
      </c>
      <c r="J166" s="191" t="s">
        <v>40</v>
      </c>
      <c r="K166" s="185">
        <v>52.8025</v>
      </c>
      <c r="L166" s="185">
        <v>1480.67</v>
      </c>
      <c r="M166" s="185"/>
      <c r="N166" s="185">
        <v>16.0</v>
      </c>
      <c r="O166" s="195">
        <v>64.15715</v>
      </c>
      <c r="P166" s="187">
        <v>0.5</v>
      </c>
      <c r="Q166" s="84"/>
      <c r="R166" s="84"/>
      <c r="S166" s="84"/>
      <c r="T166" s="84"/>
      <c r="U166" s="84"/>
      <c r="V166" s="86"/>
      <c r="W166" s="189">
        <v>163.0</v>
      </c>
      <c r="X166" s="86">
        <v>1305.0</v>
      </c>
      <c r="Y166" s="86"/>
      <c r="Z166" s="190"/>
      <c r="AA166" s="190"/>
      <c r="AB166" s="190"/>
    </row>
    <row r="167">
      <c r="A167" s="185">
        <v>165.0</v>
      </c>
      <c r="B167" s="185" t="s">
        <v>58</v>
      </c>
      <c r="C167" s="185" t="s">
        <v>27</v>
      </c>
      <c r="D167" s="185" t="s">
        <v>27</v>
      </c>
      <c r="E167" s="185" t="s">
        <v>28</v>
      </c>
      <c r="F167" s="185">
        <v>48.0</v>
      </c>
      <c r="G167" s="185" t="s">
        <v>29</v>
      </c>
      <c r="H167" s="185" t="s">
        <v>30</v>
      </c>
      <c r="I167" s="191">
        <v>2.0</v>
      </c>
      <c r="J167" s="191" t="s">
        <v>41</v>
      </c>
      <c r="K167" s="185">
        <v>4.9764</v>
      </c>
      <c r="L167" s="185">
        <v>1684.67</v>
      </c>
      <c r="M167" s="185"/>
      <c r="N167" s="185">
        <v>30.0</v>
      </c>
      <c r="O167" s="195">
        <v>1.25612</v>
      </c>
      <c r="P167" s="187">
        <v>0.0</v>
      </c>
      <c r="Q167" s="84"/>
      <c r="R167" s="84"/>
      <c r="S167" s="84"/>
      <c r="T167" s="84"/>
      <c r="U167" s="84"/>
      <c r="V167" s="86"/>
      <c r="W167" s="189">
        <v>127.0</v>
      </c>
      <c r="X167" s="86">
        <v>1187.0</v>
      </c>
      <c r="Y167" s="86"/>
      <c r="Z167" s="190"/>
      <c r="AA167" s="190"/>
      <c r="AB167" s="190"/>
    </row>
    <row r="168">
      <c r="A168" s="185">
        <v>166.0</v>
      </c>
      <c r="B168" s="185" t="s">
        <v>58</v>
      </c>
      <c r="C168" s="185" t="s">
        <v>27</v>
      </c>
      <c r="D168" s="185" t="s">
        <v>27</v>
      </c>
      <c r="E168" s="185" t="s">
        <v>28</v>
      </c>
      <c r="F168" s="185">
        <v>48.0</v>
      </c>
      <c r="G168" s="185" t="s">
        <v>29</v>
      </c>
      <c r="H168" s="185" t="s">
        <v>30</v>
      </c>
      <c r="I168" s="191">
        <v>2.0</v>
      </c>
      <c r="J168" s="191" t="s">
        <v>42</v>
      </c>
      <c r="K168" s="185">
        <v>42.83346</v>
      </c>
      <c r="L168" s="185">
        <v>101.376</v>
      </c>
      <c r="M168" s="185"/>
      <c r="N168" s="185">
        <v>139.0</v>
      </c>
      <c r="O168" s="195">
        <v>2.22847</v>
      </c>
      <c r="P168" s="187">
        <v>0.0</v>
      </c>
      <c r="Q168" s="84"/>
      <c r="R168" s="84"/>
      <c r="S168" s="84"/>
      <c r="T168" s="84"/>
      <c r="U168" s="84"/>
      <c r="V168" s="86"/>
      <c r="W168" s="189">
        <v>62.0</v>
      </c>
      <c r="X168" s="86">
        <v>923.0</v>
      </c>
      <c r="Y168" s="86"/>
      <c r="Z168" s="190"/>
      <c r="AA168" s="190"/>
      <c r="AB168" s="190"/>
    </row>
    <row r="169">
      <c r="A169" s="185">
        <v>167.0</v>
      </c>
      <c r="B169" s="185" t="s">
        <v>58</v>
      </c>
      <c r="C169" s="185" t="s">
        <v>27</v>
      </c>
      <c r="D169" s="185" t="s">
        <v>27</v>
      </c>
      <c r="E169" s="185" t="s">
        <v>28</v>
      </c>
      <c r="F169" s="185">
        <v>48.0</v>
      </c>
      <c r="G169" s="185" t="s">
        <v>29</v>
      </c>
      <c r="H169" s="185" t="s">
        <v>30</v>
      </c>
      <c r="I169" s="191">
        <v>2.0</v>
      </c>
      <c r="J169" s="191" t="s">
        <v>43</v>
      </c>
      <c r="K169" s="185">
        <v>5.8067</v>
      </c>
      <c r="L169" s="185">
        <v>1.30144</v>
      </c>
      <c r="M169" s="185"/>
      <c r="N169" s="185">
        <v>139.0</v>
      </c>
      <c r="O169" s="195">
        <v>6577.67</v>
      </c>
      <c r="P169" s="187">
        <v>31.5</v>
      </c>
      <c r="Q169" s="84"/>
      <c r="R169" s="84"/>
      <c r="S169" s="84"/>
      <c r="T169" s="84"/>
      <c r="U169" s="84"/>
      <c r="V169" s="86"/>
      <c r="W169" s="189">
        <v>7800.0</v>
      </c>
      <c r="X169" s="86">
        <v>8122.0</v>
      </c>
      <c r="Y169" s="86"/>
      <c r="Z169" s="190"/>
      <c r="AA169" s="190"/>
      <c r="AB169" s="190"/>
    </row>
    <row r="170">
      <c r="A170" s="185">
        <v>168.0</v>
      </c>
      <c r="B170" s="185" t="s">
        <v>58</v>
      </c>
      <c r="C170" s="185" t="s">
        <v>27</v>
      </c>
      <c r="D170" s="185" t="s">
        <v>27</v>
      </c>
      <c r="E170" s="185" t="s">
        <v>28</v>
      </c>
      <c r="F170" s="185">
        <v>48.0</v>
      </c>
      <c r="G170" s="185" t="s">
        <v>29</v>
      </c>
      <c r="H170" s="185" t="s">
        <v>30</v>
      </c>
      <c r="I170" s="191">
        <v>2.0</v>
      </c>
      <c r="J170" s="191" t="s">
        <v>44</v>
      </c>
      <c r="K170" s="185">
        <v>42.97794</v>
      </c>
      <c r="L170" s="185">
        <v>262.944</v>
      </c>
      <c r="M170" s="185"/>
      <c r="N170" s="185">
        <v>5.0</v>
      </c>
      <c r="O170" s="195">
        <v>1.50803</v>
      </c>
      <c r="P170" s="187">
        <v>0.0</v>
      </c>
      <c r="Q170" s="84"/>
      <c r="R170" s="84"/>
      <c r="S170" s="84"/>
      <c r="T170" s="84"/>
      <c r="U170" s="84"/>
      <c r="V170" s="86"/>
      <c r="W170" s="189">
        <v>22.0</v>
      </c>
      <c r="X170" s="86">
        <v>903.0</v>
      </c>
      <c r="Y170" s="86"/>
      <c r="Z170" s="190"/>
      <c r="AA170" s="190"/>
      <c r="AB170" s="190"/>
    </row>
    <row r="171">
      <c r="A171" s="185">
        <v>169.0</v>
      </c>
      <c r="B171" s="185" t="s">
        <v>58</v>
      </c>
      <c r="C171" s="185" t="s">
        <v>27</v>
      </c>
      <c r="D171" s="185" t="s">
        <v>27</v>
      </c>
      <c r="E171" s="185" t="s">
        <v>28</v>
      </c>
      <c r="F171" s="185">
        <v>48.0</v>
      </c>
      <c r="G171" s="185" t="s">
        <v>29</v>
      </c>
      <c r="H171" s="185" t="s">
        <v>30</v>
      </c>
      <c r="I171" s="191">
        <v>2.0</v>
      </c>
      <c r="J171" s="191" t="s">
        <v>45</v>
      </c>
      <c r="K171" s="185">
        <v>40.76504</v>
      </c>
      <c r="L171" s="185">
        <v>515.134</v>
      </c>
      <c r="M171" s="185"/>
      <c r="N171" s="185">
        <v>12.0</v>
      </c>
      <c r="O171" s="195">
        <v>2.05071</v>
      </c>
      <c r="P171" s="187">
        <v>0.0</v>
      </c>
      <c r="Q171" s="84"/>
      <c r="R171" s="84"/>
      <c r="S171" s="84"/>
      <c r="T171" s="84"/>
      <c r="U171" s="84"/>
      <c r="V171" s="86"/>
      <c r="W171" s="189">
        <v>211.0</v>
      </c>
      <c r="X171" s="86">
        <v>862.0</v>
      </c>
      <c r="Y171" s="86"/>
      <c r="Z171" s="190"/>
      <c r="AA171" s="190"/>
      <c r="AB171" s="190"/>
    </row>
    <row r="172">
      <c r="A172" s="185">
        <v>170.0</v>
      </c>
      <c r="B172" s="185" t="s">
        <v>58</v>
      </c>
      <c r="C172" s="185" t="s">
        <v>27</v>
      </c>
      <c r="D172" s="185" t="s">
        <v>27</v>
      </c>
      <c r="E172" s="185" t="s">
        <v>28</v>
      </c>
      <c r="F172" s="185">
        <v>48.0</v>
      </c>
      <c r="G172" s="185" t="s">
        <v>29</v>
      </c>
      <c r="H172" s="185" t="s">
        <v>30</v>
      </c>
      <c r="I172" s="191">
        <v>2.0</v>
      </c>
      <c r="J172" s="191" t="s">
        <v>46</v>
      </c>
      <c r="K172" s="185">
        <v>4.16846</v>
      </c>
      <c r="L172" s="185">
        <v>100633.07</v>
      </c>
      <c r="M172" s="185"/>
      <c r="N172" s="185">
        <v>7.0</v>
      </c>
      <c r="O172" s="195">
        <v>3.25167</v>
      </c>
      <c r="P172" s="187">
        <v>0.0</v>
      </c>
      <c r="Q172" s="84"/>
      <c r="R172" s="84"/>
      <c r="S172" s="84"/>
      <c r="T172" s="84"/>
      <c r="U172" s="84"/>
      <c r="V172" s="86"/>
      <c r="W172" s="189">
        <v>3475.0</v>
      </c>
      <c r="X172" s="86">
        <v>4434.0</v>
      </c>
      <c r="Y172" s="86"/>
      <c r="Z172" s="190"/>
      <c r="AA172" s="190"/>
      <c r="AB172" s="190"/>
    </row>
    <row r="173">
      <c r="A173" s="185">
        <v>171.0</v>
      </c>
      <c r="B173" s="185" t="s">
        <v>58</v>
      </c>
      <c r="C173" s="185" t="s">
        <v>27</v>
      </c>
      <c r="D173" s="185" t="s">
        <v>27</v>
      </c>
      <c r="E173" s="185" t="s">
        <v>28</v>
      </c>
      <c r="F173" s="185">
        <v>48.0</v>
      </c>
      <c r="G173" s="185" t="s">
        <v>29</v>
      </c>
      <c r="H173" s="185" t="s">
        <v>30</v>
      </c>
      <c r="I173" s="191">
        <v>2.0</v>
      </c>
      <c r="J173" s="191" t="s">
        <v>47</v>
      </c>
      <c r="K173" s="185">
        <v>42.15732</v>
      </c>
      <c r="L173" s="185">
        <v>3730.13</v>
      </c>
      <c r="M173" s="185"/>
      <c r="N173" s="185">
        <v>11.0</v>
      </c>
      <c r="O173" s="195">
        <v>20.27422</v>
      </c>
      <c r="P173" s="187">
        <v>0.1</v>
      </c>
      <c r="Q173" s="84"/>
      <c r="R173" s="84"/>
      <c r="S173" s="84"/>
      <c r="T173" s="84"/>
      <c r="U173" s="84"/>
      <c r="V173" s="86"/>
      <c r="W173" s="189">
        <v>635.0</v>
      </c>
      <c r="X173" s="86">
        <v>1636.0</v>
      </c>
      <c r="Y173" s="86"/>
      <c r="Z173" s="190"/>
      <c r="AA173" s="190"/>
      <c r="AB173" s="190"/>
    </row>
    <row r="174">
      <c r="A174" s="185">
        <v>172.0</v>
      </c>
      <c r="B174" s="185" t="s">
        <v>58</v>
      </c>
      <c r="C174" s="185" t="s">
        <v>27</v>
      </c>
      <c r="D174" s="185" t="s">
        <v>27</v>
      </c>
      <c r="E174" s="185" t="s">
        <v>28</v>
      </c>
      <c r="F174" s="185">
        <v>48.0</v>
      </c>
      <c r="G174" s="185" t="s">
        <v>29</v>
      </c>
      <c r="H174" s="185" t="s">
        <v>30</v>
      </c>
      <c r="I174" s="191">
        <v>2.0</v>
      </c>
      <c r="J174" s="191" t="s">
        <v>48</v>
      </c>
      <c r="K174" s="185">
        <v>61.24699</v>
      </c>
      <c r="L174" s="185">
        <v>41361.52</v>
      </c>
      <c r="M174" s="185"/>
      <c r="N174" s="185">
        <v>17.0</v>
      </c>
      <c r="O174" s="195">
        <v>16.20034</v>
      </c>
      <c r="P174" s="187">
        <v>0.1</v>
      </c>
      <c r="Q174" s="84"/>
      <c r="R174" s="84"/>
      <c r="S174" s="84"/>
      <c r="T174" s="84"/>
      <c r="U174" s="84"/>
      <c r="V174" s="86"/>
      <c r="W174" s="189">
        <v>2523.0</v>
      </c>
      <c r="X174" s="86">
        <v>3669.0</v>
      </c>
      <c r="Y174" s="86"/>
      <c r="Z174" s="190"/>
      <c r="AA174" s="190"/>
      <c r="AB174" s="190"/>
    </row>
    <row r="175">
      <c r="A175" s="185">
        <v>173.0</v>
      </c>
      <c r="B175" s="185" t="s">
        <v>58</v>
      </c>
      <c r="C175" s="185" t="s">
        <v>27</v>
      </c>
      <c r="D175" s="185" t="s">
        <v>27</v>
      </c>
      <c r="E175" s="185" t="s">
        <v>28</v>
      </c>
      <c r="F175" s="185">
        <v>48.0</v>
      </c>
      <c r="G175" s="185" t="s">
        <v>29</v>
      </c>
      <c r="H175" s="185" t="s">
        <v>30</v>
      </c>
      <c r="I175" s="191">
        <v>2.0</v>
      </c>
      <c r="J175" s="191" t="s">
        <v>49</v>
      </c>
      <c r="K175" s="185">
        <v>73.13914</v>
      </c>
      <c r="L175" s="185">
        <v>131.967</v>
      </c>
      <c r="M175" s="185"/>
      <c r="N175" s="185">
        <v>3.0</v>
      </c>
      <c r="O175" s="195">
        <v>9.25871</v>
      </c>
      <c r="P175" s="187">
        <v>0.1</v>
      </c>
      <c r="Q175" s="84"/>
      <c r="R175" s="84"/>
      <c r="S175" s="84"/>
      <c r="T175" s="84"/>
      <c r="U175" s="84"/>
      <c r="V175" s="86"/>
      <c r="W175" s="189">
        <v>29.0</v>
      </c>
      <c r="X175" s="86">
        <v>956.0</v>
      </c>
      <c r="Y175" s="86"/>
      <c r="Z175" s="190"/>
      <c r="AA175" s="190"/>
      <c r="AB175" s="190"/>
    </row>
    <row r="176">
      <c r="A176" s="185">
        <v>174.0</v>
      </c>
      <c r="B176" s="185" t="s">
        <v>58</v>
      </c>
      <c r="C176" s="185" t="s">
        <v>27</v>
      </c>
      <c r="D176" s="185" t="s">
        <v>27</v>
      </c>
      <c r="E176" s="185" t="s">
        <v>28</v>
      </c>
      <c r="F176" s="185">
        <v>48.0</v>
      </c>
      <c r="G176" s="185" t="s">
        <v>29</v>
      </c>
      <c r="H176" s="185" t="s">
        <v>30</v>
      </c>
      <c r="I176" s="191">
        <v>2.0</v>
      </c>
      <c r="J176" s="191" t="s">
        <v>50</v>
      </c>
      <c r="K176" s="185">
        <v>52.02249</v>
      </c>
      <c r="L176" s="185">
        <v>12343.88</v>
      </c>
      <c r="M176" s="185"/>
      <c r="N176" s="185">
        <v>23.0</v>
      </c>
      <c r="O176" s="195">
        <v>58.79494</v>
      </c>
      <c r="P176" s="187">
        <v>0.2</v>
      </c>
      <c r="Q176" s="84"/>
      <c r="R176" s="84"/>
      <c r="S176" s="84"/>
      <c r="T176" s="84"/>
      <c r="U176" s="84"/>
      <c r="V176" s="86"/>
      <c r="W176" s="189">
        <v>3070.0</v>
      </c>
      <c r="X176" s="86">
        <v>4653.0</v>
      </c>
      <c r="Y176" s="86"/>
      <c r="Z176" s="190"/>
      <c r="AA176" s="190"/>
      <c r="AB176" s="190"/>
    </row>
    <row r="177">
      <c r="A177" s="185">
        <v>175.0</v>
      </c>
      <c r="B177" s="185" t="s">
        <v>58</v>
      </c>
      <c r="C177" s="185" t="s">
        <v>27</v>
      </c>
      <c r="D177" s="185" t="s">
        <v>27</v>
      </c>
      <c r="E177" s="185" t="s">
        <v>28</v>
      </c>
      <c r="F177" s="185">
        <v>48.0</v>
      </c>
      <c r="G177" s="185" t="s">
        <v>29</v>
      </c>
      <c r="H177" s="185" t="s">
        <v>30</v>
      </c>
      <c r="I177" s="191">
        <v>2.0</v>
      </c>
      <c r="J177" s="191" t="s">
        <v>51</v>
      </c>
      <c r="K177" s="86" t="s">
        <v>30</v>
      </c>
      <c r="L177" s="86" t="s">
        <v>30</v>
      </c>
      <c r="M177" s="86" t="s">
        <v>30</v>
      </c>
      <c r="N177" s="86" t="s">
        <v>30</v>
      </c>
      <c r="O177" s="86" t="s">
        <v>30</v>
      </c>
      <c r="P177" s="86" t="s">
        <v>30</v>
      </c>
      <c r="Q177" s="86" t="s">
        <v>30</v>
      </c>
      <c r="R177" s="86" t="s">
        <v>30</v>
      </c>
      <c r="S177" s="86" t="s">
        <v>30</v>
      </c>
      <c r="T177" s="86" t="s">
        <v>30</v>
      </c>
      <c r="U177" s="86" t="s">
        <v>30</v>
      </c>
      <c r="V177" s="86" t="s">
        <v>30</v>
      </c>
      <c r="W177" s="86" t="s">
        <v>30</v>
      </c>
      <c r="X177" s="86" t="s">
        <v>30</v>
      </c>
      <c r="Y177" s="86"/>
      <c r="Z177" s="190"/>
      <c r="AA177" s="190"/>
      <c r="AB177" s="190"/>
    </row>
    <row r="178">
      <c r="A178" s="185">
        <v>176.0</v>
      </c>
      <c r="B178" s="185" t="s">
        <v>58</v>
      </c>
      <c r="C178" s="185" t="s">
        <v>27</v>
      </c>
      <c r="D178" s="185" t="s">
        <v>27</v>
      </c>
      <c r="E178" s="185" t="s">
        <v>28</v>
      </c>
      <c r="F178" s="185">
        <v>48.0</v>
      </c>
      <c r="G178" s="185" t="s">
        <v>29</v>
      </c>
      <c r="H178" s="185" t="s">
        <v>30</v>
      </c>
      <c r="I178" s="191">
        <v>2.0</v>
      </c>
      <c r="J178" s="191" t="s">
        <v>52</v>
      </c>
      <c r="K178" s="86" t="s">
        <v>30</v>
      </c>
      <c r="L178" s="86" t="s">
        <v>30</v>
      </c>
      <c r="M178" s="86" t="s">
        <v>30</v>
      </c>
      <c r="N178" s="86" t="s">
        <v>30</v>
      </c>
      <c r="O178" s="86" t="s">
        <v>30</v>
      </c>
      <c r="P178" s="86" t="s">
        <v>30</v>
      </c>
      <c r="Q178" s="86" t="s">
        <v>30</v>
      </c>
      <c r="R178" s="86" t="s">
        <v>30</v>
      </c>
      <c r="S178" s="86" t="s">
        <v>30</v>
      </c>
      <c r="T178" s="86" t="s">
        <v>30</v>
      </c>
      <c r="U178" s="86" t="s">
        <v>30</v>
      </c>
      <c r="V178" s="86" t="s">
        <v>30</v>
      </c>
      <c r="W178" s="86" t="s">
        <v>30</v>
      </c>
      <c r="X178" s="86" t="s">
        <v>30</v>
      </c>
      <c r="Y178" s="86"/>
      <c r="Z178" s="190"/>
      <c r="AA178" s="190"/>
      <c r="AB178" s="190"/>
    </row>
    <row r="179">
      <c r="A179" s="185">
        <v>177.0</v>
      </c>
      <c r="B179" s="185" t="s">
        <v>58</v>
      </c>
      <c r="C179" s="185" t="s">
        <v>27</v>
      </c>
      <c r="D179" s="185" t="s">
        <v>27</v>
      </c>
      <c r="E179" s="185" t="s">
        <v>27</v>
      </c>
      <c r="F179" s="185">
        <v>48.0</v>
      </c>
      <c r="G179" s="185" t="s">
        <v>29</v>
      </c>
      <c r="H179" s="185" t="s">
        <v>59</v>
      </c>
      <c r="I179" s="191">
        <v>4.0</v>
      </c>
      <c r="J179" s="191" t="s">
        <v>31</v>
      </c>
      <c r="K179" s="185">
        <v>212.7238</v>
      </c>
      <c r="L179" s="185">
        <v>45.568</v>
      </c>
      <c r="M179" s="185"/>
      <c r="N179" s="185">
        <v>2.0</v>
      </c>
      <c r="O179" s="186">
        <v>208.14316</v>
      </c>
      <c r="P179" s="187">
        <v>2.4</v>
      </c>
      <c r="Q179" s="84"/>
      <c r="R179" s="84"/>
      <c r="S179" s="84"/>
      <c r="T179" s="84"/>
      <c r="U179" s="84"/>
      <c r="V179" s="188"/>
      <c r="W179" s="189">
        <v>97.0</v>
      </c>
      <c r="X179" s="86">
        <v>1784.0</v>
      </c>
      <c r="Y179" s="86">
        <v>18.28333</v>
      </c>
      <c r="Z179" s="190"/>
      <c r="AA179" s="190"/>
      <c r="AB179" s="190"/>
    </row>
    <row r="180">
      <c r="A180" s="185">
        <v>178.0</v>
      </c>
      <c r="B180" s="185" t="s">
        <v>58</v>
      </c>
      <c r="C180" s="185" t="s">
        <v>27</v>
      </c>
      <c r="D180" s="185" t="s">
        <v>27</v>
      </c>
      <c r="E180" s="185" t="s">
        <v>27</v>
      </c>
      <c r="F180" s="185">
        <v>48.0</v>
      </c>
      <c r="G180" s="185" t="s">
        <v>29</v>
      </c>
      <c r="H180" s="185" t="s">
        <v>59</v>
      </c>
      <c r="I180" s="191">
        <v>4.0</v>
      </c>
      <c r="J180" s="191" t="s">
        <v>32</v>
      </c>
      <c r="K180" s="185">
        <v>12.55154</v>
      </c>
      <c r="L180" s="185">
        <v>4779.78</v>
      </c>
      <c r="M180" s="185"/>
      <c r="N180" s="185">
        <v>39.0</v>
      </c>
      <c r="O180" s="186">
        <v>19148.86</v>
      </c>
      <c r="P180" s="187">
        <v>80.2</v>
      </c>
      <c r="Q180" s="86">
        <v>0.077408</v>
      </c>
      <c r="R180" s="86">
        <v>14.272</v>
      </c>
      <c r="S180" s="84"/>
      <c r="T180" s="86">
        <v>22.0</v>
      </c>
      <c r="U180" s="86">
        <v>1.22729</v>
      </c>
      <c r="V180" s="86">
        <v>0.0</v>
      </c>
      <c r="W180" s="189">
        <v>20474.0</v>
      </c>
      <c r="X180" s="86">
        <v>21386.0</v>
      </c>
      <c r="Y180" s="86">
        <v>27.80954</v>
      </c>
      <c r="Z180" s="190"/>
      <c r="AA180" s="190"/>
      <c r="AB180" s="190"/>
    </row>
    <row r="181">
      <c r="A181" s="185">
        <v>179.0</v>
      </c>
      <c r="B181" s="185" t="s">
        <v>58</v>
      </c>
      <c r="C181" s="185" t="s">
        <v>27</v>
      </c>
      <c r="D181" s="185" t="s">
        <v>27</v>
      </c>
      <c r="E181" s="185" t="s">
        <v>27</v>
      </c>
      <c r="F181" s="185">
        <v>48.0</v>
      </c>
      <c r="G181" s="185" t="s">
        <v>29</v>
      </c>
      <c r="H181" s="185" t="s">
        <v>59</v>
      </c>
      <c r="I181" s="191">
        <v>4.0</v>
      </c>
      <c r="J181" s="191" t="s">
        <v>33</v>
      </c>
      <c r="K181" s="185">
        <v>111.60812</v>
      </c>
      <c r="L181" s="185">
        <v>459.838</v>
      </c>
      <c r="M181" s="185"/>
      <c r="N181" s="185">
        <v>12.0</v>
      </c>
      <c r="O181" s="186">
        <v>42.37996</v>
      </c>
      <c r="P181" s="187">
        <v>0.7</v>
      </c>
      <c r="Q181" s="86">
        <v>9.83057</v>
      </c>
      <c r="R181" s="86">
        <v>5.632</v>
      </c>
      <c r="S181" s="84"/>
      <c r="T181" s="86">
        <v>8.0</v>
      </c>
      <c r="U181" s="86">
        <v>1.8782</v>
      </c>
      <c r="V181" s="86">
        <v>0.0</v>
      </c>
      <c r="W181" s="189">
        <v>424.0</v>
      </c>
      <c r="X181" s="86">
        <v>1676.0</v>
      </c>
      <c r="Y181" s="86">
        <v>25.21539</v>
      </c>
      <c r="Z181" s="190"/>
      <c r="AA181" s="190"/>
      <c r="AB181" s="190"/>
    </row>
    <row r="182">
      <c r="A182" s="185">
        <v>180.0</v>
      </c>
      <c r="B182" s="185" t="s">
        <v>58</v>
      </c>
      <c r="C182" s="185" t="s">
        <v>27</v>
      </c>
      <c r="D182" s="185" t="s">
        <v>27</v>
      </c>
      <c r="E182" s="185" t="s">
        <v>27</v>
      </c>
      <c r="F182" s="185">
        <v>48.0</v>
      </c>
      <c r="G182" s="185" t="s">
        <v>29</v>
      </c>
      <c r="H182" s="185" t="s">
        <v>59</v>
      </c>
      <c r="I182" s="191">
        <v>4.0</v>
      </c>
      <c r="J182" s="191" t="s">
        <v>34</v>
      </c>
      <c r="K182" s="185">
        <v>84.25605</v>
      </c>
      <c r="L182" s="185">
        <v>84883.72</v>
      </c>
      <c r="M182" s="185"/>
      <c r="N182" s="185">
        <v>149.0</v>
      </c>
      <c r="O182" s="186">
        <v>7.85068</v>
      </c>
      <c r="P182" s="187">
        <v>0.1</v>
      </c>
      <c r="Q182" s="86">
        <v>0.678079</v>
      </c>
      <c r="R182" s="86">
        <v>3.104</v>
      </c>
      <c r="S182" s="84"/>
      <c r="T182" s="86">
        <v>4.0</v>
      </c>
      <c r="U182" s="86">
        <v>1.19174</v>
      </c>
      <c r="V182" s="86">
        <v>0.0</v>
      </c>
      <c r="W182" s="189">
        <v>3887.0</v>
      </c>
      <c r="X182" s="86">
        <v>5295.0</v>
      </c>
      <c r="Y182" s="86">
        <v>28.4564</v>
      </c>
      <c r="Z182" s="190"/>
      <c r="AA182" s="190"/>
      <c r="AB182" s="190"/>
    </row>
    <row r="183">
      <c r="A183" s="185">
        <v>181.0</v>
      </c>
      <c r="B183" s="185" t="s">
        <v>58</v>
      </c>
      <c r="C183" s="185" t="s">
        <v>27</v>
      </c>
      <c r="D183" s="185" t="s">
        <v>27</v>
      </c>
      <c r="E183" s="185" t="s">
        <v>27</v>
      </c>
      <c r="F183" s="185">
        <v>48.0</v>
      </c>
      <c r="G183" s="185" t="s">
        <v>29</v>
      </c>
      <c r="H183" s="185" t="s">
        <v>59</v>
      </c>
      <c r="I183" s="191">
        <v>4.0</v>
      </c>
      <c r="J183" s="191" t="s">
        <v>35</v>
      </c>
      <c r="K183" s="185">
        <v>98.21828</v>
      </c>
      <c r="L183" s="185">
        <v>216.639</v>
      </c>
      <c r="M183" s="185"/>
      <c r="N183" s="185">
        <v>147.0</v>
      </c>
      <c r="O183" s="186">
        <v>9.47918</v>
      </c>
      <c r="P183" s="187">
        <v>0.2</v>
      </c>
      <c r="Q183" s="86">
        <v>10.11047</v>
      </c>
      <c r="R183" s="86">
        <v>7.072</v>
      </c>
      <c r="S183" s="84"/>
      <c r="T183" s="86">
        <v>10.0</v>
      </c>
      <c r="U183" s="86">
        <v>1.27955</v>
      </c>
      <c r="V183" s="86">
        <v>0.0</v>
      </c>
      <c r="W183" s="189">
        <v>77.0</v>
      </c>
      <c r="X183" s="86">
        <v>1178.0</v>
      </c>
      <c r="Y183" s="86">
        <v>23.93161</v>
      </c>
      <c r="Z183" s="190"/>
      <c r="AA183" s="190"/>
      <c r="AB183" s="190"/>
    </row>
    <row r="184">
      <c r="A184" s="185">
        <v>182.0</v>
      </c>
      <c r="B184" s="185" t="s">
        <v>58</v>
      </c>
      <c r="C184" s="185" t="s">
        <v>27</v>
      </c>
      <c r="D184" s="185" t="s">
        <v>27</v>
      </c>
      <c r="E184" s="185" t="s">
        <v>27</v>
      </c>
      <c r="F184" s="185">
        <v>48.0</v>
      </c>
      <c r="G184" s="185" t="s">
        <v>29</v>
      </c>
      <c r="H184" s="185" t="s">
        <v>59</v>
      </c>
      <c r="I184" s="191">
        <v>4.0</v>
      </c>
      <c r="J184" s="191" t="s">
        <v>36</v>
      </c>
      <c r="K184" s="185">
        <v>113.09609</v>
      </c>
      <c r="L184" s="185">
        <v>134.623</v>
      </c>
      <c r="M184" s="185"/>
      <c r="N184" s="185">
        <v>1.0</v>
      </c>
      <c r="O184" s="186">
        <v>1.33094</v>
      </c>
      <c r="P184" s="187">
        <v>0.0</v>
      </c>
      <c r="Q184" s="84"/>
      <c r="R184" s="84"/>
      <c r="S184" s="84"/>
      <c r="T184" s="84"/>
      <c r="U184" s="84"/>
      <c r="V184" s="188"/>
      <c r="W184" s="189">
        <v>10.0</v>
      </c>
      <c r="X184" s="86">
        <v>898.0</v>
      </c>
      <c r="Y184" s="86">
        <v>10.4209</v>
      </c>
      <c r="Z184" s="190"/>
      <c r="AA184" s="190"/>
      <c r="AB184" s="190"/>
    </row>
    <row r="185">
      <c r="A185" s="185">
        <v>183.0</v>
      </c>
      <c r="B185" s="185" t="s">
        <v>58</v>
      </c>
      <c r="C185" s="185" t="s">
        <v>27</v>
      </c>
      <c r="D185" s="185" t="s">
        <v>27</v>
      </c>
      <c r="E185" s="185" t="s">
        <v>27</v>
      </c>
      <c r="F185" s="185">
        <v>48.0</v>
      </c>
      <c r="G185" s="185" t="s">
        <v>29</v>
      </c>
      <c r="H185" s="185" t="s">
        <v>59</v>
      </c>
      <c r="I185" s="191">
        <v>4.0</v>
      </c>
      <c r="J185" s="191" t="s">
        <v>37</v>
      </c>
      <c r="K185" s="185">
        <v>120.5534</v>
      </c>
      <c r="L185" s="185">
        <v>69.439</v>
      </c>
      <c r="M185" s="185"/>
      <c r="N185" s="185">
        <v>12.0</v>
      </c>
      <c r="O185" s="186">
        <v>38.00741</v>
      </c>
      <c r="P185" s="187">
        <v>0.6</v>
      </c>
      <c r="Q185" s="86">
        <v>9.99169</v>
      </c>
      <c r="R185" s="86">
        <v>7.136</v>
      </c>
      <c r="S185" s="84"/>
      <c r="T185" s="86">
        <v>10.0</v>
      </c>
      <c r="U185" s="86">
        <v>1.26972</v>
      </c>
      <c r="V185" s="86">
        <v>0.0</v>
      </c>
      <c r="W185" s="189">
        <v>53.0</v>
      </c>
      <c r="X185" s="86">
        <v>1113.0</v>
      </c>
      <c r="Y185" s="86">
        <v>24.21859</v>
      </c>
      <c r="Z185" s="190"/>
      <c r="AA185" s="190"/>
      <c r="AB185" s="190"/>
    </row>
    <row r="186">
      <c r="A186" s="185">
        <v>184.0</v>
      </c>
      <c r="B186" s="185" t="s">
        <v>58</v>
      </c>
      <c r="C186" s="185" t="s">
        <v>27</v>
      </c>
      <c r="D186" s="185" t="s">
        <v>27</v>
      </c>
      <c r="E186" s="185" t="s">
        <v>27</v>
      </c>
      <c r="F186" s="185">
        <v>48.0</v>
      </c>
      <c r="G186" s="185" t="s">
        <v>29</v>
      </c>
      <c r="H186" s="185" t="s">
        <v>59</v>
      </c>
      <c r="I186" s="191">
        <v>4.0</v>
      </c>
      <c r="J186" s="191" t="s">
        <v>38</v>
      </c>
      <c r="K186" s="185">
        <v>126.33942</v>
      </c>
      <c r="L186" s="185">
        <v>317.951</v>
      </c>
      <c r="M186" s="185"/>
      <c r="N186" s="185">
        <v>165.0</v>
      </c>
      <c r="O186" s="186">
        <v>18.8115</v>
      </c>
      <c r="P186" s="187">
        <v>0.3</v>
      </c>
      <c r="Q186" s="86">
        <v>11.05242</v>
      </c>
      <c r="R186" s="86">
        <v>9.92</v>
      </c>
      <c r="S186" s="84"/>
      <c r="T186" s="86">
        <v>14.0</v>
      </c>
      <c r="U186" s="86">
        <v>1.53222</v>
      </c>
      <c r="V186" s="86">
        <v>0.0</v>
      </c>
      <c r="W186" s="189">
        <v>91.0</v>
      </c>
      <c r="X186" s="86">
        <v>1395.0</v>
      </c>
      <c r="Y186" s="86">
        <v>25.86928</v>
      </c>
      <c r="Z186" s="190"/>
      <c r="AA186" s="190"/>
      <c r="AB186" s="190"/>
    </row>
    <row r="187">
      <c r="A187" s="185">
        <v>185.0</v>
      </c>
      <c r="B187" s="185" t="s">
        <v>58</v>
      </c>
      <c r="C187" s="185" t="s">
        <v>27</v>
      </c>
      <c r="D187" s="185" t="s">
        <v>27</v>
      </c>
      <c r="E187" s="185" t="s">
        <v>27</v>
      </c>
      <c r="F187" s="185">
        <v>48.0</v>
      </c>
      <c r="G187" s="185" t="s">
        <v>29</v>
      </c>
      <c r="H187" s="185" t="s">
        <v>59</v>
      </c>
      <c r="I187" s="191">
        <v>4.0</v>
      </c>
      <c r="J187" s="191" t="s">
        <v>39</v>
      </c>
      <c r="K187" s="185">
        <v>161.00444</v>
      </c>
      <c r="L187" s="185">
        <v>50.111</v>
      </c>
      <c r="M187" s="185"/>
      <c r="N187" s="185">
        <v>12.0</v>
      </c>
      <c r="O187" s="186">
        <v>72.41264</v>
      </c>
      <c r="P187" s="187">
        <v>1.2</v>
      </c>
      <c r="Q187" s="86">
        <v>19.73217</v>
      </c>
      <c r="R187" s="86">
        <v>7.456</v>
      </c>
      <c r="S187" s="84"/>
      <c r="T187" s="86">
        <v>10.0</v>
      </c>
      <c r="U187" s="86">
        <v>8.07934</v>
      </c>
      <c r="V187" s="86">
        <v>0.1</v>
      </c>
      <c r="W187" s="189">
        <v>91.0</v>
      </c>
      <c r="X187" s="86">
        <v>1387.0</v>
      </c>
      <c r="Y187" s="86">
        <v>24.75153</v>
      </c>
      <c r="Z187" s="190"/>
      <c r="AA187" s="190"/>
      <c r="AB187" s="190"/>
    </row>
    <row r="188">
      <c r="A188" s="185">
        <v>186.0</v>
      </c>
      <c r="B188" s="185" t="s">
        <v>58</v>
      </c>
      <c r="C188" s="185" t="s">
        <v>27</v>
      </c>
      <c r="D188" s="185" t="s">
        <v>27</v>
      </c>
      <c r="E188" s="185" t="s">
        <v>27</v>
      </c>
      <c r="F188" s="185">
        <v>48.0</v>
      </c>
      <c r="G188" s="185" t="s">
        <v>29</v>
      </c>
      <c r="H188" s="185" t="s">
        <v>59</v>
      </c>
      <c r="I188" s="191">
        <v>4.0</v>
      </c>
      <c r="J188" s="191" t="s">
        <v>40</v>
      </c>
      <c r="K188" s="185">
        <v>109.92534</v>
      </c>
      <c r="L188" s="185">
        <v>2806.64</v>
      </c>
      <c r="M188" s="185"/>
      <c r="N188" s="185">
        <v>57.0</v>
      </c>
      <c r="O188" s="186">
        <v>127.31806</v>
      </c>
      <c r="P188" s="187">
        <v>2.2</v>
      </c>
      <c r="Q188" s="86">
        <v>10.34397</v>
      </c>
      <c r="R188" s="86">
        <v>9.984</v>
      </c>
      <c r="S188" s="84"/>
      <c r="T188" s="86">
        <v>53.0</v>
      </c>
      <c r="U188" s="86">
        <v>2.94207</v>
      </c>
      <c r="V188" s="86">
        <v>0.1</v>
      </c>
      <c r="W188" s="189">
        <v>330.0</v>
      </c>
      <c r="X188" s="86">
        <v>1769.0</v>
      </c>
      <c r="Y188" s="86">
        <v>24.11878</v>
      </c>
      <c r="Z188" s="190"/>
      <c r="AA188" s="190"/>
      <c r="AB188" s="190"/>
    </row>
    <row r="189">
      <c r="A189" s="185">
        <v>187.0</v>
      </c>
      <c r="B189" s="185" t="s">
        <v>58</v>
      </c>
      <c r="C189" s="185" t="s">
        <v>27</v>
      </c>
      <c r="D189" s="185" t="s">
        <v>27</v>
      </c>
      <c r="E189" s="185" t="s">
        <v>27</v>
      </c>
      <c r="F189" s="185">
        <v>48.0</v>
      </c>
      <c r="G189" s="185" t="s">
        <v>29</v>
      </c>
      <c r="H189" s="185" t="s">
        <v>59</v>
      </c>
      <c r="I189" s="191">
        <v>4.0</v>
      </c>
      <c r="J189" s="191" t="s">
        <v>41</v>
      </c>
      <c r="K189" s="185">
        <v>11.61142</v>
      </c>
      <c r="L189" s="185">
        <v>3926.76</v>
      </c>
      <c r="M189" s="185"/>
      <c r="N189" s="185">
        <v>22.0</v>
      </c>
      <c r="O189" s="186">
        <v>1.43084</v>
      </c>
      <c r="P189" s="187">
        <v>0.0</v>
      </c>
      <c r="Q189" s="86">
        <v>0.060799</v>
      </c>
      <c r="R189" s="86">
        <v>5.12</v>
      </c>
      <c r="S189" s="84"/>
      <c r="T189" s="86">
        <v>8.0</v>
      </c>
      <c r="U189" s="86">
        <v>0.445183</v>
      </c>
      <c r="V189" s="86">
        <v>0.0</v>
      </c>
      <c r="W189" s="189">
        <v>198.0</v>
      </c>
      <c r="X189" s="86">
        <v>1317.0</v>
      </c>
      <c r="Y189" s="86">
        <v>26.83442</v>
      </c>
      <c r="Z189" s="190"/>
      <c r="AA189" s="190"/>
      <c r="AB189" s="190"/>
    </row>
    <row r="190">
      <c r="A190" s="185">
        <v>188.0</v>
      </c>
      <c r="B190" s="185" t="s">
        <v>58</v>
      </c>
      <c r="C190" s="185" t="s">
        <v>27</v>
      </c>
      <c r="D190" s="185" t="s">
        <v>27</v>
      </c>
      <c r="E190" s="185" t="s">
        <v>27</v>
      </c>
      <c r="F190" s="185">
        <v>48.0</v>
      </c>
      <c r="G190" s="185" t="s">
        <v>29</v>
      </c>
      <c r="H190" s="185" t="s">
        <v>59</v>
      </c>
      <c r="I190" s="191">
        <v>4.0</v>
      </c>
      <c r="J190" s="191" t="s">
        <v>42</v>
      </c>
      <c r="K190" s="185">
        <v>87.77946</v>
      </c>
      <c r="L190" s="185">
        <v>102.143</v>
      </c>
      <c r="M190" s="185"/>
      <c r="N190" s="185">
        <v>139.0</v>
      </c>
      <c r="O190" s="186">
        <v>3.62852</v>
      </c>
      <c r="P190" s="187">
        <v>0.1</v>
      </c>
      <c r="Q190" s="86">
        <v>9.07323</v>
      </c>
      <c r="R190" s="86">
        <v>1.568</v>
      </c>
      <c r="S190" s="84"/>
      <c r="T190" s="86">
        <v>2.0</v>
      </c>
      <c r="U190" s="86">
        <v>0.821118</v>
      </c>
      <c r="V190" s="86">
        <v>0.0</v>
      </c>
      <c r="W190" s="189">
        <v>61.0</v>
      </c>
      <c r="X190" s="86">
        <v>1072.0</v>
      </c>
      <c r="Y190" s="86">
        <v>24.45958</v>
      </c>
      <c r="Z190" s="190"/>
      <c r="AA190" s="190"/>
      <c r="AB190" s="190"/>
    </row>
    <row r="191">
      <c r="A191" s="185">
        <v>189.0</v>
      </c>
      <c r="B191" s="185" t="s">
        <v>58</v>
      </c>
      <c r="C191" s="185" t="s">
        <v>27</v>
      </c>
      <c r="D191" s="185" t="s">
        <v>27</v>
      </c>
      <c r="E191" s="185" t="s">
        <v>27</v>
      </c>
      <c r="F191" s="185">
        <v>48.0</v>
      </c>
      <c r="G191" s="185" t="s">
        <v>29</v>
      </c>
      <c r="H191" s="185" t="s">
        <v>59</v>
      </c>
      <c r="I191" s="191">
        <v>4.0</v>
      </c>
      <c r="J191" s="191" t="s">
        <v>43</v>
      </c>
      <c r="K191" s="185">
        <v>12.24179</v>
      </c>
      <c r="L191" s="185">
        <v>2338.45</v>
      </c>
      <c r="M191" s="185"/>
      <c r="N191" s="185">
        <v>139.0</v>
      </c>
      <c r="O191" s="186">
        <v>25789.15</v>
      </c>
      <c r="P191" s="187">
        <v>78.4</v>
      </c>
      <c r="Q191" s="86">
        <v>0.237984</v>
      </c>
      <c r="R191" s="84"/>
      <c r="S191" s="84"/>
      <c r="T191" s="84"/>
      <c r="U191" s="84"/>
      <c r="V191" s="188"/>
      <c r="W191" s="189">
        <v>26909.0</v>
      </c>
      <c r="X191" s="86">
        <v>27971.0</v>
      </c>
      <c r="Y191" s="86">
        <v>17.41841</v>
      </c>
      <c r="Z191" s="190"/>
      <c r="AA191" s="190"/>
      <c r="AB191" s="190"/>
    </row>
    <row r="192">
      <c r="A192" s="185">
        <v>190.0</v>
      </c>
      <c r="B192" s="185" t="s">
        <v>58</v>
      </c>
      <c r="C192" s="185" t="s">
        <v>27</v>
      </c>
      <c r="D192" s="185" t="s">
        <v>27</v>
      </c>
      <c r="E192" s="185" t="s">
        <v>27</v>
      </c>
      <c r="F192" s="185">
        <v>48.0</v>
      </c>
      <c r="G192" s="185" t="s">
        <v>29</v>
      </c>
      <c r="H192" s="185" t="s">
        <v>59</v>
      </c>
      <c r="I192" s="191">
        <v>4.0</v>
      </c>
      <c r="J192" s="191" t="s">
        <v>44</v>
      </c>
      <c r="K192" s="185">
        <v>91.59428</v>
      </c>
      <c r="L192" s="185">
        <v>266.621</v>
      </c>
      <c r="M192" s="185"/>
      <c r="N192" s="185">
        <v>5.0</v>
      </c>
      <c r="O192" s="186">
        <v>3.84641</v>
      </c>
      <c r="P192" s="187">
        <v>0.1</v>
      </c>
      <c r="Q192" s="86">
        <v>1.07603</v>
      </c>
      <c r="R192" s="86">
        <v>1.6</v>
      </c>
      <c r="S192" s="84"/>
      <c r="T192" s="86">
        <v>2.0</v>
      </c>
      <c r="U192" s="86">
        <v>0.14528</v>
      </c>
      <c r="V192" s="86">
        <v>0.0</v>
      </c>
      <c r="W192" s="189">
        <v>22.0</v>
      </c>
      <c r="X192" s="86">
        <v>1060.0</v>
      </c>
      <c r="Y192" s="86">
        <v>23.95894</v>
      </c>
      <c r="Z192" s="190"/>
      <c r="AA192" s="190"/>
      <c r="AB192" s="190"/>
    </row>
    <row r="193">
      <c r="A193" s="185">
        <v>191.0</v>
      </c>
      <c r="B193" s="185" t="s">
        <v>58</v>
      </c>
      <c r="C193" s="185" t="s">
        <v>27</v>
      </c>
      <c r="D193" s="185" t="s">
        <v>27</v>
      </c>
      <c r="E193" s="185" t="s">
        <v>27</v>
      </c>
      <c r="F193" s="185">
        <v>48.0</v>
      </c>
      <c r="G193" s="185" t="s">
        <v>29</v>
      </c>
      <c r="H193" s="185" t="s">
        <v>59</v>
      </c>
      <c r="I193" s="191">
        <v>4.0</v>
      </c>
      <c r="J193" s="191" t="s">
        <v>45</v>
      </c>
      <c r="K193" s="185">
        <v>97.73475</v>
      </c>
      <c r="L193" s="185">
        <v>475.002</v>
      </c>
      <c r="M193" s="185"/>
      <c r="N193" s="185">
        <v>12.0</v>
      </c>
      <c r="O193" s="186">
        <v>3.23476</v>
      </c>
      <c r="P193" s="187">
        <v>0.1</v>
      </c>
      <c r="Q193" s="86">
        <v>0.111647</v>
      </c>
      <c r="R193" s="86">
        <v>2.624</v>
      </c>
      <c r="S193" s="84"/>
      <c r="T193" s="86">
        <v>4.0</v>
      </c>
      <c r="U193" s="86">
        <v>0.22352</v>
      </c>
      <c r="V193" s="86">
        <v>0.0</v>
      </c>
      <c r="W193" s="189">
        <v>114.0</v>
      </c>
      <c r="X193" s="86">
        <v>918.0</v>
      </c>
      <c r="Y193" s="86">
        <v>26.83408</v>
      </c>
      <c r="Z193" s="190"/>
      <c r="AA193" s="190"/>
      <c r="AB193" s="190"/>
    </row>
    <row r="194">
      <c r="A194" s="185">
        <v>192.0</v>
      </c>
      <c r="B194" s="185" t="s">
        <v>58</v>
      </c>
      <c r="C194" s="185" t="s">
        <v>27</v>
      </c>
      <c r="D194" s="185" t="s">
        <v>27</v>
      </c>
      <c r="E194" s="185" t="s">
        <v>27</v>
      </c>
      <c r="F194" s="185">
        <v>48.0</v>
      </c>
      <c r="G194" s="185" t="s">
        <v>29</v>
      </c>
      <c r="H194" s="185" t="s">
        <v>59</v>
      </c>
      <c r="I194" s="191">
        <v>4.0</v>
      </c>
      <c r="J194" s="191" t="s">
        <v>46</v>
      </c>
      <c r="K194" s="185">
        <v>5.99603</v>
      </c>
      <c r="L194" s="185">
        <v>195001.85</v>
      </c>
      <c r="M194" s="185"/>
      <c r="N194" s="185">
        <v>7.0</v>
      </c>
      <c r="O194" s="186">
        <v>6.1198</v>
      </c>
      <c r="P194" s="187">
        <v>0.1</v>
      </c>
      <c r="Q194" s="86">
        <v>1.16886</v>
      </c>
      <c r="R194" s="86">
        <v>1.536</v>
      </c>
      <c r="S194" s="84"/>
      <c r="T194" s="86">
        <v>2.0</v>
      </c>
      <c r="U194" s="86">
        <v>0.14544</v>
      </c>
      <c r="V194" s="86">
        <v>0.0</v>
      </c>
      <c r="W194" s="189">
        <v>6434.0</v>
      </c>
      <c r="X194" s="86">
        <v>7423.0</v>
      </c>
      <c r="Y194" s="86">
        <v>24.88102</v>
      </c>
      <c r="Z194" s="190"/>
      <c r="AA194" s="190"/>
      <c r="AB194" s="190"/>
    </row>
    <row r="195">
      <c r="A195" s="185">
        <v>193.0</v>
      </c>
      <c r="B195" s="185" t="s">
        <v>58</v>
      </c>
      <c r="C195" s="185" t="s">
        <v>27</v>
      </c>
      <c r="D195" s="185" t="s">
        <v>27</v>
      </c>
      <c r="E195" s="185" t="s">
        <v>27</v>
      </c>
      <c r="F195" s="185">
        <v>48.0</v>
      </c>
      <c r="G195" s="185" t="s">
        <v>29</v>
      </c>
      <c r="H195" s="185" t="s">
        <v>59</v>
      </c>
      <c r="I195" s="191">
        <v>4.0</v>
      </c>
      <c r="J195" s="191" t="s">
        <v>47</v>
      </c>
      <c r="K195" s="185">
        <v>84.23118</v>
      </c>
      <c r="L195" s="185">
        <v>6696.92</v>
      </c>
      <c r="M195" s="185"/>
      <c r="N195" s="185">
        <v>11.0</v>
      </c>
      <c r="O195" s="186">
        <v>62.24133</v>
      </c>
      <c r="P195" s="187">
        <v>1.1</v>
      </c>
      <c r="Q195" s="86">
        <v>2.30995</v>
      </c>
      <c r="R195" s="86">
        <v>3.168</v>
      </c>
      <c r="S195" s="84"/>
      <c r="T195" s="86">
        <v>4.0</v>
      </c>
      <c r="U195" s="86">
        <v>0.288448</v>
      </c>
      <c r="V195" s="86">
        <v>0.0</v>
      </c>
      <c r="W195" s="189">
        <v>1210.0</v>
      </c>
      <c r="X195" s="86">
        <v>2386.0</v>
      </c>
      <c r="Y195" s="86">
        <v>25.8221</v>
      </c>
      <c r="Z195" s="190"/>
      <c r="AA195" s="190"/>
      <c r="AB195" s="190"/>
    </row>
    <row r="196">
      <c r="A196" s="185">
        <v>194.0</v>
      </c>
      <c r="B196" s="185" t="s">
        <v>58</v>
      </c>
      <c r="C196" s="185" t="s">
        <v>27</v>
      </c>
      <c r="D196" s="185" t="s">
        <v>27</v>
      </c>
      <c r="E196" s="185" t="s">
        <v>27</v>
      </c>
      <c r="F196" s="185">
        <v>48.0</v>
      </c>
      <c r="G196" s="185" t="s">
        <v>29</v>
      </c>
      <c r="H196" s="185" t="s">
        <v>59</v>
      </c>
      <c r="I196" s="191">
        <v>4.0</v>
      </c>
      <c r="J196" s="191" t="s">
        <v>48</v>
      </c>
      <c r="K196" s="185">
        <v>109.15219</v>
      </c>
      <c r="L196" s="185">
        <v>83432.41</v>
      </c>
      <c r="M196" s="185"/>
      <c r="N196" s="185">
        <v>17.0</v>
      </c>
      <c r="O196" s="186">
        <v>31.73799</v>
      </c>
      <c r="P196" s="187">
        <v>0.4</v>
      </c>
      <c r="Q196" s="86">
        <v>11.54762</v>
      </c>
      <c r="R196" s="86">
        <v>5.632</v>
      </c>
      <c r="S196" s="84"/>
      <c r="T196" s="86">
        <v>8.0</v>
      </c>
      <c r="U196" s="86">
        <v>1.89011</v>
      </c>
      <c r="V196" s="86">
        <v>0.0</v>
      </c>
      <c r="W196" s="189">
        <v>4951.0</v>
      </c>
      <c r="X196" s="86">
        <v>6361.0</v>
      </c>
      <c r="Y196" s="86">
        <v>26.612</v>
      </c>
      <c r="Z196" s="190"/>
      <c r="AA196" s="190"/>
      <c r="AB196" s="190"/>
    </row>
    <row r="197">
      <c r="A197" s="185">
        <v>195.0</v>
      </c>
      <c r="B197" s="185" t="s">
        <v>58</v>
      </c>
      <c r="C197" s="185" t="s">
        <v>27</v>
      </c>
      <c r="D197" s="185" t="s">
        <v>27</v>
      </c>
      <c r="E197" s="185" t="s">
        <v>27</v>
      </c>
      <c r="F197" s="185">
        <v>48.0</v>
      </c>
      <c r="G197" s="185" t="s">
        <v>29</v>
      </c>
      <c r="H197" s="185" t="s">
        <v>59</v>
      </c>
      <c r="I197" s="191">
        <v>4.0</v>
      </c>
      <c r="J197" s="191" t="s">
        <v>49</v>
      </c>
      <c r="K197" s="185">
        <v>139.30902</v>
      </c>
      <c r="L197" s="185">
        <v>135.039</v>
      </c>
      <c r="M197" s="185"/>
      <c r="N197" s="185">
        <v>3.0</v>
      </c>
      <c r="O197" s="186">
        <v>25.16728</v>
      </c>
      <c r="P197" s="187">
        <v>0.4</v>
      </c>
      <c r="Q197" s="86">
        <v>1.11709</v>
      </c>
      <c r="R197" s="86">
        <v>1.568</v>
      </c>
      <c r="S197" s="84"/>
      <c r="T197" s="86">
        <v>2.0</v>
      </c>
      <c r="U197" s="86">
        <v>0.144672</v>
      </c>
      <c r="V197" s="86">
        <v>0.0</v>
      </c>
      <c r="W197" s="189">
        <v>43.0</v>
      </c>
      <c r="X197" s="86">
        <v>1156.0</v>
      </c>
      <c r="Y197" s="86">
        <v>24.00928</v>
      </c>
      <c r="Z197" s="190"/>
      <c r="AA197" s="190"/>
      <c r="AB197" s="190"/>
    </row>
    <row r="198">
      <c r="A198" s="185">
        <v>196.0</v>
      </c>
      <c r="B198" s="185" t="s">
        <v>58</v>
      </c>
      <c r="C198" s="185" t="s">
        <v>27</v>
      </c>
      <c r="D198" s="185" t="s">
        <v>27</v>
      </c>
      <c r="E198" s="185" t="s">
        <v>27</v>
      </c>
      <c r="F198" s="185">
        <v>48.0</v>
      </c>
      <c r="G198" s="185" t="s">
        <v>29</v>
      </c>
      <c r="H198" s="185" t="s">
        <v>59</v>
      </c>
      <c r="I198" s="191">
        <v>4.0</v>
      </c>
      <c r="J198" s="191" t="s">
        <v>50</v>
      </c>
      <c r="K198" s="185">
        <v>104.91614</v>
      </c>
      <c r="L198" s="185">
        <v>24604.79</v>
      </c>
      <c r="M198" s="185"/>
      <c r="N198" s="185">
        <v>23.0</v>
      </c>
      <c r="O198" s="186">
        <v>118.04726</v>
      </c>
      <c r="P198" s="187">
        <v>0.8</v>
      </c>
      <c r="Q198" s="86">
        <v>12.79626</v>
      </c>
      <c r="R198" s="86">
        <v>5.312</v>
      </c>
      <c r="S198" s="84"/>
      <c r="T198" s="86">
        <v>8.0</v>
      </c>
      <c r="U198" s="86">
        <v>9.38359</v>
      </c>
      <c r="V198" s="86">
        <v>0.1</v>
      </c>
      <c r="W198" s="189">
        <v>8482.0</v>
      </c>
      <c r="X198" s="86">
        <v>10387.0</v>
      </c>
      <c r="Y198" s="86">
        <v>28.88189</v>
      </c>
      <c r="Z198" s="190"/>
      <c r="AA198" s="190"/>
      <c r="AB198" s="190"/>
    </row>
    <row r="199">
      <c r="A199" s="185">
        <v>197.0</v>
      </c>
      <c r="B199" s="185" t="s">
        <v>58</v>
      </c>
      <c r="C199" s="185" t="s">
        <v>27</v>
      </c>
      <c r="D199" s="185" t="s">
        <v>27</v>
      </c>
      <c r="E199" s="185" t="s">
        <v>27</v>
      </c>
      <c r="F199" s="185">
        <v>48.0</v>
      </c>
      <c r="G199" s="185" t="s">
        <v>29</v>
      </c>
      <c r="H199" s="185" t="s">
        <v>59</v>
      </c>
      <c r="I199" s="191">
        <v>4.0</v>
      </c>
      <c r="J199" s="191" t="s">
        <v>51</v>
      </c>
      <c r="K199" s="86" t="s">
        <v>30</v>
      </c>
      <c r="L199" s="86" t="s">
        <v>30</v>
      </c>
      <c r="M199" s="86" t="s">
        <v>30</v>
      </c>
      <c r="N199" s="86" t="s">
        <v>30</v>
      </c>
      <c r="O199" s="86" t="s">
        <v>30</v>
      </c>
      <c r="P199" s="86" t="s">
        <v>30</v>
      </c>
      <c r="Q199" s="86" t="s">
        <v>30</v>
      </c>
      <c r="R199" s="86" t="s">
        <v>30</v>
      </c>
      <c r="S199" s="86" t="s">
        <v>30</v>
      </c>
      <c r="T199" s="86" t="s">
        <v>30</v>
      </c>
      <c r="U199" s="86" t="s">
        <v>30</v>
      </c>
      <c r="V199" s="86" t="s">
        <v>30</v>
      </c>
      <c r="W199" s="86" t="s">
        <v>30</v>
      </c>
      <c r="X199" s="86" t="s">
        <v>30</v>
      </c>
      <c r="Y199" s="86" t="s">
        <v>30</v>
      </c>
      <c r="Z199" s="190"/>
      <c r="AA199" s="190"/>
      <c r="AB199" s="190"/>
    </row>
    <row r="200">
      <c r="A200" s="185">
        <v>198.0</v>
      </c>
      <c r="B200" s="185" t="s">
        <v>58</v>
      </c>
      <c r="C200" s="185" t="s">
        <v>27</v>
      </c>
      <c r="D200" s="185" t="s">
        <v>27</v>
      </c>
      <c r="E200" s="185" t="s">
        <v>27</v>
      </c>
      <c r="F200" s="185">
        <v>48.0</v>
      </c>
      <c r="G200" s="185" t="s">
        <v>29</v>
      </c>
      <c r="H200" s="185" t="s">
        <v>59</v>
      </c>
      <c r="I200" s="191">
        <v>4.0</v>
      </c>
      <c r="J200" s="191" t="s">
        <v>52</v>
      </c>
      <c r="K200" s="86" t="s">
        <v>30</v>
      </c>
      <c r="L200" s="86" t="s">
        <v>30</v>
      </c>
      <c r="M200" s="86" t="s">
        <v>30</v>
      </c>
      <c r="N200" s="86" t="s">
        <v>30</v>
      </c>
      <c r="O200" s="86" t="s">
        <v>30</v>
      </c>
      <c r="P200" s="86" t="s">
        <v>30</v>
      </c>
      <c r="Q200" s="86" t="s">
        <v>30</v>
      </c>
      <c r="R200" s="86" t="s">
        <v>30</v>
      </c>
      <c r="S200" s="86" t="s">
        <v>30</v>
      </c>
      <c r="T200" s="86" t="s">
        <v>30</v>
      </c>
      <c r="U200" s="86" t="s">
        <v>30</v>
      </c>
      <c r="V200" s="86" t="s">
        <v>30</v>
      </c>
      <c r="W200" s="86" t="s">
        <v>30</v>
      </c>
      <c r="X200" s="86" t="s">
        <v>30</v>
      </c>
      <c r="Y200" s="86" t="s">
        <v>30</v>
      </c>
      <c r="Z200" s="190"/>
      <c r="AA200" s="190"/>
      <c r="AB200" s="190"/>
    </row>
    <row r="201">
      <c r="A201" s="185">
        <v>199.0</v>
      </c>
      <c r="B201" s="185" t="s">
        <v>58</v>
      </c>
      <c r="C201" s="185" t="s">
        <v>27</v>
      </c>
      <c r="D201" s="185" t="s">
        <v>27</v>
      </c>
      <c r="E201" s="185" t="s">
        <v>28</v>
      </c>
      <c r="F201" s="185">
        <v>48.0</v>
      </c>
      <c r="G201" s="185" t="s">
        <v>53</v>
      </c>
      <c r="H201" s="185" t="s">
        <v>30</v>
      </c>
      <c r="I201" s="191">
        <v>4.0</v>
      </c>
      <c r="J201" s="191" t="s">
        <v>31</v>
      </c>
      <c r="K201" s="185">
        <v>177.3642</v>
      </c>
      <c r="L201" s="185">
        <v>19.424</v>
      </c>
      <c r="M201" s="185"/>
      <c r="N201" s="185">
        <v>2.0</v>
      </c>
      <c r="O201" s="186">
        <v>225.5991</v>
      </c>
      <c r="P201" s="187">
        <v>7.9</v>
      </c>
      <c r="Q201" s="84"/>
      <c r="R201" s="84"/>
      <c r="S201" s="84"/>
      <c r="T201" s="84"/>
      <c r="U201" s="84"/>
      <c r="V201" s="188"/>
      <c r="W201" s="189">
        <v>119.0</v>
      </c>
      <c r="X201" s="86">
        <v>1321.0</v>
      </c>
      <c r="Y201" s="86">
        <v>11.1876</v>
      </c>
      <c r="Z201" s="190"/>
      <c r="AA201" s="190"/>
      <c r="AB201" s="190"/>
    </row>
    <row r="202">
      <c r="A202" s="185">
        <v>200.0</v>
      </c>
      <c r="B202" s="185" t="s">
        <v>58</v>
      </c>
      <c r="C202" s="185" t="s">
        <v>27</v>
      </c>
      <c r="D202" s="185" t="s">
        <v>27</v>
      </c>
      <c r="E202" s="185" t="s">
        <v>28</v>
      </c>
      <c r="F202" s="185">
        <v>48.0</v>
      </c>
      <c r="G202" s="185" t="s">
        <v>53</v>
      </c>
      <c r="H202" s="185" t="s">
        <v>30</v>
      </c>
      <c r="I202" s="191">
        <v>4.0</v>
      </c>
      <c r="J202" s="191" t="s">
        <v>32</v>
      </c>
      <c r="K202" s="185">
        <v>12.11365</v>
      </c>
      <c r="L202" s="185">
        <v>3496.08</v>
      </c>
      <c r="M202" s="185"/>
      <c r="N202" s="185">
        <v>39.0</v>
      </c>
      <c r="O202" s="186">
        <v>140585.77</v>
      </c>
      <c r="P202" s="187">
        <v>95.7</v>
      </c>
      <c r="Q202" s="84"/>
      <c r="R202" s="84"/>
      <c r="S202" s="84"/>
      <c r="T202" s="84"/>
      <c r="U202" s="84"/>
      <c r="V202" s="188"/>
      <c r="W202" s="189">
        <v>145348.0</v>
      </c>
      <c r="X202" s="86">
        <v>142553.0</v>
      </c>
      <c r="Y202" s="86">
        <v>9.82471</v>
      </c>
      <c r="Z202" s="190"/>
      <c r="AA202" s="190"/>
      <c r="AB202" s="190"/>
    </row>
    <row r="203">
      <c r="A203" s="185">
        <v>201.0</v>
      </c>
      <c r="B203" s="185" t="s">
        <v>58</v>
      </c>
      <c r="C203" s="185" t="s">
        <v>27</v>
      </c>
      <c r="D203" s="185" t="s">
        <v>27</v>
      </c>
      <c r="E203" s="185" t="s">
        <v>28</v>
      </c>
      <c r="F203" s="185">
        <v>48.0</v>
      </c>
      <c r="G203" s="185" t="s">
        <v>53</v>
      </c>
      <c r="H203" s="185" t="s">
        <v>30</v>
      </c>
      <c r="I203" s="191">
        <v>4.0</v>
      </c>
      <c r="J203" s="191" t="s">
        <v>33</v>
      </c>
      <c r="K203" s="185">
        <v>112.8911</v>
      </c>
      <c r="L203" s="185">
        <v>410.918</v>
      </c>
      <c r="M203" s="185"/>
      <c r="N203" s="185">
        <v>12.0</v>
      </c>
      <c r="O203" s="186">
        <v>47.11424</v>
      </c>
      <c r="P203" s="187">
        <v>0.8</v>
      </c>
      <c r="Q203" s="84"/>
      <c r="R203" s="84"/>
      <c r="S203" s="84"/>
      <c r="T203" s="84"/>
      <c r="U203" s="84"/>
      <c r="V203" s="188"/>
      <c r="W203" s="189">
        <v>424.0</v>
      </c>
      <c r="X203" s="86">
        <v>1610.0</v>
      </c>
      <c r="Y203" s="86">
        <v>9.27093</v>
      </c>
      <c r="Z203" s="190"/>
      <c r="AA203" s="190"/>
      <c r="AB203" s="190"/>
    </row>
    <row r="204">
      <c r="A204" s="185">
        <v>202.0</v>
      </c>
      <c r="B204" s="185" t="s">
        <v>58</v>
      </c>
      <c r="C204" s="185" t="s">
        <v>27</v>
      </c>
      <c r="D204" s="185" t="s">
        <v>27</v>
      </c>
      <c r="E204" s="185" t="s">
        <v>28</v>
      </c>
      <c r="F204" s="185">
        <v>48.0</v>
      </c>
      <c r="G204" s="185" t="s">
        <v>53</v>
      </c>
      <c r="H204" s="185" t="s">
        <v>30</v>
      </c>
      <c r="I204" s="191">
        <v>4.0</v>
      </c>
      <c r="J204" s="191" t="s">
        <v>34</v>
      </c>
      <c r="K204" s="185">
        <v>83.18145</v>
      </c>
      <c r="L204" s="185">
        <v>46232.25</v>
      </c>
      <c r="M204" s="185"/>
      <c r="N204" s="185">
        <v>69.0</v>
      </c>
      <c r="O204" s="186">
        <v>9.74994</v>
      </c>
      <c r="P204" s="187">
        <v>0.1</v>
      </c>
      <c r="Q204" s="84"/>
      <c r="R204" s="84"/>
      <c r="S204" s="84"/>
      <c r="T204" s="84"/>
      <c r="U204" s="84"/>
      <c r="V204" s="188"/>
      <c r="W204" s="189">
        <v>3879.0</v>
      </c>
      <c r="X204" s="86">
        <v>5268.0</v>
      </c>
      <c r="Y204" s="86">
        <v>10.74327</v>
      </c>
      <c r="Z204" s="190"/>
      <c r="AA204" s="190"/>
      <c r="AB204" s="190"/>
    </row>
    <row r="205">
      <c r="A205" s="185">
        <v>203.0</v>
      </c>
      <c r="B205" s="185" t="s">
        <v>58</v>
      </c>
      <c r="C205" s="185" t="s">
        <v>27</v>
      </c>
      <c r="D205" s="185" t="s">
        <v>27</v>
      </c>
      <c r="E205" s="185" t="s">
        <v>28</v>
      </c>
      <c r="F205" s="185">
        <v>48.0</v>
      </c>
      <c r="G205" s="185" t="s">
        <v>53</v>
      </c>
      <c r="H205" s="185" t="s">
        <v>30</v>
      </c>
      <c r="I205" s="191">
        <v>4.0</v>
      </c>
      <c r="J205" s="191" t="s">
        <v>35</v>
      </c>
      <c r="K205" s="185">
        <v>110.02129</v>
      </c>
      <c r="L205" s="185">
        <v>78.4</v>
      </c>
      <c r="M205" s="185"/>
      <c r="N205" s="185">
        <v>67.0</v>
      </c>
      <c r="O205" s="186">
        <v>12.54727</v>
      </c>
      <c r="P205" s="187">
        <v>0.2</v>
      </c>
      <c r="Q205" s="84"/>
      <c r="R205" s="84"/>
      <c r="S205" s="84"/>
      <c r="T205" s="84"/>
      <c r="U205" s="84"/>
      <c r="V205" s="188"/>
      <c r="W205" s="189">
        <v>44.0</v>
      </c>
      <c r="X205" s="86">
        <v>1088.0</v>
      </c>
      <c r="Y205" s="86">
        <v>8.69259</v>
      </c>
      <c r="Z205" s="190"/>
      <c r="AA205" s="190"/>
      <c r="AB205" s="190"/>
    </row>
    <row r="206">
      <c r="A206" s="185">
        <v>204.0</v>
      </c>
      <c r="B206" s="185" t="s">
        <v>58</v>
      </c>
      <c r="C206" s="185" t="s">
        <v>27</v>
      </c>
      <c r="D206" s="185" t="s">
        <v>27</v>
      </c>
      <c r="E206" s="185" t="s">
        <v>28</v>
      </c>
      <c r="F206" s="185">
        <v>48.0</v>
      </c>
      <c r="G206" s="185" t="s">
        <v>53</v>
      </c>
      <c r="H206" s="185" t="s">
        <v>30</v>
      </c>
      <c r="I206" s="191">
        <v>4.0</v>
      </c>
      <c r="J206" s="191" t="s">
        <v>36</v>
      </c>
      <c r="K206" s="185">
        <v>113.1178</v>
      </c>
      <c r="L206" s="185">
        <v>53.888</v>
      </c>
      <c r="M206" s="185"/>
      <c r="N206" s="185">
        <v>1.0</v>
      </c>
      <c r="O206" s="186">
        <v>1.80691</v>
      </c>
      <c r="P206" s="187">
        <v>0.1</v>
      </c>
      <c r="Q206" s="84"/>
      <c r="R206" s="84"/>
      <c r="S206" s="84"/>
      <c r="T206" s="84"/>
      <c r="U206" s="84"/>
      <c r="V206" s="188"/>
      <c r="W206" s="189">
        <v>9.0</v>
      </c>
      <c r="X206" s="86">
        <v>882.0</v>
      </c>
      <c r="Y206" s="86">
        <v>3.90479</v>
      </c>
      <c r="Z206" s="190"/>
      <c r="AA206" s="190"/>
      <c r="AB206" s="190"/>
    </row>
    <row r="207">
      <c r="A207" s="185">
        <v>205.0</v>
      </c>
      <c r="B207" s="185" t="s">
        <v>58</v>
      </c>
      <c r="C207" s="185" t="s">
        <v>27</v>
      </c>
      <c r="D207" s="185" t="s">
        <v>27</v>
      </c>
      <c r="E207" s="185" t="s">
        <v>28</v>
      </c>
      <c r="F207" s="185">
        <v>48.0</v>
      </c>
      <c r="G207" s="185" t="s">
        <v>53</v>
      </c>
      <c r="H207" s="185" t="s">
        <v>30</v>
      </c>
      <c r="I207" s="191">
        <v>4.0</v>
      </c>
      <c r="J207" s="191" t="s">
        <v>37</v>
      </c>
      <c r="K207" s="185">
        <v>120.92804</v>
      </c>
      <c r="L207" s="185">
        <v>42.049</v>
      </c>
      <c r="M207" s="185"/>
      <c r="N207" s="185">
        <v>12.0</v>
      </c>
      <c r="O207" s="186">
        <v>43.76019</v>
      </c>
      <c r="P207" s="187">
        <v>0.7</v>
      </c>
      <c r="Q207" s="84"/>
      <c r="R207" s="84"/>
      <c r="S207" s="84"/>
      <c r="T207" s="84"/>
      <c r="U207" s="84"/>
      <c r="V207" s="188"/>
      <c r="W207" s="189">
        <v>55.0</v>
      </c>
      <c r="X207" s="86">
        <v>1097.0</v>
      </c>
      <c r="Y207" s="86">
        <v>8.63184</v>
      </c>
      <c r="Z207" s="190"/>
      <c r="AA207" s="190"/>
      <c r="AB207" s="190"/>
    </row>
    <row r="208">
      <c r="A208" s="185">
        <v>206.0</v>
      </c>
      <c r="B208" s="185" t="s">
        <v>58</v>
      </c>
      <c r="C208" s="185" t="s">
        <v>27</v>
      </c>
      <c r="D208" s="185" t="s">
        <v>27</v>
      </c>
      <c r="E208" s="185" t="s">
        <v>28</v>
      </c>
      <c r="F208" s="185">
        <v>48.0</v>
      </c>
      <c r="G208" s="185" t="s">
        <v>53</v>
      </c>
      <c r="H208" s="185" t="s">
        <v>30</v>
      </c>
      <c r="I208" s="191">
        <v>4.0</v>
      </c>
      <c r="J208" s="191" t="s">
        <v>38</v>
      </c>
      <c r="K208" s="185">
        <v>104.75002</v>
      </c>
      <c r="L208" s="185">
        <v>120.577</v>
      </c>
      <c r="M208" s="185"/>
      <c r="N208" s="185">
        <v>85.0</v>
      </c>
      <c r="O208" s="186">
        <v>33.15613</v>
      </c>
      <c r="P208" s="187">
        <v>0.6</v>
      </c>
      <c r="Q208" s="84"/>
      <c r="R208" s="84"/>
      <c r="S208" s="84"/>
      <c r="T208" s="84"/>
      <c r="U208" s="84"/>
      <c r="V208" s="188"/>
      <c r="W208" s="189">
        <v>72.0</v>
      </c>
      <c r="X208" s="86">
        <v>1270.0</v>
      </c>
      <c r="Y208" s="86">
        <v>8.79441</v>
      </c>
      <c r="Z208" s="190"/>
      <c r="AA208" s="190"/>
      <c r="AB208" s="190"/>
    </row>
    <row r="209">
      <c r="A209" s="185">
        <v>207.0</v>
      </c>
      <c r="B209" s="185" t="s">
        <v>58</v>
      </c>
      <c r="C209" s="185" t="s">
        <v>27</v>
      </c>
      <c r="D209" s="185" t="s">
        <v>27</v>
      </c>
      <c r="E209" s="185" t="s">
        <v>28</v>
      </c>
      <c r="F209" s="185">
        <v>48.0</v>
      </c>
      <c r="G209" s="185" t="s">
        <v>53</v>
      </c>
      <c r="H209" s="185" t="s">
        <v>30</v>
      </c>
      <c r="I209" s="191">
        <v>4.0</v>
      </c>
      <c r="J209" s="191" t="s">
        <v>39</v>
      </c>
      <c r="K209" s="185">
        <v>146.11636</v>
      </c>
      <c r="L209" s="185">
        <v>24.705</v>
      </c>
      <c r="M209" s="185"/>
      <c r="N209" s="185">
        <v>12.0</v>
      </c>
      <c r="O209" s="186">
        <v>107.71244</v>
      </c>
      <c r="P209" s="187">
        <v>1.8</v>
      </c>
      <c r="Q209" s="84"/>
      <c r="R209" s="84"/>
      <c r="S209" s="84"/>
      <c r="T209" s="84"/>
      <c r="U209" s="84"/>
      <c r="V209" s="188"/>
      <c r="W209" s="189">
        <v>122.0</v>
      </c>
      <c r="X209" s="86">
        <v>1366.0</v>
      </c>
      <c r="Y209" s="86">
        <v>8.26649</v>
      </c>
      <c r="Z209" s="190"/>
      <c r="AA209" s="190"/>
      <c r="AB209" s="190"/>
    </row>
    <row r="210">
      <c r="A210" s="185">
        <v>208.0</v>
      </c>
      <c r="B210" s="185" t="s">
        <v>58</v>
      </c>
      <c r="C210" s="185" t="s">
        <v>27</v>
      </c>
      <c r="D210" s="185" t="s">
        <v>27</v>
      </c>
      <c r="E210" s="185" t="s">
        <v>28</v>
      </c>
      <c r="F210" s="185">
        <v>48.0</v>
      </c>
      <c r="G210" s="185" t="s">
        <v>53</v>
      </c>
      <c r="H210" s="185" t="s">
        <v>30</v>
      </c>
      <c r="I210" s="191">
        <v>4.0</v>
      </c>
      <c r="J210" s="191" t="s">
        <v>40</v>
      </c>
      <c r="K210" s="185">
        <v>111.06552</v>
      </c>
      <c r="L210" s="185">
        <v>2596.39</v>
      </c>
      <c r="M210" s="185"/>
      <c r="N210" s="185">
        <v>16.0</v>
      </c>
      <c r="O210" s="186">
        <v>144.82834</v>
      </c>
      <c r="P210" s="187">
        <v>2.5</v>
      </c>
      <c r="Q210" s="84"/>
      <c r="R210" s="84"/>
      <c r="S210" s="84"/>
      <c r="T210" s="84"/>
      <c r="U210" s="84"/>
      <c r="V210" s="188"/>
      <c r="W210" s="189">
        <v>310.0</v>
      </c>
      <c r="X210" s="86">
        <v>1719.0</v>
      </c>
      <c r="Y210" s="86">
        <v>8.67028</v>
      </c>
      <c r="Z210" s="190"/>
      <c r="AA210" s="190"/>
      <c r="AB210" s="190"/>
    </row>
    <row r="211">
      <c r="A211" s="185">
        <v>209.0</v>
      </c>
      <c r="B211" s="185" t="s">
        <v>58</v>
      </c>
      <c r="C211" s="185" t="s">
        <v>27</v>
      </c>
      <c r="D211" s="185" t="s">
        <v>27</v>
      </c>
      <c r="E211" s="185" t="s">
        <v>28</v>
      </c>
      <c r="F211" s="185">
        <v>48.0</v>
      </c>
      <c r="G211" s="185" t="s">
        <v>53</v>
      </c>
      <c r="H211" s="185" t="s">
        <v>30</v>
      </c>
      <c r="I211" s="191">
        <v>4.0</v>
      </c>
      <c r="J211" s="191" t="s">
        <v>41</v>
      </c>
      <c r="K211" s="185">
        <v>11.94933</v>
      </c>
      <c r="L211" s="185">
        <v>3566.71</v>
      </c>
      <c r="M211" s="185"/>
      <c r="N211" s="185">
        <v>22.0</v>
      </c>
      <c r="O211" s="186">
        <v>1.21247</v>
      </c>
      <c r="P211" s="187">
        <v>0.0</v>
      </c>
      <c r="Q211" s="84"/>
      <c r="R211" s="84"/>
      <c r="S211" s="84"/>
      <c r="T211" s="84"/>
      <c r="U211" s="84"/>
      <c r="V211" s="188"/>
      <c r="W211" s="189">
        <v>183.0</v>
      </c>
      <c r="X211" s="86">
        <v>1260.0</v>
      </c>
      <c r="Y211" s="86">
        <v>9.39669</v>
      </c>
      <c r="Z211" s="190"/>
      <c r="AA211" s="190"/>
      <c r="AB211" s="190"/>
    </row>
    <row r="212">
      <c r="A212" s="185">
        <v>210.0</v>
      </c>
      <c r="B212" s="185" t="s">
        <v>58</v>
      </c>
      <c r="C212" s="185" t="s">
        <v>27</v>
      </c>
      <c r="D212" s="185" t="s">
        <v>27</v>
      </c>
      <c r="E212" s="185" t="s">
        <v>28</v>
      </c>
      <c r="F212" s="185">
        <v>48.0</v>
      </c>
      <c r="G212" s="185" t="s">
        <v>53</v>
      </c>
      <c r="H212" s="185" t="s">
        <v>30</v>
      </c>
      <c r="I212" s="191">
        <v>4.0</v>
      </c>
      <c r="J212" s="191" t="s">
        <v>42</v>
      </c>
      <c r="K212" s="185">
        <v>78.33979</v>
      </c>
      <c r="L212" s="185">
        <v>42.977</v>
      </c>
      <c r="M212" s="185"/>
      <c r="N212" s="185">
        <v>59.0</v>
      </c>
      <c r="O212" s="186">
        <v>3.94233</v>
      </c>
      <c r="P212" s="187">
        <v>0.1</v>
      </c>
      <c r="Q212" s="84"/>
      <c r="R212" s="84"/>
      <c r="S212" s="84"/>
      <c r="T212" s="84"/>
      <c r="U212" s="84"/>
      <c r="V212" s="188"/>
      <c r="W212" s="189">
        <v>30.0</v>
      </c>
      <c r="X212" s="86">
        <v>987.0</v>
      </c>
      <c r="Y212" s="86">
        <v>7.7451</v>
      </c>
      <c r="Z212" s="190"/>
      <c r="AA212" s="190"/>
      <c r="AB212" s="190"/>
    </row>
    <row r="213">
      <c r="A213" s="185">
        <v>211.0</v>
      </c>
      <c r="B213" s="185" t="s">
        <v>58</v>
      </c>
      <c r="C213" s="185" t="s">
        <v>27</v>
      </c>
      <c r="D213" s="185" t="s">
        <v>27</v>
      </c>
      <c r="E213" s="185" t="s">
        <v>28</v>
      </c>
      <c r="F213" s="185">
        <v>48.0</v>
      </c>
      <c r="G213" s="185" t="s">
        <v>53</v>
      </c>
      <c r="H213" s="185" t="s">
        <v>30</v>
      </c>
      <c r="I213" s="191">
        <v>4.0</v>
      </c>
      <c r="J213" s="191" t="s">
        <v>43</v>
      </c>
      <c r="K213" s="185">
        <v>12.24473</v>
      </c>
      <c r="L213" s="185">
        <v>2423.29</v>
      </c>
      <c r="M213" s="185"/>
      <c r="N213" s="185">
        <v>59.0</v>
      </c>
      <c r="O213" s="186">
        <v>87579.41</v>
      </c>
      <c r="P213" s="187">
        <v>94.3</v>
      </c>
      <c r="Q213" s="84"/>
      <c r="R213" s="84"/>
      <c r="S213" s="84"/>
      <c r="T213" s="84"/>
      <c r="U213" s="84"/>
      <c r="V213" s="188"/>
      <c r="W213" s="189">
        <v>86849.0</v>
      </c>
      <c r="X213" s="86">
        <v>89693.0</v>
      </c>
      <c r="Y213" s="86">
        <v>11.56161</v>
      </c>
      <c r="Z213" s="190"/>
      <c r="AA213" s="190"/>
      <c r="AB213" s="190"/>
    </row>
    <row r="214">
      <c r="A214" s="185">
        <v>212.0</v>
      </c>
      <c r="B214" s="185" t="s">
        <v>58</v>
      </c>
      <c r="C214" s="185" t="s">
        <v>27</v>
      </c>
      <c r="D214" s="185" t="s">
        <v>27</v>
      </c>
      <c r="E214" s="185" t="s">
        <v>28</v>
      </c>
      <c r="F214" s="185">
        <v>48.0</v>
      </c>
      <c r="G214" s="185" t="s">
        <v>53</v>
      </c>
      <c r="H214" s="185" t="s">
        <v>30</v>
      </c>
      <c r="I214" s="191">
        <v>4.0</v>
      </c>
      <c r="J214" s="191" t="s">
        <v>44</v>
      </c>
      <c r="K214" s="185">
        <v>97.52573</v>
      </c>
      <c r="L214" s="185">
        <v>109.89</v>
      </c>
      <c r="M214" s="185"/>
      <c r="N214" s="185">
        <v>5.0</v>
      </c>
      <c r="O214" s="186">
        <v>8.32915</v>
      </c>
      <c r="P214" s="187">
        <v>0.1</v>
      </c>
      <c r="Q214" s="84"/>
      <c r="R214" s="84"/>
      <c r="S214" s="84"/>
      <c r="T214" s="84"/>
      <c r="U214" s="84"/>
      <c r="V214" s="188"/>
      <c r="W214" s="189">
        <v>22.0</v>
      </c>
      <c r="X214" s="86">
        <v>1005.0</v>
      </c>
      <c r="Y214" s="86">
        <v>8.51944</v>
      </c>
      <c r="Z214" s="190"/>
      <c r="AA214" s="190"/>
      <c r="AB214" s="190"/>
    </row>
    <row r="215">
      <c r="A215" s="185">
        <v>213.0</v>
      </c>
      <c r="B215" s="185" t="s">
        <v>58</v>
      </c>
      <c r="C215" s="185" t="s">
        <v>27</v>
      </c>
      <c r="D215" s="185" t="s">
        <v>27</v>
      </c>
      <c r="E215" s="185" t="s">
        <v>28</v>
      </c>
      <c r="F215" s="185">
        <v>48.0</v>
      </c>
      <c r="G215" s="185" t="s">
        <v>53</v>
      </c>
      <c r="H215" s="185" t="s">
        <v>30</v>
      </c>
      <c r="I215" s="191">
        <v>4.0</v>
      </c>
      <c r="J215" s="191" t="s">
        <v>45</v>
      </c>
      <c r="K215" s="185">
        <v>81.7519</v>
      </c>
      <c r="L215" s="185">
        <v>253.06</v>
      </c>
      <c r="M215" s="185"/>
      <c r="N215" s="185">
        <v>12.0</v>
      </c>
      <c r="O215" s="186">
        <v>4.03958</v>
      </c>
      <c r="P215" s="187">
        <v>0.1</v>
      </c>
      <c r="Q215" s="84"/>
      <c r="R215" s="84"/>
      <c r="S215" s="84"/>
      <c r="T215" s="84"/>
      <c r="U215" s="84"/>
      <c r="V215" s="188"/>
      <c r="W215" s="189">
        <v>103.0</v>
      </c>
      <c r="X215" s="86">
        <v>836.0</v>
      </c>
      <c r="Y215" s="86">
        <v>9.02115</v>
      </c>
      <c r="Z215" s="190"/>
      <c r="AA215" s="190"/>
      <c r="AB215" s="190"/>
    </row>
    <row r="216">
      <c r="A216" s="185">
        <v>214.0</v>
      </c>
      <c r="B216" s="185" t="s">
        <v>58</v>
      </c>
      <c r="C216" s="185" t="s">
        <v>27</v>
      </c>
      <c r="D216" s="185" t="s">
        <v>27</v>
      </c>
      <c r="E216" s="185" t="s">
        <v>28</v>
      </c>
      <c r="F216" s="185">
        <v>48.0</v>
      </c>
      <c r="G216" s="185" t="s">
        <v>53</v>
      </c>
      <c r="H216" s="185" t="s">
        <v>30</v>
      </c>
      <c r="I216" s="191">
        <v>4.0</v>
      </c>
      <c r="J216" s="191" t="s">
        <v>46</v>
      </c>
      <c r="K216" s="185">
        <v>7.01271</v>
      </c>
      <c r="L216" s="185">
        <v>198769.69</v>
      </c>
      <c r="M216" s="185"/>
      <c r="N216" s="185">
        <v>7.0</v>
      </c>
      <c r="O216" s="186">
        <v>6.99789</v>
      </c>
      <c r="P216" s="187">
        <v>0.1</v>
      </c>
      <c r="Q216" s="84"/>
      <c r="R216" s="84"/>
      <c r="S216" s="84"/>
      <c r="T216" s="84"/>
      <c r="U216" s="84"/>
      <c r="V216" s="188"/>
      <c r="W216" s="189">
        <v>6358.0</v>
      </c>
      <c r="X216" s="86">
        <v>7354.0</v>
      </c>
      <c r="Y216" s="86">
        <v>8.90395</v>
      </c>
      <c r="Z216" s="190"/>
      <c r="AA216" s="190"/>
      <c r="AB216" s="190"/>
    </row>
    <row r="217">
      <c r="A217" s="185">
        <v>215.0</v>
      </c>
      <c r="B217" s="185" t="s">
        <v>58</v>
      </c>
      <c r="C217" s="185" t="s">
        <v>27</v>
      </c>
      <c r="D217" s="185" t="s">
        <v>27</v>
      </c>
      <c r="E217" s="185" t="s">
        <v>28</v>
      </c>
      <c r="F217" s="185">
        <v>48.0</v>
      </c>
      <c r="G217" s="185" t="s">
        <v>53</v>
      </c>
      <c r="H217" s="185" t="s">
        <v>30</v>
      </c>
      <c r="I217" s="191">
        <v>4.0</v>
      </c>
      <c r="J217" s="191" t="s">
        <v>47</v>
      </c>
      <c r="K217" s="185">
        <v>82.99548</v>
      </c>
      <c r="L217" s="185">
        <v>7386.9</v>
      </c>
      <c r="M217" s="185"/>
      <c r="N217" s="185">
        <v>11.0</v>
      </c>
      <c r="O217" s="186">
        <v>98.74559</v>
      </c>
      <c r="P217" s="187">
        <v>1.7</v>
      </c>
      <c r="Q217" s="84"/>
      <c r="R217" s="84"/>
      <c r="S217" s="84"/>
      <c r="T217" s="84"/>
      <c r="U217" s="84"/>
      <c r="V217" s="188"/>
      <c r="W217" s="189">
        <v>1249.0</v>
      </c>
      <c r="X217" s="86">
        <v>2372.0</v>
      </c>
      <c r="Y217" s="86">
        <v>8.98563</v>
      </c>
      <c r="Z217" s="190"/>
      <c r="AA217" s="190"/>
      <c r="AB217" s="190"/>
    </row>
    <row r="218">
      <c r="A218" s="185">
        <v>216.0</v>
      </c>
      <c r="B218" s="185" t="s">
        <v>58</v>
      </c>
      <c r="C218" s="185" t="s">
        <v>27</v>
      </c>
      <c r="D218" s="185" t="s">
        <v>27</v>
      </c>
      <c r="E218" s="185" t="s">
        <v>28</v>
      </c>
      <c r="F218" s="185">
        <v>48.0</v>
      </c>
      <c r="G218" s="185" t="s">
        <v>53</v>
      </c>
      <c r="H218" s="185" t="s">
        <v>30</v>
      </c>
      <c r="I218" s="191">
        <v>4.0</v>
      </c>
      <c r="J218" s="191" t="s">
        <v>48</v>
      </c>
      <c r="K218" s="185">
        <v>124.67292</v>
      </c>
      <c r="L218" s="185">
        <v>87261.96</v>
      </c>
      <c r="M218" s="185"/>
      <c r="N218" s="185">
        <v>17.0</v>
      </c>
      <c r="O218" s="186">
        <v>34.84595</v>
      </c>
      <c r="P218" s="187">
        <v>0.3</v>
      </c>
      <c r="Q218" s="84"/>
      <c r="R218" s="84"/>
      <c r="S218" s="84"/>
      <c r="T218" s="84"/>
      <c r="U218" s="84"/>
      <c r="V218" s="188"/>
      <c r="W218" s="189">
        <v>4916.0</v>
      </c>
      <c r="X218" s="86">
        <v>6315.0</v>
      </c>
      <c r="Y218" s="86">
        <v>9.23653</v>
      </c>
      <c r="Z218" s="190"/>
      <c r="AA218" s="190"/>
      <c r="AB218" s="190"/>
    </row>
    <row r="219">
      <c r="A219" s="185">
        <v>217.0</v>
      </c>
      <c r="B219" s="185" t="s">
        <v>58</v>
      </c>
      <c r="C219" s="185" t="s">
        <v>27</v>
      </c>
      <c r="D219" s="185" t="s">
        <v>27</v>
      </c>
      <c r="E219" s="185" t="s">
        <v>28</v>
      </c>
      <c r="F219" s="185">
        <v>48.0</v>
      </c>
      <c r="G219" s="185" t="s">
        <v>53</v>
      </c>
      <c r="H219" s="185" t="s">
        <v>30</v>
      </c>
      <c r="I219" s="191">
        <v>4.0</v>
      </c>
      <c r="J219" s="191" t="s">
        <v>49</v>
      </c>
      <c r="K219" s="185">
        <v>146.73302</v>
      </c>
      <c r="L219" s="185">
        <v>55.425</v>
      </c>
      <c r="M219" s="185"/>
      <c r="N219" s="185">
        <v>3.0</v>
      </c>
      <c r="O219" s="186">
        <v>50.49019</v>
      </c>
      <c r="P219" s="187">
        <v>0.9</v>
      </c>
      <c r="Q219" s="84"/>
      <c r="R219" s="84"/>
      <c r="S219" s="84"/>
      <c r="T219" s="84"/>
      <c r="U219" s="84"/>
      <c r="V219" s="188"/>
      <c r="W219" s="189">
        <v>66.0</v>
      </c>
      <c r="X219" s="86">
        <v>1163.0</v>
      </c>
      <c r="Y219" s="86">
        <v>8.24196</v>
      </c>
      <c r="Z219" s="190"/>
      <c r="AA219" s="190"/>
      <c r="AB219" s="190"/>
    </row>
    <row r="220">
      <c r="A220" s="185">
        <v>218.0</v>
      </c>
      <c r="B220" s="185" t="s">
        <v>58</v>
      </c>
      <c r="C220" s="185" t="s">
        <v>27</v>
      </c>
      <c r="D220" s="185" t="s">
        <v>27</v>
      </c>
      <c r="E220" s="185" t="s">
        <v>28</v>
      </c>
      <c r="F220" s="185">
        <v>48.0</v>
      </c>
      <c r="G220" s="185" t="s">
        <v>53</v>
      </c>
      <c r="H220" s="185" t="s">
        <v>30</v>
      </c>
      <c r="I220" s="191">
        <v>4.0</v>
      </c>
      <c r="J220" s="191" t="s">
        <v>50</v>
      </c>
      <c r="K220" s="185">
        <v>104.44575</v>
      </c>
      <c r="L220" s="185">
        <v>24237.35</v>
      </c>
      <c r="M220" s="185"/>
      <c r="N220" s="185">
        <v>23.0</v>
      </c>
      <c r="O220" s="186">
        <v>134.96623</v>
      </c>
      <c r="P220" s="187">
        <v>1.1</v>
      </c>
      <c r="Q220" s="84"/>
      <c r="R220" s="84"/>
      <c r="S220" s="84"/>
      <c r="T220" s="84"/>
      <c r="U220" s="84"/>
      <c r="V220" s="188"/>
      <c r="W220" s="189">
        <v>5977.0</v>
      </c>
      <c r="X220" s="86">
        <v>7747.0</v>
      </c>
      <c r="Y220" s="86">
        <v>9.92896</v>
      </c>
      <c r="Z220" s="190"/>
      <c r="AA220" s="190"/>
      <c r="AB220" s="190"/>
    </row>
    <row r="221">
      <c r="A221" s="185">
        <v>219.0</v>
      </c>
      <c r="B221" s="185" t="s">
        <v>58</v>
      </c>
      <c r="C221" s="185" t="s">
        <v>27</v>
      </c>
      <c r="D221" s="185" t="s">
        <v>27</v>
      </c>
      <c r="E221" s="185" t="s">
        <v>28</v>
      </c>
      <c r="F221" s="185">
        <v>48.0</v>
      </c>
      <c r="G221" s="185" t="s">
        <v>53</v>
      </c>
      <c r="H221" s="185" t="s">
        <v>30</v>
      </c>
      <c r="I221" s="191">
        <v>4.0</v>
      </c>
      <c r="J221" s="191" t="s">
        <v>51</v>
      </c>
      <c r="K221" s="86" t="s">
        <v>30</v>
      </c>
      <c r="L221" s="86" t="s">
        <v>30</v>
      </c>
      <c r="M221" s="86" t="s">
        <v>30</v>
      </c>
      <c r="N221" s="86" t="s">
        <v>30</v>
      </c>
      <c r="O221" s="86" t="s">
        <v>30</v>
      </c>
      <c r="P221" s="86" t="s">
        <v>30</v>
      </c>
      <c r="Q221" s="86" t="s">
        <v>30</v>
      </c>
      <c r="R221" s="86" t="s">
        <v>30</v>
      </c>
      <c r="S221" s="86" t="s">
        <v>30</v>
      </c>
      <c r="T221" s="86" t="s">
        <v>30</v>
      </c>
      <c r="U221" s="86" t="s">
        <v>30</v>
      </c>
      <c r="V221" s="86" t="s">
        <v>30</v>
      </c>
      <c r="W221" s="86" t="s">
        <v>30</v>
      </c>
      <c r="X221" s="86" t="s">
        <v>30</v>
      </c>
      <c r="Y221" s="86" t="s">
        <v>30</v>
      </c>
      <c r="Z221" s="190"/>
      <c r="AA221" s="190"/>
      <c r="AB221" s="190"/>
    </row>
    <row r="222">
      <c r="A222" s="185">
        <v>220.0</v>
      </c>
      <c r="B222" s="185" t="s">
        <v>58</v>
      </c>
      <c r="C222" s="185" t="s">
        <v>27</v>
      </c>
      <c r="D222" s="185" t="s">
        <v>27</v>
      </c>
      <c r="E222" s="185" t="s">
        <v>28</v>
      </c>
      <c r="F222" s="185">
        <v>48.0</v>
      </c>
      <c r="G222" s="185" t="s">
        <v>53</v>
      </c>
      <c r="H222" s="185" t="s">
        <v>30</v>
      </c>
      <c r="I222" s="191">
        <v>4.0</v>
      </c>
      <c r="J222" s="191" t="s">
        <v>52</v>
      </c>
      <c r="K222" s="86" t="s">
        <v>30</v>
      </c>
      <c r="L222" s="86" t="s">
        <v>30</v>
      </c>
      <c r="M222" s="86" t="s">
        <v>30</v>
      </c>
      <c r="N222" s="86" t="s">
        <v>30</v>
      </c>
      <c r="O222" s="86" t="s">
        <v>30</v>
      </c>
      <c r="P222" s="86" t="s">
        <v>30</v>
      </c>
      <c r="Q222" s="86" t="s">
        <v>30</v>
      </c>
      <c r="R222" s="86" t="s">
        <v>30</v>
      </c>
      <c r="S222" s="86" t="s">
        <v>30</v>
      </c>
      <c r="T222" s="86" t="s">
        <v>30</v>
      </c>
      <c r="U222" s="86" t="s">
        <v>30</v>
      </c>
      <c r="V222" s="86" t="s">
        <v>30</v>
      </c>
      <c r="W222" s="86" t="s">
        <v>30</v>
      </c>
      <c r="X222" s="86" t="s">
        <v>30</v>
      </c>
      <c r="Y222" s="86" t="s">
        <v>30</v>
      </c>
      <c r="Z222" s="190"/>
      <c r="AA222" s="190"/>
      <c r="AB222" s="190"/>
    </row>
    <row r="223">
      <c r="A223" s="185">
        <v>221.0</v>
      </c>
      <c r="B223" s="185" t="s">
        <v>58</v>
      </c>
      <c r="C223" s="185" t="s">
        <v>27</v>
      </c>
      <c r="D223" s="185" t="s">
        <v>27</v>
      </c>
      <c r="E223" s="185" t="s">
        <v>27</v>
      </c>
      <c r="F223" s="185">
        <v>48.0</v>
      </c>
      <c r="G223" s="185" t="s">
        <v>53</v>
      </c>
      <c r="H223" s="185" t="s">
        <v>59</v>
      </c>
      <c r="I223" s="191">
        <v>4.0</v>
      </c>
      <c r="J223" s="191" t="s">
        <v>31</v>
      </c>
      <c r="K223" s="185">
        <v>201.91304</v>
      </c>
      <c r="L223" s="185">
        <v>19.168</v>
      </c>
      <c r="M223" s="185"/>
      <c r="N223" s="185">
        <v>2.0</v>
      </c>
      <c r="O223" s="186">
        <v>223.11749</v>
      </c>
      <c r="P223" s="187">
        <v>3.8</v>
      </c>
      <c r="Q223" s="84"/>
      <c r="R223" s="84"/>
      <c r="S223" s="84"/>
      <c r="T223" s="84"/>
      <c r="U223" s="84"/>
      <c r="V223" s="188"/>
      <c r="W223" s="189">
        <v>214.0</v>
      </c>
      <c r="X223" s="86">
        <v>1775.0</v>
      </c>
      <c r="Y223" s="86">
        <v>15.64833</v>
      </c>
      <c r="Z223" s="190"/>
      <c r="AA223" s="190"/>
      <c r="AB223" s="190"/>
    </row>
    <row r="224">
      <c r="A224" s="185">
        <v>222.0</v>
      </c>
      <c r="B224" s="185" t="s">
        <v>58</v>
      </c>
      <c r="C224" s="185" t="s">
        <v>27</v>
      </c>
      <c r="D224" s="185" t="s">
        <v>27</v>
      </c>
      <c r="E224" s="185" t="s">
        <v>27</v>
      </c>
      <c r="F224" s="185">
        <v>48.0</v>
      </c>
      <c r="G224" s="185" t="s">
        <v>53</v>
      </c>
      <c r="H224" s="185" t="s">
        <v>59</v>
      </c>
      <c r="I224" s="191">
        <v>4.0</v>
      </c>
      <c r="J224" s="191" t="s">
        <v>32</v>
      </c>
      <c r="K224" s="185">
        <v>11.28631</v>
      </c>
      <c r="L224" s="185">
        <v>3471.25</v>
      </c>
      <c r="M224" s="185"/>
      <c r="N224" s="185">
        <v>39.0</v>
      </c>
      <c r="O224" s="186">
        <v>145056.65</v>
      </c>
      <c r="P224" s="187">
        <v>96.8</v>
      </c>
      <c r="Q224" s="86">
        <v>0.077026</v>
      </c>
      <c r="R224" s="86">
        <v>41.155</v>
      </c>
      <c r="S224" s="84"/>
      <c r="T224" s="86">
        <v>22.0</v>
      </c>
      <c r="U224" s="86">
        <v>0.593263</v>
      </c>
      <c r="V224" s="86">
        <v>0.0</v>
      </c>
      <c r="W224" s="189">
        <v>147854.0</v>
      </c>
      <c r="X224" s="86">
        <v>147215.0</v>
      </c>
      <c r="Y224" s="86">
        <v>22.96151</v>
      </c>
      <c r="Z224" s="190"/>
      <c r="AA224" s="190"/>
      <c r="AB224" s="190"/>
    </row>
    <row r="225">
      <c r="A225" s="185">
        <v>223.0</v>
      </c>
      <c r="B225" s="185" t="s">
        <v>58</v>
      </c>
      <c r="C225" s="185" t="s">
        <v>27</v>
      </c>
      <c r="D225" s="185" t="s">
        <v>27</v>
      </c>
      <c r="E225" s="185" t="s">
        <v>27</v>
      </c>
      <c r="F225" s="185">
        <v>48.0</v>
      </c>
      <c r="G225" s="185" t="s">
        <v>53</v>
      </c>
      <c r="H225" s="185" t="s">
        <v>59</v>
      </c>
      <c r="I225" s="191">
        <v>4.0</v>
      </c>
      <c r="J225" s="191" t="s">
        <v>33</v>
      </c>
      <c r="K225" s="185">
        <v>116.63193</v>
      </c>
      <c r="L225" s="185">
        <v>406.981</v>
      </c>
      <c r="M225" s="185"/>
      <c r="N225" s="185">
        <v>12.0</v>
      </c>
      <c r="O225" s="186">
        <v>46.44808</v>
      </c>
      <c r="P225" s="187">
        <v>0.8</v>
      </c>
      <c r="Q225" s="86">
        <v>9.79852</v>
      </c>
      <c r="R225" s="86">
        <v>4.8</v>
      </c>
      <c r="S225" s="84"/>
      <c r="T225" s="86">
        <v>8.0</v>
      </c>
      <c r="U225" s="86">
        <v>1.99586</v>
      </c>
      <c r="V225" s="86">
        <v>0.0</v>
      </c>
      <c r="W225" s="189">
        <v>432.0</v>
      </c>
      <c r="X225" s="86">
        <v>1735.0</v>
      </c>
      <c r="Y225" s="86">
        <v>21.39783</v>
      </c>
      <c r="Z225" s="190"/>
      <c r="AA225" s="190"/>
      <c r="AB225" s="190"/>
    </row>
    <row r="226">
      <c r="A226" s="185">
        <v>224.0</v>
      </c>
      <c r="B226" s="185" t="s">
        <v>58</v>
      </c>
      <c r="C226" s="185" t="s">
        <v>27</v>
      </c>
      <c r="D226" s="185" t="s">
        <v>27</v>
      </c>
      <c r="E226" s="185" t="s">
        <v>27</v>
      </c>
      <c r="F226" s="185">
        <v>48.0</v>
      </c>
      <c r="G226" s="185" t="s">
        <v>53</v>
      </c>
      <c r="H226" s="185" t="s">
        <v>59</v>
      </c>
      <c r="I226" s="191">
        <v>4.0</v>
      </c>
      <c r="J226" s="191" t="s">
        <v>34</v>
      </c>
      <c r="K226" s="185">
        <v>75.3956</v>
      </c>
      <c r="L226" s="185">
        <v>82566.15</v>
      </c>
      <c r="M226" s="185"/>
      <c r="N226" s="185">
        <v>69.0</v>
      </c>
      <c r="O226" s="186">
        <v>9.72184</v>
      </c>
      <c r="P226" s="187">
        <v>0.1</v>
      </c>
      <c r="Q226" s="86">
        <v>0.613327</v>
      </c>
      <c r="R226" s="86">
        <v>2.528</v>
      </c>
      <c r="S226" s="84"/>
      <c r="T226" s="86">
        <v>4.0</v>
      </c>
      <c r="U226" s="86">
        <v>1.17549</v>
      </c>
      <c r="V226" s="86">
        <v>0.0</v>
      </c>
      <c r="W226" s="189">
        <v>3946.0</v>
      </c>
      <c r="X226" s="86">
        <v>5152.0</v>
      </c>
      <c r="Y226" s="86">
        <v>23.35757</v>
      </c>
      <c r="Z226" s="190"/>
      <c r="AA226" s="190"/>
      <c r="AB226" s="190"/>
    </row>
    <row r="227">
      <c r="A227" s="185">
        <v>225.0</v>
      </c>
      <c r="B227" s="185" t="s">
        <v>58</v>
      </c>
      <c r="C227" s="185" t="s">
        <v>27</v>
      </c>
      <c r="D227" s="185" t="s">
        <v>27</v>
      </c>
      <c r="E227" s="185" t="s">
        <v>27</v>
      </c>
      <c r="F227" s="185">
        <v>48.0</v>
      </c>
      <c r="G227" s="185" t="s">
        <v>53</v>
      </c>
      <c r="H227" s="185" t="s">
        <v>59</v>
      </c>
      <c r="I227" s="191">
        <v>4.0</v>
      </c>
      <c r="J227" s="191" t="s">
        <v>35</v>
      </c>
      <c r="K227" s="185">
        <v>110.10034</v>
      </c>
      <c r="L227" s="185">
        <v>78.049</v>
      </c>
      <c r="M227" s="185"/>
      <c r="N227" s="185">
        <v>67.0</v>
      </c>
      <c r="O227" s="186">
        <v>12.46908</v>
      </c>
      <c r="P227" s="187">
        <v>0.2</v>
      </c>
      <c r="Q227" s="86">
        <v>9.97363</v>
      </c>
      <c r="R227" s="86">
        <v>5.889</v>
      </c>
      <c r="S227" s="84"/>
      <c r="T227" s="86">
        <v>10.0</v>
      </c>
      <c r="U227" s="86">
        <v>1.10163</v>
      </c>
      <c r="V227" s="86">
        <v>0.0</v>
      </c>
      <c r="W227" s="189">
        <v>48.0</v>
      </c>
      <c r="X227" s="86">
        <v>1127.0</v>
      </c>
      <c r="Y227" s="86">
        <v>19.71243</v>
      </c>
      <c r="Z227" s="190"/>
      <c r="AA227" s="190"/>
      <c r="AB227" s="190"/>
    </row>
    <row r="228">
      <c r="A228" s="185">
        <v>226.0</v>
      </c>
      <c r="B228" s="185" t="s">
        <v>58</v>
      </c>
      <c r="C228" s="185" t="s">
        <v>27</v>
      </c>
      <c r="D228" s="185" t="s">
        <v>27</v>
      </c>
      <c r="E228" s="185" t="s">
        <v>27</v>
      </c>
      <c r="F228" s="185">
        <v>48.0</v>
      </c>
      <c r="G228" s="185" t="s">
        <v>53</v>
      </c>
      <c r="H228" s="185" t="s">
        <v>59</v>
      </c>
      <c r="I228" s="191">
        <v>4.0</v>
      </c>
      <c r="J228" s="191" t="s">
        <v>36</v>
      </c>
      <c r="K228" s="185">
        <v>111.81321</v>
      </c>
      <c r="L228" s="185">
        <v>54.208</v>
      </c>
      <c r="M228" s="185"/>
      <c r="N228" s="185">
        <v>1.0</v>
      </c>
      <c r="O228" s="186">
        <v>1.83872</v>
      </c>
      <c r="P228" s="187">
        <v>0.0</v>
      </c>
      <c r="Q228" s="84"/>
      <c r="R228" s="84"/>
      <c r="S228" s="84"/>
      <c r="T228" s="84"/>
      <c r="U228" s="84"/>
      <c r="V228" s="188"/>
      <c r="W228" s="189">
        <v>12.0</v>
      </c>
      <c r="X228" s="86">
        <v>878.0</v>
      </c>
      <c r="Y228" s="86">
        <v>9.69933</v>
      </c>
      <c r="Z228" s="190"/>
      <c r="AA228" s="190"/>
      <c r="AB228" s="190"/>
    </row>
    <row r="229">
      <c r="A229" s="185">
        <v>227.0</v>
      </c>
      <c r="B229" s="185" t="s">
        <v>58</v>
      </c>
      <c r="C229" s="185" t="s">
        <v>27</v>
      </c>
      <c r="D229" s="185" t="s">
        <v>27</v>
      </c>
      <c r="E229" s="185" t="s">
        <v>27</v>
      </c>
      <c r="F229" s="185">
        <v>48.0</v>
      </c>
      <c r="G229" s="185" t="s">
        <v>53</v>
      </c>
      <c r="H229" s="185" t="s">
        <v>59</v>
      </c>
      <c r="I229" s="191">
        <v>4.0</v>
      </c>
      <c r="J229" s="191" t="s">
        <v>37</v>
      </c>
      <c r="K229" s="185">
        <v>121.44889</v>
      </c>
      <c r="L229" s="185">
        <v>42.208</v>
      </c>
      <c r="M229" s="185"/>
      <c r="N229" s="185">
        <v>12.0</v>
      </c>
      <c r="O229" s="186">
        <v>44.06589</v>
      </c>
      <c r="P229" s="187">
        <v>0.8</v>
      </c>
      <c r="Q229" s="86">
        <v>10.0863</v>
      </c>
      <c r="R229" s="86">
        <v>5.856</v>
      </c>
      <c r="S229" s="84"/>
      <c r="T229" s="86">
        <v>10.0</v>
      </c>
      <c r="U229" s="86">
        <v>1.11392</v>
      </c>
      <c r="V229" s="86">
        <v>0.0</v>
      </c>
      <c r="W229" s="189">
        <v>63.0</v>
      </c>
      <c r="X229" s="86">
        <v>1097.0</v>
      </c>
      <c r="Y229" s="86">
        <v>20.02096</v>
      </c>
      <c r="Z229" s="190"/>
      <c r="AA229" s="190"/>
      <c r="AB229" s="190"/>
    </row>
    <row r="230">
      <c r="A230" s="185">
        <v>228.0</v>
      </c>
      <c r="B230" s="185" t="s">
        <v>58</v>
      </c>
      <c r="C230" s="185" t="s">
        <v>27</v>
      </c>
      <c r="D230" s="185" t="s">
        <v>27</v>
      </c>
      <c r="E230" s="185" t="s">
        <v>27</v>
      </c>
      <c r="F230" s="185">
        <v>48.0</v>
      </c>
      <c r="G230" s="185" t="s">
        <v>53</v>
      </c>
      <c r="H230" s="185" t="s">
        <v>59</v>
      </c>
      <c r="I230" s="191">
        <v>4.0</v>
      </c>
      <c r="J230" s="191" t="s">
        <v>38</v>
      </c>
      <c r="K230" s="185">
        <v>126.30072</v>
      </c>
      <c r="L230" s="185">
        <v>120.675</v>
      </c>
      <c r="M230" s="185"/>
      <c r="N230" s="185">
        <v>85.0</v>
      </c>
      <c r="O230" s="186">
        <v>33.2071</v>
      </c>
      <c r="P230" s="187">
        <v>0.6</v>
      </c>
      <c r="Q230" s="86">
        <v>11.29184</v>
      </c>
      <c r="R230" s="86">
        <v>8.513</v>
      </c>
      <c r="S230" s="84"/>
      <c r="T230" s="86">
        <v>14.0</v>
      </c>
      <c r="U230" s="86">
        <v>1.25971</v>
      </c>
      <c r="V230" s="86">
        <v>0.0</v>
      </c>
      <c r="W230" s="189">
        <v>78.0</v>
      </c>
      <c r="X230" s="86">
        <v>1316.0</v>
      </c>
      <c r="Y230" s="86">
        <v>20.66755</v>
      </c>
      <c r="Z230" s="190"/>
      <c r="AA230" s="190"/>
      <c r="AB230" s="190"/>
    </row>
    <row r="231">
      <c r="A231" s="185">
        <v>229.0</v>
      </c>
      <c r="B231" s="185" t="s">
        <v>58</v>
      </c>
      <c r="C231" s="185" t="s">
        <v>27</v>
      </c>
      <c r="D231" s="185" t="s">
        <v>27</v>
      </c>
      <c r="E231" s="185" t="s">
        <v>27</v>
      </c>
      <c r="F231" s="185">
        <v>48.0</v>
      </c>
      <c r="G231" s="185" t="s">
        <v>53</v>
      </c>
      <c r="H231" s="185" t="s">
        <v>59</v>
      </c>
      <c r="I231" s="191">
        <v>4.0</v>
      </c>
      <c r="J231" s="191" t="s">
        <v>39</v>
      </c>
      <c r="K231" s="185">
        <v>160.98808</v>
      </c>
      <c r="L231" s="185">
        <v>25.121</v>
      </c>
      <c r="M231" s="185"/>
      <c r="N231" s="185">
        <v>12.0</v>
      </c>
      <c r="O231" s="186">
        <v>107.77849</v>
      </c>
      <c r="P231" s="187">
        <v>1.8</v>
      </c>
      <c r="Q231" s="86">
        <v>19.77903</v>
      </c>
      <c r="R231" s="86">
        <v>6.176</v>
      </c>
      <c r="S231" s="84"/>
      <c r="T231" s="86">
        <v>10.0</v>
      </c>
      <c r="U231" s="86">
        <v>12.34053</v>
      </c>
      <c r="V231" s="86">
        <v>0.2</v>
      </c>
      <c r="W231" s="189">
        <v>125.0</v>
      </c>
      <c r="X231" s="86">
        <v>1436.0</v>
      </c>
      <c r="Y231" s="86">
        <v>19.67836</v>
      </c>
      <c r="Z231" s="190"/>
      <c r="AA231" s="190"/>
      <c r="AB231" s="190"/>
    </row>
    <row r="232">
      <c r="A232" s="185">
        <v>230.0</v>
      </c>
      <c r="B232" s="185" t="s">
        <v>58</v>
      </c>
      <c r="C232" s="185" t="s">
        <v>27</v>
      </c>
      <c r="D232" s="185" t="s">
        <v>27</v>
      </c>
      <c r="E232" s="185" t="s">
        <v>27</v>
      </c>
      <c r="F232" s="185">
        <v>48.0</v>
      </c>
      <c r="G232" s="185" t="s">
        <v>53</v>
      </c>
      <c r="H232" s="185" t="s">
        <v>59</v>
      </c>
      <c r="I232" s="191">
        <v>4.0</v>
      </c>
      <c r="J232" s="191" t="s">
        <v>40</v>
      </c>
      <c r="K232" s="185">
        <v>111.33646</v>
      </c>
      <c r="L232" s="185">
        <v>2469.54</v>
      </c>
      <c r="M232" s="185"/>
      <c r="N232" s="185">
        <v>57.0</v>
      </c>
      <c r="O232" s="186">
        <v>143.09303</v>
      </c>
      <c r="P232" s="187">
        <v>2.4</v>
      </c>
      <c r="Q232" s="86">
        <v>10.65157</v>
      </c>
      <c r="R232" s="86">
        <v>8.16</v>
      </c>
      <c r="S232" s="84"/>
      <c r="T232" s="86">
        <v>53.0</v>
      </c>
      <c r="U232" s="86">
        <v>2.49904</v>
      </c>
      <c r="V232" s="86">
        <v>0.0</v>
      </c>
      <c r="W232" s="189">
        <v>342.0</v>
      </c>
      <c r="X232" s="86">
        <v>1771.0</v>
      </c>
      <c r="Y232" s="86">
        <v>20.67221</v>
      </c>
      <c r="Z232" s="190"/>
      <c r="AA232" s="190"/>
      <c r="AB232" s="190"/>
    </row>
    <row r="233">
      <c r="A233" s="185">
        <v>231.0</v>
      </c>
      <c r="B233" s="185" t="s">
        <v>58</v>
      </c>
      <c r="C233" s="185" t="s">
        <v>27</v>
      </c>
      <c r="D233" s="185" t="s">
        <v>27</v>
      </c>
      <c r="E233" s="185" t="s">
        <v>27</v>
      </c>
      <c r="F233" s="185">
        <v>48.0</v>
      </c>
      <c r="G233" s="185" t="s">
        <v>53</v>
      </c>
      <c r="H233" s="185" t="s">
        <v>59</v>
      </c>
      <c r="I233" s="191">
        <v>4.0</v>
      </c>
      <c r="J233" s="191" t="s">
        <v>41</v>
      </c>
      <c r="K233" s="185">
        <v>11.63999</v>
      </c>
      <c r="L233" s="185">
        <v>3317.78</v>
      </c>
      <c r="M233" s="185"/>
      <c r="N233" s="185">
        <v>22.0</v>
      </c>
      <c r="O233" s="186">
        <v>1.21832</v>
      </c>
      <c r="P233" s="187">
        <v>0.0</v>
      </c>
      <c r="Q233" s="86">
        <v>0.059971</v>
      </c>
      <c r="R233" s="86">
        <v>4.224</v>
      </c>
      <c r="S233" s="84"/>
      <c r="T233" s="86">
        <v>8.0</v>
      </c>
      <c r="U233" s="86">
        <v>0.156197</v>
      </c>
      <c r="V233" s="86">
        <v>0.0</v>
      </c>
      <c r="W233" s="189">
        <v>199.0</v>
      </c>
      <c r="X233" s="86">
        <v>1296.0</v>
      </c>
      <c r="Y233" s="86">
        <v>21.72375</v>
      </c>
      <c r="Z233" s="190"/>
      <c r="AA233" s="190"/>
      <c r="AB233" s="190"/>
    </row>
    <row r="234">
      <c r="A234" s="185">
        <v>232.0</v>
      </c>
      <c r="B234" s="185" t="s">
        <v>58</v>
      </c>
      <c r="C234" s="185" t="s">
        <v>27</v>
      </c>
      <c r="D234" s="185" t="s">
        <v>27</v>
      </c>
      <c r="E234" s="185" t="s">
        <v>27</v>
      </c>
      <c r="F234" s="185">
        <v>48.0</v>
      </c>
      <c r="G234" s="185" t="s">
        <v>53</v>
      </c>
      <c r="H234" s="185" t="s">
        <v>59</v>
      </c>
      <c r="I234" s="191">
        <v>4.0</v>
      </c>
      <c r="J234" s="191" t="s">
        <v>42</v>
      </c>
      <c r="K234" s="185">
        <v>88.82439</v>
      </c>
      <c r="L234" s="185">
        <v>42.945</v>
      </c>
      <c r="M234" s="185"/>
      <c r="N234" s="185">
        <v>59.0</v>
      </c>
      <c r="O234" s="186">
        <v>3.90121</v>
      </c>
      <c r="P234" s="187">
        <v>0.1</v>
      </c>
      <c r="Q234" s="86">
        <v>9.01994</v>
      </c>
      <c r="R234" s="86">
        <v>1.28</v>
      </c>
      <c r="S234" s="84"/>
      <c r="T234" s="86">
        <v>2.0</v>
      </c>
      <c r="U234" s="86">
        <v>0.893399</v>
      </c>
      <c r="V234" s="86">
        <v>0.0</v>
      </c>
      <c r="W234" s="189">
        <v>31.0</v>
      </c>
      <c r="X234" s="86">
        <v>1033.0</v>
      </c>
      <c r="Y234" s="86">
        <v>20.14531</v>
      </c>
      <c r="Z234" s="190"/>
      <c r="AA234" s="190"/>
      <c r="AB234" s="190"/>
    </row>
    <row r="235">
      <c r="A235" s="185">
        <v>233.0</v>
      </c>
      <c r="B235" s="185" t="s">
        <v>58</v>
      </c>
      <c r="C235" s="185" t="s">
        <v>27</v>
      </c>
      <c r="D235" s="185" t="s">
        <v>27</v>
      </c>
      <c r="E235" s="185" t="s">
        <v>27</v>
      </c>
      <c r="F235" s="185">
        <v>48.0</v>
      </c>
      <c r="G235" s="185" t="s">
        <v>53</v>
      </c>
      <c r="H235" s="185" t="s">
        <v>59</v>
      </c>
      <c r="I235" s="191">
        <v>4.0</v>
      </c>
      <c r="J235" s="191" t="s">
        <v>43</v>
      </c>
      <c r="K235" s="185">
        <v>12.27538</v>
      </c>
      <c r="L235" s="185">
        <v>2210.79</v>
      </c>
      <c r="M235" s="185"/>
      <c r="N235" s="185">
        <v>59.0</v>
      </c>
      <c r="O235" s="186">
        <v>88816.38</v>
      </c>
      <c r="P235" s="187">
        <v>92.6</v>
      </c>
      <c r="Q235" s="86">
        <v>0.237414</v>
      </c>
      <c r="R235" s="84"/>
      <c r="S235" s="84"/>
      <c r="T235" s="84"/>
      <c r="U235" s="84"/>
      <c r="V235" s="188"/>
      <c r="W235" s="189">
        <v>86842.0</v>
      </c>
      <c r="X235" s="86">
        <v>90931.0</v>
      </c>
      <c r="Y235" s="86">
        <v>14.92963</v>
      </c>
      <c r="Z235" s="190"/>
      <c r="AA235" s="190"/>
      <c r="AB235" s="190"/>
    </row>
    <row r="236">
      <c r="A236" s="185">
        <v>234.0</v>
      </c>
      <c r="B236" s="185" t="s">
        <v>58</v>
      </c>
      <c r="C236" s="185" t="s">
        <v>27</v>
      </c>
      <c r="D236" s="185" t="s">
        <v>27</v>
      </c>
      <c r="E236" s="185" t="s">
        <v>27</v>
      </c>
      <c r="F236" s="185">
        <v>48.0</v>
      </c>
      <c r="G236" s="185" t="s">
        <v>53</v>
      </c>
      <c r="H236" s="185" t="s">
        <v>59</v>
      </c>
      <c r="I236" s="191">
        <v>4.0</v>
      </c>
      <c r="J236" s="191" t="s">
        <v>44</v>
      </c>
      <c r="K236" s="185">
        <v>97.87875</v>
      </c>
      <c r="L236" s="185">
        <v>109.633</v>
      </c>
      <c r="M236" s="185"/>
      <c r="N236" s="185">
        <v>5.0</v>
      </c>
      <c r="O236" s="186">
        <v>8.47673</v>
      </c>
      <c r="P236" s="187">
        <v>0.1</v>
      </c>
      <c r="Q236" s="86">
        <v>1.07635</v>
      </c>
      <c r="R236" s="86">
        <v>1.28</v>
      </c>
      <c r="S236" s="84"/>
      <c r="T236" s="86">
        <v>2.0</v>
      </c>
      <c r="U236" s="86">
        <v>0.11306</v>
      </c>
      <c r="V236" s="86">
        <v>0.0</v>
      </c>
      <c r="W236" s="189">
        <v>24.0</v>
      </c>
      <c r="X236" s="86">
        <v>1039.0</v>
      </c>
      <c r="Y236" s="86">
        <v>20.39525</v>
      </c>
      <c r="Z236" s="190"/>
      <c r="AA236" s="190"/>
      <c r="AB236" s="190"/>
    </row>
    <row r="237">
      <c r="A237" s="185">
        <v>235.0</v>
      </c>
      <c r="B237" s="185" t="s">
        <v>58</v>
      </c>
      <c r="C237" s="185" t="s">
        <v>27</v>
      </c>
      <c r="D237" s="185" t="s">
        <v>27</v>
      </c>
      <c r="E237" s="185" t="s">
        <v>27</v>
      </c>
      <c r="F237" s="185">
        <v>48.0</v>
      </c>
      <c r="G237" s="185" t="s">
        <v>53</v>
      </c>
      <c r="H237" s="185" t="s">
        <v>59</v>
      </c>
      <c r="I237" s="191">
        <v>4.0</v>
      </c>
      <c r="J237" s="191" t="s">
        <v>45</v>
      </c>
      <c r="K237" s="185">
        <v>96.07657</v>
      </c>
      <c r="L237" s="185">
        <v>239.105</v>
      </c>
      <c r="M237" s="185"/>
      <c r="N237" s="185">
        <v>12.0</v>
      </c>
      <c r="O237" s="186">
        <v>3.87449</v>
      </c>
      <c r="P237" s="187">
        <v>0.1</v>
      </c>
      <c r="Q237" s="86">
        <v>0.111108</v>
      </c>
      <c r="R237" s="86">
        <v>3.936</v>
      </c>
      <c r="S237" s="84"/>
      <c r="T237" s="86">
        <v>4.0</v>
      </c>
      <c r="U237" s="86">
        <v>0.81538</v>
      </c>
      <c r="V237" s="86">
        <v>0.0</v>
      </c>
      <c r="W237" s="189">
        <v>112.0</v>
      </c>
      <c r="X237" s="86">
        <v>897.0</v>
      </c>
      <c r="Y237" s="86">
        <v>21.66976</v>
      </c>
      <c r="Z237" s="190"/>
      <c r="AA237" s="190"/>
      <c r="AB237" s="190"/>
    </row>
    <row r="238">
      <c r="A238" s="185">
        <v>236.0</v>
      </c>
      <c r="B238" s="185" t="s">
        <v>58</v>
      </c>
      <c r="C238" s="185" t="s">
        <v>27</v>
      </c>
      <c r="D238" s="185" t="s">
        <v>27</v>
      </c>
      <c r="E238" s="185" t="s">
        <v>27</v>
      </c>
      <c r="F238" s="185">
        <v>48.0</v>
      </c>
      <c r="G238" s="185" t="s">
        <v>53</v>
      </c>
      <c r="H238" s="185" t="s">
        <v>59</v>
      </c>
      <c r="I238" s="191">
        <v>4.0</v>
      </c>
      <c r="J238" s="191" t="s">
        <v>46</v>
      </c>
      <c r="K238" s="185">
        <v>6.90148</v>
      </c>
      <c r="L238" s="185">
        <v>193703.05</v>
      </c>
      <c r="M238" s="185"/>
      <c r="N238" s="185">
        <v>7.0</v>
      </c>
      <c r="O238" s="186">
        <v>7.02647</v>
      </c>
      <c r="P238" s="187">
        <v>0.1</v>
      </c>
      <c r="Q238" s="86">
        <v>1.08953</v>
      </c>
      <c r="R238" s="86">
        <v>1.28</v>
      </c>
      <c r="S238" s="84"/>
      <c r="T238" s="86">
        <v>2.0</v>
      </c>
      <c r="U238" s="86">
        <v>0.108387</v>
      </c>
      <c r="V238" s="86">
        <v>0.0</v>
      </c>
      <c r="W238" s="189">
        <v>6597.0</v>
      </c>
      <c r="X238" s="86">
        <v>7441.0</v>
      </c>
      <c r="Y238" s="86">
        <v>20.45051</v>
      </c>
      <c r="Z238" s="190"/>
      <c r="AA238" s="190"/>
      <c r="AB238" s="190"/>
    </row>
    <row r="239">
      <c r="A239" s="185">
        <v>237.0</v>
      </c>
      <c r="B239" s="185" t="s">
        <v>58</v>
      </c>
      <c r="C239" s="185" t="s">
        <v>27</v>
      </c>
      <c r="D239" s="185" t="s">
        <v>27</v>
      </c>
      <c r="E239" s="185" t="s">
        <v>27</v>
      </c>
      <c r="F239" s="185">
        <v>48.0</v>
      </c>
      <c r="G239" s="185" t="s">
        <v>53</v>
      </c>
      <c r="H239" s="185" t="s">
        <v>59</v>
      </c>
      <c r="I239" s="191">
        <v>4.0</v>
      </c>
      <c r="J239" s="191" t="s">
        <v>47</v>
      </c>
      <c r="K239" s="185">
        <v>84.29353</v>
      </c>
      <c r="L239" s="185">
        <v>7453.87</v>
      </c>
      <c r="M239" s="185"/>
      <c r="N239" s="185">
        <v>11.0</v>
      </c>
      <c r="O239" s="186">
        <v>98.99749</v>
      </c>
      <c r="P239" s="187">
        <v>1.7</v>
      </c>
      <c r="Q239" s="86">
        <v>2.29523</v>
      </c>
      <c r="R239" s="86">
        <v>2.496</v>
      </c>
      <c r="S239" s="84"/>
      <c r="T239" s="86">
        <v>4.0</v>
      </c>
      <c r="U239" s="86">
        <v>0.225734</v>
      </c>
      <c r="V239" s="86">
        <v>0.0</v>
      </c>
      <c r="W239" s="189">
        <v>1243.0</v>
      </c>
      <c r="X239" s="86">
        <v>2360.0</v>
      </c>
      <c r="Y239" s="86">
        <v>20.55545</v>
      </c>
      <c r="Z239" s="190"/>
      <c r="AA239" s="190"/>
      <c r="AB239" s="190"/>
    </row>
    <row r="240">
      <c r="A240" s="185">
        <v>238.0</v>
      </c>
      <c r="B240" s="185" t="s">
        <v>58</v>
      </c>
      <c r="C240" s="185" t="s">
        <v>27</v>
      </c>
      <c r="D240" s="185" t="s">
        <v>27</v>
      </c>
      <c r="E240" s="185" t="s">
        <v>27</v>
      </c>
      <c r="F240" s="185">
        <v>48.0</v>
      </c>
      <c r="G240" s="185" t="s">
        <v>53</v>
      </c>
      <c r="H240" s="185" t="s">
        <v>59</v>
      </c>
      <c r="I240" s="191">
        <v>4.0</v>
      </c>
      <c r="J240" s="191" t="s">
        <v>48</v>
      </c>
      <c r="K240" s="185">
        <v>128.65001</v>
      </c>
      <c r="L240" s="185">
        <v>77323.52</v>
      </c>
      <c r="M240" s="185"/>
      <c r="N240" s="185">
        <v>17.0</v>
      </c>
      <c r="O240" s="186">
        <v>35.3907</v>
      </c>
      <c r="P240" s="187">
        <v>0.4</v>
      </c>
      <c r="Q240" s="86">
        <v>11.58116</v>
      </c>
      <c r="R240" s="86">
        <v>4.544</v>
      </c>
      <c r="S240" s="84"/>
      <c r="T240" s="86">
        <v>8.0</v>
      </c>
      <c r="U240" s="86">
        <v>1.96568</v>
      </c>
      <c r="V240" s="86">
        <v>0.0</v>
      </c>
      <c r="W240" s="189">
        <v>4982.0</v>
      </c>
      <c r="X240" s="86">
        <v>6303.0</v>
      </c>
      <c r="Y240" s="86">
        <v>21.16302</v>
      </c>
      <c r="Z240" s="190"/>
      <c r="AA240" s="190"/>
      <c r="AB240" s="190"/>
    </row>
    <row r="241">
      <c r="A241" s="185">
        <v>239.0</v>
      </c>
      <c r="B241" s="185" t="s">
        <v>58</v>
      </c>
      <c r="C241" s="185" t="s">
        <v>27</v>
      </c>
      <c r="D241" s="185" t="s">
        <v>27</v>
      </c>
      <c r="E241" s="185" t="s">
        <v>27</v>
      </c>
      <c r="F241" s="185">
        <v>48.0</v>
      </c>
      <c r="G241" s="185" t="s">
        <v>53</v>
      </c>
      <c r="H241" s="185" t="s">
        <v>59</v>
      </c>
      <c r="I241" s="191">
        <v>4.0</v>
      </c>
      <c r="J241" s="191" t="s">
        <v>49</v>
      </c>
      <c r="K241" s="185">
        <v>145.33822</v>
      </c>
      <c r="L241" s="185">
        <v>55.234</v>
      </c>
      <c r="M241" s="185"/>
      <c r="N241" s="185">
        <v>3.0</v>
      </c>
      <c r="O241" s="186">
        <v>50.65638</v>
      </c>
      <c r="P241" s="187">
        <v>0.9</v>
      </c>
      <c r="Q241" s="86">
        <v>1.06809</v>
      </c>
      <c r="R241" s="86">
        <v>1.248</v>
      </c>
      <c r="S241" s="84"/>
      <c r="T241" s="86">
        <v>2.0</v>
      </c>
      <c r="U241" s="86">
        <v>0.106788</v>
      </c>
      <c r="V241" s="86">
        <v>0.0</v>
      </c>
      <c r="W241" s="189">
        <v>69.0</v>
      </c>
      <c r="X241" s="86">
        <v>1180.0</v>
      </c>
      <c r="Y241" s="86">
        <v>19.74633</v>
      </c>
      <c r="Z241" s="190"/>
      <c r="AA241" s="190"/>
      <c r="AB241" s="190"/>
    </row>
    <row r="242">
      <c r="A242" s="185">
        <v>240.0</v>
      </c>
      <c r="B242" s="185" t="s">
        <v>58</v>
      </c>
      <c r="C242" s="185" t="s">
        <v>27</v>
      </c>
      <c r="D242" s="185" t="s">
        <v>27</v>
      </c>
      <c r="E242" s="185" t="s">
        <v>27</v>
      </c>
      <c r="F242" s="185">
        <v>48.0</v>
      </c>
      <c r="G242" s="185" t="s">
        <v>53</v>
      </c>
      <c r="H242" s="185" t="s">
        <v>59</v>
      </c>
      <c r="I242" s="191">
        <v>4.0</v>
      </c>
      <c r="J242" s="191" t="s">
        <v>50</v>
      </c>
      <c r="K242" s="185">
        <v>105.16169</v>
      </c>
      <c r="L242" s="185">
        <v>24118.64</v>
      </c>
      <c r="M242" s="185"/>
      <c r="N242" s="185">
        <v>23.0</v>
      </c>
      <c r="O242" s="186">
        <v>133.73797</v>
      </c>
      <c r="P242" s="187">
        <v>0.9</v>
      </c>
      <c r="Q242" s="86">
        <v>12.9128</v>
      </c>
      <c r="R242" s="86">
        <v>4.48</v>
      </c>
      <c r="S242" s="84"/>
      <c r="T242" s="86">
        <v>8.0</v>
      </c>
      <c r="U242" s="86">
        <v>15.3689</v>
      </c>
      <c r="V242" s="86">
        <v>0.1</v>
      </c>
      <c r="W242" s="189">
        <v>8449.0</v>
      </c>
      <c r="X242" s="86">
        <v>10296.0</v>
      </c>
      <c r="Y242" s="86">
        <v>23.64686</v>
      </c>
      <c r="Z242" s="190"/>
      <c r="AA242" s="190"/>
      <c r="AB242" s="190"/>
    </row>
    <row r="243">
      <c r="A243" s="185">
        <v>241.0</v>
      </c>
      <c r="B243" s="185" t="s">
        <v>58</v>
      </c>
      <c r="C243" s="185" t="s">
        <v>27</v>
      </c>
      <c r="D243" s="185" t="s">
        <v>27</v>
      </c>
      <c r="E243" s="185" t="s">
        <v>27</v>
      </c>
      <c r="F243" s="185">
        <v>48.0</v>
      </c>
      <c r="G243" s="185" t="s">
        <v>53</v>
      </c>
      <c r="H243" s="185" t="s">
        <v>59</v>
      </c>
      <c r="I243" s="191">
        <v>4.0</v>
      </c>
      <c r="J243" s="191" t="s">
        <v>51</v>
      </c>
      <c r="K243" s="189" t="s">
        <v>30</v>
      </c>
      <c r="L243" s="189" t="s">
        <v>30</v>
      </c>
      <c r="M243" s="189" t="s">
        <v>30</v>
      </c>
      <c r="N243" s="189" t="s">
        <v>30</v>
      </c>
      <c r="O243" s="189" t="s">
        <v>30</v>
      </c>
      <c r="P243" s="189" t="s">
        <v>30</v>
      </c>
      <c r="Q243" s="189" t="s">
        <v>30</v>
      </c>
      <c r="R243" s="189" t="s">
        <v>30</v>
      </c>
      <c r="S243" s="189" t="s">
        <v>30</v>
      </c>
      <c r="T243" s="189" t="s">
        <v>30</v>
      </c>
      <c r="U243" s="189" t="s">
        <v>30</v>
      </c>
      <c r="V243" s="189" t="s">
        <v>30</v>
      </c>
      <c r="W243" s="189" t="s">
        <v>30</v>
      </c>
      <c r="X243" s="189" t="s">
        <v>30</v>
      </c>
      <c r="Y243" s="189" t="s">
        <v>30</v>
      </c>
      <c r="Z243" s="190"/>
      <c r="AA243" s="190"/>
      <c r="AB243" s="190"/>
    </row>
    <row r="244">
      <c r="A244" s="185">
        <v>242.0</v>
      </c>
      <c r="B244" s="185" t="s">
        <v>58</v>
      </c>
      <c r="C244" s="185" t="s">
        <v>27</v>
      </c>
      <c r="D244" s="185" t="s">
        <v>27</v>
      </c>
      <c r="E244" s="185" t="s">
        <v>27</v>
      </c>
      <c r="F244" s="185">
        <v>48.0</v>
      </c>
      <c r="G244" s="185" t="s">
        <v>53</v>
      </c>
      <c r="H244" s="185" t="s">
        <v>59</v>
      </c>
      <c r="I244" s="191">
        <v>4.0</v>
      </c>
      <c r="J244" s="191" t="s">
        <v>52</v>
      </c>
      <c r="K244" s="189" t="s">
        <v>30</v>
      </c>
      <c r="L244" s="189" t="s">
        <v>30</v>
      </c>
      <c r="M244" s="189" t="s">
        <v>30</v>
      </c>
      <c r="N244" s="189" t="s">
        <v>30</v>
      </c>
      <c r="O244" s="189" t="s">
        <v>30</v>
      </c>
      <c r="P244" s="189" t="s">
        <v>30</v>
      </c>
      <c r="Q244" s="189" t="s">
        <v>30</v>
      </c>
      <c r="R244" s="189" t="s">
        <v>30</v>
      </c>
      <c r="S244" s="189" t="s">
        <v>30</v>
      </c>
      <c r="T244" s="189" t="s">
        <v>30</v>
      </c>
      <c r="U244" s="189" t="s">
        <v>30</v>
      </c>
      <c r="V244" s="189" t="s">
        <v>30</v>
      </c>
      <c r="W244" s="189" t="s">
        <v>30</v>
      </c>
      <c r="X244" s="189" t="s">
        <v>30</v>
      </c>
      <c r="Y244" s="189" t="s">
        <v>30</v>
      </c>
      <c r="Z244" s="190"/>
      <c r="AA244" s="190"/>
      <c r="AB244" s="190"/>
    </row>
    <row r="245">
      <c r="A245" s="185">
        <v>243.0</v>
      </c>
      <c r="B245" s="185" t="s">
        <v>58</v>
      </c>
      <c r="C245" s="185" t="s">
        <v>27</v>
      </c>
      <c r="D245" s="185" t="s">
        <v>27</v>
      </c>
      <c r="E245" s="185" t="s">
        <v>28</v>
      </c>
      <c r="F245" s="185">
        <v>48.0</v>
      </c>
      <c r="G245" s="185" t="s">
        <v>29</v>
      </c>
      <c r="H245" s="185" t="s">
        <v>30</v>
      </c>
      <c r="I245" s="185">
        <v>4.0</v>
      </c>
      <c r="J245" s="185" t="s">
        <v>31</v>
      </c>
      <c r="K245" s="185">
        <v>198.28118</v>
      </c>
      <c r="L245" s="185">
        <v>44.832</v>
      </c>
      <c r="M245" s="185"/>
      <c r="N245" s="185">
        <v>2.0</v>
      </c>
      <c r="O245" s="195">
        <v>200.60194</v>
      </c>
      <c r="P245" s="187">
        <v>2.0</v>
      </c>
      <c r="Q245" s="84"/>
      <c r="R245" s="84"/>
      <c r="S245" s="84"/>
      <c r="T245" s="84"/>
      <c r="U245" s="84"/>
      <c r="V245" s="86"/>
      <c r="W245" s="189">
        <v>106.0</v>
      </c>
      <c r="X245" s="86">
        <v>1781.0</v>
      </c>
      <c r="Y245" s="86"/>
      <c r="Z245" s="190"/>
      <c r="AA245" s="190"/>
      <c r="AB245" s="190"/>
    </row>
    <row r="246">
      <c r="A246" s="185">
        <v>244.0</v>
      </c>
      <c r="B246" s="185" t="s">
        <v>58</v>
      </c>
      <c r="C246" s="185" t="s">
        <v>27</v>
      </c>
      <c r="D246" s="185" t="s">
        <v>27</v>
      </c>
      <c r="E246" s="185" t="s">
        <v>28</v>
      </c>
      <c r="F246" s="185">
        <v>48.0</v>
      </c>
      <c r="G246" s="185" t="s">
        <v>29</v>
      </c>
      <c r="H246" s="185" t="s">
        <v>30</v>
      </c>
      <c r="I246" s="191">
        <v>4.0</v>
      </c>
      <c r="J246" s="185" t="s">
        <v>32</v>
      </c>
      <c r="K246" s="185">
        <v>12.4921</v>
      </c>
      <c r="L246" s="185">
        <v>4544.98</v>
      </c>
      <c r="M246" s="185"/>
      <c r="N246" s="185">
        <v>39.0</v>
      </c>
      <c r="O246" s="195">
        <v>19219.98</v>
      </c>
      <c r="P246" s="187">
        <v>58.5</v>
      </c>
      <c r="Q246" s="84"/>
      <c r="R246" s="84"/>
      <c r="S246" s="84"/>
      <c r="T246" s="84"/>
      <c r="U246" s="84"/>
      <c r="V246" s="86"/>
      <c r="W246" s="189">
        <v>20123.0</v>
      </c>
      <c r="X246" s="86">
        <v>21341.0</v>
      </c>
      <c r="Y246" s="86"/>
      <c r="Z246" s="190"/>
      <c r="AA246" s="190"/>
      <c r="AB246" s="190"/>
    </row>
    <row r="247">
      <c r="A247" s="185">
        <v>245.0</v>
      </c>
      <c r="B247" s="185" t="s">
        <v>58</v>
      </c>
      <c r="C247" s="185" t="s">
        <v>27</v>
      </c>
      <c r="D247" s="185" t="s">
        <v>27</v>
      </c>
      <c r="E247" s="185" t="s">
        <v>28</v>
      </c>
      <c r="F247" s="185">
        <v>48.0</v>
      </c>
      <c r="G247" s="185" t="s">
        <v>29</v>
      </c>
      <c r="H247" s="185" t="s">
        <v>30</v>
      </c>
      <c r="I247" s="191">
        <v>4.0</v>
      </c>
      <c r="J247" s="185" t="s">
        <v>33</v>
      </c>
      <c r="K247" s="185">
        <v>113.65003</v>
      </c>
      <c r="L247" s="185">
        <v>660.734</v>
      </c>
      <c r="M247" s="185"/>
      <c r="N247" s="185">
        <v>12.0</v>
      </c>
      <c r="O247" s="195">
        <v>42.79353</v>
      </c>
      <c r="P247" s="187">
        <v>0.4</v>
      </c>
      <c r="Q247" s="84"/>
      <c r="R247" s="84"/>
      <c r="S247" s="84"/>
      <c r="T247" s="84"/>
      <c r="U247" s="84"/>
      <c r="V247" s="86"/>
      <c r="W247" s="189">
        <v>425.0</v>
      </c>
      <c r="X247" s="86">
        <v>1659.0</v>
      </c>
      <c r="Y247" s="86"/>
      <c r="Z247" s="190"/>
      <c r="AA247" s="190"/>
      <c r="AB247" s="190"/>
    </row>
    <row r="248">
      <c r="A248" s="185">
        <v>246.0</v>
      </c>
      <c r="B248" s="185" t="s">
        <v>58</v>
      </c>
      <c r="C248" s="185" t="s">
        <v>27</v>
      </c>
      <c r="D248" s="185" t="s">
        <v>27</v>
      </c>
      <c r="E248" s="185" t="s">
        <v>28</v>
      </c>
      <c r="F248" s="185">
        <v>48.0</v>
      </c>
      <c r="G248" s="185" t="s">
        <v>29</v>
      </c>
      <c r="H248" s="185" t="s">
        <v>30</v>
      </c>
      <c r="I248" s="191">
        <v>4.0</v>
      </c>
      <c r="J248" s="185" t="s">
        <v>34</v>
      </c>
      <c r="K248" s="185">
        <v>86.61617</v>
      </c>
      <c r="L248" s="185">
        <v>85.30443</v>
      </c>
      <c r="M248" s="185"/>
      <c r="N248" s="185">
        <v>149.0</v>
      </c>
      <c r="O248" s="195">
        <v>7.82385</v>
      </c>
      <c r="P248" s="187">
        <v>0.1</v>
      </c>
      <c r="Q248" s="84"/>
      <c r="R248" s="84"/>
      <c r="S248" s="84"/>
      <c r="T248" s="84"/>
      <c r="U248" s="84"/>
      <c r="V248" s="86"/>
      <c r="W248" s="189">
        <v>3913.0</v>
      </c>
      <c r="X248" s="86">
        <v>5223.0</v>
      </c>
      <c r="Y248" s="86"/>
      <c r="Z248" s="190"/>
      <c r="AA248" s="190"/>
      <c r="AB248" s="190"/>
    </row>
    <row r="249">
      <c r="A249" s="185">
        <v>247.0</v>
      </c>
      <c r="B249" s="185" t="s">
        <v>58</v>
      </c>
      <c r="C249" s="185" t="s">
        <v>27</v>
      </c>
      <c r="D249" s="185" t="s">
        <v>27</v>
      </c>
      <c r="E249" s="185" t="s">
        <v>28</v>
      </c>
      <c r="F249" s="185">
        <v>48.0</v>
      </c>
      <c r="G249" s="185" t="s">
        <v>29</v>
      </c>
      <c r="H249" s="185" t="s">
        <v>30</v>
      </c>
      <c r="I249" s="191">
        <v>4.0</v>
      </c>
      <c r="J249" s="185" t="s">
        <v>35</v>
      </c>
      <c r="K249" s="185">
        <v>110.11253</v>
      </c>
      <c r="L249" s="185">
        <v>213.246</v>
      </c>
      <c r="M249" s="185"/>
      <c r="N249" s="185">
        <v>147.0</v>
      </c>
      <c r="O249" s="195">
        <v>9.33265</v>
      </c>
      <c r="P249" s="187">
        <v>0.1</v>
      </c>
      <c r="Q249" s="84"/>
      <c r="R249" s="84"/>
      <c r="S249" s="84"/>
      <c r="T249" s="84"/>
      <c r="U249" s="84"/>
      <c r="V249" s="86"/>
      <c r="W249" s="189">
        <v>76.0</v>
      </c>
      <c r="X249" s="86">
        <v>1153.0</v>
      </c>
      <c r="Y249" s="86"/>
      <c r="Z249" s="190"/>
      <c r="AA249" s="190"/>
      <c r="AB249" s="190"/>
    </row>
    <row r="250">
      <c r="A250" s="185">
        <v>248.0</v>
      </c>
      <c r="B250" s="185" t="s">
        <v>58</v>
      </c>
      <c r="C250" s="185" t="s">
        <v>27</v>
      </c>
      <c r="D250" s="185" t="s">
        <v>27</v>
      </c>
      <c r="E250" s="185" t="s">
        <v>28</v>
      </c>
      <c r="F250" s="185">
        <v>48.0</v>
      </c>
      <c r="G250" s="185" t="s">
        <v>29</v>
      </c>
      <c r="H250" s="185" t="s">
        <v>30</v>
      </c>
      <c r="I250" s="191">
        <v>4.0</v>
      </c>
      <c r="J250" s="185" t="s">
        <v>36</v>
      </c>
      <c r="K250" s="185">
        <v>112.89198</v>
      </c>
      <c r="L250" s="185">
        <v>129.695</v>
      </c>
      <c r="M250" s="185"/>
      <c r="N250" s="185">
        <v>1.0</v>
      </c>
      <c r="O250" s="195">
        <v>1.3456</v>
      </c>
      <c r="P250" s="187">
        <v>0.0</v>
      </c>
      <c r="Q250" s="84"/>
      <c r="R250" s="84"/>
      <c r="S250" s="84"/>
      <c r="T250" s="84"/>
      <c r="U250" s="84"/>
      <c r="V250" s="86"/>
      <c r="W250" s="189">
        <v>10.0</v>
      </c>
      <c r="X250" s="86">
        <v>896.0</v>
      </c>
      <c r="Y250" s="86"/>
      <c r="Z250" s="190"/>
      <c r="AA250" s="190"/>
      <c r="AB250" s="190"/>
    </row>
    <row r="251">
      <c r="A251" s="185">
        <v>249.0</v>
      </c>
      <c r="B251" s="185" t="s">
        <v>58</v>
      </c>
      <c r="C251" s="185" t="s">
        <v>27</v>
      </c>
      <c r="D251" s="185" t="s">
        <v>27</v>
      </c>
      <c r="E251" s="185" t="s">
        <v>28</v>
      </c>
      <c r="F251" s="185">
        <v>48.0</v>
      </c>
      <c r="G251" s="185" t="s">
        <v>29</v>
      </c>
      <c r="H251" s="185" t="s">
        <v>30</v>
      </c>
      <c r="I251" s="191">
        <v>4.0</v>
      </c>
      <c r="J251" s="185" t="s">
        <v>37</v>
      </c>
      <c r="K251" s="185">
        <v>114.6489</v>
      </c>
      <c r="L251" s="185">
        <v>69.088</v>
      </c>
      <c r="M251" s="185"/>
      <c r="N251" s="185">
        <v>12.0</v>
      </c>
      <c r="O251" s="195">
        <v>36.18429</v>
      </c>
      <c r="P251" s="187">
        <v>0.4</v>
      </c>
      <c r="Q251" s="84"/>
      <c r="R251" s="84"/>
      <c r="S251" s="84"/>
      <c r="T251" s="84"/>
      <c r="U251" s="84"/>
      <c r="V251" s="86"/>
      <c r="W251" s="189">
        <v>55.0</v>
      </c>
      <c r="X251" s="86">
        <v>1114.0</v>
      </c>
      <c r="Y251" s="86"/>
      <c r="Z251" s="190"/>
      <c r="AA251" s="190"/>
      <c r="AB251" s="190"/>
    </row>
    <row r="252">
      <c r="A252" s="185">
        <v>250.0</v>
      </c>
      <c r="B252" s="185" t="s">
        <v>58</v>
      </c>
      <c r="C252" s="185" t="s">
        <v>27</v>
      </c>
      <c r="D252" s="185" t="s">
        <v>27</v>
      </c>
      <c r="E252" s="185" t="s">
        <v>28</v>
      </c>
      <c r="F252" s="185">
        <v>48.0</v>
      </c>
      <c r="G252" s="185" t="s">
        <v>29</v>
      </c>
      <c r="H252" s="185" t="s">
        <v>30</v>
      </c>
      <c r="I252" s="191">
        <v>4.0</v>
      </c>
      <c r="J252" s="185" t="s">
        <v>38</v>
      </c>
      <c r="K252" s="185">
        <v>126.57763</v>
      </c>
      <c r="L252" s="185">
        <v>285.824</v>
      </c>
      <c r="M252" s="185"/>
      <c r="N252" s="185">
        <v>165.0</v>
      </c>
      <c r="O252" s="195">
        <v>18.34725</v>
      </c>
      <c r="P252" s="187">
        <v>0.2</v>
      </c>
      <c r="Q252" s="84"/>
      <c r="R252" s="84"/>
      <c r="S252" s="84"/>
      <c r="T252" s="84"/>
      <c r="U252" s="84"/>
      <c r="V252" s="86"/>
      <c r="W252" s="189">
        <v>90.0</v>
      </c>
      <c r="X252" s="86">
        <v>1317.0</v>
      </c>
      <c r="Y252" s="86"/>
      <c r="Z252" s="190"/>
      <c r="AA252" s="190"/>
      <c r="AB252" s="190"/>
    </row>
    <row r="253">
      <c r="A253" s="185">
        <v>251.0</v>
      </c>
      <c r="B253" s="185" t="s">
        <v>58</v>
      </c>
      <c r="C253" s="185" t="s">
        <v>27</v>
      </c>
      <c r="D253" s="185" t="s">
        <v>27</v>
      </c>
      <c r="E253" s="185" t="s">
        <v>28</v>
      </c>
      <c r="F253" s="185">
        <v>48.0</v>
      </c>
      <c r="G253" s="185" t="s">
        <v>29</v>
      </c>
      <c r="H253" s="185" t="s">
        <v>30</v>
      </c>
      <c r="I253" s="191">
        <v>4.0</v>
      </c>
      <c r="J253" s="185" t="s">
        <v>39</v>
      </c>
      <c r="K253" s="185">
        <v>160.45156</v>
      </c>
      <c r="L253" s="185">
        <v>50.944</v>
      </c>
      <c r="M253" s="185"/>
      <c r="N253" s="185">
        <v>12.0</v>
      </c>
      <c r="O253" s="195">
        <v>72.51377</v>
      </c>
      <c r="P253" s="187">
        <v>0.6</v>
      </c>
      <c r="Q253" s="84"/>
      <c r="R253" s="84"/>
      <c r="S253" s="84"/>
      <c r="T253" s="84"/>
      <c r="U253" s="84"/>
      <c r="V253" s="86"/>
      <c r="W253" s="189">
        <v>90.0</v>
      </c>
      <c r="X253" s="86">
        <v>1368.0</v>
      </c>
      <c r="Y253" s="86"/>
      <c r="Z253" s="190"/>
      <c r="AA253" s="190"/>
      <c r="AB253" s="190"/>
    </row>
    <row r="254">
      <c r="A254" s="185">
        <v>252.0</v>
      </c>
      <c r="B254" s="185" t="s">
        <v>58</v>
      </c>
      <c r="C254" s="185" t="s">
        <v>27</v>
      </c>
      <c r="D254" s="185" t="s">
        <v>27</v>
      </c>
      <c r="E254" s="185" t="s">
        <v>28</v>
      </c>
      <c r="F254" s="185">
        <v>48.0</v>
      </c>
      <c r="G254" s="185" t="s">
        <v>29</v>
      </c>
      <c r="H254" s="185" t="s">
        <v>30</v>
      </c>
      <c r="I254" s="191">
        <v>4.0</v>
      </c>
      <c r="J254" s="185" t="s">
        <v>40</v>
      </c>
      <c r="K254" s="185">
        <v>110.72336</v>
      </c>
      <c r="L254" s="185">
        <v>2473.91</v>
      </c>
      <c r="M254" s="185"/>
      <c r="N254" s="185">
        <v>16.0</v>
      </c>
      <c r="O254" s="195">
        <v>127.50347</v>
      </c>
      <c r="P254" s="187">
        <v>1.1</v>
      </c>
      <c r="Q254" s="84"/>
      <c r="R254" s="84"/>
      <c r="S254" s="84"/>
      <c r="T254" s="84"/>
      <c r="U254" s="84"/>
      <c r="V254" s="86"/>
      <c r="W254" s="189">
        <v>296.0</v>
      </c>
      <c r="X254" s="86">
        <v>1715.0</v>
      </c>
      <c r="Y254" s="86"/>
      <c r="Z254" s="190"/>
      <c r="AA254" s="190"/>
      <c r="AB254" s="190"/>
    </row>
    <row r="255">
      <c r="A255" s="185">
        <v>253.0</v>
      </c>
      <c r="B255" s="185" t="s">
        <v>58</v>
      </c>
      <c r="C255" s="185" t="s">
        <v>27</v>
      </c>
      <c r="D255" s="185" t="s">
        <v>27</v>
      </c>
      <c r="E255" s="185" t="s">
        <v>28</v>
      </c>
      <c r="F255" s="185">
        <v>48.0</v>
      </c>
      <c r="G255" s="185" t="s">
        <v>29</v>
      </c>
      <c r="H255" s="185" t="s">
        <v>30</v>
      </c>
      <c r="I255" s="191">
        <v>4.0</v>
      </c>
      <c r="J255" s="185" t="s">
        <v>41</v>
      </c>
      <c r="K255" s="185">
        <v>11.964</v>
      </c>
      <c r="L255" s="185">
        <v>3476.18</v>
      </c>
      <c r="M255" s="185"/>
      <c r="N255" s="185">
        <v>22.0</v>
      </c>
      <c r="O255" s="195">
        <v>1.45513</v>
      </c>
      <c r="P255" s="187">
        <v>0.0</v>
      </c>
      <c r="Q255" s="84"/>
      <c r="R255" s="84"/>
      <c r="S255" s="84"/>
      <c r="T255" s="84"/>
      <c r="U255" s="84"/>
      <c r="V255" s="86"/>
      <c r="W255" s="189">
        <v>192.0</v>
      </c>
      <c r="X255" s="86">
        <v>1291.0</v>
      </c>
      <c r="Y255" s="86"/>
      <c r="Z255" s="190"/>
      <c r="AA255" s="190"/>
      <c r="AB255" s="190"/>
    </row>
    <row r="256">
      <c r="A256" s="185">
        <v>254.0</v>
      </c>
      <c r="B256" s="185" t="s">
        <v>58</v>
      </c>
      <c r="C256" s="185" t="s">
        <v>27</v>
      </c>
      <c r="D256" s="185" t="s">
        <v>27</v>
      </c>
      <c r="E256" s="185" t="s">
        <v>28</v>
      </c>
      <c r="F256" s="185">
        <v>48.0</v>
      </c>
      <c r="G256" s="185" t="s">
        <v>29</v>
      </c>
      <c r="H256" s="185" t="s">
        <v>30</v>
      </c>
      <c r="I256" s="191">
        <v>4.0</v>
      </c>
      <c r="J256" s="185" t="s">
        <v>42</v>
      </c>
      <c r="K256" s="185">
        <v>85.78002</v>
      </c>
      <c r="L256" s="185">
        <v>101.856</v>
      </c>
      <c r="M256" s="185"/>
      <c r="N256" s="185">
        <v>139.0</v>
      </c>
      <c r="O256" s="195">
        <v>3.67362</v>
      </c>
      <c r="P256" s="187">
        <v>0.0</v>
      </c>
      <c r="Q256" s="84"/>
      <c r="R256" s="84"/>
      <c r="S256" s="84"/>
      <c r="T256" s="84"/>
      <c r="U256" s="84"/>
      <c r="V256" s="86"/>
      <c r="W256" s="189">
        <v>60.0</v>
      </c>
      <c r="X256" s="86">
        <v>1035.0</v>
      </c>
      <c r="Y256" s="86"/>
      <c r="Z256" s="190"/>
      <c r="AA256" s="190"/>
      <c r="AB256" s="190"/>
    </row>
    <row r="257">
      <c r="A257" s="185">
        <v>255.0</v>
      </c>
      <c r="B257" s="185" t="s">
        <v>58</v>
      </c>
      <c r="C257" s="185" t="s">
        <v>27</v>
      </c>
      <c r="D257" s="185" t="s">
        <v>27</v>
      </c>
      <c r="E257" s="185" t="s">
        <v>28</v>
      </c>
      <c r="F257" s="185">
        <v>48.0</v>
      </c>
      <c r="G257" s="185" t="s">
        <v>29</v>
      </c>
      <c r="H257" s="185" t="s">
        <v>30</v>
      </c>
      <c r="I257" s="191">
        <v>4.0</v>
      </c>
      <c r="J257" s="185" t="s">
        <v>43</v>
      </c>
      <c r="K257" s="185">
        <v>12.43312</v>
      </c>
      <c r="L257" s="185">
        <v>2480.25</v>
      </c>
      <c r="M257" s="185"/>
      <c r="N257" s="185">
        <v>139.0</v>
      </c>
      <c r="O257" s="195">
        <v>25556.96</v>
      </c>
      <c r="P257" s="187">
        <v>26.6</v>
      </c>
      <c r="Q257" s="84"/>
      <c r="R257" s="84"/>
      <c r="S257" s="84"/>
      <c r="T257" s="84"/>
      <c r="U257" s="84"/>
      <c r="V257" s="86"/>
      <c r="W257" s="189">
        <v>25891.0</v>
      </c>
      <c r="X257" s="86">
        <v>27665.0</v>
      </c>
      <c r="Y257" s="86"/>
      <c r="Z257" s="190"/>
      <c r="AA257" s="190"/>
      <c r="AB257" s="190"/>
    </row>
    <row r="258">
      <c r="A258" s="185">
        <v>256.0</v>
      </c>
      <c r="B258" s="185" t="s">
        <v>58</v>
      </c>
      <c r="C258" s="185" t="s">
        <v>27</v>
      </c>
      <c r="D258" s="185" t="s">
        <v>27</v>
      </c>
      <c r="E258" s="185" t="s">
        <v>28</v>
      </c>
      <c r="F258" s="185">
        <v>48.0</v>
      </c>
      <c r="G258" s="185" t="s">
        <v>29</v>
      </c>
      <c r="H258" s="185" t="s">
        <v>30</v>
      </c>
      <c r="I258" s="191">
        <v>4.0</v>
      </c>
      <c r="J258" s="185" t="s">
        <v>44</v>
      </c>
      <c r="K258" s="185">
        <v>81.53473</v>
      </c>
      <c r="L258" s="185">
        <v>264.0</v>
      </c>
      <c r="M258" s="185"/>
      <c r="N258" s="185">
        <v>5.0</v>
      </c>
      <c r="O258" s="195">
        <v>3.81097</v>
      </c>
      <c r="P258" s="187">
        <v>0.0</v>
      </c>
      <c r="Q258" s="84"/>
      <c r="R258" s="84"/>
      <c r="S258" s="84"/>
      <c r="T258" s="84"/>
      <c r="U258" s="84"/>
      <c r="V258" s="86"/>
      <c r="W258" s="189">
        <v>26.0</v>
      </c>
      <c r="X258" s="86">
        <v>1007.0</v>
      </c>
      <c r="Y258" s="86"/>
      <c r="Z258" s="190"/>
      <c r="AA258" s="190"/>
      <c r="AB258" s="190"/>
    </row>
    <row r="259">
      <c r="A259" s="185">
        <v>257.0</v>
      </c>
      <c r="B259" s="185" t="s">
        <v>58</v>
      </c>
      <c r="C259" s="185" t="s">
        <v>27</v>
      </c>
      <c r="D259" s="185" t="s">
        <v>27</v>
      </c>
      <c r="E259" s="185" t="s">
        <v>28</v>
      </c>
      <c r="F259" s="185">
        <v>48.0</v>
      </c>
      <c r="G259" s="185" t="s">
        <v>29</v>
      </c>
      <c r="H259" s="185" t="s">
        <v>30</v>
      </c>
      <c r="I259" s="191">
        <v>4.0</v>
      </c>
      <c r="J259" s="191" t="s">
        <v>45</v>
      </c>
      <c r="K259" s="185">
        <v>81.71879</v>
      </c>
      <c r="L259" s="185">
        <v>473.373</v>
      </c>
      <c r="M259" s="185"/>
      <c r="N259" s="185">
        <v>12.0</v>
      </c>
      <c r="O259" s="195">
        <v>3.24508</v>
      </c>
      <c r="P259" s="187">
        <v>0.0</v>
      </c>
      <c r="Q259" s="84"/>
      <c r="R259" s="84"/>
      <c r="S259" s="84"/>
      <c r="T259" s="84"/>
      <c r="U259" s="84"/>
      <c r="V259" s="86"/>
      <c r="W259" s="189">
        <v>158.0</v>
      </c>
      <c r="X259" s="86">
        <v>898.0</v>
      </c>
      <c r="Y259" s="86"/>
      <c r="Z259" s="190"/>
      <c r="AA259" s="190"/>
      <c r="AB259" s="190"/>
    </row>
    <row r="260">
      <c r="A260" s="185">
        <v>258.0</v>
      </c>
      <c r="B260" s="185" t="s">
        <v>58</v>
      </c>
      <c r="C260" s="185" t="s">
        <v>27</v>
      </c>
      <c r="D260" s="185" t="s">
        <v>27</v>
      </c>
      <c r="E260" s="185" t="s">
        <v>28</v>
      </c>
      <c r="F260" s="185">
        <v>48.0</v>
      </c>
      <c r="G260" s="185" t="s">
        <v>29</v>
      </c>
      <c r="H260" s="185" t="s">
        <v>30</v>
      </c>
      <c r="I260" s="191">
        <v>4.0</v>
      </c>
      <c r="J260" s="191" t="s">
        <v>46</v>
      </c>
      <c r="K260" s="185">
        <v>7.35678</v>
      </c>
      <c r="L260" s="185">
        <v>194575.06</v>
      </c>
      <c r="M260" s="185"/>
      <c r="N260" s="185">
        <v>7.0</v>
      </c>
      <c r="O260" s="195">
        <v>6.19448</v>
      </c>
      <c r="P260" s="187">
        <v>0.0</v>
      </c>
      <c r="Q260" s="84"/>
      <c r="R260" s="84"/>
      <c r="S260" s="84"/>
      <c r="T260" s="84"/>
      <c r="U260" s="84"/>
      <c r="V260" s="86"/>
      <c r="W260" s="189">
        <v>6384.0</v>
      </c>
      <c r="X260" s="86">
        <v>7365.0</v>
      </c>
      <c r="Y260" s="86"/>
      <c r="Z260" s="190"/>
      <c r="AA260" s="190"/>
      <c r="AB260" s="190"/>
    </row>
    <row r="261">
      <c r="A261" s="185">
        <v>259.0</v>
      </c>
      <c r="B261" s="185" t="s">
        <v>58</v>
      </c>
      <c r="C261" s="185" t="s">
        <v>27</v>
      </c>
      <c r="D261" s="185" t="s">
        <v>27</v>
      </c>
      <c r="E261" s="185" t="s">
        <v>28</v>
      </c>
      <c r="F261" s="185">
        <v>48.0</v>
      </c>
      <c r="G261" s="185" t="s">
        <v>29</v>
      </c>
      <c r="H261" s="185" t="s">
        <v>30</v>
      </c>
      <c r="I261" s="191">
        <v>4.0</v>
      </c>
      <c r="J261" s="191" t="s">
        <v>47</v>
      </c>
      <c r="K261" s="185">
        <v>84.65789</v>
      </c>
      <c r="L261" s="185">
        <v>7.8466</v>
      </c>
      <c r="M261" s="185"/>
      <c r="N261" s="185">
        <v>11.0</v>
      </c>
      <c r="O261" s="195">
        <v>62.98487</v>
      </c>
      <c r="P261" s="187">
        <v>0.4</v>
      </c>
      <c r="Q261" s="84"/>
      <c r="R261" s="84"/>
      <c r="S261" s="84"/>
      <c r="T261" s="84"/>
      <c r="U261" s="84"/>
      <c r="V261" s="86"/>
      <c r="W261" s="189">
        <v>1264.0</v>
      </c>
      <c r="X261" s="86">
        <v>2330.0</v>
      </c>
      <c r="Y261" s="86"/>
      <c r="Z261" s="190"/>
      <c r="AA261" s="190"/>
      <c r="AB261" s="190"/>
    </row>
    <row r="262">
      <c r="A262" s="185">
        <v>260.0</v>
      </c>
      <c r="B262" s="185" t="s">
        <v>58</v>
      </c>
      <c r="C262" s="185" t="s">
        <v>27</v>
      </c>
      <c r="D262" s="185" t="s">
        <v>27</v>
      </c>
      <c r="E262" s="185" t="s">
        <v>28</v>
      </c>
      <c r="F262" s="185">
        <v>48.0</v>
      </c>
      <c r="G262" s="185" t="s">
        <v>29</v>
      </c>
      <c r="H262" s="185" t="s">
        <v>30</v>
      </c>
      <c r="I262" s="191">
        <v>4.0</v>
      </c>
      <c r="J262" s="191" t="s">
        <v>48</v>
      </c>
      <c r="K262" s="185">
        <v>124.69147</v>
      </c>
      <c r="L262" s="185">
        <v>85147.07</v>
      </c>
      <c r="M262" s="185"/>
      <c r="N262" s="185">
        <v>17.0</v>
      </c>
      <c r="O262" s="195">
        <v>31.86775</v>
      </c>
      <c r="P262" s="187">
        <v>0.2</v>
      </c>
      <c r="Q262" s="84"/>
      <c r="R262" s="84"/>
      <c r="S262" s="84"/>
      <c r="T262" s="84"/>
      <c r="U262" s="84"/>
      <c r="V262" s="86"/>
      <c r="W262" s="189">
        <v>4954.0</v>
      </c>
      <c r="X262" s="86">
        <v>6311.0</v>
      </c>
      <c r="Y262" s="86"/>
      <c r="Z262" s="190"/>
      <c r="AA262" s="190"/>
      <c r="AB262" s="190"/>
    </row>
    <row r="263">
      <c r="A263" s="185">
        <v>261.0</v>
      </c>
      <c r="B263" s="185" t="s">
        <v>58</v>
      </c>
      <c r="C263" s="185" t="s">
        <v>27</v>
      </c>
      <c r="D263" s="185" t="s">
        <v>27</v>
      </c>
      <c r="E263" s="185" t="s">
        <v>28</v>
      </c>
      <c r="F263" s="185">
        <v>48.0</v>
      </c>
      <c r="G263" s="185" t="s">
        <v>29</v>
      </c>
      <c r="H263" s="185" t="s">
        <v>30</v>
      </c>
      <c r="I263" s="191">
        <v>4.0</v>
      </c>
      <c r="J263" s="191" t="s">
        <v>49</v>
      </c>
      <c r="K263" s="185">
        <v>146.92244</v>
      </c>
      <c r="L263" s="185">
        <v>137.439</v>
      </c>
      <c r="M263" s="185"/>
      <c r="N263" s="185">
        <v>3.0</v>
      </c>
      <c r="O263" s="195">
        <v>25.02501</v>
      </c>
      <c r="P263" s="187">
        <v>0.2</v>
      </c>
      <c r="Q263" s="84"/>
      <c r="R263" s="84"/>
      <c r="S263" s="84"/>
      <c r="T263" s="84"/>
      <c r="U263" s="84"/>
      <c r="V263" s="86"/>
      <c r="W263" s="189">
        <v>52.0</v>
      </c>
      <c r="X263" s="86">
        <v>1141.0</v>
      </c>
      <c r="Y263" s="86"/>
      <c r="Z263" s="190"/>
      <c r="AA263" s="190"/>
      <c r="AB263" s="190"/>
    </row>
    <row r="264">
      <c r="A264" s="185">
        <v>262.0</v>
      </c>
      <c r="B264" s="185" t="s">
        <v>58</v>
      </c>
      <c r="C264" s="185" t="s">
        <v>27</v>
      </c>
      <c r="D264" s="185" t="s">
        <v>27</v>
      </c>
      <c r="E264" s="185" t="s">
        <v>28</v>
      </c>
      <c r="F264" s="185">
        <v>48.0</v>
      </c>
      <c r="G264" s="185" t="s">
        <v>29</v>
      </c>
      <c r="H264" s="185" t="s">
        <v>30</v>
      </c>
      <c r="I264" s="191">
        <v>4.0</v>
      </c>
      <c r="J264" s="191" t="s">
        <v>50</v>
      </c>
      <c r="K264" s="185">
        <v>105.36628</v>
      </c>
      <c r="L264" s="185">
        <v>24.50847</v>
      </c>
      <c r="M264" s="185"/>
      <c r="N264" s="185">
        <v>23.0</v>
      </c>
      <c r="O264" s="195">
        <v>116.90074</v>
      </c>
      <c r="P264" s="187">
        <v>0.7</v>
      </c>
      <c r="Q264" s="84"/>
      <c r="R264" s="84"/>
      <c r="S264" s="84"/>
      <c r="T264" s="84"/>
      <c r="U264" s="84"/>
      <c r="V264" s="86"/>
      <c r="W264" s="189">
        <v>6064.0</v>
      </c>
      <c r="X264" s="86">
        <v>7817.0</v>
      </c>
      <c r="Y264" s="86"/>
      <c r="Z264" s="190"/>
      <c r="AA264" s="190"/>
      <c r="AB264" s="190"/>
    </row>
    <row r="265">
      <c r="A265" s="185">
        <v>263.0</v>
      </c>
      <c r="B265" s="185" t="s">
        <v>58</v>
      </c>
      <c r="C265" s="185" t="s">
        <v>27</v>
      </c>
      <c r="D265" s="185" t="s">
        <v>27</v>
      </c>
      <c r="E265" s="185" t="s">
        <v>28</v>
      </c>
      <c r="F265" s="185">
        <v>48.0</v>
      </c>
      <c r="G265" s="185" t="s">
        <v>29</v>
      </c>
      <c r="H265" s="185" t="s">
        <v>30</v>
      </c>
      <c r="I265" s="191">
        <v>4.0</v>
      </c>
      <c r="J265" s="191" t="s">
        <v>51</v>
      </c>
      <c r="K265" s="185" t="s">
        <v>30</v>
      </c>
      <c r="L265" s="185" t="s">
        <v>30</v>
      </c>
      <c r="M265" s="185" t="s">
        <v>30</v>
      </c>
      <c r="N265" s="185" t="s">
        <v>30</v>
      </c>
      <c r="O265" s="185" t="s">
        <v>30</v>
      </c>
      <c r="P265" s="185" t="s">
        <v>30</v>
      </c>
      <c r="Q265" s="185" t="s">
        <v>30</v>
      </c>
      <c r="R265" s="185" t="s">
        <v>30</v>
      </c>
      <c r="S265" s="185" t="s">
        <v>30</v>
      </c>
      <c r="T265" s="185" t="s">
        <v>30</v>
      </c>
      <c r="U265" s="185" t="s">
        <v>30</v>
      </c>
      <c r="V265" s="185" t="s">
        <v>30</v>
      </c>
      <c r="W265" s="185" t="s">
        <v>30</v>
      </c>
      <c r="X265" s="185" t="s">
        <v>30</v>
      </c>
      <c r="Y265" s="185" t="s">
        <v>30</v>
      </c>
      <c r="Z265" s="185" t="s">
        <v>30</v>
      </c>
      <c r="AA265" s="185" t="s">
        <v>30</v>
      </c>
      <c r="AB265" s="185" t="s">
        <v>30</v>
      </c>
    </row>
    <row r="266">
      <c r="A266" s="185">
        <v>264.0</v>
      </c>
      <c r="B266" s="185" t="s">
        <v>58</v>
      </c>
      <c r="C266" s="185" t="s">
        <v>27</v>
      </c>
      <c r="D266" s="185" t="s">
        <v>27</v>
      </c>
      <c r="E266" s="185" t="s">
        <v>28</v>
      </c>
      <c r="F266" s="185">
        <v>48.0</v>
      </c>
      <c r="G266" s="185" t="s">
        <v>29</v>
      </c>
      <c r="H266" s="185" t="s">
        <v>30</v>
      </c>
      <c r="I266" s="191">
        <v>4.0</v>
      </c>
      <c r="J266" s="191" t="s">
        <v>52</v>
      </c>
      <c r="K266" s="185" t="s">
        <v>30</v>
      </c>
      <c r="L266" s="185" t="s">
        <v>30</v>
      </c>
      <c r="M266" s="185" t="s">
        <v>30</v>
      </c>
      <c r="N266" s="185" t="s">
        <v>30</v>
      </c>
      <c r="O266" s="185" t="s">
        <v>30</v>
      </c>
      <c r="P266" s="185" t="s">
        <v>30</v>
      </c>
      <c r="Q266" s="185" t="s">
        <v>30</v>
      </c>
      <c r="R266" s="185" t="s">
        <v>30</v>
      </c>
      <c r="S266" s="185" t="s">
        <v>30</v>
      </c>
      <c r="T266" s="185" t="s">
        <v>30</v>
      </c>
      <c r="U266" s="185" t="s">
        <v>30</v>
      </c>
      <c r="V266" s="185" t="s">
        <v>30</v>
      </c>
      <c r="W266" s="185" t="s">
        <v>30</v>
      </c>
      <c r="X266" s="185" t="s">
        <v>30</v>
      </c>
      <c r="Y266" s="185" t="s">
        <v>30</v>
      </c>
      <c r="Z266" s="185" t="s">
        <v>30</v>
      </c>
      <c r="AA266" s="185" t="s">
        <v>30</v>
      </c>
      <c r="AB266" s="185" t="s">
        <v>30</v>
      </c>
    </row>
    <row r="267">
      <c r="A267" s="185">
        <v>265.0</v>
      </c>
      <c r="B267" s="185" t="s">
        <v>58</v>
      </c>
      <c r="C267" s="185" t="s">
        <v>27</v>
      </c>
      <c r="D267" s="185" t="s">
        <v>27</v>
      </c>
      <c r="E267" s="185" t="s">
        <v>27</v>
      </c>
      <c r="F267" s="185">
        <v>48.0</v>
      </c>
      <c r="G267" s="185" t="s">
        <v>29</v>
      </c>
      <c r="H267" s="185" t="s">
        <v>59</v>
      </c>
      <c r="I267" s="191">
        <v>8.0</v>
      </c>
      <c r="J267" s="191" t="s">
        <v>31</v>
      </c>
      <c r="K267" s="185">
        <v>382.01201</v>
      </c>
      <c r="L267" s="185">
        <v>45.28</v>
      </c>
      <c r="M267" s="185"/>
      <c r="N267" s="185">
        <v>2.0</v>
      </c>
      <c r="O267" s="186">
        <v>256.71859</v>
      </c>
      <c r="P267" s="187">
        <v>4.4</v>
      </c>
      <c r="Q267" s="86">
        <v>321.29663</v>
      </c>
      <c r="R267" s="86">
        <v>171.584</v>
      </c>
      <c r="S267" s="84"/>
      <c r="T267" s="86">
        <v>2.0</v>
      </c>
      <c r="U267" s="86">
        <v>79.0686</v>
      </c>
      <c r="V267" s="86">
        <v>1.4</v>
      </c>
      <c r="W267" s="189">
        <v>236.0</v>
      </c>
      <c r="X267" s="86">
        <v>2229.0</v>
      </c>
      <c r="Y267" s="86">
        <v>26.18104</v>
      </c>
      <c r="Z267" s="190"/>
      <c r="AA267" s="190"/>
      <c r="AB267" s="190"/>
    </row>
    <row r="268">
      <c r="A268" s="185">
        <v>266.0</v>
      </c>
      <c r="B268" s="185" t="s">
        <v>58</v>
      </c>
      <c r="C268" s="185" t="s">
        <v>27</v>
      </c>
      <c r="D268" s="185" t="s">
        <v>27</v>
      </c>
      <c r="E268" s="185" t="s">
        <v>27</v>
      </c>
      <c r="F268" s="185">
        <v>48.0</v>
      </c>
      <c r="G268" s="185" t="s">
        <v>29</v>
      </c>
      <c r="H268" s="185" t="s">
        <v>59</v>
      </c>
      <c r="I268" s="191">
        <v>8.0</v>
      </c>
      <c r="J268" s="191" t="s">
        <v>32</v>
      </c>
      <c r="K268" s="185">
        <v>28.86633</v>
      </c>
      <c r="L268" s="185">
        <v>12262.97</v>
      </c>
      <c r="M268" s="185"/>
      <c r="N268" s="185">
        <v>39.0</v>
      </c>
      <c r="O268" s="186">
        <v>80214.02</v>
      </c>
      <c r="P268" s="187">
        <v>92.3</v>
      </c>
      <c r="Q268" s="86">
        <v>0.13104</v>
      </c>
      <c r="R268" s="86">
        <v>0.036704</v>
      </c>
      <c r="S268" s="84"/>
      <c r="T268" s="86">
        <v>22.0</v>
      </c>
      <c r="U268" s="86">
        <v>1.25699</v>
      </c>
      <c r="V268" s="86">
        <v>0.0</v>
      </c>
      <c r="W268" s="189">
        <v>88664.0</v>
      </c>
      <c r="X268" s="86">
        <v>83027.0</v>
      </c>
      <c r="Y268" s="86">
        <v>31.90653</v>
      </c>
      <c r="Z268" s="190"/>
      <c r="AA268" s="190"/>
      <c r="AB268" s="190"/>
    </row>
    <row r="269">
      <c r="A269" s="185">
        <v>267.0</v>
      </c>
      <c r="B269" s="185" t="s">
        <v>58</v>
      </c>
      <c r="C269" s="185" t="s">
        <v>27</v>
      </c>
      <c r="D269" s="185" t="s">
        <v>27</v>
      </c>
      <c r="E269" s="185" t="s">
        <v>27</v>
      </c>
      <c r="F269" s="185">
        <v>48.0</v>
      </c>
      <c r="G269" s="185" t="s">
        <v>29</v>
      </c>
      <c r="H269" s="185" t="s">
        <v>59</v>
      </c>
      <c r="I269" s="191">
        <v>8.0</v>
      </c>
      <c r="J269" s="191" t="s">
        <v>33</v>
      </c>
      <c r="K269" s="185">
        <v>233.7176</v>
      </c>
      <c r="L269" s="185">
        <v>1131.61</v>
      </c>
      <c r="M269" s="185"/>
      <c r="N269" s="185">
        <v>12.0</v>
      </c>
      <c r="O269" s="186">
        <v>57.19344</v>
      </c>
      <c r="P269" s="187">
        <v>1.0</v>
      </c>
      <c r="Q269" s="86">
        <v>297.089</v>
      </c>
      <c r="R269" s="86">
        <v>2142.33</v>
      </c>
      <c r="S269" s="84"/>
      <c r="T269" s="86">
        <v>12.0</v>
      </c>
      <c r="U269" s="86">
        <v>30.48347</v>
      </c>
      <c r="V269" s="86">
        <v>0.5</v>
      </c>
      <c r="W269" s="189">
        <v>890.0</v>
      </c>
      <c r="X269" s="86">
        <v>2480.0</v>
      </c>
      <c r="Y269" s="86">
        <v>30.30845</v>
      </c>
      <c r="Z269" s="190"/>
      <c r="AA269" s="190"/>
      <c r="AB269" s="190"/>
    </row>
    <row r="270">
      <c r="A270" s="185">
        <v>268.0</v>
      </c>
      <c r="B270" s="185" t="s">
        <v>58</v>
      </c>
      <c r="C270" s="185" t="s">
        <v>27</v>
      </c>
      <c r="D270" s="185" t="s">
        <v>27</v>
      </c>
      <c r="E270" s="185" t="s">
        <v>27</v>
      </c>
      <c r="F270" s="185">
        <v>48.0</v>
      </c>
      <c r="G270" s="185" t="s">
        <v>29</v>
      </c>
      <c r="H270" s="185" t="s">
        <v>59</v>
      </c>
      <c r="I270" s="191">
        <v>8.0</v>
      </c>
      <c r="J270" s="191" t="s">
        <v>34</v>
      </c>
      <c r="K270" s="185">
        <v>159.88714</v>
      </c>
      <c r="L270" s="185">
        <v>293342.74</v>
      </c>
      <c r="M270" s="185"/>
      <c r="N270" s="185">
        <v>149.0</v>
      </c>
      <c r="O270" s="186">
        <v>13.52574</v>
      </c>
      <c r="P270" s="187">
        <v>0.1</v>
      </c>
      <c r="Q270" s="86">
        <v>101.25262</v>
      </c>
      <c r="R270" s="86">
        <v>307218.86</v>
      </c>
      <c r="S270" s="84"/>
      <c r="T270" s="86">
        <v>6.0</v>
      </c>
      <c r="U270" s="86">
        <v>10.02247</v>
      </c>
      <c r="V270" s="86">
        <v>0.1</v>
      </c>
      <c r="W270" s="189">
        <v>7822.0</v>
      </c>
      <c r="X270" s="86">
        <v>9391.0</v>
      </c>
      <c r="Y270" s="86">
        <v>30.63156</v>
      </c>
      <c r="Z270" s="190"/>
      <c r="AA270" s="190"/>
      <c r="AB270" s="190"/>
    </row>
    <row r="271">
      <c r="A271" s="185">
        <v>269.0</v>
      </c>
      <c r="B271" s="185" t="s">
        <v>58</v>
      </c>
      <c r="C271" s="185" t="s">
        <v>27</v>
      </c>
      <c r="D271" s="185" t="s">
        <v>27</v>
      </c>
      <c r="E271" s="185" t="s">
        <v>27</v>
      </c>
      <c r="F271" s="185">
        <v>48.0</v>
      </c>
      <c r="G271" s="185" t="s">
        <v>29</v>
      </c>
      <c r="H271" s="185" t="s">
        <v>59</v>
      </c>
      <c r="I271" s="191">
        <v>8.0</v>
      </c>
      <c r="J271" s="191" t="s">
        <v>35</v>
      </c>
      <c r="K271" s="185">
        <v>251.11003</v>
      </c>
      <c r="L271" s="185">
        <v>235.263</v>
      </c>
      <c r="M271" s="185"/>
      <c r="N271" s="185">
        <v>147.0</v>
      </c>
      <c r="O271" s="186">
        <v>13.77166</v>
      </c>
      <c r="P271" s="187">
        <v>0.2</v>
      </c>
      <c r="Q271" s="86">
        <v>319.02681</v>
      </c>
      <c r="R271" s="86">
        <v>705.214</v>
      </c>
      <c r="S271" s="84"/>
      <c r="T271" s="86">
        <v>147.0</v>
      </c>
      <c r="U271" s="86">
        <v>7.92354</v>
      </c>
      <c r="V271" s="86">
        <v>0.1</v>
      </c>
      <c r="W271" s="189">
        <v>81.0</v>
      </c>
      <c r="X271" s="86">
        <v>1455.0</v>
      </c>
      <c r="Y271" s="86">
        <v>24.92786</v>
      </c>
      <c r="Z271" s="190"/>
      <c r="AA271" s="190"/>
      <c r="AB271" s="190"/>
    </row>
    <row r="272">
      <c r="A272" s="185">
        <v>270.0</v>
      </c>
      <c r="B272" s="185" t="s">
        <v>58</v>
      </c>
      <c r="C272" s="185" t="s">
        <v>27</v>
      </c>
      <c r="D272" s="185" t="s">
        <v>27</v>
      </c>
      <c r="E272" s="185" t="s">
        <v>27</v>
      </c>
      <c r="F272" s="185">
        <v>48.0</v>
      </c>
      <c r="G272" s="185" t="s">
        <v>29</v>
      </c>
      <c r="H272" s="185" t="s">
        <v>59</v>
      </c>
      <c r="I272" s="191">
        <v>8.0</v>
      </c>
      <c r="J272" s="191" t="s">
        <v>36</v>
      </c>
      <c r="K272" s="185">
        <v>268.8061</v>
      </c>
      <c r="L272" s="185">
        <v>161.022</v>
      </c>
      <c r="M272" s="185"/>
      <c r="N272" s="185">
        <v>1.0</v>
      </c>
      <c r="O272" s="186">
        <v>1.67138</v>
      </c>
      <c r="P272" s="187">
        <v>0.0</v>
      </c>
      <c r="Q272" s="86">
        <v>260.28007</v>
      </c>
      <c r="R272" s="86">
        <v>508.35</v>
      </c>
      <c r="S272" s="84"/>
      <c r="T272" s="86">
        <v>1.0</v>
      </c>
      <c r="U272" s="86">
        <v>0.948382</v>
      </c>
      <c r="V272" s="86">
        <v>0.0</v>
      </c>
      <c r="W272" s="189">
        <v>11.0</v>
      </c>
      <c r="X272" s="86">
        <v>1164.0</v>
      </c>
      <c r="Y272" s="86">
        <v>10.11624</v>
      </c>
      <c r="Z272" s="190"/>
      <c r="AA272" s="190"/>
      <c r="AB272" s="190"/>
    </row>
    <row r="273">
      <c r="A273" s="185">
        <v>271.0</v>
      </c>
      <c r="B273" s="185" t="s">
        <v>58</v>
      </c>
      <c r="C273" s="185" t="s">
        <v>27</v>
      </c>
      <c r="D273" s="185" t="s">
        <v>27</v>
      </c>
      <c r="E273" s="185" t="s">
        <v>27</v>
      </c>
      <c r="F273" s="185">
        <v>48.0</v>
      </c>
      <c r="G273" s="185" t="s">
        <v>29</v>
      </c>
      <c r="H273" s="185" t="s">
        <v>59</v>
      </c>
      <c r="I273" s="191">
        <v>8.0</v>
      </c>
      <c r="J273" s="191" t="s">
        <v>37</v>
      </c>
      <c r="K273" s="185">
        <v>276.65346</v>
      </c>
      <c r="L273" s="185">
        <v>69.024</v>
      </c>
      <c r="M273" s="185"/>
      <c r="N273" s="185">
        <v>12.0</v>
      </c>
      <c r="O273" s="186">
        <v>52.8715</v>
      </c>
      <c r="P273" s="187">
        <v>0.9</v>
      </c>
      <c r="Q273" s="86">
        <v>351.40978</v>
      </c>
      <c r="R273" s="86">
        <v>250.656</v>
      </c>
      <c r="S273" s="84"/>
      <c r="T273" s="86">
        <v>12.0</v>
      </c>
      <c r="U273" s="86">
        <v>25.72128</v>
      </c>
      <c r="V273" s="86">
        <v>0.4</v>
      </c>
      <c r="W273" s="189">
        <v>66.0</v>
      </c>
      <c r="X273" s="86">
        <v>1404.0</v>
      </c>
      <c r="Y273" s="86">
        <v>23.86058</v>
      </c>
      <c r="Z273" s="190"/>
      <c r="AA273" s="190"/>
      <c r="AB273" s="190"/>
    </row>
    <row r="274">
      <c r="A274" s="185">
        <v>272.0</v>
      </c>
      <c r="B274" s="185" t="s">
        <v>58</v>
      </c>
      <c r="C274" s="185" t="s">
        <v>27</v>
      </c>
      <c r="D274" s="185" t="s">
        <v>27</v>
      </c>
      <c r="E274" s="185" t="s">
        <v>27</v>
      </c>
      <c r="F274" s="185">
        <v>48.0</v>
      </c>
      <c r="G274" s="185" t="s">
        <v>29</v>
      </c>
      <c r="H274" s="185" t="s">
        <v>59</v>
      </c>
      <c r="I274" s="191">
        <v>8.0</v>
      </c>
      <c r="J274" s="191" t="s">
        <v>38</v>
      </c>
      <c r="K274" s="185">
        <v>289.2632</v>
      </c>
      <c r="L274" s="185">
        <v>0.285854</v>
      </c>
      <c r="M274" s="185"/>
      <c r="N274" s="185">
        <v>165.0</v>
      </c>
      <c r="O274" s="186">
        <v>30.65048</v>
      </c>
      <c r="P274" s="187">
        <v>0.5</v>
      </c>
      <c r="Q274" s="86">
        <v>322.53502</v>
      </c>
      <c r="R274" s="86">
        <v>401.024</v>
      </c>
      <c r="S274" s="84"/>
      <c r="T274" s="86">
        <v>151.0</v>
      </c>
      <c r="U274" s="86">
        <v>16.76339</v>
      </c>
      <c r="V274" s="86">
        <v>0.3</v>
      </c>
      <c r="W274" s="189">
        <v>125.0</v>
      </c>
      <c r="X274" s="86">
        <v>1657.0</v>
      </c>
      <c r="Y274" s="86">
        <v>25.19103</v>
      </c>
      <c r="Z274" s="190"/>
      <c r="AA274" s="190"/>
      <c r="AB274" s="190"/>
    </row>
    <row r="275">
      <c r="A275" s="185">
        <v>273.0</v>
      </c>
      <c r="B275" s="185" t="s">
        <v>58</v>
      </c>
      <c r="C275" s="185" t="s">
        <v>27</v>
      </c>
      <c r="D275" s="185" t="s">
        <v>27</v>
      </c>
      <c r="E275" s="185" t="s">
        <v>27</v>
      </c>
      <c r="F275" s="185">
        <v>48.0</v>
      </c>
      <c r="G275" s="185" t="s">
        <v>29</v>
      </c>
      <c r="H275" s="185" t="s">
        <v>59</v>
      </c>
      <c r="I275" s="191">
        <v>8.0</v>
      </c>
      <c r="J275" s="191" t="s">
        <v>39</v>
      </c>
      <c r="K275" s="185">
        <v>368.73739</v>
      </c>
      <c r="L275" s="185">
        <v>50.944</v>
      </c>
      <c r="M275" s="185"/>
      <c r="N275" s="185">
        <v>12.0</v>
      </c>
      <c r="O275" s="186">
        <v>108.37919</v>
      </c>
      <c r="P275" s="187">
        <v>1.8</v>
      </c>
      <c r="Q275" s="86">
        <v>467.19876</v>
      </c>
      <c r="R275" s="86">
        <v>178.815</v>
      </c>
      <c r="S275" s="84"/>
      <c r="T275" s="86">
        <v>12.0</v>
      </c>
      <c r="U275" s="86">
        <v>61.62405</v>
      </c>
      <c r="V275" s="86">
        <v>1.0</v>
      </c>
      <c r="W275" s="189">
        <v>125.0</v>
      </c>
      <c r="X275" s="86">
        <v>1941.0</v>
      </c>
      <c r="Y275" s="86">
        <v>23.86836</v>
      </c>
      <c r="Z275" s="190"/>
      <c r="AA275" s="190"/>
      <c r="AB275" s="190"/>
    </row>
    <row r="276">
      <c r="A276" s="185">
        <v>274.0</v>
      </c>
      <c r="B276" s="185" t="s">
        <v>58</v>
      </c>
      <c r="C276" s="185" t="s">
        <v>27</v>
      </c>
      <c r="D276" s="185" t="s">
        <v>27</v>
      </c>
      <c r="E276" s="185" t="s">
        <v>27</v>
      </c>
      <c r="F276" s="185">
        <v>48.0</v>
      </c>
      <c r="G276" s="185" t="s">
        <v>29</v>
      </c>
      <c r="H276" s="185" t="s">
        <v>59</v>
      </c>
      <c r="I276" s="191">
        <v>8.0</v>
      </c>
      <c r="J276" s="191" t="s">
        <v>40</v>
      </c>
      <c r="K276" s="185">
        <v>233.49014</v>
      </c>
      <c r="L276" s="185">
        <v>4748.2</v>
      </c>
      <c r="M276" s="185"/>
      <c r="N276" s="185">
        <v>57.0</v>
      </c>
      <c r="O276" s="186">
        <v>169.53914</v>
      </c>
      <c r="P276" s="187">
        <v>2.9</v>
      </c>
      <c r="Q276" s="86">
        <v>308.73488</v>
      </c>
      <c r="R276" s="86">
        <v>7654.8</v>
      </c>
      <c r="S276" s="84"/>
      <c r="T276" s="86">
        <v>57.0</v>
      </c>
      <c r="U276" s="86">
        <v>85.99747</v>
      </c>
      <c r="V276" s="86">
        <v>1.5</v>
      </c>
      <c r="W276" s="189">
        <v>974.0</v>
      </c>
      <c r="X276" s="86">
        <v>2874.0</v>
      </c>
      <c r="Y276" s="86">
        <v>24.74794</v>
      </c>
      <c r="Z276" s="190"/>
      <c r="AA276" s="190"/>
      <c r="AB276" s="190"/>
    </row>
    <row r="277">
      <c r="A277" s="185">
        <v>275.0</v>
      </c>
      <c r="B277" s="185" t="s">
        <v>58</v>
      </c>
      <c r="C277" s="185" t="s">
        <v>27</v>
      </c>
      <c r="D277" s="185" t="s">
        <v>27</v>
      </c>
      <c r="E277" s="185" t="s">
        <v>27</v>
      </c>
      <c r="F277" s="185">
        <v>48.0</v>
      </c>
      <c r="G277" s="185" t="s">
        <v>29</v>
      </c>
      <c r="H277" s="185" t="s">
        <v>59</v>
      </c>
      <c r="I277" s="191">
        <v>8.0</v>
      </c>
      <c r="J277" s="191" t="s">
        <v>41</v>
      </c>
      <c r="K277" s="185">
        <v>25.02879</v>
      </c>
      <c r="L277" s="185">
        <v>6270.46</v>
      </c>
      <c r="M277" s="185"/>
      <c r="N277" s="185">
        <v>22.0</v>
      </c>
      <c r="O277" s="186">
        <v>1.89346</v>
      </c>
      <c r="P277" s="187">
        <v>0.0</v>
      </c>
      <c r="Q277" s="86">
        <v>0.113312</v>
      </c>
      <c r="R277" s="86">
        <v>16.0</v>
      </c>
      <c r="S277" s="84"/>
      <c r="T277" s="86">
        <v>8.0</v>
      </c>
      <c r="U277" s="86">
        <v>0.447871</v>
      </c>
      <c r="V277" s="86">
        <v>0.0</v>
      </c>
      <c r="W277" s="189">
        <v>337.0</v>
      </c>
      <c r="X277" s="86">
        <v>1515.0</v>
      </c>
      <c r="Y277" s="86">
        <v>26.70804</v>
      </c>
      <c r="Z277" s="190"/>
      <c r="AA277" s="190"/>
      <c r="AB277" s="190"/>
    </row>
    <row r="278">
      <c r="A278" s="185">
        <v>276.0</v>
      </c>
      <c r="B278" s="185" t="s">
        <v>58</v>
      </c>
      <c r="C278" s="185" t="s">
        <v>27</v>
      </c>
      <c r="D278" s="185" t="s">
        <v>27</v>
      </c>
      <c r="E278" s="185" t="s">
        <v>27</v>
      </c>
      <c r="F278" s="185">
        <v>48.0</v>
      </c>
      <c r="G278" s="185" t="s">
        <v>29</v>
      </c>
      <c r="H278" s="185" t="s">
        <v>59</v>
      </c>
      <c r="I278" s="191">
        <v>8.0</v>
      </c>
      <c r="J278" s="191" t="s">
        <v>42</v>
      </c>
      <c r="K278" s="185">
        <v>175.89493</v>
      </c>
      <c r="L278" s="185">
        <v>101.76</v>
      </c>
      <c r="M278" s="185"/>
      <c r="N278" s="185">
        <v>139.0</v>
      </c>
      <c r="O278" s="186">
        <v>5.03181</v>
      </c>
      <c r="P278" s="187">
        <v>0.1</v>
      </c>
      <c r="Q278" s="86">
        <v>232.60162</v>
      </c>
      <c r="R278" s="86">
        <v>392.255</v>
      </c>
      <c r="S278" s="84"/>
      <c r="T278" s="86">
        <v>139.0</v>
      </c>
      <c r="U278" s="86">
        <v>3.38278</v>
      </c>
      <c r="V278" s="86">
        <v>0.1</v>
      </c>
      <c r="W278" s="189">
        <v>62.0</v>
      </c>
      <c r="X278" s="86">
        <v>1271.0</v>
      </c>
      <c r="Y278" s="86">
        <v>23.94244</v>
      </c>
      <c r="Z278" s="190"/>
      <c r="AA278" s="190"/>
      <c r="AB278" s="190"/>
    </row>
    <row r="279">
      <c r="A279" s="185">
        <v>277.0</v>
      </c>
      <c r="B279" s="185" t="s">
        <v>58</v>
      </c>
      <c r="C279" s="185" t="s">
        <v>27</v>
      </c>
      <c r="D279" s="185" t="s">
        <v>27</v>
      </c>
      <c r="E279" s="185" t="s">
        <v>27</v>
      </c>
      <c r="F279" s="185">
        <v>48.0</v>
      </c>
      <c r="G279" s="185" t="s">
        <v>29</v>
      </c>
      <c r="H279" s="185" t="s">
        <v>59</v>
      </c>
      <c r="I279" s="191">
        <v>8.0</v>
      </c>
      <c r="J279" s="191" t="s">
        <v>43</v>
      </c>
      <c r="K279" s="185">
        <v>25.66275</v>
      </c>
      <c r="L279" s="185">
        <v>4169.16</v>
      </c>
      <c r="M279" s="185"/>
      <c r="N279" s="185">
        <v>139.0</v>
      </c>
      <c r="O279" s="186">
        <v>99927.9</v>
      </c>
      <c r="P279" s="187">
        <v>92.6</v>
      </c>
      <c r="Q279" s="86">
        <v>0.475295</v>
      </c>
      <c r="R279" s="84"/>
      <c r="S279" s="84"/>
      <c r="T279" s="84"/>
      <c r="U279" s="84"/>
      <c r="V279" s="188"/>
      <c r="W279" s="189">
        <v>106732.0</v>
      </c>
      <c r="X279" s="86">
        <v>103303.0</v>
      </c>
      <c r="Y279" s="86">
        <v>19.33138</v>
      </c>
      <c r="Z279" s="190"/>
      <c r="AA279" s="190"/>
      <c r="AB279" s="190"/>
    </row>
    <row r="280">
      <c r="A280" s="185">
        <v>278.0</v>
      </c>
      <c r="B280" s="185" t="s">
        <v>58</v>
      </c>
      <c r="C280" s="185" t="s">
        <v>27</v>
      </c>
      <c r="D280" s="185" t="s">
        <v>27</v>
      </c>
      <c r="E280" s="185" t="s">
        <v>27</v>
      </c>
      <c r="F280" s="185">
        <v>48.0</v>
      </c>
      <c r="G280" s="185" t="s">
        <v>29</v>
      </c>
      <c r="H280" s="185" t="s">
        <v>59</v>
      </c>
      <c r="I280" s="191">
        <v>8.0</v>
      </c>
      <c r="J280" s="191" t="s">
        <v>44</v>
      </c>
      <c r="K280" s="185">
        <v>208.62665</v>
      </c>
      <c r="L280" s="185">
        <v>266.462</v>
      </c>
      <c r="M280" s="185"/>
      <c r="N280" s="185">
        <v>5.0</v>
      </c>
      <c r="O280" s="186">
        <v>7.61931</v>
      </c>
      <c r="P280" s="187">
        <v>0.1</v>
      </c>
      <c r="Q280" s="86">
        <v>259.08456</v>
      </c>
      <c r="R280" s="86">
        <v>870.494</v>
      </c>
      <c r="S280" s="84"/>
      <c r="T280" s="86">
        <v>3.0</v>
      </c>
      <c r="U280" s="86">
        <v>3.99983</v>
      </c>
      <c r="V280" s="86">
        <v>0.0</v>
      </c>
      <c r="W280" s="189">
        <v>24.0</v>
      </c>
      <c r="X280" s="86">
        <v>1292.0</v>
      </c>
      <c r="Y280" s="86">
        <v>24.26117</v>
      </c>
      <c r="Z280" s="190"/>
      <c r="AA280" s="190"/>
      <c r="AB280" s="190"/>
    </row>
    <row r="281">
      <c r="A281" s="185">
        <v>279.0</v>
      </c>
      <c r="B281" s="185" t="s">
        <v>58</v>
      </c>
      <c r="C281" s="185" t="s">
        <v>27</v>
      </c>
      <c r="D281" s="185" t="s">
        <v>27</v>
      </c>
      <c r="E281" s="185" t="s">
        <v>27</v>
      </c>
      <c r="F281" s="185">
        <v>48.0</v>
      </c>
      <c r="G281" s="185" t="s">
        <v>29</v>
      </c>
      <c r="H281" s="185" t="s">
        <v>59</v>
      </c>
      <c r="I281" s="191">
        <v>8.0</v>
      </c>
      <c r="J281" s="191" t="s">
        <v>45</v>
      </c>
      <c r="K281" s="185">
        <v>227.12383</v>
      </c>
      <c r="L281" s="185">
        <v>591.324</v>
      </c>
      <c r="M281" s="185"/>
      <c r="N281" s="185">
        <v>12.0</v>
      </c>
      <c r="O281" s="186">
        <v>4.21863</v>
      </c>
      <c r="P281" s="187">
        <v>0.1</v>
      </c>
      <c r="Q281" s="86">
        <v>228.78315</v>
      </c>
      <c r="R281" s="86">
        <v>924.925</v>
      </c>
      <c r="S281" s="84"/>
      <c r="T281" s="86">
        <v>8.0</v>
      </c>
      <c r="U281" s="86">
        <v>2.25513</v>
      </c>
      <c r="V281" s="86">
        <v>0.0</v>
      </c>
      <c r="W281" s="189">
        <v>168.0</v>
      </c>
      <c r="X281" s="86">
        <v>1205.0</v>
      </c>
      <c r="Y281" s="86">
        <v>26.53621</v>
      </c>
      <c r="Z281" s="190"/>
      <c r="AA281" s="190"/>
      <c r="AB281" s="190"/>
    </row>
    <row r="282">
      <c r="A282" s="185">
        <v>280.0</v>
      </c>
      <c r="B282" s="185" t="s">
        <v>58</v>
      </c>
      <c r="C282" s="185" t="s">
        <v>27</v>
      </c>
      <c r="D282" s="185" t="s">
        <v>27</v>
      </c>
      <c r="E282" s="185" t="s">
        <v>27</v>
      </c>
      <c r="F282" s="185">
        <v>48.0</v>
      </c>
      <c r="G282" s="185" t="s">
        <v>29</v>
      </c>
      <c r="H282" s="185" t="s">
        <v>59</v>
      </c>
      <c r="I282" s="191">
        <v>8.0</v>
      </c>
      <c r="J282" s="191" t="s">
        <v>46</v>
      </c>
      <c r="K282" s="185">
        <v>13.27723</v>
      </c>
      <c r="L282" s="185">
        <v>398588.87</v>
      </c>
      <c r="M282" s="185"/>
      <c r="N282" s="185">
        <v>7.0</v>
      </c>
      <c r="O282" s="186">
        <v>11.89823</v>
      </c>
      <c r="P282" s="187">
        <v>0.1</v>
      </c>
      <c r="Q282" s="86">
        <v>2.25804</v>
      </c>
      <c r="R282" s="86">
        <v>1.568</v>
      </c>
      <c r="S282" s="84"/>
      <c r="T282" s="86">
        <v>2.0</v>
      </c>
      <c r="U282" s="86">
        <v>0.204736</v>
      </c>
      <c r="V282" s="86">
        <v>0.0</v>
      </c>
      <c r="W282" s="189">
        <v>11679.0</v>
      </c>
      <c r="X282" s="86">
        <v>12753.0</v>
      </c>
      <c r="Y282" s="86">
        <v>34.28335</v>
      </c>
      <c r="Z282" s="190"/>
      <c r="AA282" s="190"/>
      <c r="AB282" s="190"/>
    </row>
    <row r="283">
      <c r="A283" s="185">
        <v>281.0</v>
      </c>
      <c r="B283" s="185" t="s">
        <v>58</v>
      </c>
      <c r="C283" s="185" t="s">
        <v>27</v>
      </c>
      <c r="D283" s="185" t="s">
        <v>27</v>
      </c>
      <c r="E283" s="185" t="s">
        <v>27</v>
      </c>
      <c r="F283" s="185">
        <v>48.0</v>
      </c>
      <c r="G283" s="185" t="s">
        <v>29</v>
      </c>
      <c r="H283" s="185" t="s">
        <v>59</v>
      </c>
      <c r="I283" s="191">
        <v>8.0</v>
      </c>
      <c r="J283" s="191" t="s">
        <v>47</v>
      </c>
      <c r="K283" s="185">
        <v>154.17074</v>
      </c>
      <c r="L283" s="185">
        <v>14335.66</v>
      </c>
      <c r="M283" s="185"/>
      <c r="N283" s="185">
        <v>11.0</v>
      </c>
      <c r="O283" s="186">
        <v>100.64214</v>
      </c>
      <c r="P283" s="187">
        <v>1.1</v>
      </c>
      <c r="Q283" s="86">
        <v>188.47267</v>
      </c>
      <c r="R283" s="86">
        <v>12444.22</v>
      </c>
      <c r="S283" s="84"/>
      <c r="T283" s="86">
        <v>7.0</v>
      </c>
      <c r="U283" s="86">
        <v>49.93821</v>
      </c>
      <c r="V283" s="86">
        <v>0.6</v>
      </c>
      <c r="W283" s="189">
        <v>2379.0</v>
      </c>
      <c r="X283" s="86">
        <v>3680.0</v>
      </c>
      <c r="Y283" s="86">
        <v>27.7115</v>
      </c>
      <c r="Z283" s="190"/>
      <c r="AA283" s="190"/>
      <c r="AB283" s="190"/>
    </row>
    <row r="284">
      <c r="A284" s="185">
        <v>282.0</v>
      </c>
      <c r="B284" s="185" t="s">
        <v>58</v>
      </c>
      <c r="C284" s="185" t="s">
        <v>27</v>
      </c>
      <c r="D284" s="185" t="s">
        <v>27</v>
      </c>
      <c r="E284" s="185" t="s">
        <v>27</v>
      </c>
      <c r="F284" s="185">
        <v>48.0</v>
      </c>
      <c r="G284" s="185" t="s">
        <v>29</v>
      </c>
      <c r="H284" s="185" t="s">
        <v>59</v>
      </c>
      <c r="I284" s="191">
        <v>8.0</v>
      </c>
      <c r="J284" s="191" t="s">
        <v>48</v>
      </c>
      <c r="K284" s="185">
        <v>240.72948</v>
      </c>
      <c r="L284" s="185">
        <v>157307.46</v>
      </c>
      <c r="M284" s="185"/>
      <c r="N284" s="185">
        <v>19.0</v>
      </c>
      <c r="O284" s="186">
        <v>79.76377</v>
      </c>
      <c r="P284" s="187">
        <v>0.5</v>
      </c>
      <c r="Q284" s="86">
        <v>218.6307</v>
      </c>
      <c r="R284" s="86">
        <v>163.91685</v>
      </c>
      <c r="S284" s="84"/>
      <c r="T284" s="86">
        <v>16.0</v>
      </c>
      <c r="U284" s="86">
        <v>42.19795</v>
      </c>
      <c r="V284" s="86">
        <v>0.3</v>
      </c>
      <c r="W284" s="189">
        <v>9905.0</v>
      </c>
      <c r="X284" s="86">
        <v>11570.0</v>
      </c>
      <c r="Y284" s="86">
        <v>26.70734</v>
      </c>
      <c r="Z284" s="190"/>
      <c r="AA284" s="190"/>
      <c r="AB284" s="190"/>
    </row>
    <row r="285">
      <c r="A285" s="185">
        <v>283.0</v>
      </c>
      <c r="B285" s="185" t="s">
        <v>58</v>
      </c>
      <c r="C285" s="185" t="s">
        <v>27</v>
      </c>
      <c r="D285" s="185" t="s">
        <v>27</v>
      </c>
      <c r="E285" s="185" t="s">
        <v>27</v>
      </c>
      <c r="F285" s="185">
        <v>48.0</v>
      </c>
      <c r="G285" s="185" t="s">
        <v>29</v>
      </c>
      <c r="H285" s="185" t="s">
        <v>59</v>
      </c>
      <c r="I285" s="191">
        <v>8.0</v>
      </c>
      <c r="J285" s="191" t="s">
        <v>49</v>
      </c>
      <c r="K285" s="185">
        <v>327.28058</v>
      </c>
      <c r="L285" s="185">
        <v>133.855</v>
      </c>
      <c r="M285" s="185"/>
      <c r="N285" s="185">
        <v>3.0</v>
      </c>
      <c r="O285" s="186">
        <v>40.75787</v>
      </c>
      <c r="P285" s="187">
        <v>0.7</v>
      </c>
      <c r="Q285" s="86">
        <v>390.04116</v>
      </c>
      <c r="R285" s="86">
        <v>509.055</v>
      </c>
      <c r="S285" s="84"/>
      <c r="T285" s="86">
        <v>3.0</v>
      </c>
      <c r="U285" s="86">
        <v>20.28666</v>
      </c>
      <c r="V285" s="86">
        <v>0.3</v>
      </c>
      <c r="W285" s="189">
        <v>67.0</v>
      </c>
      <c r="X285" s="86">
        <v>1510.0</v>
      </c>
      <c r="Y285" s="86">
        <v>24.2463</v>
      </c>
      <c r="Z285" s="190"/>
      <c r="AA285" s="190"/>
      <c r="AB285" s="190"/>
    </row>
    <row r="286">
      <c r="A286" s="185">
        <v>284.0</v>
      </c>
      <c r="B286" s="185" t="s">
        <v>58</v>
      </c>
      <c r="C286" s="185" t="s">
        <v>27</v>
      </c>
      <c r="D286" s="185" t="s">
        <v>27</v>
      </c>
      <c r="E286" s="185" t="s">
        <v>27</v>
      </c>
      <c r="F286" s="185">
        <v>48.0</v>
      </c>
      <c r="G286" s="185" t="s">
        <v>29</v>
      </c>
      <c r="H286" s="185" t="s">
        <v>59</v>
      </c>
      <c r="I286" s="191">
        <v>8.0</v>
      </c>
      <c r="J286" s="191" t="s">
        <v>50</v>
      </c>
      <c r="K286" s="185">
        <v>224.51472</v>
      </c>
      <c r="L286" s="185">
        <v>78279.14</v>
      </c>
      <c r="M286" s="185"/>
      <c r="N286" s="185">
        <v>23.0</v>
      </c>
      <c r="O286" s="186">
        <v>172.11045</v>
      </c>
      <c r="P286" s="187">
        <v>0.7</v>
      </c>
      <c r="Q286" s="86">
        <v>221.56159</v>
      </c>
      <c r="R286" s="86">
        <v>62048.81</v>
      </c>
      <c r="S286" s="84"/>
      <c r="T286" s="86">
        <v>12.0</v>
      </c>
      <c r="U286" s="86">
        <v>83.42833</v>
      </c>
      <c r="V286" s="86">
        <v>0.3</v>
      </c>
      <c r="W286" s="189">
        <v>17614.0</v>
      </c>
      <c r="X286" s="86">
        <v>19699.0</v>
      </c>
      <c r="Y286" s="86">
        <v>28.34918</v>
      </c>
      <c r="Z286" s="190"/>
      <c r="AA286" s="190"/>
      <c r="AB286" s="190"/>
    </row>
    <row r="287">
      <c r="A287" s="185">
        <v>285.0</v>
      </c>
      <c r="B287" s="185" t="s">
        <v>58</v>
      </c>
      <c r="C287" s="185" t="s">
        <v>27</v>
      </c>
      <c r="D287" s="185" t="s">
        <v>27</v>
      </c>
      <c r="E287" s="185" t="s">
        <v>27</v>
      </c>
      <c r="F287" s="185">
        <v>48.0</v>
      </c>
      <c r="G287" s="185" t="s">
        <v>29</v>
      </c>
      <c r="H287" s="185" t="s">
        <v>59</v>
      </c>
      <c r="I287" s="191">
        <v>8.0</v>
      </c>
      <c r="J287" s="191" t="s">
        <v>51</v>
      </c>
      <c r="K287" s="86" t="s">
        <v>30</v>
      </c>
      <c r="L287" s="86" t="s">
        <v>30</v>
      </c>
      <c r="M287" s="86" t="s">
        <v>30</v>
      </c>
      <c r="N287" s="86" t="s">
        <v>30</v>
      </c>
      <c r="O287" s="86" t="s">
        <v>30</v>
      </c>
      <c r="P287" s="86" t="s">
        <v>30</v>
      </c>
      <c r="Q287" s="86" t="s">
        <v>30</v>
      </c>
      <c r="R287" s="86" t="s">
        <v>30</v>
      </c>
      <c r="S287" s="86" t="s">
        <v>30</v>
      </c>
      <c r="T287" s="86" t="s">
        <v>30</v>
      </c>
      <c r="U287" s="86" t="s">
        <v>30</v>
      </c>
      <c r="V287" s="86" t="s">
        <v>30</v>
      </c>
      <c r="W287" s="86" t="s">
        <v>30</v>
      </c>
      <c r="X287" s="86" t="s">
        <v>30</v>
      </c>
      <c r="Y287" s="86" t="s">
        <v>30</v>
      </c>
      <c r="Z287" s="190"/>
      <c r="AA287" s="190"/>
      <c r="AB287" s="190"/>
    </row>
    <row r="288">
      <c r="A288" s="185">
        <v>286.0</v>
      </c>
      <c r="B288" s="185" t="s">
        <v>58</v>
      </c>
      <c r="C288" s="185" t="s">
        <v>27</v>
      </c>
      <c r="D288" s="185" t="s">
        <v>27</v>
      </c>
      <c r="E288" s="185" t="s">
        <v>27</v>
      </c>
      <c r="F288" s="185">
        <v>48.0</v>
      </c>
      <c r="G288" s="185" t="s">
        <v>29</v>
      </c>
      <c r="H288" s="185" t="s">
        <v>59</v>
      </c>
      <c r="I288" s="191">
        <v>8.0</v>
      </c>
      <c r="J288" s="191" t="s">
        <v>52</v>
      </c>
      <c r="K288" s="86" t="s">
        <v>30</v>
      </c>
      <c r="L288" s="86" t="s">
        <v>30</v>
      </c>
      <c r="M288" s="86" t="s">
        <v>30</v>
      </c>
      <c r="N288" s="86" t="s">
        <v>30</v>
      </c>
      <c r="O288" s="86" t="s">
        <v>30</v>
      </c>
      <c r="P288" s="86" t="s">
        <v>30</v>
      </c>
      <c r="Q288" s="86" t="s">
        <v>30</v>
      </c>
      <c r="R288" s="86" t="s">
        <v>30</v>
      </c>
      <c r="S288" s="86" t="s">
        <v>30</v>
      </c>
      <c r="T288" s="86" t="s">
        <v>30</v>
      </c>
      <c r="U288" s="86" t="s">
        <v>30</v>
      </c>
      <c r="V288" s="86" t="s">
        <v>30</v>
      </c>
      <c r="W288" s="86" t="s">
        <v>30</v>
      </c>
      <c r="X288" s="86" t="s">
        <v>30</v>
      </c>
      <c r="Y288" s="86" t="s">
        <v>30</v>
      </c>
      <c r="Z288" s="190"/>
      <c r="AA288" s="190"/>
      <c r="AB288" s="190"/>
    </row>
    <row r="289">
      <c r="A289" s="185">
        <v>287.0</v>
      </c>
      <c r="B289" s="185" t="s">
        <v>58</v>
      </c>
      <c r="C289" s="185" t="s">
        <v>27</v>
      </c>
      <c r="D289" s="185" t="s">
        <v>27</v>
      </c>
      <c r="E289" s="185" t="s">
        <v>28</v>
      </c>
      <c r="F289" s="185">
        <v>48.0</v>
      </c>
      <c r="G289" s="185" t="s">
        <v>53</v>
      </c>
      <c r="H289" s="185" t="s">
        <v>30</v>
      </c>
      <c r="I289" s="191">
        <v>8.0</v>
      </c>
      <c r="J289" s="191" t="s">
        <v>31</v>
      </c>
      <c r="K289" s="185">
        <v>425.23633</v>
      </c>
      <c r="L289" s="185">
        <v>19.745</v>
      </c>
      <c r="M289" s="185"/>
      <c r="N289" s="185">
        <v>2.0</v>
      </c>
      <c r="O289" s="186">
        <v>435.76781</v>
      </c>
      <c r="P289" s="187">
        <v>7.4</v>
      </c>
      <c r="Q289" s="84"/>
      <c r="R289" s="84"/>
      <c r="S289" s="84"/>
      <c r="T289" s="84"/>
      <c r="U289" s="84"/>
      <c r="V289" s="188"/>
      <c r="W289" s="189">
        <v>411.0</v>
      </c>
      <c r="X289" s="86">
        <v>2809.0</v>
      </c>
      <c r="Y289" s="86">
        <v>17.81979</v>
      </c>
      <c r="Z289" s="190"/>
      <c r="AA289" s="190"/>
      <c r="AB289" s="190"/>
    </row>
    <row r="290">
      <c r="A290" s="185">
        <v>288.0</v>
      </c>
      <c r="B290" s="185" t="s">
        <v>58</v>
      </c>
      <c r="C290" s="185" t="s">
        <v>27</v>
      </c>
      <c r="D290" s="185" t="s">
        <v>27</v>
      </c>
      <c r="E290" s="185" t="s">
        <v>28</v>
      </c>
      <c r="F290" s="185">
        <v>48.0</v>
      </c>
      <c r="G290" s="185" t="s">
        <v>53</v>
      </c>
      <c r="H290" s="185" t="s">
        <v>30</v>
      </c>
      <c r="I290" s="191">
        <v>8.0</v>
      </c>
      <c r="J290" s="191" t="s">
        <v>32</v>
      </c>
      <c r="K290" s="185">
        <v>27.82404</v>
      </c>
      <c r="L290" s="185">
        <v>14279.97</v>
      </c>
      <c r="M290" s="185"/>
      <c r="N290" s="185">
        <v>39.0</v>
      </c>
      <c r="O290" s="186">
        <v>583905.94</v>
      </c>
      <c r="P290" s="187">
        <v>98.8</v>
      </c>
      <c r="Q290" s="84"/>
      <c r="R290" s="84"/>
      <c r="S290" s="84"/>
      <c r="T290" s="84"/>
      <c r="U290" s="84"/>
      <c r="V290" s="188"/>
      <c r="W290" s="189">
        <v>577622.0</v>
      </c>
      <c r="X290" s="86">
        <v>586623.0</v>
      </c>
      <c r="Y290" s="86">
        <v>10.10621</v>
      </c>
      <c r="Z290" s="190"/>
      <c r="AA290" s="190"/>
      <c r="AB290" s="190"/>
    </row>
    <row r="291">
      <c r="A291" s="185">
        <v>289.0</v>
      </c>
      <c r="B291" s="185" t="s">
        <v>58</v>
      </c>
      <c r="C291" s="185" t="s">
        <v>27</v>
      </c>
      <c r="D291" s="185" t="s">
        <v>27</v>
      </c>
      <c r="E291" s="185" t="s">
        <v>28</v>
      </c>
      <c r="F291" s="185">
        <v>48.0</v>
      </c>
      <c r="G291" s="185" t="s">
        <v>53</v>
      </c>
      <c r="H291" s="185" t="s">
        <v>30</v>
      </c>
      <c r="I291" s="191">
        <v>8.0</v>
      </c>
      <c r="J291" s="191" t="s">
        <v>33</v>
      </c>
      <c r="K291" s="185">
        <v>236.22953</v>
      </c>
      <c r="L291" s="185">
        <v>1041.3</v>
      </c>
      <c r="M291" s="185"/>
      <c r="N291" s="185">
        <v>12.0</v>
      </c>
      <c r="O291" s="186">
        <v>94.30424</v>
      </c>
      <c r="P291" s="187">
        <v>1.6</v>
      </c>
      <c r="Q291" s="84"/>
      <c r="R291" s="84"/>
      <c r="S291" s="84"/>
      <c r="T291" s="84"/>
      <c r="U291" s="84"/>
      <c r="V291" s="188"/>
      <c r="W291" s="189">
        <v>895.0</v>
      </c>
      <c r="X291" s="86">
        <v>2527.0</v>
      </c>
      <c r="Y291" s="86">
        <v>11.97479</v>
      </c>
      <c r="Z291" s="190"/>
      <c r="AA291" s="190"/>
      <c r="AB291" s="190"/>
    </row>
    <row r="292">
      <c r="A292" s="185">
        <v>290.0</v>
      </c>
      <c r="B292" s="185" t="s">
        <v>58</v>
      </c>
      <c r="C292" s="185" t="s">
        <v>27</v>
      </c>
      <c r="D292" s="185" t="s">
        <v>27</v>
      </c>
      <c r="E292" s="185" t="s">
        <v>28</v>
      </c>
      <c r="F292" s="185">
        <v>48.0</v>
      </c>
      <c r="G292" s="185" t="s">
        <v>53</v>
      </c>
      <c r="H292" s="185" t="s">
        <v>30</v>
      </c>
      <c r="I292" s="191">
        <v>8.0</v>
      </c>
      <c r="J292" s="191" t="s">
        <v>34</v>
      </c>
      <c r="K292" s="185">
        <v>156.99103</v>
      </c>
      <c r="L292" s="185">
        <v>180323.37</v>
      </c>
      <c r="M292" s="185"/>
      <c r="N292" s="185">
        <v>69.0</v>
      </c>
      <c r="O292" s="186">
        <v>19.15375</v>
      </c>
      <c r="P292" s="187">
        <v>0.2</v>
      </c>
      <c r="Q292" s="84"/>
      <c r="R292" s="84"/>
      <c r="S292" s="84"/>
      <c r="T292" s="84"/>
      <c r="U292" s="84"/>
      <c r="V292" s="188"/>
      <c r="W292" s="189">
        <v>7598.0</v>
      </c>
      <c r="X292" s="86">
        <v>9237.0</v>
      </c>
      <c r="Y292" s="86">
        <v>12.10662</v>
      </c>
      <c r="Z292" s="190"/>
      <c r="AA292" s="190"/>
      <c r="AB292" s="190"/>
    </row>
    <row r="293">
      <c r="A293" s="185">
        <v>291.0</v>
      </c>
      <c r="B293" s="185" t="s">
        <v>58</v>
      </c>
      <c r="C293" s="185" t="s">
        <v>27</v>
      </c>
      <c r="D293" s="185" t="s">
        <v>27</v>
      </c>
      <c r="E293" s="185" t="s">
        <v>28</v>
      </c>
      <c r="F293" s="185">
        <v>48.0</v>
      </c>
      <c r="G293" s="185" t="s">
        <v>53</v>
      </c>
      <c r="H293" s="185" t="s">
        <v>30</v>
      </c>
      <c r="I293" s="191">
        <v>8.0</v>
      </c>
      <c r="J293" s="191" t="s">
        <v>35</v>
      </c>
      <c r="K293" s="185">
        <v>218.5328</v>
      </c>
      <c r="L293" s="185">
        <v>77.442</v>
      </c>
      <c r="M293" s="185"/>
      <c r="N293" s="185">
        <v>67.0</v>
      </c>
      <c r="O293" s="186">
        <v>27.13183</v>
      </c>
      <c r="P293" s="187">
        <v>0.5</v>
      </c>
      <c r="Q293" s="84"/>
      <c r="R293" s="84"/>
      <c r="S293" s="84"/>
      <c r="T293" s="84"/>
      <c r="U293" s="84"/>
      <c r="V293" s="188"/>
      <c r="W293" s="189">
        <v>69.0</v>
      </c>
      <c r="X293" s="86">
        <v>1400.0</v>
      </c>
      <c r="Y293" s="86">
        <v>8.31651</v>
      </c>
      <c r="Z293" s="190"/>
      <c r="AA293" s="190"/>
      <c r="AB293" s="190"/>
    </row>
    <row r="294">
      <c r="A294" s="185">
        <v>292.0</v>
      </c>
      <c r="B294" s="185" t="s">
        <v>58</v>
      </c>
      <c r="C294" s="185" t="s">
        <v>27</v>
      </c>
      <c r="D294" s="185" t="s">
        <v>27</v>
      </c>
      <c r="E294" s="185" t="s">
        <v>28</v>
      </c>
      <c r="F294" s="185">
        <v>48.0</v>
      </c>
      <c r="G294" s="185" t="s">
        <v>53</v>
      </c>
      <c r="H294" s="185" t="s">
        <v>30</v>
      </c>
      <c r="I294" s="191">
        <v>8.0</v>
      </c>
      <c r="J294" s="191" t="s">
        <v>36</v>
      </c>
      <c r="K294" s="185">
        <v>201.87714</v>
      </c>
      <c r="L294" s="185">
        <v>88.739</v>
      </c>
      <c r="M294" s="185"/>
      <c r="N294" s="185">
        <v>1.0</v>
      </c>
      <c r="O294" s="186">
        <v>3.58005</v>
      </c>
      <c r="P294" s="187">
        <v>0.1</v>
      </c>
      <c r="Q294" s="84"/>
      <c r="R294" s="84"/>
      <c r="S294" s="84"/>
      <c r="T294" s="84"/>
      <c r="U294" s="84"/>
      <c r="V294" s="188"/>
      <c r="W294" s="189">
        <v>16.0</v>
      </c>
      <c r="X294" s="86">
        <v>1141.0</v>
      </c>
      <c r="Y294" s="86">
        <v>3.69404</v>
      </c>
      <c r="Z294" s="190"/>
      <c r="AA294" s="190"/>
      <c r="AB294" s="190"/>
    </row>
    <row r="295">
      <c r="A295" s="185">
        <v>293.0</v>
      </c>
      <c r="B295" s="185" t="s">
        <v>58</v>
      </c>
      <c r="C295" s="185" t="s">
        <v>27</v>
      </c>
      <c r="D295" s="185" t="s">
        <v>27</v>
      </c>
      <c r="E295" s="185" t="s">
        <v>28</v>
      </c>
      <c r="F295" s="185">
        <v>48.0</v>
      </c>
      <c r="G295" s="185" t="s">
        <v>53</v>
      </c>
      <c r="H295" s="185" t="s">
        <v>30</v>
      </c>
      <c r="I295" s="191">
        <v>8.0</v>
      </c>
      <c r="J295" s="191" t="s">
        <v>37</v>
      </c>
      <c r="K295" s="185">
        <v>240.6932</v>
      </c>
      <c r="L295" s="185">
        <v>42.113</v>
      </c>
      <c r="M295" s="185"/>
      <c r="N295" s="185">
        <v>12.0</v>
      </c>
      <c r="O295" s="186">
        <v>91.48396</v>
      </c>
      <c r="P295" s="187">
        <v>1.6</v>
      </c>
      <c r="Q295" s="84"/>
      <c r="R295" s="84"/>
      <c r="S295" s="84"/>
      <c r="T295" s="84"/>
      <c r="U295" s="84"/>
      <c r="V295" s="188"/>
      <c r="W295" s="189">
        <v>111.0</v>
      </c>
      <c r="X295" s="86">
        <v>1404.0</v>
      </c>
      <c r="Y295" s="86">
        <v>8.62678</v>
      </c>
      <c r="Z295" s="190"/>
      <c r="AA295" s="190"/>
      <c r="AB295" s="190"/>
    </row>
    <row r="296">
      <c r="A296" s="185">
        <v>294.0</v>
      </c>
      <c r="B296" s="185" t="s">
        <v>58</v>
      </c>
      <c r="C296" s="185" t="s">
        <v>27</v>
      </c>
      <c r="D296" s="185" t="s">
        <v>27</v>
      </c>
      <c r="E296" s="185" t="s">
        <v>28</v>
      </c>
      <c r="F296" s="185">
        <v>48.0</v>
      </c>
      <c r="G296" s="185" t="s">
        <v>53</v>
      </c>
      <c r="H296" s="185" t="s">
        <v>30</v>
      </c>
      <c r="I296" s="191">
        <v>8.0</v>
      </c>
      <c r="J296" s="191" t="s">
        <v>38</v>
      </c>
      <c r="K296" s="185">
        <v>252.19615</v>
      </c>
      <c r="L296" s="185">
        <v>120.482</v>
      </c>
      <c r="M296" s="185"/>
      <c r="N296" s="185">
        <v>85.0</v>
      </c>
      <c r="O296" s="186">
        <v>80.01272</v>
      </c>
      <c r="P296" s="187">
        <v>1.4</v>
      </c>
      <c r="Q296" s="84"/>
      <c r="R296" s="84"/>
      <c r="S296" s="84"/>
      <c r="T296" s="84"/>
      <c r="U296" s="84"/>
      <c r="V296" s="188"/>
      <c r="W296" s="189">
        <v>129.0</v>
      </c>
      <c r="X296" s="86">
        <v>1639.0</v>
      </c>
      <c r="Y296" s="86">
        <v>9.00949</v>
      </c>
      <c r="Z296" s="190"/>
      <c r="AA296" s="190"/>
      <c r="AB296" s="190"/>
    </row>
    <row r="297">
      <c r="A297" s="185">
        <v>295.0</v>
      </c>
      <c r="B297" s="185" t="s">
        <v>58</v>
      </c>
      <c r="C297" s="185" t="s">
        <v>27</v>
      </c>
      <c r="D297" s="185" t="s">
        <v>27</v>
      </c>
      <c r="E297" s="185" t="s">
        <v>28</v>
      </c>
      <c r="F297" s="185">
        <v>48.0</v>
      </c>
      <c r="G297" s="185" t="s">
        <v>53</v>
      </c>
      <c r="H297" s="185" t="s">
        <v>30</v>
      </c>
      <c r="I297" s="191">
        <v>8.0</v>
      </c>
      <c r="J297" s="191" t="s">
        <v>39</v>
      </c>
      <c r="K297" s="185">
        <v>324.89173</v>
      </c>
      <c r="L297" s="185">
        <v>23.872</v>
      </c>
      <c r="M297" s="185"/>
      <c r="N297" s="185">
        <v>12.0</v>
      </c>
      <c r="O297" s="186">
        <v>229.34552</v>
      </c>
      <c r="P297" s="187">
        <v>3.9</v>
      </c>
      <c r="Q297" s="84"/>
      <c r="R297" s="84"/>
      <c r="S297" s="84"/>
      <c r="T297" s="84"/>
      <c r="U297" s="84"/>
      <c r="V297" s="188"/>
      <c r="W297" s="189">
        <v>247.0</v>
      </c>
      <c r="X297" s="86">
        <v>1992.0</v>
      </c>
      <c r="Y297" s="86">
        <v>8.28775</v>
      </c>
      <c r="Z297" s="190"/>
      <c r="AA297" s="190"/>
      <c r="AB297" s="190"/>
    </row>
    <row r="298">
      <c r="A298" s="185">
        <v>296.0</v>
      </c>
      <c r="B298" s="185" t="s">
        <v>58</v>
      </c>
      <c r="C298" s="185" t="s">
        <v>27</v>
      </c>
      <c r="D298" s="185" t="s">
        <v>27</v>
      </c>
      <c r="E298" s="185" t="s">
        <v>28</v>
      </c>
      <c r="F298" s="185">
        <v>48.0</v>
      </c>
      <c r="G298" s="185" t="s">
        <v>53</v>
      </c>
      <c r="H298" s="185" t="s">
        <v>30</v>
      </c>
      <c r="I298" s="191">
        <v>8.0</v>
      </c>
      <c r="J298" s="191" t="s">
        <v>40</v>
      </c>
      <c r="K298" s="185">
        <v>219.89111</v>
      </c>
      <c r="L298" s="185">
        <v>4942.87</v>
      </c>
      <c r="M298" s="185"/>
      <c r="N298" s="185">
        <v>16.0</v>
      </c>
      <c r="O298" s="186">
        <v>285.6868</v>
      </c>
      <c r="P298" s="187">
        <v>4.9</v>
      </c>
      <c r="Q298" s="84"/>
      <c r="R298" s="84"/>
      <c r="S298" s="84"/>
      <c r="T298" s="84"/>
      <c r="U298" s="84"/>
      <c r="V298" s="188"/>
      <c r="W298" s="189">
        <v>608.0</v>
      </c>
      <c r="X298" s="86">
        <v>2450.0</v>
      </c>
      <c r="Y298" s="86">
        <v>8.62585</v>
      </c>
      <c r="Z298" s="190"/>
      <c r="AA298" s="190"/>
      <c r="AB298" s="190"/>
    </row>
    <row r="299">
      <c r="A299" s="185">
        <v>297.0</v>
      </c>
      <c r="B299" s="185" t="s">
        <v>58</v>
      </c>
      <c r="C299" s="185" t="s">
        <v>27</v>
      </c>
      <c r="D299" s="185" t="s">
        <v>27</v>
      </c>
      <c r="E299" s="185" t="s">
        <v>28</v>
      </c>
      <c r="F299" s="185">
        <v>48.0</v>
      </c>
      <c r="G299" s="185" t="s">
        <v>53</v>
      </c>
      <c r="H299" s="185" t="s">
        <v>30</v>
      </c>
      <c r="I299" s="191">
        <v>8.0</v>
      </c>
      <c r="J299" s="191" t="s">
        <v>41</v>
      </c>
      <c r="K299" s="185">
        <v>24.77462</v>
      </c>
      <c r="L299" s="185">
        <v>5679.62</v>
      </c>
      <c r="M299" s="185"/>
      <c r="N299" s="185">
        <v>22.0</v>
      </c>
      <c r="O299" s="186">
        <v>2.05435</v>
      </c>
      <c r="P299" s="187">
        <v>0.0</v>
      </c>
      <c r="Q299" s="84"/>
      <c r="R299" s="84"/>
      <c r="S299" s="84"/>
      <c r="T299" s="84"/>
      <c r="U299" s="84"/>
      <c r="V299" s="188"/>
      <c r="W299" s="189">
        <v>337.0</v>
      </c>
      <c r="X299" s="86">
        <v>1460.0</v>
      </c>
      <c r="Y299" s="86">
        <v>9.39048</v>
      </c>
      <c r="Z299" s="190"/>
      <c r="AA299" s="190"/>
      <c r="AB299" s="190"/>
    </row>
    <row r="300">
      <c r="A300" s="185">
        <v>298.0</v>
      </c>
      <c r="B300" s="185" t="s">
        <v>58</v>
      </c>
      <c r="C300" s="185" t="s">
        <v>27</v>
      </c>
      <c r="D300" s="185" t="s">
        <v>27</v>
      </c>
      <c r="E300" s="185" t="s">
        <v>28</v>
      </c>
      <c r="F300" s="185">
        <v>48.0</v>
      </c>
      <c r="G300" s="185" t="s">
        <v>53</v>
      </c>
      <c r="H300" s="185" t="s">
        <v>30</v>
      </c>
      <c r="I300" s="191">
        <v>8.0</v>
      </c>
      <c r="J300" s="191" t="s">
        <v>42</v>
      </c>
      <c r="K300" s="185">
        <v>178.97613</v>
      </c>
      <c r="L300" s="185">
        <v>43.328</v>
      </c>
      <c r="M300" s="185"/>
      <c r="N300" s="185">
        <v>59.0</v>
      </c>
      <c r="O300" s="186">
        <v>7.73632</v>
      </c>
      <c r="P300" s="187">
        <v>0.1</v>
      </c>
      <c r="Q300" s="84"/>
      <c r="R300" s="84"/>
      <c r="S300" s="84"/>
      <c r="T300" s="84"/>
      <c r="U300" s="84"/>
      <c r="V300" s="188"/>
      <c r="W300" s="189">
        <v>37.0</v>
      </c>
      <c r="X300" s="86">
        <v>1242.0</v>
      </c>
      <c r="Y300" s="86">
        <v>8.52593</v>
      </c>
      <c r="Z300" s="190"/>
      <c r="AA300" s="190"/>
      <c r="AB300" s="190"/>
    </row>
    <row r="301">
      <c r="A301" s="185">
        <v>299.0</v>
      </c>
      <c r="B301" s="185" t="s">
        <v>58</v>
      </c>
      <c r="C301" s="185" t="s">
        <v>27</v>
      </c>
      <c r="D301" s="185" t="s">
        <v>27</v>
      </c>
      <c r="E301" s="185" t="s">
        <v>28</v>
      </c>
      <c r="F301" s="185">
        <v>48.0</v>
      </c>
      <c r="G301" s="185" t="s">
        <v>53</v>
      </c>
      <c r="H301" s="185" t="s">
        <v>30</v>
      </c>
      <c r="I301" s="191">
        <v>8.0</v>
      </c>
      <c r="J301" s="191" t="s">
        <v>43</v>
      </c>
      <c r="K301" s="185">
        <v>25.43169</v>
      </c>
      <c r="L301" s="185">
        <v>4480.54</v>
      </c>
      <c r="M301" s="185"/>
      <c r="N301" s="185">
        <v>59.0</v>
      </c>
      <c r="O301" s="186">
        <v>350721.76</v>
      </c>
      <c r="P301" s="187">
        <v>97.4</v>
      </c>
      <c r="Q301" s="84"/>
      <c r="R301" s="84"/>
      <c r="S301" s="84"/>
      <c r="T301" s="84"/>
      <c r="U301" s="84"/>
      <c r="V301" s="188"/>
      <c r="W301" s="189">
        <v>351501.0</v>
      </c>
      <c r="X301" s="86">
        <v>353922.0</v>
      </c>
      <c r="Y301" s="86">
        <v>11.07454</v>
      </c>
      <c r="Z301" s="190"/>
      <c r="AA301" s="190"/>
      <c r="AB301" s="190"/>
    </row>
    <row r="302">
      <c r="A302" s="185">
        <v>300.0</v>
      </c>
      <c r="B302" s="185" t="s">
        <v>58</v>
      </c>
      <c r="C302" s="185" t="s">
        <v>27</v>
      </c>
      <c r="D302" s="185" t="s">
        <v>27</v>
      </c>
      <c r="E302" s="185" t="s">
        <v>28</v>
      </c>
      <c r="F302" s="185">
        <v>48.0</v>
      </c>
      <c r="G302" s="185" t="s">
        <v>53</v>
      </c>
      <c r="H302" s="185" t="s">
        <v>30</v>
      </c>
      <c r="I302" s="191">
        <v>8.0</v>
      </c>
      <c r="J302" s="191" t="s">
        <v>44</v>
      </c>
      <c r="K302" s="185">
        <v>196.22824</v>
      </c>
      <c r="L302" s="185">
        <v>179.745</v>
      </c>
      <c r="M302" s="185"/>
      <c r="N302" s="185">
        <v>5.0</v>
      </c>
      <c r="O302" s="186">
        <v>22.05492</v>
      </c>
      <c r="P302" s="187">
        <v>0.4</v>
      </c>
      <c r="Q302" s="84"/>
      <c r="R302" s="84"/>
      <c r="S302" s="84"/>
      <c r="T302" s="84"/>
      <c r="U302" s="84"/>
      <c r="V302" s="188"/>
      <c r="W302" s="189">
        <v>40.0</v>
      </c>
      <c r="X302" s="86">
        <v>1232.0</v>
      </c>
      <c r="Y302" s="86">
        <v>8.58517</v>
      </c>
      <c r="Z302" s="190"/>
      <c r="AA302" s="190"/>
      <c r="AB302" s="190"/>
    </row>
    <row r="303">
      <c r="A303" s="185">
        <v>301.0</v>
      </c>
      <c r="B303" s="185" t="s">
        <v>58</v>
      </c>
      <c r="C303" s="185" t="s">
        <v>27</v>
      </c>
      <c r="D303" s="185" t="s">
        <v>27</v>
      </c>
      <c r="E303" s="185" t="s">
        <v>28</v>
      </c>
      <c r="F303" s="185">
        <v>48.0</v>
      </c>
      <c r="G303" s="185" t="s">
        <v>53</v>
      </c>
      <c r="H303" s="185" t="s">
        <v>30</v>
      </c>
      <c r="I303" s="191">
        <v>8.0</v>
      </c>
      <c r="J303" s="191" t="s">
        <v>45</v>
      </c>
      <c r="K303" s="185">
        <v>162.48789</v>
      </c>
      <c r="L303" s="185">
        <v>320.772</v>
      </c>
      <c r="M303" s="185"/>
      <c r="N303" s="185">
        <v>12.0</v>
      </c>
      <c r="O303" s="186">
        <v>8.11786</v>
      </c>
      <c r="P303" s="187">
        <v>0.1</v>
      </c>
      <c r="Q303" s="84"/>
      <c r="R303" s="84"/>
      <c r="S303" s="84"/>
      <c r="T303" s="84"/>
      <c r="U303" s="84"/>
      <c r="V303" s="188"/>
      <c r="W303" s="189">
        <v>175.0</v>
      </c>
      <c r="X303" s="86">
        <v>1073.0</v>
      </c>
      <c r="Y303" s="86">
        <v>8.97815</v>
      </c>
      <c r="Z303" s="190"/>
      <c r="AA303" s="190"/>
      <c r="AB303" s="190"/>
    </row>
    <row r="304">
      <c r="A304" s="185">
        <v>302.0</v>
      </c>
      <c r="B304" s="185" t="s">
        <v>58</v>
      </c>
      <c r="C304" s="185" t="s">
        <v>27</v>
      </c>
      <c r="D304" s="185" t="s">
        <v>27</v>
      </c>
      <c r="E304" s="185" t="s">
        <v>28</v>
      </c>
      <c r="F304" s="185">
        <v>48.0</v>
      </c>
      <c r="G304" s="185" t="s">
        <v>53</v>
      </c>
      <c r="H304" s="185" t="s">
        <v>30</v>
      </c>
      <c r="I304" s="191">
        <v>8.0</v>
      </c>
      <c r="J304" s="191" t="s">
        <v>46</v>
      </c>
      <c r="K304" s="185">
        <v>13.09923</v>
      </c>
      <c r="L304" s="185">
        <v>421836.61</v>
      </c>
      <c r="M304" s="185"/>
      <c r="N304" s="185">
        <v>7.0</v>
      </c>
      <c r="O304" s="186">
        <v>13.78033</v>
      </c>
      <c r="P304" s="187">
        <v>0.1</v>
      </c>
      <c r="Q304" s="84"/>
      <c r="R304" s="84"/>
      <c r="S304" s="84"/>
      <c r="T304" s="84"/>
      <c r="U304" s="84"/>
      <c r="V304" s="188"/>
      <c r="W304" s="189">
        <v>11643.0</v>
      </c>
      <c r="X304" s="86">
        <v>12799.0</v>
      </c>
      <c r="Y304" s="86">
        <v>8.67377</v>
      </c>
      <c r="Z304" s="190"/>
      <c r="AA304" s="190"/>
      <c r="AB304" s="190"/>
    </row>
    <row r="305">
      <c r="A305" s="185">
        <v>303.0</v>
      </c>
      <c r="B305" s="185" t="s">
        <v>58</v>
      </c>
      <c r="C305" s="185" t="s">
        <v>27</v>
      </c>
      <c r="D305" s="185" t="s">
        <v>27</v>
      </c>
      <c r="E305" s="185" t="s">
        <v>28</v>
      </c>
      <c r="F305" s="185">
        <v>48.0</v>
      </c>
      <c r="G305" s="185" t="s">
        <v>53</v>
      </c>
      <c r="H305" s="185" t="s">
        <v>30</v>
      </c>
      <c r="I305" s="191">
        <v>8.0</v>
      </c>
      <c r="J305" s="191" t="s">
        <v>47</v>
      </c>
      <c r="K305" s="185">
        <v>171.68205</v>
      </c>
      <c r="L305" s="185">
        <v>14967.94</v>
      </c>
      <c r="M305" s="185"/>
      <c r="N305" s="185">
        <v>11.0</v>
      </c>
      <c r="O305" s="186">
        <v>216.72017</v>
      </c>
      <c r="P305" s="187">
        <v>3.7</v>
      </c>
      <c r="Q305" s="84"/>
      <c r="R305" s="84"/>
      <c r="S305" s="84"/>
      <c r="T305" s="84"/>
      <c r="U305" s="84"/>
      <c r="V305" s="188"/>
      <c r="W305" s="189">
        <v>2467.0</v>
      </c>
      <c r="X305" s="86">
        <v>3778.0</v>
      </c>
      <c r="Y305" s="86">
        <v>8.9972</v>
      </c>
      <c r="Z305" s="190"/>
      <c r="AA305" s="190"/>
      <c r="AB305" s="190"/>
    </row>
    <row r="306">
      <c r="A306" s="185">
        <v>304.0</v>
      </c>
      <c r="B306" s="185" t="s">
        <v>58</v>
      </c>
      <c r="C306" s="185" t="s">
        <v>27</v>
      </c>
      <c r="D306" s="185" t="s">
        <v>27</v>
      </c>
      <c r="E306" s="185" t="s">
        <v>28</v>
      </c>
      <c r="F306" s="185">
        <v>48.0</v>
      </c>
      <c r="G306" s="185" t="s">
        <v>53</v>
      </c>
      <c r="H306" s="185" t="s">
        <v>30</v>
      </c>
      <c r="I306" s="191">
        <v>8.0</v>
      </c>
      <c r="J306" s="191" t="s">
        <v>48</v>
      </c>
      <c r="K306" s="185">
        <v>181.58055</v>
      </c>
      <c r="L306" s="185">
        <v>88996.2</v>
      </c>
      <c r="M306" s="185"/>
      <c r="N306" s="185">
        <v>19.0</v>
      </c>
      <c r="O306" s="186">
        <v>123.60675</v>
      </c>
      <c r="P306" s="187">
        <v>1.0</v>
      </c>
      <c r="Q306" s="84"/>
      <c r="R306" s="84"/>
      <c r="S306" s="84"/>
      <c r="T306" s="84"/>
      <c r="U306" s="84"/>
      <c r="V306" s="188"/>
      <c r="W306" s="189">
        <v>6329.0</v>
      </c>
      <c r="X306" s="86">
        <v>8050.0</v>
      </c>
      <c r="Y306" s="86">
        <v>9.16111</v>
      </c>
      <c r="Z306" s="190"/>
      <c r="AA306" s="190"/>
      <c r="AB306" s="190"/>
    </row>
    <row r="307">
      <c r="A307" s="185">
        <v>305.0</v>
      </c>
      <c r="B307" s="185" t="s">
        <v>58</v>
      </c>
      <c r="C307" s="185" t="s">
        <v>27</v>
      </c>
      <c r="D307" s="185" t="s">
        <v>27</v>
      </c>
      <c r="E307" s="185" t="s">
        <v>28</v>
      </c>
      <c r="F307" s="185">
        <v>48.0</v>
      </c>
      <c r="G307" s="185" t="s">
        <v>53</v>
      </c>
      <c r="H307" s="185" t="s">
        <v>30</v>
      </c>
      <c r="I307" s="191">
        <v>8.0</v>
      </c>
      <c r="J307" s="191" t="s">
        <v>49</v>
      </c>
      <c r="K307" s="185">
        <v>294.03414</v>
      </c>
      <c r="L307" s="185">
        <v>89.763</v>
      </c>
      <c r="M307" s="185"/>
      <c r="N307" s="185">
        <v>3.0</v>
      </c>
      <c r="O307" s="186">
        <v>110.36223</v>
      </c>
      <c r="P307" s="187">
        <v>1.9</v>
      </c>
      <c r="Q307" s="84"/>
      <c r="R307" s="84"/>
      <c r="S307" s="84"/>
      <c r="T307" s="84"/>
      <c r="U307" s="84"/>
      <c r="V307" s="188"/>
      <c r="W307" s="189">
        <v>128.0</v>
      </c>
      <c r="X307" s="86">
        <v>1547.0</v>
      </c>
      <c r="Y307" s="86">
        <v>8.34923</v>
      </c>
      <c r="Z307" s="190"/>
      <c r="AA307" s="190"/>
      <c r="AB307" s="190"/>
    </row>
    <row r="308">
      <c r="A308" s="185">
        <v>306.0</v>
      </c>
      <c r="B308" s="185" t="s">
        <v>58</v>
      </c>
      <c r="C308" s="185" t="s">
        <v>27</v>
      </c>
      <c r="D308" s="185" t="s">
        <v>27</v>
      </c>
      <c r="E308" s="185" t="s">
        <v>28</v>
      </c>
      <c r="F308" s="185">
        <v>48.0</v>
      </c>
      <c r="G308" s="185" t="s">
        <v>53</v>
      </c>
      <c r="H308" s="185" t="s">
        <v>30</v>
      </c>
      <c r="I308" s="191">
        <v>8.0</v>
      </c>
      <c r="J308" s="191" t="s">
        <v>50</v>
      </c>
      <c r="K308" s="185">
        <v>176.72361</v>
      </c>
      <c r="L308" s="185">
        <v>49864.21</v>
      </c>
      <c r="M308" s="185"/>
      <c r="N308" s="185">
        <v>23.0</v>
      </c>
      <c r="O308" s="186">
        <v>272.08843</v>
      </c>
      <c r="P308" s="187">
        <v>1.5</v>
      </c>
      <c r="Q308" s="84"/>
      <c r="R308" s="84"/>
      <c r="S308" s="84"/>
      <c r="T308" s="84"/>
      <c r="U308" s="84"/>
      <c r="V308" s="188"/>
      <c r="W308" s="189">
        <v>11658.0</v>
      </c>
      <c r="X308" s="86">
        <v>13666.0</v>
      </c>
      <c r="Y308" s="86">
        <v>9.83759</v>
      </c>
      <c r="Z308" s="190"/>
      <c r="AA308" s="190"/>
      <c r="AB308" s="190"/>
    </row>
    <row r="309">
      <c r="A309" s="185">
        <v>307.0</v>
      </c>
      <c r="B309" s="185" t="s">
        <v>58</v>
      </c>
      <c r="C309" s="185" t="s">
        <v>27</v>
      </c>
      <c r="D309" s="185" t="s">
        <v>27</v>
      </c>
      <c r="E309" s="185" t="s">
        <v>28</v>
      </c>
      <c r="F309" s="185">
        <v>48.0</v>
      </c>
      <c r="G309" s="185" t="s">
        <v>53</v>
      </c>
      <c r="H309" s="185" t="s">
        <v>30</v>
      </c>
      <c r="I309" s="191">
        <v>8.0</v>
      </c>
      <c r="J309" s="191" t="s">
        <v>51</v>
      </c>
      <c r="K309" s="189" t="s">
        <v>30</v>
      </c>
      <c r="L309" s="189" t="s">
        <v>30</v>
      </c>
      <c r="M309" s="189" t="s">
        <v>30</v>
      </c>
      <c r="N309" s="189" t="s">
        <v>30</v>
      </c>
      <c r="O309" s="189" t="s">
        <v>30</v>
      </c>
      <c r="P309" s="189" t="s">
        <v>30</v>
      </c>
      <c r="Q309" s="189" t="s">
        <v>30</v>
      </c>
      <c r="R309" s="189" t="s">
        <v>30</v>
      </c>
      <c r="S309" s="189" t="s">
        <v>30</v>
      </c>
      <c r="T309" s="189" t="s">
        <v>30</v>
      </c>
      <c r="U309" s="189" t="s">
        <v>30</v>
      </c>
      <c r="V309" s="189" t="s">
        <v>30</v>
      </c>
      <c r="W309" s="189" t="s">
        <v>30</v>
      </c>
      <c r="X309" s="189" t="s">
        <v>30</v>
      </c>
      <c r="Y309" s="189" t="s">
        <v>30</v>
      </c>
      <c r="Z309" s="190"/>
      <c r="AA309" s="190"/>
      <c r="AB309" s="190"/>
    </row>
    <row r="310">
      <c r="A310" s="185">
        <v>308.0</v>
      </c>
      <c r="B310" s="185" t="s">
        <v>58</v>
      </c>
      <c r="C310" s="185" t="s">
        <v>27</v>
      </c>
      <c r="D310" s="185" t="s">
        <v>27</v>
      </c>
      <c r="E310" s="185" t="s">
        <v>28</v>
      </c>
      <c r="F310" s="185">
        <v>48.0</v>
      </c>
      <c r="G310" s="185" t="s">
        <v>53</v>
      </c>
      <c r="H310" s="185" t="s">
        <v>30</v>
      </c>
      <c r="I310" s="191">
        <v>8.0</v>
      </c>
      <c r="J310" s="191" t="s">
        <v>52</v>
      </c>
      <c r="K310" s="189" t="s">
        <v>30</v>
      </c>
      <c r="L310" s="189" t="s">
        <v>30</v>
      </c>
      <c r="M310" s="189" t="s">
        <v>30</v>
      </c>
      <c r="N310" s="189" t="s">
        <v>30</v>
      </c>
      <c r="O310" s="189" t="s">
        <v>30</v>
      </c>
      <c r="P310" s="189" t="s">
        <v>30</v>
      </c>
      <c r="Q310" s="189" t="s">
        <v>30</v>
      </c>
      <c r="R310" s="189" t="s">
        <v>30</v>
      </c>
      <c r="S310" s="189" t="s">
        <v>30</v>
      </c>
      <c r="T310" s="189" t="s">
        <v>30</v>
      </c>
      <c r="U310" s="189" t="s">
        <v>30</v>
      </c>
      <c r="V310" s="189" t="s">
        <v>30</v>
      </c>
      <c r="W310" s="189" t="s">
        <v>30</v>
      </c>
      <c r="X310" s="189" t="s">
        <v>30</v>
      </c>
      <c r="Y310" s="189" t="s">
        <v>30</v>
      </c>
      <c r="Z310" s="190"/>
      <c r="AA310" s="190"/>
      <c r="AB310" s="190"/>
    </row>
    <row r="311">
      <c r="A311" s="185">
        <v>309.0</v>
      </c>
      <c r="B311" s="185" t="s">
        <v>58</v>
      </c>
      <c r="C311" s="185" t="s">
        <v>27</v>
      </c>
      <c r="D311" s="185" t="s">
        <v>27</v>
      </c>
      <c r="E311" s="185" t="s">
        <v>27</v>
      </c>
      <c r="F311" s="185">
        <v>48.0</v>
      </c>
      <c r="G311" s="185" t="s">
        <v>53</v>
      </c>
      <c r="H311" s="185" t="s">
        <v>59</v>
      </c>
      <c r="I311" s="191">
        <v>8.0</v>
      </c>
      <c r="J311" s="191" t="s">
        <v>31</v>
      </c>
      <c r="K311" s="185">
        <v>383.04908</v>
      </c>
      <c r="L311" s="185">
        <v>19.616</v>
      </c>
      <c r="M311" s="185"/>
      <c r="N311" s="185">
        <v>2.0</v>
      </c>
      <c r="O311" s="186">
        <v>266.92601</v>
      </c>
      <c r="P311" s="187">
        <v>4.5</v>
      </c>
      <c r="Q311" s="86">
        <v>331.01129</v>
      </c>
      <c r="R311" s="86">
        <v>71.393</v>
      </c>
      <c r="S311" s="84"/>
      <c r="T311" s="86">
        <v>2.0</v>
      </c>
      <c r="U311" s="86">
        <v>81.67412</v>
      </c>
      <c r="V311" s="86">
        <v>1.4</v>
      </c>
      <c r="W311" s="189">
        <v>277.0</v>
      </c>
      <c r="X311" s="86">
        <v>2246.0</v>
      </c>
      <c r="Y311" s="86">
        <v>23.96506</v>
      </c>
      <c r="Z311" s="190"/>
      <c r="AA311" s="190"/>
      <c r="AB311" s="190"/>
    </row>
    <row r="312">
      <c r="A312" s="185">
        <v>310.0</v>
      </c>
      <c r="B312" s="185" t="s">
        <v>58</v>
      </c>
      <c r="C312" s="185" t="s">
        <v>27</v>
      </c>
      <c r="D312" s="185" t="s">
        <v>27</v>
      </c>
      <c r="E312" s="185" t="s">
        <v>27</v>
      </c>
      <c r="F312" s="185">
        <v>48.0</v>
      </c>
      <c r="G312" s="185" t="s">
        <v>53</v>
      </c>
      <c r="H312" s="185" t="s">
        <v>59</v>
      </c>
      <c r="I312" s="191">
        <v>8.0</v>
      </c>
      <c r="J312" s="191" t="s">
        <v>32</v>
      </c>
      <c r="K312" s="185">
        <v>28.16146</v>
      </c>
      <c r="L312" s="185">
        <v>12641.5</v>
      </c>
      <c r="M312" s="185"/>
      <c r="N312" s="185">
        <v>39.0</v>
      </c>
      <c r="O312" s="186">
        <v>582250.36</v>
      </c>
      <c r="P312" s="187">
        <v>93.3</v>
      </c>
      <c r="Q312" s="86">
        <v>0.131139</v>
      </c>
      <c r="R312" s="86">
        <v>19.488</v>
      </c>
      <c r="S312" s="84"/>
      <c r="T312" s="86">
        <v>22.0</v>
      </c>
      <c r="U312" s="86">
        <v>0.547085</v>
      </c>
      <c r="V312" s="86">
        <v>0.0</v>
      </c>
      <c r="W312" s="189">
        <v>589252.0</v>
      </c>
      <c r="X312" s="86">
        <v>584940.0</v>
      </c>
      <c r="Y312" s="86">
        <v>96.15275</v>
      </c>
      <c r="Z312" s="190"/>
      <c r="AA312" s="190"/>
      <c r="AB312" s="190"/>
    </row>
    <row r="313">
      <c r="A313" s="185">
        <v>311.0</v>
      </c>
      <c r="B313" s="185" t="s">
        <v>58</v>
      </c>
      <c r="C313" s="185" t="s">
        <v>27</v>
      </c>
      <c r="D313" s="185" t="s">
        <v>27</v>
      </c>
      <c r="E313" s="185" t="s">
        <v>27</v>
      </c>
      <c r="F313" s="185">
        <v>48.0</v>
      </c>
      <c r="G313" s="185" t="s">
        <v>53</v>
      </c>
      <c r="H313" s="185" t="s">
        <v>59</v>
      </c>
      <c r="I313" s="191">
        <v>8.0</v>
      </c>
      <c r="J313" s="191" t="s">
        <v>33</v>
      </c>
      <c r="K313" s="185">
        <v>242.38359</v>
      </c>
      <c r="L313" s="185">
        <v>1258.64</v>
      </c>
      <c r="M313" s="185"/>
      <c r="N313" s="185">
        <v>12.0</v>
      </c>
      <c r="O313" s="186">
        <v>61.64066</v>
      </c>
      <c r="P313" s="187">
        <v>1.1</v>
      </c>
      <c r="Q313" s="86">
        <v>317.73445</v>
      </c>
      <c r="R313" s="86">
        <v>1844.37</v>
      </c>
      <c r="S313" s="84"/>
      <c r="T313" s="86">
        <v>12.0</v>
      </c>
      <c r="U313" s="86">
        <v>32.32101</v>
      </c>
      <c r="V313" s="86">
        <v>0.6</v>
      </c>
      <c r="W313" s="189">
        <v>892.0</v>
      </c>
      <c r="X313" s="86">
        <v>2449.0</v>
      </c>
      <c r="Y313" s="86">
        <v>21.4831</v>
      </c>
      <c r="Z313" s="190"/>
      <c r="AA313" s="190"/>
      <c r="AB313" s="190"/>
    </row>
    <row r="314">
      <c r="A314" s="185">
        <v>312.0</v>
      </c>
      <c r="B314" s="185" t="s">
        <v>58</v>
      </c>
      <c r="C314" s="185" t="s">
        <v>27</v>
      </c>
      <c r="D314" s="185" t="s">
        <v>27</v>
      </c>
      <c r="E314" s="185" t="s">
        <v>27</v>
      </c>
      <c r="F314" s="185">
        <v>48.0</v>
      </c>
      <c r="G314" s="185" t="s">
        <v>53</v>
      </c>
      <c r="H314" s="185" t="s">
        <v>59</v>
      </c>
      <c r="I314" s="191">
        <v>8.0</v>
      </c>
      <c r="J314" s="191" t="s">
        <v>34</v>
      </c>
      <c r="K314" s="185">
        <v>164.79133</v>
      </c>
      <c r="L314" s="185">
        <v>276490.81</v>
      </c>
      <c r="M314" s="185"/>
      <c r="N314" s="185">
        <v>69.0</v>
      </c>
      <c r="O314" s="186">
        <v>17.58699</v>
      </c>
      <c r="P314" s="187">
        <v>0.1</v>
      </c>
      <c r="Q314" s="86">
        <v>99.54671</v>
      </c>
      <c r="R314" s="86">
        <v>304385.21</v>
      </c>
      <c r="S314" s="84"/>
      <c r="T314" s="86">
        <v>6.0</v>
      </c>
      <c r="U314" s="86">
        <v>14.34744</v>
      </c>
      <c r="V314" s="86">
        <v>0.1</v>
      </c>
      <c r="W314" s="189">
        <v>7813.0</v>
      </c>
      <c r="X314" s="86">
        <v>9320.0</v>
      </c>
      <c r="Y314" s="86">
        <v>26.2491</v>
      </c>
      <c r="Z314" s="190"/>
      <c r="AA314" s="190"/>
      <c r="AB314" s="190"/>
    </row>
    <row r="315">
      <c r="A315" s="185">
        <v>313.0</v>
      </c>
      <c r="B315" s="185" t="s">
        <v>58</v>
      </c>
      <c r="C315" s="185" t="s">
        <v>27</v>
      </c>
      <c r="D315" s="185" t="s">
        <v>27</v>
      </c>
      <c r="E315" s="185" t="s">
        <v>27</v>
      </c>
      <c r="F315" s="185">
        <v>48.0</v>
      </c>
      <c r="G315" s="185" t="s">
        <v>53</v>
      </c>
      <c r="H315" s="185" t="s">
        <v>59</v>
      </c>
      <c r="I315" s="191">
        <v>8.0</v>
      </c>
      <c r="J315" s="191" t="s">
        <v>35</v>
      </c>
      <c r="K315" s="185">
        <v>256.8194</v>
      </c>
      <c r="L315" s="185">
        <v>77.441</v>
      </c>
      <c r="M315" s="185"/>
      <c r="N315" s="185">
        <v>67.0</v>
      </c>
      <c r="O315" s="186">
        <v>18.74103</v>
      </c>
      <c r="P315" s="187">
        <v>0.3</v>
      </c>
      <c r="Q315" s="86">
        <v>288.95274</v>
      </c>
      <c r="R315" s="86">
        <v>292.648</v>
      </c>
      <c r="S315" s="84"/>
      <c r="T315" s="86">
        <v>67.0</v>
      </c>
      <c r="U315" s="86">
        <v>10.35498</v>
      </c>
      <c r="V315" s="86">
        <v>0.2</v>
      </c>
      <c r="W315" s="189">
        <v>50.0</v>
      </c>
      <c r="X315" s="86">
        <v>1418.0</v>
      </c>
      <c r="Y315" s="86">
        <v>20.40191</v>
      </c>
      <c r="Z315" s="190"/>
      <c r="AA315" s="190"/>
      <c r="AB315" s="190"/>
    </row>
    <row r="316">
      <c r="A316" s="185">
        <v>314.0</v>
      </c>
      <c r="B316" s="185" t="s">
        <v>58</v>
      </c>
      <c r="C316" s="185" t="s">
        <v>27</v>
      </c>
      <c r="D316" s="185" t="s">
        <v>27</v>
      </c>
      <c r="E316" s="185" t="s">
        <v>27</v>
      </c>
      <c r="F316" s="185">
        <v>48.0</v>
      </c>
      <c r="G316" s="185" t="s">
        <v>53</v>
      </c>
      <c r="H316" s="185" t="s">
        <v>59</v>
      </c>
      <c r="I316" s="191">
        <v>8.0</v>
      </c>
      <c r="J316" s="191" t="s">
        <v>36</v>
      </c>
      <c r="K316" s="185">
        <v>224.16508</v>
      </c>
      <c r="L316" s="185">
        <v>54.081</v>
      </c>
      <c r="M316" s="185"/>
      <c r="N316" s="185">
        <v>1.0</v>
      </c>
      <c r="O316" s="186">
        <v>2.2473</v>
      </c>
      <c r="P316" s="187">
        <v>0.0</v>
      </c>
      <c r="Q316" s="86">
        <v>280.06281</v>
      </c>
      <c r="R316" s="86">
        <v>208.932</v>
      </c>
      <c r="S316" s="84"/>
      <c r="T316" s="86">
        <v>1.0</v>
      </c>
      <c r="U316" s="86">
        <v>1.17462</v>
      </c>
      <c r="V316" s="86">
        <v>0.0</v>
      </c>
      <c r="W316" s="189">
        <v>10.0</v>
      </c>
      <c r="X316" s="86">
        <v>1124.0</v>
      </c>
      <c r="Y316" s="86">
        <v>10.08496</v>
      </c>
      <c r="Z316" s="190"/>
      <c r="AA316" s="190"/>
      <c r="AB316" s="190"/>
    </row>
    <row r="317">
      <c r="A317" s="185">
        <v>315.0</v>
      </c>
      <c r="B317" s="185" t="s">
        <v>58</v>
      </c>
      <c r="C317" s="185" t="s">
        <v>27</v>
      </c>
      <c r="D317" s="185" t="s">
        <v>27</v>
      </c>
      <c r="E317" s="185" t="s">
        <v>27</v>
      </c>
      <c r="F317" s="185">
        <v>48.0</v>
      </c>
      <c r="G317" s="185" t="s">
        <v>53</v>
      </c>
      <c r="H317" s="185" t="s">
        <v>59</v>
      </c>
      <c r="I317" s="191">
        <v>8.0</v>
      </c>
      <c r="J317" s="191" t="s">
        <v>37</v>
      </c>
      <c r="K317" s="185">
        <v>285.40226</v>
      </c>
      <c r="L317" s="185">
        <v>42.497</v>
      </c>
      <c r="M317" s="185"/>
      <c r="N317" s="185">
        <v>12.0</v>
      </c>
      <c r="O317" s="186">
        <v>58.41141</v>
      </c>
      <c r="P317" s="187">
        <v>1.0</v>
      </c>
      <c r="Q317" s="86">
        <v>295.44041</v>
      </c>
      <c r="R317" s="86">
        <v>150.404</v>
      </c>
      <c r="S317" s="84"/>
      <c r="T317" s="86">
        <v>12.0</v>
      </c>
      <c r="U317" s="86">
        <v>29.94729</v>
      </c>
      <c r="V317" s="86">
        <v>0.5</v>
      </c>
      <c r="W317" s="189">
        <v>74.0</v>
      </c>
      <c r="X317" s="86">
        <v>1397.0</v>
      </c>
      <c r="Y317" s="86">
        <v>20.48438</v>
      </c>
      <c r="Z317" s="190"/>
      <c r="AA317" s="190"/>
      <c r="AB317" s="190"/>
    </row>
    <row r="318">
      <c r="A318" s="185">
        <v>316.0</v>
      </c>
      <c r="B318" s="185" t="s">
        <v>58</v>
      </c>
      <c r="C318" s="185" t="s">
        <v>27</v>
      </c>
      <c r="D318" s="185" t="s">
        <v>27</v>
      </c>
      <c r="E318" s="185" t="s">
        <v>27</v>
      </c>
      <c r="F318" s="185">
        <v>48.0</v>
      </c>
      <c r="G318" s="185" t="s">
        <v>53</v>
      </c>
      <c r="H318" s="185" t="s">
        <v>59</v>
      </c>
      <c r="I318" s="191">
        <v>8.0</v>
      </c>
      <c r="J318" s="191" t="s">
        <v>38</v>
      </c>
      <c r="K318" s="185">
        <v>282.99624</v>
      </c>
      <c r="L318" s="185">
        <v>121.121</v>
      </c>
      <c r="M318" s="185"/>
      <c r="N318" s="185">
        <v>85.0</v>
      </c>
      <c r="O318" s="186">
        <v>56.21864</v>
      </c>
      <c r="P318" s="187">
        <v>1.0</v>
      </c>
      <c r="Q318" s="86">
        <v>363.79252</v>
      </c>
      <c r="R318" s="86">
        <v>170.531</v>
      </c>
      <c r="S318" s="84"/>
      <c r="T318" s="86">
        <v>71.0</v>
      </c>
      <c r="U318" s="86">
        <v>28.9319</v>
      </c>
      <c r="V318" s="86">
        <v>0.5</v>
      </c>
      <c r="W318" s="189">
        <v>95.0</v>
      </c>
      <c r="X318" s="86">
        <v>1651.0</v>
      </c>
      <c r="Y318" s="86">
        <v>21.43907</v>
      </c>
      <c r="Z318" s="190"/>
      <c r="AA318" s="190"/>
      <c r="AB318" s="190"/>
    </row>
    <row r="319">
      <c r="A319" s="185">
        <v>317.0</v>
      </c>
      <c r="B319" s="185" t="s">
        <v>58</v>
      </c>
      <c r="C319" s="185" t="s">
        <v>27</v>
      </c>
      <c r="D319" s="185" t="s">
        <v>27</v>
      </c>
      <c r="E319" s="185" t="s">
        <v>27</v>
      </c>
      <c r="F319" s="185">
        <v>48.0</v>
      </c>
      <c r="G319" s="185" t="s">
        <v>53</v>
      </c>
      <c r="H319" s="185" t="s">
        <v>59</v>
      </c>
      <c r="I319" s="191">
        <v>8.0</v>
      </c>
      <c r="J319" s="191" t="s">
        <v>39</v>
      </c>
      <c r="K319" s="185">
        <v>343.28909</v>
      </c>
      <c r="L319" s="185">
        <v>24.128</v>
      </c>
      <c r="M319" s="185"/>
      <c r="N319" s="185">
        <v>12.0</v>
      </c>
      <c r="O319" s="186">
        <v>158.20267</v>
      </c>
      <c r="P319" s="187">
        <v>2.7</v>
      </c>
      <c r="Q319" s="86">
        <v>451.20775</v>
      </c>
      <c r="R319" s="86">
        <v>81.666</v>
      </c>
      <c r="S319" s="84"/>
      <c r="T319" s="86">
        <v>12.0</v>
      </c>
      <c r="U319" s="86">
        <v>91.24403</v>
      </c>
      <c r="V319" s="86">
        <v>1.6</v>
      </c>
      <c r="W319" s="189">
        <v>178.0</v>
      </c>
      <c r="X319" s="86">
        <v>1953.0</v>
      </c>
      <c r="Y319" s="86">
        <v>20.31726</v>
      </c>
      <c r="Z319" s="190"/>
      <c r="AA319" s="190"/>
      <c r="AB319" s="190"/>
    </row>
    <row r="320">
      <c r="A320" s="185">
        <v>318.0</v>
      </c>
      <c r="B320" s="185" t="s">
        <v>58</v>
      </c>
      <c r="C320" s="185" t="s">
        <v>27</v>
      </c>
      <c r="D320" s="185" t="s">
        <v>27</v>
      </c>
      <c r="E320" s="185" t="s">
        <v>27</v>
      </c>
      <c r="F320" s="185">
        <v>48.0</v>
      </c>
      <c r="G320" s="185" t="s">
        <v>53</v>
      </c>
      <c r="H320" s="185" t="s">
        <v>59</v>
      </c>
      <c r="I320" s="191">
        <v>8.0</v>
      </c>
      <c r="J320" s="191" t="s">
        <v>40</v>
      </c>
      <c r="K320" s="185">
        <v>205.41279</v>
      </c>
      <c r="L320" s="185">
        <v>5400.4</v>
      </c>
      <c r="M320" s="185"/>
      <c r="N320" s="185">
        <v>57.0</v>
      </c>
      <c r="O320" s="186">
        <v>181.98493</v>
      </c>
      <c r="P320" s="187">
        <v>3.1</v>
      </c>
      <c r="Q320" s="86">
        <v>296.12648</v>
      </c>
      <c r="R320" s="86">
        <v>7514.69</v>
      </c>
      <c r="S320" s="84"/>
      <c r="T320" s="86">
        <v>57.0</v>
      </c>
      <c r="U320" s="86">
        <v>93.66121</v>
      </c>
      <c r="V320" s="86">
        <v>1.6</v>
      </c>
      <c r="W320" s="189">
        <v>1001.0</v>
      </c>
      <c r="X320" s="86">
        <v>2848.0</v>
      </c>
      <c r="Y320" s="86">
        <v>20.35063</v>
      </c>
      <c r="Z320" s="190"/>
      <c r="AA320" s="190"/>
      <c r="AB320" s="190"/>
    </row>
    <row r="321">
      <c r="A321" s="185">
        <v>319.0</v>
      </c>
      <c r="B321" s="185" t="s">
        <v>58</v>
      </c>
      <c r="C321" s="185" t="s">
        <v>27</v>
      </c>
      <c r="D321" s="185" t="s">
        <v>27</v>
      </c>
      <c r="E321" s="185" t="s">
        <v>27</v>
      </c>
      <c r="F321" s="185">
        <v>48.0</v>
      </c>
      <c r="G321" s="185" t="s">
        <v>53</v>
      </c>
      <c r="H321" s="185" t="s">
        <v>59</v>
      </c>
      <c r="I321" s="191">
        <v>8.0</v>
      </c>
      <c r="J321" s="191" t="s">
        <v>41</v>
      </c>
      <c r="K321" s="185">
        <v>24.58819</v>
      </c>
      <c r="L321" s="185">
        <v>6198.56</v>
      </c>
      <c r="M321" s="185"/>
      <c r="N321" s="185">
        <v>22.0</v>
      </c>
      <c r="O321" s="186">
        <v>2.01789</v>
      </c>
      <c r="P321" s="187">
        <v>0.0</v>
      </c>
      <c r="Q321" s="86">
        <v>0.133923</v>
      </c>
      <c r="R321" s="86">
        <v>4.16</v>
      </c>
      <c r="S321" s="84"/>
      <c r="T321" s="86">
        <v>8.0</v>
      </c>
      <c r="U321" s="86">
        <v>0.139556</v>
      </c>
      <c r="V321" s="86">
        <v>0.0</v>
      </c>
      <c r="W321" s="189">
        <v>337.0</v>
      </c>
      <c r="X321" s="86">
        <v>1478.0</v>
      </c>
      <c r="Y321" s="86">
        <v>25.17804</v>
      </c>
      <c r="Z321" s="190"/>
      <c r="AA321" s="190"/>
      <c r="AB321" s="190"/>
    </row>
    <row r="322">
      <c r="A322" s="185">
        <v>320.0</v>
      </c>
      <c r="B322" s="185" t="s">
        <v>58</v>
      </c>
      <c r="C322" s="185" t="s">
        <v>27</v>
      </c>
      <c r="D322" s="185" t="s">
        <v>27</v>
      </c>
      <c r="E322" s="185" t="s">
        <v>27</v>
      </c>
      <c r="F322" s="185">
        <v>48.0</v>
      </c>
      <c r="G322" s="185" t="s">
        <v>53</v>
      </c>
      <c r="H322" s="185" t="s">
        <v>59</v>
      </c>
      <c r="I322" s="191">
        <v>8.0</v>
      </c>
      <c r="J322" s="191" t="s">
        <v>42</v>
      </c>
      <c r="K322" s="185">
        <v>203.85494</v>
      </c>
      <c r="L322" s="185">
        <v>43.008</v>
      </c>
      <c r="M322" s="185"/>
      <c r="N322" s="185">
        <v>59.0</v>
      </c>
      <c r="O322" s="186">
        <v>5.69721</v>
      </c>
      <c r="P322" s="187">
        <v>0.1</v>
      </c>
      <c r="Q322" s="86">
        <v>237.28072</v>
      </c>
      <c r="R322" s="86">
        <v>162.34</v>
      </c>
      <c r="S322" s="84"/>
      <c r="T322" s="86">
        <v>59.0</v>
      </c>
      <c r="U322" s="86">
        <v>3.77757</v>
      </c>
      <c r="V322" s="86">
        <v>0.1</v>
      </c>
      <c r="W322" s="189">
        <v>32.0</v>
      </c>
      <c r="X322" s="86">
        <v>1240.0</v>
      </c>
      <c r="Y322" s="86">
        <v>19.89484</v>
      </c>
      <c r="Z322" s="190"/>
      <c r="AA322" s="190"/>
      <c r="AB322" s="190"/>
    </row>
    <row r="323">
      <c r="A323" s="185">
        <v>321.0</v>
      </c>
      <c r="B323" s="185" t="s">
        <v>58</v>
      </c>
      <c r="C323" s="185" t="s">
        <v>27</v>
      </c>
      <c r="D323" s="185" t="s">
        <v>27</v>
      </c>
      <c r="E323" s="185" t="s">
        <v>27</v>
      </c>
      <c r="F323" s="185">
        <v>48.0</v>
      </c>
      <c r="G323" s="185" t="s">
        <v>53</v>
      </c>
      <c r="H323" s="185" t="s">
        <v>59</v>
      </c>
      <c r="I323" s="191">
        <v>8.0</v>
      </c>
      <c r="J323" s="191" t="s">
        <v>43</v>
      </c>
      <c r="K323" s="185">
        <v>25.14269</v>
      </c>
      <c r="L323" s="185">
        <v>4116.95</v>
      </c>
      <c r="M323" s="185"/>
      <c r="N323" s="185">
        <v>59.0</v>
      </c>
      <c r="O323" s="186">
        <v>369484.14</v>
      </c>
      <c r="P323" s="187">
        <v>95.5</v>
      </c>
      <c r="Q323" s="86">
        <v>0.471884</v>
      </c>
      <c r="R323" s="84"/>
      <c r="S323" s="84"/>
      <c r="T323" s="84"/>
      <c r="U323" s="84"/>
      <c r="V323" s="188"/>
      <c r="W323" s="189">
        <v>352550.0</v>
      </c>
      <c r="X323" s="86">
        <v>372802.0</v>
      </c>
      <c r="Y323" s="86">
        <v>16.02589</v>
      </c>
      <c r="Z323" s="190"/>
      <c r="AA323" s="190"/>
      <c r="AB323" s="190"/>
    </row>
    <row r="324">
      <c r="A324" s="185">
        <v>322.0</v>
      </c>
      <c r="B324" s="185" t="s">
        <v>58</v>
      </c>
      <c r="C324" s="185" t="s">
        <v>27</v>
      </c>
      <c r="D324" s="185" t="s">
        <v>27</v>
      </c>
      <c r="E324" s="185" t="s">
        <v>27</v>
      </c>
      <c r="F324" s="185">
        <v>48.0</v>
      </c>
      <c r="G324" s="185" t="s">
        <v>53</v>
      </c>
      <c r="H324" s="185" t="s">
        <v>59</v>
      </c>
      <c r="I324" s="191">
        <v>8.0</v>
      </c>
      <c r="J324" s="191" t="s">
        <v>44</v>
      </c>
      <c r="K324" s="185">
        <v>212.30659</v>
      </c>
      <c r="L324" s="185">
        <v>107.745</v>
      </c>
      <c r="M324" s="185"/>
      <c r="N324" s="185">
        <v>5.0</v>
      </c>
      <c r="O324" s="186">
        <v>15.20031</v>
      </c>
      <c r="P324" s="187">
        <v>0.3</v>
      </c>
      <c r="Q324" s="86">
        <v>246.94106</v>
      </c>
      <c r="R324" s="86">
        <v>356.554</v>
      </c>
      <c r="S324" s="84"/>
      <c r="T324" s="86">
        <v>3.0</v>
      </c>
      <c r="U324" s="86">
        <v>7.76542</v>
      </c>
      <c r="V324" s="86">
        <v>0.1</v>
      </c>
      <c r="W324" s="189">
        <v>29.0</v>
      </c>
      <c r="X324" s="86">
        <v>1265.0</v>
      </c>
      <c r="Y324" s="86">
        <v>20.28672</v>
      </c>
      <c r="Z324" s="190"/>
      <c r="AA324" s="190"/>
      <c r="AB324" s="190"/>
    </row>
    <row r="325">
      <c r="A325" s="185">
        <v>323.0</v>
      </c>
      <c r="B325" s="185" t="s">
        <v>58</v>
      </c>
      <c r="C325" s="185" t="s">
        <v>27</v>
      </c>
      <c r="D325" s="185" t="s">
        <v>27</v>
      </c>
      <c r="E325" s="185" t="s">
        <v>27</v>
      </c>
      <c r="F325" s="185">
        <v>48.0</v>
      </c>
      <c r="G325" s="185" t="s">
        <v>53</v>
      </c>
      <c r="H325" s="185" t="s">
        <v>59</v>
      </c>
      <c r="I325" s="191">
        <v>8.0</v>
      </c>
      <c r="J325" s="191" t="s">
        <v>45</v>
      </c>
      <c r="K325" s="185">
        <v>225.8008</v>
      </c>
      <c r="L325" s="185">
        <v>340.839</v>
      </c>
      <c r="M325" s="185"/>
      <c r="N325" s="185">
        <v>12.0</v>
      </c>
      <c r="O325" s="186">
        <v>5.12884</v>
      </c>
      <c r="P325" s="187">
        <v>0.1</v>
      </c>
      <c r="Q325" s="86">
        <v>232.61713</v>
      </c>
      <c r="R325" s="86">
        <v>729.97</v>
      </c>
      <c r="S325" s="84"/>
      <c r="T325" s="86">
        <v>8.0</v>
      </c>
      <c r="U325" s="86">
        <v>2.69162</v>
      </c>
      <c r="V325" s="86">
        <v>0.0</v>
      </c>
      <c r="W325" s="189">
        <v>163.0</v>
      </c>
      <c r="X325" s="86">
        <v>1186.0</v>
      </c>
      <c r="Y325" s="86">
        <v>22.10999</v>
      </c>
      <c r="Z325" s="190"/>
      <c r="AA325" s="190"/>
      <c r="AB325" s="190"/>
    </row>
    <row r="326">
      <c r="A326" s="185">
        <v>324.0</v>
      </c>
      <c r="B326" s="185" t="s">
        <v>58</v>
      </c>
      <c r="C326" s="185" t="s">
        <v>27</v>
      </c>
      <c r="D326" s="185" t="s">
        <v>27</v>
      </c>
      <c r="E326" s="185" t="s">
        <v>27</v>
      </c>
      <c r="F326" s="185">
        <v>48.0</v>
      </c>
      <c r="G326" s="185" t="s">
        <v>53</v>
      </c>
      <c r="H326" s="185" t="s">
        <v>59</v>
      </c>
      <c r="I326" s="191">
        <v>8.0</v>
      </c>
      <c r="J326" s="191" t="s">
        <v>46</v>
      </c>
      <c r="K326" s="185">
        <v>12.92691</v>
      </c>
      <c r="L326" s="185">
        <v>347976.67</v>
      </c>
      <c r="M326" s="185"/>
      <c r="N326" s="185">
        <v>7.0</v>
      </c>
      <c r="O326" s="186">
        <v>13.04954</v>
      </c>
      <c r="P326" s="187">
        <v>0.1</v>
      </c>
      <c r="Q326" s="86">
        <v>2.25641</v>
      </c>
      <c r="R326" s="86">
        <v>1.216</v>
      </c>
      <c r="S326" s="84"/>
      <c r="T326" s="86">
        <v>2.0</v>
      </c>
      <c r="U326" s="86">
        <v>0.147461</v>
      </c>
      <c r="V326" s="86">
        <v>0.0</v>
      </c>
      <c r="W326" s="189">
        <v>12045.0</v>
      </c>
      <c r="X326" s="86">
        <v>12665.0</v>
      </c>
      <c r="Y326" s="86">
        <v>20.35478</v>
      </c>
      <c r="Z326" s="190"/>
      <c r="AA326" s="190"/>
      <c r="AB326" s="190"/>
    </row>
    <row r="327">
      <c r="A327" s="185">
        <v>325.0</v>
      </c>
      <c r="B327" s="185" t="s">
        <v>58</v>
      </c>
      <c r="C327" s="185" t="s">
        <v>27</v>
      </c>
      <c r="D327" s="185" t="s">
        <v>27</v>
      </c>
      <c r="E327" s="185" t="s">
        <v>27</v>
      </c>
      <c r="F327" s="185">
        <v>48.0</v>
      </c>
      <c r="G327" s="185" t="s">
        <v>53</v>
      </c>
      <c r="H327" s="185" t="s">
        <v>59</v>
      </c>
      <c r="I327" s="191">
        <v>8.0</v>
      </c>
      <c r="J327" s="191" t="s">
        <v>47</v>
      </c>
      <c r="K327" s="185">
        <v>193.87725</v>
      </c>
      <c r="L327" s="185">
        <v>15876.85</v>
      </c>
      <c r="M327" s="185"/>
      <c r="N327" s="185">
        <v>11.0</v>
      </c>
      <c r="O327" s="186">
        <v>149.23206</v>
      </c>
      <c r="P327" s="187">
        <v>1.7</v>
      </c>
      <c r="Q327" s="86">
        <v>178.53836</v>
      </c>
      <c r="R327" s="86">
        <v>12099.06</v>
      </c>
      <c r="S327" s="84"/>
      <c r="T327" s="86">
        <v>7.0</v>
      </c>
      <c r="U327" s="86">
        <v>74.13564</v>
      </c>
      <c r="V327" s="86">
        <v>0.8</v>
      </c>
      <c r="W327" s="189">
        <v>2417.0</v>
      </c>
      <c r="X327" s="86">
        <v>3692.0</v>
      </c>
      <c r="Y327" s="86">
        <v>21.59119</v>
      </c>
      <c r="Z327" s="190"/>
      <c r="AA327" s="190"/>
      <c r="AB327" s="190"/>
    </row>
    <row r="328">
      <c r="A328" s="185">
        <v>326.0</v>
      </c>
      <c r="B328" s="185" t="s">
        <v>58</v>
      </c>
      <c r="C328" s="185" t="s">
        <v>27</v>
      </c>
      <c r="D328" s="185" t="s">
        <v>27</v>
      </c>
      <c r="E328" s="185" t="s">
        <v>27</v>
      </c>
      <c r="F328" s="185">
        <v>48.0</v>
      </c>
      <c r="G328" s="185" t="s">
        <v>53</v>
      </c>
      <c r="H328" s="185" t="s">
        <v>59</v>
      </c>
      <c r="I328" s="191">
        <v>8.0</v>
      </c>
      <c r="J328" s="191" t="s">
        <v>48</v>
      </c>
      <c r="K328" s="185">
        <v>239.68604</v>
      </c>
      <c r="L328" s="185">
        <v>159368.17</v>
      </c>
      <c r="M328" s="185"/>
      <c r="N328" s="185">
        <v>19.0</v>
      </c>
      <c r="O328" s="186">
        <v>81.71191</v>
      </c>
      <c r="P328" s="187">
        <v>0.5</v>
      </c>
      <c r="Q328" s="86">
        <v>218.35604</v>
      </c>
      <c r="R328" s="86">
        <v>163422.88</v>
      </c>
      <c r="S328" s="84"/>
      <c r="T328" s="86">
        <v>16.0</v>
      </c>
      <c r="U328" s="86">
        <v>43.28352</v>
      </c>
      <c r="V328" s="86">
        <v>0.2</v>
      </c>
      <c r="W328" s="189">
        <v>10127.0</v>
      </c>
      <c r="X328" s="86">
        <v>11548.0</v>
      </c>
      <c r="Y328" s="86">
        <v>25.73582</v>
      </c>
      <c r="Z328" s="190"/>
      <c r="AA328" s="190"/>
      <c r="AB328" s="190"/>
    </row>
    <row r="329">
      <c r="A329" s="185">
        <v>327.0</v>
      </c>
      <c r="B329" s="185" t="s">
        <v>58</v>
      </c>
      <c r="C329" s="185" t="s">
        <v>27</v>
      </c>
      <c r="D329" s="185" t="s">
        <v>27</v>
      </c>
      <c r="E329" s="185" t="s">
        <v>27</v>
      </c>
      <c r="F329" s="185">
        <v>48.0</v>
      </c>
      <c r="G329" s="185" t="s">
        <v>53</v>
      </c>
      <c r="H329" s="185" t="s">
        <v>59</v>
      </c>
      <c r="I329" s="191">
        <v>8.0</v>
      </c>
      <c r="J329" s="191" t="s">
        <v>49</v>
      </c>
      <c r="K329" s="185">
        <v>343.12504</v>
      </c>
      <c r="L329" s="185">
        <v>54.946</v>
      </c>
      <c r="M329" s="185"/>
      <c r="N329" s="185">
        <v>3.0</v>
      </c>
      <c r="O329" s="186">
        <v>74.29126</v>
      </c>
      <c r="P329" s="187">
        <v>1.3</v>
      </c>
      <c r="Q329" s="86">
        <v>359.67173</v>
      </c>
      <c r="R329" s="86">
        <v>209.989</v>
      </c>
      <c r="S329" s="84"/>
      <c r="T329" s="86">
        <v>3.0</v>
      </c>
      <c r="U329" s="86">
        <v>37.1612</v>
      </c>
      <c r="V329" s="86">
        <v>0.6</v>
      </c>
      <c r="W329" s="189">
        <v>89.0</v>
      </c>
      <c r="X329" s="86">
        <v>1517.0</v>
      </c>
      <c r="Y329" s="86">
        <v>19.59425</v>
      </c>
      <c r="Z329" s="190"/>
      <c r="AA329" s="190"/>
      <c r="AB329" s="190"/>
    </row>
    <row r="330">
      <c r="A330" s="185">
        <v>328.0</v>
      </c>
      <c r="B330" s="185" t="s">
        <v>58</v>
      </c>
      <c r="C330" s="185" t="s">
        <v>27</v>
      </c>
      <c r="D330" s="185" t="s">
        <v>27</v>
      </c>
      <c r="E330" s="185" t="s">
        <v>27</v>
      </c>
      <c r="F330" s="185">
        <v>48.0</v>
      </c>
      <c r="G330" s="185" t="s">
        <v>53</v>
      </c>
      <c r="H330" s="185" t="s">
        <v>59</v>
      </c>
      <c r="I330" s="191">
        <v>8.0</v>
      </c>
      <c r="J330" s="191" t="s">
        <v>50</v>
      </c>
      <c r="K330" s="185">
        <v>206.03996</v>
      </c>
      <c r="L330" s="185">
        <v>74970.44</v>
      </c>
      <c r="M330" s="185"/>
      <c r="N330" s="185">
        <v>23.0</v>
      </c>
      <c r="O330" s="186">
        <v>192.12653</v>
      </c>
      <c r="P330" s="187">
        <v>0.8</v>
      </c>
      <c r="Q330" s="86">
        <v>220.71539</v>
      </c>
      <c r="R330" s="86">
        <v>60232.13</v>
      </c>
      <c r="S330" s="84"/>
      <c r="T330" s="86">
        <v>12.0</v>
      </c>
      <c r="U330" s="86">
        <v>98.62254</v>
      </c>
      <c r="V330" s="86">
        <v>0.4</v>
      </c>
      <c r="W330" s="189">
        <v>17576.0</v>
      </c>
      <c r="X330" s="86">
        <v>19794.0</v>
      </c>
      <c r="Y330" s="86">
        <v>26.82559</v>
      </c>
      <c r="Z330" s="190"/>
      <c r="AA330" s="190"/>
      <c r="AB330" s="190"/>
    </row>
    <row r="331">
      <c r="A331" s="185">
        <v>329.0</v>
      </c>
      <c r="B331" s="185" t="s">
        <v>58</v>
      </c>
      <c r="C331" s="185" t="s">
        <v>27</v>
      </c>
      <c r="D331" s="185" t="s">
        <v>27</v>
      </c>
      <c r="E331" s="185" t="s">
        <v>27</v>
      </c>
      <c r="F331" s="185">
        <v>48.0</v>
      </c>
      <c r="G331" s="185" t="s">
        <v>53</v>
      </c>
      <c r="H331" s="185" t="s">
        <v>59</v>
      </c>
      <c r="I331" s="191">
        <v>8.0</v>
      </c>
      <c r="J331" s="191" t="s">
        <v>51</v>
      </c>
      <c r="K331" s="86" t="s">
        <v>30</v>
      </c>
      <c r="L331" s="86" t="s">
        <v>30</v>
      </c>
      <c r="M331" s="86" t="s">
        <v>30</v>
      </c>
      <c r="N331" s="86" t="s">
        <v>30</v>
      </c>
      <c r="O331" s="86" t="s">
        <v>30</v>
      </c>
      <c r="P331" s="86" t="s">
        <v>30</v>
      </c>
      <c r="Q331" s="86" t="s">
        <v>30</v>
      </c>
      <c r="R331" s="86" t="s">
        <v>30</v>
      </c>
      <c r="S331" s="86" t="s">
        <v>30</v>
      </c>
      <c r="T331" s="86" t="s">
        <v>30</v>
      </c>
      <c r="U331" s="86" t="s">
        <v>30</v>
      </c>
      <c r="V331" s="86" t="s">
        <v>30</v>
      </c>
      <c r="W331" s="86" t="s">
        <v>30</v>
      </c>
      <c r="X331" s="86" t="s">
        <v>30</v>
      </c>
      <c r="Y331" s="188"/>
      <c r="Z331" s="190"/>
      <c r="AA331" s="190"/>
      <c r="AB331" s="190"/>
    </row>
    <row r="332">
      <c r="A332" s="185">
        <v>330.0</v>
      </c>
      <c r="B332" s="185" t="s">
        <v>58</v>
      </c>
      <c r="C332" s="185" t="s">
        <v>27</v>
      </c>
      <c r="D332" s="185" t="s">
        <v>27</v>
      </c>
      <c r="E332" s="185" t="s">
        <v>27</v>
      </c>
      <c r="F332" s="185">
        <v>48.0</v>
      </c>
      <c r="G332" s="185" t="s">
        <v>53</v>
      </c>
      <c r="H332" s="185" t="s">
        <v>59</v>
      </c>
      <c r="I332" s="191">
        <v>8.0</v>
      </c>
      <c r="J332" s="191" t="s">
        <v>52</v>
      </c>
      <c r="K332" s="86" t="s">
        <v>30</v>
      </c>
      <c r="L332" s="86" t="s">
        <v>30</v>
      </c>
      <c r="M332" s="86" t="s">
        <v>30</v>
      </c>
      <c r="N332" s="86" t="s">
        <v>30</v>
      </c>
      <c r="O332" s="86" t="s">
        <v>30</v>
      </c>
      <c r="P332" s="86" t="s">
        <v>30</v>
      </c>
      <c r="Q332" s="86" t="s">
        <v>30</v>
      </c>
      <c r="R332" s="86" t="s">
        <v>30</v>
      </c>
      <c r="S332" s="86" t="s">
        <v>30</v>
      </c>
      <c r="T332" s="86" t="s">
        <v>30</v>
      </c>
      <c r="U332" s="86" t="s">
        <v>30</v>
      </c>
      <c r="V332" s="86" t="s">
        <v>30</v>
      </c>
      <c r="W332" s="86" t="s">
        <v>30</v>
      </c>
      <c r="X332" s="86" t="s">
        <v>30</v>
      </c>
      <c r="Y332" s="188"/>
      <c r="Z332" s="190"/>
      <c r="AA332" s="190"/>
      <c r="AB332" s="190"/>
    </row>
    <row r="333">
      <c r="A333" s="185">
        <v>331.0</v>
      </c>
      <c r="B333" s="185" t="s">
        <v>58</v>
      </c>
      <c r="C333" s="185" t="s">
        <v>27</v>
      </c>
      <c r="D333" s="185" t="s">
        <v>27</v>
      </c>
      <c r="E333" s="185" t="s">
        <v>28</v>
      </c>
      <c r="F333" s="185">
        <v>48.0</v>
      </c>
      <c r="G333" s="185" t="s">
        <v>29</v>
      </c>
      <c r="H333" s="185" t="s">
        <v>30</v>
      </c>
      <c r="I333" s="191">
        <v>8.0</v>
      </c>
      <c r="J333" s="191" t="s">
        <v>31</v>
      </c>
      <c r="K333" s="185">
        <v>407.13387</v>
      </c>
      <c r="L333" s="185">
        <v>44.896</v>
      </c>
      <c r="M333" s="185"/>
      <c r="N333" s="185">
        <v>2.0</v>
      </c>
      <c r="O333" s="195">
        <v>402.68118</v>
      </c>
      <c r="P333" s="187">
        <v>2.7</v>
      </c>
      <c r="Q333" s="84"/>
      <c r="R333" s="84"/>
      <c r="S333" s="84"/>
      <c r="T333" s="84"/>
      <c r="U333" s="84"/>
      <c r="V333" s="86"/>
      <c r="W333" s="189">
        <v>185.0</v>
      </c>
      <c r="X333" s="86">
        <v>2751.0</v>
      </c>
      <c r="Y333" s="86">
        <v>11.56541</v>
      </c>
      <c r="Z333" s="190"/>
      <c r="AA333" s="190"/>
      <c r="AB333" s="190"/>
    </row>
    <row r="334">
      <c r="A334" s="185">
        <v>332.0</v>
      </c>
      <c r="B334" s="185" t="s">
        <v>58</v>
      </c>
      <c r="C334" s="185" t="s">
        <v>27</v>
      </c>
      <c r="D334" s="185" t="s">
        <v>27</v>
      </c>
      <c r="E334" s="185" t="s">
        <v>28</v>
      </c>
      <c r="F334" s="185">
        <v>48.0</v>
      </c>
      <c r="G334" s="185" t="s">
        <v>29</v>
      </c>
      <c r="H334" s="185" t="s">
        <v>30</v>
      </c>
      <c r="I334" s="191">
        <v>8.0</v>
      </c>
      <c r="J334" s="191" t="s">
        <v>32</v>
      </c>
      <c r="K334" s="185">
        <v>28.92591</v>
      </c>
      <c r="L334" s="185">
        <v>10643.62</v>
      </c>
      <c r="M334" s="185"/>
      <c r="N334" s="185">
        <v>39.0</v>
      </c>
      <c r="O334" s="195">
        <v>79074.38</v>
      </c>
      <c r="P334" s="187">
        <v>75.4</v>
      </c>
      <c r="Q334" s="84"/>
      <c r="R334" s="84"/>
      <c r="S334" s="84"/>
      <c r="T334" s="84"/>
      <c r="U334" s="84"/>
      <c r="V334" s="86"/>
      <c r="W334" s="189">
        <v>82742.0</v>
      </c>
      <c r="X334" s="86">
        <v>81736.0</v>
      </c>
      <c r="Y334" s="86">
        <v>28.12132</v>
      </c>
      <c r="Z334" s="190"/>
      <c r="AA334" s="190"/>
      <c r="AB334" s="190"/>
    </row>
    <row r="335">
      <c r="A335" s="185">
        <v>333.0</v>
      </c>
      <c r="B335" s="185" t="s">
        <v>58</v>
      </c>
      <c r="C335" s="185" t="s">
        <v>27</v>
      </c>
      <c r="D335" s="185" t="s">
        <v>27</v>
      </c>
      <c r="E335" s="185" t="s">
        <v>28</v>
      </c>
      <c r="F335" s="185">
        <v>48.0</v>
      </c>
      <c r="G335" s="185" t="s">
        <v>29</v>
      </c>
      <c r="H335" s="185" t="s">
        <v>30</v>
      </c>
      <c r="I335" s="191">
        <v>8.0</v>
      </c>
      <c r="J335" s="191" t="s">
        <v>33</v>
      </c>
      <c r="K335" s="185">
        <v>208.56489</v>
      </c>
      <c r="L335" s="185">
        <v>996.702</v>
      </c>
      <c r="M335" s="185"/>
      <c r="N335" s="185">
        <v>12.0</v>
      </c>
      <c r="O335" s="195">
        <v>84.47797</v>
      </c>
      <c r="P335" s="187">
        <v>0.6</v>
      </c>
      <c r="Q335" s="84"/>
      <c r="R335" s="84"/>
      <c r="S335" s="84"/>
      <c r="T335" s="84"/>
      <c r="U335" s="84"/>
      <c r="V335" s="86"/>
      <c r="W335" s="189">
        <v>903.0</v>
      </c>
      <c r="X335" s="86">
        <v>2509.0</v>
      </c>
      <c r="Y335" s="86">
        <v>13.46792</v>
      </c>
      <c r="Z335" s="190"/>
      <c r="AA335" s="190"/>
      <c r="AB335" s="190"/>
    </row>
    <row r="336">
      <c r="A336" s="185">
        <v>334.0</v>
      </c>
      <c r="B336" s="185" t="s">
        <v>58</v>
      </c>
      <c r="C336" s="185" t="s">
        <v>27</v>
      </c>
      <c r="D336" s="185" t="s">
        <v>27</v>
      </c>
      <c r="E336" s="185" t="s">
        <v>28</v>
      </c>
      <c r="F336" s="185">
        <v>48.0</v>
      </c>
      <c r="G336" s="185" t="s">
        <v>29</v>
      </c>
      <c r="H336" s="185" t="s">
        <v>30</v>
      </c>
      <c r="I336" s="191">
        <v>8.0</v>
      </c>
      <c r="J336" s="191" t="s">
        <v>34</v>
      </c>
      <c r="K336" s="185">
        <v>171.36488</v>
      </c>
      <c r="L336" s="185">
        <v>172247.07</v>
      </c>
      <c r="M336" s="185"/>
      <c r="N336" s="185">
        <v>149.0</v>
      </c>
      <c r="O336" s="195">
        <v>14.87036</v>
      </c>
      <c r="P336" s="187">
        <v>0.1</v>
      </c>
      <c r="Q336" s="84"/>
      <c r="R336" s="84"/>
      <c r="S336" s="84"/>
      <c r="T336" s="84"/>
      <c r="U336" s="84"/>
      <c r="V336" s="86"/>
      <c r="W336" s="189">
        <v>7672.0</v>
      </c>
      <c r="X336" s="86">
        <v>9387.0</v>
      </c>
      <c r="Y336" s="86">
        <v>14.81233</v>
      </c>
      <c r="Z336" s="190"/>
      <c r="AA336" s="190"/>
      <c r="AB336" s="190"/>
    </row>
    <row r="337">
      <c r="A337" s="185">
        <v>335.0</v>
      </c>
      <c r="B337" s="185" t="s">
        <v>58</v>
      </c>
      <c r="C337" s="185" t="s">
        <v>27</v>
      </c>
      <c r="D337" s="185" t="s">
        <v>27</v>
      </c>
      <c r="E337" s="185" t="s">
        <v>28</v>
      </c>
      <c r="F337" s="185">
        <v>48.0</v>
      </c>
      <c r="G337" s="185" t="s">
        <v>29</v>
      </c>
      <c r="H337" s="185" t="s">
        <v>30</v>
      </c>
      <c r="I337" s="191">
        <v>8.0</v>
      </c>
      <c r="J337" s="191" t="s">
        <v>35</v>
      </c>
      <c r="K337" s="185">
        <v>203.43734</v>
      </c>
      <c r="L337" s="185">
        <v>215.935</v>
      </c>
      <c r="M337" s="185"/>
      <c r="N337" s="185">
        <v>147.0</v>
      </c>
      <c r="O337" s="195">
        <v>19.39876</v>
      </c>
      <c r="P337" s="187">
        <v>0.2</v>
      </c>
      <c r="Q337" s="84"/>
      <c r="R337" s="84"/>
      <c r="S337" s="84"/>
      <c r="T337" s="84"/>
      <c r="U337" s="84"/>
      <c r="V337" s="86"/>
      <c r="W337" s="189">
        <v>102.0</v>
      </c>
      <c r="X337" s="86">
        <v>1450.0</v>
      </c>
      <c r="Y337" s="86">
        <v>10.22835</v>
      </c>
      <c r="Z337" s="190"/>
      <c r="AA337" s="190"/>
      <c r="AB337" s="190"/>
    </row>
    <row r="338">
      <c r="A338" s="185">
        <v>336.0</v>
      </c>
      <c r="B338" s="185" t="s">
        <v>58</v>
      </c>
      <c r="C338" s="185" t="s">
        <v>27</v>
      </c>
      <c r="D338" s="185" t="s">
        <v>27</v>
      </c>
      <c r="E338" s="185" t="s">
        <v>28</v>
      </c>
      <c r="F338" s="185">
        <v>48.0</v>
      </c>
      <c r="G338" s="185" t="s">
        <v>29</v>
      </c>
      <c r="H338" s="185" t="s">
        <v>30</v>
      </c>
      <c r="I338" s="191">
        <v>8.0</v>
      </c>
      <c r="J338" s="191" t="s">
        <v>36</v>
      </c>
      <c r="K338" s="185">
        <v>227.09548</v>
      </c>
      <c r="L338" s="185">
        <v>577.182</v>
      </c>
      <c r="M338" s="185"/>
      <c r="N338" s="185">
        <v>1.0</v>
      </c>
      <c r="O338" s="195">
        <v>2.67282</v>
      </c>
      <c r="P338" s="187">
        <v>0.0</v>
      </c>
      <c r="Q338" s="84"/>
      <c r="R338" s="84"/>
      <c r="S338" s="84"/>
      <c r="T338" s="84"/>
      <c r="U338" s="84"/>
      <c r="V338" s="86"/>
      <c r="W338" s="189">
        <v>18.0</v>
      </c>
      <c r="X338" s="86">
        <v>1139.0</v>
      </c>
      <c r="Y338" s="86">
        <v>4.14</v>
      </c>
      <c r="Z338" s="190"/>
      <c r="AA338" s="190"/>
      <c r="AB338" s="190"/>
    </row>
    <row r="339">
      <c r="A339" s="185">
        <v>337.0</v>
      </c>
      <c r="B339" s="185" t="s">
        <v>58</v>
      </c>
      <c r="C339" s="185" t="s">
        <v>27</v>
      </c>
      <c r="D339" s="185" t="s">
        <v>27</v>
      </c>
      <c r="E339" s="185" t="s">
        <v>28</v>
      </c>
      <c r="F339" s="185">
        <v>48.0</v>
      </c>
      <c r="G339" s="185" t="s">
        <v>29</v>
      </c>
      <c r="H339" s="185" t="s">
        <v>30</v>
      </c>
      <c r="I339" s="191">
        <v>8.0</v>
      </c>
      <c r="J339" s="191" t="s">
        <v>37</v>
      </c>
      <c r="K339" s="185">
        <v>203.24149</v>
      </c>
      <c r="L339" s="185">
        <v>69.055</v>
      </c>
      <c r="M339" s="185"/>
      <c r="N339" s="185">
        <v>12.0</v>
      </c>
      <c r="O339" s="195">
        <v>74.28049</v>
      </c>
      <c r="P339" s="187">
        <v>0.8</v>
      </c>
      <c r="Q339" s="84"/>
      <c r="R339" s="84"/>
      <c r="S339" s="84"/>
      <c r="T339" s="84"/>
      <c r="U339" s="84"/>
      <c r="V339" s="86"/>
      <c r="W339" s="189">
        <v>107.0</v>
      </c>
      <c r="X339" s="86">
        <v>1367.0</v>
      </c>
      <c r="Y339" s="86">
        <v>10.41119</v>
      </c>
      <c r="Z339" s="190"/>
      <c r="AA339" s="190"/>
      <c r="AB339" s="190"/>
    </row>
    <row r="340">
      <c r="A340" s="185">
        <v>338.0</v>
      </c>
      <c r="B340" s="185" t="s">
        <v>58</v>
      </c>
      <c r="C340" s="185" t="s">
        <v>27</v>
      </c>
      <c r="D340" s="185" t="s">
        <v>27</v>
      </c>
      <c r="E340" s="185" t="s">
        <v>28</v>
      </c>
      <c r="F340" s="185">
        <v>48.0</v>
      </c>
      <c r="G340" s="185" t="s">
        <v>29</v>
      </c>
      <c r="H340" s="185" t="s">
        <v>30</v>
      </c>
      <c r="I340" s="191">
        <v>8.0</v>
      </c>
      <c r="J340" s="191" t="s">
        <v>38</v>
      </c>
      <c r="K340" s="185">
        <v>224.98866</v>
      </c>
      <c r="L340" s="185">
        <v>303.743</v>
      </c>
      <c r="M340" s="185"/>
      <c r="N340" s="185">
        <v>165.0</v>
      </c>
      <c r="O340" s="195">
        <v>45.97871</v>
      </c>
      <c r="P340" s="187">
        <v>0.5</v>
      </c>
      <c r="Q340" s="84"/>
      <c r="R340" s="84"/>
      <c r="S340" s="84"/>
      <c r="T340" s="84"/>
      <c r="U340" s="84"/>
      <c r="V340" s="86"/>
      <c r="W340" s="189">
        <v>130.0</v>
      </c>
      <c r="X340" s="86">
        <v>1671.0</v>
      </c>
      <c r="Y340" s="86">
        <v>11.00283</v>
      </c>
      <c r="Z340" s="190"/>
      <c r="AA340" s="190"/>
      <c r="AB340" s="190"/>
    </row>
    <row r="341">
      <c r="A341" s="185">
        <v>339.0</v>
      </c>
      <c r="B341" s="185" t="s">
        <v>58</v>
      </c>
      <c r="C341" s="185" t="s">
        <v>27</v>
      </c>
      <c r="D341" s="185" t="s">
        <v>27</v>
      </c>
      <c r="E341" s="185" t="s">
        <v>28</v>
      </c>
      <c r="F341" s="185">
        <v>48.0</v>
      </c>
      <c r="G341" s="185" t="s">
        <v>29</v>
      </c>
      <c r="H341" s="185" t="s">
        <v>30</v>
      </c>
      <c r="I341" s="191">
        <v>8.0</v>
      </c>
      <c r="J341" s="191" t="s">
        <v>39</v>
      </c>
      <c r="K341" s="185">
        <v>327.70608</v>
      </c>
      <c r="L341" s="185">
        <v>51.296</v>
      </c>
      <c r="M341" s="185"/>
      <c r="N341" s="185">
        <v>12.0</v>
      </c>
      <c r="O341" s="195">
        <v>153.8097</v>
      </c>
      <c r="P341" s="187">
        <v>1.7</v>
      </c>
      <c r="Q341" s="84"/>
      <c r="R341" s="84"/>
      <c r="S341" s="84"/>
      <c r="T341" s="84"/>
      <c r="U341" s="84"/>
      <c r="V341" s="86"/>
      <c r="W341" s="189">
        <v>175.0</v>
      </c>
      <c r="X341" s="86">
        <v>1998.0</v>
      </c>
      <c r="Y341" s="86">
        <v>10.20324</v>
      </c>
      <c r="Z341" s="190"/>
      <c r="AA341" s="190"/>
      <c r="AB341" s="190"/>
    </row>
    <row r="342">
      <c r="A342" s="185">
        <v>340.0</v>
      </c>
      <c r="B342" s="185" t="s">
        <v>58</v>
      </c>
      <c r="C342" s="185" t="s">
        <v>27</v>
      </c>
      <c r="D342" s="185" t="s">
        <v>27</v>
      </c>
      <c r="E342" s="185" t="s">
        <v>28</v>
      </c>
      <c r="F342" s="185">
        <v>48.0</v>
      </c>
      <c r="G342" s="185" t="s">
        <v>29</v>
      </c>
      <c r="H342" s="185" t="s">
        <v>30</v>
      </c>
      <c r="I342" s="191">
        <v>8.0</v>
      </c>
      <c r="J342" s="191" t="s">
        <v>40</v>
      </c>
      <c r="K342" s="185">
        <v>224.25873</v>
      </c>
      <c r="L342" s="185">
        <v>5.03426</v>
      </c>
      <c r="M342" s="185"/>
      <c r="N342" s="185">
        <v>16.0</v>
      </c>
      <c r="O342" s="195">
        <v>248.39841</v>
      </c>
      <c r="P342" s="187">
        <v>2.1</v>
      </c>
      <c r="Q342" s="84"/>
      <c r="R342" s="84"/>
      <c r="S342" s="84"/>
      <c r="T342" s="84"/>
      <c r="U342" s="84"/>
      <c r="V342" s="86"/>
      <c r="W342" s="189">
        <v>565.0</v>
      </c>
      <c r="X342" s="86">
        <v>2537.0</v>
      </c>
      <c r="Y342" s="86">
        <v>10.38643</v>
      </c>
      <c r="Z342" s="190"/>
      <c r="AA342" s="190"/>
      <c r="AB342" s="190"/>
    </row>
    <row r="343">
      <c r="A343" s="185">
        <v>341.0</v>
      </c>
      <c r="B343" s="185" t="s">
        <v>58</v>
      </c>
      <c r="C343" s="185" t="s">
        <v>27</v>
      </c>
      <c r="D343" s="185" t="s">
        <v>27</v>
      </c>
      <c r="E343" s="185" t="s">
        <v>28</v>
      </c>
      <c r="F343" s="185">
        <v>48.0</v>
      </c>
      <c r="G343" s="185" t="s">
        <v>29</v>
      </c>
      <c r="H343" s="185" t="s">
        <v>30</v>
      </c>
      <c r="I343" s="191">
        <v>8.0</v>
      </c>
      <c r="J343" s="191" t="s">
        <v>41</v>
      </c>
      <c r="K343" s="185">
        <v>25.2663</v>
      </c>
      <c r="L343" s="185">
        <v>6337.42</v>
      </c>
      <c r="M343" s="185"/>
      <c r="N343" s="185">
        <v>22.0</v>
      </c>
      <c r="O343" s="195">
        <v>1.91606</v>
      </c>
      <c r="P343" s="187">
        <v>0.0</v>
      </c>
      <c r="Q343" s="84"/>
      <c r="R343" s="84"/>
      <c r="S343" s="84"/>
      <c r="T343" s="84"/>
      <c r="U343" s="84"/>
      <c r="V343" s="86"/>
      <c r="W343" s="189">
        <v>348.0</v>
      </c>
      <c r="X343" s="86">
        <v>1548.0</v>
      </c>
      <c r="Y343" s="86">
        <v>11.89741</v>
      </c>
      <c r="Z343" s="190"/>
      <c r="AA343" s="190"/>
      <c r="AB343" s="190"/>
    </row>
    <row r="344">
      <c r="A344" s="185">
        <v>342.0</v>
      </c>
      <c r="B344" s="185" t="s">
        <v>58</v>
      </c>
      <c r="C344" s="185" t="s">
        <v>27</v>
      </c>
      <c r="D344" s="185" t="s">
        <v>27</v>
      </c>
      <c r="E344" s="185" t="s">
        <v>28</v>
      </c>
      <c r="F344" s="185">
        <v>48.0</v>
      </c>
      <c r="G344" s="185" t="s">
        <v>29</v>
      </c>
      <c r="H344" s="185" t="s">
        <v>30</v>
      </c>
      <c r="I344" s="191">
        <v>8.0</v>
      </c>
      <c r="J344" s="191" t="s">
        <v>42</v>
      </c>
      <c r="K344" s="185">
        <v>180.03893</v>
      </c>
      <c r="L344" s="185">
        <v>101.664</v>
      </c>
      <c r="M344" s="185"/>
      <c r="N344" s="185">
        <v>139.0</v>
      </c>
      <c r="O344" s="195">
        <v>6.80961</v>
      </c>
      <c r="P344" s="187">
        <v>0.1</v>
      </c>
      <c r="Q344" s="84"/>
      <c r="R344" s="84"/>
      <c r="S344" s="84"/>
      <c r="T344" s="84"/>
      <c r="U344" s="84"/>
      <c r="V344" s="86"/>
      <c r="W344" s="189">
        <v>67.0</v>
      </c>
      <c r="X344" s="86">
        <v>1334.0</v>
      </c>
      <c r="Y344" s="86">
        <v>10.5539</v>
      </c>
      <c r="Z344" s="190"/>
      <c r="AA344" s="190"/>
      <c r="AB344" s="190"/>
    </row>
    <row r="345">
      <c r="A345" s="185">
        <v>343.0</v>
      </c>
      <c r="B345" s="185" t="s">
        <v>58</v>
      </c>
      <c r="C345" s="185" t="s">
        <v>27</v>
      </c>
      <c r="D345" s="185" t="s">
        <v>27</v>
      </c>
      <c r="E345" s="185" t="s">
        <v>28</v>
      </c>
      <c r="F345" s="185">
        <v>48.0</v>
      </c>
      <c r="G345" s="185" t="s">
        <v>29</v>
      </c>
      <c r="H345" s="185" t="s">
        <v>30</v>
      </c>
      <c r="I345" s="191">
        <v>8.0</v>
      </c>
      <c r="J345" s="191" t="s">
        <v>43</v>
      </c>
      <c r="K345" s="185">
        <v>25.47239</v>
      </c>
      <c r="L345" s="185">
        <v>4282.54</v>
      </c>
      <c r="M345" s="185"/>
      <c r="N345" s="185">
        <v>139.0</v>
      </c>
      <c r="O345" s="195">
        <v>99090.66</v>
      </c>
      <c r="P345" s="187">
        <v>80.6</v>
      </c>
      <c r="Q345" s="84"/>
      <c r="R345" s="84"/>
      <c r="S345" s="84"/>
      <c r="T345" s="84"/>
      <c r="U345" s="84"/>
      <c r="V345" s="86"/>
      <c r="W345" s="189">
        <v>101957.0</v>
      </c>
      <c r="X345" s="86">
        <v>102451.0</v>
      </c>
      <c r="Y345" s="86">
        <v>16.5201</v>
      </c>
      <c r="Z345" s="190"/>
      <c r="AA345" s="190"/>
      <c r="AB345" s="190"/>
    </row>
    <row r="346">
      <c r="A346" s="185">
        <v>344.0</v>
      </c>
      <c r="B346" s="185" t="s">
        <v>58</v>
      </c>
      <c r="C346" s="185" t="s">
        <v>27</v>
      </c>
      <c r="D346" s="185" t="s">
        <v>27</v>
      </c>
      <c r="E346" s="185" t="s">
        <v>28</v>
      </c>
      <c r="F346" s="185">
        <v>48.0</v>
      </c>
      <c r="G346" s="185" t="s">
        <v>29</v>
      </c>
      <c r="H346" s="185" t="s">
        <v>30</v>
      </c>
      <c r="I346" s="191">
        <v>8.0</v>
      </c>
      <c r="J346" s="191" t="s">
        <v>44</v>
      </c>
      <c r="K346" s="185">
        <v>195.63461</v>
      </c>
      <c r="L346" s="185">
        <v>996.348</v>
      </c>
      <c r="M346" s="185"/>
      <c r="N346" s="185">
        <v>5.0</v>
      </c>
      <c r="O346" s="195">
        <v>10.92808</v>
      </c>
      <c r="P346" s="187">
        <v>0.1</v>
      </c>
      <c r="Q346" s="84"/>
      <c r="R346" s="84"/>
      <c r="S346" s="84"/>
      <c r="T346" s="84"/>
      <c r="U346" s="84"/>
      <c r="V346" s="86"/>
      <c r="W346" s="189">
        <v>33.0</v>
      </c>
      <c r="X346" s="86">
        <v>1291.0</v>
      </c>
      <c r="Y346" s="86">
        <v>10.74717</v>
      </c>
      <c r="Z346" s="190"/>
      <c r="AA346" s="190"/>
      <c r="AB346" s="190"/>
    </row>
    <row r="347">
      <c r="A347" s="185">
        <v>345.0</v>
      </c>
      <c r="B347" s="185" t="s">
        <v>58</v>
      </c>
      <c r="C347" s="185" t="s">
        <v>27</v>
      </c>
      <c r="D347" s="185" t="s">
        <v>27</v>
      </c>
      <c r="E347" s="185" t="s">
        <v>28</v>
      </c>
      <c r="F347" s="185">
        <v>48.0</v>
      </c>
      <c r="G347" s="185" t="s">
        <v>29</v>
      </c>
      <c r="H347" s="185" t="s">
        <v>30</v>
      </c>
      <c r="I347" s="191">
        <v>8.0</v>
      </c>
      <c r="J347" s="191" t="s">
        <v>45</v>
      </c>
      <c r="K347" s="185">
        <v>162.9907</v>
      </c>
      <c r="L347" s="185">
        <v>590.941</v>
      </c>
      <c r="M347" s="185"/>
      <c r="N347" s="185">
        <v>12.0</v>
      </c>
      <c r="O347" s="195">
        <v>6.45437</v>
      </c>
      <c r="P347" s="187">
        <v>0.1</v>
      </c>
      <c r="Q347" s="84"/>
      <c r="R347" s="84"/>
      <c r="S347" s="84"/>
      <c r="T347" s="84"/>
      <c r="U347" s="84"/>
      <c r="V347" s="86"/>
      <c r="W347" s="189">
        <v>185.0</v>
      </c>
      <c r="X347" s="86">
        <v>1206.0</v>
      </c>
      <c r="Y347" s="86">
        <v>11.4832</v>
      </c>
      <c r="Z347" s="190"/>
      <c r="AA347" s="190"/>
      <c r="AB347" s="190"/>
    </row>
    <row r="348">
      <c r="A348" s="185">
        <v>346.0</v>
      </c>
      <c r="B348" s="185" t="s">
        <v>58</v>
      </c>
      <c r="C348" s="185" t="s">
        <v>27</v>
      </c>
      <c r="D348" s="185" t="s">
        <v>27</v>
      </c>
      <c r="E348" s="185" t="s">
        <v>28</v>
      </c>
      <c r="F348" s="185">
        <v>48.0</v>
      </c>
      <c r="G348" s="185" t="s">
        <v>29</v>
      </c>
      <c r="H348" s="185" t="s">
        <v>30</v>
      </c>
      <c r="I348" s="191">
        <v>8.0</v>
      </c>
      <c r="J348" s="191" t="s">
        <v>46</v>
      </c>
      <c r="K348" s="185">
        <v>13.45256</v>
      </c>
      <c r="L348" s="185">
        <v>393414.74</v>
      </c>
      <c r="M348" s="185"/>
      <c r="N348" s="185">
        <v>7.0</v>
      </c>
      <c r="O348" s="195">
        <v>12.08926</v>
      </c>
      <c r="P348" s="187">
        <v>0.1</v>
      </c>
      <c r="Q348" s="84"/>
      <c r="R348" s="84"/>
      <c r="S348" s="84"/>
      <c r="T348" s="84"/>
      <c r="U348" s="84"/>
      <c r="V348" s="86"/>
      <c r="W348" s="189">
        <v>11627.0</v>
      </c>
      <c r="X348" s="86">
        <v>12834.0</v>
      </c>
      <c r="Y348" s="86">
        <v>26.11251</v>
      </c>
      <c r="Z348" s="190"/>
      <c r="AA348" s="190"/>
      <c r="AB348" s="190"/>
    </row>
    <row r="349">
      <c r="A349" s="185">
        <v>347.0</v>
      </c>
      <c r="B349" s="185" t="s">
        <v>58</v>
      </c>
      <c r="C349" s="185" t="s">
        <v>27</v>
      </c>
      <c r="D349" s="185" t="s">
        <v>27</v>
      </c>
      <c r="E349" s="185" t="s">
        <v>28</v>
      </c>
      <c r="F349" s="185">
        <v>48.0</v>
      </c>
      <c r="G349" s="185" t="s">
        <v>29</v>
      </c>
      <c r="H349" s="185" t="s">
        <v>30</v>
      </c>
      <c r="I349" s="191">
        <v>8.0</v>
      </c>
      <c r="J349" s="191" t="s">
        <v>47</v>
      </c>
      <c r="K349" s="185">
        <v>171.33752</v>
      </c>
      <c r="L349" s="185">
        <v>15206.92</v>
      </c>
      <c r="M349" s="185"/>
      <c r="N349" s="185">
        <v>11.0</v>
      </c>
      <c r="O349" s="195">
        <v>147.56529</v>
      </c>
      <c r="P349" s="187">
        <v>0.8</v>
      </c>
      <c r="Q349" s="84"/>
      <c r="R349" s="84"/>
      <c r="S349" s="84"/>
      <c r="T349" s="84"/>
      <c r="U349" s="84"/>
      <c r="V349" s="86"/>
      <c r="W349" s="189">
        <v>2420.0</v>
      </c>
      <c r="X349" s="86">
        <v>3780.0</v>
      </c>
      <c r="Y349" s="86">
        <v>11.34619</v>
      </c>
      <c r="Z349" s="190"/>
      <c r="AA349" s="190"/>
      <c r="AB349" s="190"/>
    </row>
    <row r="350">
      <c r="A350" s="185">
        <v>348.0</v>
      </c>
      <c r="B350" s="185" t="s">
        <v>58</v>
      </c>
      <c r="C350" s="185" t="s">
        <v>27</v>
      </c>
      <c r="D350" s="185" t="s">
        <v>27</v>
      </c>
      <c r="E350" s="185" t="s">
        <v>28</v>
      </c>
      <c r="F350" s="185">
        <v>48.0</v>
      </c>
      <c r="G350" s="185" t="s">
        <v>29</v>
      </c>
      <c r="H350" s="185" t="s">
        <v>30</v>
      </c>
      <c r="I350" s="191">
        <v>8.0</v>
      </c>
      <c r="J350" s="191" t="s">
        <v>48</v>
      </c>
      <c r="K350" s="185">
        <v>207.64172</v>
      </c>
      <c r="L350" s="185">
        <v>88597.89</v>
      </c>
      <c r="M350" s="185"/>
      <c r="N350" s="185">
        <v>19.0</v>
      </c>
      <c r="O350" s="195">
        <v>116.22692</v>
      </c>
      <c r="P350" s="187">
        <v>0.7</v>
      </c>
      <c r="Q350" s="84"/>
      <c r="R350" s="84"/>
      <c r="S350" s="84"/>
      <c r="T350" s="84"/>
      <c r="U350" s="84"/>
      <c r="V350" s="86"/>
      <c r="W350" s="189">
        <v>6352.0</v>
      </c>
      <c r="X350" s="86">
        <v>8069.0</v>
      </c>
      <c r="Y350" s="86">
        <v>11.75488</v>
      </c>
      <c r="Z350" s="190"/>
      <c r="AA350" s="190"/>
      <c r="AB350" s="190"/>
    </row>
    <row r="351">
      <c r="A351" s="185">
        <v>349.0</v>
      </c>
      <c r="B351" s="185" t="s">
        <v>58</v>
      </c>
      <c r="C351" s="185" t="s">
        <v>27</v>
      </c>
      <c r="D351" s="185" t="s">
        <v>27</v>
      </c>
      <c r="E351" s="185" t="s">
        <v>28</v>
      </c>
      <c r="F351" s="185">
        <v>48.0</v>
      </c>
      <c r="G351" s="185" t="s">
        <v>29</v>
      </c>
      <c r="H351" s="185" t="s">
        <v>30</v>
      </c>
      <c r="I351" s="191">
        <v>8.0</v>
      </c>
      <c r="J351" s="191" t="s">
        <v>49</v>
      </c>
      <c r="K351" s="185">
        <v>294.37625</v>
      </c>
      <c r="L351" s="185">
        <v>433.533</v>
      </c>
      <c r="M351" s="185"/>
      <c r="N351" s="185">
        <v>3.0</v>
      </c>
      <c r="O351" s="195">
        <v>61.13899</v>
      </c>
      <c r="P351" s="187">
        <v>0.7</v>
      </c>
      <c r="Q351" s="84"/>
      <c r="R351" s="84"/>
      <c r="S351" s="84"/>
      <c r="T351" s="84"/>
      <c r="U351" s="84"/>
      <c r="V351" s="86"/>
      <c r="W351" s="189">
        <v>79.0</v>
      </c>
      <c r="X351" s="86">
        <v>1551.0</v>
      </c>
      <c r="Y351" s="86">
        <v>10.31589</v>
      </c>
      <c r="Z351" s="190"/>
      <c r="AA351" s="190"/>
      <c r="AB351" s="190"/>
    </row>
    <row r="352">
      <c r="A352" s="185">
        <v>350.0</v>
      </c>
      <c r="B352" s="185" t="s">
        <v>58</v>
      </c>
      <c r="C352" s="185" t="s">
        <v>27</v>
      </c>
      <c r="D352" s="185" t="s">
        <v>27</v>
      </c>
      <c r="E352" s="185" t="s">
        <v>28</v>
      </c>
      <c r="F352" s="185">
        <v>48.0</v>
      </c>
      <c r="G352" s="185" t="s">
        <v>29</v>
      </c>
      <c r="H352" s="185" t="s">
        <v>30</v>
      </c>
      <c r="I352" s="191">
        <v>8.0</v>
      </c>
      <c r="J352" s="191" t="s">
        <v>50</v>
      </c>
      <c r="K352" s="185">
        <v>210.96562</v>
      </c>
      <c r="L352" s="185">
        <v>48803.44</v>
      </c>
      <c r="M352" s="185"/>
      <c r="N352" s="185">
        <v>23.0</v>
      </c>
      <c r="O352" s="195">
        <v>225.64311</v>
      </c>
      <c r="P352" s="187">
        <v>0.8</v>
      </c>
      <c r="Q352" s="84"/>
      <c r="R352" s="84"/>
      <c r="S352" s="84"/>
      <c r="T352" s="84"/>
      <c r="U352" s="84"/>
      <c r="V352" s="86"/>
      <c r="W352" s="189">
        <v>11547.0</v>
      </c>
      <c r="X352" s="86">
        <v>13904.0</v>
      </c>
      <c r="Y352" s="86">
        <v>12.32521</v>
      </c>
      <c r="Z352" s="190"/>
      <c r="AA352" s="190"/>
      <c r="AB352" s="190"/>
    </row>
    <row r="353">
      <c r="A353" s="185">
        <v>351.0</v>
      </c>
      <c r="B353" s="185" t="s">
        <v>58</v>
      </c>
      <c r="C353" s="185" t="s">
        <v>27</v>
      </c>
      <c r="D353" s="185" t="s">
        <v>27</v>
      </c>
      <c r="E353" s="185" t="s">
        <v>28</v>
      </c>
      <c r="F353" s="185">
        <v>48.0</v>
      </c>
      <c r="G353" s="185" t="s">
        <v>29</v>
      </c>
      <c r="H353" s="185" t="s">
        <v>30</v>
      </c>
      <c r="I353" s="191">
        <v>8.0</v>
      </c>
      <c r="J353" s="191" t="s">
        <v>51</v>
      </c>
      <c r="K353" s="185"/>
      <c r="L353" s="185"/>
      <c r="M353" s="185"/>
      <c r="N353" s="185"/>
      <c r="O353" s="195"/>
      <c r="P353" s="197"/>
      <c r="Q353" s="84"/>
      <c r="R353" s="84"/>
      <c r="S353" s="84"/>
      <c r="T353" s="84"/>
      <c r="U353" s="84"/>
      <c r="V353" s="188"/>
      <c r="W353" s="189" t="s">
        <v>30</v>
      </c>
      <c r="X353" s="86" t="s">
        <v>30</v>
      </c>
      <c r="Y353" s="86" t="s">
        <v>30</v>
      </c>
      <c r="Z353" s="190"/>
      <c r="AA353" s="190"/>
      <c r="AB353" s="190"/>
    </row>
    <row r="354">
      <c r="A354" s="185">
        <v>352.0</v>
      </c>
      <c r="B354" s="185" t="s">
        <v>58</v>
      </c>
      <c r="C354" s="185" t="s">
        <v>27</v>
      </c>
      <c r="D354" s="185" t="s">
        <v>27</v>
      </c>
      <c r="E354" s="185" t="s">
        <v>28</v>
      </c>
      <c r="F354" s="185">
        <v>48.0</v>
      </c>
      <c r="G354" s="185" t="s">
        <v>29</v>
      </c>
      <c r="H354" s="185" t="s">
        <v>30</v>
      </c>
      <c r="I354" s="191">
        <v>8.0</v>
      </c>
      <c r="J354" s="191" t="s">
        <v>52</v>
      </c>
      <c r="K354" s="185"/>
      <c r="L354" s="185"/>
      <c r="M354" s="185"/>
      <c r="N354" s="185"/>
      <c r="O354" s="195"/>
      <c r="P354" s="197"/>
      <c r="Q354" s="84"/>
      <c r="R354" s="84"/>
      <c r="S354" s="84"/>
      <c r="T354" s="84"/>
      <c r="U354" s="84"/>
      <c r="V354" s="188"/>
      <c r="W354" s="189" t="s">
        <v>30</v>
      </c>
      <c r="X354" s="86" t="s">
        <v>30</v>
      </c>
      <c r="Y354" s="86" t="s">
        <v>30</v>
      </c>
      <c r="Z354" s="190"/>
      <c r="AA354" s="190"/>
      <c r="AB354" s="190"/>
    </row>
    <row r="355">
      <c r="A355" s="185">
        <v>353.0</v>
      </c>
      <c r="B355" s="185" t="s">
        <v>58</v>
      </c>
      <c r="C355" s="185" t="s">
        <v>27</v>
      </c>
      <c r="D355" s="185" t="s">
        <v>27</v>
      </c>
      <c r="E355" s="185" t="s">
        <v>28</v>
      </c>
      <c r="F355" s="185">
        <v>32.0</v>
      </c>
      <c r="G355" s="185" t="s">
        <v>53</v>
      </c>
      <c r="H355" s="185" t="s">
        <v>30</v>
      </c>
      <c r="I355" s="191">
        <v>1.0</v>
      </c>
      <c r="J355" s="191" t="s">
        <v>31</v>
      </c>
      <c r="K355" s="185">
        <v>24.25831</v>
      </c>
      <c r="L355" s="185">
        <v>19.425</v>
      </c>
      <c r="M355" s="185"/>
      <c r="N355" s="185">
        <v>2.0</v>
      </c>
      <c r="O355" s="195">
        <v>33.06132</v>
      </c>
      <c r="P355" s="198">
        <v>0.6</v>
      </c>
      <c r="Q355" s="84"/>
      <c r="R355" s="188"/>
      <c r="S355" s="188"/>
      <c r="T355" s="188"/>
      <c r="U355" s="188"/>
      <c r="V355" s="91"/>
      <c r="W355" s="199">
        <v>62.0</v>
      </c>
      <c r="X355" s="143">
        <v>826.0</v>
      </c>
      <c r="Y355" s="143">
        <v>8.49563</v>
      </c>
      <c r="Z355" s="200"/>
      <c r="AA355" s="200"/>
      <c r="AB355" s="200"/>
    </row>
    <row r="356">
      <c r="A356" s="185">
        <v>354.0</v>
      </c>
      <c r="B356" s="185" t="s">
        <v>58</v>
      </c>
      <c r="C356" s="185" t="s">
        <v>27</v>
      </c>
      <c r="D356" s="185" t="s">
        <v>27</v>
      </c>
      <c r="E356" s="185" t="s">
        <v>28</v>
      </c>
      <c r="F356" s="185">
        <v>32.0</v>
      </c>
      <c r="G356" s="185" t="s">
        <v>53</v>
      </c>
      <c r="H356" s="185" t="s">
        <v>30</v>
      </c>
      <c r="I356" s="191">
        <v>1.0</v>
      </c>
      <c r="J356" s="191" t="s">
        <v>32</v>
      </c>
      <c r="K356" s="185">
        <v>2.19131</v>
      </c>
      <c r="L356" s="185">
        <v>1096.4</v>
      </c>
      <c r="M356" s="185"/>
      <c r="N356" s="185">
        <v>39.0</v>
      </c>
      <c r="O356" s="195">
        <v>8944.867</v>
      </c>
      <c r="P356" s="198">
        <v>50.1</v>
      </c>
      <c r="Q356" s="84"/>
      <c r="R356" s="188"/>
      <c r="S356" s="188"/>
      <c r="T356" s="188"/>
      <c r="U356" s="188"/>
      <c r="V356" s="91"/>
      <c r="W356" s="199">
        <v>8873.0</v>
      </c>
      <c r="X356" s="143">
        <v>9625.0</v>
      </c>
      <c r="Y356" s="143">
        <v>10.40634</v>
      </c>
      <c r="Z356" s="200"/>
      <c r="AA356" s="200"/>
      <c r="AB356" s="200"/>
    </row>
    <row r="357">
      <c r="A357" s="185">
        <v>355.0</v>
      </c>
      <c r="B357" s="185" t="s">
        <v>58</v>
      </c>
      <c r="C357" s="185" t="s">
        <v>27</v>
      </c>
      <c r="D357" s="185" t="s">
        <v>27</v>
      </c>
      <c r="E357" s="185" t="s">
        <v>28</v>
      </c>
      <c r="F357" s="185">
        <v>32.0</v>
      </c>
      <c r="G357" s="185" t="s">
        <v>53</v>
      </c>
      <c r="H357" s="185" t="s">
        <v>30</v>
      </c>
      <c r="I357" s="191">
        <v>1.0</v>
      </c>
      <c r="J357" s="191" t="s">
        <v>33</v>
      </c>
      <c r="K357" s="185">
        <v>15.93021</v>
      </c>
      <c r="L357" s="185">
        <v>158.98</v>
      </c>
      <c r="M357" s="185"/>
      <c r="N357" s="185">
        <v>12.0</v>
      </c>
      <c r="O357" s="195">
        <v>11.5096</v>
      </c>
      <c r="P357" s="198">
        <v>0.2</v>
      </c>
      <c r="Q357" s="84"/>
      <c r="R357" s="188"/>
      <c r="S357" s="188"/>
      <c r="T357" s="188"/>
      <c r="U357" s="188"/>
      <c r="V357" s="91"/>
      <c r="W357" s="199">
        <v>115.0</v>
      </c>
      <c r="X357" s="143">
        <v>311.0</v>
      </c>
      <c r="Y357" s="143">
        <v>8.8176</v>
      </c>
      <c r="Z357" s="200"/>
      <c r="AA357" s="200"/>
      <c r="AB357" s="200"/>
    </row>
    <row r="358">
      <c r="A358" s="185">
        <v>356.0</v>
      </c>
      <c r="B358" s="185" t="s">
        <v>58</v>
      </c>
      <c r="C358" s="185" t="s">
        <v>27</v>
      </c>
      <c r="D358" s="185" t="s">
        <v>27</v>
      </c>
      <c r="E358" s="185" t="s">
        <v>28</v>
      </c>
      <c r="F358" s="185">
        <v>32.0</v>
      </c>
      <c r="G358" s="185" t="s">
        <v>53</v>
      </c>
      <c r="H358" s="185" t="s">
        <v>30</v>
      </c>
      <c r="I358" s="191">
        <v>1.0</v>
      </c>
      <c r="J358" s="191" t="s">
        <v>34</v>
      </c>
      <c r="K358" s="185">
        <v>15.05292</v>
      </c>
      <c r="L358" s="185">
        <v>15101.43</v>
      </c>
      <c r="M358" s="185"/>
      <c r="N358" s="185">
        <v>69.0</v>
      </c>
      <c r="O358" s="195">
        <v>2.67139</v>
      </c>
      <c r="P358" s="198">
        <v>0.0</v>
      </c>
      <c r="Q358" s="84"/>
      <c r="R358" s="188"/>
      <c r="S358" s="188"/>
      <c r="T358" s="188"/>
      <c r="U358" s="188"/>
      <c r="V358" s="91"/>
      <c r="W358" s="199">
        <v>1030.0</v>
      </c>
      <c r="X358" s="143">
        <v>1477.0</v>
      </c>
      <c r="Y358" s="143">
        <v>16.23184</v>
      </c>
      <c r="Z358" s="200"/>
      <c r="AA358" s="200"/>
      <c r="AB358" s="200"/>
    </row>
    <row r="359">
      <c r="A359" s="185">
        <v>357.0</v>
      </c>
      <c r="B359" s="185" t="s">
        <v>58</v>
      </c>
      <c r="C359" s="185" t="s">
        <v>27</v>
      </c>
      <c r="D359" s="185" t="s">
        <v>27</v>
      </c>
      <c r="E359" s="185" t="s">
        <v>28</v>
      </c>
      <c r="F359" s="185">
        <v>32.0</v>
      </c>
      <c r="G359" s="185" t="s">
        <v>53</v>
      </c>
      <c r="H359" s="185" t="s">
        <v>30</v>
      </c>
      <c r="I359" s="191">
        <v>1.0</v>
      </c>
      <c r="J359" s="191" t="s">
        <v>35</v>
      </c>
      <c r="K359" s="185">
        <v>15.28077</v>
      </c>
      <c r="L359" s="185">
        <v>77.281</v>
      </c>
      <c r="M359" s="185"/>
      <c r="N359" s="185">
        <v>67.0</v>
      </c>
      <c r="O359" s="195">
        <v>2.86848</v>
      </c>
      <c r="P359" s="198">
        <v>0.0</v>
      </c>
      <c r="Q359" s="84"/>
      <c r="R359" s="188"/>
      <c r="S359" s="188"/>
      <c r="T359" s="188"/>
      <c r="U359" s="188"/>
      <c r="V359" s="91"/>
      <c r="W359" s="199">
        <v>39.0</v>
      </c>
      <c r="X359" s="143">
        <v>124.0</v>
      </c>
      <c r="Y359" s="143">
        <v>8.11752</v>
      </c>
      <c r="Z359" s="200"/>
      <c r="AA359" s="200"/>
      <c r="AB359" s="200"/>
    </row>
    <row r="360">
      <c r="A360" s="185">
        <v>358.0</v>
      </c>
      <c r="B360" s="185" t="s">
        <v>58</v>
      </c>
      <c r="C360" s="185" t="s">
        <v>27</v>
      </c>
      <c r="D360" s="185" t="s">
        <v>27</v>
      </c>
      <c r="E360" s="185" t="s">
        <v>28</v>
      </c>
      <c r="F360" s="185">
        <v>32.0</v>
      </c>
      <c r="G360" s="185" t="s">
        <v>53</v>
      </c>
      <c r="H360" s="185" t="s">
        <v>30</v>
      </c>
      <c r="I360" s="191">
        <v>1.0</v>
      </c>
      <c r="J360" s="191" t="s">
        <v>36</v>
      </c>
      <c r="K360" s="185">
        <v>15.85902</v>
      </c>
      <c r="L360" s="185">
        <v>54.017</v>
      </c>
      <c r="M360" s="185"/>
      <c r="N360" s="185">
        <v>1.0</v>
      </c>
      <c r="O360" s="195">
        <v>0.587598</v>
      </c>
      <c r="P360" s="198">
        <v>0.0</v>
      </c>
      <c r="Q360" s="84"/>
      <c r="R360" s="188"/>
      <c r="S360" s="188"/>
      <c r="T360" s="188"/>
      <c r="U360" s="188"/>
      <c r="V360" s="91"/>
      <c r="W360" s="199">
        <v>12.0</v>
      </c>
      <c r="X360" s="143">
        <v>80.0</v>
      </c>
      <c r="Y360" s="143">
        <v>7.32726</v>
      </c>
      <c r="Z360" s="200"/>
      <c r="AA360" s="200"/>
      <c r="AB360" s="200"/>
    </row>
    <row r="361">
      <c r="A361" s="185">
        <v>359.0</v>
      </c>
      <c r="B361" s="185" t="s">
        <v>58</v>
      </c>
      <c r="C361" s="185" t="s">
        <v>27</v>
      </c>
      <c r="D361" s="185" t="s">
        <v>27</v>
      </c>
      <c r="E361" s="185" t="s">
        <v>28</v>
      </c>
      <c r="F361" s="185">
        <v>32.0</v>
      </c>
      <c r="G361" s="185" t="s">
        <v>53</v>
      </c>
      <c r="H361" s="185" t="s">
        <v>30</v>
      </c>
      <c r="I361" s="191">
        <v>1.0</v>
      </c>
      <c r="J361" s="191" t="s">
        <v>37</v>
      </c>
      <c r="K361" s="185">
        <v>16.84064</v>
      </c>
      <c r="L361" s="185">
        <v>42.177</v>
      </c>
      <c r="M361" s="185"/>
      <c r="N361" s="185">
        <v>12.0</v>
      </c>
      <c r="O361" s="195">
        <v>10.59639</v>
      </c>
      <c r="P361" s="198">
        <v>0.1</v>
      </c>
      <c r="Q361" s="84"/>
      <c r="R361" s="188"/>
      <c r="S361" s="188"/>
      <c r="T361" s="188"/>
      <c r="U361" s="188"/>
      <c r="V361" s="91"/>
      <c r="W361" s="199">
        <v>31.0</v>
      </c>
      <c r="X361" s="98">
        <v>115.0</v>
      </c>
      <c r="Y361" s="143">
        <v>8.04821</v>
      </c>
      <c r="Z361" s="200"/>
      <c r="AA361" s="200"/>
      <c r="AB361" s="200"/>
    </row>
    <row r="362">
      <c r="A362" s="185">
        <v>360.0</v>
      </c>
      <c r="B362" s="185" t="s">
        <v>58</v>
      </c>
      <c r="C362" s="185" t="s">
        <v>27</v>
      </c>
      <c r="D362" s="185" t="s">
        <v>27</v>
      </c>
      <c r="E362" s="185" t="s">
        <v>28</v>
      </c>
      <c r="F362" s="185">
        <v>32.0</v>
      </c>
      <c r="G362" s="185" t="s">
        <v>53</v>
      </c>
      <c r="H362" s="185" t="s">
        <v>30</v>
      </c>
      <c r="I362" s="191">
        <v>1.0</v>
      </c>
      <c r="J362" s="191" t="s">
        <v>38</v>
      </c>
      <c r="K362" s="185">
        <v>17.61419</v>
      </c>
      <c r="L362" s="185">
        <v>119.713</v>
      </c>
      <c r="M362" s="185"/>
      <c r="N362" s="185">
        <v>85.0</v>
      </c>
      <c r="O362" s="195">
        <v>5.80223</v>
      </c>
      <c r="P362" s="198">
        <v>0.1</v>
      </c>
      <c r="Q362" s="84"/>
      <c r="R362" s="188"/>
      <c r="S362" s="188"/>
      <c r="T362" s="188"/>
      <c r="U362" s="188"/>
      <c r="V362" s="91"/>
      <c r="W362" s="199">
        <v>48.0</v>
      </c>
      <c r="X362" s="143">
        <v>270.0</v>
      </c>
      <c r="Y362" s="143">
        <v>8.45033</v>
      </c>
      <c r="Z362" s="200"/>
      <c r="AA362" s="200"/>
      <c r="AB362" s="200"/>
    </row>
    <row r="363">
      <c r="A363" s="185">
        <v>361.0</v>
      </c>
      <c r="B363" s="185" t="s">
        <v>58</v>
      </c>
      <c r="C363" s="185" t="s">
        <v>27</v>
      </c>
      <c r="D363" s="185" t="s">
        <v>27</v>
      </c>
      <c r="E363" s="185" t="s">
        <v>28</v>
      </c>
      <c r="F363" s="185">
        <v>32.0</v>
      </c>
      <c r="G363" s="185" t="s">
        <v>53</v>
      </c>
      <c r="H363" s="185" t="s">
        <v>30</v>
      </c>
      <c r="I363" s="191">
        <v>1.0</v>
      </c>
      <c r="J363" s="191" t="s">
        <v>39</v>
      </c>
      <c r="K363" s="185">
        <v>22.71939</v>
      </c>
      <c r="L363" s="185">
        <v>24.352</v>
      </c>
      <c r="M363" s="185"/>
      <c r="N363" s="185">
        <v>12.0</v>
      </c>
      <c r="O363" s="195">
        <v>23.53757</v>
      </c>
      <c r="P363" s="198">
        <v>0.2</v>
      </c>
      <c r="Q363" s="84"/>
      <c r="R363" s="188"/>
      <c r="S363" s="188"/>
      <c r="T363" s="188"/>
      <c r="U363" s="188"/>
      <c r="V363" s="91"/>
      <c r="W363" s="199">
        <v>43.0</v>
      </c>
      <c r="X363" s="143">
        <v>164.0</v>
      </c>
      <c r="Y363" s="143">
        <v>7.93422</v>
      </c>
      <c r="Z363" s="200"/>
      <c r="AA363" s="200"/>
      <c r="AB363" s="200"/>
    </row>
    <row r="364">
      <c r="A364" s="185">
        <v>362.0</v>
      </c>
      <c r="B364" s="185" t="s">
        <v>58</v>
      </c>
      <c r="C364" s="185" t="s">
        <v>27</v>
      </c>
      <c r="D364" s="185" t="s">
        <v>27</v>
      </c>
      <c r="E364" s="185" t="s">
        <v>28</v>
      </c>
      <c r="F364" s="185">
        <v>32.0</v>
      </c>
      <c r="G364" s="185" t="s">
        <v>53</v>
      </c>
      <c r="H364" s="185" t="s">
        <v>30</v>
      </c>
      <c r="I364" s="191">
        <v>1.0</v>
      </c>
      <c r="J364" s="191" t="s">
        <v>40</v>
      </c>
      <c r="K364" s="185">
        <v>15.71397</v>
      </c>
      <c r="L364" s="185">
        <v>372.418</v>
      </c>
      <c r="M364" s="185"/>
      <c r="N364" s="185">
        <v>16.0</v>
      </c>
      <c r="O364" s="195">
        <v>36.02554</v>
      </c>
      <c r="P364" s="198">
        <v>0.4</v>
      </c>
      <c r="Q364" s="84"/>
      <c r="R364" s="188"/>
      <c r="S364" s="188"/>
      <c r="T364" s="188"/>
      <c r="U364" s="188"/>
      <c r="V364" s="91"/>
      <c r="W364" s="199">
        <v>98.0</v>
      </c>
      <c r="X364" s="143">
        <v>364.0</v>
      </c>
      <c r="Y364" s="143">
        <v>8.33112</v>
      </c>
      <c r="Z364" s="200"/>
      <c r="AA364" s="200"/>
      <c r="AB364" s="200"/>
    </row>
    <row r="365">
      <c r="A365" s="185">
        <v>363.0</v>
      </c>
      <c r="B365" s="185" t="s">
        <v>58</v>
      </c>
      <c r="C365" s="185" t="s">
        <v>27</v>
      </c>
      <c r="D365" s="185" t="s">
        <v>27</v>
      </c>
      <c r="E365" s="185" t="s">
        <v>28</v>
      </c>
      <c r="F365" s="185">
        <v>32.0</v>
      </c>
      <c r="G365" s="185" t="s">
        <v>53</v>
      </c>
      <c r="H365" s="185" t="s">
        <v>30</v>
      </c>
      <c r="I365" s="191">
        <v>1.0</v>
      </c>
      <c r="J365" s="191" t="s">
        <v>41</v>
      </c>
      <c r="K365" s="185">
        <v>1.85886</v>
      </c>
      <c r="L365" s="185">
        <v>480.228</v>
      </c>
      <c r="M365" s="185"/>
      <c r="N365" s="185">
        <v>68.0</v>
      </c>
      <c r="O365" s="195">
        <v>1.03306</v>
      </c>
      <c r="P365" s="198">
        <v>0.0</v>
      </c>
      <c r="Q365" s="84"/>
      <c r="R365" s="188"/>
      <c r="S365" s="188"/>
      <c r="T365" s="188"/>
      <c r="U365" s="188"/>
      <c r="V365" s="91"/>
      <c r="W365" s="199">
        <v>79.0</v>
      </c>
      <c r="X365" s="143">
        <v>437.0</v>
      </c>
      <c r="Y365" s="143">
        <v>12.72146</v>
      </c>
      <c r="Z365" s="200"/>
      <c r="AA365" s="200"/>
      <c r="AB365" s="200"/>
    </row>
    <row r="366">
      <c r="A366" s="185">
        <v>364.0</v>
      </c>
      <c r="B366" s="185" t="s">
        <v>58</v>
      </c>
      <c r="C366" s="185" t="s">
        <v>27</v>
      </c>
      <c r="D366" s="185" t="s">
        <v>27</v>
      </c>
      <c r="E366" s="185" t="s">
        <v>28</v>
      </c>
      <c r="F366" s="185">
        <v>32.0</v>
      </c>
      <c r="G366" s="185" t="s">
        <v>53</v>
      </c>
      <c r="H366" s="185" t="s">
        <v>30</v>
      </c>
      <c r="I366" s="191">
        <v>1.0</v>
      </c>
      <c r="J366" s="191" t="s">
        <v>42</v>
      </c>
      <c r="K366" s="185">
        <v>12.20167</v>
      </c>
      <c r="L366" s="185">
        <v>43.2</v>
      </c>
      <c r="M366" s="185"/>
      <c r="N366" s="185">
        <v>59.0</v>
      </c>
      <c r="O366" s="195">
        <v>1.18996</v>
      </c>
      <c r="P366" s="198">
        <v>0.0</v>
      </c>
      <c r="Q366" s="84"/>
      <c r="R366" s="188"/>
      <c r="S366" s="188"/>
      <c r="T366" s="188"/>
      <c r="U366" s="188"/>
      <c r="V366" s="91"/>
      <c r="W366" s="199">
        <v>29.0</v>
      </c>
      <c r="X366" s="143">
        <v>110.0</v>
      </c>
      <c r="Y366" s="143">
        <v>8.05835</v>
      </c>
      <c r="Z366" s="200"/>
      <c r="AA366" s="200"/>
      <c r="AB366" s="200"/>
    </row>
    <row r="367">
      <c r="A367" s="185">
        <v>365.0</v>
      </c>
      <c r="B367" s="185" t="s">
        <v>58</v>
      </c>
      <c r="C367" s="185" t="s">
        <v>27</v>
      </c>
      <c r="D367" s="185" t="s">
        <v>27</v>
      </c>
      <c r="E367" s="185" t="s">
        <v>28</v>
      </c>
      <c r="F367" s="185">
        <v>32.0</v>
      </c>
      <c r="G367" s="185" t="s">
        <v>53</v>
      </c>
      <c r="H367" s="185" t="s">
        <v>30</v>
      </c>
      <c r="I367" s="191">
        <v>1.0</v>
      </c>
      <c r="J367" s="191" t="s">
        <v>43</v>
      </c>
      <c r="K367" s="185">
        <v>1.87195</v>
      </c>
      <c r="L367" s="185">
        <v>518.468</v>
      </c>
      <c r="M367" s="185"/>
      <c r="N367" s="185">
        <v>59.0</v>
      </c>
      <c r="O367" s="195">
        <v>5383.6</v>
      </c>
      <c r="P367" s="198">
        <v>45.4</v>
      </c>
      <c r="Q367" s="84"/>
      <c r="R367" s="188"/>
      <c r="S367" s="188"/>
      <c r="T367" s="188"/>
      <c r="U367" s="188"/>
      <c r="V367" s="91"/>
      <c r="W367" s="199">
        <v>5439.0</v>
      </c>
      <c r="X367" s="143">
        <v>5821.0</v>
      </c>
      <c r="Y367" s="143">
        <v>11.88737</v>
      </c>
      <c r="Z367" s="200"/>
      <c r="AA367" s="200"/>
      <c r="AB367" s="200"/>
    </row>
    <row r="368">
      <c r="A368" s="185">
        <v>366.0</v>
      </c>
      <c r="B368" s="185" t="s">
        <v>58</v>
      </c>
      <c r="C368" s="185" t="s">
        <v>27</v>
      </c>
      <c r="D368" s="185" t="s">
        <v>27</v>
      </c>
      <c r="E368" s="185" t="s">
        <v>28</v>
      </c>
      <c r="F368" s="185">
        <v>32.0</v>
      </c>
      <c r="G368" s="185" t="s">
        <v>53</v>
      </c>
      <c r="H368" s="185" t="s">
        <v>30</v>
      </c>
      <c r="I368" s="191">
        <v>1.0</v>
      </c>
      <c r="J368" s="191" t="s">
        <v>44</v>
      </c>
      <c r="K368" s="185">
        <v>13.9903</v>
      </c>
      <c r="L368" s="185">
        <v>106.658</v>
      </c>
      <c r="M368" s="185"/>
      <c r="N368" s="185">
        <v>5.0</v>
      </c>
      <c r="O368" s="195">
        <v>0.982793</v>
      </c>
      <c r="P368" s="198">
        <v>0.0</v>
      </c>
      <c r="Q368" s="84"/>
      <c r="R368" s="188"/>
      <c r="S368" s="188"/>
      <c r="T368" s="188"/>
      <c r="U368" s="188"/>
      <c r="V368" s="91"/>
      <c r="W368" s="199">
        <v>17.0</v>
      </c>
      <c r="X368" s="143">
        <v>161.0</v>
      </c>
      <c r="Y368" s="143">
        <v>8.19272</v>
      </c>
      <c r="Z368" s="200"/>
      <c r="AA368" s="200"/>
      <c r="AB368" s="200"/>
    </row>
    <row r="369">
      <c r="A369" s="185">
        <v>367.0</v>
      </c>
      <c r="B369" s="185" t="s">
        <v>58</v>
      </c>
      <c r="C369" s="185" t="s">
        <v>27</v>
      </c>
      <c r="D369" s="185" t="s">
        <v>27</v>
      </c>
      <c r="E369" s="185" t="s">
        <v>28</v>
      </c>
      <c r="F369" s="185">
        <v>32.0</v>
      </c>
      <c r="G369" s="185" t="s">
        <v>53</v>
      </c>
      <c r="H369" s="185" t="s">
        <v>30</v>
      </c>
      <c r="I369" s="191">
        <v>1.0</v>
      </c>
      <c r="J369" s="191" t="s">
        <v>45</v>
      </c>
      <c r="K369" s="185">
        <v>14.08222</v>
      </c>
      <c r="L369" s="185">
        <v>1633.298</v>
      </c>
      <c r="M369" s="185"/>
      <c r="N369" s="185">
        <v>122.0</v>
      </c>
      <c r="O369" s="195">
        <v>1.75368</v>
      </c>
      <c r="P369" s="198">
        <v>0.0</v>
      </c>
      <c r="Q369" s="84"/>
      <c r="R369" s="188"/>
      <c r="S369" s="188"/>
      <c r="T369" s="188"/>
      <c r="U369" s="188"/>
      <c r="V369" s="91"/>
      <c r="W369" s="199">
        <v>226.0</v>
      </c>
      <c r="X369" s="143">
        <v>599.0</v>
      </c>
      <c r="Y369" s="143">
        <v>8.81659</v>
      </c>
      <c r="Z369" s="200"/>
      <c r="AA369" s="200"/>
      <c r="AB369" s="200"/>
    </row>
    <row r="370">
      <c r="A370" s="185">
        <v>368.0</v>
      </c>
      <c r="B370" s="185" t="s">
        <v>58</v>
      </c>
      <c r="C370" s="185" t="s">
        <v>27</v>
      </c>
      <c r="D370" s="185" t="s">
        <v>27</v>
      </c>
      <c r="E370" s="185" t="s">
        <v>28</v>
      </c>
      <c r="F370" s="185">
        <v>32.0</v>
      </c>
      <c r="G370" s="185" t="s">
        <v>53</v>
      </c>
      <c r="H370" s="185" t="s">
        <v>30</v>
      </c>
      <c r="I370" s="191">
        <v>1.0</v>
      </c>
      <c r="J370" s="191" t="s">
        <v>46</v>
      </c>
      <c r="K370" s="185">
        <v>1.9925</v>
      </c>
      <c r="L370" s="185">
        <v>35972.77</v>
      </c>
      <c r="M370" s="185"/>
      <c r="N370" s="185">
        <v>7.0</v>
      </c>
      <c r="O370" s="195">
        <v>1.88213</v>
      </c>
      <c r="P370" s="198">
        <v>0.0</v>
      </c>
      <c r="Q370" s="84"/>
      <c r="R370" s="188"/>
      <c r="S370" s="188"/>
      <c r="T370" s="188"/>
      <c r="U370" s="188"/>
      <c r="V370" s="91"/>
      <c r="W370" s="199">
        <v>1725.0</v>
      </c>
      <c r="X370" s="143">
        <v>1927.0</v>
      </c>
      <c r="Y370" s="143">
        <v>7.87942</v>
      </c>
      <c r="Z370" s="200"/>
      <c r="AA370" s="200"/>
      <c r="AB370" s="200"/>
    </row>
    <row r="371">
      <c r="A371" s="185">
        <v>369.0</v>
      </c>
      <c r="B371" s="185" t="s">
        <v>58</v>
      </c>
      <c r="C371" s="185" t="s">
        <v>27</v>
      </c>
      <c r="D371" s="185" t="s">
        <v>27</v>
      </c>
      <c r="E371" s="185" t="s">
        <v>28</v>
      </c>
      <c r="F371" s="185">
        <v>32.0</v>
      </c>
      <c r="G371" s="185" t="s">
        <v>53</v>
      </c>
      <c r="H371" s="185" t="s">
        <v>30</v>
      </c>
      <c r="I371" s="191">
        <v>1.0</v>
      </c>
      <c r="J371" s="191" t="s">
        <v>47</v>
      </c>
      <c r="K371" s="185">
        <v>12.19324</v>
      </c>
      <c r="L371" s="185">
        <v>1679.15</v>
      </c>
      <c r="M371" s="185"/>
      <c r="N371" s="185">
        <v>11.0</v>
      </c>
      <c r="O371" s="195">
        <v>12.11593</v>
      </c>
      <c r="P371" s="198">
        <v>0.2</v>
      </c>
      <c r="Q371" s="84"/>
      <c r="R371" s="188"/>
      <c r="S371" s="188"/>
      <c r="T371" s="188"/>
      <c r="U371" s="188"/>
      <c r="V371" s="91"/>
      <c r="W371" s="199">
        <v>327.0</v>
      </c>
      <c r="X371" s="143">
        <v>580.0</v>
      </c>
      <c r="Y371" s="143">
        <v>8.47212</v>
      </c>
      <c r="Z371" s="200"/>
      <c r="AA371" s="200"/>
      <c r="AB371" s="200"/>
    </row>
    <row r="372">
      <c r="A372" s="185">
        <v>370.0</v>
      </c>
      <c r="B372" s="185" t="s">
        <v>58</v>
      </c>
      <c r="C372" s="185" t="s">
        <v>27</v>
      </c>
      <c r="D372" s="185" t="s">
        <v>27</v>
      </c>
      <c r="E372" s="185" t="s">
        <v>28</v>
      </c>
      <c r="F372" s="185">
        <v>32.0</v>
      </c>
      <c r="G372" s="185" t="s">
        <v>53</v>
      </c>
      <c r="H372" s="185" t="s">
        <v>30</v>
      </c>
      <c r="I372" s="191">
        <v>1.0</v>
      </c>
      <c r="J372" s="191" t="s">
        <v>48</v>
      </c>
      <c r="K372" s="185">
        <v>19.68759</v>
      </c>
      <c r="L372" s="185">
        <v>14748.91</v>
      </c>
      <c r="M372" s="185"/>
      <c r="N372" s="185">
        <v>17.0</v>
      </c>
      <c r="O372" s="195">
        <v>8.59087</v>
      </c>
      <c r="P372" s="198">
        <v>0.1</v>
      </c>
      <c r="Q372" s="84"/>
      <c r="R372" s="188"/>
      <c r="S372" s="188"/>
      <c r="T372" s="188"/>
      <c r="U372" s="188"/>
      <c r="V372" s="91"/>
      <c r="W372" s="199">
        <v>1283.0</v>
      </c>
      <c r="X372" s="143">
        <v>4649.0</v>
      </c>
      <c r="Y372" s="143">
        <v>8.50034</v>
      </c>
      <c r="Z372" s="200"/>
      <c r="AA372" s="200"/>
      <c r="AB372" s="200"/>
    </row>
    <row r="373">
      <c r="A373" s="185">
        <v>371.0</v>
      </c>
      <c r="B373" s="185" t="s">
        <v>58</v>
      </c>
      <c r="C373" s="185" t="s">
        <v>27</v>
      </c>
      <c r="D373" s="185" t="s">
        <v>27</v>
      </c>
      <c r="E373" s="185" t="s">
        <v>28</v>
      </c>
      <c r="F373" s="185">
        <v>32.0</v>
      </c>
      <c r="G373" s="185" t="s">
        <v>53</v>
      </c>
      <c r="H373" s="185" t="s">
        <v>30</v>
      </c>
      <c r="I373" s="191">
        <v>1.0</v>
      </c>
      <c r="J373" s="191" t="s">
        <v>49</v>
      </c>
      <c r="K373" s="185">
        <v>20.70011</v>
      </c>
      <c r="L373" s="185">
        <v>53.793</v>
      </c>
      <c r="M373" s="185"/>
      <c r="N373" s="185">
        <v>3.0</v>
      </c>
      <c r="O373" s="195">
        <v>7.60126</v>
      </c>
      <c r="P373" s="198">
        <v>0.1</v>
      </c>
      <c r="Q373" s="84"/>
      <c r="R373" s="188"/>
      <c r="S373" s="188"/>
      <c r="T373" s="188"/>
      <c r="U373" s="188"/>
      <c r="V373" s="91"/>
      <c r="W373" s="199">
        <v>24.0</v>
      </c>
      <c r="X373" s="143">
        <v>138.0</v>
      </c>
      <c r="Y373" s="143">
        <v>8.00109</v>
      </c>
      <c r="Z373" s="200"/>
      <c r="AA373" s="200"/>
      <c r="AB373" s="200"/>
    </row>
    <row r="374">
      <c r="A374" s="185">
        <v>372.0</v>
      </c>
      <c r="B374" s="185" t="s">
        <v>58</v>
      </c>
      <c r="C374" s="185" t="s">
        <v>27</v>
      </c>
      <c r="D374" s="185" t="s">
        <v>27</v>
      </c>
      <c r="E374" s="185" t="s">
        <v>28</v>
      </c>
      <c r="F374" s="185">
        <v>32.0</v>
      </c>
      <c r="G374" s="185" t="s">
        <v>53</v>
      </c>
      <c r="H374" s="185" t="s">
        <v>30</v>
      </c>
      <c r="I374" s="191">
        <v>1.0</v>
      </c>
      <c r="J374" s="191" t="s">
        <v>50</v>
      </c>
      <c r="K374" s="185">
        <v>15.45682</v>
      </c>
      <c r="L374" s="185">
        <v>4085.89</v>
      </c>
      <c r="M374" s="185"/>
      <c r="N374" s="185">
        <v>23.0</v>
      </c>
      <c r="O374" s="195">
        <v>33.73751</v>
      </c>
      <c r="P374" s="198">
        <v>0.3</v>
      </c>
      <c r="Q374" s="84"/>
      <c r="R374" s="188"/>
      <c r="S374" s="188"/>
      <c r="T374" s="188"/>
      <c r="U374" s="188"/>
      <c r="V374" s="91"/>
      <c r="W374" s="199">
        <v>1651.0</v>
      </c>
      <c r="X374" s="143">
        <v>2265.0</v>
      </c>
      <c r="Y374" s="143">
        <v>9.72027</v>
      </c>
      <c r="Z374" s="200"/>
      <c r="AA374" s="200"/>
      <c r="AB374" s="200"/>
    </row>
    <row r="375">
      <c r="A375" s="185">
        <v>373.0</v>
      </c>
      <c r="B375" s="185" t="s">
        <v>58</v>
      </c>
      <c r="C375" s="185" t="s">
        <v>27</v>
      </c>
      <c r="D375" s="185" t="s">
        <v>27</v>
      </c>
      <c r="E375" s="185" t="s">
        <v>28</v>
      </c>
      <c r="F375" s="185">
        <v>32.0</v>
      </c>
      <c r="G375" s="185" t="s">
        <v>53</v>
      </c>
      <c r="H375" s="185" t="s">
        <v>30</v>
      </c>
      <c r="I375" s="191">
        <v>1.0</v>
      </c>
      <c r="J375" s="191" t="s">
        <v>51</v>
      </c>
      <c r="K375" s="185"/>
      <c r="L375" s="185"/>
      <c r="M375" s="185"/>
      <c r="N375" s="185"/>
      <c r="O375" s="195"/>
      <c r="P375" s="198" t="s">
        <v>57</v>
      </c>
      <c r="Q375" s="84"/>
      <c r="R375" s="188"/>
      <c r="S375" s="188"/>
      <c r="T375" s="188"/>
      <c r="U375" s="188"/>
      <c r="V375" s="91"/>
      <c r="W375" s="189" t="s">
        <v>30</v>
      </c>
      <c r="X375" s="151"/>
      <c r="Y375" s="151"/>
      <c r="Z375" s="200"/>
      <c r="AA375" s="200"/>
      <c r="AB375" s="200"/>
    </row>
    <row r="376">
      <c r="A376" s="185">
        <v>374.0</v>
      </c>
      <c r="B376" s="185" t="s">
        <v>58</v>
      </c>
      <c r="C376" s="185" t="s">
        <v>27</v>
      </c>
      <c r="D376" s="185" t="s">
        <v>27</v>
      </c>
      <c r="E376" s="185" t="s">
        <v>28</v>
      </c>
      <c r="F376" s="185">
        <v>32.0</v>
      </c>
      <c r="G376" s="185" t="s">
        <v>53</v>
      </c>
      <c r="H376" s="185" t="s">
        <v>30</v>
      </c>
      <c r="I376" s="191">
        <v>1.0</v>
      </c>
      <c r="J376" s="191" t="s">
        <v>52</v>
      </c>
      <c r="K376" s="185"/>
      <c r="L376" s="185"/>
      <c r="M376" s="185"/>
      <c r="N376" s="185"/>
      <c r="O376" s="195"/>
      <c r="P376" s="198" t="s">
        <v>57</v>
      </c>
      <c r="Q376" s="84"/>
      <c r="R376" s="188"/>
      <c r="S376" s="188"/>
      <c r="T376" s="188"/>
      <c r="U376" s="188"/>
      <c r="V376" s="91"/>
      <c r="W376" s="189" t="s">
        <v>30</v>
      </c>
      <c r="X376" s="151"/>
      <c r="Y376" s="151"/>
      <c r="Z376" s="200"/>
      <c r="AA376" s="200"/>
      <c r="AB376" s="200"/>
    </row>
    <row r="377">
      <c r="A377" s="185">
        <v>375.0</v>
      </c>
      <c r="B377" s="185" t="s">
        <v>58</v>
      </c>
      <c r="C377" s="185" t="s">
        <v>27</v>
      </c>
      <c r="D377" s="185" t="s">
        <v>27</v>
      </c>
      <c r="E377" s="185" t="s">
        <v>28</v>
      </c>
      <c r="F377" s="185">
        <v>32.0</v>
      </c>
      <c r="G377" s="185" t="s">
        <v>53</v>
      </c>
      <c r="H377" s="185" t="s">
        <v>30</v>
      </c>
      <c r="I377" s="191">
        <v>2.0</v>
      </c>
      <c r="J377" s="191" t="s">
        <v>31</v>
      </c>
      <c r="K377" s="185">
        <v>86.0778</v>
      </c>
      <c r="L377" s="185">
        <v>20.16</v>
      </c>
      <c r="M377" s="185"/>
      <c r="N377" s="185">
        <v>2.0</v>
      </c>
      <c r="O377" s="195">
        <v>65.91889</v>
      </c>
      <c r="P377" s="198">
        <v>0.6</v>
      </c>
      <c r="Q377" s="84"/>
      <c r="R377" s="188"/>
      <c r="S377" s="188"/>
      <c r="T377" s="188"/>
      <c r="U377" s="188"/>
      <c r="V377" s="91"/>
      <c r="W377" s="199">
        <v>77.0</v>
      </c>
      <c r="X377" s="143">
        <v>293.0</v>
      </c>
      <c r="Y377" s="143">
        <v>11.0612</v>
      </c>
      <c r="Z377" s="200"/>
      <c r="AA377" s="200"/>
      <c r="AB377" s="200"/>
    </row>
    <row r="378">
      <c r="A378" s="185">
        <v>376.0</v>
      </c>
      <c r="B378" s="185" t="s">
        <v>58</v>
      </c>
      <c r="C378" s="185" t="s">
        <v>27</v>
      </c>
      <c r="D378" s="185" t="s">
        <v>27</v>
      </c>
      <c r="E378" s="185" t="s">
        <v>28</v>
      </c>
      <c r="F378" s="185">
        <v>32.0</v>
      </c>
      <c r="G378" s="185" t="s">
        <v>53</v>
      </c>
      <c r="H378" s="185" t="s">
        <v>30</v>
      </c>
      <c r="I378" s="191">
        <v>2.0</v>
      </c>
      <c r="J378" s="191" t="s">
        <v>32</v>
      </c>
      <c r="K378" s="185">
        <v>4.16356</v>
      </c>
      <c r="L378" s="185">
        <v>1461.42</v>
      </c>
      <c r="M378" s="185"/>
      <c r="N378" s="185">
        <v>39.0</v>
      </c>
      <c r="O378" s="195">
        <v>35821.47</v>
      </c>
      <c r="P378" s="198">
        <v>79.8</v>
      </c>
      <c r="Q378" s="84"/>
      <c r="R378" s="188"/>
      <c r="S378" s="188"/>
      <c r="T378" s="188"/>
      <c r="U378" s="188"/>
      <c r="V378" s="91"/>
      <c r="W378" s="199">
        <v>35811.0</v>
      </c>
      <c r="X378" s="143">
        <v>35030.0</v>
      </c>
      <c r="Y378" s="143">
        <v>9.52961</v>
      </c>
      <c r="Z378" s="200"/>
      <c r="AA378" s="200"/>
      <c r="AB378" s="200"/>
    </row>
    <row r="379">
      <c r="A379" s="185">
        <v>377.0</v>
      </c>
      <c r="B379" s="185" t="s">
        <v>58</v>
      </c>
      <c r="C379" s="185" t="s">
        <v>27</v>
      </c>
      <c r="D379" s="185" t="s">
        <v>27</v>
      </c>
      <c r="E379" s="185" t="s">
        <v>28</v>
      </c>
      <c r="F379" s="185">
        <v>32.0</v>
      </c>
      <c r="G379" s="185" t="s">
        <v>53</v>
      </c>
      <c r="H379" s="185" t="s">
        <v>30</v>
      </c>
      <c r="I379" s="191">
        <v>2.0</v>
      </c>
      <c r="J379" s="191" t="s">
        <v>33</v>
      </c>
      <c r="K379" s="185">
        <v>33.18768</v>
      </c>
      <c r="L379" s="185">
        <v>205.346</v>
      </c>
      <c r="M379" s="185"/>
      <c r="N379" s="185">
        <v>12.0</v>
      </c>
      <c r="O379" s="195">
        <v>23.20064</v>
      </c>
      <c r="P379" s="198">
        <v>0.2</v>
      </c>
      <c r="Q379" s="84"/>
      <c r="R379" s="188"/>
      <c r="S379" s="188"/>
      <c r="T379" s="188"/>
      <c r="U379" s="188"/>
      <c r="V379" s="91"/>
      <c r="W379" s="199">
        <v>211.0</v>
      </c>
      <c r="X379" s="143">
        <v>387.0</v>
      </c>
      <c r="Y379" s="143">
        <v>8.87264</v>
      </c>
      <c r="Z379" s="200"/>
      <c r="AA379" s="200"/>
      <c r="AB379" s="200"/>
    </row>
    <row r="380">
      <c r="A380" s="185">
        <v>378.0</v>
      </c>
      <c r="B380" s="185" t="s">
        <v>58</v>
      </c>
      <c r="C380" s="185" t="s">
        <v>27</v>
      </c>
      <c r="D380" s="185" t="s">
        <v>27</v>
      </c>
      <c r="E380" s="185" t="s">
        <v>28</v>
      </c>
      <c r="F380" s="185">
        <v>32.0</v>
      </c>
      <c r="G380" s="185" t="s">
        <v>53</v>
      </c>
      <c r="H380" s="185" t="s">
        <v>30</v>
      </c>
      <c r="I380" s="191">
        <v>2.0</v>
      </c>
      <c r="J380" s="191" t="s">
        <v>34</v>
      </c>
      <c r="K380" s="185">
        <v>35.57063</v>
      </c>
      <c r="L380" s="185">
        <v>27419.42</v>
      </c>
      <c r="M380" s="185"/>
      <c r="N380" s="185">
        <v>69.0</v>
      </c>
      <c r="O380" s="195">
        <v>5.03072</v>
      </c>
      <c r="P380" s="198">
        <v>0.1</v>
      </c>
      <c r="Q380" s="84"/>
      <c r="R380" s="188"/>
      <c r="S380" s="188"/>
      <c r="T380" s="188"/>
      <c r="U380" s="188"/>
      <c r="V380" s="91"/>
      <c r="W380" s="199">
        <v>1968.0</v>
      </c>
      <c r="X380" s="143">
        <v>2357.0</v>
      </c>
      <c r="Y380" s="143">
        <v>10.85725</v>
      </c>
      <c r="Z380" s="200"/>
      <c r="AA380" s="200"/>
      <c r="AB380" s="200"/>
    </row>
    <row r="381">
      <c r="A381" s="185">
        <v>379.0</v>
      </c>
      <c r="B381" s="185" t="s">
        <v>58</v>
      </c>
      <c r="C381" s="185" t="s">
        <v>27</v>
      </c>
      <c r="D381" s="185" t="s">
        <v>27</v>
      </c>
      <c r="E381" s="185" t="s">
        <v>28</v>
      </c>
      <c r="F381" s="185">
        <v>32.0</v>
      </c>
      <c r="G381" s="185" t="s">
        <v>53</v>
      </c>
      <c r="H381" s="185" t="s">
        <v>30</v>
      </c>
      <c r="I381" s="191">
        <v>2.0</v>
      </c>
      <c r="J381" s="191" t="s">
        <v>35</v>
      </c>
      <c r="K381" s="185">
        <v>31.06343</v>
      </c>
      <c r="L381" s="185">
        <v>77.826</v>
      </c>
      <c r="M381" s="185"/>
      <c r="N381" s="185">
        <v>67.0</v>
      </c>
      <c r="O381" s="195">
        <v>6.00699</v>
      </c>
      <c r="P381" s="198">
        <v>0.1</v>
      </c>
      <c r="Q381" s="84"/>
      <c r="R381" s="188"/>
      <c r="S381" s="188"/>
      <c r="T381" s="188"/>
      <c r="U381" s="188"/>
      <c r="V381" s="91"/>
      <c r="W381" s="199">
        <v>37.0</v>
      </c>
      <c r="X381" s="143">
        <v>116.0</v>
      </c>
      <c r="Y381" s="143">
        <v>7.91427</v>
      </c>
      <c r="Z381" s="200"/>
      <c r="AA381" s="200"/>
      <c r="AB381" s="200"/>
    </row>
    <row r="382">
      <c r="A382" s="185">
        <v>380.0</v>
      </c>
      <c r="B382" s="185" t="s">
        <v>58</v>
      </c>
      <c r="C382" s="185" t="s">
        <v>27</v>
      </c>
      <c r="D382" s="185" t="s">
        <v>27</v>
      </c>
      <c r="E382" s="185" t="s">
        <v>28</v>
      </c>
      <c r="F382" s="185">
        <v>32.0</v>
      </c>
      <c r="G382" s="185" t="s">
        <v>53</v>
      </c>
      <c r="H382" s="185" t="s">
        <v>30</v>
      </c>
      <c r="I382" s="191">
        <v>2.0</v>
      </c>
      <c r="J382" s="191" t="s">
        <v>36</v>
      </c>
      <c r="K382" s="185">
        <v>31.88625</v>
      </c>
      <c r="L382" s="185">
        <v>54.272</v>
      </c>
      <c r="M382" s="185"/>
      <c r="N382" s="185">
        <v>1.0</v>
      </c>
      <c r="O382" s="195">
        <v>0.996684</v>
      </c>
      <c r="P382" s="198">
        <v>0.0</v>
      </c>
      <c r="Q382" s="84"/>
      <c r="R382" s="188"/>
      <c r="S382" s="188"/>
      <c r="T382" s="188"/>
      <c r="U382" s="188"/>
      <c r="V382" s="91"/>
      <c r="W382" s="199">
        <v>8.0</v>
      </c>
      <c r="X382" s="143">
        <v>76.0</v>
      </c>
      <c r="Y382" s="143">
        <v>3.46681</v>
      </c>
      <c r="Z382" s="200"/>
      <c r="AA382" s="200"/>
      <c r="AB382" s="200"/>
    </row>
    <row r="383">
      <c r="A383" s="185">
        <v>381.0</v>
      </c>
      <c r="B383" s="185" t="s">
        <v>58</v>
      </c>
      <c r="C383" s="185" t="s">
        <v>27</v>
      </c>
      <c r="D383" s="185" t="s">
        <v>27</v>
      </c>
      <c r="E383" s="185" t="s">
        <v>28</v>
      </c>
      <c r="F383" s="185">
        <v>32.0</v>
      </c>
      <c r="G383" s="185" t="s">
        <v>53</v>
      </c>
      <c r="H383" s="185" t="s">
        <v>30</v>
      </c>
      <c r="I383" s="191">
        <v>2.0</v>
      </c>
      <c r="J383" s="191" t="s">
        <v>37</v>
      </c>
      <c r="K383" s="185">
        <v>34.9158</v>
      </c>
      <c r="L383" s="185">
        <v>42.433</v>
      </c>
      <c r="M383" s="185"/>
      <c r="N383" s="185">
        <v>12.0</v>
      </c>
      <c r="O383" s="195">
        <v>21.04968</v>
      </c>
      <c r="P383" s="198">
        <v>0.2</v>
      </c>
      <c r="Q383" s="84"/>
      <c r="R383" s="188"/>
      <c r="S383" s="188"/>
      <c r="T383" s="188"/>
      <c r="U383" s="188"/>
      <c r="V383" s="91"/>
      <c r="W383" s="199">
        <v>35.0</v>
      </c>
      <c r="X383" s="143">
        <v>141.0</v>
      </c>
      <c r="Y383" s="143">
        <v>7.84903</v>
      </c>
      <c r="Z383" s="200"/>
      <c r="AA383" s="200"/>
      <c r="AB383" s="200"/>
    </row>
    <row r="384">
      <c r="A384" s="185">
        <v>382.0</v>
      </c>
      <c r="B384" s="185" t="s">
        <v>58</v>
      </c>
      <c r="C384" s="185" t="s">
        <v>27</v>
      </c>
      <c r="D384" s="185" t="s">
        <v>27</v>
      </c>
      <c r="E384" s="185" t="s">
        <v>28</v>
      </c>
      <c r="F384" s="185">
        <v>32.0</v>
      </c>
      <c r="G384" s="185" t="s">
        <v>53</v>
      </c>
      <c r="H384" s="185" t="s">
        <v>30</v>
      </c>
      <c r="I384" s="191">
        <v>2.0</v>
      </c>
      <c r="J384" s="191" t="s">
        <v>38</v>
      </c>
      <c r="K384" s="185">
        <v>35.66991</v>
      </c>
      <c r="L384" s="185">
        <v>121.76</v>
      </c>
      <c r="M384" s="185"/>
      <c r="N384" s="185">
        <v>85.0</v>
      </c>
      <c r="O384" s="195">
        <v>13.91894</v>
      </c>
      <c r="P384" s="198">
        <v>0.2</v>
      </c>
      <c r="Q384" s="84"/>
      <c r="R384" s="188"/>
      <c r="S384" s="188"/>
      <c r="T384" s="188"/>
      <c r="U384" s="188"/>
      <c r="V384" s="91"/>
      <c r="W384" s="199">
        <v>54.0</v>
      </c>
      <c r="X384" s="143">
        <v>276.0</v>
      </c>
      <c r="Y384" s="143">
        <v>8.35532</v>
      </c>
      <c r="Z384" s="200"/>
      <c r="AA384" s="200"/>
      <c r="AB384" s="200"/>
    </row>
    <row r="385">
      <c r="A385" s="185">
        <v>383.0</v>
      </c>
      <c r="B385" s="185" t="s">
        <v>58</v>
      </c>
      <c r="C385" s="185" t="s">
        <v>27</v>
      </c>
      <c r="D385" s="185" t="s">
        <v>27</v>
      </c>
      <c r="E385" s="185" t="s">
        <v>28</v>
      </c>
      <c r="F385" s="185">
        <v>32.0</v>
      </c>
      <c r="G385" s="185" t="s">
        <v>53</v>
      </c>
      <c r="H385" s="185" t="s">
        <v>30</v>
      </c>
      <c r="I385" s="191">
        <v>2.0</v>
      </c>
      <c r="J385" s="191" t="s">
        <v>39</v>
      </c>
      <c r="K385" s="185">
        <v>46.21649</v>
      </c>
      <c r="L385" s="185">
        <v>26.641</v>
      </c>
      <c r="M385" s="185"/>
      <c r="N385" s="185">
        <v>12.0</v>
      </c>
      <c r="O385" s="195">
        <v>50.41401</v>
      </c>
      <c r="P385" s="198">
        <v>0.6</v>
      </c>
      <c r="Q385" s="84"/>
      <c r="R385" s="188"/>
      <c r="S385" s="188"/>
      <c r="T385" s="188"/>
      <c r="U385" s="188"/>
      <c r="V385" s="91"/>
      <c r="W385" s="199">
        <v>66.0</v>
      </c>
      <c r="X385" s="143">
        <v>208.0</v>
      </c>
      <c r="Y385" s="143">
        <v>8.32008</v>
      </c>
      <c r="Z385" s="200"/>
      <c r="AA385" s="200"/>
      <c r="AB385" s="200"/>
    </row>
    <row r="386">
      <c r="A386" s="185">
        <v>384.0</v>
      </c>
      <c r="B386" s="185" t="s">
        <v>58</v>
      </c>
      <c r="C386" s="185" t="s">
        <v>27</v>
      </c>
      <c r="D386" s="185" t="s">
        <v>27</v>
      </c>
      <c r="E386" s="185" t="s">
        <v>28</v>
      </c>
      <c r="F386" s="185">
        <v>32.0</v>
      </c>
      <c r="G386" s="185" t="s">
        <v>53</v>
      </c>
      <c r="H386" s="185" t="s">
        <v>30</v>
      </c>
      <c r="I386" s="191">
        <v>2.0</v>
      </c>
      <c r="J386" s="191" t="s">
        <v>40</v>
      </c>
      <c r="K386" s="185">
        <v>31.04847</v>
      </c>
      <c r="L386" s="185">
        <v>1038.86</v>
      </c>
      <c r="M386" s="185"/>
      <c r="N386" s="185">
        <v>16.0</v>
      </c>
      <c r="O386" s="195">
        <v>72.72067</v>
      </c>
      <c r="P386" s="198">
        <v>0.8</v>
      </c>
      <c r="Q386" s="84"/>
      <c r="R386" s="188"/>
      <c r="S386" s="188"/>
      <c r="T386" s="188"/>
      <c r="U386" s="188"/>
      <c r="V386" s="91"/>
      <c r="W386" s="199">
        <v>166.0</v>
      </c>
      <c r="X386" s="143">
        <v>441.0</v>
      </c>
      <c r="Y386" s="143">
        <v>8.02261</v>
      </c>
      <c r="Z386" s="200"/>
      <c r="AA386" s="200"/>
      <c r="AB386" s="200"/>
    </row>
    <row r="387">
      <c r="A387" s="185">
        <v>385.0</v>
      </c>
      <c r="B387" s="185" t="s">
        <v>58</v>
      </c>
      <c r="C387" s="185" t="s">
        <v>27</v>
      </c>
      <c r="D387" s="185" t="s">
        <v>27</v>
      </c>
      <c r="E387" s="185" t="s">
        <v>28</v>
      </c>
      <c r="F387" s="185">
        <v>32.0</v>
      </c>
      <c r="G387" s="185" t="s">
        <v>53</v>
      </c>
      <c r="H387" s="185" t="s">
        <v>30</v>
      </c>
      <c r="I387" s="191">
        <v>2.0</v>
      </c>
      <c r="J387" s="191" t="s">
        <v>41</v>
      </c>
      <c r="K387" s="185">
        <v>4.39547</v>
      </c>
      <c r="L387" s="185">
        <v>2331.93</v>
      </c>
      <c r="M387" s="185"/>
      <c r="N387" s="185">
        <v>30.0</v>
      </c>
      <c r="O387" s="195">
        <v>0.906476</v>
      </c>
      <c r="P387" s="198">
        <v>0.0</v>
      </c>
      <c r="Q387" s="84"/>
      <c r="R387" s="188"/>
      <c r="S387" s="188"/>
      <c r="T387" s="188"/>
      <c r="U387" s="188"/>
      <c r="V387" s="91"/>
      <c r="W387" s="199">
        <v>111.0</v>
      </c>
      <c r="X387" s="143">
        <v>437.0</v>
      </c>
      <c r="Y387" s="143">
        <v>9.28209</v>
      </c>
      <c r="Z387" s="200"/>
      <c r="AA387" s="200"/>
      <c r="AB387" s="200"/>
    </row>
    <row r="388">
      <c r="A388" s="185">
        <v>386.0</v>
      </c>
      <c r="B388" s="185" t="s">
        <v>58</v>
      </c>
      <c r="C388" s="185" t="s">
        <v>27</v>
      </c>
      <c r="D388" s="185" t="s">
        <v>27</v>
      </c>
      <c r="E388" s="185" t="s">
        <v>28</v>
      </c>
      <c r="F388" s="185">
        <v>32.0</v>
      </c>
      <c r="G388" s="185" t="s">
        <v>53</v>
      </c>
      <c r="H388" s="185" t="s">
        <v>30</v>
      </c>
      <c r="I388" s="191">
        <v>2.0</v>
      </c>
      <c r="J388" s="191" t="s">
        <v>42</v>
      </c>
      <c r="K388" s="185">
        <v>24.93316</v>
      </c>
      <c r="L388" s="185">
        <v>42.913</v>
      </c>
      <c r="M388" s="185"/>
      <c r="N388" s="185">
        <v>59.0</v>
      </c>
      <c r="O388" s="195">
        <v>2.0724</v>
      </c>
      <c r="P388" s="198">
        <v>0.0</v>
      </c>
      <c r="Q388" s="84"/>
      <c r="R388" s="188"/>
      <c r="S388" s="188"/>
      <c r="T388" s="188"/>
      <c r="U388" s="188"/>
      <c r="V388" s="91"/>
      <c r="W388" s="199">
        <v>29.0</v>
      </c>
      <c r="X388" s="143">
        <v>110.0</v>
      </c>
      <c r="Y388" s="143">
        <v>8.09584</v>
      </c>
      <c r="Z388" s="200"/>
      <c r="AA388" s="200"/>
      <c r="AB388" s="200"/>
    </row>
    <row r="389">
      <c r="A389" s="185">
        <v>387.0</v>
      </c>
      <c r="B389" s="185" t="s">
        <v>58</v>
      </c>
      <c r="C389" s="185" t="s">
        <v>27</v>
      </c>
      <c r="D389" s="185" t="s">
        <v>27</v>
      </c>
      <c r="E389" s="185" t="s">
        <v>28</v>
      </c>
      <c r="F389" s="185">
        <v>32.0</v>
      </c>
      <c r="G389" s="185" t="s">
        <v>53</v>
      </c>
      <c r="H389" s="185" t="s">
        <v>30</v>
      </c>
      <c r="I389" s="191">
        <v>2.0</v>
      </c>
      <c r="J389" s="191" t="s">
        <v>43</v>
      </c>
      <c r="K389" s="185">
        <v>3.60836</v>
      </c>
      <c r="L389" s="185">
        <v>1073.51</v>
      </c>
      <c r="M389" s="185"/>
      <c r="N389" s="185">
        <v>59.0</v>
      </c>
      <c r="O389" s="195">
        <v>21776.52</v>
      </c>
      <c r="P389" s="198">
        <v>72.9</v>
      </c>
      <c r="Q389" s="84"/>
      <c r="R389" s="188"/>
      <c r="S389" s="188"/>
      <c r="T389" s="188"/>
      <c r="U389" s="188"/>
      <c r="V389" s="91"/>
      <c r="W389" s="199">
        <v>22083.0</v>
      </c>
      <c r="X389" s="143">
        <v>22556.0</v>
      </c>
      <c r="Y389" s="143">
        <v>7.87349</v>
      </c>
      <c r="Z389" s="200"/>
      <c r="AA389" s="200"/>
      <c r="AB389" s="200"/>
    </row>
    <row r="390">
      <c r="A390" s="185">
        <v>388.0</v>
      </c>
      <c r="B390" s="185" t="s">
        <v>58</v>
      </c>
      <c r="C390" s="185" t="s">
        <v>27</v>
      </c>
      <c r="D390" s="185" t="s">
        <v>27</v>
      </c>
      <c r="E390" s="185" t="s">
        <v>28</v>
      </c>
      <c r="F390" s="185">
        <v>32.0</v>
      </c>
      <c r="G390" s="185" t="s">
        <v>53</v>
      </c>
      <c r="H390" s="185" t="s">
        <v>30</v>
      </c>
      <c r="I390" s="191">
        <v>2.0</v>
      </c>
      <c r="J390" s="191" t="s">
        <v>44</v>
      </c>
      <c r="K390" s="185">
        <v>27.79069</v>
      </c>
      <c r="L390" s="185">
        <v>109.921</v>
      </c>
      <c r="M390" s="185"/>
      <c r="N390" s="185">
        <v>5.0</v>
      </c>
      <c r="O390" s="195">
        <v>3.02772</v>
      </c>
      <c r="P390" s="198">
        <v>0.1</v>
      </c>
      <c r="Q390" s="84"/>
      <c r="R390" s="188"/>
      <c r="S390" s="188"/>
      <c r="T390" s="188"/>
      <c r="U390" s="188"/>
      <c r="V390" s="91"/>
      <c r="W390" s="199">
        <v>16.0</v>
      </c>
      <c r="X390" s="143">
        <v>146.0</v>
      </c>
      <c r="Y390" s="143">
        <v>8.3276</v>
      </c>
      <c r="Z390" s="200"/>
      <c r="AA390" s="200"/>
      <c r="AB390" s="200"/>
    </row>
    <row r="391">
      <c r="A391" s="185">
        <v>389.0</v>
      </c>
      <c r="B391" s="185" t="s">
        <v>58</v>
      </c>
      <c r="C391" s="185" t="s">
        <v>27</v>
      </c>
      <c r="D391" s="185" t="s">
        <v>27</v>
      </c>
      <c r="E391" s="185" t="s">
        <v>28</v>
      </c>
      <c r="F391" s="185">
        <v>32.0</v>
      </c>
      <c r="G391" s="185" t="s">
        <v>53</v>
      </c>
      <c r="H391" s="185" t="s">
        <v>30</v>
      </c>
      <c r="I391" s="191">
        <v>2.0</v>
      </c>
      <c r="J391" s="191" t="s">
        <v>45</v>
      </c>
      <c r="K391" s="185">
        <v>27.59101</v>
      </c>
      <c r="L391" s="185">
        <v>216.353</v>
      </c>
      <c r="M391" s="185"/>
      <c r="N391" s="185">
        <v>12.0</v>
      </c>
      <c r="O391" s="195">
        <v>2.1727</v>
      </c>
      <c r="P391" s="198">
        <v>0.0</v>
      </c>
      <c r="Q391" s="84"/>
      <c r="R391" s="188"/>
      <c r="S391" s="188"/>
      <c r="T391" s="188"/>
      <c r="U391" s="188"/>
      <c r="V391" s="91"/>
      <c r="W391" s="199">
        <v>200.0</v>
      </c>
      <c r="X391" s="143">
        <v>526.0</v>
      </c>
      <c r="Y391" s="143">
        <v>8.86507</v>
      </c>
      <c r="Z391" s="200"/>
      <c r="AA391" s="200"/>
      <c r="AB391" s="200"/>
    </row>
    <row r="392">
      <c r="A392" s="185">
        <v>390.0</v>
      </c>
      <c r="B392" s="185" t="s">
        <v>58</v>
      </c>
      <c r="C392" s="185" t="s">
        <v>27</v>
      </c>
      <c r="D392" s="185" t="s">
        <v>27</v>
      </c>
      <c r="E392" s="185" t="s">
        <v>28</v>
      </c>
      <c r="F392" s="185">
        <v>32.0</v>
      </c>
      <c r="G392" s="185" t="s">
        <v>53</v>
      </c>
      <c r="H392" s="185" t="s">
        <v>30</v>
      </c>
      <c r="I392" s="191">
        <v>2.0</v>
      </c>
      <c r="J392" s="191" t="s">
        <v>46</v>
      </c>
      <c r="K392" s="185">
        <v>2.82352</v>
      </c>
      <c r="L392" s="185">
        <v>71327.95</v>
      </c>
      <c r="M392" s="185"/>
      <c r="N392" s="185">
        <v>7.0</v>
      </c>
      <c r="O392" s="195">
        <v>3.57534</v>
      </c>
      <c r="P392" s="198">
        <v>0.0</v>
      </c>
      <c r="Q392" s="84"/>
      <c r="R392" s="188"/>
      <c r="S392" s="188"/>
      <c r="T392" s="188"/>
      <c r="U392" s="188"/>
      <c r="V392" s="91"/>
      <c r="W392" s="199">
        <v>3426.0</v>
      </c>
      <c r="X392" s="143">
        <v>3631.0</v>
      </c>
      <c r="Y392" s="143">
        <v>8.2809</v>
      </c>
      <c r="Z392" s="200"/>
      <c r="AA392" s="200"/>
      <c r="AB392" s="200"/>
    </row>
    <row r="393">
      <c r="A393" s="185">
        <v>391.0</v>
      </c>
      <c r="B393" s="185" t="s">
        <v>58</v>
      </c>
      <c r="C393" s="185" t="s">
        <v>27</v>
      </c>
      <c r="D393" s="185" t="s">
        <v>27</v>
      </c>
      <c r="E393" s="185" t="s">
        <v>28</v>
      </c>
      <c r="F393" s="185">
        <v>32.0</v>
      </c>
      <c r="G393" s="185" t="s">
        <v>53</v>
      </c>
      <c r="H393" s="185" t="s">
        <v>30</v>
      </c>
      <c r="I393" s="191">
        <v>2.0</v>
      </c>
      <c r="J393" s="191" t="s">
        <v>47</v>
      </c>
      <c r="K393" s="185">
        <v>24.93865</v>
      </c>
      <c r="L393" s="185">
        <v>2455.91</v>
      </c>
      <c r="M393" s="185"/>
      <c r="N393" s="185">
        <v>11.0</v>
      </c>
      <c r="O393" s="195">
        <v>40.50755</v>
      </c>
      <c r="P393" s="198">
        <v>0.5</v>
      </c>
      <c r="Q393" s="84"/>
      <c r="R393" s="188"/>
      <c r="S393" s="188"/>
      <c r="T393" s="188"/>
      <c r="U393" s="188"/>
      <c r="V393" s="91"/>
      <c r="W393" s="199">
        <v>631.0</v>
      </c>
      <c r="X393" s="143">
        <v>942.0</v>
      </c>
      <c r="Y393" s="143">
        <v>8.5414</v>
      </c>
      <c r="Z393" s="200"/>
      <c r="AA393" s="200"/>
      <c r="AB393" s="200"/>
    </row>
    <row r="394">
      <c r="A394" s="185">
        <v>392.0</v>
      </c>
      <c r="B394" s="185" t="s">
        <v>58</v>
      </c>
      <c r="C394" s="185" t="s">
        <v>27</v>
      </c>
      <c r="D394" s="185" t="s">
        <v>27</v>
      </c>
      <c r="E394" s="185" t="s">
        <v>28</v>
      </c>
      <c r="F394" s="185">
        <v>32.0</v>
      </c>
      <c r="G394" s="185" t="s">
        <v>53</v>
      </c>
      <c r="H394" s="185" t="s">
        <v>30</v>
      </c>
      <c r="I394" s="191">
        <v>2.0</v>
      </c>
      <c r="J394" s="191" t="s">
        <v>48</v>
      </c>
      <c r="K394" s="185">
        <v>37.9702</v>
      </c>
      <c r="L394" s="185">
        <v>27058.03</v>
      </c>
      <c r="M394" s="185"/>
      <c r="N394" s="185">
        <v>17.0</v>
      </c>
      <c r="O394" s="195">
        <v>17.08792</v>
      </c>
      <c r="P394" s="198">
        <v>0.2</v>
      </c>
      <c r="Q394" s="84"/>
      <c r="R394" s="188"/>
      <c r="S394" s="188"/>
      <c r="T394" s="188"/>
      <c r="U394" s="188"/>
      <c r="V394" s="91"/>
      <c r="W394" s="199">
        <v>2501.0</v>
      </c>
      <c r="X394" s="143">
        <v>2874.0</v>
      </c>
      <c r="Y394" s="143">
        <v>8.30705</v>
      </c>
      <c r="Z394" s="200"/>
      <c r="AA394" s="200"/>
      <c r="AB394" s="200"/>
    </row>
    <row r="395">
      <c r="A395" s="185">
        <v>393.0</v>
      </c>
      <c r="B395" s="185" t="s">
        <v>58</v>
      </c>
      <c r="C395" s="185" t="s">
        <v>27</v>
      </c>
      <c r="D395" s="185" t="s">
        <v>27</v>
      </c>
      <c r="E395" s="185" t="s">
        <v>28</v>
      </c>
      <c r="F395" s="185">
        <v>32.0</v>
      </c>
      <c r="G395" s="185" t="s">
        <v>53</v>
      </c>
      <c r="H395" s="185" t="s">
        <v>30</v>
      </c>
      <c r="I395" s="191">
        <v>2.0</v>
      </c>
      <c r="J395" s="191" t="s">
        <v>49</v>
      </c>
      <c r="K395" s="185">
        <v>42.13866</v>
      </c>
      <c r="L395" s="185">
        <v>55.586</v>
      </c>
      <c r="M395" s="185"/>
      <c r="N395" s="185">
        <v>3.0</v>
      </c>
      <c r="O395" s="195">
        <v>21.09264</v>
      </c>
      <c r="P395" s="198">
        <v>0.2</v>
      </c>
      <c r="Q395" s="84"/>
      <c r="R395" s="188"/>
      <c r="S395" s="188"/>
      <c r="T395" s="188"/>
      <c r="U395" s="188"/>
      <c r="V395" s="91"/>
      <c r="W395" s="199">
        <v>38.0</v>
      </c>
      <c r="X395" s="143">
        <v>124.0</v>
      </c>
      <c r="Y395" s="143">
        <v>8.08129</v>
      </c>
      <c r="Z395" s="200"/>
      <c r="AA395" s="200"/>
      <c r="AB395" s="200"/>
    </row>
    <row r="396">
      <c r="A396" s="185">
        <v>394.0</v>
      </c>
      <c r="B396" s="185" t="s">
        <v>58</v>
      </c>
      <c r="C396" s="185" t="s">
        <v>27</v>
      </c>
      <c r="D396" s="185" t="s">
        <v>27</v>
      </c>
      <c r="E396" s="185" t="s">
        <v>28</v>
      </c>
      <c r="F396" s="185">
        <v>32.0</v>
      </c>
      <c r="G396" s="185" t="s">
        <v>53</v>
      </c>
      <c r="H396" s="185" t="s">
        <v>30</v>
      </c>
      <c r="I396" s="191">
        <v>2.0</v>
      </c>
      <c r="J396" s="191" t="s">
        <v>50</v>
      </c>
      <c r="K396" s="185">
        <v>30.33729</v>
      </c>
      <c r="L396" s="185">
        <v>8009.51</v>
      </c>
      <c r="M396" s="185"/>
      <c r="N396" s="185">
        <v>23.0</v>
      </c>
      <c r="O396" s="195">
        <v>67.76008</v>
      </c>
      <c r="P396" s="198">
        <v>0.6</v>
      </c>
      <c r="Q396" s="84"/>
      <c r="R396" s="188"/>
      <c r="S396" s="188"/>
      <c r="T396" s="188"/>
      <c r="U396" s="188"/>
      <c r="V396" s="91"/>
      <c r="W396" s="199">
        <v>3028.0</v>
      </c>
      <c r="X396" s="143">
        <v>3684.0</v>
      </c>
      <c r="Y396" s="143">
        <v>9.63395</v>
      </c>
      <c r="Z396" s="200"/>
      <c r="AA396" s="200"/>
      <c r="AB396" s="200"/>
    </row>
    <row r="397">
      <c r="A397" s="185">
        <v>395.0</v>
      </c>
      <c r="B397" s="185" t="s">
        <v>58</v>
      </c>
      <c r="C397" s="185" t="s">
        <v>27</v>
      </c>
      <c r="D397" s="185" t="s">
        <v>27</v>
      </c>
      <c r="E397" s="185" t="s">
        <v>28</v>
      </c>
      <c r="F397" s="185">
        <v>32.0</v>
      </c>
      <c r="G397" s="185" t="s">
        <v>53</v>
      </c>
      <c r="H397" s="185" t="s">
        <v>30</v>
      </c>
      <c r="I397" s="191">
        <v>2.0</v>
      </c>
      <c r="J397" s="191" t="s">
        <v>51</v>
      </c>
      <c r="K397" s="185"/>
      <c r="L397" s="185"/>
      <c r="M397" s="185"/>
      <c r="N397" s="185"/>
      <c r="O397" s="195"/>
      <c r="P397" s="198" t="s">
        <v>57</v>
      </c>
      <c r="Q397" s="84"/>
      <c r="R397" s="188"/>
      <c r="S397" s="188"/>
      <c r="T397" s="188"/>
      <c r="U397" s="188"/>
      <c r="V397" s="91"/>
      <c r="W397" s="189" t="s">
        <v>30</v>
      </c>
      <c r="X397" s="151"/>
      <c r="Y397" s="151"/>
      <c r="Z397" s="200"/>
      <c r="AA397" s="200"/>
      <c r="AB397" s="200"/>
    </row>
    <row r="398">
      <c r="A398" s="185">
        <v>396.0</v>
      </c>
      <c r="B398" s="185" t="s">
        <v>58</v>
      </c>
      <c r="C398" s="185" t="s">
        <v>27</v>
      </c>
      <c r="D398" s="185" t="s">
        <v>27</v>
      </c>
      <c r="E398" s="185" t="s">
        <v>28</v>
      </c>
      <c r="F398" s="185">
        <v>32.0</v>
      </c>
      <c r="G398" s="185" t="s">
        <v>53</v>
      </c>
      <c r="H398" s="185" t="s">
        <v>30</v>
      </c>
      <c r="I398" s="191">
        <v>2.0</v>
      </c>
      <c r="J398" s="191" t="s">
        <v>52</v>
      </c>
      <c r="K398" s="185"/>
      <c r="L398" s="185"/>
      <c r="M398" s="185"/>
      <c r="N398" s="185"/>
      <c r="O398" s="195"/>
      <c r="P398" s="198" t="s">
        <v>57</v>
      </c>
      <c r="Q398" s="84"/>
      <c r="R398" s="188"/>
      <c r="S398" s="188"/>
      <c r="T398" s="188"/>
      <c r="U398" s="188"/>
      <c r="V398" s="91"/>
      <c r="W398" s="189" t="s">
        <v>30</v>
      </c>
      <c r="X398" s="151"/>
      <c r="Y398" s="151"/>
      <c r="Z398" s="200"/>
      <c r="AA398" s="200"/>
      <c r="AB398" s="200"/>
    </row>
    <row r="399">
      <c r="A399" s="185">
        <v>397.0</v>
      </c>
      <c r="B399" s="185" t="s">
        <v>58</v>
      </c>
      <c r="C399" s="185" t="s">
        <v>27</v>
      </c>
      <c r="D399" s="185" t="s">
        <v>27</v>
      </c>
      <c r="E399" s="185" t="s">
        <v>28</v>
      </c>
      <c r="F399" s="185">
        <v>32.0</v>
      </c>
      <c r="G399" s="185" t="s">
        <v>53</v>
      </c>
      <c r="H399" s="185" t="s">
        <v>30</v>
      </c>
      <c r="I399" s="191">
        <v>4.0</v>
      </c>
      <c r="J399" s="191" t="s">
        <v>31</v>
      </c>
      <c r="K399" s="185">
        <v>189.12379</v>
      </c>
      <c r="L399" s="185">
        <v>19.264</v>
      </c>
      <c r="M399" s="185"/>
      <c r="N399" s="185">
        <v>2.0</v>
      </c>
      <c r="O399" s="195">
        <v>234.78575</v>
      </c>
      <c r="P399" s="198">
        <v>1.3</v>
      </c>
      <c r="Q399" s="84"/>
      <c r="R399" s="188"/>
      <c r="S399" s="188"/>
      <c r="T399" s="188"/>
      <c r="U399" s="188"/>
      <c r="V399" s="91"/>
      <c r="W399" s="199">
        <v>201.0</v>
      </c>
      <c r="X399" s="143">
        <v>530.0</v>
      </c>
      <c r="Y399" s="143">
        <v>12.50283</v>
      </c>
      <c r="Z399" s="200"/>
      <c r="AA399" s="200"/>
      <c r="AB399" s="200"/>
    </row>
    <row r="400">
      <c r="A400" s="185">
        <v>398.0</v>
      </c>
      <c r="B400" s="185" t="s">
        <v>58</v>
      </c>
      <c r="C400" s="185" t="s">
        <v>27</v>
      </c>
      <c r="D400" s="185" t="s">
        <v>27</v>
      </c>
      <c r="E400" s="185" t="s">
        <v>28</v>
      </c>
      <c r="F400" s="185">
        <v>32.0</v>
      </c>
      <c r="G400" s="185" t="s">
        <v>53</v>
      </c>
      <c r="H400" s="185" t="s">
        <v>30</v>
      </c>
      <c r="I400" s="191">
        <v>4.0</v>
      </c>
      <c r="J400" s="191" t="s">
        <v>32</v>
      </c>
      <c r="K400" s="185">
        <v>7.65519</v>
      </c>
      <c r="L400" s="185">
        <v>3321.79</v>
      </c>
      <c r="M400" s="185"/>
      <c r="N400" s="185">
        <v>39.0</v>
      </c>
      <c r="O400" s="195">
        <v>140882.06</v>
      </c>
      <c r="P400" s="198">
        <v>94.0</v>
      </c>
      <c r="Q400" s="84"/>
      <c r="R400" s="188"/>
      <c r="S400" s="188"/>
      <c r="T400" s="188"/>
      <c r="U400" s="188"/>
      <c r="V400" s="91"/>
      <c r="W400" s="199">
        <v>145638.0</v>
      </c>
      <c r="X400" s="143">
        <v>147745.0</v>
      </c>
      <c r="Y400" s="143">
        <v>9.45842</v>
      </c>
      <c r="Z400" s="200"/>
      <c r="AA400" s="200"/>
      <c r="AB400" s="200"/>
    </row>
    <row r="401">
      <c r="A401" s="185">
        <v>399.0</v>
      </c>
      <c r="B401" s="185" t="s">
        <v>58</v>
      </c>
      <c r="C401" s="185" t="s">
        <v>27</v>
      </c>
      <c r="D401" s="185" t="s">
        <v>27</v>
      </c>
      <c r="E401" s="185" t="s">
        <v>28</v>
      </c>
      <c r="F401" s="185">
        <v>32.0</v>
      </c>
      <c r="G401" s="185" t="s">
        <v>53</v>
      </c>
      <c r="H401" s="185" t="s">
        <v>30</v>
      </c>
      <c r="I401" s="191">
        <v>4.0</v>
      </c>
      <c r="J401" s="191" t="s">
        <v>33</v>
      </c>
      <c r="K401" s="185">
        <v>73.95549</v>
      </c>
      <c r="L401" s="185">
        <v>314.372</v>
      </c>
      <c r="M401" s="185"/>
      <c r="N401" s="185">
        <v>12.0</v>
      </c>
      <c r="O401" s="195">
        <v>47.31817</v>
      </c>
      <c r="P401" s="198">
        <v>0.8</v>
      </c>
      <c r="Q401" s="84"/>
      <c r="R401" s="188"/>
      <c r="S401" s="188"/>
      <c r="T401" s="188"/>
      <c r="U401" s="188"/>
      <c r="V401" s="91"/>
      <c r="W401" s="199">
        <v>427.0</v>
      </c>
      <c r="X401" s="143">
        <v>628.0</v>
      </c>
      <c r="Y401" s="143">
        <v>9.81598</v>
      </c>
      <c r="Z401" s="200"/>
      <c r="AA401" s="200"/>
      <c r="AB401" s="200"/>
    </row>
    <row r="402">
      <c r="A402" s="185">
        <v>400.0</v>
      </c>
      <c r="B402" s="185" t="s">
        <v>58</v>
      </c>
      <c r="C402" s="185" t="s">
        <v>27</v>
      </c>
      <c r="D402" s="185" t="s">
        <v>27</v>
      </c>
      <c r="E402" s="185" t="s">
        <v>28</v>
      </c>
      <c r="F402" s="185">
        <v>32.0</v>
      </c>
      <c r="G402" s="185" t="s">
        <v>53</v>
      </c>
      <c r="H402" s="185" t="s">
        <v>30</v>
      </c>
      <c r="I402" s="191">
        <v>4.0</v>
      </c>
      <c r="J402" s="191" t="s">
        <v>34</v>
      </c>
      <c r="K402" s="185">
        <v>63.02887</v>
      </c>
      <c r="L402" s="185">
        <v>56244.46</v>
      </c>
      <c r="M402" s="185"/>
      <c r="N402" s="185">
        <v>69.0</v>
      </c>
      <c r="O402" s="195">
        <v>9.70298</v>
      </c>
      <c r="P402" s="198">
        <v>0.1</v>
      </c>
      <c r="Q402" s="84"/>
      <c r="R402" s="188"/>
      <c r="S402" s="188"/>
      <c r="T402" s="188"/>
      <c r="U402" s="188"/>
      <c r="V402" s="91"/>
      <c r="W402" s="199">
        <v>3848.0</v>
      </c>
      <c r="X402" s="143">
        <v>4299.0</v>
      </c>
      <c r="Y402" s="143">
        <v>10.62696</v>
      </c>
      <c r="Z402" s="200"/>
      <c r="AA402" s="200"/>
      <c r="AB402" s="200"/>
    </row>
    <row r="403">
      <c r="A403" s="185">
        <v>401.0</v>
      </c>
      <c r="B403" s="185" t="s">
        <v>58</v>
      </c>
      <c r="C403" s="185" t="s">
        <v>27</v>
      </c>
      <c r="D403" s="185" t="s">
        <v>27</v>
      </c>
      <c r="E403" s="185" t="s">
        <v>28</v>
      </c>
      <c r="F403" s="185">
        <v>32.0</v>
      </c>
      <c r="G403" s="185" t="s">
        <v>53</v>
      </c>
      <c r="H403" s="185" t="s">
        <v>30</v>
      </c>
      <c r="I403" s="191">
        <v>4.0</v>
      </c>
      <c r="J403" s="191" t="s">
        <v>35</v>
      </c>
      <c r="K403" s="185">
        <v>64.4814</v>
      </c>
      <c r="L403" s="185">
        <v>77.729</v>
      </c>
      <c r="M403" s="185"/>
      <c r="N403" s="185">
        <v>67.0</v>
      </c>
      <c r="O403" s="195">
        <v>12.45217</v>
      </c>
      <c r="P403" s="198">
        <v>0.2</v>
      </c>
      <c r="Q403" s="84"/>
      <c r="R403" s="188"/>
      <c r="S403" s="188"/>
      <c r="T403" s="188"/>
      <c r="U403" s="188"/>
      <c r="V403" s="91"/>
      <c r="W403" s="199">
        <v>43.0</v>
      </c>
      <c r="X403" s="143">
        <v>130.0</v>
      </c>
      <c r="Y403" s="143">
        <v>8.04755</v>
      </c>
      <c r="Z403" s="200"/>
      <c r="AA403" s="200"/>
      <c r="AB403" s="200"/>
    </row>
    <row r="404">
      <c r="A404" s="185">
        <v>402.0</v>
      </c>
      <c r="B404" s="185" t="s">
        <v>58</v>
      </c>
      <c r="C404" s="185" t="s">
        <v>27</v>
      </c>
      <c r="D404" s="185" t="s">
        <v>27</v>
      </c>
      <c r="E404" s="185" t="s">
        <v>28</v>
      </c>
      <c r="F404" s="185">
        <v>32.0</v>
      </c>
      <c r="G404" s="185" t="s">
        <v>53</v>
      </c>
      <c r="H404" s="185" t="s">
        <v>30</v>
      </c>
      <c r="I404" s="191">
        <v>4.0</v>
      </c>
      <c r="J404" s="191" t="s">
        <v>36</v>
      </c>
      <c r="K404" s="185">
        <v>63.72805</v>
      </c>
      <c r="L404" s="185">
        <v>54.272</v>
      </c>
      <c r="M404" s="185"/>
      <c r="N404" s="185">
        <v>1.0</v>
      </c>
      <c r="O404" s="195">
        <v>1.81788</v>
      </c>
      <c r="P404" s="198">
        <v>0.0</v>
      </c>
      <c r="Q404" s="84"/>
      <c r="R404" s="188"/>
      <c r="S404" s="188"/>
      <c r="T404" s="188"/>
      <c r="U404" s="188"/>
      <c r="V404" s="91"/>
      <c r="W404" s="199">
        <v>9.0</v>
      </c>
      <c r="X404" s="143">
        <v>70.0</v>
      </c>
      <c r="Y404" s="143">
        <v>3.50779</v>
      </c>
      <c r="Z404" s="200"/>
      <c r="AA404" s="200"/>
      <c r="AB404" s="200"/>
    </row>
    <row r="405">
      <c r="A405" s="185">
        <v>403.0</v>
      </c>
      <c r="B405" s="185" t="s">
        <v>58</v>
      </c>
      <c r="C405" s="185" t="s">
        <v>27</v>
      </c>
      <c r="D405" s="185" t="s">
        <v>27</v>
      </c>
      <c r="E405" s="185" t="s">
        <v>28</v>
      </c>
      <c r="F405" s="185">
        <v>32.0</v>
      </c>
      <c r="G405" s="185" t="s">
        <v>53</v>
      </c>
      <c r="H405" s="185" t="s">
        <v>30</v>
      </c>
      <c r="I405" s="191">
        <v>4.0</v>
      </c>
      <c r="J405" s="191" t="s">
        <v>37</v>
      </c>
      <c r="K405" s="185">
        <v>69.25919</v>
      </c>
      <c r="L405" s="185">
        <v>42.432</v>
      </c>
      <c r="M405" s="185"/>
      <c r="N405" s="185">
        <v>12.0</v>
      </c>
      <c r="O405" s="195">
        <v>43.56855</v>
      </c>
      <c r="P405" s="198">
        <v>0.7</v>
      </c>
      <c r="Q405" s="84"/>
      <c r="R405" s="188"/>
      <c r="S405" s="188"/>
      <c r="T405" s="188"/>
      <c r="U405" s="188"/>
      <c r="V405" s="91"/>
      <c r="W405" s="199">
        <v>55.0</v>
      </c>
      <c r="X405" s="143">
        <v>129.0</v>
      </c>
      <c r="Y405" s="143">
        <v>10.8265</v>
      </c>
      <c r="Z405" s="200"/>
      <c r="AA405" s="200"/>
      <c r="AB405" s="200"/>
    </row>
    <row r="406">
      <c r="A406" s="185">
        <v>404.0</v>
      </c>
      <c r="B406" s="185" t="s">
        <v>58</v>
      </c>
      <c r="C406" s="185" t="s">
        <v>27</v>
      </c>
      <c r="D406" s="185" t="s">
        <v>27</v>
      </c>
      <c r="E406" s="185" t="s">
        <v>28</v>
      </c>
      <c r="F406" s="185">
        <v>32.0</v>
      </c>
      <c r="G406" s="185" t="s">
        <v>53</v>
      </c>
      <c r="H406" s="185" t="s">
        <v>30</v>
      </c>
      <c r="I406" s="191">
        <v>4.0</v>
      </c>
      <c r="J406" s="191" t="s">
        <v>38</v>
      </c>
      <c r="K406" s="185">
        <v>76.24581</v>
      </c>
      <c r="L406" s="185">
        <v>122.179</v>
      </c>
      <c r="M406" s="185"/>
      <c r="N406" s="185">
        <v>85.0</v>
      </c>
      <c r="O406" s="195">
        <v>33.39375</v>
      </c>
      <c r="P406" s="198">
        <v>0.6</v>
      </c>
      <c r="Q406" s="84"/>
      <c r="R406" s="188"/>
      <c r="S406" s="188"/>
      <c r="T406" s="188"/>
      <c r="U406" s="188"/>
      <c r="V406" s="91"/>
      <c r="W406" s="199">
        <v>72.0</v>
      </c>
      <c r="X406" s="143">
        <v>315.0</v>
      </c>
      <c r="Y406" s="143">
        <v>8.58486</v>
      </c>
      <c r="Z406" s="200"/>
      <c r="AA406" s="200"/>
      <c r="AB406" s="200"/>
    </row>
    <row r="407">
      <c r="A407" s="185">
        <v>405.0</v>
      </c>
      <c r="B407" s="185" t="s">
        <v>58</v>
      </c>
      <c r="C407" s="185" t="s">
        <v>27</v>
      </c>
      <c r="D407" s="185" t="s">
        <v>27</v>
      </c>
      <c r="E407" s="185" t="s">
        <v>28</v>
      </c>
      <c r="F407" s="185">
        <v>32.0</v>
      </c>
      <c r="G407" s="185" t="s">
        <v>53</v>
      </c>
      <c r="H407" s="185" t="s">
        <v>30</v>
      </c>
      <c r="I407" s="191">
        <v>4.0</v>
      </c>
      <c r="J407" s="191" t="s">
        <v>39</v>
      </c>
      <c r="K407" s="185">
        <v>91.04702</v>
      </c>
      <c r="L407" s="185">
        <v>24.224</v>
      </c>
      <c r="M407" s="185"/>
      <c r="N407" s="185">
        <v>12.0</v>
      </c>
      <c r="O407" s="195">
        <v>108.12468</v>
      </c>
      <c r="P407" s="198">
        <v>1.8</v>
      </c>
      <c r="Q407" s="84"/>
      <c r="R407" s="188"/>
      <c r="S407" s="188"/>
      <c r="T407" s="188"/>
      <c r="U407" s="188"/>
      <c r="V407" s="91"/>
      <c r="W407" s="199">
        <v>121.0</v>
      </c>
      <c r="X407" s="143">
        <v>317.0</v>
      </c>
      <c r="Y407" s="143">
        <v>8.01306</v>
      </c>
      <c r="Z407" s="200"/>
      <c r="AA407" s="200"/>
      <c r="AB407" s="200"/>
    </row>
    <row r="408">
      <c r="A408" s="185">
        <v>406.0</v>
      </c>
      <c r="B408" s="185" t="s">
        <v>58</v>
      </c>
      <c r="C408" s="185" t="s">
        <v>27</v>
      </c>
      <c r="D408" s="185" t="s">
        <v>27</v>
      </c>
      <c r="E408" s="185" t="s">
        <v>28</v>
      </c>
      <c r="F408" s="185">
        <v>32.0</v>
      </c>
      <c r="G408" s="185" t="s">
        <v>53</v>
      </c>
      <c r="H408" s="185" t="s">
        <v>30</v>
      </c>
      <c r="I408" s="191">
        <v>4.0</v>
      </c>
      <c r="J408" s="191" t="s">
        <v>40</v>
      </c>
      <c r="K408" s="185">
        <v>63.35874</v>
      </c>
      <c r="L408" s="185">
        <v>1784.31</v>
      </c>
      <c r="M408" s="185"/>
      <c r="N408" s="185">
        <v>16.0</v>
      </c>
      <c r="O408" s="195">
        <v>144.80508</v>
      </c>
      <c r="P408" s="198">
        <v>1.6</v>
      </c>
      <c r="Q408" s="84"/>
      <c r="R408" s="188"/>
      <c r="S408" s="188"/>
      <c r="T408" s="188"/>
      <c r="U408" s="188"/>
      <c r="V408" s="91"/>
      <c r="W408" s="199">
        <v>311.0</v>
      </c>
      <c r="X408" s="143">
        <v>740.0</v>
      </c>
      <c r="Y408" s="143">
        <v>8.08358</v>
      </c>
      <c r="Z408" s="200"/>
      <c r="AA408" s="200"/>
      <c r="AB408" s="200"/>
    </row>
    <row r="409">
      <c r="A409" s="185">
        <v>407.0</v>
      </c>
      <c r="B409" s="185" t="s">
        <v>58</v>
      </c>
      <c r="C409" s="185" t="s">
        <v>27</v>
      </c>
      <c r="D409" s="185" t="s">
        <v>27</v>
      </c>
      <c r="E409" s="185" t="s">
        <v>28</v>
      </c>
      <c r="F409" s="185">
        <v>32.0</v>
      </c>
      <c r="G409" s="185" t="s">
        <v>53</v>
      </c>
      <c r="H409" s="185" t="s">
        <v>30</v>
      </c>
      <c r="I409" s="191">
        <v>4.0</v>
      </c>
      <c r="J409" s="191" t="s">
        <v>41</v>
      </c>
      <c r="K409" s="185">
        <v>7.5296</v>
      </c>
      <c r="L409" s="185">
        <v>2942.82</v>
      </c>
      <c r="M409" s="185"/>
      <c r="N409" s="185">
        <v>22.0</v>
      </c>
      <c r="O409" s="195">
        <v>1.20584</v>
      </c>
      <c r="P409" s="198">
        <v>0.0</v>
      </c>
      <c r="Q409" s="84"/>
      <c r="R409" s="188"/>
      <c r="S409" s="188"/>
      <c r="T409" s="188"/>
      <c r="U409" s="188"/>
      <c r="V409" s="91"/>
      <c r="W409" s="199">
        <v>189.0</v>
      </c>
      <c r="X409" s="143">
        <v>507.0</v>
      </c>
      <c r="Y409" s="143">
        <v>8.95917</v>
      </c>
      <c r="Z409" s="200"/>
      <c r="AA409" s="200"/>
      <c r="AB409" s="200"/>
    </row>
    <row r="410">
      <c r="A410" s="185">
        <v>408.0</v>
      </c>
      <c r="B410" s="185" t="s">
        <v>58</v>
      </c>
      <c r="C410" s="185" t="s">
        <v>27</v>
      </c>
      <c r="D410" s="185" t="s">
        <v>27</v>
      </c>
      <c r="E410" s="185" t="s">
        <v>28</v>
      </c>
      <c r="F410" s="185">
        <v>32.0</v>
      </c>
      <c r="G410" s="185" t="s">
        <v>53</v>
      </c>
      <c r="H410" s="185" t="s">
        <v>30</v>
      </c>
      <c r="I410" s="191">
        <v>4.0</v>
      </c>
      <c r="J410" s="191" t="s">
        <v>42</v>
      </c>
      <c r="K410" s="185">
        <v>51.11778</v>
      </c>
      <c r="L410" s="185">
        <v>43.137</v>
      </c>
      <c r="M410" s="185"/>
      <c r="N410" s="185">
        <v>59.0</v>
      </c>
      <c r="O410" s="195">
        <v>3.91794</v>
      </c>
      <c r="P410" s="198">
        <v>0.1</v>
      </c>
      <c r="Q410" s="84"/>
      <c r="R410" s="188"/>
      <c r="S410" s="188"/>
      <c r="T410" s="188"/>
      <c r="U410" s="188"/>
      <c r="V410" s="91"/>
      <c r="W410" s="199">
        <v>29.0</v>
      </c>
      <c r="X410" s="143">
        <v>122.0</v>
      </c>
      <c r="Y410" s="143">
        <v>7.99078</v>
      </c>
      <c r="Z410" s="200"/>
      <c r="AA410" s="200"/>
      <c r="AB410" s="200"/>
    </row>
    <row r="411">
      <c r="A411" s="185">
        <v>409.0</v>
      </c>
      <c r="B411" s="185" t="s">
        <v>58</v>
      </c>
      <c r="C411" s="185" t="s">
        <v>27</v>
      </c>
      <c r="D411" s="185" t="s">
        <v>27</v>
      </c>
      <c r="E411" s="185" t="s">
        <v>28</v>
      </c>
      <c r="F411" s="185">
        <v>32.0</v>
      </c>
      <c r="G411" s="185" t="s">
        <v>53</v>
      </c>
      <c r="H411" s="185" t="s">
        <v>30</v>
      </c>
      <c r="I411" s="191">
        <v>4.0</v>
      </c>
      <c r="J411" s="191" t="s">
        <v>43</v>
      </c>
      <c r="K411" s="185">
        <v>7.36419</v>
      </c>
      <c r="L411" s="185">
        <v>1856.54</v>
      </c>
      <c r="M411" s="185"/>
      <c r="N411" s="185">
        <v>59.0</v>
      </c>
      <c r="O411" s="195">
        <v>87674.48</v>
      </c>
      <c r="P411" s="198">
        <v>88.7</v>
      </c>
      <c r="Q411" s="84"/>
      <c r="R411" s="188"/>
      <c r="S411" s="188"/>
      <c r="T411" s="188"/>
      <c r="U411" s="188"/>
      <c r="V411" s="91"/>
      <c r="W411" s="199">
        <v>88394.0</v>
      </c>
      <c r="X411" s="143">
        <v>87767.0</v>
      </c>
      <c r="Y411" s="143">
        <v>8.81195</v>
      </c>
      <c r="Z411" s="200"/>
      <c r="AA411" s="200"/>
      <c r="AB411" s="200"/>
    </row>
    <row r="412">
      <c r="A412" s="185">
        <v>410.0</v>
      </c>
      <c r="B412" s="185" t="s">
        <v>58</v>
      </c>
      <c r="C412" s="185" t="s">
        <v>27</v>
      </c>
      <c r="D412" s="185" t="s">
        <v>27</v>
      </c>
      <c r="E412" s="185" t="s">
        <v>28</v>
      </c>
      <c r="F412" s="185">
        <v>32.0</v>
      </c>
      <c r="G412" s="185" t="s">
        <v>53</v>
      </c>
      <c r="H412" s="185" t="s">
        <v>30</v>
      </c>
      <c r="I412" s="191">
        <v>4.0</v>
      </c>
      <c r="J412" s="191" t="s">
        <v>44</v>
      </c>
      <c r="K412" s="185">
        <v>54.82346</v>
      </c>
      <c r="L412" s="185">
        <v>109.73</v>
      </c>
      <c r="M412" s="185"/>
      <c r="N412" s="185">
        <v>5.0</v>
      </c>
      <c r="O412" s="195">
        <v>8.3154</v>
      </c>
      <c r="P412" s="198">
        <v>0.1</v>
      </c>
      <c r="Q412" s="84"/>
      <c r="R412" s="188"/>
      <c r="S412" s="188"/>
      <c r="T412" s="188"/>
      <c r="U412" s="188"/>
      <c r="V412" s="91"/>
      <c r="W412" s="199">
        <v>22.0</v>
      </c>
      <c r="X412" s="143">
        <v>155.0</v>
      </c>
      <c r="Y412" s="143">
        <v>8.18426</v>
      </c>
      <c r="Z412" s="200"/>
      <c r="AA412" s="200"/>
      <c r="AB412" s="200"/>
    </row>
    <row r="413">
      <c r="A413" s="185">
        <v>411.0</v>
      </c>
      <c r="B413" s="185" t="s">
        <v>58</v>
      </c>
      <c r="C413" s="185" t="s">
        <v>27</v>
      </c>
      <c r="D413" s="185" t="s">
        <v>27</v>
      </c>
      <c r="E413" s="185" t="s">
        <v>28</v>
      </c>
      <c r="F413" s="185">
        <v>32.0</v>
      </c>
      <c r="G413" s="185" t="s">
        <v>53</v>
      </c>
      <c r="H413" s="185" t="s">
        <v>30</v>
      </c>
      <c r="I413" s="191">
        <v>4.0</v>
      </c>
      <c r="J413" s="191" t="s">
        <v>45</v>
      </c>
      <c r="K413" s="185">
        <v>54.69507</v>
      </c>
      <c r="L413" s="185">
        <v>239.939</v>
      </c>
      <c r="M413" s="185"/>
      <c r="N413" s="185">
        <v>12.0</v>
      </c>
      <c r="O413" s="195">
        <v>3.92459</v>
      </c>
      <c r="P413" s="198">
        <v>0.1</v>
      </c>
      <c r="Q413" s="84"/>
      <c r="R413" s="188"/>
      <c r="S413" s="188"/>
      <c r="T413" s="188"/>
      <c r="U413" s="188"/>
      <c r="V413" s="91"/>
      <c r="W413" s="199">
        <v>111.0</v>
      </c>
      <c r="X413" s="143">
        <v>463.0</v>
      </c>
      <c r="Y413" s="143">
        <v>8.79278</v>
      </c>
      <c r="Z413" s="200"/>
      <c r="AA413" s="200"/>
      <c r="AB413" s="200"/>
    </row>
    <row r="414">
      <c r="A414" s="185">
        <v>412.0</v>
      </c>
      <c r="B414" s="185" t="s">
        <v>58</v>
      </c>
      <c r="C414" s="185" t="s">
        <v>27</v>
      </c>
      <c r="D414" s="185" t="s">
        <v>27</v>
      </c>
      <c r="E414" s="185" t="s">
        <v>28</v>
      </c>
      <c r="F414" s="185">
        <v>32.0</v>
      </c>
      <c r="G414" s="185" t="s">
        <v>53</v>
      </c>
      <c r="H414" s="185" t="s">
        <v>30</v>
      </c>
      <c r="I414" s="191">
        <v>4.0</v>
      </c>
      <c r="J414" s="191" t="s">
        <v>46</v>
      </c>
      <c r="K414" s="185">
        <v>4.59734</v>
      </c>
      <c r="L414" s="185">
        <v>131.04931</v>
      </c>
      <c r="M414" s="185"/>
      <c r="N414" s="185">
        <v>7.0</v>
      </c>
      <c r="O414" s="195">
        <v>7.01529</v>
      </c>
      <c r="P414" s="198">
        <v>0.1</v>
      </c>
      <c r="Q414" s="84"/>
      <c r="R414" s="188"/>
      <c r="S414" s="188"/>
      <c r="T414" s="188"/>
      <c r="U414" s="188"/>
      <c r="V414" s="91"/>
      <c r="W414" s="199">
        <v>6335.0</v>
      </c>
      <c r="X414" s="143">
        <v>6549.0</v>
      </c>
      <c r="Y414" s="143">
        <v>8.27396</v>
      </c>
      <c r="Z414" s="200"/>
      <c r="AA414" s="200"/>
      <c r="AB414" s="200"/>
    </row>
    <row r="415">
      <c r="A415" s="185">
        <v>413.0</v>
      </c>
      <c r="B415" s="185" t="s">
        <v>58</v>
      </c>
      <c r="C415" s="185" t="s">
        <v>27</v>
      </c>
      <c r="D415" s="185" t="s">
        <v>27</v>
      </c>
      <c r="E415" s="185" t="s">
        <v>28</v>
      </c>
      <c r="F415" s="185">
        <v>32.0</v>
      </c>
      <c r="G415" s="185" t="s">
        <v>53</v>
      </c>
      <c r="H415" s="185" t="s">
        <v>30</v>
      </c>
      <c r="I415" s="191">
        <v>4.0</v>
      </c>
      <c r="J415" s="191" t="s">
        <v>47</v>
      </c>
      <c r="K415" s="185">
        <v>48.83293</v>
      </c>
      <c r="L415" s="185">
        <v>5.19693</v>
      </c>
      <c r="M415" s="185"/>
      <c r="N415" s="185">
        <v>11.0</v>
      </c>
      <c r="O415" s="195">
        <v>95.5347</v>
      </c>
      <c r="P415" s="198">
        <v>1.1</v>
      </c>
      <c r="Q415" s="84"/>
      <c r="R415" s="188"/>
      <c r="S415" s="188"/>
      <c r="T415" s="188"/>
      <c r="U415" s="188"/>
      <c r="V415" s="91"/>
      <c r="W415" s="199">
        <v>1237.0</v>
      </c>
      <c r="X415" s="143">
        <v>1540.0</v>
      </c>
      <c r="Y415" s="143">
        <v>8.46416</v>
      </c>
      <c r="Z415" s="200"/>
      <c r="AA415" s="200"/>
      <c r="AB415" s="200"/>
    </row>
    <row r="416">
      <c r="A416" s="185">
        <v>414.0</v>
      </c>
      <c r="B416" s="185" t="s">
        <v>58</v>
      </c>
      <c r="C416" s="185" t="s">
        <v>27</v>
      </c>
      <c r="D416" s="185" t="s">
        <v>27</v>
      </c>
      <c r="E416" s="185" t="s">
        <v>28</v>
      </c>
      <c r="F416" s="185">
        <v>32.0</v>
      </c>
      <c r="G416" s="185" t="s">
        <v>53</v>
      </c>
      <c r="H416" s="185" t="s">
        <v>30</v>
      </c>
      <c r="I416" s="191">
        <v>4.0</v>
      </c>
      <c r="J416" s="191" t="s">
        <v>48</v>
      </c>
      <c r="K416" s="185">
        <v>85.74375</v>
      </c>
      <c r="L416" s="185">
        <v>54173.35</v>
      </c>
      <c r="M416" s="185"/>
      <c r="N416" s="185">
        <v>17.0</v>
      </c>
      <c r="O416" s="195">
        <v>34.53716</v>
      </c>
      <c r="P416" s="198">
        <v>0.3</v>
      </c>
      <c r="Q416" s="84"/>
      <c r="R416" s="188"/>
      <c r="S416" s="188"/>
      <c r="T416" s="188"/>
      <c r="U416" s="188"/>
      <c r="V416" s="91"/>
      <c r="W416" s="199">
        <v>4856.0</v>
      </c>
      <c r="X416" s="143">
        <v>5243.0</v>
      </c>
      <c r="Y416" s="143">
        <v>8.06473</v>
      </c>
      <c r="Z416" s="200"/>
      <c r="AA416" s="200"/>
      <c r="AB416" s="200"/>
    </row>
    <row r="417">
      <c r="A417" s="185">
        <v>415.0</v>
      </c>
      <c r="B417" s="185" t="s">
        <v>58</v>
      </c>
      <c r="C417" s="185" t="s">
        <v>27</v>
      </c>
      <c r="D417" s="185" t="s">
        <v>27</v>
      </c>
      <c r="E417" s="185" t="s">
        <v>28</v>
      </c>
      <c r="F417" s="185">
        <v>32.0</v>
      </c>
      <c r="G417" s="185" t="s">
        <v>53</v>
      </c>
      <c r="H417" s="185" t="s">
        <v>30</v>
      </c>
      <c r="I417" s="191">
        <v>4.0</v>
      </c>
      <c r="J417" s="191" t="s">
        <v>49</v>
      </c>
      <c r="K417" s="185">
        <v>83.36577</v>
      </c>
      <c r="L417" s="185">
        <v>55.265</v>
      </c>
      <c r="M417" s="185"/>
      <c r="N417" s="185">
        <v>3.0</v>
      </c>
      <c r="O417" s="195">
        <v>50.52809</v>
      </c>
      <c r="P417" s="198">
        <v>0.6</v>
      </c>
      <c r="Q417" s="84"/>
      <c r="R417" s="188"/>
      <c r="S417" s="188"/>
      <c r="T417" s="188"/>
      <c r="U417" s="188"/>
      <c r="V417" s="91"/>
      <c r="W417" s="199">
        <v>69.0</v>
      </c>
      <c r="X417" s="143">
        <v>159.0</v>
      </c>
      <c r="Y417" s="143">
        <v>8.10956</v>
      </c>
      <c r="Z417" s="200"/>
      <c r="AA417" s="200"/>
      <c r="AB417" s="200"/>
    </row>
    <row r="418">
      <c r="A418" s="185">
        <v>416.0</v>
      </c>
      <c r="B418" s="185" t="s">
        <v>58</v>
      </c>
      <c r="C418" s="185" t="s">
        <v>27</v>
      </c>
      <c r="D418" s="185" t="s">
        <v>27</v>
      </c>
      <c r="E418" s="185" t="s">
        <v>28</v>
      </c>
      <c r="F418" s="185">
        <v>32.0</v>
      </c>
      <c r="G418" s="185" t="s">
        <v>53</v>
      </c>
      <c r="H418" s="185" t="s">
        <v>30</v>
      </c>
      <c r="I418" s="191">
        <v>4.0</v>
      </c>
      <c r="J418" s="191" t="s">
        <v>50</v>
      </c>
      <c r="K418" s="185">
        <v>60.72604</v>
      </c>
      <c r="L418" s="185">
        <v>15694.69</v>
      </c>
      <c r="M418" s="185"/>
      <c r="N418" s="185">
        <v>23.0</v>
      </c>
      <c r="O418" s="195">
        <v>135.36455</v>
      </c>
      <c r="P418" s="198">
        <v>0.8</v>
      </c>
      <c r="Q418" s="84"/>
      <c r="R418" s="188"/>
      <c r="S418" s="188"/>
      <c r="T418" s="188"/>
      <c r="U418" s="188"/>
      <c r="V418" s="91"/>
      <c r="W418" s="199">
        <v>5966.0</v>
      </c>
      <c r="X418" s="143">
        <v>6569.0</v>
      </c>
      <c r="Y418" s="143">
        <v>9.35531</v>
      </c>
      <c r="Z418" s="200"/>
      <c r="AA418" s="200"/>
      <c r="AB418" s="200"/>
    </row>
    <row r="419">
      <c r="A419" s="185">
        <v>417.0</v>
      </c>
      <c r="B419" s="185" t="s">
        <v>58</v>
      </c>
      <c r="C419" s="185" t="s">
        <v>27</v>
      </c>
      <c r="D419" s="185" t="s">
        <v>27</v>
      </c>
      <c r="E419" s="185" t="s">
        <v>28</v>
      </c>
      <c r="F419" s="185">
        <v>32.0</v>
      </c>
      <c r="G419" s="185" t="s">
        <v>53</v>
      </c>
      <c r="H419" s="185" t="s">
        <v>30</v>
      </c>
      <c r="I419" s="191">
        <v>4.0</v>
      </c>
      <c r="J419" s="191" t="s">
        <v>51</v>
      </c>
      <c r="K419" s="185"/>
      <c r="L419" s="185"/>
      <c r="M419" s="185"/>
      <c r="N419" s="185"/>
      <c r="O419" s="195"/>
      <c r="P419" s="198" t="s">
        <v>57</v>
      </c>
      <c r="Q419" s="84"/>
      <c r="R419" s="188"/>
      <c r="S419" s="188"/>
      <c r="T419" s="188"/>
      <c r="U419" s="188"/>
      <c r="V419" s="91"/>
      <c r="W419" s="189" t="s">
        <v>30</v>
      </c>
      <c r="X419" s="151"/>
      <c r="Y419" s="151"/>
      <c r="Z419" s="200"/>
      <c r="AA419" s="200"/>
      <c r="AB419" s="200"/>
    </row>
    <row r="420">
      <c r="A420" s="185">
        <v>418.0</v>
      </c>
      <c r="B420" s="185" t="s">
        <v>58</v>
      </c>
      <c r="C420" s="185" t="s">
        <v>27</v>
      </c>
      <c r="D420" s="185" t="s">
        <v>27</v>
      </c>
      <c r="E420" s="185" t="s">
        <v>28</v>
      </c>
      <c r="F420" s="185">
        <v>32.0</v>
      </c>
      <c r="G420" s="185" t="s">
        <v>53</v>
      </c>
      <c r="H420" s="185" t="s">
        <v>30</v>
      </c>
      <c r="I420" s="191">
        <v>4.0</v>
      </c>
      <c r="J420" s="191" t="s">
        <v>52</v>
      </c>
      <c r="K420" s="185"/>
      <c r="L420" s="185"/>
      <c r="M420" s="185"/>
      <c r="N420" s="185"/>
      <c r="O420" s="195"/>
      <c r="P420" s="198" t="s">
        <v>57</v>
      </c>
      <c r="Q420" s="84"/>
      <c r="R420" s="188"/>
      <c r="S420" s="188"/>
      <c r="T420" s="188"/>
      <c r="U420" s="188"/>
      <c r="V420" s="91"/>
      <c r="W420" s="189" t="s">
        <v>30</v>
      </c>
      <c r="X420" s="151"/>
      <c r="Y420" s="151"/>
      <c r="Z420" s="200"/>
      <c r="AA420" s="200"/>
      <c r="AB420" s="200"/>
    </row>
    <row r="421">
      <c r="A421" s="185">
        <v>419.0</v>
      </c>
      <c r="B421" s="185" t="s">
        <v>58</v>
      </c>
      <c r="C421" s="185" t="s">
        <v>27</v>
      </c>
      <c r="D421" s="185" t="s">
        <v>27</v>
      </c>
      <c r="E421" s="185" t="s">
        <v>28</v>
      </c>
      <c r="F421" s="185">
        <v>32.0</v>
      </c>
      <c r="G421" s="185" t="s">
        <v>53</v>
      </c>
      <c r="H421" s="185" t="s">
        <v>30</v>
      </c>
      <c r="I421" s="191">
        <v>8.0</v>
      </c>
      <c r="J421" s="191" t="s">
        <v>31</v>
      </c>
      <c r="K421" s="185">
        <v>354.18268</v>
      </c>
      <c r="L421" s="185">
        <v>19.616</v>
      </c>
      <c r="M421" s="185"/>
      <c r="N421" s="185">
        <v>2.0</v>
      </c>
      <c r="O421" s="195">
        <v>447.83067</v>
      </c>
      <c r="P421" s="198">
        <v>3.8</v>
      </c>
      <c r="Q421" s="84"/>
      <c r="R421" s="188"/>
      <c r="S421" s="188"/>
      <c r="T421" s="188"/>
      <c r="U421" s="188"/>
      <c r="V421" s="91"/>
      <c r="W421" s="199">
        <v>393.0</v>
      </c>
      <c r="X421" s="143">
        <v>1552.0</v>
      </c>
      <c r="Y421" s="143">
        <v>9.60402</v>
      </c>
      <c r="Z421" s="200"/>
      <c r="AA421" s="200"/>
      <c r="AB421" s="200"/>
    </row>
    <row r="422">
      <c r="A422" s="185">
        <v>420.0</v>
      </c>
      <c r="B422" s="185" t="s">
        <v>58</v>
      </c>
      <c r="C422" s="185" t="s">
        <v>27</v>
      </c>
      <c r="D422" s="185" t="s">
        <v>27</v>
      </c>
      <c r="E422" s="185" t="s">
        <v>28</v>
      </c>
      <c r="F422" s="185">
        <v>32.0</v>
      </c>
      <c r="G422" s="185" t="s">
        <v>53</v>
      </c>
      <c r="H422" s="185" t="s">
        <v>30</v>
      </c>
      <c r="I422" s="191">
        <v>8.0</v>
      </c>
      <c r="J422" s="191" t="s">
        <v>32</v>
      </c>
      <c r="K422" s="185">
        <v>19.80401</v>
      </c>
      <c r="L422" s="185">
        <v>14150.32</v>
      </c>
      <c r="M422" s="185"/>
      <c r="N422" s="185">
        <v>39.0</v>
      </c>
      <c r="O422" s="195">
        <v>585712.95</v>
      </c>
      <c r="P422" s="198">
        <v>98.6</v>
      </c>
      <c r="Q422" s="84"/>
      <c r="R422" s="188"/>
      <c r="S422" s="188"/>
      <c r="T422" s="188"/>
      <c r="U422" s="188"/>
      <c r="V422" s="91"/>
      <c r="W422" s="199">
        <v>581499.0</v>
      </c>
      <c r="X422" s="143">
        <v>590921.0</v>
      </c>
      <c r="Y422" s="143">
        <v>9.58742</v>
      </c>
      <c r="Z422" s="200"/>
      <c r="AA422" s="200"/>
      <c r="AB422" s="200"/>
    </row>
    <row r="423">
      <c r="A423" s="185">
        <v>421.0</v>
      </c>
      <c r="B423" s="185" t="s">
        <v>58</v>
      </c>
      <c r="C423" s="185" t="s">
        <v>27</v>
      </c>
      <c r="D423" s="185" t="s">
        <v>27</v>
      </c>
      <c r="E423" s="185" t="s">
        <v>28</v>
      </c>
      <c r="F423" s="185">
        <v>32.0</v>
      </c>
      <c r="G423" s="185" t="s">
        <v>53</v>
      </c>
      <c r="H423" s="185" t="s">
        <v>30</v>
      </c>
      <c r="I423" s="191">
        <v>8.0</v>
      </c>
      <c r="J423" s="191" t="s">
        <v>33</v>
      </c>
      <c r="K423" s="185">
        <v>149.67353</v>
      </c>
      <c r="L423" s="185">
        <v>650.378</v>
      </c>
      <c r="M423" s="185"/>
      <c r="N423" s="185">
        <v>12.0</v>
      </c>
      <c r="O423" s="195">
        <v>93.70127</v>
      </c>
      <c r="P423" s="198">
        <v>1.1</v>
      </c>
      <c r="Q423" s="84"/>
      <c r="R423" s="188"/>
      <c r="S423" s="188"/>
      <c r="T423" s="188"/>
      <c r="U423" s="188"/>
      <c r="V423" s="91"/>
      <c r="W423" s="199">
        <v>879.0</v>
      </c>
      <c r="X423" s="143">
        <v>1219.0</v>
      </c>
      <c r="Y423" s="143">
        <v>9.94794</v>
      </c>
      <c r="Z423" s="200"/>
      <c r="AA423" s="200"/>
      <c r="AB423" s="200"/>
    </row>
    <row r="424">
      <c r="A424" s="185">
        <v>422.0</v>
      </c>
      <c r="B424" s="185" t="s">
        <v>58</v>
      </c>
      <c r="C424" s="185" t="s">
        <v>27</v>
      </c>
      <c r="D424" s="185" t="s">
        <v>27</v>
      </c>
      <c r="E424" s="185" t="s">
        <v>28</v>
      </c>
      <c r="F424" s="185">
        <v>32.0</v>
      </c>
      <c r="G424" s="185" t="s">
        <v>53</v>
      </c>
      <c r="H424" s="185" t="s">
        <v>30</v>
      </c>
      <c r="I424" s="191">
        <v>8.0</v>
      </c>
      <c r="J424" s="191" t="s">
        <v>34</v>
      </c>
      <c r="K424" s="185">
        <v>123.79233</v>
      </c>
      <c r="L424" s="185">
        <v>112647.5</v>
      </c>
      <c r="M424" s="185"/>
      <c r="N424" s="185">
        <v>69.0</v>
      </c>
      <c r="O424" s="195">
        <v>19.33803</v>
      </c>
      <c r="P424" s="198">
        <v>0.1</v>
      </c>
      <c r="Q424" s="84"/>
      <c r="R424" s="188"/>
      <c r="S424" s="188"/>
      <c r="T424" s="188"/>
      <c r="U424" s="188"/>
      <c r="V424" s="91"/>
      <c r="W424" s="199">
        <v>7579.0</v>
      </c>
      <c r="X424" s="143">
        <v>8158.0</v>
      </c>
      <c r="Y424" s="143">
        <v>11.16626</v>
      </c>
      <c r="Z424" s="200"/>
      <c r="AA424" s="200"/>
      <c r="AB424" s="200"/>
    </row>
    <row r="425">
      <c r="A425" s="185">
        <v>423.0</v>
      </c>
      <c r="B425" s="185" t="s">
        <v>58</v>
      </c>
      <c r="C425" s="185" t="s">
        <v>27</v>
      </c>
      <c r="D425" s="185" t="s">
        <v>27</v>
      </c>
      <c r="E425" s="185" t="s">
        <v>28</v>
      </c>
      <c r="F425" s="185">
        <v>32.0</v>
      </c>
      <c r="G425" s="185" t="s">
        <v>53</v>
      </c>
      <c r="H425" s="185" t="s">
        <v>30</v>
      </c>
      <c r="I425" s="191">
        <v>8.0</v>
      </c>
      <c r="J425" s="191" t="s">
        <v>35</v>
      </c>
      <c r="K425" s="185">
        <v>140.05767</v>
      </c>
      <c r="L425" s="185">
        <v>77.889</v>
      </c>
      <c r="M425" s="185"/>
      <c r="N425" s="185">
        <v>67.0</v>
      </c>
      <c r="O425" s="195">
        <v>27.2464</v>
      </c>
      <c r="P425" s="198">
        <v>0.5</v>
      </c>
      <c r="Q425" s="84"/>
      <c r="R425" s="188"/>
      <c r="S425" s="188"/>
      <c r="T425" s="188"/>
      <c r="U425" s="188"/>
      <c r="V425" s="91"/>
      <c r="W425" s="199">
        <v>58.0</v>
      </c>
      <c r="X425" s="143">
        <v>226.0</v>
      </c>
      <c r="Y425" s="143">
        <v>7.77612</v>
      </c>
      <c r="Z425" s="200"/>
      <c r="AA425" s="200"/>
      <c r="AB425" s="200"/>
    </row>
    <row r="426">
      <c r="A426" s="185">
        <v>424.0</v>
      </c>
      <c r="B426" s="185" t="s">
        <v>58</v>
      </c>
      <c r="C426" s="185" t="s">
        <v>27</v>
      </c>
      <c r="D426" s="185" t="s">
        <v>27</v>
      </c>
      <c r="E426" s="185" t="s">
        <v>28</v>
      </c>
      <c r="F426" s="185">
        <v>32.0</v>
      </c>
      <c r="G426" s="185" t="s">
        <v>53</v>
      </c>
      <c r="H426" s="185" t="s">
        <v>30</v>
      </c>
      <c r="I426" s="191">
        <v>8.0</v>
      </c>
      <c r="J426" s="191" t="s">
        <v>36</v>
      </c>
      <c r="K426" s="185">
        <v>126.35233</v>
      </c>
      <c r="L426" s="185">
        <v>88.865</v>
      </c>
      <c r="M426" s="185"/>
      <c r="N426" s="185">
        <v>1.0</v>
      </c>
      <c r="O426" s="195">
        <v>3.57461</v>
      </c>
      <c r="P426" s="198">
        <v>0.1</v>
      </c>
      <c r="Q426" s="84"/>
      <c r="R426" s="188"/>
      <c r="S426" s="188"/>
      <c r="T426" s="188"/>
      <c r="U426" s="188"/>
      <c r="V426" s="91"/>
      <c r="W426" s="199">
        <v>11.0</v>
      </c>
      <c r="X426" s="143">
        <v>86.0</v>
      </c>
      <c r="Y426" s="143">
        <v>3.51069</v>
      </c>
      <c r="Z426" s="200"/>
      <c r="AA426" s="200"/>
      <c r="AB426" s="200"/>
    </row>
    <row r="427">
      <c r="A427" s="185">
        <v>425.0</v>
      </c>
      <c r="B427" s="185" t="s">
        <v>58</v>
      </c>
      <c r="C427" s="185" t="s">
        <v>27</v>
      </c>
      <c r="D427" s="185" t="s">
        <v>27</v>
      </c>
      <c r="E427" s="185" t="s">
        <v>28</v>
      </c>
      <c r="F427" s="185">
        <v>32.0</v>
      </c>
      <c r="G427" s="185" t="s">
        <v>53</v>
      </c>
      <c r="H427" s="185" t="s">
        <v>30</v>
      </c>
      <c r="I427" s="191">
        <v>8.0</v>
      </c>
      <c r="J427" s="191" t="s">
        <v>37</v>
      </c>
      <c r="K427" s="185">
        <v>1370.2285</v>
      </c>
      <c r="L427" s="185">
        <v>41.857</v>
      </c>
      <c r="M427" s="185"/>
      <c r="N427" s="185">
        <v>12.0</v>
      </c>
      <c r="O427" s="195">
        <v>91.40361</v>
      </c>
      <c r="P427" s="198">
        <v>1.6</v>
      </c>
      <c r="Q427" s="84"/>
      <c r="R427" s="188"/>
      <c r="S427" s="188"/>
      <c r="T427" s="188"/>
      <c r="U427" s="188"/>
      <c r="V427" s="91"/>
      <c r="W427" s="199">
        <v>101.0</v>
      </c>
      <c r="X427" s="143">
        <v>245.0</v>
      </c>
      <c r="Y427" s="143">
        <v>8.05241</v>
      </c>
      <c r="Z427" s="200"/>
      <c r="AA427" s="200"/>
      <c r="AB427" s="200"/>
    </row>
    <row r="428">
      <c r="A428" s="185">
        <v>426.0</v>
      </c>
      <c r="B428" s="185" t="s">
        <v>58</v>
      </c>
      <c r="C428" s="185" t="s">
        <v>27</v>
      </c>
      <c r="D428" s="185" t="s">
        <v>27</v>
      </c>
      <c r="E428" s="185" t="s">
        <v>28</v>
      </c>
      <c r="F428" s="185">
        <v>32.0</v>
      </c>
      <c r="G428" s="185" t="s">
        <v>53</v>
      </c>
      <c r="H428" s="185" t="s">
        <v>30</v>
      </c>
      <c r="I428" s="191">
        <v>8.0</v>
      </c>
      <c r="J428" s="191" t="s">
        <v>38</v>
      </c>
      <c r="K428" s="185">
        <v>160.97193</v>
      </c>
      <c r="L428" s="185">
        <v>122.21</v>
      </c>
      <c r="M428" s="185"/>
      <c r="N428" s="185">
        <v>85.0</v>
      </c>
      <c r="O428" s="195">
        <v>80.2935</v>
      </c>
      <c r="P428" s="198">
        <v>1.4</v>
      </c>
      <c r="Q428" s="84"/>
      <c r="R428" s="188"/>
      <c r="S428" s="188"/>
      <c r="T428" s="188"/>
      <c r="U428" s="188"/>
      <c r="V428" s="91"/>
      <c r="W428" s="199">
        <v>122.0</v>
      </c>
      <c r="X428" s="143">
        <v>414.0</v>
      </c>
      <c r="Y428" s="143">
        <v>8.07738</v>
      </c>
      <c r="Z428" s="200"/>
      <c r="AA428" s="200"/>
      <c r="AB428" s="200"/>
    </row>
    <row r="429">
      <c r="A429" s="185">
        <v>427.0</v>
      </c>
      <c r="B429" s="185" t="s">
        <v>58</v>
      </c>
      <c r="C429" s="185" t="s">
        <v>27</v>
      </c>
      <c r="D429" s="185" t="s">
        <v>27</v>
      </c>
      <c r="E429" s="185" t="s">
        <v>28</v>
      </c>
      <c r="F429" s="185">
        <v>32.0</v>
      </c>
      <c r="G429" s="185" t="s">
        <v>53</v>
      </c>
      <c r="H429" s="185" t="s">
        <v>30</v>
      </c>
      <c r="I429" s="191">
        <v>8.0</v>
      </c>
      <c r="J429" s="191" t="s">
        <v>39</v>
      </c>
      <c r="K429" s="185">
        <v>184.60077</v>
      </c>
      <c r="L429" s="185">
        <v>41.154</v>
      </c>
      <c r="M429" s="185"/>
      <c r="N429" s="185">
        <v>12.0</v>
      </c>
      <c r="O429" s="195">
        <v>229.90548</v>
      </c>
      <c r="P429" s="198">
        <v>3.9</v>
      </c>
      <c r="Q429" s="84"/>
      <c r="R429" s="188"/>
      <c r="S429" s="188"/>
      <c r="T429" s="188"/>
      <c r="U429" s="188"/>
      <c r="V429" s="91"/>
      <c r="W429" s="199">
        <v>242.0</v>
      </c>
      <c r="X429" s="143">
        <v>622.0</v>
      </c>
      <c r="Y429" s="143">
        <v>7.76614</v>
      </c>
      <c r="Z429" s="200"/>
      <c r="AA429" s="200"/>
      <c r="AB429" s="200"/>
    </row>
    <row r="430">
      <c r="A430" s="185">
        <v>428.0</v>
      </c>
      <c r="B430" s="185" t="s">
        <v>58</v>
      </c>
      <c r="C430" s="185" t="s">
        <v>27</v>
      </c>
      <c r="D430" s="185" t="s">
        <v>27</v>
      </c>
      <c r="E430" s="185" t="s">
        <v>28</v>
      </c>
      <c r="F430" s="185">
        <v>32.0</v>
      </c>
      <c r="G430" s="185" t="s">
        <v>53</v>
      </c>
      <c r="H430" s="185" t="s">
        <v>30</v>
      </c>
      <c r="I430" s="191">
        <v>8.0</v>
      </c>
      <c r="J430" s="191" t="s">
        <v>40</v>
      </c>
      <c r="K430" s="185">
        <v>125.30622</v>
      </c>
      <c r="L430" s="185">
        <v>3737.85</v>
      </c>
      <c r="M430" s="185"/>
      <c r="N430" s="185">
        <v>16.0</v>
      </c>
      <c r="O430" s="195">
        <v>285.73948</v>
      </c>
      <c r="P430" s="198">
        <v>3.2</v>
      </c>
      <c r="Q430" s="84"/>
      <c r="R430" s="188"/>
      <c r="S430" s="188"/>
      <c r="T430" s="188"/>
      <c r="U430" s="188"/>
      <c r="V430" s="91"/>
      <c r="W430" s="199">
        <v>598.0</v>
      </c>
      <c r="X430" s="143">
        <v>1337.0</v>
      </c>
      <c r="Y430" s="143">
        <v>8.0355</v>
      </c>
      <c r="Z430" s="200"/>
      <c r="AA430" s="200"/>
      <c r="AB430" s="200"/>
    </row>
    <row r="431">
      <c r="A431" s="185">
        <v>429.0</v>
      </c>
      <c r="B431" s="185" t="s">
        <v>58</v>
      </c>
      <c r="C431" s="185" t="s">
        <v>27</v>
      </c>
      <c r="D431" s="185" t="s">
        <v>27</v>
      </c>
      <c r="E431" s="185" t="s">
        <v>28</v>
      </c>
      <c r="F431" s="185">
        <v>32.0</v>
      </c>
      <c r="G431" s="185" t="s">
        <v>53</v>
      </c>
      <c r="H431" s="185" t="s">
        <v>30</v>
      </c>
      <c r="I431" s="191">
        <v>8.0</v>
      </c>
      <c r="J431" s="191" t="s">
        <v>41</v>
      </c>
      <c r="K431" s="185">
        <v>14.81845</v>
      </c>
      <c r="L431" s="185">
        <v>4138.46</v>
      </c>
      <c r="M431" s="185"/>
      <c r="N431" s="185">
        <v>22.0</v>
      </c>
      <c r="O431" s="195">
        <v>2.06269</v>
      </c>
      <c r="P431" s="198">
        <v>0.0</v>
      </c>
      <c r="Q431" s="84"/>
      <c r="R431" s="188"/>
      <c r="S431" s="188"/>
      <c r="T431" s="188"/>
      <c r="U431" s="188"/>
      <c r="V431" s="91"/>
      <c r="W431" s="199">
        <v>330.0</v>
      </c>
      <c r="X431" s="143">
        <v>767.0</v>
      </c>
      <c r="Y431" s="143">
        <v>8.66256</v>
      </c>
      <c r="Z431" s="200"/>
      <c r="AA431" s="200"/>
      <c r="AB431" s="200"/>
    </row>
    <row r="432">
      <c r="A432" s="185">
        <v>430.0</v>
      </c>
      <c r="B432" s="185" t="s">
        <v>58</v>
      </c>
      <c r="C432" s="185" t="s">
        <v>27</v>
      </c>
      <c r="D432" s="185" t="s">
        <v>27</v>
      </c>
      <c r="E432" s="185" t="s">
        <v>28</v>
      </c>
      <c r="F432" s="185">
        <v>32.0</v>
      </c>
      <c r="G432" s="185" t="s">
        <v>53</v>
      </c>
      <c r="H432" s="185" t="s">
        <v>30</v>
      </c>
      <c r="I432" s="191">
        <v>8.0</v>
      </c>
      <c r="J432" s="191" t="s">
        <v>42</v>
      </c>
      <c r="K432" s="185">
        <v>110.37231</v>
      </c>
      <c r="L432" s="185">
        <v>43.072</v>
      </c>
      <c r="M432" s="185"/>
      <c r="N432" s="185">
        <v>59.0</v>
      </c>
      <c r="O432" s="195">
        <v>7.73637</v>
      </c>
      <c r="P432" s="198">
        <v>0.1</v>
      </c>
      <c r="Q432" s="84"/>
      <c r="R432" s="188"/>
      <c r="S432" s="188"/>
      <c r="T432" s="188"/>
      <c r="U432" s="188"/>
      <c r="V432" s="91"/>
      <c r="W432" s="199">
        <v>33.0</v>
      </c>
      <c r="X432" s="143">
        <v>195.0</v>
      </c>
      <c r="Y432" s="143">
        <v>7.86264</v>
      </c>
      <c r="Z432" s="200"/>
      <c r="AA432" s="200"/>
      <c r="AB432" s="200"/>
    </row>
    <row r="433">
      <c r="A433" s="185">
        <v>431.0</v>
      </c>
      <c r="B433" s="185" t="s">
        <v>58</v>
      </c>
      <c r="C433" s="185" t="s">
        <v>27</v>
      </c>
      <c r="D433" s="185" t="s">
        <v>27</v>
      </c>
      <c r="E433" s="185" t="s">
        <v>28</v>
      </c>
      <c r="F433" s="185">
        <v>32.0</v>
      </c>
      <c r="G433" s="185" t="s">
        <v>53</v>
      </c>
      <c r="H433" s="185" t="s">
        <v>30</v>
      </c>
      <c r="I433" s="191">
        <v>8.0</v>
      </c>
      <c r="J433" s="191" t="s">
        <v>43</v>
      </c>
      <c r="K433" s="185">
        <v>15.04173</v>
      </c>
      <c r="L433" s="185">
        <v>2764.64</v>
      </c>
      <c r="M433" s="185"/>
      <c r="N433" s="185">
        <v>59.0</v>
      </c>
      <c r="O433" s="195">
        <v>355487.24</v>
      </c>
      <c r="P433" s="198">
        <v>97.2</v>
      </c>
      <c r="Q433" s="84"/>
      <c r="R433" s="188"/>
      <c r="S433" s="188"/>
      <c r="T433" s="188"/>
      <c r="U433" s="188"/>
      <c r="V433" s="91"/>
      <c r="W433" s="199">
        <v>356397.0</v>
      </c>
      <c r="X433" s="143">
        <v>354336.0</v>
      </c>
      <c r="Y433" s="143">
        <v>10.20314</v>
      </c>
      <c r="Z433" s="200"/>
      <c r="AA433" s="200"/>
      <c r="AB433" s="200"/>
    </row>
    <row r="434">
      <c r="A434" s="185">
        <v>432.0</v>
      </c>
      <c r="B434" s="185" t="s">
        <v>58</v>
      </c>
      <c r="C434" s="185" t="s">
        <v>27</v>
      </c>
      <c r="D434" s="185" t="s">
        <v>27</v>
      </c>
      <c r="E434" s="185" t="s">
        <v>28</v>
      </c>
      <c r="F434" s="185">
        <v>32.0</v>
      </c>
      <c r="G434" s="185" t="s">
        <v>53</v>
      </c>
      <c r="H434" s="185" t="s">
        <v>30</v>
      </c>
      <c r="I434" s="191">
        <v>8.0</v>
      </c>
      <c r="J434" s="191" t="s">
        <v>44</v>
      </c>
      <c r="K434" s="185">
        <v>111.47643</v>
      </c>
      <c r="L434" s="185">
        <v>179.331</v>
      </c>
      <c r="M434" s="185"/>
      <c r="N434" s="185">
        <v>5.0</v>
      </c>
      <c r="O434" s="195">
        <v>22.01266</v>
      </c>
      <c r="P434" s="198">
        <v>0.2</v>
      </c>
      <c r="Q434" s="84"/>
      <c r="R434" s="188"/>
      <c r="S434" s="188"/>
      <c r="T434" s="188"/>
      <c r="U434" s="188"/>
      <c r="V434" s="91"/>
      <c r="W434" s="199">
        <v>37.0</v>
      </c>
      <c r="X434" s="143">
        <v>219.0</v>
      </c>
      <c r="Y434" s="143">
        <v>8.1166</v>
      </c>
      <c r="Z434" s="200"/>
      <c r="AA434" s="200"/>
      <c r="AB434" s="200"/>
    </row>
    <row r="435">
      <c r="A435" s="185">
        <v>433.0</v>
      </c>
      <c r="B435" s="185" t="s">
        <v>58</v>
      </c>
      <c r="C435" s="185" t="s">
        <v>27</v>
      </c>
      <c r="D435" s="185" t="s">
        <v>27</v>
      </c>
      <c r="E435" s="185" t="s">
        <v>28</v>
      </c>
      <c r="F435" s="185">
        <v>32.0</v>
      </c>
      <c r="G435" s="185" t="s">
        <v>53</v>
      </c>
      <c r="H435" s="185" t="s">
        <v>30</v>
      </c>
      <c r="I435" s="191">
        <v>8.0</v>
      </c>
      <c r="J435" s="191" t="s">
        <v>45</v>
      </c>
      <c r="K435" s="185">
        <v>110.40738</v>
      </c>
      <c r="L435" s="185">
        <v>313.282</v>
      </c>
      <c r="M435" s="185"/>
      <c r="N435" s="185">
        <v>12.0</v>
      </c>
      <c r="O435" s="195">
        <v>7.78682</v>
      </c>
      <c r="P435" s="198">
        <v>0.1</v>
      </c>
      <c r="Q435" s="84"/>
      <c r="R435" s="188"/>
      <c r="S435" s="188"/>
      <c r="T435" s="188"/>
      <c r="U435" s="188"/>
      <c r="V435" s="91"/>
      <c r="W435" s="199">
        <v>165.0</v>
      </c>
      <c r="X435" s="143">
        <v>588.0</v>
      </c>
      <c r="Y435" s="143">
        <v>8.56132</v>
      </c>
      <c r="Z435" s="200"/>
      <c r="AA435" s="200"/>
      <c r="AB435" s="200"/>
    </row>
    <row r="436">
      <c r="A436" s="185">
        <v>434.0</v>
      </c>
      <c r="B436" s="185" t="s">
        <v>58</v>
      </c>
      <c r="C436" s="185" t="s">
        <v>27</v>
      </c>
      <c r="D436" s="185" t="s">
        <v>27</v>
      </c>
      <c r="E436" s="185" t="s">
        <v>28</v>
      </c>
      <c r="F436" s="185">
        <v>32.0</v>
      </c>
      <c r="G436" s="185" t="s">
        <v>53</v>
      </c>
      <c r="H436" s="185" t="s">
        <v>30</v>
      </c>
      <c r="I436" s="191">
        <v>8.0</v>
      </c>
      <c r="J436" s="191" t="s">
        <v>46</v>
      </c>
      <c r="K436" s="185">
        <v>8.25266</v>
      </c>
      <c r="L436" s="185">
        <v>259561.13</v>
      </c>
      <c r="M436" s="185"/>
      <c r="N436" s="185">
        <v>7.0</v>
      </c>
      <c r="O436" s="195">
        <v>13.82412</v>
      </c>
      <c r="P436" s="198">
        <v>0.1</v>
      </c>
      <c r="Q436" s="84"/>
      <c r="R436" s="188"/>
      <c r="S436" s="188"/>
      <c r="T436" s="188"/>
      <c r="U436" s="188"/>
      <c r="V436" s="91"/>
      <c r="W436" s="199">
        <v>11594.0</v>
      </c>
      <c r="X436" s="143">
        <v>12367.0</v>
      </c>
      <c r="Y436" s="143">
        <v>10.89329</v>
      </c>
      <c r="Z436" s="200"/>
      <c r="AA436" s="200"/>
      <c r="AB436" s="200"/>
    </row>
    <row r="437">
      <c r="A437" s="185">
        <v>435.0</v>
      </c>
      <c r="B437" s="185" t="s">
        <v>58</v>
      </c>
      <c r="C437" s="185" t="s">
        <v>27</v>
      </c>
      <c r="D437" s="185" t="s">
        <v>27</v>
      </c>
      <c r="E437" s="185" t="s">
        <v>28</v>
      </c>
      <c r="F437" s="185">
        <v>32.0</v>
      </c>
      <c r="G437" s="185" t="s">
        <v>53</v>
      </c>
      <c r="H437" s="185" t="s">
        <v>30</v>
      </c>
      <c r="I437" s="191">
        <v>8.0</v>
      </c>
      <c r="J437" s="191" t="s">
        <v>47</v>
      </c>
      <c r="K437" s="185">
        <v>112.51771</v>
      </c>
      <c r="L437" s="185">
        <v>9785.83</v>
      </c>
      <c r="M437" s="185"/>
      <c r="N437" s="185">
        <v>11.0</v>
      </c>
      <c r="O437" s="195">
        <v>216.67644</v>
      </c>
      <c r="P437" s="198">
        <v>2.4</v>
      </c>
      <c r="Q437" s="84"/>
      <c r="R437" s="188"/>
      <c r="S437" s="188"/>
      <c r="T437" s="188"/>
      <c r="U437" s="188"/>
      <c r="V437" s="91"/>
      <c r="W437" s="199">
        <v>2436.0</v>
      </c>
      <c r="X437" s="143">
        <v>2834.0</v>
      </c>
      <c r="Y437" s="143">
        <v>8.68543</v>
      </c>
      <c r="Z437" s="200"/>
      <c r="AA437" s="200"/>
      <c r="AB437" s="200"/>
    </row>
    <row r="438">
      <c r="A438" s="185">
        <v>436.0</v>
      </c>
      <c r="B438" s="185" t="s">
        <v>58</v>
      </c>
      <c r="C438" s="185" t="s">
        <v>27</v>
      </c>
      <c r="D438" s="185" t="s">
        <v>27</v>
      </c>
      <c r="E438" s="185" t="s">
        <v>28</v>
      </c>
      <c r="F438" s="185">
        <v>32.0</v>
      </c>
      <c r="G438" s="185" t="s">
        <v>53</v>
      </c>
      <c r="H438" s="185" t="s">
        <v>30</v>
      </c>
      <c r="I438" s="191">
        <v>8.0</v>
      </c>
      <c r="J438" s="191" t="s">
        <v>48</v>
      </c>
      <c r="K438" s="185">
        <v>134.21511</v>
      </c>
      <c r="L438" s="185">
        <v>56478.78</v>
      </c>
      <c r="M438" s="185"/>
      <c r="N438" s="185">
        <v>19.0</v>
      </c>
      <c r="O438" s="195">
        <v>122.52371</v>
      </c>
      <c r="P438" s="198">
        <v>1.0</v>
      </c>
      <c r="Q438" s="84"/>
      <c r="R438" s="188"/>
      <c r="S438" s="188"/>
      <c r="T438" s="188"/>
      <c r="U438" s="188"/>
      <c r="V438" s="91"/>
      <c r="W438" s="199">
        <v>6293.0</v>
      </c>
      <c r="X438" s="143">
        <v>7069.0</v>
      </c>
      <c r="Y438" s="143">
        <v>8.75479</v>
      </c>
      <c r="Z438" s="200"/>
      <c r="AA438" s="200"/>
      <c r="AB438" s="200"/>
    </row>
    <row r="439">
      <c r="A439" s="185">
        <v>437.0</v>
      </c>
      <c r="B439" s="185" t="s">
        <v>58</v>
      </c>
      <c r="C439" s="185" t="s">
        <v>27</v>
      </c>
      <c r="D439" s="185" t="s">
        <v>27</v>
      </c>
      <c r="E439" s="185" t="s">
        <v>28</v>
      </c>
      <c r="F439" s="185">
        <v>32.0</v>
      </c>
      <c r="G439" s="185" t="s">
        <v>53</v>
      </c>
      <c r="H439" s="185" t="s">
        <v>30</v>
      </c>
      <c r="I439" s="191">
        <v>8.0</v>
      </c>
      <c r="J439" s="191" t="s">
        <v>49</v>
      </c>
      <c r="K439" s="185">
        <v>167.3538</v>
      </c>
      <c r="L439" s="185">
        <v>89.793</v>
      </c>
      <c r="M439" s="185"/>
      <c r="N439" s="185">
        <v>3.0</v>
      </c>
      <c r="O439" s="195">
        <v>109.83974</v>
      </c>
      <c r="P439" s="198">
        <v>1.2</v>
      </c>
      <c r="Q439" s="84"/>
      <c r="R439" s="188"/>
      <c r="S439" s="188"/>
      <c r="T439" s="188"/>
      <c r="U439" s="188"/>
      <c r="V439" s="91"/>
      <c r="W439" s="199">
        <v>128.0</v>
      </c>
      <c r="X439" s="143">
        <v>375.0</v>
      </c>
      <c r="Y439" s="143">
        <v>7.68358</v>
      </c>
      <c r="Z439" s="200"/>
      <c r="AA439" s="200"/>
      <c r="AB439" s="200"/>
    </row>
    <row r="440">
      <c r="A440" s="185">
        <v>438.0</v>
      </c>
      <c r="B440" s="185" t="s">
        <v>58</v>
      </c>
      <c r="C440" s="185" t="s">
        <v>27</v>
      </c>
      <c r="D440" s="185" t="s">
        <v>27</v>
      </c>
      <c r="E440" s="185" t="s">
        <v>28</v>
      </c>
      <c r="F440" s="185">
        <v>32.0</v>
      </c>
      <c r="G440" s="185" t="s">
        <v>53</v>
      </c>
      <c r="H440" s="185" t="s">
        <v>30</v>
      </c>
      <c r="I440" s="191">
        <v>8.0</v>
      </c>
      <c r="J440" s="191" t="s">
        <v>50</v>
      </c>
      <c r="K440" s="185">
        <v>121.22057</v>
      </c>
      <c r="L440" s="185">
        <v>31858.31</v>
      </c>
      <c r="M440" s="185"/>
      <c r="N440" s="185">
        <v>23.0</v>
      </c>
      <c r="O440" s="195">
        <v>267.09136</v>
      </c>
      <c r="P440" s="198">
        <v>1.3</v>
      </c>
      <c r="Q440" s="84"/>
      <c r="R440" s="188"/>
      <c r="S440" s="188"/>
      <c r="T440" s="188"/>
      <c r="U440" s="188"/>
      <c r="V440" s="91"/>
      <c r="W440" s="199">
        <v>11461.0</v>
      </c>
      <c r="X440" s="143">
        <v>12932.0</v>
      </c>
      <c r="Y440" s="143">
        <v>13.47083</v>
      </c>
      <c r="Z440" s="200"/>
      <c r="AA440" s="200"/>
      <c r="AB440" s="200"/>
    </row>
    <row r="441">
      <c r="A441" s="185">
        <v>439.0</v>
      </c>
      <c r="B441" s="185" t="s">
        <v>58</v>
      </c>
      <c r="C441" s="185" t="s">
        <v>27</v>
      </c>
      <c r="D441" s="185" t="s">
        <v>27</v>
      </c>
      <c r="E441" s="185" t="s">
        <v>28</v>
      </c>
      <c r="F441" s="185">
        <v>32.0</v>
      </c>
      <c r="G441" s="185" t="s">
        <v>53</v>
      </c>
      <c r="H441" s="185" t="s">
        <v>30</v>
      </c>
      <c r="I441" s="191">
        <v>8.0</v>
      </c>
      <c r="J441" s="191" t="s">
        <v>51</v>
      </c>
      <c r="K441" s="185"/>
      <c r="L441" s="185"/>
      <c r="M441" s="185"/>
      <c r="N441" s="185"/>
      <c r="O441" s="195"/>
      <c r="P441" s="201"/>
      <c r="Q441" s="84"/>
      <c r="R441" s="188"/>
      <c r="S441" s="188"/>
      <c r="T441" s="188"/>
      <c r="U441" s="188"/>
      <c r="V441" s="142"/>
      <c r="W441" s="189" t="s">
        <v>30</v>
      </c>
      <c r="X441" s="151"/>
      <c r="Y441" s="151"/>
      <c r="Z441" s="200"/>
      <c r="AA441" s="200"/>
      <c r="AB441" s="200"/>
    </row>
    <row r="442">
      <c r="A442" s="185">
        <v>440.0</v>
      </c>
      <c r="B442" s="185" t="s">
        <v>58</v>
      </c>
      <c r="C442" s="185" t="s">
        <v>27</v>
      </c>
      <c r="D442" s="185" t="s">
        <v>27</v>
      </c>
      <c r="E442" s="185" t="s">
        <v>28</v>
      </c>
      <c r="F442" s="185">
        <v>32.0</v>
      </c>
      <c r="G442" s="185" t="s">
        <v>53</v>
      </c>
      <c r="H442" s="185" t="s">
        <v>30</v>
      </c>
      <c r="I442" s="191">
        <v>8.0</v>
      </c>
      <c r="J442" s="191" t="s">
        <v>52</v>
      </c>
      <c r="K442" s="185"/>
      <c r="L442" s="185"/>
      <c r="M442" s="185"/>
      <c r="N442" s="185"/>
      <c r="O442" s="195"/>
      <c r="P442" s="201"/>
      <c r="Q442" s="84"/>
      <c r="R442" s="188"/>
      <c r="S442" s="188"/>
      <c r="T442" s="188"/>
      <c r="U442" s="188"/>
      <c r="V442" s="142"/>
      <c r="W442" s="189" t="s">
        <v>30</v>
      </c>
      <c r="X442" s="151"/>
      <c r="Y442" s="151"/>
      <c r="Z442" s="200"/>
      <c r="AA442" s="200"/>
      <c r="AB442" s="200"/>
    </row>
    <row r="443">
      <c r="A443" s="185">
        <v>441.0</v>
      </c>
      <c r="B443" s="185" t="s">
        <v>58</v>
      </c>
      <c r="C443" s="185" t="s">
        <v>27</v>
      </c>
      <c r="D443" s="185" t="s">
        <v>27</v>
      </c>
      <c r="E443" s="185" t="s">
        <v>28</v>
      </c>
      <c r="F443" s="185">
        <v>64.0</v>
      </c>
      <c r="G443" s="185" t="s">
        <v>53</v>
      </c>
      <c r="H443" s="185" t="s">
        <v>30</v>
      </c>
      <c r="I443" s="191">
        <v>1.0</v>
      </c>
      <c r="J443" s="191" t="s">
        <v>31</v>
      </c>
      <c r="K443" s="185">
        <v>52.10728</v>
      </c>
      <c r="L443" s="185">
        <v>19.393</v>
      </c>
      <c r="M443" s="185"/>
      <c r="N443" s="185">
        <v>2.0</v>
      </c>
      <c r="O443" s="195">
        <v>33.13872</v>
      </c>
      <c r="P443" s="198">
        <v>0.6</v>
      </c>
      <c r="Q443" s="84"/>
      <c r="R443" s="188"/>
      <c r="S443" s="188"/>
      <c r="T443" s="188"/>
      <c r="U443" s="188"/>
      <c r="V443" s="91"/>
      <c r="W443" s="199">
        <v>61.0</v>
      </c>
      <c r="X443" s="143">
        <v>1178.0</v>
      </c>
      <c r="Y443" s="143">
        <v>13.62905</v>
      </c>
      <c r="Z443" s="200"/>
      <c r="AA443" s="200"/>
      <c r="AB443" s="200"/>
    </row>
    <row r="444">
      <c r="A444" s="185">
        <v>442.0</v>
      </c>
      <c r="B444" s="185" t="s">
        <v>58</v>
      </c>
      <c r="C444" s="185" t="s">
        <v>27</v>
      </c>
      <c r="D444" s="185" t="s">
        <v>27</v>
      </c>
      <c r="E444" s="185" t="s">
        <v>28</v>
      </c>
      <c r="F444" s="185">
        <v>64.0</v>
      </c>
      <c r="G444" s="185" t="s">
        <v>53</v>
      </c>
      <c r="H444" s="185" t="s">
        <v>30</v>
      </c>
      <c r="I444" s="191">
        <v>1.0</v>
      </c>
      <c r="J444" s="191" t="s">
        <v>32</v>
      </c>
      <c r="K444" s="185">
        <v>2.21942</v>
      </c>
      <c r="L444" s="185">
        <v>705.491</v>
      </c>
      <c r="M444" s="185"/>
      <c r="N444" s="185">
        <v>39.0</v>
      </c>
      <c r="O444" s="195">
        <v>8950.76</v>
      </c>
      <c r="P444" s="198">
        <v>60.1</v>
      </c>
      <c r="Q444" s="84"/>
      <c r="R444" s="188"/>
      <c r="S444" s="188"/>
      <c r="T444" s="188"/>
      <c r="U444" s="188"/>
      <c r="V444" s="91"/>
      <c r="W444" s="199">
        <v>8882.0</v>
      </c>
      <c r="X444" s="143">
        <v>10602.0</v>
      </c>
      <c r="Y444" s="143">
        <v>9.35098</v>
      </c>
      <c r="Z444" s="200"/>
      <c r="AA444" s="200"/>
      <c r="AB444" s="200"/>
    </row>
    <row r="445">
      <c r="A445" s="185">
        <v>443.0</v>
      </c>
      <c r="B445" s="185" t="s">
        <v>58</v>
      </c>
      <c r="C445" s="185" t="s">
        <v>27</v>
      </c>
      <c r="D445" s="185" t="s">
        <v>27</v>
      </c>
      <c r="E445" s="185" t="s">
        <v>28</v>
      </c>
      <c r="F445" s="185">
        <v>64.0</v>
      </c>
      <c r="G445" s="185" t="s">
        <v>53</v>
      </c>
      <c r="H445" s="185" t="s">
        <v>30</v>
      </c>
      <c r="I445" s="191">
        <v>1.0</v>
      </c>
      <c r="J445" s="191" t="s">
        <v>33</v>
      </c>
      <c r="K445" s="185">
        <v>15.58164</v>
      </c>
      <c r="L445" s="185">
        <v>160.773</v>
      </c>
      <c r="M445" s="185"/>
      <c r="N445" s="185">
        <v>12.0</v>
      </c>
      <c r="O445" s="195">
        <v>11.12</v>
      </c>
      <c r="P445" s="198">
        <v>0.2</v>
      </c>
      <c r="Q445" s="84"/>
      <c r="R445" s="188"/>
      <c r="S445" s="188"/>
      <c r="T445" s="188"/>
      <c r="U445" s="188"/>
      <c r="V445" s="91"/>
      <c r="W445" s="199">
        <v>117.0</v>
      </c>
      <c r="X445" s="143">
        <v>1089.0</v>
      </c>
      <c r="Y445" s="143">
        <v>8.64392</v>
      </c>
      <c r="Z445" s="200"/>
      <c r="AA445" s="200"/>
      <c r="AB445" s="200"/>
    </row>
    <row r="446">
      <c r="A446" s="185">
        <v>444.0</v>
      </c>
      <c r="B446" s="185" t="s">
        <v>58</v>
      </c>
      <c r="C446" s="185" t="s">
        <v>27</v>
      </c>
      <c r="D446" s="185" t="s">
        <v>27</v>
      </c>
      <c r="E446" s="185" t="s">
        <v>28</v>
      </c>
      <c r="F446" s="185">
        <v>64.0</v>
      </c>
      <c r="G446" s="185" t="s">
        <v>53</v>
      </c>
      <c r="H446" s="185" t="s">
        <v>30</v>
      </c>
      <c r="I446" s="191">
        <v>1.0</v>
      </c>
      <c r="J446" s="191" t="s">
        <v>34</v>
      </c>
      <c r="K446" s="185">
        <v>11.96847</v>
      </c>
      <c r="L446" s="185">
        <v>14.55474</v>
      </c>
      <c r="M446" s="185"/>
      <c r="N446" s="185">
        <v>69.0</v>
      </c>
      <c r="O446" s="195">
        <v>2.76963</v>
      </c>
      <c r="P446" s="198">
        <v>0.0</v>
      </c>
      <c r="Q446" s="84"/>
      <c r="R446" s="188"/>
      <c r="S446" s="188"/>
      <c r="T446" s="188"/>
      <c r="U446" s="188"/>
      <c r="V446" s="91"/>
      <c r="W446" s="199">
        <v>1019.0</v>
      </c>
      <c r="X446" s="143">
        <v>2182.0</v>
      </c>
      <c r="Y446" s="143">
        <v>10.87165</v>
      </c>
      <c r="Z446" s="200"/>
      <c r="AA446" s="200"/>
      <c r="AB446" s="200"/>
    </row>
    <row r="447">
      <c r="A447" s="185">
        <v>445.0</v>
      </c>
      <c r="B447" s="185" t="s">
        <v>58</v>
      </c>
      <c r="C447" s="185" t="s">
        <v>27</v>
      </c>
      <c r="D447" s="185" t="s">
        <v>27</v>
      </c>
      <c r="E447" s="185" t="s">
        <v>28</v>
      </c>
      <c r="F447" s="185">
        <v>64.0</v>
      </c>
      <c r="G447" s="185" t="s">
        <v>53</v>
      </c>
      <c r="H447" s="185" t="s">
        <v>30</v>
      </c>
      <c r="I447" s="191">
        <v>1.0</v>
      </c>
      <c r="J447" s="191" t="s">
        <v>35</v>
      </c>
      <c r="K447" s="185">
        <v>16.02175</v>
      </c>
      <c r="L447" s="185">
        <v>78.02</v>
      </c>
      <c r="M447" s="185"/>
      <c r="N447" s="185">
        <v>67.0</v>
      </c>
      <c r="O447" s="195">
        <v>3.03421</v>
      </c>
      <c r="P447" s="198">
        <v>0.1</v>
      </c>
      <c r="Q447" s="84"/>
      <c r="R447" s="188"/>
      <c r="S447" s="188"/>
      <c r="T447" s="188"/>
      <c r="U447" s="188"/>
      <c r="V447" s="91"/>
      <c r="W447" s="199">
        <v>38.0</v>
      </c>
      <c r="X447" s="143">
        <v>910.0</v>
      </c>
      <c r="Y447" s="143">
        <v>8.03661</v>
      </c>
      <c r="Z447" s="200"/>
      <c r="AA447" s="200"/>
      <c r="AB447" s="200"/>
    </row>
    <row r="448">
      <c r="A448" s="185">
        <v>446.0</v>
      </c>
      <c r="B448" s="185" t="s">
        <v>58</v>
      </c>
      <c r="C448" s="185" t="s">
        <v>27</v>
      </c>
      <c r="D448" s="185" t="s">
        <v>27</v>
      </c>
      <c r="E448" s="185" t="s">
        <v>28</v>
      </c>
      <c r="F448" s="185">
        <v>64.0</v>
      </c>
      <c r="G448" s="185" t="s">
        <v>53</v>
      </c>
      <c r="H448" s="185" t="s">
        <v>30</v>
      </c>
      <c r="I448" s="191">
        <v>1.0</v>
      </c>
      <c r="J448" s="191" t="s">
        <v>36</v>
      </c>
      <c r="K448" s="185">
        <v>15.3544</v>
      </c>
      <c r="L448" s="185">
        <v>54.305</v>
      </c>
      <c r="M448" s="185"/>
      <c r="N448" s="185">
        <v>1.0</v>
      </c>
      <c r="O448" s="195">
        <v>0.576173</v>
      </c>
      <c r="P448" s="198">
        <v>0.0</v>
      </c>
      <c r="Q448" s="84"/>
      <c r="R448" s="188"/>
      <c r="S448" s="188"/>
      <c r="T448" s="188"/>
      <c r="U448" s="188"/>
      <c r="V448" s="91"/>
      <c r="W448" s="199">
        <v>12.0</v>
      </c>
      <c r="X448" s="143">
        <v>718.0</v>
      </c>
      <c r="Y448" s="143">
        <v>3.63876</v>
      </c>
      <c r="Z448" s="200"/>
      <c r="AA448" s="200"/>
      <c r="AB448" s="200"/>
    </row>
    <row r="449">
      <c r="A449" s="185">
        <v>447.0</v>
      </c>
      <c r="B449" s="185" t="s">
        <v>58</v>
      </c>
      <c r="C449" s="185" t="s">
        <v>27</v>
      </c>
      <c r="D449" s="185" t="s">
        <v>27</v>
      </c>
      <c r="E449" s="185" t="s">
        <v>28</v>
      </c>
      <c r="F449" s="185">
        <v>64.0</v>
      </c>
      <c r="G449" s="185" t="s">
        <v>53</v>
      </c>
      <c r="H449" s="185" t="s">
        <v>30</v>
      </c>
      <c r="I449" s="191">
        <v>1.0</v>
      </c>
      <c r="J449" s="191" t="s">
        <v>37</v>
      </c>
      <c r="K449" s="185">
        <v>16.42115</v>
      </c>
      <c r="L449" s="185">
        <v>41.921</v>
      </c>
      <c r="M449" s="185"/>
      <c r="N449" s="185">
        <v>12.0</v>
      </c>
      <c r="O449" s="195">
        <v>10.29301</v>
      </c>
      <c r="P449" s="198">
        <v>0.2</v>
      </c>
      <c r="Q449" s="84"/>
      <c r="R449" s="188"/>
      <c r="S449" s="188"/>
      <c r="T449" s="188"/>
      <c r="U449" s="188"/>
      <c r="V449" s="91"/>
      <c r="W449" s="199">
        <v>32.0</v>
      </c>
      <c r="X449" s="98">
        <v>845.0</v>
      </c>
      <c r="Y449" s="143">
        <v>8.23652</v>
      </c>
      <c r="Z449" s="200"/>
      <c r="AA449" s="200"/>
      <c r="AB449" s="200"/>
    </row>
    <row r="450">
      <c r="A450" s="185">
        <v>448.0</v>
      </c>
      <c r="B450" s="185" t="s">
        <v>58</v>
      </c>
      <c r="C450" s="185" t="s">
        <v>27</v>
      </c>
      <c r="D450" s="185" t="s">
        <v>27</v>
      </c>
      <c r="E450" s="185" t="s">
        <v>28</v>
      </c>
      <c r="F450" s="185">
        <v>64.0</v>
      </c>
      <c r="G450" s="185" t="s">
        <v>53</v>
      </c>
      <c r="H450" s="185" t="s">
        <v>30</v>
      </c>
      <c r="I450" s="191">
        <v>1.0</v>
      </c>
      <c r="J450" s="191" t="s">
        <v>38</v>
      </c>
      <c r="K450" s="185">
        <v>17.528</v>
      </c>
      <c r="L450" s="185">
        <v>121.122</v>
      </c>
      <c r="M450" s="185"/>
      <c r="N450" s="185">
        <v>85.0</v>
      </c>
      <c r="O450" s="195">
        <v>5.83524</v>
      </c>
      <c r="P450" s="198">
        <v>0.1</v>
      </c>
      <c r="Q450" s="84"/>
      <c r="R450" s="188"/>
      <c r="S450" s="188"/>
      <c r="T450" s="188"/>
      <c r="U450" s="188"/>
      <c r="V450" s="91"/>
      <c r="W450" s="199">
        <v>49.0</v>
      </c>
      <c r="X450" s="143">
        <v>1058.0</v>
      </c>
      <c r="Y450" s="143">
        <v>8.66965</v>
      </c>
      <c r="Z450" s="200"/>
      <c r="AA450" s="200"/>
      <c r="AB450" s="200"/>
    </row>
    <row r="451">
      <c r="A451" s="185">
        <v>449.0</v>
      </c>
      <c r="B451" s="185" t="s">
        <v>58</v>
      </c>
      <c r="C451" s="185" t="s">
        <v>27</v>
      </c>
      <c r="D451" s="185" t="s">
        <v>27</v>
      </c>
      <c r="E451" s="185" t="s">
        <v>28</v>
      </c>
      <c r="F451" s="185">
        <v>64.0</v>
      </c>
      <c r="G451" s="185" t="s">
        <v>53</v>
      </c>
      <c r="H451" s="185" t="s">
        <v>30</v>
      </c>
      <c r="I451" s="191">
        <v>1.0</v>
      </c>
      <c r="J451" s="191" t="s">
        <v>39</v>
      </c>
      <c r="K451" s="185">
        <v>22.08597</v>
      </c>
      <c r="L451" s="185">
        <v>23.809</v>
      </c>
      <c r="M451" s="185"/>
      <c r="N451" s="185">
        <v>12.0</v>
      </c>
      <c r="O451" s="195">
        <v>23.50146</v>
      </c>
      <c r="P451" s="198">
        <v>0.4</v>
      </c>
      <c r="Q451" s="84"/>
      <c r="R451" s="188"/>
      <c r="S451" s="188"/>
      <c r="T451" s="188"/>
      <c r="U451" s="188"/>
      <c r="V451" s="91"/>
      <c r="W451" s="199">
        <v>45.0</v>
      </c>
      <c r="X451" s="143">
        <v>924.0</v>
      </c>
      <c r="Y451" s="143">
        <v>7.8578</v>
      </c>
      <c r="Z451" s="200"/>
      <c r="AA451" s="200"/>
      <c r="AB451" s="200"/>
    </row>
    <row r="452">
      <c r="A452" s="185">
        <v>450.0</v>
      </c>
      <c r="B452" s="185" t="s">
        <v>58</v>
      </c>
      <c r="C452" s="185" t="s">
        <v>27</v>
      </c>
      <c r="D452" s="185" t="s">
        <v>27</v>
      </c>
      <c r="E452" s="185" t="s">
        <v>28</v>
      </c>
      <c r="F452" s="185">
        <v>64.0</v>
      </c>
      <c r="G452" s="185" t="s">
        <v>53</v>
      </c>
      <c r="H452" s="185" t="s">
        <v>30</v>
      </c>
      <c r="I452" s="191">
        <v>1.0</v>
      </c>
      <c r="J452" s="191" t="s">
        <v>40</v>
      </c>
      <c r="K452" s="185">
        <v>15.49084</v>
      </c>
      <c r="L452" s="185">
        <v>490.731</v>
      </c>
      <c r="M452" s="185"/>
      <c r="N452" s="185">
        <v>16.0</v>
      </c>
      <c r="O452" s="195">
        <v>35.71235</v>
      </c>
      <c r="P452" s="198">
        <v>0.6</v>
      </c>
      <c r="Q452" s="84"/>
      <c r="R452" s="188"/>
      <c r="S452" s="188"/>
      <c r="T452" s="188"/>
      <c r="U452" s="188"/>
      <c r="V452" s="91"/>
      <c r="W452" s="199">
        <v>101.0</v>
      </c>
      <c r="X452" s="143">
        <v>1085.0</v>
      </c>
      <c r="Y452" s="143">
        <v>8.10108</v>
      </c>
      <c r="Z452" s="200"/>
      <c r="AA452" s="200"/>
      <c r="AB452" s="200"/>
    </row>
    <row r="453">
      <c r="A453" s="185">
        <v>451.0</v>
      </c>
      <c r="B453" s="185" t="s">
        <v>58</v>
      </c>
      <c r="C453" s="185" t="s">
        <v>27</v>
      </c>
      <c r="D453" s="185" t="s">
        <v>27</v>
      </c>
      <c r="E453" s="185" t="s">
        <v>28</v>
      </c>
      <c r="F453" s="185">
        <v>64.0</v>
      </c>
      <c r="G453" s="185" t="s">
        <v>53</v>
      </c>
      <c r="H453" s="185" t="s">
        <v>30</v>
      </c>
      <c r="I453" s="191">
        <v>1.0</v>
      </c>
      <c r="J453" s="191" t="s">
        <v>41</v>
      </c>
      <c r="K453" s="185">
        <v>1.89592</v>
      </c>
      <c r="L453" s="185">
        <v>475.724</v>
      </c>
      <c r="M453" s="185"/>
      <c r="N453" s="185">
        <v>68.0</v>
      </c>
      <c r="O453" s="195">
        <v>0.992985</v>
      </c>
      <c r="P453" s="198">
        <v>0.0</v>
      </c>
      <c r="Q453" s="84"/>
      <c r="R453" s="188"/>
      <c r="S453" s="188"/>
      <c r="T453" s="188"/>
      <c r="U453" s="188"/>
      <c r="V453" s="91"/>
      <c r="W453" s="199">
        <v>80.0</v>
      </c>
      <c r="X453" s="143">
        <v>1105.0</v>
      </c>
      <c r="Y453" s="143">
        <v>8.8491</v>
      </c>
      <c r="Z453" s="200"/>
      <c r="AA453" s="200"/>
      <c r="AB453" s="200"/>
    </row>
    <row r="454">
      <c r="A454" s="185">
        <v>452.0</v>
      </c>
      <c r="B454" s="185" t="s">
        <v>58</v>
      </c>
      <c r="C454" s="185" t="s">
        <v>27</v>
      </c>
      <c r="D454" s="185" t="s">
        <v>27</v>
      </c>
      <c r="E454" s="185" t="s">
        <v>28</v>
      </c>
      <c r="F454" s="185">
        <v>64.0</v>
      </c>
      <c r="G454" s="185" t="s">
        <v>53</v>
      </c>
      <c r="H454" s="185" t="s">
        <v>30</v>
      </c>
      <c r="I454" s="191">
        <v>1.0</v>
      </c>
      <c r="J454" s="191" t="s">
        <v>42</v>
      </c>
      <c r="K454" s="185">
        <v>11.8</v>
      </c>
      <c r="L454" s="185">
        <v>43.17</v>
      </c>
      <c r="M454" s="185"/>
      <c r="N454" s="185">
        <v>59.0</v>
      </c>
      <c r="O454" s="195">
        <v>1.18124</v>
      </c>
      <c r="P454" s="198">
        <v>0.0</v>
      </c>
      <c r="Q454" s="84"/>
      <c r="R454" s="188"/>
      <c r="S454" s="188"/>
      <c r="T454" s="188"/>
      <c r="U454" s="188"/>
      <c r="V454" s="91"/>
      <c r="W454" s="199">
        <v>29.0</v>
      </c>
      <c r="X454" s="143">
        <v>814.0</v>
      </c>
      <c r="Y454" s="143">
        <v>7.9145</v>
      </c>
      <c r="Z454" s="200"/>
      <c r="AA454" s="200"/>
      <c r="AB454" s="200"/>
    </row>
    <row r="455">
      <c r="A455" s="185">
        <v>453.0</v>
      </c>
      <c r="B455" s="185" t="s">
        <v>58</v>
      </c>
      <c r="C455" s="185" t="s">
        <v>27</v>
      </c>
      <c r="D455" s="185" t="s">
        <v>27</v>
      </c>
      <c r="E455" s="185" t="s">
        <v>28</v>
      </c>
      <c r="F455" s="185">
        <v>64.0</v>
      </c>
      <c r="G455" s="185" t="s">
        <v>53</v>
      </c>
      <c r="H455" s="185" t="s">
        <v>30</v>
      </c>
      <c r="I455" s="191">
        <v>1.0</v>
      </c>
      <c r="J455" s="191" t="s">
        <v>43</v>
      </c>
      <c r="K455" s="185">
        <v>1.87157</v>
      </c>
      <c r="L455" s="185">
        <v>548.526</v>
      </c>
      <c r="M455" s="185"/>
      <c r="N455" s="185">
        <v>59.0</v>
      </c>
      <c r="O455" s="195">
        <v>5374.37</v>
      </c>
      <c r="P455" s="198">
        <v>60.7</v>
      </c>
      <c r="Q455" s="84"/>
      <c r="R455" s="188"/>
      <c r="S455" s="188"/>
      <c r="T455" s="188"/>
      <c r="U455" s="188"/>
      <c r="V455" s="91"/>
      <c r="W455" s="199">
        <v>5436.0</v>
      </c>
      <c r="X455" s="143">
        <v>6503.0</v>
      </c>
      <c r="Y455" s="143">
        <v>8.33876</v>
      </c>
      <c r="Z455" s="200"/>
      <c r="AA455" s="200"/>
      <c r="AB455" s="200"/>
    </row>
    <row r="456">
      <c r="A456" s="185">
        <v>454.0</v>
      </c>
      <c r="B456" s="185" t="s">
        <v>58</v>
      </c>
      <c r="C456" s="185" t="s">
        <v>27</v>
      </c>
      <c r="D456" s="185" t="s">
        <v>27</v>
      </c>
      <c r="E456" s="185" t="s">
        <v>28</v>
      </c>
      <c r="F456" s="185">
        <v>64.0</v>
      </c>
      <c r="G456" s="185" t="s">
        <v>53</v>
      </c>
      <c r="H456" s="185" t="s">
        <v>30</v>
      </c>
      <c r="I456" s="191">
        <v>1.0</v>
      </c>
      <c r="J456" s="191" t="s">
        <v>44</v>
      </c>
      <c r="K456" s="185">
        <v>13.19224</v>
      </c>
      <c r="L456" s="185">
        <v>109.059</v>
      </c>
      <c r="M456" s="185"/>
      <c r="N456" s="185">
        <v>5.0</v>
      </c>
      <c r="O456" s="195">
        <v>0.927989</v>
      </c>
      <c r="P456" s="198">
        <v>0.0</v>
      </c>
      <c r="Q456" s="84"/>
      <c r="R456" s="188"/>
      <c r="S456" s="188"/>
      <c r="T456" s="188"/>
      <c r="U456" s="188"/>
      <c r="V456" s="91"/>
      <c r="W456" s="199">
        <v>18.0</v>
      </c>
      <c r="X456" s="143">
        <v>843.0</v>
      </c>
      <c r="Y456" s="143">
        <v>8.08318</v>
      </c>
      <c r="Z456" s="200"/>
      <c r="AA456" s="200"/>
      <c r="AB456" s="200"/>
    </row>
    <row r="457">
      <c r="A457" s="185">
        <v>455.0</v>
      </c>
      <c r="B457" s="185" t="s">
        <v>58</v>
      </c>
      <c r="C457" s="185" t="s">
        <v>27</v>
      </c>
      <c r="D457" s="185" t="s">
        <v>27</v>
      </c>
      <c r="E457" s="185" t="s">
        <v>28</v>
      </c>
      <c r="F457" s="185">
        <v>64.0</v>
      </c>
      <c r="G457" s="185" t="s">
        <v>53</v>
      </c>
      <c r="H457" s="185" t="s">
        <v>30</v>
      </c>
      <c r="I457" s="191">
        <v>1.0</v>
      </c>
      <c r="J457" s="191" t="s">
        <v>45</v>
      </c>
      <c r="K457" s="185">
        <v>13.2973</v>
      </c>
      <c r="L457" s="185">
        <v>1.52823</v>
      </c>
      <c r="M457" s="185"/>
      <c r="N457" s="185">
        <v>122.0</v>
      </c>
      <c r="O457" s="195">
        <v>1.6098</v>
      </c>
      <c r="P457" s="198">
        <v>0.0</v>
      </c>
      <c r="Q457" s="84"/>
      <c r="R457" s="188"/>
      <c r="S457" s="188"/>
      <c r="T457" s="188"/>
      <c r="U457" s="188"/>
      <c r="V457" s="91"/>
      <c r="W457" s="199">
        <v>230.0</v>
      </c>
      <c r="X457" s="143">
        <v>748.0</v>
      </c>
      <c r="Y457" s="143">
        <v>8.68887</v>
      </c>
      <c r="Z457" s="200"/>
      <c r="AA457" s="200"/>
      <c r="AB457" s="200"/>
    </row>
    <row r="458">
      <c r="A458" s="185">
        <v>456.0</v>
      </c>
      <c r="B458" s="185" t="s">
        <v>58</v>
      </c>
      <c r="C458" s="185" t="s">
        <v>27</v>
      </c>
      <c r="D458" s="185" t="s">
        <v>27</v>
      </c>
      <c r="E458" s="185" t="s">
        <v>28</v>
      </c>
      <c r="F458" s="185">
        <v>64.0</v>
      </c>
      <c r="G458" s="185" t="s">
        <v>53</v>
      </c>
      <c r="H458" s="185" t="s">
        <v>30</v>
      </c>
      <c r="I458" s="191">
        <v>1.0</v>
      </c>
      <c r="J458" s="191" t="s">
        <v>46</v>
      </c>
      <c r="K458" s="185">
        <v>1.94334</v>
      </c>
      <c r="L458" s="185">
        <v>34.35519</v>
      </c>
      <c r="M458" s="185"/>
      <c r="N458" s="185">
        <v>7.0</v>
      </c>
      <c r="O458" s="195">
        <v>1.84743</v>
      </c>
      <c r="P458" s="198">
        <v>0.0</v>
      </c>
      <c r="Q458" s="84"/>
      <c r="R458" s="188"/>
      <c r="S458" s="188"/>
      <c r="T458" s="188"/>
      <c r="U458" s="188"/>
      <c r="V458" s="91"/>
      <c r="W458" s="199">
        <v>1733.0</v>
      </c>
      <c r="X458" s="143">
        <v>2618.0</v>
      </c>
      <c r="Y458" s="143">
        <v>8.15409</v>
      </c>
      <c r="Z458" s="200"/>
      <c r="AA458" s="200"/>
      <c r="AB458" s="200"/>
    </row>
    <row r="459">
      <c r="A459" s="185">
        <v>457.0</v>
      </c>
      <c r="B459" s="185" t="s">
        <v>58</v>
      </c>
      <c r="C459" s="185" t="s">
        <v>27</v>
      </c>
      <c r="D459" s="185" t="s">
        <v>27</v>
      </c>
      <c r="E459" s="185" t="s">
        <v>28</v>
      </c>
      <c r="F459" s="185">
        <v>64.0</v>
      </c>
      <c r="G459" s="185" t="s">
        <v>53</v>
      </c>
      <c r="H459" s="185" t="s">
        <v>30</v>
      </c>
      <c r="I459" s="191">
        <v>1.0</v>
      </c>
      <c r="J459" s="191" t="s">
        <v>47</v>
      </c>
      <c r="K459" s="185">
        <v>11.7499</v>
      </c>
      <c r="L459" s="185">
        <v>1674.03</v>
      </c>
      <c r="M459" s="185"/>
      <c r="N459" s="185">
        <v>11.0</v>
      </c>
      <c r="O459" s="195">
        <v>12.06205</v>
      </c>
      <c r="P459" s="198">
        <v>0.2</v>
      </c>
      <c r="Q459" s="84"/>
      <c r="R459" s="188"/>
      <c r="S459" s="188"/>
      <c r="T459" s="188"/>
      <c r="U459" s="188"/>
      <c r="V459" s="91"/>
      <c r="W459" s="199">
        <v>340.0</v>
      </c>
      <c r="X459" s="143">
        <v>1263.0</v>
      </c>
      <c r="Y459" s="143">
        <v>8.38347</v>
      </c>
      <c r="Z459" s="200"/>
      <c r="AA459" s="200"/>
      <c r="AB459" s="200"/>
    </row>
    <row r="460">
      <c r="A460" s="185">
        <v>458.0</v>
      </c>
      <c r="B460" s="185" t="s">
        <v>58</v>
      </c>
      <c r="C460" s="185" t="s">
        <v>27</v>
      </c>
      <c r="D460" s="185" t="s">
        <v>27</v>
      </c>
      <c r="E460" s="185" t="s">
        <v>28</v>
      </c>
      <c r="F460" s="185">
        <v>64.0</v>
      </c>
      <c r="G460" s="185" t="s">
        <v>53</v>
      </c>
      <c r="H460" s="185" t="s">
        <v>30</v>
      </c>
      <c r="I460" s="191">
        <v>1.0</v>
      </c>
      <c r="J460" s="191" t="s">
        <v>48</v>
      </c>
      <c r="K460" s="185">
        <v>19.05719</v>
      </c>
      <c r="L460" s="185">
        <v>14116.61</v>
      </c>
      <c r="M460" s="185"/>
      <c r="N460" s="185">
        <v>17.0</v>
      </c>
      <c r="O460" s="195">
        <v>8.49523</v>
      </c>
      <c r="P460" s="198">
        <v>0.1</v>
      </c>
      <c r="Q460" s="84"/>
      <c r="R460" s="188"/>
      <c r="S460" s="188"/>
      <c r="T460" s="188"/>
      <c r="U460" s="188"/>
      <c r="V460" s="91"/>
      <c r="W460" s="199">
        <v>1281.0</v>
      </c>
      <c r="X460" s="143">
        <v>2412.0</v>
      </c>
      <c r="Y460" s="143">
        <v>9.15606</v>
      </c>
      <c r="Z460" s="200"/>
      <c r="AA460" s="200"/>
      <c r="AB460" s="200"/>
    </row>
    <row r="461">
      <c r="A461" s="185">
        <v>459.0</v>
      </c>
      <c r="B461" s="185" t="s">
        <v>58</v>
      </c>
      <c r="C461" s="185" t="s">
        <v>27</v>
      </c>
      <c r="D461" s="185" t="s">
        <v>27</v>
      </c>
      <c r="E461" s="185" t="s">
        <v>28</v>
      </c>
      <c r="F461" s="185">
        <v>64.0</v>
      </c>
      <c r="G461" s="185" t="s">
        <v>53</v>
      </c>
      <c r="H461" s="185" t="s">
        <v>30</v>
      </c>
      <c r="I461" s="191">
        <v>1.0</v>
      </c>
      <c r="J461" s="191" t="s">
        <v>49</v>
      </c>
      <c r="K461" s="185">
        <v>19.91938</v>
      </c>
      <c r="L461" s="185">
        <v>54.56</v>
      </c>
      <c r="M461" s="185"/>
      <c r="N461" s="185">
        <v>3.0</v>
      </c>
      <c r="O461" s="195">
        <v>7.2925</v>
      </c>
      <c r="P461" s="198">
        <v>0.1</v>
      </c>
      <c r="Q461" s="84"/>
      <c r="R461" s="188"/>
      <c r="S461" s="188"/>
      <c r="T461" s="188"/>
      <c r="U461" s="188"/>
      <c r="V461" s="91"/>
      <c r="W461" s="199">
        <v>27.0</v>
      </c>
      <c r="X461" s="143">
        <v>869.0</v>
      </c>
      <c r="Y461" s="143">
        <v>7.43661</v>
      </c>
      <c r="Z461" s="200"/>
      <c r="AA461" s="200"/>
      <c r="AB461" s="200"/>
    </row>
    <row r="462">
      <c r="A462" s="185">
        <v>460.0</v>
      </c>
      <c r="B462" s="185" t="s">
        <v>58</v>
      </c>
      <c r="C462" s="185" t="s">
        <v>27</v>
      </c>
      <c r="D462" s="185" t="s">
        <v>27</v>
      </c>
      <c r="E462" s="185" t="s">
        <v>28</v>
      </c>
      <c r="F462" s="185">
        <v>64.0</v>
      </c>
      <c r="G462" s="185" t="s">
        <v>53</v>
      </c>
      <c r="H462" s="185" t="s">
        <v>30</v>
      </c>
      <c r="I462" s="191">
        <v>1.0</v>
      </c>
      <c r="J462" s="191" t="s">
        <v>50</v>
      </c>
      <c r="K462" s="185">
        <v>14.91423</v>
      </c>
      <c r="L462" s="185">
        <v>4.61444</v>
      </c>
      <c r="M462" s="185"/>
      <c r="N462" s="185">
        <v>23.0</v>
      </c>
      <c r="O462" s="195">
        <v>33369.03</v>
      </c>
      <c r="P462" s="198">
        <v>0.4</v>
      </c>
      <c r="Q462" s="84"/>
      <c r="R462" s="188"/>
      <c r="S462" s="188"/>
      <c r="T462" s="188"/>
      <c r="U462" s="188"/>
      <c r="V462" s="91"/>
      <c r="W462" s="199">
        <v>1673.0</v>
      </c>
      <c r="X462" s="143">
        <v>3098.0</v>
      </c>
      <c r="Y462" s="143">
        <v>10.35454</v>
      </c>
      <c r="Z462" s="200"/>
      <c r="AA462" s="200"/>
      <c r="AB462" s="200"/>
    </row>
    <row r="463">
      <c r="A463" s="185">
        <v>461.0</v>
      </c>
      <c r="B463" s="185" t="s">
        <v>58</v>
      </c>
      <c r="C463" s="185" t="s">
        <v>27</v>
      </c>
      <c r="D463" s="185" t="s">
        <v>27</v>
      </c>
      <c r="E463" s="185" t="s">
        <v>28</v>
      </c>
      <c r="F463" s="185">
        <v>64.0</v>
      </c>
      <c r="G463" s="185" t="s">
        <v>53</v>
      </c>
      <c r="H463" s="185" t="s">
        <v>30</v>
      </c>
      <c r="I463" s="191">
        <v>1.0</v>
      </c>
      <c r="J463" s="191" t="s">
        <v>51</v>
      </c>
      <c r="K463" s="185"/>
      <c r="L463" s="185"/>
      <c r="M463" s="185"/>
      <c r="N463" s="185"/>
      <c r="O463" s="195"/>
      <c r="P463" s="198" t="s">
        <v>30</v>
      </c>
      <c r="Q463" s="84"/>
      <c r="R463" s="188"/>
      <c r="S463" s="188"/>
      <c r="T463" s="188"/>
      <c r="U463" s="188"/>
      <c r="V463" s="91"/>
      <c r="W463" s="199" t="s">
        <v>30</v>
      </c>
      <c r="X463" s="143" t="s">
        <v>30</v>
      </c>
      <c r="Y463" s="151"/>
      <c r="Z463" s="200"/>
      <c r="AA463" s="200"/>
      <c r="AB463" s="200"/>
    </row>
    <row r="464">
      <c r="A464" s="185">
        <v>462.0</v>
      </c>
      <c r="B464" s="185" t="s">
        <v>58</v>
      </c>
      <c r="C464" s="185" t="s">
        <v>27</v>
      </c>
      <c r="D464" s="185" t="s">
        <v>27</v>
      </c>
      <c r="E464" s="185" t="s">
        <v>28</v>
      </c>
      <c r="F464" s="185">
        <v>64.0</v>
      </c>
      <c r="G464" s="185" t="s">
        <v>53</v>
      </c>
      <c r="H464" s="185" t="s">
        <v>30</v>
      </c>
      <c r="I464" s="191">
        <v>1.0</v>
      </c>
      <c r="J464" s="191" t="s">
        <v>52</v>
      </c>
      <c r="K464" s="185"/>
      <c r="L464" s="185"/>
      <c r="M464" s="185"/>
      <c r="N464" s="185"/>
      <c r="O464" s="195"/>
      <c r="P464" s="198" t="s">
        <v>30</v>
      </c>
      <c r="Q464" s="84"/>
      <c r="R464" s="188"/>
      <c r="S464" s="188"/>
      <c r="T464" s="188"/>
      <c r="U464" s="188"/>
      <c r="V464" s="91"/>
      <c r="W464" s="199" t="s">
        <v>30</v>
      </c>
      <c r="X464" s="143" t="s">
        <v>30</v>
      </c>
      <c r="Y464" s="151"/>
      <c r="Z464" s="200"/>
      <c r="AA464" s="200"/>
      <c r="AB464" s="200"/>
    </row>
    <row r="465">
      <c r="A465" s="185">
        <v>463.0</v>
      </c>
      <c r="B465" s="185" t="s">
        <v>58</v>
      </c>
      <c r="C465" s="185" t="s">
        <v>27</v>
      </c>
      <c r="D465" s="185" t="s">
        <v>27</v>
      </c>
      <c r="E465" s="185" t="s">
        <v>28</v>
      </c>
      <c r="F465" s="185">
        <v>64.0</v>
      </c>
      <c r="G465" s="185" t="s">
        <v>53</v>
      </c>
      <c r="H465" s="185" t="s">
        <v>30</v>
      </c>
      <c r="I465" s="191">
        <v>2.0</v>
      </c>
      <c r="J465" s="191" t="s">
        <v>31</v>
      </c>
      <c r="K465" s="185">
        <v>107.26857</v>
      </c>
      <c r="L465" s="185">
        <v>20.032</v>
      </c>
      <c r="M465" s="185"/>
      <c r="N465" s="185">
        <v>2.0</v>
      </c>
      <c r="O465" s="195">
        <v>65.8411</v>
      </c>
      <c r="P465" s="198">
        <v>1.1</v>
      </c>
      <c r="Q465" s="84"/>
      <c r="R465" s="188"/>
      <c r="S465" s="188"/>
      <c r="T465" s="188"/>
      <c r="U465" s="188"/>
      <c r="V465" s="91"/>
      <c r="W465" s="199">
        <v>76.0</v>
      </c>
      <c r="X465" s="143">
        <v>1328.0</v>
      </c>
      <c r="Y465" s="143">
        <v>10.78895</v>
      </c>
      <c r="Z465" s="200"/>
      <c r="AA465" s="200"/>
      <c r="AB465" s="200"/>
    </row>
    <row r="466">
      <c r="A466" s="185">
        <v>464.0</v>
      </c>
      <c r="B466" s="185" t="s">
        <v>58</v>
      </c>
      <c r="C466" s="185" t="s">
        <v>27</v>
      </c>
      <c r="D466" s="185" t="s">
        <v>27</v>
      </c>
      <c r="E466" s="185" t="s">
        <v>28</v>
      </c>
      <c r="F466" s="185">
        <v>64.0</v>
      </c>
      <c r="G466" s="185" t="s">
        <v>53</v>
      </c>
      <c r="H466" s="185" t="s">
        <v>30</v>
      </c>
      <c r="I466" s="191">
        <v>2.0</v>
      </c>
      <c r="J466" s="191" t="s">
        <v>32</v>
      </c>
      <c r="K466" s="185">
        <v>4.00808</v>
      </c>
      <c r="L466" s="185">
        <v>1434.11</v>
      </c>
      <c r="M466" s="185"/>
      <c r="N466" s="185">
        <v>39.0</v>
      </c>
      <c r="O466" s="195">
        <v>37308.52</v>
      </c>
      <c r="P466" s="198">
        <v>83.1</v>
      </c>
      <c r="Q466" s="84"/>
      <c r="R466" s="188"/>
      <c r="S466" s="188"/>
      <c r="T466" s="188"/>
      <c r="U466" s="188"/>
      <c r="V466" s="91"/>
      <c r="W466" s="199">
        <v>35338.0</v>
      </c>
      <c r="X466" s="143">
        <v>39075.0</v>
      </c>
      <c r="Y466" s="143">
        <v>9.51955</v>
      </c>
      <c r="Z466" s="200"/>
      <c r="AA466" s="200"/>
      <c r="AB466" s="200"/>
    </row>
    <row r="467">
      <c r="A467" s="185">
        <v>465.0</v>
      </c>
      <c r="B467" s="185" t="s">
        <v>58</v>
      </c>
      <c r="C467" s="185" t="s">
        <v>27</v>
      </c>
      <c r="D467" s="185" t="s">
        <v>27</v>
      </c>
      <c r="E467" s="185" t="s">
        <v>28</v>
      </c>
      <c r="F467" s="185">
        <v>64.0</v>
      </c>
      <c r="G467" s="185" t="s">
        <v>53</v>
      </c>
      <c r="H467" s="185" t="s">
        <v>30</v>
      </c>
      <c r="I467" s="191">
        <v>2.0</v>
      </c>
      <c r="J467" s="191" t="s">
        <v>33</v>
      </c>
      <c r="K467" s="185">
        <v>31.60848</v>
      </c>
      <c r="L467" s="185">
        <v>205.153</v>
      </c>
      <c r="M467" s="185"/>
      <c r="N467" s="185">
        <v>12.0</v>
      </c>
      <c r="O467" s="195">
        <v>22.65794</v>
      </c>
      <c r="P467" s="198">
        <v>0.4</v>
      </c>
      <c r="Q467" s="84"/>
      <c r="R467" s="188"/>
      <c r="S467" s="188"/>
      <c r="T467" s="188"/>
      <c r="U467" s="188"/>
      <c r="V467" s="91"/>
      <c r="W467" s="199">
        <v>210.0</v>
      </c>
      <c r="X467" s="143">
        <v>1244.0</v>
      </c>
      <c r="Y467" s="143">
        <v>8.25279</v>
      </c>
      <c r="Z467" s="200"/>
      <c r="AA467" s="200"/>
      <c r="AB467" s="200"/>
    </row>
    <row r="468">
      <c r="A468" s="185">
        <v>466.0</v>
      </c>
      <c r="B468" s="185" t="s">
        <v>58</v>
      </c>
      <c r="C468" s="185" t="s">
        <v>27</v>
      </c>
      <c r="D468" s="185" t="s">
        <v>27</v>
      </c>
      <c r="E468" s="185" t="s">
        <v>28</v>
      </c>
      <c r="F468" s="185">
        <v>64.0</v>
      </c>
      <c r="G468" s="185" t="s">
        <v>53</v>
      </c>
      <c r="H468" s="185" t="s">
        <v>30</v>
      </c>
      <c r="I468" s="191">
        <v>2.0</v>
      </c>
      <c r="J468" s="191" t="s">
        <v>34</v>
      </c>
      <c r="K468" s="185">
        <v>25.57589</v>
      </c>
      <c r="L468" s="185">
        <v>27273.92</v>
      </c>
      <c r="M468" s="185"/>
      <c r="N468" s="185">
        <v>69.0</v>
      </c>
      <c r="O468" s="195">
        <v>5.04079</v>
      </c>
      <c r="P468" s="198">
        <v>0.1</v>
      </c>
      <c r="Q468" s="84"/>
      <c r="R468" s="188"/>
      <c r="S468" s="188"/>
      <c r="T468" s="188"/>
      <c r="U468" s="188"/>
      <c r="V468" s="91"/>
      <c r="W468" s="199">
        <v>1951.0</v>
      </c>
      <c r="X468" s="143">
        <v>3162.0</v>
      </c>
      <c r="Y468" s="143">
        <v>11.83994</v>
      </c>
      <c r="Z468" s="200"/>
      <c r="AA468" s="200"/>
      <c r="AB468" s="200"/>
    </row>
    <row r="469">
      <c r="A469" s="185">
        <v>467.0</v>
      </c>
      <c r="B469" s="185" t="s">
        <v>58</v>
      </c>
      <c r="C469" s="185" t="s">
        <v>27</v>
      </c>
      <c r="D469" s="185" t="s">
        <v>27</v>
      </c>
      <c r="E469" s="185" t="s">
        <v>28</v>
      </c>
      <c r="F469" s="185">
        <v>64.0</v>
      </c>
      <c r="G469" s="185" t="s">
        <v>53</v>
      </c>
      <c r="H469" s="185" t="s">
        <v>30</v>
      </c>
      <c r="I469" s="191">
        <v>2.0</v>
      </c>
      <c r="J469" s="191" t="s">
        <v>35</v>
      </c>
      <c r="K469" s="185">
        <v>35.22833</v>
      </c>
      <c r="L469" s="185">
        <v>77.792</v>
      </c>
      <c r="M469" s="185"/>
      <c r="N469" s="185">
        <v>67.0</v>
      </c>
      <c r="O469" s="186">
        <v>6.0185</v>
      </c>
      <c r="P469" s="198">
        <v>0.1</v>
      </c>
      <c r="Q469" s="84"/>
      <c r="R469" s="188"/>
      <c r="S469" s="188"/>
      <c r="T469" s="188"/>
      <c r="U469" s="188"/>
      <c r="V469" s="91"/>
      <c r="W469" s="199">
        <v>37.0</v>
      </c>
      <c r="X469" s="143">
        <v>962.0</v>
      </c>
      <c r="Y469" s="143">
        <v>8.18022</v>
      </c>
      <c r="Z469" s="200"/>
      <c r="AA469" s="200"/>
      <c r="AB469" s="200"/>
    </row>
    <row r="470">
      <c r="A470" s="185">
        <v>468.0</v>
      </c>
      <c r="B470" s="185" t="s">
        <v>58</v>
      </c>
      <c r="C470" s="185" t="s">
        <v>27</v>
      </c>
      <c r="D470" s="185" t="s">
        <v>27</v>
      </c>
      <c r="E470" s="185" t="s">
        <v>28</v>
      </c>
      <c r="F470" s="185">
        <v>64.0</v>
      </c>
      <c r="G470" s="185" t="s">
        <v>53</v>
      </c>
      <c r="H470" s="185" t="s">
        <v>30</v>
      </c>
      <c r="I470" s="191">
        <v>2.0</v>
      </c>
      <c r="J470" s="191" t="s">
        <v>36</v>
      </c>
      <c r="K470" s="185">
        <v>30.92973</v>
      </c>
      <c r="L470" s="185">
        <v>52.24</v>
      </c>
      <c r="M470" s="185"/>
      <c r="N470" s="185">
        <v>1.0</v>
      </c>
      <c r="O470" s="186">
        <v>0.982891</v>
      </c>
      <c r="P470" s="198">
        <v>0.0</v>
      </c>
      <c r="Q470" s="84"/>
      <c r="R470" s="188"/>
      <c r="S470" s="188"/>
      <c r="T470" s="188"/>
      <c r="U470" s="188"/>
      <c r="V470" s="91"/>
      <c r="W470" s="199">
        <v>8.0</v>
      </c>
      <c r="X470" s="143">
        <v>729.0</v>
      </c>
      <c r="Y470" s="143">
        <v>3.60549</v>
      </c>
      <c r="Z470" s="200"/>
      <c r="AA470" s="200"/>
      <c r="AB470" s="200"/>
    </row>
    <row r="471">
      <c r="A471" s="185">
        <v>469.0</v>
      </c>
      <c r="B471" s="185" t="s">
        <v>58</v>
      </c>
      <c r="C471" s="185" t="s">
        <v>27</v>
      </c>
      <c r="D471" s="185" t="s">
        <v>27</v>
      </c>
      <c r="E471" s="185" t="s">
        <v>28</v>
      </c>
      <c r="F471" s="185">
        <v>64.0</v>
      </c>
      <c r="G471" s="185" t="s">
        <v>53</v>
      </c>
      <c r="H471" s="185" t="s">
        <v>30</v>
      </c>
      <c r="I471" s="191">
        <v>2.0</v>
      </c>
      <c r="J471" s="191" t="s">
        <v>37</v>
      </c>
      <c r="K471" s="185">
        <v>34.12545</v>
      </c>
      <c r="L471" s="185">
        <v>42.016</v>
      </c>
      <c r="M471" s="185"/>
      <c r="N471" s="185">
        <v>12.0</v>
      </c>
      <c r="O471" s="186">
        <v>20.64539</v>
      </c>
      <c r="P471" s="198">
        <v>0.4</v>
      </c>
      <c r="Q471" s="84"/>
      <c r="R471" s="188"/>
      <c r="S471" s="188"/>
      <c r="T471" s="188"/>
      <c r="U471" s="188"/>
      <c r="V471" s="91"/>
      <c r="W471" s="199">
        <v>35.0</v>
      </c>
      <c r="X471" s="143">
        <v>897.0</v>
      </c>
      <c r="Y471" s="143">
        <v>7.98012</v>
      </c>
      <c r="Z471" s="200"/>
      <c r="AA471" s="200"/>
      <c r="AB471" s="200"/>
    </row>
    <row r="472">
      <c r="A472" s="185">
        <v>470.0</v>
      </c>
      <c r="B472" s="185" t="s">
        <v>58</v>
      </c>
      <c r="C472" s="185" t="s">
        <v>27</v>
      </c>
      <c r="D472" s="185" t="s">
        <v>27</v>
      </c>
      <c r="E472" s="185" t="s">
        <v>28</v>
      </c>
      <c r="F472" s="185">
        <v>64.0</v>
      </c>
      <c r="G472" s="185" t="s">
        <v>53</v>
      </c>
      <c r="H472" s="185" t="s">
        <v>30</v>
      </c>
      <c r="I472" s="191">
        <v>2.0</v>
      </c>
      <c r="J472" s="191" t="s">
        <v>38</v>
      </c>
      <c r="K472" s="185">
        <v>35.19788</v>
      </c>
      <c r="L472" s="185">
        <v>121.92</v>
      </c>
      <c r="M472" s="185"/>
      <c r="N472" s="185">
        <v>85.0</v>
      </c>
      <c r="O472" s="186">
        <v>13.93594</v>
      </c>
      <c r="P472" s="198">
        <v>0.2</v>
      </c>
      <c r="Q472" s="84"/>
      <c r="R472" s="188"/>
      <c r="S472" s="188"/>
      <c r="T472" s="188"/>
      <c r="U472" s="188"/>
      <c r="V472" s="91"/>
      <c r="W472" s="199">
        <v>54.0</v>
      </c>
      <c r="X472" s="143">
        <v>1075.0</v>
      </c>
      <c r="Y472" s="143">
        <v>8.22925</v>
      </c>
      <c r="Z472" s="200"/>
      <c r="AA472" s="200"/>
      <c r="AB472" s="200"/>
    </row>
    <row r="473">
      <c r="A473" s="185">
        <v>471.0</v>
      </c>
      <c r="B473" s="185" t="s">
        <v>58</v>
      </c>
      <c r="C473" s="185" t="s">
        <v>27</v>
      </c>
      <c r="D473" s="185" t="s">
        <v>27</v>
      </c>
      <c r="E473" s="185" t="s">
        <v>28</v>
      </c>
      <c r="F473" s="185">
        <v>64.0</v>
      </c>
      <c r="G473" s="185" t="s">
        <v>53</v>
      </c>
      <c r="H473" s="185" t="s">
        <v>30</v>
      </c>
      <c r="I473" s="191">
        <v>2.0</v>
      </c>
      <c r="J473" s="191" t="s">
        <v>39</v>
      </c>
      <c r="K473" s="185">
        <v>45.27653</v>
      </c>
      <c r="L473" s="185">
        <v>24.16</v>
      </c>
      <c r="M473" s="185"/>
      <c r="N473" s="185">
        <v>12.0</v>
      </c>
      <c r="O473" s="186">
        <v>50.29693</v>
      </c>
      <c r="P473" s="198">
        <v>0.9</v>
      </c>
      <c r="Q473" s="84"/>
      <c r="R473" s="188"/>
      <c r="S473" s="188"/>
      <c r="T473" s="188"/>
      <c r="U473" s="188"/>
      <c r="V473" s="91"/>
      <c r="W473" s="199">
        <v>67.0</v>
      </c>
      <c r="X473" s="143">
        <v>1005.0</v>
      </c>
      <c r="Y473" s="143">
        <v>8.1356</v>
      </c>
      <c r="Z473" s="200"/>
      <c r="AA473" s="200"/>
      <c r="AB473" s="200"/>
    </row>
    <row r="474">
      <c r="A474" s="185">
        <v>472.0</v>
      </c>
      <c r="B474" s="185" t="s">
        <v>58</v>
      </c>
      <c r="C474" s="185" t="s">
        <v>27</v>
      </c>
      <c r="D474" s="185" t="s">
        <v>27</v>
      </c>
      <c r="E474" s="185" t="s">
        <v>28</v>
      </c>
      <c r="F474" s="185">
        <v>64.0</v>
      </c>
      <c r="G474" s="185" t="s">
        <v>53</v>
      </c>
      <c r="H474" s="185" t="s">
        <v>30</v>
      </c>
      <c r="I474" s="191">
        <v>2.0</v>
      </c>
      <c r="J474" s="191" t="s">
        <v>40</v>
      </c>
      <c r="K474" s="185">
        <v>31.09386</v>
      </c>
      <c r="L474" s="185">
        <v>1195.72</v>
      </c>
      <c r="M474" s="185"/>
      <c r="N474" s="185">
        <v>16.0</v>
      </c>
      <c r="O474" s="186">
        <v>71.24594</v>
      </c>
      <c r="P474" s="198">
        <v>1.2</v>
      </c>
      <c r="Q474" s="84"/>
      <c r="R474" s="188"/>
      <c r="S474" s="188"/>
      <c r="T474" s="188"/>
      <c r="U474" s="188"/>
      <c r="V474" s="91"/>
      <c r="W474" s="199">
        <v>164.0</v>
      </c>
      <c r="X474" s="143">
        <v>1224.0</v>
      </c>
      <c r="Y474" s="143">
        <v>8.32018</v>
      </c>
      <c r="Z474" s="200"/>
      <c r="AA474" s="200"/>
      <c r="AB474" s="200"/>
    </row>
    <row r="475">
      <c r="A475" s="185">
        <v>473.0</v>
      </c>
      <c r="B475" s="185" t="s">
        <v>58</v>
      </c>
      <c r="C475" s="185" t="s">
        <v>27</v>
      </c>
      <c r="D475" s="185" t="s">
        <v>27</v>
      </c>
      <c r="E475" s="185" t="s">
        <v>28</v>
      </c>
      <c r="F475" s="185">
        <v>64.0</v>
      </c>
      <c r="G475" s="185" t="s">
        <v>53</v>
      </c>
      <c r="H475" s="185" t="s">
        <v>30</v>
      </c>
      <c r="I475" s="191">
        <v>2.0</v>
      </c>
      <c r="J475" s="191" t="s">
        <v>41</v>
      </c>
      <c r="K475" s="185">
        <v>3.64542</v>
      </c>
      <c r="L475" s="185">
        <v>1647.28</v>
      </c>
      <c r="M475" s="185"/>
      <c r="N475" s="185">
        <v>30.0</v>
      </c>
      <c r="O475" s="186">
        <v>0.83745</v>
      </c>
      <c r="P475" s="198">
        <v>0.0</v>
      </c>
      <c r="Q475" s="84"/>
      <c r="R475" s="188"/>
      <c r="S475" s="188"/>
      <c r="T475" s="188"/>
      <c r="U475" s="188"/>
      <c r="V475" s="91"/>
      <c r="W475" s="199">
        <v>115.0</v>
      </c>
      <c r="X475" s="143">
        <v>1160.0</v>
      </c>
      <c r="Y475" s="143">
        <v>8.92968</v>
      </c>
      <c r="Z475" s="200"/>
      <c r="AA475" s="200"/>
      <c r="AB475" s="200"/>
    </row>
    <row r="476">
      <c r="A476" s="185">
        <v>474.0</v>
      </c>
      <c r="B476" s="185" t="s">
        <v>58</v>
      </c>
      <c r="C476" s="185" t="s">
        <v>27</v>
      </c>
      <c r="D476" s="185" t="s">
        <v>27</v>
      </c>
      <c r="E476" s="185" t="s">
        <v>28</v>
      </c>
      <c r="F476" s="185">
        <v>64.0</v>
      </c>
      <c r="G476" s="185" t="s">
        <v>53</v>
      </c>
      <c r="H476" s="185" t="s">
        <v>30</v>
      </c>
      <c r="I476" s="191">
        <v>2.0</v>
      </c>
      <c r="J476" s="191" t="s">
        <v>42</v>
      </c>
      <c r="K476" s="185">
        <v>24.61651</v>
      </c>
      <c r="L476" s="185">
        <v>42.688</v>
      </c>
      <c r="M476" s="185"/>
      <c r="N476" s="185">
        <v>59.0</v>
      </c>
      <c r="O476" s="186">
        <v>2.02742</v>
      </c>
      <c r="P476" s="198">
        <v>0.0</v>
      </c>
      <c r="Q476" s="84"/>
      <c r="R476" s="188"/>
      <c r="S476" s="188"/>
      <c r="T476" s="188"/>
      <c r="U476" s="188"/>
      <c r="V476" s="91"/>
      <c r="W476" s="199">
        <v>28.0</v>
      </c>
      <c r="X476" s="143">
        <v>839.0</v>
      </c>
      <c r="Y476" s="143">
        <v>7.97816</v>
      </c>
      <c r="Z476" s="200"/>
      <c r="AA476" s="200"/>
      <c r="AB476" s="200"/>
    </row>
    <row r="477">
      <c r="A477" s="185">
        <v>475.0</v>
      </c>
      <c r="B477" s="185" t="s">
        <v>58</v>
      </c>
      <c r="C477" s="185" t="s">
        <v>27</v>
      </c>
      <c r="D477" s="185" t="s">
        <v>27</v>
      </c>
      <c r="E477" s="185" t="s">
        <v>28</v>
      </c>
      <c r="F477" s="185">
        <v>64.0</v>
      </c>
      <c r="G477" s="185" t="s">
        <v>53</v>
      </c>
      <c r="H477" s="185" t="s">
        <v>30</v>
      </c>
      <c r="I477" s="191">
        <v>2.0</v>
      </c>
      <c r="J477" s="191" t="s">
        <v>43</v>
      </c>
      <c r="K477" s="185">
        <v>3.63809</v>
      </c>
      <c r="L477" s="185">
        <v>1.06225</v>
      </c>
      <c r="M477" s="185"/>
      <c r="N477" s="185">
        <v>59.0</v>
      </c>
      <c r="O477" s="186">
        <v>21351.35</v>
      </c>
      <c r="P477" s="198">
        <v>79.4</v>
      </c>
      <c r="Q477" s="84"/>
      <c r="R477" s="188"/>
      <c r="S477" s="188"/>
      <c r="T477" s="188"/>
      <c r="U477" s="188"/>
      <c r="V477" s="91"/>
      <c r="W477" s="199">
        <v>22114.0</v>
      </c>
      <c r="X477" s="143">
        <v>22832.0</v>
      </c>
      <c r="Y477" s="143">
        <v>8.26103</v>
      </c>
      <c r="Z477" s="200"/>
      <c r="AA477" s="200"/>
      <c r="AB477" s="200"/>
    </row>
    <row r="478">
      <c r="A478" s="185">
        <v>476.0</v>
      </c>
      <c r="B478" s="185" t="s">
        <v>58</v>
      </c>
      <c r="C478" s="185" t="s">
        <v>27</v>
      </c>
      <c r="D478" s="185" t="s">
        <v>27</v>
      </c>
      <c r="E478" s="185" t="s">
        <v>28</v>
      </c>
      <c r="F478" s="185">
        <v>64.0</v>
      </c>
      <c r="G478" s="185" t="s">
        <v>53</v>
      </c>
      <c r="H478" s="185" t="s">
        <v>30</v>
      </c>
      <c r="I478" s="191">
        <v>2.0</v>
      </c>
      <c r="J478" s="191" t="s">
        <v>44</v>
      </c>
      <c r="K478" s="185">
        <v>27.06675</v>
      </c>
      <c r="L478" s="185">
        <v>108.995</v>
      </c>
      <c r="M478" s="185"/>
      <c r="N478" s="185">
        <v>5.0</v>
      </c>
      <c r="O478" s="186">
        <v>2958.44</v>
      </c>
      <c r="P478" s="198">
        <v>0.1</v>
      </c>
      <c r="Q478" s="84"/>
      <c r="R478" s="188"/>
      <c r="S478" s="188"/>
      <c r="T478" s="188"/>
      <c r="U478" s="188"/>
      <c r="V478" s="91"/>
      <c r="W478" s="199">
        <v>17.0</v>
      </c>
      <c r="X478" s="143">
        <v>858.0</v>
      </c>
      <c r="Y478" s="143">
        <v>8.44572</v>
      </c>
      <c r="Z478" s="200"/>
      <c r="AA478" s="200"/>
      <c r="AB478" s="200"/>
    </row>
    <row r="479">
      <c r="A479" s="185">
        <v>477.0</v>
      </c>
      <c r="B479" s="185" t="s">
        <v>58</v>
      </c>
      <c r="C479" s="185" t="s">
        <v>27</v>
      </c>
      <c r="D479" s="185" t="s">
        <v>27</v>
      </c>
      <c r="E479" s="185" t="s">
        <v>28</v>
      </c>
      <c r="F479" s="185">
        <v>64.0</v>
      </c>
      <c r="G479" s="185" t="s">
        <v>53</v>
      </c>
      <c r="H479" s="185" t="s">
        <v>30</v>
      </c>
      <c r="I479" s="191">
        <v>2.0</v>
      </c>
      <c r="J479" s="191" t="s">
        <v>45</v>
      </c>
      <c r="K479" s="185">
        <v>27.15357</v>
      </c>
      <c r="L479" s="185">
        <v>200.994</v>
      </c>
      <c r="M479" s="185"/>
      <c r="N479" s="185">
        <v>12.0</v>
      </c>
      <c r="O479" s="186">
        <v>1.9398</v>
      </c>
      <c r="P479" s="198">
        <v>0.0</v>
      </c>
      <c r="Q479" s="84"/>
      <c r="R479" s="188"/>
      <c r="S479" s="188"/>
      <c r="T479" s="188"/>
      <c r="U479" s="188"/>
      <c r="V479" s="91"/>
      <c r="W479" s="199">
        <v>195.0</v>
      </c>
      <c r="X479" s="143">
        <v>779.0</v>
      </c>
      <c r="Y479" s="143">
        <v>8.72342</v>
      </c>
      <c r="Z479" s="200"/>
      <c r="AA479" s="200"/>
      <c r="AB479" s="200"/>
    </row>
    <row r="480">
      <c r="A480" s="185">
        <v>478.0</v>
      </c>
      <c r="B480" s="185" t="s">
        <v>58</v>
      </c>
      <c r="C480" s="185" t="s">
        <v>27</v>
      </c>
      <c r="D480" s="185" t="s">
        <v>27</v>
      </c>
      <c r="E480" s="185" t="s">
        <v>28</v>
      </c>
      <c r="F480" s="185">
        <v>64.0</v>
      </c>
      <c r="G480" s="185" t="s">
        <v>53</v>
      </c>
      <c r="H480" s="185" t="s">
        <v>30</v>
      </c>
      <c r="I480" s="191">
        <v>2.0</v>
      </c>
      <c r="J480" s="191" t="s">
        <v>46</v>
      </c>
      <c r="K480" s="185">
        <v>2.7514</v>
      </c>
      <c r="L480" s="185">
        <v>68241.58</v>
      </c>
      <c r="M480" s="185"/>
      <c r="N480" s="185">
        <v>7.0</v>
      </c>
      <c r="O480" s="186">
        <v>3.53458</v>
      </c>
      <c r="P480" s="198">
        <v>0.0</v>
      </c>
      <c r="Q480" s="84"/>
      <c r="R480" s="188"/>
      <c r="S480" s="188"/>
      <c r="T480" s="188"/>
      <c r="U480" s="188"/>
      <c r="V480" s="91"/>
      <c r="W480" s="199">
        <v>3429.0</v>
      </c>
      <c r="X480" s="143">
        <v>4358.0</v>
      </c>
      <c r="Y480" s="143">
        <v>8.42007</v>
      </c>
      <c r="Z480" s="200"/>
      <c r="AA480" s="200"/>
      <c r="AB480" s="200"/>
    </row>
    <row r="481">
      <c r="A481" s="185">
        <v>479.0</v>
      </c>
      <c r="B481" s="185" t="s">
        <v>58</v>
      </c>
      <c r="C481" s="185" t="s">
        <v>27</v>
      </c>
      <c r="D481" s="185" t="s">
        <v>27</v>
      </c>
      <c r="E481" s="185" t="s">
        <v>28</v>
      </c>
      <c r="F481" s="185">
        <v>64.0</v>
      </c>
      <c r="G481" s="185" t="s">
        <v>53</v>
      </c>
      <c r="H481" s="185" t="s">
        <v>30</v>
      </c>
      <c r="I481" s="191">
        <v>2.0</v>
      </c>
      <c r="J481" s="191" t="s">
        <v>47</v>
      </c>
      <c r="K481" s="185">
        <v>23.90041</v>
      </c>
      <c r="L481" s="185">
        <v>2514.21</v>
      </c>
      <c r="M481" s="185"/>
      <c r="N481" s="185">
        <v>11.0</v>
      </c>
      <c r="O481" s="186">
        <v>40.135</v>
      </c>
      <c r="P481" s="198">
        <v>0.7</v>
      </c>
      <c r="Q481" s="84"/>
      <c r="R481" s="188"/>
      <c r="S481" s="188"/>
      <c r="T481" s="188"/>
      <c r="U481" s="188"/>
      <c r="V481" s="91"/>
      <c r="W481" s="199">
        <v>638.0</v>
      </c>
      <c r="X481" s="143">
        <v>1635.0</v>
      </c>
      <c r="Y481" s="143">
        <v>8.6973</v>
      </c>
      <c r="Z481" s="200"/>
      <c r="AA481" s="200"/>
      <c r="AB481" s="200"/>
    </row>
    <row r="482">
      <c r="A482" s="185">
        <v>480.0</v>
      </c>
      <c r="B482" s="185" t="s">
        <v>58</v>
      </c>
      <c r="C482" s="185" t="s">
        <v>27</v>
      </c>
      <c r="D482" s="185" t="s">
        <v>27</v>
      </c>
      <c r="E482" s="185" t="s">
        <v>28</v>
      </c>
      <c r="F482" s="185">
        <v>64.0</v>
      </c>
      <c r="G482" s="185" t="s">
        <v>53</v>
      </c>
      <c r="H482" s="185" t="s">
        <v>30</v>
      </c>
      <c r="I482" s="191">
        <v>2.0</v>
      </c>
      <c r="J482" s="191" t="s">
        <v>48</v>
      </c>
      <c r="K482" s="185">
        <v>37.9461</v>
      </c>
      <c r="L482" s="185">
        <v>26666.59</v>
      </c>
      <c r="M482" s="185"/>
      <c r="N482" s="185">
        <v>17.0</v>
      </c>
      <c r="O482" s="186">
        <v>17.01835</v>
      </c>
      <c r="P482" s="198">
        <v>0.2</v>
      </c>
      <c r="Q482" s="84"/>
      <c r="R482" s="188"/>
      <c r="S482" s="188"/>
      <c r="T482" s="188"/>
      <c r="U482" s="188"/>
      <c r="V482" s="91"/>
      <c r="W482" s="199">
        <v>2492.0</v>
      </c>
      <c r="X482" s="143">
        <v>3608.0</v>
      </c>
      <c r="Y482" s="143">
        <v>8.65485</v>
      </c>
      <c r="Z482" s="200"/>
      <c r="AA482" s="200"/>
      <c r="AB482" s="200"/>
    </row>
    <row r="483">
      <c r="A483" s="185">
        <v>481.0</v>
      </c>
      <c r="B483" s="185" t="s">
        <v>58</v>
      </c>
      <c r="C483" s="185" t="s">
        <v>27</v>
      </c>
      <c r="D483" s="185" t="s">
        <v>27</v>
      </c>
      <c r="E483" s="185" t="s">
        <v>28</v>
      </c>
      <c r="F483" s="185">
        <v>64.0</v>
      </c>
      <c r="G483" s="185" t="s">
        <v>53</v>
      </c>
      <c r="H483" s="185" t="s">
        <v>30</v>
      </c>
      <c r="I483" s="191">
        <v>2.0</v>
      </c>
      <c r="J483" s="191" t="s">
        <v>49</v>
      </c>
      <c r="K483" s="185">
        <v>41.05492</v>
      </c>
      <c r="L483" s="185">
        <v>55.617</v>
      </c>
      <c r="M483" s="185"/>
      <c r="N483" s="185">
        <v>3.0</v>
      </c>
      <c r="O483" s="186">
        <v>20.96516</v>
      </c>
      <c r="P483" s="198">
        <v>0.4</v>
      </c>
      <c r="Q483" s="84"/>
      <c r="R483" s="188"/>
      <c r="S483" s="188"/>
      <c r="T483" s="188"/>
      <c r="U483" s="188"/>
      <c r="V483" s="91"/>
      <c r="W483" s="199">
        <v>38.0</v>
      </c>
      <c r="X483" s="143">
        <v>892.0</v>
      </c>
      <c r="Y483" s="143">
        <v>8.18718</v>
      </c>
      <c r="Z483" s="200"/>
      <c r="AA483" s="200"/>
      <c r="AB483" s="200"/>
    </row>
    <row r="484">
      <c r="A484" s="185">
        <v>482.0</v>
      </c>
      <c r="B484" s="185" t="s">
        <v>58</v>
      </c>
      <c r="C484" s="185" t="s">
        <v>27</v>
      </c>
      <c r="D484" s="185" t="s">
        <v>27</v>
      </c>
      <c r="E484" s="185" t="s">
        <v>28</v>
      </c>
      <c r="F484" s="185">
        <v>64.0</v>
      </c>
      <c r="G484" s="185" t="s">
        <v>53</v>
      </c>
      <c r="H484" s="185" t="s">
        <v>30</v>
      </c>
      <c r="I484" s="191">
        <v>2.0</v>
      </c>
      <c r="J484" s="191" t="s">
        <v>50</v>
      </c>
      <c r="K484" s="185">
        <v>29.62905</v>
      </c>
      <c r="L484" s="185">
        <v>7766.57</v>
      </c>
      <c r="M484" s="185"/>
      <c r="N484" s="185">
        <v>23.0</v>
      </c>
      <c r="O484" s="186">
        <v>66.7335</v>
      </c>
      <c r="P484" s="198">
        <v>0.8</v>
      </c>
      <c r="Q484" s="84"/>
      <c r="R484" s="188"/>
      <c r="S484" s="188"/>
      <c r="T484" s="188"/>
      <c r="U484" s="188"/>
      <c r="V484" s="91"/>
      <c r="W484" s="199">
        <v>3074.0</v>
      </c>
      <c r="X484" s="143">
        <v>4584.0</v>
      </c>
      <c r="Y484" s="143">
        <v>9.96691</v>
      </c>
      <c r="Z484" s="200"/>
      <c r="AA484" s="200"/>
      <c r="AB484" s="200"/>
    </row>
    <row r="485">
      <c r="A485" s="185">
        <v>483.0</v>
      </c>
      <c r="B485" s="185" t="s">
        <v>58</v>
      </c>
      <c r="C485" s="185" t="s">
        <v>27</v>
      </c>
      <c r="D485" s="185" t="s">
        <v>27</v>
      </c>
      <c r="E485" s="185" t="s">
        <v>28</v>
      </c>
      <c r="F485" s="185">
        <v>64.0</v>
      </c>
      <c r="G485" s="185" t="s">
        <v>53</v>
      </c>
      <c r="H485" s="185" t="s">
        <v>30</v>
      </c>
      <c r="I485" s="191">
        <v>2.0</v>
      </c>
      <c r="J485" s="191" t="s">
        <v>51</v>
      </c>
      <c r="K485" s="185"/>
      <c r="L485" s="185"/>
      <c r="M485" s="185"/>
      <c r="N485" s="185"/>
      <c r="O485" s="195"/>
      <c r="P485" s="198"/>
      <c r="Q485" s="84"/>
      <c r="R485" s="188"/>
      <c r="S485" s="188"/>
      <c r="T485" s="188"/>
      <c r="U485" s="188"/>
      <c r="V485" s="91"/>
      <c r="W485" s="199" t="s">
        <v>30</v>
      </c>
      <c r="X485" s="143" t="s">
        <v>30</v>
      </c>
      <c r="Y485" s="151"/>
      <c r="Z485" s="200"/>
      <c r="AA485" s="200"/>
      <c r="AB485" s="200"/>
    </row>
    <row r="486">
      <c r="A486" s="185">
        <v>484.0</v>
      </c>
      <c r="B486" s="185" t="s">
        <v>58</v>
      </c>
      <c r="C486" s="185" t="s">
        <v>27</v>
      </c>
      <c r="D486" s="185" t="s">
        <v>27</v>
      </c>
      <c r="E486" s="185" t="s">
        <v>28</v>
      </c>
      <c r="F486" s="185">
        <v>64.0</v>
      </c>
      <c r="G486" s="185" t="s">
        <v>53</v>
      </c>
      <c r="H486" s="185" t="s">
        <v>30</v>
      </c>
      <c r="I486" s="191">
        <v>2.0</v>
      </c>
      <c r="J486" s="191" t="s">
        <v>52</v>
      </c>
      <c r="K486" s="185"/>
      <c r="L486" s="185"/>
      <c r="M486" s="185"/>
      <c r="N486" s="185"/>
      <c r="O486" s="195"/>
      <c r="P486" s="198"/>
      <c r="Q486" s="84"/>
      <c r="R486" s="188"/>
      <c r="S486" s="188"/>
      <c r="T486" s="188"/>
      <c r="U486" s="188"/>
      <c r="V486" s="91"/>
      <c r="W486" s="199" t="s">
        <v>30</v>
      </c>
      <c r="X486" s="143" t="s">
        <v>30</v>
      </c>
      <c r="Y486" s="151"/>
      <c r="Z486" s="200"/>
      <c r="AA486" s="200"/>
      <c r="AB486" s="200"/>
    </row>
    <row r="487">
      <c r="A487" s="185">
        <v>485.0</v>
      </c>
      <c r="B487" s="185" t="s">
        <v>58</v>
      </c>
      <c r="C487" s="185" t="s">
        <v>27</v>
      </c>
      <c r="D487" s="185" t="s">
        <v>27</v>
      </c>
      <c r="E487" s="185" t="s">
        <v>28</v>
      </c>
      <c r="F487" s="185">
        <v>64.0</v>
      </c>
      <c r="G487" s="185" t="s">
        <v>53</v>
      </c>
      <c r="H487" s="185" t="s">
        <v>30</v>
      </c>
      <c r="I487" s="191">
        <v>4.0</v>
      </c>
      <c r="J487" s="191" t="s">
        <v>31</v>
      </c>
      <c r="K487" s="185">
        <v>182.12704</v>
      </c>
      <c r="L487" s="185">
        <v>19.968</v>
      </c>
      <c r="M487" s="185"/>
      <c r="N487" s="185">
        <v>2.0</v>
      </c>
      <c r="O487" s="186">
        <v>237.19518</v>
      </c>
      <c r="P487" s="198">
        <v>4.0</v>
      </c>
      <c r="Q487" s="84"/>
      <c r="R487" s="188"/>
      <c r="S487" s="188"/>
      <c r="T487" s="188"/>
      <c r="U487" s="188"/>
      <c r="V487" s="91"/>
      <c r="W487" s="199">
        <v>201.0</v>
      </c>
      <c r="X487" s="143">
        <v>1759.0</v>
      </c>
      <c r="Y487" s="143">
        <v>11.99628</v>
      </c>
      <c r="Z487" s="200"/>
      <c r="AA487" s="200"/>
      <c r="AB487" s="200"/>
    </row>
    <row r="488">
      <c r="A488" s="185">
        <v>486.0</v>
      </c>
      <c r="B488" s="185" t="s">
        <v>58</v>
      </c>
      <c r="C488" s="185" t="s">
        <v>27</v>
      </c>
      <c r="D488" s="185" t="s">
        <v>27</v>
      </c>
      <c r="E488" s="185" t="s">
        <v>28</v>
      </c>
      <c r="F488" s="185">
        <v>64.0</v>
      </c>
      <c r="G488" s="185" t="s">
        <v>53</v>
      </c>
      <c r="H488" s="185" t="s">
        <v>30</v>
      </c>
      <c r="I488" s="191">
        <v>4.0</v>
      </c>
      <c r="J488" s="191" t="s">
        <v>32</v>
      </c>
      <c r="K488" s="185">
        <v>7.67268</v>
      </c>
      <c r="L488" s="185">
        <v>2571.48</v>
      </c>
      <c r="M488" s="185"/>
      <c r="N488" s="185">
        <v>39.0</v>
      </c>
      <c r="O488" s="186">
        <v>148019.57</v>
      </c>
      <c r="P488" s="198">
        <v>95.0</v>
      </c>
      <c r="Q488" s="84"/>
      <c r="R488" s="188"/>
      <c r="S488" s="188"/>
      <c r="T488" s="188"/>
      <c r="U488" s="188"/>
      <c r="V488" s="91"/>
      <c r="W488" s="199">
        <v>145838.0</v>
      </c>
      <c r="X488" s="143">
        <v>150097.0</v>
      </c>
      <c r="Y488" s="143">
        <v>8.95697</v>
      </c>
      <c r="Z488" s="200"/>
      <c r="AA488" s="200"/>
      <c r="AB488" s="200"/>
    </row>
    <row r="489">
      <c r="A489" s="185">
        <v>487.0</v>
      </c>
      <c r="B489" s="185" t="s">
        <v>58</v>
      </c>
      <c r="C489" s="185" t="s">
        <v>27</v>
      </c>
      <c r="D489" s="185" t="s">
        <v>27</v>
      </c>
      <c r="E489" s="185" t="s">
        <v>28</v>
      </c>
      <c r="F489" s="185">
        <v>64.0</v>
      </c>
      <c r="G489" s="185" t="s">
        <v>53</v>
      </c>
      <c r="H489" s="185" t="s">
        <v>30</v>
      </c>
      <c r="I489" s="191">
        <v>4.0</v>
      </c>
      <c r="J489" s="191" t="s">
        <v>33</v>
      </c>
      <c r="K489" s="185">
        <v>80.60393</v>
      </c>
      <c r="L489" s="185">
        <v>317.093</v>
      </c>
      <c r="M489" s="185"/>
      <c r="N489" s="185">
        <v>12.0</v>
      </c>
      <c r="O489" s="186">
        <v>46.32978</v>
      </c>
      <c r="P489" s="198">
        <v>0.8</v>
      </c>
      <c r="Q489" s="84"/>
      <c r="R489" s="188"/>
      <c r="S489" s="188"/>
      <c r="T489" s="188"/>
      <c r="U489" s="188"/>
      <c r="V489" s="91"/>
      <c r="W489" s="199">
        <v>426.0</v>
      </c>
      <c r="X489" s="143">
        <v>1638.0</v>
      </c>
      <c r="Y489" s="143">
        <v>8.57542</v>
      </c>
      <c r="Z489" s="200"/>
      <c r="AA489" s="200"/>
      <c r="AB489" s="200"/>
    </row>
    <row r="490">
      <c r="A490" s="185">
        <v>488.0</v>
      </c>
      <c r="B490" s="185" t="s">
        <v>58</v>
      </c>
      <c r="C490" s="185" t="s">
        <v>27</v>
      </c>
      <c r="D490" s="185" t="s">
        <v>27</v>
      </c>
      <c r="E490" s="185" t="s">
        <v>28</v>
      </c>
      <c r="F490" s="185">
        <v>64.0</v>
      </c>
      <c r="G490" s="185" t="s">
        <v>53</v>
      </c>
      <c r="H490" s="185" t="s">
        <v>30</v>
      </c>
      <c r="I490" s="191">
        <v>4.0</v>
      </c>
      <c r="J490" s="191" t="s">
        <v>34</v>
      </c>
      <c r="K490" s="185">
        <v>54.55796</v>
      </c>
      <c r="L490" s="185">
        <v>55046.45</v>
      </c>
      <c r="M490" s="185"/>
      <c r="N490" s="185">
        <v>69.0</v>
      </c>
      <c r="O490" s="186">
        <v>9.73272</v>
      </c>
      <c r="P490" s="198">
        <v>0.1</v>
      </c>
      <c r="Q490" s="84"/>
      <c r="R490" s="188"/>
      <c r="S490" s="188"/>
      <c r="T490" s="188"/>
      <c r="U490" s="188"/>
      <c r="V490" s="91"/>
      <c r="W490" s="199">
        <v>3845.0</v>
      </c>
      <c r="X490" s="143">
        <v>5123.0</v>
      </c>
      <c r="Y490" s="143">
        <v>26.93975</v>
      </c>
      <c r="Z490" s="200"/>
      <c r="AA490" s="200"/>
      <c r="AB490" s="200"/>
    </row>
    <row r="491">
      <c r="A491" s="185">
        <v>489.0</v>
      </c>
      <c r="B491" s="185" t="s">
        <v>58</v>
      </c>
      <c r="C491" s="185" t="s">
        <v>27</v>
      </c>
      <c r="D491" s="185" t="s">
        <v>27</v>
      </c>
      <c r="E491" s="185" t="s">
        <v>28</v>
      </c>
      <c r="F491" s="185">
        <v>64.0</v>
      </c>
      <c r="G491" s="185" t="s">
        <v>53</v>
      </c>
      <c r="H491" s="185" t="s">
        <v>30</v>
      </c>
      <c r="I491" s="191">
        <v>4.0</v>
      </c>
      <c r="J491" s="191" t="s">
        <v>35</v>
      </c>
      <c r="K491" s="185">
        <v>61.93769</v>
      </c>
      <c r="L491" s="185">
        <v>78.562</v>
      </c>
      <c r="M491" s="185"/>
      <c r="N491" s="185">
        <v>67.0</v>
      </c>
      <c r="O491" s="186">
        <v>12.50264</v>
      </c>
      <c r="P491" s="198">
        <v>0.2</v>
      </c>
      <c r="Q491" s="84"/>
      <c r="R491" s="188"/>
      <c r="S491" s="188"/>
      <c r="T491" s="188"/>
      <c r="U491" s="188"/>
      <c r="V491" s="91"/>
      <c r="W491" s="199">
        <v>44.0</v>
      </c>
      <c r="X491" s="143">
        <v>1004.0</v>
      </c>
      <c r="Y491" s="143">
        <v>7.92284</v>
      </c>
      <c r="Z491" s="200"/>
      <c r="AA491" s="200"/>
      <c r="AB491" s="200"/>
    </row>
    <row r="492">
      <c r="A492" s="185">
        <v>490.0</v>
      </c>
      <c r="B492" s="185" t="s">
        <v>58</v>
      </c>
      <c r="C492" s="185" t="s">
        <v>27</v>
      </c>
      <c r="D492" s="185" t="s">
        <v>27</v>
      </c>
      <c r="E492" s="185" t="s">
        <v>28</v>
      </c>
      <c r="F492" s="185">
        <v>64.0</v>
      </c>
      <c r="G492" s="185" t="s">
        <v>53</v>
      </c>
      <c r="H492" s="185" t="s">
        <v>30</v>
      </c>
      <c r="I492" s="191">
        <v>4.0</v>
      </c>
      <c r="J492" s="191" t="s">
        <v>36</v>
      </c>
      <c r="K492" s="185">
        <v>62.14074</v>
      </c>
      <c r="L492" s="185">
        <v>54.594</v>
      </c>
      <c r="M492" s="185"/>
      <c r="N492" s="185">
        <v>1.0</v>
      </c>
      <c r="O492" s="186">
        <v>1.84024</v>
      </c>
      <c r="P492" s="198">
        <v>0.0</v>
      </c>
      <c r="Q492" s="84"/>
      <c r="R492" s="188"/>
      <c r="S492" s="188"/>
      <c r="T492" s="188"/>
      <c r="U492" s="188"/>
      <c r="V492" s="91"/>
      <c r="W492" s="199">
        <v>9.0</v>
      </c>
      <c r="X492" s="143">
        <v>789.0</v>
      </c>
      <c r="Y492" s="143">
        <v>3.55684</v>
      </c>
      <c r="Z492" s="200"/>
      <c r="AA492" s="200"/>
      <c r="AB492" s="200"/>
    </row>
    <row r="493">
      <c r="A493" s="185">
        <v>491.0</v>
      </c>
      <c r="B493" s="185" t="s">
        <v>58</v>
      </c>
      <c r="C493" s="185" t="s">
        <v>27</v>
      </c>
      <c r="D493" s="185" t="s">
        <v>27</v>
      </c>
      <c r="E493" s="185" t="s">
        <v>28</v>
      </c>
      <c r="F493" s="185">
        <v>64.0</v>
      </c>
      <c r="G493" s="185" t="s">
        <v>53</v>
      </c>
      <c r="H493" s="185" t="s">
        <v>30</v>
      </c>
      <c r="I493" s="191">
        <v>4.0</v>
      </c>
      <c r="J493" s="191" t="s">
        <v>37</v>
      </c>
      <c r="K493" s="185">
        <v>67.26538</v>
      </c>
      <c r="L493" s="185">
        <v>42.145</v>
      </c>
      <c r="M493" s="185"/>
      <c r="N493" s="185">
        <v>12.0</v>
      </c>
      <c r="O493" s="186">
        <v>42.96306</v>
      </c>
      <c r="P493" s="198">
        <v>0.7</v>
      </c>
      <c r="Q493" s="84"/>
      <c r="R493" s="188"/>
      <c r="S493" s="188"/>
      <c r="T493" s="188"/>
      <c r="U493" s="188"/>
      <c r="V493" s="91"/>
      <c r="W493" s="199">
        <v>55.0</v>
      </c>
      <c r="X493" s="143">
        <v>956.0</v>
      </c>
      <c r="Y493" s="143">
        <v>7.7928</v>
      </c>
      <c r="Z493" s="200"/>
      <c r="AA493" s="200"/>
      <c r="AB493" s="200"/>
    </row>
    <row r="494">
      <c r="A494" s="185">
        <v>492.0</v>
      </c>
      <c r="B494" s="185" t="s">
        <v>58</v>
      </c>
      <c r="C494" s="185" t="s">
        <v>27</v>
      </c>
      <c r="D494" s="185" t="s">
        <v>27</v>
      </c>
      <c r="E494" s="185" t="s">
        <v>28</v>
      </c>
      <c r="F494" s="185">
        <v>64.0</v>
      </c>
      <c r="G494" s="185" t="s">
        <v>53</v>
      </c>
      <c r="H494" s="185" t="s">
        <v>30</v>
      </c>
      <c r="I494" s="191">
        <v>4.0</v>
      </c>
      <c r="J494" s="191" t="s">
        <v>38</v>
      </c>
      <c r="K494" s="185">
        <v>74.45508</v>
      </c>
      <c r="L494" s="185">
        <v>121.86</v>
      </c>
      <c r="M494" s="185"/>
      <c r="N494" s="185">
        <v>85.0</v>
      </c>
      <c r="O494" s="186">
        <v>33.35156</v>
      </c>
      <c r="P494" s="198">
        <v>0.6</v>
      </c>
      <c r="Q494" s="84"/>
      <c r="R494" s="188"/>
      <c r="S494" s="188"/>
      <c r="T494" s="188"/>
      <c r="U494" s="188"/>
      <c r="V494" s="91"/>
      <c r="W494" s="199">
        <v>72.0</v>
      </c>
      <c r="X494" s="143">
        <v>1180.0</v>
      </c>
      <c r="Y494" s="143">
        <v>8.65258</v>
      </c>
      <c r="Z494" s="200"/>
      <c r="AA494" s="200"/>
      <c r="AB494" s="200"/>
    </row>
    <row r="495">
      <c r="A495" s="185">
        <v>493.0</v>
      </c>
      <c r="B495" s="185" t="s">
        <v>58</v>
      </c>
      <c r="C495" s="185" t="s">
        <v>27</v>
      </c>
      <c r="D495" s="185" t="s">
        <v>27</v>
      </c>
      <c r="E495" s="185" t="s">
        <v>28</v>
      </c>
      <c r="F495" s="185">
        <v>64.0</v>
      </c>
      <c r="G495" s="185" t="s">
        <v>53</v>
      </c>
      <c r="H495" s="185" t="s">
        <v>30</v>
      </c>
      <c r="I495" s="191">
        <v>4.0</v>
      </c>
      <c r="J495" s="191" t="s">
        <v>39</v>
      </c>
      <c r="K495" s="185">
        <v>89.81713</v>
      </c>
      <c r="L495" s="185">
        <v>24.705</v>
      </c>
      <c r="M495" s="185"/>
      <c r="N495" s="185">
        <v>12.0</v>
      </c>
      <c r="O495" s="186">
        <v>107.47694</v>
      </c>
      <c r="P495" s="198">
        <v>1.8</v>
      </c>
      <c r="Q495" s="84"/>
      <c r="R495" s="188"/>
      <c r="S495" s="188"/>
      <c r="T495" s="188"/>
      <c r="U495" s="188"/>
      <c r="V495" s="91"/>
      <c r="W495" s="199">
        <v>122.0</v>
      </c>
      <c r="X495" s="143">
        <v>1238.0</v>
      </c>
      <c r="Y495" s="143">
        <v>7.62142</v>
      </c>
      <c r="Z495" s="200"/>
      <c r="AA495" s="200"/>
      <c r="AB495" s="200"/>
    </row>
    <row r="496">
      <c r="A496" s="185">
        <v>494.0</v>
      </c>
      <c r="B496" s="185" t="s">
        <v>58</v>
      </c>
      <c r="C496" s="185" t="s">
        <v>27</v>
      </c>
      <c r="D496" s="185" t="s">
        <v>27</v>
      </c>
      <c r="E496" s="185" t="s">
        <v>28</v>
      </c>
      <c r="F496" s="185">
        <v>64.0</v>
      </c>
      <c r="G496" s="185" t="s">
        <v>53</v>
      </c>
      <c r="H496" s="185" t="s">
        <v>30</v>
      </c>
      <c r="I496" s="191">
        <v>4.0</v>
      </c>
      <c r="J496" s="191" t="s">
        <v>40</v>
      </c>
      <c r="K496" s="185">
        <v>62.85703</v>
      </c>
      <c r="L496" s="185">
        <v>1792.8</v>
      </c>
      <c r="M496" s="185"/>
      <c r="N496" s="185">
        <v>16.0</v>
      </c>
      <c r="O496" s="186">
        <v>141.72088</v>
      </c>
      <c r="P496" s="198">
        <v>2.4</v>
      </c>
      <c r="Q496" s="84"/>
      <c r="R496" s="188"/>
      <c r="S496" s="188"/>
      <c r="T496" s="188"/>
      <c r="U496" s="188"/>
      <c r="V496" s="91"/>
      <c r="W496" s="199">
        <v>309.0</v>
      </c>
      <c r="X496" s="143">
        <v>1630.0</v>
      </c>
      <c r="Y496" s="143">
        <v>8.34269</v>
      </c>
      <c r="Z496" s="200"/>
      <c r="AA496" s="200"/>
      <c r="AB496" s="200"/>
    </row>
    <row r="497">
      <c r="A497" s="185">
        <v>495.0</v>
      </c>
      <c r="B497" s="185" t="s">
        <v>58</v>
      </c>
      <c r="C497" s="185" t="s">
        <v>27</v>
      </c>
      <c r="D497" s="185" t="s">
        <v>27</v>
      </c>
      <c r="E497" s="185" t="s">
        <v>28</v>
      </c>
      <c r="F497" s="185">
        <v>64.0</v>
      </c>
      <c r="G497" s="185" t="s">
        <v>53</v>
      </c>
      <c r="H497" s="185" t="s">
        <v>30</v>
      </c>
      <c r="I497" s="191">
        <v>4.0</v>
      </c>
      <c r="J497" s="191" t="s">
        <v>41</v>
      </c>
      <c r="K497" s="185">
        <v>7.42987</v>
      </c>
      <c r="L497" s="185">
        <v>2611.5</v>
      </c>
      <c r="M497" s="185"/>
      <c r="N497" s="185">
        <v>22.0</v>
      </c>
      <c r="O497" s="186">
        <v>1.19866</v>
      </c>
      <c r="P497" s="198">
        <v>0.0</v>
      </c>
      <c r="Q497" s="84"/>
      <c r="R497" s="188"/>
      <c r="S497" s="188"/>
      <c r="T497" s="188"/>
      <c r="U497" s="188"/>
      <c r="V497" s="91"/>
      <c r="W497" s="199">
        <v>179.0</v>
      </c>
      <c r="X497" s="143">
        <v>1257.0</v>
      </c>
      <c r="Y497" s="143">
        <v>9.06866</v>
      </c>
      <c r="Z497" s="200"/>
      <c r="AA497" s="200"/>
      <c r="AB497" s="200"/>
    </row>
    <row r="498">
      <c r="A498" s="185">
        <v>496.0</v>
      </c>
      <c r="B498" s="185" t="s">
        <v>58</v>
      </c>
      <c r="C498" s="185" t="s">
        <v>27</v>
      </c>
      <c r="D498" s="185" t="s">
        <v>27</v>
      </c>
      <c r="E498" s="185" t="s">
        <v>28</v>
      </c>
      <c r="F498" s="185">
        <v>64.0</v>
      </c>
      <c r="G498" s="185" t="s">
        <v>53</v>
      </c>
      <c r="H498" s="185" t="s">
        <v>30</v>
      </c>
      <c r="I498" s="191">
        <v>4.0</v>
      </c>
      <c r="J498" s="191" t="s">
        <v>42</v>
      </c>
      <c r="K498" s="185">
        <v>50.73715</v>
      </c>
      <c r="L498" s="185">
        <v>42.976</v>
      </c>
      <c r="M498" s="185"/>
      <c r="N498" s="185">
        <v>59.0</v>
      </c>
      <c r="O498" s="186">
        <v>3.90549</v>
      </c>
      <c r="P498" s="198">
        <v>0.1</v>
      </c>
      <c r="Q498" s="84"/>
      <c r="R498" s="188"/>
      <c r="S498" s="188"/>
      <c r="T498" s="188"/>
      <c r="U498" s="188"/>
      <c r="V498" s="91"/>
      <c r="W498" s="199">
        <v>29.0</v>
      </c>
      <c r="X498" s="143">
        <v>919.0</v>
      </c>
      <c r="Y498" s="143">
        <v>7.97667</v>
      </c>
      <c r="Z498" s="200"/>
      <c r="AA498" s="200"/>
      <c r="AB498" s="200"/>
    </row>
    <row r="499">
      <c r="A499" s="185">
        <v>497.0</v>
      </c>
      <c r="B499" s="185" t="s">
        <v>58</v>
      </c>
      <c r="C499" s="185" t="s">
        <v>27</v>
      </c>
      <c r="D499" s="185" t="s">
        <v>27</v>
      </c>
      <c r="E499" s="185" t="s">
        <v>28</v>
      </c>
      <c r="F499" s="185">
        <v>64.0</v>
      </c>
      <c r="G499" s="185" t="s">
        <v>53</v>
      </c>
      <c r="H499" s="185" t="s">
        <v>30</v>
      </c>
      <c r="I499" s="191">
        <v>4.0</v>
      </c>
      <c r="J499" s="191" t="s">
        <v>43</v>
      </c>
      <c r="K499" s="185">
        <v>7.23911</v>
      </c>
      <c r="L499" s="185">
        <v>1743.13</v>
      </c>
      <c r="M499" s="185"/>
      <c r="N499" s="185">
        <v>59.0</v>
      </c>
      <c r="O499" s="186">
        <v>86453.45</v>
      </c>
      <c r="P499" s="198">
        <v>90.1</v>
      </c>
      <c r="Q499" s="84"/>
      <c r="R499" s="188"/>
      <c r="S499" s="188"/>
      <c r="T499" s="188"/>
      <c r="U499" s="188"/>
      <c r="V499" s="91"/>
      <c r="W499" s="199">
        <v>88089.0</v>
      </c>
      <c r="X499" s="143">
        <v>88518.0</v>
      </c>
      <c r="Y499" s="143">
        <v>8.31982</v>
      </c>
      <c r="Z499" s="200"/>
      <c r="AA499" s="200"/>
      <c r="AB499" s="200"/>
    </row>
    <row r="500">
      <c r="A500" s="185">
        <v>498.0</v>
      </c>
      <c r="B500" s="185" t="s">
        <v>58</v>
      </c>
      <c r="C500" s="185" t="s">
        <v>27</v>
      </c>
      <c r="D500" s="185" t="s">
        <v>27</v>
      </c>
      <c r="E500" s="185" t="s">
        <v>28</v>
      </c>
      <c r="F500" s="185">
        <v>64.0</v>
      </c>
      <c r="G500" s="185" t="s">
        <v>53</v>
      </c>
      <c r="H500" s="185" t="s">
        <v>30</v>
      </c>
      <c r="I500" s="191">
        <v>4.0</v>
      </c>
      <c r="J500" s="191" t="s">
        <v>44</v>
      </c>
      <c r="K500" s="185">
        <v>54.13918</v>
      </c>
      <c r="L500" s="185">
        <v>110.242</v>
      </c>
      <c r="M500" s="185"/>
      <c r="N500" s="185">
        <v>5.0</v>
      </c>
      <c r="O500" s="186">
        <v>8.35229</v>
      </c>
      <c r="P500" s="198">
        <v>0.1</v>
      </c>
      <c r="Q500" s="84"/>
      <c r="R500" s="188"/>
      <c r="S500" s="188"/>
      <c r="T500" s="188"/>
      <c r="U500" s="188"/>
      <c r="V500" s="91"/>
      <c r="W500" s="199">
        <v>22.0</v>
      </c>
      <c r="X500" s="143">
        <v>916.0</v>
      </c>
      <c r="Y500" s="143">
        <v>8.38132</v>
      </c>
      <c r="Z500" s="200"/>
      <c r="AA500" s="200"/>
      <c r="AB500" s="200"/>
    </row>
    <row r="501">
      <c r="A501" s="185">
        <v>499.0</v>
      </c>
      <c r="B501" s="185" t="s">
        <v>58</v>
      </c>
      <c r="C501" s="185" t="s">
        <v>27</v>
      </c>
      <c r="D501" s="185" t="s">
        <v>27</v>
      </c>
      <c r="E501" s="185" t="s">
        <v>28</v>
      </c>
      <c r="F501" s="185">
        <v>64.0</v>
      </c>
      <c r="G501" s="185" t="s">
        <v>53</v>
      </c>
      <c r="H501" s="185" t="s">
        <v>30</v>
      </c>
      <c r="I501" s="191">
        <v>4.0</v>
      </c>
      <c r="J501" s="191" t="s">
        <v>45</v>
      </c>
      <c r="K501" s="185">
        <v>54.11175</v>
      </c>
      <c r="L501" s="185">
        <v>239.651</v>
      </c>
      <c r="M501" s="185"/>
      <c r="N501" s="185">
        <v>12.0</v>
      </c>
      <c r="O501" s="186">
        <v>3.9944</v>
      </c>
      <c r="P501" s="198">
        <v>0.1</v>
      </c>
      <c r="Q501" s="84"/>
      <c r="R501" s="188"/>
      <c r="S501" s="188"/>
      <c r="T501" s="188"/>
      <c r="U501" s="188"/>
      <c r="V501" s="91"/>
      <c r="W501" s="199">
        <v>110.0</v>
      </c>
      <c r="X501" s="143">
        <v>787.0</v>
      </c>
      <c r="Y501" s="143">
        <v>8.99027</v>
      </c>
      <c r="Z501" s="200"/>
      <c r="AA501" s="200"/>
      <c r="AB501" s="200"/>
    </row>
    <row r="502">
      <c r="A502" s="185">
        <v>500.0</v>
      </c>
      <c r="B502" s="185" t="s">
        <v>58</v>
      </c>
      <c r="C502" s="185" t="s">
        <v>27</v>
      </c>
      <c r="D502" s="185" t="s">
        <v>27</v>
      </c>
      <c r="E502" s="185" t="s">
        <v>28</v>
      </c>
      <c r="F502" s="185">
        <v>64.0</v>
      </c>
      <c r="G502" s="185" t="s">
        <v>53</v>
      </c>
      <c r="H502" s="185" t="s">
        <v>30</v>
      </c>
      <c r="I502" s="191">
        <v>4.0</v>
      </c>
      <c r="J502" s="191" t="s">
        <v>46</v>
      </c>
      <c r="K502" s="185">
        <v>4.46589</v>
      </c>
      <c r="L502" s="185">
        <v>126917.74</v>
      </c>
      <c r="M502" s="185"/>
      <c r="N502" s="185">
        <v>7.0</v>
      </c>
      <c r="O502" s="186">
        <v>6.8954</v>
      </c>
      <c r="P502" s="198">
        <v>0.1</v>
      </c>
      <c r="Q502" s="84"/>
      <c r="R502" s="188"/>
      <c r="S502" s="188"/>
      <c r="T502" s="188"/>
      <c r="U502" s="188"/>
      <c r="V502" s="91"/>
      <c r="W502" s="199">
        <v>6351.0</v>
      </c>
      <c r="X502" s="143">
        <v>7254.0</v>
      </c>
      <c r="Y502" s="143">
        <v>8.24878</v>
      </c>
      <c r="Z502" s="200"/>
      <c r="AA502" s="200"/>
      <c r="AB502" s="200"/>
    </row>
    <row r="503">
      <c r="A503" s="185">
        <v>501.0</v>
      </c>
      <c r="B503" s="185" t="s">
        <v>58</v>
      </c>
      <c r="C503" s="185" t="s">
        <v>27</v>
      </c>
      <c r="D503" s="185" t="s">
        <v>27</v>
      </c>
      <c r="E503" s="185" t="s">
        <v>28</v>
      </c>
      <c r="F503" s="185">
        <v>64.0</v>
      </c>
      <c r="G503" s="185" t="s">
        <v>53</v>
      </c>
      <c r="H503" s="185" t="s">
        <v>30</v>
      </c>
      <c r="I503" s="191">
        <v>4.0</v>
      </c>
      <c r="J503" s="191" t="s">
        <v>47</v>
      </c>
      <c r="K503" s="185">
        <v>47.43166</v>
      </c>
      <c r="L503" s="185">
        <v>5001.8</v>
      </c>
      <c r="M503" s="185"/>
      <c r="N503" s="185">
        <v>11.0</v>
      </c>
      <c r="O503" s="186">
        <v>98.55819</v>
      </c>
      <c r="P503" s="198">
        <v>1.1</v>
      </c>
      <c r="Q503" s="84"/>
      <c r="R503" s="188"/>
      <c r="S503" s="188"/>
      <c r="T503" s="188"/>
      <c r="U503" s="188"/>
      <c r="V503" s="91"/>
      <c r="W503" s="199">
        <v>1237.0</v>
      </c>
      <c r="X503" s="143">
        <v>2273.0</v>
      </c>
      <c r="Y503" s="143">
        <v>8.72882</v>
      </c>
      <c r="Z503" s="200"/>
      <c r="AA503" s="200"/>
      <c r="AB503" s="200"/>
    </row>
    <row r="504">
      <c r="A504" s="185">
        <v>502.0</v>
      </c>
      <c r="B504" s="185" t="s">
        <v>58</v>
      </c>
      <c r="C504" s="185" t="s">
        <v>27</v>
      </c>
      <c r="D504" s="185" t="s">
        <v>27</v>
      </c>
      <c r="E504" s="185" t="s">
        <v>28</v>
      </c>
      <c r="F504" s="185">
        <v>64.0</v>
      </c>
      <c r="G504" s="185" t="s">
        <v>53</v>
      </c>
      <c r="H504" s="185" t="s">
        <v>30</v>
      </c>
      <c r="I504" s="191">
        <v>4.0</v>
      </c>
      <c r="J504" s="191" t="s">
        <v>48</v>
      </c>
      <c r="K504" s="185">
        <v>76.44755</v>
      </c>
      <c r="L504" s="185">
        <v>53029.73</v>
      </c>
      <c r="M504" s="185"/>
      <c r="N504" s="185">
        <v>17.0</v>
      </c>
      <c r="O504" s="186">
        <v>34.58113</v>
      </c>
      <c r="P504" s="198">
        <v>0.3</v>
      </c>
      <c r="Q504" s="84"/>
      <c r="R504" s="188"/>
      <c r="S504" s="188"/>
      <c r="T504" s="188"/>
      <c r="U504" s="188"/>
      <c r="V504" s="91"/>
      <c r="W504" s="199">
        <v>4894.0</v>
      </c>
      <c r="X504" s="143">
        <v>6121.0</v>
      </c>
      <c r="Y504" s="143">
        <v>8.6053</v>
      </c>
      <c r="Z504" s="200"/>
      <c r="AA504" s="200"/>
      <c r="AB504" s="200"/>
    </row>
    <row r="505">
      <c r="A505" s="185">
        <v>503.0</v>
      </c>
      <c r="B505" s="185" t="s">
        <v>58</v>
      </c>
      <c r="C505" s="185" t="s">
        <v>27</v>
      </c>
      <c r="D505" s="185" t="s">
        <v>27</v>
      </c>
      <c r="E505" s="185" t="s">
        <v>28</v>
      </c>
      <c r="F505" s="185">
        <v>64.0</v>
      </c>
      <c r="G505" s="185" t="s">
        <v>53</v>
      </c>
      <c r="H505" s="185" t="s">
        <v>30</v>
      </c>
      <c r="I505" s="191">
        <v>4.0</v>
      </c>
      <c r="J505" s="191" t="s">
        <v>49</v>
      </c>
      <c r="K505" s="185">
        <v>81.05492</v>
      </c>
      <c r="L505" s="185">
        <v>55.2</v>
      </c>
      <c r="M505" s="185"/>
      <c r="N505" s="185">
        <v>3.0</v>
      </c>
      <c r="O505" s="186">
        <v>50.21455</v>
      </c>
      <c r="P505" s="198">
        <v>0.9</v>
      </c>
      <c r="Q505" s="84"/>
      <c r="R505" s="188"/>
      <c r="S505" s="188"/>
      <c r="T505" s="188"/>
      <c r="U505" s="188"/>
      <c r="V505" s="91"/>
      <c r="W505" s="199">
        <v>68.0</v>
      </c>
      <c r="X505" s="143">
        <v>1062.0</v>
      </c>
      <c r="Y505" s="143">
        <v>10.5896</v>
      </c>
      <c r="Z505" s="200"/>
      <c r="AA505" s="200"/>
      <c r="AB505" s="200"/>
    </row>
    <row r="506">
      <c r="A506" s="185">
        <v>504.0</v>
      </c>
      <c r="B506" s="185" t="s">
        <v>58</v>
      </c>
      <c r="C506" s="185" t="s">
        <v>27</v>
      </c>
      <c r="D506" s="185" t="s">
        <v>27</v>
      </c>
      <c r="E506" s="185" t="s">
        <v>28</v>
      </c>
      <c r="F506" s="185">
        <v>64.0</v>
      </c>
      <c r="G506" s="185" t="s">
        <v>53</v>
      </c>
      <c r="H506" s="185" t="s">
        <v>30</v>
      </c>
      <c r="I506" s="191">
        <v>4.0</v>
      </c>
      <c r="J506" s="191" t="s">
        <v>50</v>
      </c>
      <c r="K506" s="185">
        <v>59.36488</v>
      </c>
      <c r="L506" s="185">
        <v>15348.96</v>
      </c>
      <c r="M506" s="185"/>
      <c r="N506" s="185">
        <v>23.0</v>
      </c>
      <c r="O506" s="186">
        <v>133.21767</v>
      </c>
      <c r="P506" s="198">
        <v>1.1</v>
      </c>
      <c r="Q506" s="84"/>
      <c r="R506" s="188"/>
      <c r="S506" s="188"/>
      <c r="T506" s="188"/>
      <c r="U506" s="188"/>
      <c r="V506" s="91"/>
      <c r="W506" s="199">
        <v>6014.0</v>
      </c>
      <c r="X506" s="143">
        <v>7582.0</v>
      </c>
      <c r="Y506" s="143">
        <v>9.95435</v>
      </c>
      <c r="Z506" s="200"/>
      <c r="AA506" s="200"/>
      <c r="AB506" s="200"/>
    </row>
    <row r="507">
      <c r="A507" s="185">
        <v>505.0</v>
      </c>
      <c r="B507" s="185" t="s">
        <v>58</v>
      </c>
      <c r="C507" s="185" t="s">
        <v>27</v>
      </c>
      <c r="D507" s="185" t="s">
        <v>27</v>
      </c>
      <c r="E507" s="185" t="s">
        <v>28</v>
      </c>
      <c r="F507" s="185">
        <v>64.0</v>
      </c>
      <c r="G507" s="185" t="s">
        <v>53</v>
      </c>
      <c r="H507" s="185" t="s">
        <v>30</v>
      </c>
      <c r="I507" s="191">
        <v>4.0</v>
      </c>
      <c r="J507" s="191" t="s">
        <v>51</v>
      </c>
      <c r="K507" s="185"/>
      <c r="L507" s="185"/>
      <c r="M507" s="185"/>
      <c r="N507" s="185"/>
      <c r="O507" s="195"/>
      <c r="P507" s="198"/>
      <c r="Q507" s="84"/>
      <c r="R507" s="188"/>
      <c r="S507" s="188"/>
      <c r="T507" s="188"/>
      <c r="U507" s="188"/>
      <c r="V507" s="91"/>
      <c r="W507" s="199" t="s">
        <v>30</v>
      </c>
      <c r="X507" s="143" t="s">
        <v>30</v>
      </c>
      <c r="Y507" s="151"/>
      <c r="Z507" s="200"/>
      <c r="AA507" s="200"/>
      <c r="AB507" s="200"/>
    </row>
    <row r="508">
      <c r="A508" s="185">
        <v>506.0</v>
      </c>
      <c r="B508" s="185" t="s">
        <v>58</v>
      </c>
      <c r="C508" s="185" t="s">
        <v>27</v>
      </c>
      <c r="D508" s="185" t="s">
        <v>27</v>
      </c>
      <c r="E508" s="185" t="s">
        <v>28</v>
      </c>
      <c r="F508" s="185">
        <v>64.0</v>
      </c>
      <c r="G508" s="185" t="s">
        <v>53</v>
      </c>
      <c r="H508" s="185" t="s">
        <v>30</v>
      </c>
      <c r="I508" s="191">
        <v>4.0</v>
      </c>
      <c r="J508" s="191" t="s">
        <v>52</v>
      </c>
      <c r="K508" s="185"/>
      <c r="L508" s="185"/>
      <c r="M508" s="185"/>
      <c r="N508" s="185"/>
      <c r="O508" s="195"/>
      <c r="P508" s="198"/>
      <c r="Q508" s="84"/>
      <c r="R508" s="188"/>
      <c r="S508" s="188"/>
      <c r="T508" s="188"/>
      <c r="U508" s="188"/>
      <c r="V508" s="91"/>
      <c r="W508" s="199" t="s">
        <v>30</v>
      </c>
      <c r="X508" s="143" t="s">
        <v>30</v>
      </c>
      <c r="Y508" s="151"/>
      <c r="Z508" s="200"/>
      <c r="AA508" s="200"/>
      <c r="AB508" s="200"/>
    </row>
    <row r="509">
      <c r="A509" s="185">
        <v>507.0</v>
      </c>
      <c r="B509" s="185" t="s">
        <v>58</v>
      </c>
      <c r="C509" s="185" t="s">
        <v>27</v>
      </c>
      <c r="D509" s="185" t="s">
        <v>27</v>
      </c>
      <c r="E509" s="185" t="s">
        <v>28</v>
      </c>
      <c r="F509" s="185">
        <v>64.0</v>
      </c>
      <c r="G509" s="185" t="s">
        <v>53</v>
      </c>
      <c r="H509" s="185" t="s">
        <v>30</v>
      </c>
      <c r="I509" s="191">
        <v>8.0</v>
      </c>
      <c r="J509" s="191" t="s">
        <v>31</v>
      </c>
      <c r="K509" s="185">
        <v>342.50534</v>
      </c>
      <c r="L509" s="185">
        <v>19.584</v>
      </c>
      <c r="M509" s="185"/>
      <c r="N509" s="185">
        <v>2.0</v>
      </c>
      <c r="O509" s="186">
        <v>452.30576</v>
      </c>
      <c r="P509" s="198">
        <v>7.7</v>
      </c>
      <c r="Q509" s="84"/>
      <c r="R509" s="188"/>
      <c r="S509" s="188"/>
      <c r="T509" s="188"/>
      <c r="U509" s="188"/>
      <c r="V509" s="91"/>
      <c r="W509" s="199">
        <v>391.0</v>
      </c>
      <c r="X509" s="143">
        <v>2737.0</v>
      </c>
      <c r="Y509" s="143">
        <v>10.53266</v>
      </c>
      <c r="Z509" s="200"/>
      <c r="AA509" s="200"/>
      <c r="AB509" s="200"/>
    </row>
    <row r="510">
      <c r="A510" s="185">
        <v>508.0</v>
      </c>
      <c r="B510" s="185" t="s">
        <v>58</v>
      </c>
      <c r="C510" s="185" t="s">
        <v>27</v>
      </c>
      <c r="D510" s="185" t="s">
        <v>27</v>
      </c>
      <c r="E510" s="185" t="s">
        <v>28</v>
      </c>
      <c r="F510" s="185">
        <v>64.0</v>
      </c>
      <c r="G510" s="185" t="s">
        <v>53</v>
      </c>
      <c r="H510" s="185" t="s">
        <v>30</v>
      </c>
      <c r="I510" s="191">
        <v>8.0</v>
      </c>
      <c r="J510" s="191" t="s">
        <v>32</v>
      </c>
      <c r="K510" s="185">
        <v>21.29239</v>
      </c>
      <c r="L510" s="185">
        <v>14052.81</v>
      </c>
      <c r="M510" s="185"/>
      <c r="N510" s="185">
        <v>39.0</v>
      </c>
      <c r="O510" s="186">
        <v>594506.97</v>
      </c>
      <c r="P510" s="198">
        <v>98.6</v>
      </c>
      <c r="Q510" s="84"/>
      <c r="R510" s="188"/>
      <c r="S510" s="188"/>
      <c r="T510" s="188"/>
      <c r="U510" s="188"/>
      <c r="V510" s="91"/>
      <c r="W510" s="199">
        <v>592289.0</v>
      </c>
      <c r="X510" s="143">
        <v>597129.0</v>
      </c>
      <c r="Y510" s="143">
        <v>13.36948</v>
      </c>
      <c r="Z510" s="200"/>
      <c r="AA510" s="200"/>
      <c r="AB510" s="200"/>
    </row>
    <row r="511">
      <c r="A511" s="185">
        <v>509.0</v>
      </c>
      <c r="B511" s="185" t="s">
        <v>58</v>
      </c>
      <c r="C511" s="185" t="s">
        <v>27</v>
      </c>
      <c r="D511" s="185" t="s">
        <v>27</v>
      </c>
      <c r="E511" s="185" t="s">
        <v>28</v>
      </c>
      <c r="F511" s="185">
        <v>64.0</v>
      </c>
      <c r="G511" s="185" t="s">
        <v>53</v>
      </c>
      <c r="H511" s="185" t="s">
        <v>30</v>
      </c>
      <c r="I511" s="191">
        <v>8.0</v>
      </c>
      <c r="J511" s="191" t="s">
        <v>33</v>
      </c>
      <c r="K511" s="185">
        <v>155.27159</v>
      </c>
      <c r="L511" s="185">
        <v>647.364</v>
      </c>
      <c r="M511" s="185"/>
      <c r="N511" s="185">
        <v>12.0</v>
      </c>
      <c r="O511" s="186">
        <v>94.34643</v>
      </c>
      <c r="P511" s="198">
        <v>1.6</v>
      </c>
      <c r="Q511" s="84"/>
      <c r="R511" s="188"/>
      <c r="S511" s="188"/>
      <c r="T511" s="188"/>
      <c r="U511" s="188"/>
      <c r="V511" s="91"/>
      <c r="W511" s="199">
        <v>879.0</v>
      </c>
      <c r="X511" s="143">
        <v>2417.0</v>
      </c>
      <c r="Y511" s="143">
        <v>18.04427</v>
      </c>
      <c r="Z511" s="200"/>
      <c r="AA511" s="200"/>
      <c r="AB511" s="200"/>
    </row>
    <row r="512">
      <c r="A512" s="185">
        <v>510.0</v>
      </c>
      <c r="B512" s="185" t="s">
        <v>58</v>
      </c>
      <c r="C512" s="185" t="s">
        <v>27</v>
      </c>
      <c r="D512" s="185" t="s">
        <v>27</v>
      </c>
      <c r="E512" s="185" t="s">
        <v>28</v>
      </c>
      <c r="F512" s="185">
        <v>64.0</v>
      </c>
      <c r="G512" s="185" t="s">
        <v>53</v>
      </c>
      <c r="H512" s="185" t="s">
        <v>30</v>
      </c>
      <c r="I512" s="191">
        <v>8.0</v>
      </c>
      <c r="J512" s="191" t="s">
        <v>34</v>
      </c>
      <c r="K512" s="185">
        <v>114.08047</v>
      </c>
      <c r="L512" s="185">
        <v>108964.44</v>
      </c>
      <c r="M512" s="185"/>
      <c r="N512" s="185">
        <v>69.0</v>
      </c>
      <c r="O512" s="186">
        <v>19.22368</v>
      </c>
      <c r="P512" s="198">
        <v>0.2</v>
      </c>
      <c r="Q512" s="84"/>
      <c r="R512" s="188"/>
      <c r="S512" s="188"/>
      <c r="T512" s="188"/>
      <c r="U512" s="188"/>
      <c r="V512" s="91"/>
      <c r="W512" s="199">
        <v>7570.0</v>
      </c>
      <c r="X512" s="143">
        <v>9090.0</v>
      </c>
      <c r="Y512" s="143">
        <v>10.90356</v>
      </c>
      <c r="Z512" s="200"/>
      <c r="AA512" s="200"/>
      <c r="AB512" s="200"/>
    </row>
    <row r="513">
      <c r="A513" s="185">
        <v>511.0</v>
      </c>
      <c r="B513" s="185" t="s">
        <v>58</v>
      </c>
      <c r="C513" s="185" t="s">
        <v>27</v>
      </c>
      <c r="D513" s="185" t="s">
        <v>27</v>
      </c>
      <c r="E513" s="185" t="s">
        <v>28</v>
      </c>
      <c r="F513" s="185">
        <v>64.0</v>
      </c>
      <c r="G513" s="185" t="s">
        <v>53</v>
      </c>
      <c r="H513" s="185" t="s">
        <v>30</v>
      </c>
      <c r="I513" s="191">
        <v>8.0</v>
      </c>
      <c r="J513" s="191" t="s">
        <v>35</v>
      </c>
      <c r="K513" s="185">
        <v>125.34034</v>
      </c>
      <c r="L513" s="185">
        <v>77.824</v>
      </c>
      <c r="M513" s="185"/>
      <c r="N513" s="185">
        <v>67.0</v>
      </c>
      <c r="O513" s="186">
        <v>27.26136</v>
      </c>
      <c r="P513" s="198">
        <v>0.5</v>
      </c>
      <c r="Q513" s="84"/>
      <c r="R513" s="188"/>
      <c r="S513" s="188"/>
      <c r="T513" s="188"/>
      <c r="U513" s="188"/>
      <c r="V513" s="91"/>
      <c r="W513" s="199">
        <v>58.0</v>
      </c>
      <c r="X513" s="143">
        <v>1221.0</v>
      </c>
      <c r="Y513" s="143">
        <v>8.3148</v>
      </c>
      <c r="Z513" s="200"/>
      <c r="AA513" s="200"/>
      <c r="AB513" s="200"/>
    </row>
    <row r="514">
      <c r="A514" s="185">
        <v>512.0</v>
      </c>
      <c r="B514" s="185" t="s">
        <v>58</v>
      </c>
      <c r="C514" s="185" t="s">
        <v>27</v>
      </c>
      <c r="D514" s="185" t="s">
        <v>27</v>
      </c>
      <c r="E514" s="185" t="s">
        <v>28</v>
      </c>
      <c r="F514" s="185">
        <v>64.0</v>
      </c>
      <c r="G514" s="185" t="s">
        <v>53</v>
      </c>
      <c r="H514" s="185" t="s">
        <v>30</v>
      </c>
      <c r="I514" s="191">
        <v>8.0</v>
      </c>
      <c r="J514" s="191" t="s">
        <v>36</v>
      </c>
      <c r="K514" s="185">
        <v>125.02703</v>
      </c>
      <c r="L514" s="185">
        <v>88.769</v>
      </c>
      <c r="M514" s="185"/>
      <c r="N514" s="185">
        <v>1.0</v>
      </c>
      <c r="O514" s="186">
        <v>3.5158</v>
      </c>
      <c r="P514" s="198">
        <v>0.1</v>
      </c>
      <c r="Q514" s="84"/>
      <c r="R514" s="188"/>
      <c r="S514" s="188"/>
      <c r="T514" s="188"/>
      <c r="U514" s="188"/>
      <c r="V514" s="91"/>
      <c r="W514" s="199">
        <v>11.0</v>
      </c>
      <c r="X514" s="143">
        <v>936.0</v>
      </c>
      <c r="Y514" s="143">
        <v>3.58217</v>
      </c>
      <c r="Z514" s="200"/>
      <c r="AA514" s="200"/>
      <c r="AB514" s="200"/>
    </row>
    <row r="515">
      <c r="A515" s="185">
        <v>513.0</v>
      </c>
      <c r="B515" s="185" t="s">
        <v>58</v>
      </c>
      <c r="C515" s="185" t="s">
        <v>27</v>
      </c>
      <c r="D515" s="185" t="s">
        <v>27</v>
      </c>
      <c r="E515" s="185" t="s">
        <v>28</v>
      </c>
      <c r="F515" s="185">
        <v>64.0</v>
      </c>
      <c r="G515" s="185" t="s">
        <v>53</v>
      </c>
      <c r="H515" s="185" t="s">
        <v>30</v>
      </c>
      <c r="I515" s="191">
        <v>8.0</v>
      </c>
      <c r="J515" s="191" t="s">
        <v>37</v>
      </c>
      <c r="K515" s="185">
        <v>134.91468</v>
      </c>
      <c r="L515" s="185">
        <v>41.952</v>
      </c>
      <c r="M515" s="185"/>
      <c r="N515" s="185">
        <v>12.0</v>
      </c>
      <c r="O515" s="186">
        <v>91.44041</v>
      </c>
      <c r="P515" s="198">
        <v>1.6</v>
      </c>
      <c r="Q515" s="84"/>
      <c r="R515" s="188"/>
      <c r="S515" s="188"/>
      <c r="T515" s="188"/>
      <c r="U515" s="188"/>
      <c r="V515" s="91"/>
      <c r="W515" s="199">
        <v>100.0</v>
      </c>
      <c r="X515" s="143">
        <v>1167.0</v>
      </c>
      <c r="Y515" s="143">
        <v>7.56974</v>
      </c>
      <c r="Z515" s="200"/>
      <c r="AA515" s="200"/>
      <c r="AB515" s="200"/>
    </row>
    <row r="516">
      <c r="A516" s="185">
        <v>514.0</v>
      </c>
      <c r="B516" s="185" t="s">
        <v>58</v>
      </c>
      <c r="C516" s="185" t="s">
        <v>27</v>
      </c>
      <c r="D516" s="185" t="s">
        <v>27</v>
      </c>
      <c r="E516" s="185" t="s">
        <v>28</v>
      </c>
      <c r="F516" s="185">
        <v>64.0</v>
      </c>
      <c r="G516" s="185" t="s">
        <v>53</v>
      </c>
      <c r="H516" s="185" t="s">
        <v>30</v>
      </c>
      <c r="I516" s="191">
        <v>8.0</v>
      </c>
      <c r="J516" s="191" t="s">
        <v>38</v>
      </c>
      <c r="K516" s="185">
        <v>141.39812</v>
      </c>
      <c r="L516" s="185">
        <v>120.8</v>
      </c>
      <c r="M516" s="185"/>
      <c r="N516" s="185">
        <v>85.0</v>
      </c>
      <c r="O516" s="186">
        <v>80.06109</v>
      </c>
      <c r="P516" s="198">
        <v>0.9</v>
      </c>
      <c r="Q516" s="84"/>
      <c r="R516" s="188"/>
      <c r="S516" s="188"/>
      <c r="T516" s="188"/>
      <c r="U516" s="188"/>
      <c r="V516" s="91"/>
      <c r="W516" s="199">
        <v>120.0</v>
      </c>
      <c r="X516" s="143">
        <v>1437.0</v>
      </c>
      <c r="Y516" s="143">
        <v>8.42052</v>
      </c>
      <c r="Z516" s="200"/>
      <c r="AA516" s="200"/>
      <c r="AB516" s="200"/>
    </row>
    <row r="517">
      <c r="A517" s="185">
        <v>515.0</v>
      </c>
      <c r="B517" s="185" t="s">
        <v>58</v>
      </c>
      <c r="C517" s="185" t="s">
        <v>27</v>
      </c>
      <c r="D517" s="185" t="s">
        <v>27</v>
      </c>
      <c r="E517" s="185" t="s">
        <v>28</v>
      </c>
      <c r="F517" s="185">
        <v>64.0</v>
      </c>
      <c r="G517" s="185" t="s">
        <v>53</v>
      </c>
      <c r="H517" s="185" t="s">
        <v>30</v>
      </c>
      <c r="I517" s="191">
        <v>8.0</v>
      </c>
      <c r="J517" s="191" t="s">
        <v>39</v>
      </c>
      <c r="K517" s="185">
        <v>181.05382</v>
      </c>
      <c r="L517" s="185">
        <v>24.097</v>
      </c>
      <c r="M517" s="185"/>
      <c r="N517" s="185">
        <v>12.0</v>
      </c>
      <c r="O517" s="186">
        <v>229.22416</v>
      </c>
      <c r="P517" s="198">
        <v>3.9</v>
      </c>
      <c r="Q517" s="84"/>
      <c r="R517" s="188"/>
      <c r="S517" s="188"/>
      <c r="T517" s="188"/>
      <c r="U517" s="188"/>
      <c r="V517" s="91"/>
      <c r="W517" s="199">
        <v>242.0</v>
      </c>
      <c r="X517" s="143">
        <v>1699.0</v>
      </c>
      <c r="Y517" s="143">
        <v>7.84213</v>
      </c>
      <c r="Z517" s="200"/>
      <c r="AA517" s="200"/>
      <c r="AB517" s="200"/>
    </row>
    <row r="518">
      <c r="A518" s="185">
        <v>516.0</v>
      </c>
      <c r="B518" s="185" t="s">
        <v>58</v>
      </c>
      <c r="C518" s="185" t="s">
        <v>27</v>
      </c>
      <c r="D518" s="185" t="s">
        <v>27</v>
      </c>
      <c r="E518" s="185" t="s">
        <v>28</v>
      </c>
      <c r="F518" s="185">
        <v>64.0</v>
      </c>
      <c r="G518" s="185" t="s">
        <v>53</v>
      </c>
      <c r="H518" s="185" t="s">
        <v>30</v>
      </c>
      <c r="I518" s="191">
        <v>8.0</v>
      </c>
      <c r="J518" s="191" t="s">
        <v>40</v>
      </c>
      <c r="K518" s="185">
        <v>125.7707</v>
      </c>
      <c r="L518" s="185">
        <v>3.6612</v>
      </c>
      <c r="M518" s="185"/>
      <c r="N518" s="185">
        <v>16.0</v>
      </c>
      <c r="O518" s="186">
        <v>282.63025</v>
      </c>
      <c r="P518" s="198">
        <v>4.8</v>
      </c>
      <c r="Q518" s="84"/>
      <c r="R518" s="188"/>
      <c r="S518" s="188"/>
      <c r="T518" s="188"/>
      <c r="U518" s="188"/>
      <c r="V518" s="91"/>
      <c r="W518" s="199">
        <v>598.0</v>
      </c>
      <c r="X518" s="143">
        <v>2261.0</v>
      </c>
      <c r="Y518" s="143">
        <v>8.16526</v>
      </c>
      <c r="Z518" s="200"/>
      <c r="AA518" s="200"/>
      <c r="AB518" s="200"/>
    </row>
    <row r="519">
      <c r="A519" s="185">
        <v>517.0</v>
      </c>
      <c r="B519" s="185" t="s">
        <v>58</v>
      </c>
      <c r="C519" s="185" t="s">
        <v>27</v>
      </c>
      <c r="D519" s="185" t="s">
        <v>27</v>
      </c>
      <c r="E519" s="185" t="s">
        <v>28</v>
      </c>
      <c r="F519" s="185">
        <v>64.0</v>
      </c>
      <c r="G519" s="185" t="s">
        <v>53</v>
      </c>
      <c r="H519" s="185" t="s">
        <v>30</v>
      </c>
      <c r="I519" s="191">
        <v>8.0</v>
      </c>
      <c r="J519" s="191" t="s">
        <v>41</v>
      </c>
      <c r="K519" s="185">
        <v>14.65953</v>
      </c>
      <c r="L519" s="185">
        <v>4.01551</v>
      </c>
      <c r="M519" s="185"/>
      <c r="N519" s="185">
        <v>22.0</v>
      </c>
      <c r="O519" s="186">
        <v>2.05341</v>
      </c>
      <c r="P519" s="198">
        <v>0.0</v>
      </c>
      <c r="Q519" s="84"/>
      <c r="R519" s="188"/>
      <c r="S519" s="188"/>
      <c r="T519" s="188"/>
      <c r="U519" s="188"/>
      <c r="V519" s="91"/>
      <c r="W519" s="199">
        <v>333.0</v>
      </c>
      <c r="X519" s="143">
        <v>1415.0</v>
      </c>
      <c r="Y519" s="143">
        <v>9.04935</v>
      </c>
      <c r="Z519" s="200"/>
      <c r="AA519" s="200"/>
      <c r="AB519" s="200"/>
    </row>
    <row r="520">
      <c r="A520" s="185">
        <v>518.0</v>
      </c>
      <c r="B520" s="185" t="s">
        <v>58</v>
      </c>
      <c r="C520" s="185" t="s">
        <v>27</v>
      </c>
      <c r="D520" s="185" t="s">
        <v>27</v>
      </c>
      <c r="E520" s="185" t="s">
        <v>28</v>
      </c>
      <c r="F520" s="185">
        <v>64.0</v>
      </c>
      <c r="G520" s="185" t="s">
        <v>53</v>
      </c>
      <c r="H520" s="185" t="s">
        <v>30</v>
      </c>
      <c r="I520" s="191">
        <v>8.0</v>
      </c>
      <c r="J520" s="191" t="s">
        <v>42</v>
      </c>
      <c r="K520" s="185">
        <v>105.34866</v>
      </c>
      <c r="L520" s="185">
        <v>43.104</v>
      </c>
      <c r="M520" s="185"/>
      <c r="N520" s="185">
        <v>59.0</v>
      </c>
      <c r="O520" s="186">
        <v>7.71569</v>
      </c>
      <c r="P520" s="198">
        <v>0.1</v>
      </c>
      <c r="Q520" s="84"/>
      <c r="R520" s="188"/>
      <c r="S520" s="188"/>
      <c r="T520" s="188"/>
      <c r="U520" s="188"/>
      <c r="V520" s="91"/>
      <c r="W520" s="199">
        <v>33.0</v>
      </c>
      <c r="X520" s="143">
        <v>1121.0</v>
      </c>
      <c r="Y520" s="143">
        <v>8.06635</v>
      </c>
      <c r="Z520" s="200"/>
      <c r="AA520" s="200"/>
      <c r="AB520" s="200"/>
    </row>
    <row r="521">
      <c r="A521" s="185">
        <v>519.0</v>
      </c>
      <c r="B521" s="185" t="s">
        <v>58</v>
      </c>
      <c r="C521" s="185" t="s">
        <v>27</v>
      </c>
      <c r="D521" s="185" t="s">
        <v>27</v>
      </c>
      <c r="E521" s="185" t="s">
        <v>28</v>
      </c>
      <c r="F521" s="185">
        <v>64.0</v>
      </c>
      <c r="G521" s="185" t="s">
        <v>53</v>
      </c>
      <c r="H521" s="185" t="s">
        <v>30</v>
      </c>
      <c r="I521" s="191">
        <v>8.0</v>
      </c>
      <c r="J521" s="191" t="s">
        <v>43</v>
      </c>
      <c r="K521" s="185">
        <v>14.57955</v>
      </c>
      <c r="L521" s="185">
        <v>2.81546</v>
      </c>
      <c r="M521" s="185"/>
      <c r="N521" s="185">
        <v>59.0</v>
      </c>
      <c r="O521" s="186">
        <v>357323.11</v>
      </c>
      <c r="P521" s="198">
        <v>97.7</v>
      </c>
      <c r="Q521" s="84"/>
      <c r="R521" s="188"/>
      <c r="S521" s="188"/>
      <c r="T521" s="188"/>
      <c r="U521" s="188"/>
      <c r="V521" s="91"/>
      <c r="W521" s="199">
        <v>356626.0</v>
      </c>
      <c r="X521" s="143">
        <v>360582.0</v>
      </c>
      <c r="Y521" s="143">
        <v>13.10124</v>
      </c>
      <c r="Z521" s="200"/>
      <c r="AA521" s="200"/>
      <c r="AB521" s="200"/>
    </row>
    <row r="522">
      <c r="A522" s="185">
        <v>520.0</v>
      </c>
      <c r="B522" s="185" t="s">
        <v>58</v>
      </c>
      <c r="C522" s="185" t="s">
        <v>27</v>
      </c>
      <c r="D522" s="185" t="s">
        <v>27</v>
      </c>
      <c r="E522" s="185" t="s">
        <v>28</v>
      </c>
      <c r="F522" s="185">
        <v>64.0</v>
      </c>
      <c r="G522" s="185" t="s">
        <v>53</v>
      </c>
      <c r="H522" s="185" t="s">
        <v>30</v>
      </c>
      <c r="I522" s="191">
        <v>8.0</v>
      </c>
      <c r="J522" s="191" t="s">
        <v>44</v>
      </c>
      <c r="K522" s="185">
        <v>107.90581</v>
      </c>
      <c r="L522" s="185">
        <v>179.586</v>
      </c>
      <c r="M522" s="185"/>
      <c r="N522" s="185">
        <v>5.0</v>
      </c>
      <c r="O522" s="186">
        <v>21.91788</v>
      </c>
      <c r="P522" s="198">
        <v>0.4</v>
      </c>
      <c r="Q522" s="84"/>
      <c r="R522" s="188"/>
      <c r="S522" s="188"/>
      <c r="T522" s="188"/>
      <c r="U522" s="188"/>
      <c r="V522" s="91"/>
      <c r="W522" s="199">
        <v>36.0</v>
      </c>
      <c r="X522" s="143">
        <v>1043.0</v>
      </c>
      <c r="Y522" s="143">
        <v>8.18213</v>
      </c>
      <c r="Z522" s="200"/>
      <c r="AA522" s="200"/>
      <c r="AB522" s="200"/>
    </row>
    <row r="523">
      <c r="A523" s="185">
        <v>521.0</v>
      </c>
      <c r="B523" s="185" t="s">
        <v>58</v>
      </c>
      <c r="C523" s="185" t="s">
        <v>27</v>
      </c>
      <c r="D523" s="185" t="s">
        <v>27</v>
      </c>
      <c r="E523" s="185" t="s">
        <v>28</v>
      </c>
      <c r="F523" s="185">
        <v>64.0</v>
      </c>
      <c r="G523" s="185" t="s">
        <v>53</v>
      </c>
      <c r="H523" s="185" t="s">
        <v>30</v>
      </c>
      <c r="I523" s="191">
        <v>8.0</v>
      </c>
      <c r="J523" s="191" t="s">
        <v>45</v>
      </c>
      <c r="K523" s="185">
        <v>108.43411</v>
      </c>
      <c r="L523" s="185">
        <v>310.02</v>
      </c>
      <c r="M523" s="185"/>
      <c r="N523" s="185">
        <v>12.0</v>
      </c>
      <c r="O523" s="186">
        <v>8.02186</v>
      </c>
      <c r="P523" s="198">
        <v>0.1</v>
      </c>
      <c r="Q523" s="84"/>
      <c r="R523" s="188"/>
      <c r="S523" s="188"/>
      <c r="T523" s="188"/>
      <c r="U523" s="188"/>
      <c r="V523" s="91"/>
      <c r="W523" s="199">
        <v>162.0</v>
      </c>
      <c r="X523" s="143">
        <v>959.0</v>
      </c>
      <c r="Y523" s="143">
        <v>8.91633</v>
      </c>
      <c r="Z523" s="200"/>
      <c r="AA523" s="200"/>
      <c r="AB523" s="200"/>
    </row>
    <row r="524">
      <c r="A524" s="185">
        <v>522.0</v>
      </c>
      <c r="B524" s="185" t="s">
        <v>58</v>
      </c>
      <c r="C524" s="185" t="s">
        <v>27</v>
      </c>
      <c r="D524" s="185" t="s">
        <v>27</v>
      </c>
      <c r="E524" s="185" t="s">
        <v>28</v>
      </c>
      <c r="F524" s="185">
        <v>64.0</v>
      </c>
      <c r="G524" s="185" t="s">
        <v>53</v>
      </c>
      <c r="H524" s="185" t="s">
        <v>30</v>
      </c>
      <c r="I524" s="191">
        <v>8.0</v>
      </c>
      <c r="J524" s="191" t="s">
        <v>46</v>
      </c>
      <c r="K524" s="185">
        <v>8.25573</v>
      </c>
      <c r="L524" s="185">
        <v>255.88432</v>
      </c>
      <c r="M524" s="185"/>
      <c r="N524" s="185">
        <v>7.0</v>
      </c>
      <c r="O524" s="186">
        <v>13.61065</v>
      </c>
      <c r="P524" s="198">
        <v>0.1</v>
      </c>
      <c r="Q524" s="84"/>
      <c r="R524" s="188"/>
      <c r="S524" s="188"/>
      <c r="T524" s="188"/>
      <c r="U524" s="188"/>
      <c r="V524" s="91"/>
      <c r="W524" s="199">
        <v>11603.0</v>
      </c>
      <c r="X524" s="143">
        <v>12525.0</v>
      </c>
      <c r="Y524" s="143">
        <v>8.48612</v>
      </c>
      <c r="Z524" s="200"/>
      <c r="AA524" s="200"/>
      <c r="AB524" s="200"/>
    </row>
    <row r="525">
      <c r="A525" s="185">
        <v>523.0</v>
      </c>
      <c r="B525" s="185" t="s">
        <v>58</v>
      </c>
      <c r="C525" s="185" t="s">
        <v>27</v>
      </c>
      <c r="D525" s="185" t="s">
        <v>27</v>
      </c>
      <c r="E525" s="185" t="s">
        <v>28</v>
      </c>
      <c r="F525" s="185">
        <v>64.0</v>
      </c>
      <c r="G525" s="185" t="s">
        <v>53</v>
      </c>
      <c r="H525" s="185" t="s">
        <v>30</v>
      </c>
      <c r="I525" s="191">
        <v>8.0</v>
      </c>
      <c r="J525" s="191" t="s">
        <v>47</v>
      </c>
      <c r="K525" s="185">
        <v>94.9093</v>
      </c>
      <c r="L525" s="185">
        <v>9509.16</v>
      </c>
      <c r="M525" s="185"/>
      <c r="N525" s="185">
        <v>11.0</v>
      </c>
      <c r="O525" s="186">
        <v>217.06801</v>
      </c>
      <c r="P525" s="198">
        <v>2.5</v>
      </c>
      <c r="Q525" s="84"/>
      <c r="R525" s="188"/>
      <c r="S525" s="188"/>
      <c r="T525" s="188"/>
      <c r="U525" s="188"/>
      <c r="V525" s="91"/>
      <c r="W525" s="199">
        <v>2487.0</v>
      </c>
      <c r="X525" s="143">
        <v>3639.0</v>
      </c>
      <c r="Y525" s="143">
        <v>8.47677</v>
      </c>
      <c r="Z525" s="200"/>
      <c r="AA525" s="200"/>
      <c r="AB525" s="200"/>
    </row>
    <row r="526">
      <c r="A526" s="185">
        <v>524.0</v>
      </c>
      <c r="B526" s="185" t="s">
        <v>58</v>
      </c>
      <c r="C526" s="185" t="s">
        <v>27</v>
      </c>
      <c r="D526" s="185" t="s">
        <v>27</v>
      </c>
      <c r="E526" s="185" t="s">
        <v>28</v>
      </c>
      <c r="F526" s="185">
        <v>64.0</v>
      </c>
      <c r="G526" s="185" t="s">
        <v>53</v>
      </c>
      <c r="H526" s="185" t="s">
        <v>30</v>
      </c>
      <c r="I526" s="191">
        <v>8.0</v>
      </c>
      <c r="J526" s="191" t="s">
        <v>48</v>
      </c>
      <c r="K526" s="185">
        <v>132.59239</v>
      </c>
      <c r="L526" s="185">
        <v>54260.9</v>
      </c>
      <c r="M526" s="185"/>
      <c r="N526" s="185">
        <v>19.0</v>
      </c>
      <c r="O526" s="186">
        <v>121.30013</v>
      </c>
      <c r="P526" s="198">
        <v>1.0</v>
      </c>
      <c r="Q526" s="84"/>
      <c r="R526" s="188"/>
      <c r="S526" s="188"/>
      <c r="T526" s="188"/>
      <c r="U526" s="188"/>
      <c r="V526" s="91"/>
      <c r="W526" s="199">
        <v>6324.0</v>
      </c>
      <c r="X526" s="143">
        <v>7895.0</v>
      </c>
      <c r="Y526" s="143">
        <v>9.42848</v>
      </c>
      <c r="Z526" s="200"/>
      <c r="AA526" s="200"/>
      <c r="AB526" s="200"/>
    </row>
    <row r="527">
      <c r="A527" s="185">
        <v>525.0</v>
      </c>
      <c r="B527" s="185" t="s">
        <v>58</v>
      </c>
      <c r="C527" s="185" t="s">
        <v>27</v>
      </c>
      <c r="D527" s="185" t="s">
        <v>27</v>
      </c>
      <c r="E527" s="185" t="s">
        <v>28</v>
      </c>
      <c r="F527" s="185">
        <v>64.0</v>
      </c>
      <c r="G527" s="185" t="s">
        <v>53</v>
      </c>
      <c r="H527" s="185" t="s">
        <v>30</v>
      </c>
      <c r="I527" s="191">
        <v>8.0</v>
      </c>
      <c r="J527" s="191" t="s">
        <v>49</v>
      </c>
      <c r="K527" s="185">
        <v>164.93695</v>
      </c>
      <c r="L527" s="185">
        <v>90.274</v>
      </c>
      <c r="M527" s="185"/>
      <c r="N527" s="185">
        <v>3.0</v>
      </c>
      <c r="O527" s="186">
        <v>109.80805</v>
      </c>
      <c r="P527" s="198">
        <v>1.9</v>
      </c>
      <c r="Q527" s="84"/>
      <c r="R527" s="188"/>
      <c r="S527" s="188"/>
      <c r="T527" s="188"/>
      <c r="U527" s="188"/>
      <c r="V527" s="91"/>
      <c r="W527" s="199">
        <v>128.0</v>
      </c>
      <c r="X527" s="143">
        <v>1322.0</v>
      </c>
      <c r="Y527" s="143">
        <v>11.70248</v>
      </c>
      <c r="Z527" s="200"/>
      <c r="AA527" s="200"/>
      <c r="AB527" s="200"/>
    </row>
    <row r="528">
      <c r="A528" s="185">
        <v>526.0</v>
      </c>
      <c r="B528" s="185" t="s">
        <v>58</v>
      </c>
      <c r="C528" s="185" t="s">
        <v>27</v>
      </c>
      <c r="D528" s="185" t="s">
        <v>27</v>
      </c>
      <c r="E528" s="185" t="s">
        <v>28</v>
      </c>
      <c r="F528" s="185">
        <v>64.0</v>
      </c>
      <c r="G528" s="185" t="s">
        <v>53</v>
      </c>
      <c r="H528" s="185" t="s">
        <v>30</v>
      </c>
      <c r="I528" s="191">
        <v>8.0</v>
      </c>
      <c r="J528" s="191" t="s">
        <v>50</v>
      </c>
      <c r="K528" s="185">
        <v>119.11111</v>
      </c>
      <c r="L528" s="185">
        <v>30.92391</v>
      </c>
      <c r="M528" s="185"/>
      <c r="N528" s="185">
        <v>23.0</v>
      </c>
      <c r="O528" s="186">
        <v>267.0204</v>
      </c>
      <c r="P528" s="198">
        <v>1.1</v>
      </c>
      <c r="Q528" s="84"/>
      <c r="R528" s="188"/>
      <c r="S528" s="188"/>
      <c r="T528" s="188"/>
      <c r="U528" s="188"/>
      <c r="V528" s="91"/>
      <c r="W528" s="199">
        <v>11528.0</v>
      </c>
      <c r="X528" s="143">
        <v>13565.0</v>
      </c>
      <c r="Y528" s="143">
        <v>9.67936</v>
      </c>
      <c r="Z528" s="200"/>
      <c r="AA528" s="200"/>
      <c r="AB528" s="200"/>
    </row>
    <row r="529">
      <c r="A529" s="185">
        <v>527.0</v>
      </c>
      <c r="B529" s="185" t="s">
        <v>58</v>
      </c>
      <c r="C529" s="185" t="s">
        <v>27</v>
      </c>
      <c r="D529" s="185" t="s">
        <v>27</v>
      </c>
      <c r="E529" s="185" t="s">
        <v>28</v>
      </c>
      <c r="F529" s="185">
        <v>64.0</v>
      </c>
      <c r="G529" s="185" t="s">
        <v>53</v>
      </c>
      <c r="H529" s="185" t="s">
        <v>30</v>
      </c>
      <c r="I529" s="191">
        <v>8.0</v>
      </c>
      <c r="J529" s="191" t="s">
        <v>51</v>
      </c>
      <c r="K529" s="185"/>
      <c r="L529" s="185"/>
      <c r="M529" s="185"/>
      <c r="N529" s="185"/>
      <c r="O529" s="195"/>
      <c r="P529" s="201"/>
      <c r="Q529" s="84"/>
      <c r="R529" s="188"/>
      <c r="S529" s="188"/>
      <c r="T529" s="188"/>
      <c r="U529" s="188"/>
      <c r="V529" s="142"/>
      <c r="W529" s="189" t="s">
        <v>30</v>
      </c>
      <c r="X529" s="143" t="s">
        <v>30</v>
      </c>
      <c r="Y529" s="151"/>
      <c r="Z529" s="200"/>
      <c r="AA529" s="200"/>
      <c r="AB529" s="200"/>
    </row>
    <row r="530">
      <c r="A530" s="185">
        <v>528.0</v>
      </c>
      <c r="B530" s="185" t="s">
        <v>58</v>
      </c>
      <c r="C530" s="185" t="s">
        <v>27</v>
      </c>
      <c r="D530" s="185" t="s">
        <v>27</v>
      </c>
      <c r="E530" s="185" t="s">
        <v>28</v>
      </c>
      <c r="F530" s="185">
        <v>64.0</v>
      </c>
      <c r="G530" s="185" t="s">
        <v>53</v>
      </c>
      <c r="H530" s="185" t="s">
        <v>30</v>
      </c>
      <c r="I530" s="191">
        <v>8.0</v>
      </c>
      <c r="J530" s="191" t="s">
        <v>52</v>
      </c>
      <c r="K530" s="185"/>
      <c r="L530" s="185"/>
      <c r="M530" s="185"/>
      <c r="N530" s="185"/>
      <c r="O530" s="195"/>
      <c r="P530" s="201"/>
      <c r="Q530" s="84"/>
      <c r="R530" s="188"/>
      <c r="S530" s="188"/>
      <c r="T530" s="188"/>
      <c r="U530" s="188"/>
      <c r="V530" s="142"/>
      <c r="W530" s="189" t="s">
        <v>30</v>
      </c>
      <c r="X530" s="143" t="s">
        <v>30</v>
      </c>
      <c r="Y530" s="151"/>
      <c r="Z530" s="200"/>
      <c r="AA530" s="200"/>
      <c r="AB530" s="200"/>
    </row>
    <row r="531">
      <c r="A531" s="185">
        <v>529.0</v>
      </c>
      <c r="B531" s="185" t="s">
        <v>58</v>
      </c>
      <c r="C531" s="185" t="s">
        <v>27</v>
      </c>
      <c r="D531" s="185" t="s">
        <v>27</v>
      </c>
      <c r="E531" s="185" t="s">
        <v>28</v>
      </c>
      <c r="F531" s="185">
        <v>64.0</v>
      </c>
      <c r="G531" s="185" t="s">
        <v>29</v>
      </c>
      <c r="H531" s="185" t="s">
        <v>30</v>
      </c>
      <c r="I531" s="191">
        <v>1.0</v>
      </c>
      <c r="J531" s="191" t="s">
        <v>31</v>
      </c>
      <c r="K531" s="185">
        <v>24.18642</v>
      </c>
      <c r="L531" s="185">
        <v>44.96</v>
      </c>
      <c r="M531" s="185"/>
      <c r="N531" s="185">
        <v>2.0</v>
      </c>
      <c r="O531" s="186">
        <v>29.75479</v>
      </c>
      <c r="P531" s="198">
        <v>1.0</v>
      </c>
      <c r="Q531" s="84"/>
      <c r="R531" s="188"/>
      <c r="S531" s="188"/>
      <c r="T531" s="188"/>
      <c r="U531" s="188"/>
      <c r="V531" s="91"/>
      <c r="W531" s="199">
        <v>62.0</v>
      </c>
      <c r="X531" s="143">
        <v>1296.0</v>
      </c>
      <c r="Y531" s="143">
        <v>9.71344</v>
      </c>
      <c r="Z531" s="200"/>
      <c r="AA531" s="200"/>
      <c r="AB531" s="200"/>
    </row>
    <row r="532">
      <c r="A532" s="185">
        <v>530.0</v>
      </c>
      <c r="B532" s="185" t="s">
        <v>58</v>
      </c>
      <c r="C532" s="185" t="s">
        <v>27</v>
      </c>
      <c r="D532" s="185" t="s">
        <v>27</v>
      </c>
      <c r="E532" s="185" t="s">
        <v>28</v>
      </c>
      <c r="F532" s="185">
        <v>64.0</v>
      </c>
      <c r="G532" s="185" t="s">
        <v>29</v>
      </c>
      <c r="H532" s="185" t="s">
        <v>30</v>
      </c>
      <c r="I532" s="191">
        <v>1.0</v>
      </c>
      <c r="J532" s="191" t="s">
        <v>32</v>
      </c>
      <c r="K532" s="185">
        <v>2.84173</v>
      </c>
      <c r="L532" s="185">
        <v>1816.18</v>
      </c>
      <c r="M532" s="185"/>
      <c r="N532" s="185">
        <v>39.0</v>
      </c>
      <c r="O532" s="186">
        <v>1.24424</v>
      </c>
      <c r="P532" s="198">
        <v>21.2</v>
      </c>
      <c r="Q532" s="84"/>
      <c r="R532" s="188"/>
      <c r="S532" s="188"/>
      <c r="T532" s="188"/>
      <c r="U532" s="188"/>
      <c r="V532" s="91"/>
      <c r="W532" s="199">
        <v>1367.0</v>
      </c>
      <c r="X532" s="143">
        <v>2294.0</v>
      </c>
      <c r="Y532" s="143">
        <v>12.12828</v>
      </c>
      <c r="Z532" s="200"/>
      <c r="AA532" s="200"/>
      <c r="AB532" s="200"/>
    </row>
    <row r="533">
      <c r="A533" s="185">
        <v>531.0</v>
      </c>
      <c r="B533" s="185" t="s">
        <v>58</v>
      </c>
      <c r="C533" s="185" t="s">
        <v>27</v>
      </c>
      <c r="D533" s="185" t="s">
        <v>27</v>
      </c>
      <c r="E533" s="185" t="s">
        <v>28</v>
      </c>
      <c r="F533" s="185">
        <v>64.0</v>
      </c>
      <c r="G533" s="185" t="s">
        <v>29</v>
      </c>
      <c r="H533" s="185" t="s">
        <v>30</v>
      </c>
      <c r="I533" s="191">
        <v>1.0</v>
      </c>
      <c r="J533" s="191" t="s">
        <v>33</v>
      </c>
      <c r="K533" s="185">
        <v>15.65095</v>
      </c>
      <c r="L533" s="185">
        <v>212.67</v>
      </c>
      <c r="M533" s="185"/>
      <c r="N533" s="185">
        <v>12.0</v>
      </c>
      <c r="O533" s="186">
        <v>10.8691</v>
      </c>
      <c r="P533" s="198">
        <v>0.2</v>
      </c>
      <c r="Q533" s="84"/>
      <c r="R533" s="188"/>
      <c r="S533" s="188"/>
      <c r="T533" s="188"/>
      <c r="U533" s="188"/>
      <c r="V533" s="91"/>
      <c r="W533" s="199">
        <v>118.0</v>
      </c>
      <c r="X533" s="143">
        <v>373.0</v>
      </c>
      <c r="Y533" s="143">
        <v>10.09452</v>
      </c>
      <c r="Z533" s="200"/>
      <c r="AA533" s="200"/>
      <c r="AB533" s="200"/>
    </row>
    <row r="534">
      <c r="A534" s="185">
        <v>532.0</v>
      </c>
      <c r="B534" s="185" t="s">
        <v>58</v>
      </c>
      <c r="C534" s="185" t="s">
        <v>27</v>
      </c>
      <c r="D534" s="185" t="s">
        <v>27</v>
      </c>
      <c r="E534" s="185" t="s">
        <v>28</v>
      </c>
      <c r="F534" s="185">
        <v>64.0</v>
      </c>
      <c r="G534" s="185" t="s">
        <v>29</v>
      </c>
      <c r="H534" s="185" t="s">
        <v>30</v>
      </c>
      <c r="I534" s="191">
        <v>1.0</v>
      </c>
      <c r="J534" s="191" t="s">
        <v>34</v>
      </c>
      <c r="K534" s="185">
        <v>12.45974</v>
      </c>
      <c r="L534" s="185">
        <v>14804.04</v>
      </c>
      <c r="M534" s="185"/>
      <c r="N534" s="185">
        <v>149.0</v>
      </c>
      <c r="O534" s="186">
        <v>2.82705</v>
      </c>
      <c r="P534" s="198">
        <v>0.0</v>
      </c>
      <c r="Q534" s="84"/>
      <c r="R534" s="188"/>
      <c r="S534" s="188"/>
      <c r="T534" s="188"/>
      <c r="U534" s="188"/>
      <c r="V534" s="91"/>
      <c r="W534" s="199">
        <v>1055.0</v>
      </c>
      <c r="X534" s="143">
        <v>1553.0</v>
      </c>
      <c r="Y534" s="143">
        <v>11.13294</v>
      </c>
      <c r="Z534" s="200"/>
      <c r="AA534" s="200"/>
      <c r="AB534" s="200"/>
    </row>
    <row r="535">
      <c r="A535" s="185">
        <v>533.0</v>
      </c>
      <c r="B535" s="185" t="s">
        <v>58</v>
      </c>
      <c r="C535" s="185" t="s">
        <v>27</v>
      </c>
      <c r="D535" s="185" t="s">
        <v>27</v>
      </c>
      <c r="E535" s="185" t="s">
        <v>28</v>
      </c>
      <c r="F535" s="185">
        <v>64.0</v>
      </c>
      <c r="G535" s="185" t="s">
        <v>29</v>
      </c>
      <c r="H535" s="185" t="s">
        <v>30</v>
      </c>
      <c r="I535" s="191">
        <v>1.0</v>
      </c>
      <c r="J535" s="191" t="s">
        <v>35</v>
      </c>
      <c r="K535" s="185">
        <v>14.70273</v>
      </c>
      <c r="L535" s="185">
        <v>183.199</v>
      </c>
      <c r="M535" s="185"/>
      <c r="N535" s="185">
        <v>147.0</v>
      </c>
      <c r="O535" s="186">
        <v>2.84401</v>
      </c>
      <c r="P535" s="198">
        <v>0.0</v>
      </c>
      <c r="Q535" s="84"/>
      <c r="R535" s="188"/>
      <c r="S535" s="188"/>
      <c r="T535" s="188"/>
      <c r="U535" s="188"/>
      <c r="V535" s="91"/>
      <c r="W535" s="199">
        <v>75.0</v>
      </c>
      <c r="X535" s="143">
        <v>194.0</v>
      </c>
      <c r="Y535" s="143">
        <v>9.71068</v>
      </c>
      <c r="Z535" s="200"/>
      <c r="AA535" s="200"/>
      <c r="AB535" s="200"/>
    </row>
    <row r="536">
      <c r="A536" s="185">
        <v>534.0</v>
      </c>
      <c r="B536" s="185" t="s">
        <v>58</v>
      </c>
      <c r="C536" s="185" t="s">
        <v>27</v>
      </c>
      <c r="D536" s="185" t="s">
        <v>27</v>
      </c>
      <c r="E536" s="185" t="s">
        <v>28</v>
      </c>
      <c r="F536" s="185">
        <v>64.0</v>
      </c>
      <c r="G536" s="185" t="s">
        <v>29</v>
      </c>
      <c r="H536" s="185" t="s">
        <v>30</v>
      </c>
      <c r="I536" s="191">
        <v>1.0</v>
      </c>
      <c r="J536" s="191" t="s">
        <v>36</v>
      </c>
      <c r="K536" s="185">
        <v>15.38398</v>
      </c>
      <c r="L536" s="185">
        <v>130.624</v>
      </c>
      <c r="M536" s="185"/>
      <c r="N536" s="185">
        <v>1.0</v>
      </c>
      <c r="O536" s="186">
        <v>0.564283</v>
      </c>
      <c r="P536" s="198">
        <v>0.0</v>
      </c>
      <c r="Q536" s="84"/>
      <c r="R536" s="188"/>
      <c r="S536" s="188"/>
      <c r="T536" s="188"/>
      <c r="U536" s="188"/>
      <c r="V536" s="91"/>
      <c r="W536" s="199">
        <v>13.0</v>
      </c>
      <c r="X536" s="143">
        <v>93.0</v>
      </c>
      <c r="Y536" s="143">
        <v>3.82631</v>
      </c>
      <c r="Z536" s="200"/>
      <c r="AA536" s="200"/>
      <c r="AB536" s="200"/>
    </row>
    <row r="537">
      <c r="A537" s="185">
        <v>535.0</v>
      </c>
      <c r="B537" s="185" t="s">
        <v>58</v>
      </c>
      <c r="C537" s="185" t="s">
        <v>27</v>
      </c>
      <c r="D537" s="185" t="s">
        <v>27</v>
      </c>
      <c r="E537" s="185" t="s">
        <v>28</v>
      </c>
      <c r="F537" s="185">
        <v>64.0</v>
      </c>
      <c r="G537" s="185" t="s">
        <v>29</v>
      </c>
      <c r="H537" s="185" t="s">
        <v>30</v>
      </c>
      <c r="I537" s="191">
        <v>1.0</v>
      </c>
      <c r="J537" s="191" t="s">
        <v>37</v>
      </c>
      <c r="K537" s="185">
        <v>16.39459</v>
      </c>
      <c r="L537" s="185">
        <v>68.383</v>
      </c>
      <c r="M537" s="185"/>
      <c r="N537" s="185">
        <v>12.0</v>
      </c>
      <c r="O537" s="186">
        <v>9.50274</v>
      </c>
      <c r="P537" s="198">
        <v>0.2</v>
      </c>
      <c r="Q537" s="84"/>
      <c r="R537" s="188"/>
      <c r="S537" s="188"/>
      <c r="T537" s="188"/>
      <c r="U537" s="188"/>
      <c r="V537" s="91"/>
      <c r="W537" s="199">
        <v>32.0</v>
      </c>
      <c r="X537" s="98">
        <v>125.0</v>
      </c>
      <c r="Y537" s="143">
        <v>9.86605</v>
      </c>
      <c r="Z537" s="200"/>
      <c r="AA537" s="200"/>
      <c r="AB537" s="200"/>
    </row>
    <row r="538">
      <c r="A538" s="185">
        <v>536.0</v>
      </c>
      <c r="B538" s="185" t="s">
        <v>58</v>
      </c>
      <c r="C538" s="185" t="s">
        <v>27</v>
      </c>
      <c r="D538" s="185" t="s">
        <v>27</v>
      </c>
      <c r="E538" s="185" t="s">
        <v>28</v>
      </c>
      <c r="F538" s="185">
        <v>64.0</v>
      </c>
      <c r="G538" s="185" t="s">
        <v>29</v>
      </c>
      <c r="H538" s="185" t="s">
        <v>30</v>
      </c>
      <c r="I538" s="191">
        <v>1.0</v>
      </c>
      <c r="J538" s="191" t="s">
        <v>38</v>
      </c>
      <c r="K538" s="185">
        <v>17.70368</v>
      </c>
      <c r="L538" s="185">
        <v>283.071</v>
      </c>
      <c r="M538" s="185"/>
      <c r="N538" s="185">
        <v>165.0</v>
      </c>
      <c r="O538" s="186">
        <v>3.91536</v>
      </c>
      <c r="P538" s="198">
        <v>0.1</v>
      </c>
      <c r="Q538" s="84"/>
      <c r="R538" s="188"/>
      <c r="S538" s="188"/>
      <c r="T538" s="188"/>
      <c r="U538" s="188"/>
      <c r="V538" s="91"/>
      <c r="W538" s="199">
        <v>81.0</v>
      </c>
      <c r="X538" s="143">
        <v>326.0</v>
      </c>
      <c r="Y538" s="143">
        <v>10.34385</v>
      </c>
      <c r="Z538" s="200"/>
      <c r="AA538" s="200"/>
      <c r="AB538" s="200"/>
    </row>
    <row r="539">
      <c r="A539" s="185">
        <v>537.0</v>
      </c>
      <c r="B539" s="185" t="s">
        <v>58</v>
      </c>
      <c r="C539" s="185" t="s">
        <v>27</v>
      </c>
      <c r="D539" s="185" t="s">
        <v>27</v>
      </c>
      <c r="E539" s="185" t="s">
        <v>28</v>
      </c>
      <c r="F539" s="185">
        <v>64.0</v>
      </c>
      <c r="G539" s="185" t="s">
        <v>29</v>
      </c>
      <c r="H539" s="185" t="s">
        <v>30</v>
      </c>
      <c r="I539" s="191">
        <v>1.0</v>
      </c>
      <c r="J539" s="191" t="s">
        <v>39</v>
      </c>
      <c r="K539" s="185">
        <v>22.2117</v>
      </c>
      <c r="L539" s="185">
        <v>50.464</v>
      </c>
      <c r="M539" s="185"/>
      <c r="N539" s="185">
        <v>12.0</v>
      </c>
      <c r="O539" s="186">
        <v>16.11911</v>
      </c>
      <c r="P539" s="198">
        <v>0.3</v>
      </c>
      <c r="Q539" s="84"/>
      <c r="R539" s="188"/>
      <c r="S539" s="188"/>
      <c r="T539" s="188"/>
      <c r="U539" s="188"/>
      <c r="V539" s="91"/>
      <c r="W539" s="199">
        <v>40.0</v>
      </c>
      <c r="X539" s="143">
        <v>169.0</v>
      </c>
      <c r="Y539" s="143">
        <v>9.94434</v>
      </c>
      <c r="Z539" s="200"/>
      <c r="AA539" s="200"/>
      <c r="AB539" s="200"/>
    </row>
    <row r="540">
      <c r="A540" s="185">
        <v>538.0</v>
      </c>
      <c r="B540" s="185" t="s">
        <v>58</v>
      </c>
      <c r="C540" s="185" t="s">
        <v>27</v>
      </c>
      <c r="D540" s="185" t="s">
        <v>27</v>
      </c>
      <c r="E540" s="185" t="s">
        <v>28</v>
      </c>
      <c r="F540" s="185">
        <v>64.0</v>
      </c>
      <c r="G540" s="185" t="s">
        <v>29</v>
      </c>
      <c r="H540" s="185" t="s">
        <v>30</v>
      </c>
      <c r="I540" s="191">
        <v>1.0</v>
      </c>
      <c r="J540" s="191" t="s">
        <v>40</v>
      </c>
      <c r="K540" s="185">
        <v>15.58805</v>
      </c>
      <c r="L540" s="185">
        <v>429.31</v>
      </c>
      <c r="M540" s="185"/>
      <c r="N540" s="185">
        <v>16.0</v>
      </c>
      <c r="O540" s="186">
        <v>32.33327</v>
      </c>
      <c r="P540" s="198">
        <v>0.6</v>
      </c>
      <c r="Q540" s="84"/>
      <c r="R540" s="188"/>
      <c r="S540" s="188"/>
      <c r="T540" s="188"/>
      <c r="U540" s="188"/>
      <c r="V540" s="91"/>
      <c r="W540" s="199">
        <v>100.0</v>
      </c>
      <c r="X540" s="143">
        <v>354.0</v>
      </c>
      <c r="Y540" s="143">
        <v>9.761</v>
      </c>
      <c r="Z540" s="200"/>
      <c r="AA540" s="200"/>
      <c r="AB540" s="200"/>
    </row>
    <row r="541">
      <c r="A541" s="185">
        <v>539.0</v>
      </c>
      <c r="B541" s="185" t="s">
        <v>58</v>
      </c>
      <c r="C541" s="185" t="s">
        <v>27</v>
      </c>
      <c r="D541" s="185" t="s">
        <v>27</v>
      </c>
      <c r="E541" s="185" t="s">
        <v>28</v>
      </c>
      <c r="F541" s="185">
        <v>64.0</v>
      </c>
      <c r="G541" s="185" t="s">
        <v>29</v>
      </c>
      <c r="H541" s="185" t="s">
        <v>30</v>
      </c>
      <c r="I541" s="191">
        <v>1.0</v>
      </c>
      <c r="J541" s="191" t="s">
        <v>41</v>
      </c>
      <c r="K541" s="185">
        <v>2.15522</v>
      </c>
      <c r="L541" s="185">
        <v>828.729</v>
      </c>
      <c r="M541" s="185"/>
      <c r="N541" s="185">
        <v>68.0</v>
      </c>
      <c r="O541" s="186">
        <v>1.89403</v>
      </c>
      <c r="P541" s="198">
        <v>0.0</v>
      </c>
      <c r="Q541" s="84"/>
      <c r="R541" s="188"/>
      <c r="S541" s="188"/>
      <c r="T541" s="188"/>
      <c r="U541" s="188"/>
      <c r="V541" s="91"/>
      <c r="W541" s="199">
        <v>89.0</v>
      </c>
      <c r="X541" s="143">
        <v>474.0</v>
      </c>
      <c r="Y541" s="143">
        <v>11.12543</v>
      </c>
      <c r="Z541" s="200"/>
      <c r="AA541" s="200"/>
      <c r="AB541" s="200"/>
    </row>
    <row r="542">
      <c r="A542" s="185">
        <v>540.0</v>
      </c>
      <c r="B542" s="185" t="s">
        <v>58</v>
      </c>
      <c r="C542" s="185" t="s">
        <v>27</v>
      </c>
      <c r="D542" s="185" t="s">
        <v>27</v>
      </c>
      <c r="E542" s="185" t="s">
        <v>28</v>
      </c>
      <c r="F542" s="185">
        <v>64.0</v>
      </c>
      <c r="G542" s="185" t="s">
        <v>29</v>
      </c>
      <c r="H542" s="185" t="s">
        <v>30</v>
      </c>
      <c r="I542" s="191">
        <v>1.0</v>
      </c>
      <c r="J542" s="191" t="s">
        <v>42</v>
      </c>
      <c r="K542" s="185">
        <v>11.84023</v>
      </c>
      <c r="L542" s="185">
        <v>101.471</v>
      </c>
      <c r="M542" s="185"/>
      <c r="N542" s="185">
        <v>139.0</v>
      </c>
      <c r="O542" s="186">
        <v>1.47458</v>
      </c>
      <c r="P542" s="198">
        <v>0.0</v>
      </c>
      <c r="Q542" s="84"/>
      <c r="R542" s="188"/>
      <c r="S542" s="188"/>
      <c r="T542" s="188"/>
      <c r="U542" s="188"/>
      <c r="V542" s="91"/>
      <c r="W542" s="199">
        <v>61.0</v>
      </c>
      <c r="X542" s="143">
        <v>179.0</v>
      </c>
      <c r="Y542" s="143">
        <v>9.9835</v>
      </c>
      <c r="Z542" s="200"/>
      <c r="AA542" s="200"/>
      <c r="AB542" s="200"/>
    </row>
    <row r="543">
      <c r="A543" s="185">
        <v>541.0</v>
      </c>
      <c r="B543" s="185" t="s">
        <v>58</v>
      </c>
      <c r="C543" s="185" t="s">
        <v>27</v>
      </c>
      <c r="D543" s="185" t="s">
        <v>27</v>
      </c>
      <c r="E543" s="185" t="s">
        <v>28</v>
      </c>
      <c r="F543" s="185">
        <v>64.0</v>
      </c>
      <c r="G543" s="185" t="s">
        <v>29</v>
      </c>
      <c r="H543" s="185" t="s">
        <v>30</v>
      </c>
      <c r="I543" s="191">
        <v>1.0</v>
      </c>
      <c r="J543" s="191" t="s">
        <v>43</v>
      </c>
      <c r="K543" s="185">
        <v>2.04866</v>
      </c>
      <c r="L543" s="185">
        <v>341.372</v>
      </c>
      <c r="M543" s="185"/>
      <c r="N543" s="185">
        <v>139.0</v>
      </c>
      <c r="O543" s="186">
        <v>1968.8</v>
      </c>
      <c r="P543" s="198">
        <v>22.2</v>
      </c>
      <c r="Q543" s="84"/>
      <c r="R543" s="188"/>
      <c r="S543" s="188"/>
      <c r="T543" s="188"/>
      <c r="U543" s="188"/>
      <c r="V543" s="91"/>
      <c r="W543" s="199">
        <v>1989.0</v>
      </c>
      <c r="X543" s="143">
        <v>2435.0</v>
      </c>
      <c r="Y543" s="143">
        <v>9.78099</v>
      </c>
      <c r="Z543" s="200"/>
      <c r="AA543" s="200"/>
      <c r="AB543" s="200"/>
    </row>
    <row r="544">
      <c r="A544" s="185">
        <v>542.0</v>
      </c>
      <c r="B544" s="185" t="s">
        <v>58</v>
      </c>
      <c r="C544" s="185" t="s">
        <v>27</v>
      </c>
      <c r="D544" s="185" t="s">
        <v>27</v>
      </c>
      <c r="E544" s="185" t="s">
        <v>28</v>
      </c>
      <c r="F544" s="185">
        <v>64.0</v>
      </c>
      <c r="G544" s="185" t="s">
        <v>29</v>
      </c>
      <c r="H544" s="185" t="s">
        <v>30</v>
      </c>
      <c r="I544" s="191">
        <v>1.0</v>
      </c>
      <c r="J544" s="191" t="s">
        <v>44</v>
      </c>
      <c r="K544" s="185">
        <v>13.32614</v>
      </c>
      <c r="L544" s="185">
        <v>259.486</v>
      </c>
      <c r="M544" s="185"/>
      <c r="N544" s="185">
        <v>5.0</v>
      </c>
      <c r="O544" s="186">
        <v>0.917113</v>
      </c>
      <c r="P544" s="198">
        <v>0.0</v>
      </c>
      <c r="Q544" s="84"/>
      <c r="R544" s="188"/>
      <c r="S544" s="188"/>
      <c r="T544" s="188"/>
      <c r="U544" s="188"/>
      <c r="V544" s="91"/>
      <c r="W544" s="199">
        <v>21.0</v>
      </c>
      <c r="X544" s="143">
        <v>171.0</v>
      </c>
      <c r="Y544" s="143">
        <v>9.94975</v>
      </c>
      <c r="Z544" s="200"/>
      <c r="AA544" s="200"/>
      <c r="AB544" s="200"/>
    </row>
    <row r="545">
      <c r="A545" s="185">
        <v>543.0</v>
      </c>
      <c r="B545" s="185" t="s">
        <v>58</v>
      </c>
      <c r="C545" s="185" t="s">
        <v>27</v>
      </c>
      <c r="D545" s="185" t="s">
        <v>27</v>
      </c>
      <c r="E545" s="185" t="s">
        <v>28</v>
      </c>
      <c r="F545" s="185">
        <v>64.0</v>
      </c>
      <c r="G545" s="185" t="s">
        <v>29</v>
      </c>
      <c r="H545" s="185" t="s">
        <v>30</v>
      </c>
      <c r="I545" s="191">
        <v>1.0</v>
      </c>
      <c r="J545" s="191" t="s">
        <v>45</v>
      </c>
      <c r="K545" s="185">
        <v>13.49914</v>
      </c>
      <c r="L545" s="185">
        <v>3818.4</v>
      </c>
      <c r="M545" s="185"/>
      <c r="N545" s="185">
        <v>282.0</v>
      </c>
      <c r="O545" s="186">
        <v>2.35506</v>
      </c>
      <c r="P545" s="198">
        <v>0.0</v>
      </c>
      <c r="Q545" s="84"/>
      <c r="R545" s="188"/>
      <c r="S545" s="188"/>
      <c r="T545" s="188"/>
      <c r="U545" s="188"/>
      <c r="V545" s="91"/>
      <c r="W545" s="199">
        <v>295.0</v>
      </c>
      <c r="X545" s="143">
        <v>667.0</v>
      </c>
      <c r="Y545" s="143">
        <v>10.86216</v>
      </c>
      <c r="Z545" s="200"/>
      <c r="AA545" s="200"/>
      <c r="AB545" s="200"/>
    </row>
    <row r="546">
      <c r="A546" s="185">
        <v>544.0</v>
      </c>
      <c r="B546" s="185" t="s">
        <v>58</v>
      </c>
      <c r="C546" s="185" t="s">
        <v>27</v>
      </c>
      <c r="D546" s="185" t="s">
        <v>27</v>
      </c>
      <c r="E546" s="185" t="s">
        <v>28</v>
      </c>
      <c r="F546" s="185">
        <v>64.0</v>
      </c>
      <c r="G546" s="185" t="s">
        <v>29</v>
      </c>
      <c r="H546" s="185" t="s">
        <v>30</v>
      </c>
      <c r="I546" s="191">
        <v>1.0</v>
      </c>
      <c r="J546" s="191" t="s">
        <v>46</v>
      </c>
      <c r="K546" s="185">
        <v>2.16322</v>
      </c>
      <c r="L546" s="185">
        <v>35253.31</v>
      </c>
      <c r="M546" s="185"/>
      <c r="N546" s="185">
        <v>7.0</v>
      </c>
      <c r="O546" s="186">
        <v>1.80818</v>
      </c>
      <c r="P546" s="198">
        <v>0.0</v>
      </c>
      <c r="Q546" s="84"/>
      <c r="R546" s="188"/>
      <c r="S546" s="188"/>
      <c r="T546" s="188"/>
      <c r="U546" s="188"/>
      <c r="V546" s="91"/>
      <c r="W546" s="199">
        <v>1734.0</v>
      </c>
      <c r="X546" s="143">
        <v>1958.0</v>
      </c>
      <c r="Y546" s="143">
        <v>11.37756</v>
      </c>
      <c r="Z546" s="200"/>
      <c r="AA546" s="200"/>
      <c r="AB546" s="200"/>
    </row>
    <row r="547">
      <c r="A547" s="185">
        <v>545.0</v>
      </c>
      <c r="B547" s="185" t="s">
        <v>58</v>
      </c>
      <c r="C547" s="185" t="s">
        <v>27</v>
      </c>
      <c r="D547" s="185" t="s">
        <v>27</v>
      </c>
      <c r="E547" s="185" t="s">
        <v>28</v>
      </c>
      <c r="F547" s="185">
        <v>64.0</v>
      </c>
      <c r="G547" s="185" t="s">
        <v>29</v>
      </c>
      <c r="H547" s="185" t="s">
        <v>30</v>
      </c>
      <c r="I547" s="191">
        <v>1.0</v>
      </c>
      <c r="J547" s="191" t="s">
        <v>47</v>
      </c>
      <c r="K547" s="185">
        <v>12.23933</v>
      </c>
      <c r="L547" s="185">
        <v>1950.83</v>
      </c>
      <c r="M547" s="185"/>
      <c r="N547" s="185">
        <v>11.0</v>
      </c>
      <c r="O547" s="186">
        <v>4.41594</v>
      </c>
      <c r="P547" s="198">
        <v>0.1</v>
      </c>
      <c r="Q547" s="84"/>
      <c r="R547" s="188"/>
      <c r="S547" s="188"/>
      <c r="T547" s="188"/>
      <c r="U547" s="188"/>
      <c r="V547" s="91"/>
      <c r="W547" s="199">
        <v>324.0</v>
      </c>
      <c r="X547" s="143">
        <v>594.0</v>
      </c>
      <c r="Y547" s="143">
        <v>10.70955</v>
      </c>
      <c r="Z547" s="200"/>
      <c r="AA547" s="200"/>
      <c r="AB547" s="200"/>
    </row>
    <row r="548">
      <c r="A548" s="185">
        <v>546.0</v>
      </c>
      <c r="B548" s="185" t="s">
        <v>58</v>
      </c>
      <c r="C548" s="185" t="s">
        <v>27</v>
      </c>
      <c r="D548" s="185" t="s">
        <v>27</v>
      </c>
      <c r="E548" s="185" t="s">
        <v>28</v>
      </c>
      <c r="F548" s="185">
        <v>64.0</v>
      </c>
      <c r="G548" s="185" t="s">
        <v>29</v>
      </c>
      <c r="H548" s="185" t="s">
        <v>30</v>
      </c>
      <c r="I548" s="191">
        <v>1.0</v>
      </c>
      <c r="J548" s="191" t="s">
        <v>48</v>
      </c>
      <c r="K548" s="185">
        <v>19.2598</v>
      </c>
      <c r="L548" s="185">
        <v>14892.05</v>
      </c>
      <c r="M548" s="185"/>
      <c r="N548" s="185">
        <v>17.0</v>
      </c>
      <c r="O548" s="185">
        <v>8.40039</v>
      </c>
      <c r="P548" s="198">
        <v>0.1</v>
      </c>
      <c r="Q548" s="84"/>
      <c r="R548" s="188"/>
      <c r="S548" s="188"/>
      <c r="T548" s="188"/>
      <c r="U548" s="188"/>
      <c r="V548" s="91"/>
      <c r="W548" s="199">
        <v>1296.0</v>
      </c>
      <c r="X548" s="143">
        <v>1640.0</v>
      </c>
      <c r="Y548" s="143">
        <v>11.03458</v>
      </c>
      <c r="Z548" s="200"/>
      <c r="AA548" s="200"/>
      <c r="AB548" s="200"/>
    </row>
    <row r="549">
      <c r="A549" s="185">
        <v>547.0</v>
      </c>
      <c r="B549" s="185" t="s">
        <v>58</v>
      </c>
      <c r="C549" s="185" t="s">
        <v>27</v>
      </c>
      <c r="D549" s="185" t="s">
        <v>27</v>
      </c>
      <c r="E549" s="185" t="s">
        <v>28</v>
      </c>
      <c r="F549" s="185">
        <v>64.0</v>
      </c>
      <c r="G549" s="185" t="s">
        <v>29</v>
      </c>
      <c r="H549" s="185" t="s">
        <v>30</v>
      </c>
      <c r="I549" s="191">
        <v>1.0</v>
      </c>
      <c r="J549" s="191" t="s">
        <v>49</v>
      </c>
      <c r="K549" s="185">
        <v>19.90315</v>
      </c>
      <c r="L549" s="185">
        <v>131.359</v>
      </c>
      <c r="M549" s="185"/>
      <c r="N549" s="185">
        <v>3.0</v>
      </c>
      <c r="O549" s="186">
        <v>3.07867</v>
      </c>
      <c r="P549" s="198">
        <v>0.1</v>
      </c>
      <c r="Q549" s="84"/>
      <c r="R549" s="188"/>
      <c r="S549" s="188"/>
      <c r="T549" s="188"/>
      <c r="U549" s="188"/>
      <c r="V549" s="91"/>
      <c r="W549" s="199">
        <v>22.0</v>
      </c>
      <c r="X549" s="143">
        <v>129.0</v>
      </c>
      <c r="Y549" s="143">
        <v>9.66107</v>
      </c>
      <c r="Z549" s="200"/>
      <c r="AA549" s="200"/>
      <c r="AB549" s="200"/>
    </row>
    <row r="550">
      <c r="A550" s="185">
        <v>548.0</v>
      </c>
      <c r="B550" s="185" t="s">
        <v>58</v>
      </c>
      <c r="C550" s="185" t="s">
        <v>27</v>
      </c>
      <c r="D550" s="185" t="s">
        <v>27</v>
      </c>
      <c r="E550" s="185" t="s">
        <v>28</v>
      </c>
      <c r="F550" s="185">
        <v>64.0</v>
      </c>
      <c r="G550" s="185" t="s">
        <v>29</v>
      </c>
      <c r="H550" s="185" t="s">
        <v>30</v>
      </c>
      <c r="I550" s="191">
        <v>1.0</v>
      </c>
      <c r="J550" s="191" t="s">
        <v>50</v>
      </c>
      <c r="K550" s="185">
        <v>15.49688</v>
      </c>
      <c r="L550" s="185">
        <v>5038.2</v>
      </c>
      <c r="M550" s="185"/>
      <c r="N550" s="185">
        <v>23.0</v>
      </c>
      <c r="O550" s="186">
        <v>29.55377</v>
      </c>
      <c r="P550" s="198">
        <v>0.3</v>
      </c>
      <c r="Q550" s="84"/>
      <c r="R550" s="188"/>
      <c r="S550" s="188"/>
      <c r="T550" s="188"/>
      <c r="U550" s="188"/>
      <c r="V550" s="91"/>
      <c r="W550" s="199">
        <v>1646.0</v>
      </c>
      <c r="X550" s="143">
        <v>2282.0</v>
      </c>
      <c r="Y550" s="143">
        <v>11.6897</v>
      </c>
      <c r="Z550" s="200"/>
      <c r="AA550" s="200"/>
      <c r="AB550" s="200"/>
    </row>
    <row r="551">
      <c r="A551" s="185">
        <v>549.0</v>
      </c>
      <c r="B551" s="185" t="s">
        <v>58</v>
      </c>
      <c r="C551" s="185" t="s">
        <v>27</v>
      </c>
      <c r="D551" s="185" t="s">
        <v>27</v>
      </c>
      <c r="E551" s="185" t="s">
        <v>28</v>
      </c>
      <c r="F551" s="185">
        <v>64.0</v>
      </c>
      <c r="G551" s="185" t="s">
        <v>29</v>
      </c>
      <c r="H551" s="185" t="s">
        <v>30</v>
      </c>
      <c r="I551" s="191">
        <v>1.0</v>
      </c>
      <c r="J551" s="191" t="s">
        <v>51</v>
      </c>
      <c r="K551" s="185"/>
      <c r="L551" s="185"/>
      <c r="M551" s="185"/>
      <c r="N551" s="185"/>
      <c r="O551" s="195"/>
      <c r="P551" s="198"/>
      <c r="Q551" s="84"/>
      <c r="R551" s="188"/>
      <c r="S551" s="188"/>
      <c r="T551" s="188"/>
      <c r="U551" s="188"/>
      <c r="V551" s="91"/>
      <c r="W551" s="199" t="s">
        <v>30</v>
      </c>
      <c r="X551" s="143" t="s">
        <v>30</v>
      </c>
      <c r="Y551" s="143" t="s">
        <v>30</v>
      </c>
      <c r="Z551" s="200"/>
      <c r="AA551" s="200"/>
      <c r="AB551" s="200"/>
    </row>
    <row r="552">
      <c r="A552" s="185">
        <v>550.0</v>
      </c>
      <c r="B552" s="185" t="s">
        <v>58</v>
      </c>
      <c r="C552" s="185" t="s">
        <v>27</v>
      </c>
      <c r="D552" s="185" t="s">
        <v>27</v>
      </c>
      <c r="E552" s="185" t="s">
        <v>28</v>
      </c>
      <c r="F552" s="185">
        <v>64.0</v>
      </c>
      <c r="G552" s="185" t="s">
        <v>29</v>
      </c>
      <c r="H552" s="185" t="s">
        <v>30</v>
      </c>
      <c r="I552" s="191">
        <v>1.0</v>
      </c>
      <c r="J552" s="191" t="s">
        <v>52</v>
      </c>
      <c r="K552" s="185"/>
      <c r="L552" s="185"/>
      <c r="M552" s="185"/>
      <c r="N552" s="185"/>
      <c r="O552" s="195"/>
      <c r="P552" s="198"/>
      <c r="Q552" s="84"/>
      <c r="R552" s="188"/>
      <c r="S552" s="188"/>
      <c r="T552" s="188"/>
      <c r="U552" s="188"/>
      <c r="V552" s="91"/>
      <c r="W552" s="199" t="s">
        <v>30</v>
      </c>
      <c r="X552" s="143" t="s">
        <v>30</v>
      </c>
      <c r="Y552" s="143" t="s">
        <v>30</v>
      </c>
      <c r="Z552" s="200"/>
      <c r="AA552" s="200"/>
      <c r="AB552" s="200"/>
    </row>
    <row r="553">
      <c r="A553" s="185">
        <v>551.0</v>
      </c>
      <c r="B553" s="185" t="s">
        <v>58</v>
      </c>
      <c r="C553" s="185" t="s">
        <v>27</v>
      </c>
      <c r="D553" s="185" t="s">
        <v>27</v>
      </c>
      <c r="E553" s="185" t="s">
        <v>28</v>
      </c>
      <c r="F553" s="185">
        <v>64.0</v>
      </c>
      <c r="G553" s="185" t="s">
        <v>29</v>
      </c>
      <c r="H553" s="185" t="s">
        <v>30</v>
      </c>
      <c r="I553" s="191">
        <v>2.0</v>
      </c>
      <c r="J553" s="191" t="s">
        <v>31</v>
      </c>
      <c r="K553" s="185">
        <v>48.90581</v>
      </c>
      <c r="L553" s="185">
        <v>45.792</v>
      </c>
      <c r="M553" s="185"/>
      <c r="N553" s="185">
        <v>2.0</v>
      </c>
      <c r="O553" s="186">
        <v>59.41425</v>
      </c>
      <c r="P553" s="198">
        <v>2.1</v>
      </c>
      <c r="Q553" s="84"/>
      <c r="R553" s="188"/>
      <c r="S553" s="188"/>
      <c r="T553" s="188"/>
      <c r="U553" s="188"/>
      <c r="V553" s="91"/>
      <c r="W553" s="199">
        <v>73.0</v>
      </c>
      <c r="X553" s="143">
        <v>1356.0</v>
      </c>
      <c r="Y553" s="143">
        <v>9.80393</v>
      </c>
      <c r="Z553" s="200"/>
      <c r="AA553" s="200"/>
      <c r="AB553" s="200"/>
    </row>
    <row r="554">
      <c r="A554" s="185">
        <v>552.0</v>
      </c>
      <c r="B554" s="185" t="s">
        <v>58</v>
      </c>
      <c r="C554" s="185" t="s">
        <v>27</v>
      </c>
      <c r="D554" s="185" t="s">
        <v>27</v>
      </c>
      <c r="E554" s="185" t="s">
        <v>28</v>
      </c>
      <c r="F554" s="185">
        <v>64.0</v>
      </c>
      <c r="G554" s="185" t="s">
        <v>29</v>
      </c>
      <c r="H554" s="185" t="s">
        <v>30</v>
      </c>
      <c r="I554" s="191">
        <v>2.0</v>
      </c>
      <c r="J554" s="191" t="s">
        <v>32</v>
      </c>
      <c r="K554" s="185">
        <v>4.70851</v>
      </c>
      <c r="L554" s="185">
        <v>2208.37</v>
      </c>
      <c r="M554" s="185"/>
      <c r="N554" s="185">
        <v>39.0</v>
      </c>
      <c r="O554" s="186">
        <v>4623.53</v>
      </c>
      <c r="P554" s="198">
        <v>52.0</v>
      </c>
      <c r="Q554" s="84"/>
      <c r="R554" s="188"/>
      <c r="S554" s="188"/>
      <c r="T554" s="188"/>
      <c r="U554" s="188"/>
      <c r="V554" s="91"/>
      <c r="W554" s="199">
        <v>4894.0</v>
      </c>
      <c r="X554" s="143">
        <v>5796.0</v>
      </c>
      <c r="Y554" s="143">
        <v>11.63675</v>
      </c>
      <c r="Z554" s="200"/>
      <c r="AA554" s="200"/>
      <c r="AB554" s="200"/>
    </row>
    <row r="555">
      <c r="A555" s="185">
        <v>553.0</v>
      </c>
      <c r="B555" s="185" t="s">
        <v>58</v>
      </c>
      <c r="C555" s="185" t="s">
        <v>27</v>
      </c>
      <c r="D555" s="185" t="s">
        <v>27</v>
      </c>
      <c r="E555" s="185" t="s">
        <v>28</v>
      </c>
      <c r="F555" s="185">
        <v>64.0</v>
      </c>
      <c r="G555" s="185" t="s">
        <v>29</v>
      </c>
      <c r="H555" s="185" t="s">
        <v>30</v>
      </c>
      <c r="I555" s="191">
        <v>2.0</v>
      </c>
      <c r="J555" s="191" t="s">
        <v>33</v>
      </c>
      <c r="K555" s="185">
        <v>31.00107</v>
      </c>
      <c r="L555" s="185">
        <v>257.279</v>
      </c>
      <c r="M555" s="185"/>
      <c r="N555" s="185">
        <v>12.0</v>
      </c>
      <c r="O555" s="186">
        <v>21.23067</v>
      </c>
      <c r="P555" s="198">
        <v>0.4</v>
      </c>
      <c r="Q555" s="84"/>
      <c r="R555" s="188"/>
      <c r="S555" s="188"/>
      <c r="T555" s="188"/>
      <c r="U555" s="188"/>
      <c r="V555" s="91"/>
      <c r="W555" s="199">
        <v>210.0</v>
      </c>
      <c r="X555" s="143">
        <v>522.0</v>
      </c>
      <c r="Y555" s="143">
        <v>10.32379</v>
      </c>
      <c r="Z555" s="200"/>
      <c r="AA555" s="200"/>
      <c r="AB555" s="200"/>
    </row>
    <row r="556">
      <c r="A556" s="185">
        <v>554.0</v>
      </c>
      <c r="B556" s="185" t="s">
        <v>58</v>
      </c>
      <c r="C556" s="185" t="s">
        <v>27</v>
      </c>
      <c r="D556" s="185" t="s">
        <v>27</v>
      </c>
      <c r="E556" s="185" t="s">
        <v>28</v>
      </c>
      <c r="F556" s="185">
        <v>64.0</v>
      </c>
      <c r="G556" s="185" t="s">
        <v>29</v>
      </c>
      <c r="H556" s="185" t="s">
        <v>30</v>
      </c>
      <c r="I556" s="191">
        <v>2.0</v>
      </c>
      <c r="J556" s="191" t="s">
        <v>34</v>
      </c>
      <c r="K556" s="185">
        <v>24.40256</v>
      </c>
      <c r="L556" s="185">
        <v>28083.94</v>
      </c>
      <c r="M556" s="185"/>
      <c r="N556" s="185">
        <v>149.0</v>
      </c>
      <c r="O556" s="186">
        <v>4.49578</v>
      </c>
      <c r="P556" s="198">
        <v>0.1</v>
      </c>
      <c r="Q556" s="84"/>
      <c r="R556" s="188"/>
      <c r="S556" s="188"/>
      <c r="T556" s="188"/>
      <c r="U556" s="188"/>
      <c r="V556" s="91"/>
      <c r="W556" s="199">
        <v>2013.0</v>
      </c>
      <c r="X556" s="143">
        <v>2515.0</v>
      </c>
      <c r="Y556" s="143">
        <v>11.03412</v>
      </c>
      <c r="Z556" s="200"/>
      <c r="AA556" s="200"/>
      <c r="AB556" s="200"/>
    </row>
    <row r="557">
      <c r="A557" s="185">
        <v>555.0</v>
      </c>
      <c r="B557" s="185" t="s">
        <v>58</v>
      </c>
      <c r="C557" s="185" t="s">
        <v>27</v>
      </c>
      <c r="D557" s="185" t="s">
        <v>27</v>
      </c>
      <c r="E557" s="185" t="s">
        <v>28</v>
      </c>
      <c r="F557" s="185">
        <v>64.0</v>
      </c>
      <c r="G557" s="185" t="s">
        <v>29</v>
      </c>
      <c r="H557" s="185" t="s">
        <v>30</v>
      </c>
      <c r="I557" s="191">
        <v>2.0</v>
      </c>
      <c r="J557" s="191" t="s">
        <v>35</v>
      </c>
      <c r="K557" s="185">
        <v>29.90825</v>
      </c>
      <c r="L557" s="185">
        <v>183.616</v>
      </c>
      <c r="M557" s="185"/>
      <c r="N557" s="185">
        <v>147.0</v>
      </c>
      <c r="O557" s="186">
        <v>4.84784</v>
      </c>
      <c r="P557" s="198">
        <v>0.1</v>
      </c>
      <c r="Q557" s="84"/>
      <c r="R557" s="188"/>
      <c r="S557" s="188"/>
      <c r="T557" s="188"/>
      <c r="U557" s="188"/>
      <c r="V557" s="91"/>
      <c r="W557" s="199">
        <v>71.0</v>
      </c>
      <c r="X557" s="143">
        <v>205.0</v>
      </c>
      <c r="Y557" s="143">
        <v>10.04597</v>
      </c>
      <c r="Z557" s="200"/>
      <c r="AA557" s="200"/>
      <c r="AB557" s="200"/>
    </row>
    <row r="558">
      <c r="A558" s="185">
        <v>556.0</v>
      </c>
      <c r="B558" s="185" t="s">
        <v>58</v>
      </c>
      <c r="C558" s="185" t="s">
        <v>27</v>
      </c>
      <c r="D558" s="185" t="s">
        <v>27</v>
      </c>
      <c r="E558" s="185" t="s">
        <v>28</v>
      </c>
      <c r="F558" s="185">
        <v>64.0</v>
      </c>
      <c r="G558" s="185" t="s">
        <v>29</v>
      </c>
      <c r="H558" s="185" t="s">
        <v>30</v>
      </c>
      <c r="I558" s="191">
        <v>2.0</v>
      </c>
      <c r="J558" s="191" t="s">
        <v>36</v>
      </c>
      <c r="K558" s="185">
        <v>31.83246</v>
      </c>
      <c r="L558" s="185">
        <v>130.72</v>
      </c>
      <c r="M558" s="185"/>
      <c r="N558" s="185">
        <v>1.0</v>
      </c>
      <c r="O558" s="186">
        <v>0.821722</v>
      </c>
      <c r="P558" s="198">
        <v>0.0</v>
      </c>
      <c r="Q558" s="84"/>
      <c r="R558" s="188"/>
      <c r="S558" s="188"/>
      <c r="T558" s="188"/>
      <c r="U558" s="188"/>
      <c r="V558" s="91"/>
      <c r="W558" s="199">
        <v>10.0</v>
      </c>
      <c r="X558" s="143">
        <v>88.0</v>
      </c>
      <c r="Y558" s="143">
        <v>3.56412</v>
      </c>
      <c r="Z558" s="200"/>
      <c r="AA558" s="200"/>
      <c r="AB558" s="200"/>
    </row>
    <row r="559">
      <c r="A559" s="185">
        <v>557.0</v>
      </c>
      <c r="B559" s="185" t="s">
        <v>58</v>
      </c>
      <c r="C559" s="185" t="s">
        <v>27</v>
      </c>
      <c r="D559" s="185" t="s">
        <v>27</v>
      </c>
      <c r="E559" s="185" t="s">
        <v>28</v>
      </c>
      <c r="F559" s="185">
        <v>64.0</v>
      </c>
      <c r="G559" s="185" t="s">
        <v>29</v>
      </c>
      <c r="H559" s="185" t="s">
        <v>30</v>
      </c>
      <c r="I559" s="191">
        <v>2.0</v>
      </c>
      <c r="J559" s="191" t="s">
        <v>37</v>
      </c>
      <c r="K559" s="185">
        <v>34.00512</v>
      </c>
      <c r="L559" s="185">
        <v>69.471</v>
      </c>
      <c r="M559" s="185"/>
      <c r="N559" s="185">
        <v>12.0</v>
      </c>
      <c r="O559" s="186">
        <v>18.42222</v>
      </c>
      <c r="P559" s="198">
        <v>0.3</v>
      </c>
      <c r="Q559" s="84"/>
      <c r="R559" s="188"/>
      <c r="S559" s="188"/>
      <c r="T559" s="188"/>
      <c r="U559" s="188"/>
      <c r="V559" s="91"/>
      <c r="W559" s="199">
        <v>37.0</v>
      </c>
      <c r="X559" s="143">
        <v>127.0</v>
      </c>
      <c r="Y559" s="143">
        <v>9.40984</v>
      </c>
      <c r="Z559" s="200"/>
      <c r="AA559" s="200"/>
      <c r="AB559" s="200"/>
    </row>
    <row r="560">
      <c r="A560" s="185">
        <v>558.0</v>
      </c>
      <c r="B560" s="185" t="s">
        <v>58</v>
      </c>
      <c r="C560" s="185" t="s">
        <v>27</v>
      </c>
      <c r="D560" s="185" t="s">
        <v>27</v>
      </c>
      <c r="E560" s="185" t="s">
        <v>28</v>
      </c>
      <c r="F560" s="185">
        <v>64.0</v>
      </c>
      <c r="G560" s="185" t="s">
        <v>29</v>
      </c>
      <c r="H560" s="185" t="s">
        <v>30</v>
      </c>
      <c r="I560" s="191">
        <v>2.0</v>
      </c>
      <c r="J560" s="191" t="s">
        <v>38</v>
      </c>
      <c r="K560" s="185">
        <v>35.53372</v>
      </c>
      <c r="L560" s="185">
        <v>284.189</v>
      </c>
      <c r="M560" s="185"/>
      <c r="N560" s="185">
        <v>165.0</v>
      </c>
      <c r="O560" s="186">
        <v>7.79621</v>
      </c>
      <c r="P560" s="198">
        <v>0.1</v>
      </c>
      <c r="Q560" s="84"/>
      <c r="R560" s="188"/>
      <c r="S560" s="188"/>
      <c r="T560" s="188"/>
      <c r="U560" s="188"/>
      <c r="V560" s="91"/>
      <c r="W560" s="199">
        <v>81.0</v>
      </c>
      <c r="X560" s="143">
        <v>344.0</v>
      </c>
      <c r="Y560" s="143">
        <v>10.21951</v>
      </c>
      <c r="Z560" s="200"/>
      <c r="AA560" s="200"/>
      <c r="AB560" s="200"/>
    </row>
    <row r="561">
      <c r="A561" s="185">
        <v>559.0</v>
      </c>
      <c r="B561" s="185" t="s">
        <v>58</v>
      </c>
      <c r="C561" s="185" t="s">
        <v>27</v>
      </c>
      <c r="D561" s="185" t="s">
        <v>27</v>
      </c>
      <c r="E561" s="185" t="s">
        <v>28</v>
      </c>
      <c r="F561" s="185">
        <v>64.0</v>
      </c>
      <c r="G561" s="185" t="s">
        <v>29</v>
      </c>
      <c r="H561" s="185" t="s">
        <v>30</v>
      </c>
      <c r="I561" s="191">
        <v>2.0</v>
      </c>
      <c r="J561" s="191" t="s">
        <v>39</v>
      </c>
      <c r="K561" s="185">
        <v>45.00008</v>
      </c>
      <c r="L561" s="185">
        <v>50.944</v>
      </c>
      <c r="M561" s="185"/>
      <c r="N561" s="185">
        <v>12.0</v>
      </c>
      <c r="O561" s="186">
        <v>33.70311</v>
      </c>
      <c r="P561" s="198">
        <v>0.6</v>
      </c>
      <c r="Q561" s="84"/>
      <c r="R561" s="188"/>
      <c r="S561" s="188"/>
      <c r="T561" s="188"/>
      <c r="U561" s="188"/>
      <c r="V561" s="91"/>
      <c r="W561" s="199">
        <v>52.0</v>
      </c>
      <c r="X561" s="143">
        <v>200.0</v>
      </c>
      <c r="Y561" s="143">
        <v>10.13191</v>
      </c>
      <c r="Z561" s="200"/>
      <c r="AA561" s="200"/>
      <c r="AB561" s="200"/>
    </row>
    <row r="562">
      <c r="A562" s="185">
        <v>560.0</v>
      </c>
      <c r="B562" s="185" t="s">
        <v>58</v>
      </c>
      <c r="C562" s="185" t="s">
        <v>27</v>
      </c>
      <c r="D562" s="185" t="s">
        <v>27</v>
      </c>
      <c r="E562" s="185" t="s">
        <v>28</v>
      </c>
      <c r="F562" s="185">
        <v>64.0</v>
      </c>
      <c r="G562" s="185" t="s">
        <v>29</v>
      </c>
      <c r="H562" s="185" t="s">
        <v>30</v>
      </c>
      <c r="I562" s="191">
        <v>2.0</v>
      </c>
      <c r="J562" s="191" t="s">
        <v>40</v>
      </c>
      <c r="K562" s="185">
        <v>30.90834</v>
      </c>
      <c r="L562" s="185">
        <v>990.907</v>
      </c>
      <c r="M562" s="185"/>
      <c r="N562" s="185">
        <v>16.0</v>
      </c>
      <c r="O562" s="186">
        <v>64.07846</v>
      </c>
      <c r="P562" s="198">
        <v>1.1</v>
      </c>
      <c r="Q562" s="84"/>
      <c r="R562" s="188"/>
      <c r="S562" s="188"/>
      <c r="T562" s="188"/>
      <c r="U562" s="188"/>
      <c r="V562" s="91"/>
      <c r="W562" s="199">
        <v>161.0</v>
      </c>
      <c r="X562" s="143">
        <v>472.0</v>
      </c>
      <c r="Y562" s="143">
        <v>10.1933</v>
      </c>
      <c r="Z562" s="200"/>
      <c r="AA562" s="200"/>
      <c r="AB562" s="200"/>
    </row>
    <row r="563">
      <c r="A563" s="185">
        <v>561.0</v>
      </c>
      <c r="B563" s="185" t="s">
        <v>58</v>
      </c>
      <c r="C563" s="185" t="s">
        <v>27</v>
      </c>
      <c r="D563" s="185" t="s">
        <v>27</v>
      </c>
      <c r="E563" s="185" t="s">
        <v>28</v>
      </c>
      <c r="F563" s="185">
        <v>64.0</v>
      </c>
      <c r="G563" s="185" t="s">
        <v>29</v>
      </c>
      <c r="H563" s="185" t="s">
        <v>30</v>
      </c>
      <c r="I563" s="191">
        <v>2.0</v>
      </c>
      <c r="J563" s="191" t="s">
        <v>41</v>
      </c>
      <c r="K563" s="185">
        <v>4.11687</v>
      </c>
      <c r="L563" s="185">
        <v>1344.95</v>
      </c>
      <c r="M563" s="185"/>
      <c r="N563" s="185">
        <v>30.0</v>
      </c>
      <c r="O563" s="186">
        <v>1.24678</v>
      </c>
      <c r="P563" s="198">
        <v>0.0</v>
      </c>
      <c r="Q563" s="84"/>
      <c r="R563" s="188"/>
      <c r="S563" s="188"/>
      <c r="T563" s="188"/>
      <c r="U563" s="188"/>
      <c r="V563" s="91"/>
      <c r="W563" s="199">
        <v>121.0</v>
      </c>
      <c r="X563" s="143">
        <v>491.0</v>
      </c>
      <c r="Y563" s="143">
        <v>10.84198</v>
      </c>
      <c r="Z563" s="200"/>
      <c r="AA563" s="200"/>
      <c r="AB563" s="200"/>
    </row>
    <row r="564">
      <c r="A564" s="185">
        <v>562.0</v>
      </c>
      <c r="B564" s="185" t="s">
        <v>58</v>
      </c>
      <c r="C564" s="185" t="s">
        <v>27</v>
      </c>
      <c r="D564" s="185" t="s">
        <v>27</v>
      </c>
      <c r="E564" s="185" t="s">
        <v>28</v>
      </c>
      <c r="F564" s="185">
        <v>64.0</v>
      </c>
      <c r="G564" s="185" t="s">
        <v>29</v>
      </c>
      <c r="H564" s="185" t="s">
        <v>30</v>
      </c>
      <c r="I564" s="191">
        <v>2.0</v>
      </c>
      <c r="J564" s="191" t="s">
        <v>42</v>
      </c>
      <c r="K564" s="185">
        <v>24.54589</v>
      </c>
      <c r="L564" s="185">
        <v>100.448</v>
      </c>
      <c r="M564" s="185"/>
      <c r="N564" s="185">
        <v>139.0</v>
      </c>
      <c r="O564" s="186">
        <v>2.18546</v>
      </c>
      <c r="P564" s="198">
        <v>0.0</v>
      </c>
      <c r="Q564" s="84"/>
      <c r="R564" s="188"/>
      <c r="S564" s="188"/>
      <c r="T564" s="188"/>
      <c r="U564" s="188"/>
      <c r="V564" s="91"/>
      <c r="W564" s="199">
        <v>59.0</v>
      </c>
      <c r="X564" s="143">
        <v>187.0</v>
      </c>
      <c r="Y564" s="143">
        <v>9.54438</v>
      </c>
      <c r="Z564" s="200"/>
      <c r="AA564" s="200"/>
      <c r="AB564" s="200"/>
    </row>
    <row r="565">
      <c r="A565" s="185">
        <v>563.0</v>
      </c>
      <c r="B565" s="185" t="s">
        <v>58</v>
      </c>
      <c r="C565" s="185" t="s">
        <v>27</v>
      </c>
      <c r="D565" s="185" t="s">
        <v>27</v>
      </c>
      <c r="E565" s="185" t="s">
        <v>28</v>
      </c>
      <c r="F565" s="185">
        <v>64.0</v>
      </c>
      <c r="G565" s="185" t="s">
        <v>29</v>
      </c>
      <c r="H565" s="185" t="s">
        <v>30</v>
      </c>
      <c r="I565" s="191">
        <v>2.0</v>
      </c>
      <c r="J565" s="191" t="s">
        <v>43</v>
      </c>
      <c r="K565" s="185">
        <v>3.75956</v>
      </c>
      <c r="L565" s="185">
        <v>1130.43</v>
      </c>
      <c r="M565" s="185"/>
      <c r="N565" s="185">
        <v>139.0</v>
      </c>
      <c r="O565" s="186">
        <v>6673.55</v>
      </c>
      <c r="P565" s="198">
        <v>56.3</v>
      </c>
      <c r="Q565" s="84"/>
      <c r="R565" s="188"/>
      <c r="S565" s="188"/>
      <c r="T565" s="188"/>
      <c r="U565" s="188"/>
      <c r="V565" s="91"/>
      <c r="W565" s="199">
        <v>7340.0</v>
      </c>
      <c r="X565" s="143">
        <v>7916.0</v>
      </c>
      <c r="Y565" s="143">
        <v>10.10406</v>
      </c>
      <c r="Z565" s="200"/>
      <c r="AA565" s="200"/>
      <c r="AB565" s="200"/>
    </row>
    <row r="566">
      <c r="A566" s="185">
        <v>564.0</v>
      </c>
      <c r="B566" s="185" t="s">
        <v>58</v>
      </c>
      <c r="C566" s="185" t="s">
        <v>27</v>
      </c>
      <c r="D566" s="185" t="s">
        <v>27</v>
      </c>
      <c r="E566" s="185" t="s">
        <v>28</v>
      </c>
      <c r="F566" s="185">
        <v>64.0</v>
      </c>
      <c r="G566" s="185" t="s">
        <v>29</v>
      </c>
      <c r="H566" s="185" t="s">
        <v>30</v>
      </c>
      <c r="I566" s="191">
        <v>2.0</v>
      </c>
      <c r="J566" s="191" t="s">
        <v>44</v>
      </c>
      <c r="K566" s="185">
        <v>27.36146</v>
      </c>
      <c r="L566" s="185">
        <v>263.167</v>
      </c>
      <c r="M566" s="185"/>
      <c r="N566" s="185">
        <v>5.0</v>
      </c>
      <c r="O566" s="186">
        <v>1.48153</v>
      </c>
      <c r="P566" s="198">
        <v>0.0</v>
      </c>
      <c r="Q566" s="84"/>
      <c r="R566" s="188"/>
      <c r="S566" s="188"/>
      <c r="T566" s="188"/>
      <c r="U566" s="188"/>
      <c r="V566" s="91"/>
      <c r="W566" s="199">
        <v>19.0</v>
      </c>
      <c r="X566" s="143">
        <v>169.0</v>
      </c>
      <c r="Y566" s="143">
        <v>9.86028</v>
      </c>
      <c r="Z566" s="200"/>
      <c r="AA566" s="200"/>
      <c r="AB566" s="200"/>
    </row>
    <row r="567">
      <c r="A567" s="185">
        <v>565.0</v>
      </c>
      <c r="B567" s="185" t="s">
        <v>58</v>
      </c>
      <c r="C567" s="185" t="s">
        <v>27</v>
      </c>
      <c r="D567" s="185" t="s">
        <v>27</v>
      </c>
      <c r="E567" s="185" t="s">
        <v>28</v>
      </c>
      <c r="F567" s="185">
        <v>64.0</v>
      </c>
      <c r="G567" s="185" t="s">
        <v>29</v>
      </c>
      <c r="H567" s="185" t="s">
        <v>30</v>
      </c>
      <c r="I567" s="191">
        <v>2.0</v>
      </c>
      <c r="J567" s="191" t="s">
        <v>45</v>
      </c>
      <c r="K567" s="185">
        <v>27.50741</v>
      </c>
      <c r="L567" s="185">
        <v>454.557</v>
      </c>
      <c r="M567" s="185"/>
      <c r="N567" s="185">
        <v>12.0</v>
      </c>
      <c r="O567" s="186">
        <v>2.01851</v>
      </c>
      <c r="P567" s="198">
        <v>0.0</v>
      </c>
      <c r="Q567" s="84"/>
      <c r="R567" s="188"/>
      <c r="S567" s="188"/>
      <c r="T567" s="188"/>
      <c r="U567" s="188"/>
      <c r="V567" s="91"/>
      <c r="W567" s="199">
        <v>206.0</v>
      </c>
      <c r="X567" s="143">
        <v>591.0</v>
      </c>
      <c r="Y567" s="143">
        <v>11.32098</v>
      </c>
      <c r="Z567" s="200"/>
      <c r="AA567" s="200"/>
      <c r="AB567" s="200"/>
    </row>
    <row r="568">
      <c r="A568" s="185">
        <v>566.0</v>
      </c>
      <c r="B568" s="185" t="s">
        <v>58</v>
      </c>
      <c r="C568" s="185" t="s">
        <v>27</v>
      </c>
      <c r="D568" s="185" t="s">
        <v>27</v>
      </c>
      <c r="E568" s="185" t="s">
        <v>28</v>
      </c>
      <c r="F568" s="185">
        <v>64.0</v>
      </c>
      <c r="G568" s="185" t="s">
        <v>29</v>
      </c>
      <c r="H568" s="185" t="s">
        <v>30</v>
      </c>
      <c r="I568" s="191">
        <v>2.0</v>
      </c>
      <c r="J568" s="191" t="s">
        <v>46</v>
      </c>
      <c r="K568" s="185">
        <v>2.99262</v>
      </c>
      <c r="L568" s="185">
        <v>69703.97</v>
      </c>
      <c r="M568" s="185"/>
      <c r="N568" s="185">
        <v>7.0</v>
      </c>
      <c r="O568" s="186">
        <v>3.20475</v>
      </c>
      <c r="P568" s="198">
        <v>0.0</v>
      </c>
      <c r="Q568" s="84"/>
      <c r="R568" s="188"/>
      <c r="S568" s="188"/>
      <c r="T568" s="188"/>
      <c r="U568" s="188"/>
      <c r="V568" s="91"/>
      <c r="W568" s="199">
        <v>3429.0</v>
      </c>
      <c r="X568" s="143">
        <v>3666.0</v>
      </c>
      <c r="Y568" s="143">
        <v>10.4855</v>
      </c>
      <c r="Z568" s="200"/>
      <c r="AA568" s="200"/>
      <c r="AB568" s="200"/>
    </row>
    <row r="569">
      <c r="A569" s="185">
        <v>567.0</v>
      </c>
      <c r="B569" s="185" t="s">
        <v>58</v>
      </c>
      <c r="C569" s="185" t="s">
        <v>27</v>
      </c>
      <c r="D569" s="185" t="s">
        <v>27</v>
      </c>
      <c r="E569" s="185" t="s">
        <v>28</v>
      </c>
      <c r="F569" s="185">
        <v>64.0</v>
      </c>
      <c r="G569" s="185" t="s">
        <v>29</v>
      </c>
      <c r="H569" s="185" t="s">
        <v>30</v>
      </c>
      <c r="I569" s="191">
        <v>2.0</v>
      </c>
      <c r="J569" s="191" t="s">
        <v>47</v>
      </c>
      <c r="K569" s="185">
        <v>24.18128</v>
      </c>
      <c r="L569" s="185">
        <v>2770.96</v>
      </c>
      <c r="M569" s="185"/>
      <c r="N569" s="185">
        <v>11.0</v>
      </c>
      <c r="O569" s="186">
        <v>20.59497</v>
      </c>
      <c r="P569" s="198">
        <v>0.4</v>
      </c>
      <c r="Q569" s="84"/>
      <c r="R569" s="188"/>
      <c r="S569" s="188"/>
      <c r="T569" s="188"/>
      <c r="U569" s="188"/>
      <c r="V569" s="91"/>
      <c r="W569" s="199">
        <v>613.0</v>
      </c>
      <c r="X569" s="143">
        <v>898.0</v>
      </c>
      <c r="Y569" s="143">
        <v>10.65245</v>
      </c>
      <c r="Z569" s="200"/>
      <c r="AA569" s="200"/>
      <c r="AB569" s="200"/>
    </row>
    <row r="570">
      <c r="A570" s="185">
        <v>568.0</v>
      </c>
      <c r="B570" s="185" t="s">
        <v>58</v>
      </c>
      <c r="C570" s="185" t="s">
        <v>27</v>
      </c>
      <c r="D570" s="185" t="s">
        <v>27</v>
      </c>
      <c r="E570" s="185" t="s">
        <v>28</v>
      </c>
      <c r="F570" s="185">
        <v>64.0</v>
      </c>
      <c r="G570" s="185" t="s">
        <v>29</v>
      </c>
      <c r="H570" s="185" t="s">
        <v>30</v>
      </c>
      <c r="I570" s="191">
        <v>2.0</v>
      </c>
      <c r="J570" s="191" t="s">
        <v>48</v>
      </c>
      <c r="K570" s="185">
        <v>36.60941</v>
      </c>
      <c r="L570" s="185">
        <v>27923.63</v>
      </c>
      <c r="M570" s="185"/>
      <c r="N570" s="185">
        <v>17.0</v>
      </c>
      <c r="O570" s="186">
        <v>16.1086</v>
      </c>
      <c r="P570" s="198">
        <v>0.2</v>
      </c>
      <c r="Q570" s="84"/>
      <c r="R570" s="188"/>
      <c r="S570" s="188"/>
      <c r="T570" s="188"/>
      <c r="U570" s="188"/>
      <c r="V570" s="91"/>
      <c r="W570" s="199">
        <v>2507.0</v>
      </c>
      <c r="X570" s="143">
        <v>2867.0</v>
      </c>
      <c r="Y570" s="143">
        <v>10.64517</v>
      </c>
      <c r="Z570" s="200"/>
      <c r="AA570" s="200"/>
      <c r="AB570" s="200"/>
    </row>
    <row r="571">
      <c r="A571" s="185">
        <v>569.0</v>
      </c>
      <c r="B571" s="185" t="s">
        <v>58</v>
      </c>
      <c r="C571" s="185" t="s">
        <v>27</v>
      </c>
      <c r="D571" s="185" t="s">
        <v>27</v>
      </c>
      <c r="E571" s="185" t="s">
        <v>28</v>
      </c>
      <c r="F571" s="185">
        <v>64.0</v>
      </c>
      <c r="G571" s="185" t="s">
        <v>29</v>
      </c>
      <c r="H571" s="185" t="s">
        <v>30</v>
      </c>
      <c r="I571" s="191">
        <v>2.0</v>
      </c>
      <c r="J571" s="191" t="s">
        <v>49</v>
      </c>
      <c r="K571" s="185">
        <v>40.47078</v>
      </c>
      <c r="L571" s="185">
        <v>131.904</v>
      </c>
      <c r="M571" s="185"/>
      <c r="N571" s="185">
        <v>3.0</v>
      </c>
      <c r="O571" s="186">
        <v>9.24029</v>
      </c>
      <c r="P571" s="198">
        <v>0.2</v>
      </c>
      <c r="Q571" s="84"/>
      <c r="R571" s="188"/>
      <c r="S571" s="188"/>
      <c r="T571" s="188"/>
      <c r="U571" s="188"/>
      <c r="V571" s="91"/>
      <c r="W571" s="199">
        <v>25.0</v>
      </c>
      <c r="X571" s="143">
        <v>145.0</v>
      </c>
      <c r="Y571" s="143">
        <v>9.81392</v>
      </c>
      <c r="Z571" s="200"/>
      <c r="AA571" s="200"/>
      <c r="AB571" s="200"/>
    </row>
    <row r="572">
      <c r="A572" s="185">
        <v>570.0</v>
      </c>
      <c r="B572" s="185" t="s">
        <v>58</v>
      </c>
      <c r="C572" s="185" t="s">
        <v>27</v>
      </c>
      <c r="D572" s="185" t="s">
        <v>27</v>
      </c>
      <c r="E572" s="185" t="s">
        <v>28</v>
      </c>
      <c r="F572" s="185">
        <v>64.0</v>
      </c>
      <c r="G572" s="185" t="s">
        <v>29</v>
      </c>
      <c r="H572" s="185" t="s">
        <v>30</v>
      </c>
      <c r="I572" s="191">
        <v>2.0</v>
      </c>
      <c r="J572" s="191" t="s">
        <v>50</v>
      </c>
      <c r="K572" s="185">
        <v>30.3254</v>
      </c>
      <c r="L572" s="185">
        <v>8158.13</v>
      </c>
      <c r="M572" s="185"/>
      <c r="N572" s="185">
        <v>23.0</v>
      </c>
      <c r="O572" s="186">
        <v>58.66128</v>
      </c>
      <c r="P572" s="198">
        <v>0.7</v>
      </c>
      <c r="Q572" s="84"/>
      <c r="R572" s="188"/>
      <c r="S572" s="188"/>
      <c r="T572" s="188"/>
      <c r="U572" s="188"/>
      <c r="V572" s="91"/>
      <c r="W572" s="199">
        <v>3064.0</v>
      </c>
      <c r="X572" s="143">
        <v>3696.0</v>
      </c>
      <c r="Y572" s="143">
        <v>11.57012</v>
      </c>
      <c r="Z572" s="200"/>
      <c r="AA572" s="200"/>
      <c r="AB572" s="200"/>
    </row>
    <row r="573">
      <c r="A573" s="185">
        <v>571.0</v>
      </c>
      <c r="B573" s="185" t="s">
        <v>58</v>
      </c>
      <c r="C573" s="185" t="s">
        <v>27</v>
      </c>
      <c r="D573" s="185" t="s">
        <v>27</v>
      </c>
      <c r="E573" s="185" t="s">
        <v>28</v>
      </c>
      <c r="F573" s="185">
        <v>64.0</v>
      </c>
      <c r="G573" s="185" t="s">
        <v>29</v>
      </c>
      <c r="H573" s="185" t="s">
        <v>30</v>
      </c>
      <c r="I573" s="191">
        <v>2.0</v>
      </c>
      <c r="J573" s="191" t="s">
        <v>51</v>
      </c>
      <c r="K573" s="185"/>
      <c r="L573" s="185"/>
      <c r="M573" s="185"/>
      <c r="N573" s="185"/>
      <c r="O573" s="195"/>
      <c r="P573" s="198"/>
      <c r="Q573" s="84"/>
      <c r="R573" s="188"/>
      <c r="S573" s="188"/>
      <c r="T573" s="188"/>
      <c r="U573" s="188"/>
      <c r="V573" s="91"/>
      <c r="W573" s="199" t="s">
        <v>30</v>
      </c>
      <c r="X573" s="143" t="s">
        <v>30</v>
      </c>
      <c r="Y573" s="143" t="s">
        <v>30</v>
      </c>
      <c r="Z573" s="200"/>
      <c r="AA573" s="200"/>
      <c r="AB573" s="200"/>
    </row>
    <row r="574">
      <c r="A574" s="185">
        <v>572.0</v>
      </c>
      <c r="B574" s="185" t="s">
        <v>58</v>
      </c>
      <c r="C574" s="185" t="s">
        <v>27</v>
      </c>
      <c r="D574" s="185" t="s">
        <v>27</v>
      </c>
      <c r="E574" s="185" t="s">
        <v>28</v>
      </c>
      <c r="F574" s="185">
        <v>64.0</v>
      </c>
      <c r="G574" s="185" t="s">
        <v>29</v>
      </c>
      <c r="H574" s="185" t="s">
        <v>30</v>
      </c>
      <c r="I574" s="191">
        <v>2.0</v>
      </c>
      <c r="J574" s="191" t="s">
        <v>52</v>
      </c>
      <c r="K574" s="185"/>
      <c r="L574" s="185"/>
      <c r="M574" s="185"/>
      <c r="N574" s="185"/>
      <c r="O574" s="195"/>
      <c r="P574" s="198"/>
      <c r="Q574" s="84"/>
      <c r="R574" s="188"/>
      <c r="S574" s="188"/>
      <c r="T574" s="188"/>
      <c r="U574" s="188"/>
      <c r="V574" s="91"/>
      <c r="W574" s="199" t="s">
        <v>30</v>
      </c>
      <c r="X574" s="143" t="s">
        <v>30</v>
      </c>
      <c r="Y574" s="143" t="s">
        <v>30</v>
      </c>
      <c r="Z574" s="200"/>
      <c r="AA574" s="200"/>
      <c r="AB574" s="200"/>
    </row>
    <row r="575">
      <c r="A575" s="185">
        <v>573.0</v>
      </c>
      <c r="B575" s="185" t="s">
        <v>58</v>
      </c>
      <c r="C575" s="185" t="s">
        <v>27</v>
      </c>
      <c r="D575" s="185" t="s">
        <v>27</v>
      </c>
      <c r="E575" s="185" t="s">
        <v>28</v>
      </c>
      <c r="F575" s="185">
        <v>64.0</v>
      </c>
      <c r="G575" s="185" t="s">
        <v>29</v>
      </c>
      <c r="H575" s="185" t="s">
        <v>30</v>
      </c>
      <c r="I575" s="191">
        <v>4.0</v>
      </c>
      <c r="J575" s="191" t="s">
        <v>31</v>
      </c>
      <c r="K575" s="185">
        <v>98.4186</v>
      </c>
      <c r="L575" s="185">
        <v>44.896</v>
      </c>
      <c r="M575" s="185"/>
      <c r="N575" s="185">
        <v>2.0</v>
      </c>
      <c r="O575" s="186">
        <v>211.38805</v>
      </c>
      <c r="P575" s="198">
        <v>3.6</v>
      </c>
      <c r="Q575" s="84"/>
      <c r="R575" s="188"/>
      <c r="S575" s="188"/>
      <c r="T575" s="188"/>
      <c r="U575" s="188"/>
      <c r="V575" s="91"/>
      <c r="W575" s="199">
        <v>177.0</v>
      </c>
      <c r="X575" s="143">
        <v>1119.0</v>
      </c>
      <c r="Y575" s="143">
        <v>9.72976</v>
      </c>
      <c r="Z575" s="200"/>
      <c r="AA575" s="200"/>
      <c r="AB575" s="200"/>
    </row>
    <row r="576">
      <c r="A576" s="185">
        <v>574.0</v>
      </c>
      <c r="B576" s="185" t="s">
        <v>58</v>
      </c>
      <c r="C576" s="185" t="s">
        <v>27</v>
      </c>
      <c r="D576" s="185" t="s">
        <v>27</v>
      </c>
      <c r="E576" s="185" t="s">
        <v>28</v>
      </c>
      <c r="F576" s="185">
        <v>64.0</v>
      </c>
      <c r="G576" s="185" t="s">
        <v>29</v>
      </c>
      <c r="H576" s="185" t="s">
        <v>30</v>
      </c>
      <c r="I576" s="191">
        <v>4.0</v>
      </c>
      <c r="J576" s="191" t="s">
        <v>32</v>
      </c>
      <c r="K576" s="185">
        <v>8.07021</v>
      </c>
      <c r="L576" s="185">
        <v>4142.88</v>
      </c>
      <c r="M576" s="185"/>
      <c r="N576" s="185">
        <v>39.0</v>
      </c>
      <c r="O576" s="186">
        <v>19071.57</v>
      </c>
      <c r="P576" s="198">
        <v>79.9</v>
      </c>
      <c r="Q576" s="84"/>
      <c r="R576" s="188"/>
      <c r="S576" s="188"/>
      <c r="T576" s="188"/>
      <c r="U576" s="188"/>
      <c r="V576" s="91"/>
      <c r="W576" s="199">
        <v>19919.0</v>
      </c>
      <c r="X576" s="143">
        <v>20701.0</v>
      </c>
      <c r="Y576" s="143">
        <v>12.45902</v>
      </c>
      <c r="Z576" s="200"/>
      <c r="AA576" s="200"/>
      <c r="AB576" s="200"/>
    </row>
    <row r="577">
      <c r="A577" s="185">
        <v>575.0</v>
      </c>
      <c r="B577" s="185" t="s">
        <v>58</v>
      </c>
      <c r="C577" s="185" t="s">
        <v>27</v>
      </c>
      <c r="D577" s="185" t="s">
        <v>27</v>
      </c>
      <c r="E577" s="185" t="s">
        <v>28</v>
      </c>
      <c r="F577" s="185">
        <v>64.0</v>
      </c>
      <c r="G577" s="185" t="s">
        <v>29</v>
      </c>
      <c r="H577" s="185" t="s">
        <v>30</v>
      </c>
      <c r="I577" s="191">
        <v>4.0</v>
      </c>
      <c r="J577" s="191" t="s">
        <v>33</v>
      </c>
      <c r="K577" s="185">
        <v>63.25998</v>
      </c>
      <c r="L577" s="185">
        <v>376.799</v>
      </c>
      <c r="M577" s="185"/>
      <c r="N577" s="185">
        <v>12.0</v>
      </c>
      <c r="O577" s="186">
        <v>42.53554</v>
      </c>
      <c r="P577" s="198">
        <v>0.7</v>
      </c>
      <c r="Q577" s="84"/>
      <c r="R577" s="188"/>
      <c r="S577" s="188"/>
      <c r="T577" s="188"/>
      <c r="U577" s="188"/>
      <c r="V577" s="91"/>
      <c r="W577" s="199">
        <v>423.0</v>
      </c>
      <c r="X577" s="143">
        <v>926.0</v>
      </c>
      <c r="Y577" s="143">
        <v>10.45487</v>
      </c>
      <c r="Z577" s="200"/>
      <c r="AA577" s="200"/>
      <c r="AB577" s="200"/>
    </row>
    <row r="578">
      <c r="A578" s="185">
        <v>576.0</v>
      </c>
      <c r="B578" s="185" t="s">
        <v>58</v>
      </c>
      <c r="C578" s="185" t="s">
        <v>27</v>
      </c>
      <c r="D578" s="185" t="s">
        <v>27</v>
      </c>
      <c r="E578" s="185" t="s">
        <v>28</v>
      </c>
      <c r="F578" s="185">
        <v>64.0</v>
      </c>
      <c r="G578" s="185" t="s">
        <v>29</v>
      </c>
      <c r="H578" s="185" t="s">
        <v>30</v>
      </c>
      <c r="I578" s="191">
        <v>4.0</v>
      </c>
      <c r="J578" s="191" t="s">
        <v>34</v>
      </c>
      <c r="K578" s="185">
        <v>48.51924</v>
      </c>
      <c r="L578" s="185">
        <v>55432.8</v>
      </c>
      <c r="M578" s="185"/>
      <c r="N578" s="185">
        <v>149.0</v>
      </c>
      <c r="O578" s="186">
        <v>7.83985</v>
      </c>
      <c r="P578" s="198">
        <v>0.1</v>
      </c>
      <c r="Q578" s="84"/>
      <c r="R578" s="188"/>
      <c r="S578" s="188"/>
      <c r="T578" s="188"/>
      <c r="U578" s="188"/>
      <c r="V578" s="91"/>
      <c r="W578" s="199">
        <v>3854.0</v>
      </c>
      <c r="X578" s="143">
        <v>4597.0</v>
      </c>
      <c r="Y578" s="143">
        <v>11.09984</v>
      </c>
      <c r="Z578" s="200"/>
      <c r="AA578" s="200"/>
      <c r="AB578" s="200"/>
    </row>
    <row r="579">
      <c r="A579" s="185">
        <v>577.0</v>
      </c>
      <c r="B579" s="185" t="s">
        <v>58</v>
      </c>
      <c r="C579" s="185" t="s">
        <v>27</v>
      </c>
      <c r="D579" s="185" t="s">
        <v>27</v>
      </c>
      <c r="E579" s="185" t="s">
        <v>28</v>
      </c>
      <c r="F579" s="185">
        <v>64.0</v>
      </c>
      <c r="G579" s="185" t="s">
        <v>29</v>
      </c>
      <c r="H579" s="185" t="s">
        <v>30</v>
      </c>
      <c r="I579" s="191">
        <v>4.0</v>
      </c>
      <c r="J579" s="191" t="s">
        <v>35</v>
      </c>
      <c r="K579" s="185">
        <v>61.03638</v>
      </c>
      <c r="L579" s="185">
        <v>183.519</v>
      </c>
      <c r="M579" s="185"/>
      <c r="N579" s="185">
        <v>147.0</v>
      </c>
      <c r="O579" s="186">
        <v>9.29425</v>
      </c>
      <c r="P579" s="198">
        <v>0.2</v>
      </c>
      <c r="Q579" s="84"/>
      <c r="R579" s="188"/>
      <c r="S579" s="188"/>
      <c r="T579" s="188"/>
      <c r="U579" s="188"/>
      <c r="V579" s="91"/>
      <c r="W579" s="199">
        <v>75.0</v>
      </c>
      <c r="X579" s="143">
        <v>289.0</v>
      </c>
      <c r="Y579" s="143">
        <v>9.80108</v>
      </c>
      <c r="Z579" s="200"/>
      <c r="AA579" s="200"/>
      <c r="AB579" s="200"/>
    </row>
    <row r="580">
      <c r="A580" s="185">
        <v>578.0</v>
      </c>
      <c r="B580" s="185" t="s">
        <v>58</v>
      </c>
      <c r="C580" s="185" t="s">
        <v>27</v>
      </c>
      <c r="D580" s="185" t="s">
        <v>27</v>
      </c>
      <c r="E580" s="185" t="s">
        <v>28</v>
      </c>
      <c r="F580" s="185">
        <v>64.0</v>
      </c>
      <c r="G580" s="185" t="s">
        <v>29</v>
      </c>
      <c r="H580" s="185" t="s">
        <v>30</v>
      </c>
      <c r="I580" s="191">
        <v>4.0</v>
      </c>
      <c r="J580" s="191" t="s">
        <v>36</v>
      </c>
      <c r="K580" s="185">
        <v>62.44434</v>
      </c>
      <c r="L580" s="185">
        <v>130.719</v>
      </c>
      <c r="M580" s="185"/>
      <c r="N580" s="185">
        <v>1.0</v>
      </c>
      <c r="O580" s="186">
        <v>1.33199</v>
      </c>
      <c r="P580" s="198">
        <v>0.0</v>
      </c>
      <c r="Q580" s="84"/>
      <c r="R580" s="188"/>
      <c r="S580" s="188"/>
      <c r="T580" s="188"/>
      <c r="U580" s="188"/>
      <c r="V580" s="91"/>
      <c r="W580" s="199">
        <v>10.0</v>
      </c>
      <c r="X580" s="143">
        <v>86.0</v>
      </c>
      <c r="Y580" s="143">
        <v>3.76572</v>
      </c>
      <c r="Z580" s="200"/>
      <c r="AA580" s="200"/>
      <c r="AB580" s="200"/>
    </row>
    <row r="581">
      <c r="A581" s="185">
        <v>579.0</v>
      </c>
      <c r="B581" s="185" t="s">
        <v>58</v>
      </c>
      <c r="C581" s="185" t="s">
        <v>27</v>
      </c>
      <c r="D581" s="185" t="s">
        <v>27</v>
      </c>
      <c r="E581" s="185" t="s">
        <v>28</v>
      </c>
      <c r="F581" s="185">
        <v>64.0</v>
      </c>
      <c r="G581" s="185" t="s">
        <v>29</v>
      </c>
      <c r="H581" s="185" t="s">
        <v>30</v>
      </c>
      <c r="I581" s="191">
        <v>4.0</v>
      </c>
      <c r="J581" s="191" t="s">
        <v>37</v>
      </c>
      <c r="K581" s="185">
        <v>67.44956</v>
      </c>
      <c r="L581" s="185">
        <v>69.44</v>
      </c>
      <c r="M581" s="185"/>
      <c r="N581" s="185">
        <v>12.0</v>
      </c>
      <c r="O581" s="186">
        <v>36.4381</v>
      </c>
      <c r="P581" s="198">
        <v>0.6</v>
      </c>
      <c r="Q581" s="84"/>
      <c r="R581" s="188"/>
      <c r="S581" s="188"/>
      <c r="T581" s="188"/>
      <c r="U581" s="188"/>
      <c r="V581" s="91"/>
      <c r="W581" s="199">
        <v>51.0</v>
      </c>
      <c r="X581" s="143">
        <v>190.0</v>
      </c>
      <c r="Y581" s="143">
        <v>9.54638</v>
      </c>
      <c r="Z581" s="200"/>
      <c r="AA581" s="200"/>
      <c r="AB581" s="200"/>
    </row>
    <row r="582">
      <c r="A582" s="185">
        <v>580.0</v>
      </c>
      <c r="B582" s="185" t="s">
        <v>58</v>
      </c>
      <c r="C582" s="185" t="s">
        <v>27</v>
      </c>
      <c r="D582" s="185" t="s">
        <v>27</v>
      </c>
      <c r="E582" s="185" t="s">
        <v>28</v>
      </c>
      <c r="F582" s="185">
        <v>64.0</v>
      </c>
      <c r="G582" s="185" t="s">
        <v>29</v>
      </c>
      <c r="H582" s="185" t="s">
        <v>30</v>
      </c>
      <c r="I582" s="191">
        <v>4.0</v>
      </c>
      <c r="J582" s="191" t="s">
        <v>38</v>
      </c>
      <c r="K582" s="185">
        <v>70.58391</v>
      </c>
      <c r="L582" s="185">
        <v>282.748</v>
      </c>
      <c r="M582" s="185"/>
      <c r="N582" s="185">
        <v>165.0</v>
      </c>
      <c r="O582" s="186">
        <v>18.49841</v>
      </c>
      <c r="P582" s="198">
        <v>0.3</v>
      </c>
      <c r="Q582" s="84"/>
      <c r="R582" s="188"/>
      <c r="S582" s="188"/>
      <c r="T582" s="188"/>
      <c r="U582" s="188"/>
      <c r="V582" s="91"/>
      <c r="W582" s="199">
        <v>89.0</v>
      </c>
      <c r="X582" s="143">
        <v>420.0</v>
      </c>
      <c r="Y582" s="143">
        <v>10.89439</v>
      </c>
      <c r="Z582" s="200"/>
      <c r="AA582" s="200"/>
      <c r="AB582" s="200"/>
    </row>
    <row r="583">
      <c r="A583" s="185">
        <v>581.0</v>
      </c>
      <c r="B583" s="185" t="s">
        <v>58</v>
      </c>
      <c r="C583" s="185" t="s">
        <v>27</v>
      </c>
      <c r="D583" s="185" t="s">
        <v>27</v>
      </c>
      <c r="E583" s="185" t="s">
        <v>28</v>
      </c>
      <c r="F583" s="185">
        <v>64.0</v>
      </c>
      <c r="G583" s="185" t="s">
        <v>29</v>
      </c>
      <c r="H583" s="185" t="s">
        <v>30</v>
      </c>
      <c r="I583" s="191">
        <v>4.0</v>
      </c>
      <c r="J583" s="191" t="s">
        <v>39</v>
      </c>
      <c r="K583" s="185">
        <v>89.74452</v>
      </c>
      <c r="L583" s="185">
        <v>51.584</v>
      </c>
      <c r="M583" s="185"/>
      <c r="N583" s="185">
        <v>12.0</v>
      </c>
      <c r="O583" s="186">
        <v>72.00956</v>
      </c>
      <c r="P583" s="198">
        <v>1.2</v>
      </c>
      <c r="Q583" s="84"/>
      <c r="R583" s="188"/>
      <c r="S583" s="188"/>
      <c r="T583" s="188"/>
      <c r="U583" s="188"/>
      <c r="V583" s="91"/>
      <c r="W583" s="199">
        <v>89.0</v>
      </c>
      <c r="X583" s="143">
        <v>350.0</v>
      </c>
      <c r="Y583" s="143">
        <v>9.74252</v>
      </c>
      <c r="Z583" s="200"/>
      <c r="AA583" s="200"/>
      <c r="AB583" s="200"/>
    </row>
    <row r="584">
      <c r="A584" s="185">
        <v>582.0</v>
      </c>
      <c r="B584" s="185" t="s">
        <v>58</v>
      </c>
      <c r="C584" s="185" t="s">
        <v>27</v>
      </c>
      <c r="D584" s="185" t="s">
        <v>27</v>
      </c>
      <c r="E584" s="185" t="s">
        <v>28</v>
      </c>
      <c r="F584" s="185">
        <v>64.0</v>
      </c>
      <c r="G584" s="185" t="s">
        <v>29</v>
      </c>
      <c r="H584" s="185" t="s">
        <v>30</v>
      </c>
      <c r="I584" s="191">
        <v>4.0</v>
      </c>
      <c r="J584" s="191" t="s">
        <v>40</v>
      </c>
      <c r="K584" s="185">
        <v>62.68843</v>
      </c>
      <c r="L584" s="185">
        <v>1894.39</v>
      </c>
      <c r="M584" s="185"/>
      <c r="N584" s="185">
        <v>16.0</v>
      </c>
      <c r="O584" s="186">
        <v>124.89158</v>
      </c>
      <c r="P584" s="198">
        <v>2.1</v>
      </c>
      <c r="Q584" s="84"/>
      <c r="R584" s="188"/>
      <c r="S584" s="188"/>
      <c r="T584" s="188"/>
      <c r="U584" s="188"/>
      <c r="V584" s="91"/>
      <c r="W584" s="199">
        <v>289.0</v>
      </c>
      <c r="X584" s="143">
        <v>869.0</v>
      </c>
      <c r="Y584" s="143">
        <v>10.09647</v>
      </c>
      <c r="Z584" s="200"/>
      <c r="AA584" s="200"/>
      <c r="AB584" s="200"/>
    </row>
    <row r="585">
      <c r="A585" s="185">
        <v>583.0</v>
      </c>
      <c r="B585" s="185" t="s">
        <v>58</v>
      </c>
      <c r="C585" s="185" t="s">
        <v>27</v>
      </c>
      <c r="D585" s="185" t="s">
        <v>27</v>
      </c>
      <c r="E585" s="185" t="s">
        <v>28</v>
      </c>
      <c r="F585" s="185">
        <v>64.0</v>
      </c>
      <c r="G585" s="185" t="s">
        <v>29</v>
      </c>
      <c r="H585" s="185" t="s">
        <v>30</v>
      </c>
      <c r="I585" s="191">
        <v>4.0</v>
      </c>
      <c r="J585" s="191" t="s">
        <v>41</v>
      </c>
      <c r="K585" s="185">
        <v>7.76107</v>
      </c>
      <c r="L585" s="185">
        <v>2591.95</v>
      </c>
      <c r="M585" s="185"/>
      <c r="N585" s="185">
        <v>22.0</v>
      </c>
      <c r="O585" s="186">
        <v>1.43724</v>
      </c>
      <c r="P585" s="198">
        <v>0.0</v>
      </c>
      <c r="Q585" s="84"/>
      <c r="R585" s="188"/>
      <c r="S585" s="188"/>
      <c r="T585" s="188"/>
      <c r="U585" s="188"/>
      <c r="V585" s="91"/>
      <c r="W585" s="199">
        <v>190.0</v>
      </c>
      <c r="X585" s="143">
        <v>640.0</v>
      </c>
      <c r="Y585" s="143">
        <v>11.16328</v>
      </c>
      <c r="Z585" s="200"/>
      <c r="AA585" s="200"/>
      <c r="AB585" s="200"/>
    </row>
    <row r="586">
      <c r="A586" s="185">
        <v>584.0</v>
      </c>
      <c r="B586" s="185" t="s">
        <v>58</v>
      </c>
      <c r="C586" s="185" t="s">
        <v>27</v>
      </c>
      <c r="D586" s="185" t="s">
        <v>27</v>
      </c>
      <c r="E586" s="185" t="s">
        <v>28</v>
      </c>
      <c r="F586" s="185">
        <v>64.0</v>
      </c>
      <c r="G586" s="185" t="s">
        <v>29</v>
      </c>
      <c r="H586" s="185" t="s">
        <v>30</v>
      </c>
      <c r="I586" s="191">
        <v>4.0</v>
      </c>
      <c r="J586" s="191" t="s">
        <v>42</v>
      </c>
      <c r="K586" s="185">
        <v>49.79658</v>
      </c>
      <c r="L586" s="185">
        <v>101.727</v>
      </c>
      <c r="M586" s="185"/>
      <c r="N586" s="185">
        <v>139.0</v>
      </c>
      <c r="O586" s="186">
        <v>3.61959</v>
      </c>
      <c r="P586" s="198">
        <v>0.1</v>
      </c>
      <c r="Q586" s="84"/>
      <c r="R586" s="188"/>
      <c r="S586" s="188"/>
      <c r="T586" s="188"/>
      <c r="U586" s="188"/>
      <c r="V586" s="91"/>
      <c r="W586" s="199">
        <v>59.0</v>
      </c>
      <c r="X586" s="143">
        <v>243.0</v>
      </c>
      <c r="Y586" s="143">
        <v>9.37719</v>
      </c>
      <c r="Z586" s="200"/>
      <c r="AA586" s="200"/>
      <c r="AB586" s="200"/>
    </row>
    <row r="587">
      <c r="A587" s="185">
        <v>585.0</v>
      </c>
      <c r="B587" s="185" t="s">
        <v>58</v>
      </c>
      <c r="C587" s="185" t="s">
        <v>27</v>
      </c>
      <c r="D587" s="185" t="s">
        <v>27</v>
      </c>
      <c r="E587" s="185" t="s">
        <v>28</v>
      </c>
      <c r="F587" s="185">
        <v>64.0</v>
      </c>
      <c r="G587" s="185" t="s">
        <v>29</v>
      </c>
      <c r="H587" s="185" t="s">
        <v>30</v>
      </c>
      <c r="I587" s="191">
        <v>4.0</v>
      </c>
      <c r="J587" s="191" t="s">
        <v>43</v>
      </c>
      <c r="K587" s="185">
        <v>7.55339</v>
      </c>
      <c r="L587" s="185">
        <v>1826.17</v>
      </c>
      <c r="M587" s="185"/>
      <c r="N587" s="185">
        <v>139.0</v>
      </c>
      <c r="O587" s="186">
        <v>25432.38</v>
      </c>
      <c r="P587" s="198">
        <v>77.3</v>
      </c>
      <c r="Q587" s="84"/>
      <c r="R587" s="188"/>
      <c r="S587" s="188"/>
      <c r="T587" s="188"/>
      <c r="U587" s="188"/>
      <c r="V587" s="91"/>
      <c r="W587" s="199">
        <v>27661.0</v>
      </c>
      <c r="X587" s="143">
        <v>28246.0</v>
      </c>
      <c r="Y587" s="143">
        <v>10.40932</v>
      </c>
      <c r="Z587" s="200"/>
      <c r="AA587" s="200"/>
      <c r="AB587" s="200"/>
    </row>
    <row r="588">
      <c r="A588" s="185">
        <v>586.0</v>
      </c>
      <c r="B588" s="185" t="s">
        <v>58</v>
      </c>
      <c r="C588" s="185" t="s">
        <v>27</v>
      </c>
      <c r="D588" s="185" t="s">
        <v>27</v>
      </c>
      <c r="E588" s="185" t="s">
        <v>28</v>
      </c>
      <c r="F588" s="185">
        <v>64.0</v>
      </c>
      <c r="G588" s="185" t="s">
        <v>29</v>
      </c>
      <c r="H588" s="185" t="s">
        <v>30</v>
      </c>
      <c r="I588" s="191">
        <v>4.0</v>
      </c>
      <c r="J588" s="191" t="s">
        <v>44</v>
      </c>
      <c r="K588" s="185">
        <v>54.20727</v>
      </c>
      <c r="L588" s="185">
        <v>263.135</v>
      </c>
      <c r="M588" s="185"/>
      <c r="N588" s="185">
        <v>5.0</v>
      </c>
      <c r="O588" s="186">
        <v>3.76788</v>
      </c>
      <c r="P588" s="198">
        <v>0.1</v>
      </c>
      <c r="Q588" s="84"/>
      <c r="R588" s="188"/>
      <c r="S588" s="188"/>
      <c r="T588" s="188"/>
      <c r="U588" s="188"/>
      <c r="V588" s="91"/>
      <c r="W588" s="199">
        <v>21.0</v>
      </c>
      <c r="X588" s="143">
        <v>209.0</v>
      </c>
      <c r="Y588" s="143">
        <v>9.627</v>
      </c>
      <c r="Z588" s="200"/>
      <c r="AA588" s="200"/>
      <c r="AB588" s="200"/>
    </row>
    <row r="589">
      <c r="A589" s="185">
        <v>587.0</v>
      </c>
      <c r="B589" s="185" t="s">
        <v>58</v>
      </c>
      <c r="C589" s="185" t="s">
        <v>27</v>
      </c>
      <c r="D589" s="185" t="s">
        <v>27</v>
      </c>
      <c r="E589" s="185" t="s">
        <v>28</v>
      </c>
      <c r="F589" s="185">
        <v>64.0</v>
      </c>
      <c r="G589" s="185" t="s">
        <v>29</v>
      </c>
      <c r="H589" s="185" t="s">
        <v>30</v>
      </c>
      <c r="I589" s="191">
        <v>4.0</v>
      </c>
      <c r="J589" s="191" t="s">
        <v>45</v>
      </c>
      <c r="K589" s="185">
        <v>54.64401</v>
      </c>
      <c r="L589" s="185">
        <v>469.628</v>
      </c>
      <c r="M589" s="185"/>
      <c r="N589" s="185">
        <v>12.0</v>
      </c>
      <c r="O589" s="186">
        <v>3.20142</v>
      </c>
      <c r="P589" s="198">
        <v>0.1</v>
      </c>
      <c r="Q589" s="84"/>
      <c r="R589" s="188"/>
      <c r="S589" s="188"/>
      <c r="T589" s="188"/>
      <c r="U589" s="188"/>
      <c r="V589" s="91"/>
      <c r="W589" s="199">
        <v>120.0</v>
      </c>
      <c r="X589" s="143">
        <v>557.0</v>
      </c>
      <c r="Y589" s="143">
        <v>11.37391</v>
      </c>
      <c r="Z589" s="200"/>
      <c r="AA589" s="200"/>
      <c r="AB589" s="200"/>
    </row>
    <row r="590">
      <c r="A590" s="185">
        <v>588.0</v>
      </c>
      <c r="B590" s="185" t="s">
        <v>58</v>
      </c>
      <c r="C590" s="185" t="s">
        <v>27</v>
      </c>
      <c r="D590" s="185" t="s">
        <v>27</v>
      </c>
      <c r="E590" s="185" t="s">
        <v>28</v>
      </c>
      <c r="F590" s="185">
        <v>64.0</v>
      </c>
      <c r="G590" s="185" t="s">
        <v>29</v>
      </c>
      <c r="H590" s="185" t="s">
        <v>30</v>
      </c>
      <c r="I590" s="191">
        <v>4.0</v>
      </c>
      <c r="J590" s="191" t="s">
        <v>46</v>
      </c>
      <c r="K590" s="185">
        <v>4.73798</v>
      </c>
      <c r="L590" s="185">
        <v>129336.55</v>
      </c>
      <c r="M590" s="185"/>
      <c r="N590" s="185">
        <v>7.0</v>
      </c>
      <c r="O590" s="186">
        <v>6.1197</v>
      </c>
      <c r="P590" s="198">
        <v>0.1</v>
      </c>
      <c r="Q590" s="84"/>
      <c r="R590" s="188"/>
      <c r="S590" s="188"/>
      <c r="T590" s="188"/>
      <c r="U590" s="188"/>
      <c r="V590" s="91"/>
      <c r="W590" s="199">
        <v>6336.0</v>
      </c>
      <c r="X590" s="143">
        <v>6682.0</v>
      </c>
      <c r="Y590" s="143">
        <v>10.14651</v>
      </c>
      <c r="Z590" s="200"/>
      <c r="AA590" s="200"/>
      <c r="AB590" s="200"/>
    </row>
    <row r="591">
      <c r="A591" s="185">
        <v>589.0</v>
      </c>
      <c r="B591" s="185" t="s">
        <v>58</v>
      </c>
      <c r="C591" s="185" t="s">
        <v>27</v>
      </c>
      <c r="D591" s="185" t="s">
        <v>27</v>
      </c>
      <c r="E591" s="185" t="s">
        <v>28</v>
      </c>
      <c r="F591" s="185">
        <v>64.0</v>
      </c>
      <c r="G591" s="185" t="s">
        <v>29</v>
      </c>
      <c r="H591" s="185" t="s">
        <v>30</v>
      </c>
      <c r="I591" s="191">
        <v>4.0</v>
      </c>
      <c r="J591" s="191" t="s">
        <v>47</v>
      </c>
      <c r="K591" s="185">
        <v>47.42914</v>
      </c>
      <c r="L591" s="185">
        <v>5135.49</v>
      </c>
      <c r="M591" s="185"/>
      <c r="N591" s="185">
        <v>11.0</v>
      </c>
      <c r="O591" s="186">
        <v>62.33666</v>
      </c>
      <c r="P591" s="198">
        <v>1.1</v>
      </c>
      <c r="Q591" s="84"/>
      <c r="R591" s="188"/>
      <c r="S591" s="188"/>
      <c r="T591" s="188"/>
      <c r="U591" s="188"/>
      <c r="V591" s="91"/>
      <c r="W591" s="199">
        <v>1215.0</v>
      </c>
      <c r="X591" s="143">
        <v>1587.0</v>
      </c>
      <c r="Y591" s="143">
        <v>10.76451</v>
      </c>
      <c r="Z591" s="200"/>
      <c r="AA591" s="200"/>
      <c r="AB591" s="200"/>
    </row>
    <row r="592">
      <c r="A592" s="185">
        <v>590.0</v>
      </c>
      <c r="B592" s="185" t="s">
        <v>58</v>
      </c>
      <c r="C592" s="185" t="s">
        <v>27</v>
      </c>
      <c r="D592" s="185" t="s">
        <v>27</v>
      </c>
      <c r="E592" s="185" t="s">
        <v>28</v>
      </c>
      <c r="F592" s="185">
        <v>64.0</v>
      </c>
      <c r="G592" s="185" t="s">
        <v>29</v>
      </c>
      <c r="H592" s="185" t="s">
        <v>30</v>
      </c>
      <c r="I592" s="191">
        <v>4.0</v>
      </c>
      <c r="J592" s="191" t="s">
        <v>48</v>
      </c>
      <c r="K592" s="185">
        <v>76.30281</v>
      </c>
      <c r="L592" s="185">
        <v>53996.9</v>
      </c>
      <c r="M592" s="185"/>
      <c r="N592" s="185">
        <v>17.0</v>
      </c>
      <c r="O592" s="186">
        <v>31.78178</v>
      </c>
      <c r="P592" s="198">
        <v>0.4</v>
      </c>
      <c r="Q592" s="84"/>
      <c r="R592" s="188"/>
      <c r="S592" s="188"/>
      <c r="T592" s="188"/>
      <c r="U592" s="188"/>
      <c r="V592" s="91"/>
      <c r="W592" s="199">
        <v>4902.0</v>
      </c>
      <c r="X592" s="143">
        <v>5433.0</v>
      </c>
      <c r="Y592" s="143">
        <v>11.6058</v>
      </c>
      <c r="Z592" s="200"/>
      <c r="AA592" s="200"/>
      <c r="AB592" s="200"/>
    </row>
    <row r="593">
      <c r="A593" s="185">
        <v>591.0</v>
      </c>
      <c r="B593" s="185" t="s">
        <v>58</v>
      </c>
      <c r="C593" s="185" t="s">
        <v>27</v>
      </c>
      <c r="D593" s="185" t="s">
        <v>27</v>
      </c>
      <c r="E593" s="185" t="s">
        <v>28</v>
      </c>
      <c r="F593" s="185">
        <v>64.0</v>
      </c>
      <c r="G593" s="185" t="s">
        <v>29</v>
      </c>
      <c r="H593" s="185" t="s">
        <v>30</v>
      </c>
      <c r="I593" s="191">
        <v>4.0</v>
      </c>
      <c r="J593" s="191" t="s">
        <v>49</v>
      </c>
      <c r="K593" s="185">
        <v>81.879</v>
      </c>
      <c r="L593" s="185">
        <v>131.839</v>
      </c>
      <c r="M593" s="185"/>
      <c r="N593" s="185">
        <v>3.0</v>
      </c>
      <c r="O593" s="186">
        <v>25.22858</v>
      </c>
      <c r="P593" s="198">
        <v>0.4</v>
      </c>
      <c r="Q593" s="84"/>
      <c r="R593" s="188"/>
      <c r="S593" s="188"/>
      <c r="T593" s="188"/>
      <c r="U593" s="188"/>
      <c r="V593" s="91"/>
      <c r="W593" s="199">
        <v>41.0</v>
      </c>
      <c r="X593" s="143">
        <v>225.0</v>
      </c>
      <c r="Y593" s="143">
        <v>9.74415</v>
      </c>
      <c r="Z593" s="200"/>
      <c r="AA593" s="200"/>
      <c r="AB593" s="200"/>
    </row>
    <row r="594">
      <c r="A594" s="185">
        <v>592.0</v>
      </c>
      <c r="B594" s="185" t="s">
        <v>58</v>
      </c>
      <c r="C594" s="185" t="s">
        <v>27</v>
      </c>
      <c r="D594" s="185" t="s">
        <v>27</v>
      </c>
      <c r="E594" s="185" t="s">
        <v>28</v>
      </c>
      <c r="F594" s="185">
        <v>64.0</v>
      </c>
      <c r="G594" s="185" t="s">
        <v>29</v>
      </c>
      <c r="H594" s="185" t="s">
        <v>30</v>
      </c>
      <c r="I594" s="191">
        <v>4.0</v>
      </c>
      <c r="J594" s="191" t="s">
        <v>50</v>
      </c>
      <c r="K594" s="185">
        <v>59.43389</v>
      </c>
      <c r="L594" s="185">
        <v>16154.42</v>
      </c>
      <c r="M594" s="185"/>
      <c r="N594" s="185">
        <v>23.0</v>
      </c>
      <c r="O594" s="186">
        <v>116.67081</v>
      </c>
      <c r="P594" s="198">
        <v>1.0</v>
      </c>
      <c r="Q594" s="84"/>
      <c r="R594" s="188"/>
      <c r="S594" s="188"/>
      <c r="T594" s="188"/>
      <c r="U594" s="188"/>
      <c r="V594" s="91"/>
      <c r="W594" s="199">
        <v>5983.0</v>
      </c>
      <c r="X594" s="143">
        <v>6947.0</v>
      </c>
      <c r="Y594" s="143">
        <v>12.3352</v>
      </c>
      <c r="Z594" s="200"/>
      <c r="AA594" s="200"/>
      <c r="AB594" s="200"/>
    </row>
    <row r="595">
      <c r="A595" s="185">
        <v>593.0</v>
      </c>
      <c r="B595" s="185" t="s">
        <v>58</v>
      </c>
      <c r="C595" s="185" t="s">
        <v>27</v>
      </c>
      <c r="D595" s="185" t="s">
        <v>27</v>
      </c>
      <c r="E595" s="185" t="s">
        <v>28</v>
      </c>
      <c r="F595" s="185">
        <v>64.0</v>
      </c>
      <c r="G595" s="185" t="s">
        <v>29</v>
      </c>
      <c r="H595" s="185" t="s">
        <v>30</v>
      </c>
      <c r="I595" s="191">
        <v>4.0</v>
      </c>
      <c r="J595" s="191" t="s">
        <v>51</v>
      </c>
      <c r="K595" s="185"/>
      <c r="L595" s="185"/>
      <c r="M595" s="185"/>
      <c r="N595" s="185"/>
      <c r="O595" s="195"/>
      <c r="P595" s="198"/>
      <c r="Q595" s="84"/>
      <c r="R595" s="188"/>
      <c r="S595" s="188"/>
      <c r="T595" s="188"/>
      <c r="U595" s="188"/>
      <c r="V595" s="91"/>
      <c r="W595" s="199" t="s">
        <v>30</v>
      </c>
      <c r="X595" s="143" t="s">
        <v>30</v>
      </c>
      <c r="Y595" s="143" t="s">
        <v>30</v>
      </c>
      <c r="Z595" s="200"/>
      <c r="AA595" s="200"/>
      <c r="AB595" s="200"/>
    </row>
    <row r="596">
      <c r="A596" s="185">
        <v>594.0</v>
      </c>
      <c r="B596" s="185" t="s">
        <v>58</v>
      </c>
      <c r="C596" s="185" t="s">
        <v>27</v>
      </c>
      <c r="D596" s="185" t="s">
        <v>27</v>
      </c>
      <c r="E596" s="185" t="s">
        <v>28</v>
      </c>
      <c r="F596" s="185">
        <v>64.0</v>
      </c>
      <c r="G596" s="185" t="s">
        <v>29</v>
      </c>
      <c r="H596" s="185" t="s">
        <v>30</v>
      </c>
      <c r="I596" s="191">
        <v>4.0</v>
      </c>
      <c r="J596" s="191" t="s">
        <v>52</v>
      </c>
      <c r="K596" s="185"/>
      <c r="L596" s="185"/>
      <c r="M596" s="185"/>
      <c r="N596" s="185"/>
      <c r="O596" s="195"/>
      <c r="P596" s="198"/>
      <c r="Q596" s="84"/>
      <c r="R596" s="188"/>
      <c r="S596" s="188"/>
      <c r="T596" s="188"/>
      <c r="U596" s="188"/>
      <c r="V596" s="91"/>
      <c r="W596" s="199" t="s">
        <v>30</v>
      </c>
      <c r="X596" s="143" t="s">
        <v>30</v>
      </c>
      <c r="Y596" s="143" t="s">
        <v>30</v>
      </c>
      <c r="Z596" s="200"/>
      <c r="AA596" s="200"/>
      <c r="AB596" s="200"/>
    </row>
    <row r="597">
      <c r="A597" s="185">
        <v>595.0</v>
      </c>
      <c r="B597" s="185" t="s">
        <v>58</v>
      </c>
      <c r="C597" s="185" t="s">
        <v>27</v>
      </c>
      <c r="D597" s="185" t="s">
        <v>27</v>
      </c>
      <c r="E597" s="185" t="s">
        <v>28</v>
      </c>
      <c r="F597" s="185">
        <v>64.0</v>
      </c>
      <c r="G597" s="185" t="s">
        <v>29</v>
      </c>
      <c r="H597" s="185" t="s">
        <v>30</v>
      </c>
      <c r="I597" s="191">
        <v>8.0</v>
      </c>
      <c r="J597" s="191" t="s">
        <v>31</v>
      </c>
      <c r="K597" s="185">
        <v>196.38914</v>
      </c>
      <c r="L597" s="185">
        <v>44.8</v>
      </c>
      <c r="M597" s="185"/>
      <c r="N597" s="185">
        <v>2.0</v>
      </c>
      <c r="O597" s="186">
        <v>359.14227</v>
      </c>
      <c r="P597" s="198">
        <v>6.1</v>
      </c>
      <c r="Q597" s="84"/>
      <c r="R597" s="188"/>
      <c r="S597" s="188"/>
      <c r="T597" s="188"/>
      <c r="U597" s="188"/>
      <c r="V597" s="91"/>
      <c r="W597" s="199">
        <v>348.0</v>
      </c>
      <c r="X597" s="143">
        <v>2681.0</v>
      </c>
      <c r="Y597" s="143">
        <v>9.50859</v>
      </c>
      <c r="Z597" s="200"/>
      <c r="AA597" s="200"/>
      <c r="AB597" s="200"/>
    </row>
    <row r="598">
      <c r="A598" s="185">
        <v>596.0</v>
      </c>
      <c r="B598" s="185" t="s">
        <v>58</v>
      </c>
      <c r="C598" s="185" t="s">
        <v>27</v>
      </c>
      <c r="D598" s="185" t="s">
        <v>27</v>
      </c>
      <c r="E598" s="185" t="s">
        <v>28</v>
      </c>
      <c r="F598" s="185">
        <v>64.0</v>
      </c>
      <c r="G598" s="185" t="s">
        <v>29</v>
      </c>
      <c r="H598" s="185" t="s">
        <v>30</v>
      </c>
      <c r="I598" s="191">
        <v>8.0</v>
      </c>
      <c r="J598" s="191" t="s">
        <v>32</v>
      </c>
      <c r="K598" s="185">
        <v>15.76284</v>
      </c>
      <c r="L598" s="185">
        <v>4731.74</v>
      </c>
      <c r="M598" s="185"/>
      <c r="N598" s="185">
        <v>39.0</v>
      </c>
      <c r="O598" s="186">
        <v>78513.73</v>
      </c>
      <c r="P598" s="198">
        <v>93.6</v>
      </c>
      <c r="Q598" s="84"/>
      <c r="R598" s="188"/>
      <c r="S598" s="188"/>
      <c r="T598" s="188"/>
      <c r="U598" s="188"/>
      <c r="V598" s="91"/>
      <c r="W598" s="199">
        <v>82879.0</v>
      </c>
      <c r="X598" s="143">
        <v>82312.0</v>
      </c>
      <c r="Y598" s="143">
        <v>11.86179</v>
      </c>
      <c r="Z598" s="200"/>
      <c r="AA598" s="200"/>
      <c r="AB598" s="200"/>
    </row>
    <row r="599">
      <c r="A599" s="185">
        <v>597.0</v>
      </c>
      <c r="B599" s="185" t="s">
        <v>58</v>
      </c>
      <c r="C599" s="185" t="s">
        <v>27</v>
      </c>
      <c r="D599" s="185" t="s">
        <v>27</v>
      </c>
      <c r="E599" s="185" t="s">
        <v>28</v>
      </c>
      <c r="F599" s="185">
        <v>64.0</v>
      </c>
      <c r="G599" s="185" t="s">
        <v>29</v>
      </c>
      <c r="H599" s="185" t="s">
        <v>30</v>
      </c>
      <c r="I599" s="191">
        <v>8.0</v>
      </c>
      <c r="J599" s="191" t="s">
        <v>33</v>
      </c>
      <c r="K599" s="185">
        <v>126.70232</v>
      </c>
      <c r="L599" s="185">
        <v>716.41</v>
      </c>
      <c r="M599" s="185"/>
      <c r="N599" s="185">
        <v>12.0</v>
      </c>
      <c r="O599" s="186">
        <v>85.19916</v>
      </c>
      <c r="P599" s="198">
        <v>1.5</v>
      </c>
      <c r="Q599" s="84"/>
      <c r="R599" s="188"/>
      <c r="S599" s="188"/>
      <c r="T599" s="188"/>
      <c r="U599" s="188"/>
      <c r="V599" s="91"/>
      <c r="W599" s="199">
        <v>879.0</v>
      </c>
      <c r="X599" s="143">
        <v>1646.0</v>
      </c>
      <c r="Y599" s="143">
        <v>9.84653</v>
      </c>
      <c r="Z599" s="200"/>
      <c r="AA599" s="200"/>
      <c r="AB599" s="200"/>
    </row>
    <row r="600">
      <c r="A600" s="185">
        <v>598.0</v>
      </c>
      <c r="B600" s="185" t="s">
        <v>58</v>
      </c>
      <c r="C600" s="185" t="s">
        <v>27</v>
      </c>
      <c r="D600" s="185" t="s">
        <v>27</v>
      </c>
      <c r="E600" s="185" t="s">
        <v>28</v>
      </c>
      <c r="F600" s="185">
        <v>64.0</v>
      </c>
      <c r="G600" s="185" t="s">
        <v>29</v>
      </c>
      <c r="H600" s="185" t="s">
        <v>30</v>
      </c>
      <c r="I600" s="191">
        <v>8.0</v>
      </c>
      <c r="J600" s="191" t="s">
        <v>34</v>
      </c>
      <c r="K600" s="185">
        <v>97.96597</v>
      </c>
      <c r="L600" s="185">
        <v>110212.43</v>
      </c>
      <c r="M600" s="185"/>
      <c r="N600" s="185">
        <v>149.0</v>
      </c>
      <c r="O600" s="186">
        <v>14.7883</v>
      </c>
      <c r="P600" s="198">
        <v>0.1</v>
      </c>
      <c r="Q600" s="84"/>
      <c r="R600" s="188"/>
      <c r="S600" s="188"/>
      <c r="T600" s="188"/>
      <c r="U600" s="188"/>
      <c r="V600" s="91"/>
      <c r="W600" s="199">
        <v>7594.0</v>
      </c>
      <c r="X600" s="143">
        <v>8366.0</v>
      </c>
      <c r="Y600" s="143">
        <v>11.09197</v>
      </c>
      <c r="Z600" s="200"/>
      <c r="AA600" s="200"/>
      <c r="AB600" s="200"/>
    </row>
    <row r="601">
      <c r="A601" s="185">
        <v>599.0</v>
      </c>
      <c r="B601" s="185" t="s">
        <v>58</v>
      </c>
      <c r="C601" s="185" t="s">
        <v>27</v>
      </c>
      <c r="D601" s="185" t="s">
        <v>27</v>
      </c>
      <c r="E601" s="185" t="s">
        <v>28</v>
      </c>
      <c r="F601" s="185">
        <v>64.0</v>
      </c>
      <c r="G601" s="185" t="s">
        <v>29</v>
      </c>
      <c r="H601" s="185" t="s">
        <v>30</v>
      </c>
      <c r="I601" s="191">
        <v>8.0</v>
      </c>
      <c r="J601" s="191" t="s">
        <v>35</v>
      </c>
      <c r="K601" s="185">
        <v>122.53903</v>
      </c>
      <c r="L601" s="185">
        <v>183.487</v>
      </c>
      <c r="M601" s="185"/>
      <c r="N601" s="185">
        <v>147.0</v>
      </c>
      <c r="O601" s="186">
        <v>19.51691</v>
      </c>
      <c r="P601" s="198">
        <v>0.3</v>
      </c>
      <c r="Q601" s="84"/>
      <c r="R601" s="188"/>
      <c r="S601" s="188"/>
      <c r="T601" s="188"/>
      <c r="U601" s="188"/>
      <c r="V601" s="91"/>
      <c r="W601" s="199">
        <v>86.0</v>
      </c>
      <c r="X601" s="143">
        <v>374.0</v>
      </c>
      <c r="Y601" s="143">
        <v>9.92817</v>
      </c>
      <c r="Z601" s="200"/>
      <c r="AA601" s="200"/>
      <c r="AB601" s="200"/>
    </row>
    <row r="602">
      <c r="A602" s="185">
        <v>600.0</v>
      </c>
      <c r="B602" s="185" t="s">
        <v>58</v>
      </c>
      <c r="C602" s="185" t="s">
        <v>27</v>
      </c>
      <c r="D602" s="185" t="s">
        <v>27</v>
      </c>
      <c r="E602" s="185" t="s">
        <v>28</v>
      </c>
      <c r="F602" s="185">
        <v>64.0</v>
      </c>
      <c r="G602" s="185" t="s">
        <v>29</v>
      </c>
      <c r="H602" s="185" t="s">
        <v>30</v>
      </c>
      <c r="I602" s="191">
        <v>8.0</v>
      </c>
      <c r="J602" s="191" t="s">
        <v>36</v>
      </c>
      <c r="K602" s="185">
        <v>125.9011</v>
      </c>
      <c r="L602" s="185">
        <v>539.931</v>
      </c>
      <c r="M602" s="185"/>
      <c r="N602" s="185">
        <v>1.0</v>
      </c>
      <c r="O602" s="186">
        <v>2.70264</v>
      </c>
      <c r="P602" s="198">
        <v>0.0</v>
      </c>
      <c r="Q602" s="84"/>
      <c r="R602" s="188"/>
      <c r="S602" s="188"/>
      <c r="T602" s="188"/>
      <c r="U602" s="188"/>
      <c r="V602" s="91"/>
      <c r="W602" s="199">
        <v>13.0</v>
      </c>
      <c r="X602" s="143">
        <v>87.0</v>
      </c>
      <c r="Y602" s="143">
        <v>3.7327</v>
      </c>
      <c r="Z602" s="200"/>
      <c r="AA602" s="200"/>
      <c r="AB602" s="200"/>
    </row>
    <row r="603">
      <c r="A603" s="185">
        <v>601.0</v>
      </c>
      <c r="B603" s="185" t="s">
        <v>58</v>
      </c>
      <c r="C603" s="185" t="s">
        <v>27</v>
      </c>
      <c r="D603" s="185" t="s">
        <v>27</v>
      </c>
      <c r="E603" s="185" t="s">
        <v>28</v>
      </c>
      <c r="F603" s="185">
        <v>64.0</v>
      </c>
      <c r="G603" s="185" t="s">
        <v>29</v>
      </c>
      <c r="H603" s="185" t="s">
        <v>30</v>
      </c>
      <c r="I603" s="191">
        <v>8.0</v>
      </c>
      <c r="J603" s="191" t="s">
        <v>37</v>
      </c>
      <c r="K603" s="185">
        <v>136.29365</v>
      </c>
      <c r="L603" s="185">
        <v>68.64</v>
      </c>
      <c r="M603" s="185"/>
      <c r="N603" s="185">
        <v>12.0</v>
      </c>
      <c r="O603" s="186">
        <v>73.93493</v>
      </c>
      <c r="P603" s="198">
        <v>1.3</v>
      </c>
      <c r="Q603" s="84"/>
      <c r="R603" s="188"/>
      <c r="S603" s="188"/>
      <c r="T603" s="188"/>
      <c r="U603" s="188"/>
      <c r="V603" s="91"/>
      <c r="W603" s="199">
        <v>91.0</v>
      </c>
      <c r="X603" s="143">
        <v>228.0</v>
      </c>
      <c r="Y603" s="143">
        <v>9.9229</v>
      </c>
      <c r="Z603" s="200"/>
      <c r="AA603" s="200"/>
      <c r="AB603" s="200"/>
    </row>
    <row r="604">
      <c r="A604" s="185">
        <v>602.0</v>
      </c>
      <c r="B604" s="185" t="s">
        <v>58</v>
      </c>
      <c r="C604" s="185" t="s">
        <v>27</v>
      </c>
      <c r="D604" s="185" t="s">
        <v>27</v>
      </c>
      <c r="E604" s="185" t="s">
        <v>28</v>
      </c>
      <c r="F604" s="185">
        <v>64.0</v>
      </c>
      <c r="G604" s="185" t="s">
        <v>29</v>
      </c>
      <c r="H604" s="185" t="s">
        <v>30</v>
      </c>
      <c r="I604" s="191">
        <v>8.0</v>
      </c>
      <c r="J604" s="191" t="s">
        <v>38</v>
      </c>
      <c r="K604" s="185">
        <v>140.03104</v>
      </c>
      <c r="L604" s="185">
        <v>283.678</v>
      </c>
      <c r="M604" s="185"/>
      <c r="N604" s="185">
        <v>165.0</v>
      </c>
      <c r="O604" s="186">
        <v>45.24864</v>
      </c>
      <c r="P604" s="198">
        <v>0.5</v>
      </c>
      <c r="Q604" s="84"/>
      <c r="R604" s="188"/>
      <c r="S604" s="188"/>
      <c r="T604" s="188"/>
      <c r="U604" s="188"/>
      <c r="V604" s="91"/>
      <c r="W604" s="199">
        <v>118.0</v>
      </c>
      <c r="X604" s="143">
        <v>511.0</v>
      </c>
      <c r="Y604" s="143">
        <v>10.36928</v>
      </c>
      <c r="Z604" s="200"/>
      <c r="AA604" s="200"/>
      <c r="AB604" s="200"/>
    </row>
    <row r="605">
      <c r="A605" s="185">
        <v>603.0</v>
      </c>
      <c r="B605" s="185" t="s">
        <v>58</v>
      </c>
      <c r="C605" s="185" t="s">
        <v>27</v>
      </c>
      <c r="D605" s="185" t="s">
        <v>27</v>
      </c>
      <c r="E605" s="185" t="s">
        <v>28</v>
      </c>
      <c r="F605" s="185">
        <v>64.0</v>
      </c>
      <c r="G605" s="185" t="s">
        <v>29</v>
      </c>
      <c r="H605" s="185" t="s">
        <v>30</v>
      </c>
      <c r="I605" s="191">
        <v>8.0</v>
      </c>
      <c r="J605" s="191" t="s">
        <v>39</v>
      </c>
      <c r="K605" s="185">
        <v>179.94627</v>
      </c>
      <c r="L605" s="185">
        <v>51.135</v>
      </c>
      <c r="M605" s="185"/>
      <c r="N605" s="185">
        <v>12.0</v>
      </c>
      <c r="O605" s="186">
        <v>154.12034</v>
      </c>
      <c r="P605" s="198">
        <v>2.6</v>
      </c>
      <c r="Q605" s="84"/>
      <c r="R605" s="188"/>
      <c r="S605" s="188"/>
      <c r="T605" s="188"/>
      <c r="U605" s="188"/>
      <c r="V605" s="91"/>
      <c r="W605" s="199">
        <v>168.0</v>
      </c>
      <c r="X605" s="143">
        <v>559.0</v>
      </c>
      <c r="Y605" s="143">
        <v>9.1684</v>
      </c>
      <c r="Z605" s="200"/>
      <c r="AA605" s="200"/>
      <c r="AB605" s="200"/>
    </row>
    <row r="606">
      <c r="A606" s="185">
        <v>604.0</v>
      </c>
      <c r="B606" s="185" t="s">
        <v>58</v>
      </c>
      <c r="C606" s="185" t="s">
        <v>27</v>
      </c>
      <c r="D606" s="185" t="s">
        <v>27</v>
      </c>
      <c r="E606" s="185" t="s">
        <v>28</v>
      </c>
      <c r="F606" s="185">
        <v>64.0</v>
      </c>
      <c r="G606" s="185" t="s">
        <v>29</v>
      </c>
      <c r="H606" s="185" t="s">
        <v>30</v>
      </c>
      <c r="I606" s="191">
        <v>8.0</v>
      </c>
      <c r="J606" s="191" t="s">
        <v>40</v>
      </c>
      <c r="K606" s="185">
        <v>123.04811</v>
      </c>
      <c r="L606" s="185">
        <v>3755.65</v>
      </c>
      <c r="M606" s="185"/>
      <c r="N606" s="185">
        <v>16.0</v>
      </c>
      <c r="O606" s="186">
        <v>248.4932</v>
      </c>
      <c r="P606" s="198">
        <v>2.8</v>
      </c>
      <c r="Q606" s="84"/>
      <c r="R606" s="188"/>
      <c r="S606" s="188"/>
      <c r="T606" s="188"/>
      <c r="U606" s="188"/>
      <c r="V606" s="91"/>
      <c r="W606" s="199">
        <v>574.0</v>
      </c>
      <c r="X606" s="143">
        <v>1340.0</v>
      </c>
      <c r="Y606" s="143">
        <v>9.83056</v>
      </c>
      <c r="Z606" s="200"/>
      <c r="AA606" s="200"/>
      <c r="AB606" s="200"/>
    </row>
    <row r="607">
      <c r="A607" s="185">
        <v>605.0</v>
      </c>
      <c r="B607" s="185" t="s">
        <v>58</v>
      </c>
      <c r="C607" s="185" t="s">
        <v>27</v>
      </c>
      <c r="D607" s="185" t="s">
        <v>27</v>
      </c>
      <c r="E607" s="185" t="s">
        <v>28</v>
      </c>
      <c r="F607" s="185">
        <v>64.0</v>
      </c>
      <c r="G607" s="185" t="s">
        <v>29</v>
      </c>
      <c r="H607" s="185" t="s">
        <v>30</v>
      </c>
      <c r="I607" s="191">
        <v>8.0</v>
      </c>
      <c r="J607" s="191" t="s">
        <v>41</v>
      </c>
      <c r="K607" s="185">
        <v>15.38831</v>
      </c>
      <c r="L607" s="185">
        <v>4165.67</v>
      </c>
      <c r="M607" s="185"/>
      <c r="N607" s="185">
        <v>22.0</v>
      </c>
      <c r="O607" s="186">
        <v>1.89032</v>
      </c>
      <c r="P607" s="198">
        <v>0.0</v>
      </c>
      <c r="Q607" s="84"/>
      <c r="R607" s="188"/>
      <c r="S607" s="188"/>
      <c r="T607" s="188"/>
      <c r="U607" s="188"/>
      <c r="V607" s="91"/>
      <c r="W607" s="199">
        <v>335.0</v>
      </c>
      <c r="X607" s="143">
        <v>796.0</v>
      </c>
      <c r="Y607" s="143">
        <v>10.94969</v>
      </c>
      <c r="Z607" s="200"/>
      <c r="AA607" s="200"/>
      <c r="AB607" s="200"/>
    </row>
    <row r="608">
      <c r="A608" s="185">
        <v>606.0</v>
      </c>
      <c r="B608" s="185" t="s">
        <v>58</v>
      </c>
      <c r="C608" s="185" t="s">
        <v>27</v>
      </c>
      <c r="D608" s="185" t="s">
        <v>27</v>
      </c>
      <c r="E608" s="185" t="s">
        <v>28</v>
      </c>
      <c r="F608" s="185">
        <v>64.0</v>
      </c>
      <c r="G608" s="185" t="s">
        <v>29</v>
      </c>
      <c r="H608" s="185" t="s">
        <v>30</v>
      </c>
      <c r="I608" s="191">
        <v>8.0</v>
      </c>
      <c r="J608" s="191" t="s">
        <v>42</v>
      </c>
      <c r="K608" s="185">
        <v>98.36688</v>
      </c>
      <c r="L608" s="185">
        <v>100.48</v>
      </c>
      <c r="M608" s="185"/>
      <c r="N608" s="185">
        <v>139.0</v>
      </c>
      <c r="O608" s="186">
        <v>6.75326</v>
      </c>
      <c r="P608" s="198">
        <v>0.1</v>
      </c>
      <c r="Q608" s="84"/>
      <c r="R608" s="188"/>
      <c r="S608" s="188"/>
      <c r="T608" s="188"/>
      <c r="U608" s="188"/>
      <c r="V608" s="91"/>
      <c r="W608" s="199">
        <v>63.0</v>
      </c>
      <c r="X608" s="143">
        <v>334.0</v>
      </c>
      <c r="Y608" s="143">
        <v>9.7904</v>
      </c>
      <c r="Z608" s="200"/>
      <c r="AA608" s="200"/>
      <c r="AB608" s="200"/>
    </row>
    <row r="609">
      <c r="A609" s="185">
        <v>607.0</v>
      </c>
      <c r="B609" s="185" t="s">
        <v>58</v>
      </c>
      <c r="C609" s="185" t="s">
        <v>27</v>
      </c>
      <c r="D609" s="185" t="s">
        <v>27</v>
      </c>
      <c r="E609" s="185" t="s">
        <v>28</v>
      </c>
      <c r="F609" s="185">
        <v>64.0</v>
      </c>
      <c r="G609" s="185" t="s">
        <v>29</v>
      </c>
      <c r="H609" s="185" t="s">
        <v>30</v>
      </c>
      <c r="I609" s="191">
        <v>8.0</v>
      </c>
      <c r="J609" s="191" t="s">
        <v>43</v>
      </c>
      <c r="K609" s="185">
        <v>14.70976</v>
      </c>
      <c r="L609" s="185">
        <v>2878.77</v>
      </c>
      <c r="M609" s="185"/>
      <c r="N609" s="185">
        <v>139.0</v>
      </c>
      <c r="O609" s="186">
        <v>98328.2</v>
      </c>
      <c r="P609" s="198">
        <v>93.8</v>
      </c>
      <c r="Q609" s="84"/>
      <c r="R609" s="188"/>
      <c r="S609" s="188"/>
      <c r="T609" s="188"/>
      <c r="U609" s="188"/>
      <c r="V609" s="91"/>
      <c r="W609" s="199">
        <v>108178.0</v>
      </c>
      <c r="X609" s="143">
        <v>108127.0</v>
      </c>
      <c r="Y609" s="143">
        <v>9.92989</v>
      </c>
      <c r="Z609" s="200"/>
      <c r="AA609" s="200"/>
      <c r="AB609" s="200"/>
    </row>
    <row r="610">
      <c r="A610" s="185">
        <v>608.0</v>
      </c>
      <c r="B610" s="185" t="s">
        <v>58</v>
      </c>
      <c r="C610" s="185" t="s">
        <v>27</v>
      </c>
      <c r="D610" s="185" t="s">
        <v>27</v>
      </c>
      <c r="E610" s="185" t="s">
        <v>28</v>
      </c>
      <c r="F610" s="185">
        <v>64.0</v>
      </c>
      <c r="G610" s="185" t="s">
        <v>29</v>
      </c>
      <c r="H610" s="185" t="s">
        <v>30</v>
      </c>
      <c r="I610" s="191">
        <v>8.0</v>
      </c>
      <c r="J610" s="191" t="s">
        <v>44</v>
      </c>
      <c r="K610" s="185">
        <v>107.82691</v>
      </c>
      <c r="L610" s="185">
        <v>798.201</v>
      </c>
      <c r="M610" s="185"/>
      <c r="N610" s="185">
        <v>5.0</v>
      </c>
      <c r="O610" s="186">
        <v>11.52187</v>
      </c>
      <c r="P610" s="198">
        <v>0.2</v>
      </c>
      <c r="Q610" s="84"/>
      <c r="R610" s="188"/>
      <c r="S610" s="188"/>
      <c r="T610" s="188"/>
      <c r="U610" s="188"/>
      <c r="V610" s="91"/>
      <c r="W610" s="199">
        <v>29.0</v>
      </c>
      <c r="X610" s="143">
        <v>220.0</v>
      </c>
      <c r="Y610" s="143">
        <v>10.34373</v>
      </c>
      <c r="Z610" s="200"/>
      <c r="AA610" s="200"/>
      <c r="AB610" s="200"/>
    </row>
    <row r="611">
      <c r="A611" s="185">
        <v>609.0</v>
      </c>
      <c r="B611" s="185" t="s">
        <v>58</v>
      </c>
      <c r="C611" s="185" t="s">
        <v>27</v>
      </c>
      <c r="D611" s="185" t="s">
        <v>27</v>
      </c>
      <c r="E611" s="185" t="s">
        <v>28</v>
      </c>
      <c r="F611" s="185">
        <v>64.0</v>
      </c>
      <c r="G611" s="185" t="s">
        <v>29</v>
      </c>
      <c r="H611" s="185" t="s">
        <v>30</v>
      </c>
      <c r="I611" s="191">
        <v>8.0</v>
      </c>
      <c r="J611" s="191" t="s">
        <v>45</v>
      </c>
      <c r="K611" s="185">
        <v>107.90749</v>
      </c>
      <c r="L611" s="185">
        <v>543.324</v>
      </c>
      <c r="M611" s="185"/>
      <c r="N611" s="185">
        <v>12.0</v>
      </c>
      <c r="O611" s="186">
        <v>6.2772</v>
      </c>
      <c r="P611" s="198">
        <v>0.1</v>
      </c>
      <c r="Q611" s="84"/>
      <c r="R611" s="188"/>
      <c r="S611" s="188"/>
      <c r="T611" s="188"/>
      <c r="U611" s="188"/>
      <c r="V611" s="91"/>
      <c r="W611" s="199">
        <v>166.0</v>
      </c>
      <c r="X611" s="143">
        <v>614.0</v>
      </c>
      <c r="Y611" s="143">
        <v>10.95336</v>
      </c>
      <c r="Z611" s="200"/>
      <c r="AA611" s="200"/>
      <c r="AB611" s="200"/>
    </row>
    <row r="612">
      <c r="A612" s="185">
        <v>610.0</v>
      </c>
      <c r="B612" s="185" t="s">
        <v>58</v>
      </c>
      <c r="C612" s="185" t="s">
        <v>27</v>
      </c>
      <c r="D612" s="185" t="s">
        <v>27</v>
      </c>
      <c r="E612" s="185" t="s">
        <v>28</v>
      </c>
      <c r="F612" s="185">
        <v>64.0</v>
      </c>
      <c r="G612" s="185" t="s">
        <v>29</v>
      </c>
      <c r="H612" s="185" t="s">
        <v>30</v>
      </c>
      <c r="I612" s="191">
        <v>8.0</v>
      </c>
      <c r="J612" s="191" t="s">
        <v>46</v>
      </c>
      <c r="K612" s="185">
        <v>8.31508</v>
      </c>
      <c r="L612" s="185">
        <v>261414.24</v>
      </c>
      <c r="M612" s="185"/>
      <c r="N612" s="185">
        <v>7.0</v>
      </c>
      <c r="O612" s="186">
        <v>11.8754</v>
      </c>
      <c r="P612" s="198">
        <v>0.1</v>
      </c>
      <c r="Q612" s="84"/>
      <c r="R612" s="188"/>
      <c r="S612" s="188"/>
      <c r="T612" s="188"/>
      <c r="U612" s="188"/>
      <c r="V612" s="91"/>
      <c r="W612" s="199">
        <v>11592.0</v>
      </c>
      <c r="X612" s="143">
        <v>11967.0</v>
      </c>
      <c r="Y612" s="143">
        <v>10.83127</v>
      </c>
      <c r="Z612" s="200"/>
      <c r="AA612" s="200"/>
      <c r="AB612" s="200"/>
    </row>
    <row r="613">
      <c r="A613" s="185">
        <v>611.0</v>
      </c>
      <c r="B613" s="185" t="s">
        <v>58</v>
      </c>
      <c r="C613" s="185" t="s">
        <v>27</v>
      </c>
      <c r="D613" s="185" t="s">
        <v>27</v>
      </c>
      <c r="E613" s="185" t="s">
        <v>28</v>
      </c>
      <c r="F613" s="185">
        <v>64.0</v>
      </c>
      <c r="G613" s="185" t="s">
        <v>29</v>
      </c>
      <c r="H613" s="185" t="s">
        <v>30</v>
      </c>
      <c r="I613" s="191">
        <v>8.0</v>
      </c>
      <c r="J613" s="191" t="s">
        <v>47</v>
      </c>
      <c r="K613" s="185">
        <v>96.79005</v>
      </c>
      <c r="L613" s="185">
        <v>10.01728</v>
      </c>
      <c r="M613" s="185"/>
      <c r="N613" s="185">
        <v>11.0</v>
      </c>
      <c r="O613" s="186">
        <v>148.73493</v>
      </c>
      <c r="P613" s="198">
        <v>1.7</v>
      </c>
      <c r="Q613" s="84"/>
      <c r="R613" s="188"/>
      <c r="S613" s="188"/>
      <c r="T613" s="188"/>
      <c r="U613" s="188"/>
      <c r="V613" s="91"/>
      <c r="W613" s="199">
        <v>2402.0</v>
      </c>
      <c r="X613" s="143">
        <v>2795.0</v>
      </c>
      <c r="Y613" s="143">
        <v>10.65639</v>
      </c>
      <c r="Z613" s="200"/>
      <c r="AA613" s="200"/>
      <c r="AB613" s="200"/>
    </row>
    <row r="614">
      <c r="A614" s="185">
        <v>612.0</v>
      </c>
      <c r="B614" s="185" t="s">
        <v>58</v>
      </c>
      <c r="C614" s="185" t="s">
        <v>27</v>
      </c>
      <c r="D614" s="185" t="s">
        <v>27</v>
      </c>
      <c r="E614" s="185" t="s">
        <v>28</v>
      </c>
      <c r="F614" s="185">
        <v>64.0</v>
      </c>
      <c r="G614" s="185" t="s">
        <v>29</v>
      </c>
      <c r="H614" s="185" t="s">
        <v>30</v>
      </c>
      <c r="I614" s="191">
        <v>8.0</v>
      </c>
      <c r="J614" s="191" t="s">
        <v>48</v>
      </c>
      <c r="K614" s="185">
        <v>114.09769</v>
      </c>
      <c r="L614" s="185">
        <v>55068.97</v>
      </c>
      <c r="M614" s="185"/>
      <c r="N614" s="185">
        <v>19.0</v>
      </c>
      <c r="O614" s="186">
        <v>116.46481</v>
      </c>
      <c r="P614" s="198">
        <v>1.0</v>
      </c>
      <c r="Q614" s="84"/>
      <c r="R614" s="188"/>
      <c r="S614" s="188"/>
      <c r="T614" s="188"/>
      <c r="U614" s="188"/>
      <c r="V614" s="91"/>
      <c r="W614" s="199">
        <v>6309.0</v>
      </c>
      <c r="X614" s="143">
        <v>7116.0</v>
      </c>
      <c r="Y614" s="143">
        <v>10.84537</v>
      </c>
      <c r="Z614" s="200"/>
      <c r="AA614" s="200"/>
      <c r="AB614" s="200"/>
    </row>
    <row r="615">
      <c r="A615" s="185">
        <v>613.0</v>
      </c>
      <c r="B615" s="185" t="s">
        <v>58</v>
      </c>
      <c r="C615" s="185" t="s">
        <v>27</v>
      </c>
      <c r="D615" s="185" t="s">
        <v>27</v>
      </c>
      <c r="E615" s="185" t="s">
        <v>28</v>
      </c>
      <c r="F615" s="185">
        <v>64.0</v>
      </c>
      <c r="G615" s="185" t="s">
        <v>29</v>
      </c>
      <c r="H615" s="185" t="s">
        <v>30</v>
      </c>
      <c r="I615" s="191">
        <v>8.0</v>
      </c>
      <c r="J615" s="191" t="s">
        <v>49</v>
      </c>
      <c r="K615" s="185">
        <v>164.30157</v>
      </c>
      <c r="L615" s="185">
        <v>356.573</v>
      </c>
      <c r="M615" s="185"/>
      <c r="N615" s="185">
        <v>3.0</v>
      </c>
      <c r="O615" s="186">
        <v>60.6651</v>
      </c>
      <c r="P615" s="198">
        <v>1.0</v>
      </c>
      <c r="Q615" s="84"/>
      <c r="R615" s="188"/>
      <c r="S615" s="188"/>
      <c r="T615" s="188"/>
      <c r="U615" s="188"/>
      <c r="V615" s="91"/>
      <c r="W615" s="199">
        <v>78.0</v>
      </c>
      <c r="X615" s="143">
        <v>339.0</v>
      </c>
      <c r="Y615" s="143">
        <v>9.74521</v>
      </c>
      <c r="Z615" s="200"/>
      <c r="AA615" s="200"/>
      <c r="AB615" s="200"/>
    </row>
    <row r="616">
      <c r="A616" s="185">
        <v>614.0</v>
      </c>
      <c r="B616" s="185" t="s">
        <v>58</v>
      </c>
      <c r="C616" s="185" t="s">
        <v>27</v>
      </c>
      <c r="D616" s="185" t="s">
        <v>27</v>
      </c>
      <c r="E616" s="185" t="s">
        <v>28</v>
      </c>
      <c r="F616" s="185">
        <v>64.0</v>
      </c>
      <c r="G616" s="185" t="s">
        <v>29</v>
      </c>
      <c r="H616" s="185" t="s">
        <v>30</v>
      </c>
      <c r="I616" s="191">
        <v>8.0</v>
      </c>
      <c r="J616" s="191" t="s">
        <v>50</v>
      </c>
      <c r="K616" s="185">
        <v>117.82067</v>
      </c>
      <c r="L616" s="185">
        <v>31422.22</v>
      </c>
      <c r="M616" s="185"/>
      <c r="N616" s="185">
        <v>23.0</v>
      </c>
      <c r="O616" s="186">
        <v>227.30601</v>
      </c>
      <c r="P616" s="198">
        <v>1.3</v>
      </c>
      <c r="Q616" s="84"/>
      <c r="R616" s="188"/>
      <c r="S616" s="188"/>
      <c r="T616" s="188"/>
      <c r="U616" s="188"/>
      <c r="V616" s="91"/>
      <c r="W616" s="199">
        <v>11617.0</v>
      </c>
      <c r="X616" s="143">
        <v>12507.0</v>
      </c>
      <c r="Y616" s="143">
        <v>12.21453</v>
      </c>
      <c r="Z616" s="200"/>
      <c r="AA616" s="200"/>
      <c r="AB616" s="200"/>
    </row>
    <row r="617">
      <c r="A617" s="185">
        <v>615.0</v>
      </c>
      <c r="B617" s="185" t="s">
        <v>58</v>
      </c>
      <c r="C617" s="185" t="s">
        <v>27</v>
      </c>
      <c r="D617" s="185" t="s">
        <v>27</v>
      </c>
      <c r="E617" s="185" t="s">
        <v>28</v>
      </c>
      <c r="F617" s="185">
        <v>64.0</v>
      </c>
      <c r="G617" s="185" t="s">
        <v>29</v>
      </c>
      <c r="H617" s="185" t="s">
        <v>30</v>
      </c>
      <c r="I617" s="191">
        <v>8.0</v>
      </c>
      <c r="J617" s="191" t="s">
        <v>51</v>
      </c>
      <c r="K617" s="185"/>
      <c r="L617" s="185"/>
      <c r="M617" s="185"/>
      <c r="N617" s="185"/>
      <c r="O617" s="195"/>
      <c r="P617" s="201"/>
      <c r="Q617" s="84"/>
      <c r="R617" s="188"/>
      <c r="S617" s="188"/>
      <c r="T617" s="188"/>
      <c r="U617" s="188"/>
      <c r="V617" s="142"/>
      <c r="W617" s="199" t="s">
        <v>30</v>
      </c>
      <c r="X617" s="143" t="s">
        <v>30</v>
      </c>
      <c r="Y617" s="143" t="s">
        <v>30</v>
      </c>
      <c r="Z617" s="200"/>
      <c r="AA617" s="200"/>
      <c r="AB617" s="200"/>
    </row>
    <row r="618">
      <c r="A618" s="185">
        <v>616.0</v>
      </c>
      <c r="B618" s="185" t="s">
        <v>58</v>
      </c>
      <c r="C618" s="185" t="s">
        <v>27</v>
      </c>
      <c r="D618" s="185" t="s">
        <v>27</v>
      </c>
      <c r="E618" s="185" t="s">
        <v>28</v>
      </c>
      <c r="F618" s="185">
        <v>64.0</v>
      </c>
      <c r="G618" s="185" t="s">
        <v>29</v>
      </c>
      <c r="H618" s="185" t="s">
        <v>30</v>
      </c>
      <c r="I618" s="191">
        <v>8.0</v>
      </c>
      <c r="J618" s="191" t="s">
        <v>52</v>
      </c>
      <c r="K618" s="185"/>
      <c r="L618" s="185"/>
      <c r="M618" s="185"/>
      <c r="N618" s="185"/>
      <c r="O618" s="195"/>
      <c r="P618" s="201"/>
      <c r="Q618" s="84"/>
      <c r="R618" s="188"/>
      <c r="S618" s="188"/>
      <c r="T618" s="188"/>
      <c r="U618" s="188"/>
      <c r="V618" s="142"/>
      <c r="W618" s="199" t="s">
        <v>30</v>
      </c>
      <c r="X618" s="143" t="s">
        <v>30</v>
      </c>
      <c r="Y618" s="143" t="s">
        <v>30</v>
      </c>
      <c r="Z618" s="200"/>
      <c r="AA618" s="200"/>
      <c r="AB618" s="200"/>
    </row>
    <row r="619">
      <c r="A619" s="185">
        <v>617.0</v>
      </c>
      <c r="B619" s="185" t="s">
        <v>58</v>
      </c>
      <c r="C619" s="185" t="s">
        <v>27</v>
      </c>
      <c r="D619" s="185" t="s">
        <v>27</v>
      </c>
      <c r="E619" s="185" t="s">
        <v>28</v>
      </c>
      <c r="F619" s="185">
        <v>32.0</v>
      </c>
      <c r="G619" s="185" t="s">
        <v>29</v>
      </c>
      <c r="H619" s="185" t="s">
        <v>30</v>
      </c>
      <c r="I619" s="191">
        <v>1.0</v>
      </c>
      <c r="J619" s="191" t="s">
        <v>31</v>
      </c>
      <c r="K619" s="185">
        <v>45.78582</v>
      </c>
      <c r="L619" s="185">
        <v>45.184</v>
      </c>
      <c r="M619" s="185"/>
      <c r="N619" s="185">
        <v>2.0</v>
      </c>
      <c r="O619" s="186">
        <v>29.8014</v>
      </c>
      <c r="P619" s="198">
        <v>0.5</v>
      </c>
      <c r="Q619" s="84"/>
      <c r="R619" s="188"/>
      <c r="S619" s="188"/>
      <c r="T619" s="188"/>
      <c r="U619" s="188"/>
      <c r="V619" s="91"/>
      <c r="W619" s="199">
        <v>63.0</v>
      </c>
      <c r="X619" s="143">
        <v>1240.0</v>
      </c>
      <c r="Y619" s="143">
        <v>12.41745</v>
      </c>
      <c r="Z619" s="200"/>
      <c r="AA619" s="200"/>
      <c r="AB619" s="200"/>
    </row>
    <row r="620">
      <c r="A620" s="185">
        <v>618.0</v>
      </c>
      <c r="B620" s="185" t="s">
        <v>58</v>
      </c>
      <c r="C620" s="185" t="s">
        <v>27</v>
      </c>
      <c r="D620" s="185" t="s">
        <v>27</v>
      </c>
      <c r="E620" s="185" t="s">
        <v>28</v>
      </c>
      <c r="F620" s="185">
        <v>32.0</v>
      </c>
      <c r="G620" s="185" t="s">
        <v>29</v>
      </c>
      <c r="H620" s="185" t="s">
        <v>30</v>
      </c>
      <c r="I620" s="191">
        <v>1.0</v>
      </c>
      <c r="J620" s="191" t="s">
        <v>32</v>
      </c>
      <c r="K620" s="185">
        <v>3.10789</v>
      </c>
      <c r="L620" s="185">
        <v>3728.75</v>
      </c>
      <c r="M620" s="185"/>
      <c r="N620" s="185">
        <v>39.0</v>
      </c>
      <c r="O620" s="186">
        <v>1210.52</v>
      </c>
      <c r="P620" s="198">
        <v>13.6</v>
      </c>
      <c r="Q620" s="84"/>
      <c r="R620" s="188"/>
      <c r="S620" s="188"/>
      <c r="T620" s="188"/>
      <c r="U620" s="188"/>
      <c r="V620" s="91"/>
      <c r="W620" s="199">
        <v>1381.0</v>
      </c>
      <c r="X620" s="143">
        <v>2914.0</v>
      </c>
      <c r="Y620" s="143">
        <v>11.84159</v>
      </c>
      <c r="Z620" s="200"/>
      <c r="AA620" s="200"/>
      <c r="AB620" s="200"/>
    </row>
    <row r="621">
      <c r="A621" s="185">
        <v>619.0</v>
      </c>
      <c r="B621" s="185" t="s">
        <v>58</v>
      </c>
      <c r="C621" s="185" t="s">
        <v>27</v>
      </c>
      <c r="D621" s="185" t="s">
        <v>27</v>
      </c>
      <c r="E621" s="185" t="s">
        <v>28</v>
      </c>
      <c r="F621" s="185">
        <v>32.0</v>
      </c>
      <c r="G621" s="185" t="s">
        <v>29</v>
      </c>
      <c r="H621" s="185" t="s">
        <v>30</v>
      </c>
      <c r="I621" s="191">
        <v>1.0</v>
      </c>
      <c r="J621" s="191" t="s">
        <v>33</v>
      </c>
      <c r="K621" s="185">
        <v>22.35738</v>
      </c>
      <c r="L621" s="185">
        <v>214.751</v>
      </c>
      <c r="M621" s="185"/>
      <c r="N621" s="185">
        <v>12.0</v>
      </c>
      <c r="O621" s="186">
        <v>10.99971</v>
      </c>
      <c r="P621" s="198">
        <v>0.2</v>
      </c>
      <c r="Q621" s="84"/>
      <c r="R621" s="188"/>
      <c r="S621" s="188"/>
      <c r="T621" s="188"/>
      <c r="U621" s="188"/>
      <c r="V621" s="91"/>
      <c r="W621" s="199">
        <v>119.0</v>
      </c>
      <c r="X621" s="143">
        <v>1179.0</v>
      </c>
      <c r="Y621" s="143">
        <v>11.21091</v>
      </c>
      <c r="Z621" s="200"/>
      <c r="AA621" s="200"/>
      <c r="AB621" s="200"/>
    </row>
    <row r="622">
      <c r="A622" s="185">
        <v>620.0</v>
      </c>
      <c r="B622" s="185" t="s">
        <v>58</v>
      </c>
      <c r="C622" s="185" t="s">
        <v>27</v>
      </c>
      <c r="D622" s="185" t="s">
        <v>27</v>
      </c>
      <c r="E622" s="185" t="s">
        <v>28</v>
      </c>
      <c r="F622" s="185">
        <v>32.0</v>
      </c>
      <c r="G622" s="185" t="s">
        <v>29</v>
      </c>
      <c r="H622" s="185" t="s">
        <v>30</v>
      </c>
      <c r="I622" s="191">
        <v>1.0</v>
      </c>
      <c r="J622" s="191" t="s">
        <v>34</v>
      </c>
      <c r="K622" s="185">
        <v>12.3326</v>
      </c>
      <c r="L622" s="185">
        <v>15111.12</v>
      </c>
      <c r="M622" s="185"/>
      <c r="N622" s="185">
        <v>149.0</v>
      </c>
      <c r="O622" s="186">
        <v>2.81969</v>
      </c>
      <c r="P622" s="198">
        <v>0.0</v>
      </c>
      <c r="Q622" s="84"/>
      <c r="R622" s="188"/>
      <c r="S622" s="188"/>
      <c r="T622" s="188"/>
      <c r="U622" s="188"/>
      <c r="V622" s="91"/>
      <c r="W622" s="199">
        <v>1053.0</v>
      </c>
      <c r="X622" s="143">
        <v>2215.0</v>
      </c>
      <c r="Y622" s="143">
        <v>13.18868</v>
      </c>
      <c r="Z622" s="200"/>
      <c r="AA622" s="200"/>
      <c r="AB622" s="200"/>
    </row>
    <row r="623">
      <c r="A623" s="185">
        <v>621.0</v>
      </c>
      <c r="B623" s="185" t="s">
        <v>58</v>
      </c>
      <c r="C623" s="185" t="s">
        <v>27</v>
      </c>
      <c r="D623" s="185" t="s">
        <v>27</v>
      </c>
      <c r="E623" s="185" t="s">
        <v>28</v>
      </c>
      <c r="F623" s="185">
        <v>32.0</v>
      </c>
      <c r="G623" s="185" t="s">
        <v>29</v>
      </c>
      <c r="H623" s="185" t="s">
        <v>30</v>
      </c>
      <c r="I623" s="191">
        <v>1.0</v>
      </c>
      <c r="J623" s="191" t="s">
        <v>35</v>
      </c>
      <c r="K623" s="185">
        <v>30.29484</v>
      </c>
      <c r="L623" s="185">
        <v>181.568</v>
      </c>
      <c r="M623" s="185"/>
      <c r="N623" s="185">
        <v>147.0</v>
      </c>
      <c r="O623" s="186">
        <v>2.86462</v>
      </c>
      <c r="P623" s="198">
        <v>0.0</v>
      </c>
      <c r="Q623" s="84"/>
      <c r="R623" s="188"/>
      <c r="S623" s="188"/>
      <c r="T623" s="188"/>
      <c r="U623" s="188"/>
      <c r="V623" s="91"/>
      <c r="W623" s="199">
        <v>77.0</v>
      </c>
      <c r="X623" s="143">
        <v>1045.0</v>
      </c>
      <c r="Y623" s="143">
        <v>9.87502</v>
      </c>
      <c r="Z623" s="200"/>
      <c r="AA623" s="200"/>
      <c r="AB623" s="200"/>
    </row>
    <row r="624">
      <c r="A624" s="185">
        <v>622.0</v>
      </c>
      <c r="B624" s="185" t="s">
        <v>58</v>
      </c>
      <c r="C624" s="185" t="s">
        <v>27</v>
      </c>
      <c r="D624" s="185" t="s">
        <v>27</v>
      </c>
      <c r="E624" s="185" t="s">
        <v>28</v>
      </c>
      <c r="F624" s="185">
        <v>32.0</v>
      </c>
      <c r="G624" s="185" t="s">
        <v>29</v>
      </c>
      <c r="H624" s="185" t="s">
        <v>30</v>
      </c>
      <c r="I624" s="191">
        <v>1.0</v>
      </c>
      <c r="J624" s="191" t="s">
        <v>36</v>
      </c>
      <c r="K624" s="185">
        <v>15.55607</v>
      </c>
      <c r="L624" s="185">
        <v>128.703</v>
      </c>
      <c r="M624" s="185"/>
      <c r="N624" s="185">
        <v>1.0</v>
      </c>
      <c r="O624" s="186">
        <v>0.562013</v>
      </c>
      <c r="P624" s="198">
        <v>0.0</v>
      </c>
      <c r="Q624" s="84"/>
      <c r="R624" s="188"/>
      <c r="S624" s="188"/>
      <c r="T624" s="188"/>
      <c r="U624" s="188"/>
      <c r="V624" s="91"/>
      <c r="W624" s="199">
        <v>14.0</v>
      </c>
      <c r="X624" s="143">
        <v>709.0</v>
      </c>
      <c r="Y624" s="143">
        <v>3.85141</v>
      </c>
      <c r="Z624" s="200"/>
      <c r="AA624" s="200"/>
      <c r="AB624" s="200"/>
    </row>
    <row r="625">
      <c r="A625" s="185">
        <v>623.0</v>
      </c>
      <c r="B625" s="185" t="s">
        <v>58</v>
      </c>
      <c r="C625" s="185" t="s">
        <v>27</v>
      </c>
      <c r="D625" s="185" t="s">
        <v>27</v>
      </c>
      <c r="E625" s="185" t="s">
        <v>28</v>
      </c>
      <c r="F625" s="185">
        <v>32.0</v>
      </c>
      <c r="G625" s="185" t="s">
        <v>29</v>
      </c>
      <c r="H625" s="185" t="s">
        <v>30</v>
      </c>
      <c r="I625" s="191">
        <v>1.0</v>
      </c>
      <c r="J625" s="191" t="s">
        <v>37</v>
      </c>
      <c r="K625" s="185">
        <v>17.21843</v>
      </c>
      <c r="L625" s="185">
        <v>67.616</v>
      </c>
      <c r="M625" s="185"/>
      <c r="N625" s="185">
        <v>12.0</v>
      </c>
      <c r="O625" s="186">
        <v>9.89905</v>
      </c>
      <c r="P625" s="198">
        <v>0.2</v>
      </c>
      <c r="Q625" s="84"/>
      <c r="R625" s="188"/>
      <c r="S625" s="188"/>
      <c r="T625" s="188"/>
      <c r="U625" s="188"/>
      <c r="V625" s="91"/>
      <c r="W625" s="199">
        <v>34.0</v>
      </c>
      <c r="X625" s="98">
        <v>834.0</v>
      </c>
      <c r="Y625" s="143">
        <v>9.77226</v>
      </c>
      <c r="Z625" s="200"/>
      <c r="AA625" s="200"/>
      <c r="AB625" s="200"/>
    </row>
    <row r="626">
      <c r="A626" s="185">
        <v>624.0</v>
      </c>
      <c r="B626" s="185" t="s">
        <v>58</v>
      </c>
      <c r="C626" s="185" t="s">
        <v>27</v>
      </c>
      <c r="D626" s="185" t="s">
        <v>27</v>
      </c>
      <c r="E626" s="185" t="s">
        <v>28</v>
      </c>
      <c r="F626" s="185">
        <v>32.0</v>
      </c>
      <c r="G626" s="185" t="s">
        <v>29</v>
      </c>
      <c r="H626" s="185" t="s">
        <v>30</v>
      </c>
      <c r="I626" s="191">
        <v>1.0</v>
      </c>
      <c r="J626" s="191" t="s">
        <v>38</v>
      </c>
      <c r="K626" s="185">
        <v>17.82953</v>
      </c>
      <c r="L626" s="185">
        <v>283.135</v>
      </c>
      <c r="M626" s="185"/>
      <c r="N626" s="185">
        <v>165.0</v>
      </c>
      <c r="O626" s="186">
        <v>3.88526</v>
      </c>
      <c r="P626" s="198">
        <v>0.1</v>
      </c>
      <c r="Q626" s="84"/>
      <c r="R626" s="188"/>
      <c r="S626" s="188"/>
      <c r="T626" s="188"/>
      <c r="U626" s="188"/>
      <c r="V626" s="91"/>
      <c r="W626" s="199">
        <v>83.0</v>
      </c>
      <c r="X626" s="143">
        <v>1113.0</v>
      </c>
      <c r="Y626" s="143">
        <v>10.8589</v>
      </c>
      <c r="Z626" s="200"/>
      <c r="AA626" s="200"/>
      <c r="AB626" s="200"/>
    </row>
    <row r="627">
      <c r="A627" s="185">
        <v>625.0</v>
      </c>
      <c r="B627" s="185" t="s">
        <v>58</v>
      </c>
      <c r="C627" s="185" t="s">
        <v>27</v>
      </c>
      <c r="D627" s="185" t="s">
        <v>27</v>
      </c>
      <c r="E627" s="185" t="s">
        <v>28</v>
      </c>
      <c r="F627" s="185">
        <v>32.0</v>
      </c>
      <c r="G627" s="185" t="s">
        <v>29</v>
      </c>
      <c r="H627" s="185" t="s">
        <v>30</v>
      </c>
      <c r="I627" s="191">
        <v>1.0</v>
      </c>
      <c r="J627" s="191" t="s">
        <v>39</v>
      </c>
      <c r="K627" s="185">
        <v>22.32042</v>
      </c>
      <c r="L627" s="185">
        <v>50.464</v>
      </c>
      <c r="M627" s="185"/>
      <c r="N627" s="185">
        <v>12.0</v>
      </c>
      <c r="O627" s="186">
        <v>16.40542</v>
      </c>
      <c r="P627" s="198">
        <v>0.3</v>
      </c>
      <c r="Q627" s="84"/>
      <c r="R627" s="188"/>
      <c r="S627" s="188"/>
      <c r="T627" s="188"/>
      <c r="U627" s="188"/>
      <c r="V627" s="91"/>
      <c r="W627" s="199">
        <v>38.0</v>
      </c>
      <c r="X627" s="143">
        <v>951.0</v>
      </c>
      <c r="Y627" s="143">
        <v>10.07528</v>
      </c>
      <c r="Z627" s="200"/>
      <c r="AA627" s="200"/>
      <c r="AB627" s="200"/>
    </row>
    <row r="628">
      <c r="A628" s="185">
        <v>626.0</v>
      </c>
      <c r="B628" s="185" t="s">
        <v>58</v>
      </c>
      <c r="C628" s="185" t="s">
        <v>27</v>
      </c>
      <c r="D628" s="185" t="s">
        <v>27</v>
      </c>
      <c r="E628" s="185" t="s">
        <v>28</v>
      </c>
      <c r="F628" s="185">
        <v>32.0</v>
      </c>
      <c r="G628" s="185" t="s">
        <v>29</v>
      </c>
      <c r="H628" s="185" t="s">
        <v>30</v>
      </c>
      <c r="I628" s="191">
        <v>1.0</v>
      </c>
      <c r="J628" s="191" t="s">
        <v>40</v>
      </c>
      <c r="K628" s="185">
        <v>15.81396</v>
      </c>
      <c r="L628" s="185">
        <v>710.013</v>
      </c>
      <c r="M628" s="185"/>
      <c r="N628" s="185">
        <v>16.0</v>
      </c>
      <c r="O628" s="186">
        <v>32.95243</v>
      </c>
      <c r="P628" s="198">
        <v>0.6</v>
      </c>
      <c r="Q628" s="84"/>
      <c r="R628" s="188"/>
      <c r="S628" s="188"/>
      <c r="T628" s="188"/>
      <c r="U628" s="188"/>
      <c r="V628" s="91"/>
      <c r="W628" s="199">
        <v>99.0</v>
      </c>
      <c r="X628" s="143">
        <v>1136.0</v>
      </c>
      <c r="Y628" s="143">
        <v>9.95786</v>
      </c>
      <c r="Z628" s="200"/>
      <c r="AA628" s="200"/>
      <c r="AB628" s="200"/>
    </row>
    <row r="629">
      <c r="A629" s="185">
        <v>627.0</v>
      </c>
      <c r="B629" s="185" t="s">
        <v>58</v>
      </c>
      <c r="C629" s="185" t="s">
        <v>27</v>
      </c>
      <c r="D629" s="185" t="s">
        <v>27</v>
      </c>
      <c r="E629" s="185" t="s">
        <v>28</v>
      </c>
      <c r="F629" s="185">
        <v>32.0</v>
      </c>
      <c r="G629" s="185" t="s">
        <v>29</v>
      </c>
      <c r="H629" s="185" t="s">
        <v>30</v>
      </c>
      <c r="I629" s="191">
        <v>1.0</v>
      </c>
      <c r="J629" s="191" t="s">
        <v>41</v>
      </c>
      <c r="K629" s="185">
        <v>2.21</v>
      </c>
      <c r="L629" s="185">
        <v>899.898</v>
      </c>
      <c r="M629" s="185"/>
      <c r="N629" s="185">
        <v>68.0</v>
      </c>
      <c r="O629" s="186">
        <v>1.86725</v>
      </c>
      <c r="P629" s="198">
        <v>0.0</v>
      </c>
      <c r="Q629" s="84"/>
      <c r="R629" s="188"/>
      <c r="S629" s="188"/>
      <c r="T629" s="188"/>
      <c r="U629" s="188"/>
      <c r="V629" s="91"/>
      <c r="W629" s="199">
        <v>89.0</v>
      </c>
      <c r="X629" s="143">
        <v>1166.0</v>
      </c>
      <c r="Y629" s="143">
        <v>11.25531</v>
      </c>
      <c r="Z629" s="200"/>
      <c r="AA629" s="200"/>
      <c r="AB629" s="200"/>
    </row>
    <row r="630">
      <c r="A630" s="185">
        <v>628.0</v>
      </c>
      <c r="B630" s="185" t="s">
        <v>58</v>
      </c>
      <c r="C630" s="185" t="s">
        <v>27</v>
      </c>
      <c r="D630" s="185" t="s">
        <v>27</v>
      </c>
      <c r="E630" s="185" t="s">
        <v>28</v>
      </c>
      <c r="F630" s="185">
        <v>32.0</v>
      </c>
      <c r="G630" s="185" t="s">
        <v>29</v>
      </c>
      <c r="H630" s="185" t="s">
        <v>30</v>
      </c>
      <c r="I630" s="191">
        <v>1.0</v>
      </c>
      <c r="J630" s="191" t="s">
        <v>42</v>
      </c>
      <c r="K630" s="185">
        <v>12.14528</v>
      </c>
      <c r="L630" s="185">
        <v>101.568</v>
      </c>
      <c r="M630" s="185"/>
      <c r="N630" s="185">
        <v>139.0</v>
      </c>
      <c r="O630" s="186">
        <v>1.48531</v>
      </c>
      <c r="P630" s="198">
        <v>0.0</v>
      </c>
      <c r="Q630" s="84"/>
      <c r="R630" s="188"/>
      <c r="S630" s="188"/>
      <c r="T630" s="188"/>
      <c r="U630" s="188"/>
      <c r="V630" s="91"/>
      <c r="W630" s="199">
        <v>62.0</v>
      </c>
      <c r="X630" s="143">
        <v>879.0</v>
      </c>
      <c r="Y630" s="143">
        <v>10.30924</v>
      </c>
      <c r="Z630" s="200"/>
      <c r="AA630" s="200"/>
      <c r="AB630" s="200"/>
    </row>
    <row r="631">
      <c r="A631" s="185">
        <v>629.0</v>
      </c>
      <c r="B631" s="185" t="s">
        <v>58</v>
      </c>
      <c r="C631" s="185" t="s">
        <v>27</v>
      </c>
      <c r="D631" s="185" t="s">
        <v>27</v>
      </c>
      <c r="E631" s="185" t="s">
        <v>28</v>
      </c>
      <c r="F631" s="185">
        <v>32.0</v>
      </c>
      <c r="G631" s="185" t="s">
        <v>29</v>
      </c>
      <c r="H631" s="185" t="s">
        <v>30</v>
      </c>
      <c r="I631" s="191">
        <v>1.0</v>
      </c>
      <c r="J631" s="191" t="s">
        <v>43</v>
      </c>
      <c r="K631" s="185">
        <v>2.04386</v>
      </c>
      <c r="L631" s="185">
        <v>575.612</v>
      </c>
      <c r="M631" s="185"/>
      <c r="N631" s="185">
        <v>139.0</v>
      </c>
      <c r="O631" s="186">
        <v>1912.89</v>
      </c>
      <c r="P631" s="198">
        <v>32.7</v>
      </c>
      <c r="Q631" s="84"/>
      <c r="R631" s="188"/>
      <c r="S631" s="188"/>
      <c r="T631" s="188"/>
      <c r="U631" s="188"/>
      <c r="V631" s="91"/>
      <c r="W631" s="199">
        <v>2003.0</v>
      </c>
      <c r="X631" s="143">
        <v>3062.0</v>
      </c>
      <c r="Y631" s="143">
        <v>9.72287</v>
      </c>
      <c r="Z631" s="200"/>
      <c r="AA631" s="200"/>
      <c r="AB631" s="200"/>
    </row>
    <row r="632">
      <c r="A632" s="185">
        <v>630.0</v>
      </c>
      <c r="B632" s="185" t="s">
        <v>58</v>
      </c>
      <c r="C632" s="185" t="s">
        <v>27</v>
      </c>
      <c r="D632" s="185" t="s">
        <v>27</v>
      </c>
      <c r="E632" s="185" t="s">
        <v>28</v>
      </c>
      <c r="F632" s="185">
        <v>32.0</v>
      </c>
      <c r="G632" s="185" t="s">
        <v>29</v>
      </c>
      <c r="H632" s="185" t="s">
        <v>30</v>
      </c>
      <c r="I632" s="191">
        <v>1.0</v>
      </c>
      <c r="J632" s="191" t="s">
        <v>44</v>
      </c>
      <c r="K632" s="185">
        <v>13.54031</v>
      </c>
      <c r="L632" s="185">
        <v>262.846</v>
      </c>
      <c r="M632" s="185"/>
      <c r="N632" s="185">
        <v>5.0</v>
      </c>
      <c r="O632" s="186">
        <v>0.927931</v>
      </c>
      <c r="P632" s="198">
        <v>0.0</v>
      </c>
      <c r="Q632" s="84"/>
      <c r="R632" s="188"/>
      <c r="S632" s="188"/>
      <c r="T632" s="188"/>
      <c r="U632" s="188"/>
      <c r="V632" s="91"/>
      <c r="W632" s="199">
        <v>23.0</v>
      </c>
      <c r="X632" s="143">
        <v>860.0</v>
      </c>
      <c r="Y632" s="143">
        <v>10.39547</v>
      </c>
      <c r="Z632" s="200"/>
      <c r="AA632" s="200"/>
      <c r="AB632" s="200"/>
    </row>
    <row r="633">
      <c r="A633" s="185">
        <v>631.0</v>
      </c>
      <c r="B633" s="185" t="s">
        <v>58</v>
      </c>
      <c r="C633" s="185" t="s">
        <v>27</v>
      </c>
      <c r="D633" s="185" t="s">
        <v>27</v>
      </c>
      <c r="E633" s="185" t="s">
        <v>28</v>
      </c>
      <c r="F633" s="185">
        <v>32.0</v>
      </c>
      <c r="G633" s="185" t="s">
        <v>29</v>
      </c>
      <c r="H633" s="185" t="s">
        <v>30</v>
      </c>
      <c r="I633" s="191">
        <v>1.0</v>
      </c>
      <c r="J633" s="191" t="s">
        <v>45</v>
      </c>
      <c r="K633" s="185">
        <v>14.11871</v>
      </c>
      <c r="L633" s="185">
        <v>3967.53</v>
      </c>
      <c r="M633" s="185"/>
      <c r="N633" s="185">
        <v>282.0</v>
      </c>
      <c r="O633" s="186">
        <v>2.36376</v>
      </c>
      <c r="P633" s="198">
        <v>0.0</v>
      </c>
      <c r="Q633" s="84"/>
      <c r="R633" s="188"/>
      <c r="S633" s="188"/>
      <c r="T633" s="188"/>
      <c r="U633" s="188"/>
      <c r="V633" s="91"/>
      <c r="W633" s="199">
        <v>298.0</v>
      </c>
      <c r="X633" s="143">
        <v>869.0</v>
      </c>
      <c r="Y633" s="143">
        <v>11.36036</v>
      </c>
      <c r="Z633" s="200"/>
      <c r="AA633" s="200"/>
      <c r="AB633" s="200"/>
    </row>
    <row r="634">
      <c r="A634" s="185">
        <v>632.0</v>
      </c>
      <c r="B634" s="185" t="s">
        <v>58</v>
      </c>
      <c r="C634" s="185" t="s">
        <v>27</v>
      </c>
      <c r="D634" s="185" t="s">
        <v>27</v>
      </c>
      <c r="E634" s="185" t="s">
        <v>28</v>
      </c>
      <c r="F634" s="185">
        <v>32.0</v>
      </c>
      <c r="G634" s="185" t="s">
        <v>29</v>
      </c>
      <c r="H634" s="185" t="s">
        <v>30</v>
      </c>
      <c r="I634" s="191">
        <v>1.0</v>
      </c>
      <c r="J634" s="191" t="s">
        <v>46</v>
      </c>
      <c r="K634" s="185">
        <v>2.10943</v>
      </c>
      <c r="L634" s="185">
        <v>35915.46</v>
      </c>
      <c r="M634" s="185"/>
      <c r="N634" s="185">
        <v>7.0</v>
      </c>
      <c r="O634" s="186">
        <v>1.83519</v>
      </c>
      <c r="P634" s="198">
        <v>0.0</v>
      </c>
      <c r="Q634" s="84"/>
      <c r="R634" s="188"/>
      <c r="S634" s="188"/>
      <c r="T634" s="188"/>
      <c r="U634" s="188"/>
      <c r="V634" s="91"/>
      <c r="W634" s="199">
        <v>1736.0</v>
      </c>
      <c r="X634" s="143">
        <v>2653.0</v>
      </c>
      <c r="Y634" s="143">
        <v>10.184</v>
      </c>
      <c r="Z634" s="200"/>
      <c r="AA634" s="200"/>
      <c r="AB634" s="200"/>
    </row>
    <row r="635">
      <c r="A635" s="185">
        <v>633.0</v>
      </c>
      <c r="B635" s="185" t="s">
        <v>58</v>
      </c>
      <c r="C635" s="185" t="s">
        <v>27</v>
      </c>
      <c r="D635" s="185" t="s">
        <v>27</v>
      </c>
      <c r="E635" s="185" t="s">
        <v>28</v>
      </c>
      <c r="F635" s="185">
        <v>32.0</v>
      </c>
      <c r="G635" s="185" t="s">
        <v>29</v>
      </c>
      <c r="H635" s="185" t="s">
        <v>30</v>
      </c>
      <c r="I635" s="191">
        <v>1.0</v>
      </c>
      <c r="J635" s="191" t="s">
        <v>47</v>
      </c>
      <c r="K635" s="185">
        <v>12.76403</v>
      </c>
      <c r="L635" s="185">
        <v>1511.83</v>
      </c>
      <c r="M635" s="185"/>
      <c r="N635" s="185">
        <v>11.0</v>
      </c>
      <c r="O635" s="186">
        <v>4.44007</v>
      </c>
      <c r="P635" s="198">
        <v>0.1</v>
      </c>
      <c r="Q635" s="84"/>
      <c r="R635" s="188"/>
      <c r="S635" s="188"/>
      <c r="T635" s="188"/>
      <c r="U635" s="188"/>
      <c r="V635" s="91"/>
      <c r="W635" s="199">
        <v>330.0</v>
      </c>
      <c r="X635" s="143">
        <v>1312.0</v>
      </c>
      <c r="Y635" s="143">
        <v>10.59983</v>
      </c>
      <c r="Z635" s="200"/>
      <c r="AA635" s="200"/>
      <c r="AB635" s="200"/>
    </row>
    <row r="636">
      <c r="A636" s="185">
        <v>634.0</v>
      </c>
      <c r="B636" s="185" t="s">
        <v>58</v>
      </c>
      <c r="C636" s="185" t="s">
        <v>27</v>
      </c>
      <c r="D636" s="185" t="s">
        <v>27</v>
      </c>
      <c r="E636" s="185" t="s">
        <v>28</v>
      </c>
      <c r="F636" s="185">
        <v>32.0</v>
      </c>
      <c r="G636" s="185" t="s">
        <v>29</v>
      </c>
      <c r="H636" s="185" t="s">
        <v>30</v>
      </c>
      <c r="I636" s="191">
        <v>1.0</v>
      </c>
      <c r="J636" s="191" t="s">
        <v>48</v>
      </c>
      <c r="K636" s="185">
        <v>19.19724</v>
      </c>
      <c r="L636" s="185">
        <v>14659.63</v>
      </c>
      <c r="M636" s="185"/>
      <c r="N636" s="185">
        <v>17.0</v>
      </c>
      <c r="O636" s="186">
        <v>8.4764</v>
      </c>
      <c r="P636" s="198">
        <v>0.1</v>
      </c>
      <c r="Q636" s="84"/>
      <c r="R636" s="188"/>
      <c r="S636" s="188"/>
      <c r="T636" s="188"/>
      <c r="U636" s="188"/>
      <c r="V636" s="91"/>
      <c r="W636" s="199">
        <v>1298.0</v>
      </c>
      <c r="X636" s="143">
        <v>2379.0</v>
      </c>
      <c r="Y636" s="143">
        <v>10.54895</v>
      </c>
      <c r="Z636" s="200"/>
      <c r="AA636" s="200"/>
      <c r="AB636" s="200"/>
    </row>
    <row r="637">
      <c r="A637" s="185">
        <v>635.0</v>
      </c>
      <c r="B637" s="185" t="s">
        <v>58</v>
      </c>
      <c r="C637" s="185" t="s">
        <v>27</v>
      </c>
      <c r="D637" s="185" t="s">
        <v>27</v>
      </c>
      <c r="E637" s="185" t="s">
        <v>28</v>
      </c>
      <c r="F637" s="185">
        <v>32.0</v>
      </c>
      <c r="G637" s="185" t="s">
        <v>29</v>
      </c>
      <c r="H637" s="185" t="s">
        <v>30</v>
      </c>
      <c r="I637" s="191">
        <v>1.0</v>
      </c>
      <c r="J637" s="191" t="s">
        <v>49</v>
      </c>
      <c r="K637" s="185">
        <v>20.35426</v>
      </c>
      <c r="L637" s="185">
        <v>131.488</v>
      </c>
      <c r="M637" s="185"/>
      <c r="N637" s="185">
        <v>3.0</v>
      </c>
      <c r="O637" s="186">
        <v>3.18085</v>
      </c>
      <c r="P637" s="198">
        <v>0.1</v>
      </c>
      <c r="Q637" s="84"/>
      <c r="R637" s="188"/>
      <c r="S637" s="188"/>
      <c r="T637" s="188"/>
      <c r="U637" s="188"/>
      <c r="V637" s="91"/>
      <c r="W637" s="199">
        <v>24.0</v>
      </c>
      <c r="X637" s="143">
        <v>863.0</v>
      </c>
      <c r="Y637" s="143">
        <v>9.78122</v>
      </c>
      <c r="Z637" s="200"/>
      <c r="AA637" s="200"/>
      <c r="AB637" s="200"/>
    </row>
    <row r="638">
      <c r="A638" s="185">
        <v>636.0</v>
      </c>
      <c r="B638" s="185" t="s">
        <v>58</v>
      </c>
      <c r="C638" s="185" t="s">
        <v>27</v>
      </c>
      <c r="D638" s="185" t="s">
        <v>27</v>
      </c>
      <c r="E638" s="185" t="s">
        <v>28</v>
      </c>
      <c r="F638" s="185">
        <v>32.0</v>
      </c>
      <c r="G638" s="185" t="s">
        <v>29</v>
      </c>
      <c r="H638" s="185" t="s">
        <v>30</v>
      </c>
      <c r="I638" s="191">
        <v>1.0</v>
      </c>
      <c r="J638" s="191" t="s">
        <v>50</v>
      </c>
      <c r="K638" s="185">
        <v>15.65838</v>
      </c>
      <c r="L638" s="185">
        <v>5144.84</v>
      </c>
      <c r="M638" s="185"/>
      <c r="N638" s="185">
        <v>23.0</v>
      </c>
      <c r="O638" s="186">
        <v>29.9368</v>
      </c>
      <c r="P638" s="198">
        <v>0.3</v>
      </c>
      <c r="Q638" s="84"/>
      <c r="R638" s="188"/>
      <c r="S638" s="188"/>
      <c r="T638" s="188"/>
      <c r="U638" s="188"/>
      <c r="V638" s="91"/>
      <c r="W638" s="199">
        <v>1671.0</v>
      </c>
      <c r="X638" s="143">
        <v>3214.0</v>
      </c>
      <c r="Y638" s="143">
        <v>12.7147</v>
      </c>
      <c r="Z638" s="200"/>
      <c r="AA638" s="200"/>
      <c r="AB638" s="200"/>
    </row>
    <row r="639">
      <c r="A639" s="185">
        <v>637.0</v>
      </c>
      <c r="B639" s="185" t="s">
        <v>58</v>
      </c>
      <c r="C639" s="185" t="s">
        <v>27</v>
      </c>
      <c r="D639" s="185" t="s">
        <v>27</v>
      </c>
      <c r="E639" s="185" t="s">
        <v>28</v>
      </c>
      <c r="F639" s="185">
        <v>32.0</v>
      </c>
      <c r="G639" s="185" t="s">
        <v>29</v>
      </c>
      <c r="H639" s="185" t="s">
        <v>30</v>
      </c>
      <c r="I639" s="191">
        <v>1.0</v>
      </c>
      <c r="J639" s="191" t="s">
        <v>51</v>
      </c>
      <c r="K639" s="185"/>
      <c r="L639" s="185"/>
      <c r="M639" s="185"/>
      <c r="N639" s="185"/>
      <c r="O639" s="195"/>
      <c r="P639" s="198"/>
      <c r="Q639" s="84"/>
      <c r="R639" s="188"/>
      <c r="S639" s="188"/>
      <c r="T639" s="188"/>
      <c r="U639" s="188"/>
      <c r="V639" s="91"/>
      <c r="W639" s="199" t="s">
        <v>30</v>
      </c>
      <c r="X639" s="143" t="s">
        <v>30</v>
      </c>
      <c r="Y639" s="143" t="s">
        <v>30</v>
      </c>
      <c r="Z639" s="200"/>
      <c r="AA639" s="200"/>
      <c r="AB639" s="200"/>
    </row>
    <row r="640">
      <c r="A640" s="185">
        <v>638.0</v>
      </c>
      <c r="B640" s="185" t="s">
        <v>58</v>
      </c>
      <c r="C640" s="185" t="s">
        <v>27</v>
      </c>
      <c r="D640" s="185" t="s">
        <v>27</v>
      </c>
      <c r="E640" s="185" t="s">
        <v>28</v>
      </c>
      <c r="F640" s="185">
        <v>32.0</v>
      </c>
      <c r="G640" s="185" t="s">
        <v>29</v>
      </c>
      <c r="H640" s="185" t="s">
        <v>30</v>
      </c>
      <c r="I640" s="191">
        <v>1.0</v>
      </c>
      <c r="J640" s="191" t="s">
        <v>52</v>
      </c>
      <c r="K640" s="185"/>
      <c r="L640" s="185"/>
      <c r="M640" s="185"/>
      <c r="N640" s="185"/>
      <c r="O640" s="195"/>
      <c r="P640" s="198"/>
      <c r="Q640" s="84"/>
      <c r="R640" s="188"/>
      <c r="S640" s="188"/>
      <c r="T640" s="188"/>
      <c r="U640" s="188"/>
      <c r="V640" s="91"/>
      <c r="W640" s="199" t="s">
        <v>30</v>
      </c>
      <c r="X640" s="143" t="s">
        <v>30</v>
      </c>
      <c r="Y640" s="143" t="s">
        <v>30</v>
      </c>
      <c r="Z640" s="200"/>
      <c r="AA640" s="200"/>
      <c r="AB640" s="200"/>
    </row>
    <row r="641">
      <c r="A641" s="185">
        <v>639.0</v>
      </c>
      <c r="B641" s="185" t="s">
        <v>58</v>
      </c>
      <c r="C641" s="185" t="s">
        <v>27</v>
      </c>
      <c r="D641" s="185" t="s">
        <v>27</v>
      </c>
      <c r="E641" s="185" t="s">
        <v>28</v>
      </c>
      <c r="F641" s="185">
        <v>32.0</v>
      </c>
      <c r="G641" s="185" t="s">
        <v>29</v>
      </c>
      <c r="H641" s="185" t="s">
        <v>30</v>
      </c>
      <c r="I641" s="191">
        <v>2.0</v>
      </c>
      <c r="J641" s="191" t="s">
        <v>31</v>
      </c>
      <c r="K641" s="185">
        <v>104.39706</v>
      </c>
      <c r="L641" s="185">
        <v>45.824</v>
      </c>
      <c r="M641" s="185"/>
      <c r="N641" s="185">
        <v>2.0</v>
      </c>
      <c r="O641" s="186">
        <v>59.46682</v>
      </c>
      <c r="P641" s="198">
        <v>0.7</v>
      </c>
      <c r="Q641" s="84"/>
      <c r="R641" s="188"/>
      <c r="S641" s="188"/>
      <c r="T641" s="188"/>
      <c r="U641" s="188"/>
      <c r="V641" s="91"/>
      <c r="W641" s="199">
        <v>71.0</v>
      </c>
      <c r="X641" s="143">
        <v>1329.0</v>
      </c>
      <c r="Y641" s="143">
        <v>11.56678</v>
      </c>
      <c r="Z641" s="200"/>
      <c r="AA641" s="200"/>
      <c r="AB641" s="200"/>
    </row>
    <row r="642">
      <c r="A642" s="185">
        <v>640.0</v>
      </c>
      <c r="B642" s="185" t="s">
        <v>58</v>
      </c>
      <c r="C642" s="185" t="s">
        <v>27</v>
      </c>
      <c r="D642" s="185" t="s">
        <v>27</v>
      </c>
      <c r="E642" s="185" t="s">
        <v>28</v>
      </c>
      <c r="F642" s="185">
        <v>32.0</v>
      </c>
      <c r="G642" s="185" t="s">
        <v>29</v>
      </c>
      <c r="H642" s="185" t="s">
        <v>30</v>
      </c>
      <c r="I642" s="191">
        <v>2.0</v>
      </c>
      <c r="J642" s="191" t="s">
        <v>32</v>
      </c>
      <c r="K642" s="185">
        <v>4.64059</v>
      </c>
      <c r="L642" s="185">
        <v>1987.03</v>
      </c>
      <c r="M642" s="185"/>
      <c r="N642" s="185">
        <v>39.0</v>
      </c>
      <c r="O642" s="186">
        <v>4576.14</v>
      </c>
      <c r="P642" s="198">
        <v>51.7</v>
      </c>
      <c r="Q642" s="84"/>
      <c r="R642" s="188"/>
      <c r="S642" s="188"/>
      <c r="T642" s="188"/>
      <c r="U642" s="188"/>
      <c r="V642" s="91"/>
      <c r="W642" s="199">
        <v>4903.0</v>
      </c>
      <c r="X642" s="143">
        <v>6390.0</v>
      </c>
      <c r="Y642" s="143">
        <v>11.88442</v>
      </c>
      <c r="Z642" s="200"/>
      <c r="AA642" s="200"/>
      <c r="AB642" s="200"/>
    </row>
    <row r="643">
      <c r="A643" s="185">
        <v>641.0</v>
      </c>
      <c r="B643" s="185" t="s">
        <v>58</v>
      </c>
      <c r="C643" s="185" t="s">
        <v>27</v>
      </c>
      <c r="D643" s="185" t="s">
        <v>27</v>
      </c>
      <c r="E643" s="185" t="s">
        <v>28</v>
      </c>
      <c r="F643" s="185">
        <v>32.0</v>
      </c>
      <c r="G643" s="185" t="s">
        <v>29</v>
      </c>
      <c r="H643" s="185" t="s">
        <v>30</v>
      </c>
      <c r="I643" s="191">
        <v>2.0</v>
      </c>
      <c r="J643" s="191" t="s">
        <v>33</v>
      </c>
      <c r="K643" s="185">
        <v>34.71586</v>
      </c>
      <c r="L643" s="185">
        <v>257.182</v>
      </c>
      <c r="M643" s="185"/>
      <c r="N643" s="185">
        <v>12.0</v>
      </c>
      <c r="O643" s="186">
        <v>21.28331</v>
      </c>
      <c r="P643" s="198">
        <v>0.4</v>
      </c>
      <c r="Q643" s="84"/>
      <c r="R643" s="188"/>
      <c r="S643" s="188"/>
      <c r="T643" s="188"/>
      <c r="U643" s="188"/>
      <c r="V643" s="91"/>
      <c r="W643" s="199">
        <v>214.0</v>
      </c>
      <c r="X643" s="143">
        <v>1253.0</v>
      </c>
      <c r="Y643" s="143">
        <v>9.93794</v>
      </c>
      <c r="Z643" s="200"/>
      <c r="AA643" s="200"/>
      <c r="AB643" s="200"/>
    </row>
    <row r="644">
      <c r="A644" s="185">
        <v>642.0</v>
      </c>
      <c r="B644" s="185" t="s">
        <v>58</v>
      </c>
      <c r="C644" s="185" t="s">
        <v>27</v>
      </c>
      <c r="D644" s="185" t="s">
        <v>27</v>
      </c>
      <c r="E644" s="185" t="s">
        <v>28</v>
      </c>
      <c r="F644" s="185">
        <v>32.0</v>
      </c>
      <c r="G644" s="185" t="s">
        <v>29</v>
      </c>
      <c r="H644" s="185" t="s">
        <v>30</v>
      </c>
      <c r="I644" s="191">
        <v>2.0</v>
      </c>
      <c r="J644" s="191" t="s">
        <v>34</v>
      </c>
      <c r="K644" s="185">
        <v>25.42938</v>
      </c>
      <c r="L644" s="185">
        <v>27583.0</v>
      </c>
      <c r="M644" s="185"/>
      <c r="N644" s="185">
        <v>149.0</v>
      </c>
      <c r="O644" s="186">
        <v>4.52449</v>
      </c>
      <c r="P644" s="198">
        <v>0.1</v>
      </c>
      <c r="Q644" s="84"/>
      <c r="R644" s="188"/>
      <c r="S644" s="188"/>
      <c r="T644" s="188"/>
      <c r="U644" s="188"/>
      <c r="V644" s="91"/>
      <c r="W644" s="199">
        <v>2001.0</v>
      </c>
      <c r="X644" s="143">
        <v>3202.0</v>
      </c>
      <c r="Y644" s="143">
        <v>13.91456</v>
      </c>
      <c r="Z644" s="200"/>
      <c r="AA644" s="200"/>
      <c r="AB644" s="200"/>
    </row>
    <row r="645">
      <c r="A645" s="185">
        <v>643.0</v>
      </c>
      <c r="B645" s="185" t="s">
        <v>58</v>
      </c>
      <c r="C645" s="185" t="s">
        <v>27</v>
      </c>
      <c r="D645" s="185" t="s">
        <v>27</v>
      </c>
      <c r="E645" s="185" t="s">
        <v>28</v>
      </c>
      <c r="F645" s="185">
        <v>32.0</v>
      </c>
      <c r="G645" s="185" t="s">
        <v>29</v>
      </c>
      <c r="H645" s="185" t="s">
        <v>30</v>
      </c>
      <c r="I645" s="191">
        <v>2.0</v>
      </c>
      <c r="J645" s="191" t="s">
        <v>35</v>
      </c>
      <c r="K645" s="185">
        <v>30.93463</v>
      </c>
      <c r="L645" s="185">
        <v>182.976</v>
      </c>
      <c r="M645" s="185"/>
      <c r="N645" s="185">
        <v>147.0</v>
      </c>
      <c r="O645" s="186">
        <v>4.85534</v>
      </c>
      <c r="P645" s="198">
        <v>0.1</v>
      </c>
      <c r="Q645" s="84"/>
      <c r="R645" s="188"/>
      <c r="S645" s="188"/>
      <c r="T645" s="188"/>
      <c r="U645" s="188"/>
      <c r="V645" s="91"/>
      <c r="W645" s="199">
        <v>72.0</v>
      </c>
      <c r="X645" s="143">
        <v>957.0</v>
      </c>
      <c r="Y645" s="143">
        <v>10.19214</v>
      </c>
      <c r="Z645" s="200"/>
      <c r="AA645" s="200"/>
      <c r="AB645" s="200"/>
    </row>
    <row r="646">
      <c r="A646" s="185">
        <v>644.0</v>
      </c>
      <c r="B646" s="185" t="s">
        <v>58</v>
      </c>
      <c r="C646" s="185" t="s">
        <v>27</v>
      </c>
      <c r="D646" s="185" t="s">
        <v>27</v>
      </c>
      <c r="E646" s="185" t="s">
        <v>28</v>
      </c>
      <c r="F646" s="185">
        <v>32.0</v>
      </c>
      <c r="G646" s="185" t="s">
        <v>29</v>
      </c>
      <c r="H646" s="185" t="s">
        <v>30</v>
      </c>
      <c r="I646" s="191">
        <v>2.0</v>
      </c>
      <c r="J646" s="191" t="s">
        <v>36</v>
      </c>
      <c r="K646" s="185">
        <v>31.99277</v>
      </c>
      <c r="L646" s="185">
        <v>130.847</v>
      </c>
      <c r="M646" s="185"/>
      <c r="N646" s="185">
        <v>1.0</v>
      </c>
      <c r="O646" s="186">
        <v>0.812285</v>
      </c>
      <c r="P646" s="198">
        <v>0.0</v>
      </c>
      <c r="Q646" s="84"/>
      <c r="R646" s="188"/>
      <c r="S646" s="188"/>
      <c r="T646" s="188"/>
      <c r="U646" s="188"/>
      <c r="V646" s="91"/>
      <c r="W646" s="199">
        <v>10.0</v>
      </c>
      <c r="X646" s="143">
        <v>729.0</v>
      </c>
      <c r="Y646" s="143">
        <v>3.80033</v>
      </c>
      <c r="Z646" s="200"/>
      <c r="AA646" s="200"/>
      <c r="AB646" s="200"/>
    </row>
    <row r="647">
      <c r="A647" s="185">
        <v>645.0</v>
      </c>
      <c r="B647" s="185" t="s">
        <v>58</v>
      </c>
      <c r="C647" s="185" t="s">
        <v>27</v>
      </c>
      <c r="D647" s="185" t="s">
        <v>27</v>
      </c>
      <c r="E647" s="185" t="s">
        <v>28</v>
      </c>
      <c r="F647" s="185">
        <v>32.0</v>
      </c>
      <c r="G647" s="185" t="s">
        <v>29</v>
      </c>
      <c r="H647" s="185" t="s">
        <v>30</v>
      </c>
      <c r="I647" s="191">
        <v>2.0</v>
      </c>
      <c r="J647" s="191" t="s">
        <v>37</v>
      </c>
      <c r="K647" s="185">
        <v>35.27996</v>
      </c>
      <c r="L647" s="185">
        <v>69.472</v>
      </c>
      <c r="M647" s="185"/>
      <c r="N647" s="185">
        <v>12.0</v>
      </c>
      <c r="O647" s="186">
        <v>19.0647</v>
      </c>
      <c r="P647" s="198">
        <v>0.3</v>
      </c>
      <c r="Q647" s="84"/>
      <c r="R647" s="188"/>
      <c r="S647" s="188"/>
      <c r="T647" s="188"/>
      <c r="U647" s="188"/>
      <c r="V647" s="91"/>
      <c r="W647" s="199">
        <v>36.0</v>
      </c>
      <c r="X647" s="143">
        <v>878.0</v>
      </c>
      <c r="Y647" s="143">
        <v>10.45932</v>
      </c>
      <c r="Z647" s="200"/>
      <c r="AA647" s="200"/>
      <c r="AB647" s="200"/>
    </row>
    <row r="648">
      <c r="A648" s="185">
        <v>646.0</v>
      </c>
      <c r="B648" s="185" t="s">
        <v>58</v>
      </c>
      <c r="C648" s="185" t="s">
        <v>27</v>
      </c>
      <c r="D648" s="185" t="s">
        <v>27</v>
      </c>
      <c r="E648" s="185" t="s">
        <v>28</v>
      </c>
      <c r="F648" s="185">
        <v>32.0</v>
      </c>
      <c r="G648" s="185" t="s">
        <v>29</v>
      </c>
      <c r="H648" s="185" t="s">
        <v>30</v>
      </c>
      <c r="I648" s="191">
        <v>2.0</v>
      </c>
      <c r="J648" s="191" t="s">
        <v>38</v>
      </c>
      <c r="K648" s="185">
        <v>35.85663</v>
      </c>
      <c r="L648" s="185">
        <v>283.808</v>
      </c>
      <c r="M648" s="185"/>
      <c r="N648" s="185">
        <v>165.0</v>
      </c>
      <c r="O648" s="186">
        <v>7.86704</v>
      </c>
      <c r="P648" s="198">
        <v>0.1</v>
      </c>
      <c r="Q648" s="84"/>
      <c r="R648" s="188"/>
      <c r="S648" s="188"/>
      <c r="T648" s="188"/>
      <c r="U648" s="188"/>
      <c r="V648" s="91"/>
      <c r="W648" s="199">
        <v>81.0</v>
      </c>
      <c r="X648" s="143">
        <v>1116.0</v>
      </c>
      <c r="Y648" s="143">
        <v>10.35372</v>
      </c>
      <c r="Z648" s="200"/>
      <c r="AA648" s="200"/>
      <c r="AB648" s="200"/>
    </row>
    <row r="649">
      <c r="A649" s="185">
        <v>647.0</v>
      </c>
      <c r="B649" s="185" t="s">
        <v>58</v>
      </c>
      <c r="C649" s="185" t="s">
        <v>27</v>
      </c>
      <c r="D649" s="185" t="s">
        <v>27</v>
      </c>
      <c r="E649" s="185" t="s">
        <v>28</v>
      </c>
      <c r="F649" s="185">
        <v>32.0</v>
      </c>
      <c r="G649" s="185" t="s">
        <v>29</v>
      </c>
      <c r="H649" s="185" t="s">
        <v>30</v>
      </c>
      <c r="I649" s="191">
        <v>2.0</v>
      </c>
      <c r="J649" s="191" t="s">
        <v>39</v>
      </c>
      <c r="K649" s="185">
        <v>46.49679</v>
      </c>
      <c r="L649" s="185">
        <v>50.816</v>
      </c>
      <c r="M649" s="185"/>
      <c r="N649" s="185">
        <v>12.0</v>
      </c>
      <c r="O649" s="186">
        <v>33.88781</v>
      </c>
      <c r="P649" s="198">
        <v>0.6</v>
      </c>
      <c r="Q649" s="84"/>
      <c r="R649" s="188"/>
      <c r="S649" s="188"/>
      <c r="T649" s="188"/>
      <c r="U649" s="188"/>
      <c r="V649" s="91"/>
      <c r="W649" s="199">
        <v>53.0</v>
      </c>
      <c r="X649" s="143">
        <v>1019.0</v>
      </c>
      <c r="Y649" s="143">
        <v>10.00999</v>
      </c>
      <c r="Z649" s="200"/>
      <c r="AA649" s="200"/>
      <c r="AB649" s="200"/>
    </row>
    <row r="650">
      <c r="A650" s="185">
        <v>648.0</v>
      </c>
      <c r="B650" s="185" t="s">
        <v>58</v>
      </c>
      <c r="C650" s="185" t="s">
        <v>27</v>
      </c>
      <c r="D650" s="185" t="s">
        <v>27</v>
      </c>
      <c r="E650" s="185" t="s">
        <v>28</v>
      </c>
      <c r="F650" s="185">
        <v>32.0</v>
      </c>
      <c r="G650" s="185" t="s">
        <v>29</v>
      </c>
      <c r="H650" s="185" t="s">
        <v>30</v>
      </c>
      <c r="I650" s="191">
        <v>2.0</v>
      </c>
      <c r="J650" s="191" t="s">
        <v>40</v>
      </c>
      <c r="K650" s="185">
        <v>31.47636</v>
      </c>
      <c r="L650" s="185">
        <v>1114.52</v>
      </c>
      <c r="M650" s="185"/>
      <c r="N650" s="185">
        <v>16.0</v>
      </c>
      <c r="O650" s="186">
        <v>65.14414</v>
      </c>
      <c r="P650" s="198">
        <v>1.1</v>
      </c>
      <c r="Q650" s="84"/>
      <c r="R650" s="188"/>
      <c r="S650" s="188"/>
      <c r="T650" s="188"/>
      <c r="U650" s="188"/>
      <c r="V650" s="91"/>
      <c r="W650" s="199">
        <v>159.0</v>
      </c>
      <c r="X650" s="143">
        <v>1240.0</v>
      </c>
      <c r="Y650" s="143">
        <v>10.07879</v>
      </c>
      <c r="Z650" s="200"/>
      <c r="AA650" s="200"/>
      <c r="AB650" s="200"/>
    </row>
    <row r="651">
      <c r="A651" s="185">
        <v>649.0</v>
      </c>
      <c r="B651" s="185" t="s">
        <v>58</v>
      </c>
      <c r="C651" s="185" t="s">
        <v>27</v>
      </c>
      <c r="D651" s="185" t="s">
        <v>27</v>
      </c>
      <c r="E651" s="185" t="s">
        <v>28</v>
      </c>
      <c r="F651" s="185">
        <v>32.0</v>
      </c>
      <c r="G651" s="185" t="s">
        <v>29</v>
      </c>
      <c r="H651" s="185" t="s">
        <v>30</v>
      </c>
      <c r="I651" s="191">
        <v>2.0</v>
      </c>
      <c r="J651" s="191" t="s">
        <v>41</v>
      </c>
      <c r="K651" s="185">
        <v>3.99672</v>
      </c>
      <c r="L651" s="185">
        <v>1542.52</v>
      </c>
      <c r="M651" s="185"/>
      <c r="N651" s="185">
        <v>30.0</v>
      </c>
      <c r="O651" s="186">
        <v>1.23651</v>
      </c>
      <c r="P651" s="198">
        <v>0.0</v>
      </c>
      <c r="Q651" s="84"/>
      <c r="R651" s="188"/>
      <c r="S651" s="188"/>
      <c r="T651" s="188"/>
      <c r="U651" s="188"/>
      <c r="V651" s="91"/>
      <c r="W651" s="199">
        <v>117.0</v>
      </c>
      <c r="X651" s="143">
        <v>1168.0</v>
      </c>
      <c r="Y651" s="143">
        <v>11.4418</v>
      </c>
      <c r="Z651" s="200"/>
      <c r="AA651" s="200"/>
      <c r="AB651" s="200"/>
    </row>
    <row r="652">
      <c r="A652" s="185">
        <v>650.0</v>
      </c>
      <c r="B652" s="185" t="s">
        <v>58</v>
      </c>
      <c r="C652" s="185" t="s">
        <v>27</v>
      </c>
      <c r="D652" s="185" t="s">
        <v>27</v>
      </c>
      <c r="E652" s="185" t="s">
        <v>28</v>
      </c>
      <c r="F652" s="185">
        <v>32.0</v>
      </c>
      <c r="G652" s="185" t="s">
        <v>29</v>
      </c>
      <c r="H652" s="185" t="s">
        <v>30</v>
      </c>
      <c r="I652" s="191">
        <v>2.0</v>
      </c>
      <c r="J652" s="191" t="s">
        <v>42</v>
      </c>
      <c r="K652" s="185">
        <v>24.94221</v>
      </c>
      <c r="L652" s="185">
        <v>101.63</v>
      </c>
      <c r="M652" s="185"/>
      <c r="N652" s="185">
        <v>139.0</v>
      </c>
      <c r="O652" s="186">
        <v>2.21433</v>
      </c>
      <c r="P652" s="198">
        <v>0.0</v>
      </c>
      <c r="Q652" s="84"/>
      <c r="R652" s="188"/>
      <c r="S652" s="188"/>
      <c r="T652" s="188"/>
      <c r="U652" s="188"/>
      <c r="V652" s="91"/>
      <c r="W652" s="199">
        <v>59.0</v>
      </c>
      <c r="X652" s="143">
        <v>888.0</v>
      </c>
      <c r="Y652" s="143">
        <v>10.09394</v>
      </c>
      <c r="Z652" s="200"/>
      <c r="AA652" s="200"/>
      <c r="AB652" s="200"/>
    </row>
    <row r="653">
      <c r="A653" s="185">
        <v>651.0</v>
      </c>
      <c r="B653" s="185" t="s">
        <v>58</v>
      </c>
      <c r="C653" s="185" t="s">
        <v>27</v>
      </c>
      <c r="D653" s="185" t="s">
        <v>27</v>
      </c>
      <c r="E653" s="185" t="s">
        <v>28</v>
      </c>
      <c r="F653" s="185">
        <v>32.0</v>
      </c>
      <c r="G653" s="185" t="s">
        <v>29</v>
      </c>
      <c r="H653" s="185" t="s">
        <v>30</v>
      </c>
      <c r="I653" s="191">
        <v>2.0</v>
      </c>
      <c r="J653" s="191" t="s">
        <v>43</v>
      </c>
      <c r="K653" s="185">
        <v>3.58927</v>
      </c>
      <c r="L653" s="185">
        <v>1142.2</v>
      </c>
      <c r="M653" s="185"/>
      <c r="N653" s="185">
        <v>139.0</v>
      </c>
      <c r="O653" s="186">
        <v>6738.46</v>
      </c>
      <c r="P653" s="198">
        <v>56.8</v>
      </c>
      <c r="Q653" s="84"/>
      <c r="R653" s="188"/>
      <c r="S653" s="188"/>
      <c r="T653" s="188"/>
      <c r="U653" s="188"/>
      <c r="V653" s="91"/>
      <c r="W653" s="199">
        <v>7757.0</v>
      </c>
      <c r="X653" s="143">
        <v>8263.0</v>
      </c>
      <c r="Y653" s="143">
        <v>10.69296</v>
      </c>
      <c r="Z653" s="200"/>
      <c r="AA653" s="200"/>
      <c r="AB653" s="200"/>
    </row>
    <row r="654">
      <c r="A654" s="185">
        <v>652.0</v>
      </c>
      <c r="B654" s="185" t="s">
        <v>58</v>
      </c>
      <c r="C654" s="185" t="s">
        <v>27</v>
      </c>
      <c r="D654" s="185" t="s">
        <v>27</v>
      </c>
      <c r="E654" s="185" t="s">
        <v>28</v>
      </c>
      <c r="F654" s="185">
        <v>32.0</v>
      </c>
      <c r="G654" s="185" t="s">
        <v>29</v>
      </c>
      <c r="H654" s="185" t="s">
        <v>30</v>
      </c>
      <c r="I654" s="191">
        <v>2.0</v>
      </c>
      <c r="J654" s="191" t="s">
        <v>44</v>
      </c>
      <c r="K654" s="185">
        <v>28.15718</v>
      </c>
      <c r="L654" s="185">
        <v>272.704</v>
      </c>
      <c r="M654" s="185"/>
      <c r="N654" s="185">
        <v>5.0</v>
      </c>
      <c r="O654" s="186">
        <v>1.49743</v>
      </c>
      <c r="P654" s="198">
        <v>0.0</v>
      </c>
      <c r="Q654" s="84"/>
      <c r="R654" s="188"/>
      <c r="S654" s="188"/>
      <c r="T654" s="188"/>
      <c r="U654" s="188"/>
      <c r="V654" s="91"/>
      <c r="W654" s="199">
        <v>19.0</v>
      </c>
      <c r="X654" s="143">
        <v>879.0</v>
      </c>
      <c r="Y654" s="143">
        <v>10.05923</v>
      </c>
      <c r="Z654" s="200"/>
      <c r="AA654" s="200"/>
      <c r="AB654" s="200"/>
    </row>
    <row r="655">
      <c r="A655" s="185">
        <v>653.0</v>
      </c>
      <c r="B655" s="185" t="s">
        <v>58</v>
      </c>
      <c r="C655" s="185" t="s">
        <v>27</v>
      </c>
      <c r="D655" s="185" t="s">
        <v>27</v>
      </c>
      <c r="E655" s="185" t="s">
        <v>28</v>
      </c>
      <c r="F655" s="185">
        <v>32.0</v>
      </c>
      <c r="G655" s="185" t="s">
        <v>29</v>
      </c>
      <c r="H655" s="185" t="s">
        <v>30</v>
      </c>
      <c r="I655" s="191">
        <v>2.0</v>
      </c>
      <c r="J655" s="191" t="s">
        <v>45</v>
      </c>
      <c r="K655" s="185">
        <v>27.07817</v>
      </c>
      <c r="L655" s="185">
        <v>443.9</v>
      </c>
      <c r="M655" s="185"/>
      <c r="N655" s="185">
        <v>12.0</v>
      </c>
      <c r="O655" s="186">
        <v>2.03177</v>
      </c>
      <c r="P655" s="198">
        <v>0.0</v>
      </c>
      <c r="Q655" s="84"/>
      <c r="R655" s="188"/>
      <c r="S655" s="188"/>
      <c r="T655" s="188"/>
      <c r="U655" s="188"/>
      <c r="V655" s="91"/>
      <c r="W655" s="199">
        <v>207.0</v>
      </c>
      <c r="X655" s="143">
        <v>809.0</v>
      </c>
      <c r="Y655" s="143">
        <v>11.49946</v>
      </c>
      <c r="Z655" s="200"/>
      <c r="AA655" s="200"/>
      <c r="AB655" s="200"/>
    </row>
    <row r="656">
      <c r="A656" s="185">
        <v>654.0</v>
      </c>
      <c r="B656" s="185" t="s">
        <v>58</v>
      </c>
      <c r="C656" s="185" t="s">
        <v>27</v>
      </c>
      <c r="D656" s="185" t="s">
        <v>27</v>
      </c>
      <c r="E656" s="185" t="s">
        <v>28</v>
      </c>
      <c r="F656" s="185">
        <v>32.0</v>
      </c>
      <c r="G656" s="185" t="s">
        <v>29</v>
      </c>
      <c r="H656" s="185" t="s">
        <v>30</v>
      </c>
      <c r="I656" s="191">
        <v>2.0</v>
      </c>
      <c r="J656" s="191" t="s">
        <v>46</v>
      </c>
      <c r="K656" s="185">
        <v>2.98517</v>
      </c>
      <c r="L656" s="185">
        <v>70435.91</v>
      </c>
      <c r="M656" s="185"/>
      <c r="N656" s="185">
        <v>7.0</v>
      </c>
      <c r="O656" s="186">
        <v>3.22773</v>
      </c>
      <c r="P656" s="198">
        <v>0.0</v>
      </c>
      <c r="Q656" s="84"/>
      <c r="R656" s="188"/>
      <c r="S656" s="188"/>
      <c r="T656" s="188"/>
      <c r="U656" s="188"/>
      <c r="V656" s="91"/>
      <c r="W656" s="199">
        <v>3433.0</v>
      </c>
      <c r="X656" s="143">
        <v>4384.0</v>
      </c>
      <c r="Y656" s="143">
        <v>9.57453</v>
      </c>
      <c r="Z656" s="200"/>
      <c r="AA656" s="200"/>
      <c r="AB656" s="200"/>
    </row>
    <row r="657">
      <c r="A657" s="185">
        <v>655.0</v>
      </c>
      <c r="B657" s="185" t="s">
        <v>58</v>
      </c>
      <c r="C657" s="185" t="s">
        <v>27</v>
      </c>
      <c r="D657" s="185" t="s">
        <v>27</v>
      </c>
      <c r="E657" s="185" t="s">
        <v>28</v>
      </c>
      <c r="F657" s="185">
        <v>32.0</v>
      </c>
      <c r="G657" s="185" t="s">
        <v>29</v>
      </c>
      <c r="H657" s="185" t="s">
        <v>30</v>
      </c>
      <c r="I657" s="191">
        <v>2.0</v>
      </c>
      <c r="J657" s="191" t="s">
        <v>47</v>
      </c>
      <c r="K657" s="185">
        <v>26.54026</v>
      </c>
      <c r="L657" s="185">
        <v>2819.89</v>
      </c>
      <c r="M657" s="185"/>
      <c r="N657" s="185">
        <v>11.0</v>
      </c>
      <c r="O657" s="186">
        <v>20.45625</v>
      </c>
      <c r="P657" s="198">
        <v>0.3</v>
      </c>
      <c r="Q657" s="84"/>
      <c r="R657" s="188"/>
      <c r="S657" s="188"/>
      <c r="T657" s="188"/>
      <c r="U657" s="188"/>
      <c r="V657" s="91"/>
      <c r="W657" s="199">
        <v>608.0</v>
      </c>
      <c r="X657" s="143">
        <v>1671.0</v>
      </c>
      <c r="Y657" s="143">
        <v>10.98855</v>
      </c>
      <c r="Z657" s="200"/>
      <c r="AA657" s="200"/>
      <c r="AB657" s="200"/>
    </row>
    <row r="658">
      <c r="A658" s="185">
        <v>656.0</v>
      </c>
      <c r="B658" s="185" t="s">
        <v>58</v>
      </c>
      <c r="C658" s="185" t="s">
        <v>27</v>
      </c>
      <c r="D658" s="185" t="s">
        <v>27</v>
      </c>
      <c r="E658" s="185" t="s">
        <v>28</v>
      </c>
      <c r="F658" s="185">
        <v>32.0</v>
      </c>
      <c r="G658" s="185" t="s">
        <v>29</v>
      </c>
      <c r="H658" s="185" t="s">
        <v>30</v>
      </c>
      <c r="I658" s="191">
        <v>2.0</v>
      </c>
      <c r="J658" s="191" t="s">
        <v>48</v>
      </c>
      <c r="K658" s="185">
        <v>38.35631</v>
      </c>
      <c r="L658" s="185">
        <v>27983.77</v>
      </c>
      <c r="M658" s="185"/>
      <c r="N658" s="185">
        <v>17.0</v>
      </c>
      <c r="O658" s="186">
        <v>16.19447</v>
      </c>
      <c r="P658" s="198">
        <v>0.2</v>
      </c>
      <c r="Q658" s="84"/>
      <c r="R658" s="188"/>
      <c r="S658" s="188"/>
      <c r="T658" s="188"/>
      <c r="U658" s="188"/>
      <c r="V658" s="91"/>
      <c r="W658" s="199">
        <v>2497.0</v>
      </c>
      <c r="X658" s="143">
        <v>3711.0</v>
      </c>
      <c r="Y658" s="143">
        <v>11.74909</v>
      </c>
      <c r="Z658" s="200"/>
      <c r="AA658" s="200"/>
      <c r="AB658" s="200"/>
    </row>
    <row r="659">
      <c r="A659" s="185">
        <v>657.0</v>
      </c>
      <c r="B659" s="185" t="s">
        <v>58</v>
      </c>
      <c r="C659" s="185" t="s">
        <v>27</v>
      </c>
      <c r="D659" s="185" t="s">
        <v>27</v>
      </c>
      <c r="E659" s="185" t="s">
        <v>28</v>
      </c>
      <c r="F659" s="185">
        <v>32.0</v>
      </c>
      <c r="G659" s="185" t="s">
        <v>29</v>
      </c>
      <c r="H659" s="185" t="s">
        <v>30</v>
      </c>
      <c r="I659" s="191">
        <v>2.0</v>
      </c>
      <c r="J659" s="191" t="s">
        <v>49</v>
      </c>
      <c r="K659" s="185">
        <v>41.62206</v>
      </c>
      <c r="L659" s="185">
        <v>131.968</v>
      </c>
      <c r="M659" s="185"/>
      <c r="N659" s="185">
        <v>3.0</v>
      </c>
      <c r="O659" s="186">
        <v>8.91513</v>
      </c>
      <c r="P659" s="198">
        <v>0.2</v>
      </c>
      <c r="Q659" s="84"/>
      <c r="R659" s="188"/>
      <c r="S659" s="188"/>
      <c r="T659" s="188"/>
      <c r="U659" s="188"/>
      <c r="V659" s="91"/>
      <c r="W659" s="199">
        <v>24.0</v>
      </c>
      <c r="X659" s="143">
        <v>888.0</v>
      </c>
      <c r="Y659" s="143">
        <v>9.6629</v>
      </c>
      <c r="Z659" s="200"/>
      <c r="AA659" s="200"/>
      <c r="AB659" s="200"/>
    </row>
    <row r="660">
      <c r="A660" s="185">
        <v>658.0</v>
      </c>
      <c r="B660" s="185" t="s">
        <v>58</v>
      </c>
      <c r="C660" s="185" t="s">
        <v>27</v>
      </c>
      <c r="D660" s="185" t="s">
        <v>27</v>
      </c>
      <c r="E660" s="185" t="s">
        <v>28</v>
      </c>
      <c r="F660" s="185">
        <v>32.0</v>
      </c>
      <c r="G660" s="185" t="s">
        <v>29</v>
      </c>
      <c r="H660" s="185" t="s">
        <v>30</v>
      </c>
      <c r="I660" s="191">
        <v>2.0</v>
      </c>
      <c r="J660" s="191" t="s">
        <v>50</v>
      </c>
      <c r="K660" s="185">
        <v>30.92657</v>
      </c>
      <c r="L660" s="185">
        <v>8424.83</v>
      </c>
      <c r="M660" s="185"/>
      <c r="N660" s="185">
        <v>23.0</v>
      </c>
      <c r="O660" s="186">
        <v>59.37348</v>
      </c>
      <c r="P660" s="198">
        <v>0.5</v>
      </c>
      <c r="Q660" s="84"/>
      <c r="R660" s="188"/>
      <c r="S660" s="188"/>
      <c r="T660" s="188"/>
      <c r="U660" s="188"/>
      <c r="V660" s="91"/>
      <c r="W660" s="199">
        <v>3064.0</v>
      </c>
      <c r="X660" s="143">
        <v>4572.0</v>
      </c>
      <c r="Y660" s="143">
        <v>12.28545</v>
      </c>
      <c r="Z660" s="200"/>
      <c r="AA660" s="200"/>
      <c r="AB660" s="200"/>
    </row>
    <row r="661">
      <c r="A661" s="185">
        <v>659.0</v>
      </c>
      <c r="B661" s="185" t="s">
        <v>58</v>
      </c>
      <c r="C661" s="185" t="s">
        <v>27</v>
      </c>
      <c r="D661" s="185" t="s">
        <v>27</v>
      </c>
      <c r="E661" s="185" t="s">
        <v>28</v>
      </c>
      <c r="F661" s="185">
        <v>32.0</v>
      </c>
      <c r="G661" s="185" t="s">
        <v>29</v>
      </c>
      <c r="H661" s="185" t="s">
        <v>30</v>
      </c>
      <c r="I661" s="191">
        <v>2.0</v>
      </c>
      <c r="J661" s="191" t="s">
        <v>51</v>
      </c>
      <c r="K661" s="185"/>
      <c r="L661" s="185"/>
      <c r="M661" s="185"/>
      <c r="N661" s="185"/>
      <c r="O661" s="195"/>
      <c r="P661" s="198"/>
      <c r="Q661" s="84"/>
      <c r="R661" s="188"/>
      <c r="S661" s="188"/>
      <c r="T661" s="188"/>
      <c r="U661" s="188"/>
      <c r="V661" s="91"/>
      <c r="W661" s="199" t="s">
        <v>30</v>
      </c>
      <c r="X661" s="143" t="s">
        <v>30</v>
      </c>
      <c r="Y661" s="143" t="s">
        <v>30</v>
      </c>
      <c r="Z661" s="200"/>
      <c r="AA661" s="200"/>
      <c r="AB661" s="200"/>
    </row>
    <row r="662">
      <c r="A662" s="185">
        <v>660.0</v>
      </c>
      <c r="B662" s="185" t="s">
        <v>58</v>
      </c>
      <c r="C662" s="185" t="s">
        <v>27</v>
      </c>
      <c r="D662" s="185" t="s">
        <v>27</v>
      </c>
      <c r="E662" s="185" t="s">
        <v>28</v>
      </c>
      <c r="F662" s="185">
        <v>32.0</v>
      </c>
      <c r="G662" s="185" t="s">
        <v>29</v>
      </c>
      <c r="H662" s="185" t="s">
        <v>30</v>
      </c>
      <c r="I662" s="191">
        <v>2.0</v>
      </c>
      <c r="J662" s="191" t="s">
        <v>52</v>
      </c>
      <c r="K662" s="185"/>
      <c r="L662" s="185"/>
      <c r="M662" s="185"/>
      <c r="N662" s="185"/>
      <c r="O662" s="195"/>
      <c r="P662" s="198"/>
      <c r="Q662" s="84"/>
      <c r="R662" s="188"/>
      <c r="S662" s="188"/>
      <c r="T662" s="188"/>
      <c r="U662" s="188"/>
      <c r="V662" s="91"/>
      <c r="W662" s="199" t="s">
        <v>30</v>
      </c>
      <c r="X662" s="143" t="s">
        <v>30</v>
      </c>
      <c r="Y662" s="143" t="s">
        <v>30</v>
      </c>
      <c r="Z662" s="200"/>
      <c r="AA662" s="200"/>
      <c r="AB662" s="200"/>
    </row>
    <row r="663">
      <c r="A663" s="185">
        <v>661.0</v>
      </c>
      <c r="B663" s="185" t="s">
        <v>58</v>
      </c>
      <c r="C663" s="185" t="s">
        <v>27</v>
      </c>
      <c r="D663" s="185" t="s">
        <v>27</v>
      </c>
      <c r="E663" s="185" t="s">
        <v>28</v>
      </c>
      <c r="F663" s="185">
        <v>32.0</v>
      </c>
      <c r="G663" s="185" t="s">
        <v>29</v>
      </c>
      <c r="H663" s="185" t="s">
        <v>30</v>
      </c>
      <c r="I663" s="191">
        <v>4.0</v>
      </c>
      <c r="J663" s="191" t="s">
        <v>31</v>
      </c>
      <c r="K663" s="185">
        <v>173.99678</v>
      </c>
      <c r="L663" s="185">
        <v>44.992</v>
      </c>
      <c r="M663" s="185"/>
      <c r="N663" s="185">
        <v>2.0</v>
      </c>
      <c r="O663" s="186">
        <v>206.85636</v>
      </c>
      <c r="P663" s="198">
        <v>3.5</v>
      </c>
      <c r="Q663" s="84"/>
      <c r="R663" s="188"/>
      <c r="S663" s="188"/>
      <c r="T663" s="188"/>
      <c r="U663" s="188"/>
      <c r="V663" s="91"/>
      <c r="W663" s="199">
        <v>178.0</v>
      </c>
      <c r="X663" s="143">
        <v>1739.0</v>
      </c>
      <c r="Y663" s="143">
        <v>11.45861</v>
      </c>
      <c r="Z663" s="200"/>
      <c r="AA663" s="200"/>
      <c r="AB663" s="200"/>
    </row>
    <row r="664">
      <c r="A664" s="185">
        <v>662.0</v>
      </c>
      <c r="B664" s="185" t="s">
        <v>58</v>
      </c>
      <c r="C664" s="185" t="s">
        <v>27</v>
      </c>
      <c r="D664" s="185" t="s">
        <v>27</v>
      </c>
      <c r="E664" s="185" t="s">
        <v>28</v>
      </c>
      <c r="F664" s="185">
        <v>32.0</v>
      </c>
      <c r="G664" s="185" t="s">
        <v>29</v>
      </c>
      <c r="H664" s="185" t="s">
        <v>30</v>
      </c>
      <c r="I664" s="191">
        <v>4.0</v>
      </c>
      <c r="J664" s="191" t="s">
        <v>32</v>
      </c>
      <c r="K664" s="185">
        <v>8.17475</v>
      </c>
      <c r="L664" s="185">
        <v>3096.56</v>
      </c>
      <c r="M664" s="185"/>
      <c r="N664" s="185">
        <v>39.0</v>
      </c>
      <c r="O664" s="186">
        <v>19049.61</v>
      </c>
      <c r="P664" s="198">
        <v>79.9</v>
      </c>
      <c r="Q664" s="84"/>
      <c r="R664" s="188"/>
      <c r="S664" s="188"/>
      <c r="T664" s="188"/>
      <c r="U664" s="188"/>
      <c r="V664" s="91"/>
      <c r="W664" s="199">
        <v>20201.0</v>
      </c>
      <c r="X664" s="143">
        <v>21168.0</v>
      </c>
      <c r="Y664" s="143">
        <v>11.96122</v>
      </c>
      <c r="Z664" s="200"/>
      <c r="AA664" s="200"/>
      <c r="AB664" s="200"/>
    </row>
    <row r="665">
      <c r="A665" s="185">
        <v>663.0</v>
      </c>
      <c r="B665" s="185" t="s">
        <v>58</v>
      </c>
      <c r="C665" s="185" t="s">
        <v>27</v>
      </c>
      <c r="D665" s="185" t="s">
        <v>27</v>
      </c>
      <c r="E665" s="185" t="s">
        <v>28</v>
      </c>
      <c r="F665" s="185">
        <v>32.0</v>
      </c>
      <c r="G665" s="185" t="s">
        <v>29</v>
      </c>
      <c r="H665" s="185" t="s">
        <v>30</v>
      </c>
      <c r="I665" s="191">
        <v>4.0</v>
      </c>
      <c r="J665" s="191" t="s">
        <v>33</v>
      </c>
      <c r="K665" s="185">
        <v>67.30357</v>
      </c>
      <c r="L665" s="185">
        <v>379.486</v>
      </c>
      <c r="M665" s="185"/>
      <c r="N665" s="185">
        <v>12.0</v>
      </c>
      <c r="O665" s="186">
        <v>42.39681</v>
      </c>
      <c r="P665" s="198">
        <v>0.7</v>
      </c>
      <c r="Q665" s="84"/>
      <c r="R665" s="188"/>
      <c r="S665" s="188"/>
      <c r="T665" s="188"/>
      <c r="U665" s="188"/>
      <c r="V665" s="91"/>
      <c r="W665" s="199">
        <v>425.0</v>
      </c>
      <c r="X665" s="143">
        <v>1590.0</v>
      </c>
      <c r="Y665" s="143">
        <v>11.44258</v>
      </c>
      <c r="Z665" s="200"/>
      <c r="AA665" s="200"/>
      <c r="AB665" s="200"/>
    </row>
    <row r="666">
      <c r="A666" s="185">
        <v>664.0</v>
      </c>
      <c r="B666" s="185" t="s">
        <v>58</v>
      </c>
      <c r="C666" s="185" t="s">
        <v>27</v>
      </c>
      <c r="D666" s="185" t="s">
        <v>27</v>
      </c>
      <c r="E666" s="185" t="s">
        <v>28</v>
      </c>
      <c r="F666" s="185">
        <v>32.0</v>
      </c>
      <c r="G666" s="185" t="s">
        <v>29</v>
      </c>
      <c r="H666" s="185" t="s">
        <v>30</v>
      </c>
      <c r="I666" s="191">
        <v>4.0</v>
      </c>
      <c r="J666" s="191" t="s">
        <v>34</v>
      </c>
      <c r="K666" s="185">
        <v>59.33303</v>
      </c>
      <c r="L666" s="185">
        <v>54369.69</v>
      </c>
      <c r="M666" s="185"/>
      <c r="N666" s="185">
        <v>149.0</v>
      </c>
      <c r="O666" s="186">
        <v>7.86276</v>
      </c>
      <c r="P666" s="198">
        <v>0.1</v>
      </c>
      <c r="Q666" s="84"/>
      <c r="R666" s="188"/>
      <c r="S666" s="188"/>
      <c r="T666" s="188"/>
      <c r="U666" s="188"/>
      <c r="V666" s="91"/>
      <c r="W666" s="199">
        <v>3884.0</v>
      </c>
      <c r="X666" s="143">
        <v>5208.0</v>
      </c>
      <c r="Y666" s="143">
        <v>13.89885</v>
      </c>
      <c r="Z666" s="200"/>
      <c r="AA666" s="200"/>
      <c r="AB666" s="200"/>
    </row>
    <row r="667">
      <c r="A667" s="185">
        <v>665.0</v>
      </c>
      <c r="B667" s="185" t="s">
        <v>58</v>
      </c>
      <c r="C667" s="185" t="s">
        <v>27</v>
      </c>
      <c r="D667" s="185" t="s">
        <v>27</v>
      </c>
      <c r="E667" s="185" t="s">
        <v>28</v>
      </c>
      <c r="F667" s="185">
        <v>32.0</v>
      </c>
      <c r="G667" s="185" t="s">
        <v>29</v>
      </c>
      <c r="H667" s="185" t="s">
        <v>30</v>
      </c>
      <c r="I667" s="191">
        <v>4.0</v>
      </c>
      <c r="J667" s="191" t="s">
        <v>35</v>
      </c>
      <c r="K667" s="185">
        <v>63.04915</v>
      </c>
      <c r="L667" s="185">
        <v>183.872</v>
      </c>
      <c r="M667" s="185"/>
      <c r="N667" s="185">
        <v>147.0</v>
      </c>
      <c r="O667" s="186">
        <v>9.49133</v>
      </c>
      <c r="P667" s="198">
        <v>0.2</v>
      </c>
      <c r="Q667" s="84"/>
      <c r="R667" s="188"/>
      <c r="S667" s="188"/>
      <c r="T667" s="188"/>
      <c r="U667" s="188"/>
      <c r="V667" s="91"/>
      <c r="W667" s="199">
        <v>75.0</v>
      </c>
      <c r="X667" s="143">
        <v>1042.0</v>
      </c>
      <c r="Y667" s="143">
        <v>10.05156</v>
      </c>
      <c r="Z667" s="200"/>
      <c r="AA667" s="200"/>
      <c r="AB667" s="200"/>
    </row>
    <row r="668">
      <c r="A668" s="185">
        <v>666.0</v>
      </c>
      <c r="B668" s="185" t="s">
        <v>58</v>
      </c>
      <c r="C668" s="185" t="s">
        <v>27</v>
      </c>
      <c r="D668" s="185" t="s">
        <v>27</v>
      </c>
      <c r="E668" s="185" t="s">
        <v>28</v>
      </c>
      <c r="F668" s="185">
        <v>32.0</v>
      </c>
      <c r="G668" s="185" t="s">
        <v>29</v>
      </c>
      <c r="H668" s="185" t="s">
        <v>30</v>
      </c>
      <c r="I668" s="191">
        <v>4.0</v>
      </c>
      <c r="J668" s="191" t="s">
        <v>36</v>
      </c>
      <c r="K668" s="185">
        <v>63.75791</v>
      </c>
      <c r="L668" s="185">
        <v>130.848</v>
      </c>
      <c r="M668" s="185"/>
      <c r="N668" s="185">
        <v>1.0</v>
      </c>
      <c r="O668" s="186">
        <v>1.33081</v>
      </c>
      <c r="P668" s="198">
        <v>0.0</v>
      </c>
      <c r="Q668" s="84"/>
      <c r="R668" s="188"/>
      <c r="S668" s="188"/>
      <c r="T668" s="188"/>
      <c r="U668" s="188"/>
      <c r="V668" s="91"/>
      <c r="W668" s="199">
        <v>10.0</v>
      </c>
      <c r="X668" s="143">
        <v>802.0</v>
      </c>
      <c r="Y668" s="143">
        <v>3.72494</v>
      </c>
      <c r="Z668" s="200"/>
      <c r="AA668" s="200"/>
      <c r="AB668" s="200"/>
    </row>
    <row r="669">
      <c r="A669" s="185">
        <v>667.0</v>
      </c>
      <c r="B669" s="185" t="s">
        <v>58</v>
      </c>
      <c r="C669" s="185" t="s">
        <v>27</v>
      </c>
      <c r="D669" s="185" t="s">
        <v>27</v>
      </c>
      <c r="E669" s="185" t="s">
        <v>28</v>
      </c>
      <c r="F669" s="185">
        <v>32.0</v>
      </c>
      <c r="G669" s="185" t="s">
        <v>29</v>
      </c>
      <c r="H669" s="185" t="s">
        <v>30</v>
      </c>
      <c r="I669" s="191">
        <v>4.0</v>
      </c>
      <c r="J669" s="191" t="s">
        <v>37</v>
      </c>
      <c r="K669" s="185">
        <v>68.97482</v>
      </c>
      <c r="L669" s="185">
        <v>69.408</v>
      </c>
      <c r="M669" s="185"/>
      <c r="N669" s="185">
        <v>12.0</v>
      </c>
      <c r="O669" s="186">
        <v>37.88399</v>
      </c>
      <c r="P669" s="198">
        <v>0.6</v>
      </c>
      <c r="Q669" s="84"/>
      <c r="R669" s="188"/>
      <c r="S669" s="188"/>
      <c r="T669" s="188"/>
      <c r="U669" s="188"/>
      <c r="V669" s="91"/>
      <c r="W669" s="199">
        <v>53.0</v>
      </c>
      <c r="X669" s="143">
        <v>994.0</v>
      </c>
      <c r="Y669" s="143">
        <v>10.04167</v>
      </c>
      <c r="Z669" s="200"/>
      <c r="AA669" s="200"/>
      <c r="AB669" s="200"/>
    </row>
    <row r="670">
      <c r="A670" s="185">
        <v>668.0</v>
      </c>
      <c r="B670" s="185" t="s">
        <v>58</v>
      </c>
      <c r="C670" s="185" t="s">
        <v>27</v>
      </c>
      <c r="D670" s="185" t="s">
        <v>27</v>
      </c>
      <c r="E670" s="185" t="s">
        <v>28</v>
      </c>
      <c r="F670" s="185">
        <v>32.0</v>
      </c>
      <c r="G670" s="185" t="s">
        <v>29</v>
      </c>
      <c r="H670" s="185" t="s">
        <v>30</v>
      </c>
      <c r="I670" s="191">
        <v>4.0</v>
      </c>
      <c r="J670" s="191" t="s">
        <v>38</v>
      </c>
      <c r="K670" s="185">
        <v>75.42981</v>
      </c>
      <c r="L670" s="185">
        <v>283.645</v>
      </c>
      <c r="M670" s="185"/>
      <c r="N670" s="185">
        <v>165.0</v>
      </c>
      <c r="O670" s="186">
        <v>18.80523</v>
      </c>
      <c r="P670" s="198">
        <v>0.3</v>
      </c>
      <c r="Q670" s="84"/>
      <c r="R670" s="188"/>
      <c r="S670" s="188"/>
      <c r="T670" s="188"/>
      <c r="U670" s="188"/>
      <c r="V670" s="91"/>
      <c r="W670" s="199">
        <v>89.0</v>
      </c>
      <c r="X670" s="143">
        <v>1237.0</v>
      </c>
      <c r="Y670" s="143">
        <v>10.66637</v>
      </c>
      <c r="Z670" s="200"/>
      <c r="AA670" s="200"/>
      <c r="AB670" s="200"/>
    </row>
    <row r="671">
      <c r="A671" s="185">
        <v>669.0</v>
      </c>
      <c r="B671" s="185" t="s">
        <v>58</v>
      </c>
      <c r="C671" s="185" t="s">
        <v>27</v>
      </c>
      <c r="D671" s="185" t="s">
        <v>27</v>
      </c>
      <c r="E671" s="185" t="s">
        <v>28</v>
      </c>
      <c r="F671" s="185">
        <v>32.0</v>
      </c>
      <c r="G671" s="185" t="s">
        <v>29</v>
      </c>
      <c r="H671" s="185" t="s">
        <v>30</v>
      </c>
      <c r="I671" s="191">
        <v>4.0</v>
      </c>
      <c r="J671" s="191" t="s">
        <v>39</v>
      </c>
      <c r="K671" s="185">
        <v>91.02818</v>
      </c>
      <c r="L671" s="185">
        <v>51.327</v>
      </c>
      <c r="M671" s="185"/>
      <c r="N671" s="185">
        <v>12.0</v>
      </c>
      <c r="O671" s="186">
        <v>72.30689</v>
      </c>
      <c r="P671" s="198">
        <v>1.2</v>
      </c>
      <c r="Q671" s="84"/>
      <c r="R671" s="188"/>
      <c r="S671" s="188"/>
      <c r="T671" s="188"/>
      <c r="U671" s="188"/>
      <c r="V671" s="91"/>
      <c r="W671" s="199">
        <v>88.0</v>
      </c>
      <c r="X671" s="143">
        <v>1215.0</v>
      </c>
      <c r="Y671" s="143">
        <v>9.75932</v>
      </c>
      <c r="Z671" s="200"/>
      <c r="AA671" s="200"/>
      <c r="AB671" s="200"/>
    </row>
    <row r="672">
      <c r="A672" s="185">
        <v>670.0</v>
      </c>
      <c r="B672" s="185" t="s">
        <v>58</v>
      </c>
      <c r="C672" s="185" t="s">
        <v>27</v>
      </c>
      <c r="D672" s="185" t="s">
        <v>27</v>
      </c>
      <c r="E672" s="185" t="s">
        <v>28</v>
      </c>
      <c r="F672" s="185">
        <v>32.0</v>
      </c>
      <c r="G672" s="185" t="s">
        <v>29</v>
      </c>
      <c r="H672" s="185" t="s">
        <v>30</v>
      </c>
      <c r="I672" s="191">
        <v>4.0</v>
      </c>
      <c r="J672" s="191" t="s">
        <v>40</v>
      </c>
      <c r="K672" s="185">
        <v>62.808</v>
      </c>
      <c r="L672" s="185">
        <v>1912.87</v>
      </c>
      <c r="M672" s="185"/>
      <c r="N672" s="185">
        <v>16.0</v>
      </c>
      <c r="O672" s="186">
        <v>129.02432</v>
      </c>
      <c r="P672" s="198">
        <v>2.2</v>
      </c>
      <c r="Q672" s="84"/>
      <c r="R672" s="188"/>
      <c r="S672" s="188"/>
      <c r="T672" s="188"/>
      <c r="U672" s="188"/>
      <c r="V672" s="91"/>
      <c r="W672" s="199">
        <v>300.0</v>
      </c>
      <c r="X672" s="143">
        <v>1638.0</v>
      </c>
      <c r="Y672" s="143">
        <v>10.07546</v>
      </c>
      <c r="Z672" s="200"/>
      <c r="AA672" s="200"/>
      <c r="AB672" s="200"/>
    </row>
    <row r="673">
      <c r="A673" s="185">
        <v>671.0</v>
      </c>
      <c r="B673" s="185" t="s">
        <v>58</v>
      </c>
      <c r="C673" s="185" t="s">
        <v>27</v>
      </c>
      <c r="D673" s="185" t="s">
        <v>27</v>
      </c>
      <c r="E673" s="185" t="s">
        <v>28</v>
      </c>
      <c r="F673" s="185">
        <v>32.0</v>
      </c>
      <c r="G673" s="185" t="s">
        <v>29</v>
      </c>
      <c r="H673" s="185" t="s">
        <v>30</v>
      </c>
      <c r="I673" s="191">
        <v>4.0</v>
      </c>
      <c r="J673" s="191" t="s">
        <v>41</v>
      </c>
      <c r="K673" s="185">
        <v>7.66514</v>
      </c>
      <c r="L673" s="185">
        <v>2698.88</v>
      </c>
      <c r="M673" s="185"/>
      <c r="N673" s="185">
        <v>22.0</v>
      </c>
      <c r="O673" s="186">
        <v>1.44923</v>
      </c>
      <c r="P673" s="198">
        <v>0.0</v>
      </c>
      <c r="Q673" s="84"/>
      <c r="R673" s="188"/>
      <c r="S673" s="188"/>
      <c r="T673" s="188"/>
      <c r="U673" s="188"/>
      <c r="V673" s="91"/>
      <c r="W673" s="199">
        <v>191.0</v>
      </c>
      <c r="X673" s="143">
        <v>1271.0</v>
      </c>
      <c r="Y673" s="143">
        <v>11.5634</v>
      </c>
      <c r="Z673" s="200"/>
      <c r="AA673" s="200"/>
      <c r="AB673" s="200"/>
    </row>
    <row r="674">
      <c r="A674" s="185">
        <v>672.0</v>
      </c>
      <c r="B674" s="185" t="s">
        <v>58</v>
      </c>
      <c r="C674" s="185" t="s">
        <v>27</v>
      </c>
      <c r="D674" s="185" t="s">
        <v>27</v>
      </c>
      <c r="E674" s="185" t="s">
        <v>28</v>
      </c>
      <c r="F674" s="185">
        <v>32.0</v>
      </c>
      <c r="G674" s="185" t="s">
        <v>29</v>
      </c>
      <c r="H674" s="185" t="s">
        <v>30</v>
      </c>
      <c r="I674" s="191">
        <v>4.0</v>
      </c>
      <c r="J674" s="191" t="s">
        <v>42</v>
      </c>
      <c r="K674" s="185">
        <v>51.69817</v>
      </c>
      <c r="L674" s="185">
        <v>101.183</v>
      </c>
      <c r="M674" s="185"/>
      <c r="N674" s="185">
        <v>139.0</v>
      </c>
      <c r="O674" s="186">
        <v>3.61861</v>
      </c>
      <c r="P674" s="198">
        <v>0.1</v>
      </c>
      <c r="Q674" s="84"/>
      <c r="R674" s="188"/>
      <c r="S674" s="188"/>
      <c r="T674" s="188"/>
      <c r="U674" s="188"/>
      <c r="V674" s="91"/>
      <c r="W674" s="199">
        <v>59.0</v>
      </c>
      <c r="X674" s="143">
        <v>970.0</v>
      </c>
      <c r="Y674" s="143">
        <v>9.29305</v>
      </c>
      <c r="Z674" s="200"/>
      <c r="AA674" s="200"/>
      <c r="AB674" s="200"/>
    </row>
    <row r="675">
      <c r="A675" s="185">
        <v>673.0</v>
      </c>
      <c r="B675" s="185" t="s">
        <v>58</v>
      </c>
      <c r="C675" s="185" t="s">
        <v>27</v>
      </c>
      <c r="D675" s="185" t="s">
        <v>27</v>
      </c>
      <c r="E675" s="185" t="s">
        <v>28</v>
      </c>
      <c r="F675" s="185">
        <v>32.0</v>
      </c>
      <c r="G675" s="185" t="s">
        <v>29</v>
      </c>
      <c r="H675" s="185" t="s">
        <v>30</v>
      </c>
      <c r="I675" s="191">
        <v>4.0</v>
      </c>
      <c r="J675" s="191" t="s">
        <v>43</v>
      </c>
      <c r="K675" s="185">
        <v>7.56547</v>
      </c>
      <c r="L675" s="185">
        <v>1829.38</v>
      </c>
      <c r="M675" s="185"/>
      <c r="N675" s="185">
        <v>139.0</v>
      </c>
      <c r="O675" s="186">
        <v>25422.63</v>
      </c>
      <c r="P675" s="198">
        <v>85.1</v>
      </c>
      <c r="Q675" s="84"/>
      <c r="R675" s="188"/>
      <c r="S675" s="188"/>
      <c r="T675" s="188"/>
      <c r="U675" s="188"/>
      <c r="V675" s="91"/>
      <c r="W675" s="199">
        <v>28974.0</v>
      </c>
      <c r="X675" s="143">
        <v>27549.0</v>
      </c>
      <c r="Y675" s="143">
        <v>10.13695</v>
      </c>
      <c r="Z675" s="200"/>
      <c r="AA675" s="200"/>
      <c r="AB675" s="200"/>
    </row>
    <row r="676">
      <c r="A676" s="185">
        <v>674.0</v>
      </c>
      <c r="B676" s="185" t="s">
        <v>58</v>
      </c>
      <c r="C676" s="185" t="s">
        <v>27</v>
      </c>
      <c r="D676" s="185" t="s">
        <v>27</v>
      </c>
      <c r="E676" s="185" t="s">
        <v>28</v>
      </c>
      <c r="F676" s="185">
        <v>32.0</v>
      </c>
      <c r="G676" s="185" t="s">
        <v>29</v>
      </c>
      <c r="H676" s="185" t="s">
        <v>30</v>
      </c>
      <c r="I676" s="191">
        <v>4.0</v>
      </c>
      <c r="J676" s="191" t="s">
        <v>44</v>
      </c>
      <c r="K676" s="185">
        <v>55.30836</v>
      </c>
      <c r="L676" s="185">
        <v>263.837</v>
      </c>
      <c r="M676" s="185"/>
      <c r="N676" s="185">
        <v>5.0</v>
      </c>
      <c r="O676" s="186">
        <v>3.81995</v>
      </c>
      <c r="P676" s="198">
        <v>0.1</v>
      </c>
      <c r="Q676" s="84"/>
      <c r="R676" s="188"/>
      <c r="S676" s="188"/>
      <c r="T676" s="188"/>
      <c r="U676" s="188"/>
      <c r="V676" s="91"/>
      <c r="W676" s="199">
        <v>21.0</v>
      </c>
      <c r="X676" s="143">
        <v>927.0</v>
      </c>
      <c r="Y676" s="143">
        <v>10.21646</v>
      </c>
      <c r="Z676" s="200"/>
      <c r="AA676" s="200"/>
      <c r="AB676" s="200"/>
    </row>
    <row r="677">
      <c r="A677" s="185">
        <v>675.0</v>
      </c>
      <c r="B677" s="185" t="s">
        <v>58</v>
      </c>
      <c r="C677" s="185" t="s">
        <v>27</v>
      </c>
      <c r="D677" s="185" t="s">
        <v>27</v>
      </c>
      <c r="E677" s="185" t="s">
        <v>28</v>
      </c>
      <c r="F677" s="185">
        <v>32.0</v>
      </c>
      <c r="G677" s="185" t="s">
        <v>29</v>
      </c>
      <c r="H677" s="185" t="s">
        <v>30</v>
      </c>
      <c r="I677" s="191">
        <v>4.0</v>
      </c>
      <c r="J677" s="191" t="s">
        <v>45</v>
      </c>
      <c r="K677" s="185">
        <v>55.06567</v>
      </c>
      <c r="L677" s="185">
        <v>487.962</v>
      </c>
      <c r="M677" s="185"/>
      <c r="N677" s="185">
        <v>12.0</v>
      </c>
      <c r="O677" s="186">
        <v>3.23231</v>
      </c>
      <c r="P677" s="198">
        <v>0.1</v>
      </c>
      <c r="Q677" s="84"/>
      <c r="R677" s="188"/>
      <c r="S677" s="188"/>
      <c r="T677" s="188"/>
      <c r="U677" s="188"/>
      <c r="V677" s="91"/>
      <c r="W677" s="199">
        <v>113.0</v>
      </c>
      <c r="X677" s="143">
        <v>809.0</v>
      </c>
      <c r="Y677" s="143">
        <v>11.34212</v>
      </c>
      <c r="Z677" s="200"/>
      <c r="AA677" s="200"/>
      <c r="AB677" s="200"/>
    </row>
    <row r="678">
      <c r="A678" s="185">
        <v>676.0</v>
      </c>
      <c r="B678" s="185" t="s">
        <v>58</v>
      </c>
      <c r="C678" s="185" t="s">
        <v>27</v>
      </c>
      <c r="D678" s="185" t="s">
        <v>27</v>
      </c>
      <c r="E678" s="185" t="s">
        <v>28</v>
      </c>
      <c r="F678" s="185">
        <v>32.0</v>
      </c>
      <c r="G678" s="185" t="s">
        <v>29</v>
      </c>
      <c r="H678" s="185" t="s">
        <v>30</v>
      </c>
      <c r="I678" s="191">
        <v>4.0</v>
      </c>
      <c r="J678" s="191" t="s">
        <v>46</v>
      </c>
      <c r="K678" s="185">
        <v>4.76137</v>
      </c>
      <c r="L678" s="185">
        <v>129766.26</v>
      </c>
      <c r="M678" s="185"/>
      <c r="N678" s="185">
        <v>7.0</v>
      </c>
      <c r="O678" s="186">
        <v>6.17061</v>
      </c>
      <c r="P678" s="198">
        <v>0.1</v>
      </c>
      <c r="Q678" s="84"/>
      <c r="R678" s="188"/>
      <c r="S678" s="188"/>
      <c r="T678" s="188"/>
      <c r="U678" s="188"/>
      <c r="V678" s="91"/>
      <c r="W678" s="199">
        <v>6384.0</v>
      </c>
      <c r="X678" s="143">
        <v>7290.0</v>
      </c>
      <c r="Y678" s="143">
        <v>9.98265</v>
      </c>
      <c r="Z678" s="200"/>
      <c r="AA678" s="200"/>
      <c r="AB678" s="200"/>
    </row>
    <row r="679">
      <c r="A679" s="185">
        <v>677.0</v>
      </c>
      <c r="B679" s="185" t="s">
        <v>58</v>
      </c>
      <c r="C679" s="185" t="s">
        <v>27</v>
      </c>
      <c r="D679" s="185" t="s">
        <v>27</v>
      </c>
      <c r="E679" s="185" t="s">
        <v>28</v>
      </c>
      <c r="F679" s="185">
        <v>32.0</v>
      </c>
      <c r="G679" s="185" t="s">
        <v>29</v>
      </c>
      <c r="H679" s="185" t="s">
        <v>30</v>
      </c>
      <c r="I679" s="191">
        <v>4.0</v>
      </c>
      <c r="J679" s="191" t="s">
        <v>47</v>
      </c>
      <c r="K679" s="185">
        <v>48.21609</v>
      </c>
      <c r="L679" s="185">
        <v>5161.15</v>
      </c>
      <c r="M679" s="185"/>
      <c r="N679" s="185">
        <v>11.0</v>
      </c>
      <c r="O679" s="186">
        <v>62.28132</v>
      </c>
      <c r="P679" s="198">
        <v>1.1</v>
      </c>
      <c r="Q679" s="84"/>
      <c r="R679" s="188"/>
      <c r="S679" s="188"/>
      <c r="T679" s="188"/>
      <c r="U679" s="188"/>
      <c r="V679" s="91"/>
      <c r="W679" s="199">
        <v>1205.0</v>
      </c>
      <c r="X679" s="143">
        <v>2287.0</v>
      </c>
      <c r="Y679" s="143">
        <v>10.36448</v>
      </c>
      <c r="Z679" s="200"/>
      <c r="AA679" s="200"/>
      <c r="AB679" s="200"/>
    </row>
    <row r="680">
      <c r="A680" s="185">
        <v>678.0</v>
      </c>
      <c r="B680" s="185" t="s">
        <v>58</v>
      </c>
      <c r="C680" s="185" t="s">
        <v>27</v>
      </c>
      <c r="D680" s="185" t="s">
        <v>27</v>
      </c>
      <c r="E680" s="185" t="s">
        <v>28</v>
      </c>
      <c r="F680" s="185">
        <v>32.0</v>
      </c>
      <c r="G680" s="185" t="s">
        <v>29</v>
      </c>
      <c r="H680" s="185" t="s">
        <v>30</v>
      </c>
      <c r="I680" s="191">
        <v>4.0</v>
      </c>
      <c r="J680" s="191" t="s">
        <v>48</v>
      </c>
      <c r="K680" s="185">
        <v>75.27496</v>
      </c>
      <c r="L680" s="185">
        <v>54399.63</v>
      </c>
      <c r="M680" s="185"/>
      <c r="N680" s="185">
        <v>17.0</v>
      </c>
      <c r="O680" s="186">
        <v>31.85337</v>
      </c>
      <c r="P680" s="198">
        <v>0.4</v>
      </c>
      <c r="Q680" s="84"/>
      <c r="R680" s="188"/>
      <c r="S680" s="188"/>
      <c r="T680" s="188"/>
      <c r="U680" s="188"/>
      <c r="V680" s="91"/>
      <c r="W680" s="199">
        <v>4915.0</v>
      </c>
      <c r="X680" s="143">
        <v>6157.0</v>
      </c>
      <c r="Y680" s="143">
        <v>10.7595</v>
      </c>
      <c r="Z680" s="200"/>
      <c r="AA680" s="200"/>
      <c r="AB680" s="200"/>
    </row>
    <row r="681">
      <c r="A681" s="185">
        <v>679.0</v>
      </c>
      <c r="B681" s="185" t="s">
        <v>58</v>
      </c>
      <c r="C681" s="185" t="s">
        <v>27</v>
      </c>
      <c r="D681" s="185" t="s">
        <v>27</v>
      </c>
      <c r="E681" s="185" t="s">
        <v>28</v>
      </c>
      <c r="F681" s="185">
        <v>32.0</v>
      </c>
      <c r="G681" s="185" t="s">
        <v>29</v>
      </c>
      <c r="H681" s="185" t="s">
        <v>30</v>
      </c>
      <c r="I681" s="191">
        <v>4.0</v>
      </c>
      <c r="J681" s="191" t="s">
        <v>49</v>
      </c>
      <c r="K681" s="185">
        <v>83.48087</v>
      </c>
      <c r="L681" s="185">
        <v>131.903</v>
      </c>
      <c r="M681" s="185"/>
      <c r="N681" s="185">
        <v>3.0</v>
      </c>
      <c r="O681" s="186">
        <v>25.16683</v>
      </c>
      <c r="P681" s="198">
        <v>0.4</v>
      </c>
      <c r="Q681" s="84"/>
      <c r="R681" s="188"/>
      <c r="S681" s="188"/>
      <c r="T681" s="188"/>
      <c r="U681" s="188"/>
      <c r="V681" s="91"/>
      <c r="W681" s="199">
        <v>41.0</v>
      </c>
      <c r="X681" s="143">
        <v>1004.0</v>
      </c>
      <c r="Y681" s="143">
        <v>10.01226</v>
      </c>
      <c r="Z681" s="200"/>
      <c r="AA681" s="200"/>
      <c r="AB681" s="200"/>
    </row>
    <row r="682">
      <c r="A682" s="185">
        <v>680.0</v>
      </c>
      <c r="B682" s="185" t="s">
        <v>58</v>
      </c>
      <c r="C682" s="185" t="s">
        <v>27</v>
      </c>
      <c r="D682" s="185" t="s">
        <v>27</v>
      </c>
      <c r="E682" s="185" t="s">
        <v>28</v>
      </c>
      <c r="F682" s="185">
        <v>32.0</v>
      </c>
      <c r="G682" s="185" t="s">
        <v>29</v>
      </c>
      <c r="H682" s="185" t="s">
        <v>30</v>
      </c>
      <c r="I682" s="191">
        <v>4.0</v>
      </c>
      <c r="J682" s="191" t="s">
        <v>50</v>
      </c>
      <c r="K682" s="185">
        <v>60.43961</v>
      </c>
      <c r="L682" s="185">
        <v>16128.52</v>
      </c>
      <c r="M682" s="185"/>
      <c r="N682" s="185">
        <v>23.0</v>
      </c>
      <c r="O682" s="186">
        <v>118.57057</v>
      </c>
      <c r="P682" s="198">
        <v>1.0</v>
      </c>
      <c r="Q682" s="84"/>
      <c r="R682" s="188"/>
      <c r="S682" s="188"/>
      <c r="T682" s="188"/>
      <c r="U682" s="188"/>
      <c r="V682" s="91"/>
      <c r="W682" s="199">
        <v>5970.0</v>
      </c>
      <c r="X682" s="143">
        <v>7594.0</v>
      </c>
      <c r="Y682" s="143">
        <v>12.50066</v>
      </c>
      <c r="Z682" s="200"/>
      <c r="AA682" s="200"/>
      <c r="AB682" s="200"/>
    </row>
    <row r="683">
      <c r="A683" s="185">
        <v>681.0</v>
      </c>
      <c r="B683" s="185" t="s">
        <v>58</v>
      </c>
      <c r="C683" s="185" t="s">
        <v>27</v>
      </c>
      <c r="D683" s="185" t="s">
        <v>27</v>
      </c>
      <c r="E683" s="185" t="s">
        <v>28</v>
      </c>
      <c r="F683" s="185">
        <v>32.0</v>
      </c>
      <c r="G683" s="185" t="s">
        <v>29</v>
      </c>
      <c r="H683" s="185" t="s">
        <v>30</v>
      </c>
      <c r="I683" s="191">
        <v>4.0</v>
      </c>
      <c r="J683" s="191" t="s">
        <v>51</v>
      </c>
      <c r="K683" s="185"/>
      <c r="L683" s="185"/>
      <c r="M683" s="185"/>
      <c r="N683" s="185"/>
      <c r="O683" s="195"/>
      <c r="P683" s="198"/>
      <c r="Q683" s="84"/>
      <c r="R683" s="188"/>
      <c r="S683" s="188"/>
      <c r="T683" s="188"/>
      <c r="U683" s="188"/>
      <c r="V683" s="91"/>
      <c r="W683" s="199" t="s">
        <v>30</v>
      </c>
      <c r="X683" s="143" t="s">
        <v>30</v>
      </c>
      <c r="Y683" s="143" t="s">
        <v>30</v>
      </c>
      <c r="Z683" s="200"/>
      <c r="AA683" s="200"/>
      <c r="AB683" s="200"/>
    </row>
    <row r="684">
      <c r="A684" s="185">
        <v>682.0</v>
      </c>
      <c r="B684" s="185" t="s">
        <v>58</v>
      </c>
      <c r="C684" s="185" t="s">
        <v>27</v>
      </c>
      <c r="D684" s="185" t="s">
        <v>27</v>
      </c>
      <c r="E684" s="185" t="s">
        <v>28</v>
      </c>
      <c r="F684" s="185">
        <v>32.0</v>
      </c>
      <c r="G684" s="185" t="s">
        <v>29</v>
      </c>
      <c r="H684" s="185" t="s">
        <v>30</v>
      </c>
      <c r="I684" s="191">
        <v>4.0</v>
      </c>
      <c r="J684" s="191" t="s">
        <v>52</v>
      </c>
      <c r="K684" s="185"/>
      <c r="L684" s="185"/>
      <c r="M684" s="185"/>
      <c r="N684" s="185"/>
      <c r="O684" s="195"/>
      <c r="P684" s="198"/>
      <c r="Q684" s="84"/>
      <c r="R684" s="188"/>
      <c r="S684" s="188"/>
      <c r="T684" s="188"/>
      <c r="U684" s="188"/>
      <c r="V684" s="91"/>
      <c r="W684" s="199" t="s">
        <v>30</v>
      </c>
      <c r="X684" s="143" t="s">
        <v>30</v>
      </c>
      <c r="Y684" s="143" t="s">
        <v>30</v>
      </c>
      <c r="Z684" s="200"/>
      <c r="AA684" s="200"/>
      <c r="AB684" s="200"/>
    </row>
    <row r="685">
      <c r="A685" s="185">
        <v>683.0</v>
      </c>
      <c r="B685" s="185" t="s">
        <v>58</v>
      </c>
      <c r="C685" s="185" t="s">
        <v>27</v>
      </c>
      <c r="D685" s="185" t="s">
        <v>27</v>
      </c>
      <c r="E685" s="185" t="s">
        <v>28</v>
      </c>
      <c r="F685" s="185">
        <v>32.0</v>
      </c>
      <c r="G685" s="185" t="s">
        <v>29</v>
      </c>
      <c r="H685" s="185" t="s">
        <v>30</v>
      </c>
      <c r="I685" s="191">
        <v>8.0</v>
      </c>
      <c r="J685" s="191" t="s">
        <v>31</v>
      </c>
      <c r="K685" s="185">
        <v>349.04574</v>
      </c>
      <c r="L685" s="185">
        <v>45.312</v>
      </c>
      <c r="M685" s="185"/>
      <c r="N685" s="185">
        <v>2.0</v>
      </c>
      <c r="O685" s="186">
        <v>367.06884</v>
      </c>
      <c r="P685" s="198">
        <v>6.3</v>
      </c>
      <c r="Q685" s="84"/>
      <c r="R685" s="188"/>
      <c r="S685" s="188"/>
      <c r="T685" s="188"/>
      <c r="U685" s="188"/>
      <c r="V685" s="91"/>
      <c r="W685" s="199">
        <v>344.0</v>
      </c>
      <c r="X685" s="143">
        <v>2677.0</v>
      </c>
      <c r="Y685" s="143">
        <v>11.52555</v>
      </c>
      <c r="Z685" s="200"/>
      <c r="AA685" s="200"/>
      <c r="AB685" s="200"/>
    </row>
    <row r="686">
      <c r="A686" s="185">
        <v>684.0</v>
      </c>
      <c r="B686" s="185" t="s">
        <v>58</v>
      </c>
      <c r="C686" s="185" t="s">
        <v>27</v>
      </c>
      <c r="D686" s="185" t="s">
        <v>27</v>
      </c>
      <c r="E686" s="185" t="s">
        <v>28</v>
      </c>
      <c r="F686" s="185">
        <v>32.0</v>
      </c>
      <c r="G686" s="185" t="s">
        <v>29</v>
      </c>
      <c r="H686" s="185" t="s">
        <v>30</v>
      </c>
      <c r="I686" s="191">
        <v>8.0</v>
      </c>
      <c r="J686" s="191" t="s">
        <v>32</v>
      </c>
      <c r="K686" s="185">
        <v>21.47553</v>
      </c>
      <c r="L686" s="185">
        <v>11973.41</v>
      </c>
      <c r="M686" s="185"/>
      <c r="N686" s="185">
        <v>39.0</v>
      </c>
      <c r="O686" s="186">
        <v>79569.93</v>
      </c>
      <c r="P686" s="198">
        <v>91.6</v>
      </c>
      <c r="Q686" s="84"/>
      <c r="R686" s="188"/>
      <c r="S686" s="188"/>
      <c r="T686" s="188"/>
      <c r="U686" s="188"/>
      <c r="V686" s="91"/>
      <c r="W686" s="199">
        <v>84336.0</v>
      </c>
      <c r="X686" s="143">
        <v>82246.0</v>
      </c>
      <c r="Y686" s="143">
        <v>11.80034</v>
      </c>
      <c r="Z686" s="200"/>
      <c r="AA686" s="200"/>
      <c r="AB686" s="200"/>
    </row>
    <row r="687">
      <c r="A687" s="185">
        <v>685.0</v>
      </c>
      <c r="B687" s="185" t="s">
        <v>58</v>
      </c>
      <c r="C687" s="185" t="s">
        <v>27</v>
      </c>
      <c r="D687" s="185" t="s">
        <v>27</v>
      </c>
      <c r="E687" s="185" t="s">
        <v>28</v>
      </c>
      <c r="F687" s="185">
        <v>32.0</v>
      </c>
      <c r="G687" s="185" t="s">
        <v>29</v>
      </c>
      <c r="H687" s="185" t="s">
        <v>30</v>
      </c>
      <c r="I687" s="191">
        <v>8.0</v>
      </c>
      <c r="J687" s="191" t="s">
        <v>33</v>
      </c>
      <c r="K687" s="185">
        <v>151.80756</v>
      </c>
      <c r="L687" s="185">
        <v>811.804</v>
      </c>
      <c r="M687" s="185"/>
      <c r="N687" s="185">
        <v>12.0</v>
      </c>
      <c r="O687" s="186">
        <v>84.39446</v>
      </c>
      <c r="P687" s="198">
        <v>1.4</v>
      </c>
      <c r="Q687" s="84"/>
      <c r="R687" s="188"/>
      <c r="S687" s="188"/>
      <c r="T687" s="188"/>
      <c r="U687" s="188"/>
      <c r="V687" s="91"/>
      <c r="W687" s="199">
        <v>883.0</v>
      </c>
      <c r="X687" s="143">
        <v>2424.0</v>
      </c>
      <c r="Y687" s="143">
        <v>13.07808</v>
      </c>
      <c r="Z687" s="200"/>
      <c r="AA687" s="200"/>
      <c r="AB687" s="200"/>
    </row>
    <row r="688">
      <c r="A688" s="185">
        <v>686.0</v>
      </c>
      <c r="B688" s="185" t="s">
        <v>58</v>
      </c>
      <c r="C688" s="185" t="s">
        <v>27</v>
      </c>
      <c r="D688" s="185" t="s">
        <v>27</v>
      </c>
      <c r="E688" s="185" t="s">
        <v>28</v>
      </c>
      <c r="F688" s="185">
        <v>32.0</v>
      </c>
      <c r="G688" s="185" t="s">
        <v>29</v>
      </c>
      <c r="H688" s="185" t="s">
        <v>30</v>
      </c>
      <c r="I688" s="191">
        <v>8.0</v>
      </c>
      <c r="J688" s="191" t="s">
        <v>34</v>
      </c>
      <c r="K688" s="185">
        <v>114.7166</v>
      </c>
      <c r="L688" s="185">
        <v>112249.92</v>
      </c>
      <c r="M688" s="185"/>
      <c r="N688" s="185">
        <v>149.0</v>
      </c>
      <c r="O688" s="186">
        <v>14.86321</v>
      </c>
      <c r="P688" s="198">
        <v>0.1</v>
      </c>
      <c r="Q688" s="84"/>
      <c r="R688" s="188"/>
      <c r="S688" s="188"/>
      <c r="T688" s="188"/>
      <c r="U688" s="188"/>
      <c r="V688" s="91"/>
      <c r="W688" s="199">
        <v>7638.0</v>
      </c>
      <c r="X688" s="143">
        <v>9198.0</v>
      </c>
      <c r="Y688" s="143">
        <v>13.88217</v>
      </c>
      <c r="Z688" s="200"/>
      <c r="AA688" s="200"/>
      <c r="AB688" s="200"/>
    </row>
    <row r="689">
      <c r="A689" s="185">
        <v>687.0</v>
      </c>
      <c r="B689" s="185" t="s">
        <v>58</v>
      </c>
      <c r="C689" s="185" t="s">
        <v>27</v>
      </c>
      <c r="D689" s="185" t="s">
        <v>27</v>
      </c>
      <c r="E689" s="185" t="s">
        <v>28</v>
      </c>
      <c r="F689" s="185">
        <v>32.0</v>
      </c>
      <c r="G689" s="185" t="s">
        <v>29</v>
      </c>
      <c r="H689" s="185" t="s">
        <v>30</v>
      </c>
      <c r="I689" s="191">
        <v>8.0</v>
      </c>
      <c r="J689" s="191" t="s">
        <v>35</v>
      </c>
      <c r="K689" s="185">
        <v>139.90294</v>
      </c>
      <c r="L689" s="185">
        <v>183.776</v>
      </c>
      <c r="M689" s="185"/>
      <c r="N689" s="185">
        <v>147.0</v>
      </c>
      <c r="O689" s="186">
        <v>19.72975</v>
      </c>
      <c r="P689" s="198">
        <v>0.3</v>
      </c>
      <c r="Q689" s="84"/>
      <c r="R689" s="188"/>
      <c r="S689" s="188"/>
      <c r="T689" s="188"/>
      <c r="U689" s="188"/>
      <c r="V689" s="91"/>
      <c r="W689" s="199">
        <v>85.0</v>
      </c>
      <c r="X689" s="143">
        <v>1281.0</v>
      </c>
      <c r="Y689" s="143">
        <v>9.94736</v>
      </c>
      <c r="Z689" s="200"/>
      <c r="AA689" s="200"/>
      <c r="AB689" s="200"/>
    </row>
    <row r="690">
      <c r="A690" s="185">
        <v>688.0</v>
      </c>
      <c r="B690" s="185" t="s">
        <v>58</v>
      </c>
      <c r="C690" s="185" t="s">
        <v>27</v>
      </c>
      <c r="D690" s="185" t="s">
        <v>27</v>
      </c>
      <c r="E690" s="185" t="s">
        <v>28</v>
      </c>
      <c r="F690" s="185">
        <v>32.0</v>
      </c>
      <c r="G690" s="185" t="s">
        <v>29</v>
      </c>
      <c r="H690" s="185" t="s">
        <v>30</v>
      </c>
      <c r="I690" s="191">
        <v>8.0</v>
      </c>
      <c r="J690" s="191" t="s">
        <v>36</v>
      </c>
      <c r="K690" s="185">
        <v>128.06212</v>
      </c>
      <c r="L690" s="185">
        <v>455.55</v>
      </c>
      <c r="M690" s="185"/>
      <c r="N690" s="185">
        <v>1.0</v>
      </c>
      <c r="O690" s="186">
        <v>2.70917</v>
      </c>
      <c r="P690" s="198">
        <v>0.0</v>
      </c>
      <c r="Q690" s="84"/>
      <c r="R690" s="188"/>
      <c r="S690" s="188"/>
      <c r="T690" s="188"/>
      <c r="U690" s="188"/>
      <c r="V690" s="91"/>
      <c r="W690" s="199">
        <v>12.0</v>
      </c>
      <c r="X690" s="143">
        <v>937.0</v>
      </c>
      <c r="Y690" s="143">
        <v>3.67732</v>
      </c>
      <c r="Z690" s="200"/>
      <c r="AA690" s="200"/>
      <c r="AB690" s="200"/>
    </row>
    <row r="691">
      <c r="A691" s="185">
        <v>689.0</v>
      </c>
      <c r="B691" s="185" t="s">
        <v>58</v>
      </c>
      <c r="C691" s="185" t="s">
        <v>27</v>
      </c>
      <c r="D691" s="185" t="s">
        <v>27</v>
      </c>
      <c r="E691" s="185" t="s">
        <v>28</v>
      </c>
      <c r="F691" s="185">
        <v>32.0</v>
      </c>
      <c r="G691" s="185" t="s">
        <v>29</v>
      </c>
      <c r="H691" s="185" t="s">
        <v>30</v>
      </c>
      <c r="I691" s="191">
        <v>8.0</v>
      </c>
      <c r="J691" s="191" t="s">
        <v>37</v>
      </c>
      <c r="K691" s="185">
        <v>137.76366</v>
      </c>
      <c r="L691" s="185">
        <v>67.552</v>
      </c>
      <c r="M691" s="185"/>
      <c r="N691" s="185">
        <v>12.0</v>
      </c>
      <c r="O691" s="186">
        <v>76.60406</v>
      </c>
      <c r="P691" s="198">
        <v>1.3</v>
      </c>
      <c r="Q691" s="84"/>
      <c r="R691" s="188"/>
      <c r="S691" s="188"/>
      <c r="T691" s="188"/>
      <c r="U691" s="188"/>
      <c r="V691" s="91"/>
      <c r="W691" s="199">
        <v>91.0</v>
      </c>
      <c r="X691" s="143">
        <v>1156.0</v>
      </c>
      <c r="Y691" s="143">
        <v>10.08123</v>
      </c>
      <c r="Z691" s="200"/>
      <c r="AA691" s="200"/>
      <c r="AB691" s="200"/>
    </row>
    <row r="692">
      <c r="A692" s="185">
        <v>690.0</v>
      </c>
      <c r="B692" s="185" t="s">
        <v>58</v>
      </c>
      <c r="C692" s="185" t="s">
        <v>27</v>
      </c>
      <c r="D692" s="185" t="s">
        <v>27</v>
      </c>
      <c r="E692" s="185" t="s">
        <v>28</v>
      </c>
      <c r="F692" s="185">
        <v>32.0</v>
      </c>
      <c r="G692" s="185" t="s">
        <v>29</v>
      </c>
      <c r="H692" s="185" t="s">
        <v>30</v>
      </c>
      <c r="I692" s="191">
        <v>8.0</v>
      </c>
      <c r="J692" s="191" t="s">
        <v>38</v>
      </c>
      <c r="K692" s="185">
        <v>164.28586</v>
      </c>
      <c r="L692" s="185">
        <v>283.391</v>
      </c>
      <c r="M692" s="185"/>
      <c r="N692" s="185">
        <v>165.0</v>
      </c>
      <c r="O692" s="186">
        <v>45.10862</v>
      </c>
      <c r="P692" s="198">
        <v>0.8</v>
      </c>
      <c r="Q692" s="84"/>
      <c r="R692" s="188"/>
      <c r="S692" s="188"/>
      <c r="T692" s="188"/>
      <c r="U692" s="188"/>
      <c r="V692" s="91"/>
      <c r="W692" s="199">
        <v>118.0</v>
      </c>
      <c r="X692" s="143">
        <v>1523.0</v>
      </c>
      <c r="Y692" s="143">
        <v>10.7692</v>
      </c>
      <c r="Z692" s="200"/>
      <c r="AA692" s="200"/>
      <c r="AB692" s="200"/>
    </row>
    <row r="693">
      <c r="A693" s="185">
        <v>691.0</v>
      </c>
      <c r="B693" s="185" t="s">
        <v>58</v>
      </c>
      <c r="C693" s="185" t="s">
        <v>27</v>
      </c>
      <c r="D693" s="185" t="s">
        <v>27</v>
      </c>
      <c r="E693" s="185" t="s">
        <v>28</v>
      </c>
      <c r="F693" s="185">
        <v>32.0</v>
      </c>
      <c r="G693" s="185" t="s">
        <v>29</v>
      </c>
      <c r="H693" s="185" t="s">
        <v>30</v>
      </c>
      <c r="I693" s="191">
        <v>8.0</v>
      </c>
      <c r="J693" s="191" t="s">
        <v>39</v>
      </c>
      <c r="K693" s="185">
        <v>183.45613</v>
      </c>
      <c r="L693" s="185">
        <v>50.784</v>
      </c>
      <c r="M693" s="185"/>
      <c r="N693" s="185">
        <v>12.0</v>
      </c>
      <c r="O693" s="186">
        <v>153.72416</v>
      </c>
      <c r="P693" s="198">
        <v>2.6</v>
      </c>
      <c r="Q693" s="84"/>
      <c r="R693" s="188"/>
      <c r="S693" s="188"/>
      <c r="T693" s="188"/>
      <c r="U693" s="188"/>
      <c r="V693" s="91"/>
      <c r="W693" s="199">
        <v>168.0</v>
      </c>
      <c r="X693" s="143">
        <v>1650.0</v>
      </c>
      <c r="Y693" s="143">
        <v>9.69078</v>
      </c>
      <c r="Z693" s="200"/>
      <c r="AA693" s="200"/>
      <c r="AB693" s="200"/>
    </row>
    <row r="694">
      <c r="A694" s="185">
        <v>692.0</v>
      </c>
      <c r="B694" s="185" t="s">
        <v>58</v>
      </c>
      <c r="C694" s="185" t="s">
        <v>27</v>
      </c>
      <c r="D694" s="185" t="s">
        <v>27</v>
      </c>
      <c r="E694" s="185" t="s">
        <v>28</v>
      </c>
      <c r="F694" s="185">
        <v>32.0</v>
      </c>
      <c r="G694" s="185" t="s">
        <v>29</v>
      </c>
      <c r="H694" s="185" t="s">
        <v>30</v>
      </c>
      <c r="I694" s="191">
        <v>8.0</v>
      </c>
      <c r="J694" s="191" t="s">
        <v>40</v>
      </c>
      <c r="K694" s="185">
        <v>126.77666</v>
      </c>
      <c r="L694" s="185">
        <v>3353.32</v>
      </c>
      <c r="M694" s="185"/>
      <c r="N694" s="185">
        <v>16.0</v>
      </c>
      <c r="O694" s="186">
        <v>252.09678</v>
      </c>
      <c r="P694" s="198">
        <v>4.3</v>
      </c>
      <c r="Q694" s="84"/>
      <c r="R694" s="188"/>
      <c r="S694" s="188"/>
      <c r="T694" s="188"/>
      <c r="U694" s="188"/>
      <c r="V694" s="91"/>
      <c r="W694" s="199">
        <v>567.0</v>
      </c>
      <c r="X694" s="143">
        <v>2238.0</v>
      </c>
      <c r="Y694" s="143">
        <v>9.85555</v>
      </c>
      <c r="Z694" s="200"/>
      <c r="AA694" s="200"/>
      <c r="AB694" s="200"/>
    </row>
    <row r="695">
      <c r="A695" s="185">
        <v>693.0</v>
      </c>
      <c r="B695" s="185" t="s">
        <v>58</v>
      </c>
      <c r="C695" s="185" t="s">
        <v>27</v>
      </c>
      <c r="D695" s="185" t="s">
        <v>27</v>
      </c>
      <c r="E695" s="185" t="s">
        <v>28</v>
      </c>
      <c r="F695" s="185">
        <v>32.0</v>
      </c>
      <c r="G695" s="185" t="s">
        <v>29</v>
      </c>
      <c r="H695" s="185" t="s">
        <v>30</v>
      </c>
      <c r="I695" s="191">
        <v>8.0</v>
      </c>
      <c r="J695" s="191" t="s">
        <v>41</v>
      </c>
      <c r="K695" s="185">
        <v>15.3445</v>
      </c>
      <c r="L695" s="185">
        <v>4133.38</v>
      </c>
      <c r="M695" s="185"/>
      <c r="N695" s="185">
        <v>22.0</v>
      </c>
      <c r="O695" s="186">
        <v>1.89487</v>
      </c>
      <c r="P695" s="198">
        <v>0.0</v>
      </c>
      <c r="Q695" s="84"/>
      <c r="R695" s="188"/>
      <c r="S695" s="188"/>
      <c r="T695" s="188"/>
      <c r="U695" s="188"/>
      <c r="V695" s="91"/>
      <c r="W695" s="199">
        <v>340.0</v>
      </c>
      <c r="X695" s="143">
        <v>1429.0</v>
      </c>
      <c r="Y695" s="143">
        <v>11.10032</v>
      </c>
      <c r="Z695" s="200"/>
      <c r="AA695" s="200"/>
      <c r="AB695" s="200"/>
    </row>
    <row r="696">
      <c r="A696" s="185">
        <v>694.0</v>
      </c>
      <c r="B696" s="185" t="s">
        <v>58</v>
      </c>
      <c r="C696" s="185" t="s">
        <v>27</v>
      </c>
      <c r="D696" s="185" t="s">
        <v>27</v>
      </c>
      <c r="E696" s="185" t="s">
        <v>28</v>
      </c>
      <c r="F696" s="185">
        <v>32.0</v>
      </c>
      <c r="G696" s="185" t="s">
        <v>29</v>
      </c>
      <c r="H696" s="185" t="s">
        <v>30</v>
      </c>
      <c r="I696" s="191">
        <v>8.0</v>
      </c>
      <c r="J696" s="191" t="s">
        <v>42</v>
      </c>
      <c r="K696" s="185">
        <v>107.41241</v>
      </c>
      <c r="L696" s="185">
        <v>101.631</v>
      </c>
      <c r="M696" s="185"/>
      <c r="N696" s="185">
        <v>139.0</v>
      </c>
      <c r="O696" s="186">
        <v>6.80451</v>
      </c>
      <c r="P696" s="198">
        <v>0.1</v>
      </c>
      <c r="Q696" s="84"/>
      <c r="R696" s="188"/>
      <c r="S696" s="188"/>
      <c r="T696" s="188"/>
      <c r="U696" s="188"/>
      <c r="V696" s="91"/>
      <c r="W696" s="199">
        <v>62.0</v>
      </c>
      <c r="X696" s="143">
        <v>1163.0</v>
      </c>
      <c r="Y696" s="143">
        <v>9.8742</v>
      </c>
      <c r="Z696" s="200"/>
      <c r="AA696" s="200"/>
      <c r="AB696" s="200"/>
    </row>
    <row r="697">
      <c r="A697" s="185">
        <v>695.0</v>
      </c>
      <c r="B697" s="185" t="s">
        <v>58</v>
      </c>
      <c r="C697" s="185" t="s">
        <v>27</v>
      </c>
      <c r="D697" s="185" t="s">
        <v>27</v>
      </c>
      <c r="E697" s="185" t="s">
        <v>28</v>
      </c>
      <c r="F697" s="185">
        <v>32.0</v>
      </c>
      <c r="G697" s="185" t="s">
        <v>29</v>
      </c>
      <c r="H697" s="185" t="s">
        <v>30</v>
      </c>
      <c r="I697" s="191">
        <v>8.0</v>
      </c>
      <c r="J697" s="191" t="s">
        <v>43</v>
      </c>
      <c r="K697" s="185">
        <v>15.024</v>
      </c>
      <c r="L697" s="185">
        <v>3093.68</v>
      </c>
      <c r="M697" s="185"/>
      <c r="N697" s="185">
        <v>139.0</v>
      </c>
      <c r="O697" s="186">
        <v>101359.53</v>
      </c>
      <c r="P697" s="198">
        <v>94.0</v>
      </c>
      <c r="Q697" s="84"/>
      <c r="R697" s="188"/>
      <c r="S697" s="188"/>
      <c r="T697" s="188"/>
      <c r="U697" s="188"/>
      <c r="V697" s="91"/>
      <c r="W697" s="199">
        <v>117341.0</v>
      </c>
      <c r="X697" s="143">
        <v>104670.0</v>
      </c>
      <c r="Y697" s="143">
        <v>11.98331</v>
      </c>
      <c r="Z697" s="200"/>
      <c r="AA697" s="200"/>
      <c r="AB697" s="200"/>
    </row>
    <row r="698">
      <c r="A698" s="185">
        <v>696.0</v>
      </c>
      <c r="B698" s="185" t="s">
        <v>58</v>
      </c>
      <c r="C698" s="185" t="s">
        <v>27</v>
      </c>
      <c r="D698" s="185" t="s">
        <v>27</v>
      </c>
      <c r="E698" s="185" t="s">
        <v>28</v>
      </c>
      <c r="F698" s="185">
        <v>32.0</v>
      </c>
      <c r="G698" s="185" t="s">
        <v>29</v>
      </c>
      <c r="H698" s="185" t="s">
        <v>30</v>
      </c>
      <c r="I698" s="191">
        <v>8.0</v>
      </c>
      <c r="J698" s="191" t="s">
        <v>44</v>
      </c>
      <c r="K698" s="185">
        <v>110.49472</v>
      </c>
      <c r="L698" s="185">
        <v>1056.38</v>
      </c>
      <c r="M698" s="185"/>
      <c r="N698" s="185">
        <v>5.0</v>
      </c>
      <c r="O698" s="186">
        <v>11.57746</v>
      </c>
      <c r="P698" s="198">
        <v>0.2</v>
      </c>
      <c r="Q698" s="84"/>
      <c r="R698" s="188"/>
      <c r="S698" s="188"/>
      <c r="T698" s="188"/>
      <c r="U698" s="188"/>
      <c r="V698" s="91"/>
      <c r="W698" s="199">
        <v>30.0</v>
      </c>
      <c r="X698" s="143">
        <v>1060.0</v>
      </c>
      <c r="Y698" s="143">
        <v>10.02588</v>
      </c>
      <c r="Z698" s="200"/>
      <c r="AA698" s="200"/>
      <c r="AB698" s="200"/>
    </row>
    <row r="699">
      <c r="A699" s="185">
        <v>697.0</v>
      </c>
      <c r="B699" s="185" t="s">
        <v>58</v>
      </c>
      <c r="C699" s="185" t="s">
        <v>27</v>
      </c>
      <c r="D699" s="185" t="s">
        <v>27</v>
      </c>
      <c r="E699" s="185" t="s">
        <v>28</v>
      </c>
      <c r="F699" s="185">
        <v>32.0</v>
      </c>
      <c r="G699" s="185" t="s">
        <v>29</v>
      </c>
      <c r="H699" s="185" t="s">
        <v>30</v>
      </c>
      <c r="I699" s="191">
        <v>8.0</v>
      </c>
      <c r="J699" s="191" t="s">
        <v>45</v>
      </c>
      <c r="K699" s="185">
        <v>109.19448</v>
      </c>
      <c r="L699" s="185">
        <v>540.444</v>
      </c>
      <c r="M699" s="185"/>
      <c r="N699" s="185">
        <v>12.0</v>
      </c>
      <c r="O699" s="186">
        <v>6.15974</v>
      </c>
      <c r="P699" s="198">
        <v>0.1</v>
      </c>
      <c r="Q699" s="84"/>
      <c r="R699" s="188"/>
      <c r="S699" s="188"/>
      <c r="T699" s="188"/>
      <c r="U699" s="188"/>
      <c r="V699" s="91"/>
      <c r="W699" s="199">
        <v>170.0</v>
      </c>
      <c r="X699" s="143">
        <v>968.0</v>
      </c>
      <c r="Y699" s="143">
        <v>11.07359</v>
      </c>
      <c r="Z699" s="200"/>
      <c r="AA699" s="200"/>
      <c r="AB699" s="200"/>
    </row>
    <row r="700">
      <c r="A700" s="185">
        <v>698.0</v>
      </c>
      <c r="B700" s="185" t="s">
        <v>58</v>
      </c>
      <c r="C700" s="185" t="s">
        <v>27</v>
      </c>
      <c r="D700" s="185" t="s">
        <v>27</v>
      </c>
      <c r="E700" s="185" t="s">
        <v>28</v>
      </c>
      <c r="F700" s="185">
        <v>32.0</v>
      </c>
      <c r="G700" s="185" t="s">
        <v>29</v>
      </c>
      <c r="H700" s="185" t="s">
        <v>30</v>
      </c>
      <c r="I700" s="191">
        <v>8.0</v>
      </c>
      <c r="J700" s="191" t="s">
        <v>46</v>
      </c>
      <c r="K700" s="185">
        <v>8.38712</v>
      </c>
      <c r="L700" s="185">
        <v>257650.23</v>
      </c>
      <c r="M700" s="185"/>
      <c r="N700" s="185">
        <v>7.0</v>
      </c>
      <c r="O700" s="186">
        <v>11.90482</v>
      </c>
      <c r="P700" s="198">
        <v>0.1</v>
      </c>
      <c r="Q700" s="84"/>
      <c r="R700" s="188"/>
      <c r="S700" s="188"/>
      <c r="T700" s="188"/>
      <c r="U700" s="188"/>
      <c r="V700" s="91"/>
      <c r="W700" s="199">
        <v>11605.0</v>
      </c>
      <c r="X700" s="143">
        <v>12552.0</v>
      </c>
      <c r="Y700" s="143">
        <v>10.08456</v>
      </c>
      <c r="Z700" s="200"/>
      <c r="AA700" s="200"/>
      <c r="AB700" s="200"/>
    </row>
    <row r="701">
      <c r="A701" s="185">
        <v>699.0</v>
      </c>
      <c r="B701" s="185" t="s">
        <v>58</v>
      </c>
      <c r="C701" s="185" t="s">
        <v>27</v>
      </c>
      <c r="D701" s="185" t="s">
        <v>27</v>
      </c>
      <c r="E701" s="185" t="s">
        <v>28</v>
      </c>
      <c r="F701" s="185">
        <v>32.0</v>
      </c>
      <c r="G701" s="185" t="s">
        <v>29</v>
      </c>
      <c r="H701" s="185" t="s">
        <v>30</v>
      </c>
      <c r="I701" s="191">
        <v>8.0</v>
      </c>
      <c r="J701" s="191" t="s">
        <v>47</v>
      </c>
      <c r="K701" s="185">
        <v>96.65264</v>
      </c>
      <c r="L701" s="185">
        <v>10159.55</v>
      </c>
      <c r="M701" s="185"/>
      <c r="N701" s="185">
        <v>11.0</v>
      </c>
      <c r="O701" s="186">
        <v>150.98227</v>
      </c>
      <c r="P701" s="198">
        <v>1.7</v>
      </c>
      <c r="Q701" s="84"/>
      <c r="R701" s="188"/>
      <c r="S701" s="188"/>
      <c r="T701" s="188"/>
      <c r="U701" s="188"/>
      <c r="V701" s="91"/>
      <c r="W701" s="199">
        <v>2419.0</v>
      </c>
      <c r="X701" s="143">
        <v>3555.0</v>
      </c>
      <c r="Y701" s="143">
        <v>10.72022</v>
      </c>
      <c r="Z701" s="200"/>
      <c r="AA701" s="200"/>
      <c r="AB701" s="200"/>
    </row>
    <row r="702">
      <c r="A702" s="185">
        <v>700.0</v>
      </c>
      <c r="B702" s="185" t="s">
        <v>58</v>
      </c>
      <c r="C702" s="185" t="s">
        <v>27</v>
      </c>
      <c r="D702" s="185" t="s">
        <v>27</v>
      </c>
      <c r="E702" s="185" t="s">
        <v>28</v>
      </c>
      <c r="F702" s="185">
        <v>32.0</v>
      </c>
      <c r="G702" s="185" t="s">
        <v>29</v>
      </c>
      <c r="H702" s="185" t="s">
        <v>30</v>
      </c>
      <c r="I702" s="191">
        <v>8.0</v>
      </c>
      <c r="J702" s="191" t="s">
        <v>48</v>
      </c>
      <c r="K702" s="185">
        <v>134.01125</v>
      </c>
      <c r="L702" s="185">
        <v>57292.43</v>
      </c>
      <c r="M702" s="185"/>
      <c r="N702" s="185">
        <v>19.0</v>
      </c>
      <c r="O702" s="186">
        <v>116.89462</v>
      </c>
      <c r="P702" s="198">
        <v>1.0</v>
      </c>
      <c r="Q702" s="84"/>
      <c r="R702" s="188"/>
      <c r="S702" s="188"/>
      <c r="T702" s="188"/>
      <c r="U702" s="188"/>
      <c r="V702" s="91"/>
      <c r="W702" s="199">
        <v>6305.0</v>
      </c>
      <c r="X702" s="143">
        <v>7821.0</v>
      </c>
      <c r="Y702" s="143">
        <v>11.11925</v>
      </c>
      <c r="Z702" s="200"/>
      <c r="AA702" s="200"/>
      <c r="AB702" s="200"/>
    </row>
    <row r="703">
      <c r="A703" s="185">
        <v>701.0</v>
      </c>
      <c r="B703" s="185" t="s">
        <v>58</v>
      </c>
      <c r="C703" s="185" t="s">
        <v>27</v>
      </c>
      <c r="D703" s="185" t="s">
        <v>27</v>
      </c>
      <c r="E703" s="185" t="s">
        <v>28</v>
      </c>
      <c r="F703" s="185">
        <v>32.0</v>
      </c>
      <c r="G703" s="185" t="s">
        <v>29</v>
      </c>
      <c r="H703" s="185" t="s">
        <v>30</v>
      </c>
      <c r="I703" s="191">
        <v>8.0</v>
      </c>
      <c r="J703" s="191" t="s">
        <v>49</v>
      </c>
      <c r="K703" s="185">
        <v>168.62816</v>
      </c>
      <c r="L703" s="185">
        <v>446.078</v>
      </c>
      <c r="M703" s="185"/>
      <c r="N703" s="185">
        <v>3.0</v>
      </c>
      <c r="O703" s="186">
        <v>61.48755</v>
      </c>
      <c r="P703" s="198">
        <v>1.1</v>
      </c>
      <c r="Q703" s="84"/>
      <c r="R703" s="188"/>
      <c r="S703" s="188"/>
      <c r="T703" s="188"/>
      <c r="U703" s="188"/>
      <c r="V703" s="91"/>
      <c r="W703" s="199">
        <v>78.0</v>
      </c>
      <c r="X703" s="143">
        <v>1305.0</v>
      </c>
      <c r="Y703" s="143">
        <v>9.91934</v>
      </c>
      <c r="Z703" s="200"/>
      <c r="AA703" s="200"/>
      <c r="AB703" s="200"/>
    </row>
    <row r="704">
      <c r="A704" s="185">
        <v>702.0</v>
      </c>
      <c r="B704" s="185" t="s">
        <v>58</v>
      </c>
      <c r="C704" s="185" t="s">
        <v>27</v>
      </c>
      <c r="D704" s="185" t="s">
        <v>27</v>
      </c>
      <c r="E704" s="185" t="s">
        <v>28</v>
      </c>
      <c r="F704" s="185">
        <v>32.0</v>
      </c>
      <c r="G704" s="185" t="s">
        <v>29</v>
      </c>
      <c r="H704" s="185" t="s">
        <v>30</v>
      </c>
      <c r="I704" s="191">
        <v>8.0</v>
      </c>
      <c r="J704" s="191" t="s">
        <v>50</v>
      </c>
      <c r="K704" s="185">
        <v>122.46114</v>
      </c>
      <c r="L704" s="185">
        <v>31692.76</v>
      </c>
      <c r="M704" s="185"/>
      <c r="N704" s="185">
        <v>23.0</v>
      </c>
      <c r="O704" s="186">
        <v>229.67576</v>
      </c>
      <c r="P704" s="198">
        <v>1.3</v>
      </c>
      <c r="Q704" s="84"/>
      <c r="R704" s="188"/>
      <c r="S704" s="188"/>
      <c r="T704" s="188"/>
      <c r="U704" s="188"/>
      <c r="V704" s="91"/>
      <c r="W704" s="199">
        <v>11510.0</v>
      </c>
      <c r="X704" s="143">
        <v>13578.0</v>
      </c>
      <c r="Y704" s="143">
        <v>12.60562</v>
      </c>
      <c r="Z704" s="200"/>
      <c r="AA704" s="200"/>
      <c r="AB704" s="200"/>
    </row>
    <row r="705">
      <c r="A705" s="185">
        <v>703.0</v>
      </c>
      <c r="B705" s="185" t="s">
        <v>58</v>
      </c>
      <c r="C705" s="185" t="s">
        <v>27</v>
      </c>
      <c r="D705" s="185" t="s">
        <v>27</v>
      </c>
      <c r="E705" s="185" t="s">
        <v>28</v>
      </c>
      <c r="F705" s="185">
        <v>32.0</v>
      </c>
      <c r="G705" s="185" t="s">
        <v>29</v>
      </c>
      <c r="H705" s="185" t="s">
        <v>30</v>
      </c>
      <c r="I705" s="191">
        <v>8.0</v>
      </c>
      <c r="J705" s="191" t="s">
        <v>51</v>
      </c>
      <c r="K705" s="185"/>
      <c r="L705" s="185"/>
      <c r="M705" s="185"/>
      <c r="N705" s="185"/>
      <c r="O705" s="195"/>
      <c r="P705" s="201"/>
      <c r="Q705" s="84"/>
      <c r="R705" s="188"/>
      <c r="S705" s="188"/>
      <c r="T705" s="188"/>
      <c r="U705" s="188"/>
      <c r="V705" s="142"/>
      <c r="W705" s="199" t="s">
        <v>30</v>
      </c>
      <c r="X705" s="143" t="s">
        <v>30</v>
      </c>
      <c r="Y705" s="143" t="s">
        <v>30</v>
      </c>
      <c r="Z705" s="200"/>
      <c r="AA705" s="200"/>
      <c r="AB705" s="200"/>
    </row>
    <row r="706">
      <c r="A706" s="185">
        <v>704.0</v>
      </c>
      <c r="B706" s="185" t="s">
        <v>58</v>
      </c>
      <c r="C706" s="185" t="s">
        <v>27</v>
      </c>
      <c r="D706" s="185" t="s">
        <v>27</v>
      </c>
      <c r="E706" s="185" t="s">
        <v>28</v>
      </c>
      <c r="F706" s="185">
        <v>32.0</v>
      </c>
      <c r="G706" s="185" t="s">
        <v>29</v>
      </c>
      <c r="H706" s="185" t="s">
        <v>30</v>
      </c>
      <c r="I706" s="191">
        <v>8.0</v>
      </c>
      <c r="J706" s="191" t="s">
        <v>52</v>
      </c>
      <c r="K706" s="185"/>
      <c r="L706" s="185"/>
      <c r="M706" s="185"/>
      <c r="N706" s="185"/>
      <c r="O706" s="195"/>
      <c r="P706" s="201"/>
      <c r="Q706" s="84"/>
      <c r="R706" s="188"/>
      <c r="S706" s="188"/>
      <c r="T706" s="188"/>
      <c r="U706" s="188"/>
      <c r="V706" s="142"/>
      <c r="W706" s="199" t="s">
        <v>30</v>
      </c>
      <c r="X706" s="143" t="s">
        <v>30</v>
      </c>
      <c r="Y706" s="143" t="s">
        <v>30</v>
      </c>
      <c r="Z706" s="200"/>
      <c r="AA706" s="200"/>
      <c r="AB706" s="200"/>
    </row>
    <row r="707">
      <c r="A707" s="185">
        <v>705.0</v>
      </c>
      <c r="B707" s="185" t="s">
        <v>58</v>
      </c>
      <c r="C707" s="185" t="s">
        <v>27</v>
      </c>
      <c r="D707" s="185" t="s">
        <v>27</v>
      </c>
      <c r="E707" s="185" t="s">
        <v>27</v>
      </c>
      <c r="F707" s="185">
        <v>64.0</v>
      </c>
      <c r="G707" s="185" t="s">
        <v>29</v>
      </c>
      <c r="H707" s="185" t="s">
        <v>59</v>
      </c>
      <c r="I707" s="191">
        <v>1.0</v>
      </c>
      <c r="J707" s="191" t="s">
        <v>31</v>
      </c>
      <c r="K707" s="185">
        <v>24.18725</v>
      </c>
      <c r="L707" s="185">
        <v>45.248</v>
      </c>
      <c r="M707" s="185"/>
      <c r="N707" s="185">
        <v>2.0</v>
      </c>
      <c r="O707" s="186">
        <v>29.74251</v>
      </c>
      <c r="P707" s="198">
        <v>0.5</v>
      </c>
      <c r="Q707" s="84"/>
      <c r="R707" s="188"/>
      <c r="S707" s="188"/>
      <c r="T707" s="188"/>
      <c r="U707" s="188"/>
      <c r="V707" s="91"/>
      <c r="W707" s="199">
        <v>58.0</v>
      </c>
      <c r="X707" s="143">
        <v>1326.0</v>
      </c>
      <c r="Y707" s="143">
        <v>15.65968</v>
      </c>
      <c r="Z707" s="200"/>
      <c r="AA707" s="200"/>
      <c r="AB707" s="200"/>
    </row>
    <row r="708">
      <c r="A708" s="185">
        <v>706.0</v>
      </c>
      <c r="B708" s="185" t="s">
        <v>58</v>
      </c>
      <c r="C708" s="185" t="s">
        <v>27</v>
      </c>
      <c r="D708" s="185" t="s">
        <v>27</v>
      </c>
      <c r="E708" s="185" t="s">
        <v>27</v>
      </c>
      <c r="F708" s="185">
        <v>64.0</v>
      </c>
      <c r="G708" s="185" t="s">
        <v>29</v>
      </c>
      <c r="H708" s="185" t="s">
        <v>59</v>
      </c>
      <c r="I708" s="191">
        <v>1.0</v>
      </c>
      <c r="J708" s="191" t="s">
        <v>32</v>
      </c>
      <c r="K708" s="185">
        <v>2.83477</v>
      </c>
      <c r="L708" s="185">
        <v>1272.53</v>
      </c>
      <c r="M708" s="185"/>
      <c r="N708" s="185">
        <v>39.0</v>
      </c>
      <c r="O708" s="186">
        <v>1221.81</v>
      </c>
      <c r="P708" s="198">
        <v>20.9</v>
      </c>
      <c r="Q708" s="86">
        <v>0.026816</v>
      </c>
      <c r="R708" s="86">
        <v>34.56</v>
      </c>
      <c r="S708" s="188"/>
      <c r="T708" s="86">
        <v>22.0</v>
      </c>
      <c r="U708" s="86">
        <v>1.22137</v>
      </c>
      <c r="V708" s="91">
        <v>0.0</v>
      </c>
      <c r="W708" s="199">
        <v>1373.0</v>
      </c>
      <c r="X708" s="143">
        <v>2320.0</v>
      </c>
      <c r="Y708" s="143">
        <v>26.66586</v>
      </c>
      <c r="Z708" s="200"/>
      <c r="AA708" s="200"/>
      <c r="AB708" s="200"/>
    </row>
    <row r="709">
      <c r="A709" s="185">
        <v>707.0</v>
      </c>
      <c r="B709" s="185" t="s">
        <v>58</v>
      </c>
      <c r="C709" s="185" t="s">
        <v>27</v>
      </c>
      <c r="D709" s="185" t="s">
        <v>27</v>
      </c>
      <c r="E709" s="185" t="s">
        <v>27</v>
      </c>
      <c r="F709" s="185">
        <v>64.0</v>
      </c>
      <c r="G709" s="185" t="s">
        <v>29</v>
      </c>
      <c r="H709" s="185" t="s">
        <v>59</v>
      </c>
      <c r="I709" s="191">
        <v>1.0</v>
      </c>
      <c r="J709" s="191" t="s">
        <v>33</v>
      </c>
      <c r="K709" s="185">
        <v>15.49694</v>
      </c>
      <c r="L709" s="185">
        <v>215.389</v>
      </c>
      <c r="M709" s="185"/>
      <c r="N709" s="185">
        <v>12.0</v>
      </c>
      <c r="O709" s="186">
        <v>10.99533</v>
      </c>
      <c r="P709" s="198">
        <v>0.1</v>
      </c>
      <c r="Q709" s="86">
        <v>2.17564</v>
      </c>
      <c r="R709" s="86">
        <v>5.312</v>
      </c>
      <c r="S709" s="188"/>
      <c r="T709" s="86">
        <v>8.0</v>
      </c>
      <c r="U709" s="86">
        <v>0.883133</v>
      </c>
      <c r="V709" s="91">
        <v>0.0</v>
      </c>
      <c r="W709" s="199">
        <v>120.0</v>
      </c>
      <c r="X709" s="143">
        <v>367.0</v>
      </c>
      <c r="Y709" s="143">
        <v>22.83076</v>
      </c>
      <c r="Z709" s="200"/>
      <c r="AA709" s="200"/>
      <c r="AB709" s="200"/>
    </row>
    <row r="710">
      <c r="A710" s="185">
        <v>708.0</v>
      </c>
      <c r="B710" s="185" t="s">
        <v>58</v>
      </c>
      <c r="C710" s="185" t="s">
        <v>27</v>
      </c>
      <c r="D710" s="185" t="s">
        <v>27</v>
      </c>
      <c r="E710" s="185" t="s">
        <v>27</v>
      </c>
      <c r="F710" s="185">
        <v>64.0</v>
      </c>
      <c r="G710" s="185" t="s">
        <v>29</v>
      </c>
      <c r="H710" s="185" t="s">
        <v>59</v>
      </c>
      <c r="I710" s="191">
        <v>1.0</v>
      </c>
      <c r="J710" s="191" t="s">
        <v>34</v>
      </c>
      <c r="K710" s="185">
        <v>12.29779</v>
      </c>
      <c r="L710" s="185">
        <v>14697.23</v>
      </c>
      <c r="M710" s="185"/>
      <c r="N710" s="185">
        <v>149.0</v>
      </c>
      <c r="O710" s="186">
        <v>2.80491</v>
      </c>
      <c r="P710" s="198">
        <v>0.0</v>
      </c>
      <c r="Q710" s="86">
        <v>0.189792</v>
      </c>
      <c r="R710" s="86">
        <v>2.784</v>
      </c>
      <c r="S710" s="188"/>
      <c r="T710" s="86">
        <v>4.0</v>
      </c>
      <c r="U710" s="86">
        <v>0.445984</v>
      </c>
      <c r="V710" s="91">
        <v>0.0</v>
      </c>
      <c r="W710" s="199">
        <v>1055.0</v>
      </c>
      <c r="X710" s="143">
        <v>1543.0</v>
      </c>
      <c r="Y710" s="143">
        <v>25.38256</v>
      </c>
      <c r="Z710" s="200"/>
      <c r="AA710" s="200"/>
      <c r="AB710" s="200"/>
    </row>
    <row r="711">
      <c r="A711" s="185">
        <v>709.0</v>
      </c>
      <c r="B711" s="185" t="s">
        <v>58</v>
      </c>
      <c r="C711" s="185" t="s">
        <v>27</v>
      </c>
      <c r="D711" s="185" t="s">
        <v>27</v>
      </c>
      <c r="E711" s="185" t="s">
        <v>27</v>
      </c>
      <c r="F711" s="185">
        <v>64.0</v>
      </c>
      <c r="G711" s="185" t="s">
        <v>29</v>
      </c>
      <c r="H711" s="185" t="s">
        <v>59</v>
      </c>
      <c r="I711" s="191">
        <v>1.0</v>
      </c>
      <c r="J711" s="191" t="s">
        <v>35</v>
      </c>
      <c r="K711" s="185">
        <v>15.04372</v>
      </c>
      <c r="L711" s="185">
        <v>183.04</v>
      </c>
      <c r="M711" s="185"/>
      <c r="N711" s="185">
        <v>147.0</v>
      </c>
      <c r="O711" s="186">
        <v>2.84389</v>
      </c>
      <c r="P711" s="198">
        <v>0.0</v>
      </c>
      <c r="Q711" s="86">
        <v>2.18694</v>
      </c>
      <c r="R711" s="86">
        <v>6.88</v>
      </c>
      <c r="S711" s="188"/>
      <c r="T711" s="86">
        <v>10.0</v>
      </c>
      <c r="U711" s="86">
        <v>0.78288</v>
      </c>
      <c r="V711" s="91">
        <v>0.0</v>
      </c>
      <c r="W711" s="199">
        <v>76.0</v>
      </c>
      <c r="X711" s="143">
        <v>188.0</v>
      </c>
      <c r="Y711" s="143">
        <v>22.63627</v>
      </c>
      <c r="Z711" s="200"/>
      <c r="AA711" s="200"/>
      <c r="AB711" s="200"/>
    </row>
    <row r="712">
      <c r="A712" s="185">
        <v>710.0</v>
      </c>
      <c r="B712" s="185" t="s">
        <v>58</v>
      </c>
      <c r="C712" s="185" t="s">
        <v>27</v>
      </c>
      <c r="D712" s="185" t="s">
        <v>27</v>
      </c>
      <c r="E712" s="185" t="s">
        <v>27</v>
      </c>
      <c r="F712" s="185">
        <v>64.0</v>
      </c>
      <c r="G712" s="185" t="s">
        <v>29</v>
      </c>
      <c r="H712" s="185" t="s">
        <v>59</v>
      </c>
      <c r="I712" s="191">
        <v>1.0</v>
      </c>
      <c r="J712" s="191" t="s">
        <v>36</v>
      </c>
      <c r="K712" s="185">
        <v>15.31688</v>
      </c>
      <c r="L712" s="185">
        <v>130.72</v>
      </c>
      <c r="M712" s="185"/>
      <c r="N712" s="185">
        <v>1.0</v>
      </c>
      <c r="O712" s="186">
        <v>0.558396</v>
      </c>
      <c r="P712" s="198">
        <v>0.0</v>
      </c>
      <c r="Q712" s="84"/>
      <c r="R712" s="188"/>
      <c r="S712" s="188"/>
      <c r="T712" s="188"/>
      <c r="U712" s="188"/>
      <c r="V712" s="91"/>
      <c r="W712" s="199">
        <v>14.0</v>
      </c>
      <c r="X712" s="143">
        <v>89.0</v>
      </c>
      <c r="Y712" s="143">
        <v>8.76652</v>
      </c>
      <c r="Z712" s="200"/>
      <c r="AA712" s="200"/>
      <c r="AB712" s="200"/>
    </row>
    <row r="713">
      <c r="A713" s="185">
        <v>711.0</v>
      </c>
      <c r="B713" s="185" t="s">
        <v>58</v>
      </c>
      <c r="C713" s="185" t="s">
        <v>27</v>
      </c>
      <c r="D713" s="185" t="s">
        <v>27</v>
      </c>
      <c r="E713" s="185" t="s">
        <v>27</v>
      </c>
      <c r="F713" s="185">
        <v>64.0</v>
      </c>
      <c r="G713" s="185" t="s">
        <v>29</v>
      </c>
      <c r="H713" s="185" t="s">
        <v>59</v>
      </c>
      <c r="I713" s="191">
        <v>1.0</v>
      </c>
      <c r="J713" s="191" t="s">
        <v>37</v>
      </c>
      <c r="K713" s="185">
        <v>16.43245</v>
      </c>
      <c r="L713" s="185">
        <v>68.414</v>
      </c>
      <c r="M713" s="185"/>
      <c r="N713" s="185">
        <v>12.0</v>
      </c>
      <c r="O713" s="186">
        <v>9.56222</v>
      </c>
      <c r="P713" s="198">
        <v>0.2</v>
      </c>
      <c r="Q713" s="86">
        <v>2.24207</v>
      </c>
      <c r="R713" s="86">
        <v>6.88</v>
      </c>
      <c r="S713" s="188"/>
      <c r="T713" s="86">
        <v>10.0</v>
      </c>
      <c r="U713" s="86">
        <v>0.78195</v>
      </c>
      <c r="V713" s="91">
        <v>0.0</v>
      </c>
      <c r="W713" s="199">
        <v>32.0</v>
      </c>
      <c r="X713" s="98">
        <v>122.0</v>
      </c>
      <c r="Y713" s="143">
        <v>22.33432</v>
      </c>
      <c r="Z713" s="200"/>
      <c r="AA713" s="200"/>
      <c r="AB713" s="200"/>
    </row>
    <row r="714">
      <c r="A714" s="185">
        <v>712.0</v>
      </c>
      <c r="B714" s="185" t="s">
        <v>58</v>
      </c>
      <c r="C714" s="185" t="s">
        <v>27</v>
      </c>
      <c r="D714" s="185" t="s">
        <v>27</v>
      </c>
      <c r="E714" s="185" t="s">
        <v>27</v>
      </c>
      <c r="F714" s="185">
        <v>64.0</v>
      </c>
      <c r="G714" s="185" t="s">
        <v>29</v>
      </c>
      <c r="H714" s="185" t="s">
        <v>59</v>
      </c>
      <c r="I714" s="191">
        <v>1.0</v>
      </c>
      <c r="J714" s="191" t="s">
        <v>38</v>
      </c>
      <c r="K714" s="185">
        <v>18.20409</v>
      </c>
      <c r="L714" s="185">
        <v>291.902</v>
      </c>
      <c r="M714" s="185"/>
      <c r="N714" s="185">
        <v>165.0</v>
      </c>
      <c r="O714" s="186">
        <v>3.88919</v>
      </c>
      <c r="P714" s="198">
        <v>0.1</v>
      </c>
      <c r="Q714" s="86">
        <v>2.44832</v>
      </c>
      <c r="R714" s="86">
        <v>9.664</v>
      </c>
      <c r="S714" s="188"/>
      <c r="T714" s="86">
        <v>14.0</v>
      </c>
      <c r="U714" s="86">
        <v>1.00185</v>
      </c>
      <c r="V714" s="91">
        <v>0.0</v>
      </c>
      <c r="W714" s="199">
        <v>83.0</v>
      </c>
      <c r="X714" s="143">
        <v>325.0</v>
      </c>
      <c r="Y714" s="143">
        <v>24.02422</v>
      </c>
      <c r="Z714" s="200"/>
      <c r="AA714" s="200"/>
      <c r="AB714" s="200"/>
    </row>
    <row r="715">
      <c r="A715" s="185">
        <v>713.0</v>
      </c>
      <c r="B715" s="185" t="s">
        <v>58</v>
      </c>
      <c r="C715" s="185" t="s">
        <v>27</v>
      </c>
      <c r="D715" s="185" t="s">
        <v>27</v>
      </c>
      <c r="E715" s="185" t="s">
        <v>27</v>
      </c>
      <c r="F715" s="185">
        <v>64.0</v>
      </c>
      <c r="G715" s="185" t="s">
        <v>29</v>
      </c>
      <c r="H715" s="185" t="s">
        <v>59</v>
      </c>
      <c r="I715" s="191">
        <v>1.0</v>
      </c>
      <c r="J715" s="191" t="s">
        <v>39</v>
      </c>
      <c r="K715" s="185">
        <v>21.94689</v>
      </c>
      <c r="L715" s="185">
        <v>50.495</v>
      </c>
      <c r="M715" s="185"/>
      <c r="N715" s="185">
        <v>12.0</v>
      </c>
      <c r="O715" s="186">
        <v>16.08289</v>
      </c>
      <c r="P715" s="198">
        <v>0.3</v>
      </c>
      <c r="Q715" s="86">
        <v>4.37292</v>
      </c>
      <c r="R715" s="86">
        <v>7.168</v>
      </c>
      <c r="S715" s="188"/>
      <c r="T715" s="86">
        <v>10.0</v>
      </c>
      <c r="U715" s="86">
        <v>2.22349</v>
      </c>
      <c r="V715" s="91">
        <v>0.0</v>
      </c>
      <c r="W715" s="199">
        <v>40.0</v>
      </c>
      <c r="X715" s="143">
        <v>169.0</v>
      </c>
      <c r="Y715" s="143">
        <v>23.0101</v>
      </c>
      <c r="Z715" s="200"/>
      <c r="AA715" s="200"/>
      <c r="AB715" s="200"/>
    </row>
    <row r="716">
      <c r="A716" s="185">
        <v>714.0</v>
      </c>
      <c r="B716" s="185" t="s">
        <v>58</v>
      </c>
      <c r="C716" s="185" t="s">
        <v>27</v>
      </c>
      <c r="D716" s="185" t="s">
        <v>27</v>
      </c>
      <c r="E716" s="185" t="s">
        <v>27</v>
      </c>
      <c r="F716" s="185">
        <v>64.0</v>
      </c>
      <c r="G716" s="185" t="s">
        <v>29</v>
      </c>
      <c r="H716" s="185" t="s">
        <v>59</v>
      </c>
      <c r="I716" s="191">
        <v>1.0</v>
      </c>
      <c r="J716" s="191" t="s">
        <v>40</v>
      </c>
      <c r="K716" s="185">
        <v>15.50382</v>
      </c>
      <c r="L716" s="185">
        <v>690.716</v>
      </c>
      <c r="M716" s="185"/>
      <c r="N716" s="185">
        <v>57.0</v>
      </c>
      <c r="O716" s="186">
        <v>32.91</v>
      </c>
      <c r="P716" s="198">
        <v>0.4</v>
      </c>
      <c r="Q716" s="86">
        <v>2.32614</v>
      </c>
      <c r="R716" s="86">
        <v>9.312</v>
      </c>
      <c r="S716" s="188"/>
      <c r="T716" s="86">
        <v>53.0</v>
      </c>
      <c r="U716" s="86">
        <v>1.86662</v>
      </c>
      <c r="V716" s="91">
        <v>0.0</v>
      </c>
      <c r="W716" s="199">
        <v>104.0</v>
      </c>
      <c r="X716" s="143">
        <v>363.0</v>
      </c>
      <c r="Y716" s="143">
        <v>23.71602</v>
      </c>
      <c r="Z716" s="200"/>
      <c r="AA716" s="200"/>
      <c r="AB716" s="200"/>
    </row>
    <row r="717">
      <c r="A717" s="185">
        <v>715.0</v>
      </c>
      <c r="B717" s="185" t="s">
        <v>58</v>
      </c>
      <c r="C717" s="185" t="s">
        <v>27</v>
      </c>
      <c r="D717" s="185" t="s">
        <v>27</v>
      </c>
      <c r="E717" s="185" t="s">
        <v>27</v>
      </c>
      <c r="F717" s="185">
        <v>64.0</v>
      </c>
      <c r="G717" s="185" t="s">
        <v>29</v>
      </c>
      <c r="H717" s="185" t="s">
        <v>59</v>
      </c>
      <c r="I717" s="191">
        <v>1.0</v>
      </c>
      <c r="J717" s="191" t="s">
        <v>41</v>
      </c>
      <c r="K717" s="185">
        <v>2.30226</v>
      </c>
      <c r="L717" s="185">
        <v>1018.39</v>
      </c>
      <c r="M717" s="185"/>
      <c r="N717" s="185">
        <v>68.0</v>
      </c>
      <c r="O717" s="186">
        <v>1.87304</v>
      </c>
      <c r="P717" s="198">
        <v>0.0</v>
      </c>
      <c r="Q717" s="86">
        <v>0.011328</v>
      </c>
      <c r="R717" s="86">
        <v>5.152</v>
      </c>
      <c r="S717" s="188"/>
      <c r="T717" s="86">
        <v>8.0</v>
      </c>
      <c r="U717" s="86">
        <v>0.444735</v>
      </c>
      <c r="V717" s="91">
        <v>0.0</v>
      </c>
      <c r="W717" s="199">
        <v>94.0</v>
      </c>
      <c r="X717" s="143">
        <v>466.0</v>
      </c>
      <c r="Y717" s="143">
        <v>25.37229</v>
      </c>
      <c r="Z717" s="200"/>
      <c r="AA717" s="200"/>
      <c r="AB717" s="200"/>
    </row>
    <row r="718">
      <c r="A718" s="185">
        <v>716.0</v>
      </c>
      <c r="B718" s="185" t="s">
        <v>58</v>
      </c>
      <c r="C718" s="185" t="s">
        <v>27</v>
      </c>
      <c r="D718" s="185" t="s">
        <v>27</v>
      </c>
      <c r="E718" s="185" t="s">
        <v>27</v>
      </c>
      <c r="F718" s="185">
        <v>64.0</v>
      </c>
      <c r="G718" s="185" t="s">
        <v>29</v>
      </c>
      <c r="H718" s="185" t="s">
        <v>59</v>
      </c>
      <c r="I718" s="191">
        <v>1.0</v>
      </c>
      <c r="J718" s="191" t="s">
        <v>42</v>
      </c>
      <c r="K718" s="185">
        <v>11.9794</v>
      </c>
      <c r="L718" s="185">
        <v>101.76</v>
      </c>
      <c r="M718" s="185"/>
      <c r="N718" s="185">
        <v>139.0</v>
      </c>
      <c r="O718" s="186">
        <v>1.47235</v>
      </c>
      <c r="P718" s="198">
        <v>0.0</v>
      </c>
      <c r="Q718" s="86">
        <v>2.02284</v>
      </c>
      <c r="R718" s="86">
        <v>1.568</v>
      </c>
      <c r="S718" s="188"/>
      <c r="T718" s="86">
        <v>2.0</v>
      </c>
      <c r="U718" s="86">
        <v>0.333631</v>
      </c>
      <c r="V718" s="91">
        <v>0.0</v>
      </c>
      <c r="W718" s="199">
        <v>62.0</v>
      </c>
      <c r="X718" s="143">
        <v>170.0</v>
      </c>
      <c r="Y718" s="143">
        <v>22.38654</v>
      </c>
      <c r="Z718" s="200"/>
      <c r="AA718" s="200"/>
      <c r="AB718" s="200"/>
    </row>
    <row r="719">
      <c r="A719" s="185">
        <v>717.0</v>
      </c>
      <c r="B719" s="185" t="s">
        <v>58</v>
      </c>
      <c r="C719" s="185" t="s">
        <v>27</v>
      </c>
      <c r="D719" s="185" t="s">
        <v>27</v>
      </c>
      <c r="E719" s="185" t="s">
        <v>27</v>
      </c>
      <c r="F719" s="185">
        <v>64.0</v>
      </c>
      <c r="G719" s="185" t="s">
        <v>29</v>
      </c>
      <c r="H719" s="185" t="s">
        <v>59</v>
      </c>
      <c r="I719" s="191">
        <v>1.0</v>
      </c>
      <c r="J719" s="191" t="s">
        <v>43</v>
      </c>
      <c r="K719" s="185">
        <v>2.08239</v>
      </c>
      <c r="L719" s="185">
        <v>567.196</v>
      </c>
      <c r="M719" s="185"/>
      <c r="N719" s="185">
        <v>139.0</v>
      </c>
      <c r="O719" s="186">
        <v>1908.23</v>
      </c>
      <c r="P719" s="198">
        <v>32.6</v>
      </c>
      <c r="Q719" s="86">
        <v>0.063136</v>
      </c>
      <c r="R719" s="188"/>
      <c r="S719" s="188"/>
      <c r="T719" s="188"/>
      <c r="U719" s="188"/>
      <c r="V719" s="91"/>
      <c r="W719" s="199">
        <v>2004.0</v>
      </c>
      <c r="X719" s="143">
        <v>2465.0</v>
      </c>
      <c r="Y719" s="143">
        <v>15.83345</v>
      </c>
      <c r="Z719" s="200"/>
      <c r="AA719" s="200"/>
      <c r="AB719" s="200"/>
    </row>
    <row r="720">
      <c r="A720" s="185">
        <v>718.0</v>
      </c>
      <c r="B720" s="185" t="s">
        <v>58</v>
      </c>
      <c r="C720" s="185" t="s">
        <v>27</v>
      </c>
      <c r="D720" s="185" t="s">
        <v>27</v>
      </c>
      <c r="E720" s="185" t="s">
        <v>27</v>
      </c>
      <c r="F720" s="185">
        <v>64.0</v>
      </c>
      <c r="G720" s="185" t="s">
        <v>29</v>
      </c>
      <c r="H720" s="185" t="s">
        <v>59</v>
      </c>
      <c r="I720" s="191">
        <v>1.0</v>
      </c>
      <c r="J720" s="191" t="s">
        <v>44</v>
      </c>
      <c r="K720" s="185">
        <v>13.93577</v>
      </c>
      <c r="L720" s="185">
        <v>281.343</v>
      </c>
      <c r="M720" s="185"/>
      <c r="N720" s="185">
        <v>5.0</v>
      </c>
      <c r="O720" s="186">
        <v>0.921691</v>
      </c>
      <c r="P720" s="198">
        <v>0.0</v>
      </c>
      <c r="Q720" s="86">
        <v>0.266687</v>
      </c>
      <c r="R720" s="86">
        <v>1.44</v>
      </c>
      <c r="S720" s="188"/>
      <c r="T720" s="86">
        <v>2.0</v>
      </c>
      <c r="U720" s="86">
        <v>0.114687</v>
      </c>
      <c r="V720" s="91">
        <v>0.0</v>
      </c>
      <c r="W720" s="199">
        <v>23.0</v>
      </c>
      <c r="X720" s="143">
        <v>174.0</v>
      </c>
      <c r="Y720" s="143">
        <v>22.97943</v>
      </c>
      <c r="Z720" s="200"/>
      <c r="AA720" s="200"/>
      <c r="AB720" s="200"/>
    </row>
    <row r="721">
      <c r="A721" s="185">
        <v>719.0</v>
      </c>
      <c r="B721" s="185" t="s">
        <v>58</v>
      </c>
      <c r="C721" s="185" t="s">
        <v>27</v>
      </c>
      <c r="D721" s="185" t="s">
        <v>27</v>
      </c>
      <c r="E721" s="185" t="s">
        <v>27</v>
      </c>
      <c r="F721" s="185">
        <v>64.0</v>
      </c>
      <c r="G721" s="185" t="s">
        <v>29</v>
      </c>
      <c r="H721" s="185" t="s">
        <v>59</v>
      </c>
      <c r="I721" s="191">
        <v>1.0</v>
      </c>
      <c r="J721" s="191" t="s">
        <v>45</v>
      </c>
      <c r="K721" s="185">
        <v>13.77474</v>
      </c>
      <c r="L721" s="185">
        <v>3701.74</v>
      </c>
      <c r="M721" s="185"/>
      <c r="N721" s="185">
        <v>282.0</v>
      </c>
      <c r="O721" s="186">
        <v>2.35237</v>
      </c>
      <c r="P721" s="198">
        <v>0.0</v>
      </c>
      <c r="Q721" s="86">
        <v>0.013696</v>
      </c>
      <c r="R721" s="86">
        <v>4.928</v>
      </c>
      <c r="S721" s="188"/>
      <c r="T721" s="86">
        <v>4.0</v>
      </c>
      <c r="U721" s="86">
        <v>0.222848</v>
      </c>
      <c r="V721" s="91">
        <v>0.0</v>
      </c>
      <c r="W721" s="199">
        <v>296.0</v>
      </c>
      <c r="X721" s="143">
        <v>692.0</v>
      </c>
      <c r="Y721" s="143">
        <v>25.45468</v>
      </c>
      <c r="Z721" s="200"/>
      <c r="AA721" s="200"/>
      <c r="AB721" s="200"/>
    </row>
    <row r="722">
      <c r="A722" s="185">
        <v>720.0</v>
      </c>
      <c r="B722" s="185" t="s">
        <v>58</v>
      </c>
      <c r="C722" s="185" t="s">
        <v>27</v>
      </c>
      <c r="D722" s="185" t="s">
        <v>27</v>
      </c>
      <c r="E722" s="185" t="s">
        <v>27</v>
      </c>
      <c r="F722" s="185">
        <v>64.0</v>
      </c>
      <c r="G722" s="185" t="s">
        <v>29</v>
      </c>
      <c r="H722" s="185" t="s">
        <v>59</v>
      </c>
      <c r="I722" s="191">
        <v>1.0</v>
      </c>
      <c r="J722" s="191" t="s">
        <v>46</v>
      </c>
      <c r="K722" s="185">
        <v>2.17103</v>
      </c>
      <c r="L722" s="185">
        <v>34664.18</v>
      </c>
      <c r="M722" s="185"/>
      <c r="N722" s="185">
        <v>7.0</v>
      </c>
      <c r="O722" s="186">
        <v>1.82985</v>
      </c>
      <c r="P722" s="198">
        <v>0.0</v>
      </c>
      <c r="Q722" s="86">
        <v>0.317215</v>
      </c>
      <c r="R722" s="86">
        <v>1.696</v>
      </c>
      <c r="S722" s="188"/>
      <c r="T722" s="86">
        <v>2.0</v>
      </c>
      <c r="U722" s="86">
        <v>0.114784</v>
      </c>
      <c r="V722" s="91">
        <v>0.0</v>
      </c>
      <c r="W722" s="199">
        <v>1745.0</v>
      </c>
      <c r="X722" s="143">
        <v>1971.0</v>
      </c>
      <c r="Y722" s="143">
        <v>23.46449</v>
      </c>
      <c r="Z722" s="200"/>
      <c r="AA722" s="200"/>
      <c r="AB722" s="200"/>
    </row>
    <row r="723">
      <c r="A723" s="185">
        <v>721.0</v>
      </c>
      <c r="B723" s="185" t="s">
        <v>58</v>
      </c>
      <c r="C723" s="185" t="s">
        <v>27</v>
      </c>
      <c r="D723" s="185" t="s">
        <v>27</v>
      </c>
      <c r="E723" s="185" t="s">
        <v>27</v>
      </c>
      <c r="F723" s="185">
        <v>64.0</v>
      </c>
      <c r="G723" s="185" t="s">
        <v>29</v>
      </c>
      <c r="H723" s="185" t="s">
        <v>59</v>
      </c>
      <c r="I723" s="191">
        <v>1.0</v>
      </c>
      <c r="J723" s="191" t="s">
        <v>47</v>
      </c>
      <c r="K723" s="185">
        <v>12.12679</v>
      </c>
      <c r="L723" s="185">
        <v>1558.71</v>
      </c>
      <c r="M723" s="185"/>
      <c r="N723" s="185">
        <v>11.0</v>
      </c>
      <c r="O723" s="186">
        <v>3.93284</v>
      </c>
      <c r="P723" s="198">
        <v>0.1</v>
      </c>
      <c r="Q723" s="86">
        <v>0.552991</v>
      </c>
      <c r="R723" s="86">
        <v>3.328</v>
      </c>
      <c r="S723" s="188"/>
      <c r="T723" s="86">
        <v>4.0</v>
      </c>
      <c r="U723" s="86">
        <v>0.23232</v>
      </c>
      <c r="V723" s="91">
        <v>0.0</v>
      </c>
      <c r="W723" s="199">
        <v>337.0</v>
      </c>
      <c r="X723" s="143">
        <v>602.0</v>
      </c>
      <c r="Y723" s="143">
        <v>23.92023</v>
      </c>
      <c r="Z723" s="200"/>
      <c r="AA723" s="200"/>
      <c r="AB723" s="200"/>
    </row>
    <row r="724">
      <c r="A724" s="185">
        <v>722.0</v>
      </c>
      <c r="B724" s="185" t="s">
        <v>58</v>
      </c>
      <c r="C724" s="185" t="s">
        <v>27</v>
      </c>
      <c r="D724" s="185" t="s">
        <v>27</v>
      </c>
      <c r="E724" s="185" t="s">
        <v>27</v>
      </c>
      <c r="F724" s="185">
        <v>64.0</v>
      </c>
      <c r="G724" s="185" t="s">
        <v>29</v>
      </c>
      <c r="H724" s="185" t="s">
        <v>59</v>
      </c>
      <c r="I724" s="191">
        <v>1.0</v>
      </c>
      <c r="J724" s="191" t="s">
        <v>48</v>
      </c>
      <c r="K724" s="185">
        <v>19.15542</v>
      </c>
      <c r="L724" s="185">
        <v>14541.05</v>
      </c>
      <c r="M724" s="185"/>
      <c r="N724" s="185">
        <v>17.0</v>
      </c>
      <c r="O724" s="185">
        <v>8.39445</v>
      </c>
      <c r="P724" s="198">
        <v>0.1</v>
      </c>
      <c r="Q724" s="86">
        <v>2.54233</v>
      </c>
      <c r="R724" s="193">
        <v>5.248</v>
      </c>
      <c r="S724" s="188"/>
      <c r="T724" s="193">
        <v>8.0</v>
      </c>
      <c r="U724" s="193">
        <v>0.888702</v>
      </c>
      <c r="V724" s="91">
        <v>0.0</v>
      </c>
      <c r="W724" s="199">
        <v>1297.0</v>
      </c>
      <c r="X724" s="143">
        <v>1640.0</v>
      </c>
      <c r="Y724" s="143">
        <v>24.5044</v>
      </c>
      <c r="Z724" s="200"/>
      <c r="AA724" s="200"/>
      <c r="AB724" s="200"/>
    </row>
    <row r="725">
      <c r="A725" s="185">
        <v>723.0</v>
      </c>
      <c r="B725" s="185" t="s">
        <v>58</v>
      </c>
      <c r="C725" s="185" t="s">
        <v>27</v>
      </c>
      <c r="D725" s="185" t="s">
        <v>27</v>
      </c>
      <c r="E725" s="185" t="s">
        <v>27</v>
      </c>
      <c r="F725" s="185">
        <v>64.0</v>
      </c>
      <c r="G725" s="185" t="s">
        <v>29</v>
      </c>
      <c r="H725" s="185" t="s">
        <v>59</v>
      </c>
      <c r="I725" s="191">
        <v>1.0</v>
      </c>
      <c r="J725" s="191" t="s">
        <v>49</v>
      </c>
      <c r="K725" s="185">
        <v>20.02636</v>
      </c>
      <c r="L725" s="185">
        <v>131.296</v>
      </c>
      <c r="M725" s="185"/>
      <c r="N725" s="185">
        <v>3.0</v>
      </c>
      <c r="O725" s="186">
        <v>3.07509</v>
      </c>
      <c r="P725" s="198">
        <v>0.1</v>
      </c>
      <c r="Q725" s="86">
        <v>0.266144</v>
      </c>
      <c r="R725" s="86">
        <v>1.408</v>
      </c>
      <c r="S725" s="188"/>
      <c r="T725" s="86">
        <v>2.0</v>
      </c>
      <c r="U725" s="86">
        <v>0.114688</v>
      </c>
      <c r="V725" s="91">
        <v>0.0</v>
      </c>
      <c r="W725" s="199">
        <v>22.0</v>
      </c>
      <c r="X725" s="143">
        <v>140.0</v>
      </c>
      <c r="Y725" s="143">
        <v>21.97448</v>
      </c>
      <c r="Z725" s="200"/>
      <c r="AA725" s="200"/>
      <c r="AB725" s="200"/>
    </row>
    <row r="726">
      <c r="A726" s="185">
        <v>724.0</v>
      </c>
      <c r="B726" s="185" t="s">
        <v>58</v>
      </c>
      <c r="C726" s="185" t="s">
        <v>27</v>
      </c>
      <c r="D726" s="185" t="s">
        <v>27</v>
      </c>
      <c r="E726" s="185" t="s">
        <v>27</v>
      </c>
      <c r="F726" s="185">
        <v>64.0</v>
      </c>
      <c r="G726" s="185" t="s">
        <v>29</v>
      </c>
      <c r="H726" s="185" t="s">
        <v>59</v>
      </c>
      <c r="I726" s="191">
        <v>1.0</v>
      </c>
      <c r="J726" s="191" t="s">
        <v>50</v>
      </c>
      <c r="K726" s="185">
        <v>15.29887</v>
      </c>
      <c r="L726" s="185">
        <v>5076.58</v>
      </c>
      <c r="M726" s="185"/>
      <c r="N726" s="185">
        <v>23.0</v>
      </c>
      <c r="O726" s="186">
        <v>29.90763</v>
      </c>
      <c r="P726" s="198">
        <v>0.3</v>
      </c>
      <c r="Q726" s="86">
        <v>2.96704</v>
      </c>
      <c r="R726" s="86">
        <v>13.152</v>
      </c>
      <c r="S726" s="188"/>
      <c r="T726" s="86">
        <v>8.0</v>
      </c>
      <c r="U726" s="86">
        <v>2.32003</v>
      </c>
      <c r="V726" s="91">
        <v>0.0</v>
      </c>
      <c r="W726" s="199">
        <v>2300.0</v>
      </c>
      <c r="X726" s="143">
        <v>2989.0</v>
      </c>
      <c r="Y726" s="143">
        <v>29.06418</v>
      </c>
      <c r="Z726" s="200"/>
      <c r="AA726" s="200"/>
      <c r="AB726" s="200"/>
    </row>
    <row r="727">
      <c r="A727" s="185">
        <v>725.0</v>
      </c>
      <c r="B727" s="185" t="s">
        <v>58</v>
      </c>
      <c r="C727" s="185" t="s">
        <v>27</v>
      </c>
      <c r="D727" s="185" t="s">
        <v>27</v>
      </c>
      <c r="E727" s="185" t="s">
        <v>27</v>
      </c>
      <c r="F727" s="185">
        <v>64.0</v>
      </c>
      <c r="G727" s="185" t="s">
        <v>29</v>
      </c>
      <c r="H727" s="185" t="s">
        <v>59</v>
      </c>
      <c r="I727" s="191">
        <v>1.0</v>
      </c>
      <c r="J727" s="191" t="s">
        <v>51</v>
      </c>
      <c r="K727" s="185"/>
      <c r="L727" s="185"/>
      <c r="M727" s="185"/>
      <c r="N727" s="185"/>
      <c r="O727" s="195"/>
      <c r="P727" s="198"/>
      <c r="Q727" s="84"/>
      <c r="R727" s="188"/>
      <c r="S727" s="188"/>
      <c r="T727" s="188"/>
      <c r="U727" s="188"/>
      <c r="V727" s="91"/>
      <c r="W727" s="199" t="s">
        <v>30</v>
      </c>
      <c r="X727" s="143" t="s">
        <v>30</v>
      </c>
      <c r="Y727" s="143" t="s">
        <v>30</v>
      </c>
      <c r="Z727" s="200"/>
      <c r="AA727" s="200"/>
      <c r="AB727" s="200"/>
    </row>
    <row r="728">
      <c r="A728" s="185">
        <v>726.0</v>
      </c>
      <c r="B728" s="185" t="s">
        <v>58</v>
      </c>
      <c r="C728" s="185" t="s">
        <v>27</v>
      </c>
      <c r="D728" s="185" t="s">
        <v>27</v>
      </c>
      <c r="E728" s="185" t="s">
        <v>27</v>
      </c>
      <c r="F728" s="185">
        <v>64.0</v>
      </c>
      <c r="G728" s="185" t="s">
        <v>29</v>
      </c>
      <c r="H728" s="185" t="s">
        <v>59</v>
      </c>
      <c r="I728" s="191">
        <v>1.0</v>
      </c>
      <c r="J728" s="191" t="s">
        <v>52</v>
      </c>
      <c r="K728" s="185"/>
      <c r="L728" s="185"/>
      <c r="M728" s="185"/>
      <c r="N728" s="185"/>
      <c r="O728" s="195"/>
      <c r="P728" s="198"/>
      <c r="Q728" s="84"/>
      <c r="R728" s="188"/>
      <c r="S728" s="188"/>
      <c r="T728" s="188"/>
      <c r="U728" s="188"/>
      <c r="V728" s="91"/>
      <c r="W728" s="199" t="s">
        <v>30</v>
      </c>
      <c r="X728" s="143" t="s">
        <v>30</v>
      </c>
      <c r="Y728" s="143" t="s">
        <v>30</v>
      </c>
      <c r="Z728" s="200"/>
      <c r="AA728" s="200"/>
      <c r="AB728" s="200"/>
    </row>
    <row r="729">
      <c r="A729" s="185">
        <v>727.0</v>
      </c>
      <c r="B729" s="185" t="s">
        <v>58</v>
      </c>
      <c r="C729" s="185" t="s">
        <v>27</v>
      </c>
      <c r="D729" s="185" t="s">
        <v>27</v>
      </c>
      <c r="E729" s="185" t="s">
        <v>27</v>
      </c>
      <c r="F729" s="185">
        <v>64.0</v>
      </c>
      <c r="G729" s="185" t="s">
        <v>29</v>
      </c>
      <c r="H729" s="185" t="s">
        <v>59</v>
      </c>
      <c r="I729" s="191">
        <v>2.0</v>
      </c>
      <c r="J729" s="191" t="s">
        <v>31</v>
      </c>
      <c r="K729" s="185">
        <v>49.68562</v>
      </c>
      <c r="L729" s="185">
        <v>45.312</v>
      </c>
      <c r="M729" s="185"/>
      <c r="N729" s="185">
        <v>2.0</v>
      </c>
      <c r="O729" s="186">
        <v>59.51302</v>
      </c>
      <c r="P729" s="198">
        <v>0.7</v>
      </c>
      <c r="Q729" s="84"/>
      <c r="R729" s="188"/>
      <c r="S729" s="188"/>
      <c r="T729" s="188"/>
      <c r="U729" s="188"/>
      <c r="V729" s="91"/>
      <c r="W729" s="199">
        <v>71.0</v>
      </c>
      <c r="X729" s="143">
        <v>889.0</v>
      </c>
      <c r="Y729" s="143">
        <v>15.38437</v>
      </c>
      <c r="Z729" s="200"/>
      <c r="AA729" s="200"/>
      <c r="AB729" s="200"/>
    </row>
    <row r="730">
      <c r="A730" s="185">
        <v>728.0</v>
      </c>
      <c r="B730" s="185" t="s">
        <v>58</v>
      </c>
      <c r="C730" s="185" t="s">
        <v>27</v>
      </c>
      <c r="D730" s="185" t="s">
        <v>27</v>
      </c>
      <c r="E730" s="185" t="s">
        <v>27</v>
      </c>
      <c r="F730" s="185">
        <v>64.0</v>
      </c>
      <c r="G730" s="185" t="s">
        <v>29</v>
      </c>
      <c r="H730" s="185" t="s">
        <v>59</v>
      </c>
      <c r="I730" s="191">
        <v>2.0</v>
      </c>
      <c r="J730" s="191" t="s">
        <v>32</v>
      </c>
      <c r="K730" s="185">
        <v>4.64733</v>
      </c>
      <c r="L730" s="185">
        <v>1830.39</v>
      </c>
      <c r="M730" s="185"/>
      <c r="N730" s="185">
        <v>39.0</v>
      </c>
      <c r="O730" s="186">
        <v>4579.33</v>
      </c>
      <c r="P730" s="198">
        <v>51.7</v>
      </c>
      <c r="Q730" s="86">
        <v>0.050112</v>
      </c>
      <c r="R730" s="86">
        <v>23.904</v>
      </c>
      <c r="S730" s="188"/>
      <c r="T730" s="86">
        <v>22.0</v>
      </c>
      <c r="U730" s="86">
        <v>1.224</v>
      </c>
      <c r="V730" s="91">
        <v>0.0</v>
      </c>
      <c r="W730" s="199">
        <v>4917.0</v>
      </c>
      <c r="X730" s="143">
        <v>5650.0</v>
      </c>
      <c r="Y730" s="143">
        <v>26.41526</v>
      </c>
      <c r="Z730" s="200"/>
      <c r="AA730" s="200"/>
      <c r="AB730" s="200"/>
    </row>
    <row r="731">
      <c r="A731" s="185">
        <v>729.0</v>
      </c>
      <c r="B731" s="185" t="s">
        <v>58</v>
      </c>
      <c r="C731" s="185" t="s">
        <v>27</v>
      </c>
      <c r="D731" s="185" t="s">
        <v>27</v>
      </c>
      <c r="E731" s="185" t="s">
        <v>27</v>
      </c>
      <c r="F731" s="185">
        <v>64.0</v>
      </c>
      <c r="G731" s="185" t="s">
        <v>29</v>
      </c>
      <c r="H731" s="185" t="s">
        <v>59</v>
      </c>
      <c r="I731" s="191">
        <v>2.0</v>
      </c>
      <c r="J731" s="191" t="s">
        <v>33</v>
      </c>
      <c r="K731" s="185">
        <v>31.08251</v>
      </c>
      <c r="L731" s="185">
        <v>256.605</v>
      </c>
      <c r="M731" s="185"/>
      <c r="N731" s="185">
        <v>12.0</v>
      </c>
      <c r="O731" s="186">
        <v>21.64484</v>
      </c>
      <c r="P731" s="198">
        <v>0.2</v>
      </c>
      <c r="Q731" s="86">
        <v>4.34952</v>
      </c>
      <c r="R731" s="86">
        <v>5.536</v>
      </c>
      <c r="S731" s="188"/>
      <c r="T731" s="86">
        <v>8.0</v>
      </c>
      <c r="U731" s="86">
        <v>1.20617</v>
      </c>
      <c r="V731" s="91">
        <v>0.0</v>
      </c>
      <c r="W731" s="199">
        <v>217.0</v>
      </c>
      <c r="X731" s="143">
        <v>433.0</v>
      </c>
      <c r="Y731" s="143">
        <v>23.33259</v>
      </c>
      <c r="Z731" s="200"/>
      <c r="AA731" s="200"/>
      <c r="AB731" s="200"/>
    </row>
    <row r="732">
      <c r="A732" s="185">
        <v>730.0</v>
      </c>
      <c r="B732" s="185" t="s">
        <v>58</v>
      </c>
      <c r="C732" s="185" t="s">
        <v>27</v>
      </c>
      <c r="D732" s="185" t="s">
        <v>27</v>
      </c>
      <c r="E732" s="185" t="s">
        <v>27</v>
      </c>
      <c r="F732" s="185">
        <v>64.0</v>
      </c>
      <c r="G732" s="185" t="s">
        <v>29</v>
      </c>
      <c r="H732" s="185" t="s">
        <v>59</v>
      </c>
      <c r="I732" s="191">
        <v>2.0</v>
      </c>
      <c r="J732" s="191" t="s">
        <v>34</v>
      </c>
      <c r="K732" s="185">
        <v>24.55823</v>
      </c>
      <c r="L732" s="185">
        <v>27369.09</v>
      </c>
      <c r="M732" s="185"/>
      <c r="N732" s="185">
        <v>149.0</v>
      </c>
      <c r="O732" s="186">
        <v>4.47885</v>
      </c>
      <c r="P732" s="198">
        <v>0.1</v>
      </c>
      <c r="Q732" s="86">
        <v>0.341184</v>
      </c>
      <c r="R732" s="86">
        <v>2.816</v>
      </c>
      <c r="S732" s="188"/>
      <c r="T732" s="86">
        <v>4.0</v>
      </c>
      <c r="U732" s="86">
        <v>0.664383</v>
      </c>
      <c r="V732" s="91">
        <v>0.0</v>
      </c>
      <c r="W732" s="199">
        <v>2024.0</v>
      </c>
      <c r="X732" s="143">
        <v>2461.0</v>
      </c>
      <c r="Y732" s="143">
        <v>25.70623</v>
      </c>
      <c r="Z732" s="200"/>
      <c r="AA732" s="200"/>
      <c r="AB732" s="200"/>
    </row>
    <row r="733">
      <c r="A733" s="185">
        <v>731.0</v>
      </c>
      <c r="B733" s="185" t="s">
        <v>58</v>
      </c>
      <c r="C733" s="185" t="s">
        <v>27</v>
      </c>
      <c r="D733" s="185" t="s">
        <v>27</v>
      </c>
      <c r="E733" s="185" t="s">
        <v>27</v>
      </c>
      <c r="F733" s="185">
        <v>64.0</v>
      </c>
      <c r="G733" s="185" t="s">
        <v>29</v>
      </c>
      <c r="H733" s="185" t="s">
        <v>59</v>
      </c>
      <c r="I733" s="191">
        <v>2.0</v>
      </c>
      <c r="J733" s="191" t="s">
        <v>35</v>
      </c>
      <c r="K733" s="185">
        <v>30.85964</v>
      </c>
      <c r="L733" s="185">
        <v>183.806</v>
      </c>
      <c r="M733" s="185"/>
      <c r="N733" s="185">
        <v>147.0</v>
      </c>
      <c r="O733" s="186">
        <v>4.83338</v>
      </c>
      <c r="P733" s="198">
        <v>0.1</v>
      </c>
      <c r="Q733" s="86">
        <v>4.38005</v>
      </c>
      <c r="R733" s="86">
        <v>7.168</v>
      </c>
      <c r="S733" s="188"/>
      <c r="T733" s="86">
        <v>10.0</v>
      </c>
      <c r="U733" s="86">
        <v>0.925055</v>
      </c>
      <c r="V733" s="91">
        <v>0.0</v>
      </c>
      <c r="W733" s="199">
        <v>72.0</v>
      </c>
      <c r="X733" s="143">
        <v>173.0</v>
      </c>
      <c r="Y733" s="143">
        <v>23.00718</v>
      </c>
      <c r="Z733" s="200"/>
      <c r="AA733" s="200"/>
      <c r="AB733" s="200"/>
    </row>
    <row r="734">
      <c r="A734" s="185">
        <v>732.0</v>
      </c>
      <c r="B734" s="185" t="s">
        <v>58</v>
      </c>
      <c r="C734" s="185" t="s">
        <v>27</v>
      </c>
      <c r="D734" s="185" t="s">
        <v>27</v>
      </c>
      <c r="E734" s="185" t="s">
        <v>27</v>
      </c>
      <c r="F734" s="185">
        <v>64.0</v>
      </c>
      <c r="G734" s="185" t="s">
        <v>29</v>
      </c>
      <c r="H734" s="185" t="s">
        <v>59</v>
      </c>
      <c r="I734" s="191">
        <v>2.0</v>
      </c>
      <c r="J734" s="191" t="s">
        <v>36</v>
      </c>
      <c r="K734" s="185">
        <v>31.74066</v>
      </c>
      <c r="L734" s="185">
        <v>130.719</v>
      </c>
      <c r="M734" s="185"/>
      <c r="N734" s="185">
        <v>1.0</v>
      </c>
      <c r="O734" s="186">
        <v>0.809595</v>
      </c>
      <c r="P734" s="198">
        <v>0.0</v>
      </c>
      <c r="Q734" s="84"/>
      <c r="R734" s="188"/>
      <c r="S734" s="188"/>
      <c r="T734" s="188"/>
      <c r="U734" s="188"/>
      <c r="V734" s="91"/>
      <c r="W734" s="199">
        <v>11.0</v>
      </c>
      <c r="X734" s="143">
        <v>87.0</v>
      </c>
      <c r="Y734" s="143">
        <v>9.16442</v>
      </c>
      <c r="Z734" s="200"/>
      <c r="AA734" s="200"/>
      <c r="AB734" s="200"/>
    </row>
    <row r="735">
      <c r="A735" s="185">
        <v>733.0</v>
      </c>
      <c r="B735" s="185" t="s">
        <v>58</v>
      </c>
      <c r="C735" s="185" t="s">
        <v>27</v>
      </c>
      <c r="D735" s="185" t="s">
        <v>27</v>
      </c>
      <c r="E735" s="185" t="s">
        <v>27</v>
      </c>
      <c r="F735" s="185">
        <v>64.0</v>
      </c>
      <c r="G735" s="185" t="s">
        <v>29</v>
      </c>
      <c r="H735" s="185" t="s">
        <v>59</v>
      </c>
      <c r="I735" s="191">
        <v>2.0</v>
      </c>
      <c r="J735" s="191" t="s">
        <v>37</v>
      </c>
      <c r="K735" s="185">
        <v>34.72551</v>
      </c>
      <c r="L735" s="185">
        <v>69.344</v>
      </c>
      <c r="M735" s="185"/>
      <c r="N735" s="185">
        <v>12.0</v>
      </c>
      <c r="O735" s="186">
        <v>18.26912</v>
      </c>
      <c r="P735" s="198">
        <v>0.3</v>
      </c>
      <c r="Q735" s="86">
        <v>4.37881</v>
      </c>
      <c r="R735" s="86">
        <v>7.136</v>
      </c>
      <c r="S735" s="188"/>
      <c r="T735" s="86">
        <v>10.0</v>
      </c>
      <c r="U735" s="86">
        <v>0.92883</v>
      </c>
      <c r="V735" s="91">
        <v>0.0</v>
      </c>
      <c r="W735" s="199">
        <v>36.0</v>
      </c>
      <c r="X735" s="143">
        <v>133.0</v>
      </c>
      <c r="Y735" s="143">
        <v>22.82259</v>
      </c>
      <c r="Z735" s="200"/>
      <c r="AA735" s="200"/>
      <c r="AB735" s="200"/>
    </row>
    <row r="736">
      <c r="A736" s="185">
        <v>734.0</v>
      </c>
      <c r="B736" s="185" t="s">
        <v>58</v>
      </c>
      <c r="C736" s="185" t="s">
        <v>27</v>
      </c>
      <c r="D736" s="185" t="s">
        <v>27</v>
      </c>
      <c r="E736" s="185" t="s">
        <v>27</v>
      </c>
      <c r="F736" s="185">
        <v>64.0</v>
      </c>
      <c r="G736" s="185" t="s">
        <v>29</v>
      </c>
      <c r="H736" s="185" t="s">
        <v>59</v>
      </c>
      <c r="I736" s="191">
        <v>2.0</v>
      </c>
      <c r="J736" s="191" t="s">
        <v>38</v>
      </c>
      <c r="K736" s="185">
        <v>35.52778</v>
      </c>
      <c r="L736" s="185">
        <v>294.112</v>
      </c>
      <c r="M736" s="185"/>
      <c r="N736" s="185">
        <v>165.0</v>
      </c>
      <c r="O736" s="186">
        <v>7.84492</v>
      </c>
      <c r="P736" s="198">
        <v>0.1</v>
      </c>
      <c r="Q736" s="86">
        <v>4.92105</v>
      </c>
      <c r="R736" s="86">
        <v>9.792</v>
      </c>
      <c r="S736" s="188"/>
      <c r="T736" s="86">
        <v>14.0</v>
      </c>
      <c r="U736" s="86">
        <v>1.16582</v>
      </c>
      <c r="V736" s="91">
        <v>0.0</v>
      </c>
      <c r="W736" s="199">
        <v>81.0</v>
      </c>
      <c r="X736" s="143">
        <v>323.0</v>
      </c>
      <c r="Y736" s="143">
        <v>23.67537</v>
      </c>
      <c r="Z736" s="200"/>
      <c r="AA736" s="200"/>
      <c r="AB736" s="200"/>
    </row>
    <row r="737">
      <c r="A737" s="185">
        <v>735.0</v>
      </c>
      <c r="B737" s="185" t="s">
        <v>58</v>
      </c>
      <c r="C737" s="185" t="s">
        <v>27</v>
      </c>
      <c r="D737" s="185" t="s">
        <v>27</v>
      </c>
      <c r="E737" s="185" t="s">
        <v>27</v>
      </c>
      <c r="F737" s="185">
        <v>64.0</v>
      </c>
      <c r="G737" s="185" t="s">
        <v>29</v>
      </c>
      <c r="H737" s="185" t="s">
        <v>59</v>
      </c>
      <c r="I737" s="191">
        <v>2.0</v>
      </c>
      <c r="J737" s="191" t="s">
        <v>39</v>
      </c>
      <c r="K737" s="185">
        <v>45.92456</v>
      </c>
      <c r="L737" s="185">
        <v>50.656</v>
      </c>
      <c r="M737" s="185"/>
      <c r="N737" s="185">
        <v>12.0</v>
      </c>
      <c r="O737" s="186">
        <v>33.62184</v>
      </c>
      <c r="P737" s="198">
        <v>0.6</v>
      </c>
      <c r="Q737" s="86">
        <v>8.74488</v>
      </c>
      <c r="R737" s="86">
        <v>7.488</v>
      </c>
      <c r="S737" s="188"/>
      <c r="T737" s="86">
        <v>10.0</v>
      </c>
      <c r="U737" s="86">
        <v>4.09605</v>
      </c>
      <c r="V737" s="91">
        <v>0.1</v>
      </c>
      <c r="W737" s="199">
        <v>53.0</v>
      </c>
      <c r="X737" s="143">
        <v>204.0</v>
      </c>
      <c r="Y737" s="143">
        <v>22.44496</v>
      </c>
      <c r="Z737" s="200"/>
      <c r="AA737" s="200"/>
      <c r="AB737" s="200"/>
    </row>
    <row r="738">
      <c r="A738" s="185">
        <v>736.0</v>
      </c>
      <c r="B738" s="185" t="s">
        <v>58</v>
      </c>
      <c r="C738" s="185" t="s">
        <v>27</v>
      </c>
      <c r="D738" s="185" t="s">
        <v>27</v>
      </c>
      <c r="E738" s="185" t="s">
        <v>27</v>
      </c>
      <c r="F738" s="185">
        <v>64.0</v>
      </c>
      <c r="G738" s="185" t="s">
        <v>29</v>
      </c>
      <c r="H738" s="185" t="s">
        <v>59</v>
      </c>
      <c r="I738" s="191">
        <v>2.0</v>
      </c>
      <c r="J738" s="191" t="s">
        <v>40</v>
      </c>
      <c r="K738" s="185">
        <v>31.00771</v>
      </c>
      <c r="L738" s="185">
        <v>887.676</v>
      </c>
      <c r="M738" s="185"/>
      <c r="N738" s="185">
        <v>57.0</v>
      </c>
      <c r="O738" s="186">
        <v>64.02417</v>
      </c>
      <c r="P738" s="198">
        <v>1.1</v>
      </c>
      <c r="Q738" s="86">
        <v>4.64261</v>
      </c>
      <c r="R738" s="86">
        <v>9.952</v>
      </c>
      <c r="S738" s="188"/>
      <c r="T738" s="86">
        <v>53.0</v>
      </c>
      <c r="U738" s="86">
        <v>2.20303</v>
      </c>
      <c r="V738" s="91">
        <v>0.0</v>
      </c>
      <c r="W738" s="199">
        <v>176.0</v>
      </c>
      <c r="X738" s="143">
        <v>484.0</v>
      </c>
      <c r="Y738" s="143">
        <v>23.59392</v>
      </c>
      <c r="Z738" s="200"/>
      <c r="AA738" s="200"/>
      <c r="AB738" s="200"/>
    </row>
    <row r="739">
      <c r="A739" s="185">
        <v>737.0</v>
      </c>
      <c r="B739" s="185" t="s">
        <v>58</v>
      </c>
      <c r="C739" s="185" t="s">
        <v>27</v>
      </c>
      <c r="D739" s="185" t="s">
        <v>27</v>
      </c>
      <c r="E739" s="185" t="s">
        <v>27</v>
      </c>
      <c r="F739" s="185">
        <v>64.0</v>
      </c>
      <c r="G739" s="185" t="s">
        <v>29</v>
      </c>
      <c r="H739" s="185" t="s">
        <v>59</v>
      </c>
      <c r="I739" s="191">
        <v>2.0</v>
      </c>
      <c r="J739" s="191" t="s">
        <v>41</v>
      </c>
      <c r="K739" s="185">
        <v>4.18529</v>
      </c>
      <c r="L739" s="185">
        <v>1170.97</v>
      </c>
      <c r="M739" s="185"/>
      <c r="N739" s="185">
        <v>30.0</v>
      </c>
      <c r="O739" s="186">
        <v>1.24495</v>
      </c>
      <c r="P739" s="198">
        <v>0.0</v>
      </c>
      <c r="Q739" s="86">
        <v>0.034496</v>
      </c>
      <c r="R739" s="86">
        <v>5.12</v>
      </c>
      <c r="S739" s="188"/>
      <c r="T739" s="86">
        <v>8.0</v>
      </c>
      <c r="U739" s="86">
        <v>0.444799</v>
      </c>
      <c r="V739" s="91">
        <v>0.0</v>
      </c>
      <c r="W739" s="199">
        <v>123.0</v>
      </c>
      <c r="X739" s="143">
        <v>492.0</v>
      </c>
      <c r="Y739" s="143">
        <v>25.08909</v>
      </c>
      <c r="Z739" s="200"/>
      <c r="AA739" s="200"/>
      <c r="AB739" s="200"/>
    </row>
    <row r="740">
      <c r="A740" s="185">
        <v>738.0</v>
      </c>
      <c r="B740" s="185" t="s">
        <v>58</v>
      </c>
      <c r="C740" s="185" t="s">
        <v>27</v>
      </c>
      <c r="D740" s="185" t="s">
        <v>27</v>
      </c>
      <c r="E740" s="185" t="s">
        <v>27</v>
      </c>
      <c r="F740" s="185">
        <v>64.0</v>
      </c>
      <c r="G740" s="185" t="s">
        <v>29</v>
      </c>
      <c r="H740" s="185" t="s">
        <v>59</v>
      </c>
      <c r="I740" s="191">
        <v>2.0</v>
      </c>
      <c r="J740" s="191" t="s">
        <v>42</v>
      </c>
      <c r="K740" s="185">
        <v>25.25817</v>
      </c>
      <c r="L740" s="185">
        <v>101.376</v>
      </c>
      <c r="M740" s="185"/>
      <c r="N740" s="185">
        <v>139.0</v>
      </c>
      <c r="O740" s="186">
        <v>2183.38</v>
      </c>
      <c r="P740" s="198">
        <v>0.0</v>
      </c>
      <c r="Q740" s="86">
        <v>3.95061</v>
      </c>
      <c r="R740" s="86">
        <v>1.536</v>
      </c>
      <c r="S740" s="188"/>
      <c r="T740" s="86">
        <v>2.0</v>
      </c>
      <c r="U740" s="86">
        <v>0.487423</v>
      </c>
      <c r="V740" s="91">
        <v>0.0</v>
      </c>
      <c r="W740" s="199">
        <v>59.0</v>
      </c>
      <c r="X740" s="143">
        <v>155.0</v>
      </c>
      <c r="Y740" s="143">
        <v>22.90545</v>
      </c>
      <c r="Z740" s="200"/>
      <c r="AA740" s="200"/>
      <c r="AB740" s="200"/>
    </row>
    <row r="741">
      <c r="A741" s="185">
        <v>739.0</v>
      </c>
      <c r="B741" s="185" t="s">
        <v>58</v>
      </c>
      <c r="C741" s="185" t="s">
        <v>27</v>
      </c>
      <c r="D741" s="185" t="s">
        <v>27</v>
      </c>
      <c r="E741" s="185" t="s">
        <v>27</v>
      </c>
      <c r="F741" s="185">
        <v>64.0</v>
      </c>
      <c r="G741" s="185" t="s">
        <v>29</v>
      </c>
      <c r="H741" s="185" t="s">
        <v>59</v>
      </c>
      <c r="I741" s="191">
        <v>2.0</v>
      </c>
      <c r="J741" s="191" t="s">
        <v>43</v>
      </c>
      <c r="K741" s="185">
        <v>3.72811</v>
      </c>
      <c r="L741" s="185">
        <v>1106.71</v>
      </c>
      <c r="M741" s="185"/>
      <c r="N741" s="185">
        <v>139.0</v>
      </c>
      <c r="O741" s="186">
        <v>7167.79</v>
      </c>
      <c r="P741" s="198">
        <v>60.5</v>
      </c>
      <c r="Q741" s="86">
        <v>0.121888</v>
      </c>
      <c r="R741" s="188"/>
      <c r="S741" s="188"/>
      <c r="T741" s="188"/>
      <c r="U741" s="188"/>
      <c r="V741" s="91"/>
      <c r="W741" s="199">
        <v>7071.0</v>
      </c>
      <c r="X741" s="143">
        <v>7703.0</v>
      </c>
      <c r="Y741" s="143">
        <v>16.23789</v>
      </c>
      <c r="Z741" s="200"/>
      <c r="AA741" s="200"/>
      <c r="AB741" s="200"/>
    </row>
    <row r="742">
      <c r="A742" s="185">
        <v>740.0</v>
      </c>
      <c r="B742" s="185" t="s">
        <v>58</v>
      </c>
      <c r="C742" s="185" t="s">
        <v>27</v>
      </c>
      <c r="D742" s="185" t="s">
        <v>27</v>
      </c>
      <c r="E742" s="185" t="s">
        <v>27</v>
      </c>
      <c r="F742" s="185">
        <v>64.0</v>
      </c>
      <c r="G742" s="185" t="s">
        <v>29</v>
      </c>
      <c r="H742" s="185" t="s">
        <v>59</v>
      </c>
      <c r="I742" s="191">
        <v>2.0</v>
      </c>
      <c r="J742" s="191" t="s">
        <v>44</v>
      </c>
      <c r="K742" s="185">
        <v>27.49858</v>
      </c>
      <c r="L742" s="185">
        <v>263.519</v>
      </c>
      <c r="M742" s="185"/>
      <c r="N742" s="185">
        <v>5.0</v>
      </c>
      <c r="O742" s="186">
        <v>1.48246</v>
      </c>
      <c r="P742" s="198">
        <v>0.0</v>
      </c>
      <c r="Q742" s="86">
        <v>0.539199</v>
      </c>
      <c r="R742" s="86">
        <v>1.568</v>
      </c>
      <c r="S742" s="188"/>
      <c r="T742" s="86">
        <v>2.0</v>
      </c>
      <c r="U742" s="86">
        <v>0.117792</v>
      </c>
      <c r="V742" s="91">
        <v>0.0</v>
      </c>
      <c r="W742" s="199">
        <v>19.0</v>
      </c>
      <c r="X742" s="143">
        <v>167.0</v>
      </c>
      <c r="Y742" s="143">
        <v>22.60809</v>
      </c>
      <c r="Z742" s="200"/>
      <c r="AA742" s="200"/>
      <c r="AB742" s="200"/>
    </row>
    <row r="743">
      <c r="A743" s="185">
        <v>741.0</v>
      </c>
      <c r="B743" s="185" t="s">
        <v>58</v>
      </c>
      <c r="C743" s="185" t="s">
        <v>27</v>
      </c>
      <c r="D743" s="185" t="s">
        <v>27</v>
      </c>
      <c r="E743" s="185" t="s">
        <v>27</v>
      </c>
      <c r="F743" s="185">
        <v>64.0</v>
      </c>
      <c r="G743" s="185" t="s">
        <v>29</v>
      </c>
      <c r="H743" s="185" t="s">
        <v>59</v>
      </c>
      <c r="I743" s="191">
        <v>2.0</v>
      </c>
      <c r="J743" s="191" t="s">
        <v>45</v>
      </c>
      <c r="K743" s="185">
        <v>27.68757</v>
      </c>
      <c r="L743" s="185">
        <v>432.861</v>
      </c>
      <c r="M743" s="185"/>
      <c r="N743" s="185">
        <v>12.0</v>
      </c>
      <c r="O743" s="186">
        <v>2.0333</v>
      </c>
      <c r="P743" s="198">
        <v>0.0</v>
      </c>
      <c r="Q743" s="86">
        <v>0.0592</v>
      </c>
      <c r="R743" s="86">
        <v>11.456</v>
      </c>
      <c r="S743" s="188"/>
      <c r="T743" s="86">
        <v>4.0</v>
      </c>
      <c r="U743" s="86">
        <v>0.222975</v>
      </c>
      <c r="V743" s="91">
        <v>0.0</v>
      </c>
      <c r="W743" s="199">
        <v>207.0</v>
      </c>
      <c r="X743" s="143">
        <v>594.0</v>
      </c>
      <c r="Y743" s="143">
        <v>24.94836</v>
      </c>
      <c r="Z743" s="200"/>
      <c r="AA743" s="200"/>
      <c r="AB743" s="200"/>
    </row>
    <row r="744">
      <c r="A744" s="185">
        <v>742.0</v>
      </c>
      <c r="B744" s="185" t="s">
        <v>58</v>
      </c>
      <c r="C744" s="185" t="s">
        <v>27</v>
      </c>
      <c r="D744" s="185" t="s">
        <v>27</v>
      </c>
      <c r="E744" s="185" t="s">
        <v>27</v>
      </c>
      <c r="F744" s="185">
        <v>64.0</v>
      </c>
      <c r="G744" s="185" t="s">
        <v>29</v>
      </c>
      <c r="H744" s="185" t="s">
        <v>59</v>
      </c>
      <c r="I744" s="191">
        <v>2.0</v>
      </c>
      <c r="J744" s="191" t="s">
        <v>46</v>
      </c>
      <c r="K744" s="185">
        <v>2.96789</v>
      </c>
      <c r="L744" s="185">
        <v>68926.97</v>
      </c>
      <c r="M744" s="185"/>
      <c r="N744" s="185">
        <v>7.0</v>
      </c>
      <c r="O744" s="186">
        <v>3.2467</v>
      </c>
      <c r="P744" s="198">
        <v>0.0</v>
      </c>
      <c r="Q744" s="86">
        <v>0.534526</v>
      </c>
      <c r="R744" s="86">
        <v>1.536</v>
      </c>
      <c r="S744" s="188"/>
      <c r="T744" s="86">
        <v>2.0</v>
      </c>
      <c r="U744" s="86">
        <v>0.117855</v>
      </c>
      <c r="V744" s="91">
        <v>0.0</v>
      </c>
      <c r="W744" s="199">
        <v>3454.0</v>
      </c>
      <c r="X744" s="143">
        <v>3682.0</v>
      </c>
      <c r="Y744" s="143">
        <v>23.2282</v>
      </c>
      <c r="Z744" s="200"/>
      <c r="AA744" s="200"/>
      <c r="AB744" s="200"/>
    </row>
    <row r="745">
      <c r="A745" s="185">
        <v>743.0</v>
      </c>
      <c r="B745" s="185" t="s">
        <v>58</v>
      </c>
      <c r="C745" s="185" t="s">
        <v>27</v>
      </c>
      <c r="D745" s="185" t="s">
        <v>27</v>
      </c>
      <c r="E745" s="185" t="s">
        <v>27</v>
      </c>
      <c r="F745" s="185">
        <v>64.0</v>
      </c>
      <c r="G745" s="185" t="s">
        <v>29</v>
      </c>
      <c r="H745" s="185" t="s">
        <v>59</v>
      </c>
      <c r="I745" s="191">
        <v>2.0</v>
      </c>
      <c r="J745" s="191" t="s">
        <v>47</v>
      </c>
      <c r="K745" s="185">
        <v>24.38535</v>
      </c>
      <c r="L745" s="185">
        <v>2617.42</v>
      </c>
      <c r="M745" s="185"/>
      <c r="N745" s="185">
        <v>11.0</v>
      </c>
      <c r="O745" s="186">
        <v>21.52841</v>
      </c>
      <c r="P745" s="198">
        <v>0.4</v>
      </c>
      <c r="Q745" s="86">
        <v>1.1535</v>
      </c>
      <c r="R745" s="86">
        <v>3.168</v>
      </c>
      <c r="S745" s="188"/>
      <c r="T745" s="86">
        <v>4.0</v>
      </c>
      <c r="U745" s="86">
        <v>0.242496</v>
      </c>
      <c r="V745" s="91">
        <v>0.0</v>
      </c>
      <c r="W745" s="199">
        <v>611.0</v>
      </c>
      <c r="X745" s="143">
        <v>900.0</v>
      </c>
      <c r="Y745" s="143">
        <v>24.21561</v>
      </c>
      <c r="Z745" s="200"/>
      <c r="AA745" s="200"/>
      <c r="AB745" s="200"/>
    </row>
    <row r="746">
      <c r="A746" s="185">
        <v>744.0</v>
      </c>
      <c r="B746" s="185" t="s">
        <v>58</v>
      </c>
      <c r="C746" s="185" t="s">
        <v>27</v>
      </c>
      <c r="D746" s="185" t="s">
        <v>27</v>
      </c>
      <c r="E746" s="185" t="s">
        <v>27</v>
      </c>
      <c r="F746" s="185">
        <v>64.0</v>
      </c>
      <c r="G746" s="185" t="s">
        <v>29</v>
      </c>
      <c r="H746" s="185" t="s">
        <v>59</v>
      </c>
      <c r="I746" s="191">
        <v>2.0</v>
      </c>
      <c r="J746" s="191" t="s">
        <v>48</v>
      </c>
      <c r="K746" s="185">
        <v>38.73992</v>
      </c>
      <c r="L746" s="185">
        <v>27047.68</v>
      </c>
      <c r="M746" s="185"/>
      <c r="N746" s="185">
        <v>17.0</v>
      </c>
      <c r="O746" s="186">
        <v>16.02685</v>
      </c>
      <c r="P746" s="198">
        <v>0.2</v>
      </c>
      <c r="Q746" s="86">
        <v>5.48661</v>
      </c>
      <c r="R746" s="86">
        <v>5.568</v>
      </c>
      <c r="S746" s="188"/>
      <c r="T746" s="86">
        <v>8.0</v>
      </c>
      <c r="U746" s="86">
        <v>1.18723</v>
      </c>
      <c r="V746" s="91">
        <v>0.0</v>
      </c>
      <c r="W746" s="199">
        <v>2488.0</v>
      </c>
      <c r="X746" s="143">
        <v>2863.0</v>
      </c>
      <c r="Y746" s="143">
        <v>24.21099</v>
      </c>
      <c r="Z746" s="200"/>
      <c r="AA746" s="200"/>
      <c r="AB746" s="200"/>
    </row>
    <row r="747">
      <c r="A747" s="185">
        <v>745.0</v>
      </c>
      <c r="B747" s="185" t="s">
        <v>58</v>
      </c>
      <c r="C747" s="185" t="s">
        <v>27</v>
      </c>
      <c r="D747" s="185" t="s">
        <v>27</v>
      </c>
      <c r="E747" s="185" t="s">
        <v>27</v>
      </c>
      <c r="F747" s="185">
        <v>64.0</v>
      </c>
      <c r="G747" s="185" t="s">
        <v>29</v>
      </c>
      <c r="H747" s="185" t="s">
        <v>59</v>
      </c>
      <c r="I747" s="191">
        <v>2.0</v>
      </c>
      <c r="J747" s="191" t="s">
        <v>49</v>
      </c>
      <c r="K747" s="185">
        <v>40.06428</v>
      </c>
      <c r="L747" s="185">
        <v>132.031</v>
      </c>
      <c r="M747" s="185"/>
      <c r="N747" s="185">
        <v>3.0</v>
      </c>
      <c r="O747" s="186">
        <v>8.92862</v>
      </c>
      <c r="P747" s="198">
        <v>0.2</v>
      </c>
      <c r="Q747" s="86">
        <v>0.531519</v>
      </c>
      <c r="R747" s="86">
        <v>1.536</v>
      </c>
      <c r="S747" s="188"/>
      <c r="T747" s="86">
        <v>2.0</v>
      </c>
      <c r="U747" s="86">
        <v>0.1176</v>
      </c>
      <c r="V747" s="91">
        <v>0.0</v>
      </c>
      <c r="W747" s="199">
        <v>26.0</v>
      </c>
      <c r="X747" s="143">
        <v>141.0</v>
      </c>
      <c r="Y747" s="143">
        <v>22.13789</v>
      </c>
      <c r="Z747" s="200"/>
      <c r="AA747" s="200"/>
      <c r="AB747" s="200"/>
    </row>
    <row r="748">
      <c r="A748" s="185">
        <v>746.0</v>
      </c>
      <c r="B748" s="185" t="s">
        <v>58</v>
      </c>
      <c r="C748" s="185" t="s">
        <v>27</v>
      </c>
      <c r="D748" s="185" t="s">
        <v>27</v>
      </c>
      <c r="E748" s="185" t="s">
        <v>27</v>
      </c>
      <c r="F748" s="185">
        <v>64.0</v>
      </c>
      <c r="G748" s="185" t="s">
        <v>29</v>
      </c>
      <c r="H748" s="185" t="s">
        <v>59</v>
      </c>
      <c r="I748" s="191">
        <v>2.0</v>
      </c>
      <c r="J748" s="191" t="s">
        <v>50</v>
      </c>
      <c r="K748" s="185">
        <v>30.0715</v>
      </c>
      <c r="L748" s="185">
        <v>8189.68</v>
      </c>
      <c r="M748" s="185"/>
      <c r="N748" s="185">
        <v>23.0</v>
      </c>
      <c r="O748" s="186">
        <v>59.53415</v>
      </c>
      <c r="P748" s="198">
        <v>0.5</v>
      </c>
      <c r="Q748" s="86">
        <v>5.99051</v>
      </c>
      <c r="R748" s="86">
        <v>14.912</v>
      </c>
      <c r="S748" s="188"/>
      <c r="T748" s="86">
        <v>8.0</v>
      </c>
      <c r="U748" s="86">
        <v>4.48479</v>
      </c>
      <c r="V748" s="91">
        <v>0.0</v>
      </c>
      <c r="W748" s="199">
        <v>4269.0</v>
      </c>
      <c r="X748" s="143">
        <v>4938.0</v>
      </c>
      <c r="Y748" s="143">
        <v>27.23612</v>
      </c>
      <c r="Z748" s="200"/>
      <c r="AA748" s="200"/>
      <c r="AB748" s="200"/>
    </row>
    <row r="749">
      <c r="A749" s="185">
        <v>747.0</v>
      </c>
      <c r="B749" s="185" t="s">
        <v>58</v>
      </c>
      <c r="C749" s="185" t="s">
        <v>27</v>
      </c>
      <c r="D749" s="185" t="s">
        <v>27</v>
      </c>
      <c r="E749" s="185" t="s">
        <v>27</v>
      </c>
      <c r="F749" s="185">
        <v>64.0</v>
      </c>
      <c r="G749" s="185" t="s">
        <v>29</v>
      </c>
      <c r="H749" s="185" t="s">
        <v>59</v>
      </c>
      <c r="I749" s="191">
        <v>2.0</v>
      </c>
      <c r="J749" s="191" t="s">
        <v>51</v>
      </c>
      <c r="K749" s="185"/>
      <c r="L749" s="185"/>
      <c r="M749" s="185"/>
      <c r="N749" s="185"/>
      <c r="O749" s="195"/>
      <c r="P749" s="198"/>
      <c r="Q749" s="84"/>
      <c r="R749" s="188"/>
      <c r="S749" s="188"/>
      <c r="T749" s="188"/>
      <c r="U749" s="188"/>
      <c r="V749" s="91"/>
      <c r="W749" s="199" t="s">
        <v>30</v>
      </c>
      <c r="X749" s="143" t="s">
        <v>30</v>
      </c>
      <c r="Y749" s="143" t="s">
        <v>30</v>
      </c>
      <c r="Z749" s="200"/>
      <c r="AA749" s="200"/>
      <c r="AB749" s="200"/>
    </row>
    <row r="750">
      <c r="A750" s="185">
        <v>748.0</v>
      </c>
      <c r="B750" s="185" t="s">
        <v>58</v>
      </c>
      <c r="C750" s="185" t="s">
        <v>27</v>
      </c>
      <c r="D750" s="185" t="s">
        <v>27</v>
      </c>
      <c r="E750" s="185" t="s">
        <v>27</v>
      </c>
      <c r="F750" s="185">
        <v>64.0</v>
      </c>
      <c r="G750" s="185" t="s">
        <v>29</v>
      </c>
      <c r="H750" s="185" t="s">
        <v>59</v>
      </c>
      <c r="I750" s="191">
        <v>2.0</v>
      </c>
      <c r="J750" s="191" t="s">
        <v>52</v>
      </c>
      <c r="K750" s="185"/>
      <c r="L750" s="185"/>
      <c r="M750" s="185"/>
      <c r="N750" s="185"/>
      <c r="O750" s="195"/>
      <c r="P750" s="198"/>
      <c r="Q750" s="84"/>
      <c r="R750" s="188"/>
      <c r="S750" s="188"/>
      <c r="T750" s="188"/>
      <c r="U750" s="188"/>
      <c r="V750" s="91"/>
      <c r="W750" s="199" t="s">
        <v>30</v>
      </c>
      <c r="X750" s="143" t="s">
        <v>30</v>
      </c>
      <c r="Y750" s="143" t="s">
        <v>30</v>
      </c>
      <c r="Z750" s="200"/>
      <c r="AA750" s="200"/>
      <c r="AB750" s="200"/>
    </row>
    <row r="751">
      <c r="A751" s="185">
        <v>749.0</v>
      </c>
      <c r="B751" s="185" t="s">
        <v>58</v>
      </c>
      <c r="C751" s="185" t="s">
        <v>27</v>
      </c>
      <c r="D751" s="185" t="s">
        <v>27</v>
      </c>
      <c r="E751" s="185" t="s">
        <v>27</v>
      </c>
      <c r="F751" s="185">
        <v>64.0</v>
      </c>
      <c r="G751" s="185" t="s">
        <v>29</v>
      </c>
      <c r="H751" s="185" t="s">
        <v>59</v>
      </c>
      <c r="I751" s="191">
        <v>4.0</v>
      </c>
      <c r="J751" s="191" t="s">
        <v>31</v>
      </c>
      <c r="K751" s="185">
        <v>98.02137</v>
      </c>
      <c r="L751" s="185">
        <v>44.864</v>
      </c>
      <c r="M751" s="185"/>
      <c r="N751" s="185">
        <v>2.0</v>
      </c>
      <c r="O751" s="186">
        <v>194.17206</v>
      </c>
      <c r="P751" s="198">
        <v>3.3</v>
      </c>
      <c r="Q751" s="84"/>
      <c r="R751" s="188"/>
      <c r="S751" s="188"/>
      <c r="T751" s="188"/>
      <c r="U751" s="188"/>
      <c r="V751" s="91"/>
      <c r="W751" s="199">
        <v>178.0</v>
      </c>
      <c r="X751" s="143">
        <v>1775.0</v>
      </c>
      <c r="Y751" s="143">
        <v>15.55969</v>
      </c>
      <c r="Z751" s="200"/>
      <c r="AA751" s="200"/>
      <c r="AB751" s="200"/>
    </row>
    <row r="752">
      <c r="A752" s="185">
        <v>750.0</v>
      </c>
      <c r="B752" s="185" t="s">
        <v>58</v>
      </c>
      <c r="C752" s="185" t="s">
        <v>27</v>
      </c>
      <c r="D752" s="185" t="s">
        <v>27</v>
      </c>
      <c r="E752" s="185" t="s">
        <v>27</v>
      </c>
      <c r="F752" s="185">
        <v>64.0</v>
      </c>
      <c r="G752" s="185" t="s">
        <v>29</v>
      </c>
      <c r="H752" s="185" t="s">
        <v>59</v>
      </c>
      <c r="I752" s="191">
        <v>4.0</v>
      </c>
      <c r="J752" s="191" t="s">
        <v>32</v>
      </c>
      <c r="K752" s="185">
        <v>8.01944</v>
      </c>
      <c r="L752" s="185">
        <v>3224.27</v>
      </c>
      <c r="M752" s="185"/>
      <c r="N752" s="185">
        <v>39.0</v>
      </c>
      <c r="O752" s="186">
        <v>18899.11</v>
      </c>
      <c r="P752" s="198">
        <v>70.4</v>
      </c>
      <c r="Q752" s="86">
        <v>0.077088</v>
      </c>
      <c r="R752" s="86">
        <v>20.32</v>
      </c>
      <c r="S752" s="188"/>
      <c r="T752" s="86">
        <v>22.0</v>
      </c>
      <c r="U752" s="86">
        <v>1.22803</v>
      </c>
      <c r="V752" s="91">
        <v>0.0</v>
      </c>
      <c r="W752" s="199">
        <v>20175.0</v>
      </c>
      <c r="X752" s="143">
        <v>20810.0</v>
      </c>
      <c r="Y752" s="143">
        <v>26.96551</v>
      </c>
      <c r="Z752" s="200"/>
      <c r="AA752" s="200"/>
      <c r="AB752" s="200"/>
    </row>
    <row r="753">
      <c r="A753" s="185">
        <v>751.0</v>
      </c>
      <c r="B753" s="185" t="s">
        <v>58</v>
      </c>
      <c r="C753" s="185" t="s">
        <v>27</v>
      </c>
      <c r="D753" s="185" t="s">
        <v>27</v>
      </c>
      <c r="E753" s="185" t="s">
        <v>27</v>
      </c>
      <c r="F753" s="185">
        <v>64.0</v>
      </c>
      <c r="G753" s="185" t="s">
        <v>29</v>
      </c>
      <c r="H753" s="185" t="s">
        <v>59</v>
      </c>
      <c r="I753" s="191">
        <v>4.0</v>
      </c>
      <c r="J753" s="191" t="s">
        <v>33</v>
      </c>
      <c r="K753" s="185">
        <v>62.77877</v>
      </c>
      <c r="L753" s="185">
        <v>375.55</v>
      </c>
      <c r="M753" s="185"/>
      <c r="N753" s="185">
        <v>12.0</v>
      </c>
      <c r="O753" s="186">
        <v>43.13193</v>
      </c>
      <c r="P753" s="198">
        <v>0.7</v>
      </c>
      <c r="Q753" s="86">
        <v>8.72046</v>
      </c>
      <c r="R753" s="86">
        <v>5.664</v>
      </c>
      <c r="S753" s="188"/>
      <c r="T753" s="86">
        <v>8.0</v>
      </c>
      <c r="U753" s="86">
        <v>1.87824</v>
      </c>
      <c r="V753" s="91">
        <v>0.0</v>
      </c>
      <c r="W753" s="199">
        <v>426.0</v>
      </c>
      <c r="X753" s="143">
        <v>892.0</v>
      </c>
      <c r="Y753" s="143">
        <v>22.95551</v>
      </c>
      <c r="Z753" s="200"/>
      <c r="AA753" s="200"/>
      <c r="AB753" s="200"/>
    </row>
    <row r="754">
      <c r="A754" s="185">
        <v>752.0</v>
      </c>
      <c r="B754" s="185" t="s">
        <v>58</v>
      </c>
      <c r="C754" s="185" t="s">
        <v>27</v>
      </c>
      <c r="D754" s="185" t="s">
        <v>27</v>
      </c>
      <c r="E754" s="185" t="s">
        <v>27</v>
      </c>
      <c r="F754" s="185">
        <v>64.0</v>
      </c>
      <c r="G754" s="185" t="s">
        <v>29</v>
      </c>
      <c r="H754" s="185" t="s">
        <v>59</v>
      </c>
      <c r="I754" s="191">
        <v>4.0</v>
      </c>
      <c r="J754" s="191" t="s">
        <v>34</v>
      </c>
      <c r="K754" s="185">
        <v>49.01762</v>
      </c>
      <c r="L754" s="185">
        <v>54505.53</v>
      </c>
      <c r="M754" s="185"/>
      <c r="N754" s="185">
        <v>149.0</v>
      </c>
      <c r="O754" s="186">
        <v>7.86917</v>
      </c>
      <c r="P754" s="198">
        <v>0.1</v>
      </c>
      <c r="Q754" s="86">
        <v>0.603519</v>
      </c>
      <c r="R754" s="86">
        <v>3.072</v>
      </c>
      <c r="S754" s="188"/>
      <c r="T754" s="86">
        <v>4.0</v>
      </c>
      <c r="U754" s="86">
        <v>1.17862</v>
      </c>
      <c r="V754" s="91">
        <v>0.0</v>
      </c>
      <c r="W754" s="199">
        <v>3882.0</v>
      </c>
      <c r="X754" s="143">
        <v>4469.0</v>
      </c>
      <c r="Y754" s="143">
        <v>25.75067</v>
      </c>
      <c r="Z754" s="200"/>
      <c r="AA754" s="200"/>
      <c r="AB754" s="200"/>
    </row>
    <row r="755">
      <c r="A755" s="185">
        <v>753.0</v>
      </c>
      <c r="B755" s="185" t="s">
        <v>58</v>
      </c>
      <c r="C755" s="185" t="s">
        <v>27</v>
      </c>
      <c r="D755" s="185" t="s">
        <v>27</v>
      </c>
      <c r="E755" s="185" t="s">
        <v>27</v>
      </c>
      <c r="F755" s="185">
        <v>64.0</v>
      </c>
      <c r="G755" s="185" t="s">
        <v>29</v>
      </c>
      <c r="H755" s="185" t="s">
        <v>59</v>
      </c>
      <c r="I755" s="191">
        <v>4.0</v>
      </c>
      <c r="J755" s="191" t="s">
        <v>35</v>
      </c>
      <c r="K755" s="185">
        <v>61.06991</v>
      </c>
      <c r="L755" s="185">
        <v>183.743</v>
      </c>
      <c r="M755" s="185"/>
      <c r="N755" s="185">
        <v>147.0</v>
      </c>
      <c r="O755" s="186">
        <v>9.51733</v>
      </c>
      <c r="P755" s="198">
        <v>0.2</v>
      </c>
      <c r="Q755" s="86">
        <v>8.77835</v>
      </c>
      <c r="R755" s="86">
        <v>7.424</v>
      </c>
      <c r="S755" s="188"/>
      <c r="T755" s="86">
        <v>10.0</v>
      </c>
      <c r="U755" s="86">
        <v>1.27468</v>
      </c>
      <c r="V755" s="91">
        <v>0.0</v>
      </c>
      <c r="W755" s="199">
        <v>76.0</v>
      </c>
      <c r="X755" s="143">
        <v>252.0</v>
      </c>
      <c r="Y755" s="143">
        <v>22.60751</v>
      </c>
      <c r="Z755" s="200"/>
      <c r="AA755" s="200"/>
      <c r="AB755" s="200"/>
    </row>
    <row r="756">
      <c r="A756" s="185">
        <v>754.0</v>
      </c>
      <c r="B756" s="185" t="s">
        <v>58</v>
      </c>
      <c r="C756" s="185" t="s">
        <v>27</v>
      </c>
      <c r="D756" s="185" t="s">
        <v>27</v>
      </c>
      <c r="E756" s="185" t="s">
        <v>27</v>
      </c>
      <c r="F756" s="185">
        <v>64.0</v>
      </c>
      <c r="G756" s="185" t="s">
        <v>29</v>
      </c>
      <c r="H756" s="185" t="s">
        <v>59</v>
      </c>
      <c r="I756" s="191">
        <v>4.0</v>
      </c>
      <c r="J756" s="191" t="s">
        <v>36</v>
      </c>
      <c r="K756" s="185">
        <v>62.22174</v>
      </c>
      <c r="L756" s="185">
        <v>130.847</v>
      </c>
      <c r="M756" s="185"/>
      <c r="N756" s="185">
        <v>1.0</v>
      </c>
      <c r="O756" s="186">
        <v>1.33551</v>
      </c>
      <c r="P756" s="198">
        <v>0.0</v>
      </c>
      <c r="Q756" s="84"/>
      <c r="R756" s="188"/>
      <c r="S756" s="188"/>
      <c r="T756" s="188"/>
      <c r="U756" s="188"/>
      <c r="V756" s="91"/>
      <c r="W756" s="199">
        <v>10.0</v>
      </c>
      <c r="X756" s="143">
        <v>91.0</v>
      </c>
      <c r="Y756" s="143">
        <v>9.12885</v>
      </c>
      <c r="Z756" s="200"/>
      <c r="AA756" s="200"/>
      <c r="AB756" s="200"/>
    </row>
    <row r="757">
      <c r="A757" s="185">
        <v>755.0</v>
      </c>
      <c r="B757" s="185" t="s">
        <v>58</v>
      </c>
      <c r="C757" s="185" t="s">
        <v>27</v>
      </c>
      <c r="D757" s="185" t="s">
        <v>27</v>
      </c>
      <c r="E757" s="185" t="s">
        <v>27</v>
      </c>
      <c r="F757" s="185">
        <v>64.0</v>
      </c>
      <c r="G757" s="185" t="s">
        <v>29</v>
      </c>
      <c r="H757" s="185" t="s">
        <v>59</v>
      </c>
      <c r="I757" s="191">
        <v>4.0</v>
      </c>
      <c r="J757" s="191" t="s">
        <v>37</v>
      </c>
      <c r="K757" s="185">
        <v>67.82527</v>
      </c>
      <c r="L757" s="185">
        <v>68.448</v>
      </c>
      <c r="M757" s="185"/>
      <c r="N757" s="185">
        <v>12.0</v>
      </c>
      <c r="O757" s="186">
        <v>36.48604</v>
      </c>
      <c r="P757" s="198">
        <v>0.6</v>
      </c>
      <c r="Q757" s="86">
        <v>8.74343</v>
      </c>
      <c r="R757" s="86">
        <v>7.104</v>
      </c>
      <c r="S757" s="188"/>
      <c r="T757" s="86">
        <v>10.0</v>
      </c>
      <c r="U757" s="86">
        <v>1.28432</v>
      </c>
      <c r="V757" s="91">
        <v>0.0</v>
      </c>
      <c r="W757" s="199">
        <v>54.0</v>
      </c>
      <c r="X757" s="143">
        <v>158.0</v>
      </c>
      <c r="Y757" s="143">
        <v>22.52311</v>
      </c>
      <c r="Z757" s="200"/>
      <c r="AA757" s="200"/>
      <c r="AB757" s="200"/>
    </row>
    <row r="758">
      <c r="A758" s="185">
        <v>756.0</v>
      </c>
      <c r="B758" s="185" t="s">
        <v>58</v>
      </c>
      <c r="C758" s="185" t="s">
        <v>27</v>
      </c>
      <c r="D758" s="185" t="s">
        <v>27</v>
      </c>
      <c r="E758" s="185" t="s">
        <v>27</v>
      </c>
      <c r="F758" s="185">
        <v>64.0</v>
      </c>
      <c r="G758" s="185" t="s">
        <v>29</v>
      </c>
      <c r="H758" s="185" t="s">
        <v>59</v>
      </c>
      <c r="I758" s="191">
        <v>4.0</v>
      </c>
      <c r="J758" s="191" t="s">
        <v>38</v>
      </c>
      <c r="K758" s="185">
        <v>69.68673</v>
      </c>
      <c r="L758" s="185">
        <v>280.863</v>
      </c>
      <c r="M758" s="185"/>
      <c r="N758" s="185">
        <v>165.0</v>
      </c>
      <c r="O758" s="186">
        <v>19.72552</v>
      </c>
      <c r="P758" s="198">
        <v>0.3</v>
      </c>
      <c r="Q758" s="86">
        <v>9.84556</v>
      </c>
      <c r="R758" s="86">
        <v>9.856</v>
      </c>
      <c r="S758" s="188"/>
      <c r="T758" s="86">
        <v>14.0</v>
      </c>
      <c r="U758" s="86">
        <v>1.54143</v>
      </c>
      <c r="V758" s="91">
        <v>0.0</v>
      </c>
      <c r="W758" s="199">
        <v>91.0</v>
      </c>
      <c r="X758" s="143">
        <v>393.0</v>
      </c>
      <c r="Y758" s="143">
        <v>24.14859</v>
      </c>
      <c r="Z758" s="200"/>
      <c r="AA758" s="200"/>
      <c r="AB758" s="200"/>
    </row>
    <row r="759">
      <c r="A759" s="185">
        <v>757.0</v>
      </c>
      <c r="B759" s="185" t="s">
        <v>58</v>
      </c>
      <c r="C759" s="185" t="s">
        <v>27</v>
      </c>
      <c r="D759" s="185" t="s">
        <v>27</v>
      </c>
      <c r="E759" s="185" t="s">
        <v>27</v>
      </c>
      <c r="F759" s="185">
        <v>64.0</v>
      </c>
      <c r="G759" s="185" t="s">
        <v>29</v>
      </c>
      <c r="H759" s="185" t="s">
        <v>59</v>
      </c>
      <c r="I759" s="191">
        <v>4.0</v>
      </c>
      <c r="J759" s="191" t="s">
        <v>39</v>
      </c>
      <c r="K759" s="185">
        <v>89.70541</v>
      </c>
      <c r="L759" s="185">
        <v>50.943</v>
      </c>
      <c r="M759" s="185"/>
      <c r="N759" s="185">
        <v>12.0</v>
      </c>
      <c r="O759" s="186">
        <v>71.10445</v>
      </c>
      <c r="P759" s="198">
        <v>1.2</v>
      </c>
      <c r="Q759" s="86">
        <v>17.58518</v>
      </c>
      <c r="R759" s="86">
        <v>7.424</v>
      </c>
      <c r="S759" s="188"/>
      <c r="T759" s="86">
        <v>10.0</v>
      </c>
      <c r="U759" s="86">
        <v>8.09978</v>
      </c>
      <c r="V759" s="91">
        <v>0.1</v>
      </c>
      <c r="W759" s="199">
        <v>89.0</v>
      </c>
      <c r="X759" s="143">
        <v>345.0</v>
      </c>
      <c r="Y759" s="143">
        <v>22.95853</v>
      </c>
      <c r="Z759" s="200"/>
      <c r="AA759" s="200"/>
      <c r="AB759" s="200"/>
    </row>
    <row r="760">
      <c r="A760" s="185">
        <v>758.0</v>
      </c>
      <c r="B760" s="185" t="s">
        <v>58</v>
      </c>
      <c r="C760" s="185" t="s">
        <v>27</v>
      </c>
      <c r="D760" s="185" t="s">
        <v>27</v>
      </c>
      <c r="E760" s="185" t="s">
        <v>27</v>
      </c>
      <c r="F760" s="185">
        <v>64.0</v>
      </c>
      <c r="G760" s="185" t="s">
        <v>29</v>
      </c>
      <c r="H760" s="185" t="s">
        <v>59</v>
      </c>
      <c r="I760" s="191">
        <v>4.0</v>
      </c>
      <c r="J760" s="191" t="s">
        <v>40</v>
      </c>
      <c r="K760" s="185">
        <v>62.0202</v>
      </c>
      <c r="L760" s="185">
        <v>1895.19</v>
      </c>
      <c r="M760" s="185"/>
      <c r="N760" s="185">
        <v>57.0</v>
      </c>
      <c r="O760" s="186">
        <v>123.47919</v>
      </c>
      <c r="P760" s="198">
        <v>2.1</v>
      </c>
      <c r="Q760" s="86">
        <v>9.52528</v>
      </c>
      <c r="R760" s="86">
        <v>20.992</v>
      </c>
      <c r="S760" s="188"/>
      <c r="T760" s="86">
        <v>53.0</v>
      </c>
      <c r="U760" s="86">
        <v>2.93701</v>
      </c>
      <c r="V760" s="91">
        <v>0.1</v>
      </c>
      <c r="W760" s="199">
        <v>328.0</v>
      </c>
      <c r="X760" s="143">
        <v>836.0</v>
      </c>
      <c r="Y760" s="143">
        <v>23.25423</v>
      </c>
      <c r="Z760" s="200"/>
      <c r="AA760" s="200"/>
      <c r="AB760" s="200"/>
    </row>
    <row r="761">
      <c r="A761" s="185">
        <v>759.0</v>
      </c>
      <c r="B761" s="185" t="s">
        <v>58</v>
      </c>
      <c r="C761" s="185" t="s">
        <v>27</v>
      </c>
      <c r="D761" s="185" t="s">
        <v>27</v>
      </c>
      <c r="E761" s="185" t="s">
        <v>27</v>
      </c>
      <c r="F761" s="185">
        <v>64.0</v>
      </c>
      <c r="G761" s="185" t="s">
        <v>29</v>
      </c>
      <c r="H761" s="185" t="s">
        <v>59</v>
      </c>
      <c r="I761" s="191">
        <v>4.0</v>
      </c>
      <c r="J761" s="191" t="s">
        <v>41</v>
      </c>
      <c r="K761" s="185">
        <v>7.68878</v>
      </c>
      <c r="L761" s="185">
        <v>2610.99</v>
      </c>
      <c r="M761" s="185"/>
      <c r="N761" s="185">
        <v>22.0</v>
      </c>
      <c r="O761" s="186">
        <v>1.42949</v>
      </c>
      <c r="P761" s="198">
        <v>0.0</v>
      </c>
      <c r="Q761" s="86">
        <v>0.060608</v>
      </c>
      <c r="R761" s="86">
        <v>5.12</v>
      </c>
      <c r="S761" s="188"/>
      <c r="T761" s="86">
        <v>8.0</v>
      </c>
      <c r="U761" s="86">
        <v>0.445245</v>
      </c>
      <c r="V761" s="91">
        <v>0.0</v>
      </c>
      <c r="W761" s="199">
        <v>188.0</v>
      </c>
      <c r="X761" s="143">
        <v>586.0</v>
      </c>
      <c r="Y761" s="143">
        <v>25.67023</v>
      </c>
      <c r="Z761" s="200"/>
      <c r="AA761" s="200"/>
      <c r="AB761" s="200"/>
    </row>
    <row r="762">
      <c r="A762" s="185">
        <v>760.0</v>
      </c>
      <c r="B762" s="185" t="s">
        <v>58</v>
      </c>
      <c r="C762" s="185" t="s">
        <v>27</v>
      </c>
      <c r="D762" s="185" t="s">
        <v>27</v>
      </c>
      <c r="E762" s="185" t="s">
        <v>27</v>
      </c>
      <c r="F762" s="185">
        <v>64.0</v>
      </c>
      <c r="G762" s="185" t="s">
        <v>29</v>
      </c>
      <c r="H762" s="185" t="s">
        <v>59</v>
      </c>
      <c r="I762" s="191">
        <v>4.0</v>
      </c>
      <c r="J762" s="191" t="s">
        <v>42</v>
      </c>
      <c r="K762" s="185">
        <v>49.41671</v>
      </c>
      <c r="L762" s="185">
        <v>100.416</v>
      </c>
      <c r="M762" s="185"/>
      <c r="N762" s="185">
        <v>139.0</v>
      </c>
      <c r="O762" s="186">
        <v>3.67674</v>
      </c>
      <c r="P762" s="198">
        <v>0.1</v>
      </c>
      <c r="Q762" s="86">
        <v>7.93021</v>
      </c>
      <c r="R762" s="86">
        <v>1.568</v>
      </c>
      <c r="S762" s="188"/>
      <c r="T762" s="86">
        <v>2.0</v>
      </c>
      <c r="U762" s="86">
        <v>0.824797</v>
      </c>
      <c r="V762" s="91">
        <v>0.0</v>
      </c>
      <c r="W762" s="199">
        <v>60.0</v>
      </c>
      <c r="X762" s="143">
        <v>210.0</v>
      </c>
      <c r="Y762" s="143">
        <v>23.13394</v>
      </c>
      <c r="Z762" s="200"/>
      <c r="AA762" s="200"/>
      <c r="AB762" s="200"/>
    </row>
    <row r="763">
      <c r="A763" s="185">
        <v>761.0</v>
      </c>
      <c r="B763" s="185" t="s">
        <v>58</v>
      </c>
      <c r="C763" s="185" t="s">
        <v>27</v>
      </c>
      <c r="D763" s="185" t="s">
        <v>27</v>
      </c>
      <c r="E763" s="185" t="s">
        <v>27</v>
      </c>
      <c r="F763" s="185">
        <v>64.0</v>
      </c>
      <c r="G763" s="185" t="s">
        <v>29</v>
      </c>
      <c r="H763" s="185" t="s">
        <v>59</v>
      </c>
      <c r="I763" s="191">
        <v>4.0</v>
      </c>
      <c r="J763" s="191" t="s">
        <v>43</v>
      </c>
      <c r="K763" s="185">
        <v>7.52158</v>
      </c>
      <c r="L763" s="185">
        <v>1816.79</v>
      </c>
      <c r="M763" s="185"/>
      <c r="N763" s="185">
        <v>139.0</v>
      </c>
      <c r="O763" s="186">
        <v>26439.94</v>
      </c>
      <c r="P763" s="198">
        <v>80.5</v>
      </c>
      <c r="Q763" s="86">
        <v>0.237695</v>
      </c>
      <c r="R763" s="188"/>
      <c r="S763" s="188"/>
      <c r="T763" s="188"/>
      <c r="U763" s="188"/>
      <c r="V763" s="91"/>
      <c r="W763" s="199">
        <v>27237.0</v>
      </c>
      <c r="X763" s="143">
        <v>27677.0</v>
      </c>
      <c r="Y763" s="143">
        <v>17.91232</v>
      </c>
      <c r="Z763" s="200"/>
      <c r="AA763" s="200"/>
      <c r="AB763" s="200"/>
    </row>
    <row r="764">
      <c r="A764" s="185">
        <v>762.0</v>
      </c>
      <c r="B764" s="185" t="s">
        <v>58</v>
      </c>
      <c r="C764" s="185" t="s">
        <v>27</v>
      </c>
      <c r="D764" s="185" t="s">
        <v>27</v>
      </c>
      <c r="E764" s="185" t="s">
        <v>27</v>
      </c>
      <c r="F764" s="185">
        <v>64.0</v>
      </c>
      <c r="G764" s="185" t="s">
        <v>29</v>
      </c>
      <c r="H764" s="185" t="s">
        <v>59</v>
      </c>
      <c r="I764" s="191">
        <v>4.0</v>
      </c>
      <c r="J764" s="191" t="s">
        <v>44</v>
      </c>
      <c r="K764" s="185">
        <v>54.66751</v>
      </c>
      <c r="L764" s="185">
        <v>259.391</v>
      </c>
      <c r="M764" s="185"/>
      <c r="N764" s="185">
        <v>5.0</v>
      </c>
      <c r="O764" s="186">
        <v>4.03588</v>
      </c>
      <c r="P764" s="198">
        <v>0.1</v>
      </c>
      <c r="Q764" s="86">
        <v>1.05833</v>
      </c>
      <c r="R764" s="86">
        <v>1.568</v>
      </c>
      <c r="S764" s="188"/>
      <c r="T764" s="86">
        <v>2.0</v>
      </c>
      <c r="U764" s="86">
        <v>0.146559</v>
      </c>
      <c r="V764" s="91">
        <v>0.0</v>
      </c>
      <c r="W764" s="199">
        <v>21.0</v>
      </c>
      <c r="X764" s="143">
        <v>174.0</v>
      </c>
      <c r="Y764" s="143">
        <v>22.54398</v>
      </c>
      <c r="Z764" s="200"/>
      <c r="AA764" s="200"/>
      <c r="AB764" s="200"/>
    </row>
    <row r="765">
      <c r="A765" s="185">
        <v>763.0</v>
      </c>
      <c r="B765" s="185" t="s">
        <v>58</v>
      </c>
      <c r="C765" s="185" t="s">
        <v>27</v>
      </c>
      <c r="D765" s="185" t="s">
        <v>27</v>
      </c>
      <c r="E765" s="185" t="s">
        <v>27</v>
      </c>
      <c r="F765" s="185">
        <v>64.0</v>
      </c>
      <c r="G765" s="185" t="s">
        <v>29</v>
      </c>
      <c r="H765" s="185" t="s">
        <v>59</v>
      </c>
      <c r="I765" s="191">
        <v>4.0</v>
      </c>
      <c r="J765" s="191" t="s">
        <v>45</v>
      </c>
      <c r="K765" s="185">
        <v>54.20428</v>
      </c>
      <c r="L765" s="185">
        <v>465.79</v>
      </c>
      <c r="M765" s="185"/>
      <c r="N765" s="185">
        <v>12.0</v>
      </c>
      <c r="O765" s="186">
        <v>3.21361</v>
      </c>
      <c r="P765" s="198">
        <v>0.1</v>
      </c>
      <c r="Q765" s="86">
        <v>0.111328</v>
      </c>
      <c r="R765" s="86">
        <v>2.624</v>
      </c>
      <c r="S765" s="188"/>
      <c r="T765" s="86">
        <v>4.0</v>
      </c>
      <c r="U765" s="86">
        <v>0.223488</v>
      </c>
      <c r="V765" s="91">
        <v>0.0</v>
      </c>
      <c r="W765" s="199">
        <v>115.0</v>
      </c>
      <c r="X765" s="143">
        <v>494.0</v>
      </c>
      <c r="Y765" s="143">
        <v>24.8737</v>
      </c>
      <c r="Z765" s="200"/>
      <c r="AA765" s="200"/>
      <c r="AB765" s="200"/>
    </row>
    <row r="766">
      <c r="A766" s="185">
        <v>764.0</v>
      </c>
      <c r="B766" s="185" t="s">
        <v>58</v>
      </c>
      <c r="C766" s="185" t="s">
        <v>27</v>
      </c>
      <c r="D766" s="185" t="s">
        <v>27</v>
      </c>
      <c r="E766" s="185" t="s">
        <v>27</v>
      </c>
      <c r="F766" s="185">
        <v>64.0</v>
      </c>
      <c r="G766" s="185" t="s">
        <v>29</v>
      </c>
      <c r="H766" s="185" t="s">
        <v>59</v>
      </c>
      <c r="I766" s="191">
        <v>4.0</v>
      </c>
      <c r="J766" s="191" t="s">
        <v>46</v>
      </c>
      <c r="K766" s="185">
        <v>4.6688</v>
      </c>
      <c r="L766" s="185">
        <v>126850.64</v>
      </c>
      <c r="M766" s="185"/>
      <c r="N766" s="185">
        <v>7.0</v>
      </c>
      <c r="O766" s="186">
        <v>6.20556</v>
      </c>
      <c r="P766" s="198">
        <v>0.1</v>
      </c>
      <c r="Q766" s="86">
        <v>1.06291</v>
      </c>
      <c r="R766" s="86">
        <v>1.568</v>
      </c>
      <c r="S766" s="188"/>
      <c r="T766" s="86">
        <v>2.0</v>
      </c>
      <c r="U766" s="86">
        <v>0.148191</v>
      </c>
      <c r="V766" s="91">
        <v>0.0</v>
      </c>
      <c r="W766" s="199">
        <v>6369.0</v>
      </c>
      <c r="X766" s="143">
        <v>6594.0</v>
      </c>
      <c r="Y766" s="143">
        <v>24.79668</v>
      </c>
      <c r="Z766" s="200"/>
      <c r="AA766" s="200"/>
      <c r="AB766" s="200"/>
    </row>
    <row r="767">
      <c r="A767" s="185">
        <v>765.0</v>
      </c>
      <c r="B767" s="185" t="s">
        <v>58</v>
      </c>
      <c r="C767" s="185" t="s">
        <v>27</v>
      </c>
      <c r="D767" s="185" t="s">
        <v>27</v>
      </c>
      <c r="E767" s="185" t="s">
        <v>27</v>
      </c>
      <c r="F767" s="185">
        <v>64.0</v>
      </c>
      <c r="G767" s="185" t="s">
        <v>29</v>
      </c>
      <c r="H767" s="185" t="s">
        <v>59</v>
      </c>
      <c r="I767" s="191">
        <v>4.0</v>
      </c>
      <c r="J767" s="191" t="s">
        <v>47</v>
      </c>
      <c r="K767" s="185">
        <v>47.26038</v>
      </c>
      <c r="L767" s="185">
        <v>5404.67</v>
      </c>
      <c r="M767" s="185"/>
      <c r="N767" s="185">
        <v>11.0</v>
      </c>
      <c r="O767" s="186">
        <v>63.86687</v>
      </c>
      <c r="P767" s="198">
        <v>1.1</v>
      </c>
      <c r="Q767" s="86">
        <v>2.21596</v>
      </c>
      <c r="R767" s="86">
        <v>3.2</v>
      </c>
      <c r="S767" s="188"/>
      <c r="T767" s="86">
        <v>4.0</v>
      </c>
      <c r="U767" s="86">
        <v>0.291967</v>
      </c>
      <c r="V767" s="91">
        <v>0.0</v>
      </c>
      <c r="W767" s="199">
        <v>1189.0</v>
      </c>
      <c r="X767" s="143">
        <v>1496.0</v>
      </c>
      <c r="Y767" s="143">
        <v>23.85232</v>
      </c>
      <c r="Z767" s="200"/>
      <c r="AA767" s="200"/>
      <c r="AB767" s="200"/>
    </row>
    <row r="768">
      <c r="A768" s="185">
        <v>766.0</v>
      </c>
      <c r="B768" s="185" t="s">
        <v>58</v>
      </c>
      <c r="C768" s="185" t="s">
        <v>27</v>
      </c>
      <c r="D768" s="185" t="s">
        <v>27</v>
      </c>
      <c r="E768" s="185" t="s">
        <v>27</v>
      </c>
      <c r="F768" s="185">
        <v>64.0</v>
      </c>
      <c r="G768" s="185" t="s">
        <v>29</v>
      </c>
      <c r="H768" s="185" t="s">
        <v>59</v>
      </c>
      <c r="I768" s="191">
        <v>4.0</v>
      </c>
      <c r="J768" s="191" t="s">
        <v>48</v>
      </c>
      <c r="K768" s="185">
        <v>76.48787</v>
      </c>
      <c r="L768" s="185">
        <v>53999.73</v>
      </c>
      <c r="M768" s="185"/>
      <c r="N768" s="185">
        <v>17.0</v>
      </c>
      <c r="O768" s="186">
        <v>31.75203</v>
      </c>
      <c r="P768" s="198">
        <v>0.3</v>
      </c>
      <c r="Q768" s="86">
        <v>10.78969</v>
      </c>
      <c r="R768" s="86">
        <v>5.632</v>
      </c>
      <c r="S768" s="188"/>
      <c r="T768" s="86">
        <v>8.0</v>
      </c>
      <c r="U768" s="86">
        <v>1.88911</v>
      </c>
      <c r="V768" s="91">
        <v>0.0</v>
      </c>
      <c r="W768" s="199">
        <v>4914.0</v>
      </c>
      <c r="X768" s="143">
        <v>5306.0</v>
      </c>
      <c r="Y768" s="143">
        <v>24.3943</v>
      </c>
      <c r="Z768" s="200"/>
      <c r="AA768" s="200"/>
      <c r="AB768" s="200"/>
    </row>
    <row r="769">
      <c r="A769" s="185">
        <v>767.0</v>
      </c>
      <c r="B769" s="185" t="s">
        <v>58</v>
      </c>
      <c r="C769" s="185" t="s">
        <v>27</v>
      </c>
      <c r="D769" s="185" t="s">
        <v>27</v>
      </c>
      <c r="E769" s="185" t="s">
        <v>27</v>
      </c>
      <c r="F769" s="185">
        <v>64.0</v>
      </c>
      <c r="G769" s="185" t="s">
        <v>29</v>
      </c>
      <c r="H769" s="185" t="s">
        <v>59</v>
      </c>
      <c r="I769" s="191">
        <v>4.0</v>
      </c>
      <c r="J769" s="191" t="s">
        <v>49</v>
      </c>
      <c r="K769" s="185">
        <v>81.93962</v>
      </c>
      <c r="L769" s="185">
        <v>131.36</v>
      </c>
      <c r="M769" s="185"/>
      <c r="N769" s="185">
        <v>3.0</v>
      </c>
      <c r="O769" s="186">
        <v>25.40019</v>
      </c>
      <c r="P769" s="198">
        <v>0.4</v>
      </c>
      <c r="Q769" s="86">
        <v>1.08204</v>
      </c>
      <c r="R769" s="86">
        <v>1.568</v>
      </c>
      <c r="S769" s="188"/>
      <c r="T769" s="86">
        <v>2.0</v>
      </c>
      <c r="U769" s="86">
        <v>0.147071</v>
      </c>
      <c r="V769" s="91">
        <v>0.0</v>
      </c>
      <c r="W769" s="199">
        <v>42.0</v>
      </c>
      <c r="X769" s="143">
        <v>191.0</v>
      </c>
      <c r="Y769" s="143">
        <v>22.17239</v>
      </c>
      <c r="Z769" s="200"/>
      <c r="AA769" s="200"/>
      <c r="AB769" s="200"/>
    </row>
    <row r="770">
      <c r="A770" s="185">
        <v>768.0</v>
      </c>
      <c r="B770" s="185" t="s">
        <v>58</v>
      </c>
      <c r="C770" s="185" t="s">
        <v>27</v>
      </c>
      <c r="D770" s="185" t="s">
        <v>27</v>
      </c>
      <c r="E770" s="185" t="s">
        <v>27</v>
      </c>
      <c r="F770" s="185">
        <v>64.0</v>
      </c>
      <c r="G770" s="185" t="s">
        <v>29</v>
      </c>
      <c r="H770" s="185" t="s">
        <v>59</v>
      </c>
      <c r="I770" s="191">
        <v>4.0</v>
      </c>
      <c r="J770" s="191" t="s">
        <v>50</v>
      </c>
      <c r="K770" s="185">
        <v>59.72913</v>
      </c>
      <c r="L770" s="185">
        <v>15727.23</v>
      </c>
      <c r="M770" s="185"/>
      <c r="N770" s="185">
        <v>23.0</v>
      </c>
      <c r="O770" s="186">
        <v>118.53384</v>
      </c>
      <c r="P770" s="198">
        <v>0.8</v>
      </c>
      <c r="Q770" s="86">
        <v>11.72803</v>
      </c>
      <c r="R770" s="86">
        <v>5.312</v>
      </c>
      <c r="S770" s="188"/>
      <c r="T770" s="86">
        <v>8.0</v>
      </c>
      <c r="U770" s="86">
        <v>9.33082</v>
      </c>
      <c r="V770" s="91">
        <v>0.1</v>
      </c>
      <c r="W770" s="199">
        <v>8414.0</v>
      </c>
      <c r="X770" s="143">
        <v>9161.0</v>
      </c>
      <c r="Y770" s="143">
        <v>27.54385</v>
      </c>
      <c r="Z770" s="200"/>
      <c r="AA770" s="200"/>
      <c r="AB770" s="200"/>
    </row>
    <row r="771">
      <c r="A771" s="185">
        <v>769.0</v>
      </c>
      <c r="B771" s="185" t="s">
        <v>58</v>
      </c>
      <c r="C771" s="185" t="s">
        <v>27</v>
      </c>
      <c r="D771" s="185" t="s">
        <v>27</v>
      </c>
      <c r="E771" s="185" t="s">
        <v>27</v>
      </c>
      <c r="F771" s="185">
        <v>64.0</v>
      </c>
      <c r="G771" s="185" t="s">
        <v>29</v>
      </c>
      <c r="H771" s="185" t="s">
        <v>59</v>
      </c>
      <c r="I771" s="191">
        <v>4.0</v>
      </c>
      <c r="J771" s="191" t="s">
        <v>51</v>
      </c>
      <c r="K771" s="185"/>
      <c r="L771" s="185"/>
      <c r="M771" s="185"/>
      <c r="N771" s="185"/>
      <c r="O771" s="195"/>
      <c r="P771" s="198"/>
      <c r="Q771" s="84"/>
      <c r="R771" s="188"/>
      <c r="S771" s="188"/>
      <c r="T771" s="188"/>
      <c r="U771" s="188"/>
      <c r="V771" s="91"/>
      <c r="W771" s="199" t="s">
        <v>30</v>
      </c>
      <c r="X771" s="143" t="s">
        <v>30</v>
      </c>
      <c r="Y771" s="143" t="s">
        <v>30</v>
      </c>
      <c r="Z771" s="200"/>
      <c r="AA771" s="200"/>
      <c r="AB771" s="200"/>
    </row>
    <row r="772">
      <c r="A772" s="185">
        <v>770.0</v>
      </c>
      <c r="B772" s="185" t="s">
        <v>58</v>
      </c>
      <c r="C772" s="185" t="s">
        <v>27</v>
      </c>
      <c r="D772" s="185" t="s">
        <v>27</v>
      </c>
      <c r="E772" s="185" t="s">
        <v>27</v>
      </c>
      <c r="F772" s="185">
        <v>64.0</v>
      </c>
      <c r="G772" s="185" t="s">
        <v>29</v>
      </c>
      <c r="H772" s="185" t="s">
        <v>59</v>
      </c>
      <c r="I772" s="191">
        <v>4.0</v>
      </c>
      <c r="J772" s="191" t="s">
        <v>52</v>
      </c>
      <c r="K772" s="185"/>
      <c r="L772" s="185"/>
      <c r="M772" s="185"/>
      <c r="N772" s="185"/>
      <c r="O772" s="195"/>
      <c r="P772" s="198"/>
      <c r="Q772" s="84"/>
      <c r="R772" s="188"/>
      <c r="S772" s="188"/>
      <c r="T772" s="188"/>
      <c r="U772" s="188"/>
      <c r="V772" s="91"/>
      <c r="W772" s="199" t="s">
        <v>30</v>
      </c>
      <c r="X772" s="143" t="s">
        <v>30</v>
      </c>
      <c r="Y772" s="143" t="s">
        <v>30</v>
      </c>
      <c r="Z772" s="200"/>
      <c r="AA772" s="200"/>
      <c r="AB772" s="200"/>
    </row>
    <row r="773">
      <c r="A773" s="185">
        <v>771.0</v>
      </c>
      <c r="B773" s="185" t="s">
        <v>58</v>
      </c>
      <c r="C773" s="185" t="s">
        <v>27</v>
      </c>
      <c r="D773" s="185" t="s">
        <v>27</v>
      </c>
      <c r="E773" s="185" t="s">
        <v>27</v>
      </c>
      <c r="F773" s="185">
        <v>64.0</v>
      </c>
      <c r="G773" s="185" t="s">
        <v>29</v>
      </c>
      <c r="H773" s="185" t="s">
        <v>59</v>
      </c>
      <c r="I773" s="191">
        <v>8.0</v>
      </c>
      <c r="J773" s="191" t="s">
        <v>31</v>
      </c>
      <c r="K773" s="185">
        <v>215.82863</v>
      </c>
      <c r="L773" s="185">
        <v>45.279</v>
      </c>
      <c r="M773" s="185"/>
      <c r="N773" s="185">
        <v>2.0</v>
      </c>
      <c r="O773" s="186">
        <v>280.89851</v>
      </c>
      <c r="P773" s="198">
        <v>4.8</v>
      </c>
      <c r="Q773" s="86">
        <v>285.50574</v>
      </c>
      <c r="R773" s="86">
        <v>167.551</v>
      </c>
      <c r="S773" s="188"/>
      <c r="T773" s="86">
        <v>2.0</v>
      </c>
      <c r="U773" s="86">
        <v>56.21651</v>
      </c>
      <c r="V773" s="91">
        <v>1.0</v>
      </c>
      <c r="W773" s="199">
        <v>125.0</v>
      </c>
      <c r="X773" s="143">
        <v>2235.0</v>
      </c>
      <c r="Y773" s="143">
        <v>26.96347</v>
      </c>
      <c r="Z773" s="200"/>
      <c r="AA773" s="200"/>
      <c r="AB773" s="200"/>
    </row>
    <row r="774">
      <c r="A774" s="185">
        <v>772.0</v>
      </c>
      <c r="B774" s="185" t="s">
        <v>58</v>
      </c>
      <c r="C774" s="185" t="s">
        <v>27</v>
      </c>
      <c r="D774" s="185" t="s">
        <v>27</v>
      </c>
      <c r="E774" s="185" t="s">
        <v>27</v>
      </c>
      <c r="F774" s="185">
        <v>64.0</v>
      </c>
      <c r="G774" s="185" t="s">
        <v>29</v>
      </c>
      <c r="H774" s="185" t="s">
        <v>59</v>
      </c>
      <c r="I774" s="191">
        <v>8.0</v>
      </c>
      <c r="J774" s="191" t="s">
        <v>32</v>
      </c>
      <c r="K774" s="185">
        <v>15.45145</v>
      </c>
      <c r="L774" s="185">
        <v>4661.05</v>
      </c>
      <c r="M774" s="185"/>
      <c r="N774" s="185">
        <v>39.0</v>
      </c>
      <c r="O774" s="186">
        <v>80040.49</v>
      </c>
      <c r="P774" s="198">
        <v>92.1</v>
      </c>
      <c r="Q774" s="86">
        <v>0.139262</v>
      </c>
      <c r="R774" s="86">
        <v>22.56</v>
      </c>
      <c r="S774" s="188"/>
      <c r="T774" s="86">
        <v>22.0</v>
      </c>
      <c r="U774" s="86">
        <v>1.25612</v>
      </c>
      <c r="V774" s="91">
        <v>0.0</v>
      </c>
      <c r="W774" s="199">
        <v>88273.0</v>
      </c>
      <c r="X774" s="143">
        <v>83630.0</v>
      </c>
      <c r="Y774" s="143">
        <v>27.03595</v>
      </c>
      <c r="Z774" s="200"/>
      <c r="AA774" s="200"/>
      <c r="AB774" s="200"/>
    </row>
    <row r="775">
      <c r="A775" s="185">
        <v>773.0</v>
      </c>
      <c r="B775" s="185" t="s">
        <v>58</v>
      </c>
      <c r="C775" s="185" t="s">
        <v>27</v>
      </c>
      <c r="D775" s="185" t="s">
        <v>27</v>
      </c>
      <c r="E775" s="185" t="s">
        <v>27</v>
      </c>
      <c r="F775" s="185">
        <v>64.0</v>
      </c>
      <c r="G775" s="185" t="s">
        <v>29</v>
      </c>
      <c r="H775" s="185" t="s">
        <v>59</v>
      </c>
      <c r="I775" s="191">
        <v>8.0</v>
      </c>
      <c r="J775" s="191" t="s">
        <v>33</v>
      </c>
      <c r="K775" s="185">
        <v>121.60239</v>
      </c>
      <c r="L775" s="185">
        <v>738.62</v>
      </c>
      <c r="M775" s="185"/>
      <c r="N775" s="185">
        <v>12.0</v>
      </c>
      <c r="O775" s="186">
        <v>59.40517</v>
      </c>
      <c r="P775" s="198">
        <v>1.0</v>
      </c>
      <c r="Q775" s="86">
        <v>219.04378</v>
      </c>
      <c r="R775" s="86">
        <v>2036.66</v>
      </c>
      <c r="S775" s="188"/>
      <c r="T775" s="86">
        <v>12.0</v>
      </c>
      <c r="U775" s="86">
        <v>29.91401</v>
      </c>
      <c r="V775" s="91">
        <v>0.5</v>
      </c>
      <c r="W775" s="199">
        <v>886.0</v>
      </c>
      <c r="X775" s="143">
        <v>1490.0</v>
      </c>
      <c r="Y775" s="143">
        <v>23.14771</v>
      </c>
      <c r="Z775" s="200"/>
      <c r="AA775" s="200"/>
      <c r="AB775" s="200"/>
    </row>
    <row r="776">
      <c r="A776" s="185">
        <v>774.0</v>
      </c>
      <c r="B776" s="185" t="s">
        <v>58</v>
      </c>
      <c r="C776" s="185" t="s">
        <v>27</v>
      </c>
      <c r="D776" s="185" t="s">
        <v>27</v>
      </c>
      <c r="E776" s="185" t="s">
        <v>27</v>
      </c>
      <c r="F776" s="185">
        <v>64.0</v>
      </c>
      <c r="G776" s="185" t="s">
        <v>29</v>
      </c>
      <c r="H776" s="185" t="s">
        <v>59</v>
      </c>
      <c r="I776" s="191">
        <v>8.0</v>
      </c>
      <c r="J776" s="191" t="s">
        <v>34</v>
      </c>
      <c r="K776" s="185">
        <v>97.78734</v>
      </c>
      <c r="L776" s="185">
        <v>157234.79</v>
      </c>
      <c r="M776" s="185"/>
      <c r="N776" s="185">
        <v>149.0</v>
      </c>
      <c r="O776" s="186">
        <v>13.64902</v>
      </c>
      <c r="P776" s="198">
        <v>0.1</v>
      </c>
      <c r="Q776" s="86">
        <v>81.41673</v>
      </c>
      <c r="R776" s="86">
        <v>235075.86</v>
      </c>
      <c r="S776" s="188"/>
      <c r="T776" s="86">
        <v>6.0</v>
      </c>
      <c r="U776" s="86">
        <v>9.99602</v>
      </c>
      <c r="V776" s="91">
        <v>0.1</v>
      </c>
      <c r="W776" s="199">
        <v>7744.0</v>
      </c>
      <c r="X776" s="143">
        <v>8385.0</v>
      </c>
      <c r="Y776" s="143">
        <v>25.17088</v>
      </c>
      <c r="Z776" s="200"/>
      <c r="AA776" s="200"/>
      <c r="AB776" s="200"/>
    </row>
    <row r="777">
      <c r="A777" s="185">
        <v>775.0</v>
      </c>
      <c r="B777" s="185" t="s">
        <v>58</v>
      </c>
      <c r="C777" s="185" t="s">
        <v>27</v>
      </c>
      <c r="D777" s="185" t="s">
        <v>27</v>
      </c>
      <c r="E777" s="185" t="s">
        <v>27</v>
      </c>
      <c r="F777" s="185">
        <v>64.0</v>
      </c>
      <c r="G777" s="185" t="s">
        <v>29</v>
      </c>
      <c r="H777" s="185" t="s">
        <v>59</v>
      </c>
      <c r="I777" s="191">
        <v>8.0</v>
      </c>
      <c r="J777" s="191" t="s">
        <v>35</v>
      </c>
      <c r="K777" s="185">
        <v>131.32171</v>
      </c>
      <c r="L777" s="185">
        <v>183.647</v>
      </c>
      <c r="M777" s="185"/>
      <c r="N777" s="185">
        <v>147.0</v>
      </c>
      <c r="O777" s="186">
        <v>13.99079</v>
      </c>
      <c r="P777" s="198">
        <v>0.2</v>
      </c>
      <c r="Q777" s="86">
        <v>215.31788</v>
      </c>
      <c r="R777" s="86">
        <v>704.766</v>
      </c>
      <c r="S777" s="188"/>
      <c r="T777" s="86">
        <v>147.0</v>
      </c>
      <c r="U777" s="86">
        <v>7.94691</v>
      </c>
      <c r="V777" s="91">
        <v>0.1</v>
      </c>
      <c r="W777" s="199">
        <v>81.0</v>
      </c>
      <c r="X777" s="143">
        <v>313.0</v>
      </c>
      <c r="Y777" s="143">
        <v>23.01093</v>
      </c>
      <c r="Z777" s="200"/>
      <c r="AA777" s="200"/>
      <c r="AB777" s="200"/>
    </row>
    <row r="778">
      <c r="A778" s="185">
        <v>776.0</v>
      </c>
      <c r="B778" s="185" t="s">
        <v>58</v>
      </c>
      <c r="C778" s="185" t="s">
        <v>27</v>
      </c>
      <c r="D778" s="185" t="s">
        <v>27</v>
      </c>
      <c r="E778" s="185" t="s">
        <v>27</v>
      </c>
      <c r="F778" s="185">
        <v>64.0</v>
      </c>
      <c r="G778" s="185" t="s">
        <v>29</v>
      </c>
      <c r="H778" s="185" t="s">
        <v>59</v>
      </c>
      <c r="I778" s="191">
        <v>8.0</v>
      </c>
      <c r="J778" s="191" t="s">
        <v>36</v>
      </c>
      <c r="K778" s="185">
        <v>135.02347</v>
      </c>
      <c r="L778" s="185">
        <v>130.942</v>
      </c>
      <c r="M778" s="185"/>
      <c r="N778" s="185">
        <v>1.0</v>
      </c>
      <c r="O778" s="186">
        <v>1.6734</v>
      </c>
      <c r="P778" s="198">
        <v>0.0</v>
      </c>
      <c r="Q778" s="86">
        <v>181.47252</v>
      </c>
      <c r="R778" s="86">
        <v>509.406</v>
      </c>
      <c r="S778" s="188"/>
      <c r="T778" s="86">
        <v>1.0</v>
      </c>
      <c r="U778" s="86">
        <v>0.985531</v>
      </c>
      <c r="V778" s="91">
        <v>0.0</v>
      </c>
      <c r="W778" s="199">
        <v>11.0</v>
      </c>
      <c r="X778" s="143">
        <v>87.0</v>
      </c>
      <c r="Y778" s="143">
        <v>9.18772</v>
      </c>
      <c r="Z778" s="200"/>
      <c r="AA778" s="200"/>
      <c r="AB778" s="200"/>
    </row>
    <row r="779">
      <c r="A779" s="185">
        <v>777.0</v>
      </c>
      <c r="B779" s="185" t="s">
        <v>58</v>
      </c>
      <c r="C779" s="185" t="s">
        <v>27</v>
      </c>
      <c r="D779" s="185" t="s">
        <v>27</v>
      </c>
      <c r="E779" s="185" t="s">
        <v>27</v>
      </c>
      <c r="F779" s="185">
        <v>64.0</v>
      </c>
      <c r="G779" s="185" t="s">
        <v>29</v>
      </c>
      <c r="H779" s="185" t="s">
        <v>59</v>
      </c>
      <c r="I779" s="191">
        <v>8.0</v>
      </c>
      <c r="J779" s="191" t="s">
        <v>37</v>
      </c>
      <c r="K779" s="185">
        <v>151.55494</v>
      </c>
      <c r="L779" s="185">
        <v>69.472</v>
      </c>
      <c r="M779" s="185"/>
      <c r="N779" s="185">
        <v>12.0</v>
      </c>
      <c r="O779" s="186">
        <v>50.37731</v>
      </c>
      <c r="P779" s="198">
        <v>0.9</v>
      </c>
      <c r="Q779" s="86">
        <v>215.90951</v>
      </c>
      <c r="R779" s="86">
        <v>251.646</v>
      </c>
      <c r="S779" s="188"/>
      <c r="T779" s="86">
        <v>12.0</v>
      </c>
      <c r="U779" s="86">
        <v>26.65896</v>
      </c>
      <c r="V779" s="91">
        <v>0.5</v>
      </c>
      <c r="W779" s="199">
        <v>67.0</v>
      </c>
      <c r="X779" s="143">
        <v>159.0</v>
      </c>
      <c r="Y779" s="143">
        <v>22.68091</v>
      </c>
      <c r="Z779" s="200"/>
      <c r="AA779" s="200"/>
      <c r="AB779" s="200"/>
    </row>
    <row r="780">
      <c r="A780" s="185">
        <v>778.0</v>
      </c>
      <c r="B780" s="185" t="s">
        <v>58</v>
      </c>
      <c r="C780" s="185" t="s">
        <v>27</v>
      </c>
      <c r="D780" s="185" t="s">
        <v>27</v>
      </c>
      <c r="E780" s="185" t="s">
        <v>27</v>
      </c>
      <c r="F780" s="185">
        <v>64.0</v>
      </c>
      <c r="G780" s="185" t="s">
        <v>29</v>
      </c>
      <c r="H780" s="185" t="s">
        <v>59</v>
      </c>
      <c r="I780" s="191">
        <v>8.0</v>
      </c>
      <c r="J780" s="191" t="s">
        <v>38</v>
      </c>
      <c r="K780" s="185">
        <v>154.64516</v>
      </c>
      <c r="L780" s="185">
        <v>284.702</v>
      </c>
      <c r="M780" s="185"/>
      <c r="N780" s="185">
        <v>165.0</v>
      </c>
      <c r="O780" s="186">
        <v>31.69418</v>
      </c>
      <c r="P780" s="198">
        <v>0.5</v>
      </c>
      <c r="Q780" s="86">
        <v>245.11465</v>
      </c>
      <c r="R780" s="86">
        <v>398.59</v>
      </c>
      <c r="S780" s="188"/>
      <c r="T780" s="86">
        <v>151.0</v>
      </c>
      <c r="U780" s="86">
        <v>16.66224</v>
      </c>
      <c r="V780" s="91">
        <v>0.3</v>
      </c>
      <c r="W780" s="199">
        <v>104.0</v>
      </c>
      <c r="X780" s="143">
        <v>455.0</v>
      </c>
      <c r="Y780" s="143">
        <v>23.68411</v>
      </c>
      <c r="Z780" s="200"/>
      <c r="AA780" s="200"/>
      <c r="AB780" s="200"/>
    </row>
    <row r="781">
      <c r="A781" s="185">
        <v>779.0</v>
      </c>
      <c r="B781" s="185" t="s">
        <v>58</v>
      </c>
      <c r="C781" s="185" t="s">
        <v>27</v>
      </c>
      <c r="D781" s="185" t="s">
        <v>27</v>
      </c>
      <c r="E781" s="185" t="s">
        <v>27</v>
      </c>
      <c r="F781" s="185">
        <v>64.0</v>
      </c>
      <c r="G781" s="185" t="s">
        <v>29</v>
      </c>
      <c r="H781" s="185" t="s">
        <v>59</v>
      </c>
      <c r="I781" s="191">
        <v>8.0</v>
      </c>
      <c r="J781" s="191" t="s">
        <v>39</v>
      </c>
      <c r="K781" s="185">
        <v>196.27665</v>
      </c>
      <c r="L781" s="185">
        <v>50.878</v>
      </c>
      <c r="M781" s="185"/>
      <c r="N781" s="185">
        <v>12.0</v>
      </c>
      <c r="O781" s="186">
        <v>108.12597</v>
      </c>
      <c r="P781" s="198">
        <v>1.8</v>
      </c>
      <c r="Q781" s="86">
        <v>310.66232</v>
      </c>
      <c r="R781" s="86">
        <v>177.984</v>
      </c>
      <c r="S781" s="188"/>
      <c r="T781" s="86">
        <v>12.0</v>
      </c>
      <c r="U781" s="86">
        <v>61.59284</v>
      </c>
      <c r="V781" s="91">
        <v>1.1</v>
      </c>
      <c r="W781" s="199">
        <v>126.0</v>
      </c>
      <c r="X781" s="143">
        <v>487.0</v>
      </c>
      <c r="Y781" s="143">
        <v>22.91584</v>
      </c>
      <c r="Z781" s="200"/>
      <c r="AA781" s="200"/>
      <c r="AB781" s="200"/>
    </row>
    <row r="782">
      <c r="A782" s="185">
        <v>780.0</v>
      </c>
      <c r="B782" s="185" t="s">
        <v>58</v>
      </c>
      <c r="C782" s="185" t="s">
        <v>27</v>
      </c>
      <c r="D782" s="185" t="s">
        <v>27</v>
      </c>
      <c r="E782" s="185" t="s">
        <v>27</v>
      </c>
      <c r="F782" s="185">
        <v>64.0</v>
      </c>
      <c r="G782" s="185" t="s">
        <v>29</v>
      </c>
      <c r="H782" s="185" t="s">
        <v>59</v>
      </c>
      <c r="I782" s="191">
        <v>8.0</v>
      </c>
      <c r="J782" s="191" t="s">
        <v>40</v>
      </c>
      <c r="K782" s="185">
        <v>121.28248</v>
      </c>
      <c r="L782" s="185">
        <v>3481.45</v>
      </c>
      <c r="M782" s="185"/>
      <c r="N782" s="185">
        <v>57.0</v>
      </c>
      <c r="O782" s="186">
        <v>167.41141</v>
      </c>
      <c r="P782" s="198">
        <v>2.9</v>
      </c>
      <c r="Q782" s="86">
        <v>215.89654</v>
      </c>
      <c r="R782" s="86">
        <v>7597.12</v>
      </c>
      <c r="S782" s="188"/>
      <c r="T782" s="86">
        <v>57.0</v>
      </c>
      <c r="U782" s="86">
        <v>86.04973</v>
      </c>
      <c r="V782" s="91">
        <v>1.5</v>
      </c>
      <c r="W782" s="199">
        <v>972.0</v>
      </c>
      <c r="X782" s="143">
        <v>1689.0</v>
      </c>
      <c r="Y782" s="143">
        <v>22.90196</v>
      </c>
      <c r="Z782" s="200"/>
      <c r="AA782" s="200"/>
      <c r="AB782" s="200"/>
    </row>
    <row r="783">
      <c r="A783" s="185">
        <v>781.0</v>
      </c>
      <c r="B783" s="185" t="s">
        <v>58</v>
      </c>
      <c r="C783" s="185" t="s">
        <v>27</v>
      </c>
      <c r="D783" s="185" t="s">
        <v>27</v>
      </c>
      <c r="E783" s="185" t="s">
        <v>27</v>
      </c>
      <c r="F783" s="185">
        <v>64.0</v>
      </c>
      <c r="G783" s="185" t="s">
        <v>29</v>
      </c>
      <c r="H783" s="185" t="s">
        <v>59</v>
      </c>
      <c r="I783" s="191">
        <v>8.0</v>
      </c>
      <c r="J783" s="191" t="s">
        <v>41</v>
      </c>
      <c r="K783" s="185">
        <v>15.4063</v>
      </c>
      <c r="L783" s="185">
        <v>4228.42</v>
      </c>
      <c r="M783" s="185"/>
      <c r="N783" s="185">
        <v>22.0</v>
      </c>
      <c r="O783" s="186">
        <v>1.91605</v>
      </c>
      <c r="P783" s="198">
        <v>0.0</v>
      </c>
      <c r="Q783" s="86">
        <v>0.112991</v>
      </c>
      <c r="R783" s="86">
        <v>5.184</v>
      </c>
      <c r="S783" s="188"/>
      <c r="T783" s="86">
        <v>8.0</v>
      </c>
      <c r="U783" s="86">
        <v>0.447772</v>
      </c>
      <c r="V783" s="91">
        <v>0.0</v>
      </c>
      <c r="W783" s="199">
        <v>342.0</v>
      </c>
      <c r="X783" s="143">
        <v>724.0</v>
      </c>
      <c r="Y783" s="143">
        <v>25.61667</v>
      </c>
      <c r="Z783" s="200"/>
      <c r="AA783" s="200"/>
      <c r="AB783" s="200"/>
    </row>
    <row r="784">
      <c r="A784" s="185">
        <v>782.0</v>
      </c>
      <c r="B784" s="185" t="s">
        <v>58</v>
      </c>
      <c r="C784" s="185" t="s">
        <v>27</v>
      </c>
      <c r="D784" s="185" t="s">
        <v>27</v>
      </c>
      <c r="E784" s="185" t="s">
        <v>27</v>
      </c>
      <c r="F784" s="185">
        <v>64.0</v>
      </c>
      <c r="G784" s="185" t="s">
        <v>29</v>
      </c>
      <c r="H784" s="185" t="s">
        <v>59</v>
      </c>
      <c r="I784" s="191">
        <v>8.0</v>
      </c>
      <c r="J784" s="191" t="s">
        <v>42</v>
      </c>
      <c r="K784" s="185">
        <v>109.09303</v>
      </c>
      <c r="L784" s="185">
        <v>101.887</v>
      </c>
      <c r="M784" s="185"/>
      <c r="N784" s="185">
        <v>139.0</v>
      </c>
      <c r="O784" s="186">
        <v>5.00365</v>
      </c>
      <c r="P784" s="198">
        <v>0.1</v>
      </c>
      <c r="Q784" s="86">
        <v>169.58771</v>
      </c>
      <c r="R784" s="86">
        <v>386.622</v>
      </c>
      <c r="S784" s="188"/>
      <c r="T784" s="86">
        <v>139.0</v>
      </c>
      <c r="U784" s="86">
        <v>3.38293</v>
      </c>
      <c r="V784" s="91">
        <v>0.1</v>
      </c>
      <c r="W784" s="199">
        <v>62.0</v>
      </c>
      <c r="X784" s="143">
        <v>269.0</v>
      </c>
      <c r="Y784" s="143">
        <v>22.29092</v>
      </c>
      <c r="Z784" s="200"/>
      <c r="AA784" s="200"/>
      <c r="AB784" s="200"/>
    </row>
    <row r="785">
      <c r="A785" s="185">
        <v>783.0</v>
      </c>
      <c r="B785" s="185" t="s">
        <v>58</v>
      </c>
      <c r="C785" s="185" t="s">
        <v>27</v>
      </c>
      <c r="D785" s="185" t="s">
        <v>27</v>
      </c>
      <c r="E785" s="185" t="s">
        <v>27</v>
      </c>
      <c r="F785" s="185">
        <v>64.0</v>
      </c>
      <c r="G785" s="185" t="s">
        <v>29</v>
      </c>
      <c r="H785" s="185" t="s">
        <v>59</v>
      </c>
      <c r="I785" s="191">
        <v>8.0</v>
      </c>
      <c r="J785" s="191" t="s">
        <v>43</v>
      </c>
      <c r="K785" s="185">
        <v>14.64625</v>
      </c>
      <c r="L785" s="185">
        <v>2912.27</v>
      </c>
      <c r="M785" s="185"/>
      <c r="N785" s="185">
        <v>139.0</v>
      </c>
      <c r="O785" s="186">
        <v>102702.59</v>
      </c>
      <c r="P785" s="198">
        <v>92.6</v>
      </c>
      <c r="Q785" s="86">
        <v>0.465661</v>
      </c>
      <c r="R785" s="188"/>
      <c r="S785" s="188"/>
      <c r="T785" s="188"/>
      <c r="U785" s="188"/>
      <c r="V785" s="91"/>
      <c r="W785" s="199">
        <v>116943.0</v>
      </c>
      <c r="X785" s="143">
        <v>107794.0</v>
      </c>
      <c r="Y785" s="143">
        <v>16.5201</v>
      </c>
      <c r="Z785" s="200"/>
      <c r="AA785" s="200"/>
      <c r="AB785" s="200"/>
    </row>
    <row r="786">
      <c r="A786" s="185">
        <v>784.0</v>
      </c>
      <c r="B786" s="185" t="s">
        <v>58</v>
      </c>
      <c r="C786" s="185" t="s">
        <v>27</v>
      </c>
      <c r="D786" s="185" t="s">
        <v>27</v>
      </c>
      <c r="E786" s="185" t="s">
        <v>27</v>
      </c>
      <c r="F786" s="185">
        <v>64.0</v>
      </c>
      <c r="G786" s="185" t="s">
        <v>29</v>
      </c>
      <c r="H786" s="185" t="s">
        <v>59</v>
      </c>
      <c r="I786" s="191">
        <v>8.0</v>
      </c>
      <c r="J786" s="191" t="s">
        <v>44</v>
      </c>
      <c r="K786" s="185">
        <v>111.36516</v>
      </c>
      <c r="L786" s="185">
        <v>262.845</v>
      </c>
      <c r="M786" s="185"/>
      <c r="N786" s="185">
        <v>5.0</v>
      </c>
      <c r="O786" s="186">
        <v>7.5304</v>
      </c>
      <c r="P786" s="198">
        <v>0.1</v>
      </c>
      <c r="Q786" s="86">
        <v>167.89353</v>
      </c>
      <c r="R786" s="86">
        <v>848.093</v>
      </c>
      <c r="S786" s="188"/>
      <c r="T786" s="86">
        <v>3.0</v>
      </c>
      <c r="U786" s="86">
        <v>4.00088</v>
      </c>
      <c r="V786" s="91">
        <v>0.1</v>
      </c>
      <c r="W786" s="199">
        <v>25.0</v>
      </c>
      <c r="X786" s="143">
        <v>179.0</v>
      </c>
      <c r="Y786" s="143">
        <v>23.47243</v>
      </c>
      <c r="Z786" s="200"/>
      <c r="AA786" s="200"/>
      <c r="AB786" s="200"/>
    </row>
    <row r="787">
      <c r="A787" s="185">
        <v>785.0</v>
      </c>
      <c r="B787" s="185" t="s">
        <v>58</v>
      </c>
      <c r="C787" s="185" t="s">
        <v>27</v>
      </c>
      <c r="D787" s="185" t="s">
        <v>27</v>
      </c>
      <c r="E787" s="185" t="s">
        <v>27</v>
      </c>
      <c r="F787" s="185">
        <v>64.0</v>
      </c>
      <c r="G787" s="185" t="s">
        <v>29</v>
      </c>
      <c r="H787" s="185" t="s">
        <v>59</v>
      </c>
      <c r="I787" s="191">
        <v>8.0</v>
      </c>
      <c r="J787" s="191" t="s">
        <v>45</v>
      </c>
      <c r="K787" s="185">
        <v>116.41619</v>
      </c>
      <c r="L787" s="185">
        <v>591.482</v>
      </c>
      <c r="M787" s="185"/>
      <c r="N787" s="185">
        <v>12.0</v>
      </c>
      <c r="O787" s="186">
        <v>4.3215</v>
      </c>
      <c r="P787" s="198">
        <v>0.1</v>
      </c>
      <c r="Q787" s="86">
        <v>155.48066</v>
      </c>
      <c r="R787" s="86">
        <v>923.931</v>
      </c>
      <c r="S787" s="188"/>
      <c r="T787" s="86">
        <v>8.0</v>
      </c>
      <c r="U787" s="86">
        <v>2.30287</v>
      </c>
      <c r="V787" s="91">
        <v>0.0</v>
      </c>
      <c r="W787" s="199">
        <v>167.0</v>
      </c>
      <c r="X787" s="143">
        <v>559.0</v>
      </c>
      <c r="Y787" s="143">
        <v>25.88543</v>
      </c>
      <c r="Z787" s="200"/>
      <c r="AA787" s="200"/>
      <c r="AB787" s="200"/>
    </row>
    <row r="788">
      <c r="A788" s="185">
        <v>786.0</v>
      </c>
      <c r="B788" s="185" t="s">
        <v>58</v>
      </c>
      <c r="C788" s="185" t="s">
        <v>27</v>
      </c>
      <c r="D788" s="185" t="s">
        <v>27</v>
      </c>
      <c r="E788" s="185" t="s">
        <v>27</v>
      </c>
      <c r="F788" s="185">
        <v>64.0</v>
      </c>
      <c r="G788" s="185" t="s">
        <v>29</v>
      </c>
      <c r="H788" s="185" t="s">
        <v>59</v>
      </c>
      <c r="I788" s="191">
        <v>8.0</v>
      </c>
      <c r="J788" s="191" t="s">
        <v>46</v>
      </c>
      <c r="K788" s="185">
        <v>8.32214</v>
      </c>
      <c r="L788" s="185">
        <v>254469.29</v>
      </c>
      <c r="M788" s="185"/>
      <c r="N788" s="185">
        <v>7.0</v>
      </c>
      <c r="O788" s="186">
        <v>11.88822</v>
      </c>
      <c r="P788" s="198">
        <v>0.1</v>
      </c>
      <c r="Q788" s="86">
        <v>2.15714</v>
      </c>
      <c r="R788" s="86">
        <v>1.568</v>
      </c>
      <c r="S788" s="188"/>
      <c r="T788" s="86">
        <v>2.0</v>
      </c>
      <c r="U788" s="86">
        <v>0.203551</v>
      </c>
      <c r="V788" s="91">
        <v>0.0</v>
      </c>
      <c r="W788" s="199">
        <v>11618.0</v>
      </c>
      <c r="X788" s="143">
        <v>11861.0</v>
      </c>
      <c r="Y788" s="143">
        <v>23.36557</v>
      </c>
      <c r="Z788" s="200"/>
      <c r="AA788" s="200"/>
      <c r="AB788" s="200"/>
    </row>
    <row r="789">
      <c r="A789" s="185">
        <v>787.0</v>
      </c>
      <c r="B789" s="185" t="s">
        <v>58</v>
      </c>
      <c r="C789" s="185" t="s">
        <v>27</v>
      </c>
      <c r="D789" s="185" t="s">
        <v>27</v>
      </c>
      <c r="E789" s="185" t="s">
        <v>27</v>
      </c>
      <c r="F789" s="185">
        <v>64.0</v>
      </c>
      <c r="G789" s="185" t="s">
        <v>29</v>
      </c>
      <c r="H789" s="185" t="s">
        <v>59</v>
      </c>
      <c r="I789" s="191">
        <v>8.0</v>
      </c>
      <c r="J789" s="191" t="s">
        <v>47</v>
      </c>
      <c r="K789" s="185">
        <v>95.58345</v>
      </c>
      <c r="L789" s="185">
        <v>11865.51</v>
      </c>
      <c r="M789" s="185"/>
      <c r="N789" s="185">
        <v>11.0</v>
      </c>
      <c r="O789" s="186">
        <v>101.01742</v>
      </c>
      <c r="P789" s="198">
        <v>1.1</v>
      </c>
      <c r="Q789" s="86">
        <v>137.9197</v>
      </c>
      <c r="R789" s="86">
        <v>12433.03</v>
      </c>
      <c r="S789" s="188"/>
      <c r="T789" s="86">
        <v>7.0</v>
      </c>
      <c r="U789" s="86">
        <v>49.96451</v>
      </c>
      <c r="V789" s="91">
        <v>0.6</v>
      </c>
      <c r="W789" s="199">
        <v>2349.0</v>
      </c>
      <c r="X789" s="143">
        <v>2682.0</v>
      </c>
      <c r="Y789" s="143">
        <v>24.46433</v>
      </c>
      <c r="Z789" s="200"/>
      <c r="AA789" s="200"/>
      <c r="AB789" s="200"/>
    </row>
    <row r="790">
      <c r="A790" s="185">
        <v>788.0</v>
      </c>
      <c r="B790" s="185" t="s">
        <v>58</v>
      </c>
      <c r="C790" s="185" t="s">
        <v>27</v>
      </c>
      <c r="D790" s="185" t="s">
        <v>27</v>
      </c>
      <c r="E790" s="185" t="s">
        <v>27</v>
      </c>
      <c r="F790" s="185">
        <v>64.0</v>
      </c>
      <c r="G790" s="185" t="s">
        <v>29</v>
      </c>
      <c r="H790" s="185" t="s">
        <v>59</v>
      </c>
      <c r="I790" s="191">
        <v>8.0</v>
      </c>
      <c r="J790" s="191" t="s">
        <v>48</v>
      </c>
      <c r="K790" s="185">
        <v>156.44463</v>
      </c>
      <c r="L790" s="185">
        <v>72882.85</v>
      </c>
      <c r="M790" s="185"/>
      <c r="N790" s="185">
        <v>19.0</v>
      </c>
      <c r="O790" s="186">
        <v>78.6503</v>
      </c>
      <c r="P790" s="198">
        <v>0.4</v>
      </c>
      <c r="Q790" s="86">
        <v>166.16162</v>
      </c>
      <c r="R790" s="86">
        <v>119485.22</v>
      </c>
      <c r="S790" s="188"/>
      <c r="T790" s="86">
        <v>16.0</v>
      </c>
      <c r="U790" s="86">
        <v>42.5168</v>
      </c>
      <c r="V790" s="91">
        <v>0.2</v>
      </c>
      <c r="W790" s="199">
        <v>9854.0</v>
      </c>
      <c r="X790" s="143">
        <v>10481.0</v>
      </c>
      <c r="Y790" s="143">
        <v>25.75349</v>
      </c>
      <c r="Z790" s="200"/>
      <c r="AA790" s="200"/>
      <c r="AB790" s="200"/>
    </row>
    <row r="791">
      <c r="A791" s="185">
        <v>789.0</v>
      </c>
      <c r="B791" s="185" t="s">
        <v>58</v>
      </c>
      <c r="C791" s="185" t="s">
        <v>27</v>
      </c>
      <c r="D791" s="185" t="s">
        <v>27</v>
      </c>
      <c r="E791" s="185" t="s">
        <v>27</v>
      </c>
      <c r="F791" s="185">
        <v>64.0</v>
      </c>
      <c r="G791" s="185" t="s">
        <v>29</v>
      </c>
      <c r="H791" s="185" t="s">
        <v>59</v>
      </c>
      <c r="I791" s="191">
        <v>8.0</v>
      </c>
      <c r="J791" s="191" t="s">
        <v>49</v>
      </c>
      <c r="K791" s="185">
        <v>173.76946</v>
      </c>
      <c r="L791" s="185">
        <v>131.071</v>
      </c>
      <c r="M791" s="185"/>
      <c r="N791" s="185">
        <v>3.0</v>
      </c>
      <c r="O791" s="186">
        <v>40.85524</v>
      </c>
      <c r="P791" s="198">
        <v>0.7</v>
      </c>
      <c r="Q791" s="86">
        <v>252.32236</v>
      </c>
      <c r="R791" s="86">
        <v>509.437</v>
      </c>
      <c r="S791" s="188"/>
      <c r="T791" s="86">
        <v>3.0</v>
      </c>
      <c r="U791" s="86">
        <v>20.33556</v>
      </c>
      <c r="V791" s="91">
        <v>0.3</v>
      </c>
      <c r="W791" s="199">
        <v>57.0</v>
      </c>
      <c r="X791" s="143">
        <v>254.0</v>
      </c>
      <c r="Y791" s="143">
        <v>22.5492</v>
      </c>
      <c r="Z791" s="200"/>
      <c r="AA791" s="200"/>
      <c r="AB791" s="200"/>
    </row>
    <row r="792">
      <c r="A792" s="185">
        <v>790.0</v>
      </c>
      <c r="B792" s="185" t="s">
        <v>58</v>
      </c>
      <c r="C792" s="185" t="s">
        <v>27</v>
      </c>
      <c r="D792" s="185" t="s">
        <v>27</v>
      </c>
      <c r="E792" s="185" t="s">
        <v>27</v>
      </c>
      <c r="F792" s="185">
        <v>64.0</v>
      </c>
      <c r="G792" s="185" t="s">
        <v>29</v>
      </c>
      <c r="H792" s="185" t="s">
        <v>59</v>
      </c>
      <c r="I792" s="191">
        <v>8.0</v>
      </c>
      <c r="J792" s="191" t="s">
        <v>50</v>
      </c>
      <c r="K792" s="185">
        <v>129.78679</v>
      </c>
      <c r="L792" s="185">
        <v>34758.04</v>
      </c>
      <c r="M792" s="185"/>
      <c r="N792" s="185">
        <v>23.0</v>
      </c>
      <c r="O792" s="186">
        <v>167.95751</v>
      </c>
      <c r="P792" s="198">
        <v>0.7</v>
      </c>
      <c r="Q792" s="86">
        <v>151.58772</v>
      </c>
      <c r="R792" s="86">
        <v>43760.48</v>
      </c>
      <c r="S792" s="188"/>
      <c r="T792" s="86">
        <v>12.0</v>
      </c>
      <c r="U792" s="86">
        <v>85.02871</v>
      </c>
      <c r="V792" s="91">
        <v>0.4</v>
      </c>
      <c r="W792" s="199">
        <v>17461.0</v>
      </c>
      <c r="X792" s="143">
        <v>18183.0</v>
      </c>
      <c r="Y792" s="143">
        <v>27.5742</v>
      </c>
      <c r="Z792" s="200"/>
      <c r="AA792" s="200"/>
      <c r="AB792" s="200"/>
    </row>
    <row r="793">
      <c r="A793" s="185">
        <v>791.0</v>
      </c>
      <c r="B793" s="185" t="s">
        <v>58</v>
      </c>
      <c r="C793" s="185" t="s">
        <v>27</v>
      </c>
      <c r="D793" s="185" t="s">
        <v>27</v>
      </c>
      <c r="E793" s="185" t="s">
        <v>27</v>
      </c>
      <c r="F793" s="185">
        <v>64.0</v>
      </c>
      <c r="G793" s="185" t="s">
        <v>29</v>
      </c>
      <c r="H793" s="185" t="s">
        <v>59</v>
      </c>
      <c r="I793" s="191">
        <v>8.0</v>
      </c>
      <c r="J793" s="191" t="s">
        <v>51</v>
      </c>
      <c r="K793" s="185"/>
      <c r="L793" s="185"/>
      <c r="M793" s="185"/>
      <c r="N793" s="185"/>
      <c r="O793" s="195"/>
      <c r="P793" s="201"/>
      <c r="Q793" s="84"/>
      <c r="R793" s="188"/>
      <c r="S793" s="188"/>
      <c r="T793" s="188"/>
      <c r="U793" s="188"/>
      <c r="V793" s="142"/>
      <c r="W793" s="199" t="s">
        <v>30</v>
      </c>
      <c r="X793" s="143" t="s">
        <v>30</v>
      </c>
      <c r="Y793" s="143" t="s">
        <v>30</v>
      </c>
      <c r="Z793" s="200"/>
      <c r="AA793" s="200"/>
      <c r="AB793" s="200"/>
    </row>
    <row r="794">
      <c r="A794" s="185">
        <v>792.0</v>
      </c>
      <c r="B794" s="185" t="s">
        <v>58</v>
      </c>
      <c r="C794" s="185" t="s">
        <v>27</v>
      </c>
      <c r="D794" s="185" t="s">
        <v>27</v>
      </c>
      <c r="E794" s="185" t="s">
        <v>27</v>
      </c>
      <c r="F794" s="185">
        <v>64.0</v>
      </c>
      <c r="G794" s="185" t="s">
        <v>29</v>
      </c>
      <c r="H794" s="185" t="s">
        <v>59</v>
      </c>
      <c r="I794" s="191">
        <v>8.0</v>
      </c>
      <c r="J794" s="191" t="s">
        <v>52</v>
      </c>
      <c r="K794" s="185"/>
      <c r="L794" s="185"/>
      <c r="M794" s="185"/>
      <c r="N794" s="185"/>
      <c r="O794" s="195"/>
      <c r="P794" s="201"/>
      <c r="Q794" s="84"/>
      <c r="R794" s="188"/>
      <c r="S794" s="188"/>
      <c r="T794" s="188"/>
      <c r="U794" s="188"/>
      <c r="V794" s="142"/>
      <c r="W794" s="199" t="s">
        <v>30</v>
      </c>
      <c r="X794" s="143" t="s">
        <v>30</v>
      </c>
      <c r="Y794" s="143" t="s">
        <v>30</v>
      </c>
      <c r="Z794" s="200"/>
      <c r="AA794" s="200"/>
      <c r="AB794" s="200"/>
    </row>
    <row r="795">
      <c r="A795" s="185">
        <v>793.0</v>
      </c>
      <c r="B795" s="185" t="s">
        <v>58</v>
      </c>
      <c r="C795" s="185" t="s">
        <v>27</v>
      </c>
      <c r="D795" s="185" t="s">
        <v>27</v>
      </c>
      <c r="E795" s="185" t="s">
        <v>27</v>
      </c>
      <c r="F795" s="185">
        <v>32.0</v>
      </c>
      <c r="G795" s="185" t="s">
        <v>29</v>
      </c>
      <c r="H795" s="185" t="s">
        <v>59</v>
      </c>
      <c r="I795" s="191">
        <v>1.0</v>
      </c>
      <c r="J795" s="191" t="s">
        <v>31</v>
      </c>
      <c r="K795" s="185">
        <v>49.46276</v>
      </c>
      <c r="L795" s="185">
        <v>44.96</v>
      </c>
      <c r="M795" s="185"/>
      <c r="N795" s="185">
        <v>2.0</v>
      </c>
      <c r="O795" s="186">
        <v>29.86444</v>
      </c>
      <c r="P795" s="198">
        <v>0.5</v>
      </c>
      <c r="Q795" s="84"/>
      <c r="R795" s="188"/>
      <c r="S795" s="188"/>
      <c r="T795" s="188"/>
      <c r="U795" s="188"/>
      <c r="V795" s="91"/>
      <c r="W795" s="199">
        <v>58.0</v>
      </c>
      <c r="X795" s="143">
        <v>1182.0</v>
      </c>
      <c r="Y795" s="143">
        <v>18.52829</v>
      </c>
      <c r="Z795" s="200"/>
      <c r="AA795" s="200"/>
      <c r="AB795" s="200"/>
    </row>
    <row r="796">
      <c r="A796" s="185">
        <v>794.0</v>
      </c>
      <c r="B796" s="185" t="s">
        <v>58</v>
      </c>
      <c r="C796" s="185" t="s">
        <v>27</v>
      </c>
      <c r="D796" s="185" t="s">
        <v>27</v>
      </c>
      <c r="E796" s="185" t="s">
        <v>27</v>
      </c>
      <c r="F796" s="185">
        <v>32.0</v>
      </c>
      <c r="G796" s="185" t="s">
        <v>29</v>
      </c>
      <c r="H796" s="185" t="s">
        <v>59</v>
      </c>
      <c r="I796" s="191">
        <v>1.0</v>
      </c>
      <c r="J796" s="191" t="s">
        <v>32</v>
      </c>
      <c r="K796" s="185">
        <v>2.90532</v>
      </c>
      <c r="L796" s="185">
        <v>1558.2</v>
      </c>
      <c r="M796" s="185"/>
      <c r="N796" s="185">
        <v>39.0</v>
      </c>
      <c r="O796" s="186">
        <v>1234.68</v>
      </c>
      <c r="P796" s="198">
        <v>21.1</v>
      </c>
      <c r="Q796" s="86">
        <v>0.026912</v>
      </c>
      <c r="R796" s="86">
        <v>30.4</v>
      </c>
      <c r="S796" s="188"/>
      <c r="T796" s="86">
        <v>22.0</v>
      </c>
      <c r="U796" s="86">
        <v>1.22144</v>
      </c>
      <c r="V796" s="91">
        <v>0.0</v>
      </c>
      <c r="W796" s="199">
        <v>1371.0</v>
      </c>
      <c r="X796" s="143">
        <v>2928.0</v>
      </c>
      <c r="Y796" s="143">
        <v>26.66813</v>
      </c>
      <c r="Z796" s="200"/>
      <c r="AA796" s="200"/>
      <c r="AB796" s="200"/>
    </row>
    <row r="797">
      <c r="A797" s="185">
        <v>795.0</v>
      </c>
      <c r="B797" s="185" t="s">
        <v>58</v>
      </c>
      <c r="C797" s="185" t="s">
        <v>27</v>
      </c>
      <c r="D797" s="185" t="s">
        <v>27</v>
      </c>
      <c r="E797" s="185" t="s">
        <v>27</v>
      </c>
      <c r="F797" s="185">
        <v>32.0</v>
      </c>
      <c r="G797" s="185" t="s">
        <v>29</v>
      </c>
      <c r="H797" s="185" t="s">
        <v>59</v>
      </c>
      <c r="I797" s="191">
        <v>1.0</v>
      </c>
      <c r="J797" s="191" t="s">
        <v>33</v>
      </c>
      <c r="K797" s="185">
        <v>15.70396</v>
      </c>
      <c r="L797" s="185">
        <v>214.879</v>
      </c>
      <c r="M797" s="185"/>
      <c r="N797" s="185">
        <v>12.0</v>
      </c>
      <c r="O797" s="186">
        <v>11.3246</v>
      </c>
      <c r="P797" s="198">
        <v>0.2</v>
      </c>
      <c r="Q797" s="86">
        <v>2.17849</v>
      </c>
      <c r="R797" s="86">
        <v>5.248</v>
      </c>
      <c r="S797" s="188"/>
      <c r="T797" s="86">
        <v>8.0</v>
      </c>
      <c r="U797" s="86">
        <v>0.890331</v>
      </c>
      <c r="V797" s="91">
        <v>0.0</v>
      </c>
      <c r="W797" s="199">
        <v>120.0</v>
      </c>
      <c r="X797" s="143">
        <v>1106.0</v>
      </c>
      <c r="Y797" s="143">
        <v>23.38847</v>
      </c>
      <c r="Z797" s="200"/>
      <c r="AA797" s="200"/>
      <c r="AB797" s="200"/>
    </row>
    <row r="798">
      <c r="A798" s="185">
        <v>796.0</v>
      </c>
      <c r="B798" s="185" t="s">
        <v>58</v>
      </c>
      <c r="C798" s="185" t="s">
        <v>27</v>
      </c>
      <c r="D798" s="185" t="s">
        <v>27</v>
      </c>
      <c r="E798" s="185" t="s">
        <v>27</v>
      </c>
      <c r="F798" s="185">
        <v>32.0</v>
      </c>
      <c r="G798" s="185" t="s">
        <v>29</v>
      </c>
      <c r="H798" s="185" t="s">
        <v>59</v>
      </c>
      <c r="I798" s="191">
        <v>1.0</v>
      </c>
      <c r="J798" s="191" t="s">
        <v>34</v>
      </c>
      <c r="K798" s="185">
        <v>12.52382</v>
      </c>
      <c r="L798" s="185">
        <v>15104.22</v>
      </c>
      <c r="M798" s="185"/>
      <c r="N798" s="185">
        <v>149.0</v>
      </c>
      <c r="O798" s="186">
        <v>2.84062</v>
      </c>
      <c r="P798" s="198">
        <v>0.0</v>
      </c>
      <c r="Q798" s="86">
        <v>0.155839</v>
      </c>
      <c r="R798" s="86">
        <v>2.816</v>
      </c>
      <c r="S798" s="188"/>
      <c r="T798" s="86">
        <v>4.0</v>
      </c>
      <c r="U798" s="86">
        <v>0.443902</v>
      </c>
      <c r="V798" s="91">
        <v>0.0</v>
      </c>
      <c r="W798" s="199">
        <v>1060.0</v>
      </c>
      <c r="X798" s="143">
        <v>2300.0</v>
      </c>
      <c r="Y798" s="143">
        <v>29.04364</v>
      </c>
      <c r="Z798" s="200"/>
      <c r="AA798" s="200"/>
      <c r="AB798" s="200"/>
    </row>
    <row r="799">
      <c r="A799" s="185">
        <v>797.0</v>
      </c>
      <c r="B799" s="185" t="s">
        <v>58</v>
      </c>
      <c r="C799" s="185" t="s">
        <v>27</v>
      </c>
      <c r="D799" s="185" t="s">
        <v>27</v>
      </c>
      <c r="E799" s="185" t="s">
        <v>27</v>
      </c>
      <c r="F799" s="185">
        <v>32.0</v>
      </c>
      <c r="G799" s="185" t="s">
        <v>29</v>
      </c>
      <c r="H799" s="185" t="s">
        <v>59</v>
      </c>
      <c r="I799" s="191">
        <v>1.0</v>
      </c>
      <c r="J799" s="191" t="s">
        <v>35</v>
      </c>
      <c r="K799" s="185">
        <v>15.15206</v>
      </c>
      <c r="L799" s="185">
        <v>183.455</v>
      </c>
      <c r="M799" s="185"/>
      <c r="N799" s="185">
        <v>147.0</v>
      </c>
      <c r="O799" s="186">
        <v>2.86452</v>
      </c>
      <c r="P799" s="198">
        <v>0.0</v>
      </c>
      <c r="Q799" s="86">
        <v>2.18454</v>
      </c>
      <c r="R799" s="86">
        <v>6.88</v>
      </c>
      <c r="S799" s="188"/>
      <c r="T799" s="86">
        <v>10.0</v>
      </c>
      <c r="U799" s="86">
        <v>0.779324</v>
      </c>
      <c r="V799" s="91">
        <v>0.0</v>
      </c>
      <c r="W799" s="199">
        <v>77.0</v>
      </c>
      <c r="X799" s="143">
        <v>950.0</v>
      </c>
      <c r="Y799" s="143">
        <v>22.75825</v>
      </c>
      <c r="Z799" s="200"/>
      <c r="AA799" s="200"/>
      <c r="AB799" s="200"/>
    </row>
    <row r="800">
      <c r="A800" s="185">
        <v>798.0</v>
      </c>
      <c r="B800" s="185" t="s">
        <v>58</v>
      </c>
      <c r="C800" s="185" t="s">
        <v>27</v>
      </c>
      <c r="D800" s="185" t="s">
        <v>27</v>
      </c>
      <c r="E800" s="185" t="s">
        <v>27</v>
      </c>
      <c r="F800" s="185">
        <v>32.0</v>
      </c>
      <c r="G800" s="185" t="s">
        <v>29</v>
      </c>
      <c r="H800" s="185" t="s">
        <v>59</v>
      </c>
      <c r="I800" s="191">
        <v>1.0</v>
      </c>
      <c r="J800" s="191" t="s">
        <v>36</v>
      </c>
      <c r="K800" s="185">
        <v>15.56648</v>
      </c>
      <c r="L800" s="185">
        <v>130.88</v>
      </c>
      <c r="M800" s="185"/>
      <c r="N800" s="185">
        <v>1.0</v>
      </c>
      <c r="O800" s="186">
        <v>0.56246</v>
      </c>
      <c r="P800" s="198">
        <v>0.0</v>
      </c>
      <c r="Q800" s="84"/>
      <c r="R800" s="188"/>
      <c r="S800" s="188"/>
      <c r="T800" s="188"/>
      <c r="U800" s="188"/>
      <c r="V800" s="91"/>
      <c r="W800" s="199">
        <v>13.0</v>
      </c>
      <c r="X800" s="143">
        <v>727.0</v>
      </c>
      <c r="Y800" s="143">
        <v>9.41086</v>
      </c>
      <c r="Z800" s="200"/>
      <c r="AA800" s="200"/>
      <c r="AB800" s="200"/>
    </row>
    <row r="801">
      <c r="A801" s="185">
        <v>799.0</v>
      </c>
      <c r="B801" s="185" t="s">
        <v>58</v>
      </c>
      <c r="C801" s="185" t="s">
        <v>27</v>
      </c>
      <c r="D801" s="185" t="s">
        <v>27</v>
      </c>
      <c r="E801" s="185" t="s">
        <v>27</v>
      </c>
      <c r="F801" s="185">
        <v>32.0</v>
      </c>
      <c r="G801" s="185" t="s">
        <v>29</v>
      </c>
      <c r="H801" s="185" t="s">
        <v>59</v>
      </c>
      <c r="I801" s="191">
        <v>1.0</v>
      </c>
      <c r="J801" s="191" t="s">
        <v>37</v>
      </c>
      <c r="K801" s="185">
        <v>16.6743</v>
      </c>
      <c r="L801" s="185">
        <v>68.864</v>
      </c>
      <c r="M801" s="185"/>
      <c r="N801" s="185">
        <v>12.0</v>
      </c>
      <c r="O801" s="186">
        <v>9.66883</v>
      </c>
      <c r="P801" s="198">
        <v>0.2</v>
      </c>
      <c r="Q801" s="86">
        <v>2.18755</v>
      </c>
      <c r="R801" s="86">
        <v>6.752</v>
      </c>
      <c r="S801" s="188"/>
      <c r="T801" s="86">
        <v>10.0</v>
      </c>
      <c r="U801" s="86">
        <v>0.773564</v>
      </c>
      <c r="V801" s="91">
        <v>0.0</v>
      </c>
      <c r="W801" s="199">
        <v>32.0</v>
      </c>
      <c r="X801" s="98">
        <v>884.0</v>
      </c>
      <c r="Y801" s="143">
        <v>22.10704</v>
      </c>
      <c r="Z801" s="200"/>
      <c r="AA801" s="200"/>
      <c r="AB801" s="200"/>
    </row>
    <row r="802">
      <c r="A802" s="185">
        <v>800.0</v>
      </c>
      <c r="B802" s="185" t="s">
        <v>58</v>
      </c>
      <c r="C802" s="185" t="s">
        <v>27</v>
      </c>
      <c r="D802" s="185" t="s">
        <v>27</v>
      </c>
      <c r="E802" s="185" t="s">
        <v>27</v>
      </c>
      <c r="F802" s="185">
        <v>32.0</v>
      </c>
      <c r="G802" s="185" t="s">
        <v>29</v>
      </c>
      <c r="H802" s="185" t="s">
        <v>59</v>
      </c>
      <c r="I802" s="191">
        <v>1.0</v>
      </c>
      <c r="J802" s="191" t="s">
        <v>38</v>
      </c>
      <c r="K802" s="185">
        <v>17.69022</v>
      </c>
      <c r="L802" s="185">
        <v>280.608</v>
      </c>
      <c r="M802" s="185"/>
      <c r="N802" s="185">
        <v>165.0</v>
      </c>
      <c r="O802" s="186">
        <v>3.91393</v>
      </c>
      <c r="P802" s="198">
        <v>0.1</v>
      </c>
      <c r="Q802" s="86">
        <v>2.48079</v>
      </c>
      <c r="R802" s="86">
        <v>9.632</v>
      </c>
      <c r="S802" s="188"/>
      <c r="T802" s="86">
        <v>14.0</v>
      </c>
      <c r="U802" s="86">
        <v>0.995997</v>
      </c>
      <c r="V802" s="91">
        <v>0.0</v>
      </c>
      <c r="W802" s="199">
        <v>81.0</v>
      </c>
      <c r="X802" s="143">
        <v>1072.0</v>
      </c>
      <c r="Y802" s="143">
        <v>23.90371</v>
      </c>
      <c r="Z802" s="200"/>
      <c r="AA802" s="200"/>
      <c r="AB802" s="200"/>
    </row>
    <row r="803">
      <c r="A803" s="185">
        <v>801.0</v>
      </c>
      <c r="B803" s="185" t="s">
        <v>58</v>
      </c>
      <c r="C803" s="185" t="s">
        <v>27</v>
      </c>
      <c r="D803" s="185" t="s">
        <v>27</v>
      </c>
      <c r="E803" s="185" t="s">
        <v>27</v>
      </c>
      <c r="F803" s="185">
        <v>32.0</v>
      </c>
      <c r="G803" s="185" t="s">
        <v>29</v>
      </c>
      <c r="H803" s="185" t="s">
        <v>59</v>
      </c>
      <c r="I803" s="191">
        <v>1.0</v>
      </c>
      <c r="J803" s="191" t="s">
        <v>39</v>
      </c>
      <c r="K803" s="185">
        <v>23.20814</v>
      </c>
      <c r="L803" s="185">
        <v>50.688</v>
      </c>
      <c r="M803" s="185"/>
      <c r="N803" s="185">
        <v>12.0</v>
      </c>
      <c r="O803" s="186">
        <v>16.22732</v>
      </c>
      <c r="P803" s="198">
        <v>0.3</v>
      </c>
      <c r="Q803" s="86">
        <v>4.40747</v>
      </c>
      <c r="R803" s="86">
        <v>7.168</v>
      </c>
      <c r="S803" s="188"/>
      <c r="T803" s="86">
        <v>10.0</v>
      </c>
      <c r="U803" s="86">
        <v>2.2294</v>
      </c>
      <c r="V803" s="91">
        <v>0.0</v>
      </c>
      <c r="W803" s="199">
        <v>40.0</v>
      </c>
      <c r="X803" s="143">
        <v>980.0</v>
      </c>
      <c r="Y803" s="143">
        <v>22.8633</v>
      </c>
      <c r="Z803" s="200"/>
      <c r="AA803" s="200"/>
      <c r="AB803" s="200"/>
    </row>
    <row r="804">
      <c r="A804" s="185">
        <v>802.0</v>
      </c>
      <c r="B804" s="185" t="s">
        <v>58</v>
      </c>
      <c r="C804" s="185" t="s">
        <v>27</v>
      </c>
      <c r="D804" s="185" t="s">
        <v>27</v>
      </c>
      <c r="E804" s="185" t="s">
        <v>27</v>
      </c>
      <c r="F804" s="185">
        <v>32.0</v>
      </c>
      <c r="G804" s="185" t="s">
        <v>29</v>
      </c>
      <c r="H804" s="185" t="s">
        <v>59</v>
      </c>
      <c r="I804" s="191">
        <v>1.0</v>
      </c>
      <c r="J804" s="191" t="s">
        <v>40</v>
      </c>
      <c r="K804" s="185">
        <v>15.80297</v>
      </c>
      <c r="L804" s="185">
        <v>432.382</v>
      </c>
      <c r="M804" s="185"/>
      <c r="N804" s="185">
        <v>57.0</v>
      </c>
      <c r="O804" s="186">
        <v>32.90088</v>
      </c>
      <c r="P804" s="198">
        <v>0.6</v>
      </c>
      <c r="Q804" s="86">
        <v>2.33516</v>
      </c>
      <c r="R804" s="86">
        <v>9.6</v>
      </c>
      <c r="S804" s="188"/>
      <c r="T804" s="86">
        <v>53.0</v>
      </c>
      <c r="U804" s="86">
        <v>1.88371</v>
      </c>
      <c r="V804" s="91">
        <v>0.0</v>
      </c>
      <c r="W804" s="199">
        <v>104.0</v>
      </c>
      <c r="X804" s="143">
        <v>1093.0</v>
      </c>
      <c r="Y804" s="143">
        <v>22.9603</v>
      </c>
      <c r="Z804" s="200"/>
      <c r="AA804" s="200"/>
      <c r="AB804" s="200"/>
    </row>
    <row r="805">
      <c r="A805" s="185">
        <v>803.0</v>
      </c>
      <c r="B805" s="185" t="s">
        <v>58</v>
      </c>
      <c r="C805" s="185" t="s">
        <v>27</v>
      </c>
      <c r="D805" s="185" t="s">
        <v>27</v>
      </c>
      <c r="E805" s="185" t="s">
        <v>27</v>
      </c>
      <c r="F805" s="185">
        <v>32.0</v>
      </c>
      <c r="G805" s="185" t="s">
        <v>29</v>
      </c>
      <c r="H805" s="185" t="s">
        <v>59</v>
      </c>
      <c r="I805" s="191">
        <v>1.0</v>
      </c>
      <c r="J805" s="191" t="s">
        <v>41</v>
      </c>
      <c r="K805" s="185">
        <v>2.14053</v>
      </c>
      <c r="L805" s="185">
        <v>771.772</v>
      </c>
      <c r="M805" s="185"/>
      <c r="N805" s="185">
        <v>68.0</v>
      </c>
      <c r="O805" s="186">
        <v>1.88488</v>
      </c>
      <c r="P805" s="198">
        <v>0.0</v>
      </c>
      <c r="Q805" s="86">
        <v>0.011264</v>
      </c>
      <c r="R805" s="86">
        <v>5.152</v>
      </c>
      <c r="S805" s="188"/>
      <c r="T805" s="86">
        <v>8.0</v>
      </c>
      <c r="U805" s="86">
        <v>0.444638</v>
      </c>
      <c r="V805" s="91">
        <v>0.0</v>
      </c>
      <c r="W805" s="199">
        <v>93.0</v>
      </c>
      <c r="X805" s="143">
        <v>1145.0</v>
      </c>
      <c r="Y805" s="143">
        <v>25.35627</v>
      </c>
      <c r="Z805" s="200"/>
      <c r="AA805" s="200"/>
      <c r="AB805" s="200"/>
    </row>
    <row r="806">
      <c r="A806" s="185">
        <v>804.0</v>
      </c>
      <c r="B806" s="185" t="s">
        <v>58</v>
      </c>
      <c r="C806" s="185" t="s">
        <v>27</v>
      </c>
      <c r="D806" s="185" t="s">
        <v>27</v>
      </c>
      <c r="E806" s="185" t="s">
        <v>27</v>
      </c>
      <c r="F806" s="185">
        <v>32.0</v>
      </c>
      <c r="G806" s="185" t="s">
        <v>29</v>
      </c>
      <c r="H806" s="185" t="s">
        <v>59</v>
      </c>
      <c r="I806" s="191">
        <v>1.0</v>
      </c>
      <c r="J806" s="191" t="s">
        <v>42</v>
      </c>
      <c r="K806" s="185">
        <v>12.48747</v>
      </c>
      <c r="L806" s="185">
        <v>101.6</v>
      </c>
      <c r="M806" s="185"/>
      <c r="N806" s="185">
        <v>139.0</v>
      </c>
      <c r="O806" s="186">
        <v>1.48517</v>
      </c>
      <c r="P806" s="198">
        <v>0.0</v>
      </c>
      <c r="Q806" s="86">
        <v>1.97564</v>
      </c>
      <c r="R806" s="86">
        <v>1.536</v>
      </c>
      <c r="S806" s="188"/>
      <c r="T806" s="86">
        <v>2.0</v>
      </c>
      <c r="U806" s="86">
        <v>0.326207</v>
      </c>
      <c r="V806" s="91">
        <v>0.0</v>
      </c>
      <c r="W806" s="199">
        <v>61.0</v>
      </c>
      <c r="X806" s="143">
        <v>858.0</v>
      </c>
      <c r="Y806" s="143">
        <v>22.68839</v>
      </c>
      <c r="Z806" s="200"/>
      <c r="AA806" s="200"/>
      <c r="AB806" s="200"/>
    </row>
    <row r="807">
      <c r="A807" s="185">
        <v>805.0</v>
      </c>
      <c r="B807" s="185" t="s">
        <v>58</v>
      </c>
      <c r="C807" s="185" t="s">
        <v>27</v>
      </c>
      <c r="D807" s="185" t="s">
        <v>27</v>
      </c>
      <c r="E807" s="185" t="s">
        <v>27</v>
      </c>
      <c r="F807" s="185">
        <v>32.0</v>
      </c>
      <c r="G807" s="185" t="s">
        <v>29</v>
      </c>
      <c r="H807" s="185" t="s">
        <v>59</v>
      </c>
      <c r="I807" s="191">
        <v>1.0</v>
      </c>
      <c r="J807" s="191" t="s">
        <v>43</v>
      </c>
      <c r="K807" s="185">
        <v>2.0182</v>
      </c>
      <c r="L807" s="185">
        <v>562.301</v>
      </c>
      <c r="M807" s="185"/>
      <c r="N807" s="185">
        <v>139.0</v>
      </c>
      <c r="O807" s="186">
        <v>1933.66</v>
      </c>
      <c r="P807" s="198">
        <v>33.0</v>
      </c>
      <c r="Q807" s="86">
        <v>0.063616</v>
      </c>
      <c r="R807" s="188"/>
      <c r="S807" s="188"/>
      <c r="T807" s="188"/>
      <c r="U807" s="188"/>
      <c r="V807" s="91"/>
      <c r="W807" s="199">
        <v>2009.0</v>
      </c>
      <c r="X807" s="143">
        <v>3061.0</v>
      </c>
      <c r="Y807" s="143">
        <v>15.78738</v>
      </c>
      <c r="Z807" s="200"/>
      <c r="AA807" s="200"/>
      <c r="AB807" s="200"/>
    </row>
    <row r="808">
      <c r="A808" s="185">
        <v>806.0</v>
      </c>
      <c r="B808" s="185" t="s">
        <v>58</v>
      </c>
      <c r="C808" s="185" t="s">
        <v>27</v>
      </c>
      <c r="D808" s="185" t="s">
        <v>27</v>
      </c>
      <c r="E808" s="185" t="s">
        <v>27</v>
      </c>
      <c r="F808" s="185">
        <v>32.0</v>
      </c>
      <c r="G808" s="185" t="s">
        <v>29</v>
      </c>
      <c r="H808" s="185" t="s">
        <v>59</v>
      </c>
      <c r="I808" s="191">
        <v>1.0</v>
      </c>
      <c r="J808" s="191" t="s">
        <v>44</v>
      </c>
      <c r="K808" s="185">
        <v>13.93748</v>
      </c>
      <c r="L808" s="185">
        <v>263.39</v>
      </c>
      <c r="M808" s="185"/>
      <c r="N808" s="185">
        <v>5.0</v>
      </c>
      <c r="O808" s="186">
        <v>0.934234</v>
      </c>
      <c r="P808" s="198">
        <v>0.0</v>
      </c>
      <c r="Q808" s="86">
        <v>0.267487</v>
      </c>
      <c r="R808" s="86">
        <v>1.44</v>
      </c>
      <c r="S808" s="188"/>
      <c r="T808" s="86">
        <v>2.0</v>
      </c>
      <c r="U808" s="86">
        <v>0.114752</v>
      </c>
      <c r="V808" s="91">
        <v>0.0</v>
      </c>
      <c r="W808" s="199">
        <v>21.0</v>
      </c>
      <c r="X808" s="143">
        <v>883.0</v>
      </c>
      <c r="Y808" s="143">
        <v>23.02261</v>
      </c>
      <c r="Z808" s="200"/>
      <c r="AA808" s="200"/>
      <c r="AB808" s="200"/>
    </row>
    <row r="809">
      <c r="A809" s="185">
        <v>807.0</v>
      </c>
      <c r="B809" s="185" t="s">
        <v>58</v>
      </c>
      <c r="C809" s="185" t="s">
        <v>27</v>
      </c>
      <c r="D809" s="185" t="s">
        <v>27</v>
      </c>
      <c r="E809" s="185" t="s">
        <v>27</v>
      </c>
      <c r="F809" s="185">
        <v>32.0</v>
      </c>
      <c r="G809" s="185" t="s">
        <v>29</v>
      </c>
      <c r="H809" s="185" t="s">
        <v>59</v>
      </c>
      <c r="I809" s="191">
        <v>1.0</v>
      </c>
      <c r="J809" s="191" t="s">
        <v>45</v>
      </c>
      <c r="K809" s="185">
        <v>13.83166</v>
      </c>
      <c r="L809" s="185">
        <v>3818.34</v>
      </c>
      <c r="M809" s="185"/>
      <c r="N809" s="185">
        <v>282.0</v>
      </c>
      <c r="O809" s="186">
        <v>2.3789</v>
      </c>
      <c r="P809" s="198">
        <v>0.0</v>
      </c>
      <c r="Q809" s="86">
        <v>0.013664</v>
      </c>
      <c r="R809" s="86">
        <v>11.264</v>
      </c>
      <c r="S809" s="188"/>
      <c r="T809" s="86">
        <v>4.0</v>
      </c>
      <c r="U809" s="86">
        <v>0.222942</v>
      </c>
      <c r="V809" s="91">
        <v>0.0</v>
      </c>
      <c r="W809" s="199">
        <v>294.0</v>
      </c>
      <c r="X809" s="143">
        <v>869.0</v>
      </c>
      <c r="Y809" s="143">
        <v>25.523</v>
      </c>
      <c r="Z809" s="200"/>
      <c r="AA809" s="200"/>
      <c r="AB809" s="200"/>
    </row>
    <row r="810">
      <c r="A810" s="185">
        <v>808.0</v>
      </c>
      <c r="B810" s="185" t="s">
        <v>58</v>
      </c>
      <c r="C810" s="185" t="s">
        <v>27</v>
      </c>
      <c r="D810" s="185" t="s">
        <v>27</v>
      </c>
      <c r="E810" s="185" t="s">
        <v>27</v>
      </c>
      <c r="F810" s="185">
        <v>32.0</v>
      </c>
      <c r="G810" s="185" t="s">
        <v>29</v>
      </c>
      <c r="H810" s="185" t="s">
        <v>59</v>
      </c>
      <c r="I810" s="191">
        <v>1.0</v>
      </c>
      <c r="J810" s="191" t="s">
        <v>46</v>
      </c>
      <c r="K810" s="185">
        <v>2.1596</v>
      </c>
      <c r="L810" s="185">
        <v>35813.47</v>
      </c>
      <c r="M810" s="185"/>
      <c r="N810" s="185">
        <v>7.0</v>
      </c>
      <c r="O810" s="186">
        <v>1.83679</v>
      </c>
      <c r="P810" s="198">
        <v>0.0</v>
      </c>
      <c r="Q810" s="86">
        <v>0.288704</v>
      </c>
      <c r="R810" s="86">
        <v>1.408</v>
      </c>
      <c r="S810" s="188"/>
      <c r="T810" s="86">
        <v>2.0</v>
      </c>
      <c r="U810" s="86">
        <v>0.114784</v>
      </c>
      <c r="V810" s="91">
        <v>0.0</v>
      </c>
      <c r="W810" s="199">
        <v>1756.0</v>
      </c>
      <c r="X810" s="143">
        <v>2655.0</v>
      </c>
      <c r="Y810" s="143">
        <v>22.33203</v>
      </c>
      <c r="Z810" s="200"/>
      <c r="AA810" s="200"/>
      <c r="AB810" s="200"/>
    </row>
    <row r="811">
      <c r="A811" s="185">
        <v>809.0</v>
      </c>
      <c r="B811" s="185" t="s">
        <v>58</v>
      </c>
      <c r="C811" s="185" t="s">
        <v>27</v>
      </c>
      <c r="D811" s="185" t="s">
        <v>27</v>
      </c>
      <c r="E811" s="185" t="s">
        <v>27</v>
      </c>
      <c r="F811" s="185">
        <v>32.0</v>
      </c>
      <c r="G811" s="185" t="s">
        <v>29</v>
      </c>
      <c r="H811" s="185" t="s">
        <v>59</v>
      </c>
      <c r="I811" s="191">
        <v>1.0</v>
      </c>
      <c r="J811" s="191" t="s">
        <v>47</v>
      </c>
      <c r="K811" s="185">
        <v>12.33112</v>
      </c>
      <c r="L811" s="185">
        <v>1929.94</v>
      </c>
      <c r="M811" s="185"/>
      <c r="N811" s="185">
        <v>11.0</v>
      </c>
      <c r="O811" s="186">
        <v>4.40887</v>
      </c>
      <c r="P811" s="198">
        <v>0.1</v>
      </c>
      <c r="Q811" s="86">
        <v>0.59027</v>
      </c>
      <c r="R811" s="86">
        <v>2.88</v>
      </c>
      <c r="S811" s="188"/>
      <c r="T811" s="86">
        <v>4.0</v>
      </c>
      <c r="U811" s="86">
        <v>0.232862</v>
      </c>
      <c r="V811" s="91">
        <v>0.0</v>
      </c>
      <c r="W811" s="199">
        <v>333.0</v>
      </c>
      <c r="X811" s="143">
        <v>1320.0</v>
      </c>
      <c r="Y811" s="143">
        <v>24.16884</v>
      </c>
      <c r="Z811" s="200"/>
      <c r="AA811" s="200"/>
      <c r="AB811" s="200"/>
    </row>
    <row r="812">
      <c r="A812" s="185">
        <v>810.0</v>
      </c>
      <c r="B812" s="185" t="s">
        <v>58</v>
      </c>
      <c r="C812" s="185" t="s">
        <v>27</v>
      </c>
      <c r="D812" s="185" t="s">
        <v>27</v>
      </c>
      <c r="E812" s="185" t="s">
        <v>27</v>
      </c>
      <c r="F812" s="185">
        <v>32.0</v>
      </c>
      <c r="G812" s="185" t="s">
        <v>29</v>
      </c>
      <c r="H812" s="185" t="s">
        <v>59</v>
      </c>
      <c r="I812" s="191">
        <v>1.0</v>
      </c>
      <c r="J812" s="191" t="s">
        <v>48</v>
      </c>
      <c r="K812" s="185">
        <v>19.32157</v>
      </c>
      <c r="L812" s="185">
        <v>15211.26</v>
      </c>
      <c r="M812" s="185"/>
      <c r="N812" s="185">
        <v>17.0</v>
      </c>
      <c r="O812" s="185">
        <v>8.77233</v>
      </c>
      <c r="P812" s="198">
        <v>0.1</v>
      </c>
      <c r="Q812" s="86">
        <v>2.57276</v>
      </c>
      <c r="R812" s="86">
        <v>5.44</v>
      </c>
      <c r="S812" s="188"/>
      <c r="T812" s="86">
        <v>8.0</v>
      </c>
      <c r="U812" s="86">
        <v>0.88243</v>
      </c>
      <c r="V812" s="91">
        <v>0.0</v>
      </c>
      <c r="W812" s="199">
        <v>1283.0</v>
      </c>
      <c r="X812" s="143">
        <v>2393.0</v>
      </c>
      <c r="Y812" s="143">
        <v>24.58211</v>
      </c>
      <c r="Z812" s="200"/>
      <c r="AA812" s="200"/>
      <c r="AB812" s="200"/>
    </row>
    <row r="813">
      <c r="A813" s="185">
        <v>811.0</v>
      </c>
      <c r="B813" s="185" t="s">
        <v>58</v>
      </c>
      <c r="C813" s="185" t="s">
        <v>27</v>
      </c>
      <c r="D813" s="185" t="s">
        <v>27</v>
      </c>
      <c r="E813" s="185" t="s">
        <v>27</v>
      </c>
      <c r="F813" s="185">
        <v>32.0</v>
      </c>
      <c r="G813" s="185" t="s">
        <v>29</v>
      </c>
      <c r="H813" s="185" t="s">
        <v>59</v>
      </c>
      <c r="I813" s="191">
        <v>1.0</v>
      </c>
      <c r="J813" s="191" t="s">
        <v>49</v>
      </c>
      <c r="K813" s="185">
        <v>20.90691</v>
      </c>
      <c r="L813" s="185">
        <v>131.744</v>
      </c>
      <c r="M813" s="185"/>
      <c r="N813" s="185">
        <v>3.0</v>
      </c>
      <c r="O813" s="186">
        <v>3.20411</v>
      </c>
      <c r="P813" s="198">
        <v>0.1</v>
      </c>
      <c r="Q813" s="86">
        <v>0.266143</v>
      </c>
      <c r="R813" s="86">
        <v>1.408</v>
      </c>
      <c r="S813" s="188"/>
      <c r="T813" s="86">
        <v>2.0</v>
      </c>
      <c r="U813" s="86">
        <v>0.114591</v>
      </c>
      <c r="V813" s="91">
        <v>0.0</v>
      </c>
      <c r="W813" s="199">
        <v>24.0</v>
      </c>
      <c r="X813" s="143">
        <v>844.0</v>
      </c>
      <c r="Y813" s="143">
        <v>22.33956</v>
      </c>
      <c r="Z813" s="200"/>
      <c r="AA813" s="200"/>
      <c r="AB813" s="200"/>
    </row>
    <row r="814">
      <c r="A814" s="185">
        <v>812.0</v>
      </c>
      <c r="B814" s="185" t="s">
        <v>58</v>
      </c>
      <c r="C814" s="185" t="s">
        <v>27</v>
      </c>
      <c r="D814" s="185" t="s">
        <v>27</v>
      </c>
      <c r="E814" s="185" t="s">
        <v>27</v>
      </c>
      <c r="F814" s="185">
        <v>32.0</v>
      </c>
      <c r="G814" s="185" t="s">
        <v>29</v>
      </c>
      <c r="H814" s="185" t="s">
        <v>59</v>
      </c>
      <c r="I814" s="191">
        <v>1.0</v>
      </c>
      <c r="J814" s="191" t="s">
        <v>50</v>
      </c>
      <c r="K814" s="185">
        <v>15.98051</v>
      </c>
      <c r="L814" s="185">
        <v>5177.31</v>
      </c>
      <c r="M814" s="185"/>
      <c r="N814" s="185">
        <v>23.0</v>
      </c>
      <c r="O814" s="186">
        <v>30.27193</v>
      </c>
      <c r="P814" s="198">
        <v>0.3</v>
      </c>
      <c r="Q814" s="86">
        <v>3.04617</v>
      </c>
      <c r="R814" s="86">
        <v>5.28</v>
      </c>
      <c r="S814" s="188"/>
      <c r="T814" s="86">
        <v>8.0</v>
      </c>
      <c r="U814" s="86">
        <v>2.30274</v>
      </c>
      <c r="V814" s="91">
        <v>0.0</v>
      </c>
      <c r="W814" s="199">
        <v>2301.0</v>
      </c>
      <c r="X814" s="143">
        <v>3844.0</v>
      </c>
      <c r="Y814" s="143">
        <v>28.97852</v>
      </c>
      <c r="Z814" s="200"/>
      <c r="AA814" s="200"/>
      <c r="AB814" s="200"/>
    </row>
    <row r="815">
      <c r="A815" s="185">
        <v>813.0</v>
      </c>
      <c r="B815" s="185" t="s">
        <v>58</v>
      </c>
      <c r="C815" s="185" t="s">
        <v>27</v>
      </c>
      <c r="D815" s="185" t="s">
        <v>27</v>
      </c>
      <c r="E815" s="185" t="s">
        <v>27</v>
      </c>
      <c r="F815" s="185">
        <v>32.0</v>
      </c>
      <c r="G815" s="185" t="s">
        <v>29</v>
      </c>
      <c r="H815" s="185" t="s">
        <v>59</v>
      </c>
      <c r="I815" s="191">
        <v>1.0</v>
      </c>
      <c r="J815" s="191" t="s">
        <v>51</v>
      </c>
      <c r="K815" s="185"/>
      <c r="L815" s="185"/>
      <c r="M815" s="185"/>
      <c r="N815" s="185"/>
      <c r="O815" s="195"/>
      <c r="P815" s="198"/>
      <c r="Q815" s="84"/>
      <c r="R815" s="188"/>
      <c r="S815" s="188"/>
      <c r="T815" s="188"/>
      <c r="U815" s="188"/>
      <c r="V815" s="91"/>
      <c r="W815" s="199" t="s">
        <v>30</v>
      </c>
      <c r="X815" s="143" t="s">
        <v>30</v>
      </c>
      <c r="Y815" s="143" t="s">
        <v>30</v>
      </c>
      <c r="Z815" s="200"/>
      <c r="AA815" s="200"/>
      <c r="AB815" s="200"/>
    </row>
    <row r="816">
      <c r="A816" s="185">
        <v>814.0</v>
      </c>
      <c r="B816" s="185" t="s">
        <v>58</v>
      </c>
      <c r="C816" s="185" t="s">
        <v>27</v>
      </c>
      <c r="D816" s="185" t="s">
        <v>27</v>
      </c>
      <c r="E816" s="185" t="s">
        <v>27</v>
      </c>
      <c r="F816" s="185">
        <v>32.0</v>
      </c>
      <c r="G816" s="185" t="s">
        <v>29</v>
      </c>
      <c r="H816" s="185" t="s">
        <v>59</v>
      </c>
      <c r="I816" s="191">
        <v>1.0</v>
      </c>
      <c r="J816" s="191" t="s">
        <v>52</v>
      </c>
      <c r="K816" s="185"/>
      <c r="L816" s="185"/>
      <c r="M816" s="185"/>
      <c r="N816" s="185"/>
      <c r="O816" s="195"/>
      <c r="P816" s="198"/>
      <c r="Q816" s="84"/>
      <c r="R816" s="188"/>
      <c r="S816" s="188"/>
      <c r="T816" s="188"/>
      <c r="U816" s="188"/>
      <c r="V816" s="91"/>
      <c r="W816" s="199" t="s">
        <v>30</v>
      </c>
      <c r="X816" s="143" t="s">
        <v>30</v>
      </c>
      <c r="Y816" s="143" t="s">
        <v>30</v>
      </c>
      <c r="Z816" s="200"/>
      <c r="AA816" s="200"/>
      <c r="AB816" s="200"/>
    </row>
    <row r="817">
      <c r="A817" s="185">
        <v>815.0</v>
      </c>
      <c r="B817" s="185" t="s">
        <v>58</v>
      </c>
      <c r="C817" s="185" t="s">
        <v>27</v>
      </c>
      <c r="D817" s="185" t="s">
        <v>27</v>
      </c>
      <c r="E817" s="185" t="s">
        <v>27</v>
      </c>
      <c r="F817" s="185">
        <v>32.0</v>
      </c>
      <c r="G817" s="185" t="s">
        <v>29</v>
      </c>
      <c r="H817" s="185" t="s">
        <v>59</v>
      </c>
      <c r="I817" s="191">
        <v>2.0</v>
      </c>
      <c r="J817" s="191" t="s">
        <v>31</v>
      </c>
      <c r="K817" s="185">
        <v>94.10282</v>
      </c>
      <c r="L817" s="185">
        <v>46.111</v>
      </c>
      <c r="M817" s="185"/>
      <c r="N817" s="185">
        <v>2.0</v>
      </c>
      <c r="O817" s="186">
        <v>59.56828</v>
      </c>
      <c r="P817" s="198">
        <v>0.7</v>
      </c>
      <c r="Q817" s="84"/>
      <c r="R817" s="188"/>
      <c r="S817" s="188"/>
      <c r="T817" s="188"/>
      <c r="U817" s="188"/>
      <c r="V817" s="91"/>
      <c r="W817" s="199">
        <v>71.0</v>
      </c>
      <c r="X817" s="143">
        <v>1309.0</v>
      </c>
      <c r="Y817" s="143">
        <v>16.97643</v>
      </c>
      <c r="Z817" s="200"/>
      <c r="AA817" s="200"/>
      <c r="AB817" s="200"/>
    </row>
    <row r="818">
      <c r="A818" s="185">
        <v>816.0</v>
      </c>
      <c r="B818" s="185" t="s">
        <v>58</v>
      </c>
      <c r="C818" s="185" t="s">
        <v>27</v>
      </c>
      <c r="D818" s="185" t="s">
        <v>27</v>
      </c>
      <c r="E818" s="185" t="s">
        <v>27</v>
      </c>
      <c r="F818" s="185">
        <v>32.0</v>
      </c>
      <c r="G818" s="185" t="s">
        <v>29</v>
      </c>
      <c r="H818" s="185" t="s">
        <v>59</v>
      </c>
      <c r="I818" s="191">
        <v>2.0</v>
      </c>
      <c r="J818" s="191" t="s">
        <v>32</v>
      </c>
      <c r="K818" s="185">
        <v>4.40819</v>
      </c>
      <c r="L818" s="185">
        <v>2209.11</v>
      </c>
      <c r="M818" s="185"/>
      <c r="N818" s="185">
        <v>39.0</v>
      </c>
      <c r="O818" s="186">
        <v>4627.59</v>
      </c>
      <c r="P818" s="198">
        <v>39.0</v>
      </c>
      <c r="Q818" s="86">
        <v>0.050656</v>
      </c>
      <c r="R818" s="86">
        <v>33.631</v>
      </c>
      <c r="S818" s="188"/>
      <c r="T818" s="86">
        <v>22.0</v>
      </c>
      <c r="U818" s="86">
        <v>1.22278</v>
      </c>
      <c r="V818" s="91">
        <v>0.0</v>
      </c>
      <c r="W818" s="199">
        <v>4934.0</v>
      </c>
      <c r="X818" s="143">
        <v>6524.0</v>
      </c>
      <c r="Y818" s="143">
        <v>26.4692</v>
      </c>
      <c r="Z818" s="200"/>
      <c r="AA818" s="200"/>
      <c r="AB818" s="200"/>
    </row>
    <row r="819">
      <c r="A819" s="185">
        <v>817.0</v>
      </c>
      <c r="B819" s="185" t="s">
        <v>58</v>
      </c>
      <c r="C819" s="185" t="s">
        <v>27</v>
      </c>
      <c r="D819" s="185" t="s">
        <v>27</v>
      </c>
      <c r="E819" s="185" t="s">
        <v>27</v>
      </c>
      <c r="F819" s="185">
        <v>32.0</v>
      </c>
      <c r="G819" s="185" t="s">
        <v>29</v>
      </c>
      <c r="H819" s="185" t="s">
        <v>59</v>
      </c>
      <c r="I819" s="191">
        <v>2.0</v>
      </c>
      <c r="J819" s="191" t="s">
        <v>33</v>
      </c>
      <c r="K819" s="185">
        <v>33.66477</v>
      </c>
      <c r="L819" s="185">
        <v>257.503</v>
      </c>
      <c r="M819" s="185"/>
      <c r="N819" s="185">
        <v>12.0</v>
      </c>
      <c r="O819" s="186">
        <v>22.22096</v>
      </c>
      <c r="P819" s="198">
        <v>0.4</v>
      </c>
      <c r="Q819" s="86">
        <v>4.35071</v>
      </c>
      <c r="R819" s="86">
        <v>5.632</v>
      </c>
      <c r="S819" s="188"/>
      <c r="T819" s="86">
        <v>8.0</v>
      </c>
      <c r="U819" s="86">
        <v>1.21254</v>
      </c>
      <c r="V819" s="91">
        <v>0.0</v>
      </c>
      <c r="W819" s="199">
        <v>215.0</v>
      </c>
      <c r="X819" s="143">
        <v>1272.0</v>
      </c>
      <c r="Y819" s="143">
        <v>23.52739</v>
      </c>
      <c r="Z819" s="200"/>
      <c r="AA819" s="200"/>
      <c r="AB819" s="200"/>
    </row>
    <row r="820">
      <c r="A820" s="185">
        <v>818.0</v>
      </c>
      <c r="B820" s="185" t="s">
        <v>58</v>
      </c>
      <c r="C820" s="185" t="s">
        <v>27</v>
      </c>
      <c r="D820" s="185" t="s">
        <v>27</v>
      </c>
      <c r="E820" s="185" t="s">
        <v>27</v>
      </c>
      <c r="F820" s="185">
        <v>32.0</v>
      </c>
      <c r="G820" s="185" t="s">
        <v>29</v>
      </c>
      <c r="H820" s="185" t="s">
        <v>59</v>
      </c>
      <c r="I820" s="191">
        <v>2.0</v>
      </c>
      <c r="J820" s="191" t="s">
        <v>34</v>
      </c>
      <c r="K820" s="185">
        <v>26.08855</v>
      </c>
      <c r="L820" s="185">
        <v>27799.88</v>
      </c>
      <c r="M820" s="185"/>
      <c r="N820" s="185">
        <v>149.0</v>
      </c>
      <c r="O820" s="186">
        <v>4.49799</v>
      </c>
      <c r="P820" s="198">
        <v>0.1</v>
      </c>
      <c r="Q820" s="86">
        <v>0.305151</v>
      </c>
      <c r="R820" s="86">
        <v>2.816</v>
      </c>
      <c r="S820" s="188"/>
      <c r="T820" s="86">
        <v>4.0</v>
      </c>
      <c r="U820" s="86">
        <v>0.678751</v>
      </c>
      <c r="V820" s="91">
        <v>0.0</v>
      </c>
      <c r="W820" s="199">
        <v>1984.0</v>
      </c>
      <c r="X820" s="143">
        <v>3221.0</v>
      </c>
      <c r="Y820" s="143">
        <v>27.88026</v>
      </c>
      <c r="Z820" s="200"/>
      <c r="AA820" s="200"/>
      <c r="AB820" s="200"/>
    </row>
    <row r="821">
      <c r="A821" s="185">
        <v>819.0</v>
      </c>
      <c r="B821" s="185" t="s">
        <v>58</v>
      </c>
      <c r="C821" s="185" t="s">
        <v>27</v>
      </c>
      <c r="D821" s="185" t="s">
        <v>27</v>
      </c>
      <c r="E821" s="185" t="s">
        <v>27</v>
      </c>
      <c r="F821" s="185">
        <v>32.0</v>
      </c>
      <c r="G821" s="185" t="s">
        <v>29</v>
      </c>
      <c r="H821" s="185" t="s">
        <v>59</v>
      </c>
      <c r="I821" s="191">
        <v>2.0</v>
      </c>
      <c r="J821" s="191" t="s">
        <v>35</v>
      </c>
      <c r="K821" s="185">
        <v>31.91712</v>
      </c>
      <c r="L821" s="185">
        <v>183.392</v>
      </c>
      <c r="M821" s="185"/>
      <c r="N821" s="185">
        <v>147.0</v>
      </c>
      <c r="O821" s="186">
        <v>4.89904</v>
      </c>
      <c r="P821" s="198">
        <v>0.1</v>
      </c>
      <c r="Q821" s="86">
        <v>4.40888</v>
      </c>
      <c r="R821" s="86">
        <v>7.104</v>
      </c>
      <c r="S821" s="188"/>
      <c r="T821" s="86">
        <v>10.0</v>
      </c>
      <c r="U821" s="86">
        <v>0.930267</v>
      </c>
      <c r="V821" s="91">
        <v>0.0</v>
      </c>
      <c r="W821" s="199">
        <v>72.0</v>
      </c>
      <c r="X821" s="143">
        <v>1028.0</v>
      </c>
      <c r="Y821" s="143">
        <v>22.86562</v>
      </c>
      <c r="Z821" s="200"/>
      <c r="AA821" s="200"/>
      <c r="AB821" s="200"/>
    </row>
    <row r="822">
      <c r="A822" s="185">
        <v>820.0</v>
      </c>
      <c r="B822" s="185" t="s">
        <v>58</v>
      </c>
      <c r="C822" s="185" t="s">
        <v>27</v>
      </c>
      <c r="D822" s="185" t="s">
        <v>27</v>
      </c>
      <c r="E822" s="185" t="s">
        <v>27</v>
      </c>
      <c r="F822" s="185">
        <v>32.0</v>
      </c>
      <c r="G822" s="185" t="s">
        <v>29</v>
      </c>
      <c r="H822" s="185" t="s">
        <v>59</v>
      </c>
      <c r="I822" s="191">
        <v>2.0</v>
      </c>
      <c r="J822" s="191" t="s">
        <v>36</v>
      </c>
      <c r="K822" s="185">
        <v>32.18592</v>
      </c>
      <c r="L822" s="185">
        <v>131.071</v>
      </c>
      <c r="M822" s="185"/>
      <c r="N822" s="185">
        <v>1.0</v>
      </c>
      <c r="O822" s="186">
        <v>0.819547</v>
      </c>
      <c r="P822" s="198">
        <v>0.0</v>
      </c>
      <c r="Q822" s="84"/>
      <c r="R822" s="188"/>
      <c r="S822" s="188"/>
      <c r="T822" s="188"/>
      <c r="U822" s="188"/>
      <c r="V822" s="91"/>
      <c r="W822" s="199">
        <v>11.0</v>
      </c>
      <c r="X822" s="143">
        <v>721.0</v>
      </c>
      <c r="Y822" s="143">
        <v>9.09218</v>
      </c>
      <c r="Z822" s="200"/>
      <c r="AA822" s="200"/>
      <c r="AB822" s="200"/>
    </row>
    <row r="823">
      <c r="A823" s="185">
        <v>821.0</v>
      </c>
      <c r="B823" s="185" t="s">
        <v>58</v>
      </c>
      <c r="C823" s="185" t="s">
        <v>27</v>
      </c>
      <c r="D823" s="185" t="s">
        <v>27</v>
      </c>
      <c r="E823" s="185" t="s">
        <v>27</v>
      </c>
      <c r="F823" s="185">
        <v>32.0</v>
      </c>
      <c r="G823" s="185" t="s">
        <v>29</v>
      </c>
      <c r="H823" s="185" t="s">
        <v>59</v>
      </c>
      <c r="I823" s="191">
        <v>2.0</v>
      </c>
      <c r="J823" s="191" t="s">
        <v>37</v>
      </c>
      <c r="K823" s="185">
        <v>35.10552</v>
      </c>
      <c r="L823" s="185">
        <v>69.696</v>
      </c>
      <c r="M823" s="185"/>
      <c r="N823" s="185">
        <v>12.0</v>
      </c>
      <c r="O823" s="186">
        <v>18.53477</v>
      </c>
      <c r="P823" s="198">
        <v>0.3</v>
      </c>
      <c r="Q823" s="86">
        <v>4.4278</v>
      </c>
      <c r="R823" s="86">
        <v>7.136</v>
      </c>
      <c r="S823" s="188"/>
      <c r="T823" s="86">
        <v>10.0</v>
      </c>
      <c r="U823" s="86">
        <v>0.924767</v>
      </c>
      <c r="V823" s="91">
        <v>0.0</v>
      </c>
      <c r="W823" s="199">
        <v>37.0</v>
      </c>
      <c r="X823" s="143">
        <v>905.0</v>
      </c>
      <c r="Y823" s="143">
        <v>22.46298</v>
      </c>
      <c r="Z823" s="200"/>
      <c r="AA823" s="200"/>
      <c r="AB823" s="200"/>
    </row>
    <row r="824">
      <c r="A824" s="185">
        <v>822.0</v>
      </c>
      <c r="B824" s="185" t="s">
        <v>58</v>
      </c>
      <c r="C824" s="185" t="s">
        <v>27</v>
      </c>
      <c r="D824" s="185" t="s">
        <v>27</v>
      </c>
      <c r="E824" s="185" t="s">
        <v>27</v>
      </c>
      <c r="F824" s="185">
        <v>32.0</v>
      </c>
      <c r="G824" s="185" t="s">
        <v>29</v>
      </c>
      <c r="H824" s="185" t="s">
        <v>59</v>
      </c>
      <c r="I824" s="191">
        <v>2.0</v>
      </c>
      <c r="J824" s="191" t="s">
        <v>38</v>
      </c>
      <c r="K824" s="185">
        <v>38.37894</v>
      </c>
      <c r="L824" s="185">
        <v>282.975</v>
      </c>
      <c r="M824" s="185"/>
      <c r="N824" s="185">
        <v>165.0</v>
      </c>
      <c r="O824" s="186">
        <v>8.16418</v>
      </c>
      <c r="P824" s="198">
        <v>0.1</v>
      </c>
      <c r="Q824" s="86">
        <v>4.911</v>
      </c>
      <c r="R824" s="86">
        <v>9.632</v>
      </c>
      <c r="S824" s="188"/>
      <c r="T824" s="86">
        <v>14.0</v>
      </c>
      <c r="U824" s="86">
        <v>1.14576</v>
      </c>
      <c r="V824" s="91">
        <v>0.0</v>
      </c>
      <c r="W824" s="199">
        <v>81.0</v>
      </c>
      <c r="X824" s="143">
        <v>1188.0</v>
      </c>
      <c r="Y824" s="143">
        <v>24.27112</v>
      </c>
      <c r="Z824" s="200"/>
      <c r="AA824" s="200"/>
      <c r="AB824" s="200"/>
    </row>
    <row r="825">
      <c r="A825" s="185">
        <v>823.0</v>
      </c>
      <c r="B825" s="185" t="s">
        <v>58</v>
      </c>
      <c r="C825" s="185" t="s">
        <v>27</v>
      </c>
      <c r="D825" s="185" t="s">
        <v>27</v>
      </c>
      <c r="E825" s="185" t="s">
        <v>27</v>
      </c>
      <c r="F825" s="185">
        <v>32.0</v>
      </c>
      <c r="G825" s="185" t="s">
        <v>29</v>
      </c>
      <c r="H825" s="185" t="s">
        <v>59</v>
      </c>
      <c r="I825" s="191">
        <v>2.0</v>
      </c>
      <c r="J825" s="191" t="s">
        <v>39</v>
      </c>
      <c r="K825" s="185">
        <v>46.06588</v>
      </c>
      <c r="L825" s="185">
        <v>50.848</v>
      </c>
      <c r="M825" s="185"/>
      <c r="N825" s="185">
        <v>12.0</v>
      </c>
      <c r="O825" s="186">
        <v>33.73257</v>
      </c>
      <c r="P825" s="198">
        <v>0.6</v>
      </c>
      <c r="Q825" s="86">
        <v>8.73467</v>
      </c>
      <c r="R825" s="86">
        <v>7.264</v>
      </c>
      <c r="S825" s="188"/>
      <c r="T825" s="86">
        <v>10.0</v>
      </c>
      <c r="U825" s="86">
        <v>4.10444</v>
      </c>
      <c r="V825" s="91">
        <v>0.1</v>
      </c>
      <c r="W825" s="199">
        <v>52.0</v>
      </c>
      <c r="X825" s="143">
        <v>1049.0</v>
      </c>
      <c r="Y825" s="143">
        <v>23.29137</v>
      </c>
      <c r="Z825" s="200"/>
      <c r="AA825" s="200"/>
      <c r="AB825" s="200"/>
    </row>
    <row r="826">
      <c r="A826" s="185">
        <v>824.0</v>
      </c>
      <c r="B826" s="185" t="s">
        <v>58</v>
      </c>
      <c r="C826" s="185" t="s">
        <v>27</v>
      </c>
      <c r="D826" s="185" t="s">
        <v>27</v>
      </c>
      <c r="E826" s="185" t="s">
        <v>27</v>
      </c>
      <c r="F826" s="185">
        <v>32.0</v>
      </c>
      <c r="G826" s="185" t="s">
        <v>29</v>
      </c>
      <c r="H826" s="185" t="s">
        <v>59</v>
      </c>
      <c r="I826" s="191">
        <v>2.0</v>
      </c>
      <c r="J826" s="191" t="s">
        <v>40</v>
      </c>
      <c r="K826" s="185">
        <v>31.25291</v>
      </c>
      <c r="L826" s="185">
        <v>1211.13</v>
      </c>
      <c r="M826" s="185"/>
      <c r="N826" s="185">
        <v>57.0</v>
      </c>
      <c r="O826" s="186">
        <v>64.52424</v>
      </c>
      <c r="P826" s="198">
        <v>1.1</v>
      </c>
      <c r="Q826" s="86">
        <v>4.71241</v>
      </c>
      <c r="R826" s="86">
        <v>9.952</v>
      </c>
      <c r="S826" s="188"/>
      <c r="T826" s="86">
        <v>53.0</v>
      </c>
      <c r="U826" s="86">
        <v>2.1903</v>
      </c>
      <c r="V826" s="91">
        <v>0.0</v>
      </c>
      <c r="W826" s="199">
        <v>176.0</v>
      </c>
      <c r="X826" s="143">
        <v>1275.0</v>
      </c>
      <c r="Y826" s="143">
        <v>22.70779</v>
      </c>
      <c r="Z826" s="200"/>
      <c r="AA826" s="200"/>
      <c r="AB826" s="200"/>
    </row>
    <row r="827">
      <c r="A827" s="185">
        <v>825.0</v>
      </c>
      <c r="B827" s="185" t="s">
        <v>58</v>
      </c>
      <c r="C827" s="185" t="s">
        <v>27</v>
      </c>
      <c r="D827" s="185" t="s">
        <v>27</v>
      </c>
      <c r="E827" s="185" t="s">
        <v>27</v>
      </c>
      <c r="F827" s="185">
        <v>32.0</v>
      </c>
      <c r="G827" s="185" t="s">
        <v>29</v>
      </c>
      <c r="H827" s="185" t="s">
        <v>59</v>
      </c>
      <c r="I827" s="191">
        <v>2.0</v>
      </c>
      <c r="J827" s="191" t="s">
        <v>41</v>
      </c>
      <c r="K827" s="185">
        <v>4.1074</v>
      </c>
      <c r="L827" s="185">
        <v>1182.52</v>
      </c>
      <c r="M827" s="185"/>
      <c r="N827" s="185">
        <v>30.0</v>
      </c>
      <c r="O827" s="186">
        <v>1.24828</v>
      </c>
      <c r="P827" s="198">
        <v>0.0</v>
      </c>
      <c r="Q827" s="86">
        <v>0.034496</v>
      </c>
      <c r="R827" s="86">
        <v>7.392</v>
      </c>
      <c r="S827" s="188"/>
      <c r="T827" s="86">
        <v>8.0</v>
      </c>
      <c r="U827" s="86">
        <v>0.444797</v>
      </c>
      <c r="V827" s="91">
        <v>0.0</v>
      </c>
      <c r="W827" s="199">
        <v>118.0</v>
      </c>
      <c r="X827" s="143">
        <v>1216.0</v>
      </c>
      <c r="Y827" s="143">
        <v>25.42743</v>
      </c>
      <c r="Z827" s="200"/>
      <c r="AA827" s="200"/>
      <c r="AB827" s="200"/>
    </row>
    <row r="828">
      <c r="A828" s="185">
        <v>826.0</v>
      </c>
      <c r="B828" s="185" t="s">
        <v>58</v>
      </c>
      <c r="C828" s="185" t="s">
        <v>27</v>
      </c>
      <c r="D828" s="185" t="s">
        <v>27</v>
      </c>
      <c r="E828" s="185" t="s">
        <v>27</v>
      </c>
      <c r="F828" s="185">
        <v>32.0</v>
      </c>
      <c r="G828" s="185" t="s">
        <v>29</v>
      </c>
      <c r="H828" s="185" t="s">
        <v>59</v>
      </c>
      <c r="I828" s="191">
        <v>2.0</v>
      </c>
      <c r="J828" s="191" t="s">
        <v>42</v>
      </c>
      <c r="K828" s="185">
        <v>25.19163</v>
      </c>
      <c r="L828" s="185">
        <v>100.095</v>
      </c>
      <c r="M828" s="185"/>
      <c r="N828" s="185">
        <v>139.0</v>
      </c>
      <c r="O828" s="186">
        <v>2.23333</v>
      </c>
      <c r="P828" s="198">
        <v>0.0</v>
      </c>
      <c r="Q828" s="86">
        <v>4.04079</v>
      </c>
      <c r="R828" s="86">
        <v>1.536</v>
      </c>
      <c r="S828" s="188"/>
      <c r="T828" s="86">
        <v>2.0</v>
      </c>
      <c r="U828" s="86">
        <v>0.477407</v>
      </c>
      <c r="V828" s="91">
        <v>0.0</v>
      </c>
      <c r="W828" s="199">
        <v>59.0</v>
      </c>
      <c r="X828" s="143">
        <v>906.0</v>
      </c>
      <c r="Y828" s="143">
        <v>22.58584</v>
      </c>
      <c r="Z828" s="200"/>
      <c r="AA828" s="200"/>
      <c r="AB828" s="200"/>
    </row>
    <row r="829">
      <c r="A829" s="185">
        <v>827.0</v>
      </c>
      <c r="B829" s="185" t="s">
        <v>58</v>
      </c>
      <c r="C829" s="185" t="s">
        <v>27</v>
      </c>
      <c r="D829" s="185" t="s">
        <v>27</v>
      </c>
      <c r="E829" s="185" t="s">
        <v>27</v>
      </c>
      <c r="F829" s="185">
        <v>32.0</v>
      </c>
      <c r="G829" s="185" t="s">
        <v>29</v>
      </c>
      <c r="H829" s="185" t="s">
        <v>59</v>
      </c>
      <c r="I829" s="191">
        <v>2.0</v>
      </c>
      <c r="J829" s="191" t="s">
        <v>43</v>
      </c>
      <c r="K829" s="185">
        <v>3.76177</v>
      </c>
      <c r="L829" s="185">
        <v>1090.81</v>
      </c>
      <c r="M829" s="185"/>
      <c r="N829" s="185">
        <v>139.0</v>
      </c>
      <c r="O829" s="186">
        <v>6579.66</v>
      </c>
      <c r="P829" s="198">
        <v>55.4</v>
      </c>
      <c r="Q829" s="86">
        <v>0.122176</v>
      </c>
      <c r="R829" s="188"/>
      <c r="S829" s="188"/>
      <c r="T829" s="188"/>
      <c r="U829" s="188"/>
      <c r="V829" s="91"/>
      <c r="W829" s="199">
        <v>6986.0</v>
      </c>
      <c r="X829" s="143">
        <v>8078.0</v>
      </c>
      <c r="Y829" s="143">
        <v>15.83356</v>
      </c>
      <c r="Z829" s="200"/>
      <c r="AA829" s="200"/>
      <c r="AB829" s="200"/>
    </row>
    <row r="830">
      <c r="A830" s="185">
        <v>828.0</v>
      </c>
      <c r="B830" s="185" t="s">
        <v>58</v>
      </c>
      <c r="C830" s="185" t="s">
        <v>27</v>
      </c>
      <c r="D830" s="185" t="s">
        <v>27</v>
      </c>
      <c r="E830" s="185" t="s">
        <v>27</v>
      </c>
      <c r="F830" s="185">
        <v>32.0</v>
      </c>
      <c r="G830" s="185" t="s">
        <v>29</v>
      </c>
      <c r="H830" s="185" t="s">
        <v>59</v>
      </c>
      <c r="I830" s="191">
        <v>2.0</v>
      </c>
      <c r="J830" s="191" t="s">
        <v>44</v>
      </c>
      <c r="K830" s="185">
        <v>27.72389</v>
      </c>
      <c r="L830" s="185">
        <v>263.23</v>
      </c>
      <c r="M830" s="185"/>
      <c r="N830" s="185">
        <v>5.0</v>
      </c>
      <c r="O830" s="186">
        <v>1.52428</v>
      </c>
      <c r="P830" s="198">
        <v>0.0</v>
      </c>
      <c r="Q830" s="86">
        <v>0.540831</v>
      </c>
      <c r="R830" s="86">
        <v>1.568</v>
      </c>
      <c r="S830" s="188"/>
      <c r="T830" s="86">
        <v>2.0</v>
      </c>
      <c r="U830" s="86">
        <v>0.118048</v>
      </c>
      <c r="V830" s="91">
        <v>0.0</v>
      </c>
      <c r="W830" s="199">
        <v>20.0</v>
      </c>
      <c r="X830" s="143">
        <v>897.0</v>
      </c>
      <c r="Y830" s="143">
        <v>22.90815</v>
      </c>
      <c r="Z830" s="200"/>
      <c r="AA830" s="200"/>
      <c r="AB830" s="200"/>
    </row>
    <row r="831">
      <c r="A831" s="185">
        <v>829.0</v>
      </c>
      <c r="B831" s="185" t="s">
        <v>58</v>
      </c>
      <c r="C831" s="185" t="s">
        <v>27</v>
      </c>
      <c r="D831" s="185" t="s">
        <v>27</v>
      </c>
      <c r="E831" s="185" t="s">
        <v>27</v>
      </c>
      <c r="F831" s="185">
        <v>32.0</v>
      </c>
      <c r="G831" s="185" t="s">
        <v>29</v>
      </c>
      <c r="H831" s="185" t="s">
        <v>59</v>
      </c>
      <c r="I831" s="191">
        <v>2.0</v>
      </c>
      <c r="J831" s="191" t="s">
        <v>45</v>
      </c>
      <c r="K831" s="185">
        <v>28.4273</v>
      </c>
      <c r="L831" s="185">
        <v>432.766</v>
      </c>
      <c r="M831" s="185"/>
      <c r="N831" s="185">
        <v>12.0</v>
      </c>
      <c r="O831" s="186">
        <v>2.06991</v>
      </c>
      <c r="P831" s="198">
        <v>0.0</v>
      </c>
      <c r="Q831" s="86">
        <v>0.059936</v>
      </c>
      <c r="R831" s="86">
        <v>2.688</v>
      </c>
      <c r="S831" s="188"/>
      <c r="T831" s="86">
        <v>4.0</v>
      </c>
      <c r="U831" s="86">
        <v>0.223232</v>
      </c>
      <c r="V831" s="91">
        <v>0.0</v>
      </c>
      <c r="W831" s="199">
        <v>209.0</v>
      </c>
      <c r="X831" s="143">
        <v>857.0</v>
      </c>
      <c r="Y831" s="143">
        <v>25.2487</v>
      </c>
      <c r="Z831" s="200"/>
      <c r="AA831" s="200"/>
      <c r="AB831" s="200"/>
    </row>
    <row r="832">
      <c r="A832" s="185">
        <v>830.0</v>
      </c>
      <c r="B832" s="185" t="s">
        <v>58</v>
      </c>
      <c r="C832" s="185" t="s">
        <v>27</v>
      </c>
      <c r="D832" s="185" t="s">
        <v>27</v>
      </c>
      <c r="E832" s="185" t="s">
        <v>27</v>
      </c>
      <c r="F832" s="185">
        <v>32.0</v>
      </c>
      <c r="G832" s="185" t="s">
        <v>29</v>
      </c>
      <c r="H832" s="185" t="s">
        <v>59</v>
      </c>
      <c r="I832" s="191">
        <v>2.0</v>
      </c>
      <c r="J832" s="191" t="s">
        <v>46</v>
      </c>
      <c r="K832" s="185">
        <v>3.01988</v>
      </c>
      <c r="L832" s="185">
        <v>70102.36</v>
      </c>
      <c r="M832" s="185"/>
      <c r="N832" s="185">
        <v>7.0</v>
      </c>
      <c r="O832" s="186">
        <v>3.31195</v>
      </c>
      <c r="P832" s="198">
        <v>0.0</v>
      </c>
      <c r="Q832" s="86">
        <v>0.560639</v>
      </c>
      <c r="R832" s="86">
        <v>1.536</v>
      </c>
      <c r="S832" s="188"/>
      <c r="T832" s="86">
        <v>2.0</v>
      </c>
      <c r="U832" s="86">
        <v>0.117568</v>
      </c>
      <c r="V832" s="91">
        <v>0.0</v>
      </c>
      <c r="W832" s="199">
        <v>3463.0</v>
      </c>
      <c r="X832" s="143">
        <v>4376.0</v>
      </c>
      <c r="Y832" s="143">
        <v>23.45101</v>
      </c>
      <c r="Z832" s="200"/>
      <c r="AA832" s="200"/>
      <c r="AB832" s="200"/>
    </row>
    <row r="833">
      <c r="A833" s="185">
        <v>831.0</v>
      </c>
      <c r="B833" s="185" t="s">
        <v>58</v>
      </c>
      <c r="C833" s="185" t="s">
        <v>27</v>
      </c>
      <c r="D833" s="185" t="s">
        <v>27</v>
      </c>
      <c r="E833" s="185" t="s">
        <v>27</v>
      </c>
      <c r="F833" s="185">
        <v>32.0</v>
      </c>
      <c r="G833" s="185" t="s">
        <v>29</v>
      </c>
      <c r="H833" s="185" t="s">
        <v>59</v>
      </c>
      <c r="I833" s="191">
        <v>2.0</v>
      </c>
      <c r="J833" s="191" t="s">
        <v>47</v>
      </c>
      <c r="K833" s="185">
        <v>24.34073</v>
      </c>
      <c r="L833" s="185">
        <v>2792.18</v>
      </c>
      <c r="M833" s="185"/>
      <c r="N833" s="185">
        <v>11.0</v>
      </c>
      <c r="O833" s="186">
        <v>19.99634</v>
      </c>
      <c r="P833" s="198">
        <v>0.3</v>
      </c>
      <c r="Q833" s="86">
        <v>1.14713</v>
      </c>
      <c r="R833" s="86">
        <v>3.167</v>
      </c>
      <c r="S833" s="188"/>
      <c r="T833" s="86">
        <v>4.0</v>
      </c>
      <c r="U833" s="86">
        <v>0.242976</v>
      </c>
      <c r="V833" s="91">
        <v>0.0</v>
      </c>
      <c r="W833" s="199">
        <v>604.0</v>
      </c>
      <c r="X833" s="143">
        <v>1634.0</v>
      </c>
      <c r="Y833" s="143">
        <v>24.34698</v>
      </c>
      <c r="Z833" s="200"/>
      <c r="AA833" s="200"/>
      <c r="AB833" s="200"/>
    </row>
    <row r="834">
      <c r="A834" s="185">
        <v>832.0</v>
      </c>
      <c r="B834" s="185" t="s">
        <v>58</v>
      </c>
      <c r="C834" s="185" t="s">
        <v>27</v>
      </c>
      <c r="D834" s="185" t="s">
        <v>27</v>
      </c>
      <c r="E834" s="185" t="s">
        <v>27</v>
      </c>
      <c r="F834" s="185">
        <v>32.0</v>
      </c>
      <c r="G834" s="185" t="s">
        <v>29</v>
      </c>
      <c r="H834" s="185" t="s">
        <v>59</v>
      </c>
      <c r="I834" s="191">
        <v>2.0</v>
      </c>
      <c r="J834" s="191" t="s">
        <v>48</v>
      </c>
      <c r="K834" s="185">
        <v>38.13506</v>
      </c>
      <c r="L834" s="185">
        <v>27683.85</v>
      </c>
      <c r="M834" s="185"/>
      <c r="N834" s="185">
        <v>17.0</v>
      </c>
      <c r="O834" s="186">
        <v>16.80471</v>
      </c>
      <c r="P834" s="198">
        <v>0.2</v>
      </c>
      <c r="Q834" s="86">
        <v>5.3493</v>
      </c>
      <c r="R834" s="86">
        <v>5.632</v>
      </c>
      <c r="S834" s="188"/>
      <c r="T834" s="86">
        <v>8.0</v>
      </c>
      <c r="U834" s="86">
        <v>1.19225</v>
      </c>
      <c r="V834" s="91">
        <v>0.0</v>
      </c>
      <c r="W834" s="199">
        <v>2477.0</v>
      </c>
      <c r="X834" s="143">
        <v>3697.0</v>
      </c>
      <c r="Y834" s="143">
        <v>24.41317</v>
      </c>
      <c r="Z834" s="200"/>
      <c r="AA834" s="200"/>
      <c r="AB834" s="200"/>
    </row>
    <row r="835">
      <c r="A835" s="185">
        <v>833.0</v>
      </c>
      <c r="B835" s="185" t="s">
        <v>58</v>
      </c>
      <c r="C835" s="185" t="s">
        <v>27</v>
      </c>
      <c r="D835" s="185" t="s">
        <v>27</v>
      </c>
      <c r="E835" s="185" t="s">
        <v>27</v>
      </c>
      <c r="F835" s="185">
        <v>32.0</v>
      </c>
      <c r="G835" s="185" t="s">
        <v>29</v>
      </c>
      <c r="H835" s="185" t="s">
        <v>59</v>
      </c>
      <c r="I835" s="191">
        <v>2.0</v>
      </c>
      <c r="J835" s="191" t="s">
        <v>49</v>
      </c>
      <c r="K835" s="185">
        <v>41.88902</v>
      </c>
      <c r="L835" s="185">
        <v>131.968</v>
      </c>
      <c r="M835" s="185"/>
      <c r="N835" s="185">
        <v>3.0</v>
      </c>
      <c r="O835" s="186">
        <v>9.0268</v>
      </c>
      <c r="P835" s="198">
        <v>0.2</v>
      </c>
      <c r="Q835" s="86">
        <v>0.531903</v>
      </c>
      <c r="R835" s="86">
        <v>1.536</v>
      </c>
      <c r="S835" s="188"/>
      <c r="T835" s="86">
        <v>2.0</v>
      </c>
      <c r="U835" s="86">
        <v>0.11792</v>
      </c>
      <c r="V835" s="91">
        <v>0.0</v>
      </c>
      <c r="W835" s="199">
        <v>26.0</v>
      </c>
      <c r="X835" s="143">
        <v>921.0</v>
      </c>
      <c r="Y835" s="143">
        <v>22.60425</v>
      </c>
      <c r="Z835" s="200"/>
      <c r="AA835" s="200"/>
      <c r="AB835" s="200"/>
    </row>
    <row r="836">
      <c r="A836" s="185">
        <v>834.0</v>
      </c>
      <c r="B836" s="185" t="s">
        <v>58</v>
      </c>
      <c r="C836" s="185" t="s">
        <v>27</v>
      </c>
      <c r="D836" s="185" t="s">
        <v>27</v>
      </c>
      <c r="E836" s="185" t="s">
        <v>27</v>
      </c>
      <c r="F836" s="185">
        <v>32.0</v>
      </c>
      <c r="G836" s="185" t="s">
        <v>29</v>
      </c>
      <c r="H836" s="185" t="s">
        <v>59</v>
      </c>
      <c r="I836" s="191">
        <v>2.0</v>
      </c>
      <c r="J836" s="191" t="s">
        <v>50</v>
      </c>
      <c r="K836" s="185">
        <v>30.99107</v>
      </c>
      <c r="L836" s="185">
        <v>8387.03</v>
      </c>
      <c r="M836" s="185"/>
      <c r="N836" s="185">
        <v>23.0</v>
      </c>
      <c r="O836" s="186">
        <v>60.31417</v>
      </c>
      <c r="P836" s="198">
        <v>0.5</v>
      </c>
      <c r="Q836" s="86">
        <v>6.04446</v>
      </c>
      <c r="R836" s="86">
        <v>5.216</v>
      </c>
      <c r="S836" s="188"/>
      <c r="T836" s="86">
        <v>8.0</v>
      </c>
      <c r="U836" s="86">
        <v>4.52383</v>
      </c>
      <c r="V836" s="91">
        <v>0.0</v>
      </c>
      <c r="W836" s="199">
        <v>4260.0</v>
      </c>
      <c r="X836" s="143">
        <v>5978.0</v>
      </c>
      <c r="Y836" s="143">
        <v>28.62854</v>
      </c>
      <c r="Z836" s="200"/>
      <c r="AA836" s="200"/>
      <c r="AB836" s="200"/>
    </row>
    <row r="837">
      <c r="A837" s="185">
        <v>835.0</v>
      </c>
      <c r="B837" s="185" t="s">
        <v>58</v>
      </c>
      <c r="C837" s="185" t="s">
        <v>27</v>
      </c>
      <c r="D837" s="185" t="s">
        <v>27</v>
      </c>
      <c r="E837" s="185" t="s">
        <v>27</v>
      </c>
      <c r="F837" s="185">
        <v>32.0</v>
      </c>
      <c r="G837" s="185" t="s">
        <v>29</v>
      </c>
      <c r="H837" s="185" t="s">
        <v>59</v>
      </c>
      <c r="I837" s="191">
        <v>2.0</v>
      </c>
      <c r="J837" s="191" t="s">
        <v>51</v>
      </c>
      <c r="K837" s="185"/>
      <c r="L837" s="185"/>
      <c r="M837" s="185"/>
      <c r="N837" s="185"/>
      <c r="O837" s="195"/>
      <c r="P837" s="198"/>
      <c r="Q837" s="84"/>
      <c r="R837" s="188"/>
      <c r="S837" s="188"/>
      <c r="T837" s="188"/>
      <c r="U837" s="188"/>
      <c r="V837" s="91"/>
      <c r="W837" s="199" t="s">
        <v>30</v>
      </c>
      <c r="X837" s="143" t="s">
        <v>30</v>
      </c>
      <c r="Y837" s="143" t="s">
        <v>30</v>
      </c>
      <c r="Z837" s="200"/>
      <c r="AA837" s="200"/>
      <c r="AB837" s="200"/>
    </row>
    <row r="838">
      <c r="A838" s="185">
        <v>836.0</v>
      </c>
      <c r="B838" s="185" t="s">
        <v>58</v>
      </c>
      <c r="C838" s="185" t="s">
        <v>27</v>
      </c>
      <c r="D838" s="185" t="s">
        <v>27</v>
      </c>
      <c r="E838" s="185" t="s">
        <v>27</v>
      </c>
      <c r="F838" s="185">
        <v>32.0</v>
      </c>
      <c r="G838" s="185" t="s">
        <v>29</v>
      </c>
      <c r="H838" s="185" t="s">
        <v>59</v>
      </c>
      <c r="I838" s="191">
        <v>2.0</v>
      </c>
      <c r="J838" s="191" t="s">
        <v>52</v>
      </c>
      <c r="K838" s="185"/>
      <c r="L838" s="185"/>
      <c r="M838" s="185"/>
      <c r="N838" s="185"/>
      <c r="O838" s="195"/>
      <c r="P838" s="198"/>
      <c r="Q838" s="84"/>
      <c r="R838" s="188"/>
      <c r="S838" s="188"/>
      <c r="T838" s="188"/>
      <c r="U838" s="188"/>
      <c r="V838" s="91"/>
      <c r="W838" s="199" t="s">
        <v>30</v>
      </c>
      <c r="X838" s="143" t="s">
        <v>30</v>
      </c>
      <c r="Y838" s="143" t="s">
        <v>30</v>
      </c>
      <c r="Z838" s="200"/>
      <c r="AA838" s="200"/>
      <c r="AB838" s="200"/>
    </row>
    <row r="839">
      <c r="A839" s="185">
        <v>837.0</v>
      </c>
      <c r="B839" s="185" t="s">
        <v>58</v>
      </c>
      <c r="C839" s="185" t="s">
        <v>27</v>
      </c>
      <c r="D839" s="185" t="s">
        <v>27</v>
      </c>
      <c r="E839" s="185" t="s">
        <v>27</v>
      </c>
      <c r="F839" s="185">
        <v>32.0</v>
      </c>
      <c r="G839" s="185" t="s">
        <v>29</v>
      </c>
      <c r="H839" s="185" t="s">
        <v>59</v>
      </c>
      <c r="I839" s="191">
        <v>4.0</v>
      </c>
      <c r="J839" s="191" t="s">
        <v>31</v>
      </c>
      <c r="K839" s="185">
        <v>152.25397</v>
      </c>
      <c r="L839" s="185">
        <v>44.8</v>
      </c>
      <c r="M839" s="185"/>
      <c r="N839" s="185">
        <v>2.0</v>
      </c>
      <c r="O839" s="186">
        <v>214.51888</v>
      </c>
      <c r="P839" s="198">
        <v>3.7</v>
      </c>
      <c r="Q839" s="84"/>
      <c r="R839" s="188"/>
      <c r="S839" s="188"/>
      <c r="T839" s="188"/>
      <c r="U839" s="188"/>
      <c r="V839" s="91"/>
      <c r="W839" s="199">
        <v>180.0</v>
      </c>
      <c r="X839" s="143">
        <v>1732.0</v>
      </c>
      <c r="Y839" s="143">
        <v>16.32807</v>
      </c>
      <c r="Z839" s="200"/>
      <c r="AA839" s="200"/>
      <c r="AB839" s="200"/>
    </row>
    <row r="840">
      <c r="A840" s="185">
        <v>838.0</v>
      </c>
      <c r="B840" s="185" t="s">
        <v>58</v>
      </c>
      <c r="C840" s="185" t="s">
        <v>27</v>
      </c>
      <c r="D840" s="185" t="s">
        <v>27</v>
      </c>
      <c r="E840" s="185" t="s">
        <v>27</v>
      </c>
      <c r="F840" s="185">
        <v>32.0</v>
      </c>
      <c r="G840" s="185" t="s">
        <v>29</v>
      </c>
      <c r="H840" s="185" t="s">
        <v>59</v>
      </c>
      <c r="I840" s="191">
        <v>4.0</v>
      </c>
      <c r="J840" s="191" t="s">
        <v>32</v>
      </c>
      <c r="K840" s="185">
        <v>8.43689</v>
      </c>
      <c r="L840" s="185">
        <v>4555.24</v>
      </c>
      <c r="M840" s="185"/>
      <c r="N840" s="185">
        <v>39.0</v>
      </c>
      <c r="O840" s="186">
        <v>19186.33</v>
      </c>
      <c r="P840" s="198">
        <v>80.3</v>
      </c>
      <c r="Q840" s="86">
        <v>0.095968</v>
      </c>
      <c r="R840" s="86">
        <v>30.527</v>
      </c>
      <c r="S840" s="188"/>
      <c r="T840" s="86">
        <v>22.0</v>
      </c>
      <c r="U840" s="86">
        <v>1.22797</v>
      </c>
      <c r="V840" s="91">
        <v>0.0</v>
      </c>
      <c r="W840" s="199">
        <v>20519.0</v>
      </c>
      <c r="X840" s="143">
        <v>21329.0</v>
      </c>
      <c r="Y840" s="143">
        <v>26.78651</v>
      </c>
      <c r="Z840" s="200"/>
      <c r="AA840" s="200"/>
      <c r="AB840" s="200"/>
    </row>
    <row r="841">
      <c r="A841" s="185">
        <v>839.0</v>
      </c>
      <c r="B841" s="185" t="s">
        <v>58</v>
      </c>
      <c r="C841" s="185" t="s">
        <v>27</v>
      </c>
      <c r="D841" s="185" t="s">
        <v>27</v>
      </c>
      <c r="E841" s="185" t="s">
        <v>27</v>
      </c>
      <c r="F841" s="185">
        <v>32.0</v>
      </c>
      <c r="G841" s="185" t="s">
        <v>29</v>
      </c>
      <c r="H841" s="185" t="s">
        <v>59</v>
      </c>
      <c r="I841" s="191">
        <v>4.0</v>
      </c>
      <c r="J841" s="191" t="s">
        <v>33</v>
      </c>
      <c r="K841" s="185">
        <v>66.72692</v>
      </c>
      <c r="L841" s="185">
        <v>378.716</v>
      </c>
      <c r="M841" s="185"/>
      <c r="N841" s="185">
        <v>12.0</v>
      </c>
      <c r="O841" s="186">
        <v>44.5595</v>
      </c>
      <c r="P841" s="198">
        <v>0.8</v>
      </c>
      <c r="Q841" s="86">
        <v>8.70525</v>
      </c>
      <c r="R841" s="86">
        <v>5.632</v>
      </c>
      <c r="S841" s="188"/>
      <c r="T841" s="86">
        <v>8.0</v>
      </c>
      <c r="U841" s="86">
        <v>1.89606</v>
      </c>
      <c r="V841" s="91">
        <v>0.0</v>
      </c>
      <c r="W841" s="199">
        <v>430.0</v>
      </c>
      <c r="X841" s="143">
        <v>1624.0</v>
      </c>
      <c r="Y841" s="143">
        <v>24.13829</v>
      </c>
      <c r="Z841" s="200"/>
      <c r="AA841" s="200"/>
      <c r="AB841" s="200"/>
    </row>
    <row r="842">
      <c r="A842" s="185">
        <v>840.0</v>
      </c>
      <c r="B842" s="185" t="s">
        <v>58</v>
      </c>
      <c r="C842" s="185" t="s">
        <v>27</v>
      </c>
      <c r="D842" s="185" t="s">
        <v>27</v>
      </c>
      <c r="E842" s="185" t="s">
        <v>27</v>
      </c>
      <c r="F842" s="185">
        <v>32.0</v>
      </c>
      <c r="G842" s="185" t="s">
        <v>29</v>
      </c>
      <c r="H842" s="185" t="s">
        <v>59</v>
      </c>
      <c r="I842" s="191">
        <v>4.0</v>
      </c>
      <c r="J842" s="191" t="s">
        <v>34</v>
      </c>
      <c r="K842" s="185">
        <v>56.24954</v>
      </c>
      <c r="L842" s="185">
        <v>54159.86</v>
      </c>
      <c r="M842" s="185"/>
      <c r="N842" s="185">
        <v>149.0</v>
      </c>
      <c r="O842" s="186">
        <v>7.86952</v>
      </c>
      <c r="P842" s="198">
        <v>0.1</v>
      </c>
      <c r="Q842" s="86">
        <v>0.603583</v>
      </c>
      <c r="R842" s="86">
        <v>3.136</v>
      </c>
      <c r="S842" s="188"/>
      <c r="T842" s="86">
        <v>4.0</v>
      </c>
      <c r="U842" s="86">
        <v>1.18528</v>
      </c>
      <c r="V842" s="91">
        <v>0.0</v>
      </c>
      <c r="W842" s="199">
        <v>3888.0</v>
      </c>
      <c r="X842" s="143">
        <v>5150.0</v>
      </c>
      <c r="Y842" s="143">
        <v>26.86043</v>
      </c>
      <c r="Z842" s="200"/>
      <c r="AA842" s="200"/>
      <c r="AB842" s="200"/>
    </row>
    <row r="843">
      <c r="A843" s="185">
        <v>841.0</v>
      </c>
      <c r="B843" s="185" t="s">
        <v>58</v>
      </c>
      <c r="C843" s="185" t="s">
        <v>27</v>
      </c>
      <c r="D843" s="185" t="s">
        <v>27</v>
      </c>
      <c r="E843" s="185" t="s">
        <v>27</v>
      </c>
      <c r="F843" s="185">
        <v>32.0</v>
      </c>
      <c r="G843" s="185" t="s">
        <v>29</v>
      </c>
      <c r="H843" s="185" t="s">
        <v>59</v>
      </c>
      <c r="I843" s="191">
        <v>4.0</v>
      </c>
      <c r="J843" s="191" t="s">
        <v>35</v>
      </c>
      <c r="K843" s="185">
        <v>67.49598</v>
      </c>
      <c r="L843" s="185">
        <v>183.646</v>
      </c>
      <c r="M843" s="185"/>
      <c r="N843" s="185">
        <v>147.0</v>
      </c>
      <c r="O843" s="186">
        <v>9.41882</v>
      </c>
      <c r="P843" s="198">
        <v>0.2</v>
      </c>
      <c r="Q843" s="86">
        <v>8.79329</v>
      </c>
      <c r="R843" s="86">
        <v>7.2</v>
      </c>
      <c r="S843" s="188"/>
      <c r="T843" s="86">
        <v>10.0</v>
      </c>
      <c r="U843" s="86">
        <v>1.2736</v>
      </c>
      <c r="V843" s="91">
        <v>0.0</v>
      </c>
      <c r="W843" s="199">
        <v>76.0</v>
      </c>
      <c r="X843" s="143">
        <v>1092.0</v>
      </c>
      <c r="Y843" s="143">
        <v>22.58936</v>
      </c>
      <c r="Z843" s="200"/>
      <c r="AA843" s="200"/>
      <c r="AB843" s="200"/>
    </row>
    <row r="844">
      <c r="A844" s="185">
        <v>842.0</v>
      </c>
      <c r="B844" s="185" t="s">
        <v>58</v>
      </c>
      <c r="C844" s="185" t="s">
        <v>27</v>
      </c>
      <c r="D844" s="185" t="s">
        <v>27</v>
      </c>
      <c r="E844" s="185" t="s">
        <v>27</v>
      </c>
      <c r="F844" s="185">
        <v>32.0</v>
      </c>
      <c r="G844" s="185" t="s">
        <v>29</v>
      </c>
      <c r="H844" s="185" t="s">
        <v>59</v>
      </c>
      <c r="I844" s="191">
        <v>4.0</v>
      </c>
      <c r="J844" s="191" t="s">
        <v>36</v>
      </c>
      <c r="K844" s="185">
        <v>63.60852</v>
      </c>
      <c r="L844" s="185">
        <v>131.583</v>
      </c>
      <c r="M844" s="185"/>
      <c r="N844" s="185">
        <v>1.0</v>
      </c>
      <c r="O844" s="186">
        <v>1.3413</v>
      </c>
      <c r="P844" s="198">
        <v>0.0</v>
      </c>
      <c r="Q844" s="84"/>
      <c r="R844" s="188"/>
      <c r="S844" s="188"/>
      <c r="T844" s="188"/>
      <c r="U844" s="188"/>
      <c r="V844" s="91"/>
      <c r="W844" s="199">
        <v>10.0</v>
      </c>
      <c r="X844" s="143">
        <v>790.0</v>
      </c>
      <c r="Y844" s="143">
        <v>9.29177</v>
      </c>
      <c r="Z844" s="200"/>
      <c r="AA844" s="200"/>
      <c r="AB844" s="200"/>
    </row>
    <row r="845">
      <c r="A845" s="185">
        <v>843.0</v>
      </c>
      <c r="B845" s="185" t="s">
        <v>58</v>
      </c>
      <c r="C845" s="185" t="s">
        <v>27</v>
      </c>
      <c r="D845" s="185" t="s">
        <v>27</v>
      </c>
      <c r="E845" s="185" t="s">
        <v>27</v>
      </c>
      <c r="F845" s="185">
        <v>32.0</v>
      </c>
      <c r="G845" s="185" t="s">
        <v>29</v>
      </c>
      <c r="H845" s="185" t="s">
        <v>59</v>
      </c>
      <c r="I845" s="191">
        <v>4.0</v>
      </c>
      <c r="J845" s="191" t="s">
        <v>37</v>
      </c>
      <c r="K845" s="185">
        <v>68.88961</v>
      </c>
      <c r="L845" s="185">
        <v>69.44</v>
      </c>
      <c r="M845" s="185"/>
      <c r="N845" s="185">
        <v>12.0</v>
      </c>
      <c r="O845" s="186">
        <v>37.03549</v>
      </c>
      <c r="P845" s="198">
        <v>0.6</v>
      </c>
      <c r="Q845" s="86">
        <v>8.7794</v>
      </c>
      <c r="R845" s="86">
        <v>7.168</v>
      </c>
      <c r="S845" s="188"/>
      <c r="T845" s="86">
        <v>10.0</v>
      </c>
      <c r="U845" s="86">
        <v>1.26022</v>
      </c>
      <c r="V845" s="91">
        <v>0.0</v>
      </c>
      <c r="W845" s="199">
        <v>52.0</v>
      </c>
      <c r="X845" s="143">
        <v>1012.0</v>
      </c>
      <c r="Y845" s="143">
        <v>23.01279</v>
      </c>
      <c r="Z845" s="200"/>
      <c r="AA845" s="200"/>
      <c r="AB845" s="200"/>
    </row>
    <row r="846">
      <c r="A846" s="185">
        <v>844.0</v>
      </c>
      <c r="B846" s="185" t="s">
        <v>58</v>
      </c>
      <c r="C846" s="185" t="s">
        <v>27</v>
      </c>
      <c r="D846" s="185" t="s">
        <v>27</v>
      </c>
      <c r="E846" s="185" t="s">
        <v>27</v>
      </c>
      <c r="F846" s="185">
        <v>32.0</v>
      </c>
      <c r="G846" s="185" t="s">
        <v>29</v>
      </c>
      <c r="H846" s="185" t="s">
        <v>59</v>
      </c>
      <c r="I846" s="191">
        <v>4.0</v>
      </c>
      <c r="J846" s="191" t="s">
        <v>38</v>
      </c>
      <c r="K846" s="185">
        <v>74.75451</v>
      </c>
      <c r="L846" s="185">
        <v>282.846</v>
      </c>
      <c r="M846" s="185"/>
      <c r="N846" s="185">
        <v>165.0</v>
      </c>
      <c r="O846" s="186">
        <v>18.57484</v>
      </c>
      <c r="P846" s="198">
        <v>0.3</v>
      </c>
      <c r="Q846" s="86">
        <v>9.865</v>
      </c>
      <c r="R846" s="86">
        <v>9.888</v>
      </c>
      <c r="S846" s="188"/>
      <c r="T846" s="86">
        <v>14.0</v>
      </c>
      <c r="U846" s="86">
        <v>1.52592</v>
      </c>
      <c r="V846" s="91">
        <v>0.0</v>
      </c>
      <c r="W846" s="199">
        <v>90.0</v>
      </c>
      <c r="X846" s="143">
        <v>1260.0</v>
      </c>
      <c r="Y846" s="143">
        <v>24.125</v>
      </c>
      <c r="Z846" s="200"/>
      <c r="AA846" s="200"/>
      <c r="AB846" s="200"/>
    </row>
    <row r="847">
      <c r="A847" s="185">
        <v>845.0</v>
      </c>
      <c r="B847" s="185" t="s">
        <v>58</v>
      </c>
      <c r="C847" s="185" t="s">
        <v>27</v>
      </c>
      <c r="D847" s="185" t="s">
        <v>27</v>
      </c>
      <c r="E847" s="185" t="s">
        <v>27</v>
      </c>
      <c r="F847" s="185">
        <v>32.0</v>
      </c>
      <c r="G847" s="185" t="s">
        <v>29</v>
      </c>
      <c r="H847" s="185" t="s">
        <v>59</v>
      </c>
      <c r="I847" s="191">
        <v>4.0</v>
      </c>
      <c r="J847" s="191" t="s">
        <v>39</v>
      </c>
      <c r="K847" s="185">
        <v>91.73996</v>
      </c>
      <c r="L847" s="185">
        <v>51.296</v>
      </c>
      <c r="M847" s="185"/>
      <c r="N847" s="185">
        <v>12.0</v>
      </c>
      <c r="O847" s="186">
        <v>72.01441</v>
      </c>
      <c r="P847" s="198">
        <v>1.2</v>
      </c>
      <c r="Q847" s="86">
        <v>17.6901</v>
      </c>
      <c r="R847" s="86">
        <v>7.84</v>
      </c>
      <c r="S847" s="188"/>
      <c r="T847" s="86">
        <v>10.0</v>
      </c>
      <c r="U847" s="86">
        <v>8.05918</v>
      </c>
      <c r="V847" s="91">
        <v>0.1</v>
      </c>
      <c r="W847" s="199">
        <v>89.0</v>
      </c>
      <c r="X847" s="143">
        <v>1257.0</v>
      </c>
      <c r="Y847" s="143">
        <v>22.4585</v>
      </c>
      <c r="Z847" s="200"/>
      <c r="AA847" s="200"/>
      <c r="AB847" s="200"/>
    </row>
    <row r="848">
      <c r="A848" s="185">
        <v>846.0</v>
      </c>
      <c r="B848" s="185" t="s">
        <v>58</v>
      </c>
      <c r="C848" s="185" t="s">
        <v>27</v>
      </c>
      <c r="D848" s="185" t="s">
        <v>27</v>
      </c>
      <c r="E848" s="185" t="s">
        <v>27</v>
      </c>
      <c r="F848" s="185">
        <v>32.0</v>
      </c>
      <c r="G848" s="185" t="s">
        <v>29</v>
      </c>
      <c r="H848" s="185" t="s">
        <v>59</v>
      </c>
      <c r="I848" s="191">
        <v>4.0</v>
      </c>
      <c r="J848" s="191" t="s">
        <v>40</v>
      </c>
      <c r="K848" s="185">
        <v>63.11968</v>
      </c>
      <c r="L848" s="185">
        <v>1936.34</v>
      </c>
      <c r="M848" s="185"/>
      <c r="N848" s="185">
        <v>57.0</v>
      </c>
      <c r="O848" s="186">
        <v>126.93285</v>
      </c>
      <c r="P848" s="198">
        <v>2.2</v>
      </c>
      <c r="Q848" s="86">
        <v>9.38036</v>
      </c>
      <c r="R848" s="86">
        <v>9.952</v>
      </c>
      <c r="S848" s="188"/>
      <c r="T848" s="86">
        <v>53.0</v>
      </c>
      <c r="U848" s="86">
        <v>2.93187</v>
      </c>
      <c r="V848" s="91">
        <v>0.1</v>
      </c>
      <c r="W848" s="199">
        <v>328.0</v>
      </c>
      <c r="X848" s="143">
        <v>1682.0</v>
      </c>
      <c r="Y848" s="143">
        <v>23.04297</v>
      </c>
      <c r="Z848" s="200"/>
      <c r="AA848" s="200"/>
      <c r="AB848" s="200"/>
    </row>
    <row r="849">
      <c r="A849" s="185">
        <v>847.0</v>
      </c>
      <c r="B849" s="185" t="s">
        <v>58</v>
      </c>
      <c r="C849" s="185" t="s">
        <v>27</v>
      </c>
      <c r="D849" s="185" t="s">
        <v>27</v>
      </c>
      <c r="E849" s="185" t="s">
        <v>27</v>
      </c>
      <c r="F849" s="185">
        <v>32.0</v>
      </c>
      <c r="G849" s="185" t="s">
        <v>29</v>
      </c>
      <c r="H849" s="185" t="s">
        <v>59</v>
      </c>
      <c r="I849" s="191">
        <v>4.0</v>
      </c>
      <c r="J849" s="191" t="s">
        <v>41</v>
      </c>
      <c r="K849" s="185">
        <v>7.79352</v>
      </c>
      <c r="L849" s="185">
        <v>3140.43</v>
      </c>
      <c r="M849" s="185"/>
      <c r="N849" s="185">
        <v>22.0</v>
      </c>
      <c r="O849" s="186">
        <v>1.45097</v>
      </c>
      <c r="P849" s="198">
        <v>0.0</v>
      </c>
      <c r="Q849" s="86">
        <v>0.060736</v>
      </c>
      <c r="R849" s="86">
        <v>5.152</v>
      </c>
      <c r="S849" s="188"/>
      <c r="T849" s="86">
        <v>8.0</v>
      </c>
      <c r="U849" s="86">
        <v>0.446048</v>
      </c>
      <c r="V849" s="91">
        <v>0.0</v>
      </c>
      <c r="W849" s="199">
        <v>193.0</v>
      </c>
      <c r="X849" s="143">
        <v>1319.0</v>
      </c>
      <c r="Y849" s="143">
        <v>25.09875</v>
      </c>
      <c r="Z849" s="200"/>
      <c r="AA849" s="200"/>
      <c r="AB849" s="200"/>
    </row>
    <row r="850">
      <c r="A850" s="185">
        <v>848.0</v>
      </c>
      <c r="B850" s="185" t="s">
        <v>58</v>
      </c>
      <c r="C850" s="185" t="s">
        <v>27</v>
      </c>
      <c r="D850" s="185" t="s">
        <v>27</v>
      </c>
      <c r="E850" s="185" t="s">
        <v>27</v>
      </c>
      <c r="F850" s="185">
        <v>32.0</v>
      </c>
      <c r="G850" s="185" t="s">
        <v>29</v>
      </c>
      <c r="H850" s="185" t="s">
        <v>59</v>
      </c>
      <c r="I850" s="191">
        <v>4.0</v>
      </c>
      <c r="J850" s="191" t="s">
        <v>42</v>
      </c>
      <c r="K850" s="185">
        <v>50.8522</v>
      </c>
      <c r="L850" s="185">
        <v>101.663</v>
      </c>
      <c r="M850" s="185"/>
      <c r="N850" s="185">
        <v>139.0</v>
      </c>
      <c r="O850" s="186">
        <v>3.68078</v>
      </c>
      <c r="P850" s="198">
        <v>0.1</v>
      </c>
      <c r="Q850" s="86">
        <v>7.91672</v>
      </c>
      <c r="R850" s="86">
        <v>1.536</v>
      </c>
      <c r="S850" s="188"/>
      <c r="T850" s="86">
        <v>2.0</v>
      </c>
      <c r="U850" s="86">
        <v>0.834654</v>
      </c>
      <c r="V850" s="91">
        <v>0.0</v>
      </c>
      <c r="W850" s="199">
        <v>59.0</v>
      </c>
      <c r="X850" s="143">
        <v>1021.0</v>
      </c>
      <c r="Y850" s="143">
        <v>22.57351</v>
      </c>
      <c r="Z850" s="200"/>
      <c r="AA850" s="200"/>
      <c r="AB850" s="200"/>
    </row>
    <row r="851">
      <c r="A851" s="185">
        <v>849.0</v>
      </c>
      <c r="B851" s="185" t="s">
        <v>58</v>
      </c>
      <c r="C851" s="185" t="s">
        <v>27</v>
      </c>
      <c r="D851" s="185" t="s">
        <v>27</v>
      </c>
      <c r="E851" s="185" t="s">
        <v>27</v>
      </c>
      <c r="F851" s="185">
        <v>32.0</v>
      </c>
      <c r="G851" s="185" t="s">
        <v>29</v>
      </c>
      <c r="H851" s="185" t="s">
        <v>59</v>
      </c>
      <c r="I851" s="191">
        <v>4.0</v>
      </c>
      <c r="J851" s="191" t="s">
        <v>43</v>
      </c>
      <c r="K851" s="185">
        <v>7.50521</v>
      </c>
      <c r="L851" s="185">
        <v>1835.54</v>
      </c>
      <c r="M851" s="185"/>
      <c r="N851" s="185">
        <v>139.0</v>
      </c>
      <c r="O851" s="186">
        <v>25622.98</v>
      </c>
      <c r="P851" s="198">
        <v>78.0</v>
      </c>
      <c r="Q851" s="86">
        <v>0.268415</v>
      </c>
      <c r="R851" s="188"/>
      <c r="S851" s="188"/>
      <c r="T851" s="188"/>
      <c r="U851" s="188"/>
      <c r="V851" s="91"/>
      <c r="W851" s="199">
        <v>26639.0</v>
      </c>
      <c r="X851" s="143">
        <v>27712.0</v>
      </c>
      <c r="Y851" s="143">
        <v>15.97795</v>
      </c>
      <c r="Z851" s="200"/>
      <c r="AA851" s="200"/>
      <c r="AB851" s="200"/>
    </row>
    <row r="852">
      <c r="A852" s="185">
        <v>850.0</v>
      </c>
      <c r="B852" s="185" t="s">
        <v>58</v>
      </c>
      <c r="C852" s="185" t="s">
        <v>27</v>
      </c>
      <c r="D852" s="185" t="s">
        <v>27</v>
      </c>
      <c r="E852" s="185" t="s">
        <v>27</v>
      </c>
      <c r="F852" s="185">
        <v>32.0</v>
      </c>
      <c r="G852" s="185" t="s">
        <v>29</v>
      </c>
      <c r="H852" s="185" t="s">
        <v>59</v>
      </c>
      <c r="I852" s="191">
        <v>4.0</v>
      </c>
      <c r="J852" s="191" t="s">
        <v>44</v>
      </c>
      <c r="K852" s="185">
        <v>55.55767</v>
      </c>
      <c r="L852" s="185">
        <v>263.168</v>
      </c>
      <c r="M852" s="185"/>
      <c r="N852" s="185">
        <v>5.0</v>
      </c>
      <c r="O852" s="186">
        <v>3.79675</v>
      </c>
      <c r="P852" s="198">
        <v>0.1</v>
      </c>
      <c r="Q852" s="86">
        <v>1.0592</v>
      </c>
      <c r="R852" s="86">
        <v>1.6</v>
      </c>
      <c r="S852" s="188"/>
      <c r="T852" s="86">
        <v>2.0</v>
      </c>
      <c r="U852" s="86">
        <v>0.143839</v>
      </c>
      <c r="V852" s="91">
        <v>0.0</v>
      </c>
      <c r="W852" s="199">
        <v>21.0</v>
      </c>
      <c r="X852" s="143">
        <v>957.0</v>
      </c>
      <c r="Y852" s="143">
        <v>23.71057</v>
      </c>
      <c r="Z852" s="200"/>
      <c r="AA852" s="200"/>
      <c r="AB852" s="200"/>
    </row>
    <row r="853">
      <c r="A853" s="185">
        <v>851.0</v>
      </c>
      <c r="B853" s="185" t="s">
        <v>58</v>
      </c>
      <c r="C853" s="185" t="s">
        <v>27</v>
      </c>
      <c r="D853" s="185" t="s">
        <v>27</v>
      </c>
      <c r="E853" s="185" t="s">
        <v>27</v>
      </c>
      <c r="F853" s="185">
        <v>32.0</v>
      </c>
      <c r="G853" s="185" t="s">
        <v>29</v>
      </c>
      <c r="H853" s="185" t="s">
        <v>59</v>
      </c>
      <c r="I853" s="191">
        <v>4.0</v>
      </c>
      <c r="J853" s="191" t="s">
        <v>45</v>
      </c>
      <c r="K853" s="185">
        <v>55.10183</v>
      </c>
      <c r="L853" s="185">
        <v>470.718</v>
      </c>
      <c r="M853" s="185"/>
      <c r="N853" s="185">
        <v>12.0</v>
      </c>
      <c r="O853" s="186">
        <v>3.2491</v>
      </c>
      <c r="P853" s="198">
        <v>0.1</v>
      </c>
      <c r="Q853" s="86">
        <v>0.111264</v>
      </c>
      <c r="R853" s="86">
        <v>2.624</v>
      </c>
      <c r="S853" s="188"/>
      <c r="T853" s="86">
        <v>4.0</v>
      </c>
      <c r="U853" s="86">
        <v>0.223742</v>
      </c>
      <c r="V853" s="91">
        <v>0.0</v>
      </c>
      <c r="W853" s="199">
        <v>120.0</v>
      </c>
      <c r="X853" s="143">
        <v>809.0</v>
      </c>
      <c r="Y853" s="143">
        <v>25.01938</v>
      </c>
      <c r="Z853" s="200"/>
      <c r="AA853" s="200"/>
      <c r="AB853" s="200"/>
    </row>
    <row r="854">
      <c r="A854" s="185">
        <v>852.0</v>
      </c>
      <c r="B854" s="185" t="s">
        <v>58</v>
      </c>
      <c r="C854" s="185" t="s">
        <v>27</v>
      </c>
      <c r="D854" s="185" t="s">
        <v>27</v>
      </c>
      <c r="E854" s="185" t="s">
        <v>27</v>
      </c>
      <c r="F854" s="185">
        <v>32.0</v>
      </c>
      <c r="G854" s="185" t="s">
        <v>29</v>
      </c>
      <c r="H854" s="185" t="s">
        <v>59</v>
      </c>
      <c r="I854" s="191">
        <v>4.0</v>
      </c>
      <c r="J854" s="191" t="s">
        <v>46</v>
      </c>
      <c r="K854" s="185">
        <v>4.76567</v>
      </c>
      <c r="L854" s="185">
        <v>128025.28</v>
      </c>
      <c r="M854" s="185"/>
      <c r="N854" s="185">
        <v>7.0</v>
      </c>
      <c r="O854" s="186">
        <v>6.27536</v>
      </c>
      <c r="P854" s="198">
        <v>0.1</v>
      </c>
      <c r="Q854" s="86">
        <v>1.13536</v>
      </c>
      <c r="R854" s="86">
        <v>1.6</v>
      </c>
      <c r="S854" s="188"/>
      <c r="T854" s="86">
        <v>2.0</v>
      </c>
      <c r="U854" s="86">
        <v>0.145247</v>
      </c>
      <c r="V854" s="91">
        <v>0.0</v>
      </c>
      <c r="W854" s="199">
        <v>6389.0</v>
      </c>
      <c r="X854" s="143">
        <v>7365.0</v>
      </c>
      <c r="Y854" s="143">
        <v>23.18364</v>
      </c>
      <c r="Z854" s="200"/>
      <c r="AA854" s="200"/>
      <c r="AB854" s="200"/>
    </row>
    <row r="855">
      <c r="A855" s="185">
        <v>853.0</v>
      </c>
      <c r="B855" s="185" t="s">
        <v>58</v>
      </c>
      <c r="C855" s="185" t="s">
        <v>27</v>
      </c>
      <c r="D855" s="185" t="s">
        <v>27</v>
      </c>
      <c r="E855" s="185" t="s">
        <v>27</v>
      </c>
      <c r="F855" s="185">
        <v>32.0</v>
      </c>
      <c r="G855" s="185" t="s">
        <v>29</v>
      </c>
      <c r="H855" s="185" t="s">
        <v>59</v>
      </c>
      <c r="I855" s="191">
        <v>4.0</v>
      </c>
      <c r="J855" s="191" t="s">
        <v>47</v>
      </c>
      <c r="K855" s="185">
        <v>48.33547</v>
      </c>
      <c r="L855" s="185">
        <v>5121.09</v>
      </c>
      <c r="M855" s="185"/>
      <c r="N855" s="185">
        <v>11.0</v>
      </c>
      <c r="O855" s="186">
        <v>62.60758</v>
      </c>
      <c r="P855" s="198">
        <v>1.1</v>
      </c>
      <c r="Q855" s="86">
        <v>2.2189</v>
      </c>
      <c r="R855" s="86">
        <v>3.168</v>
      </c>
      <c r="S855" s="188"/>
      <c r="T855" s="86">
        <v>4.0</v>
      </c>
      <c r="U855" s="86">
        <v>0.291328</v>
      </c>
      <c r="V855" s="91">
        <v>0.0</v>
      </c>
      <c r="W855" s="199">
        <v>1212.0</v>
      </c>
      <c r="X855" s="143">
        <v>2308.0</v>
      </c>
      <c r="Y855" s="143">
        <v>24.29354</v>
      </c>
      <c r="Z855" s="200"/>
      <c r="AA855" s="200"/>
      <c r="AB855" s="200"/>
    </row>
    <row r="856">
      <c r="A856" s="185">
        <v>854.0</v>
      </c>
      <c r="B856" s="185" t="s">
        <v>58</v>
      </c>
      <c r="C856" s="185" t="s">
        <v>27</v>
      </c>
      <c r="D856" s="185" t="s">
        <v>27</v>
      </c>
      <c r="E856" s="185" t="s">
        <v>27</v>
      </c>
      <c r="F856" s="185">
        <v>32.0</v>
      </c>
      <c r="G856" s="185" t="s">
        <v>29</v>
      </c>
      <c r="H856" s="185" t="s">
        <v>59</v>
      </c>
      <c r="I856" s="191">
        <v>4.0</v>
      </c>
      <c r="J856" s="191" t="s">
        <v>48</v>
      </c>
      <c r="K856" s="185">
        <v>76.29915</v>
      </c>
      <c r="L856" s="185">
        <v>54412.84</v>
      </c>
      <c r="M856" s="185"/>
      <c r="N856" s="185">
        <v>17.0</v>
      </c>
      <c r="O856" s="186">
        <v>33.2881</v>
      </c>
      <c r="P856" s="198">
        <v>0.4</v>
      </c>
      <c r="Q856" s="86">
        <v>10.7319</v>
      </c>
      <c r="R856" s="86">
        <v>5.632</v>
      </c>
      <c r="S856" s="188"/>
      <c r="T856" s="86">
        <v>8.0</v>
      </c>
      <c r="U856" s="86">
        <v>1.89737</v>
      </c>
      <c r="V856" s="91">
        <v>0.0</v>
      </c>
      <c r="W856" s="199">
        <v>4901.0</v>
      </c>
      <c r="X856" s="143">
        <v>6180.0</v>
      </c>
      <c r="Y856" s="143">
        <v>24.80883</v>
      </c>
      <c r="Z856" s="200"/>
      <c r="AA856" s="200"/>
      <c r="AB856" s="200"/>
    </row>
    <row r="857">
      <c r="A857" s="185">
        <v>855.0</v>
      </c>
      <c r="B857" s="185" t="s">
        <v>58</v>
      </c>
      <c r="C857" s="185" t="s">
        <v>27</v>
      </c>
      <c r="D857" s="185" t="s">
        <v>27</v>
      </c>
      <c r="E857" s="185" t="s">
        <v>27</v>
      </c>
      <c r="F857" s="185">
        <v>32.0</v>
      </c>
      <c r="G857" s="185" t="s">
        <v>29</v>
      </c>
      <c r="H857" s="185" t="s">
        <v>59</v>
      </c>
      <c r="I857" s="191">
        <v>4.0</v>
      </c>
      <c r="J857" s="191" t="s">
        <v>49</v>
      </c>
      <c r="K857" s="185">
        <v>82.78104</v>
      </c>
      <c r="L857" s="185">
        <v>131.262</v>
      </c>
      <c r="M857" s="185"/>
      <c r="N857" s="185">
        <v>3.0</v>
      </c>
      <c r="O857" s="186">
        <v>25.50309</v>
      </c>
      <c r="P857" s="198">
        <v>0.4</v>
      </c>
      <c r="Q857" s="86">
        <v>1.08614</v>
      </c>
      <c r="R857" s="86">
        <v>1.568</v>
      </c>
      <c r="S857" s="188"/>
      <c r="T857" s="86">
        <v>2.0</v>
      </c>
      <c r="U857" s="86">
        <v>0.147071</v>
      </c>
      <c r="V857" s="91">
        <v>0.0</v>
      </c>
      <c r="W857" s="199">
        <v>41.0</v>
      </c>
      <c r="X857" s="143">
        <v>1039.0</v>
      </c>
      <c r="Y857" s="143">
        <v>22.6601</v>
      </c>
      <c r="Z857" s="200"/>
      <c r="AA857" s="200"/>
      <c r="AB857" s="200"/>
    </row>
    <row r="858">
      <c r="A858" s="185">
        <v>856.0</v>
      </c>
      <c r="B858" s="185" t="s">
        <v>58</v>
      </c>
      <c r="C858" s="185" t="s">
        <v>27</v>
      </c>
      <c r="D858" s="185" t="s">
        <v>27</v>
      </c>
      <c r="E858" s="185" t="s">
        <v>27</v>
      </c>
      <c r="F858" s="185">
        <v>32.0</v>
      </c>
      <c r="G858" s="185" t="s">
        <v>29</v>
      </c>
      <c r="H858" s="185" t="s">
        <v>59</v>
      </c>
      <c r="I858" s="191">
        <v>4.0</v>
      </c>
      <c r="J858" s="191" t="s">
        <v>50</v>
      </c>
      <c r="K858" s="185">
        <v>60.8602</v>
      </c>
      <c r="L858" s="185">
        <v>15942.72</v>
      </c>
      <c r="M858" s="185"/>
      <c r="N858" s="185">
        <v>23.0</v>
      </c>
      <c r="O858" s="186">
        <v>120.15913</v>
      </c>
      <c r="P858" s="198">
        <v>0.8</v>
      </c>
      <c r="Q858" s="86">
        <v>11.75591</v>
      </c>
      <c r="R858" s="86">
        <v>5.28</v>
      </c>
      <c r="S858" s="188"/>
      <c r="T858" s="86">
        <v>8.0</v>
      </c>
      <c r="U858" s="86">
        <v>9.32858</v>
      </c>
      <c r="V858" s="91">
        <v>0.1</v>
      </c>
      <c r="W858" s="199">
        <v>8442.0</v>
      </c>
      <c r="X858" s="143">
        <v>10322.0</v>
      </c>
      <c r="Y858" s="143">
        <v>27.89489</v>
      </c>
      <c r="Z858" s="200"/>
      <c r="AA858" s="200"/>
      <c r="AB858" s="200"/>
    </row>
    <row r="859">
      <c r="A859" s="185">
        <v>857.0</v>
      </c>
      <c r="B859" s="185" t="s">
        <v>58</v>
      </c>
      <c r="C859" s="185" t="s">
        <v>27</v>
      </c>
      <c r="D859" s="185" t="s">
        <v>27</v>
      </c>
      <c r="E859" s="185" t="s">
        <v>27</v>
      </c>
      <c r="F859" s="185">
        <v>32.0</v>
      </c>
      <c r="G859" s="185" t="s">
        <v>29</v>
      </c>
      <c r="H859" s="185" t="s">
        <v>59</v>
      </c>
      <c r="I859" s="191">
        <v>4.0</v>
      </c>
      <c r="J859" s="191" t="s">
        <v>51</v>
      </c>
      <c r="K859" s="185"/>
      <c r="L859" s="185"/>
      <c r="M859" s="185"/>
      <c r="N859" s="185"/>
      <c r="O859" s="195"/>
      <c r="P859" s="198"/>
      <c r="Q859" s="84"/>
      <c r="R859" s="188"/>
      <c r="S859" s="188"/>
      <c r="T859" s="188"/>
      <c r="U859" s="188"/>
      <c r="V859" s="91"/>
      <c r="W859" s="199" t="s">
        <v>30</v>
      </c>
      <c r="X859" s="143" t="s">
        <v>30</v>
      </c>
      <c r="Y859" s="143" t="s">
        <v>30</v>
      </c>
      <c r="Z859" s="200"/>
      <c r="AA859" s="200"/>
      <c r="AB859" s="200"/>
    </row>
    <row r="860">
      <c r="A860" s="185">
        <v>858.0</v>
      </c>
      <c r="B860" s="185" t="s">
        <v>58</v>
      </c>
      <c r="C860" s="185" t="s">
        <v>27</v>
      </c>
      <c r="D860" s="185" t="s">
        <v>27</v>
      </c>
      <c r="E860" s="185" t="s">
        <v>27</v>
      </c>
      <c r="F860" s="185">
        <v>32.0</v>
      </c>
      <c r="G860" s="185" t="s">
        <v>29</v>
      </c>
      <c r="H860" s="185" t="s">
        <v>59</v>
      </c>
      <c r="I860" s="191">
        <v>4.0</v>
      </c>
      <c r="J860" s="191" t="s">
        <v>52</v>
      </c>
      <c r="K860" s="185"/>
      <c r="L860" s="185"/>
      <c r="M860" s="185"/>
      <c r="N860" s="185"/>
      <c r="O860" s="195"/>
      <c r="P860" s="198"/>
      <c r="Q860" s="84"/>
      <c r="R860" s="188"/>
      <c r="S860" s="188"/>
      <c r="T860" s="188"/>
      <c r="U860" s="188"/>
      <c r="V860" s="91"/>
      <c r="W860" s="199" t="s">
        <v>30</v>
      </c>
      <c r="X860" s="143" t="s">
        <v>30</v>
      </c>
      <c r="Y860" s="143" t="s">
        <v>30</v>
      </c>
      <c r="Z860" s="200"/>
      <c r="AA860" s="200"/>
      <c r="AB860" s="200"/>
    </row>
    <row r="861">
      <c r="A861" s="185">
        <v>859.0</v>
      </c>
      <c r="B861" s="185" t="s">
        <v>58</v>
      </c>
      <c r="C861" s="185" t="s">
        <v>27</v>
      </c>
      <c r="D861" s="185" t="s">
        <v>27</v>
      </c>
      <c r="E861" s="185" t="s">
        <v>27</v>
      </c>
      <c r="F861" s="185">
        <v>32.0</v>
      </c>
      <c r="G861" s="185" t="s">
        <v>29</v>
      </c>
      <c r="H861" s="185" t="s">
        <v>59</v>
      </c>
      <c r="I861" s="191">
        <v>8.0</v>
      </c>
      <c r="J861" s="191" t="s">
        <v>31</v>
      </c>
      <c r="K861" s="185">
        <v>224.69423</v>
      </c>
      <c r="L861" s="185">
        <v>45.056</v>
      </c>
      <c r="M861" s="185"/>
      <c r="N861" s="185">
        <v>2.0</v>
      </c>
      <c r="O861" s="186">
        <v>286.08966</v>
      </c>
      <c r="P861" s="198">
        <v>4.9</v>
      </c>
      <c r="Q861" s="86">
        <v>239.85766</v>
      </c>
      <c r="R861" s="86">
        <v>171.648</v>
      </c>
      <c r="S861" s="188"/>
      <c r="T861" s="86">
        <v>2.0</v>
      </c>
      <c r="U861" s="86">
        <v>79.0651</v>
      </c>
      <c r="V861" s="91">
        <v>1.4</v>
      </c>
      <c r="W861" s="199">
        <v>127.0</v>
      </c>
      <c r="X861" s="143">
        <v>2199.0</v>
      </c>
      <c r="Y861" s="143">
        <v>23.71039</v>
      </c>
      <c r="Z861" s="200"/>
      <c r="AA861" s="200"/>
      <c r="AB861" s="200"/>
    </row>
    <row r="862">
      <c r="A862" s="185">
        <v>860.0</v>
      </c>
      <c r="B862" s="185" t="s">
        <v>58</v>
      </c>
      <c r="C862" s="185" t="s">
        <v>27</v>
      </c>
      <c r="D862" s="185" t="s">
        <v>27</v>
      </c>
      <c r="E862" s="185" t="s">
        <v>27</v>
      </c>
      <c r="F862" s="185">
        <v>32.0</v>
      </c>
      <c r="G862" s="185" t="s">
        <v>29</v>
      </c>
      <c r="H862" s="185" t="s">
        <v>59</v>
      </c>
      <c r="I862" s="191">
        <v>8.0</v>
      </c>
      <c r="J862" s="191" t="s">
        <v>32</v>
      </c>
      <c r="K862" s="185">
        <v>21.94578</v>
      </c>
      <c r="L862" s="185">
        <v>10807.45</v>
      </c>
      <c r="M862" s="185"/>
      <c r="N862" s="185">
        <v>39.0</v>
      </c>
      <c r="O862" s="186">
        <v>81790.46</v>
      </c>
      <c r="P862" s="198">
        <v>91.0</v>
      </c>
      <c r="Q862" s="86">
        <v>0.130783</v>
      </c>
      <c r="R862" s="86">
        <v>25.248</v>
      </c>
      <c r="S862" s="188"/>
      <c r="T862" s="86">
        <v>22.0</v>
      </c>
      <c r="U862" s="86">
        <v>1.25612</v>
      </c>
      <c r="V862" s="91">
        <v>0.0</v>
      </c>
      <c r="W862" s="199">
        <v>86084.0</v>
      </c>
      <c r="X862" s="143">
        <v>84512.0</v>
      </c>
      <c r="Y862" s="143">
        <v>26.81739</v>
      </c>
      <c r="Z862" s="200"/>
      <c r="AA862" s="200"/>
      <c r="AB862" s="200"/>
    </row>
    <row r="863">
      <c r="A863" s="185">
        <v>861.0</v>
      </c>
      <c r="B863" s="185" t="s">
        <v>58</v>
      </c>
      <c r="C863" s="185" t="s">
        <v>27</v>
      </c>
      <c r="D863" s="185" t="s">
        <v>27</v>
      </c>
      <c r="E863" s="185" t="s">
        <v>27</v>
      </c>
      <c r="F863" s="185">
        <v>32.0</v>
      </c>
      <c r="G863" s="185" t="s">
        <v>29</v>
      </c>
      <c r="H863" s="185" t="s">
        <v>59</v>
      </c>
      <c r="I863" s="191">
        <v>8.0</v>
      </c>
      <c r="J863" s="191" t="s">
        <v>33</v>
      </c>
      <c r="K863" s="185">
        <v>135.68612</v>
      </c>
      <c r="L863" s="185">
        <v>1011.29</v>
      </c>
      <c r="M863" s="185"/>
      <c r="N863" s="185">
        <v>12.0</v>
      </c>
      <c r="O863" s="186">
        <v>60.90053</v>
      </c>
      <c r="P863" s="198">
        <v>0.7</v>
      </c>
      <c r="Q863" s="86">
        <v>212.36711</v>
      </c>
      <c r="R863" s="86">
        <v>2062.87</v>
      </c>
      <c r="S863" s="188"/>
      <c r="T863" s="86">
        <v>12.0</v>
      </c>
      <c r="U863" s="86">
        <v>30.60643</v>
      </c>
      <c r="V863" s="91">
        <v>0.3</v>
      </c>
      <c r="W863" s="199">
        <v>888.0</v>
      </c>
      <c r="X863" s="143">
        <v>2350.0</v>
      </c>
      <c r="Y863" s="143">
        <v>23.25564</v>
      </c>
      <c r="Z863" s="200"/>
      <c r="AA863" s="200"/>
      <c r="AB863" s="200"/>
    </row>
    <row r="864">
      <c r="A864" s="185">
        <v>862.0</v>
      </c>
      <c r="B864" s="185" t="s">
        <v>58</v>
      </c>
      <c r="C864" s="185" t="s">
        <v>27</v>
      </c>
      <c r="D864" s="185" t="s">
        <v>27</v>
      </c>
      <c r="E864" s="185" t="s">
        <v>27</v>
      </c>
      <c r="F864" s="185">
        <v>32.0</v>
      </c>
      <c r="G864" s="185" t="s">
        <v>29</v>
      </c>
      <c r="H864" s="185" t="s">
        <v>59</v>
      </c>
      <c r="I864" s="191">
        <v>8.0</v>
      </c>
      <c r="J864" s="191" t="s">
        <v>34</v>
      </c>
      <c r="K864" s="185">
        <v>96.981</v>
      </c>
      <c r="L864" s="185">
        <v>147468.27</v>
      </c>
      <c r="M864" s="185"/>
      <c r="N864" s="185">
        <v>149.0</v>
      </c>
      <c r="O864" s="186">
        <v>13.57866</v>
      </c>
      <c r="P864" s="198">
        <v>0.1</v>
      </c>
      <c r="Q864" s="86">
        <v>67.29537</v>
      </c>
      <c r="R864" s="86">
        <v>235630.21</v>
      </c>
      <c r="S864" s="188"/>
      <c r="T864" s="86">
        <v>6.0</v>
      </c>
      <c r="U864" s="86">
        <v>9.98816</v>
      </c>
      <c r="V864" s="91">
        <v>0.1</v>
      </c>
      <c r="W864" s="199">
        <v>7754.0</v>
      </c>
      <c r="X864" s="143">
        <v>9220.0</v>
      </c>
      <c r="Y864" s="143">
        <v>26.52651</v>
      </c>
      <c r="Z864" s="200"/>
      <c r="AA864" s="200"/>
      <c r="AB864" s="200"/>
    </row>
    <row r="865">
      <c r="A865" s="185">
        <v>863.0</v>
      </c>
      <c r="B865" s="185" t="s">
        <v>58</v>
      </c>
      <c r="C865" s="185" t="s">
        <v>27</v>
      </c>
      <c r="D865" s="185" t="s">
        <v>27</v>
      </c>
      <c r="E865" s="185" t="s">
        <v>27</v>
      </c>
      <c r="F865" s="185">
        <v>32.0</v>
      </c>
      <c r="G865" s="185" t="s">
        <v>29</v>
      </c>
      <c r="H865" s="185" t="s">
        <v>59</v>
      </c>
      <c r="I865" s="191">
        <v>8.0</v>
      </c>
      <c r="J865" s="191" t="s">
        <v>35</v>
      </c>
      <c r="K865" s="185">
        <v>139.542</v>
      </c>
      <c r="L865" s="185">
        <v>183.711</v>
      </c>
      <c r="M865" s="185"/>
      <c r="N865" s="185">
        <v>147.0</v>
      </c>
      <c r="O865" s="186">
        <v>13.68877</v>
      </c>
      <c r="P865" s="198">
        <v>0.2</v>
      </c>
      <c r="Q865" s="86">
        <v>201.05131</v>
      </c>
      <c r="R865" s="86">
        <v>704.959</v>
      </c>
      <c r="S865" s="188"/>
      <c r="T865" s="86">
        <v>147.0</v>
      </c>
      <c r="U865" s="86">
        <v>7.91677</v>
      </c>
      <c r="V865" s="91">
        <v>0.1</v>
      </c>
      <c r="W865" s="199">
        <v>81.0</v>
      </c>
      <c r="X865" s="143">
        <v>1281.0</v>
      </c>
      <c r="Y865" s="143">
        <v>22.35477</v>
      </c>
      <c r="Z865" s="200"/>
      <c r="AA865" s="200"/>
      <c r="AB865" s="200"/>
    </row>
    <row r="866">
      <c r="A866" s="185">
        <v>864.0</v>
      </c>
      <c r="B866" s="185" t="s">
        <v>58</v>
      </c>
      <c r="C866" s="185" t="s">
        <v>27</v>
      </c>
      <c r="D866" s="185" t="s">
        <v>27</v>
      </c>
      <c r="E866" s="185" t="s">
        <v>27</v>
      </c>
      <c r="F866" s="185">
        <v>32.0</v>
      </c>
      <c r="G866" s="185" t="s">
        <v>29</v>
      </c>
      <c r="H866" s="185" t="s">
        <v>59</v>
      </c>
      <c r="I866" s="191">
        <v>8.0</v>
      </c>
      <c r="J866" s="191" t="s">
        <v>36</v>
      </c>
      <c r="K866" s="185">
        <v>131.00242</v>
      </c>
      <c r="L866" s="185">
        <v>130.943</v>
      </c>
      <c r="M866" s="185"/>
      <c r="N866" s="185">
        <v>1.0</v>
      </c>
      <c r="O866" s="186">
        <v>1.68857</v>
      </c>
      <c r="P866" s="198">
        <v>0.0</v>
      </c>
      <c r="Q866" s="86">
        <v>191.34248</v>
      </c>
      <c r="R866" s="86">
        <v>502.558</v>
      </c>
      <c r="S866" s="188"/>
      <c r="T866" s="86">
        <v>1.0</v>
      </c>
      <c r="U866" s="86">
        <v>0.989053</v>
      </c>
      <c r="V866" s="91">
        <v>0.0</v>
      </c>
      <c r="W866" s="199">
        <v>11.0</v>
      </c>
      <c r="X866" s="143">
        <v>946.0</v>
      </c>
      <c r="Y866" s="143">
        <v>9.48752</v>
      </c>
      <c r="Z866" s="200"/>
      <c r="AA866" s="200"/>
      <c r="AB866" s="200"/>
    </row>
    <row r="867">
      <c r="A867" s="185">
        <v>865.0</v>
      </c>
      <c r="B867" s="185" t="s">
        <v>58</v>
      </c>
      <c r="C867" s="185" t="s">
        <v>27</v>
      </c>
      <c r="D867" s="185" t="s">
        <v>27</v>
      </c>
      <c r="E867" s="185" t="s">
        <v>27</v>
      </c>
      <c r="F867" s="185">
        <v>32.0</v>
      </c>
      <c r="G867" s="185" t="s">
        <v>29</v>
      </c>
      <c r="H867" s="185" t="s">
        <v>59</v>
      </c>
      <c r="I867" s="191">
        <v>8.0</v>
      </c>
      <c r="J867" s="191" t="s">
        <v>37</v>
      </c>
      <c r="K867" s="185">
        <v>148.0316</v>
      </c>
      <c r="L867" s="185">
        <v>79.614</v>
      </c>
      <c r="M867" s="185"/>
      <c r="N867" s="185">
        <v>12.0</v>
      </c>
      <c r="O867" s="186">
        <v>51.05727</v>
      </c>
      <c r="P867" s="198">
        <v>0.9</v>
      </c>
      <c r="Q867" s="86">
        <v>231.90985</v>
      </c>
      <c r="R867" s="86">
        <v>251.454</v>
      </c>
      <c r="S867" s="188"/>
      <c r="T867" s="86">
        <v>12.0</v>
      </c>
      <c r="U867" s="86">
        <v>26.60264</v>
      </c>
      <c r="V867" s="91">
        <v>0.5</v>
      </c>
      <c r="W867" s="199">
        <v>69.0</v>
      </c>
      <c r="X867" s="143">
        <v>1173.0</v>
      </c>
      <c r="Y867" s="143">
        <v>22.08455</v>
      </c>
      <c r="Z867" s="200"/>
      <c r="AA867" s="200"/>
      <c r="AB867" s="200"/>
    </row>
    <row r="868">
      <c r="A868" s="185">
        <v>866.0</v>
      </c>
      <c r="B868" s="185" t="s">
        <v>58</v>
      </c>
      <c r="C868" s="185" t="s">
        <v>27</v>
      </c>
      <c r="D868" s="185" t="s">
        <v>27</v>
      </c>
      <c r="E868" s="185" t="s">
        <v>27</v>
      </c>
      <c r="F868" s="185">
        <v>32.0</v>
      </c>
      <c r="G868" s="185" t="s">
        <v>29</v>
      </c>
      <c r="H868" s="185" t="s">
        <v>59</v>
      </c>
      <c r="I868" s="191">
        <v>8.0</v>
      </c>
      <c r="J868" s="191" t="s">
        <v>38</v>
      </c>
      <c r="K868" s="185">
        <v>154.40475</v>
      </c>
      <c r="L868" s="185">
        <v>282.622</v>
      </c>
      <c r="M868" s="185"/>
      <c r="N868" s="185">
        <v>165.0</v>
      </c>
      <c r="O868" s="186">
        <v>31.05638</v>
      </c>
      <c r="P868" s="198">
        <v>0.5</v>
      </c>
      <c r="Q868" s="86">
        <v>245.49961</v>
      </c>
      <c r="R868" s="86">
        <v>400.96</v>
      </c>
      <c r="S868" s="188"/>
      <c r="T868" s="86">
        <v>151.0</v>
      </c>
      <c r="U868" s="86">
        <v>16.80955</v>
      </c>
      <c r="V868" s="91">
        <v>0.3</v>
      </c>
      <c r="W868" s="199">
        <v>104.0</v>
      </c>
      <c r="X868" s="143">
        <v>1451.0</v>
      </c>
      <c r="Y868" s="143">
        <v>23.84812</v>
      </c>
      <c r="Z868" s="200"/>
      <c r="AA868" s="200"/>
      <c r="AB868" s="200"/>
    </row>
    <row r="869">
      <c r="A869" s="185">
        <v>867.0</v>
      </c>
      <c r="B869" s="185" t="s">
        <v>58</v>
      </c>
      <c r="C869" s="185" t="s">
        <v>27</v>
      </c>
      <c r="D869" s="185" t="s">
        <v>27</v>
      </c>
      <c r="E869" s="185" t="s">
        <v>27</v>
      </c>
      <c r="F869" s="185">
        <v>32.0</v>
      </c>
      <c r="G869" s="185" t="s">
        <v>29</v>
      </c>
      <c r="H869" s="185" t="s">
        <v>59</v>
      </c>
      <c r="I869" s="191">
        <v>8.0</v>
      </c>
      <c r="J869" s="191" t="s">
        <v>39</v>
      </c>
      <c r="K869" s="185">
        <v>200.21507</v>
      </c>
      <c r="L869" s="185">
        <v>50.976</v>
      </c>
      <c r="M869" s="185"/>
      <c r="N869" s="185">
        <v>12.0</v>
      </c>
      <c r="O869" s="186">
        <v>108.47036</v>
      </c>
      <c r="P869" s="198">
        <v>1.9</v>
      </c>
      <c r="Q869" s="86">
        <v>314.986</v>
      </c>
      <c r="R869" s="86">
        <v>179.103</v>
      </c>
      <c r="S869" s="188"/>
      <c r="T869" s="86">
        <v>12.0</v>
      </c>
      <c r="U869" s="86">
        <v>61.68558</v>
      </c>
      <c r="V869" s="91">
        <v>1.1</v>
      </c>
      <c r="W869" s="199">
        <v>125.0</v>
      </c>
      <c r="X869" s="143">
        <v>1628.0</v>
      </c>
      <c r="Y869" s="143">
        <v>22.21287</v>
      </c>
      <c r="Z869" s="200"/>
      <c r="AA869" s="200"/>
      <c r="AB869" s="200"/>
    </row>
    <row r="870">
      <c r="A870" s="185">
        <v>868.0</v>
      </c>
      <c r="B870" s="185" t="s">
        <v>58</v>
      </c>
      <c r="C870" s="185" t="s">
        <v>27</v>
      </c>
      <c r="D870" s="185" t="s">
        <v>27</v>
      </c>
      <c r="E870" s="185" t="s">
        <v>27</v>
      </c>
      <c r="F870" s="185">
        <v>32.0</v>
      </c>
      <c r="G870" s="185" t="s">
        <v>29</v>
      </c>
      <c r="H870" s="185" t="s">
        <v>59</v>
      </c>
      <c r="I870" s="191">
        <v>8.0</v>
      </c>
      <c r="J870" s="191" t="s">
        <v>40</v>
      </c>
      <c r="K870" s="185">
        <v>126.28324</v>
      </c>
      <c r="L870" s="185">
        <v>3615.88</v>
      </c>
      <c r="M870" s="185"/>
      <c r="N870" s="185">
        <v>57.0</v>
      </c>
      <c r="O870" s="186">
        <v>167.15365</v>
      </c>
      <c r="P870" s="198">
        <v>2.9</v>
      </c>
      <c r="Q870" s="86">
        <v>219.87048</v>
      </c>
      <c r="R870" s="86">
        <v>7617.13</v>
      </c>
      <c r="S870" s="188"/>
      <c r="T870" s="86">
        <v>57.0</v>
      </c>
      <c r="U870" s="86">
        <v>85.71302</v>
      </c>
      <c r="V870" s="91">
        <v>1.5</v>
      </c>
      <c r="W870" s="199">
        <v>972.0</v>
      </c>
      <c r="X870" s="143">
        <v>2671.0</v>
      </c>
      <c r="Y870" s="143">
        <v>22.43797</v>
      </c>
      <c r="Z870" s="200"/>
      <c r="AA870" s="200"/>
      <c r="AB870" s="200"/>
    </row>
    <row r="871">
      <c r="A871" s="185">
        <v>869.0</v>
      </c>
      <c r="B871" s="185" t="s">
        <v>58</v>
      </c>
      <c r="C871" s="185" t="s">
        <v>27</v>
      </c>
      <c r="D871" s="185" t="s">
        <v>27</v>
      </c>
      <c r="E871" s="185" t="s">
        <v>27</v>
      </c>
      <c r="F871" s="185">
        <v>32.0</v>
      </c>
      <c r="G871" s="185" t="s">
        <v>29</v>
      </c>
      <c r="H871" s="185" t="s">
        <v>59</v>
      </c>
      <c r="I871" s="191">
        <v>8.0</v>
      </c>
      <c r="J871" s="191" t="s">
        <v>41</v>
      </c>
      <c r="K871" s="185">
        <v>15.64032</v>
      </c>
      <c r="L871" s="185">
        <v>4469.54</v>
      </c>
      <c r="M871" s="185"/>
      <c r="N871" s="185">
        <v>22.0</v>
      </c>
      <c r="O871" s="186">
        <v>1.90917</v>
      </c>
      <c r="P871" s="198">
        <v>0.0</v>
      </c>
      <c r="Q871" s="86">
        <v>0.112991</v>
      </c>
      <c r="R871" s="86">
        <v>5.184</v>
      </c>
      <c r="S871" s="188"/>
      <c r="T871" s="86">
        <v>8.0</v>
      </c>
      <c r="U871" s="86">
        <v>0.447551</v>
      </c>
      <c r="V871" s="91">
        <v>0.0</v>
      </c>
      <c r="W871" s="199">
        <v>338.0</v>
      </c>
      <c r="X871" s="143">
        <v>1474.0</v>
      </c>
      <c r="Y871" s="143">
        <v>25.11301</v>
      </c>
      <c r="Z871" s="200"/>
      <c r="AA871" s="200"/>
      <c r="AB871" s="200"/>
    </row>
    <row r="872">
      <c r="A872" s="185">
        <v>870.0</v>
      </c>
      <c r="B872" s="185" t="s">
        <v>58</v>
      </c>
      <c r="C872" s="185" t="s">
        <v>27</v>
      </c>
      <c r="D872" s="185" t="s">
        <v>27</v>
      </c>
      <c r="E872" s="185" t="s">
        <v>27</v>
      </c>
      <c r="F872" s="185">
        <v>32.0</v>
      </c>
      <c r="G872" s="185" t="s">
        <v>29</v>
      </c>
      <c r="H872" s="185" t="s">
        <v>59</v>
      </c>
      <c r="I872" s="191">
        <v>8.0</v>
      </c>
      <c r="J872" s="191" t="s">
        <v>42</v>
      </c>
      <c r="K872" s="185">
        <v>108.11463</v>
      </c>
      <c r="L872" s="185">
        <v>100.032</v>
      </c>
      <c r="M872" s="185"/>
      <c r="N872" s="185">
        <v>139.0</v>
      </c>
      <c r="O872" s="186">
        <v>5.03629</v>
      </c>
      <c r="P872" s="198">
        <v>0.1</v>
      </c>
      <c r="Q872" s="86">
        <v>167.14895</v>
      </c>
      <c r="R872" s="86">
        <v>392.736</v>
      </c>
      <c r="S872" s="188"/>
      <c r="T872" s="86">
        <v>139.0</v>
      </c>
      <c r="U872" s="86">
        <v>3.48473</v>
      </c>
      <c r="V872" s="91">
        <v>0.1</v>
      </c>
      <c r="W872" s="199">
        <v>62.0</v>
      </c>
      <c r="X872" s="143">
        <v>1150.0</v>
      </c>
      <c r="Y872" s="143">
        <v>22.48978</v>
      </c>
      <c r="Z872" s="200"/>
      <c r="AA872" s="200"/>
      <c r="AB872" s="200"/>
    </row>
    <row r="873">
      <c r="A873" s="185">
        <v>871.0</v>
      </c>
      <c r="B873" s="185" t="s">
        <v>58</v>
      </c>
      <c r="C873" s="185" t="s">
        <v>27</v>
      </c>
      <c r="D873" s="185" t="s">
        <v>27</v>
      </c>
      <c r="E873" s="185" t="s">
        <v>27</v>
      </c>
      <c r="F873" s="185">
        <v>32.0</v>
      </c>
      <c r="G873" s="185" t="s">
        <v>29</v>
      </c>
      <c r="H873" s="185" t="s">
        <v>59</v>
      </c>
      <c r="I873" s="191">
        <v>8.0</v>
      </c>
      <c r="J873" s="191" t="s">
        <v>43</v>
      </c>
      <c r="K873" s="185">
        <v>15.2602</v>
      </c>
      <c r="L873" s="185">
        <v>2910.92</v>
      </c>
      <c r="M873" s="185"/>
      <c r="N873" s="185">
        <v>139.0</v>
      </c>
      <c r="O873" s="186">
        <v>103880.36</v>
      </c>
      <c r="P873" s="198">
        <v>88.9</v>
      </c>
      <c r="Q873" s="86">
        <v>0.46595</v>
      </c>
      <c r="R873" s="188"/>
      <c r="S873" s="188"/>
      <c r="T873" s="188"/>
      <c r="U873" s="188"/>
      <c r="V873" s="91"/>
      <c r="W873" s="199">
        <v>108873.0</v>
      </c>
      <c r="X873" s="143">
        <v>107253.0</v>
      </c>
      <c r="Y873" s="143">
        <v>18.43641</v>
      </c>
      <c r="Z873" s="200"/>
      <c r="AA873" s="200"/>
      <c r="AB873" s="200"/>
    </row>
    <row r="874">
      <c r="A874" s="185">
        <v>872.0</v>
      </c>
      <c r="B874" s="185" t="s">
        <v>58</v>
      </c>
      <c r="C874" s="185" t="s">
        <v>27</v>
      </c>
      <c r="D874" s="185" t="s">
        <v>27</v>
      </c>
      <c r="E874" s="185" t="s">
        <v>27</v>
      </c>
      <c r="F874" s="185">
        <v>32.0</v>
      </c>
      <c r="G874" s="185" t="s">
        <v>29</v>
      </c>
      <c r="H874" s="185" t="s">
        <v>59</v>
      </c>
      <c r="I874" s="191">
        <v>8.0</v>
      </c>
      <c r="J874" s="191" t="s">
        <v>44</v>
      </c>
      <c r="K874" s="185">
        <v>115.52895</v>
      </c>
      <c r="L874" s="185">
        <v>262.813</v>
      </c>
      <c r="M874" s="185"/>
      <c r="N874" s="185">
        <v>5.0</v>
      </c>
      <c r="O874" s="186">
        <v>7.59728</v>
      </c>
      <c r="P874" s="198">
        <v>0.1</v>
      </c>
      <c r="Q874" s="86">
        <v>166.93395</v>
      </c>
      <c r="R874" s="86">
        <v>849.596</v>
      </c>
      <c r="S874" s="188"/>
      <c r="T874" s="86">
        <v>3.0</v>
      </c>
      <c r="U874" s="86">
        <v>4.04322</v>
      </c>
      <c r="V874" s="91">
        <v>0.1</v>
      </c>
      <c r="W874" s="199">
        <v>24.0</v>
      </c>
      <c r="X874" s="143">
        <v>1086.0</v>
      </c>
      <c r="Y874" s="143">
        <v>23.345</v>
      </c>
      <c r="Z874" s="200"/>
      <c r="AA874" s="200"/>
      <c r="AB874" s="200"/>
    </row>
    <row r="875">
      <c r="A875" s="185">
        <v>873.0</v>
      </c>
      <c r="B875" s="185" t="s">
        <v>58</v>
      </c>
      <c r="C875" s="185" t="s">
        <v>27</v>
      </c>
      <c r="D875" s="185" t="s">
        <v>27</v>
      </c>
      <c r="E875" s="185" t="s">
        <v>27</v>
      </c>
      <c r="F875" s="185">
        <v>32.0</v>
      </c>
      <c r="G875" s="185" t="s">
        <v>29</v>
      </c>
      <c r="H875" s="185" t="s">
        <v>59</v>
      </c>
      <c r="I875" s="191">
        <v>8.0</v>
      </c>
      <c r="J875" s="191" t="s">
        <v>45</v>
      </c>
      <c r="K875" s="185">
        <v>118.62679</v>
      </c>
      <c r="L875" s="185">
        <v>549.499</v>
      </c>
      <c r="M875" s="185"/>
      <c r="N875" s="185">
        <v>12.0</v>
      </c>
      <c r="O875" s="186">
        <v>4.31158</v>
      </c>
      <c r="P875" s="198">
        <v>0.1</v>
      </c>
      <c r="Q875" s="86">
        <v>156.90692</v>
      </c>
      <c r="R875" s="86">
        <v>924.189</v>
      </c>
      <c r="S875" s="188"/>
      <c r="T875" s="86">
        <v>8.0</v>
      </c>
      <c r="U875" s="86">
        <v>2.32294</v>
      </c>
      <c r="V875" s="91">
        <v>0.0</v>
      </c>
      <c r="W875" s="199">
        <v>166.0</v>
      </c>
      <c r="X875" s="143">
        <v>1036.0</v>
      </c>
      <c r="Y875" s="143">
        <v>25.33705</v>
      </c>
      <c r="Z875" s="200"/>
      <c r="AA875" s="200"/>
      <c r="AB875" s="200"/>
    </row>
    <row r="876">
      <c r="A876" s="185">
        <v>874.0</v>
      </c>
      <c r="B876" s="185" t="s">
        <v>58</v>
      </c>
      <c r="C876" s="185" t="s">
        <v>27</v>
      </c>
      <c r="D876" s="185" t="s">
        <v>27</v>
      </c>
      <c r="E876" s="185" t="s">
        <v>27</v>
      </c>
      <c r="F876" s="185">
        <v>32.0</v>
      </c>
      <c r="G876" s="185" t="s">
        <v>29</v>
      </c>
      <c r="H876" s="185" t="s">
        <v>59</v>
      </c>
      <c r="I876" s="191">
        <v>8.0</v>
      </c>
      <c r="J876" s="191" t="s">
        <v>46</v>
      </c>
      <c r="K876" s="185">
        <v>8.39641</v>
      </c>
      <c r="L876" s="185">
        <v>259196.76</v>
      </c>
      <c r="M876" s="185"/>
      <c r="N876" s="185">
        <v>7.0</v>
      </c>
      <c r="O876" s="186">
        <v>12.06672</v>
      </c>
      <c r="P876" s="198">
        <v>0.1</v>
      </c>
      <c r="Q876" s="86">
        <v>2.20451</v>
      </c>
      <c r="R876" s="86">
        <v>1.568</v>
      </c>
      <c r="S876" s="188"/>
      <c r="T876" s="86">
        <v>2.0</v>
      </c>
      <c r="U876" s="86">
        <v>0.204543</v>
      </c>
      <c r="V876" s="91">
        <v>0.0</v>
      </c>
      <c r="W876" s="199">
        <v>11637.0</v>
      </c>
      <c r="X876" s="143">
        <v>12593.0</v>
      </c>
      <c r="Y876" s="143">
        <v>23.16951</v>
      </c>
      <c r="Z876" s="200"/>
      <c r="AA876" s="200"/>
      <c r="AB876" s="200"/>
    </row>
    <row r="877">
      <c r="A877" s="185">
        <v>875.0</v>
      </c>
      <c r="B877" s="185" t="s">
        <v>58</v>
      </c>
      <c r="C877" s="185" t="s">
        <v>27</v>
      </c>
      <c r="D877" s="185" t="s">
        <v>27</v>
      </c>
      <c r="E877" s="185" t="s">
        <v>27</v>
      </c>
      <c r="F877" s="185">
        <v>32.0</v>
      </c>
      <c r="G877" s="185" t="s">
        <v>29</v>
      </c>
      <c r="H877" s="185" t="s">
        <v>59</v>
      </c>
      <c r="I877" s="191">
        <v>8.0</v>
      </c>
      <c r="J877" s="191" t="s">
        <v>47</v>
      </c>
      <c r="K877" s="185">
        <v>96.87221</v>
      </c>
      <c r="L877" s="185">
        <v>11990.38</v>
      </c>
      <c r="M877" s="185"/>
      <c r="N877" s="185">
        <v>11.0</v>
      </c>
      <c r="O877" s="186">
        <v>100.71503</v>
      </c>
      <c r="P877" s="198">
        <v>1.1</v>
      </c>
      <c r="Q877" s="86">
        <v>137.89729</v>
      </c>
      <c r="R877" s="86">
        <v>12431.42</v>
      </c>
      <c r="S877" s="188"/>
      <c r="T877" s="86">
        <v>7.0</v>
      </c>
      <c r="U877" s="86">
        <v>49.96253</v>
      </c>
      <c r="V877" s="91">
        <v>0.6</v>
      </c>
      <c r="W877" s="199">
        <v>2338.0</v>
      </c>
      <c r="X877" s="143">
        <v>3561.0</v>
      </c>
      <c r="Y877" s="143">
        <v>24.18234</v>
      </c>
      <c r="Z877" s="200"/>
      <c r="AA877" s="200"/>
      <c r="AB877" s="200"/>
    </row>
    <row r="878">
      <c r="A878" s="185">
        <v>876.0</v>
      </c>
      <c r="B878" s="185" t="s">
        <v>58</v>
      </c>
      <c r="C878" s="185" t="s">
        <v>27</v>
      </c>
      <c r="D878" s="185" t="s">
        <v>27</v>
      </c>
      <c r="E878" s="185" t="s">
        <v>27</v>
      </c>
      <c r="F878" s="185">
        <v>32.0</v>
      </c>
      <c r="G878" s="185" t="s">
        <v>29</v>
      </c>
      <c r="H878" s="185" t="s">
        <v>59</v>
      </c>
      <c r="I878" s="191">
        <v>8.0</v>
      </c>
      <c r="J878" s="191" t="s">
        <v>48</v>
      </c>
      <c r="K878" s="185">
        <v>168.65271</v>
      </c>
      <c r="L878" s="185">
        <v>78229.42</v>
      </c>
      <c r="M878" s="185"/>
      <c r="N878" s="185">
        <v>19.0</v>
      </c>
      <c r="O878" s="186">
        <v>81.78514</v>
      </c>
      <c r="P878" s="198">
        <v>0.6</v>
      </c>
      <c r="Q878" s="86">
        <v>166.15099</v>
      </c>
      <c r="R878" s="86">
        <v>118229.35</v>
      </c>
      <c r="S878" s="188"/>
      <c r="T878" s="86">
        <v>16.0</v>
      </c>
      <c r="U878" s="86">
        <v>42.59299</v>
      </c>
      <c r="V878" s="91">
        <v>0.3</v>
      </c>
      <c r="W878" s="199">
        <v>9806.0</v>
      </c>
      <c r="X878" s="143">
        <v>11514.0</v>
      </c>
      <c r="Y878" s="143">
        <v>25.55929</v>
      </c>
      <c r="Z878" s="200"/>
      <c r="AA878" s="200"/>
      <c r="AB878" s="200"/>
    </row>
    <row r="879">
      <c r="A879" s="185">
        <v>877.0</v>
      </c>
      <c r="B879" s="185" t="s">
        <v>58</v>
      </c>
      <c r="C879" s="185" t="s">
        <v>27</v>
      </c>
      <c r="D879" s="185" t="s">
        <v>27</v>
      </c>
      <c r="E879" s="185" t="s">
        <v>27</v>
      </c>
      <c r="F879" s="185">
        <v>32.0</v>
      </c>
      <c r="G879" s="185" t="s">
        <v>29</v>
      </c>
      <c r="H879" s="185" t="s">
        <v>59</v>
      </c>
      <c r="I879" s="191">
        <v>8.0</v>
      </c>
      <c r="J879" s="191" t="s">
        <v>49</v>
      </c>
      <c r="K879" s="185">
        <v>184.4361</v>
      </c>
      <c r="L879" s="185">
        <v>131.679</v>
      </c>
      <c r="M879" s="185"/>
      <c r="N879" s="185">
        <v>3.0</v>
      </c>
      <c r="O879" s="186">
        <v>41.01581</v>
      </c>
      <c r="P879" s="198">
        <v>0.7</v>
      </c>
      <c r="Q879" s="86">
        <v>243.33155</v>
      </c>
      <c r="R879" s="86">
        <v>509.087</v>
      </c>
      <c r="S879" s="188"/>
      <c r="T879" s="86">
        <v>3.0</v>
      </c>
      <c r="U879" s="86">
        <v>20.24618</v>
      </c>
      <c r="V879" s="91">
        <v>0.3</v>
      </c>
      <c r="W879" s="199">
        <v>57.0</v>
      </c>
      <c r="X879" s="143">
        <v>1246.0</v>
      </c>
      <c r="Y879" s="143">
        <v>23.05567</v>
      </c>
      <c r="Z879" s="200"/>
      <c r="AA879" s="200"/>
      <c r="AB879" s="200"/>
    </row>
    <row r="880">
      <c r="A880" s="185">
        <v>878.0</v>
      </c>
      <c r="B880" s="185" t="s">
        <v>58</v>
      </c>
      <c r="C880" s="185" t="s">
        <v>27</v>
      </c>
      <c r="D880" s="185" t="s">
        <v>27</v>
      </c>
      <c r="E880" s="185" t="s">
        <v>27</v>
      </c>
      <c r="F880" s="185">
        <v>32.0</v>
      </c>
      <c r="G880" s="185" t="s">
        <v>29</v>
      </c>
      <c r="H880" s="185" t="s">
        <v>59</v>
      </c>
      <c r="I880" s="191">
        <v>8.0</v>
      </c>
      <c r="J880" s="191" t="s">
        <v>50</v>
      </c>
      <c r="K880" s="185">
        <v>124.5308</v>
      </c>
      <c r="L880" s="185">
        <v>38701.11</v>
      </c>
      <c r="M880" s="185"/>
      <c r="N880" s="185">
        <v>23.0</v>
      </c>
      <c r="O880" s="186">
        <v>174.15654</v>
      </c>
      <c r="P880" s="198">
        <v>0.7</v>
      </c>
      <c r="Q880" s="86">
        <v>154.23296</v>
      </c>
      <c r="R880" s="86">
        <v>43595.38</v>
      </c>
      <c r="S880" s="188"/>
      <c r="T880" s="86">
        <v>12.0</v>
      </c>
      <c r="U880" s="86">
        <v>85.19551</v>
      </c>
      <c r="V880" s="91">
        <v>0.4</v>
      </c>
      <c r="W880" s="199">
        <v>17434.0</v>
      </c>
      <c r="X880" s="143">
        <v>19496.0</v>
      </c>
      <c r="Y880" s="143">
        <v>27.09302</v>
      </c>
      <c r="Z880" s="200"/>
      <c r="AA880" s="200"/>
      <c r="AB880" s="200"/>
    </row>
    <row r="881">
      <c r="A881" s="185">
        <v>879.0</v>
      </c>
      <c r="B881" s="185" t="s">
        <v>58</v>
      </c>
      <c r="C881" s="185" t="s">
        <v>27</v>
      </c>
      <c r="D881" s="185" t="s">
        <v>27</v>
      </c>
      <c r="E881" s="185" t="s">
        <v>27</v>
      </c>
      <c r="F881" s="185">
        <v>32.0</v>
      </c>
      <c r="G881" s="185" t="s">
        <v>29</v>
      </c>
      <c r="H881" s="185" t="s">
        <v>59</v>
      </c>
      <c r="I881" s="191">
        <v>8.0</v>
      </c>
      <c r="J881" s="191" t="s">
        <v>51</v>
      </c>
      <c r="K881" s="185"/>
      <c r="L881" s="185"/>
      <c r="M881" s="185"/>
      <c r="N881" s="185"/>
      <c r="O881" s="195"/>
      <c r="P881" s="201"/>
      <c r="Q881" s="84"/>
      <c r="R881" s="188"/>
      <c r="S881" s="188"/>
      <c r="T881" s="188"/>
      <c r="U881" s="188"/>
      <c r="V881" s="142"/>
      <c r="W881" s="199" t="s">
        <v>30</v>
      </c>
      <c r="X881" s="143" t="s">
        <v>30</v>
      </c>
      <c r="Y881" s="143" t="s">
        <v>30</v>
      </c>
      <c r="Z881" s="200"/>
      <c r="AA881" s="200"/>
      <c r="AB881" s="200"/>
    </row>
    <row r="882">
      <c r="A882" s="185">
        <v>880.0</v>
      </c>
      <c r="B882" s="185" t="s">
        <v>58</v>
      </c>
      <c r="C882" s="185" t="s">
        <v>27</v>
      </c>
      <c r="D882" s="185" t="s">
        <v>27</v>
      </c>
      <c r="E882" s="185" t="s">
        <v>27</v>
      </c>
      <c r="F882" s="185">
        <v>32.0</v>
      </c>
      <c r="G882" s="185" t="s">
        <v>29</v>
      </c>
      <c r="H882" s="185" t="s">
        <v>59</v>
      </c>
      <c r="I882" s="191">
        <v>8.0</v>
      </c>
      <c r="J882" s="191" t="s">
        <v>52</v>
      </c>
      <c r="K882" s="185"/>
      <c r="L882" s="185"/>
      <c r="M882" s="185"/>
      <c r="N882" s="185"/>
      <c r="O882" s="195"/>
      <c r="P882" s="201"/>
      <c r="Q882" s="84"/>
      <c r="R882" s="188"/>
      <c r="S882" s="188"/>
      <c r="T882" s="188"/>
      <c r="U882" s="188"/>
      <c r="V882" s="142"/>
      <c r="W882" s="199" t="s">
        <v>30</v>
      </c>
      <c r="X882" s="143" t="s">
        <v>30</v>
      </c>
      <c r="Y882" s="143" t="s">
        <v>30</v>
      </c>
      <c r="Z882" s="200"/>
      <c r="AA882" s="200"/>
      <c r="AB882" s="200"/>
    </row>
    <row r="883">
      <c r="A883" s="185">
        <v>881.0</v>
      </c>
      <c r="B883" s="185" t="s">
        <v>58</v>
      </c>
      <c r="C883" s="185" t="s">
        <v>27</v>
      </c>
      <c r="D883" s="185" t="s">
        <v>27</v>
      </c>
      <c r="E883" s="185" t="s">
        <v>27</v>
      </c>
      <c r="F883" s="185">
        <v>64.0</v>
      </c>
      <c r="G883" s="185" t="s">
        <v>53</v>
      </c>
      <c r="H883" s="185" t="s">
        <v>59</v>
      </c>
      <c r="I883" s="191">
        <v>1.0</v>
      </c>
      <c r="J883" s="191" t="s">
        <v>31</v>
      </c>
      <c r="K883" s="185">
        <v>50.26322</v>
      </c>
      <c r="L883" s="185">
        <v>19.424</v>
      </c>
      <c r="M883" s="185"/>
      <c r="N883" s="185">
        <v>2.0</v>
      </c>
      <c r="O883" s="186">
        <v>33.07496</v>
      </c>
      <c r="P883" s="187">
        <v>0.6</v>
      </c>
      <c r="Q883" s="84"/>
      <c r="R883" s="84"/>
      <c r="S883" s="84"/>
      <c r="T883" s="84"/>
      <c r="U883" s="84"/>
      <c r="V883" s="188"/>
      <c r="W883" s="199">
        <v>44.0</v>
      </c>
      <c r="X883" s="86">
        <v>1245.0</v>
      </c>
      <c r="Y883" s="86">
        <v>15.3335</v>
      </c>
      <c r="Z883" s="190"/>
      <c r="AA883" s="190"/>
      <c r="AB883" s="190"/>
    </row>
    <row r="884">
      <c r="A884" s="185">
        <v>882.0</v>
      </c>
      <c r="B884" s="185" t="s">
        <v>58</v>
      </c>
      <c r="C884" s="185" t="s">
        <v>27</v>
      </c>
      <c r="D884" s="185" t="s">
        <v>27</v>
      </c>
      <c r="E884" s="185" t="s">
        <v>27</v>
      </c>
      <c r="F884" s="185">
        <v>64.0</v>
      </c>
      <c r="G884" s="185" t="s">
        <v>53</v>
      </c>
      <c r="H884" s="185" t="s">
        <v>59</v>
      </c>
      <c r="I884" s="191">
        <v>1.0</v>
      </c>
      <c r="J884" s="191" t="s">
        <v>32</v>
      </c>
      <c r="K884" s="185">
        <v>2.16117</v>
      </c>
      <c r="L884" s="185">
        <v>758.448</v>
      </c>
      <c r="M884" s="185"/>
      <c r="N884" s="185">
        <v>39.0</v>
      </c>
      <c r="O884" s="186">
        <v>8927.47</v>
      </c>
      <c r="P884" s="187">
        <v>60.1</v>
      </c>
      <c r="Q884" s="86">
        <v>0.026368</v>
      </c>
      <c r="R884" s="86">
        <v>34.528</v>
      </c>
      <c r="S884" s="84"/>
      <c r="T884" s="86">
        <v>22.0</v>
      </c>
      <c r="U884" s="86">
        <v>0.459084</v>
      </c>
      <c r="V884" s="86">
        <v>0.0</v>
      </c>
      <c r="W884" s="199">
        <v>9204.0</v>
      </c>
      <c r="X884" s="86">
        <v>10643.0</v>
      </c>
      <c r="Y884" s="86">
        <v>21.71464</v>
      </c>
      <c r="Z884" s="190"/>
      <c r="AA884" s="190"/>
      <c r="AB884" s="190"/>
    </row>
    <row r="885">
      <c r="A885" s="185">
        <v>883.0</v>
      </c>
      <c r="B885" s="185" t="s">
        <v>58</v>
      </c>
      <c r="C885" s="185" t="s">
        <v>27</v>
      </c>
      <c r="D885" s="185" t="s">
        <v>27</v>
      </c>
      <c r="E885" s="185" t="s">
        <v>27</v>
      </c>
      <c r="F885" s="185">
        <v>64.0</v>
      </c>
      <c r="G885" s="185" t="s">
        <v>53</v>
      </c>
      <c r="H885" s="185" t="s">
        <v>59</v>
      </c>
      <c r="I885" s="191">
        <v>1.0</v>
      </c>
      <c r="J885" s="191" t="s">
        <v>33</v>
      </c>
      <c r="K885" s="185">
        <v>15.5706</v>
      </c>
      <c r="L885" s="185">
        <v>164.002</v>
      </c>
      <c r="M885" s="185"/>
      <c r="N885" s="185">
        <v>12.0</v>
      </c>
      <c r="O885" s="186">
        <v>11.37633</v>
      </c>
      <c r="P885" s="187">
        <v>0.2</v>
      </c>
      <c r="Q885" s="86">
        <v>2.17628</v>
      </c>
      <c r="R885" s="86">
        <v>4.48</v>
      </c>
      <c r="S885" s="84"/>
      <c r="T885" s="86">
        <v>8.0</v>
      </c>
      <c r="U885" s="86">
        <v>0.618224</v>
      </c>
      <c r="V885" s="86">
        <v>0.0</v>
      </c>
      <c r="W885" s="199">
        <v>109.0</v>
      </c>
      <c r="X885" s="86">
        <v>1087.0</v>
      </c>
      <c r="Y885" s="86">
        <v>19.55341</v>
      </c>
      <c r="Z885" s="190"/>
      <c r="AA885" s="190"/>
      <c r="AB885" s="190"/>
    </row>
    <row r="886">
      <c r="A886" s="185">
        <v>884.0</v>
      </c>
      <c r="B886" s="185" t="s">
        <v>58</v>
      </c>
      <c r="C886" s="185" t="s">
        <v>27</v>
      </c>
      <c r="D886" s="185" t="s">
        <v>27</v>
      </c>
      <c r="E886" s="185" t="s">
        <v>27</v>
      </c>
      <c r="F886" s="185">
        <v>64.0</v>
      </c>
      <c r="G886" s="185" t="s">
        <v>53</v>
      </c>
      <c r="H886" s="185" t="s">
        <v>59</v>
      </c>
      <c r="I886" s="191">
        <v>1.0</v>
      </c>
      <c r="J886" s="191" t="s">
        <v>34</v>
      </c>
      <c r="K886" s="185">
        <v>12.21045</v>
      </c>
      <c r="L886" s="185">
        <v>14522.34</v>
      </c>
      <c r="M886" s="185"/>
      <c r="N886" s="185">
        <v>69.0</v>
      </c>
      <c r="O886" s="186">
        <v>2.7649</v>
      </c>
      <c r="P886" s="187">
        <v>0.0</v>
      </c>
      <c r="Q886" s="86">
        <v>0.171109</v>
      </c>
      <c r="R886" s="86">
        <v>2.369</v>
      </c>
      <c r="S886" s="84"/>
      <c r="T886" s="86">
        <v>4.0</v>
      </c>
      <c r="U886" s="86">
        <v>0.325992</v>
      </c>
      <c r="V886" s="86">
        <v>0.0</v>
      </c>
      <c r="W886" s="199">
        <v>1020.0</v>
      </c>
      <c r="X886" s="86">
        <v>2165.0</v>
      </c>
      <c r="Y886" s="86">
        <v>22.94193</v>
      </c>
      <c r="Z886" s="190"/>
      <c r="AA886" s="190"/>
      <c r="AB886" s="190"/>
    </row>
    <row r="887">
      <c r="A887" s="185">
        <v>885.0</v>
      </c>
      <c r="B887" s="185" t="s">
        <v>58</v>
      </c>
      <c r="C887" s="185" t="s">
        <v>27</v>
      </c>
      <c r="D887" s="185" t="s">
        <v>27</v>
      </c>
      <c r="E887" s="185" t="s">
        <v>27</v>
      </c>
      <c r="F887" s="185">
        <v>64.0</v>
      </c>
      <c r="G887" s="185" t="s">
        <v>53</v>
      </c>
      <c r="H887" s="185" t="s">
        <v>59</v>
      </c>
      <c r="I887" s="191">
        <v>1.0</v>
      </c>
      <c r="J887" s="191" t="s">
        <v>35</v>
      </c>
      <c r="K887" s="185">
        <v>14.99061</v>
      </c>
      <c r="L887" s="185">
        <v>78.274</v>
      </c>
      <c r="M887" s="185"/>
      <c r="N887" s="185">
        <v>67.0</v>
      </c>
      <c r="O887" s="186">
        <v>2.95767</v>
      </c>
      <c r="P887" s="187">
        <v>0.1</v>
      </c>
      <c r="Q887" s="86">
        <v>2.18422</v>
      </c>
      <c r="R887" s="86">
        <v>5.696</v>
      </c>
      <c r="S887" s="84"/>
      <c r="T887" s="86">
        <v>10.0</v>
      </c>
      <c r="U887" s="86">
        <v>0.426571</v>
      </c>
      <c r="V887" s="86">
        <v>0.0</v>
      </c>
      <c r="W887" s="199">
        <v>34.0</v>
      </c>
      <c r="X887" s="86">
        <v>911.0</v>
      </c>
      <c r="Y887" s="86">
        <v>18.86835</v>
      </c>
      <c r="Z887" s="190"/>
      <c r="AA887" s="190"/>
      <c r="AB887" s="190"/>
    </row>
    <row r="888">
      <c r="A888" s="185">
        <v>886.0</v>
      </c>
      <c r="B888" s="185" t="s">
        <v>58</v>
      </c>
      <c r="C888" s="185" t="s">
        <v>27</v>
      </c>
      <c r="D888" s="185" t="s">
        <v>27</v>
      </c>
      <c r="E888" s="185" t="s">
        <v>27</v>
      </c>
      <c r="F888" s="185">
        <v>64.0</v>
      </c>
      <c r="G888" s="185" t="s">
        <v>53</v>
      </c>
      <c r="H888" s="185" t="s">
        <v>59</v>
      </c>
      <c r="I888" s="191">
        <v>1.0</v>
      </c>
      <c r="J888" s="191" t="s">
        <v>36</v>
      </c>
      <c r="K888" s="185">
        <v>15.12822</v>
      </c>
      <c r="L888" s="185">
        <v>54.273</v>
      </c>
      <c r="M888" s="185"/>
      <c r="N888" s="185">
        <v>0.0</v>
      </c>
      <c r="O888" s="186">
        <v>0.583951</v>
      </c>
      <c r="P888" s="187">
        <v>0.0</v>
      </c>
      <c r="Q888" s="86"/>
      <c r="R888" s="86"/>
      <c r="S888" s="84"/>
      <c r="T888" s="86"/>
      <c r="U888" s="86"/>
      <c r="V888" s="86"/>
      <c r="W888" s="199">
        <v>8.0</v>
      </c>
      <c r="X888" s="86">
        <v>721.0</v>
      </c>
      <c r="Y888" s="86">
        <v>8.64913</v>
      </c>
      <c r="Z888" s="190"/>
      <c r="AA888" s="190"/>
      <c r="AB888" s="190"/>
    </row>
    <row r="889">
      <c r="A889" s="185">
        <v>887.0</v>
      </c>
      <c r="B889" s="185" t="s">
        <v>58</v>
      </c>
      <c r="C889" s="185" t="s">
        <v>27</v>
      </c>
      <c r="D889" s="185" t="s">
        <v>27</v>
      </c>
      <c r="E889" s="185" t="s">
        <v>27</v>
      </c>
      <c r="F889" s="185">
        <v>64.0</v>
      </c>
      <c r="G889" s="185" t="s">
        <v>53</v>
      </c>
      <c r="H889" s="185" t="s">
        <v>59</v>
      </c>
      <c r="I889" s="191">
        <v>1.0</v>
      </c>
      <c r="J889" s="191" t="s">
        <v>37</v>
      </c>
      <c r="K889" s="185">
        <v>16.61125</v>
      </c>
      <c r="L889" s="185">
        <v>42.274</v>
      </c>
      <c r="M889" s="185"/>
      <c r="N889" s="185">
        <v>12.0</v>
      </c>
      <c r="O889" s="186">
        <v>10.60474</v>
      </c>
      <c r="P889" s="187">
        <v>0.2</v>
      </c>
      <c r="Q889" s="86">
        <v>2.23228</v>
      </c>
      <c r="R889" s="86">
        <v>6.112</v>
      </c>
      <c r="S889" s="84"/>
      <c r="T889" s="86">
        <v>10.0</v>
      </c>
      <c r="U889" s="86">
        <v>0.438315</v>
      </c>
      <c r="V889" s="86">
        <v>0.0</v>
      </c>
      <c r="W889" s="199">
        <v>26.0</v>
      </c>
      <c r="X889" s="86">
        <v>871.0</v>
      </c>
      <c r="Y889" s="86">
        <v>18.94352</v>
      </c>
      <c r="Z889" s="190"/>
      <c r="AA889" s="190"/>
      <c r="AB889" s="190"/>
    </row>
    <row r="890">
      <c r="A890" s="185">
        <v>888.0</v>
      </c>
      <c r="B890" s="185" t="s">
        <v>58</v>
      </c>
      <c r="C890" s="185" t="s">
        <v>27</v>
      </c>
      <c r="D890" s="185" t="s">
        <v>27</v>
      </c>
      <c r="E890" s="185" t="s">
        <v>27</v>
      </c>
      <c r="F890" s="185">
        <v>64.0</v>
      </c>
      <c r="G890" s="185" t="s">
        <v>53</v>
      </c>
      <c r="H890" s="185" t="s">
        <v>59</v>
      </c>
      <c r="I890" s="191">
        <v>1.0</v>
      </c>
      <c r="J890" s="191" t="s">
        <v>38</v>
      </c>
      <c r="K890" s="185">
        <v>17.27387</v>
      </c>
      <c r="L890" s="185">
        <v>121.349</v>
      </c>
      <c r="M890" s="185"/>
      <c r="N890" s="185">
        <v>85.0</v>
      </c>
      <c r="O890" s="186">
        <v>5.86714</v>
      </c>
      <c r="P890" s="187">
        <v>0.1</v>
      </c>
      <c r="Q890" s="86">
        <v>2.47581</v>
      </c>
      <c r="R890" s="86">
        <v>7.904</v>
      </c>
      <c r="S890" s="84"/>
      <c r="T890" s="86">
        <v>14.0</v>
      </c>
      <c r="U890" s="86">
        <v>0.498123</v>
      </c>
      <c r="V890" s="86">
        <v>0.0</v>
      </c>
      <c r="W890" s="199">
        <v>45.0</v>
      </c>
      <c r="X890" s="86">
        <v>1078.0</v>
      </c>
      <c r="Y890" s="86">
        <v>19.83473</v>
      </c>
      <c r="Z890" s="190"/>
      <c r="AA890" s="190"/>
      <c r="AB890" s="190"/>
    </row>
    <row r="891">
      <c r="A891" s="185">
        <v>889.0</v>
      </c>
      <c r="B891" s="185" t="s">
        <v>58</v>
      </c>
      <c r="C891" s="185" t="s">
        <v>27</v>
      </c>
      <c r="D891" s="185" t="s">
        <v>27</v>
      </c>
      <c r="E891" s="185" t="s">
        <v>27</v>
      </c>
      <c r="F891" s="185">
        <v>64.0</v>
      </c>
      <c r="G891" s="185" t="s">
        <v>53</v>
      </c>
      <c r="H891" s="185" t="s">
        <v>59</v>
      </c>
      <c r="I891" s="191">
        <v>1.0</v>
      </c>
      <c r="J891" s="191" t="s">
        <v>39</v>
      </c>
      <c r="K891" s="185">
        <v>22.3813</v>
      </c>
      <c r="L891" s="185">
        <v>24.384</v>
      </c>
      <c r="M891" s="185"/>
      <c r="N891" s="185">
        <v>12.0</v>
      </c>
      <c r="O891" s="186">
        <v>23.55549</v>
      </c>
      <c r="P891" s="187">
        <v>0.4</v>
      </c>
      <c r="Q891" s="86">
        <v>4.3755</v>
      </c>
      <c r="R891" s="86">
        <v>5.825</v>
      </c>
      <c r="S891" s="84"/>
      <c r="T891" s="86">
        <v>10.0</v>
      </c>
      <c r="U891" s="86">
        <v>3.00308</v>
      </c>
      <c r="V891" s="86">
        <v>0.1</v>
      </c>
      <c r="W891" s="199">
        <v>40.0</v>
      </c>
      <c r="X891" s="86">
        <v>952.0</v>
      </c>
      <c r="Y891" s="86">
        <v>18.85772</v>
      </c>
      <c r="Z891" s="190"/>
      <c r="AA891" s="190"/>
      <c r="AB891" s="190"/>
    </row>
    <row r="892">
      <c r="A892" s="185">
        <v>890.0</v>
      </c>
      <c r="B892" s="185" t="s">
        <v>58</v>
      </c>
      <c r="C892" s="185" t="s">
        <v>27</v>
      </c>
      <c r="D892" s="185" t="s">
        <v>27</v>
      </c>
      <c r="E892" s="185" t="s">
        <v>27</v>
      </c>
      <c r="F892" s="185">
        <v>64.0</v>
      </c>
      <c r="G892" s="185" t="s">
        <v>53</v>
      </c>
      <c r="H892" s="185" t="s">
        <v>59</v>
      </c>
      <c r="I892" s="191">
        <v>1.0</v>
      </c>
      <c r="J892" s="191" t="s">
        <v>40</v>
      </c>
      <c r="K892" s="185">
        <v>15.36121</v>
      </c>
      <c r="L892" s="185">
        <v>400.355</v>
      </c>
      <c r="M892" s="185"/>
      <c r="N892" s="185">
        <v>57.0</v>
      </c>
      <c r="O892" s="186">
        <v>36.40416</v>
      </c>
      <c r="P892" s="187">
        <v>0.6</v>
      </c>
      <c r="Q892" s="86">
        <v>2.32755</v>
      </c>
      <c r="R892" s="86">
        <v>7.68</v>
      </c>
      <c r="S892" s="84"/>
      <c r="T892" s="86">
        <v>53.0</v>
      </c>
      <c r="U892" s="86">
        <v>1.019</v>
      </c>
      <c r="V892" s="86">
        <v>0.0</v>
      </c>
      <c r="W892" s="199">
        <v>99.0</v>
      </c>
      <c r="X892" s="86">
        <v>1118.0</v>
      </c>
      <c r="Y892" s="86">
        <v>19.2285</v>
      </c>
      <c r="Z892" s="190"/>
      <c r="AA892" s="190"/>
      <c r="AB892" s="190"/>
    </row>
    <row r="893">
      <c r="A893" s="185">
        <v>891.0</v>
      </c>
      <c r="B893" s="185" t="s">
        <v>58</v>
      </c>
      <c r="C893" s="185" t="s">
        <v>27</v>
      </c>
      <c r="D893" s="185" t="s">
        <v>27</v>
      </c>
      <c r="E893" s="185" t="s">
        <v>27</v>
      </c>
      <c r="F893" s="185">
        <v>64.0</v>
      </c>
      <c r="G893" s="185" t="s">
        <v>53</v>
      </c>
      <c r="H893" s="185" t="s">
        <v>59</v>
      </c>
      <c r="I893" s="191">
        <v>1.0</v>
      </c>
      <c r="J893" s="191" t="s">
        <v>41</v>
      </c>
      <c r="K893" s="185">
        <v>1.84414</v>
      </c>
      <c r="L893" s="185">
        <v>779.428</v>
      </c>
      <c r="M893" s="185"/>
      <c r="N893" s="185">
        <v>68.0</v>
      </c>
      <c r="O893" s="186">
        <v>1.01706</v>
      </c>
      <c r="P893" s="187">
        <v>0.0</v>
      </c>
      <c r="Q893" s="86">
        <v>0.012353</v>
      </c>
      <c r="R893" s="86">
        <v>4.256</v>
      </c>
      <c r="S893" s="84"/>
      <c r="T893" s="86">
        <v>8.0</v>
      </c>
      <c r="U893" s="86">
        <v>0.15402</v>
      </c>
      <c r="V893" s="86">
        <v>0.0</v>
      </c>
      <c r="W893" s="199">
        <v>76.0</v>
      </c>
      <c r="X893" s="86">
        <v>1167.0</v>
      </c>
      <c r="Y893" s="86">
        <v>20.37294</v>
      </c>
      <c r="Z893" s="190"/>
      <c r="AA893" s="190"/>
      <c r="AB893" s="190"/>
    </row>
    <row r="894">
      <c r="A894" s="185">
        <v>892.0</v>
      </c>
      <c r="B894" s="185" t="s">
        <v>58</v>
      </c>
      <c r="C894" s="185" t="s">
        <v>27</v>
      </c>
      <c r="D894" s="185" t="s">
        <v>27</v>
      </c>
      <c r="E894" s="185" t="s">
        <v>27</v>
      </c>
      <c r="F894" s="185">
        <v>64.0</v>
      </c>
      <c r="G894" s="185" t="s">
        <v>53</v>
      </c>
      <c r="H894" s="185" t="s">
        <v>59</v>
      </c>
      <c r="I894" s="191">
        <v>1.0</v>
      </c>
      <c r="J894" s="191" t="s">
        <v>42</v>
      </c>
      <c r="K894" s="185">
        <v>11.93556</v>
      </c>
      <c r="L894" s="185">
        <v>43.36</v>
      </c>
      <c r="M894" s="185"/>
      <c r="N894" s="185">
        <v>59.0</v>
      </c>
      <c r="O894" s="186">
        <v>1.18429</v>
      </c>
      <c r="P894" s="187">
        <v>0.0</v>
      </c>
      <c r="Q894" s="86">
        <v>2.02127</v>
      </c>
      <c r="R894" s="86">
        <v>1.248</v>
      </c>
      <c r="S894" s="84"/>
      <c r="T894" s="86">
        <v>2.0</v>
      </c>
      <c r="U894" s="86">
        <v>0.260871</v>
      </c>
      <c r="V894" s="86">
        <v>0.0</v>
      </c>
      <c r="W894" s="199">
        <v>27.0</v>
      </c>
      <c r="X894" s="86">
        <v>846.0</v>
      </c>
      <c r="Y894" s="86">
        <v>18.82176</v>
      </c>
      <c r="Z894" s="190"/>
      <c r="AA894" s="190"/>
      <c r="AB894" s="190"/>
    </row>
    <row r="895">
      <c r="A895" s="185">
        <v>893.0</v>
      </c>
      <c r="B895" s="185" t="s">
        <v>58</v>
      </c>
      <c r="C895" s="185" t="s">
        <v>27</v>
      </c>
      <c r="D895" s="185" t="s">
        <v>27</v>
      </c>
      <c r="E895" s="185" t="s">
        <v>27</v>
      </c>
      <c r="F895" s="185">
        <v>64.0</v>
      </c>
      <c r="G895" s="185" t="s">
        <v>53</v>
      </c>
      <c r="H895" s="185" t="s">
        <v>59</v>
      </c>
      <c r="I895" s="191">
        <v>1.0</v>
      </c>
      <c r="J895" s="191" t="s">
        <v>43</v>
      </c>
      <c r="K895" s="185">
        <v>1.81204</v>
      </c>
      <c r="L895" s="185">
        <v>521.955</v>
      </c>
      <c r="M895" s="185"/>
      <c r="N895" s="185">
        <v>59.0</v>
      </c>
      <c r="O895" s="186">
        <v>5384.66</v>
      </c>
      <c r="P895" s="187">
        <v>60.8</v>
      </c>
      <c r="Q895" s="86">
        <v>0.062818</v>
      </c>
      <c r="R895" s="84"/>
      <c r="S895" s="84"/>
      <c r="T895" s="84"/>
      <c r="U895" s="84"/>
      <c r="V895" s="188"/>
      <c r="W895" s="199">
        <v>5462.0</v>
      </c>
      <c r="X895" s="86">
        <v>6526.0</v>
      </c>
      <c r="Y895" s="86">
        <v>13.63317</v>
      </c>
      <c r="Z895" s="190"/>
      <c r="AA895" s="190"/>
      <c r="AB895" s="190"/>
    </row>
    <row r="896">
      <c r="A896" s="185">
        <v>894.0</v>
      </c>
      <c r="B896" s="185" t="s">
        <v>58</v>
      </c>
      <c r="C896" s="185" t="s">
        <v>27</v>
      </c>
      <c r="D896" s="185" t="s">
        <v>27</v>
      </c>
      <c r="E896" s="185" t="s">
        <v>27</v>
      </c>
      <c r="F896" s="185">
        <v>64.0</v>
      </c>
      <c r="G896" s="185" t="s">
        <v>53</v>
      </c>
      <c r="H896" s="185" t="s">
        <v>59</v>
      </c>
      <c r="I896" s="191">
        <v>1.0</v>
      </c>
      <c r="J896" s="191" t="s">
        <v>44</v>
      </c>
      <c r="K896" s="185">
        <v>13.45668</v>
      </c>
      <c r="L896" s="185">
        <v>109.474</v>
      </c>
      <c r="M896" s="185"/>
      <c r="N896" s="185">
        <v>5.0</v>
      </c>
      <c r="O896" s="186">
        <v>0.988552</v>
      </c>
      <c r="P896" s="187">
        <v>0.0</v>
      </c>
      <c r="Q896" s="86">
        <v>0.26599</v>
      </c>
      <c r="R896" s="86">
        <v>1.28</v>
      </c>
      <c r="S896" s="84"/>
      <c r="T896" s="86">
        <v>2.0</v>
      </c>
      <c r="U896" s="86">
        <v>0.047873</v>
      </c>
      <c r="V896" s="86">
        <v>0.0</v>
      </c>
      <c r="W896" s="199">
        <v>15.0</v>
      </c>
      <c r="X896" s="86">
        <v>858.0</v>
      </c>
      <c r="Y896" s="86">
        <v>19.01187</v>
      </c>
      <c r="Z896" s="190"/>
      <c r="AA896" s="190"/>
      <c r="AB896" s="190"/>
    </row>
    <row r="897">
      <c r="A897" s="185">
        <v>895.0</v>
      </c>
      <c r="B897" s="185" t="s">
        <v>58</v>
      </c>
      <c r="C897" s="185" t="s">
        <v>27</v>
      </c>
      <c r="D897" s="185" t="s">
        <v>27</v>
      </c>
      <c r="E897" s="185" t="s">
        <v>27</v>
      </c>
      <c r="F897" s="185">
        <v>64.0</v>
      </c>
      <c r="G897" s="185" t="s">
        <v>53</v>
      </c>
      <c r="H897" s="185" t="s">
        <v>59</v>
      </c>
      <c r="I897" s="191">
        <v>1.0</v>
      </c>
      <c r="J897" s="191" t="s">
        <v>45</v>
      </c>
      <c r="K897" s="185">
        <v>13.32902</v>
      </c>
      <c r="L897" s="185">
        <v>1537.81</v>
      </c>
      <c r="M897" s="185"/>
      <c r="N897" s="185">
        <v>122.0</v>
      </c>
      <c r="O897" s="186">
        <v>1.61579</v>
      </c>
      <c r="P897" s="187">
        <v>0.0</v>
      </c>
      <c r="Q897" s="86">
        <v>0.017344</v>
      </c>
      <c r="R897" s="86">
        <v>2.177</v>
      </c>
      <c r="S897" s="84"/>
      <c r="T897" s="86">
        <v>4.0</v>
      </c>
      <c r="U897" s="86">
        <v>0.077666</v>
      </c>
      <c r="V897" s="86">
        <v>0.0</v>
      </c>
      <c r="W897" s="199">
        <v>231.0</v>
      </c>
      <c r="X897" s="86">
        <v>792.0</v>
      </c>
      <c r="Y897" s="86">
        <v>20.57728</v>
      </c>
      <c r="Z897" s="190"/>
      <c r="AA897" s="190"/>
      <c r="AB897" s="190"/>
    </row>
    <row r="898">
      <c r="A898" s="185">
        <v>896.0</v>
      </c>
      <c r="B898" s="185" t="s">
        <v>58</v>
      </c>
      <c r="C898" s="185" t="s">
        <v>27</v>
      </c>
      <c r="D898" s="185" t="s">
        <v>27</v>
      </c>
      <c r="E898" s="185" t="s">
        <v>27</v>
      </c>
      <c r="F898" s="185">
        <v>64.0</v>
      </c>
      <c r="G898" s="185" t="s">
        <v>53</v>
      </c>
      <c r="H898" s="185" t="s">
        <v>59</v>
      </c>
      <c r="I898" s="191">
        <v>1.0</v>
      </c>
      <c r="J898" s="191" t="s">
        <v>46</v>
      </c>
      <c r="K898" s="185">
        <v>1.9717</v>
      </c>
      <c r="L898" s="185">
        <v>34369.77</v>
      </c>
      <c r="M898" s="185"/>
      <c r="N898" s="185">
        <v>7.0</v>
      </c>
      <c r="O898" s="186">
        <v>1.86975</v>
      </c>
      <c r="P898" s="187">
        <v>0.0</v>
      </c>
      <c r="Q898" s="86">
        <v>0.268326</v>
      </c>
      <c r="R898" s="86">
        <v>1.28</v>
      </c>
      <c r="S898" s="84"/>
      <c r="T898" s="86">
        <v>2.0</v>
      </c>
      <c r="U898" s="86">
        <v>0.047873</v>
      </c>
      <c r="V898" s="86">
        <v>0.0</v>
      </c>
      <c r="W898" s="199">
        <v>1744.0</v>
      </c>
      <c r="X898" s="86">
        <v>2654.0</v>
      </c>
      <c r="Y898" s="86">
        <v>19.32888</v>
      </c>
      <c r="Z898" s="190"/>
      <c r="AA898" s="190"/>
      <c r="AB898" s="190"/>
    </row>
    <row r="899">
      <c r="A899" s="185">
        <v>897.0</v>
      </c>
      <c r="B899" s="185" t="s">
        <v>58</v>
      </c>
      <c r="C899" s="185" t="s">
        <v>27</v>
      </c>
      <c r="D899" s="185" t="s">
        <v>27</v>
      </c>
      <c r="E899" s="185" t="s">
        <v>27</v>
      </c>
      <c r="F899" s="185">
        <v>64.0</v>
      </c>
      <c r="G899" s="185" t="s">
        <v>53</v>
      </c>
      <c r="H899" s="185" t="s">
        <v>59</v>
      </c>
      <c r="I899" s="191">
        <v>1.0</v>
      </c>
      <c r="J899" s="191" t="s">
        <v>47</v>
      </c>
      <c r="K899" s="185">
        <v>11.88716</v>
      </c>
      <c r="L899" s="185">
        <v>1635.82</v>
      </c>
      <c r="M899" s="185"/>
      <c r="N899" s="185">
        <v>11.0</v>
      </c>
      <c r="O899" s="186">
        <v>12.12025</v>
      </c>
      <c r="P899" s="187">
        <v>0.2</v>
      </c>
      <c r="Q899" s="86">
        <v>0.585134</v>
      </c>
      <c r="R899" s="86">
        <v>2.496</v>
      </c>
      <c r="S899" s="84"/>
      <c r="T899" s="86">
        <v>4.0</v>
      </c>
      <c r="U899" s="86">
        <v>0.095747</v>
      </c>
      <c r="V899" s="86">
        <v>0.0</v>
      </c>
      <c r="W899" s="199">
        <v>324.0</v>
      </c>
      <c r="X899" s="86">
        <v>1293.0</v>
      </c>
      <c r="Y899" s="86">
        <v>19.98774</v>
      </c>
      <c r="Z899" s="190"/>
      <c r="AA899" s="190"/>
      <c r="AB899" s="190"/>
    </row>
    <row r="900">
      <c r="A900" s="185">
        <v>898.0</v>
      </c>
      <c r="B900" s="185" t="s">
        <v>58</v>
      </c>
      <c r="C900" s="185" t="s">
        <v>27</v>
      </c>
      <c r="D900" s="185" t="s">
        <v>27</v>
      </c>
      <c r="E900" s="185" t="s">
        <v>27</v>
      </c>
      <c r="F900" s="185">
        <v>64.0</v>
      </c>
      <c r="G900" s="185" t="s">
        <v>53</v>
      </c>
      <c r="H900" s="185" t="s">
        <v>59</v>
      </c>
      <c r="I900" s="191">
        <v>1.0</v>
      </c>
      <c r="J900" s="191" t="s">
        <v>48</v>
      </c>
      <c r="K900" s="185">
        <v>19.18862</v>
      </c>
      <c r="L900" s="185">
        <v>14170.26</v>
      </c>
      <c r="M900" s="185"/>
      <c r="N900" s="185">
        <v>17.0</v>
      </c>
      <c r="O900" s="186">
        <v>8.6127</v>
      </c>
      <c r="P900" s="187">
        <v>0.1</v>
      </c>
      <c r="Q900" s="86">
        <v>2.54646</v>
      </c>
      <c r="R900" s="86">
        <v>13.024</v>
      </c>
      <c r="S900" s="84"/>
      <c r="T900" s="86">
        <v>8.0</v>
      </c>
      <c r="U900" s="86">
        <v>0.602799</v>
      </c>
      <c r="V900" s="86">
        <v>0.0</v>
      </c>
      <c r="W900" s="199">
        <v>1280.0</v>
      </c>
      <c r="X900" s="86">
        <v>2427.0</v>
      </c>
      <c r="Y900" s="86">
        <v>20.49867</v>
      </c>
      <c r="Z900" s="190"/>
      <c r="AA900" s="190"/>
      <c r="AB900" s="190"/>
    </row>
    <row r="901">
      <c r="A901" s="185">
        <v>899.0</v>
      </c>
      <c r="B901" s="185" t="s">
        <v>58</v>
      </c>
      <c r="C901" s="185" t="s">
        <v>27</v>
      </c>
      <c r="D901" s="185" t="s">
        <v>27</v>
      </c>
      <c r="E901" s="185" t="s">
        <v>27</v>
      </c>
      <c r="F901" s="185">
        <v>64.0</v>
      </c>
      <c r="G901" s="185" t="s">
        <v>53</v>
      </c>
      <c r="H901" s="185" t="s">
        <v>59</v>
      </c>
      <c r="I901" s="191">
        <v>1.0</v>
      </c>
      <c r="J901" s="191" t="s">
        <v>49</v>
      </c>
      <c r="K901" s="185">
        <v>20.51583</v>
      </c>
      <c r="L901" s="185">
        <v>55.009</v>
      </c>
      <c r="M901" s="185"/>
      <c r="N901" s="185">
        <v>3.0</v>
      </c>
      <c r="O901" s="186">
        <v>7.60296</v>
      </c>
      <c r="P901" s="187">
        <v>0.1</v>
      </c>
      <c r="Q901" s="86">
        <v>0.265191</v>
      </c>
      <c r="R901" s="86">
        <v>1.248</v>
      </c>
      <c r="S901" s="84"/>
      <c r="T901" s="86">
        <v>2.0</v>
      </c>
      <c r="U901" s="86">
        <v>0.048129</v>
      </c>
      <c r="V901" s="86">
        <v>0.0</v>
      </c>
      <c r="W901" s="199">
        <v>24.0</v>
      </c>
      <c r="X901" s="86">
        <v>903.0</v>
      </c>
      <c r="Y901" s="86">
        <v>18.44222</v>
      </c>
      <c r="Z901" s="190"/>
      <c r="AA901" s="190"/>
      <c r="AB901" s="190"/>
    </row>
    <row r="902">
      <c r="A902" s="185">
        <v>900.0</v>
      </c>
      <c r="B902" s="185" t="s">
        <v>58</v>
      </c>
      <c r="C902" s="185" t="s">
        <v>27</v>
      </c>
      <c r="D902" s="185" t="s">
        <v>27</v>
      </c>
      <c r="E902" s="185" t="s">
        <v>27</v>
      </c>
      <c r="F902" s="185">
        <v>64.0</v>
      </c>
      <c r="G902" s="185" t="s">
        <v>53</v>
      </c>
      <c r="H902" s="185" t="s">
        <v>59</v>
      </c>
      <c r="I902" s="191">
        <v>1.0</v>
      </c>
      <c r="J902" s="191" t="s">
        <v>50</v>
      </c>
      <c r="K902" s="185">
        <v>14.80649</v>
      </c>
      <c r="L902" s="185">
        <v>4687.22</v>
      </c>
      <c r="M902" s="185"/>
      <c r="N902" s="185">
        <v>23.0</v>
      </c>
      <c r="O902" s="186">
        <v>33.83264</v>
      </c>
      <c r="P902" s="187">
        <v>0.4</v>
      </c>
      <c r="Q902" s="86">
        <v>3.0027</v>
      </c>
      <c r="R902" s="86">
        <v>12.064</v>
      </c>
      <c r="S902" s="84"/>
      <c r="T902" s="86">
        <v>8.0</v>
      </c>
      <c r="U902" s="86">
        <v>3.49958</v>
      </c>
      <c r="V902" s="86">
        <v>0.0</v>
      </c>
      <c r="W902" s="199">
        <v>2263.0</v>
      </c>
      <c r="X902" s="86">
        <v>3744.0</v>
      </c>
      <c r="Y902" s="86">
        <v>22.4053</v>
      </c>
      <c r="Z902" s="190"/>
      <c r="AA902" s="190"/>
      <c r="AB902" s="190"/>
    </row>
    <row r="903">
      <c r="A903" s="185">
        <v>901.0</v>
      </c>
      <c r="B903" s="185" t="s">
        <v>58</v>
      </c>
      <c r="C903" s="185" t="s">
        <v>27</v>
      </c>
      <c r="D903" s="185" t="s">
        <v>27</v>
      </c>
      <c r="E903" s="185" t="s">
        <v>27</v>
      </c>
      <c r="F903" s="185">
        <v>64.0</v>
      </c>
      <c r="G903" s="185" t="s">
        <v>53</v>
      </c>
      <c r="H903" s="185" t="s">
        <v>59</v>
      </c>
      <c r="I903" s="191">
        <v>1.0</v>
      </c>
      <c r="J903" s="191" t="s">
        <v>51</v>
      </c>
      <c r="K903" s="86" t="s">
        <v>30</v>
      </c>
      <c r="L903" s="86" t="s">
        <v>30</v>
      </c>
      <c r="M903" s="86" t="s">
        <v>30</v>
      </c>
      <c r="N903" s="86" t="s">
        <v>30</v>
      </c>
      <c r="O903" s="86" t="s">
        <v>30</v>
      </c>
      <c r="P903" s="86" t="s">
        <v>30</v>
      </c>
      <c r="Q903" s="86" t="s">
        <v>30</v>
      </c>
      <c r="R903" s="86" t="s">
        <v>30</v>
      </c>
      <c r="S903" s="86" t="s">
        <v>30</v>
      </c>
      <c r="T903" s="86" t="s">
        <v>30</v>
      </c>
      <c r="U903" s="86" t="s">
        <v>30</v>
      </c>
      <c r="V903" s="86" t="s">
        <v>30</v>
      </c>
      <c r="W903" s="86" t="s">
        <v>30</v>
      </c>
      <c r="X903" s="86" t="s">
        <v>30</v>
      </c>
      <c r="Y903" s="86" t="s">
        <v>30</v>
      </c>
      <c r="Z903" s="190"/>
      <c r="AA903" s="190"/>
      <c r="AB903" s="190"/>
    </row>
    <row r="904">
      <c r="A904" s="185">
        <v>902.0</v>
      </c>
      <c r="B904" s="185" t="s">
        <v>58</v>
      </c>
      <c r="C904" s="185" t="s">
        <v>27</v>
      </c>
      <c r="D904" s="185" t="s">
        <v>27</v>
      </c>
      <c r="E904" s="185" t="s">
        <v>27</v>
      </c>
      <c r="F904" s="185">
        <v>64.0</v>
      </c>
      <c r="G904" s="185" t="s">
        <v>53</v>
      </c>
      <c r="H904" s="185" t="s">
        <v>59</v>
      </c>
      <c r="I904" s="191">
        <v>1.0</v>
      </c>
      <c r="J904" s="191" t="s">
        <v>52</v>
      </c>
      <c r="K904" s="86" t="s">
        <v>30</v>
      </c>
      <c r="L904" s="86" t="s">
        <v>30</v>
      </c>
      <c r="M904" s="86" t="s">
        <v>30</v>
      </c>
      <c r="N904" s="86" t="s">
        <v>30</v>
      </c>
      <c r="O904" s="86" t="s">
        <v>30</v>
      </c>
      <c r="P904" s="86" t="s">
        <v>30</v>
      </c>
      <c r="Q904" s="86" t="s">
        <v>30</v>
      </c>
      <c r="R904" s="86" t="s">
        <v>30</v>
      </c>
      <c r="S904" s="86" t="s">
        <v>30</v>
      </c>
      <c r="T904" s="86" t="s">
        <v>30</v>
      </c>
      <c r="U904" s="86" t="s">
        <v>30</v>
      </c>
      <c r="V904" s="86" t="s">
        <v>30</v>
      </c>
      <c r="W904" s="86" t="s">
        <v>30</v>
      </c>
      <c r="X904" s="86" t="s">
        <v>30</v>
      </c>
      <c r="Y904" s="86" t="s">
        <v>30</v>
      </c>
      <c r="Z904" s="190"/>
      <c r="AA904" s="190"/>
      <c r="AB904" s="190"/>
    </row>
    <row r="905">
      <c r="A905" s="185">
        <v>903.0</v>
      </c>
      <c r="B905" s="185" t="s">
        <v>58</v>
      </c>
      <c r="C905" s="185" t="s">
        <v>27</v>
      </c>
      <c r="D905" s="185" t="s">
        <v>27</v>
      </c>
      <c r="E905" s="185" t="s">
        <v>27</v>
      </c>
      <c r="F905" s="185">
        <v>64.0</v>
      </c>
      <c r="G905" s="185" t="s">
        <v>53</v>
      </c>
      <c r="H905" s="185" t="s">
        <v>59</v>
      </c>
      <c r="I905" s="191">
        <v>2.0</v>
      </c>
      <c r="J905" s="191" t="s">
        <v>31</v>
      </c>
      <c r="K905" s="185">
        <v>97.58446</v>
      </c>
      <c r="L905" s="185">
        <v>20.386</v>
      </c>
      <c r="M905" s="185"/>
      <c r="N905" s="185">
        <v>2.0</v>
      </c>
      <c r="O905" s="186">
        <v>65.83024</v>
      </c>
      <c r="P905" s="187">
        <v>1.1</v>
      </c>
      <c r="Q905" s="84"/>
      <c r="R905" s="84"/>
      <c r="S905" s="84"/>
      <c r="T905" s="84"/>
      <c r="U905" s="84"/>
      <c r="V905" s="188"/>
      <c r="W905" s="199">
        <v>76.0</v>
      </c>
      <c r="X905" s="86">
        <v>1321.0</v>
      </c>
      <c r="Y905" s="86">
        <v>15.81192</v>
      </c>
      <c r="Z905" s="190"/>
      <c r="AA905" s="190"/>
      <c r="AB905" s="190"/>
    </row>
    <row r="906">
      <c r="A906" s="185">
        <v>904.0</v>
      </c>
      <c r="B906" s="185" t="s">
        <v>58</v>
      </c>
      <c r="C906" s="185" t="s">
        <v>27</v>
      </c>
      <c r="D906" s="185" t="s">
        <v>27</v>
      </c>
      <c r="E906" s="185" t="s">
        <v>27</v>
      </c>
      <c r="F906" s="185">
        <v>64.0</v>
      </c>
      <c r="G906" s="185" t="s">
        <v>53</v>
      </c>
      <c r="H906" s="185" t="s">
        <v>59</v>
      </c>
      <c r="I906" s="191">
        <v>2.0</v>
      </c>
      <c r="J906" s="191" t="s">
        <v>32</v>
      </c>
      <c r="K906" s="185">
        <v>4.03341</v>
      </c>
      <c r="L906" s="185">
        <v>1383.33</v>
      </c>
      <c r="M906" s="185"/>
      <c r="N906" s="185">
        <v>39.0</v>
      </c>
      <c r="O906" s="186">
        <v>35521.46</v>
      </c>
      <c r="P906" s="187">
        <v>79.2</v>
      </c>
      <c r="Q906" s="86">
        <v>0.047904</v>
      </c>
      <c r="R906" s="86">
        <v>24.544</v>
      </c>
      <c r="S906" s="84"/>
      <c r="T906" s="86">
        <v>22.0</v>
      </c>
      <c r="U906" s="86">
        <v>0.463402</v>
      </c>
      <c r="V906" s="86">
        <v>0.0</v>
      </c>
      <c r="W906" s="199">
        <v>36756.0</v>
      </c>
      <c r="X906" s="86">
        <v>37321.0</v>
      </c>
      <c r="Y906" s="86">
        <v>25.70239</v>
      </c>
      <c r="Z906" s="190"/>
      <c r="AA906" s="190"/>
      <c r="AB906" s="190"/>
    </row>
    <row r="907">
      <c r="A907" s="185">
        <v>905.0</v>
      </c>
      <c r="B907" s="185" t="s">
        <v>58</v>
      </c>
      <c r="C907" s="185" t="s">
        <v>27</v>
      </c>
      <c r="D907" s="185" t="s">
        <v>27</v>
      </c>
      <c r="E907" s="185" t="s">
        <v>27</v>
      </c>
      <c r="F907" s="185">
        <v>64.0</v>
      </c>
      <c r="G907" s="185" t="s">
        <v>53</v>
      </c>
      <c r="H907" s="185" t="s">
        <v>59</v>
      </c>
      <c r="I907" s="191">
        <v>2.0</v>
      </c>
      <c r="J907" s="191" t="s">
        <v>33</v>
      </c>
      <c r="K907" s="185">
        <v>32.73759</v>
      </c>
      <c r="L907" s="185">
        <v>206.306</v>
      </c>
      <c r="M907" s="185"/>
      <c r="N907" s="185">
        <v>12.0</v>
      </c>
      <c r="O907" s="186">
        <v>23.02809</v>
      </c>
      <c r="P907" s="187">
        <v>0.4</v>
      </c>
      <c r="Q907" s="86">
        <v>4.34785</v>
      </c>
      <c r="R907" s="86">
        <v>4.769</v>
      </c>
      <c r="S907" s="84"/>
      <c r="T907" s="86">
        <v>8.0</v>
      </c>
      <c r="U907" s="86">
        <v>1.03823</v>
      </c>
      <c r="V907" s="86">
        <v>0.0</v>
      </c>
      <c r="W907" s="199">
        <v>207.0</v>
      </c>
      <c r="X907" s="86">
        <v>1258.0</v>
      </c>
      <c r="Y907" s="86">
        <v>19.97089</v>
      </c>
      <c r="Z907" s="190"/>
      <c r="AA907" s="190"/>
      <c r="AB907" s="190"/>
    </row>
    <row r="908">
      <c r="A908" s="185">
        <v>906.0</v>
      </c>
      <c r="B908" s="185" t="s">
        <v>58</v>
      </c>
      <c r="C908" s="185" t="s">
        <v>27</v>
      </c>
      <c r="D908" s="185" t="s">
        <v>27</v>
      </c>
      <c r="E908" s="185" t="s">
        <v>27</v>
      </c>
      <c r="F908" s="185">
        <v>64.0</v>
      </c>
      <c r="G908" s="185" t="s">
        <v>53</v>
      </c>
      <c r="H908" s="185" t="s">
        <v>59</v>
      </c>
      <c r="I908" s="191">
        <v>2.0</v>
      </c>
      <c r="J908" s="191" t="s">
        <v>34</v>
      </c>
      <c r="K908" s="185">
        <v>24.39051</v>
      </c>
      <c r="L908" s="185">
        <v>27312.19</v>
      </c>
      <c r="M908" s="185"/>
      <c r="N908" s="185">
        <v>69.0</v>
      </c>
      <c r="O908" s="186">
        <v>5.03699</v>
      </c>
      <c r="P908" s="187">
        <v>0.1</v>
      </c>
      <c r="Q908" s="86">
        <v>0.304071</v>
      </c>
      <c r="R908" s="86">
        <v>2.656</v>
      </c>
      <c r="S908" s="84"/>
      <c r="T908" s="86">
        <v>4.0</v>
      </c>
      <c r="U908" s="86">
        <v>0.588079</v>
      </c>
      <c r="V908" s="86">
        <v>0.0</v>
      </c>
      <c r="W908" s="199">
        <v>1952.0</v>
      </c>
      <c r="X908" s="86">
        <v>3179.0</v>
      </c>
      <c r="Y908" s="86">
        <v>21.94633</v>
      </c>
      <c r="Z908" s="190"/>
      <c r="AA908" s="190"/>
      <c r="AB908" s="190"/>
    </row>
    <row r="909">
      <c r="A909" s="185">
        <v>907.0</v>
      </c>
      <c r="B909" s="185" t="s">
        <v>58</v>
      </c>
      <c r="C909" s="185" t="s">
        <v>27</v>
      </c>
      <c r="D909" s="185" t="s">
        <v>27</v>
      </c>
      <c r="E909" s="185" t="s">
        <v>27</v>
      </c>
      <c r="F909" s="185">
        <v>64.0</v>
      </c>
      <c r="G909" s="185" t="s">
        <v>53</v>
      </c>
      <c r="H909" s="185" t="s">
        <v>59</v>
      </c>
      <c r="I909" s="191">
        <v>2.0</v>
      </c>
      <c r="J909" s="191" t="s">
        <v>35</v>
      </c>
      <c r="K909" s="185">
        <v>32.08868</v>
      </c>
      <c r="L909" s="185">
        <v>77.633</v>
      </c>
      <c r="M909" s="185"/>
      <c r="N909" s="185">
        <v>67.0</v>
      </c>
      <c r="O909" s="186">
        <v>6.05232</v>
      </c>
      <c r="P909" s="187">
        <v>0.1</v>
      </c>
      <c r="Q909" s="86">
        <v>4.37925</v>
      </c>
      <c r="R909" s="86">
        <v>5.857</v>
      </c>
      <c r="S909" s="84"/>
      <c r="T909" s="86">
        <v>10.0</v>
      </c>
      <c r="U909" s="86">
        <v>0.631216</v>
      </c>
      <c r="V909" s="86">
        <v>0.0</v>
      </c>
      <c r="W909" s="199">
        <v>36.0</v>
      </c>
      <c r="X909" s="86">
        <v>957.0</v>
      </c>
      <c r="Y909" s="86">
        <v>19.11913</v>
      </c>
      <c r="Z909" s="190"/>
      <c r="AA909" s="190"/>
      <c r="AB909" s="190"/>
    </row>
    <row r="910">
      <c r="A910" s="185">
        <v>908.0</v>
      </c>
      <c r="B910" s="185" t="s">
        <v>58</v>
      </c>
      <c r="C910" s="185" t="s">
        <v>27</v>
      </c>
      <c r="D910" s="185" t="s">
        <v>27</v>
      </c>
      <c r="E910" s="185" t="s">
        <v>27</v>
      </c>
      <c r="F910" s="185">
        <v>64.0</v>
      </c>
      <c r="G910" s="185" t="s">
        <v>53</v>
      </c>
      <c r="H910" s="185" t="s">
        <v>59</v>
      </c>
      <c r="I910" s="191">
        <v>2.0</v>
      </c>
      <c r="J910" s="191" t="s">
        <v>36</v>
      </c>
      <c r="K910" s="185">
        <v>31.55527</v>
      </c>
      <c r="L910" s="185">
        <v>53.408</v>
      </c>
      <c r="M910" s="185"/>
      <c r="N910" s="185">
        <v>1.0</v>
      </c>
      <c r="O910" s="186">
        <v>0.999909</v>
      </c>
      <c r="P910" s="187">
        <v>0.0</v>
      </c>
      <c r="Q910" s="84"/>
      <c r="R910" s="84"/>
      <c r="S910" s="84"/>
      <c r="T910" s="84"/>
      <c r="U910" s="84"/>
      <c r="V910" s="188"/>
      <c r="W910" s="199">
        <v>7.0</v>
      </c>
      <c r="X910" s="86">
        <v>719.0</v>
      </c>
      <c r="Y910" s="86">
        <v>8.17576</v>
      </c>
      <c r="Z910" s="190"/>
      <c r="AA910" s="190"/>
      <c r="AB910" s="190"/>
    </row>
    <row r="911">
      <c r="A911" s="185">
        <v>909.0</v>
      </c>
      <c r="B911" s="185" t="s">
        <v>58</v>
      </c>
      <c r="C911" s="185" t="s">
        <v>27</v>
      </c>
      <c r="D911" s="185" t="s">
        <v>27</v>
      </c>
      <c r="E911" s="185" t="s">
        <v>27</v>
      </c>
      <c r="F911" s="185">
        <v>64.0</v>
      </c>
      <c r="G911" s="185" t="s">
        <v>53</v>
      </c>
      <c r="H911" s="185" t="s">
        <v>59</v>
      </c>
      <c r="I911" s="191">
        <v>2.0</v>
      </c>
      <c r="J911" s="191" t="s">
        <v>37</v>
      </c>
      <c r="K911" s="185">
        <v>33.51076</v>
      </c>
      <c r="L911" s="185">
        <v>42.209</v>
      </c>
      <c r="M911" s="185"/>
      <c r="N911" s="185">
        <v>12.0</v>
      </c>
      <c r="O911" s="186">
        <v>21.04142</v>
      </c>
      <c r="P911" s="187">
        <v>0.4</v>
      </c>
      <c r="Q911" s="86">
        <v>4.3723</v>
      </c>
      <c r="R911" s="86">
        <v>5.824</v>
      </c>
      <c r="S911" s="84"/>
      <c r="T911" s="86">
        <v>10.0</v>
      </c>
      <c r="U911" s="86">
        <v>0.633297</v>
      </c>
      <c r="V911" s="86">
        <v>0.0</v>
      </c>
      <c r="W911" s="199">
        <v>34.0</v>
      </c>
      <c r="X911" s="86">
        <v>893.0</v>
      </c>
      <c r="Y911" s="86">
        <v>18.57343</v>
      </c>
      <c r="Z911" s="190"/>
      <c r="AA911" s="190"/>
      <c r="AB911" s="190"/>
    </row>
    <row r="912">
      <c r="A912" s="185">
        <v>910.0</v>
      </c>
      <c r="B912" s="185" t="s">
        <v>58</v>
      </c>
      <c r="C912" s="185" t="s">
        <v>27</v>
      </c>
      <c r="D912" s="185" t="s">
        <v>27</v>
      </c>
      <c r="E912" s="185" t="s">
        <v>27</v>
      </c>
      <c r="F912" s="185">
        <v>64.0</v>
      </c>
      <c r="G912" s="185" t="s">
        <v>53</v>
      </c>
      <c r="H912" s="185" t="s">
        <v>59</v>
      </c>
      <c r="I912" s="191">
        <v>2.0</v>
      </c>
      <c r="J912" s="191" t="s">
        <v>38</v>
      </c>
      <c r="K912" s="185">
        <v>35.29699</v>
      </c>
      <c r="L912" s="185">
        <v>121.697</v>
      </c>
      <c r="M912" s="185"/>
      <c r="N912" s="185">
        <v>85.0</v>
      </c>
      <c r="O912" s="186">
        <v>13.8795</v>
      </c>
      <c r="P912" s="187">
        <v>0.2</v>
      </c>
      <c r="Q912" s="86">
        <v>4.92313</v>
      </c>
      <c r="R912" s="86">
        <v>7.873</v>
      </c>
      <c r="S912" s="84"/>
      <c r="T912" s="86">
        <v>14.0</v>
      </c>
      <c r="U912" s="86">
        <v>0.742803</v>
      </c>
      <c r="V912" s="86">
        <v>0.0</v>
      </c>
      <c r="W912" s="199">
        <v>52.0</v>
      </c>
      <c r="X912" s="86">
        <v>1100.0</v>
      </c>
      <c r="Y912" s="86">
        <v>19.44219</v>
      </c>
      <c r="Z912" s="190"/>
      <c r="AA912" s="190"/>
      <c r="AB912" s="190"/>
    </row>
    <row r="913">
      <c r="A913" s="185">
        <v>911.0</v>
      </c>
      <c r="B913" s="185" t="s">
        <v>58</v>
      </c>
      <c r="C913" s="185" t="s">
        <v>27</v>
      </c>
      <c r="D913" s="185" t="s">
        <v>27</v>
      </c>
      <c r="E913" s="185" t="s">
        <v>27</v>
      </c>
      <c r="F913" s="185">
        <v>64.0</v>
      </c>
      <c r="G913" s="185" t="s">
        <v>53</v>
      </c>
      <c r="H913" s="185" t="s">
        <v>59</v>
      </c>
      <c r="I913" s="191">
        <v>2.0</v>
      </c>
      <c r="J913" s="191" t="s">
        <v>39</v>
      </c>
      <c r="K913" s="185">
        <v>44.44932</v>
      </c>
      <c r="L913" s="185">
        <v>24.864</v>
      </c>
      <c r="M913" s="185"/>
      <c r="N913" s="185">
        <v>12.0</v>
      </c>
      <c r="O913" s="186">
        <v>50.36139</v>
      </c>
      <c r="P913" s="187">
        <v>0.9</v>
      </c>
      <c r="Q913" s="86">
        <v>8.72876</v>
      </c>
      <c r="R913" s="86">
        <v>6.304</v>
      </c>
      <c r="S913" s="84"/>
      <c r="T913" s="86">
        <v>10.0</v>
      </c>
      <c r="U913" s="86">
        <v>6.06405</v>
      </c>
      <c r="V913" s="86">
        <v>0.1</v>
      </c>
      <c r="W913" s="199">
        <v>65.0</v>
      </c>
      <c r="X913" s="86">
        <v>1055.0</v>
      </c>
      <c r="Y913" s="86">
        <v>19.06161</v>
      </c>
      <c r="Z913" s="190"/>
      <c r="AA913" s="190"/>
      <c r="AB913" s="190"/>
    </row>
    <row r="914">
      <c r="A914" s="185">
        <v>912.0</v>
      </c>
      <c r="B914" s="185" t="s">
        <v>58</v>
      </c>
      <c r="C914" s="185" t="s">
        <v>27</v>
      </c>
      <c r="D914" s="185" t="s">
        <v>27</v>
      </c>
      <c r="E914" s="185" t="s">
        <v>27</v>
      </c>
      <c r="F914" s="185">
        <v>64.0</v>
      </c>
      <c r="G914" s="185" t="s">
        <v>53</v>
      </c>
      <c r="H914" s="185" t="s">
        <v>59</v>
      </c>
      <c r="I914" s="191">
        <v>2.0</v>
      </c>
      <c r="J914" s="191" t="s">
        <v>40</v>
      </c>
      <c r="K914" s="185">
        <v>31.0096</v>
      </c>
      <c r="L914" s="185">
        <v>796.485</v>
      </c>
      <c r="M914" s="185"/>
      <c r="N914" s="185">
        <v>57.0</v>
      </c>
      <c r="O914" s="186">
        <v>72.9996</v>
      </c>
      <c r="P914" s="187">
        <v>1.2</v>
      </c>
      <c r="Q914" s="86">
        <v>4.64181</v>
      </c>
      <c r="R914" s="86">
        <v>8.064</v>
      </c>
      <c r="S914" s="84"/>
      <c r="T914" s="86">
        <v>53.0</v>
      </c>
      <c r="U914" s="86">
        <v>1.44358</v>
      </c>
      <c r="V914" s="86">
        <v>0.0</v>
      </c>
      <c r="W914" s="199">
        <v>179.0</v>
      </c>
      <c r="X914" s="86">
        <v>1271.0</v>
      </c>
      <c r="Y914" s="86">
        <v>19.45302</v>
      </c>
      <c r="Z914" s="190"/>
      <c r="AA914" s="190"/>
      <c r="AB914" s="190"/>
    </row>
    <row r="915">
      <c r="A915" s="185">
        <v>913.0</v>
      </c>
      <c r="B915" s="185" t="s">
        <v>58</v>
      </c>
      <c r="C915" s="185" t="s">
        <v>27</v>
      </c>
      <c r="D915" s="185" t="s">
        <v>27</v>
      </c>
      <c r="E915" s="185" t="s">
        <v>27</v>
      </c>
      <c r="F915" s="185">
        <v>64.0</v>
      </c>
      <c r="G915" s="185" t="s">
        <v>53</v>
      </c>
      <c r="H915" s="185" t="s">
        <v>59</v>
      </c>
      <c r="I915" s="191">
        <v>2.0</v>
      </c>
      <c r="J915" s="191" t="s">
        <v>41</v>
      </c>
      <c r="K915" s="185">
        <v>4.00652</v>
      </c>
      <c r="L915" s="185">
        <v>1587.4</v>
      </c>
      <c r="M915" s="185"/>
      <c r="N915" s="185">
        <v>30.0</v>
      </c>
      <c r="O915" s="186">
        <v>0.84404</v>
      </c>
      <c r="P915" s="187">
        <v>0.0</v>
      </c>
      <c r="Q915" s="86">
        <v>0.033698</v>
      </c>
      <c r="R915" s="86">
        <v>9.088</v>
      </c>
      <c r="S915" s="84"/>
      <c r="T915" s="86">
        <v>8.0</v>
      </c>
      <c r="U915" s="86">
        <v>0.154244</v>
      </c>
      <c r="V915" s="86">
        <v>0.0</v>
      </c>
      <c r="W915" s="199">
        <v>107.0</v>
      </c>
      <c r="X915" s="86">
        <v>1187.0</v>
      </c>
      <c r="Y915" s="86">
        <v>20.10348</v>
      </c>
      <c r="Z915" s="190"/>
      <c r="AA915" s="190"/>
      <c r="AB915" s="190"/>
    </row>
    <row r="916">
      <c r="A916" s="185">
        <v>914.0</v>
      </c>
      <c r="B916" s="185" t="s">
        <v>58</v>
      </c>
      <c r="C916" s="185" t="s">
        <v>27</v>
      </c>
      <c r="D916" s="185" t="s">
        <v>27</v>
      </c>
      <c r="E916" s="185" t="s">
        <v>27</v>
      </c>
      <c r="F916" s="185">
        <v>64.0</v>
      </c>
      <c r="G916" s="185" t="s">
        <v>53</v>
      </c>
      <c r="H916" s="185" t="s">
        <v>59</v>
      </c>
      <c r="I916" s="191">
        <v>2.0</v>
      </c>
      <c r="J916" s="191" t="s">
        <v>42</v>
      </c>
      <c r="K916" s="185">
        <v>24.90204</v>
      </c>
      <c r="L916" s="185">
        <v>42.624</v>
      </c>
      <c r="M916" s="185"/>
      <c r="N916" s="185">
        <v>59.0</v>
      </c>
      <c r="O916" s="186">
        <v>2.04587</v>
      </c>
      <c r="P916" s="187">
        <v>0.0</v>
      </c>
      <c r="Q916" s="86">
        <v>3.94378</v>
      </c>
      <c r="R916" s="86">
        <v>1.44</v>
      </c>
      <c r="S916" s="84"/>
      <c r="T916" s="86">
        <v>2.0</v>
      </c>
      <c r="U916" s="86">
        <v>0.458508</v>
      </c>
      <c r="V916" s="86">
        <v>0.0</v>
      </c>
      <c r="W916" s="199">
        <v>27.0</v>
      </c>
      <c r="X916" s="86">
        <v>873.0</v>
      </c>
      <c r="Y916" s="86">
        <v>22.34888</v>
      </c>
      <c r="Z916" s="190"/>
      <c r="AA916" s="190"/>
      <c r="AB916" s="190"/>
    </row>
    <row r="917">
      <c r="A917" s="185">
        <v>915.0</v>
      </c>
      <c r="B917" s="185" t="s">
        <v>58</v>
      </c>
      <c r="C917" s="185" t="s">
        <v>27</v>
      </c>
      <c r="D917" s="185" t="s">
        <v>27</v>
      </c>
      <c r="E917" s="185" t="s">
        <v>27</v>
      </c>
      <c r="F917" s="185">
        <v>64.0</v>
      </c>
      <c r="G917" s="185" t="s">
        <v>53</v>
      </c>
      <c r="H917" s="185" t="s">
        <v>59</v>
      </c>
      <c r="I917" s="191">
        <v>2.0</v>
      </c>
      <c r="J917" s="191" t="s">
        <v>43</v>
      </c>
      <c r="K917" s="185">
        <v>3.52199</v>
      </c>
      <c r="L917" s="185">
        <v>1047.98</v>
      </c>
      <c r="M917" s="185"/>
      <c r="N917" s="185">
        <v>59.0</v>
      </c>
      <c r="O917" s="186">
        <v>21777.07</v>
      </c>
      <c r="P917" s="187">
        <v>81.1</v>
      </c>
      <c r="Q917" s="86">
        <v>0.135044</v>
      </c>
      <c r="R917" s="84"/>
      <c r="S917" s="84"/>
      <c r="T917" s="84"/>
      <c r="U917" s="84"/>
      <c r="V917" s="188"/>
      <c r="W917" s="199">
        <v>22370.0</v>
      </c>
      <c r="X917" s="86">
        <v>23251.0</v>
      </c>
      <c r="Y917" s="86">
        <v>12.89123</v>
      </c>
      <c r="Z917" s="190"/>
      <c r="AA917" s="190"/>
      <c r="AB917" s="190"/>
    </row>
    <row r="918">
      <c r="A918" s="185">
        <v>916.0</v>
      </c>
      <c r="B918" s="185" t="s">
        <v>58</v>
      </c>
      <c r="C918" s="185" t="s">
        <v>27</v>
      </c>
      <c r="D918" s="185" t="s">
        <v>27</v>
      </c>
      <c r="E918" s="185" t="s">
        <v>27</v>
      </c>
      <c r="F918" s="185">
        <v>64.0</v>
      </c>
      <c r="G918" s="185" t="s">
        <v>53</v>
      </c>
      <c r="H918" s="185" t="s">
        <v>59</v>
      </c>
      <c r="I918" s="191">
        <v>2.0</v>
      </c>
      <c r="J918" s="191" t="s">
        <v>44</v>
      </c>
      <c r="K918" s="185">
        <v>27.43698</v>
      </c>
      <c r="L918" s="185">
        <v>109.696</v>
      </c>
      <c r="M918" s="185"/>
      <c r="N918" s="185">
        <v>5.0</v>
      </c>
      <c r="O918" s="186">
        <v>3.02033</v>
      </c>
      <c r="P918" s="187">
        <v>0.1</v>
      </c>
      <c r="Q918" s="86">
        <v>0.551117</v>
      </c>
      <c r="R918" s="86">
        <v>1.248</v>
      </c>
      <c r="S918" s="84"/>
      <c r="T918" s="86">
        <v>2.0</v>
      </c>
      <c r="U918" s="86">
        <v>0.068067</v>
      </c>
      <c r="V918" s="86">
        <v>0.0</v>
      </c>
      <c r="W918" s="199">
        <v>16.0</v>
      </c>
      <c r="X918" s="86">
        <v>886.0</v>
      </c>
      <c r="Y918" s="86">
        <v>18.95709</v>
      </c>
      <c r="Z918" s="190"/>
      <c r="AA918" s="190"/>
      <c r="AB918" s="190"/>
    </row>
    <row r="919">
      <c r="A919" s="185">
        <v>917.0</v>
      </c>
      <c r="B919" s="185" t="s">
        <v>58</v>
      </c>
      <c r="C919" s="185" t="s">
        <v>27</v>
      </c>
      <c r="D919" s="185" t="s">
        <v>27</v>
      </c>
      <c r="E919" s="185" t="s">
        <v>27</v>
      </c>
      <c r="F919" s="185">
        <v>64.0</v>
      </c>
      <c r="G919" s="185" t="s">
        <v>53</v>
      </c>
      <c r="H919" s="185" t="s">
        <v>59</v>
      </c>
      <c r="I919" s="191">
        <v>2.0</v>
      </c>
      <c r="J919" s="191" t="s">
        <v>45</v>
      </c>
      <c r="K919" s="185">
        <v>27.62863</v>
      </c>
      <c r="L919" s="185">
        <v>200.388</v>
      </c>
      <c r="M919" s="185"/>
      <c r="N919" s="185">
        <v>12.0</v>
      </c>
      <c r="O919" s="186">
        <v>2.08339</v>
      </c>
      <c r="P919" s="187">
        <v>0.0</v>
      </c>
      <c r="Q919" s="86">
        <v>0.058145</v>
      </c>
      <c r="R919" s="86">
        <v>2.208</v>
      </c>
      <c r="S919" s="84"/>
      <c r="T919" s="86">
        <v>4.0</v>
      </c>
      <c r="U919" s="86">
        <v>0.078402</v>
      </c>
      <c r="V919" s="86">
        <v>0.0</v>
      </c>
      <c r="W919" s="199">
        <v>193.0</v>
      </c>
      <c r="X919" s="86">
        <v>788.0</v>
      </c>
      <c r="Y919" s="86">
        <v>20.67096</v>
      </c>
      <c r="Z919" s="190"/>
      <c r="AA919" s="190"/>
      <c r="AB919" s="190"/>
    </row>
    <row r="920">
      <c r="A920" s="185">
        <v>918.0</v>
      </c>
      <c r="B920" s="185" t="s">
        <v>58</v>
      </c>
      <c r="C920" s="185" t="s">
        <v>27</v>
      </c>
      <c r="D920" s="185" t="s">
        <v>27</v>
      </c>
      <c r="E920" s="185" t="s">
        <v>27</v>
      </c>
      <c r="F920" s="185">
        <v>64.0</v>
      </c>
      <c r="G920" s="185" t="s">
        <v>53</v>
      </c>
      <c r="H920" s="185" t="s">
        <v>59</v>
      </c>
      <c r="I920" s="191">
        <v>2.0</v>
      </c>
      <c r="J920" s="191" t="s">
        <v>46</v>
      </c>
      <c r="K920" s="185">
        <v>2.86458</v>
      </c>
      <c r="L920" s="185">
        <v>68007.27</v>
      </c>
      <c r="M920" s="185"/>
      <c r="N920" s="185">
        <v>7.0</v>
      </c>
      <c r="O920" s="186">
        <v>3.57528</v>
      </c>
      <c r="P920" s="187">
        <v>0.0</v>
      </c>
      <c r="Q920" s="86">
        <v>0.559694</v>
      </c>
      <c r="R920" s="86">
        <v>1.248</v>
      </c>
      <c r="S920" s="84"/>
      <c r="T920" s="86">
        <v>2.0</v>
      </c>
      <c r="U920" s="86">
        <v>0.068707</v>
      </c>
      <c r="V920" s="86">
        <v>0.0</v>
      </c>
      <c r="W920" s="199">
        <v>3451.0</v>
      </c>
      <c r="X920" s="86">
        <v>4388.0</v>
      </c>
      <c r="Y920" s="86">
        <v>19.10043</v>
      </c>
      <c r="Z920" s="190"/>
      <c r="AA920" s="190"/>
      <c r="AB920" s="190"/>
    </row>
    <row r="921">
      <c r="A921" s="185">
        <v>919.0</v>
      </c>
      <c r="B921" s="185" t="s">
        <v>58</v>
      </c>
      <c r="C921" s="185" t="s">
        <v>27</v>
      </c>
      <c r="D921" s="185" t="s">
        <v>27</v>
      </c>
      <c r="E921" s="185" t="s">
        <v>27</v>
      </c>
      <c r="F921" s="185">
        <v>64.0</v>
      </c>
      <c r="G921" s="185" t="s">
        <v>53</v>
      </c>
      <c r="H921" s="185" t="s">
        <v>59</v>
      </c>
      <c r="I921" s="191">
        <v>2.0</v>
      </c>
      <c r="J921" s="191" t="s">
        <v>47</v>
      </c>
      <c r="K921" s="185">
        <v>23.70183</v>
      </c>
      <c r="L921" s="185">
        <v>2606.69</v>
      </c>
      <c r="M921" s="185"/>
      <c r="N921" s="185">
        <v>11.0</v>
      </c>
      <c r="O921" s="186">
        <v>40.5443</v>
      </c>
      <c r="P921" s="187">
        <v>0.7</v>
      </c>
      <c r="Q921" s="86">
        <v>1.11712</v>
      </c>
      <c r="R921" s="86">
        <v>2.528</v>
      </c>
      <c r="S921" s="84"/>
      <c r="T921" s="86">
        <v>4.0</v>
      </c>
      <c r="U921" s="86">
        <v>0.134947</v>
      </c>
      <c r="V921" s="86">
        <v>0.0</v>
      </c>
      <c r="W921" s="199">
        <v>622.0</v>
      </c>
      <c r="X921" s="86">
        <v>1627.0</v>
      </c>
      <c r="Y921" s="86">
        <v>19.56349</v>
      </c>
      <c r="Z921" s="190"/>
      <c r="AA921" s="190"/>
      <c r="AB921" s="190"/>
    </row>
    <row r="922">
      <c r="A922" s="185">
        <v>920.0</v>
      </c>
      <c r="B922" s="185" t="s">
        <v>58</v>
      </c>
      <c r="C922" s="185" t="s">
        <v>27</v>
      </c>
      <c r="D922" s="185" t="s">
        <v>27</v>
      </c>
      <c r="E922" s="185" t="s">
        <v>27</v>
      </c>
      <c r="F922" s="185">
        <v>64.0</v>
      </c>
      <c r="G922" s="185" t="s">
        <v>53</v>
      </c>
      <c r="H922" s="185" t="s">
        <v>59</v>
      </c>
      <c r="I922" s="191">
        <v>2.0</v>
      </c>
      <c r="J922" s="191" t="s">
        <v>48</v>
      </c>
      <c r="K922" s="185">
        <v>38.58296</v>
      </c>
      <c r="L922" s="185">
        <v>26575.86</v>
      </c>
      <c r="M922" s="185"/>
      <c r="N922" s="185">
        <v>17.0</v>
      </c>
      <c r="O922" s="186">
        <v>17.15083</v>
      </c>
      <c r="P922" s="187">
        <v>0.3</v>
      </c>
      <c r="Q922" s="86">
        <v>5.34791</v>
      </c>
      <c r="R922" s="86">
        <v>4.96</v>
      </c>
      <c r="S922" s="84"/>
      <c r="T922" s="86">
        <v>8.0</v>
      </c>
      <c r="U922" s="86">
        <v>1.01673</v>
      </c>
      <c r="V922" s="86">
        <v>0.0</v>
      </c>
      <c r="W922" s="199">
        <v>2503.0</v>
      </c>
      <c r="X922" s="86">
        <v>3755.0</v>
      </c>
      <c r="Y922" s="86">
        <v>21.48211</v>
      </c>
      <c r="Z922" s="190"/>
      <c r="AA922" s="190"/>
      <c r="AB922" s="190"/>
    </row>
    <row r="923">
      <c r="A923" s="185">
        <v>921.0</v>
      </c>
      <c r="B923" s="185" t="s">
        <v>58</v>
      </c>
      <c r="C923" s="185" t="s">
        <v>27</v>
      </c>
      <c r="D923" s="185" t="s">
        <v>27</v>
      </c>
      <c r="E923" s="185" t="s">
        <v>27</v>
      </c>
      <c r="F923" s="185">
        <v>64.0</v>
      </c>
      <c r="G923" s="185" t="s">
        <v>53</v>
      </c>
      <c r="H923" s="185" t="s">
        <v>59</v>
      </c>
      <c r="I923" s="191">
        <v>2.0</v>
      </c>
      <c r="J923" s="191" t="s">
        <v>49</v>
      </c>
      <c r="K923" s="185">
        <v>40.71995</v>
      </c>
      <c r="L923" s="185">
        <v>55.041</v>
      </c>
      <c r="M923" s="185"/>
      <c r="N923" s="185">
        <v>3.0</v>
      </c>
      <c r="O923" s="186">
        <v>21.01859</v>
      </c>
      <c r="P923" s="187">
        <v>0.4</v>
      </c>
      <c r="Q923" s="86">
        <v>0.529069</v>
      </c>
      <c r="R923" s="86">
        <v>1.28</v>
      </c>
      <c r="S923" s="84"/>
      <c r="T923" s="86">
        <v>2.0</v>
      </c>
      <c r="U923" s="86">
        <v>0.069922</v>
      </c>
      <c r="V923" s="86">
        <v>0.0</v>
      </c>
      <c r="W923" s="199">
        <v>37.0</v>
      </c>
      <c r="X923" s="86">
        <v>914.0</v>
      </c>
      <c r="Y923" s="86">
        <v>18.66224</v>
      </c>
      <c r="Z923" s="190"/>
      <c r="AA923" s="190"/>
      <c r="AB923" s="190"/>
    </row>
    <row r="924">
      <c r="A924" s="185">
        <v>922.0</v>
      </c>
      <c r="B924" s="185" t="s">
        <v>58</v>
      </c>
      <c r="C924" s="185" t="s">
        <v>27</v>
      </c>
      <c r="D924" s="185" t="s">
        <v>27</v>
      </c>
      <c r="E924" s="185" t="s">
        <v>27</v>
      </c>
      <c r="F924" s="185">
        <v>64.0</v>
      </c>
      <c r="G924" s="185" t="s">
        <v>53</v>
      </c>
      <c r="H924" s="185" t="s">
        <v>59</v>
      </c>
      <c r="I924" s="191">
        <v>2.0</v>
      </c>
      <c r="J924" s="191" t="s">
        <v>50</v>
      </c>
      <c r="K924" s="185">
        <v>29.93833</v>
      </c>
      <c r="L924" s="185">
        <v>7715.85</v>
      </c>
      <c r="M924" s="185"/>
      <c r="N924" s="185">
        <v>23.0</v>
      </c>
      <c r="O924" s="186">
        <v>67.69452</v>
      </c>
      <c r="P924" s="187">
        <v>0.8</v>
      </c>
      <c r="Q924" s="86">
        <v>5.98088</v>
      </c>
      <c r="R924" s="86">
        <v>4.576</v>
      </c>
      <c r="S924" s="84"/>
      <c r="T924" s="86">
        <v>8.0</v>
      </c>
      <c r="U924" s="86">
        <v>7.45033</v>
      </c>
      <c r="V924" s="86">
        <v>0.1</v>
      </c>
      <c r="W924" s="199">
        <v>4276.0</v>
      </c>
      <c r="X924" s="86">
        <v>5921.0</v>
      </c>
      <c r="Y924" s="86">
        <v>23.12656</v>
      </c>
      <c r="Z924" s="190"/>
      <c r="AA924" s="190"/>
      <c r="AB924" s="190"/>
    </row>
    <row r="925">
      <c r="A925" s="185">
        <v>923.0</v>
      </c>
      <c r="B925" s="185" t="s">
        <v>58</v>
      </c>
      <c r="C925" s="185" t="s">
        <v>27</v>
      </c>
      <c r="D925" s="185" t="s">
        <v>27</v>
      </c>
      <c r="E925" s="185" t="s">
        <v>27</v>
      </c>
      <c r="F925" s="185">
        <v>64.0</v>
      </c>
      <c r="G925" s="185" t="s">
        <v>53</v>
      </c>
      <c r="H925" s="185" t="s">
        <v>59</v>
      </c>
      <c r="I925" s="191">
        <v>2.0</v>
      </c>
      <c r="J925" s="191" t="s">
        <v>51</v>
      </c>
      <c r="K925" s="86" t="s">
        <v>30</v>
      </c>
      <c r="L925" s="86" t="s">
        <v>30</v>
      </c>
      <c r="M925" s="86" t="s">
        <v>30</v>
      </c>
      <c r="N925" s="86" t="s">
        <v>30</v>
      </c>
      <c r="O925" s="86" t="s">
        <v>30</v>
      </c>
      <c r="P925" s="86" t="s">
        <v>30</v>
      </c>
      <c r="Q925" s="86" t="s">
        <v>30</v>
      </c>
      <c r="R925" s="86" t="s">
        <v>30</v>
      </c>
      <c r="S925" s="86" t="s">
        <v>30</v>
      </c>
      <c r="T925" s="86" t="s">
        <v>30</v>
      </c>
      <c r="U925" s="86" t="s">
        <v>30</v>
      </c>
      <c r="V925" s="86" t="s">
        <v>30</v>
      </c>
      <c r="W925" s="86" t="s">
        <v>30</v>
      </c>
      <c r="X925" s="86" t="s">
        <v>30</v>
      </c>
      <c r="Y925" s="86" t="s">
        <v>30</v>
      </c>
      <c r="Z925" s="190"/>
      <c r="AA925" s="190"/>
      <c r="AB925" s="190"/>
    </row>
    <row r="926">
      <c r="A926" s="185">
        <v>924.0</v>
      </c>
      <c r="B926" s="185" t="s">
        <v>58</v>
      </c>
      <c r="C926" s="185" t="s">
        <v>27</v>
      </c>
      <c r="D926" s="185" t="s">
        <v>27</v>
      </c>
      <c r="E926" s="185" t="s">
        <v>27</v>
      </c>
      <c r="F926" s="185">
        <v>64.0</v>
      </c>
      <c r="G926" s="185" t="s">
        <v>53</v>
      </c>
      <c r="H926" s="185" t="s">
        <v>59</v>
      </c>
      <c r="I926" s="191">
        <v>2.0</v>
      </c>
      <c r="J926" s="191" t="s">
        <v>52</v>
      </c>
      <c r="K926" s="86" t="s">
        <v>30</v>
      </c>
      <c r="L926" s="86" t="s">
        <v>30</v>
      </c>
      <c r="M926" s="86" t="s">
        <v>30</v>
      </c>
      <c r="N926" s="86" t="s">
        <v>30</v>
      </c>
      <c r="O926" s="86" t="s">
        <v>30</v>
      </c>
      <c r="P926" s="86" t="s">
        <v>30</v>
      </c>
      <c r="Q926" s="86" t="s">
        <v>30</v>
      </c>
      <c r="R926" s="86" t="s">
        <v>30</v>
      </c>
      <c r="S926" s="86" t="s">
        <v>30</v>
      </c>
      <c r="T926" s="86" t="s">
        <v>30</v>
      </c>
      <c r="U926" s="86" t="s">
        <v>30</v>
      </c>
      <c r="V926" s="86" t="s">
        <v>30</v>
      </c>
      <c r="W926" s="86" t="s">
        <v>30</v>
      </c>
      <c r="X926" s="86" t="s">
        <v>30</v>
      </c>
      <c r="Y926" s="86" t="s">
        <v>30</v>
      </c>
      <c r="Z926" s="190"/>
      <c r="AA926" s="190"/>
      <c r="AB926" s="190"/>
    </row>
    <row r="927">
      <c r="A927" s="185">
        <v>925.0</v>
      </c>
      <c r="B927" s="185" t="s">
        <v>58</v>
      </c>
      <c r="C927" s="185" t="s">
        <v>27</v>
      </c>
      <c r="D927" s="185" t="s">
        <v>27</v>
      </c>
      <c r="E927" s="185" t="s">
        <v>27</v>
      </c>
      <c r="F927" s="185">
        <v>64.0</v>
      </c>
      <c r="G927" s="185" t="s">
        <v>53</v>
      </c>
      <c r="H927" s="185" t="s">
        <v>59</v>
      </c>
      <c r="I927" s="191">
        <v>4.0</v>
      </c>
      <c r="J927" s="191" t="s">
        <v>31</v>
      </c>
      <c r="K927" s="185">
        <v>172.11305</v>
      </c>
      <c r="L927" s="185">
        <v>19.905</v>
      </c>
      <c r="M927" s="185"/>
      <c r="N927" s="185">
        <v>2.0</v>
      </c>
      <c r="O927" s="186">
        <v>235.80849</v>
      </c>
      <c r="P927" s="187">
        <v>4.0</v>
      </c>
      <c r="Q927" s="84"/>
      <c r="R927" s="84"/>
      <c r="S927" s="84"/>
      <c r="T927" s="84"/>
      <c r="U927" s="84"/>
      <c r="V927" s="188"/>
      <c r="W927" s="199">
        <v>208.0</v>
      </c>
      <c r="X927" s="86">
        <v>1774.0</v>
      </c>
      <c r="Y927" s="86">
        <v>23.05435</v>
      </c>
      <c r="Z927" s="190"/>
      <c r="AA927" s="190"/>
      <c r="AB927" s="190"/>
    </row>
    <row r="928">
      <c r="A928" s="185">
        <v>926.0</v>
      </c>
      <c r="B928" s="185" t="s">
        <v>58</v>
      </c>
      <c r="C928" s="185" t="s">
        <v>27</v>
      </c>
      <c r="D928" s="185" t="s">
        <v>27</v>
      </c>
      <c r="E928" s="185" t="s">
        <v>27</v>
      </c>
      <c r="F928" s="185">
        <v>64.0</v>
      </c>
      <c r="G928" s="185" t="s">
        <v>53</v>
      </c>
      <c r="H928" s="185" t="s">
        <v>59</v>
      </c>
      <c r="I928" s="191">
        <v>4.0</v>
      </c>
      <c r="J928" s="191" t="s">
        <v>32</v>
      </c>
      <c r="K928" s="185">
        <v>7.54704</v>
      </c>
      <c r="L928" s="185">
        <v>2897.55</v>
      </c>
      <c r="M928" s="185"/>
      <c r="N928" s="185">
        <v>39.0</v>
      </c>
      <c r="O928" s="186">
        <v>140415.7</v>
      </c>
      <c r="P928" s="187">
        <v>95.6</v>
      </c>
      <c r="Q928" s="86">
        <v>0.077189</v>
      </c>
      <c r="R928" s="86">
        <v>32.288</v>
      </c>
      <c r="S928" s="84"/>
      <c r="T928" s="86">
        <v>22.0</v>
      </c>
      <c r="U928" s="86">
        <v>0.629007</v>
      </c>
      <c r="V928" s="86">
        <v>0.0</v>
      </c>
      <c r="W928" s="199">
        <v>149657.0</v>
      </c>
      <c r="X928" s="86">
        <v>142529.0</v>
      </c>
      <c r="Y928" s="86">
        <v>21.61622</v>
      </c>
      <c r="Z928" s="190"/>
      <c r="AA928" s="190"/>
      <c r="AB928" s="190"/>
    </row>
    <row r="929">
      <c r="A929" s="185">
        <v>927.0</v>
      </c>
      <c r="B929" s="185" t="s">
        <v>58</v>
      </c>
      <c r="C929" s="185" t="s">
        <v>27</v>
      </c>
      <c r="D929" s="185" t="s">
        <v>27</v>
      </c>
      <c r="E929" s="185" t="s">
        <v>27</v>
      </c>
      <c r="F929" s="185">
        <v>64.0</v>
      </c>
      <c r="G929" s="185" t="s">
        <v>53</v>
      </c>
      <c r="H929" s="185" t="s">
        <v>59</v>
      </c>
      <c r="I929" s="191">
        <v>4.0</v>
      </c>
      <c r="J929" s="191" t="s">
        <v>33</v>
      </c>
      <c r="K929" s="185">
        <v>66.88282</v>
      </c>
      <c r="L929" s="185">
        <v>436.519</v>
      </c>
      <c r="M929" s="185"/>
      <c r="N929" s="185">
        <v>12.0</v>
      </c>
      <c r="O929" s="186">
        <v>47.3004</v>
      </c>
      <c r="P929" s="187">
        <v>0.8</v>
      </c>
      <c r="Q929" s="86">
        <v>8.68915</v>
      </c>
      <c r="R929" s="86">
        <v>4.768</v>
      </c>
      <c r="S929" s="84"/>
      <c r="T929" s="86">
        <v>8.0</v>
      </c>
      <c r="U929" s="86">
        <v>1.98597</v>
      </c>
      <c r="V929" s="86">
        <v>0.0</v>
      </c>
      <c r="W929" s="199">
        <v>428.0</v>
      </c>
      <c r="X929" s="86">
        <v>1602.0</v>
      </c>
      <c r="Y929" s="86">
        <v>20.00882</v>
      </c>
      <c r="Z929" s="190"/>
      <c r="AA929" s="190"/>
      <c r="AB929" s="190"/>
    </row>
    <row r="930">
      <c r="A930" s="185">
        <v>928.0</v>
      </c>
      <c r="B930" s="185" t="s">
        <v>58</v>
      </c>
      <c r="C930" s="185" t="s">
        <v>27</v>
      </c>
      <c r="D930" s="185" t="s">
        <v>27</v>
      </c>
      <c r="E930" s="185" t="s">
        <v>27</v>
      </c>
      <c r="F930" s="185">
        <v>64.0</v>
      </c>
      <c r="G930" s="185" t="s">
        <v>53</v>
      </c>
      <c r="H930" s="185" t="s">
        <v>59</v>
      </c>
      <c r="I930" s="191">
        <v>4.0</v>
      </c>
      <c r="J930" s="191" t="s">
        <v>34</v>
      </c>
      <c r="K930" s="185">
        <v>57.40285</v>
      </c>
      <c r="L930" s="185">
        <v>53255.97</v>
      </c>
      <c r="M930" s="185"/>
      <c r="N930" s="185">
        <v>69.0</v>
      </c>
      <c r="O930" s="186">
        <v>9.67161</v>
      </c>
      <c r="P930" s="187">
        <v>0.1</v>
      </c>
      <c r="Q930" s="86">
        <v>0.645329</v>
      </c>
      <c r="R930" s="86">
        <v>2.656</v>
      </c>
      <c r="S930" s="84"/>
      <c r="T930" s="86">
        <v>4.0</v>
      </c>
      <c r="U930" s="86">
        <v>1.18569</v>
      </c>
      <c r="V930" s="86">
        <v>0.0</v>
      </c>
      <c r="W930" s="199">
        <v>3855.0</v>
      </c>
      <c r="X930" s="86">
        <v>5139.0</v>
      </c>
      <c r="Y930" s="86">
        <v>21.85674</v>
      </c>
      <c r="Z930" s="190"/>
      <c r="AA930" s="190"/>
      <c r="AB930" s="190"/>
    </row>
    <row r="931">
      <c r="A931" s="185">
        <v>929.0</v>
      </c>
      <c r="B931" s="185" t="s">
        <v>58</v>
      </c>
      <c r="C931" s="185" t="s">
        <v>27</v>
      </c>
      <c r="D931" s="185" t="s">
        <v>27</v>
      </c>
      <c r="E931" s="185" t="s">
        <v>27</v>
      </c>
      <c r="F931" s="185">
        <v>64.0</v>
      </c>
      <c r="G931" s="185" t="s">
        <v>53</v>
      </c>
      <c r="H931" s="185" t="s">
        <v>59</v>
      </c>
      <c r="I931" s="191">
        <v>4.0</v>
      </c>
      <c r="J931" s="191" t="s">
        <v>35</v>
      </c>
      <c r="K931" s="185">
        <v>67.25197</v>
      </c>
      <c r="L931" s="185">
        <v>78.113</v>
      </c>
      <c r="M931" s="185"/>
      <c r="N931" s="185">
        <v>67.0</v>
      </c>
      <c r="O931" s="186">
        <v>12.44957</v>
      </c>
      <c r="P931" s="187">
        <v>0.2</v>
      </c>
      <c r="Q931" s="86">
        <v>8.79677</v>
      </c>
      <c r="R931" s="86">
        <v>5.984</v>
      </c>
      <c r="S931" s="84"/>
      <c r="T931" s="86">
        <v>10.0</v>
      </c>
      <c r="U931" s="86">
        <v>1.11231</v>
      </c>
      <c r="V931" s="86">
        <v>0.0</v>
      </c>
      <c r="W931" s="199">
        <v>43.0</v>
      </c>
      <c r="X931" s="86">
        <v>1049.0</v>
      </c>
      <c r="Y931" s="86">
        <v>18.55401</v>
      </c>
      <c r="Z931" s="190"/>
      <c r="AA931" s="190"/>
      <c r="AB931" s="190"/>
    </row>
    <row r="932">
      <c r="A932" s="185">
        <v>930.0</v>
      </c>
      <c r="B932" s="185" t="s">
        <v>58</v>
      </c>
      <c r="C932" s="185" t="s">
        <v>27</v>
      </c>
      <c r="D932" s="185" t="s">
        <v>27</v>
      </c>
      <c r="E932" s="185" t="s">
        <v>27</v>
      </c>
      <c r="F932" s="185">
        <v>64.0</v>
      </c>
      <c r="G932" s="185" t="s">
        <v>53</v>
      </c>
      <c r="H932" s="185" t="s">
        <v>59</v>
      </c>
      <c r="I932" s="191">
        <v>4.0</v>
      </c>
      <c r="J932" s="191" t="s">
        <v>36</v>
      </c>
      <c r="K932" s="185">
        <v>62.98264</v>
      </c>
      <c r="L932" s="185">
        <v>53.889</v>
      </c>
      <c r="M932" s="185"/>
      <c r="N932" s="185">
        <v>1.0</v>
      </c>
      <c r="O932" s="186">
        <v>18184.0</v>
      </c>
      <c r="P932" s="187">
        <v>0.1</v>
      </c>
      <c r="Q932" s="84"/>
      <c r="R932" s="84"/>
      <c r="S932" s="84"/>
      <c r="T932" s="84"/>
      <c r="U932" s="84"/>
      <c r="V932" s="188"/>
      <c r="W932" s="199">
        <v>8.0</v>
      </c>
      <c r="X932" s="86">
        <v>788.0</v>
      </c>
      <c r="Y932" s="86">
        <v>8.66641</v>
      </c>
      <c r="Z932" s="190"/>
      <c r="AA932" s="190"/>
      <c r="AB932" s="190"/>
    </row>
    <row r="933">
      <c r="A933" s="185">
        <v>931.0</v>
      </c>
      <c r="B933" s="185" t="s">
        <v>58</v>
      </c>
      <c r="C933" s="185" t="s">
        <v>27</v>
      </c>
      <c r="D933" s="185" t="s">
        <v>27</v>
      </c>
      <c r="E933" s="185" t="s">
        <v>27</v>
      </c>
      <c r="F933" s="185">
        <v>64.0</v>
      </c>
      <c r="G933" s="185" t="s">
        <v>53</v>
      </c>
      <c r="H933" s="185" t="s">
        <v>59</v>
      </c>
      <c r="I933" s="191">
        <v>4.0</v>
      </c>
      <c r="J933" s="191" t="s">
        <v>37</v>
      </c>
      <c r="K933" s="185">
        <v>68.04365</v>
      </c>
      <c r="L933" s="185">
        <v>42.401</v>
      </c>
      <c r="M933" s="185"/>
      <c r="N933" s="185">
        <v>12.0</v>
      </c>
      <c r="O933" s="186">
        <v>43.60842</v>
      </c>
      <c r="P933" s="187">
        <v>0.7</v>
      </c>
      <c r="Q933" s="86">
        <v>8.77987</v>
      </c>
      <c r="R933" s="86">
        <v>5.857</v>
      </c>
      <c r="S933" s="84"/>
      <c r="T933" s="86">
        <v>10.0</v>
      </c>
      <c r="U933" s="86">
        <v>1.10326</v>
      </c>
      <c r="V933" s="86">
        <v>0.0</v>
      </c>
      <c r="W933" s="199">
        <v>55.0</v>
      </c>
      <c r="X933" s="86">
        <v>991.0</v>
      </c>
      <c r="Y933" s="86">
        <v>19.14554</v>
      </c>
      <c r="Z933" s="190"/>
      <c r="AA933" s="190"/>
      <c r="AB933" s="190"/>
    </row>
    <row r="934">
      <c r="A934" s="185">
        <v>932.0</v>
      </c>
      <c r="B934" s="185" t="s">
        <v>58</v>
      </c>
      <c r="C934" s="185" t="s">
        <v>27</v>
      </c>
      <c r="D934" s="185" t="s">
        <v>27</v>
      </c>
      <c r="E934" s="185" t="s">
        <v>27</v>
      </c>
      <c r="F934" s="185">
        <v>64.0</v>
      </c>
      <c r="G934" s="185" t="s">
        <v>53</v>
      </c>
      <c r="H934" s="185" t="s">
        <v>59</v>
      </c>
      <c r="I934" s="191">
        <v>4.0</v>
      </c>
      <c r="J934" s="191" t="s">
        <v>38</v>
      </c>
      <c r="K934" s="185">
        <v>72.03936</v>
      </c>
      <c r="L934" s="185">
        <v>120.29</v>
      </c>
      <c r="M934" s="185"/>
      <c r="N934" s="185">
        <v>85.0</v>
      </c>
      <c r="O934" s="186">
        <v>33.18135</v>
      </c>
      <c r="P934" s="187">
        <v>0.6</v>
      </c>
      <c r="Q934" s="86">
        <v>9.82002</v>
      </c>
      <c r="R934" s="86">
        <v>8.16</v>
      </c>
      <c r="S934" s="84"/>
      <c r="T934" s="86">
        <v>14.0</v>
      </c>
      <c r="U934" s="86">
        <v>1.23392</v>
      </c>
      <c r="V934" s="86">
        <v>0.0</v>
      </c>
      <c r="W934" s="199">
        <v>72.0</v>
      </c>
      <c r="X934" s="86">
        <v>1198.0</v>
      </c>
      <c r="Y934" s="86">
        <v>19.80036</v>
      </c>
      <c r="Z934" s="190"/>
      <c r="AA934" s="190"/>
      <c r="AB934" s="190"/>
    </row>
    <row r="935">
      <c r="A935" s="185">
        <v>933.0</v>
      </c>
      <c r="B935" s="185" t="s">
        <v>58</v>
      </c>
      <c r="C935" s="185" t="s">
        <v>27</v>
      </c>
      <c r="D935" s="185" t="s">
        <v>27</v>
      </c>
      <c r="E935" s="185" t="s">
        <v>27</v>
      </c>
      <c r="F935" s="185">
        <v>64.0</v>
      </c>
      <c r="G935" s="185" t="s">
        <v>53</v>
      </c>
      <c r="H935" s="185" t="s">
        <v>59</v>
      </c>
      <c r="I935" s="191">
        <v>4.0</v>
      </c>
      <c r="J935" s="191" t="s">
        <v>39</v>
      </c>
      <c r="K935" s="185">
        <v>90.06418</v>
      </c>
      <c r="L935" s="185">
        <v>24.992</v>
      </c>
      <c r="M935" s="185"/>
      <c r="N935" s="185">
        <v>12.0</v>
      </c>
      <c r="O935" s="186">
        <v>107.62893</v>
      </c>
      <c r="P935" s="187">
        <v>1.8</v>
      </c>
      <c r="Q935" s="86">
        <v>17.79203</v>
      </c>
      <c r="R935" s="86">
        <v>6.08</v>
      </c>
      <c r="S935" s="84"/>
      <c r="T935" s="86">
        <v>10.0</v>
      </c>
      <c r="U935" s="86">
        <v>12.30345</v>
      </c>
      <c r="V935" s="86">
        <v>0.2</v>
      </c>
      <c r="W935" s="199">
        <v>121.0</v>
      </c>
      <c r="X935" s="86">
        <v>1271.0</v>
      </c>
      <c r="Y935" s="86">
        <v>18.91266</v>
      </c>
      <c r="Z935" s="190"/>
      <c r="AA935" s="190"/>
      <c r="AB935" s="190"/>
    </row>
    <row r="936">
      <c r="A936" s="185">
        <v>934.0</v>
      </c>
      <c r="B936" s="185" t="s">
        <v>58</v>
      </c>
      <c r="C936" s="185" t="s">
        <v>27</v>
      </c>
      <c r="D936" s="185" t="s">
        <v>27</v>
      </c>
      <c r="E936" s="185" t="s">
        <v>27</v>
      </c>
      <c r="F936" s="185">
        <v>64.0</v>
      </c>
      <c r="G936" s="185" t="s">
        <v>53</v>
      </c>
      <c r="H936" s="185" t="s">
        <v>59</v>
      </c>
      <c r="I936" s="191">
        <v>4.0</v>
      </c>
      <c r="J936" s="191" t="s">
        <v>40</v>
      </c>
      <c r="K936" s="185">
        <v>62.12121</v>
      </c>
      <c r="L936" s="185">
        <v>1516.22</v>
      </c>
      <c r="M936" s="185"/>
      <c r="N936" s="185">
        <v>57.0</v>
      </c>
      <c r="O936" s="186">
        <v>145.29626</v>
      </c>
      <c r="P936" s="187">
        <v>2.5</v>
      </c>
      <c r="Q936" s="86">
        <v>9.405</v>
      </c>
      <c r="R936" s="86">
        <v>8.576</v>
      </c>
      <c r="S936" s="84"/>
      <c r="T936" s="86">
        <v>53.0</v>
      </c>
      <c r="U936" s="86">
        <v>2.56823</v>
      </c>
      <c r="V936" s="86">
        <v>0.0</v>
      </c>
      <c r="W936" s="199">
        <v>340.0</v>
      </c>
      <c r="X936" s="86">
        <v>1671.0</v>
      </c>
      <c r="Y936" s="86">
        <v>23.02209</v>
      </c>
      <c r="Z936" s="190"/>
      <c r="AA936" s="190"/>
      <c r="AB936" s="190"/>
    </row>
    <row r="937">
      <c r="A937" s="185">
        <v>935.0</v>
      </c>
      <c r="B937" s="185" t="s">
        <v>58</v>
      </c>
      <c r="C937" s="185" t="s">
        <v>27</v>
      </c>
      <c r="D937" s="185" t="s">
        <v>27</v>
      </c>
      <c r="E937" s="185" t="s">
        <v>27</v>
      </c>
      <c r="F937" s="185">
        <v>64.0</v>
      </c>
      <c r="G937" s="185" t="s">
        <v>53</v>
      </c>
      <c r="H937" s="185" t="s">
        <v>59</v>
      </c>
      <c r="I937" s="191">
        <v>4.0</v>
      </c>
      <c r="J937" s="191" t="s">
        <v>41</v>
      </c>
      <c r="K937" s="185">
        <v>7.34859</v>
      </c>
      <c r="L937" s="185">
        <v>2572.55</v>
      </c>
      <c r="M937" s="185"/>
      <c r="N937" s="185">
        <v>22.0</v>
      </c>
      <c r="O937" s="186">
        <v>1.21586</v>
      </c>
      <c r="P937" s="187">
        <v>0.0</v>
      </c>
      <c r="Q937" s="86">
        <v>0.059617</v>
      </c>
      <c r="R937" s="86">
        <v>4.736</v>
      </c>
      <c r="S937" s="84"/>
      <c r="T937" s="86">
        <v>8.0</v>
      </c>
      <c r="U937" s="86">
        <v>0.169446</v>
      </c>
      <c r="V937" s="86">
        <v>0.0</v>
      </c>
      <c r="W937" s="199">
        <v>181.0</v>
      </c>
      <c r="X937" s="86">
        <v>1251.0</v>
      </c>
      <c r="Y937" s="86">
        <v>20.02494</v>
      </c>
      <c r="Z937" s="190"/>
      <c r="AA937" s="190"/>
      <c r="AB937" s="190"/>
    </row>
    <row r="938">
      <c r="A938" s="185">
        <v>936.0</v>
      </c>
      <c r="B938" s="185" t="s">
        <v>58</v>
      </c>
      <c r="C938" s="185" t="s">
        <v>27</v>
      </c>
      <c r="D938" s="185" t="s">
        <v>27</v>
      </c>
      <c r="E938" s="185" t="s">
        <v>27</v>
      </c>
      <c r="F938" s="185">
        <v>64.0</v>
      </c>
      <c r="G938" s="185" t="s">
        <v>53</v>
      </c>
      <c r="H938" s="185" t="s">
        <v>59</v>
      </c>
      <c r="I938" s="191">
        <v>4.0</v>
      </c>
      <c r="J938" s="191" t="s">
        <v>42</v>
      </c>
      <c r="K938" s="185">
        <v>49.49058</v>
      </c>
      <c r="L938" s="185">
        <v>43.136</v>
      </c>
      <c r="M938" s="185"/>
      <c r="N938" s="185">
        <v>59.0</v>
      </c>
      <c r="O938" s="186">
        <v>3.92457</v>
      </c>
      <c r="P938" s="187">
        <v>0.1</v>
      </c>
      <c r="Q938" s="86">
        <v>7.90151</v>
      </c>
      <c r="R938" s="86">
        <v>1.248</v>
      </c>
      <c r="S938" s="84"/>
      <c r="T938" s="86">
        <v>2.0</v>
      </c>
      <c r="U938" s="86">
        <v>0.896343</v>
      </c>
      <c r="V938" s="86">
        <v>0.0</v>
      </c>
      <c r="W938" s="199">
        <v>29.0</v>
      </c>
      <c r="X938" s="86">
        <v>941.0</v>
      </c>
      <c r="Y938" s="86">
        <v>18.59932</v>
      </c>
      <c r="Z938" s="190"/>
      <c r="AA938" s="190"/>
      <c r="AB938" s="190"/>
    </row>
    <row r="939">
      <c r="A939" s="185">
        <v>937.0</v>
      </c>
      <c r="B939" s="185" t="s">
        <v>58</v>
      </c>
      <c r="C939" s="185" t="s">
        <v>27</v>
      </c>
      <c r="D939" s="185" t="s">
        <v>27</v>
      </c>
      <c r="E939" s="185" t="s">
        <v>27</v>
      </c>
      <c r="F939" s="185">
        <v>64.0</v>
      </c>
      <c r="G939" s="185" t="s">
        <v>53</v>
      </c>
      <c r="H939" s="185" t="s">
        <v>59</v>
      </c>
      <c r="I939" s="191">
        <v>4.0</v>
      </c>
      <c r="J939" s="191" t="s">
        <v>43</v>
      </c>
      <c r="K939" s="185">
        <v>7.30513</v>
      </c>
      <c r="L939" s="185">
        <v>1743.87</v>
      </c>
      <c r="M939" s="185"/>
      <c r="N939" s="185">
        <v>59.0</v>
      </c>
      <c r="O939" s="186">
        <v>88057.02</v>
      </c>
      <c r="P939" s="187">
        <v>91.8</v>
      </c>
      <c r="Q939" s="86">
        <v>0.236806</v>
      </c>
      <c r="R939" s="84"/>
      <c r="S939" s="84"/>
      <c r="T939" s="84"/>
      <c r="U939" s="84"/>
      <c r="V939" s="188"/>
      <c r="W939" s="199">
        <v>90915.0</v>
      </c>
      <c r="X939" s="86">
        <v>90167.0</v>
      </c>
      <c r="Y939" s="86">
        <v>13.41934</v>
      </c>
      <c r="Z939" s="190"/>
      <c r="AA939" s="190"/>
      <c r="AB939" s="190"/>
    </row>
    <row r="940">
      <c r="A940" s="185">
        <v>938.0</v>
      </c>
      <c r="B940" s="185" t="s">
        <v>58</v>
      </c>
      <c r="C940" s="185" t="s">
        <v>27</v>
      </c>
      <c r="D940" s="185" t="s">
        <v>27</v>
      </c>
      <c r="E940" s="185" t="s">
        <v>27</v>
      </c>
      <c r="F940" s="185">
        <v>64.0</v>
      </c>
      <c r="G940" s="185" t="s">
        <v>53</v>
      </c>
      <c r="H940" s="185" t="s">
        <v>59</v>
      </c>
      <c r="I940" s="191">
        <v>4.0</v>
      </c>
      <c r="J940" s="191" t="s">
        <v>44</v>
      </c>
      <c r="K940" s="185">
        <v>54.3417</v>
      </c>
      <c r="L940" s="185">
        <v>110.465</v>
      </c>
      <c r="M940" s="185"/>
      <c r="N940" s="185">
        <v>5.0</v>
      </c>
      <c r="O940" s="186">
        <v>8.33974</v>
      </c>
      <c r="P940" s="187">
        <v>0.1</v>
      </c>
      <c r="Q940" s="86">
        <v>1.08227</v>
      </c>
      <c r="R940" s="86">
        <v>1.312</v>
      </c>
      <c r="S940" s="84"/>
      <c r="T940" s="86">
        <v>2.0</v>
      </c>
      <c r="U940" s="86">
        <v>0.114531</v>
      </c>
      <c r="V940" s="86">
        <v>0.0</v>
      </c>
      <c r="W940" s="199">
        <v>24.0</v>
      </c>
      <c r="X940" s="86">
        <v>939.0</v>
      </c>
      <c r="Y940" s="86">
        <v>22.61855</v>
      </c>
      <c r="Z940" s="190"/>
      <c r="AA940" s="190"/>
      <c r="AB940" s="190"/>
    </row>
    <row r="941">
      <c r="A941" s="185">
        <v>939.0</v>
      </c>
      <c r="B941" s="185" t="s">
        <v>58</v>
      </c>
      <c r="C941" s="185" t="s">
        <v>27</v>
      </c>
      <c r="D941" s="185" t="s">
        <v>27</v>
      </c>
      <c r="E941" s="185" t="s">
        <v>27</v>
      </c>
      <c r="F941" s="185">
        <v>64.0</v>
      </c>
      <c r="G941" s="185" t="s">
        <v>53</v>
      </c>
      <c r="H941" s="185" t="s">
        <v>59</v>
      </c>
      <c r="I941" s="191">
        <v>4.0</v>
      </c>
      <c r="J941" s="191" t="s">
        <v>45</v>
      </c>
      <c r="K941" s="185">
        <v>54.28554</v>
      </c>
      <c r="L941" s="185">
        <v>240.581</v>
      </c>
      <c r="M941" s="185"/>
      <c r="N941" s="185">
        <v>12.0</v>
      </c>
      <c r="O941" s="186">
        <v>4.03264</v>
      </c>
      <c r="P941" s="187">
        <v>0.1</v>
      </c>
      <c r="Q941" s="86">
        <v>0.110627</v>
      </c>
      <c r="R941" s="86">
        <v>2.368</v>
      </c>
      <c r="S941" s="84"/>
      <c r="T941" s="86">
        <v>4.0</v>
      </c>
      <c r="U941" s="86">
        <v>0.086467</v>
      </c>
      <c r="V941" s="86">
        <v>0.0</v>
      </c>
      <c r="W941" s="199">
        <v>127.0</v>
      </c>
      <c r="X941" s="86">
        <v>826.0</v>
      </c>
      <c r="Y941" s="86">
        <v>20.40003</v>
      </c>
      <c r="Z941" s="190"/>
      <c r="AA941" s="190"/>
      <c r="AB941" s="190"/>
    </row>
    <row r="942">
      <c r="A942" s="185">
        <v>940.0</v>
      </c>
      <c r="B942" s="185" t="s">
        <v>58</v>
      </c>
      <c r="C942" s="185" t="s">
        <v>27</v>
      </c>
      <c r="D942" s="185" t="s">
        <v>27</v>
      </c>
      <c r="E942" s="185" t="s">
        <v>27</v>
      </c>
      <c r="F942" s="185">
        <v>64.0</v>
      </c>
      <c r="G942" s="185" t="s">
        <v>53</v>
      </c>
      <c r="H942" s="185" t="s">
        <v>59</v>
      </c>
      <c r="I942" s="191">
        <v>4.0</v>
      </c>
      <c r="J942" s="191" t="s">
        <v>46</v>
      </c>
      <c r="K942" s="185">
        <v>4.51044</v>
      </c>
      <c r="L942" s="185">
        <v>128244.22</v>
      </c>
      <c r="M942" s="185"/>
      <c r="N942" s="185">
        <v>7.0</v>
      </c>
      <c r="O942" s="186">
        <v>7.00304</v>
      </c>
      <c r="P942" s="187">
        <v>0.1</v>
      </c>
      <c r="Q942" s="86">
        <v>1.14937</v>
      </c>
      <c r="R942" s="86">
        <v>1.28</v>
      </c>
      <c r="S942" s="84"/>
      <c r="T942" s="86">
        <v>2.0</v>
      </c>
      <c r="U942" s="86">
        <v>0.111747</v>
      </c>
      <c r="V942" s="86">
        <v>0.0</v>
      </c>
      <c r="W942" s="199">
        <v>6339.0</v>
      </c>
      <c r="X942" s="86">
        <v>7277.0</v>
      </c>
      <c r="Y942" s="86">
        <v>19.14029</v>
      </c>
      <c r="Z942" s="190"/>
      <c r="AA942" s="190"/>
      <c r="AB942" s="190"/>
    </row>
    <row r="943">
      <c r="A943" s="185">
        <v>941.0</v>
      </c>
      <c r="B943" s="185" t="s">
        <v>58</v>
      </c>
      <c r="C943" s="185" t="s">
        <v>27</v>
      </c>
      <c r="D943" s="185" t="s">
        <v>27</v>
      </c>
      <c r="E943" s="185" t="s">
        <v>27</v>
      </c>
      <c r="F943" s="185">
        <v>64.0</v>
      </c>
      <c r="G943" s="185" t="s">
        <v>53</v>
      </c>
      <c r="H943" s="185" t="s">
        <v>59</v>
      </c>
      <c r="I943" s="191">
        <v>4.0</v>
      </c>
      <c r="J943" s="191" t="s">
        <v>47</v>
      </c>
      <c r="K943" s="185">
        <v>46.98763</v>
      </c>
      <c r="L943" s="185">
        <v>5068.08</v>
      </c>
      <c r="M943" s="185"/>
      <c r="N943" s="185">
        <v>11.0</v>
      </c>
      <c r="O943" s="186">
        <v>98.45409</v>
      </c>
      <c r="P943" s="187">
        <v>1.7</v>
      </c>
      <c r="Q943" s="86">
        <v>2.18521</v>
      </c>
      <c r="R943" s="86">
        <v>2.56</v>
      </c>
      <c r="S943" s="84"/>
      <c r="T943" s="86">
        <v>4.0</v>
      </c>
      <c r="U943" s="86">
        <v>0.229158</v>
      </c>
      <c r="V943" s="86">
        <v>0.0</v>
      </c>
      <c r="W943" s="199">
        <v>1238.0</v>
      </c>
      <c r="X943" s="86">
        <v>2322.0</v>
      </c>
      <c r="Y943" s="86">
        <v>19.69248</v>
      </c>
      <c r="Z943" s="190"/>
      <c r="AA943" s="190"/>
      <c r="AB943" s="190"/>
    </row>
    <row r="944">
      <c r="A944" s="185">
        <v>942.0</v>
      </c>
      <c r="B944" s="185" t="s">
        <v>58</v>
      </c>
      <c r="C944" s="185" t="s">
        <v>27</v>
      </c>
      <c r="D944" s="185" t="s">
        <v>27</v>
      </c>
      <c r="E944" s="185" t="s">
        <v>27</v>
      </c>
      <c r="F944" s="185">
        <v>64.0</v>
      </c>
      <c r="G944" s="185" t="s">
        <v>53</v>
      </c>
      <c r="H944" s="185" t="s">
        <v>59</v>
      </c>
      <c r="I944" s="191">
        <v>4.0</v>
      </c>
      <c r="J944" s="191" t="s">
        <v>48</v>
      </c>
      <c r="K944" s="185">
        <v>86.0846</v>
      </c>
      <c r="L944" s="185">
        <v>52917.76</v>
      </c>
      <c r="M944" s="185"/>
      <c r="N944" s="185">
        <v>17.0</v>
      </c>
      <c r="O944" s="186">
        <v>34.78585</v>
      </c>
      <c r="P944" s="187">
        <v>0.3</v>
      </c>
      <c r="Q944" s="86">
        <v>10.58363</v>
      </c>
      <c r="R944" s="86">
        <v>4.576</v>
      </c>
      <c r="S944" s="84"/>
      <c r="T944" s="86">
        <v>8.0</v>
      </c>
      <c r="U944" s="86">
        <v>1.98792</v>
      </c>
      <c r="V944" s="86">
        <v>0.0</v>
      </c>
      <c r="W944" s="199">
        <v>4921.0</v>
      </c>
      <c r="X944" s="86">
        <v>6276.0</v>
      </c>
      <c r="Y944" s="86">
        <v>20.65988</v>
      </c>
      <c r="Z944" s="190"/>
      <c r="AA944" s="190"/>
      <c r="AB944" s="190"/>
    </row>
    <row r="945">
      <c r="A945" s="185">
        <v>943.0</v>
      </c>
      <c r="B945" s="185" t="s">
        <v>58</v>
      </c>
      <c r="C945" s="185" t="s">
        <v>27</v>
      </c>
      <c r="D945" s="185" t="s">
        <v>27</v>
      </c>
      <c r="E945" s="185" t="s">
        <v>27</v>
      </c>
      <c r="F945" s="185">
        <v>64.0</v>
      </c>
      <c r="G945" s="185" t="s">
        <v>53</v>
      </c>
      <c r="H945" s="185" t="s">
        <v>59</v>
      </c>
      <c r="I945" s="191">
        <v>4.0</v>
      </c>
      <c r="J945" s="191" t="s">
        <v>49</v>
      </c>
      <c r="K945" s="185">
        <v>82.08814</v>
      </c>
      <c r="L945" s="185">
        <v>55.649</v>
      </c>
      <c r="M945" s="185"/>
      <c r="N945" s="185">
        <v>3.0</v>
      </c>
      <c r="O945" s="186">
        <v>50.5496</v>
      </c>
      <c r="P945" s="187">
        <v>0.9</v>
      </c>
      <c r="Q945" s="86">
        <v>1.05529</v>
      </c>
      <c r="R945" s="86">
        <v>1.28</v>
      </c>
      <c r="S945" s="84"/>
      <c r="T945" s="86">
        <v>2.0</v>
      </c>
      <c r="U945" s="86">
        <v>0.110114</v>
      </c>
      <c r="V945" s="86">
        <v>0.0</v>
      </c>
      <c r="W945" s="199">
        <v>67.0</v>
      </c>
      <c r="X945" s="86">
        <v>1075.0</v>
      </c>
      <c r="Y945" s="86">
        <v>18.47937</v>
      </c>
      <c r="Z945" s="190"/>
      <c r="AA945" s="190"/>
      <c r="AB945" s="190"/>
    </row>
    <row r="946">
      <c r="A946" s="185">
        <v>944.0</v>
      </c>
      <c r="B946" s="185" t="s">
        <v>58</v>
      </c>
      <c r="C946" s="185" t="s">
        <v>27</v>
      </c>
      <c r="D946" s="185" t="s">
        <v>27</v>
      </c>
      <c r="E946" s="185" t="s">
        <v>27</v>
      </c>
      <c r="F946" s="185">
        <v>64.0</v>
      </c>
      <c r="G946" s="185" t="s">
        <v>53</v>
      </c>
      <c r="H946" s="185" t="s">
        <v>59</v>
      </c>
      <c r="I946" s="191">
        <v>4.0</v>
      </c>
      <c r="J946" s="191" t="s">
        <v>50</v>
      </c>
      <c r="K946" s="185">
        <v>59.63511</v>
      </c>
      <c r="L946" s="185">
        <v>15500.6</v>
      </c>
      <c r="M946" s="185"/>
      <c r="N946" s="185">
        <v>23.0</v>
      </c>
      <c r="O946" s="186">
        <v>134.89345</v>
      </c>
      <c r="P946" s="187">
        <v>0.9</v>
      </c>
      <c r="Q946" s="86">
        <v>11.98399</v>
      </c>
      <c r="R946" s="86">
        <v>4.513</v>
      </c>
      <c r="S946" s="84"/>
      <c r="T946" s="86">
        <v>8.0</v>
      </c>
      <c r="U946" s="86">
        <v>15.01699</v>
      </c>
      <c r="V946" s="86">
        <v>0.1</v>
      </c>
      <c r="W946" s="199">
        <v>8420.0</v>
      </c>
      <c r="X946" s="86">
        <v>10219.0</v>
      </c>
      <c r="Y946" s="86">
        <v>22.49468</v>
      </c>
      <c r="Z946" s="190"/>
      <c r="AA946" s="190"/>
      <c r="AB946" s="190"/>
    </row>
    <row r="947">
      <c r="A947" s="185">
        <v>945.0</v>
      </c>
      <c r="B947" s="185" t="s">
        <v>58</v>
      </c>
      <c r="C947" s="185" t="s">
        <v>27</v>
      </c>
      <c r="D947" s="185" t="s">
        <v>27</v>
      </c>
      <c r="E947" s="185" t="s">
        <v>27</v>
      </c>
      <c r="F947" s="185">
        <v>64.0</v>
      </c>
      <c r="G947" s="185" t="s">
        <v>53</v>
      </c>
      <c r="H947" s="185" t="s">
        <v>59</v>
      </c>
      <c r="I947" s="191">
        <v>4.0</v>
      </c>
      <c r="J947" s="191" t="s">
        <v>51</v>
      </c>
      <c r="K947" s="86" t="s">
        <v>30</v>
      </c>
      <c r="L947" s="86" t="s">
        <v>30</v>
      </c>
      <c r="M947" s="86" t="s">
        <v>30</v>
      </c>
      <c r="N947" s="86" t="s">
        <v>30</v>
      </c>
      <c r="O947" s="86" t="s">
        <v>30</v>
      </c>
      <c r="P947" s="86" t="s">
        <v>30</v>
      </c>
      <c r="Q947" s="86" t="s">
        <v>30</v>
      </c>
      <c r="R947" s="86" t="s">
        <v>30</v>
      </c>
      <c r="S947" s="86" t="s">
        <v>30</v>
      </c>
      <c r="T947" s="86" t="s">
        <v>30</v>
      </c>
      <c r="U947" s="86" t="s">
        <v>30</v>
      </c>
      <c r="V947" s="86" t="s">
        <v>30</v>
      </c>
      <c r="W947" s="86" t="s">
        <v>30</v>
      </c>
      <c r="X947" s="86" t="s">
        <v>30</v>
      </c>
      <c r="Y947" s="86" t="s">
        <v>30</v>
      </c>
      <c r="Z947" s="190"/>
      <c r="AA947" s="190"/>
      <c r="AB947" s="190"/>
    </row>
    <row r="948">
      <c r="A948" s="185">
        <v>946.0</v>
      </c>
      <c r="B948" s="185" t="s">
        <v>58</v>
      </c>
      <c r="C948" s="185" t="s">
        <v>27</v>
      </c>
      <c r="D948" s="185" t="s">
        <v>27</v>
      </c>
      <c r="E948" s="185" t="s">
        <v>27</v>
      </c>
      <c r="F948" s="185">
        <v>64.0</v>
      </c>
      <c r="G948" s="185" t="s">
        <v>53</v>
      </c>
      <c r="H948" s="185" t="s">
        <v>59</v>
      </c>
      <c r="I948" s="191">
        <v>4.0</v>
      </c>
      <c r="J948" s="191" t="s">
        <v>52</v>
      </c>
      <c r="K948" s="86" t="s">
        <v>30</v>
      </c>
      <c r="L948" s="86" t="s">
        <v>30</v>
      </c>
      <c r="M948" s="86" t="s">
        <v>30</v>
      </c>
      <c r="N948" s="86" t="s">
        <v>30</v>
      </c>
      <c r="O948" s="86" t="s">
        <v>30</v>
      </c>
      <c r="P948" s="86" t="s">
        <v>30</v>
      </c>
      <c r="Q948" s="86" t="s">
        <v>30</v>
      </c>
      <c r="R948" s="86" t="s">
        <v>30</v>
      </c>
      <c r="S948" s="86" t="s">
        <v>30</v>
      </c>
      <c r="T948" s="86" t="s">
        <v>30</v>
      </c>
      <c r="U948" s="86" t="s">
        <v>30</v>
      </c>
      <c r="V948" s="86" t="s">
        <v>30</v>
      </c>
      <c r="W948" s="86" t="s">
        <v>30</v>
      </c>
      <c r="X948" s="86" t="s">
        <v>30</v>
      </c>
      <c r="Y948" s="86" t="s">
        <v>30</v>
      </c>
      <c r="Z948" s="190"/>
      <c r="AA948" s="190"/>
      <c r="AB948" s="190"/>
    </row>
    <row r="949">
      <c r="A949" s="185">
        <v>947.0</v>
      </c>
      <c r="B949" s="185" t="s">
        <v>58</v>
      </c>
      <c r="C949" s="185" t="s">
        <v>27</v>
      </c>
      <c r="D949" s="185" t="s">
        <v>27</v>
      </c>
      <c r="E949" s="185" t="s">
        <v>27</v>
      </c>
      <c r="F949" s="185">
        <v>64.0</v>
      </c>
      <c r="G949" s="185" t="s">
        <v>53</v>
      </c>
      <c r="H949" s="185" t="s">
        <v>59</v>
      </c>
      <c r="I949" s="191">
        <v>8.0</v>
      </c>
      <c r="J949" s="191" t="s">
        <v>31</v>
      </c>
      <c r="K949" s="185">
        <v>221.21613</v>
      </c>
      <c r="L949" s="185">
        <v>20.129</v>
      </c>
      <c r="M949" s="185"/>
      <c r="N949" s="185">
        <v>2.0</v>
      </c>
      <c r="O949" s="186">
        <v>311.83106</v>
      </c>
      <c r="P949" s="187">
        <v>5.3</v>
      </c>
      <c r="Q949" s="86">
        <v>239.93363</v>
      </c>
      <c r="R949" s="86">
        <v>71.522</v>
      </c>
      <c r="S949" s="84"/>
      <c r="T949" s="86">
        <v>2.0</v>
      </c>
      <c r="U949" s="86">
        <v>81.76732</v>
      </c>
      <c r="V949" s="86">
        <v>1.4</v>
      </c>
      <c r="W949" s="199">
        <v>153.0</v>
      </c>
      <c r="X949" s="86">
        <v>2237.0</v>
      </c>
      <c r="Y949" s="86">
        <v>22.78574</v>
      </c>
      <c r="Z949" s="190"/>
      <c r="AA949" s="190"/>
      <c r="AB949" s="190"/>
    </row>
    <row r="950">
      <c r="A950" s="185">
        <v>948.0</v>
      </c>
      <c r="B950" s="185" t="s">
        <v>58</v>
      </c>
      <c r="C950" s="185" t="s">
        <v>27</v>
      </c>
      <c r="D950" s="185" t="s">
        <v>27</v>
      </c>
      <c r="E950" s="185" t="s">
        <v>27</v>
      </c>
      <c r="F950" s="185">
        <v>64.0</v>
      </c>
      <c r="G950" s="185" t="s">
        <v>53</v>
      </c>
      <c r="H950" s="185" t="s">
        <v>59</v>
      </c>
      <c r="I950" s="191">
        <v>8.0</v>
      </c>
      <c r="J950" s="191" t="s">
        <v>32</v>
      </c>
      <c r="K950" s="185">
        <v>21.02548</v>
      </c>
      <c r="L950" s="185">
        <v>13184.77</v>
      </c>
      <c r="M950" s="185"/>
      <c r="N950" s="185">
        <v>39.0</v>
      </c>
      <c r="O950" s="186">
        <v>595747.99</v>
      </c>
      <c r="P950" s="187">
        <v>98.8</v>
      </c>
      <c r="Q950" s="86">
        <v>0.129027</v>
      </c>
      <c r="R950" s="86">
        <v>37.472</v>
      </c>
      <c r="S950" s="84"/>
      <c r="T950" s="86">
        <v>22.0</v>
      </c>
      <c r="U950" s="86">
        <v>0.513676</v>
      </c>
      <c r="V950" s="86">
        <v>0.0</v>
      </c>
      <c r="W950" s="199">
        <v>592157.0</v>
      </c>
      <c r="X950" s="86">
        <v>598380.0</v>
      </c>
      <c r="Y950" s="86">
        <v>25.08624</v>
      </c>
      <c r="Z950" s="190"/>
      <c r="AA950" s="190"/>
      <c r="AB950" s="190"/>
    </row>
    <row r="951">
      <c r="A951" s="185">
        <v>949.0</v>
      </c>
      <c r="B951" s="185" t="s">
        <v>58</v>
      </c>
      <c r="C951" s="185" t="s">
        <v>27</v>
      </c>
      <c r="D951" s="185" t="s">
        <v>27</v>
      </c>
      <c r="E951" s="185" t="s">
        <v>27</v>
      </c>
      <c r="F951" s="185">
        <v>64.0</v>
      </c>
      <c r="G951" s="185" t="s">
        <v>53</v>
      </c>
      <c r="H951" s="185" t="s">
        <v>59</v>
      </c>
      <c r="I951" s="191">
        <v>8.0</v>
      </c>
      <c r="J951" s="191" t="s">
        <v>33</v>
      </c>
      <c r="K951" s="185">
        <v>128.835</v>
      </c>
      <c r="L951" s="185">
        <v>671.503</v>
      </c>
      <c r="M951" s="185"/>
      <c r="N951" s="185">
        <v>12.0</v>
      </c>
      <c r="O951" s="186">
        <v>65.13432</v>
      </c>
      <c r="P951" s="187">
        <v>1.1</v>
      </c>
      <c r="Q951" s="86">
        <v>212.3772</v>
      </c>
      <c r="R951" s="86">
        <v>1786.76</v>
      </c>
      <c r="S951" s="84"/>
      <c r="T951" s="86">
        <v>12.0</v>
      </c>
      <c r="U951" s="86">
        <v>33.7916</v>
      </c>
      <c r="V951" s="86">
        <v>0.6</v>
      </c>
      <c r="W951" s="199">
        <v>891.0</v>
      </c>
      <c r="X951" s="86">
        <v>2307.0</v>
      </c>
      <c r="Y951" s="86">
        <v>21.45977</v>
      </c>
      <c r="Z951" s="190"/>
      <c r="AA951" s="190"/>
      <c r="AB951" s="190"/>
    </row>
    <row r="952">
      <c r="A952" s="185">
        <v>950.0</v>
      </c>
      <c r="B952" s="185" t="s">
        <v>58</v>
      </c>
      <c r="C952" s="185" t="s">
        <v>27</v>
      </c>
      <c r="D952" s="185" t="s">
        <v>27</v>
      </c>
      <c r="E952" s="185" t="s">
        <v>27</v>
      </c>
      <c r="F952" s="185">
        <v>64.0</v>
      </c>
      <c r="G952" s="185" t="s">
        <v>53</v>
      </c>
      <c r="H952" s="185" t="s">
        <v>59</v>
      </c>
      <c r="I952" s="191">
        <v>8.0</v>
      </c>
      <c r="J952" s="191" t="s">
        <v>34</v>
      </c>
      <c r="K952" s="185">
        <v>96.75822</v>
      </c>
      <c r="L952" s="185">
        <v>141372.52</v>
      </c>
      <c r="M952" s="185"/>
      <c r="N952" s="185">
        <v>69.0</v>
      </c>
      <c r="O952" s="186">
        <v>17.81584</v>
      </c>
      <c r="P952" s="187">
        <v>0.1</v>
      </c>
      <c r="Q952" s="86">
        <v>67.36694</v>
      </c>
      <c r="R952" s="86">
        <v>235217.09</v>
      </c>
      <c r="S952" s="84"/>
      <c r="T952" s="86">
        <v>6.0</v>
      </c>
      <c r="U952" s="86">
        <v>14.39451</v>
      </c>
      <c r="V952" s="86">
        <v>0.1</v>
      </c>
      <c r="W952" s="199">
        <v>7718.0</v>
      </c>
      <c r="X952" s="86">
        <v>9127.0</v>
      </c>
      <c r="Y952" s="86">
        <v>21.83005</v>
      </c>
      <c r="Z952" s="190"/>
      <c r="AA952" s="190"/>
      <c r="AB952" s="190"/>
    </row>
    <row r="953">
      <c r="A953" s="185">
        <v>951.0</v>
      </c>
      <c r="B953" s="185" t="s">
        <v>58</v>
      </c>
      <c r="C953" s="185" t="s">
        <v>27</v>
      </c>
      <c r="D953" s="185" t="s">
        <v>27</v>
      </c>
      <c r="E953" s="185" t="s">
        <v>27</v>
      </c>
      <c r="F953" s="185">
        <v>64.0</v>
      </c>
      <c r="G953" s="185" t="s">
        <v>53</v>
      </c>
      <c r="H953" s="185" t="s">
        <v>59</v>
      </c>
      <c r="I953" s="191">
        <v>8.0</v>
      </c>
      <c r="J953" s="191" t="s">
        <v>35</v>
      </c>
      <c r="K953" s="185">
        <v>131.80424</v>
      </c>
      <c r="L953" s="185">
        <v>77.954</v>
      </c>
      <c r="M953" s="185"/>
      <c r="N953" s="185">
        <v>67.0</v>
      </c>
      <c r="O953" s="186">
        <v>18.84724</v>
      </c>
      <c r="P953" s="187">
        <v>0.3</v>
      </c>
      <c r="Q953" s="86">
        <v>209.7638</v>
      </c>
      <c r="R953" s="86">
        <v>292.679</v>
      </c>
      <c r="S953" s="84"/>
      <c r="T953" s="86">
        <v>67.0</v>
      </c>
      <c r="U953" s="86">
        <v>10.33517</v>
      </c>
      <c r="V953" s="86">
        <v>0.2</v>
      </c>
      <c r="W953" s="199">
        <v>49.0</v>
      </c>
      <c r="X953" s="86">
        <v>1213.0</v>
      </c>
      <c r="Y953" s="86">
        <v>18.65157</v>
      </c>
      <c r="Z953" s="190"/>
      <c r="AA953" s="190"/>
      <c r="AB953" s="190"/>
    </row>
    <row r="954">
      <c r="A954" s="185">
        <v>952.0</v>
      </c>
      <c r="B954" s="185" t="s">
        <v>58</v>
      </c>
      <c r="C954" s="185" t="s">
        <v>27</v>
      </c>
      <c r="D954" s="185" t="s">
        <v>27</v>
      </c>
      <c r="E954" s="185" t="s">
        <v>27</v>
      </c>
      <c r="F954" s="185">
        <v>64.0</v>
      </c>
      <c r="G954" s="185" t="s">
        <v>53</v>
      </c>
      <c r="H954" s="185" t="s">
        <v>59</v>
      </c>
      <c r="I954" s="191">
        <v>8.0</v>
      </c>
      <c r="J954" s="191" t="s">
        <v>36</v>
      </c>
      <c r="K954" s="185">
        <v>127.66052</v>
      </c>
      <c r="L954" s="185">
        <v>53.537</v>
      </c>
      <c r="M954" s="185"/>
      <c r="N954" s="185">
        <v>1.0</v>
      </c>
      <c r="O954" s="186">
        <v>2.30652</v>
      </c>
      <c r="P954" s="187">
        <v>0.0</v>
      </c>
      <c r="Q954" s="86">
        <v>187.4891</v>
      </c>
      <c r="R954" s="86">
        <v>208.806</v>
      </c>
      <c r="S954" s="84"/>
      <c r="T954" s="86">
        <v>1.0</v>
      </c>
      <c r="U954" s="86">
        <v>1.24291</v>
      </c>
      <c r="V954" s="86">
        <v>0.0</v>
      </c>
      <c r="W954" s="199">
        <v>9.0</v>
      </c>
      <c r="X954" s="86">
        <v>949.0</v>
      </c>
      <c r="Y954" s="86">
        <v>8.72531</v>
      </c>
      <c r="Z954" s="190"/>
      <c r="AA954" s="190"/>
      <c r="AB954" s="190"/>
    </row>
    <row r="955">
      <c r="A955" s="185">
        <v>953.0</v>
      </c>
      <c r="B955" s="185" t="s">
        <v>58</v>
      </c>
      <c r="C955" s="185" t="s">
        <v>27</v>
      </c>
      <c r="D955" s="185" t="s">
        <v>27</v>
      </c>
      <c r="E955" s="185" t="s">
        <v>27</v>
      </c>
      <c r="F955" s="185">
        <v>64.0</v>
      </c>
      <c r="G955" s="185" t="s">
        <v>53</v>
      </c>
      <c r="H955" s="185" t="s">
        <v>59</v>
      </c>
      <c r="I955" s="191">
        <v>8.0</v>
      </c>
      <c r="J955" s="191" t="s">
        <v>37</v>
      </c>
      <c r="K955" s="185">
        <v>146.48907</v>
      </c>
      <c r="L955" s="185">
        <v>41.954</v>
      </c>
      <c r="M955" s="185"/>
      <c r="N955" s="185">
        <v>12.0</v>
      </c>
      <c r="O955" s="186">
        <v>62.39669</v>
      </c>
      <c r="P955" s="187">
        <v>1.1</v>
      </c>
      <c r="Q955" s="86">
        <v>229.34567</v>
      </c>
      <c r="R955" s="86">
        <v>149.859</v>
      </c>
      <c r="S955" s="84"/>
      <c r="T955" s="86">
        <v>12.0</v>
      </c>
      <c r="U955" s="86">
        <v>31.87605</v>
      </c>
      <c r="V955" s="86">
        <v>0.5</v>
      </c>
      <c r="W955" s="199">
        <v>72.0</v>
      </c>
      <c r="X955" s="86">
        <v>1161.0</v>
      </c>
      <c r="Y955" s="86">
        <v>18.61363</v>
      </c>
      <c r="Z955" s="190"/>
      <c r="AA955" s="190"/>
      <c r="AB955" s="190"/>
    </row>
    <row r="956">
      <c r="A956" s="185">
        <v>954.0</v>
      </c>
      <c r="B956" s="185" t="s">
        <v>58</v>
      </c>
      <c r="C956" s="185" t="s">
        <v>27</v>
      </c>
      <c r="D956" s="185" t="s">
        <v>27</v>
      </c>
      <c r="E956" s="185" t="s">
        <v>27</v>
      </c>
      <c r="F956" s="185">
        <v>64.0</v>
      </c>
      <c r="G956" s="185" t="s">
        <v>53</v>
      </c>
      <c r="H956" s="185" t="s">
        <v>59</v>
      </c>
      <c r="I956" s="191">
        <v>8.0</v>
      </c>
      <c r="J956" s="191" t="s">
        <v>38</v>
      </c>
      <c r="K956" s="185">
        <v>160.75519</v>
      </c>
      <c r="L956" s="185">
        <v>137.316</v>
      </c>
      <c r="M956" s="185"/>
      <c r="N956" s="185">
        <v>85.0</v>
      </c>
      <c r="O956" s="186">
        <v>54.11461</v>
      </c>
      <c r="P956" s="187">
        <v>0.9</v>
      </c>
      <c r="Q956" s="86">
        <v>233.0294</v>
      </c>
      <c r="R956" s="86">
        <v>184.964</v>
      </c>
      <c r="S956" s="84"/>
      <c r="T956" s="86">
        <v>71.0</v>
      </c>
      <c r="U956" s="86">
        <v>28.01192</v>
      </c>
      <c r="V956" s="86">
        <v>0.5</v>
      </c>
      <c r="W956" s="199">
        <v>94.0</v>
      </c>
      <c r="X956" s="86">
        <v>1426.0</v>
      </c>
      <c r="Y956" s="86">
        <v>19.38044</v>
      </c>
      <c r="Z956" s="190"/>
      <c r="AA956" s="190"/>
      <c r="AB956" s="190"/>
    </row>
    <row r="957">
      <c r="A957" s="185">
        <v>955.0</v>
      </c>
      <c r="B957" s="185" t="s">
        <v>58</v>
      </c>
      <c r="C957" s="185" t="s">
        <v>27</v>
      </c>
      <c r="D957" s="185" t="s">
        <v>27</v>
      </c>
      <c r="E957" s="185" t="s">
        <v>27</v>
      </c>
      <c r="F957" s="185">
        <v>64.0</v>
      </c>
      <c r="G957" s="185" t="s">
        <v>53</v>
      </c>
      <c r="H957" s="185" t="s">
        <v>59</v>
      </c>
      <c r="I957" s="191">
        <v>8.0</v>
      </c>
      <c r="J957" s="191" t="s">
        <v>39</v>
      </c>
      <c r="K957" s="185">
        <v>197.5924</v>
      </c>
      <c r="L957" s="185">
        <v>24.544</v>
      </c>
      <c r="M957" s="185"/>
      <c r="N957" s="185">
        <v>12.0</v>
      </c>
      <c r="O957" s="186">
        <v>160.95399</v>
      </c>
      <c r="P957" s="187">
        <v>2.7</v>
      </c>
      <c r="Q957" s="86">
        <v>311.16947</v>
      </c>
      <c r="R957" s="86">
        <v>93.634</v>
      </c>
      <c r="S957" s="84"/>
      <c r="T957" s="86">
        <v>12.0</v>
      </c>
      <c r="U957" s="86">
        <v>92.73413</v>
      </c>
      <c r="V957" s="86">
        <v>1.6</v>
      </c>
      <c r="W957" s="199">
        <v>176.0</v>
      </c>
      <c r="X957" s="86">
        <v>1694.0</v>
      </c>
      <c r="Y957" s="86">
        <v>18.17559</v>
      </c>
      <c r="Z957" s="190"/>
      <c r="AA957" s="190"/>
      <c r="AB957" s="190"/>
    </row>
    <row r="958">
      <c r="A958" s="185">
        <v>956.0</v>
      </c>
      <c r="B958" s="185" t="s">
        <v>58</v>
      </c>
      <c r="C958" s="185" t="s">
        <v>27</v>
      </c>
      <c r="D958" s="185" t="s">
        <v>27</v>
      </c>
      <c r="E958" s="185" t="s">
        <v>27</v>
      </c>
      <c r="F958" s="185">
        <v>64.0</v>
      </c>
      <c r="G958" s="185" t="s">
        <v>53</v>
      </c>
      <c r="H958" s="185" t="s">
        <v>59</v>
      </c>
      <c r="I958" s="191">
        <v>8.0</v>
      </c>
      <c r="J958" s="191" t="s">
        <v>40</v>
      </c>
      <c r="K958" s="185">
        <v>121.52165</v>
      </c>
      <c r="L958" s="185">
        <v>3617.66</v>
      </c>
      <c r="M958" s="185"/>
      <c r="N958" s="185">
        <v>57.0</v>
      </c>
      <c r="O958" s="186">
        <v>195.14132</v>
      </c>
      <c r="P958" s="187">
        <v>3.3</v>
      </c>
      <c r="Q958" s="86">
        <v>212.96305</v>
      </c>
      <c r="R958" s="86">
        <v>7567.88</v>
      </c>
      <c r="S958" s="84"/>
      <c r="T958" s="86">
        <v>57.0</v>
      </c>
      <c r="U958" s="86">
        <v>99.27949</v>
      </c>
      <c r="V958" s="86">
        <v>1.7</v>
      </c>
      <c r="W958" s="199">
        <v>991.0</v>
      </c>
      <c r="X958" s="86">
        <v>2675.0</v>
      </c>
      <c r="Y958" s="86">
        <v>19.06781</v>
      </c>
      <c r="Z958" s="190"/>
      <c r="AA958" s="190"/>
      <c r="AB958" s="190"/>
    </row>
    <row r="959">
      <c r="A959" s="185">
        <v>957.0</v>
      </c>
      <c r="B959" s="185" t="s">
        <v>58</v>
      </c>
      <c r="C959" s="185" t="s">
        <v>27</v>
      </c>
      <c r="D959" s="185" t="s">
        <v>27</v>
      </c>
      <c r="E959" s="185" t="s">
        <v>27</v>
      </c>
      <c r="F959" s="185">
        <v>64.0</v>
      </c>
      <c r="G959" s="185" t="s">
        <v>53</v>
      </c>
      <c r="H959" s="185" t="s">
        <v>59</v>
      </c>
      <c r="I959" s="191">
        <v>8.0</v>
      </c>
      <c r="J959" s="191" t="s">
        <v>41</v>
      </c>
      <c r="K959" s="185">
        <v>14.5627</v>
      </c>
      <c r="L959" s="185">
        <v>4118.5</v>
      </c>
      <c r="M959" s="185"/>
      <c r="N959" s="185">
        <v>22.0</v>
      </c>
      <c r="O959" s="186">
        <v>2.06731</v>
      </c>
      <c r="P959" s="187">
        <v>0.0</v>
      </c>
      <c r="Q959" s="86">
        <v>0.111331</v>
      </c>
      <c r="R959" s="86">
        <v>4.192</v>
      </c>
      <c r="S959" s="84"/>
      <c r="T959" s="86">
        <v>8.0</v>
      </c>
      <c r="U959" s="86">
        <v>0.139908</v>
      </c>
      <c r="V959" s="86">
        <v>0.0</v>
      </c>
      <c r="W959" s="199">
        <v>327.0</v>
      </c>
      <c r="X959" s="86">
        <v>1483.0</v>
      </c>
      <c r="Y959" s="86">
        <v>21.10256</v>
      </c>
      <c r="Z959" s="190"/>
      <c r="AA959" s="190"/>
      <c r="AB959" s="190"/>
    </row>
    <row r="960">
      <c r="A960" s="185">
        <v>958.0</v>
      </c>
      <c r="B960" s="185" t="s">
        <v>58</v>
      </c>
      <c r="C960" s="185" t="s">
        <v>27</v>
      </c>
      <c r="D960" s="185" t="s">
        <v>27</v>
      </c>
      <c r="E960" s="185" t="s">
        <v>27</v>
      </c>
      <c r="F960" s="185">
        <v>64.0</v>
      </c>
      <c r="G960" s="185" t="s">
        <v>53</v>
      </c>
      <c r="H960" s="185" t="s">
        <v>59</v>
      </c>
      <c r="I960" s="191">
        <v>8.0</v>
      </c>
      <c r="J960" s="191" t="s">
        <v>42</v>
      </c>
      <c r="K960" s="185">
        <v>108.45416</v>
      </c>
      <c r="L960" s="185">
        <v>42.944</v>
      </c>
      <c r="M960" s="185"/>
      <c r="N960" s="185">
        <v>59.0</v>
      </c>
      <c r="O960" s="186">
        <v>5.72105</v>
      </c>
      <c r="P960" s="187">
        <v>0.1</v>
      </c>
      <c r="Q960" s="86">
        <v>158.30183</v>
      </c>
      <c r="R960" s="86">
        <v>162.341</v>
      </c>
      <c r="S960" s="84"/>
      <c r="T960" s="86">
        <v>59.0</v>
      </c>
      <c r="U960" s="86">
        <v>3.79632</v>
      </c>
      <c r="V960" s="86">
        <v>0.1</v>
      </c>
      <c r="W960" s="199">
        <v>31.0</v>
      </c>
      <c r="X960" s="86">
        <v>1092.0</v>
      </c>
      <c r="Y960" s="86">
        <v>18.64625</v>
      </c>
      <c r="Z960" s="190"/>
      <c r="AA960" s="190"/>
      <c r="AB960" s="190"/>
    </row>
    <row r="961">
      <c r="A961" s="185">
        <v>959.0</v>
      </c>
      <c r="B961" s="185" t="s">
        <v>58</v>
      </c>
      <c r="C961" s="185" t="s">
        <v>27</v>
      </c>
      <c r="D961" s="185" t="s">
        <v>27</v>
      </c>
      <c r="E961" s="185" t="s">
        <v>27</v>
      </c>
      <c r="F961" s="185">
        <v>64.0</v>
      </c>
      <c r="G961" s="185" t="s">
        <v>53</v>
      </c>
      <c r="H961" s="185" t="s">
        <v>59</v>
      </c>
      <c r="I961" s="191">
        <v>8.0</v>
      </c>
      <c r="J961" s="191" t="s">
        <v>43</v>
      </c>
      <c r="K961" s="185">
        <v>14.52276</v>
      </c>
      <c r="L961" s="185">
        <v>2.72023</v>
      </c>
      <c r="M961" s="185"/>
      <c r="N961" s="185">
        <v>59.0</v>
      </c>
      <c r="O961" s="186">
        <v>359482.71</v>
      </c>
      <c r="P961" s="187">
        <v>98.2</v>
      </c>
      <c r="Q961" s="86">
        <v>0.496716</v>
      </c>
      <c r="R961" s="84"/>
      <c r="S961" s="84"/>
      <c r="T961" s="84"/>
      <c r="U961" s="84"/>
      <c r="V961" s="188"/>
      <c r="W961" s="199">
        <v>368096.0</v>
      </c>
      <c r="X961" s="86">
        <v>362746.0</v>
      </c>
      <c r="Y961" s="86">
        <v>15.1277</v>
      </c>
      <c r="Z961" s="190"/>
      <c r="AA961" s="190"/>
      <c r="AB961" s="190"/>
    </row>
    <row r="962">
      <c r="A962" s="185">
        <v>960.0</v>
      </c>
      <c r="B962" s="185" t="s">
        <v>58</v>
      </c>
      <c r="C962" s="185" t="s">
        <v>27</v>
      </c>
      <c r="D962" s="185" t="s">
        <v>27</v>
      </c>
      <c r="E962" s="185" t="s">
        <v>27</v>
      </c>
      <c r="F962" s="185">
        <v>64.0</v>
      </c>
      <c r="G962" s="185" t="s">
        <v>53</v>
      </c>
      <c r="H962" s="185" t="s">
        <v>59</v>
      </c>
      <c r="I962" s="191">
        <v>8.0</v>
      </c>
      <c r="J962" s="191" t="s">
        <v>44</v>
      </c>
      <c r="K962" s="185">
        <v>112.24997</v>
      </c>
      <c r="L962" s="185">
        <v>110.593</v>
      </c>
      <c r="M962" s="185"/>
      <c r="N962" s="185">
        <v>5.0</v>
      </c>
      <c r="O962" s="186">
        <v>14.61018</v>
      </c>
      <c r="P962" s="187">
        <v>0.2</v>
      </c>
      <c r="Q962" s="86">
        <v>160.77796</v>
      </c>
      <c r="R962" s="86">
        <v>348.969</v>
      </c>
      <c r="S962" s="84"/>
      <c r="T962" s="86">
        <v>3.0</v>
      </c>
      <c r="U962" s="86">
        <v>7.76339</v>
      </c>
      <c r="V962" s="86">
        <v>0.1</v>
      </c>
      <c r="W962" s="199">
        <v>28.0</v>
      </c>
      <c r="X962" s="86">
        <v>1073.0</v>
      </c>
      <c r="Y962" s="86">
        <v>19.08215</v>
      </c>
      <c r="Z962" s="190"/>
      <c r="AA962" s="190"/>
      <c r="AB962" s="190"/>
    </row>
    <row r="963">
      <c r="A963" s="185">
        <v>961.0</v>
      </c>
      <c r="B963" s="185" t="s">
        <v>58</v>
      </c>
      <c r="C963" s="185" t="s">
        <v>27</v>
      </c>
      <c r="D963" s="185" t="s">
        <v>27</v>
      </c>
      <c r="E963" s="185" t="s">
        <v>27</v>
      </c>
      <c r="F963" s="185">
        <v>64.0</v>
      </c>
      <c r="G963" s="185" t="s">
        <v>53</v>
      </c>
      <c r="H963" s="185" t="s">
        <v>59</v>
      </c>
      <c r="I963" s="191">
        <v>8.0</v>
      </c>
      <c r="J963" s="191" t="s">
        <v>45</v>
      </c>
      <c r="K963" s="185">
        <v>116.25501</v>
      </c>
      <c r="L963" s="185">
        <v>315.75</v>
      </c>
      <c r="M963" s="185"/>
      <c r="N963" s="185">
        <v>12.0</v>
      </c>
      <c r="O963" s="186">
        <v>5.59444</v>
      </c>
      <c r="P963" s="187">
        <v>0.1</v>
      </c>
      <c r="Q963" s="86">
        <v>153.30924</v>
      </c>
      <c r="R963" s="86">
        <v>732.657</v>
      </c>
      <c r="S963" s="84"/>
      <c r="T963" s="86">
        <v>8.0</v>
      </c>
      <c r="U963" s="86">
        <v>2.69322</v>
      </c>
      <c r="V963" s="86">
        <v>0.0</v>
      </c>
      <c r="W963" s="199">
        <v>160.0</v>
      </c>
      <c r="X963" s="86">
        <v>1004.0</v>
      </c>
      <c r="Y963" s="86">
        <v>20.98089</v>
      </c>
      <c r="Z963" s="190"/>
      <c r="AA963" s="190"/>
      <c r="AB963" s="190"/>
    </row>
    <row r="964">
      <c r="A964" s="185">
        <v>962.0</v>
      </c>
      <c r="B964" s="185" t="s">
        <v>58</v>
      </c>
      <c r="C964" s="185" t="s">
        <v>27</v>
      </c>
      <c r="D964" s="185" t="s">
        <v>27</v>
      </c>
      <c r="E964" s="185" t="s">
        <v>27</v>
      </c>
      <c r="F964" s="185">
        <v>64.0</v>
      </c>
      <c r="G964" s="185" t="s">
        <v>53</v>
      </c>
      <c r="H964" s="185" t="s">
        <v>59</v>
      </c>
      <c r="I964" s="191">
        <v>8.0</v>
      </c>
      <c r="J964" s="191" t="s">
        <v>46</v>
      </c>
      <c r="K964" s="185">
        <v>7.96402</v>
      </c>
      <c r="L964" s="185">
        <v>255691.56</v>
      </c>
      <c r="M964" s="185"/>
      <c r="N964" s="185">
        <v>7.0</v>
      </c>
      <c r="O964" s="186">
        <v>13.80842</v>
      </c>
      <c r="P964" s="187">
        <v>0.1</v>
      </c>
      <c r="Q964" s="86">
        <v>2.16143</v>
      </c>
      <c r="R964" s="86">
        <v>1.184</v>
      </c>
      <c r="S964" s="84"/>
      <c r="T964" s="86">
        <v>2.0</v>
      </c>
      <c r="U964" s="86">
        <v>0.147428</v>
      </c>
      <c r="V964" s="86">
        <v>0.0</v>
      </c>
      <c r="W964" s="199">
        <v>11624.0</v>
      </c>
      <c r="X964" s="86">
        <v>12567.0</v>
      </c>
      <c r="Y964" s="86">
        <v>19.29273</v>
      </c>
      <c r="Z964" s="190"/>
      <c r="AA964" s="190"/>
      <c r="AB964" s="190"/>
    </row>
    <row r="965">
      <c r="A965" s="185">
        <v>963.0</v>
      </c>
      <c r="B965" s="185" t="s">
        <v>58</v>
      </c>
      <c r="C965" s="185" t="s">
        <v>27</v>
      </c>
      <c r="D965" s="185" t="s">
        <v>27</v>
      </c>
      <c r="E965" s="185" t="s">
        <v>27</v>
      </c>
      <c r="F965" s="185">
        <v>64.0</v>
      </c>
      <c r="G965" s="185" t="s">
        <v>53</v>
      </c>
      <c r="H965" s="185" t="s">
        <v>59</v>
      </c>
      <c r="I965" s="191">
        <v>8.0</v>
      </c>
      <c r="J965" s="191" t="s">
        <v>47</v>
      </c>
      <c r="K965" s="185">
        <v>84.57829</v>
      </c>
      <c r="L965" s="185">
        <v>9497.86</v>
      </c>
      <c r="M965" s="185"/>
      <c r="N965" s="185">
        <v>11.0</v>
      </c>
      <c r="O965" s="186">
        <v>145.28769</v>
      </c>
      <c r="P965" s="187">
        <v>2.5</v>
      </c>
      <c r="Q965" s="86">
        <v>142.37078</v>
      </c>
      <c r="R965" s="86">
        <v>12014.89</v>
      </c>
      <c r="S965" s="84"/>
      <c r="T965" s="86">
        <v>7.0</v>
      </c>
      <c r="U965" s="86">
        <v>74.11021</v>
      </c>
      <c r="V965" s="86">
        <v>1.3</v>
      </c>
      <c r="W965" s="199">
        <v>2376.0</v>
      </c>
      <c r="X965" s="86">
        <v>3554.0</v>
      </c>
      <c r="Y965" s="86">
        <v>20.21143</v>
      </c>
      <c r="Z965" s="190"/>
      <c r="AA965" s="190"/>
      <c r="AB965" s="190"/>
    </row>
    <row r="966">
      <c r="A966" s="185">
        <v>964.0</v>
      </c>
      <c r="B966" s="185" t="s">
        <v>58</v>
      </c>
      <c r="C966" s="185" t="s">
        <v>27</v>
      </c>
      <c r="D966" s="185" t="s">
        <v>27</v>
      </c>
      <c r="E966" s="185" t="s">
        <v>27</v>
      </c>
      <c r="F966" s="185">
        <v>64.0</v>
      </c>
      <c r="G966" s="185" t="s">
        <v>53</v>
      </c>
      <c r="H966" s="185" t="s">
        <v>59</v>
      </c>
      <c r="I966" s="191">
        <v>8.0</v>
      </c>
      <c r="J966" s="191" t="s">
        <v>48</v>
      </c>
      <c r="K966" s="185">
        <v>173.17587</v>
      </c>
      <c r="L966" s="185">
        <v>74831.12</v>
      </c>
      <c r="M966" s="185"/>
      <c r="N966" s="185">
        <v>19.0</v>
      </c>
      <c r="O966" s="186">
        <v>83.0706</v>
      </c>
      <c r="P966" s="187">
        <v>0.6</v>
      </c>
      <c r="Q966" s="86">
        <v>161.0261</v>
      </c>
      <c r="R966" s="86">
        <v>119105.49</v>
      </c>
      <c r="S966" s="84"/>
      <c r="T966" s="86">
        <v>16.0</v>
      </c>
      <c r="U966" s="86">
        <v>43.36756</v>
      </c>
      <c r="V966" s="86">
        <v>0.3</v>
      </c>
      <c r="W966" s="199">
        <v>9816.0</v>
      </c>
      <c r="X966" s="86">
        <v>11487.0</v>
      </c>
      <c r="Y966" s="86">
        <v>20.53724</v>
      </c>
      <c r="Z966" s="190"/>
      <c r="AA966" s="190"/>
      <c r="AB966" s="190"/>
    </row>
    <row r="967">
      <c r="A967" s="185">
        <v>965.0</v>
      </c>
      <c r="B967" s="185" t="s">
        <v>58</v>
      </c>
      <c r="C967" s="185" t="s">
        <v>27</v>
      </c>
      <c r="D967" s="185" t="s">
        <v>27</v>
      </c>
      <c r="E967" s="185" t="s">
        <v>27</v>
      </c>
      <c r="F967" s="185">
        <v>64.0</v>
      </c>
      <c r="G967" s="185" t="s">
        <v>53</v>
      </c>
      <c r="H967" s="185" t="s">
        <v>59</v>
      </c>
      <c r="I967" s="191">
        <v>8.0</v>
      </c>
      <c r="J967" s="191" t="s">
        <v>49</v>
      </c>
      <c r="K967" s="185">
        <v>180.63662</v>
      </c>
      <c r="L967" s="185">
        <v>55.136</v>
      </c>
      <c r="M967" s="185"/>
      <c r="N967" s="185">
        <v>3.0</v>
      </c>
      <c r="O967" s="186">
        <v>73.49579</v>
      </c>
      <c r="P967" s="187">
        <v>1.3</v>
      </c>
      <c r="Q967" s="86">
        <v>236.70734</v>
      </c>
      <c r="R967" s="86">
        <v>209.926</v>
      </c>
      <c r="S967" s="84"/>
      <c r="T967" s="86">
        <v>3.0</v>
      </c>
      <c r="U967" s="86">
        <v>37.14063</v>
      </c>
      <c r="V967" s="86">
        <v>0.6</v>
      </c>
      <c r="W967" s="199">
        <v>90.0</v>
      </c>
      <c r="X967" s="86">
        <v>1267.0</v>
      </c>
      <c r="Y967" s="86">
        <v>18.96976</v>
      </c>
      <c r="Z967" s="190"/>
      <c r="AA967" s="190"/>
      <c r="AB967" s="190"/>
    </row>
    <row r="968">
      <c r="A968" s="185">
        <v>966.0</v>
      </c>
      <c r="B968" s="185" t="s">
        <v>58</v>
      </c>
      <c r="C968" s="185" t="s">
        <v>27</v>
      </c>
      <c r="D968" s="185" t="s">
        <v>27</v>
      </c>
      <c r="E968" s="185" t="s">
        <v>27</v>
      </c>
      <c r="F968" s="185">
        <v>64.0</v>
      </c>
      <c r="G968" s="185" t="s">
        <v>53</v>
      </c>
      <c r="H968" s="185" t="s">
        <v>59</v>
      </c>
      <c r="I968" s="191">
        <v>8.0</v>
      </c>
      <c r="J968" s="191" t="s">
        <v>50</v>
      </c>
      <c r="K968" s="185">
        <v>127.69263</v>
      </c>
      <c r="L968" s="185">
        <v>37972.7</v>
      </c>
      <c r="M968" s="185"/>
      <c r="N968" s="185">
        <v>23.0</v>
      </c>
      <c r="O968" s="186">
        <v>199.40781</v>
      </c>
      <c r="P968" s="187">
        <v>0.8</v>
      </c>
      <c r="Q968" s="86">
        <v>148.81093</v>
      </c>
      <c r="R968" s="86">
        <v>43135.36</v>
      </c>
      <c r="S968" s="84"/>
      <c r="T968" s="86">
        <v>12.0</v>
      </c>
      <c r="U968" s="86">
        <v>98.71534</v>
      </c>
      <c r="V968" s="86">
        <v>0.4</v>
      </c>
      <c r="W968" s="199">
        <v>17365.0</v>
      </c>
      <c r="X968" s="86">
        <v>19633.0</v>
      </c>
      <c r="Y968" s="86">
        <v>23.13996</v>
      </c>
      <c r="Z968" s="190"/>
      <c r="AA968" s="190"/>
      <c r="AB968" s="190"/>
    </row>
    <row r="969">
      <c r="A969" s="185">
        <v>967.0</v>
      </c>
      <c r="B969" s="185" t="s">
        <v>58</v>
      </c>
      <c r="C969" s="185" t="s">
        <v>27</v>
      </c>
      <c r="D969" s="185" t="s">
        <v>27</v>
      </c>
      <c r="E969" s="185" t="s">
        <v>27</v>
      </c>
      <c r="F969" s="185">
        <v>64.0</v>
      </c>
      <c r="G969" s="185" t="s">
        <v>53</v>
      </c>
      <c r="H969" s="185" t="s">
        <v>59</v>
      </c>
      <c r="I969" s="191">
        <v>8.0</v>
      </c>
      <c r="J969" s="191" t="s">
        <v>51</v>
      </c>
      <c r="K969" s="185"/>
      <c r="L969" s="185"/>
      <c r="M969" s="185"/>
      <c r="N969" s="185"/>
      <c r="O969" s="195"/>
      <c r="P969" s="197"/>
      <c r="Q969" s="84"/>
      <c r="R969" s="84"/>
      <c r="S969" s="84"/>
      <c r="T969" s="84"/>
      <c r="U969" s="84"/>
      <c r="V969" s="86" t="s">
        <v>30</v>
      </c>
      <c r="W969" s="199" t="s">
        <v>30</v>
      </c>
      <c r="X969" s="86" t="s">
        <v>30</v>
      </c>
      <c r="Y969" s="188"/>
      <c r="Z969" s="190"/>
      <c r="AA969" s="190"/>
      <c r="AB969" s="190"/>
    </row>
    <row r="970">
      <c r="A970" s="185">
        <v>968.0</v>
      </c>
      <c r="B970" s="185" t="s">
        <v>58</v>
      </c>
      <c r="C970" s="185" t="s">
        <v>27</v>
      </c>
      <c r="D970" s="185" t="s">
        <v>27</v>
      </c>
      <c r="E970" s="185" t="s">
        <v>27</v>
      </c>
      <c r="F970" s="185">
        <v>64.0</v>
      </c>
      <c r="G970" s="185" t="s">
        <v>53</v>
      </c>
      <c r="H970" s="185" t="s">
        <v>59</v>
      </c>
      <c r="I970" s="191">
        <v>8.0</v>
      </c>
      <c r="J970" s="191" t="s">
        <v>52</v>
      </c>
      <c r="K970" s="185"/>
      <c r="L970" s="185"/>
      <c r="M970" s="185"/>
      <c r="N970" s="185"/>
      <c r="O970" s="195"/>
      <c r="P970" s="197"/>
      <c r="Q970" s="84"/>
      <c r="R970" s="84"/>
      <c r="S970" s="84"/>
      <c r="T970" s="84"/>
      <c r="U970" s="84"/>
      <c r="V970" s="86" t="s">
        <v>30</v>
      </c>
      <c r="W970" s="199" t="s">
        <v>30</v>
      </c>
      <c r="X970" s="86" t="s">
        <v>30</v>
      </c>
      <c r="Y970" s="188"/>
      <c r="Z970" s="190"/>
      <c r="AA970" s="190"/>
      <c r="AB970" s="190"/>
    </row>
    <row r="971">
      <c r="A971" s="185">
        <v>969.0</v>
      </c>
      <c r="B971" s="185" t="s">
        <v>58</v>
      </c>
      <c r="C971" s="185" t="s">
        <v>27</v>
      </c>
      <c r="D971" s="185" t="s">
        <v>27</v>
      </c>
      <c r="E971" s="185" t="s">
        <v>27</v>
      </c>
      <c r="F971" s="185">
        <v>32.0</v>
      </c>
      <c r="G971" s="185" t="s">
        <v>53</v>
      </c>
      <c r="H971" s="185" t="s">
        <v>59</v>
      </c>
      <c r="I971" s="191">
        <v>1.0</v>
      </c>
      <c r="J971" s="191" t="s">
        <v>31</v>
      </c>
      <c r="K971" s="185">
        <v>24.31783</v>
      </c>
      <c r="L971" s="185">
        <v>19.712</v>
      </c>
      <c r="M971" s="185"/>
      <c r="N971" s="185">
        <v>2.0</v>
      </c>
      <c r="O971" s="186">
        <v>33.1727</v>
      </c>
      <c r="P971" s="187">
        <v>1.2</v>
      </c>
      <c r="Q971" s="84"/>
      <c r="R971" s="84"/>
      <c r="S971" s="84"/>
      <c r="T971" s="84"/>
      <c r="U971" s="84"/>
      <c r="V971" s="188"/>
      <c r="W971" s="199">
        <v>54.0</v>
      </c>
      <c r="X971" s="86">
        <v>831.0</v>
      </c>
      <c r="Y971" s="86">
        <v>14.65112</v>
      </c>
      <c r="Z971" s="190"/>
      <c r="AA971" s="190"/>
      <c r="AB971" s="190"/>
    </row>
    <row r="972">
      <c r="A972" s="185">
        <v>970.0</v>
      </c>
      <c r="B972" s="185" t="s">
        <v>58</v>
      </c>
      <c r="C972" s="185" t="s">
        <v>27</v>
      </c>
      <c r="D972" s="185" t="s">
        <v>27</v>
      </c>
      <c r="E972" s="185" t="s">
        <v>27</v>
      </c>
      <c r="F972" s="185">
        <v>32.0</v>
      </c>
      <c r="G972" s="185" t="s">
        <v>53</v>
      </c>
      <c r="H972" s="185" t="s">
        <v>59</v>
      </c>
      <c r="I972" s="191">
        <v>1.0</v>
      </c>
      <c r="J972" s="191" t="s">
        <v>32</v>
      </c>
      <c r="K972" s="185">
        <v>2.18054</v>
      </c>
      <c r="L972" s="185">
        <v>751.121</v>
      </c>
      <c r="M972" s="185"/>
      <c r="N972" s="185">
        <v>39.0</v>
      </c>
      <c r="O972" s="186">
        <v>9003.79</v>
      </c>
      <c r="P972" s="187">
        <v>60.6</v>
      </c>
      <c r="Q972" s="86">
        <v>0.026754</v>
      </c>
      <c r="R972" s="86">
        <v>26.049</v>
      </c>
      <c r="S972" s="84"/>
      <c r="T972" s="86">
        <v>22.0</v>
      </c>
      <c r="U972" s="86">
        <v>0.458924</v>
      </c>
      <c r="V972" s="86">
        <v>0.0</v>
      </c>
      <c r="W972" s="199">
        <v>8852.0</v>
      </c>
      <c r="X972" s="86">
        <v>10599.0</v>
      </c>
      <c r="Y972" s="86">
        <v>22.58024</v>
      </c>
      <c r="Z972" s="190"/>
      <c r="AA972" s="190"/>
      <c r="AB972" s="190"/>
    </row>
    <row r="973">
      <c r="A973" s="185">
        <v>971.0</v>
      </c>
      <c r="B973" s="185" t="s">
        <v>58</v>
      </c>
      <c r="C973" s="185" t="s">
        <v>27</v>
      </c>
      <c r="D973" s="185" t="s">
        <v>27</v>
      </c>
      <c r="E973" s="185" t="s">
        <v>27</v>
      </c>
      <c r="F973" s="185">
        <v>32.0</v>
      </c>
      <c r="G973" s="185" t="s">
        <v>53</v>
      </c>
      <c r="H973" s="185" t="s">
        <v>59</v>
      </c>
      <c r="I973" s="191">
        <v>1.0</v>
      </c>
      <c r="J973" s="191" t="s">
        <v>33</v>
      </c>
      <c r="K973" s="185">
        <v>15.78912</v>
      </c>
      <c r="L973" s="185">
        <v>162.276</v>
      </c>
      <c r="M973" s="185"/>
      <c r="N973" s="185">
        <v>12.0</v>
      </c>
      <c r="O973" s="186">
        <v>11.4967</v>
      </c>
      <c r="P973" s="187">
        <v>0.2</v>
      </c>
      <c r="Q973" s="86">
        <v>2.17439</v>
      </c>
      <c r="R973" s="86">
        <v>4.512</v>
      </c>
      <c r="S973" s="84"/>
      <c r="T973" s="86">
        <v>8.0</v>
      </c>
      <c r="U973" s="86">
        <v>0.623598</v>
      </c>
      <c r="V973" s="86">
        <v>0.0</v>
      </c>
      <c r="W973" s="199">
        <v>119.0</v>
      </c>
      <c r="X973" s="86">
        <v>981.0</v>
      </c>
      <c r="Y973" s="86">
        <v>19.11039</v>
      </c>
      <c r="Z973" s="190"/>
      <c r="AA973" s="190"/>
      <c r="AB973" s="190"/>
    </row>
    <row r="974">
      <c r="A974" s="185">
        <v>972.0</v>
      </c>
      <c r="B974" s="185" t="s">
        <v>58</v>
      </c>
      <c r="C974" s="185" t="s">
        <v>27</v>
      </c>
      <c r="D974" s="185" t="s">
        <v>27</v>
      </c>
      <c r="E974" s="185" t="s">
        <v>27</v>
      </c>
      <c r="F974" s="185">
        <v>32.0</v>
      </c>
      <c r="G974" s="185" t="s">
        <v>53</v>
      </c>
      <c r="H974" s="185" t="s">
        <v>59</v>
      </c>
      <c r="I974" s="191">
        <v>1.0</v>
      </c>
      <c r="J974" s="191" t="s">
        <v>34</v>
      </c>
      <c r="K974" s="185">
        <v>14.0904</v>
      </c>
      <c r="L974" s="185">
        <v>14687.95</v>
      </c>
      <c r="M974" s="185"/>
      <c r="N974" s="185">
        <v>69.0</v>
      </c>
      <c r="O974" s="186">
        <v>2.6671</v>
      </c>
      <c r="P974" s="187">
        <v>0.0</v>
      </c>
      <c r="Q974" s="86">
        <v>0.155172</v>
      </c>
      <c r="R974" s="86">
        <v>2.528</v>
      </c>
      <c r="S974" s="84"/>
      <c r="T974" s="86">
        <v>4.0</v>
      </c>
      <c r="U974" s="86">
        <v>0.319049</v>
      </c>
      <c r="V974" s="86">
        <v>0.0</v>
      </c>
      <c r="W974" s="199">
        <v>1039.0</v>
      </c>
      <c r="X974" s="86">
        <v>2206.0</v>
      </c>
      <c r="Y974" s="86">
        <v>23.04035</v>
      </c>
      <c r="Z974" s="190"/>
      <c r="AA974" s="190"/>
      <c r="AB974" s="190"/>
    </row>
    <row r="975">
      <c r="A975" s="185">
        <v>973.0</v>
      </c>
      <c r="B975" s="185" t="s">
        <v>58</v>
      </c>
      <c r="C975" s="185" t="s">
        <v>27</v>
      </c>
      <c r="D975" s="185" t="s">
        <v>27</v>
      </c>
      <c r="E975" s="185" t="s">
        <v>27</v>
      </c>
      <c r="F975" s="185">
        <v>32.0</v>
      </c>
      <c r="G975" s="185" t="s">
        <v>53</v>
      </c>
      <c r="H975" s="185" t="s">
        <v>59</v>
      </c>
      <c r="I975" s="191">
        <v>1.0</v>
      </c>
      <c r="J975" s="191" t="s">
        <v>35</v>
      </c>
      <c r="K975" s="185">
        <v>15.15157</v>
      </c>
      <c r="L975" s="185">
        <v>77.281</v>
      </c>
      <c r="M975" s="185"/>
      <c r="N975" s="185">
        <v>67.0</v>
      </c>
      <c r="O975" s="186">
        <v>2.86196</v>
      </c>
      <c r="P975" s="187">
        <v>0.0</v>
      </c>
      <c r="Q975" s="86">
        <v>2.18834</v>
      </c>
      <c r="R975" s="86">
        <v>5.633</v>
      </c>
      <c r="S975" s="84"/>
      <c r="T975" s="86">
        <v>10.0</v>
      </c>
      <c r="U975" s="86">
        <v>0.421002</v>
      </c>
      <c r="V975" s="86">
        <v>0.0</v>
      </c>
      <c r="W975" s="199">
        <v>39.0</v>
      </c>
      <c r="X975" s="86">
        <v>871.0</v>
      </c>
      <c r="Y975" s="86">
        <v>18.50061</v>
      </c>
      <c r="Z975" s="190"/>
      <c r="AA975" s="190"/>
      <c r="AB975" s="190"/>
    </row>
    <row r="976">
      <c r="A976" s="185">
        <v>974.0</v>
      </c>
      <c r="B976" s="185" t="s">
        <v>58</v>
      </c>
      <c r="C976" s="185" t="s">
        <v>27</v>
      </c>
      <c r="D976" s="185" t="s">
        <v>27</v>
      </c>
      <c r="E976" s="185" t="s">
        <v>27</v>
      </c>
      <c r="F976" s="185">
        <v>32.0</v>
      </c>
      <c r="G976" s="185" t="s">
        <v>53</v>
      </c>
      <c r="H976" s="185" t="s">
        <v>59</v>
      </c>
      <c r="I976" s="191">
        <v>1.0</v>
      </c>
      <c r="J976" s="191" t="s">
        <v>36</v>
      </c>
      <c r="K976" s="185">
        <v>15.49168</v>
      </c>
      <c r="L976" s="185">
        <v>54.018</v>
      </c>
      <c r="M976" s="185"/>
      <c r="N976" s="185">
        <v>1.0</v>
      </c>
      <c r="O976" s="186">
        <v>0.567628</v>
      </c>
      <c r="P976" s="187">
        <v>0.0</v>
      </c>
      <c r="Q976" s="86"/>
      <c r="R976" s="86"/>
      <c r="S976" s="84"/>
      <c r="T976" s="86"/>
      <c r="U976" s="86"/>
      <c r="V976" s="86"/>
      <c r="W976" s="199">
        <v>11.0</v>
      </c>
      <c r="X976" s="86">
        <v>718.0</v>
      </c>
      <c r="Y976" s="86">
        <v>8.86856</v>
      </c>
      <c r="Z976" s="190"/>
      <c r="AA976" s="190"/>
      <c r="AB976" s="190"/>
    </row>
    <row r="977">
      <c r="A977" s="185">
        <v>975.0</v>
      </c>
      <c r="B977" s="185" t="s">
        <v>58</v>
      </c>
      <c r="C977" s="185" t="s">
        <v>27</v>
      </c>
      <c r="D977" s="185" t="s">
        <v>27</v>
      </c>
      <c r="E977" s="185" t="s">
        <v>27</v>
      </c>
      <c r="F977" s="185">
        <v>32.0</v>
      </c>
      <c r="G977" s="185" t="s">
        <v>53</v>
      </c>
      <c r="H977" s="185" t="s">
        <v>59</v>
      </c>
      <c r="I977" s="191">
        <v>1.0</v>
      </c>
      <c r="J977" s="191" t="s">
        <v>37</v>
      </c>
      <c r="K977" s="185">
        <v>16.84718</v>
      </c>
      <c r="L977" s="185">
        <v>41.216</v>
      </c>
      <c r="M977" s="185"/>
      <c r="N977" s="185">
        <v>12.0</v>
      </c>
      <c r="O977" s="186">
        <v>10.63677</v>
      </c>
      <c r="P977" s="187">
        <v>0.2</v>
      </c>
      <c r="Q977" s="86">
        <v>2.20498</v>
      </c>
      <c r="R977" s="86">
        <v>5.633</v>
      </c>
      <c r="S977" s="84"/>
      <c r="T977" s="86">
        <v>10.0</v>
      </c>
      <c r="U977" s="86">
        <v>0.418156</v>
      </c>
      <c r="V977" s="86">
        <v>0.0</v>
      </c>
      <c r="W977" s="199">
        <v>30.0</v>
      </c>
      <c r="X977" s="86">
        <v>848.0</v>
      </c>
      <c r="Y977" s="86">
        <v>18.53866</v>
      </c>
      <c r="Z977" s="190"/>
      <c r="AA977" s="190"/>
      <c r="AB977" s="190"/>
    </row>
    <row r="978">
      <c r="A978" s="185">
        <v>976.0</v>
      </c>
      <c r="B978" s="185" t="s">
        <v>58</v>
      </c>
      <c r="C978" s="185" t="s">
        <v>27</v>
      </c>
      <c r="D978" s="185" t="s">
        <v>27</v>
      </c>
      <c r="E978" s="185" t="s">
        <v>27</v>
      </c>
      <c r="F978" s="185">
        <v>32.0</v>
      </c>
      <c r="G978" s="185" t="s">
        <v>53</v>
      </c>
      <c r="H978" s="185" t="s">
        <v>59</v>
      </c>
      <c r="I978" s="191">
        <v>1.0</v>
      </c>
      <c r="J978" s="191" t="s">
        <v>38</v>
      </c>
      <c r="K978" s="185">
        <v>17.78587</v>
      </c>
      <c r="L978" s="185">
        <v>121.153</v>
      </c>
      <c r="M978" s="185"/>
      <c r="N978" s="185">
        <v>85.0</v>
      </c>
      <c r="O978" s="186">
        <v>5.86541</v>
      </c>
      <c r="P978" s="187">
        <v>0.1</v>
      </c>
      <c r="Q978" s="86">
        <v>2.51287</v>
      </c>
      <c r="R978" s="86">
        <v>8.096</v>
      </c>
      <c r="S978" s="84"/>
      <c r="T978" s="86">
        <v>14.0</v>
      </c>
      <c r="U978" s="86">
        <v>0.502093</v>
      </c>
      <c r="V978" s="86">
        <v>0.0</v>
      </c>
      <c r="W978" s="199">
        <v>48.0</v>
      </c>
      <c r="X978" s="86">
        <v>1049.0</v>
      </c>
      <c r="Y978" s="86">
        <v>19.48323</v>
      </c>
      <c r="Z978" s="190"/>
      <c r="AA978" s="190"/>
      <c r="AB978" s="190"/>
    </row>
    <row r="979">
      <c r="A979" s="185">
        <v>977.0</v>
      </c>
      <c r="B979" s="185" t="s">
        <v>58</v>
      </c>
      <c r="C979" s="185" t="s">
        <v>27</v>
      </c>
      <c r="D979" s="185" t="s">
        <v>27</v>
      </c>
      <c r="E979" s="185" t="s">
        <v>27</v>
      </c>
      <c r="F979" s="185">
        <v>32.0</v>
      </c>
      <c r="G979" s="185" t="s">
        <v>53</v>
      </c>
      <c r="H979" s="185" t="s">
        <v>59</v>
      </c>
      <c r="I979" s="191">
        <v>1.0</v>
      </c>
      <c r="J979" s="191" t="s">
        <v>39</v>
      </c>
      <c r="K979" s="185">
        <v>22.85418</v>
      </c>
      <c r="L979" s="185">
        <v>24.192</v>
      </c>
      <c r="M979" s="185"/>
      <c r="N979" s="185">
        <v>12.0</v>
      </c>
      <c r="O979" s="186">
        <v>23.58593</v>
      </c>
      <c r="P979" s="187">
        <v>0.4</v>
      </c>
      <c r="Q979" s="86">
        <v>4.36773</v>
      </c>
      <c r="R979" s="86">
        <v>5.984</v>
      </c>
      <c r="S979" s="84"/>
      <c r="T979" s="86">
        <v>10.0</v>
      </c>
      <c r="U979" s="86">
        <v>3.01512</v>
      </c>
      <c r="V979" s="86">
        <v>0.1</v>
      </c>
      <c r="W979" s="199">
        <v>44.0</v>
      </c>
      <c r="X979" s="86">
        <v>929.0</v>
      </c>
      <c r="Y979" s="86">
        <v>18.95188</v>
      </c>
      <c r="Z979" s="190"/>
      <c r="AA979" s="190"/>
      <c r="AB979" s="190"/>
    </row>
    <row r="980">
      <c r="A980" s="185">
        <v>978.0</v>
      </c>
      <c r="B980" s="185" t="s">
        <v>58</v>
      </c>
      <c r="C980" s="185" t="s">
        <v>27</v>
      </c>
      <c r="D980" s="185" t="s">
        <v>27</v>
      </c>
      <c r="E980" s="185" t="s">
        <v>27</v>
      </c>
      <c r="F980" s="185">
        <v>32.0</v>
      </c>
      <c r="G980" s="185" t="s">
        <v>53</v>
      </c>
      <c r="H980" s="185" t="s">
        <v>59</v>
      </c>
      <c r="I980" s="191">
        <v>1.0</v>
      </c>
      <c r="J980" s="191" t="s">
        <v>40</v>
      </c>
      <c r="K980" s="185">
        <v>15.69808</v>
      </c>
      <c r="L980" s="185">
        <v>376.324</v>
      </c>
      <c r="M980" s="185"/>
      <c r="N980" s="185">
        <v>57.0</v>
      </c>
      <c r="O980" s="186">
        <v>36.58026</v>
      </c>
      <c r="P980" s="187">
        <v>0.6</v>
      </c>
      <c r="Q980" s="86">
        <v>2.32489</v>
      </c>
      <c r="R980" s="86">
        <v>7.68</v>
      </c>
      <c r="S980" s="84"/>
      <c r="T980" s="86">
        <v>53.0</v>
      </c>
      <c r="U980" s="86">
        <v>1.0183</v>
      </c>
      <c r="V980" s="86">
        <v>0.0</v>
      </c>
      <c r="W980" s="199">
        <v>102.0</v>
      </c>
      <c r="X980" s="86">
        <v>1128.0</v>
      </c>
      <c r="Y980" s="86">
        <v>19.03202</v>
      </c>
      <c r="Z980" s="190"/>
      <c r="AA980" s="190"/>
      <c r="AB980" s="190"/>
    </row>
    <row r="981">
      <c r="A981" s="185">
        <v>979.0</v>
      </c>
      <c r="B981" s="185" t="s">
        <v>58</v>
      </c>
      <c r="C981" s="185" t="s">
        <v>27</v>
      </c>
      <c r="D981" s="185" t="s">
        <v>27</v>
      </c>
      <c r="E981" s="185" t="s">
        <v>27</v>
      </c>
      <c r="F981" s="185">
        <v>32.0</v>
      </c>
      <c r="G981" s="185" t="s">
        <v>53</v>
      </c>
      <c r="H981" s="185" t="s">
        <v>59</v>
      </c>
      <c r="I981" s="191">
        <v>1.0</v>
      </c>
      <c r="J981" s="191" t="s">
        <v>41</v>
      </c>
      <c r="K981" s="185">
        <v>1.86591</v>
      </c>
      <c r="L981" s="185">
        <v>538.725</v>
      </c>
      <c r="M981" s="185"/>
      <c r="N981" s="185">
        <v>68.0</v>
      </c>
      <c r="O981" s="186">
        <v>0.995559</v>
      </c>
      <c r="P981" s="187">
        <v>0.0</v>
      </c>
      <c r="Q981" s="86">
        <v>0.012385</v>
      </c>
      <c r="R981" s="86">
        <v>13.024</v>
      </c>
      <c r="S981" s="84"/>
      <c r="T981" s="86">
        <v>8.0</v>
      </c>
      <c r="U981" s="86">
        <v>0.153764</v>
      </c>
      <c r="V981" s="86">
        <v>0.0</v>
      </c>
      <c r="W981" s="199">
        <v>79.0</v>
      </c>
      <c r="X981" s="86">
        <v>1135.0</v>
      </c>
      <c r="Y981" s="86">
        <v>24.27307</v>
      </c>
      <c r="Z981" s="190"/>
      <c r="AA981" s="190"/>
      <c r="AB981" s="190"/>
    </row>
    <row r="982">
      <c r="A982" s="185">
        <v>980.0</v>
      </c>
      <c r="B982" s="185" t="s">
        <v>58</v>
      </c>
      <c r="C982" s="185" t="s">
        <v>27</v>
      </c>
      <c r="D982" s="185" t="s">
        <v>27</v>
      </c>
      <c r="E982" s="185" t="s">
        <v>27</v>
      </c>
      <c r="F982" s="185">
        <v>32.0</v>
      </c>
      <c r="G982" s="185" t="s">
        <v>53</v>
      </c>
      <c r="H982" s="185" t="s">
        <v>59</v>
      </c>
      <c r="I982" s="191">
        <v>1.0</v>
      </c>
      <c r="J982" s="191" t="s">
        <v>42</v>
      </c>
      <c r="K982" s="185">
        <v>11.89182</v>
      </c>
      <c r="L982" s="185">
        <v>43.074</v>
      </c>
      <c r="M982" s="185"/>
      <c r="N982" s="185">
        <v>59.0</v>
      </c>
      <c r="O982" s="186">
        <v>1.17908</v>
      </c>
      <c r="P982" s="187">
        <v>0.0</v>
      </c>
      <c r="Q982" s="86">
        <v>1.97381</v>
      </c>
      <c r="R982" s="86">
        <v>1.248</v>
      </c>
      <c r="S982" s="84"/>
      <c r="T982" s="86">
        <v>2.0</v>
      </c>
      <c r="U982" s="86">
        <v>0.262086</v>
      </c>
      <c r="V982" s="86">
        <v>0.0</v>
      </c>
      <c r="W982" s="199">
        <v>29.0</v>
      </c>
      <c r="X982" s="86">
        <v>808.0</v>
      </c>
      <c r="Y982" s="86">
        <v>18.46168</v>
      </c>
      <c r="Z982" s="190"/>
      <c r="AA982" s="190"/>
      <c r="AB982" s="190"/>
    </row>
    <row r="983">
      <c r="A983" s="185">
        <v>981.0</v>
      </c>
      <c r="B983" s="185" t="s">
        <v>58</v>
      </c>
      <c r="C983" s="185" t="s">
        <v>27</v>
      </c>
      <c r="D983" s="185" t="s">
        <v>27</v>
      </c>
      <c r="E983" s="185" t="s">
        <v>27</v>
      </c>
      <c r="F983" s="185">
        <v>32.0</v>
      </c>
      <c r="G983" s="185" t="s">
        <v>53</v>
      </c>
      <c r="H983" s="185" t="s">
        <v>59</v>
      </c>
      <c r="I983" s="191">
        <v>1.0</v>
      </c>
      <c r="J983" s="191" t="s">
        <v>43</v>
      </c>
      <c r="K983" s="185">
        <v>1.83138</v>
      </c>
      <c r="L983" s="185">
        <v>512.55</v>
      </c>
      <c r="M983" s="185"/>
      <c r="N983" s="185">
        <v>59.0</v>
      </c>
      <c r="O983" s="186">
        <v>5377.89</v>
      </c>
      <c r="P983" s="187">
        <v>60.7</v>
      </c>
      <c r="Q983" s="86">
        <v>0.062626</v>
      </c>
      <c r="R983" s="84"/>
      <c r="S983" s="84"/>
      <c r="T983" s="84"/>
      <c r="U983" s="84"/>
      <c r="V983" s="188"/>
      <c r="W983" s="199">
        <v>5464.0</v>
      </c>
      <c r="X983" s="86">
        <v>6521.0</v>
      </c>
      <c r="Y983" s="86">
        <v>13.18841</v>
      </c>
      <c r="Z983" s="190"/>
      <c r="AA983" s="190"/>
      <c r="AB983" s="190"/>
    </row>
    <row r="984">
      <c r="A984" s="185">
        <v>982.0</v>
      </c>
      <c r="B984" s="185" t="s">
        <v>58</v>
      </c>
      <c r="C984" s="185" t="s">
        <v>27</v>
      </c>
      <c r="D984" s="185" t="s">
        <v>27</v>
      </c>
      <c r="E984" s="185" t="s">
        <v>27</v>
      </c>
      <c r="F984" s="185">
        <v>32.0</v>
      </c>
      <c r="G984" s="185" t="s">
        <v>53</v>
      </c>
      <c r="H984" s="185" t="s">
        <v>59</v>
      </c>
      <c r="I984" s="191">
        <v>1.0</v>
      </c>
      <c r="J984" s="191" t="s">
        <v>44</v>
      </c>
      <c r="K984" s="185">
        <v>13.79327</v>
      </c>
      <c r="L984" s="185">
        <v>109.793</v>
      </c>
      <c r="M984" s="185"/>
      <c r="N984" s="185">
        <v>5.0</v>
      </c>
      <c r="O984" s="186">
        <v>1.03621</v>
      </c>
      <c r="P984" s="187">
        <v>0.0</v>
      </c>
      <c r="Q984" s="86">
        <v>0.266343</v>
      </c>
      <c r="R984" s="86">
        <v>1.248</v>
      </c>
      <c r="S984" s="84"/>
      <c r="T984" s="86">
        <v>2.0</v>
      </c>
      <c r="U984" s="86">
        <v>0.048035</v>
      </c>
      <c r="V984" s="86">
        <v>0.0</v>
      </c>
      <c r="W984" s="199">
        <v>17.0</v>
      </c>
      <c r="X984" s="86">
        <v>869.0</v>
      </c>
      <c r="Y984" s="86">
        <v>19.11911</v>
      </c>
      <c r="Z984" s="190"/>
      <c r="AA984" s="190"/>
      <c r="AB984" s="190"/>
    </row>
    <row r="985">
      <c r="A985" s="185">
        <v>983.0</v>
      </c>
      <c r="B985" s="185" t="s">
        <v>58</v>
      </c>
      <c r="C985" s="185" t="s">
        <v>27</v>
      </c>
      <c r="D985" s="185" t="s">
        <v>27</v>
      </c>
      <c r="E985" s="185" t="s">
        <v>27</v>
      </c>
      <c r="F985" s="185">
        <v>32.0</v>
      </c>
      <c r="G985" s="185" t="s">
        <v>53</v>
      </c>
      <c r="H985" s="185" t="s">
        <v>59</v>
      </c>
      <c r="I985" s="191">
        <v>1.0</v>
      </c>
      <c r="J985" s="191" t="s">
        <v>45</v>
      </c>
      <c r="K985" s="185">
        <v>13.72925</v>
      </c>
      <c r="L985" s="185">
        <v>1594.003</v>
      </c>
      <c r="M985" s="185"/>
      <c r="N985" s="185">
        <v>122.0</v>
      </c>
      <c r="O985" s="186">
        <v>1.75471</v>
      </c>
      <c r="P985" s="187">
        <v>0.0</v>
      </c>
      <c r="Q985" s="86">
        <v>0.017408</v>
      </c>
      <c r="R985" s="86">
        <v>12.672</v>
      </c>
      <c r="S985" s="84"/>
      <c r="T985" s="86">
        <v>4.0</v>
      </c>
      <c r="U985" s="86">
        <v>0.077858</v>
      </c>
      <c r="V985" s="86">
        <v>0.0</v>
      </c>
      <c r="W985" s="199">
        <v>228.0</v>
      </c>
      <c r="X985" s="86">
        <v>828.0</v>
      </c>
      <c r="Y985" s="86">
        <v>20.64663</v>
      </c>
      <c r="Z985" s="190"/>
      <c r="AA985" s="190"/>
      <c r="AB985" s="190"/>
    </row>
    <row r="986">
      <c r="A986" s="185">
        <v>984.0</v>
      </c>
      <c r="B986" s="185" t="s">
        <v>58</v>
      </c>
      <c r="C986" s="185" t="s">
        <v>27</v>
      </c>
      <c r="D986" s="185" t="s">
        <v>27</v>
      </c>
      <c r="E986" s="185" t="s">
        <v>27</v>
      </c>
      <c r="F986" s="185">
        <v>32.0</v>
      </c>
      <c r="G986" s="185" t="s">
        <v>53</v>
      </c>
      <c r="H986" s="185" t="s">
        <v>59</v>
      </c>
      <c r="I986" s="191">
        <v>1.0</v>
      </c>
      <c r="J986" s="191" t="s">
        <v>46</v>
      </c>
      <c r="K986" s="185">
        <v>1.95116</v>
      </c>
      <c r="L986" s="185">
        <v>35583.15</v>
      </c>
      <c r="M986" s="185"/>
      <c r="N986" s="185">
        <v>7.0</v>
      </c>
      <c r="O986" s="186">
        <v>1.86918</v>
      </c>
      <c r="P986" s="187">
        <v>0.0</v>
      </c>
      <c r="Q986" s="86">
        <v>0.268007</v>
      </c>
      <c r="R986" s="86">
        <v>1.312</v>
      </c>
      <c r="S986" s="84"/>
      <c r="T986" s="86">
        <v>2.0</v>
      </c>
      <c r="U986" s="86">
        <v>0.051874</v>
      </c>
      <c r="V986" s="86">
        <v>0.0</v>
      </c>
      <c r="W986" s="199">
        <v>1725.0</v>
      </c>
      <c r="X986" s="86">
        <v>2628.0</v>
      </c>
      <c r="Y986" s="86">
        <v>19.45416</v>
      </c>
      <c r="Z986" s="190"/>
      <c r="AA986" s="190"/>
      <c r="AB986" s="190"/>
    </row>
    <row r="987">
      <c r="A987" s="185">
        <v>985.0</v>
      </c>
      <c r="B987" s="185" t="s">
        <v>58</v>
      </c>
      <c r="C987" s="185" t="s">
        <v>27</v>
      </c>
      <c r="D987" s="185" t="s">
        <v>27</v>
      </c>
      <c r="E987" s="185" t="s">
        <v>27</v>
      </c>
      <c r="F987" s="185">
        <v>32.0</v>
      </c>
      <c r="G987" s="185" t="s">
        <v>53</v>
      </c>
      <c r="H987" s="185" t="s">
        <v>59</v>
      </c>
      <c r="I987" s="191">
        <v>1.0</v>
      </c>
      <c r="J987" s="191" t="s">
        <v>47</v>
      </c>
      <c r="K987" s="185">
        <v>12.1357</v>
      </c>
      <c r="L987" s="185">
        <v>1452.98</v>
      </c>
      <c r="M987" s="185"/>
      <c r="N987" s="185">
        <v>11.0</v>
      </c>
      <c r="O987" s="186">
        <v>12.11487</v>
      </c>
      <c r="P987" s="187">
        <v>0.2</v>
      </c>
      <c r="Q987" s="86">
        <v>0.536814</v>
      </c>
      <c r="R987" s="86">
        <v>2.624</v>
      </c>
      <c r="S987" s="84"/>
      <c r="T987" s="86">
        <v>4.0</v>
      </c>
      <c r="U987" s="86">
        <v>0.104643</v>
      </c>
      <c r="V987" s="86">
        <v>0.0</v>
      </c>
      <c r="W987" s="199">
        <v>336.0</v>
      </c>
      <c r="X987" s="86">
        <v>1302.0</v>
      </c>
      <c r="Y987" s="86">
        <v>20.01141</v>
      </c>
      <c r="Z987" s="190"/>
      <c r="AA987" s="190"/>
      <c r="AB987" s="190"/>
    </row>
    <row r="988">
      <c r="A988" s="185">
        <v>986.0</v>
      </c>
      <c r="B988" s="185" t="s">
        <v>58</v>
      </c>
      <c r="C988" s="185" t="s">
        <v>27</v>
      </c>
      <c r="D988" s="185" t="s">
        <v>27</v>
      </c>
      <c r="E988" s="185" t="s">
        <v>27</v>
      </c>
      <c r="F988" s="185">
        <v>32.0</v>
      </c>
      <c r="G988" s="185" t="s">
        <v>53</v>
      </c>
      <c r="H988" s="185" t="s">
        <v>59</v>
      </c>
      <c r="I988" s="191">
        <v>1.0</v>
      </c>
      <c r="J988" s="191" t="s">
        <v>48</v>
      </c>
      <c r="K988" s="185">
        <v>18.57358</v>
      </c>
      <c r="L988" s="185">
        <v>14904.92</v>
      </c>
      <c r="M988" s="185"/>
      <c r="N988" s="185">
        <v>17.0</v>
      </c>
      <c r="O988" s="186">
        <v>8.593</v>
      </c>
      <c r="P988" s="187">
        <v>0.1</v>
      </c>
      <c r="Q988" s="86">
        <v>2.53785</v>
      </c>
      <c r="R988" s="86">
        <v>4.544</v>
      </c>
      <c r="S988" s="84"/>
      <c r="T988" s="86">
        <v>8.0</v>
      </c>
      <c r="U988" s="86">
        <v>0.621645</v>
      </c>
      <c r="V988" s="86">
        <v>0.0</v>
      </c>
      <c r="W988" s="199">
        <v>1289.0</v>
      </c>
      <c r="X988" s="86">
        <v>2374.0</v>
      </c>
      <c r="Y988" s="86">
        <v>20.15197</v>
      </c>
      <c r="Z988" s="190"/>
      <c r="AA988" s="190"/>
      <c r="AB988" s="190"/>
    </row>
    <row r="989">
      <c r="A989" s="185">
        <v>987.0</v>
      </c>
      <c r="B989" s="185" t="s">
        <v>58</v>
      </c>
      <c r="C989" s="185" t="s">
        <v>27</v>
      </c>
      <c r="D989" s="185" t="s">
        <v>27</v>
      </c>
      <c r="E989" s="185" t="s">
        <v>27</v>
      </c>
      <c r="F989" s="185">
        <v>32.0</v>
      </c>
      <c r="G989" s="185" t="s">
        <v>53</v>
      </c>
      <c r="H989" s="185" t="s">
        <v>59</v>
      </c>
      <c r="I989" s="191">
        <v>1.0</v>
      </c>
      <c r="J989" s="191" t="s">
        <v>49</v>
      </c>
      <c r="K989" s="185">
        <v>20.50157</v>
      </c>
      <c r="L989" s="185">
        <v>54.912</v>
      </c>
      <c r="M989" s="185"/>
      <c r="N989" s="185">
        <v>3.0</v>
      </c>
      <c r="O989" s="186">
        <v>7.57139</v>
      </c>
      <c r="P989" s="187">
        <v>0.1</v>
      </c>
      <c r="Q989" s="86">
        <v>0.265255</v>
      </c>
      <c r="R989" s="86">
        <v>1.248</v>
      </c>
      <c r="S989" s="84"/>
      <c r="T989" s="86">
        <v>2.0</v>
      </c>
      <c r="U989" s="86">
        <v>0.047841</v>
      </c>
      <c r="V989" s="86">
        <v>0.0</v>
      </c>
      <c r="W989" s="199">
        <v>26.0</v>
      </c>
      <c r="X989" s="86">
        <v>845.0</v>
      </c>
      <c r="Y989" s="86">
        <v>18.50245</v>
      </c>
      <c r="Z989" s="190"/>
      <c r="AA989" s="190"/>
      <c r="AB989" s="190"/>
    </row>
    <row r="990">
      <c r="A990" s="185">
        <v>988.0</v>
      </c>
      <c r="B990" s="185" t="s">
        <v>58</v>
      </c>
      <c r="C990" s="185" t="s">
        <v>27</v>
      </c>
      <c r="D990" s="185" t="s">
        <v>27</v>
      </c>
      <c r="E990" s="185" t="s">
        <v>27</v>
      </c>
      <c r="F990" s="185">
        <v>32.0</v>
      </c>
      <c r="G990" s="185" t="s">
        <v>53</v>
      </c>
      <c r="H990" s="185" t="s">
        <v>59</v>
      </c>
      <c r="I990" s="191">
        <v>1.0</v>
      </c>
      <c r="J990" s="191" t="s">
        <v>50</v>
      </c>
      <c r="K990" s="185">
        <v>14.93661</v>
      </c>
      <c r="L990" s="185">
        <v>4519.9</v>
      </c>
      <c r="M990" s="185"/>
      <c r="N990" s="185">
        <v>23.0</v>
      </c>
      <c r="O990" s="186">
        <v>33.83077</v>
      </c>
      <c r="P990" s="187">
        <v>0.4</v>
      </c>
      <c r="Q990" s="86">
        <v>3.05326</v>
      </c>
      <c r="R990" s="86">
        <v>4.448</v>
      </c>
      <c r="S990" s="84"/>
      <c r="T990" s="86">
        <v>8.0</v>
      </c>
      <c r="U990" s="86">
        <v>3.5045</v>
      </c>
      <c r="V990" s="86">
        <v>0.0</v>
      </c>
      <c r="W990" s="199">
        <v>2285.0</v>
      </c>
      <c r="X990" s="86">
        <v>3798.0</v>
      </c>
      <c r="Y990" s="86">
        <v>22.69288</v>
      </c>
      <c r="Z990" s="190"/>
      <c r="AA990" s="190"/>
      <c r="AB990" s="190"/>
    </row>
    <row r="991">
      <c r="A991" s="185">
        <v>989.0</v>
      </c>
      <c r="B991" s="185" t="s">
        <v>58</v>
      </c>
      <c r="C991" s="185" t="s">
        <v>27</v>
      </c>
      <c r="D991" s="185" t="s">
        <v>27</v>
      </c>
      <c r="E991" s="185" t="s">
        <v>27</v>
      </c>
      <c r="F991" s="185">
        <v>32.0</v>
      </c>
      <c r="G991" s="185" t="s">
        <v>53</v>
      </c>
      <c r="H991" s="185" t="s">
        <v>59</v>
      </c>
      <c r="I991" s="191">
        <v>1.0</v>
      </c>
      <c r="J991" s="191" t="s">
        <v>51</v>
      </c>
      <c r="K991" s="86"/>
      <c r="L991" s="86"/>
      <c r="M991" s="86"/>
      <c r="N991" s="86"/>
      <c r="O991" s="86"/>
      <c r="P991" s="86"/>
      <c r="Q991" s="86"/>
      <c r="R991" s="86"/>
      <c r="S991" s="86"/>
      <c r="T991" s="86"/>
      <c r="U991" s="86"/>
      <c r="V991" s="86"/>
      <c r="W991" s="86" t="s">
        <v>30</v>
      </c>
      <c r="X991" s="86" t="s">
        <v>30</v>
      </c>
      <c r="Y991" s="86" t="s">
        <v>30</v>
      </c>
      <c r="Z991" s="190"/>
      <c r="AA991" s="190"/>
      <c r="AB991" s="190"/>
    </row>
    <row r="992">
      <c r="A992" s="185">
        <v>990.0</v>
      </c>
      <c r="B992" s="185" t="s">
        <v>58</v>
      </c>
      <c r="C992" s="185" t="s">
        <v>27</v>
      </c>
      <c r="D992" s="185" t="s">
        <v>27</v>
      </c>
      <c r="E992" s="185" t="s">
        <v>27</v>
      </c>
      <c r="F992" s="185">
        <v>32.0</v>
      </c>
      <c r="G992" s="185" t="s">
        <v>53</v>
      </c>
      <c r="H992" s="185" t="s">
        <v>59</v>
      </c>
      <c r="I992" s="191">
        <v>1.0</v>
      </c>
      <c r="J992" s="191" t="s">
        <v>52</v>
      </c>
      <c r="K992" s="86"/>
      <c r="L992" s="86"/>
      <c r="M992" s="86"/>
      <c r="N992" s="86"/>
      <c r="O992" s="86"/>
      <c r="P992" s="86"/>
      <c r="Q992" s="86"/>
      <c r="R992" s="86"/>
      <c r="S992" s="86"/>
      <c r="T992" s="86"/>
      <c r="U992" s="86"/>
      <c r="V992" s="86"/>
      <c r="W992" s="86" t="s">
        <v>30</v>
      </c>
      <c r="X992" s="86" t="s">
        <v>30</v>
      </c>
      <c r="Y992" s="86" t="s">
        <v>30</v>
      </c>
      <c r="Z992" s="190"/>
      <c r="AA992" s="190"/>
      <c r="AB992" s="190"/>
    </row>
    <row r="993">
      <c r="A993" s="185">
        <v>991.0</v>
      </c>
      <c r="B993" s="185" t="s">
        <v>58</v>
      </c>
      <c r="C993" s="185" t="s">
        <v>27</v>
      </c>
      <c r="D993" s="185" t="s">
        <v>27</v>
      </c>
      <c r="E993" s="185" t="s">
        <v>27</v>
      </c>
      <c r="F993" s="185">
        <v>32.0</v>
      </c>
      <c r="G993" s="185" t="s">
        <v>53</v>
      </c>
      <c r="H993" s="185" t="s">
        <v>59</v>
      </c>
      <c r="I993" s="191">
        <v>2.0</v>
      </c>
      <c r="J993" s="191" t="s">
        <v>31</v>
      </c>
      <c r="K993" s="185">
        <v>73.91979</v>
      </c>
      <c r="L993" s="185">
        <v>19.201</v>
      </c>
      <c r="M993" s="185"/>
      <c r="N993" s="185">
        <v>2.0</v>
      </c>
      <c r="O993" s="186">
        <v>61.48512</v>
      </c>
      <c r="P993" s="187">
        <v>1.0</v>
      </c>
      <c r="Q993" s="84"/>
      <c r="R993" s="84"/>
      <c r="S993" s="84"/>
      <c r="T993" s="84"/>
      <c r="U993" s="84"/>
      <c r="V993" s="188"/>
      <c r="W993" s="199">
        <v>89.0</v>
      </c>
      <c r="X993" s="86">
        <v>1094.0</v>
      </c>
      <c r="Y993" s="86">
        <v>13.70754</v>
      </c>
      <c r="Z993" s="190"/>
      <c r="AA993" s="190"/>
      <c r="AB993" s="190"/>
    </row>
    <row r="994">
      <c r="A994" s="185">
        <v>992.0</v>
      </c>
      <c r="B994" s="185" t="s">
        <v>58</v>
      </c>
      <c r="C994" s="185" t="s">
        <v>27</v>
      </c>
      <c r="D994" s="185" t="s">
        <v>27</v>
      </c>
      <c r="E994" s="185" t="s">
        <v>27</v>
      </c>
      <c r="F994" s="185">
        <v>32.0</v>
      </c>
      <c r="G994" s="185" t="s">
        <v>53</v>
      </c>
      <c r="H994" s="185" t="s">
        <v>59</v>
      </c>
      <c r="I994" s="191">
        <v>2.0</v>
      </c>
      <c r="J994" s="191" t="s">
        <v>32</v>
      </c>
      <c r="K994" s="185">
        <v>4.12588</v>
      </c>
      <c r="L994" s="185">
        <v>1507.86</v>
      </c>
      <c r="M994" s="185"/>
      <c r="N994" s="185">
        <v>39.0</v>
      </c>
      <c r="O994" s="186">
        <v>35926.75</v>
      </c>
      <c r="P994" s="187">
        <v>85.8</v>
      </c>
      <c r="Q994" s="86">
        <v>0.047905</v>
      </c>
      <c r="R994" s="86">
        <v>35.04</v>
      </c>
      <c r="S994" s="84"/>
      <c r="T994" s="86">
        <v>22.0</v>
      </c>
      <c r="U994" s="86">
        <v>0.462891</v>
      </c>
      <c r="V994" s="86">
        <v>0.0</v>
      </c>
      <c r="W994" s="199">
        <v>37593.0</v>
      </c>
      <c r="X994" s="86">
        <v>37679.0</v>
      </c>
      <c r="Y994" s="86">
        <v>21.27786</v>
      </c>
      <c r="Z994" s="190"/>
      <c r="AA994" s="190"/>
      <c r="AB994" s="190"/>
    </row>
    <row r="995">
      <c r="A995" s="185">
        <v>993.0</v>
      </c>
      <c r="B995" s="185" t="s">
        <v>58</v>
      </c>
      <c r="C995" s="185" t="s">
        <v>27</v>
      </c>
      <c r="D995" s="185" t="s">
        <v>27</v>
      </c>
      <c r="E995" s="185" t="s">
        <v>27</v>
      </c>
      <c r="F995" s="185">
        <v>32.0</v>
      </c>
      <c r="G995" s="185" t="s">
        <v>53</v>
      </c>
      <c r="H995" s="185" t="s">
        <v>59</v>
      </c>
      <c r="I995" s="191">
        <v>2.0</v>
      </c>
      <c r="J995" s="191" t="s">
        <v>33</v>
      </c>
      <c r="K995" s="185">
        <v>31.25226</v>
      </c>
      <c r="L995" s="185">
        <v>199.555</v>
      </c>
      <c r="M995" s="185"/>
      <c r="N995" s="185">
        <v>12.0</v>
      </c>
      <c r="O995" s="186">
        <v>23.24749</v>
      </c>
      <c r="P995" s="187">
        <v>0.4</v>
      </c>
      <c r="Q995" s="86">
        <v>4.35272</v>
      </c>
      <c r="R995" s="86">
        <v>4.544</v>
      </c>
      <c r="S995" s="84"/>
      <c r="T995" s="86">
        <v>8.0</v>
      </c>
      <c r="U995" s="86">
        <v>1.01862</v>
      </c>
      <c r="V995" s="86">
        <v>0.0</v>
      </c>
      <c r="W995" s="199">
        <v>222.0</v>
      </c>
      <c r="X995" s="86">
        <v>1136.0</v>
      </c>
      <c r="Y995" s="86">
        <v>19.28197</v>
      </c>
      <c r="Z995" s="190"/>
      <c r="AA995" s="190"/>
      <c r="AB995" s="190"/>
    </row>
    <row r="996">
      <c r="A996" s="185">
        <v>994.0</v>
      </c>
      <c r="B996" s="185" t="s">
        <v>58</v>
      </c>
      <c r="C996" s="185" t="s">
        <v>27</v>
      </c>
      <c r="D996" s="185" t="s">
        <v>27</v>
      </c>
      <c r="E996" s="185" t="s">
        <v>27</v>
      </c>
      <c r="F996" s="185">
        <v>32.0</v>
      </c>
      <c r="G996" s="185" t="s">
        <v>53</v>
      </c>
      <c r="H996" s="185" t="s">
        <v>59</v>
      </c>
      <c r="I996" s="191">
        <v>2.0</v>
      </c>
      <c r="J996" s="191" t="s">
        <v>34</v>
      </c>
      <c r="K996" s="185">
        <v>24.31052</v>
      </c>
      <c r="L996" s="185">
        <v>27.37165</v>
      </c>
      <c r="M996" s="185"/>
      <c r="N996" s="185">
        <v>69.0</v>
      </c>
      <c r="O996" s="186">
        <v>5.02779</v>
      </c>
      <c r="P996" s="187">
        <v>0.1</v>
      </c>
      <c r="Q996" s="86">
        <v>0.304072</v>
      </c>
      <c r="R996" s="86">
        <v>8.608</v>
      </c>
      <c r="S996" s="84"/>
      <c r="T996" s="86">
        <v>4.0</v>
      </c>
      <c r="U996" s="86">
        <v>0.587152</v>
      </c>
      <c r="V996" s="86">
        <v>0.0</v>
      </c>
      <c r="W996" s="199">
        <v>1974.0</v>
      </c>
      <c r="X996" s="86">
        <v>3083.0</v>
      </c>
      <c r="Y996" s="86">
        <v>21.25125</v>
      </c>
      <c r="Z996" s="190"/>
      <c r="AA996" s="190"/>
      <c r="AB996" s="190"/>
    </row>
    <row r="997">
      <c r="A997" s="185">
        <v>995.0</v>
      </c>
      <c r="B997" s="185" t="s">
        <v>58</v>
      </c>
      <c r="C997" s="185" t="s">
        <v>27</v>
      </c>
      <c r="D997" s="185" t="s">
        <v>27</v>
      </c>
      <c r="E997" s="185" t="s">
        <v>27</v>
      </c>
      <c r="F997" s="185">
        <v>32.0</v>
      </c>
      <c r="G997" s="185" t="s">
        <v>53</v>
      </c>
      <c r="H997" s="185" t="s">
        <v>59</v>
      </c>
      <c r="I997" s="191">
        <v>2.0</v>
      </c>
      <c r="J997" s="191" t="s">
        <v>35</v>
      </c>
      <c r="K997" s="185">
        <v>30.61065</v>
      </c>
      <c r="L997" s="185">
        <v>77.857</v>
      </c>
      <c r="M997" s="185"/>
      <c r="N997" s="185">
        <v>67.0</v>
      </c>
      <c r="O997" s="186">
        <v>6.03436</v>
      </c>
      <c r="P997" s="187">
        <v>0.1</v>
      </c>
      <c r="Q997" s="86">
        <v>4.38219</v>
      </c>
      <c r="R997" s="86">
        <v>6.112</v>
      </c>
      <c r="S997" s="84"/>
      <c r="T997" s="86">
        <v>10.0</v>
      </c>
      <c r="U997" s="86">
        <v>0.642512</v>
      </c>
      <c r="V997" s="86">
        <v>0.0</v>
      </c>
      <c r="W997" s="199">
        <v>46.0</v>
      </c>
      <c r="X997" s="86">
        <v>909.0</v>
      </c>
      <c r="Y997" s="86">
        <v>18.59968</v>
      </c>
      <c r="Z997" s="190"/>
      <c r="AA997" s="190"/>
      <c r="AB997" s="190"/>
    </row>
    <row r="998">
      <c r="A998" s="185">
        <v>996.0</v>
      </c>
      <c r="B998" s="185" t="s">
        <v>58</v>
      </c>
      <c r="C998" s="185" t="s">
        <v>27</v>
      </c>
      <c r="D998" s="185" t="s">
        <v>27</v>
      </c>
      <c r="E998" s="185" t="s">
        <v>27</v>
      </c>
      <c r="F998" s="185">
        <v>32.0</v>
      </c>
      <c r="G998" s="185" t="s">
        <v>53</v>
      </c>
      <c r="H998" s="185" t="s">
        <v>59</v>
      </c>
      <c r="I998" s="191">
        <v>2.0</v>
      </c>
      <c r="J998" s="191" t="s">
        <v>36</v>
      </c>
      <c r="K998" s="185">
        <v>31.67044</v>
      </c>
      <c r="L998" s="185">
        <v>54.624</v>
      </c>
      <c r="M998" s="185"/>
      <c r="N998" s="185">
        <v>1.0</v>
      </c>
      <c r="O998" s="186">
        <v>0.998512</v>
      </c>
      <c r="P998" s="187">
        <v>0.0</v>
      </c>
      <c r="Q998" s="84"/>
      <c r="R998" s="84"/>
      <c r="S998" s="84"/>
      <c r="T998" s="84"/>
      <c r="U998" s="84"/>
      <c r="V998" s="188"/>
      <c r="W998" s="199">
        <v>13.0</v>
      </c>
      <c r="X998" s="86">
        <v>730.0</v>
      </c>
      <c r="Y998" s="86">
        <v>8.16967</v>
      </c>
      <c r="Z998" s="190"/>
      <c r="AA998" s="190"/>
      <c r="AB998" s="190"/>
    </row>
    <row r="999">
      <c r="A999" s="185">
        <v>997.0</v>
      </c>
      <c r="B999" s="185" t="s">
        <v>58</v>
      </c>
      <c r="C999" s="185" t="s">
        <v>27</v>
      </c>
      <c r="D999" s="185" t="s">
        <v>27</v>
      </c>
      <c r="E999" s="185" t="s">
        <v>27</v>
      </c>
      <c r="F999" s="185">
        <v>32.0</v>
      </c>
      <c r="G999" s="185" t="s">
        <v>53</v>
      </c>
      <c r="H999" s="185" t="s">
        <v>59</v>
      </c>
      <c r="I999" s="191">
        <v>2.0</v>
      </c>
      <c r="J999" s="191" t="s">
        <v>37</v>
      </c>
      <c r="K999" s="185">
        <v>33.8954</v>
      </c>
      <c r="L999" s="185">
        <v>42.018</v>
      </c>
      <c r="M999" s="185"/>
      <c r="N999" s="185">
        <v>12.0</v>
      </c>
      <c r="O999" s="186">
        <v>21.11971</v>
      </c>
      <c r="P999" s="187">
        <v>0.4</v>
      </c>
      <c r="Q999" s="86">
        <v>4.37633</v>
      </c>
      <c r="R999" s="86">
        <v>5.792</v>
      </c>
      <c r="S999" s="84"/>
      <c r="T999" s="86">
        <v>10.0</v>
      </c>
      <c r="U999" s="86">
        <v>0.633296</v>
      </c>
      <c r="V999" s="86">
        <v>0.0</v>
      </c>
      <c r="W999" s="199">
        <v>40.0</v>
      </c>
      <c r="X999" s="86">
        <v>911.0</v>
      </c>
      <c r="Y999" s="86">
        <v>18.89106</v>
      </c>
      <c r="Z999" s="190"/>
      <c r="AA999" s="190"/>
      <c r="AB999" s="190"/>
    </row>
    <row r="1000">
      <c r="A1000" s="185">
        <v>998.0</v>
      </c>
      <c r="B1000" s="185" t="s">
        <v>58</v>
      </c>
      <c r="C1000" s="185" t="s">
        <v>27</v>
      </c>
      <c r="D1000" s="185" t="s">
        <v>27</v>
      </c>
      <c r="E1000" s="185" t="s">
        <v>27</v>
      </c>
      <c r="F1000" s="185">
        <v>32.0</v>
      </c>
      <c r="G1000" s="185" t="s">
        <v>53</v>
      </c>
      <c r="H1000" s="185" t="s">
        <v>59</v>
      </c>
      <c r="I1000" s="191">
        <v>2.0</v>
      </c>
      <c r="J1000" s="191" t="s">
        <v>38</v>
      </c>
      <c r="K1000" s="185">
        <v>35.12824</v>
      </c>
      <c r="L1000" s="185">
        <v>121.409</v>
      </c>
      <c r="M1000" s="185"/>
      <c r="N1000" s="185">
        <v>85.0</v>
      </c>
      <c r="O1000" s="186">
        <v>13.94678</v>
      </c>
      <c r="P1000" s="187">
        <v>0.2</v>
      </c>
      <c r="Q1000" s="86">
        <v>4.91388</v>
      </c>
      <c r="R1000" s="86">
        <v>7.936</v>
      </c>
      <c r="S1000" s="84"/>
      <c r="T1000" s="86">
        <v>14.0</v>
      </c>
      <c r="U1000" s="86">
        <v>0.736018</v>
      </c>
      <c r="V1000" s="86">
        <v>0.0</v>
      </c>
      <c r="W1000" s="199">
        <v>61.0</v>
      </c>
      <c r="X1000" s="86">
        <v>1090.0</v>
      </c>
      <c r="Y1000" s="86">
        <v>19.69106</v>
      </c>
      <c r="Z1000" s="190"/>
      <c r="AA1000" s="190"/>
      <c r="AB1000" s="190"/>
    </row>
    <row r="1001">
      <c r="A1001" s="185">
        <v>999.0</v>
      </c>
      <c r="B1001" s="185" t="s">
        <v>58</v>
      </c>
      <c r="C1001" s="185" t="s">
        <v>27</v>
      </c>
      <c r="D1001" s="185" t="s">
        <v>27</v>
      </c>
      <c r="E1001" s="185" t="s">
        <v>27</v>
      </c>
      <c r="F1001" s="185">
        <v>32.0</v>
      </c>
      <c r="G1001" s="185" t="s">
        <v>53</v>
      </c>
      <c r="H1001" s="185" t="s">
        <v>59</v>
      </c>
      <c r="I1001" s="191">
        <v>2.0</v>
      </c>
      <c r="J1001" s="191" t="s">
        <v>39</v>
      </c>
      <c r="K1001" s="185">
        <v>45.24232</v>
      </c>
      <c r="L1001" s="185">
        <v>24.32</v>
      </c>
      <c r="M1001" s="185"/>
      <c r="N1001" s="185">
        <v>12.0</v>
      </c>
      <c r="O1001" s="186">
        <v>50.54003</v>
      </c>
      <c r="P1001" s="187">
        <v>0.9</v>
      </c>
      <c r="Q1001" s="86">
        <v>8.7254</v>
      </c>
      <c r="R1001" s="86">
        <v>5.985</v>
      </c>
      <c r="S1001" s="84"/>
      <c r="T1001" s="86">
        <v>10.0</v>
      </c>
      <c r="U1001" s="86">
        <v>6.0414</v>
      </c>
      <c r="V1001" s="86">
        <v>0.1</v>
      </c>
      <c r="W1001" s="199">
        <v>72.0</v>
      </c>
      <c r="X1001" s="86">
        <v>1045.0</v>
      </c>
      <c r="Y1001" s="86">
        <v>19.05841</v>
      </c>
      <c r="Z1001" s="190"/>
      <c r="AA1001" s="190"/>
      <c r="AB1001" s="190"/>
    </row>
    <row r="1002">
      <c r="A1002" s="185">
        <v>1000.0</v>
      </c>
      <c r="B1002" s="185" t="s">
        <v>58</v>
      </c>
      <c r="C1002" s="185" t="s">
        <v>27</v>
      </c>
      <c r="D1002" s="185" t="s">
        <v>27</v>
      </c>
      <c r="E1002" s="185" t="s">
        <v>27</v>
      </c>
      <c r="F1002" s="185">
        <v>32.0</v>
      </c>
      <c r="G1002" s="185" t="s">
        <v>53</v>
      </c>
      <c r="H1002" s="185" t="s">
        <v>59</v>
      </c>
      <c r="I1002" s="191">
        <v>2.0</v>
      </c>
      <c r="J1002" s="191" t="s">
        <v>40</v>
      </c>
      <c r="K1002" s="185">
        <v>31.89568</v>
      </c>
      <c r="L1002" s="185">
        <v>811.404</v>
      </c>
      <c r="M1002" s="185"/>
      <c r="N1002" s="185">
        <v>57.0</v>
      </c>
      <c r="O1002" s="186">
        <v>72.63273</v>
      </c>
      <c r="P1002" s="187">
        <v>2.5</v>
      </c>
      <c r="Q1002" s="86">
        <v>4.70646</v>
      </c>
      <c r="R1002" s="86">
        <v>8.128</v>
      </c>
      <c r="S1002" s="84"/>
      <c r="T1002" s="86">
        <v>53.0</v>
      </c>
      <c r="U1002" s="86">
        <v>1.46586</v>
      </c>
      <c r="V1002" s="86">
        <v>0.1</v>
      </c>
      <c r="W1002" s="199">
        <v>183.0</v>
      </c>
      <c r="X1002" s="86">
        <v>1235.0</v>
      </c>
      <c r="Y1002" s="86">
        <v>19.35096</v>
      </c>
      <c r="Z1002" s="190"/>
      <c r="AA1002" s="190"/>
      <c r="AB1002" s="190"/>
    </row>
    <row r="1003">
      <c r="A1003" s="185">
        <v>1001.0</v>
      </c>
      <c r="B1003" s="185" t="s">
        <v>58</v>
      </c>
      <c r="C1003" s="185" t="s">
        <v>27</v>
      </c>
      <c r="D1003" s="185" t="s">
        <v>27</v>
      </c>
      <c r="E1003" s="185" t="s">
        <v>27</v>
      </c>
      <c r="F1003" s="185">
        <v>32.0</v>
      </c>
      <c r="G1003" s="185" t="s">
        <v>53</v>
      </c>
      <c r="H1003" s="185" t="s">
        <v>59</v>
      </c>
      <c r="I1003" s="191">
        <v>2.0</v>
      </c>
      <c r="J1003" s="191" t="s">
        <v>41</v>
      </c>
      <c r="K1003" s="185">
        <v>4.06871</v>
      </c>
      <c r="L1003" s="185">
        <v>1967.61</v>
      </c>
      <c r="M1003" s="185"/>
      <c r="N1003" s="185">
        <v>30.0</v>
      </c>
      <c r="O1003" s="186">
        <v>0.92872</v>
      </c>
      <c r="P1003" s="187">
        <v>0.0</v>
      </c>
      <c r="Q1003" s="86">
        <v>0.03312</v>
      </c>
      <c r="R1003" s="86">
        <v>4.288</v>
      </c>
      <c r="S1003" s="84"/>
      <c r="T1003" s="86">
        <v>8.0</v>
      </c>
      <c r="U1003" s="86">
        <v>0.154596</v>
      </c>
      <c r="V1003" s="86">
        <v>0.0</v>
      </c>
      <c r="W1003" s="199">
        <v>116.0</v>
      </c>
      <c r="X1003" s="86">
        <v>1183.0</v>
      </c>
      <c r="Y1003" s="86">
        <v>20.74126</v>
      </c>
      <c r="Z1003" s="190"/>
      <c r="AA1003" s="190"/>
      <c r="AB1003" s="190"/>
    </row>
    <row r="1004">
      <c r="A1004" s="185">
        <v>1002.0</v>
      </c>
      <c r="B1004" s="185" t="s">
        <v>58</v>
      </c>
      <c r="C1004" s="185" t="s">
        <v>27</v>
      </c>
      <c r="D1004" s="185" t="s">
        <v>27</v>
      </c>
      <c r="E1004" s="185" t="s">
        <v>27</v>
      </c>
      <c r="F1004" s="185">
        <v>32.0</v>
      </c>
      <c r="G1004" s="185" t="s">
        <v>53</v>
      </c>
      <c r="H1004" s="185" t="s">
        <v>59</v>
      </c>
      <c r="I1004" s="191">
        <v>2.0</v>
      </c>
      <c r="J1004" s="191" t="s">
        <v>42</v>
      </c>
      <c r="K1004" s="185">
        <v>25.20245</v>
      </c>
      <c r="L1004" s="185">
        <v>42.913</v>
      </c>
      <c r="M1004" s="185"/>
      <c r="N1004" s="185">
        <v>59.0</v>
      </c>
      <c r="O1004" s="186">
        <v>2.08246</v>
      </c>
      <c r="P1004" s="187">
        <v>0.0</v>
      </c>
      <c r="Q1004" s="86">
        <v>3.94893</v>
      </c>
      <c r="R1004" s="86">
        <v>1.248</v>
      </c>
      <c r="S1004" s="84"/>
      <c r="T1004" s="86">
        <v>2.0</v>
      </c>
      <c r="U1004" s="86">
        <v>0.45838</v>
      </c>
      <c r="V1004" s="86">
        <v>0.0</v>
      </c>
      <c r="W1004" s="199">
        <v>31.0</v>
      </c>
      <c r="X1004" s="86">
        <v>826.0</v>
      </c>
      <c r="Y1004" s="86">
        <v>18.16844</v>
      </c>
      <c r="Z1004" s="190"/>
      <c r="AA1004" s="190"/>
      <c r="AB1004" s="190"/>
    </row>
    <row r="1005">
      <c r="A1005" s="185">
        <v>1003.0</v>
      </c>
      <c r="B1005" s="185" t="s">
        <v>58</v>
      </c>
      <c r="C1005" s="185" t="s">
        <v>27</v>
      </c>
      <c r="D1005" s="185" t="s">
        <v>27</v>
      </c>
      <c r="E1005" s="185" t="s">
        <v>27</v>
      </c>
      <c r="F1005" s="185">
        <v>32.0</v>
      </c>
      <c r="G1005" s="185" t="s">
        <v>53</v>
      </c>
      <c r="H1005" s="185" t="s">
        <v>59</v>
      </c>
      <c r="I1005" s="191">
        <v>2.0</v>
      </c>
      <c r="J1005" s="191" t="s">
        <v>43</v>
      </c>
      <c r="K1005" s="185">
        <v>3.67433</v>
      </c>
      <c r="L1005" s="185">
        <v>1034.74</v>
      </c>
      <c r="M1005" s="185"/>
      <c r="N1005" s="185">
        <v>59.0</v>
      </c>
      <c r="O1005" s="186">
        <v>22158.6</v>
      </c>
      <c r="P1005" s="187">
        <v>82.4</v>
      </c>
      <c r="Q1005" s="86">
        <v>0.152356</v>
      </c>
      <c r="R1005" s="84"/>
      <c r="S1005" s="84"/>
      <c r="T1005" s="84"/>
      <c r="U1005" s="84"/>
      <c r="V1005" s="188"/>
      <c r="W1005" s="199">
        <v>23033.0</v>
      </c>
      <c r="X1005" s="86">
        <v>23641.0</v>
      </c>
      <c r="Y1005" s="86">
        <v>13.71045</v>
      </c>
      <c r="Z1005" s="190"/>
      <c r="AA1005" s="190"/>
      <c r="AB1005" s="190"/>
    </row>
    <row r="1006">
      <c r="A1006" s="185">
        <v>1004.0</v>
      </c>
      <c r="B1006" s="185" t="s">
        <v>58</v>
      </c>
      <c r="C1006" s="185" t="s">
        <v>27</v>
      </c>
      <c r="D1006" s="185" t="s">
        <v>27</v>
      </c>
      <c r="E1006" s="185" t="s">
        <v>27</v>
      </c>
      <c r="F1006" s="185">
        <v>32.0</v>
      </c>
      <c r="G1006" s="185" t="s">
        <v>53</v>
      </c>
      <c r="H1006" s="185" t="s">
        <v>59</v>
      </c>
      <c r="I1006" s="191">
        <v>2.0</v>
      </c>
      <c r="J1006" s="191" t="s">
        <v>44</v>
      </c>
      <c r="K1006" s="185">
        <v>27.78984</v>
      </c>
      <c r="L1006" s="185">
        <v>109.347</v>
      </c>
      <c r="M1006" s="185"/>
      <c r="N1006" s="185">
        <v>5.0</v>
      </c>
      <c r="O1006" s="186">
        <v>3.03144</v>
      </c>
      <c r="P1006" s="187">
        <v>0.1</v>
      </c>
      <c r="Q1006" s="86">
        <v>0.530542</v>
      </c>
      <c r="R1006" s="86">
        <v>1.28</v>
      </c>
      <c r="S1006" s="84"/>
      <c r="T1006" s="86">
        <v>2.0</v>
      </c>
      <c r="U1006" s="86">
        <v>0.070402</v>
      </c>
      <c r="V1006" s="86">
        <v>0.0</v>
      </c>
      <c r="W1006" s="199">
        <v>20.0</v>
      </c>
      <c r="X1006" s="86">
        <v>883.0</v>
      </c>
      <c r="Y1006" s="86">
        <v>19.02542</v>
      </c>
      <c r="Z1006" s="190"/>
      <c r="AA1006" s="190"/>
      <c r="AB1006" s="190"/>
    </row>
    <row r="1007">
      <c r="A1007" s="185">
        <v>1005.0</v>
      </c>
      <c r="B1007" s="185" t="s">
        <v>58</v>
      </c>
      <c r="C1007" s="185" t="s">
        <v>27</v>
      </c>
      <c r="D1007" s="185" t="s">
        <v>27</v>
      </c>
      <c r="E1007" s="185" t="s">
        <v>27</v>
      </c>
      <c r="F1007" s="185">
        <v>32.0</v>
      </c>
      <c r="G1007" s="185" t="s">
        <v>53</v>
      </c>
      <c r="H1007" s="185" t="s">
        <v>59</v>
      </c>
      <c r="I1007" s="191">
        <v>2.0</v>
      </c>
      <c r="J1007" s="191" t="s">
        <v>45</v>
      </c>
      <c r="K1007" s="185">
        <v>28.14433</v>
      </c>
      <c r="L1007" s="185">
        <v>202.052</v>
      </c>
      <c r="M1007" s="185"/>
      <c r="N1007" s="185">
        <v>12.0</v>
      </c>
      <c r="O1007" s="186">
        <v>2.07923</v>
      </c>
      <c r="P1007" s="187">
        <v>0.0</v>
      </c>
      <c r="Q1007" s="86">
        <v>0.058433</v>
      </c>
      <c r="R1007" s="86">
        <v>2.177</v>
      </c>
      <c r="S1007" s="84"/>
      <c r="T1007" s="86">
        <v>4.0</v>
      </c>
      <c r="U1007" s="86">
        <v>0.078433</v>
      </c>
      <c r="V1007" s="86">
        <v>0.0</v>
      </c>
      <c r="W1007" s="199">
        <v>202.0</v>
      </c>
      <c r="X1007" s="86">
        <v>829.0</v>
      </c>
      <c r="Y1007" s="86">
        <v>20.02973</v>
      </c>
      <c r="Z1007" s="190"/>
      <c r="AA1007" s="190"/>
      <c r="AB1007" s="190"/>
    </row>
    <row r="1008">
      <c r="A1008" s="185">
        <v>1006.0</v>
      </c>
      <c r="B1008" s="185" t="s">
        <v>58</v>
      </c>
      <c r="C1008" s="185" t="s">
        <v>27</v>
      </c>
      <c r="D1008" s="185" t="s">
        <v>27</v>
      </c>
      <c r="E1008" s="185" t="s">
        <v>27</v>
      </c>
      <c r="F1008" s="185">
        <v>32.0</v>
      </c>
      <c r="G1008" s="185" t="s">
        <v>53</v>
      </c>
      <c r="H1008" s="185" t="s">
        <v>59</v>
      </c>
      <c r="I1008" s="191">
        <v>2.0</v>
      </c>
      <c r="J1008" s="191" t="s">
        <v>46</v>
      </c>
      <c r="K1008" s="185">
        <v>2.82196</v>
      </c>
      <c r="L1008" s="185">
        <v>71513.22</v>
      </c>
      <c r="M1008" s="185"/>
      <c r="N1008" s="185">
        <v>7.0</v>
      </c>
      <c r="O1008" s="186">
        <v>3.58009</v>
      </c>
      <c r="P1008" s="187">
        <v>0.0</v>
      </c>
      <c r="Q1008" s="86">
        <v>0.55947</v>
      </c>
      <c r="R1008" s="86">
        <v>1.376</v>
      </c>
      <c r="S1008" s="84"/>
      <c r="T1008" s="86">
        <v>2.0</v>
      </c>
      <c r="U1008" s="86">
        <v>0.068995</v>
      </c>
      <c r="V1008" s="86">
        <v>0.0</v>
      </c>
      <c r="W1008" s="199">
        <v>3456.0</v>
      </c>
      <c r="X1008" s="86">
        <v>4361.0</v>
      </c>
      <c r="Y1008" s="86">
        <v>19.13833</v>
      </c>
      <c r="Z1008" s="190"/>
      <c r="AA1008" s="190"/>
      <c r="AB1008" s="190"/>
    </row>
    <row r="1009">
      <c r="A1009" s="185">
        <v>1007.0</v>
      </c>
      <c r="B1009" s="185" t="s">
        <v>58</v>
      </c>
      <c r="C1009" s="185" t="s">
        <v>27</v>
      </c>
      <c r="D1009" s="185" t="s">
        <v>27</v>
      </c>
      <c r="E1009" s="185" t="s">
        <v>27</v>
      </c>
      <c r="F1009" s="185">
        <v>32.0</v>
      </c>
      <c r="G1009" s="185" t="s">
        <v>53</v>
      </c>
      <c r="H1009" s="185" t="s">
        <v>59</v>
      </c>
      <c r="I1009" s="191">
        <v>2.0</v>
      </c>
      <c r="J1009" s="191" t="s">
        <v>47</v>
      </c>
      <c r="K1009" s="185">
        <v>24.48943</v>
      </c>
      <c r="L1009" s="185">
        <v>2846.16</v>
      </c>
      <c r="M1009" s="185"/>
      <c r="N1009" s="185">
        <v>11.0</v>
      </c>
      <c r="O1009" s="186">
        <v>40.50289</v>
      </c>
      <c r="P1009" s="187">
        <v>0.7</v>
      </c>
      <c r="Q1009" s="86">
        <v>1.11356</v>
      </c>
      <c r="R1009" s="86">
        <v>2.528</v>
      </c>
      <c r="S1009" s="84"/>
      <c r="T1009" s="86">
        <v>4.0</v>
      </c>
      <c r="U1009" s="86">
        <v>0.136131</v>
      </c>
      <c r="V1009" s="86">
        <v>0.0</v>
      </c>
      <c r="W1009" s="199">
        <v>643.0</v>
      </c>
      <c r="X1009" s="86">
        <v>1646.0</v>
      </c>
      <c r="Y1009" s="86">
        <v>20.06512</v>
      </c>
      <c r="Z1009" s="190"/>
      <c r="AA1009" s="190"/>
      <c r="AB1009" s="190"/>
    </row>
    <row r="1010">
      <c r="A1010" s="185">
        <v>1008.0</v>
      </c>
      <c r="B1010" s="185" t="s">
        <v>58</v>
      </c>
      <c r="C1010" s="185" t="s">
        <v>27</v>
      </c>
      <c r="D1010" s="185" t="s">
        <v>27</v>
      </c>
      <c r="E1010" s="185" t="s">
        <v>27</v>
      </c>
      <c r="F1010" s="185">
        <v>32.0</v>
      </c>
      <c r="G1010" s="185" t="s">
        <v>53</v>
      </c>
      <c r="H1010" s="185" t="s">
        <v>59</v>
      </c>
      <c r="I1010" s="191">
        <v>2.0</v>
      </c>
      <c r="J1010" s="191" t="s">
        <v>48</v>
      </c>
      <c r="K1010" s="185">
        <v>38.19941</v>
      </c>
      <c r="L1010" s="185">
        <v>26908.25</v>
      </c>
      <c r="M1010" s="185"/>
      <c r="N1010" s="185">
        <v>17.0</v>
      </c>
      <c r="O1010" s="186">
        <v>17.1666</v>
      </c>
      <c r="P1010" s="187">
        <v>0.3</v>
      </c>
      <c r="Q1010" s="86">
        <v>5.50238</v>
      </c>
      <c r="R1010" s="86">
        <v>4.769</v>
      </c>
      <c r="S1010" s="84"/>
      <c r="T1010" s="86">
        <v>8.0</v>
      </c>
      <c r="U1010" s="86">
        <v>1.03766</v>
      </c>
      <c r="V1010" s="86">
        <v>0.0</v>
      </c>
      <c r="W1010" s="199">
        <v>2484.0</v>
      </c>
      <c r="X1010" s="86">
        <v>3610.0</v>
      </c>
      <c r="Y1010" s="86">
        <v>20.03018</v>
      </c>
      <c r="Z1010" s="190"/>
      <c r="AA1010" s="190"/>
      <c r="AB1010" s="190"/>
    </row>
    <row r="1011">
      <c r="A1011" s="185">
        <v>1009.0</v>
      </c>
      <c r="B1011" s="185" t="s">
        <v>58</v>
      </c>
      <c r="C1011" s="185" t="s">
        <v>27</v>
      </c>
      <c r="D1011" s="185" t="s">
        <v>27</v>
      </c>
      <c r="E1011" s="185" t="s">
        <v>27</v>
      </c>
      <c r="F1011" s="185">
        <v>32.0</v>
      </c>
      <c r="G1011" s="185" t="s">
        <v>53</v>
      </c>
      <c r="H1011" s="185" t="s">
        <v>59</v>
      </c>
      <c r="I1011" s="191">
        <v>2.0</v>
      </c>
      <c r="J1011" s="191" t="s">
        <v>49</v>
      </c>
      <c r="K1011" s="185">
        <v>41.93824</v>
      </c>
      <c r="L1011" s="185">
        <v>54.689</v>
      </c>
      <c r="M1011" s="185"/>
      <c r="N1011" s="185">
        <v>3.0</v>
      </c>
      <c r="O1011" s="186">
        <v>21.09565</v>
      </c>
      <c r="P1011" s="187">
        <v>0.4</v>
      </c>
      <c r="Q1011" s="86">
        <v>0.529805</v>
      </c>
      <c r="R1011" s="86">
        <v>1.28</v>
      </c>
      <c r="S1011" s="84"/>
      <c r="T1011" s="86">
        <v>2.0</v>
      </c>
      <c r="U1011" s="86">
        <v>0.068994</v>
      </c>
      <c r="V1011" s="86">
        <v>0.0</v>
      </c>
      <c r="W1011" s="199">
        <v>40.0</v>
      </c>
      <c r="X1011" s="86">
        <v>890.0</v>
      </c>
      <c r="Y1011" s="86">
        <v>18.59465</v>
      </c>
      <c r="Z1011" s="190"/>
      <c r="AA1011" s="190"/>
      <c r="AB1011" s="190"/>
    </row>
    <row r="1012">
      <c r="A1012" s="185">
        <v>1010.0</v>
      </c>
      <c r="B1012" s="185" t="s">
        <v>58</v>
      </c>
      <c r="C1012" s="185" t="s">
        <v>27</v>
      </c>
      <c r="D1012" s="185" t="s">
        <v>27</v>
      </c>
      <c r="E1012" s="185" t="s">
        <v>27</v>
      </c>
      <c r="F1012" s="185">
        <v>32.0</v>
      </c>
      <c r="G1012" s="185" t="s">
        <v>53</v>
      </c>
      <c r="H1012" s="185" t="s">
        <v>59</v>
      </c>
      <c r="I1012" s="191">
        <v>2.0</v>
      </c>
      <c r="J1012" s="191" t="s">
        <v>50</v>
      </c>
      <c r="K1012" s="185">
        <v>30.35739</v>
      </c>
      <c r="L1012" s="185">
        <v>8274.24</v>
      </c>
      <c r="M1012" s="185"/>
      <c r="N1012" s="185">
        <v>23.0</v>
      </c>
      <c r="O1012" s="186">
        <v>67.28365</v>
      </c>
      <c r="P1012" s="187">
        <v>0.6</v>
      </c>
      <c r="Q1012" s="86">
        <v>6.02898</v>
      </c>
      <c r="R1012" s="86">
        <v>4.352</v>
      </c>
      <c r="S1012" s="84"/>
      <c r="T1012" s="86">
        <v>8.0</v>
      </c>
      <c r="U1012" s="86">
        <v>7.41718</v>
      </c>
      <c r="V1012" s="86">
        <v>0.1</v>
      </c>
      <c r="W1012" s="199">
        <v>4271.0</v>
      </c>
      <c r="X1012" s="86">
        <v>5915.0</v>
      </c>
      <c r="Y1012" s="86">
        <v>22.64232</v>
      </c>
      <c r="Z1012" s="190"/>
      <c r="AA1012" s="190"/>
      <c r="AB1012" s="190"/>
    </row>
    <row r="1013">
      <c r="A1013" s="185">
        <v>1011.0</v>
      </c>
      <c r="B1013" s="185" t="s">
        <v>58</v>
      </c>
      <c r="C1013" s="185" t="s">
        <v>27</v>
      </c>
      <c r="D1013" s="185" t="s">
        <v>27</v>
      </c>
      <c r="E1013" s="185" t="s">
        <v>27</v>
      </c>
      <c r="F1013" s="185">
        <v>32.0</v>
      </c>
      <c r="G1013" s="185" t="s">
        <v>53</v>
      </c>
      <c r="H1013" s="185" t="s">
        <v>59</v>
      </c>
      <c r="I1013" s="191">
        <v>2.0</v>
      </c>
      <c r="J1013" s="191" t="s">
        <v>51</v>
      </c>
      <c r="K1013" s="86"/>
      <c r="L1013" s="86"/>
      <c r="M1013" s="86"/>
      <c r="N1013" s="86"/>
      <c r="O1013" s="86"/>
      <c r="P1013" s="86"/>
      <c r="Q1013" s="86"/>
      <c r="R1013" s="86"/>
      <c r="S1013" s="86"/>
      <c r="T1013" s="86"/>
      <c r="U1013" s="86"/>
      <c r="V1013" s="86"/>
      <c r="W1013" s="86" t="s">
        <v>30</v>
      </c>
      <c r="X1013" s="86" t="s">
        <v>30</v>
      </c>
      <c r="Y1013" s="86" t="s">
        <v>30</v>
      </c>
      <c r="Z1013" s="190"/>
      <c r="AA1013" s="190"/>
      <c r="AB1013" s="190"/>
    </row>
    <row r="1014">
      <c r="A1014" s="185">
        <v>1012.0</v>
      </c>
      <c r="B1014" s="185" t="s">
        <v>58</v>
      </c>
      <c r="C1014" s="185" t="s">
        <v>27</v>
      </c>
      <c r="D1014" s="185" t="s">
        <v>27</v>
      </c>
      <c r="E1014" s="185" t="s">
        <v>27</v>
      </c>
      <c r="F1014" s="185">
        <v>32.0</v>
      </c>
      <c r="G1014" s="185" t="s">
        <v>53</v>
      </c>
      <c r="H1014" s="185" t="s">
        <v>59</v>
      </c>
      <c r="I1014" s="191">
        <v>2.0</v>
      </c>
      <c r="J1014" s="191" t="s">
        <v>52</v>
      </c>
      <c r="K1014" s="86"/>
      <c r="L1014" s="86"/>
      <c r="M1014" s="86"/>
      <c r="N1014" s="86"/>
      <c r="O1014" s="86"/>
      <c r="P1014" s="86"/>
      <c r="Q1014" s="86"/>
      <c r="R1014" s="86"/>
      <c r="S1014" s="86"/>
      <c r="T1014" s="86"/>
      <c r="U1014" s="86"/>
      <c r="V1014" s="86"/>
      <c r="W1014" s="86" t="s">
        <v>30</v>
      </c>
      <c r="X1014" s="86" t="s">
        <v>30</v>
      </c>
      <c r="Y1014" s="86" t="s">
        <v>30</v>
      </c>
      <c r="Z1014" s="190"/>
      <c r="AA1014" s="190"/>
      <c r="AB1014" s="190"/>
    </row>
    <row r="1015">
      <c r="A1015" s="185">
        <v>1013.0</v>
      </c>
      <c r="B1015" s="185" t="s">
        <v>58</v>
      </c>
      <c r="C1015" s="185" t="s">
        <v>27</v>
      </c>
      <c r="D1015" s="185" t="s">
        <v>27</v>
      </c>
      <c r="E1015" s="185" t="s">
        <v>27</v>
      </c>
      <c r="F1015" s="185">
        <v>32.0</v>
      </c>
      <c r="G1015" s="185" t="s">
        <v>53</v>
      </c>
      <c r="H1015" s="185" t="s">
        <v>59</v>
      </c>
      <c r="I1015" s="191">
        <v>4.0</v>
      </c>
      <c r="J1015" s="191" t="s">
        <v>31</v>
      </c>
      <c r="K1015" s="185">
        <v>99.76974</v>
      </c>
      <c r="L1015" s="185">
        <v>19.808</v>
      </c>
      <c r="M1015" s="185"/>
      <c r="N1015" s="185">
        <v>2.0</v>
      </c>
      <c r="O1015" s="186">
        <v>208.1536</v>
      </c>
      <c r="P1015" s="187">
        <v>3.5</v>
      </c>
      <c r="Q1015" s="84"/>
      <c r="R1015" s="84"/>
      <c r="S1015" s="84"/>
      <c r="T1015" s="84"/>
      <c r="U1015" s="84"/>
      <c r="V1015" s="188"/>
      <c r="W1015" s="199">
        <v>118.0</v>
      </c>
      <c r="X1015" s="86">
        <v>1127.0</v>
      </c>
      <c r="Y1015" s="86">
        <v>15.80251</v>
      </c>
      <c r="Z1015" s="190"/>
      <c r="AA1015" s="190"/>
      <c r="AB1015" s="190"/>
    </row>
    <row r="1016">
      <c r="A1016" s="185">
        <v>1014.0</v>
      </c>
      <c r="B1016" s="185" t="s">
        <v>58</v>
      </c>
      <c r="C1016" s="185" t="s">
        <v>27</v>
      </c>
      <c r="D1016" s="185" t="s">
        <v>27</v>
      </c>
      <c r="E1016" s="185" t="s">
        <v>27</v>
      </c>
      <c r="F1016" s="185">
        <v>32.0</v>
      </c>
      <c r="G1016" s="185" t="s">
        <v>53</v>
      </c>
      <c r="H1016" s="185" t="s">
        <v>59</v>
      </c>
      <c r="I1016" s="191">
        <v>4.0</v>
      </c>
      <c r="J1016" s="191" t="s">
        <v>32</v>
      </c>
      <c r="K1016" s="185">
        <v>7.67974</v>
      </c>
      <c r="L1016" s="185">
        <v>2465.99</v>
      </c>
      <c r="M1016" s="185"/>
      <c r="N1016" s="185">
        <v>39.0</v>
      </c>
      <c r="O1016" s="186">
        <v>140954.95</v>
      </c>
      <c r="P1016" s="187">
        <v>95.9</v>
      </c>
      <c r="Q1016" s="86">
        <v>0.076225</v>
      </c>
      <c r="R1016" s="86">
        <v>16.864</v>
      </c>
      <c r="S1016" s="84"/>
      <c r="T1016" s="86">
        <v>22.0</v>
      </c>
      <c r="U1016" s="86">
        <v>0.513933</v>
      </c>
      <c r="V1016" s="86">
        <v>0.0</v>
      </c>
      <c r="W1016" s="199">
        <v>146621.0</v>
      </c>
      <c r="X1016" s="86">
        <v>142947.0</v>
      </c>
      <c r="Y1016" s="86">
        <v>21.59677</v>
      </c>
      <c r="Z1016" s="190"/>
      <c r="AA1016" s="190"/>
      <c r="AB1016" s="190"/>
    </row>
    <row r="1017">
      <c r="A1017" s="185">
        <v>1015.0</v>
      </c>
      <c r="B1017" s="185" t="s">
        <v>58</v>
      </c>
      <c r="C1017" s="185" t="s">
        <v>27</v>
      </c>
      <c r="D1017" s="185" t="s">
        <v>27</v>
      </c>
      <c r="E1017" s="185" t="s">
        <v>27</v>
      </c>
      <c r="F1017" s="185">
        <v>32.0</v>
      </c>
      <c r="G1017" s="185" t="s">
        <v>53</v>
      </c>
      <c r="H1017" s="185" t="s">
        <v>59</v>
      </c>
      <c r="I1017" s="191">
        <v>4.0</v>
      </c>
      <c r="J1017" s="191" t="s">
        <v>33</v>
      </c>
      <c r="K1017" s="185">
        <v>64.00772</v>
      </c>
      <c r="L1017" s="185">
        <v>320.938</v>
      </c>
      <c r="M1017" s="185"/>
      <c r="N1017" s="185">
        <v>12.0</v>
      </c>
      <c r="O1017" s="186">
        <v>47.24443</v>
      </c>
      <c r="P1017" s="187">
        <v>0.8</v>
      </c>
      <c r="Q1017" s="86">
        <v>8.71174</v>
      </c>
      <c r="R1017" s="86">
        <v>4.768</v>
      </c>
      <c r="S1017" s="84"/>
      <c r="T1017" s="86">
        <v>8.0</v>
      </c>
      <c r="U1017" s="86">
        <v>2.00744</v>
      </c>
      <c r="V1017" s="86">
        <v>0.0</v>
      </c>
      <c r="W1017" s="199">
        <v>429.0</v>
      </c>
      <c r="X1017" s="86">
        <v>1429.0</v>
      </c>
      <c r="Y1017" s="86">
        <v>19.46715</v>
      </c>
      <c r="Z1017" s="190"/>
      <c r="AA1017" s="190"/>
      <c r="AB1017" s="190"/>
    </row>
    <row r="1018">
      <c r="A1018" s="185">
        <v>1016.0</v>
      </c>
      <c r="B1018" s="185" t="s">
        <v>58</v>
      </c>
      <c r="C1018" s="185" t="s">
        <v>27</v>
      </c>
      <c r="D1018" s="185" t="s">
        <v>27</v>
      </c>
      <c r="E1018" s="185" t="s">
        <v>27</v>
      </c>
      <c r="F1018" s="185">
        <v>32.0</v>
      </c>
      <c r="G1018" s="185" t="s">
        <v>53</v>
      </c>
      <c r="H1018" s="185" t="s">
        <v>59</v>
      </c>
      <c r="I1018" s="191">
        <v>4.0</v>
      </c>
      <c r="J1018" s="191" t="s">
        <v>34</v>
      </c>
      <c r="K1018" s="185">
        <v>48.16093</v>
      </c>
      <c r="L1018" s="185">
        <v>55169.74</v>
      </c>
      <c r="M1018" s="185"/>
      <c r="N1018" s="185">
        <v>69.0</v>
      </c>
      <c r="O1018" s="186">
        <v>9.7274</v>
      </c>
      <c r="P1018" s="187">
        <v>0.1</v>
      </c>
      <c r="Q1018" s="86">
        <v>0.639216</v>
      </c>
      <c r="R1018" s="86">
        <v>4.896</v>
      </c>
      <c r="S1018" s="84"/>
      <c r="T1018" s="86">
        <v>4.0</v>
      </c>
      <c r="U1018" s="86">
        <v>1.16924</v>
      </c>
      <c r="V1018" s="86">
        <v>0.0</v>
      </c>
      <c r="W1018" s="199">
        <v>3873.0</v>
      </c>
      <c r="X1018" s="86">
        <v>5014.0</v>
      </c>
      <c r="Y1018" s="86">
        <v>20.98568</v>
      </c>
      <c r="Z1018" s="190"/>
      <c r="AA1018" s="190"/>
      <c r="AB1018" s="190"/>
    </row>
    <row r="1019">
      <c r="A1019" s="185">
        <v>1017.0</v>
      </c>
      <c r="B1019" s="185" t="s">
        <v>58</v>
      </c>
      <c r="C1019" s="185" t="s">
        <v>27</v>
      </c>
      <c r="D1019" s="185" t="s">
        <v>27</v>
      </c>
      <c r="E1019" s="185" t="s">
        <v>27</v>
      </c>
      <c r="F1019" s="185">
        <v>32.0</v>
      </c>
      <c r="G1019" s="185" t="s">
        <v>53</v>
      </c>
      <c r="H1019" s="185" t="s">
        <v>59</v>
      </c>
      <c r="I1019" s="191">
        <v>4.0</v>
      </c>
      <c r="J1019" s="191" t="s">
        <v>35</v>
      </c>
      <c r="K1019" s="185">
        <v>61.33195</v>
      </c>
      <c r="L1019" s="185">
        <v>78.657</v>
      </c>
      <c r="M1019" s="185"/>
      <c r="N1019" s="185">
        <v>57.0</v>
      </c>
      <c r="O1019" s="186">
        <v>12.54983</v>
      </c>
      <c r="P1019" s="187">
        <v>0.2</v>
      </c>
      <c r="Q1019" s="86">
        <v>8.78009</v>
      </c>
      <c r="R1019" s="86">
        <v>6.336</v>
      </c>
      <c r="S1019" s="84"/>
      <c r="T1019" s="86">
        <v>10.0</v>
      </c>
      <c r="U1019" s="86">
        <v>1.13628</v>
      </c>
      <c r="V1019" s="86">
        <v>0.0</v>
      </c>
      <c r="W1019" s="199">
        <v>44.0</v>
      </c>
      <c r="X1019" s="86">
        <v>980.0</v>
      </c>
      <c r="Y1019" s="86">
        <v>19.04435</v>
      </c>
      <c r="Z1019" s="190"/>
      <c r="AA1019" s="190"/>
      <c r="AB1019" s="190"/>
    </row>
    <row r="1020">
      <c r="A1020" s="185">
        <v>1018.0</v>
      </c>
      <c r="B1020" s="185" t="s">
        <v>58</v>
      </c>
      <c r="C1020" s="185" t="s">
        <v>27</v>
      </c>
      <c r="D1020" s="185" t="s">
        <v>27</v>
      </c>
      <c r="E1020" s="185" t="s">
        <v>27</v>
      </c>
      <c r="F1020" s="185">
        <v>32.0</v>
      </c>
      <c r="G1020" s="185" t="s">
        <v>53</v>
      </c>
      <c r="H1020" s="185" t="s">
        <v>59</v>
      </c>
      <c r="I1020" s="191">
        <v>4.0</v>
      </c>
      <c r="J1020" s="191" t="s">
        <v>36</v>
      </c>
      <c r="K1020" s="185">
        <v>63.71651</v>
      </c>
      <c r="L1020" s="185">
        <v>54.337</v>
      </c>
      <c r="M1020" s="185"/>
      <c r="N1020" s="185">
        <v>1.0</v>
      </c>
      <c r="O1020" s="186">
        <v>1.83591</v>
      </c>
      <c r="P1020" s="187">
        <v>0.0</v>
      </c>
      <c r="Q1020" s="84"/>
      <c r="R1020" s="84"/>
      <c r="S1020" s="84"/>
      <c r="T1020" s="84"/>
      <c r="U1020" s="84"/>
      <c r="V1020" s="188"/>
      <c r="W1020" s="199">
        <v>9.0</v>
      </c>
      <c r="X1020" s="86">
        <v>787.0</v>
      </c>
      <c r="Y1020" s="86">
        <v>8.73513</v>
      </c>
      <c r="Z1020" s="190"/>
      <c r="AA1020" s="190"/>
      <c r="AB1020" s="190"/>
    </row>
    <row r="1021">
      <c r="A1021" s="185">
        <v>1019.0</v>
      </c>
      <c r="B1021" s="185" t="s">
        <v>58</v>
      </c>
      <c r="C1021" s="185" t="s">
        <v>27</v>
      </c>
      <c r="D1021" s="185" t="s">
        <v>27</v>
      </c>
      <c r="E1021" s="185" t="s">
        <v>27</v>
      </c>
      <c r="F1021" s="185">
        <v>32.0</v>
      </c>
      <c r="G1021" s="185" t="s">
        <v>53</v>
      </c>
      <c r="H1021" s="185" t="s">
        <v>59</v>
      </c>
      <c r="I1021" s="191">
        <v>4.0</v>
      </c>
      <c r="J1021" s="191" t="s">
        <v>37</v>
      </c>
      <c r="K1021" s="185">
        <v>68.78663</v>
      </c>
      <c r="L1021" s="185">
        <v>49.28</v>
      </c>
      <c r="M1021" s="185"/>
      <c r="N1021" s="185">
        <v>12.0</v>
      </c>
      <c r="O1021" s="186">
        <v>43.49003</v>
      </c>
      <c r="P1021" s="187">
        <v>0.7</v>
      </c>
      <c r="Q1021" s="86">
        <v>8.80931</v>
      </c>
      <c r="R1021" s="86">
        <v>5.792</v>
      </c>
      <c r="S1021" s="84"/>
      <c r="T1021" s="86">
        <v>10.0</v>
      </c>
      <c r="U1021" s="86">
        <v>1.10345</v>
      </c>
      <c r="V1021" s="86">
        <v>0.0</v>
      </c>
      <c r="W1021" s="199">
        <v>56.0</v>
      </c>
      <c r="X1021" s="86">
        <v>995.0</v>
      </c>
      <c r="Y1021" s="86">
        <v>18.94759</v>
      </c>
      <c r="Z1021" s="190"/>
      <c r="AA1021" s="190"/>
      <c r="AB1021" s="190"/>
    </row>
    <row r="1022">
      <c r="A1022" s="185">
        <v>1020.0</v>
      </c>
      <c r="B1022" s="185" t="s">
        <v>58</v>
      </c>
      <c r="C1022" s="185" t="s">
        <v>27</v>
      </c>
      <c r="D1022" s="185" t="s">
        <v>27</v>
      </c>
      <c r="E1022" s="185" t="s">
        <v>27</v>
      </c>
      <c r="F1022" s="185">
        <v>32.0</v>
      </c>
      <c r="G1022" s="185" t="s">
        <v>53</v>
      </c>
      <c r="H1022" s="185" t="s">
        <v>59</v>
      </c>
      <c r="I1022" s="191">
        <v>4.0</v>
      </c>
      <c r="J1022" s="191" t="s">
        <v>38</v>
      </c>
      <c r="K1022" s="185">
        <v>71.73913</v>
      </c>
      <c r="L1022" s="185">
        <v>122.531</v>
      </c>
      <c r="M1022" s="185"/>
      <c r="N1022" s="185">
        <v>85.0</v>
      </c>
      <c r="O1022" s="186">
        <v>33.40805</v>
      </c>
      <c r="P1022" s="187">
        <v>0.6</v>
      </c>
      <c r="Q1022" s="86">
        <v>9.85394</v>
      </c>
      <c r="R1022" s="86">
        <v>8.928</v>
      </c>
      <c r="S1022" s="84"/>
      <c r="T1022" s="86">
        <v>14.0</v>
      </c>
      <c r="U1022" s="86">
        <v>1.2865</v>
      </c>
      <c r="V1022" s="86">
        <v>0.0</v>
      </c>
      <c r="W1022" s="199">
        <v>74.0</v>
      </c>
      <c r="X1022" s="86">
        <v>1166.0</v>
      </c>
      <c r="Y1022" s="86">
        <v>19.8504</v>
      </c>
      <c r="Z1022" s="190"/>
      <c r="AA1022" s="190"/>
      <c r="AB1022" s="190"/>
    </row>
    <row r="1023">
      <c r="A1023" s="185">
        <v>1021.0</v>
      </c>
      <c r="B1023" s="185" t="s">
        <v>58</v>
      </c>
      <c r="C1023" s="185" t="s">
        <v>27</v>
      </c>
      <c r="D1023" s="185" t="s">
        <v>27</v>
      </c>
      <c r="E1023" s="185" t="s">
        <v>27</v>
      </c>
      <c r="F1023" s="185">
        <v>32.0</v>
      </c>
      <c r="G1023" s="185" t="s">
        <v>53</v>
      </c>
      <c r="H1023" s="185" t="s">
        <v>59</v>
      </c>
      <c r="I1023" s="191">
        <v>4.0</v>
      </c>
      <c r="J1023" s="191" t="s">
        <v>39</v>
      </c>
      <c r="K1023" s="185">
        <v>91.32557</v>
      </c>
      <c r="L1023" s="185">
        <v>24.704</v>
      </c>
      <c r="M1023" s="185"/>
      <c r="N1023" s="185">
        <v>12.0</v>
      </c>
      <c r="O1023" s="186">
        <v>107.67916</v>
      </c>
      <c r="P1023" s="187">
        <v>1.8</v>
      </c>
      <c r="Q1023" s="86">
        <v>17.60101</v>
      </c>
      <c r="R1023" s="86">
        <v>6.592</v>
      </c>
      <c r="S1023" s="84"/>
      <c r="T1023" s="86">
        <v>10.0</v>
      </c>
      <c r="U1023" s="86">
        <v>12.16936</v>
      </c>
      <c r="V1023" s="86">
        <v>0.2</v>
      </c>
      <c r="W1023" s="199">
        <v>123.0</v>
      </c>
      <c r="X1023" s="86">
        <v>1254.0</v>
      </c>
      <c r="Y1023" s="86">
        <v>18.77116</v>
      </c>
      <c r="Z1023" s="190"/>
      <c r="AA1023" s="190"/>
      <c r="AB1023" s="190"/>
    </row>
    <row r="1024">
      <c r="A1024" s="185">
        <v>1022.0</v>
      </c>
      <c r="B1024" s="185" t="s">
        <v>58</v>
      </c>
      <c r="C1024" s="185" t="s">
        <v>27</v>
      </c>
      <c r="D1024" s="185" t="s">
        <v>27</v>
      </c>
      <c r="E1024" s="185" t="s">
        <v>27</v>
      </c>
      <c r="F1024" s="185">
        <v>32.0</v>
      </c>
      <c r="G1024" s="185" t="s">
        <v>53</v>
      </c>
      <c r="H1024" s="185" t="s">
        <v>59</v>
      </c>
      <c r="I1024" s="191">
        <v>4.0</v>
      </c>
      <c r="J1024" s="191" t="s">
        <v>40</v>
      </c>
      <c r="K1024" s="185">
        <v>63.51519</v>
      </c>
      <c r="L1024" s="185">
        <v>1692.71</v>
      </c>
      <c r="M1024" s="185"/>
      <c r="N1024" s="185">
        <v>57.0</v>
      </c>
      <c r="O1024" s="186">
        <v>144.66121</v>
      </c>
      <c r="P1024" s="187">
        <v>2.5</v>
      </c>
      <c r="Q1024" s="86">
        <v>9.44622</v>
      </c>
      <c r="R1024" s="86">
        <v>14.784</v>
      </c>
      <c r="S1024" s="84"/>
      <c r="T1024" s="86">
        <v>53.0</v>
      </c>
      <c r="U1024" s="86">
        <v>2.50313</v>
      </c>
      <c r="V1024" s="86">
        <v>0.0</v>
      </c>
      <c r="W1024" s="199">
        <v>339.0</v>
      </c>
      <c r="X1024" s="86">
        <v>1622.0</v>
      </c>
      <c r="Y1024" s="86">
        <v>18.69899</v>
      </c>
      <c r="Z1024" s="190"/>
      <c r="AA1024" s="190"/>
      <c r="AB1024" s="190"/>
    </row>
    <row r="1025">
      <c r="A1025" s="185">
        <v>1023.0</v>
      </c>
      <c r="B1025" s="185" t="s">
        <v>58</v>
      </c>
      <c r="C1025" s="185" t="s">
        <v>27</v>
      </c>
      <c r="D1025" s="185" t="s">
        <v>27</v>
      </c>
      <c r="E1025" s="185" t="s">
        <v>27</v>
      </c>
      <c r="F1025" s="185">
        <v>32.0</v>
      </c>
      <c r="G1025" s="185" t="s">
        <v>53</v>
      </c>
      <c r="H1025" s="185" t="s">
        <v>59</v>
      </c>
      <c r="I1025" s="191">
        <v>4.0</v>
      </c>
      <c r="J1025" s="191" t="s">
        <v>41</v>
      </c>
      <c r="K1025" s="185">
        <v>7.69717</v>
      </c>
      <c r="L1025" s="185">
        <v>3026.15</v>
      </c>
      <c r="M1025" s="185"/>
      <c r="N1025" s="185">
        <v>22.0</v>
      </c>
      <c r="O1025" s="186">
        <v>1.2247</v>
      </c>
      <c r="P1025" s="187">
        <v>0.0</v>
      </c>
      <c r="Q1025" s="86">
        <v>0.059394</v>
      </c>
      <c r="R1025" s="86">
        <v>4.224</v>
      </c>
      <c r="S1025" s="84"/>
      <c r="T1025" s="86">
        <v>8.0</v>
      </c>
      <c r="U1025" s="86">
        <v>0.155716</v>
      </c>
      <c r="V1025" s="86">
        <v>0.0</v>
      </c>
      <c r="W1025" s="199">
        <v>186.0</v>
      </c>
      <c r="X1025" s="86">
        <v>1255.0</v>
      </c>
      <c r="Y1025" s="86">
        <v>20.93027</v>
      </c>
      <c r="Z1025" s="190"/>
      <c r="AA1025" s="190"/>
      <c r="AB1025" s="190"/>
    </row>
    <row r="1026">
      <c r="A1026" s="185">
        <v>1024.0</v>
      </c>
      <c r="B1026" s="185" t="s">
        <v>58</v>
      </c>
      <c r="C1026" s="185" t="s">
        <v>27</v>
      </c>
      <c r="D1026" s="185" t="s">
        <v>27</v>
      </c>
      <c r="E1026" s="185" t="s">
        <v>27</v>
      </c>
      <c r="F1026" s="185">
        <v>32.0</v>
      </c>
      <c r="G1026" s="185" t="s">
        <v>53</v>
      </c>
      <c r="H1026" s="185" t="s">
        <v>59</v>
      </c>
      <c r="I1026" s="191">
        <v>4.0</v>
      </c>
      <c r="J1026" s="191" t="s">
        <v>42</v>
      </c>
      <c r="K1026" s="185">
        <v>50.22198</v>
      </c>
      <c r="L1026" s="185">
        <v>43.009</v>
      </c>
      <c r="M1026" s="185"/>
      <c r="N1026" s="185">
        <v>59.0</v>
      </c>
      <c r="O1026" s="186">
        <v>3.9223</v>
      </c>
      <c r="P1026" s="187">
        <v>0.1</v>
      </c>
      <c r="Q1026" s="86">
        <v>7.90967</v>
      </c>
      <c r="R1026" s="86">
        <v>1.248</v>
      </c>
      <c r="S1026" s="84"/>
      <c r="T1026" s="86">
        <v>2.0</v>
      </c>
      <c r="U1026" s="86">
        <v>0.901974</v>
      </c>
      <c r="V1026" s="86">
        <v>0.0</v>
      </c>
      <c r="W1026" s="199">
        <v>30.0</v>
      </c>
      <c r="X1026" s="86">
        <v>898.0</v>
      </c>
      <c r="Y1026" s="86">
        <v>18.69144</v>
      </c>
      <c r="Z1026" s="190"/>
      <c r="AA1026" s="190"/>
      <c r="AB1026" s="190"/>
    </row>
    <row r="1027">
      <c r="A1027" s="185">
        <v>1025.0</v>
      </c>
      <c r="B1027" s="185" t="s">
        <v>58</v>
      </c>
      <c r="C1027" s="185" t="s">
        <v>27</v>
      </c>
      <c r="D1027" s="185" t="s">
        <v>27</v>
      </c>
      <c r="E1027" s="185" t="s">
        <v>27</v>
      </c>
      <c r="F1027" s="185">
        <v>32.0</v>
      </c>
      <c r="G1027" s="185" t="s">
        <v>53</v>
      </c>
      <c r="H1027" s="185" t="s">
        <v>59</v>
      </c>
      <c r="I1027" s="191">
        <v>4.0</v>
      </c>
      <c r="J1027" s="191" t="s">
        <v>43</v>
      </c>
      <c r="K1027" s="185">
        <v>7.39862</v>
      </c>
      <c r="L1027" s="185">
        <v>1756.83</v>
      </c>
      <c r="M1027" s="185"/>
      <c r="N1027" s="185">
        <v>59.0</v>
      </c>
      <c r="O1027" s="186">
        <v>87505.98</v>
      </c>
      <c r="P1027" s="187">
        <v>85.9</v>
      </c>
      <c r="Q1027" s="86">
        <v>0.256262</v>
      </c>
      <c r="R1027" s="84"/>
      <c r="S1027" s="84"/>
      <c r="T1027" s="84"/>
      <c r="U1027" s="84"/>
      <c r="V1027" s="188"/>
      <c r="W1027" s="199">
        <v>91801.0</v>
      </c>
      <c r="X1027" s="86">
        <v>89604.0</v>
      </c>
      <c r="Y1027" s="86">
        <v>13.77552</v>
      </c>
      <c r="Z1027" s="190"/>
      <c r="AA1027" s="190"/>
      <c r="AB1027" s="190"/>
    </row>
    <row r="1028">
      <c r="A1028" s="185">
        <v>1026.0</v>
      </c>
      <c r="B1028" s="185" t="s">
        <v>58</v>
      </c>
      <c r="C1028" s="185" t="s">
        <v>27</v>
      </c>
      <c r="D1028" s="185" t="s">
        <v>27</v>
      </c>
      <c r="E1028" s="185" t="s">
        <v>27</v>
      </c>
      <c r="F1028" s="185">
        <v>32.0</v>
      </c>
      <c r="G1028" s="185" t="s">
        <v>53</v>
      </c>
      <c r="H1028" s="185" t="s">
        <v>59</v>
      </c>
      <c r="I1028" s="191">
        <v>4.0</v>
      </c>
      <c r="J1028" s="191" t="s">
        <v>44</v>
      </c>
      <c r="K1028" s="185">
        <v>55.29703</v>
      </c>
      <c r="L1028" s="185">
        <v>110.338</v>
      </c>
      <c r="M1028" s="185"/>
      <c r="N1028" s="185">
        <v>5.0</v>
      </c>
      <c r="O1028" s="186">
        <v>8.32003</v>
      </c>
      <c r="P1028" s="187">
        <v>0.1</v>
      </c>
      <c r="Q1028" s="86">
        <v>1.08143</v>
      </c>
      <c r="R1028" s="86">
        <v>1.312</v>
      </c>
      <c r="S1028" s="84"/>
      <c r="T1028" s="86">
        <v>2.0</v>
      </c>
      <c r="U1028" s="86">
        <v>0.114532</v>
      </c>
      <c r="V1028" s="86">
        <v>0.0</v>
      </c>
      <c r="W1028" s="199">
        <v>22.0</v>
      </c>
      <c r="X1028" s="86">
        <v>947.0</v>
      </c>
      <c r="Y1028" s="86">
        <v>18.93048</v>
      </c>
      <c r="Z1028" s="190"/>
      <c r="AA1028" s="190"/>
      <c r="AB1028" s="190"/>
    </row>
    <row r="1029">
      <c r="A1029" s="185">
        <v>1027.0</v>
      </c>
      <c r="B1029" s="185" t="s">
        <v>58</v>
      </c>
      <c r="C1029" s="185" t="s">
        <v>27</v>
      </c>
      <c r="D1029" s="185" t="s">
        <v>27</v>
      </c>
      <c r="E1029" s="185" t="s">
        <v>27</v>
      </c>
      <c r="F1029" s="185">
        <v>32.0</v>
      </c>
      <c r="G1029" s="185" t="s">
        <v>53</v>
      </c>
      <c r="H1029" s="185" t="s">
        <v>59</v>
      </c>
      <c r="I1029" s="191">
        <v>4.0</v>
      </c>
      <c r="J1029" s="191" t="s">
        <v>45</v>
      </c>
      <c r="K1029" s="185">
        <v>55.2177</v>
      </c>
      <c r="L1029" s="185">
        <v>235.237</v>
      </c>
      <c r="M1029" s="185"/>
      <c r="N1029" s="185">
        <v>12.0</v>
      </c>
      <c r="O1029" s="186">
        <v>3.87916</v>
      </c>
      <c r="P1029" s="187">
        <v>0.1</v>
      </c>
      <c r="Q1029" s="86">
        <v>0.11053</v>
      </c>
      <c r="R1029" s="86">
        <v>2.177</v>
      </c>
      <c r="S1029" s="84"/>
      <c r="T1029" s="86">
        <v>4.0</v>
      </c>
      <c r="U1029" s="86">
        <v>0.079842</v>
      </c>
      <c r="V1029" s="86">
        <v>0.0</v>
      </c>
      <c r="W1029" s="199">
        <v>108.0</v>
      </c>
      <c r="X1029" s="86">
        <v>810.0</v>
      </c>
      <c r="Y1029" s="86">
        <v>20.29514</v>
      </c>
      <c r="Z1029" s="190"/>
      <c r="AA1029" s="190"/>
      <c r="AB1029" s="190"/>
    </row>
    <row r="1030">
      <c r="A1030" s="185">
        <v>1028.0</v>
      </c>
      <c r="B1030" s="185" t="s">
        <v>58</v>
      </c>
      <c r="C1030" s="185" t="s">
        <v>27</v>
      </c>
      <c r="D1030" s="185" t="s">
        <v>27</v>
      </c>
      <c r="E1030" s="185" t="s">
        <v>27</v>
      </c>
      <c r="F1030" s="185">
        <v>32.0</v>
      </c>
      <c r="G1030" s="185" t="s">
        <v>53</v>
      </c>
      <c r="H1030" s="185" t="s">
        <v>59</v>
      </c>
      <c r="I1030" s="191">
        <v>4.0</v>
      </c>
      <c r="J1030" s="191" t="s">
        <v>46</v>
      </c>
      <c r="K1030" s="185">
        <v>4.46176</v>
      </c>
      <c r="L1030" s="185">
        <v>131950.8</v>
      </c>
      <c r="M1030" s="185"/>
      <c r="N1030" s="185">
        <v>7.0</v>
      </c>
      <c r="O1030" s="186">
        <v>7.01905</v>
      </c>
      <c r="P1030" s="187">
        <v>0.1</v>
      </c>
      <c r="Q1030" s="86">
        <v>1.06486</v>
      </c>
      <c r="R1030" s="86">
        <v>1.248</v>
      </c>
      <c r="S1030" s="84"/>
      <c r="T1030" s="86">
        <v>2.0</v>
      </c>
      <c r="U1030" s="86">
        <v>0.105635</v>
      </c>
      <c r="V1030" s="86">
        <v>0.0</v>
      </c>
      <c r="W1030" s="199">
        <v>6388.0</v>
      </c>
      <c r="X1030" s="86">
        <v>7341.0</v>
      </c>
      <c r="Y1030" s="86">
        <v>19.13317</v>
      </c>
      <c r="Z1030" s="190"/>
      <c r="AA1030" s="190"/>
      <c r="AB1030" s="190"/>
    </row>
    <row r="1031">
      <c r="A1031" s="185">
        <v>1029.0</v>
      </c>
      <c r="B1031" s="185" t="s">
        <v>58</v>
      </c>
      <c r="C1031" s="185" t="s">
        <v>27</v>
      </c>
      <c r="D1031" s="185" t="s">
        <v>27</v>
      </c>
      <c r="E1031" s="185" t="s">
        <v>27</v>
      </c>
      <c r="F1031" s="185">
        <v>32.0</v>
      </c>
      <c r="G1031" s="185" t="s">
        <v>53</v>
      </c>
      <c r="H1031" s="185" t="s">
        <v>59</v>
      </c>
      <c r="I1031" s="191">
        <v>4.0</v>
      </c>
      <c r="J1031" s="191" t="s">
        <v>47</v>
      </c>
      <c r="K1031" s="185">
        <v>47.90561</v>
      </c>
      <c r="L1031" s="185">
        <v>5307.6</v>
      </c>
      <c r="M1031" s="185"/>
      <c r="N1031" s="185">
        <v>11.0</v>
      </c>
      <c r="O1031" s="186">
        <v>98.7002</v>
      </c>
      <c r="P1031" s="187">
        <v>1.7</v>
      </c>
      <c r="Q1031" s="86">
        <v>2.16572</v>
      </c>
      <c r="R1031" s="86">
        <v>8.224</v>
      </c>
      <c r="S1031" s="84"/>
      <c r="T1031" s="86">
        <v>4.0</v>
      </c>
      <c r="U1031" s="86">
        <v>0.22199</v>
      </c>
      <c r="V1031" s="86">
        <v>0.0</v>
      </c>
      <c r="W1031" s="199">
        <v>1239.0</v>
      </c>
      <c r="X1031" s="86">
        <v>2300.0</v>
      </c>
      <c r="Y1031" s="86">
        <v>19.86761</v>
      </c>
      <c r="Z1031" s="190"/>
      <c r="AA1031" s="190"/>
      <c r="AB1031" s="190"/>
    </row>
    <row r="1032">
      <c r="A1032" s="185">
        <v>1030.0</v>
      </c>
      <c r="B1032" s="185" t="s">
        <v>58</v>
      </c>
      <c r="C1032" s="185" t="s">
        <v>27</v>
      </c>
      <c r="D1032" s="185" t="s">
        <v>27</v>
      </c>
      <c r="E1032" s="185" t="s">
        <v>27</v>
      </c>
      <c r="F1032" s="185">
        <v>32.0</v>
      </c>
      <c r="G1032" s="185" t="s">
        <v>53</v>
      </c>
      <c r="H1032" s="185" t="s">
        <v>59</v>
      </c>
      <c r="I1032" s="191">
        <v>4.0</v>
      </c>
      <c r="J1032" s="191" t="s">
        <v>48</v>
      </c>
      <c r="K1032" s="185">
        <v>76.39048</v>
      </c>
      <c r="L1032" s="185">
        <v>55213.75</v>
      </c>
      <c r="M1032" s="185"/>
      <c r="N1032" s="185">
        <v>17.0</v>
      </c>
      <c r="O1032" s="186">
        <v>34.87521</v>
      </c>
      <c r="P1032" s="187">
        <v>0.4</v>
      </c>
      <c r="Q1032" s="86">
        <v>10.71642</v>
      </c>
      <c r="R1032" s="86">
        <v>4.544</v>
      </c>
      <c r="S1032" s="84"/>
      <c r="T1032" s="86">
        <v>8.0</v>
      </c>
      <c r="U1032" s="86">
        <v>1.95138</v>
      </c>
      <c r="V1032" s="86">
        <v>0.0</v>
      </c>
      <c r="W1032" s="199">
        <v>4902.0</v>
      </c>
      <c r="X1032" s="86">
        <v>6126.0</v>
      </c>
      <c r="Y1032" s="86">
        <v>20.18837</v>
      </c>
      <c r="Z1032" s="190"/>
      <c r="AA1032" s="190"/>
      <c r="AB1032" s="190"/>
    </row>
    <row r="1033">
      <c r="A1033" s="185">
        <v>1031.0</v>
      </c>
      <c r="B1033" s="185" t="s">
        <v>58</v>
      </c>
      <c r="C1033" s="185" t="s">
        <v>27</v>
      </c>
      <c r="D1033" s="185" t="s">
        <v>27</v>
      </c>
      <c r="E1033" s="185" t="s">
        <v>27</v>
      </c>
      <c r="F1033" s="185">
        <v>32.0</v>
      </c>
      <c r="G1033" s="185" t="s">
        <v>53</v>
      </c>
      <c r="H1033" s="185" t="s">
        <v>59</v>
      </c>
      <c r="I1033" s="191">
        <v>4.0</v>
      </c>
      <c r="J1033" s="191" t="s">
        <v>49</v>
      </c>
      <c r="K1033" s="185">
        <v>83.69756</v>
      </c>
      <c r="L1033" s="185">
        <v>54.753</v>
      </c>
      <c r="M1033" s="185"/>
      <c r="N1033" s="185">
        <v>3.0</v>
      </c>
      <c r="O1033" s="186">
        <v>50.53678</v>
      </c>
      <c r="P1033" s="187">
        <v>0.9</v>
      </c>
      <c r="Q1033" s="86">
        <v>1.05721</v>
      </c>
      <c r="R1033" s="86">
        <v>1.248</v>
      </c>
      <c r="S1033" s="84"/>
      <c r="T1033" s="86">
        <v>2.0</v>
      </c>
      <c r="U1033" s="86">
        <v>0.110626</v>
      </c>
      <c r="V1033" s="86">
        <v>0.0</v>
      </c>
      <c r="W1033" s="199">
        <v>68.0</v>
      </c>
      <c r="X1033" s="86">
        <v>1044.0</v>
      </c>
      <c r="Y1033" s="86">
        <v>18.52358</v>
      </c>
      <c r="Z1033" s="190"/>
      <c r="AA1033" s="190"/>
      <c r="AB1033" s="190"/>
    </row>
    <row r="1034">
      <c r="A1034" s="185">
        <v>1032.0</v>
      </c>
      <c r="B1034" s="185" t="s">
        <v>58</v>
      </c>
      <c r="C1034" s="185" t="s">
        <v>27</v>
      </c>
      <c r="D1034" s="185" t="s">
        <v>27</v>
      </c>
      <c r="E1034" s="185" t="s">
        <v>27</v>
      </c>
      <c r="F1034" s="185">
        <v>32.0</v>
      </c>
      <c r="G1034" s="185" t="s">
        <v>53</v>
      </c>
      <c r="H1034" s="185" t="s">
        <v>59</v>
      </c>
      <c r="I1034" s="191">
        <v>4.0</v>
      </c>
      <c r="J1034" s="191" t="s">
        <v>50</v>
      </c>
      <c r="K1034" s="185">
        <v>59.89963</v>
      </c>
      <c r="L1034" s="185">
        <v>15527.59</v>
      </c>
      <c r="M1034" s="185"/>
      <c r="N1034" s="185">
        <v>23.0</v>
      </c>
      <c r="O1034" s="186">
        <v>135.54443</v>
      </c>
      <c r="P1034" s="187">
        <v>0.9</v>
      </c>
      <c r="Q1034" s="86">
        <v>11.96615</v>
      </c>
      <c r="R1034" s="86">
        <v>4.64</v>
      </c>
      <c r="S1034" s="84"/>
      <c r="T1034" s="86">
        <v>8.0</v>
      </c>
      <c r="U1034" s="86">
        <v>15.20546</v>
      </c>
      <c r="V1034" s="86">
        <v>0.1</v>
      </c>
      <c r="W1034" s="199">
        <v>8405.0</v>
      </c>
      <c r="X1034" s="86">
        <v>10200.0</v>
      </c>
      <c r="Y1034" s="86">
        <v>22.52758</v>
      </c>
      <c r="Z1034" s="190"/>
      <c r="AA1034" s="190"/>
      <c r="AB1034" s="190"/>
    </row>
    <row r="1035">
      <c r="A1035" s="185">
        <v>1033.0</v>
      </c>
      <c r="B1035" s="185" t="s">
        <v>58</v>
      </c>
      <c r="C1035" s="185" t="s">
        <v>27</v>
      </c>
      <c r="D1035" s="185" t="s">
        <v>27</v>
      </c>
      <c r="E1035" s="185" t="s">
        <v>27</v>
      </c>
      <c r="F1035" s="185">
        <v>32.0</v>
      </c>
      <c r="G1035" s="185" t="s">
        <v>53</v>
      </c>
      <c r="H1035" s="185" t="s">
        <v>59</v>
      </c>
      <c r="I1035" s="191">
        <v>4.0</v>
      </c>
      <c r="J1035" s="191" t="s">
        <v>51</v>
      </c>
      <c r="K1035" s="86" t="s">
        <v>30</v>
      </c>
      <c r="L1035" s="86" t="s">
        <v>30</v>
      </c>
      <c r="M1035" s="86" t="s">
        <v>30</v>
      </c>
      <c r="N1035" s="86" t="s">
        <v>30</v>
      </c>
      <c r="O1035" s="86" t="s">
        <v>30</v>
      </c>
      <c r="P1035" s="86" t="s">
        <v>30</v>
      </c>
      <c r="Q1035" s="86" t="s">
        <v>30</v>
      </c>
      <c r="R1035" s="86" t="s">
        <v>30</v>
      </c>
      <c r="S1035" s="86" t="s">
        <v>30</v>
      </c>
      <c r="T1035" s="86" t="s">
        <v>30</v>
      </c>
      <c r="U1035" s="86" t="s">
        <v>30</v>
      </c>
      <c r="V1035" s="86" t="s">
        <v>30</v>
      </c>
      <c r="W1035" s="86" t="s">
        <v>30</v>
      </c>
      <c r="X1035" s="86" t="s">
        <v>30</v>
      </c>
      <c r="Y1035" s="86" t="s">
        <v>30</v>
      </c>
      <c r="Z1035" s="190"/>
      <c r="AA1035" s="190"/>
      <c r="AB1035" s="190"/>
    </row>
    <row r="1036">
      <c r="A1036" s="185">
        <v>1034.0</v>
      </c>
      <c r="B1036" s="185" t="s">
        <v>58</v>
      </c>
      <c r="C1036" s="185" t="s">
        <v>27</v>
      </c>
      <c r="D1036" s="185" t="s">
        <v>27</v>
      </c>
      <c r="E1036" s="185" t="s">
        <v>27</v>
      </c>
      <c r="F1036" s="185">
        <v>32.0</v>
      </c>
      <c r="G1036" s="185" t="s">
        <v>53</v>
      </c>
      <c r="H1036" s="185" t="s">
        <v>59</v>
      </c>
      <c r="I1036" s="191">
        <v>4.0</v>
      </c>
      <c r="J1036" s="191" t="s">
        <v>52</v>
      </c>
      <c r="K1036" s="86" t="s">
        <v>30</v>
      </c>
      <c r="L1036" s="86" t="s">
        <v>30</v>
      </c>
      <c r="M1036" s="86" t="s">
        <v>30</v>
      </c>
      <c r="N1036" s="86" t="s">
        <v>30</v>
      </c>
      <c r="O1036" s="86" t="s">
        <v>30</v>
      </c>
      <c r="P1036" s="86" t="s">
        <v>30</v>
      </c>
      <c r="Q1036" s="86" t="s">
        <v>30</v>
      </c>
      <c r="R1036" s="86" t="s">
        <v>30</v>
      </c>
      <c r="S1036" s="86" t="s">
        <v>30</v>
      </c>
      <c r="T1036" s="86" t="s">
        <v>30</v>
      </c>
      <c r="U1036" s="86" t="s">
        <v>30</v>
      </c>
      <c r="V1036" s="86" t="s">
        <v>30</v>
      </c>
      <c r="W1036" s="86" t="s">
        <v>30</v>
      </c>
      <c r="X1036" s="86" t="s">
        <v>30</v>
      </c>
      <c r="Y1036" s="86" t="s">
        <v>30</v>
      </c>
      <c r="Z1036" s="190"/>
      <c r="AA1036" s="190"/>
      <c r="AB1036" s="190"/>
    </row>
    <row r="1037">
      <c r="A1037" s="185">
        <v>1035.0</v>
      </c>
      <c r="B1037" s="185" t="s">
        <v>58</v>
      </c>
      <c r="C1037" s="185" t="s">
        <v>27</v>
      </c>
      <c r="D1037" s="185" t="s">
        <v>27</v>
      </c>
      <c r="E1037" s="185" t="s">
        <v>27</v>
      </c>
      <c r="F1037" s="185">
        <v>32.0</v>
      </c>
      <c r="G1037" s="185" t="s">
        <v>53</v>
      </c>
      <c r="H1037" s="185" t="s">
        <v>59</v>
      </c>
      <c r="I1037" s="191">
        <v>8.0</v>
      </c>
      <c r="J1037" s="191" t="s">
        <v>31</v>
      </c>
      <c r="K1037" s="185">
        <v>218.5278</v>
      </c>
      <c r="L1037" s="185">
        <v>19.712</v>
      </c>
      <c r="M1037" s="185"/>
      <c r="N1037" s="185">
        <v>2.0</v>
      </c>
      <c r="O1037" s="186">
        <v>268.06451</v>
      </c>
      <c r="P1037" s="187">
        <v>4.6</v>
      </c>
      <c r="Q1037" s="86">
        <v>291.43703</v>
      </c>
      <c r="R1037" s="86">
        <v>71.234</v>
      </c>
      <c r="S1037" s="84"/>
      <c r="T1037" s="86">
        <v>2.0</v>
      </c>
      <c r="U1037" s="86">
        <v>71.31611</v>
      </c>
      <c r="V1037" s="86">
        <v>1.2</v>
      </c>
      <c r="W1037" s="199">
        <v>270.0</v>
      </c>
      <c r="X1037" s="86">
        <v>1394.0</v>
      </c>
      <c r="Y1037" s="86">
        <v>19.68523</v>
      </c>
      <c r="Z1037" s="190"/>
      <c r="AA1037" s="190"/>
      <c r="AB1037" s="190"/>
    </row>
    <row r="1038">
      <c r="A1038" s="185">
        <v>1036.0</v>
      </c>
      <c r="B1038" s="185" t="s">
        <v>58</v>
      </c>
      <c r="C1038" s="185" t="s">
        <v>27</v>
      </c>
      <c r="D1038" s="185" t="s">
        <v>27</v>
      </c>
      <c r="E1038" s="185" t="s">
        <v>27</v>
      </c>
      <c r="F1038" s="185">
        <v>32.0</v>
      </c>
      <c r="G1038" s="185" t="s">
        <v>53</v>
      </c>
      <c r="H1038" s="185" t="s">
        <v>59</v>
      </c>
      <c r="I1038" s="191">
        <v>8.0</v>
      </c>
      <c r="J1038" s="191" t="s">
        <v>32</v>
      </c>
      <c r="K1038" s="185">
        <v>15.3306</v>
      </c>
      <c r="L1038" s="185">
        <v>4280.71</v>
      </c>
      <c r="M1038" s="185"/>
      <c r="N1038" s="185">
        <v>39.0</v>
      </c>
      <c r="O1038" s="186">
        <v>597198.93</v>
      </c>
      <c r="P1038" s="187">
        <v>99.0</v>
      </c>
      <c r="Q1038" s="86">
        <v>0.129924</v>
      </c>
      <c r="R1038" s="86">
        <v>12.128</v>
      </c>
      <c r="S1038" s="84"/>
      <c r="T1038" s="86">
        <v>22.0</v>
      </c>
      <c r="U1038" s="86">
        <v>0.568238</v>
      </c>
      <c r="V1038" s="86">
        <v>0.0</v>
      </c>
      <c r="W1038" s="199">
        <v>597355.0</v>
      </c>
      <c r="X1038" s="86">
        <v>599668.0</v>
      </c>
      <c r="Y1038" s="86">
        <v>21.58304</v>
      </c>
      <c r="Z1038" s="190"/>
      <c r="AA1038" s="190"/>
      <c r="AB1038" s="190"/>
    </row>
    <row r="1039">
      <c r="A1039" s="185">
        <v>1037.0</v>
      </c>
      <c r="B1039" s="185" t="s">
        <v>58</v>
      </c>
      <c r="C1039" s="185" t="s">
        <v>27</v>
      </c>
      <c r="D1039" s="185" t="s">
        <v>27</v>
      </c>
      <c r="E1039" s="185" t="s">
        <v>27</v>
      </c>
      <c r="F1039" s="185">
        <v>32.0</v>
      </c>
      <c r="G1039" s="185" t="s">
        <v>53</v>
      </c>
      <c r="H1039" s="185" t="s">
        <v>59</v>
      </c>
      <c r="I1039" s="191">
        <v>8.0</v>
      </c>
      <c r="J1039" s="191" t="s">
        <v>33</v>
      </c>
      <c r="K1039" s="185">
        <v>127.81574</v>
      </c>
      <c r="L1039" s="185">
        <v>531.656</v>
      </c>
      <c r="M1039" s="185"/>
      <c r="N1039" s="185">
        <v>12.0</v>
      </c>
      <c r="O1039" s="186">
        <v>63.53827</v>
      </c>
      <c r="P1039" s="187">
        <v>1.1</v>
      </c>
      <c r="Q1039" s="86">
        <v>226.59542</v>
      </c>
      <c r="R1039" s="86">
        <v>1782.22</v>
      </c>
      <c r="S1039" s="84"/>
      <c r="T1039" s="86">
        <v>12.0</v>
      </c>
      <c r="U1039" s="86">
        <v>32.34687</v>
      </c>
      <c r="V1039" s="86">
        <v>0.6</v>
      </c>
      <c r="W1039" s="199">
        <v>891.0</v>
      </c>
      <c r="X1039" s="86">
        <v>2009.0</v>
      </c>
      <c r="Y1039" s="86">
        <v>19.07342</v>
      </c>
      <c r="Z1039" s="190"/>
      <c r="AA1039" s="190"/>
      <c r="AB1039" s="190"/>
    </row>
    <row r="1040">
      <c r="A1040" s="185">
        <v>1038.0</v>
      </c>
      <c r="B1040" s="185" t="s">
        <v>58</v>
      </c>
      <c r="C1040" s="185" t="s">
        <v>27</v>
      </c>
      <c r="D1040" s="185" t="s">
        <v>27</v>
      </c>
      <c r="E1040" s="185" t="s">
        <v>27</v>
      </c>
      <c r="F1040" s="185">
        <v>32.0</v>
      </c>
      <c r="G1040" s="185" t="s">
        <v>53</v>
      </c>
      <c r="H1040" s="185" t="s">
        <v>59</v>
      </c>
      <c r="I1040" s="191">
        <v>8.0</v>
      </c>
      <c r="J1040" s="191" t="s">
        <v>34</v>
      </c>
      <c r="K1040" s="185">
        <v>103.43624</v>
      </c>
      <c r="L1040" s="185">
        <v>150402.34</v>
      </c>
      <c r="M1040" s="185"/>
      <c r="N1040" s="185">
        <v>69.0</v>
      </c>
      <c r="O1040" s="186">
        <v>17.5904</v>
      </c>
      <c r="P1040" s="187">
        <v>0.1</v>
      </c>
      <c r="Q1040" s="86">
        <v>78.9956</v>
      </c>
      <c r="R1040" s="86">
        <v>236056.25</v>
      </c>
      <c r="S1040" s="84"/>
      <c r="T1040" s="86">
        <v>6.0</v>
      </c>
      <c r="U1040" s="86">
        <v>14.34118</v>
      </c>
      <c r="V1040" s="86">
        <v>0.1</v>
      </c>
      <c r="W1040" s="199">
        <v>7724.0</v>
      </c>
      <c r="X1040" s="86">
        <v>9061.0</v>
      </c>
      <c r="Y1040" s="86">
        <v>21.00912</v>
      </c>
      <c r="Z1040" s="190"/>
      <c r="AA1040" s="190"/>
      <c r="AB1040" s="190"/>
    </row>
    <row r="1041">
      <c r="A1041" s="185">
        <v>1039.0</v>
      </c>
      <c r="B1041" s="185" t="s">
        <v>58</v>
      </c>
      <c r="C1041" s="185" t="s">
        <v>27</v>
      </c>
      <c r="D1041" s="185" t="s">
        <v>27</v>
      </c>
      <c r="E1041" s="185" t="s">
        <v>27</v>
      </c>
      <c r="F1041" s="185">
        <v>32.0</v>
      </c>
      <c r="G1041" s="185" t="s">
        <v>53</v>
      </c>
      <c r="H1041" s="185" t="s">
        <v>59</v>
      </c>
      <c r="I1041" s="191">
        <v>8.0</v>
      </c>
      <c r="J1041" s="191" t="s">
        <v>35</v>
      </c>
      <c r="K1041" s="185">
        <v>131.959</v>
      </c>
      <c r="L1041" s="185">
        <v>76.065</v>
      </c>
      <c r="M1041" s="185"/>
      <c r="N1041" s="185">
        <v>67.0</v>
      </c>
      <c r="O1041" s="186">
        <v>18.6278</v>
      </c>
      <c r="P1041" s="187">
        <v>0.3</v>
      </c>
      <c r="Q1041" s="86">
        <v>218.73402</v>
      </c>
      <c r="R1041" s="86">
        <v>292.743</v>
      </c>
      <c r="S1041" s="84"/>
      <c r="T1041" s="86">
        <v>67.0</v>
      </c>
      <c r="U1041" s="86">
        <v>10.36238</v>
      </c>
      <c r="V1041" s="86">
        <v>0.2</v>
      </c>
      <c r="W1041" s="199">
        <v>50.0</v>
      </c>
      <c r="X1041" s="86">
        <v>1127.0</v>
      </c>
      <c r="Y1041" s="86">
        <v>18.83552</v>
      </c>
      <c r="Z1041" s="190"/>
      <c r="AA1041" s="190"/>
      <c r="AB1041" s="190"/>
    </row>
    <row r="1042">
      <c r="A1042" s="185">
        <v>1040.0</v>
      </c>
      <c r="B1042" s="185" t="s">
        <v>58</v>
      </c>
      <c r="C1042" s="185" t="s">
        <v>27</v>
      </c>
      <c r="D1042" s="185" t="s">
        <v>27</v>
      </c>
      <c r="E1042" s="185" t="s">
        <v>27</v>
      </c>
      <c r="F1042" s="185">
        <v>32.0</v>
      </c>
      <c r="G1042" s="185" t="s">
        <v>53</v>
      </c>
      <c r="H1042" s="185" t="s">
        <v>59</v>
      </c>
      <c r="I1042" s="191">
        <v>8.0</v>
      </c>
      <c r="J1042" s="191" t="s">
        <v>36</v>
      </c>
      <c r="K1042" s="185">
        <v>137.41474</v>
      </c>
      <c r="L1042" s="185">
        <v>65.793</v>
      </c>
      <c r="M1042" s="185"/>
      <c r="N1042" s="185">
        <v>1.0</v>
      </c>
      <c r="O1042" s="186">
        <v>2.38939</v>
      </c>
      <c r="P1042" s="187">
        <v>0.0</v>
      </c>
      <c r="Q1042" s="86">
        <v>181.56835</v>
      </c>
      <c r="R1042" s="86">
        <v>208.933</v>
      </c>
      <c r="S1042" s="84"/>
      <c r="T1042" s="86">
        <v>1.0</v>
      </c>
      <c r="U1042" s="86">
        <v>1.2696</v>
      </c>
      <c r="V1042" s="86">
        <v>0.0</v>
      </c>
      <c r="W1042" s="199">
        <v>10.0</v>
      </c>
      <c r="X1042" s="86">
        <v>938.0</v>
      </c>
      <c r="Y1042" s="86">
        <v>8.82892</v>
      </c>
      <c r="Z1042" s="190"/>
      <c r="AA1042" s="190"/>
      <c r="AB1042" s="190"/>
    </row>
    <row r="1043">
      <c r="A1043" s="185">
        <v>1041.0</v>
      </c>
      <c r="B1043" s="185" t="s">
        <v>58</v>
      </c>
      <c r="C1043" s="185" t="s">
        <v>27</v>
      </c>
      <c r="D1043" s="185" t="s">
        <v>27</v>
      </c>
      <c r="E1043" s="185" t="s">
        <v>27</v>
      </c>
      <c r="F1043" s="185">
        <v>32.0</v>
      </c>
      <c r="G1043" s="185" t="s">
        <v>53</v>
      </c>
      <c r="H1043" s="185" t="s">
        <v>59</v>
      </c>
      <c r="I1043" s="191">
        <v>8.0</v>
      </c>
      <c r="J1043" s="191" t="s">
        <v>37</v>
      </c>
      <c r="K1043" s="185">
        <v>155.09303</v>
      </c>
      <c r="L1043" s="185">
        <v>42.433</v>
      </c>
      <c r="M1043" s="185"/>
      <c r="N1043" s="185">
        <v>12.0</v>
      </c>
      <c r="O1043" s="186">
        <v>61.5124</v>
      </c>
      <c r="P1043" s="187">
        <v>1.0</v>
      </c>
      <c r="Q1043" s="86">
        <v>222.65694</v>
      </c>
      <c r="R1043" s="86">
        <v>150.436</v>
      </c>
      <c r="S1043" s="84"/>
      <c r="T1043" s="86">
        <v>12.0</v>
      </c>
      <c r="U1043" s="86">
        <v>31.86377</v>
      </c>
      <c r="V1043" s="86">
        <v>0.5</v>
      </c>
      <c r="W1043" s="199">
        <v>73.0</v>
      </c>
      <c r="X1043" s="86">
        <v>1197.0</v>
      </c>
      <c r="Y1043" s="86">
        <v>19.06532</v>
      </c>
      <c r="Z1043" s="190"/>
      <c r="AA1043" s="190"/>
      <c r="AB1043" s="190"/>
    </row>
    <row r="1044">
      <c r="A1044" s="185">
        <v>1042.0</v>
      </c>
      <c r="B1044" s="185" t="s">
        <v>58</v>
      </c>
      <c r="C1044" s="185" t="s">
        <v>27</v>
      </c>
      <c r="D1044" s="185" t="s">
        <v>27</v>
      </c>
      <c r="E1044" s="185" t="s">
        <v>27</v>
      </c>
      <c r="F1044" s="185">
        <v>32.0</v>
      </c>
      <c r="G1044" s="185" t="s">
        <v>53</v>
      </c>
      <c r="H1044" s="185" t="s">
        <v>59</v>
      </c>
      <c r="I1044" s="191">
        <v>8.0</v>
      </c>
      <c r="J1044" s="191" t="s">
        <v>38</v>
      </c>
      <c r="K1044" s="185">
        <v>154.94417</v>
      </c>
      <c r="L1044" s="185">
        <v>121.092</v>
      </c>
      <c r="M1044" s="185"/>
      <c r="N1044" s="185">
        <v>85.0</v>
      </c>
      <c r="O1044" s="186">
        <v>54.04276</v>
      </c>
      <c r="P1044" s="187">
        <v>0.9</v>
      </c>
      <c r="Q1044" s="86">
        <v>248.55524</v>
      </c>
      <c r="R1044" s="86">
        <v>171.557</v>
      </c>
      <c r="S1044" s="84"/>
      <c r="T1044" s="86">
        <v>71.0</v>
      </c>
      <c r="U1044" s="86">
        <v>28.05256</v>
      </c>
      <c r="V1044" s="86">
        <v>0.5</v>
      </c>
      <c r="W1044" s="199">
        <v>94.0</v>
      </c>
      <c r="X1044" s="86">
        <v>1343.0</v>
      </c>
      <c r="Y1044" s="86">
        <v>19.75215</v>
      </c>
      <c r="Z1044" s="190"/>
      <c r="AA1044" s="190"/>
      <c r="AB1044" s="190"/>
    </row>
    <row r="1045">
      <c r="A1045" s="185">
        <v>1043.0</v>
      </c>
      <c r="B1045" s="185" t="s">
        <v>58</v>
      </c>
      <c r="C1045" s="185" t="s">
        <v>27</v>
      </c>
      <c r="D1045" s="185" t="s">
        <v>27</v>
      </c>
      <c r="E1045" s="185" t="s">
        <v>27</v>
      </c>
      <c r="F1045" s="185">
        <v>32.0</v>
      </c>
      <c r="G1045" s="185" t="s">
        <v>53</v>
      </c>
      <c r="H1045" s="185" t="s">
        <v>59</v>
      </c>
      <c r="I1045" s="191">
        <v>8.0</v>
      </c>
      <c r="J1045" s="191" t="s">
        <v>39</v>
      </c>
      <c r="K1045" s="185">
        <v>199.01985</v>
      </c>
      <c r="L1045" s="185">
        <v>23.873</v>
      </c>
      <c r="M1045" s="185"/>
      <c r="N1045" s="185">
        <v>12.0</v>
      </c>
      <c r="O1045" s="186">
        <v>161.15737</v>
      </c>
      <c r="P1045" s="187">
        <v>2.7</v>
      </c>
      <c r="Q1045" s="86">
        <v>312.96173</v>
      </c>
      <c r="R1045" s="86">
        <v>77.73</v>
      </c>
      <c r="S1045" s="84"/>
      <c r="T1045" s="86">
        <v>12.0</v>
      </c>
      <c r="U1045" s="86">
        <v>92.73152</v>
      </c>
      <c r="V1045" s="86">
        <v>1.6</v>
      </c>
      <c r="W1045" s="199">
        <v>176.0</v>
      </c>
      <c r="X1045" s="86">
        <v>1638.0</v>
      </c>
      <c r="Y1045" s="86">
        <v>18.38809</v>
      </c>
      <c r="Z1045" s="190"/>
      <c r="AA1045" s="190"/>
      <c r="AB1045" s="190"/>
    </row>
    <row r="1046">
      <c r="A1046" s="185">
        <v>1044.0</v>
      </c>
      <c r="B1046" s="185" t="s">
        <v>58</v>
      </c>
      <c r="C1046" s="185" t="s">
        <v>27</v>
      </c>
      <c r="D1046" s="185" t="s">
        <v>27</v>
      </c>
      <c r="E1046" s="185" t="s">
        <v>27</v>
      </c>
      <c r="F1046" s="185">
        <v>32.0</v>
      </c>
      <c r="G1046" s="185" t="s">
        <v>53</v>
      </c>
      <c r="H1046" s="185" t="s">
        <v>59</v>
      </c>
      <c r="I1046" s="191">
        <v>8.0</v>
      </c>
      <c r="J1046" s="191" t="s">
        <v>40</v>
      </c>
      <c r="K1046" s="185">
        <v>123.93128</v>
      </c>
      <c r="L1046" s="185">
        <v>3735.8</v>
      </c>
      <c r="M1046" s="185"/>
      <c r="N1046" s="185">
        <v>57.0</v>
      </c>
      <c r="O1046" s="186">
        <v>194.6733</v>
      </c>
      <c r="P1046" s="187">
        <v>3.3</v>
      </c>
      <c r="Q1046" s="86">
        <v>215.01389</v>
      </c>
      <c r="R1046" s="86">
        <v>7659.58</v>
      </c>
      <c r="S1046" s="84"/>
      <c r="T1046" s="86">
        <v>57.0</v>
      </c>
      <c r="U1046" s="86">
        <v>98.54272</v>
      </c>
      <c r="V1046" s="86">
        <v>1.7</v>
      </c>
      <c r="W1046" s="199">
        <v>990.0</v>
      </c>
      <c r="X1046" s="86">
        <v>2634.0</v>
      </c>
      <c r="Y1046" s="86">
        <v>18.59689</v>
      </c>
      <c r="Z1046" s="190"/>
      <c r="AA1046" s="190"/>
      <c r="AB1046" s="190"/>
    </row>
    <row r="1047">
      <c r="A1047" s="185">
        <v>1045.0</v>
      </c>
      <c r="B1047" s="185" t="s">
        <v>58</v>
      </c>
      <c r="C1047" s="185" t="s">
        <v>27</v>
      </c>
      <c r="D1047" s="185" t="s">
        <v>27</v>
      </c>
      <c r="E1047" s="185" t="s">
        <v>27</v>
      </c>
      <c r="F1047" s="185">
        <v>32.0</v>
      </c>
      <c r="G1047" s="185" t="s">
        <v>53</v>
      </c>
      <c r="H1047" s="185" t="s">
        <v>59</v>
      </c>
      <c r="I1047" s="191">
        <v>8.0</v>
      </c>
      <c r="J1047" s="191" t="s">
        <v>41</v>
      </c>
      <c r="K1047" s="185">
        <v>15.13293</v>
      </c>
      <c r="L1047" s="185">
        <v>4226.4</v>
      </c>
      <c r="M1047" s="185"/>
      <c r="N1047" s="185">
        <v>22.0</v>
      </c>
      <c r="O1047" s="186">
        <v>2.35741</v>
      </c>
      <c r="P1047" s="187">
        <v>0.0</v>
      </c>
      <c r="Q1047" s="86">
        <v>0.111906</v>
      </c>
      <c r="R1047" s="86">
        <v>4.704</v>
      </c>
      <c r="S1047" s="84"/>
      <c r="T1047" s="86">
        <v>8.0</v>
      </c>
      <c r="U1047" s="86">
        <v>0.174276</v>
      </c>
      <c r="V1047" s="86">
        <v>0.0</v>
      </c>
      <c r="W1047" s="199">
        <v>335.0</v>
      </c>
      <c r="X1047" s="86">
        <v>1418.0</v>
      </c>
      <c r="Y1047" s="86">
        <v>20.66149</v>
      </c>
      <c r="Z1047" s="190"/>
      <c r="AA1047" s="190"/>
      <c r="AB1047" s="190"/>
    </row>
    <row r="1048">
      <c r="A1048" s="185">
        <v>1046.0</v>
      </c>
      <c r="B1048" s="185" t="s">
        <v>58</v>
      </c>
      <c r="C1048" s="185" t="s">
        <v>27</v>
      </c>
      <c r="D1048" s="185" t="s">
        <v>27</v>
      </c>
      <c r="E1048" s="185" t="s">
        <v>27</v>
      </c>
      <c r="F1048" s="185">
        <v>32.0</v>
      </c>
      <c r="G1048" s="185" t="s">
        <v>53</v>
      </c>
      <c r="H1048" s="185" t="s">
        <v>59</v>
      </c>
      <c r="I1048" s="191">
        <v>8.0</v>
      </c>
      <c r="J1048" s="191" t="s">
        <v>42</v>
      </c>
      <c r="K1048" s="185">
        <v>115.01217</v>
      </c>
      <c r="L1048" s="185">
        <v>43.584</v>
      </c>
      <c r="M1048" s="185"/>
      <c r="N1048" s="185">
        <v>59.0</v>
      </c>
      <c r="O1048" s="186">
        <v>5.83525</v>
      </c>
      <c r="P1048" s="187">
        <v>0.1</v>
      </c>
      <c r="Q1048" s="86">
        <v>165.18299</v>
      </c>
      <c r="R1048" s="86">
        <v>162.596</v>
      </c>
      <c r="S1048" s="84"/>
      <c r="T1048" s="86">
        <v>59.0</v>
      </c>
      <c r="U1048" s="86">
        <v>3.83654</v>
      </c>
      <c r="V1048" s="86">
        <v>0.1</v>
      </c>
      <c r="W1048" s="199">
        <v>31.0</v>
      </c>
      <c r="X1048" s="86">
        <v>1017.0</v>
      </c>
      <c r="Y1048" s="86">
        <v>19.31131</v>
      </c>
      <c r="Z1048" s="190"/>
      <c r="AA1048" s="190"/>
      <c r="AB1048" s="190"/>
    </row>
    <row r="1049">
      <c r="A1049" s="185">
        <v>1047.0</v>
      </c>
      <c r="B1049" s="185" t="s">
        <v>58</v>
      </c>
      <c r="C1049" s="185" t="s">
        <v>27</v>
      </c>
      <c r="D1049" s="185" t="s">
        <v>27</v>
      </c>
      <c r="E1049" s="185" t="s">
        <v>27</v>
      </c>
      <c r="F1049" s="185">
        <v>32.0</v>
      </c>
      <c r="G1049" s="185" t="s">
        <v>53</v>
      </c>
      <c r="H1049" s="185" t="s">
        <v>59</v>
      </c>
      <c r="I1049" s="191">
        <v>8.0</v>
      </c>
      <c r="J1049" s="191" t="s">
        <v>43</v>
      </c>
      <c r="K1049" s="185">
        <v>21.13763</v>
      </c>
      <c r="L1049" s="185">
        <v>3031.02</v>
      </c>
      <c r="M1049" s="185"/>
      <c r="N1049" s="185">
        <v>59.0</v>
      </c>
      <c r="O1049" s="186">
        <v>361958.82</v>
      </c>
      <c r="P1049" s="187">
        <v>98.1</v>
      </c>
      <c r="Q1049" s="86">
        <v>0.465164</v>
      </c>
      <c r="R1049" s="84"/>
      <c r="S1049" s="84"/>
      <c r="T1049" s="84"/>
      <c r="U1049" s="84"/>
      <c r="V1049" s="188"/>
      <c r="W1049" s="199">
        <v>368323.0</v>
      </c>
      <c r="X1049" s="86">
        <v>365252.0</v>
      </c>
      <c r="Y1049" s="86">
        <v>15.65933</v>
      </c>
      <c r="Z1049" s="190"/>
      <c r="AA1049" s="190"/>
      <c r="AB1049" s="190"/>
    </row>
    <row r="1050">
      <c r="A1050" s="185">
        <v>1048.0</v>
      </c>
      <c r="B1050" s="185" t="s">
        <v>58</v>
      </c>
      <c r="C1050" s="185" t="s">
        <v>27</v>
      </c>
      <c r="D1050" s="185" t="s">
        <v>27</v>
      </c>
      <c r="E1050" s="185" t="s">
        <v>27</v>
      </c>
      <c r="F1050" s="185">
        <v>32.0</v>
      </c>
      <c r="G1050" s="185" t="s">
        <v>53</v>
      </c>
      <c r="H1050" s="185" t="s">
        <v>59</v>
      </c>
      <c r="I1050" s="191">
        <v>8.0</v>
      </c>
      <c r="J1050" s="191" t="s">
        <v>44</v>
      </c>
      <c r="K1050" s="185">
        <v>115.67782</v>
      </c>
      <c r="L1050" s="185">
        <v>110.211</v>
      </c>
      <c r="M1050" s="185"/>
      <c r="N1050" s="185">
        <v>5.0</v>
      </c>
      <c r="O1050" s="186">
        <v>14.62273</v>
      </c>
      <c r="P1050" s="187">
        <v>0.2</v>
      </c>
      <c r="Q1050" s="86">
        <v>164.57047</v>
      </c>
      <c r="R1050" s="86">
        <v>349.223</v>
      </c>
      <c r="S1050" s="84"/>
      <c r="T1050" s="86">
        <v>3.0</v>
      </c>
      <c r="U1050" s="86">
        <v>7.39347</v>
      </c>
      <c r="V1050" s="86">
        <v>0.1</v>
      </c>
      <c r="W1050" s="199">
        <v>29.0</v>
      </c>
      <c r="X1050" s="86">
        <v>1084.0</v>
      </c>
      <c r="Y1050" s="86">
        <v>19.12176</v>
      </c>
      <c r="Z1050" s="190"/>
      <c r="AA1050" s="190"/>
      <c r="AB1050" s="190"/>
    </row>
    <row r="1051">
      <c r="A1051" s="185">
        <v>1049.0</v>
      </c>
      <c r="B1051" s="185" t="s">
        <v>58</v>
      </c>
      <c r="C1051" s="185" t="s">
        <v>27</v>
      </c>
      <c r="D1051" s="185" t="s">
        <v>27</v>
      </c>
      <c r="E1051" s="185" t="s">
        <v>27</v>
      </c>
      <c r="F1051" s="185">
        <v>32.0</v>
      </c>
      <c r="G1051" s="185" t="s">
        <v>53</v>
      </c>
      <c r="H1051" s="185" t="s">
        <v>59</v>
      </c>
      <c r="I1051" s="191">
        <v>8.0</v>
      </c>
      <c r="J1051" s="191" t="s">
        <v>45</v>
      </c>
      <c r="K1051" s="185">
        <v>119.06014</v>
      </c>
      <c r="L1051" s="185">
        <v>315.878</v>
      </c>
      <c r="M1051" s="185"/>
      <c r="N1051" s="185">
        <v>12.0</v>
      </c>
      <c r="O1051" s="186">
        <v>5.58931</v>
      </c>
      <c r="P1051" s="187">
        <v>0.1</v>
      </c>
      <c r="Q1051" s="86">
        <v>156.30761</v>
      </c>
      <c r="R1051" s="86">
        <v>763.093</v>
      </c>
      <c r="S1051" s="84"/>
      <c r="T1051" s="86">
        <v>8.0</v>
      </c>
      <c r="U1051" s="86">
        <v>2.84311</v>
      </c>
      <c r="V1051" s="86">
        <v>0.0</v>
      </c>
      <c r="W1051" s="199">
        <v>165.0</v>
      </c>
      <c r="X1051" s="86">
        <v>1006.0</v>
      </c>
      <c r="Y1051" s="86">
        <v>20.72722</v>
      </c>
      <c r="Z1051" s="190"/>
      <c r="AA1051" s="190"/>
      <c r="AB1051" s="190"/>
    </row>
    <row r="1052">
      <c r="A1052" s="185">
        <v>1050.0</v>
      </c>
      <c r="B1052" s="185" t="s">
        <v>58</v>
      </c>
      <c r="C1052" s="185" t="s">
        <v>27</v>
      </c>
      <c r="D1052" s="185" t="s">
        <v>27</v>
      </c>
      <c r="E1052" s="185" t="s">
        <v>27</v>
      </c>
      <c r="F1052" s="185">
        <v>32.0</v>
      </c>
      <c r="G1052" s="185" t="s">
        <v>53</v>
      </c>
      <c r="H1052" s="185" t="s">
        <v>59</v>
      </c>
      <c r="I1052" s="191">
        <v>8.0</v>
      </c>
      <c r="J1052" s="191" t="s">
        <v>46</v>
      </c>
      <c r="K1052" s="185">
        <v>8.30641</v>
      </c>
      <c r="L1052" s="185">
        <v>259133.43</v>
      </c>
      <c r="M1052" s="185"/>
      <c r="N1052" s="185">
        <v>7.0</v>
      </c>
      <c r="O1052" s="186">
        <v>13.75767</v>
      </c>
      <c r="P1052" s="187">
        <v>0.1</v>
      </c>
      <c r="Q1052" s="86">
        <v>2.19324</v>
      </c>
      <c r="R1052" s="86">
        <v>1.312</v>
      </c>
      <c r="S1052" s="84"/>
      <c r="T1052" s="86">
        <v>2.0</v>
      </c>
      <c r="U1052" s="86">
        <v>0.164931</v>
      </c>
      <c r="V1052" s="86">
        <v>0.0</v>
      </c>
      <c r="W1052" s="199">
        <v>11775.0</v>
      </c>
      <c r="X1052" s="86">
        <v>12649.0</v>
      </c>
      <c r="Y1052" s="86">
        <v>27.62954</v>
      </c>
      <c r="Z1052" s="190"/>
      <c r="AA1052" s="190"/>
      <c r="AB1052" s="190"/>
    </row>
    <row r="1053">
      <c r="A1053" s="185">
        <v>1051.0</v>
      </c>
      <c r="B1053" s="185" t="s">
        <v>58</v>
      </c>
      <c r="C1053" s="185" t="s">
        <v>27</v>
      </c>
      <c r="D1053" s="185" t="s">
        <v>27</v>
      </c>
      <c r="E1053" s="185" t="s">
        <v>27</v>
      </c>
      <c r="F1053" s="185">
        <v>32.0</v>
      </c>
      <c r="G1053" s="185" t="s">
        <v>53</v>
      </c>
      <c r="H1053" s="185" t="s">
        <v>59</v>
      </c>
      <c r="I1053" s="191">
        <v>8.0</v>
      </c>
      <c r="J1053" s="191" t="s">
        <v>47</v>
      </c>
      <c r="K1053" s="185">
        <v>97.66237</v>
      </c>
      <c r="L1053" s="185">
        <v>10641.1</v>
      </c>
      <c r="M1053" s="185"/>
      <c r="N1053" s="185">
        <v>11.0</v>
      </c>
      <c r="O1053" s="186">
        <v>144.95588</v>
      </c>
      <c r="P1053" s="187">
        <v>1.6</v>
      </c>
      <c r="Q1053" s="86">
        <v>139.21245</v>
      </c>
      <c r="R1053" s="86">
        <v>12028.08</v>
      </c>
      <c r="S1053" s="84"/>
      <c r="T1053" s="86">
        <v>7.0</v>
      </c>
      <c r="U1053" s="86">
        <v>71.91881</v>
      </c>
      <c r="V1053" s="86">
        <v>0.8</v>
      </c>
      <c r="W1053" s="199">
        <v>2367.0</v>
      </c>
      <c r="X1053" s="86">
        <v>3605.0</v>
      </c>
      <c r="Y1053" s="86">
        <v>20.30675</v>
      </c>
      <c r="Z1053" s="190"/>
      <c r="AA1053" s="190"/>
      <c r="AB1053" s="190"/>
    </row>
    <row r="1054">
      <c r="A1054" s="185">
        <v>1052.0</v>
      </c>
      <c r="B1054" s="185" t="s">
        <v>58</v>
      </c>
      <c r="C1054" s="185" t="s">
        <v>27</v>
      </c>
      <c r="D1054" s="185" t="s">
        <v>27</v>
      </c>
      <c r="E1054" s="185" t="s">
        <v>27</v>
      </c>
      <c r="F1054" s="185">
        <v>32.0</v>
      </c>
      <c r="G1054" s="185" t="s">
        <v>53</v>
      </c>
      <c r="H1054" s="185" t="s">
        <v>59</v>
      </c>
      <c r="I1054" s="191">
        <v>8.0</v>
      </c>
      <c r="J1054" s="191" t="s">
        <v>48</v>
      </c>
      <c r="K1054" s="185">
        <v>155.63104</v>
      </c>
      <c r="L1054" s="185">
        <v>77240.34</v>
      </c>
      <c r="M1054" s="185"/>
      <c r="N1054" s="185">
        <v>19.0</v>
      </c>
      <c r="O1054" s="186">
        <v>83.33802</v>
      </c>
      <c r="P1054" s="187">
        <v>0.6</v>
      </c>
      <c r="Q1054" s="86">
        <v>165.40346</v>
      </c>
      <c r="R1054" s="86">
        <v>119004.63</v>
      </c>
      <c r="S1054" s="84"/>
      <c r="T1054" s="86">
        <v>16.0</v>
      </c>
      <c r="U1054" s="86">
        <v>44.66909</v>
      </c>
      <c r="V1054" s="86">
        <v>0.3</v>
      </c>
      <c r="W1054" s="199">
        <v>9946.0</v>
      </c>
      <c r="X1054" s="86">
        <v>11338.0</v>
      </c>
      <c r="Y1054" s="86">
        <v>21.44062</v>
      </c>
      <c r="Z1054" s="190"/>
      <c r="AA1054" s="190"/>
      <c r="AB1054" s="190"/>
    </row>
    <row r="1055">
      <c r="A1055" s="185">
        <v>1053.0</v>
      </c>
      <c r="B1055" s="185" t="s">
        <v>58</v>
      </c>
      <c r="C1055" s="185" t="s">
        <v>27</v>
      </c>
      <c r="D1055" s="185" t="s">
        <v>27</v>
      </c>
      <c r="E1055" s="185" t="s">
        <v>27</v>
      </c>
      <c r="F1055" s="185">
        <v>32.0</v>
      </c>
      <c r="G1055" s="185" t="s">
        <v>53</v>
      </c>
      <c r="H1055" s="185" t="s">
        <v>59</v>
      </c>
      <c r="I1055" s="191">
        <v>8.0</v>
      </c>
      <c r="J1055" s="191" t="s">
        <v>49</v>
      </c>
      <c r="K1055" s="185">
        <v>181.62794</v>
      </c>
      <c r="L1055" s="185">
        <v>55.233</v>
      </c>
      <c r="M1055" s="185"/>
      <c r="N1055" s="185">
        <v>3.0</v>
      </c>
      <c r="O1055" s="186">
        <v>73.52106</v>
      </c>
      <c r="P1055" s="187">
        <v>1.3</v>
      </c>
      <c r="Q1055" s="86">
        <v>241.46372</v>
      </c>
      <c r="R1055" s="86">
        <v>208.166</v>
      </c>
      <c r="S1055" s="84"/>
      <c r="T1055" s="86">
        <v>3.0</v>
      </c>
      <c r="U1055" s="86">
        <v>36.69504</v>
      </c>
      <c r="V1055" s="86">
        <v>0.6</v>
      </c>
      <c r="W1055" s="199">
        <v>89.0</v>
      </c>
      <c r="X1055" s="86">
        <v>1229.0</v>
      </c>
      <c r="Y1055" s="86">
        <v>18.56507</v>
      </c>
      <c r="Z1055" s="190"/>
      <c r="AA1055" s="190"/>
      <c r="AB1055" s="190"/>
    </row>
    <row r="1056">
      <c r="A1056" s="185">
        <v>1054.0</v>
      </c>
      <c r="B1056" s="185" t="s">
        <v>58</v>
      </c>
      <c r="C1056" s="185" t="s">
        <v>27</v>
      </c>
      <c r="D1056" s="185" t="s">
        <v>27</v>
      </c>
      <c r="E1056" s="185" t="s">
        <v>27</v>
      </c>
      <c r="F1056" s="185">
        <v>32.0</v>
      </c>
      <c r="G1056" s="185" t="s">
        <v>53</v>
      </c>
      <c r="H1056" s="185" t="s">
        <v>59</v>
      </c>
      <c r="I1056" s="191">
        <v>8.0</v>
      </c>
      <c r="J1056" s="191" t="s">
        <v>50</v>
      </c>
      <c r="K1056" s="185">
        <v>122.52059</v>
      </c>
      <c r="L1056" s="185">
        <v>40785.75</v>
      </c>
      <c r="M1056" s="185"/>
      <c r="N1056" s="185">
        <v>23.0</v>
      </c>
      <c r="O1056" s="186">
        <v>199.49183</v>
      </c>
      <c r="P1056" s="187">
        <v>0.8</v>
      </c>
      <c r="Q1056" s="86">
        <v>152.10101</v>
      </c>
      <c r="R1056" s="86">
        <v>43623.47</v>
      </c>
      <c r="S1056" s="84"/>
      <c r="T1056" s="86">
        <v>12.0</v>
      </c>
      <c r="U1056" s="86">
        <v>101.87504</v>
      </c>
      <c r="V1056" s="86">
        <v>0.4</v>
      </c>
      <c r="W1056" s="199">
        <v>17345.0</v>
      </c>
      <c r="X1056" s="86">
        <v>19670.0</v>
      </c>
      <c r="Y1056" s="86">
        <v>23.34904</v>
      </c>
      <c r="Z1056" s="190"/>
      <c r="AA1056" s="190"/>
      <c r="AB1056" s="190"/>
    </row>
    <row r="1057">
      <c r="A1057" s="185">
        <v>1055.0</v>
      </c>
      <c r="B1057" s="185" t="s">
        <v>58</v>
      </c>
      <c r="C1057" s="185" t="s">
        <v>27</v>
      </c>
      <c r="D1057" s="185" t="s">
        <v>27</v>
      </c>
      <c r="E1057" s="185" t="s">
        <v>27</v>
      </c>
      <c r="F1057" s="185">
        <v>32.0</v>
      </c>
      <c r="G1057" s="185" t="s">
        <v>53</v>
      </c>
      <c r="H1057" s="185" t="s">
        <v>59</v>
      </c>
      <c r="I1057" s="191">
        <v>8.0</v>
      </c>
      <c r="J1057" s="191" t="s">
        <v>51</v>
      </c>
      <c r="K1057" s="185"/>
      <c r="L1057" s="185"/>
      <c r="M1057" s="185"/>
      <c r="N1057" s="185"/>
      <c r="O1057" s="195"/>
      <c r="P1057" s="197"/>
      <c r="Q1057" s="84"/>
      <c r="R1057" s="84"/>
      <c r="S1057" s="84"/>
      <c r="T1057" s="84"/>
      <c r="U1057" s="84"/>
      <c r="V1057" s="86"/>
      <c r="W1057" s="199" t="s">
        <v>30</v>
      </c>
      <c r="X1057" s="86" t="s">
        <v>30</v>
      </c>
      <c r="Y1057" s="86" t="s">
        <v>30</v>
      </c>
      <c r="Z1057" s="190"/>
      <c r="AA1057" s="190"/>
      <c r="AB1057" s="190"/>
    </row>
    <row r="1058">
      <c r="A1058" s="185">
        <v>1056.0</v>
      </c>
      <c r="B1058" s="185" t="s">
        <v>58</v>
      </c>
      <c r="C1058" s="185" t="s">
        <v>27</v>
      </c>
      <c r="D1058" s="185" t="s">
        <v>27</v>
      </c>
      <c r="E1058" s="185" t="s">
        <v>27</v>
      </c>
      <c r="F1058" s="185">
        <v>32.0</v>
      </c>
      <c r="G1058" s="185" t="s">
        <v>53</v>
      </c>
      <c r="H1058" s="185" t="s">
        <v>59</v>
      </c>
      <c r="I1058" s="191">
        <v>8.0</v>
      </c>
      <c r="J1058" s="191" t="s">
        <v>52</v>
      </c>
      <c r="K1058" s="185"/>
      <c r="L1058" s="185"/>
      <c r="M1058" s="185"/>
      <c r="N1058" s="185"/>
      <c r="O1058" s="195"/>
      <c r="P1058" s="197"/>
      <c r="Q1058" s="84"/>
      <c r="R1058" s="84"/>
      <c r="S1058" s="84"/>
      <c r="T1058" s="84"/>
      <c r="U1058" s="84"/>
      <c r="V1058" s="86"/>
      <c r="W1058" s="199" t="s">
        <v>30</v>
      </c>
      <c r="X1058" s="86" t="s">
        <v>30</v>
      </c>
      <c r="Y1058" s="86" t="s">
        <v>30</v>
      </c>
      <c r="Z1058" s="190"/>
      <c r="AA1058" s="190"/>
      <c r="AB1058" s="190"/>
    </row>
    <row r="1059">
      <c r="A1059" s="155"/>
      <c r="B1059" s="155"/>
      <c r="C1059" s="155"/>
      <c r="D1059" s="155"/>
      <c r="E1059" s="155"/>
      <c r="F1059" s="155"/>
      <c r="G1059" s="155"/>
      <c r="H1059" s="155"/>
      <c r="I1059" s="155"/>
      <c r="J1059" s="155"/>
      <c r="K1059" s="155"/>
      <c r="L1059" s="155"/>
      <c r="M1059" s="155"/>
      <c r="N1059" s="155"/>
      <c r="O1059" s="202"/>
      <c r="P1059" s="151"/>
      <c r="Q1059" s="97"/>
      <c r="R1059" s="128"/>
      <c r="S1059" s="128"/>
      <c r="T1059" s="128"/>
      <c r="U1059" s="128"/>
      <c r="V1059" s="151"/>
      <c r="W1059" s="98"/>
      <c r="X1059" s="143"/>
      <c r="Y1059" s="143"/>
      <c r="Z1059" s="200"/>
      <c r="AA1059" s="200"/>
      <c r="AB1059" s="200"/>
    </row>
    <row r="1060">
      <c r="A1060" s="155"/>
      <c r="B1060" s="155"/>
      <c r="C1060" s="155"/>
      <c r="D1060" s="155"/>
      <c r="E1060" s="155"/>
      <c r="F1060" s="155"/>
      <c r="G1060" s="155"/>
      <c r="H1060" s="155"/>
      <c r="I1060" s="155"/>
      <c r="J1060" s="155"/>
      <c r="K1060" s="155"/>
      <c r="L1060" s="155"/>
      <c r="M1060" s="155"/>
      <c r="N1060" s="155"/>
      <c r="O1060" s="202"/>
      <c r="P1060" s="151"/>
      <c r="Q1060" s="97"/>
      <c r="R1060" s="128"/>
      <c r="S1060" s="128"/>
      <c r="T1060" s="128"/>
      <c r="U1060" s="128"/>
      <c r="V1060" s="151"/>
      <c r="W1060" s="98"/>
      <c r="X1060" s="143"/>
      <c r="Y1060" s="143"/>
      <c r="Z1060" s="200"/>
      <c r="AA1060" s="200"/>
      <c r="AB1060" s="200"/>
    </row>
    <row r="1061">
      <c r="A1061" s="155"/>
      <c r="B1061" s="155"/>
      <c r="C1061" s="155"/>
      <c r="D1061" s="155"/>
      <c r="E1061" s="155"/>
      <c r="F1061" s="155"/>
      <c r="G1061" s="155"/>
      <c r="H1061" s="155"/>
      <c r="I1061" s="155"/>
      <c r="J1061" s="155"/>
      <c r="K1061" s="155"/>
      <c r="L1061" s="155"/>
      <c r="M1061" s="155"/>
      <c r="N1061" s="155"/>
      <c r="O1061" s="202"/>
      <c r="P1061" s="151"/>
      <c r="Q1061" s="97"/>
      <c r="R1061" s="128"/>
      <c r="S1061" s="128"/>
      <c r="T1061" s="128"/>
      <c r="U1061" s="128"/>
      <c r="V1061" s="151"/>
      <c r="W1061" s="98"/>
      <c r="X1061" s="143"/>
      <c r="Y1061" s="143"/>
      <c r="Z1061" s="200"/>
      <c r="AA1061" s="200"/>
      <c r="AB1061" s="200"/>
    </row>
    <row r="1062">
      <c r="A1062" s="155"/>
      <c r="B1062" s="155"/>
      <c r="C1062" s="155"/>
      <c r="D1062" s="155"/>
      <c r="E1062" s="155"/>
      <c r="F1062" s="155"/>
      <c r="G1062" s="155"/>
      <c r="H1062" s="155"/>
      <c r="I1062" s="155"/>
      <c r="J1062" s="155"/>
      <c r="K1062" s="155"/>
      <c r="L1062" s="155"/>
      <c r="M1062" s="155"/>
      <c r="N1062" s="155"/>
      <c r="O1062" s="202"/>
      <c r="P1062" s="151"/>
      <c r="Q1062" s="97"/>
      <c r="R1062" s="128"/>
      <c r="S1062" s="128"/>
      <c r="T1062" s="128"/>
      <c r="U1062" s="128"/>
      <c r="V1062" s="151"/>
      <c r="W1062" s="98"/>
      <c r="X1062" s="143"/>
      <c r="Y1062" s="143"/>
      <c r="Z1062" s="200"/>
      <c r="AA1062" s="200"/>
      <c r="AB1062" s="200"/>
    </row>
    <row r="1063">
      <c r="A1063" s="155"/>
      <c r="B1063" s="155"/>
      <c r="C1063" s="155"/>
      <c r="D1063" s="155"/>
      <c r="E1063" s="155"/>
      <c r="F1063" s="155"/>
      <c r="G1063" s="155"/>
      <c r="H1063" s="155"/>
      <c r="I1063" s="155"/>
      <c r="J1063" s="155"/>
      <c r="K1063" s="155"/>
      <c r="L1063" s="155"/>
      <c r="M1063" s="155"/>
      <c r="N1063" s="155"/>
      <c r="O1063" s="202"/>
      <c r="P1063" s="151"/>
      <c r="Q1063" s="97"/>
      <c r="R1063" s="128"/>
      <c r="S1063" s="128"/>
      <c r="T1063" s="128"/>
      <c r="U1063" s="128"/>
      <c r="V1063" s="151"/>
      <c r="W1063" s="98"/>
      <c r="X1063" s="143"/>
      <c r="Y1063" s="143"/>
      <c r="Z1063" s="200"/>
      <c r="AA1063" s="200"/>
      <c r="AB1063" s="200"/>
    </row>
    <row r="1064">
      <c r="A1064" s="155"/>
      <c r="B1064" s="155"/>
      <c r="C1064" s="155"/>
      <c r="D1064" s="155"/>
      <c r="E1064" s="155"/>
      <c r="F1064" s="155"/>
      <c r="G1064" s="155"/>
      <c r="H1064" s="155"/>
      <c r="I1064" s="155"/>
      <c r="J1064" s="155"/>
      <c r="K1064" s="155"/>
      <c r="L1064" s="155"/>
      <c r="M1064" s="155"/>
      <c r="N1064" s="155"/>
      <c r="O1064" s="202"/>
      <c r="P1064" s="151"/>
      <c r="Q1064" s="97"/>
      <c r="R1064" s="128"/>
      <c r="S1064" s="128"/>
      <c r="T1064" s="128"/>
      <c r="U1064" s="128"/>
      <c r="V1064" s="151"/>
      <c r="W1064" s="98"/>
      <c r="X1064" s="143"/>
      <c r="Y1064" s="143"/>
      <c r="Z1064" s="200"/>
      <c r="AA1064" s="200"/>
      <c r="AB1064" s="200"/>
    </row>
    <row r="1065">
      <c r="A1065" s="155"/>
      <c r="B1065" s="155"/>
      <c r="C1065" s="155"/>
      <c r="D1065" s="155"/>
      <c r="E1065" s="155"/>
      <c r="F1065" s="155"/>
      <c r="G1065" s="155"/>
      <c r="H1065" s="155"/>
      <c r="I1065" s="155"/>
      <c r="J1065" s="155"/>
      <c r="K1065" s="155"/>
      <c r="L1065" s="155"/>
      <c r="M1065" s="155"/>
      <c r="N1065" s="155"/>
      <c r="O1065" s="202"/>
      <c r="P1065" s="151"/>
      <c r="Q1065" s="97"/>
      <c r="R1065" s="128"/>
      <c r="S1065" s="128"/>
      <c r="T1065" s="128"/>
      <c r="U1065" s="128"/>
      <c r="V1065" s="151"/>
      <c r="W1065" s="98"/>
      <c r="X1065" s="143"/>
      <c r="Y1065" s="143"/>
      <c r="Z1065" s="200"/>
      <c r="AA1065" s="200"/>
      <c r="AB1065" s="200"/>
    </row>
    <row r="1066">
      <c r="A1066" s="155"/>
      <c r="B1066" s="155"/>
      <c r="C1066" s="155"/>
      <c r="D1066" s="155"/>
      <c r="E1066" s="155"/>
      <c r="F1066" s="155"/>
      <c r="G1066" s="155"/>
      <c r="H1066" s="155"/>
      <c r="I1066" s="155"/>
      <c r="J1066" s="155"/>
      <c r="K1066" s="155"/>
      <c r="L1066" s="155"/>
      <c r="M1066" s="155"/>
      <c r="N1066" s="155"/>
      <c r="O1066" s="202"/>
      <c r="P1066" s="151"/>
      <c r="Q1066" s="97"/>
      <c r="R1066" s="128"/>
      <c r="S1066" s="128"/>
      <c r="T1066" s="128"/>
      <c r="U1066" s="128"/>
      <c r="V1066" s="151"/>
      <c r="W1066" s="98"/>
      <c r="X1066" s="143"/>
      <c r="Y1066" s="143"/>
      <c r="Z1066" s="200"/>
      <c r="AA1066" s="200"/>
      <c r="AB1066" s="200"/>
    </row>
    <row r="1067">
      <c r="A1067" s="155"/>
      <c r="B1067" s="155"/>
      <c r="C1067" s="155"/>
      <c r="D1067" s="155"/>
      <c r="E1067" s="155"/>
      <c r="F1067" s="155"/>
      <c r="G1067" s="155"/>
      <c r="H1067" s="155"/>
      <c r="I1067" s="155"/>
      <c r="J1067" s="155"/>
      <c r="K1067" s="155"/>
      <c r="L1067" s="155"/>
      <c r="M1067" s="155"/>
      <c r="N1067" s="155"/>
      <c r="O1067" s="202"/>
      <c r="P1067" s="151"/>
      <c r="Q1067" s="97"/>
      <c r="R1067" s="128"/>
      <c r="S1067" s="128"/>
      <c r="T1067" s="128"/>
      <c r="U1067" s="128"/>
      <c r="V1067" s="151"/>
      <c r="W1067" s="98"/>
      <c r="X1067" s="143"/>
      <c r="Y1067" s="143"/>
      <c r="Z1067" s="200"/>
      <c r="AA1067" s="200"/>
      <c r="AB1067" s="200"/>
    </row>
    <row r="1068">
      <c r="A1068" s="155"/>
      <c r="B1068" s="155"/>
      <c r="C1068" s="155"/>
      <c r="D1068" s="155"/>
      <c r="E1068" s="155"/>
      <c r="F1068" s="155"/>
      <c r="G1068" s="155"/>
      <c r="H1068" s="155"/>
      <c r="I1068" s="155"/>
      <c r="J1068" s="155"/>
      <c r="K1068" s="155"/>
      <c r="L1068" s="155"/>
      <c r="M1068" s="155"/>
      <c r="N1068" s="155"/>
      <c r="O1068" s="202"/>
      <c r="P1068" s="151"/>
      <c r="Q1068" s="97"/>
      <c r="R1068" s="128"/>
      <c r="S1068" s="128"/>
      <c r="T1068" s="128"/>
      <c r="U1068" s="128"/>
      <c r="V1068" s="151"/>
      <c r="W1068" s="98"/>
      <c r="X1068" s="143"/>
      <c r="Y1068" s="143"/>
      <c r="Z1068" s="200"/>
      <c r="AA1068" s="200"/>
      <c r="AB1068" s="200"/>
    </row>
    <row r="1069">
      <c r="A1069" s="155"/>
      <c r="B1069" s="155"/>
      <c r="C1069" s="155"/>
      <c r="D1069" s="155"/>
      <c r="E1069" s="155"/>
      <c r="F1069" s="155"/>
      <c r="G1069" s="155"/>
      <c r="H1069" s="155"/>
      <c r="I1069" s="155"/>
      <c r="J1069" s="155"/>
      <c r="K1069" s="155"/>
      <c r="L1069" s="155"/>
      <c r="M1069" s="155"/>
      <c r="N1069" s="155"/>
      <c r="O1069" s="202"/>
      <c r="P1069" s="151"/>
      <c r="Q1069" s="97"/>
      <c r="R1069" s="128"/>
      <c r="S1069" s="128"/>
      <c r="T1069" s="128"/>
      <c r="U1069" s="128"/>
      <c r="V1069" s="151"/>
      <c r="W1069" s="98"/>
      <c r="X1069" s="143"/>
      <c r="Y1069" s="143"/>
      <c r="Z1069" s="200"/>
      <c r="AA1069" s="200"/>
      <c r="AB1069" s="200"/>
    </row>
    <row r="1070">
      <c r="A1070" s="155"/>
      <c r="B1070" s="155"/>
      <c r="C1070" s="155"/>
      <c r="D1070" s="155"/>
      <c r="E1070" s="155"/>
      <c r="F1070" s="155"/>
      <c r="G1070" s="155"/>
      <c r="H1070" s="155"/>
      <c r="I1070" s="155"/>
      <c r="J1070" s="155"/>
      <c r="K1070" s="155"/>
      <c r="L1070" s="155"/>
      <c r="M1070" s="155"/>
      <c r="N1070" s="155"/>
      <c r="O1070" s="202"/>
      <c r="P1070" s="151"/>
      <c r="Q1070" s="97"/>
      <c r="R1070" s="128"/>
      <c r="S1070" s="128"/>
      <c r="T1070" s="128"/>
      <c r="U1070" s="128"/>
      <c r="V1070" s="151"/>
      <c r="W1070" s="98"/>
      <c r="X1070" s="143"/>
      <c r="Y1070" s="143"/>
      <c r="Z1070" s="200"/>
      <c r="AA1070" s="200"/>
      <c r="AB1070" s="200"/>
    </row>
    <row r="1071">
      <c r="A1071" s="155"/>
      <c r="B1071" s="155"/>
      <c r="C1071" s="155"/>
      <c r="D1071" s="155"/>
      <c r="E1071" s="155"/>
      <c r="F1071" s="155"/>
      <c r="G1071" s="155"/>
      <c r="H1071" s="155"/>
      <c r="I1071" s="155"/>
      <c r="J1071" s="155"/>
      <c r="K1071" s="155"/>
      <c r="L1071" s="155"/>
      <c r="M1071" s="155"/>
      <c r="N1071" s="155"/>
      <c r="O1071" s="202"/>
      <c r="P1071" s="151"/>
      <c r="Q1071" s="97"/>
      <c r="R1071" s="128"/>
      <c r="S1071" s="128"/>
      <c r="T1071" s="128"/>
      <c r="U1071" s="128"/>
      <c r="V1071" s="151"/>
      <c r="W1071" s="98"/>
      <c r="X1071" s="143"/>
      <c r="Y1071" s="143"/>
      <c r="Z1071" s="200"/>
      <c r="AA1071" s="200"/>
      <c r="AB1071" s="200"/>
    </row>
    <row r="1072">
      <c r="A1072" s="155"/>
      <c r="B1072" s="155"/>
      <c r="C1072" s="155"/>
      <c r="D1072" s="155"/>
      <c r="E1072" s="155"/>
      <c r="F1072" s="155"/>
      <c r="G1072" s="155"/>
      <c r="H1072" s="155"/>
      <c r="I1072" s="155"/>
      <c r="J1072" s="155"/>
      <c r="K1072" s="155"/>
      <c r="L1072" s="155"/>
      <c r="M1072" s="155"/>
      <c r="N1072" s="155"/>
      <c r="O1072" s="202"/>
      <c r="P1072" s="151"/>
      <c r="Q1072" s="97"/>
      <c r="R1072" s="128"/>
      <c r="S1072" s="128"/>
      <c r="T1072" s="128"/>
      <c r="U1072" s="128"/>
      <c r="V1072" s="151"/>
      <c r="W1072" s="98"/>
      <c r="X1072" s="143"/>
      <c r="Y1072" s="143"/>
      <c r="Z1072" s="200"/>
      <c r="AA1072" s="200"/>
      <c r="AB1072" s="200"/>
    </row>
    <row r="1073">
      <c r="A1073" s="155"/>
      <c r="B1073" s="155"/>
      <c r="C1073" s="155"/>
      <c r="D1073" s="155"/>
      <c r="E1073" s="155"/>
      <c r="F1073" s="155"/>
      <c r="G1073" s="155"/>
      <c r="H1073" s="155"/>
      <c r="I1073" s="155"/>
      <c r="J1073" s="155"/>
      <c r="K1073" s="155"/>
      <c r="L1073" s="155"/>
      <c r="M1073" s="155"/>
      <c r="N1073" s="155"/>
      <c r="O1073" s="202"/>
      <c r="P1073" s="151"/>
      <c r="Q1073" s="97"/>
      <c r="R1073" s="128"/>
      <c r="S1073" s="128"/>
      <c r="T1073" s="128"/>
      <c r="U1073" s="128"/>
      <c r="V1073" s="151"/>
      <c r="W1073" s="98"/>
      <c r="X1073" s="143"/>
      <c r="Y1073" s="143"/>
      <c r="Z1073" s="200"/>
      <c r="AA1073" s="200"/>
      <c r="AB1073" s="200"/>
    </row>
    <row r="1074">
      <c r="A1074" s="155"/>
      <c r="B1074" s="155"/>
      <c r="C1074" s="155"/>
      <c r="D1074" s="155"/>
      <c r="E1074" s="155"/>
      <c r="F1074" s="155"/>
      <c r="G1074" s="155"/>
      <c r="H1074" s="155"/>
      <c r="I1074" s="155"/>
      <c r="J1074" s="155"/>
      <c r="K1074" s="155"/>
      <c r="L1074" s="155"/>
      <c r="M1074" s="155"/>
      <c r="N1074" s="155"/>
      <c r="O1074" s="202"/>
      <c r="P1074" s="151"/>
      <c r="Q1074" s="97"/>
      <c r="R1074" s="128"/>
      <c r="S1074" s="128"/>
      <c r="T1074" s="128"/>
      <c r="U1074" s="128"/>
      <c r="V1074" s="151"/>
      <c r="W1074" s="98"/>
      <c r="X1074" s="143"/>
      <c r="Y1074" s="143"/>
      <c r="Z1074" s="200"/>
      <c r="AA1074" s="200"/>
      <c r="AB1074" s="200"/>
    </row>
    <row r="1075">
      <c r="A1075" s="155"/>
      <c r="B1075" s="155"/>
      <c r="C1075" s="155"/>
      <c r="D1075" s="155"/>
      <c r="E1075" s="155"/>
      <c r="F1075" s="155"/>
      <c r="G1075" s="155"/>
      <c r="H1075" s="155"/>
      <c r="I1075" s="155"/>
      <c r="J1075" s="155"/>
      <c r="K1075" s="155"/>
      <c r="L1075" s="155"/>
      <c r="M1075" s="155"/>
      <c r="N1075" s="155"/>
      <c r="O1075" s="202"/>
      <c r="P1075" s="151"/>
      <c r="Q1075" s="97"/>
      <c r="R1075" s="128"/>
      <c r="S1075" s="128"/>
      <c r="T1075" s="128"/>
      <c r="U1075" s="128"/>
      <c r="V1075" s="151"/>
      <c r="W1075" s="98"/>
      <c r="X1075" s="143"/>
      <c r="Y1075" s="143"/>
      <c r="Z1075" s="200"/>
      <c r="AA1075" s="200"/>
      <c r="AB1075" s="200"/>
    </row>
    <row r="1076">
      <c r="A1076" s="155"/>
      <c r="B1076" s="155"/>
      <c r="C1076" s="155"/>
      <c r="D1076" s="155"/>
      <c r="E1076" s="155"/>
      <c r="F1076" s="155"/>
      <c r="G1076" s="155"/>
      <c r="H1076" s="155"/>
      <c r="I1076" s="155"/>
      <c r="J1076" s="155"/>
      <c r="K1076" s="155"/>
      <c r="L1076" s="155"/>
      <c r="M1076" s="155"/>
      <c r="N1076" s="155"/>
      <c r="O1076" s="202"/>
      <c r="P1076" s="151"/>
      <c r="Q1076" s="97"/>
      <c r="R1076" s="128"/>
      <c r="S1076" s="128"/>
      <c r="T1076" s="128"/>
      <c r="U1076" s="128"/>
      <c r="V1076" s="151"/>
      <c r="W1076" s="98"/>
      <c r="X1076" s="143"/>
      <c r="Y1076" s="143"/>
      <c r="Z1076" s="200"/>
      <c r="AA1076" s="200"/>
      <c r="AB1076" s="200"/>
    </row>
    <row r="1077">
      <c r="A1077" s="155"/>
      <c r="B1077" s="155"/>
      <c r="C1077" s="155"/>
      <c r="D1077" s="155"/>
      <c r="E1077" s="155"/>
      <c r="F1077" s="155"/>
      <c r="G1077" s="155"/>
      <c r="H1077" s="155"/>
      <c r="I1077" s="155"/>
      <c r="J1077" s="155"/>
      <c r="K1077" s="155"/>
      <c r="L1077" s="155"/>
      <c r="M1077" s="155"/>
      <c r="N1077" s="155"/>
      <c r="O1077" s="202"/>
      <c r="P1077" s="151"/>
      <c r="Q1077" s="97"/>
      <c r="R1077" s="128"/>
      <c r="S1077" s="128"/>
      <c r="T1077" s="128"/>
      <c r="U1077" s="128"/>
      <c r="V1077" s="151"/>
      <c r="W1077" s="98"/>
      <c r="X1077" s="143"/>
      <c r="Y1077" s="143"/>
      <c r="Z1077" s="200"/>
      <c r="AA1077" s="200"/>
      <c r="AB1077" s="200"/>
    </row>
    <row r="1078">
      <c r="A1078" s="155"/>
      <c r="B1078" s="155"/>
      <c r="C1078" s="155"/>
      <c r="D1078" s="155"/>
      <c r="E1078" s="155"/>
      <c r="F1078" s="155"/>
      <c r="G1078" s="155"/>
      <c r="H1078" s="155"/>
      <c r="I1078" s="155"/>
      <c r="J1078" s="155"/>
      <c r="K1078" s="155"/>
      <c r="L1078" s="155"/>
      <c r="M1078" s="155"/>
      <c r="N1078" s="155"/>
      <c r="O1078" s="202"/>
      <c r="P1078" s="151"/>
      <c r="Q1078" s="97"/>
      <c r="R1078" s="128"/>
      <c r="S1078" s="128"/>
      <c r="T1078" s="128"/>
      <c r="U1078" s="128"/>
      <c r="V1078" s="151"/>
      <c r="W1078" s="98"/>
      <c r="X1078" s="143"/>
      <c r="Y1078" s="143"/>
      <c r="Z1078" s="200"/>
      <c r="AA1078" s="200"/>
      <c r="AB1078" s="200"/>
    </row>
    <row r="1079">
      <c r="A1079" s="155"/>
      <c r="B1079" s="155"/>
      <c r="C1079" s="155"/>
      <c r="D1079" s="155"/>
      <c r="E1079" s="155"/>
      <c r="F1079" s="155"/>
      <c r="G1079" s="155"/>
      <c r="H1079" s="155"/>
      <c r="I1079" s="155"/>
      <c r="J1079" s="155"/>
      <c r="K1079" s="155"/>
      <c r="L1079" s="155"/>
      <c r="M1079" s="155"/>
      <c r="N1079" s="155"/>
      <c r="O1079" s="202"/>
      <c r="P1079" s="151"/>
      <c r="Q1079" s="97"/>
      <c r="R1079" s="128"/>
      <c r="S1079" s="128"/>
      <c r="T1079" s="128"/>
      <c r="U1079" s="128"/>
      <c r="V1079" s="151"/>
      <c r="W1079" s="98"/>
      <c r="X1079" s="143"/>
      <c r="Y1079" s="143"/>
      <c r="Z1079" s="200"/>
      <c r="AA1079" s="200"/>
      <c r="AB1079" s="200"/>
    </row>
    <row r="1080">
      <c r="A1080" s="155"/>
      <c r="B1080" s="155"/>
      <c r="C1080" s="155"/>
      <c r="D1080" s="155"/>
      <c r="E1080" s="155"/>
      <c r="F1080" s="155"/>
      <c r="G1080" s="155"/>
      <c r="H1080" s="155"/>
      <c r="I1080" s="155"/>
      <c r="J1080" s="155"/>
      <c r="K1080" s="155"/>
      <c r="L1080" s="155"/>
      <c r="M1080" s="155"/>
      <c r="N1080" s="155"/>
      <c r="O1080" s="202"/>
      <c r="P1080" s="151"/>
      <c r="Q1080" s="97"/>
      <c r="R1080" s="128"/>
      <c r="S1080" s="128"/>
      <c r="T1080" s="128"/>
      <c r="U1080" s="128"/>
      <c r="V1080" s="151"/>
      <c r="W1080" s="98"/>
      <c r="X1080" s="143"/>
      <c r="Y1080" s="143"/>
      <c r="Z1080" s="200"/>
      <c r="AA1080" s="200"/>
      <c r="AB1080" s="200"/>
    </row>
    <row r="1081">
      <c r="A1081" s="155"/>
      <c r="B1081" s="155"/>
      <c r="C1081" s="155"/>
      <c r="D1081" s="155"/>
      <c r="E1081" s="155"/>
      <c r="F1081" s="155"/>
      <c r="G1081" s="155"/>
      <c r="H1081" s="155"/>
      <c r="I1081" s="155"/>
      <c r="J1081" s="155"/>
      <c r="K1081" s="155"/>
      <c r="L1081" s="155"/>
      <c r="M1081" s="155"/>
      <c r="N1081" s="155"/>
      <c r="O1081" s="202"/>
      <c r="P1081" s="151"/>
      <c r="Q1081" s="97"/>
      <c r="R1081" s="128"/>
      <c r="S1081" s="128"/>
      <c r="T1081" s="128"/>
      <c r="U1081" s="128"/>
      <c r="V1081" s="151"/>
      <c r="W1081" s="98"/>
      <c r="X1081" s="143"/>
      <c r="Y1081" s="143"/>
      <c r="Z1081" s="200"/>
      <c r="AA1081" s="200"/>
      <c r="AB1081" s="200"/>
    </row>
    <row r="1082">
      <c r="A1082" s="155"/>
      <c r="B1082" s="155"/>
      <c r="C1082" s="155"/>
      <c r="D1082" s="155"/>
      <c r="E1082" s="155"/>
      <c r="F1082" s="155"/>
      <c r="G1082" s="155"/>
      <c r="H1082" s="155"/>
      <c r="I1082" s="155"/>
      <c r="J1082" s="155"/>
      <c r="K1082" s="155"/>
      <c r="L1082" s="155"/>
      <c r="M1082" s="155"/>
      <c r="N1082" s="155"/>
      <c r="O1082" s="202"/>
      <c r="P1082" s="151"/>
      <c r="Q1082" s="97"/>
      <c r="R1082" s="128"/>
      <c r="S1082" s="128"/>
      <c r="T1082" s="128"/>
      <c r="U1082" s="128"/>
      <c r="V1082" s="151"/>
      <c r="W1082" s="98"/>
      <c r="X1082" s="143"/>
      <c r="Y1082" s="143"/>
      <c r="Z1082" s="200"/>
      <c r="AA1082" s="200"/>
      <c r="AB1082" s="200"/>
    </row>
    <row r="1083">
      <c r="A1083" s="155"/>
      <c r="B1083" s="155"/>
      <c r="C1083" s="155"/>
      <c r="D1083" s="155"/>
      <c r="E1083" s="155"/>
      <c r="F1083" s="155"/>
      <c r="G1083" s="155"/>
      <c r="H1083" s="155"/>
      <c r="I1083" s="155"/>
      <c r="J1083" s="155"/>
      <c r="K1083" s="155"/>
      <c r="L1083" s="155"/>
      <c r="M1083" s="155"/>
      <c r="N1083" s="155"/>
      <c r="O1083" s="202"/>
      <c r="P1083" s="151"/>
      <c r="Q1083" s="97"/>
      <c r="R1083" s="128"/>
      <c r="S1083" s="128"/>
      <c r="T1083" s="128"/>
      <c r="U1083" s="128"/>
      <c r="V1083" s="151"/>
      <c r="W1083" s="98"/>
      <c r="X1083" s="143"/>
      <c r="Y1083" s="143"/>
      <c r="Z1083" s="200"/>
      <c r="AA1083" s="200"/>
      <c r="AB1083" s="200"/>
    </row>
    <row r="1084">
      <c r="A1084" s="155"/>
      <c r="B1084" s="155"/>
      <c r="C1084" s="155"/>
      <c r="D1084" s="155"/>
      <c r="E1084" s="155"/>
      <c r="F1084" s="155"/>
      <c r="G1084" s="155"/>
      <c r="H1084" s="155"/>
      <c r="I1084" s="155"/>
      <c r="J1084" s="155"/>
      <c r="K1084" s="155"/>
      <c r="L1084" s="155"/>
      <c r="M1084" s="155"/>
      <c r="N1084" s="155"/>
      <c r="O1084" s="202"/>
      <c r="P1084" s="151"/>
      <c r="Q1084" s="97"/>
      <c r="R1084" s="128"/>
      <c r="S1084" s="128"/>
      <c r="T1084" s="128"/>
      <c r="U1084" s="128"/>
      <c r="V1084" s="151"/>
      <c r="W1084" s="98"/>
      <c r="X1084" s="143"/>
      <c r="Y1084" s="143"/>
      <c r="Z1084" s="200"/>
      <c r="AA1084" s="200"/>
      <c r="AB1084" s="200"/>
    </row>
    <row r="1085">
      <c r="A1085" s="155"/>
      <c r="B1085" s="155"/>
      <c r="C1085" s="155"/>
      <c r="D1085" s="155"/>
      <c r="E1085" s="155"/>
      <c r="F1085" s="155"/>
      <c r="G1085" s="155"/>
      <c r="H1085" s="155"/>
      <c r="I1085" s="155"/>
      <c r="J1085" s="155"/>
      <c r="K1085" s="155"/>
      <c r="L1085" s="155"/>
      <c r="M1085" s="155"/>
      <c r="N1085" s="155"/>
      <c r="O1085" s="202"/>
      <c r="P1085" s="151"/>
      <c r="Q1085" s="97"/>
      <c r="R1085" s="128"/>
      <c r="S1085" s="128"/>
      <c r="T1085" s="128"/>
      <c r="U1085" s="128"/>
      <c r="V1085" s="151"/>
      <c r="W1085" s="98"/>
      <c r="X1085" s="143"/>
      <c r="Y1085" s="143"/>
      <c r="Z1085" s="200"/>
      <c r="AA1085" s="200"/>
      <c r="AB1085" s="200"/>
    </row>
    <row r="1086">
      <c r="A1086" s="155"/>
      <c r="B1086" s="155"/>
      <c r="C1086" s="155"/>
      <c r="D1086" s="155"/>
      <c r="E1086" s="155"/>
      <c r="F1086" s="155"/>
      <c r="G1086" s="155"/>
      <c r="H1086" s="155"/>
      <c r="I1086" s="155"/>
      <c r="J1086" s="155"/>
      <c r="K1086" s="155"/>
      <c r="L1086" s="155"/>
      <c r="M1086" s="155"/>
      <c r="N1086" s="155"/>
      <c r="O1086" s="202"/>
      <c r="P1086" s="151"/>
      <c r="Q1086" s="97"/>
      <c r="R1086" s="128"/>
      <c r="S1086" s="128"/>
      <c r="T1086" s="128"/>
      <c r="U1086" s="128"/>
      <c r="V1086" s="151"/>
      <c r="W1086" s="98"/>
      <c r="X1086" s="143"/>
      <c r="Y1086" s="143"/>
      <c r="Z1086" s="200"/>
      <c r="AA1086" s="200"/>
      <c r="AB1086" s="200"/>
    </row>
    <row r="1087">
      <c r="A1087" s="155"/>
      <c r="B1087" s="155"/>
      <c r="C1087" s="155"/>
      <c r="D1087" s="155"/>
      <c r="E1087" s="155"/>
      <c r="F1087" s="155"/>
      <c r="G1087" s="155"/>
      <c r="H1087" s="155"/>
      <c r="I1087" s="155"/>
      <c r="J1087" s="155"/>
      <c r="K1087" s="155"/>
      <c r="L1087" s="155"/>
      <c r="M1087" s="155"/>
      <c r="N1087" s="155"/>
      <c r="O1087" s="202"/>
      <c r="P1087" s="151"/>
      <c r="Q1087" s="97"/>
      <c r="R1087" s="128"/>
      <c r="S1087" s="128"/>
      <c r="T1087" s="128"/>
      <c r="U1087" s="128"/>
      <c r="V1087" s="151"/>
      <c r="W1087" s="98"/>
      <c r="X1087" s="143"/>
      <c r="Y1087" s="143"/>
      <c r="Z1087" s="200"/>
      <c r="AA1087" s="200"/>
      <c r="AB1087" s="200"/>
    </row>
    <row r="1088">
      <c r="A1088" s="155"/>
      <c r="B1088" s="155"/>
      <c r="C1088" s="155"/>
      <c r="D1088" s="155"/>
      <c r="E1088" s="155"/>
      <c r="F1088" s="155"/>
      <c r="G1088" s="155"/>
      <c r="H1088" s="155"/>
      <c r="I1088" s="155"/>
      <c r="J1088" s="155"/>
      <c r="K1088" s="155"/>
      <c r="L1088" s="155"/>
      <c r="M1088" s="155"/>
      <c r="N1088" s="155"/>
      <c r="O1088" s="202"/>
      <c r="P1088" s="151"/>
      <c r="Q1088" s="97"/>
      <c r="R1088" s="128"/>
      <c r="S1088" s="128"/>
      <c r="T1088" s="128"/>
      <c r="U1088" s="128"/>
      <c r="V1088" s="151"/>
      <c r="W1088" s="98"/>
      <c r="X1088" s="143"/>
      <c r="Y1088" s="143"/>
      <c r="Z1088" s="200"/>
      <c r="AA1088" s="200"/>
      <c r="AB1088" s="200"/>
    </row>
    <row r="1089">
      <c r="A1089" s="155"/>
      <c r="B1089" s="155"/>
      <c r="C1089" s="155"/>
      <c r="D1089" s="155"/>
      <c r="E1089" s="155"/>
      <c r="F1089" s="155"/>
      <c r="G1089" s="155"/>
      <c r="H1089" s="155"/>
      <c r="I1089" s="155"/>
      <c r="J1089" s="155"/>
      <c r="K1089" s="155"/>
      <c r="L1089" s="155"/>
      <c r="M1089" s="155"/>
      <c r="N1089" s="155"/>
      <c r="O1089" s="202"/>
      <c r="P1089" s="151"/>
      <c r="Q1089" s="97"/>
      <c r="R1089" s="128"/>
      <c r="S1089" s="128"/>
      <c r="T1089" s="128"/>
      <c r="U1089" s="128"/>
      <c r="V1089" s="151"/>
      <c r="W1089" s="98"/>
      <c r="X1089" s="143"/>
      <c r="Y1089" s="143"/>
      <c r="Z1089" s="200"/>
      <c r="AA1089" s="200"/>
      <c r="AB1089" s="200"/>
    </row>
    <row r="1090">
      <c r="A1090" s="155"/>
      <c r="B1090" s="155"/>
      <c r="C1090" s="155"/>
      <c r="D1090" s="155"/>
      <c r="E1090" s="155"/>
      <c r="F1090" s="155"/>
      <c r="G1090" s="155"/>
      <c r="H1090" s="155"/>
      <c r="I1090" s="155"/>
      <c r="J1090" s="155"/>
      <c r="K1090" s="155"/>
      <c r="L1090" s="155"/>
      <c r="M1090" s="155"/>
      <c r="N1090" s="155"/>
      <c r="O1090" s="202"/>
      <c r="P1090" s="151"/>
      <c r="Q1090" s="97"/>
      <c r="R1090" s="128"/>
      <c r="S1090" s="128"/>
      <c r="T1090" s="128"/>
      <c r="U1090" s="128"/>
      <c r="V1090" s="151"/>
      <c r="W1090" s="98"/>
      <c r="X1090" s="143"/>
      <c r="Y1090" s="143"/>
      <c r="Z1090" s="200"/>
      <c r="AA1090" s="200"/>
      <c r="AB1090" s="200"/>
    </row>
    <row r="1091">
      <c r="A1091" s="155"/>
      <c r="B1091" s="155"/>
      <c r="C1091" s="155"/>
      <c r="D1091" s="155"/>
      <c r="E1091" s="155"/>
      <c r="F1091" s="155"/>
      <c r="G1091" s="155"/>
      <c r="H1091" s="155"/>
      <c r="I1091" s="155"/>
      <c r="J1091" s="155"/>
      <c r="K1091" s="155"/>
      <c r="L1091" s="155"/>
      <c r="M1091" s="155"/>
      <c r="N1091" s="155"/>
      <c r="O1091" s="202"/>
      <c r="P1091" s="151"/>
      <c r="Q1091" s="97"/>
      <c r="R1091" s="128"/>
      <c r="S1091" s="128"/>
      <c r="T1091" s="128"/>
      <c r="U1091" s="128"/>
      <c r="V1091" s="151"/>
      <c r="W1091" s="98"/>
      <c r="X1091" s="143"/>
      <c r="Y1091" s="143"/>
      <c r="Z1091" s="200"/>
      <c r="AA1091" s="200"/>
      <c r="AB1091" s="200"/>
    </row>
    <row r="1092">
      <c r="A1092" s="155"/>
      <c r="B1092" s="155"/>
      <c r="C1092" s="155"/>
      <c r="D1092" s="155"/>
      <c r="E1092" s="155"/>
      <c r="F1092" s="155"/>
      <c r="G1092" s="155"/>
      <c r="H1092" s="155"/>
      <c r="I1092" s="155"/>
      <c r="J1092" s="155"/>
      <c r="K1092" s="155"/>
      <c r="L1092" s="155"/>
      <c r="M1092" s="155"/>
      <c r="N1092" s="155"/>
      <c r="O1092" s="202"/>
      <c r="P1092" s="151"/>
      <c r="Q1092" s="97"/>
      <c r="R1092" s="128"/>
      <c r="S1092" s="128"/>
      <c r="T1092" s="128"/>
      <c r="U1092" s="128"/>
      <c r="V1092" s="151"/>
      <c r="W1092" s="98"/>
      <c r="X1092" s="143"/>
      <c r="Y1092" s="143"/>
      <c r="Z1092" s="200"/>
      <c r="AA1092" s="200"/>
      <c r="AB1092" s="200"/>
    </row>
    <row r="1093">
      <c r="A1093" s="155"/>
      <c r="B1093" s="155"/>
      <c r="C1093" s="155"/>
      <c r="D1093" s="155"/>
      <c r="E1093" s="155"/>
      <c r="F1093" s="155"/>
      <c r="G1093" s="155"/>
      <c r="H1093" s="155"/>
      <c r="I1093" s="155"/>
      <c r="J1093" s="155"/>
      <c r="K1093" s="155"/>
      <c r="L1093" s="155"/>
      <c r="M1093" s="155"/>
      <c r="N1093" s="155"/>
      <c r="O1093" s="202"/>
      <c r="P1093" s="151"/>
      <c r="Q1093" s="97"/>
      <c r="R1093" s="128"/>
      <c r="S1093" s="128"/>
      <c r="T1093" s="128"/>
      <c r="U1093" s="128"/>
      <c r="V1093" s="151"/>
      <c r="W1093" s="98"/>
      <c r="X1093" s="143"/>
      <c r="Y1093" s="143"/>
      <c r="Z1093" s="200"/>
      <c r="AA1093" s="200"/>
      <c r="AB1093" s="200"/>
    </row>
    <row r="1094">
      <c r="A1094" s="155"/>
      <c r="B1094" s="155"/>
      <c r="C1094" s="155"/>
      <c r="D1094" s="155"/>
      <c r="E1094" s="155"/>
      <c r="F1094" s="155"/>
      <c r="G1094" s="155"/>
      <c r="H1094" s="155"/>
      <c r="I1094" s="155"/>
      <c r="J1094" s="155"/>
      <c r="K1094" s="155"/>
      <c r="L1094" s="155"/>
      <c r="M1094" s="155"/>
      <c r="N1094" s="155"/>
      <c r="O1094" s="202"/>
      <c r="P1094" s="151"/>
      <c r="Q1094" s="97"/>
      <c r="R1094" s="128"/>
      <c r="S1094" s="128"/>
      <c r="T1094" s="128"/>
      <c r="U1094" s="128"/>
      <c r="V1094" s="151"/>
      <c r="W1094" s="98"/>
      <c r="X1094" s="143"/>
      <c r="Y1094" s="143"/>
      <c r="Z1094" s="200"/>
      <c r="AA1094" s="200"/>
      <c r="AB1094" s="200"/>
    </row>
    <row r="1095">
      <c r="A1095" s="155"/>
      <c r="B1095" s="155"/>
      <c r="C1095" s="155"/>
      <c r="D1095" s="155"/>
      <c r="E1095" s="155"/>
      <c r="F1095" s="155"/>
      <c r="G1095" s="155"/>
      <c r="H1095" s="155"/>
      <c r="I1095" s="155"/>
      <c r="J1095" s="155"/>
      <c r="K1095" s="155"/>
      <c r="L1095" s="155"/>
      <c r="M1095" s="155"/>
      <c r="N1095" s="155"/>
      <c r="O1095" s="202"/>
      <c r="P1095" s="151"/>
      <c r="Q1095" s="97"/>
      <c r="R1095" s="128"/>
      <c r="S1095" s="128"/>
      <c r="T1095" s="128"/>
      <c r="U1095" s="128"/>
      <c r="V1095" s="151"/>
      <c r="W1095" s="98"/>
      <c r="X1095" s="143"/>
      <c r="Y1095" s="143"/>
      <c r="Z1095" s="200"/>
      <c r="AA1095" s="200"/>
      <c r="AB1095" s="200"/>
    </row>
    <row r="1096">
      <c r="A1096" s="155"/>
      <c r="B1096" s="155"/>
      <c r="C1096" s="155"/>
      <c r="D1096" s="155"/>
      <c r="E1096" s="155"/>
      <c r="F1096" s="155"/>
      <c r="G1096" s="155"/>
      <c r="H1096" s="155"/>
      <c r="I1096" s="155"/>
      <c r="J1096" s="155"/>
      <c r="K1096" s="155"/>
      <c r="L1096" s="155"/>
      <c r="M1096" s="155"/>
      <c r="N1096" s="155"/>
      <c r="O1096" s="202"/>
      <c r="P1096" s="151"/>
      <c r="Q1096" s="97"/>
      <c r="R1096" s="128"/>
      <c r="S1096" s="128"/>
      <c r="T1096" s="128"/>
      <c r="U1096" s="128"/>
      <c r="V1096" s="151"/>
      <c r="W1096" s="98"/>
      <c r="X1096" s="143"/>
      <c r="Y1096" s="143"/>
      <c r="Z1096" s="200"/>
      <c r="AA1096" s="200"/>
      <c r="AB1096" s="200"/>
    </row>
    <row r="1097">
      <c r="A1097" s="155"/>
      <c r="B1097" s="155"/>
      <c r="C1097" s="155"/>
      <c r="D1097" s="155"/>
      <c r="E1097" s="155"/>
      <c r="F1097" s="155"/>
      <c r="G1097" s="155"/>
      <c r="H1097" s="155"/>
      <c r="I1097" s="155"/>
      <c r="J1097" s="155"/>
      <c r="K1097" s="155"/>
      <c r="L1097" s="155"/>
      <c r="M1097" s="155"/>
      <c r="N1097" s="155"/>
      <c r="O1097" s="202"/>
      <c r="P1097" s="151"/>
      <c r="Q1097" s="97"/>
      <c r="R1097" s="128"/>
      <c r="S1097" s="128"/>
      <c r="T1097" s="128"/>
      <c r="U1097" s="128"/>
      <c r="V1097" s="151"/>
      <c r="W1097" s="98"/>
      <c r="X1097" s="143"/>
      <c r="Y1097" s="143"/>
      <c r="Z1097" s="200"/>
      <c r="AA1097" s="200"/>
      <c r="AB1097" s="200"/>
    </row>
    <row r="1098">
      <c r="A1098" s="155"/>
      <c r="B1098" s="155"/>
      <c r="C1098" s="155"/>
      <c r="D1098" s="155"/>
      <c r="E1098" s="155"/>
      <c r="F1098" s="155"/>
      <c r="G1098" s="155"/>
      <c r="H1098" s="155"/>
      <c r="I1098" s="155"/>
      <c r="J1098" s="155"/>
      <c r="K1098" s="155"/>
      <c r="L1098" s="155"/>
      <c r="M1098" s="155"/>
      <c r="N1098" s="155"/>
      <c r="O1098" s="202"/>
      <c r="P1098" s="151"/>
      <c r="Q1098" s="97"/>
      <c r="R1098" s="128"/>
      <c r="S1098" s="128"/>
      <c r="T1098" s="128"/>
      <c r="U1098" s="128"/>
      <c r="V1098" s="151"/>
      <c r="W1098" s="98"/>
      <c r="X1098" s="143"/>
      <c r="Y1098" s="143"/>
      <c r="Z1098" s="200"/>
      <c r="AA1098" s="200"/>
      <c r="AB1098" s="200"/>
    </row>
    <row r="1099">
      <c r="A1099" s="155"/>
      <c r="B1099" s="155"/>
      <c r="C1099" s="155"/>
      <c r="D1099" s="155"/>
      <c r="E1099" s="155"/>
      <c r="F1099" s="155"/>
      <c r="G1099" s="155"/>
      <c r="H1099" s="155"/>
      <c r="I1099" s="155"/>
      <c r="J1099" s="155"/>
      <c r="K1099" s="155"/>
      <c r="L1099" s="155"/>
      <c r="M1099" s="155"/>
      <c r="N1099" s="155"/>
      <c r="O1099" s="202"/>
      <c r="P1099" s="151"/>
      <c r="Q1099" s="97"/>
      <c r="R1099" s="128"/>
      <c r="S1099" s="128"/>
      <c r="T1099" s="128"/>
      <c r="U1099" s="128"/>
      <c r="V1099" s="151"/>
      <c r="W1099" s="98"/>
      <c r="X1099" s="143"/>
      <c r="Y1099" s="143"/>
      <c r="Z1099" s="200"/>
      <c r="AA1099" s="200"/>
      <c r="AB1099" s="200"/>
    </row>
    <row r="1100">
      <c r="A1100" s="155"/>
      <c r="B1100" s="155"/>
      <c r="C1100" s="155"/>
      <c r="D1100" s="155"/>
      <c r="E1100" s="155"/>
      <c r="F1100" s="155"/>
      <c r="G1100" s="155"/>
      <c r="H1100" s="155"/>
      <c r="I1100" s="155"/>
      <c r="J1100" s="155"/>
      <c r="K1100" s="155"/>
      <c r="L1100" s="155"/>
      <c r="M1100" s="155"/>
      <c r="N1100" s="155"/>
      <c r="O1100" s="202"/>
      <c r="P1100" s="151"/>
      <c r="Q1100" s="97"/>
      <c r="R1100" s="128"/>
      <c r="S1100" s="128"/>
      <c r="T1100" s="128"/>
      <c r="U1100" s="128"/>
      <c r="V1100" s="151"/>
      <c r="W1100" s="98"/>
      <c r="X1100" s="143"/>
      <c r="Y1100" s="143"/>
      <c r="Z1100" s="200"/>
      <c r="AA1100" s="200"/>
      <c r="AB1100" s="200"/>
    </row>
    <row r="1101">
      <c r="A1101" s="155"/>
      <c r="B1101" s="155"/>
      <c r="C1101" s="155"/>
      <c r="D1101" s="155"/>
      <c r="E1101" s="155"/>
      <c r="F1101" s="155"/>
      <c r="G1101" s="155"/>
      <c r="H1101" s="155"/>
      <c r="I1101" s="155"/>
      <c r="J1101" s="155"/>
      <c r="K1101" s="155"/>
      <c r="L1101" s="155"/>
      <c r="M1101" s="155"/>
      <c r="N1101" s="155"/>
      <c r="O1101" s="202"/>
      <c r="P1101" s="151"/>
      <c r="Q1101" s="97"/>
      <c r="R1101" s="128"/>
      <c r="S1101" s="128"/>
      <c r="T1101" s="128"/>
      <c r="U1101" s="128"/>
      <c r="V1101" s="151"/>
      <c r="W1101" s="98"/>
      <c r="X1101" s="143"/>
      <c r="Y1101" s="143"/>
      <c r="Z1101" s="200"/>
      <c r="AA1101" s="200"/>
      <c r="AB1101" s="200"/>
    </row>
    <row r="1102">
      <c r="A1102" s="155"/>
      <c r="B1102" s="155"/>
      <c r="C1102" s="155"/>
      <c r="D1102" s="155"/>
      <c r="E1102" s="155"/>
      <c r="F1102" s="155"/>
      <c r="G1102" s="155"/>
      <c r="H1102" s="155"/>
      <c r="I1102" s="155"/>
      <c r="J1102" s="155"/>
      <c r="K1102" s="155"/>
      <c r="L1102" s="155"/>
      <c r="M1102" s="155"/>
      <c r="N1102" s="155"/>
      <c r="O1102" s="202"/>
      <c r="P1102" s="151"/>
      <c r="Q1102" s="97"/>
      <c r="R1102" s="128"/>
      <c r="S1102" s="128"/>
      <c r="T1102" s="128"/>
      <c r="U1102" s="128"/>
      <c r="V1102" s="151"/>
      <c r="W1102" s="98"/>
      <c r="X1102" s="143"/>
      <c r="Y1102" s="143"/>
      <c r="Z1102" s="200"/>
      <c r="AA1102" s="200"/>
      <c r="AB1102" s="200"/>
    </row>
    <row r="1103">
      <c r="A1103" s="155"/>
      <c r="B1103" s="155"/>
      <c r="C1103" s="155"/>
      <c r="D1103" s="155"/>
      <c r="E1103" s="155"/>
      <c r="F1103" s="155"/>
      <c r="G1103" s="155"/>
      <c r="H1103" s="155"/>
      <c r="I1103" s="155"/>
      <c r="J1103" s="155"/>
      <c r="K1103" s="155"/>
      <c r="L1103" s="155"/>
      <c r="M1103" s="155"/>
      <c r="N1103" s="155"/>
      <c r="O1103" s="202"/>
      <c r="P1103" s="151"/>
      <c r="Q1103" s="97"/>
      <c r="R1103" s="128"/>
      <c r="S1103" s="128"/>
      <c r="T1103" s="128"/>
      <c r="U1103" s="128"/>
      <c r="V1103" s="151"/>
      <c r="W1103" s="98"/>
      <c r="X1103" s="143"/>
      <c r="Y1103" s="143"/>
      <c r="Z1103" s="200"/>
      <c r="AA1103" s="200"/>
      <c r="AB1103" s="200"/>
    </row>
    <row r="1104">
      <c r="A1104" s="155"/>
      <c r="B1104" s="155"/>
      <c r="C1104" s="155"/>
      <c r="D1104" s="155"/>
      <c r="E1104" s="155"/>
      <c r="F1104" s="155"/>
      <c r="G1104" s="155"/>
      <c r="H1104" s="155"/>
      <c r="I1104" s="155"/>
      <c r="J1104" s="155"/>
      <c r="K1104" s="155"/>
      <c r="L1104" s="155"/>
      <c r="M1104" s="155"/>
      <c r="N1104" s="155"/>
      <c r="O1104" s="202"/>
      <c r="P1104" s="151"/>
      <c r="Q1104" s="97"/>
      <c r="R1104" s="128"/>
      <c r="S1104" s="128"/>
      <c r="T1104" s="128"/>
      <c r="U1104" s="128"/>
      <c r="V1104" s="151"/>
      <c r="W1104" s="98"/>
      <c r="X1104" s="143"/>
      <c r="Y1104" s="143"/>
      <c r="Z1104" s="200"/>
      <c r="AA1104" s="200"/>
      <c r="AB1104" s="200"/>
    </row>
    <row r="1105">
      <c r="A1105" s="155"/>
      <c r="B1105" s="155"/>
      <c r="C1105" s="155"/>
      <c r="D1105" s="155"/>
      <c r="E1105" s="155"/>
      <c r="F1105" s="155"/>
      <c r="G1105" s="155"/>
      <c r="H1105" s="155"/>
      <c r="I1105" s="155"/>
      <c r="J1105" s="155"/>
      <c r="K1105" s="155"/>
      <c r="L1105" s="155"/>
      <c r="M1105" s="155"/>
      <c r="N1105" s="155"/>
      <c r="O1105" s="202"/>
      <c r="P1105" s="151"/>
      <c r="Q1105" s="97"/>
      <c r="R1105" s="128"/>
      <c r="S1105" s="128"/>
      <c r="T1105" s="128"/>
      <c r="U1105" s="128"/>
      <c r="V1105" s="151"/>
      <c r="W1105" s="98"/>
      <c r="X1105" s="143"/>
      <c r="Y1105" s="143"/>
      <c r="Z1105" s="200"/>
      <c r="AA1105" s="200"/>
      <c r="AB1105" s="200"/>
    </row>
    <row r="1106">
      <c r="A1106" s="155"/>
      <c r="B1106" s="155"/>
      <c r="C1106" s="155"/>
      <c r="D1106" s="155"/>
      <c r="E1106" s="155"/>
      <c r="F1106" s="155"/>
      <c r="G1106" s="155"/>
      <c r="H1106" s="155"/>
      <c r="I1106" s="155"/>
      <c r="J1106" s="155"/>
      <c r="K1106" s="155"/>
      <c r="L1106" s="155"/>
      <c r="M1106" s="155"/>
      <c r="N1106" s="155"/>
      <c r="O1106" s="202"/>
      <c r="P1106" s="151"/>
      <c r="Q1106" s="97"/>
      <c r="R1106" s="128"/>
      <c r="S1106" s="128"/>
      <c r="T1106" s="128"/>
      <c r="U1106" s="128"/>
      <c r="V1106" s="151"/>
      <c r="W1106" s="98"/>
      <c r="X1106" s="143"/>
      <c r="Y1106" s="143"/>
      <c r="Z1106" s="200"/>
      <c r="AA1106" s="200"/>
      <c r="AB1106" s="200"/>
    </row>
    <row r="1107">
      <c r="A1107" s="155"/>
      <c r="B1107" s="155"/>
      <c r="C1107" s="155"/>
      <c r="D1107" s="155"/>
      <c r="E1107" s="155"/>
      <c r="F1107" s="155"/>
      <c r="G1107" s="155"/>
      <c r="H1107" s="155"/>
      <c r="I1107" s="155"/>
      <c r="J1107" s="155"/>
      <c r="K1107" s="155"/>
      <c r="L1107" s="155"/>
      <c r="M1107" s="155"/>
      <c r="N1107" s="155"/>
      <c r="O1107" s="202"/>
      <c r="P1107" s="151"/>
      <c r="Q1107" s="97"/>
      <c r="R1107" s="128"/>
      <c r="S1107" s="128"/>
      <c r="T1107" s="128"/>
      <c r="U1107" s="128"/>
      <c r="V1107" s="151"/>
      <c r="W1107" s="98"/>
      <c r="X1107" s="143"/>
      <c r="Y1107" s="143"/>
      <c r="Z1107" s="200"/>
      <c r="AA1107" s="200"/>
      <c r="AB1107" s="200"/>
    </row>
    <row r="1108">
      <c r="A1108" s="155"/>
      <c r="B1108" s="155"/>
      <c r="C1108" s="155"/>
      <c r="D1108" s="155"/>
      <c r="E1108" s="155"/>
      <c r="F1108" s="155"/>
      <c r="G1108" s="155"/>
      <c r="H1108" s="155"/>
      <c r="I1108" s="155"/>
      <c r="J1108" s="155"/>
      <c r="K1108" s="155"/>
      <c r="L1108" s="155"/>
      <c r="M1108" s="155"/>
      <c r="N1108" s="155"/>
      <c r="O1108" s="202"/>
      <c r="P1108" s="151"/>
      <c r="Q1108" s="97"/>
      <c r="R1108" s="128"/>
      <c r="S1108" s="128"/>
      <c r="T1108" s="128"/>
      <c r="U1108" s="128"/>
      <c r="V1108" s="151"/>
      <c r="W1108" s="98"/>
      <c r="X1108" s="143"/>
      <c r="Y1108" s="143"/>
      <c r="Z1108" s="200"/>
      <c r="AA1108" s="200"/>
      <c r="AB1108" s="200"/>
    </row>
    <row r="1109">
      <c r="A1109" s="155"/>
      <c r="B1109" s="155"/>
      <c r="C1109" s="155"/>
      <c r="D1109" s="155"/>
      <c r="E1109" s="155"/>
      <c r="F1109" s="155"/>
      <c r="G1109" s="155"/>
      <c r="H1109" s="155"/>
      <c r="I1109" s="155"/>
      <c r="J1109" s="155"/>
      <c r="K1109" s="155"/>
      <c r="L1109" s="155"/>
      <c r="M1109" s="155"/>
      <c r="N1109" s="155"/>
      <c r="O1109" s="202"/>
      <c r="P1109" s="151"/>
      <c r="Q1109" s="97"/>
      <c r="R1109" s="128"/>
      <c r="S1109" s="128"/>
      <c r="T1109" s="128"/>
      <c r="U1109" s="128"/>
      <c r="V1109" s="151"/>
      <c r="W1109" s="98"/>
      <c r="X1109" s="143"/>
      <c r="Y1109" s="143"/>
      <c r="Z1109" s="200"/>
      <c r="AA1109" s="200"/>
      <c r="AB1109" s="200"/>
    </row>
    <row r="1110">
      <c r="A1110" s="155"/>
      <c r="B1110" s="155"/>
      <c r="C1110" s="155"/>
      <c r="D1110" s="155"/>
      <c r="E1110" s="155"/>
      <c r="F1110" s="155"/>
      <c r="G1110" s="155"/>
      <c r="H1110" s="155"/>
      <c r="I1110" s="155"/>
      <c r="J1110" s="155"/>
      <c r="K1110" s="155"/>
      <c r="L1110" s="155"/>
      <c r="M1110" s="155"/>
      <c r="N1110" s="155"/>
      <c r="O1110" s="202"/>
      <c r="P1110" s="151"/>
      <c r="Q1110" s="97"/>
      <c r="R1110" s="128"/>
      <c r="S1110" s="128"/>
      <c r="T1110" s="128"/>
      <c r="U1110" s="128"/>
      <c r="V1110" s="151"/>
      <c r="W1110" s="98"/>
      <c r="X1110" s="143"/>
      <c r="Y1110" s="143"/>
      <c r="Z1110" s="200"/>
      <c r="AA1110" s="200"/>
      <c r="AB1110" s="200"/>
    </row>
    <row r="1111">
      <c r="A1111" s="155"/>
      <c r="B1111" s="155"/>
      <c r="C1111" s="155"/>
      <c r="D1111" s="155"/>
      <c r="E1111" s="155"/>
      <c r="F1111" s="155"/>
      <c r="G1111" s="155"/>
      <c r="H1111" s="155"/>
      <c r="I1111" s="155"/>
      <c r="J1111" s="155"/>
      <c r="K1111" s="155"/>
      <c r="L1111" s="155"/>
      <c r="M1111" s="155"/>
      <c r="N1111" s="155"/>
      <c r="O1111" s="202"/>
      <c r="P1111" s="151"/>
      <c r="Q1111" s="97"/>
      <c r="R1111" s="128"/>
      <c r="S1111" s="128"/>
      <c r="T1111" s="128"/>
      <c r="U1111" s="128"/>
      <c r="V1111" s="151"/>
      <c r="W1111" s="98"/>
      <c r="X1111" s="143"/>
      <c r="Y1111" s="143"/>
      <c r="Z1111" s="200"/>
      <c r="AA1111" s="200"/>
      <c r="AB1111" s="200"/>
    </row>
    <row r="1112">
      <c r="A1112" s="155"/>
      <c r="B1112" s="155"/>
      <c r="C1112" s="155"/>
      <c r="D1112" s="155"/>
      <c r="E1112" s="155"/>
      <c r="F1112" s="155"/>
      <c r="G1112" s="155"/>
      <c r="H1112" s="155"/>
      <c r="I1112" s="155"/>
      <c r="J1112" s="155"/>
      <c r="K1112" s="155"/>
      <c r="L1112" s="155"/>
      <c r="M1112" s="155"/>
      <c r="N1112" s="155"/>
      <c r="O1112" s="202"/>
      <c r="P1112" s="151"/>
      <c r="Q1112" s="97"/>
      <c r="R1112" s="128"/>
      <c r="S1112" s="128"/>
      <c r="T1112" s="128"/>
      <c r="U1112" s="128"/>
      <c r="V1112" s="151"/>
      <c r="W1112" s="98"/>
      <c r="X1112" s="143"/>
      <c r="Y1112" s="143"/>
      <c r="Z1112" s="200"/>
      <c r="AA1112" s="200"/>
      <c r="AB1112" s="200"/>
    </row>
    <row r="1113">
      <c r="A1113" s="155"/>
      <c r="B1113" s="155"/>
      <c r="C1113" s="155"/>
      <c r="D1113" s="155"/>
      <c r="E1113" s="155"/>
      <c r="F1113" s="155"/>
      <c r="G1113" s="155"/>
      <c r="H1113" s="155"/>
      <c r="I1113" s="155"/>
      <c r="J1113" s="155"/>
      <c r="K1113" s="155"/>
      <c r="L1113" s="155"/>
      <c r="M1113" s="155"/>
      <c r="N1113" s="155"/>
      <c r="O1113" s="202"/>
      <c r="P1113" s="151"/>
      <c r="Q1113" s="97"/>
      <c r="R1113" s="128"/>
      <c r="S1113" s="128"/>
      <c r="T1113" s="128"/>
      <c r="U1113" s="128"/>
      <c r="V1113" s="151"/>
      <c r="W1113" s="98"/>
      <c r="X1113" s="143"/>
      <c r="Y1113" s="143"/>
      <c r="Z1113" s="200"/>
      <c r="AA1113" s="200"/>
      <c r="AB1113" s="200"/>
    </row>
    <row r="1114">
      <c r="A1114" s="155"/>
      <c r="B1114" s="155"/>
      <c r="C1114" s="155"/>
      <c r="D1114" s="155"/>
      <c r="E1114" s="155"/>
      <c r="F1114" s="155"/>
      <c r="G1114" s="155"/>
      <c r="H1114" s="155"/>
      <c r="I1114" s="155"/>
      <c r="J1114" s="155"/>
      <c r="K1114" s="155"/>
      <c r="L1114" s="155"/>
      <c r="M1114" s="155"/>
      <c r="N1114" s="155"/>
      <c r="O1114" s="202"/>
      <c r="P1114" s="151"/>
      <c r="Q1114" s="97"/>
      <c r="R1114" s="128"/>
      <c r="S1114" s="128"/>
      <c r="T1114" s="128"/>
      <c r="U1114" s="128"/>
      <c r="V1114" s="151"/>
      <c r="W1114" s="98"/>
      <c r="X1114" s="143"/>
      <c r="Y1114" s="143"/>
      <c r="Z1114" s="200"/>
      <c r="AA1114" s="200"/>
      <c r="AB1114" s="200"/>
    </row>
    <row r="1115">
      <c r="A1115" s="155"/>
      <c r="B1115" s="155"/>
      <c r="C1115" s="155"/>
      <c r="D1115" s="155"/>
      <c r="E1115" s="155"/>
      <c r="F1115" s="155"/>
      <c r="G1115" s="155"/>
      <c r="H1115" s="155"/>
      <c r="I1115" s="155"/>
      <c r="J1115" s="155"/>
      <c r="K1115" s="155"/>
      <c r="L1115" s="155"/>
      <c r="M1115" s="155"/>
      <c r="N1115" s="155"/>
      <c r="O1115" s="202"/>
      <c r="P1115" s="151"/>
      <c r="Q1115" s="97"/>
      <c r="R1115" s="128"/>
      <c r="S1115" s="128"/>
      <c r="T1115" s="128"/>
      <c r="U1115" s="128"/>
      <c r="V1115" s="151"/>
      <c r="W1115" s="98"/>
      <c r="X1115" s="143"/>
      <c r="Y1115" s="143"/>
      <c r="Z1115" s="200"/>
      <c r="AA1115" s="200"/>
      <c r="AB1115" s="200"/>
    </row>
    <row r="1116">
      <c r="A1116" s="155"/>
      <c r="B1116" s="155"/>
      <c r="C1116" s="155"/>
      <c r="D1116" s="155"/>
      <c r="E1116" s="155"/>
      <c r="F1116" s="155"/>
      <c r="G1116" s="155"/>
      <c r="H1116" s="155"/>
      <c r="I1116" s="155"/>
      <c r="J1116" s="155"/>
      <c r="K1116" s="155"/>
      <c r="L1116" s="155"/>
      <c r="M1116" s="155"/>
      <c r="N1116" s="155"/>
      <c r="O1116" s="202"/>
      <c r="P1116" s="151"/>
      <c r="Q1116" s="97"/>
      <c r="R1116" s="128"/>
      <c r="S1116" s="128"/>
      <c r="T1116" s="128"/>
      <c r="U1116" s="128"/>
      <c r="V1116" s="151"/>
      <c r="W1116" s="98"/>
      <c r="X1116" s="143"/>
      <c r="Y1116" s="143"/>
      <c r="Z1116" s="200"/>
      <c r="AA1116" s="200"/>
      <c r="AB1116" s="200"/>
    </row>
    <row r="1117">
      <c r="A1117" s="155"/>
      <c r="B1117" s="155"/>
      <c r="C1117" s="155"/>
      <c r="D1117" s="155"/>
      <c r="E1117" s="155"/>
      <c r="F1117" s="155"/>
      <c r="G1117" s="155"/>
      <c r="H1117" s="155"/>
      <c r="I1117" s="155"/>
      <c r="J1117" s="155"/>
      <c r="K1117" s="155"/>
      <c r="L1117" s="155"/>
      <c r="M1117" s="155"/>
      <c r="N1117" s="155"/>
      <c r="O1117" s="202"/>
      <c r="P1117" s="151"/>
      <c r="Q1117" s="97"/>
      <c r="R1117" s="128"/>
      <c r="S1117" s="128"/>
      <c r="T1117" s="128"/>
      <c r="U1117" s="128"/>
      <c r="V1117" s="151"/>
      <c r="W1117" s="98"/>
      <c r="X1117" s="143"/>
      <c r="Y1117" s="143"/>
      <c r="Z1117" s="200"/>
      <c r="AA1117" s="200"/>
      <c r="AB1117" s="200"/>
    </row>
    <row r="1118">
      <c r="A1118" s="155"/>
      <c r="B1118" s="155"/>
      <c r="C1118" s="155"/>
      <c r="D1118" s="155"/>
      <c r="E1118" s="155"/>
      <c r="F1118" s="155"/>
      <c r="G1118" s="155"/>
      <c r="H1118" s="155"/>
      <c r="I1118" s="155"/>
      <c r="J1118" s="155"/>
      <c r="K1118" s="155"/>
      <c r="L1118" s="155"/>
      <c r="M1118" s="155"/>
      <c r="N1118" s="155"/>
      <c r="O1118" s="202"/>
      <c r="P1118" s="151"/>
      <c r="Q1118" s="97"/>
      <c r="R1118" s="128"/>
      <c r="S1118" s="128"/>
      <c r="T1118" s="128"/>
      <c r="U1118" s="128"/>
      <c r="V1118" s="151"/>
      <c r="W1118" s="98"/>
      <c r="X1118" s="143"/>
      <c r="Y1118" s="143"/>
      <c r="Z1118" s="200"/>
      <c r="AA1118" s="200"/>
      <c r="AB1118" s="200"/>
    </row>
    <row r="1119">
      <c r="A1119" s="155"/>
      <c r="B1119" s="155"/>
      <c r="C1119" s="155"/>
      <c r="D1119" s="155"/>
      <c r="E1119" s="155"/>
      <c r="F1119" s="155"/>
      <c r="G1119" s="155"/>
      <c r="H1119" s="155"/>
      <c r="I1119" s="155"/>
      <c r="J1119" s="155"/>
      <c r="K1119" s="155"/>
      <c r="L1119" s="155"/>
      <c r="M1119" s="155"/>
      <c r="N1119" s="155"/>
      <c r="O1119" s="202"/>
      <c r="P1119" s="151"/>
      <c r="Q1119" s="97"/>
      <c r="R1119" s="128"/>
      <c r="S1119" s="128"/>
      <c r="T1119" s="128"/>
      <c r="U1119" s="128"/>
      <c r="V1119" s="151"/>
      <c r="W1119" s="98"/>
      <c r="X1119" s="143"/>
      <c r="Y1119" s="143"/>
      <c r="Z1119" s="200"/>
      <c r="AA1119" s="200"/>
      <c r="AB1119" s="200"/>
    </row>
    <row r="1120">
      <c r="A1120" s="155"/>
      <c r="B1120" s="155"/>
      <c r="C1120" s="155"/>
      <c r="D1120" s="155"/>
      <c r="E1120" s="155"/>
      <c r="F1120" s="155"/>
      <c r="G1120" s="155"/>
      <c r="H1120" s="155"/>
      <c r="I1120" s="155"/>
      <c r="J1120" s="155"/>
      <c r="K1120" s="155"/>
      <c r="L1120" s="155"/>
      <c r="M1120" s="155"/>
      <c r="N1120" s="155"/>
      <c r="O1120" s="202"/>
      <c r="P1120" s="151"/>
      <c r="Q1120" s="97"/>
      <c r="R1120" s="128"/>
      <c r="S1120" s="128"/>
      <c r="T1120" s="128"/>
      <c r="U1120" s="128"/>
      <c r="V1120" s="151"/>
      <c r="W1120" s="98"/>
      <c r="X1120" s="143"/>
      <c r="Y1120" s="143"/>
      <c r="Z1120" s="200"/>
      <c r="AA1120" s="200"/>
      <c r="AB1120" s="200"/>
    </row>
    <row r="1121">
      <c r="A1121" s="155"/>
      <c r="B1121" s="155"/>
      <c r="C1121" s="155"/>
      <c r="D1121" s="155"/>
      <c r="E1121" s="155"/>
      <c r="F1121" s="155"/>
      <c r="G1121" s="155"/>
      <c r="H1121" s="155"/>
      <c r="I1121" s="155"/>
      <c r="J1121" s="155"/>
      <c r="K1121" s="155"/>
      <c r="L1121" s="155"/>
      <c r="M1121" s="155"/>
      <c r="N1121" s="155"/>
      <c r="O1121" s="202"/>
      <c r="P1121" s="151"/>
      <c r="Q1121" s="97"/>
      <c r="R1121" s="128"/>
      <c r="S1121" s="128"/>
      <c r="T1121" s="128"/>
      <c r="U1121" s="128"/>
      <c r="V1121" s="151"/>
      <c r="W1121" s="98"/>
      <c r="X1121" s="143"/>
      <c r="Y1121" s="143"/>
      <c r="Z1121" s="200"/>
      <c r="AA1121" s="200"/>
      <c r="AB1121" s="200"/>
    </row>
    <row r="1122">
      <c r="A1122" s="155"/>
      <c r="B1122" s="155"/>
      <c r="C1122" s="155"/>
      <c r="D1122" s="155"/>
      <c r="E1122" s="155"/>
      <c r="F1122" s="155"/>
      <c r="G1122" s="155"/>
      <c r="H1122" s="155"/>
      <c r="I1122" s="155"/>
      <c r="J1122" s="155"/>
      <c r="K1122" s="155"/>
      <c r="L1122" s="155"/>
      <c r="M1122" s="155"/>
      <c r="N1122" s="155"/>
      <c r="O1122" s="202"/>
      <c r="P1122" s="151"/>
      <c r="Q1122" s="97"/>
      <c r="R1122" s="128"/>
      <c r="S1122" s="128"/>
      <c r="T1122" s="128"/>
      <c r="U1122" s="128"/>
      <c r="V1122" s="151"/>
      <c r="W1122" s="98"/>
      <c r="X1122" s="143"/>
      <c r="Y1122" s="143"/>
      <c r="Z1122" s="200"/>
      <c r="AA1122" s="200"/>
      <c r="AB1122" s="200"/>
    </row>
    <row r="1123">
      <c r="A1123" s="155"/>
      <c r="B1123" s="155"/>
      <c r="C1123" s="155"/>
      <c r="D1123" s="155"/>
      <c r="E1123" s="155"/>
      <c r="F1123" s="155"/>
      <c r="G1123" s="155"/>
      <c r="H1123" s="155"/>
      <c r="I1123" s="155"/>
      <c r="J1123" s="155"/>
      <c r="K1123" s="155"/>
      <c r="L1123" s="155"/>
      <c r="M1123" s="155"/>
      <c r="N1123" s="155"/>
      <c r="O1123" s="202"/>
      <c r="P1123" s="151"/>
      <c r="Q1123" s="97"/>
      <c r="R1123" s="128"/>
      <c r="S1123" s="128"/>
      <c r="T1123" s="128"/>
      <c r="U1123" s="128"/>
      <c r="V1123" s="151"/>
      <c r="W1123" s="98"/>
      <c r="X1123" s="143"/>
      <c r="Y1123" s="143"/>
      <c r="Z1123" s="200"/>
      <c r="AA1123" s="200"/>
      <c r="AB1123" s="200"/>
    </row>
    <row r="1124">
      <c r="A1124" s="155"/>
      <c r="B1124" s="155"/>
      <c r="C1124" s="155"/>
      <c r="D1124" s="155"/>
      <c r="E1124" s="155"/>
      <c r="F1124" s="155"/>
      <c r="G1124" s="155"/>
      <c r="H1124" s="155"/>
      <c r="I1124" s="155"/>
      <c r="J1124" s="155"/>
      <c r="K1124" s="155"/>
      <c r="L1124" s="155"/>
      <c r="M1124" s="155"/>
      <c r="N1124" s="155"/>
      <c r="O1124" s="202"/>
      <c r="P1124" s="151"/>
      <c r="Q1124" s="97"/>
      <c r="R1124" s="128"/>
      <c r="S1124" s="128"/>
      <c r="T1124" s="128"/>
      <c r="U1124" s="128"/>
      <c r="V1124" s="151"/>
      <c r="W1124" s="98"/>
      <c r="X1124" s="143"/>
      <c r="Y1124" s="143"/>
      <c r="Z1124" s="200"/>
      <c r="AA1124" s="200"/>
      <c r="AB1124" s="200"/>
    </row>
    <row r="1125">
      <c r="A1125" s="155"/>
      <c r="B1125" s="155"/>
      <c r="C1125" s="155"/>
      <c r="D1125" s="155"/>
      <c r="E1125" s="155"/>
      <c r="F1125" s="155"/>
      <c r="G1125" s="155"/>
      <c r="H1125" s="155"/>
      <c r="I1125" s="155"/>
      <c r="J1125" s="155"/>
      <c r="K1125" s="155"/>
      <c r="L1125" s="155"/>
      <c r="M1125" s="155"/>
      <c r="N1125" s="155"/>
      <c r="O1125" s="202"/>
      <c r="P1125" s="151"/>
      <c r="Q1125" s="97"/>
      <c r="R1125" s="128"/>
      <c r="S1125" s="128"/>
      <c r="T1125" s="128"/>
      <c r="U1125" s="128"/>
      <c r="V1125" s="151"/>
      <c r="W1125" s="98"/>
      <c r="X1125" s="143"/>
      <c r="Y1125" s="143"/>
      <c r="Z1125" s="200"/>
      <c r="AA1125" s="200"/>
      <c r="AB1125" s="200"/>
    </row>
    <row r="1126">
      <c r="A1126" s="155"/>
      <c r="B1126" s="155"/>
      <c r="C1126" s="155"/>
      <c r="D1126" s="155"/>
      <c r="E1126" s="155"/>
      <c r="F1126" s="155"/>
      <c r="G1126" s="155"/>
      <c r="H1126" s="155"/>
      <c r="I1126" s="155"/>
      <c r="J1126" s="155"/>
      <c r="K1126" s="155"/>
      <c r="L1126" s="155"/>
      <c r="M1126" s="155"/>
      <c r="N1126" s="155"/>
      <c r="O1126" s="202"/>
      <c r="P1126" s="151"/>
      <c r="Q1126" s="97"/>
      <c r="R1126" s="128"/>
      <c r="S1126" s="128"/>
      <c r="T1126" s="128"/>
      <c r="U1126" s="128"/>
      <c r="V1126" s="151"/>
      <c r="W1126" s="98"/>
      <c r="X1126" s="143"/>
      <c r="Y1126" s="143"/>
      <c r="Z1126" s="200"/>
      <c r="AA1126" s="200"/>
      <c r="AB1126" s="200"/>
    </row>
    <row r="1127">
      <c r="A1127" s="155"/>
      <c r="B1127" s="155"/>
      <c r="C1127" s="155"/>
      <c r="D1127" s="155"/>
      <c r="E1127" s="155"/>
      <c r="F1127" s="155"/>
      <c r="G1127" s="155"/>
      <c r="H1127" s="155"/>
      <c r="I1127" s="155"/>
      <c r="J1127" s="155"/>
      <c r="K1127" s="155"/>
      <c r="L1127" s="155"/>
      <c r="M1127" s="155"/>
      <c r="N1127" s="155"/>
      <c r="O1127" s="202"/>
      <c r="P1127" s="151"/>
      <c r="Q1127" s="97"/>
      <c r="R1127" s="128"/>
      <c r="S1127" s="128"/>
      <c r="T1127" s="128"/>
      <c r="U1127" s="128"/>
      <c r="V1127" s="151"/>
      <c r="W1127" s="98"/>
      <c r="X1127" s="143"/>
      <c r="Y1127" s="143"/>
      <c r="Z1127" s="200"/>
      <c r="AA1127" s="200"/>
      <c r="AB1127" s="200"/>
    </row>
    <row r="1128">
      <c r="A1128" s="155"/>
      <c r="B1128" s="155"/>
      <c r="C1128" s="155"/>
      <c r="D1128" s="155"/>
      <c r="E1128" s="155"/>
      <c r="F1128" s="155"/>
      <c r="G1128" s="155"/>
      <c r="H1128" s="155"/>
      <c r="I1128" s="155"/>
      <c r="J1128" s="155"/>
      <c r="K1128" s="155"/>
      <c r="L1128" s="155"/>
      <c r="M1128" s="155"/>
      <c r="N1128" s="155"/>
      <c r="O1128" s="202"/>
      <c r="P1128" s="151"/>
      <c r="Q1128" s="97"/>
      <c r="R1128" s="128"/>
      <c r="S1128" s="128"/>
      <c r="T1128" s="128"/>
      <c r="U1128" s="128"/>
      <c r="V1128" s="151"/>
      <c r="W1128" s="98"/>
      <c r="X1128" s="143"/>
      <c r="Y1128" s="143"/>
      <c r="Z1128" s="200"/>
      <c r="AA1128" s="200"/>
      <c r="AB1128" s="200"/>
    </row>
    <row r="1129">
      <c r="A1129" s="155"/>
      <c r="B1129" s="155"/>
      <c r="C1129" s="155"/>
      <c r="D1129" s="155"/>
      <c r="E1129" s="155"/>
      <c r="F1129" s="155"/>
      <c r="G1129" s="155"/>
      <c r="H1129" s="155"/>
      <c r="I1129" s="155"/>
      <c r="J1129" s="155"/>
      <c r="K1129" s="155"/>
      <c r="L1129" s="155"/>
      <c r="M1129" s="155"/>
      <c r="N1129" s="155"/>
      <c r="O1129" s="202"/>
      <c r="P1129" s="151"/>
      <c r="Q1129" s="97"/>
      <c r="R1129" s="128"/>
      <c r="S1129" s="128"/>
      <c r="T1129" s="128"/>
      <c r="U1129" s="128"/>
      <c r="V1129" s="151"/>
      <c r="W1129" s="98"/>
      <c r="X1129" s="143"/>
      <c r="Y1129" s="143"/>
      <c r="Z1129" s="200"/>
      <c r="AA1129" s="200"/>
      <c r="AB1129" s="200"/>
    </row>
    <row r="1130">
      <c r="A1130" s="155"/>
      <c r="B1130" s="155"/>
      <c r="C1130" s="155"/>
      <c r="D1130" s="155"/>
      <c r="E1130" s="155"/>
      <c r="F1130" s="155"/>
      <c r="G1130" s="155"/>
      <c r="H1130" s="155"/>
      <c r="I1130" s="155"/>
      <c r="J1130" s="155"/>
      <c r="K1130" s="155"/>
      <c r="L1130" s="155"/>
      <c r="M1130" s="155"/>
      <c r="N1130" s="155"/>
      <c r="O1130" s="202"/>
      <c r="P1130" s="151"/>
      <c r="Q1130" s="97"/>
      <c r="R1130" s="128"/>
      <c r="S1130" s="128"/>
      <c r="T1130" s="128"/>
      <c r="U1130" s="128"/>
      <c r="V1130" s="151"/>
      <c r="W1130" s="98"/>
      <c r="X1130" s="143"/>
      <c r="Y1130" s="143"/>
      <c r="Z1130" s="200"/>
      <c r="AA1130" s="200"/>
      <c r="AB1130" s="200"/>
    </row>
    <row r="1131">
      <c r="A1131" s="155"/>
      <c r="B1131" s="155"/>
      <c r="C1131" s="155"/>
      <c r="D1131" s="155"/>
      <c r="E1131" s="155"/>
      <c r="F1131" s="155"/>
      <c r="G1131" s="155"/>
      <c r="H1131" s="155"/>
      <c r="I1131" s="155"/>
      <c r="J1131" s="155"/>
      <c r="K1131" s="155"/>
      <c r="L1131" s="155"/>
      <c r="M1131" s="155"/>
      <c r="N1131" s="155"/>
      <c r="O1131" s="202"/>
      <c r="P1131" s="151"/>
      <c r="Q1131" s="97"/>
      <c r="R1131" s="128"/>
      <c r="S1131" s="128"/>
      <c r="T1131" s="128"/>
      <c r="U1131" s="128"/>
      <c r="V1131" s="151"/>
      <c r="W1131" s="98"/>
      <c r="X1131" s="143"/>
      <c r="Y1131" s="143"/>
      <c r="Z1131" s="200"/>
      <c r="AA1131" s="200"/>
      <c r="AB1131" s="200"/>
    </row>
    <row r="1132">
      <c r="A1132" s="155"/>
      <c r="B1132" s="155"/>
      <c r="C1132" s="155"/>
      <c r="D1132" s="155"/>
      <c r="E1132" s="155"/>
      <c r="F1132" s="155"/>
      <c r="G1132" s="155"/>
      <c r="H1132" s="155"/>
      <c r="I1132" s="155"/>
      <c r="J1132" s="155"/>
      <c r="K1132" s="155"/>
      <c r="L1132" s="155"/>
      <c r="M1132" s="155"/>
      <c r="N1132" s="155"/>
      <c r="O1132" s="202"/>
      <c r="P1132" s="151"/>
      <c r="Q1132" s="97"/>
      <c r="R1132" s="128"/>
      <c r="S1132" s="128"/>
      <c r="T1132" s="128"/>
      <c r="U1132" s="128"/>
      <c r="V1132" s="151"/>
      <c r="W1132" s="98"/>
      <c r="X1132" s="143"/>
      <c r="Y1132" s="143"/>
      <c r="Z1132" s="200"/>
      <c r="AA1132" s="200"/>
      <c r="AB1132" s="200"/>
    </row>
    <row r="1133">
      <c r="A1133" s="155"/>
      <c r="B1133" s="155"/>
      <c r="C1133" s="155"/>
      <c r="D1133" s="155"/>
      <c r="E1133" s="155"/>
      <c r="F1133" s="155"/>
      <c r="G1133" s="155"/>
      <c r="H1133" s="155"/>
      <c r="I1133" s="155"/>
      <c r="J1133" s="155"/>
      <c r="K1133" s="155"/>
      <c r="L1133" s="155"/>
      <c r="M1133" s="155"/>
      <c r="N1133" s="155"/>
      <c r="O1133" s="202"/>
      <c r="P1133" s="151"/>
      <c r="Q1133" s="97"/>
      <c r="R1133" s="128"/>
      <c r="S1133" s="128"/>
      <c r="T1133" s="128"/>
      <c r="U1133" s="128"/>
      <c r="V1133" s="151"/>
      <c r="W1133" s="98"/>
      <c r="X1133" s="143"/>
      <c r="Y1133" s="143"/>
      <c r="Z1133" s="200"/>
      <c r="AA1133" s="200"/>
      <c r="AB1133" s="200"/>
    </row>
    <row r="1134">
      <c r="A1134" s="155"/>
      <c r="B1134" s="155"/>
      <c r="C1134" s="155"/>
      <c r="D1134" s="155"/>
      <c r="E1134" s="155"/>
      <c r="F1134" s="155"/>
      <c r="G1134" s="155"/>
      <c r="H1134" s="155"/>
      <c r="I1134" s="155"/>
      <c r="J1134" s="155"/>
      <c r="K1134" s="155"/>
      <c r="L1134" s="155"/>
      <c r="M1134" s="155"/>
      <c r="N1134" s="155"/>
      <c r="O1134" s="202"/>
      <c r="P1134" s="151"/>
      <c r="Q1134" s="97"/>
      <c r="R1134" s="128"/>
      <c r="S1134" s="128"/>
      <c r="T1134" s="128"/>
      <c r="U1134" s="128"/>
      <c r="V1134" s="151"/>
      <c r="W1134" s="98"/>
      <c r="X1134" s="143"/>
      <c r="Y1134" s="143"/>
      <c r="Z1134" s="200"/>
      <c r="AA1134" s="200"/>
      <c r="AB1134" s="200"/>
    </row>
    <row r="1135">
      <c r="A1135" s="155"/>
      <c r="B1135" s="155"/>
      <c r="C1135" s="155"/>
      <c r="D1135" s="155"/>
      <c r="E1135" s="155"/>
      <c r="F1135" s="155"/>
      <c r="G1135" s="155"/>
      <c r="H1135" s="155"/>
      <c r="I1135" s="155"/>
      <c r="J1135" s="155"/>
      <c r="K1135" s="155"/>
      <c r="L1135" s="155"/>
      <c r="M1135" s="155"/>
      <c r="N1135" s="155"/>
      <c r="O1135" s="202"/>
      <c r="P1135" s="151"/>
      <c r="Q1135" s="97"/>
      <c r="R1135" s="128"/>
      <c r="S1135" s="128"/>
      <c r="T1135" s="128"/>
      <c r="U1135" s="128"/>
      <c r="V1135" s="151"/>
      <c r="W1135" s="98"/>
      <c r="X1135" s="143"/>
      <c r="Y1135" s="143"/>
      <c r="Z1135" s="200"/>
      <c r="AA1135" s="200"/>
      <c r="AB1135" s="200"/>
    </row>
    <row r="1136">
      <c r="A1136" s="155"/>
      <c r="B1136" s="155"/>
      <c r="C1136" s="155"/>
      <c r="D1136" s="155"/>
      <c r="E1136" s="155"/>
      <c r="F1136" s="155"/>
      <c r="G1136" s="155"/>
      <c r="H1136" s="155"/>
      <c r="I1136" s="155"/>
      <c r="J1136" s="155"/>
      <c r="K1136" s="155"/>
      <c r="L1136" s="155"/>
      <c r="M1136" s="155"/>
      <c r="N1136" s="155"/>
      <c r="O1136" s="202"/>
      <c r="P1136" s="151"/>
      <c r="Q1136" s="97"/>
      <c r="R1136" s="128"/>
      <c r="S1136" s="128"/>
      <c r="T1136" s="128"/>
      <c r="U1136" s="128"/>
      <c r="V1136" s="151"/>
      <c r="W1136" s="98"/>
      <c r="X1136" s="143"/>
      <c r="Y1136" s="143"/>
      <c r="Z1136" s="200"/>
      <c r="AA1136" s="200"/>
      <c r="AB1136" s="200"/>
    </row>
    <row r="1137">
      <c r="A1137" s="155"/>
      <c r="B1137" s="155"/>
      <c r="C1137" s="155"/>
      <c r="D1137" s="155"/>
      <c r="E1137" s="155"/>
      <c r="F1137" s="155"/>
      <c r="G1137" s="155"/>
      <c r="H1137" s="155"/>
      <c r="I1137" s="155"/>
      <c r="J1137" s="155"/>
      <c r="K1137" s="155"/>
      <c r="L1137" s="155"/>
      <c r="M1137" s="155"/>
      <c r="N1137" s="155"/>
      <c r="O1137" s="202"/>
      <c r="P1137" s="151"/>
      <c r="Q1137" s="97"/>
      <c r="R1137" s="128"/>
      <c r="S1137" s="128"/>
      <c r="T1137" s="128"/>
      <c r="U1137" s="128"/>
      <c r="V1137" s="151"/>
      <c r="W1137" s="98"/>
      <c r="X1137" s="143"/>
      <c r="Y1137" s="143"/>
      <c r="Z1137" s="200"/>
      <c r="AA1137" s="200"/>
      <c r="AB1137" s="200"/>
    </row>
    <row r="1138">
      <c r="A1138" s="155"/>
      <c r="B1138" s="155"/>
      <c r="C1138" s="155"/>
      <c r="D1138" s="155"/>
      <c r="E1138" s="155"/>
      <c r="F1138" s="155"/>
      <c r="G1138" s="155"/>
      <c r="H1138" s="155"/>
      <c r="I1138" s="155"/>
      <c r="J1138" s="155"/>
      <c r="K1138" s="155"/>
      <c r="L1138" s="155"/>
      <c r="M1138" s="155"/>
      <c r="N1138" s="155"/>
      <c r="O1138" s="202"/>
      <c r="P1138" s="151"/>
      <c r="Q1138" s="97"/>
      <c r="R1138" s="128"/>
      <c r="S1138" s="128"/>
      <c r="T1138" s="128"/>
      <c r="U1138" s="128"/>
      <c r="V1138" s="151"/>
      <c r="W1138" s="98"/>
      <c r="X1138" s="143"/>
      <c r="Y1138" s="143"/>
      <c r="Z1138" s="200"/>
      <c r="AA1138" s="200"/>
      <c r="AB1138" s="200"/>
    </row>
    <row r="1139">
      <c r="A1139" s="155"/>
      <c r="B1139" s="155"/>
      <c r="C1139" s="155"/>
      <c r="D1139" s="155"/>
      <c r="E1139" s="155"/>
      <c r="F1139" s="155"/>
      <c r="G1139" s="155"/>
      <c r="H1139" s="155"/>
      <c r="I1139" s="155"/>
      <c r="J1139" s="155"/>
      <c r="K1139" s="155"/>
      <c r="L1139" s="155"/>
      <c r="M1139" s="155"/>
      <c r="N1139" s="155"/>
      <c r="O1139" s="202"/>
      <c r="P1139" s="151"/>
      <c r="Q1139" s="97"/>
      <c r="R1139" s="128"/>
      <c r="S1139" s="128"/>
      <c r="T1139" s="128"/>
      <c r="U1139" s="128"/>
      <c r="V1139" s="151"/>
      <c r="W1139" s="98"/>
      <c r="X1139" s="143"/>
      <c r="Y1139" s="143"/>
      <c r="Z1139" s="200"/>
      <c r="AA1139" s="200"/>
      <c r="AB1139" s="200"/>
    </row>
    <row r="1140">
      <c r="A1140" s="155"/>
      <c r="B1140" s="155"/>
      <c r="C1140" s="155"/>
      <c r="D1140" s="155"/>
      <c r="E1140" s="155"/>
      <c r="F1140" s="155"/>
      <c r="G1140" s="155"/>
      <c r="H1140" s="155"/>
      <c r="I1140" s="155"/>
      <c r="J1140" s="155"/>
      <c r="K1140" s="155"/>
      <c r="L1140" s="155"/>
      <c r="M1140" s="155"/>
      <c r="N1140" s="155"/>
      <c r="O1140" s="202"/>
      <c r="P1140" s="151"/>
      <c r="Q1140" s="97"/>
      <c r="R1140" s="128"/>
      <c r="S1140" s="128"/>
      <c r="T1140" s="128"/>
      <c r="U1140" s="128"/>
      <c r="V1140" s="151"/>
      <c r="W1140" s="98"/>
      <c r="X1140" s="143"/>
      <c r="Y1140" s="143"/>
      <c r="Z1140" s="200"/>
      <c r="AA1140" s="200"/>
      <c r="AB1140" s="200"/>
    </row>
    <row r="1141">
      <c r="A1141" s="155"/>
      <c r="B1141" s="155"/>
      <c r="C1141" s="155"/>
      <c r="D1141" s="155"/>
      <c r="E1141" s="155"/>
      <c r="F1141" s="155"/>
      <c r="G1141" s="155"/>
      <c r="H1141" s="155"/>
      <c r="I1141" s="155"/>
      <c r="J1141" s="155"/>
      <c r="K1141" s="155"/>
      <c r="L1141" s="155"/>
      <c r="M1141" s="155"/>
      <c r="N1141" s="155"/>
      <c r="O1141" s="202"/>
      <c r="P1141" s="151"/>
      <c r="Q1141" s="97"/>
      <c r="R1141" s="128"/>
      <c r="S1141" s="128"/>
      <c r="T1141" s="128"/>
      <c r="U1141" s="128"/>
      <c r="V1141" s="151"/>
      <c r="W1141" s="98"/>
      <c r="X1141" s="143"/>
      <c r="Y1141" s="143"/>
      <c r="Z1141" s="200"/>
      <c r="AA1141" s="200"/>
      <c r="AB1141" s="200"/>
    </row>
    <row r="1142">
      <c r="A1142" s="155"/>
      <c r="B1142" s="155"/>
      <c r="C1142" s="155"/>
      <c r="D1142" s="155"/>
      <c r="E1142" s="155"/>
      <c r="F1142" s="155"/>
      <c r="G1142" s="155"/>
      <c r="H1142" s="155"/>
      <c r="I1142" s="155"/>
      <c r="J1142" s="155"/>
      <c r="K1142" s="155"/>
      <c r="L1142" s="155"/>
      <c r="M1142" s="155"/>
      <c r="N1142" s="155"/>
      <c r="O1142" s="202"/>
      <c r="P1142" s="151"/>
      <c r="Q1142" s="97"/>
      <c r="R1142" s="128"/>
      <c r="S1142" s="128"/>
      <c r="T1142" s="128"/>
      <c r="U1142" s="128"/>
      <c r="V1142" s="151"/>
      <c r="W1142" s="98"/>
      <c r="X1142" s="143"/>
      <c r="Y1142" s="143"/>
      <c r="Z1142" s="200"/>
      <c r="AA1142" s="200"/>
      <c r="AB1142" s="200"/>
    </row>
    <row r="1143">
      <c r="A1143" s="155"/>
      <c r="B1143" s="155"/>
      <c r="C1143" s="155"/>
      <c r="D1143" s="155"/>
      <c r="E1143" s="155"/>
      <c r="F1143" s="155"/>
      <c r="G1143" s="155"/>
      <c r="H1143" s="155"/>
      <c r="I1143" s="155"/>
      <c r="J1143" s="155"/>
      <c r="K1143" s="155"/>
      <c r="L1143" s="155"/>
      <c r="M1143" s="155"/>
      <c r="N1143" s="155"/>
      <c r="O1143" s="202"/>
      <c r="P1143" s="151"/>
      <c r="Q1143" s="97"/>
      <c r="R1143" s="128"/>
      <c r="S1143" s="128"/>
      <c r="T1143" s="128"/>
      <c r="U1143" s="128"/>
      <c r="V1143" s="151"/>
      <c r="W1143" s="98"/>
      <c r="X1143" s="143"/>
      <c r="Y1143" s="143"/>
      <c r="Z1143" s="200"/>
      <c r="AA1143" s="200"/>
      <c r="AB1143" s="200"/>
    </row>
    <row r="1144">
      <c r="A1144" s="155"/>
      <c r="B1144" s="155"/>
      <c r="C1144" s="155"/>
      <c r="D1144" s="155"/>
      <c r="E1144" s="155"/>
      <c r="F1144" s="155"/>
      <c r="G1144" s="155"/>
      <c r="H1144" s="155"/>
      <c r="I1144" s="155"/>
      <c r="J1144" s="155"/>
      <c r="K1144" s="155"/>
      <c r="L1144" s="155"/>
      <c r="M1144" s="155"/>
      <c r="N1144" s="155"/>
      <c r="O1144" s="202"/>
      <c r="P1144" s="151"/>
      <c r="Q1144" s="97"/>
      <c r="R1144" s="128"/>
      <c r="S1144" s="128"/>
      <c r="T1144" s="128"/>
      <c r="U1144" s="128"/>
      <c r="V1144" s="151"/>
      <c r="W1144" s="98"/>
      <c r="X1144" s="143"/>
      <c r="Y1144" s="143"/>
      <c r="Z1144" s="200"/>
      <c r="AA1144" s="200"/>
      <c r="AB1144" s="200"/>
    </row>
    <row r="1145">
      <c r="A1145" s="155"/>
      <c r="B1145" s="155"/>
      <c r="C1145" s="155"/>
      <c r="D1145" s="155"/>
      <c r="E1145" s="155"/>
      <c r="F1145" s="155"/>
      <c r="G1145" s="155"/>
      <c r="H1145" s="155"/>
      <c r="I1145" s="155"/>
      <c r="J1145" s="155"/>
      <c r="K1145" s="155"/>
      <c r="L1145" s="155"/>
      <c r="M1145" s="155"/>
      <c r="N1145" s="155"/>
      <c r="O1145" s="202"/>
      <c r="P1145" s="151"/>
      <c r="Q1145" s="97"/>
      <c r="R1145" s="128"/>
      <c r="S1145" s="128"/>
      <c r="T1145" s="128"/>
      <c r="U1145" s="128"/>
      <c r="V1145" s="151"/>
      <c r="W1145" s="98"/>
      <c r="X1145" s="143"/>
      <c r="Y1145" s="143"/>
      <c r="Z1145" s="200"/>
      <c r="AA1145" s="200"/>
      <c r="AB1145" s="200"/>
    </row>
    <row r="1146">
      <c r="A1146" s="155"/>
      <c r="B1146" s="155"/>
      <c r="C1146" s="155"/>
      <c r="D1146" s="155"/>
      <c r="E1146" s="155"/>
      <c r="F1146" s="155"/>
      <c r="G1146" s="155"/>
      <c r="H1146" s="155"/>
      <c r="I1146" s="155"/>
      <c r="J1146" s="155"/>
      <c r="K1146" s="155"/>
      <c r="L1146" s="155"/>
      <c r="M1146" s="155"/>
      <c r="N1146" s="155"/>
      <c r="O1146" s="202"/>
      <c r="P1146" s="151"/>
      <c r="Q1146" s="97"/>
      <c r="R1146" s="128"/>
      <c r="S1146" s="128"/>
      <c r="T1146" s="128"/>
      <c r="U1146" s="128"/>
      <c r="V1146" s="151"/>
      <c r="W1146" s="98"/>
      <c r="X1146" s="143"/>
      <c r="Y1146" s="143"/>
      <c r="Z1146" s="200"/>
      <c r="AA1146" s="200"/>
      <c r="AB1146" s="200"/>
    </row>
    <row r="1147">
      <c r="A1147" s="155"/>
      <c r="B1147" s="155"/>
      <c r="C1147" s="155"/>
      <c r="D1147" s="155"/>
      <c r="E1147" s="155"/>
      <c r="F1147" s="155"/>
      <c r="G1147" s="155"/>
      <c r="H1147" s="155"/>
      <c r="I1147" s="155"/>
      <c r="J1147" s="155"/>
      <c r="K1147" s="155"/>
      <c r="L1147" s="155"/>
      <c r="M1147" s="155"/>
      <c r="N1147" s="155"/>
      <c r="O1147" s="202"/>
      <c r="P1147" s="151"/>
      <c r="Q1147" s="97"/>
      <c r="R1147" s="128"/>
      <c r="S1147" s="128"/>
      <c r="T1147" s="128"/>
      <c r="U1147" s="128"/>
      <c r="V1147" s="151"/>
      <c r="W1147" s="98"/>
      <c r="X1147" s="143"/>
      <c r="Y1147" s="143"/>
      <c r="Z1147" s="200"/>
      <c r="AA1147" s="200"/>
      <c r="AB1147" s="200"/>
    </row>
    <row r="1148">
      <c r="A1148" s="155"/>
      <c r="B1148" s="155"/>
      <c r="C1148" s="155"/>
      <c r="D1148" s="155"/>
      <c r="E1148" s="155"/>
      <c r="F1148" s="155"/>
      <c r="G1148" s="155"/>
      <c r="H1148" s="155"/>
      <c r="I1148" s="155"/>
      <c r="J1148" s="155"/>
      <c r="K1148" s="155"/>
      <c r="L1148" s="155"/>
      <c r="M1148" s="155"/>
      <c r="N1148" s="155"/>
      <c r="O1148" s="202"/>
      <c r="P1148" s="151"/>
      <c r="Q1148" s="97"/>
      <c r="R1148" s="128"/>
      <c r="S1148" s="128"/>
      <c r="T1148" s="128"/>
      <c r="U1148" s="128"/>
      <c r="V1148" s="151"/>
      <c r="W1148" s="98"/>
      <c r="X1148" s="143"/>
      <c r="Y1148" s="143"/>
      <c r="Z1148" s="200"/>
      <c r="AA1148" s="200"/>
      <c r="AB1148" s="200"/>
    </row>
    <row r="1149">
      <c r="A1149" s="155"/>
      <c r="B1149" s="155"/>
      <c r="C1149" s="155"/>
      <c r="D1149" s="155"/>
      <c r="E1149" s="155"/>
      <c r="F1149" s="155"/>
      <c r="G1149" s="155"/>
      <c r="H1149" s="155"/>
      <c r="I1149" s="155"/>
      <c r="J1149" s="155"/>
      <c r="K1149" s="155"/>
      <c r="L1149" s="155"/>
      <c r="M1149" s="155"/>
      <c r="N1149" s="155"/>
      <c r="O1149" s="202"/>
      <c r="P1149" s="151"/>
      <c r="Q1149" s="97"/>
      <c r="R1149" s="128"/>
      <c r="S1149" s="128"/>
      <c r="T1149" s="128"/>
      <c r="U1149" s="128"/>
      <c r="V1149" s="151"/>
      <c r="W1149" s="98"/>
      <c r="X1149" s="143"/>
      <c r="Y1149" s="143"/>
      <c r="Z1149" s="200"/>
      <c r="AA1149" s="200"/>
      <c r="AB1149" s="200"/>
    </row>
    <row r="1150">
      <c r="A1150" s="155"/>
      <c r="B1150" s="155"/>
      <c r="C1150" s="155"/>
      <c r="D1150" s="155"/>
      <c r="E1150" s="155"/>
      <c r="F1150" s="155"/>
      <c r="G1150" s="155"/>
      <c r="H1150" s="155"/>
      <c r="I1150" s="155"/>
      <c r="J1150" s="155"/>
      <c r="K1150" s="155"/>
      <c r="L1150" s="155"/>
      <c r="M1150" s="155"/>
      <c r="N1150" s="155"/>
      <c r="O1150" s="202"/>
      <c r="P1150" s="151"/>
      <c r="Q1150" s="97"/>
      <c r="R1150" s="128"/>
      <c r="S1150" s="128"/>
      <c r="T1150" s="128"/>
      <c r="U1150" s="128"/>
      <c r="V1150" s="151"/>
      <c r="W1150" s="98"/>
      <c r="X1150" s="143"/>
      <c r="Y1150" s="143"/>
      <c r="Z1150" s="200"/>
      <c r="AA1150" s="200"/>
      <c r="AB1150" s="200"/>
    </row>
    <row r="1151">
      <c r="A1151" s="155"/>
      <c r="B1151" s="155"/>
      <c r="C1151" s="155"/>
      <c r="D1151" s="155"/>
      <c r="E1151" s="155"/>
      <c r="F1151" s="155"/>
      <c r="G1151" s="155"/>
      <c r="H1151" s="155"/>
      <c r="I1151" s="155"/>
      <c r="J1151" s="155"/>
      <c r="K1151" s="155"/>
      <c r="L1151" s="155"/>
      <c r="M1151" s="155"/>
      <c r="N1151" s="155"/>
      <c r="O1151" s="202"/>
      <c r="P1151" s="151"/>
      <c r="Q1151" s="97"/>
      <c r="R1151" s="128"/>
      <c r="S1151" s="128"/>
      <c r="T1151" s="128"/>
      <c r="U1151" s="128"/>
      <c r="V1151" s="151"/>
      <c r="W1151" s="98"/>
      <c r="X1151" s="143"/>
      <c r="Y1151" s="143"/>
      <c r="Z1151" s="200"/>
      <c r="AA1151" s="200"/>
      <c r="AB1151" s="200"/>
    </row>
    <row r="1152">
      <c r="A1152" s="155"/>
      <c r="B1152" s="155"/>
      <c r="C1152" s="155"/>
      <c r="D1152" s="155"/>
      <c r="E1152" s="155"/>
      <c r="F1152" s="155"/>
      <c r="G1152" s="155"/>
      <c r="H1152" s="155"/>
      <c r="I1152" s="155"/>
      <c r="J1152" s="155"/>
      <c r="K1152" s="155"/>
      <c r="L1152" s="155"/>
      <c r="M1152" s="155"/>
      <c r="N1152" s="155"/>
      <c r="O1152" s="202"/>
      <c r="P1152" s="151"/>
      <c r="Q1152" s="97"/>
      <c r="R1152" s="128"/>
      <c r="S1152" s="128"/>
      <c r="T1152" s="128"/>
      <c r="U1152" s="128"/>
      <c r="V1152" s="151"/>
      <c r="W1152" s="98"/>
      <c r="X1152" s="143"/>
      <c r="Y1152" s="143"/>
      <c r="Z1152" s="200"/>
      <c r="AA1152" s="200"/>
      <c r="AB1152" s="200"/>
    </row>
    <row r="1153">
      <c r="A1153" s="155"/>
      <c r="B1153" s="155"/>
      <c r="C1153" s="155"/>
      <c r="D1153" s="155"/>
      <c r="E1153" s="155"/>
      <c r="F1153" s="155"/>
      <c r="G1153" s="155"/>
      <c r="H1153" s="155"/>
      <c r="I1153" s="155"/>
      <c r="J1153" s="155"/>
      <c r="K1153" s="155"/>
      <c r="L1153" s="155"/>
      <c r="M1153" s="155"/>
      <c r="N1153" s="155"/>
      <c r="O1153" s="202"/>
      <c r="P1153" s="151"/>
      <c r="Q1153" s="97"/>
      <c r="R1153" s="128"/>
      <c r="S1153" s="128"/>
      <c r="T1153" s="128"/>
      <c r="U1153" s="128"/>
      <c r="V1153" s="151"/>
      <c r="W1153" s="98"/>
      <c r="X1153" s="143"/>
      <c r="Y1153" s="143"/>
      <c r="Z1153" s="200"/>
      <c r="AA1153" s="200"/>
      <c r="AB1153" s="200"/>
    </row>
    <row r="1154">
      <c r="A1154" s="155"/>
      <c r="B1154" s="155"/>
      <c r="C1154" s="155"/>
      <c r="D1154" s="155"/>
      <c r="E1154" s="155"/>
      <c r="F1154" s="155"/>
      <c r="G1154" s="155"/>
      <c r="H1154" s="155"/>
      <c r="I1154" s="155"/>
      <c r="J1154" s="155"/>
      <c r="K1154" s="155"/>
      <c r="L1154" s="155"/>
      <c r="M1154" s="155"/>
      <c r="N1154" s="155"/>
      <c r="O1154" s="202"/>
      <c r="P1154" s="151"/>
      <c r="Q1154" s="97"/>
      <c r="R1154" s="128"/>
      <c r="S1154" s="128"/>
      <c r="T1154" s="128"/>
      <c r="U1154" s="128"/>
      <c r="V1154" s="151"/>
      <c r="W1154" s="98"/>
      <c r="X1154" s="143"/>
      <c r="Y1154" s="143"/>
      <c r="Z1154" s="200"/>
      <c r="AA1154" s="200"/>
      <c r="AB1154" s="200"/>
    </row>
    <row r="1155">
      <c r="A1155" s="155"/>
      <c r="B1155" s="155"/>
      <c r="C1155" s="155"/>
      <c r="D1155" s="155"/>
      <c r="E1155" s="155"/>
      <c r="F1155" s="155"/>
      <c r="G1155" s="155"/>
      <c r="H1155" s="155"/>
      <c r="I1155" s="155"/>
      <c r="J1155" s="155"/>
      <c r="K1155" s="155"/>
      <c r="L1155" s="155"/>
      <c r="M1155" s="155"/>
      <c r="N1155" s="155"/>
      <c r="O1155" s="202"/>
      <c r="P1155" s="151"/>
      <c r="Q1155" s="97"/>
      <c r="R1155" s="128"/>
      <c r="S1155" s="128"/>
      <c r="T1155" s="128"/>
      <c r="U1155" s="128"/>
      <c r="V1155" s="151"/>
      <c r="W1155" s="98"/>
      <c r="X1155" s="143"/>
      <c r="Y1155" s="143"/>
      <c r="Z1155" s="200"/>
      <c r="AA1155" s="200"/>
      <c r="AB1155" s="200"/>
    </row>
    <row r="1156">
      <c r="A1156" s="155"/>
      <c r="B1156" s="155"/>
      <c r="C1156" s="155"/>
      <c r="D1156" s="155"/>
      <c r="E1156" s="155"/>
      <c r="F1156" s="155"/>
      <c r="G1156" s="155"/>
      <c r="H1156" s="155"/>
      <c r="I1156" s="155"/>
      <c r="J1156" s="155"/>
      <c r="K1156" s="155"/>
      <c r="L1156" s="155"/>
      <c r="M1156" s="155"/>
      <c r="N1156" s="155"/>
      <c r="O1156" s="202"/>
      <c r="P1156" s="151"/>
      <c r="Q1156" s="97"/>
      <c r="R1156" s="128"/>
      <c r="S1156" s="128"/>
      <c r="T1156" s="128"/>
      <c r="U1156" s="128"/>
      <c r="V1156" s="151"/>
      <c r="W1156" s="98"/>
      <c r="X1156" s="143"/>
      <c r="Y1156" s="143"/>
      <c r="Z1156" s="200"/>
      <c r="AA1156" s="200"/>
      <c r="AB1156" s="200"/>
    </row>
    <row r="1157">
      <c r="A1157" s="155"/>
      <c r="B1157" s="155"/>
      <c r="C1157" s="155"/>
      <c r="D1157" s="155"/>
      <c r="E1157" s="155"/>
      <c r="F1157" s="155"/>
      <c r="G1157" s="155"/>
      <c r="H1157" s="155"/>
      <c r="I1157" s="155"/>
      <c r="J1157" s="155"/>
      <c r="K1157" s="155"/>
      <c r="L1157" s="155"/>
      <c r="M1157" s="155"/>
      <c r="N1157" s="155"/>
      <c r="O1157" s="202"/>
      <c r="P1157" s="151"/>
      <c r="Q1157" s="97"/>
      <c r="R1157" s="128"/>
      <c r="S1157" s="128"/>
      <c r="T1157" s="128"/>
      <c r="U1157" s="128"/>
      <c r="V1157" s="151"/>
      <c r="W1157" s="98"/>
      <c r="X1157" s="143"/>
      <c r="Y1157" s="143"/>
      <c r="Z1157" s="200"/>
      <c r="AA1157" s="200"/>
      <c r="AB1157" s="200"/>
    </row>
    <row r="1158">
      <c r="A1158" s="155"/>
      <c r="B1158" s="155"/>
      <c r="C1158" s="155"/>
      <c r="D1158" s="155"/>
      <c r="E1158" s="155"/>
      <c r="F1158" s="155"/>
      <c r="G1158" s="155"/>
      <c r="H1158" s="155"/>
      <c r="I1158" s="155"/>
      <c r="J1158" s="155"/>
      <c r="K1158" s="155"/>
      <c r="L1158" s="155"/>
      <c r="M1158" s="155"/>
      <c r="N1158" s="155"/>
      <c r="O1158" s="202"/>
      <c r="P1158" s="151"/>
      <c r="Q1158" s="97"/>
      <c r="R1158" s="128"/>
      <c r="S1158" s="128"/>
      <c r="T1158" s="128"/>
      <c r="U1158" s="128"/>
      <c r="V1158" s="151"/>
      <c r="W1158" s="98"/>
      <c r="X1158" s="143"/>
      <c r="Y1158" s="143"/>
      <c r="Z1158" s="200"/>
      <c r="AA1158" s="200"/>
      <c r="AB1158" s="200"/>
    </row>
    <row r="1159">
      <c r="A1159" s="155"/>
      <c r="B1159" s="155"/>
      <c r="C1159" s="155"/>
      <c r="D1159" s="155"/>
      <c r="E1159" s="155"/>
      <c r="F1159" s="155"/>
      <c r="G1159" s="155"/>
      <c r="H1159" s="155"/>
      <c r="I1159" s="155"/>
      <c r="J1159" s="155"/>
      <c r="K1159" s="155"/>
      <c r="L1159" s="155"/>
      <c r="M1159" s="155"/>
      <c r="N1159" s="155"/>
      <c r="O1159" s="202"/>
      <c r="P1159" s="151"/>
      <c r="Q1159" s="97"/>
      <c r="R1159" s="128"/>
      <c r="S1159" s="128"/>
      <c r="T1159" s="128"/>
      <c r="U1159" s="128"/>
      <c r="V1159" s="151"/>
      <c r="W1159" s="98"/>
      <c r="X1159" s="143"/>
      <c r="Y1159" s="143"/>
      <c r="Z1159" s="200"/>
      <c r="AA1159" s="200"/>
      <c r="AB1159" s="200"/>
    </row>
    <row r="1160">
      <c r="A1160" s="155"/>
      <c r="B1160" s="155"/>
      <c r="C1160" s="155"/>
      <c r="D1160" s="155"/>
      <c r="E1160" s="155"/>
      <c r="F1160" s="155"/>
      <c r="G1160" s="155"/>
      <c r="H1160" s="155"/>
      <c r="I1160" s="155"/>
      <c r="J1160" s="155"/>
      <c r="K1160" s="155"/>
      <c r="L1160" s="155"/>
      <c r="M1160" s="155"/>
      <c r="N1160" s="155"/>
      <c r="O1160" s="202"/>
      <c r="P1160" s="151"/>
      <c r="Q1160" s="97"/>
      <c r="R1160" s="128"/>
      <c r="S1160" s="128"/>
      <c r="T1160" s="128"/>
      <c r="U1160" s="128"/>
      <c r="V1160" s="151"/>
      <c r="W1160" s="98"/>
      <c r="X1160" s="143"/>
      <c r="Y1160" s="143"/>
      <c r="Z1160" s="200"/>
      <c r="AA1160" s="200"/>
      <c r="AB1160" s="200"/>
    </row>
    <row r="1161">
      <c r="A1161" s="155"/>
      <c r="B1161" s="155"/>
      <c r="C1161" s="155"/>
      <c r="D1161" s="155"/>
      <c r="E1161" s="155"/>
      <c r="F1161" s="155"/>
      <c r="G1161" s="155"/>
      <c r="H1161" s="155"/>
      <c r="I1161" s="155"/>
      <c r="J1161" s="155"/>
      <c r="K1161" s="155"/>
      <c r="L1161" s="155"/>
      <c r="M1161" s="155"/>
      <c r="N1161" s="155"/>
      <c r="O1161" s="202"/>
      <c r="P1161" s="151"/>
      <c r="Q1161" s="97"/>
      <c r="R1161" s="128"/>
      <c r="S1161" s="128"/>
      <c r="T1161" s="128"/>
      <c r="U1161" s="128"/>
      <c r="V1161" s="151"/>
      <c r="W1161" s="98"/>
      <c r="X1161" s="143"/>
      <c r="Y1161" s="143"/>
      <c r="Z1161" s="200"/>
      <c r="AA1161" s="200"/>
      <c r="AB1161" s="200"/>
    </row>
    <row r="1162">
      <c r="A1162" s="155"/>
      <c r="B1162" s="155"/>
      <c r="C1162" s="155"/>
      <c r="D1162" s="155"/>
      <c r="E1162" s="155"/>
      <c r="F1162" s="155"/>
      <c r="G1162" s="155"/>
      <c r="H1162" s="155"/>
      <c r="I1162" s="155"/>
      <c r="J1162" s="155"/>
      <c r="K1162" s="155"/>
      <c r="L1162" s="155"/>
      <c r="M1162" s="155"/>
      <c r="N1162" s="155"/>
      <c r="O1162" s="202"/>
      <c r="P1162" s="151"/>
      <c r="Q1162" s="97"/>
      <c r="R1162" s="128"/>
      <c r="S1162" s="128"/>
      <c r="T1162" s="128"/>
      <c r="U1162" s="128"/>
      <c r="V1162" s="151"/>
      <c r="W1162" s="98"/>
      <c r="X1162" s="143"/>
      <c r="Y1162" s="143"/>
      <c r="Z1162" s="200"/>
      <c r="AA1162" s="200"/>
      <c r="AB1162" s="200"/>
    </row>
    <row r="1163">
      <c r="A1163" s="155"/>
      <c r="B1163" s="155"/>
      <c r="C1163" s="155"/>
      <c r="D1163" s="155"/>
      <c r="E1163" s="155"/>
      <c r="F1163" s="155"/>
      <c r="G1163" s="155"/>
      <c r="H1163" s="155"/>
      <c r="I1163" s="155"/>
      <c r="J1163" s="155"/>
      <c r="K1163" s="155"/>
      <c r="L1163" s="155"/>
      <c r="M1163" s="155"/>
      <c r="N1163" s="155"/>
      <c r="O1163" s="202"/>
      <c r="P1163" s="151"/>
      <c r="Q1163" s="97"/>
      <c r="R1163" s="128"/>
      <c r="S1163" s="128"/>
      <c r="T1163" s="128"/>
      <c r="U1163" s="128"/>
      <c r="V1163" s="151"/>
      <c r="W1163" s="98"/>
      <c r="X1163" s="143"/>
      <c r="Y1163" s="143"/>
      <c r="Z1163" s="200"/>
      <c r="AA1163" s="200"/>
      <c r="AB1163" s="200"/>
    </row>
    <row r="1164">
      <c r="A1164" s="155"/>
      <c r="B1164" s="155"/>
      <c r="C1164" s="155"/>
      <c r="D1164" s="155"/>
      <c r="E1164" s="155"/>
      <c r="F1164" s="155"/>
      <c r="G1164" s="155"/>
      <c r="H1164" s="155"/>
      <c r="I1164" s="155"/>
      <c r="J1164" s="155"/>
      <c r="K1164" s="155"/>
      <c r="L1164" s="155"/>
      <c r="M1164" s="155"/>
      <c r="N1164" s="155"/>
      <c r="O1164" s="202"/>
      <c r="P1164" s="151"/>
      <c r="Q1164" s="97"/>
      <c r="R1164" s="128"/>
      <c r="S1164" s="128"/>
      <c r="T1164" s="128"/>
      <c r="U1164" s="128"/>
      <c r="V1164" s="151"/>
      <c r="W1164" s="98"/>
      <c r="X1164" s="143"/>
      <c r="Y1164" s="143"/>
      <c r="Z1164" s="200"/>
      <c r="AA1164" s="200"/>
      <c r="AB1164" s="200"/>
    </row>
    <row r="1165">
      <c r="A1165" s="155"/>
      <c r="B1165" s="155"/>
      <c r="C1165" s="155"/>
      <c r="D1165" s="155"/>
      <c r="E1165" s="155"/>
      <c r="F1165" s="155"/>
      <c r="G1165" s="155"/>
      <c r="H1165" s="155"/>
      <c r="I1165" s="155"/>
      <c r="J1165" s="155"/>
      <c r="K1165" s="155"/>
      <c r="L1165" s="155"/>
      <c r="M1165" s="155"/>
      <c r="N1165" s="155"/>
      <c r="O1165" s="202"/>
      <c r="P1165" s="151"/>
      <c r="Q1165" s="97"/>
      <c r="R1165" s="128"/>
      <c r="S1165" s="128"/>
      <c r="T1165" s="128"/>
      <c r="U1165" s="128"/>
      <c r="V1165" s="151"/>
      <c r="W1165" s="98"/>
      <c r="X1165" s="143"/>
      <c r="Y1165" s="143"/>
      <c r="Z1165" s="200"/>
      <c r="AA1165" s="200"/>
      <c r="AB1165" s="200"/>
    </row>
    <row r="1166">
      <c r="A1166" s="155"/>
      <c r="B1166" s="155"/>
      <c r="C1166" s="155"/>
      <c r="D1166" s="155"/>
      <c r="E1166" s="155"/>
      <c r="F1166" s="155"/>
      <c r="G1166" s="155"/>
      <c r="H1166" s="155"/>
      <c r="I1166" s="155"/>
      <c r="J1166" s="155"/>
      <c r="K1166" s="155"/>
      <c r="L1166" s="155"/>
      <c r="M1166" s="155"/>
      <c r="N1166" s="155"/>
      <c r="O1166" s="202"/>
      <c r="P1166" s="151"/>
      <c r="Q1166" s="97"/>
      <c r="R1166" s="128"/>
      <c r="S1166" s="128"/>
      <c r="T1166" s="128"/>
      <c r="U1166" s="128"/>
      <c r="V1166" s="151"/>
      <c r="W1166" s="98"/>
      <c r="X1166" s="143"/>
      <c r="Y1166" s="143"/>
      <c r="Z1166" s="200"/>
      <c r="AA1166" s="200"/>
      <c r="AB1166" s="200"/>
    </row>
    <row r="1167">
      <c r="A1167" s="155"/>
      <c r="B1167" s="155"/>
      <c r="C1167" s="155"/>
      <c r="D1167" s="155"/>
      <c r="E1167" s="155"/>
      <c r="F1167" s="155"/>
      <c r="G1167" s="155"/>
      <c r="H1167" s="155"/>
      <c r="I1167" s="155"/>
      <c r="J1167" s="155"/>
      <c r="K1167" s="155"/>
      <c r="L1167" s="155"/>
      <c r="M1167" s="155"/>
      <c r="N1167" s="155"/>
      <c r="O1167" s="202"/>
      <c r="P1167" s="151"/>
      <c r="Q1167" s="97"/>
      <c r="R1167" s="128"/>
      <c r="S1167" s="128"/>
      <c r="T1167" s="128"/>
      <c r="U1167" s="128"/>
      <c r="V1167" s="151"/>
      <c r="W1167" s="98"/>
      <c r="X1167" s="143"/>
      <c r="Y1167" s="143"/>
      <c r="Z1167" s="200"/>
      <c r="AA1167" s="200"/>
      <c r="AB1167" s="200"/>
    </row>
    <row r="1168">
      <c r="A1168" s="155"/>
      <c r="B1168" s="155"/>
      <c r="C1168" s="155"/>
      <c r="D1168" s="155"/>
      <c r="E1168" s="155"/>
      <c r="F1168" s="155"/>
      <c r="G1168" s="155"/>
      <c r="H1168" s="155"/>
      <c r="I1168" s="155"/>
      <c r="J1168" s="155"/>
      <c r="K1168" s="155"/>
      <c r="L1168" s="155"/>
      <c r="M1168" s="155"/>
      <c r="N1168" s="155"/>
      <c r="O1168" s="202"/>
      <c r="P1168" s="151"/>
      <c r="Q1168" s="97"/>
      <c r="R1168" s="128"/>
      <c r="S1168" s="128"/>
      <c r="T1168" s="128"/>
      <c r="U1168" s="128"/>
      <c r="V1168" s="151"/>
      <c r="W1168" s="98"/>
      <c r="X1168" s="143"/>
      <c r="Y1168" s="143"/>
      <c r="Z1168" s="200"/>
      <c r="AA1168" s="200"/>
      <c r="AB1168" s="200"/>
    </row>
    <row r="1169">
      <c r="A1169" s="155"/>
      <c r="B1169" s="155"/>
      <c r="C1169" s="155"/>
      <c r="D1169" s="155"/>
      <c r="E1169" s="155"/>
      <c r="F1169" s="155"/>
      <c r="G1169" s="155"/>
      <c r="H1169" s="155"/>
      <c r="I1169" s="155"/>
      <c r="J1169" s="155"/>
      <c r="K1169" s="155"/>
      <c r="L1169" s="155"/>
      <c r="M1169" s="155"/>
      <c r="N1169" s="155"/>
      <c r="O1169" s="202"/>
      <c r="P1169" s="151"/>
      <c r="Q1169" s="97"/>
      <c r="R1169" s="128"/>
      <c r="S1169" s="128"/>
      <c r="T1169" s="128"/>
      <c r="U1169" s="128"/>
      <c r="V1169" s="151"/>
      <c r="W1169" s="98"/>
      <c r="X1169" s="143"/>
      <c r="Y1169" s="143"/>
      <c r="Z1169" s="200"/>
      <c r="AA1169" s="200"/>
      <c r="AB1169" s="200"/>
    </row>
    <row r="1170">
      <c r="A1170" s="155"/>
      <c r="B1170" s="155"/>
      <c r="C1170" s="155"/>
      <c r="D1170" s="155"/>
      <c r="E1170" s="155"/>
      <c r="F1170" s="155"/>
      <c r="G1170" s="155"/>
      <c r="H1170" s="155"/>
      <c r="I1170" s="155"/>
      <c r="J1170" s="155"/>
      <c r="K1170" s="155"/>
      <c r="L1170" s="155"/>
      <c r="M1170" s="155"/>
      <c r="N1170" s="155"/>
      <c r="O1170" s="202"/>
      <c r="P1170" s="151"/>
      <c r="Q1170" s="97"/>
      <c r="R1170" s="128"/>
      <c r="S1170" s="128"/>
      <c r="T1170" s="128"/>
      <c r="U1170" s="128"/>
      <c r="V1170" s="151"/>
      <c r="W1170" s="98"/>
      <c r="X1170" s="143"/>
      <c r="Y1170" s="143"/>
      <c r="Z1170" s="200"/>
      <c r="AA1170" s="200"/>
      <c r="AB1170" s="200"/>
    </row>
    <row r="1171">
      <c r="A1171" s="155"/>
      <c r="B1171" s="155"/>
      <c r="C1171" s="155"/>
      <c r="D1171" s="155"/>
      <c r="E1171" s="155"/>
      <c r="F1171" s="155"/>
      <c r="G1171" s="155"/>
      <c r="H1171" s="155"/>
      <c r="I1171" s="155"/>
      <c r="J1171" s="155"/>
      <c r="K1171" s="155"/>
      <c r="L1171" s="155"/>
      <c r="M1171" s="155"/>
      <c r="N1171" s="155"/>
      <c r="O1171" s="202"/>
      <c r="P1171" s="151"/>
      <c r="Q1171" s="97"/>
      <c r="R1171" s="128"/>
      <c r="S1171" s="128"/>
      <c r="T1171" s="128"/>
      <c r="U1171" s="128"/>
      <c r="V1171" s="151"/>
      <c r="W1171" s="98"/>
      <c r="X1171" s="143"/>
      <c r="Y1171" s="143"/>
      <c r="Z1171" s="200"/>
      <c r="AA1171" s="200"/>
      <c r="AB1171" s="200"/>
    </row>
    <row r="1172">
      <c r="A1172" s="155"/>
      <c r="B1172" s="155"/>
      <c r="C1172" s="155"/>
      <c r="D1172" s="155"/>
      <c r="E1172" s="155"/>
      <c r="F1172" s="155"/>
      <c r="G1172" s="155"/>
      <c r="H1172" s="155"/>
      <c r="I1172" s="155"/>
      <c r="J1172" s="155"/>
      <c r="K1172" s="155"/>
      <c r="L1172" s="155"/>
      <c r="M1172" s="155"/>
      <c r="N1172" s="155"/>
      <c r="O1172" s="202"/>
      <c r="P1172" s="151"/>
      <c r="Q1172" s="97"/>
      <c r="R1172" s="128"/>
      <c r="S1172" s="128"/>
      <c r="T1172" s="128"/>
      <c r="U1172" s="128"/>
      <c r="V1172" s="151"/>
      <c r="W1172" s="98"/>
      <c r="X1172" s="143"/>
      <c r="Y1172" s="143"/>
      <c r="Z1172" s="200"/>
      <c r="AA1172" s="200"/>
      <c r="AB1172" s="200"/>
    </row>
    <row r="1173">
      <c r="A1173" s="155"/>
      <c r="B1173" s="155"/>
      <c r="C1173" s="155"/>
      <c r="D1173" s="155"/>
      <c r="E1173" s="155"/>
      <c r="F1173" s="155"/>
      <c r="G1173" s="155"/>
      <c r="H1173" s="155"/>
      <c r="I1173" s="155"/>
      <c r="J1173" s="155"/>
      <c r="K1173" s="155"/>
      <c r="L1173" s="155"/>
      <c r="M1173" s="155"/>
      <c r="N1173" s="155"/>
      <c r="O1173" s="202"/>
      <c r="P1173" s="151"/>
      <c r="Q1173" s="97"/>
      <c r="R1173" s="128"/>
      <c r="S1173" s="128"/>
      <c r="T1173" s="128"/>
      <c r="U1173" s="128"/>
      <c r="V1173" s="151"/>
      <c r="W1173" s="98"/>
      <c r="X1173" s="143"/>
      <c r="Y1173" s="143"/>
      <c r="Z1173" s="200"/>
      <c r="AA1173" s="200"/>
      <c r="AB1173" s="200"/>
    </row>
    <row r="1174">
      <c r="A1174" s="155"/>
      <c r="B1174" s="155"/>
      <c r="C1174" s="155"/>
      <c r="D1174" s="155"/>
      <c r="E1174" s="155"/>
      <c r="F1174" s="155"/>
      <c r="G1174" s="155"/>
      <c r="H1174" s="155"/>
      <c r="I1174" s="155"/>
      <c r="J1174" s="155"/>
      <c r="K1174" s="155"/>
      <c r="L1174" s="155"/>
      <c r="M1174" s="155"/>
      <c r="N1174" s="155"/>
      <c r="O1174" s="202"/>
      <c r="P1174" s="151"/>
      <c r="Q1174" s="97"/>
      <c r="R1174" s="128"/>
      <c r="S1174" s="128"/>
      <c r="T1174" s="128"/>
      <c r="U1174" s="128"/>
      <c r="V1174" s="151"/>
      <c r="W1174" s="98"/>
      <c r="X1174" s="143"/>
      <c r="Y1174" s="143"/>
      <c r="Z1174" s="200"/>
      <c r="AA1174" s="200"/>
      <c r="AB1174" s="200"/>
    </row>
    <row r="1175">
      <c r="A1175" s="155"/>
      <c r="B1175" s="155"/>
      <c r="C1175" s="155"/>
      <c r="D1175" s="155"/>
      <c r="E1175" s="155"/>
      <c r="F1175" s="155"/>
      <c r="G1175" s="155"/>
      <c r="H1175" s="155"/>
      <c r="I1175" s="155"/>
      <c r="J1175" s="155"/>
      <c r="K1175" s="155"/>
      <c r="L1175" s="155"/>
      <c r="M1175" s="155"/>
      <c r="N1175" s="155"/>
      <c r="O1175" s="202"/>
      <c r="P1175" s="151"/>
      <c r="Q1175" s="97"/>
      <c r="R1175" s="128"/>
      <c r="S1175" s="128"/>
      <c r="T1175" s="128"/>
      <c r="U1175" s="128"/>
      <c r="V1175" s="151"/>
      <c r="W1175" s="98"/>
      <c r="X1175" s="143"/>
      <c r="Y1175" s="143"/>
      <c r="Z1175" s="200"/>
      <c r="AA1175" s="200"/>
      <c r="AB1175" s="200"/>
    </row>
    <row r="1176">
      <c r="A1176" s="155"/>
      <c r="B1176" s="155"/>
      <c r="C1176" s="155"/>
      <c r="D1176" s="155"/>
      <c r="E1176" s="155"/>
      <c r="F1176" s="155"/>
      <c r="G1176" s="155"/>
      <c r="H1176" s="155"/>
      <c r="I1176" s="155"/>
      <c r="J1176" s="155"/>
      <c r="K1176" s="155"/>
      <c r="L1176" s="155"/>
      <c r="M1176" s="155"/>
      <c r="N1176" s="155"/>
      <c r="O1176" s="202"/>
      <c r="P1176" s="151"/>
      <c r="Q1176" s="97"/>
      <c r="R1176" s="128"/>
      <c r="S1176" s="128"/>
      <c r="T1176" s="128"/>
      <c r="U1176" s="128"/>
      <c r="V1176" s="151"/>
      <c r="W1176" s="98"/>
      <c r="X1176" s="143"/>
      <c r="Y1176" s="143"/>
      <c r="Z1176" s="200"/>
      <c r="AA1176" s="200"/>
      <c r="AB1176" s="200"/>
    </row>
    <row r="1177">
      <c r="A1177" s="155"/>
      <c r="B1177" s="155"/>
      <c r="C1177" s="155"/>
      <c r="D1177" s="155"/>
      <c r="E1177" s="155"/>
      <c r="F1177" s="155"/>
      <c r="G1177" s="155"/>
      <c r="H1177" s="155"/>
      <c r="I1177" s="155"/>
      <c r="J1177" s="155"/>
      <c r="K1177" s="155"/>
      <c r="L1177" s="155"/>
      <c r="M1177" s="155"/>
      <c r="N1177" s="155"/>
      <c r="O1177" s="202"/>
      <c r="P1177" s="151"/>
      <c r="Q1177" s="97"/>
      <c r="R1177" s="128"/>
      <c r="S1177" s="128"/>
      <c r="T1177" s="128"/>
      <c r="U1177" s="128"/>
      <c r="V1177" s="151"/>
      <c r="W1177" s="98"/>
      <c r="X1177" s="143"/>
      <c r="Y1177" s="143"/>
      <c r="Z1177" s="200"/>
      <c r="AA1177" s="200"/>
      <c r="AB1177" s="200"/>
    </row>
    <row r="1178">
      <c r="A1178" s="155"/>
      <c r="B1178" s="155"/>
      <c r="C1178" s="155"/>
      <c r="D1178" s="155"/>
      <c r="E1178" s="155"/>
      <c r="F1178" s="155"/>
      <c r="G1178" s="155"/>
      <c r="H1178" s="155"/>
      <c r="I1178" s="155"/>
      <c r="J1178" s="155"/>
      <c r="K1178" s="155"/>
      <c r="L1178" s="155"/>
      <c r="M1178" s="155"/>
      <c r="N1178" s="155"/>
      <c r="O1178" s="202"/>
      <c r="P1178" s="151"/>
      <c r="Q1178" s="97"/>
      <c r="R1178" s="128"/>
      <c r="S1178" s="128"/>
      <c r="T1178" s="128"/>
      <c r="U1178" s="128"/>
      <c r="V1178" s="151"/>
      <c r="W1178" s="98"/>
      <c r="X1178" s="143"/>
      <c r="Y1178" s="143"/>
      <c r="Z1178" s="200"/>
      <c r="AA1178" s="200"/>
      <c r="AB1178" s="200"/>
    </row>
    <row r="1179">
      <c r="A1179" s="155"/>
      <c r="B1179" s="155"/>
      <c r="C1179" s="155"/>
      <c r="D1179" s="155"/>
      <c r="E1179" s="155"/>
      <c r="F1179" s="155"/>
      <c r="G1179" s="155"/>
      <c r="H1179" s="155"/>
      <c r="I1179" s="155"/>
      <c r="J1179" s="155"/>
      <c r="K1179" s="155"/>
      <c r="L1179" s="155"/>
      <c r="M1179" s="155"/>
      <c r="N1179" s="155"/>
      <c r="O1179" s="202"/>
      <c r="P1179" s="151"/>
      <c r="Q1179" s="97"/>
      <c r="R1179" s="128"/>
      <c r="S1179" s="128"/>
      <c r="T1179" s="128"/>
      <c r="U1179" s="128"/>
      <c r="V1179" s="151"/>
      <c r="W1179" s="98"/>
      <c r="X1179" s="143"/>
      <c r="Y1179" s="143"/>
      <c r="Z1179" s="200"/>
      <c r="AA1179" s="200"/>
      <c r="AB1179" s="200"/>
    </row>
    <row r="1180">
      <c r="A1180" s="155"/>
      <c r="B1180" s="155"/>
      <c r="C1180" s="155"/>
      <c r="D1180" s="155"/>
      <c r="E1180" s="155"/>
      <c r="F1180" s="155"/>
      <c r="G1180" s="155"/>
      <c r="H1180" s="155"/>
      <c r="I1180" s="155"/>
      <c r="J1180" s="155"/>
      <c r="K1180" s="155"/>
      <c r="L1180" s="155"/>
      <c r="M1180" s="155"/>
      <c r="N1180" s="155"/>
      <c r="O1180" s="202"/>
      <c r="P1180" s="151"/>
      <c r="Q1180" s="97"/>
      <c r="R1180" s="128"/>
      <c r="S1180" s="128"/>
      <c r="T1180" s="128"/>
      <c r="U1180" s="128"/>
      <c r="V1180" s="151"/>
      <c r="W1180" s="98"/>
      <c r="X1180" s="143"/>
      <c r="Y1180" s="143"/>
      <c r="Z1180" s="200"/>
      <c r="AA1180" s="200"/>
      <c r="AB1180" s="200"/>
    </row>
    <row r="1181">
      <c r="A1181" s="155"/>
      <c r="B1181" s="155"/>
      <c r="C1181" s="155"/>
      <c r="D1181" s="155"/>
      <c r="E1181" s="155"/>
      <c r="F1181" s="155"/>
      <c r="G1181" s="155"/>
      <c r="H1181" s="155"/>
      <c r="I1181" s="155"/>
      <c r="J1181" s="155"/>
      <c r="K1181" s="155"/>
      <c r="L1181" s="155"/>
      <c r="M1181" s="155"/>
      <c r="N1181" s="155"/>
      <c r="O1181" s="202"/>
      <c r="P1181" s="151"/>
      <c r="Q1181" s="97"/>
      <c r="R1181" s="128"/>
      <c r="S1181" s="128"/>
      <c r="T1181" s="128"/>
      <c r="U1181" s="128"/>
      <c r="V1181" s="151"/>
      <c r="W1181" s="98"/>
      <c r="X1181" s="143"/>
      <c r="Y1181" s="143"/>
      <c r="Z1181" s="200"/>
      <c r="AA1181" s="200"/>
      <c r="AB1181" s="200"/>
    </row>
    <row r="1182">
      <c r="A1182" s="155"/>
      <c r="B1182" s="155"/>
      <c r="C1182" s="155"/>
      <c r="D1182" s="155"/>
      <c r="E1182" s="155"/>
      <c r="F1182" s="155"/>
      <c r="G1182" s="155"/>
      <c r="H1182" s="155"/>
      <c r="I1182" s="155"/>
      <c r="J1182" s="155"/>
      <c r="K1182" s="155"/>
      <c r="L1182" s="155"/>
      <c r="M1182" s="155"/>
      <c r="N1182" s="155"/>
      <c r="O1182" s="202"/>
      <c r="P1182" s="151"/>
      <c r="Q1182" s="97"/>
      <c r="R1182" s="128"/>
      <c r="S1182" s="128"/>
      <c r="T1182" s="128"/>
      <c r="U1182" s="128"/>
      <c r="V1182" s="151"/>
      <c r="W1182" s="98"/>
      <c r="X1182" s="143"/>
      <c r="Y1182" s="143"/>
      <c r="Z1182" s="200"/>
      <c r="AA1182" s="200"/>
      <c r="AB1182" s="200"/>
    </row>
    <row r="1183">
      <c r="A1183" s="155"/>
      <c r="B1183" s="155"/>
      <c r="C1183" s="155"/>
      <c r="D1183" s="155"/>
      <c r="E1183" s="155"/>
      <c r="F1183" s="155"/>
      <c r="G1183" s="155"/>
      <c r="H1183" s="155"/>
      <c r="I1183" s="155"/>
      <c r="J1183" s="155"/>
      <c r="K1183" s="155"/>
      <c r="L1183" s="155"/>
      <c r="M1183" s="155"/>
      <c r="N1183" s="155"/>
      <c r="O1183" s="202"/>
      <c r="P1183" s="151"/>
      <c r="Q1183" s="97"/>
      <c r="R1183" s="128"/>
      <c r="S1183" s="128"/>
      <c r="T1183" s="128"/>
      <c r="U1183" s="128"/>
      <c r="V1183" s="151"/>
      <c r="W1183" s="98"/>
      <c r="X1183" s="143"/>
      <c r="Y1183" s="143"/>
      <c r="Z1183" s="200"/>
      <c r="AA1183" s="200"/>
      <c r="AB1183" s="200"/>
    </row>
    <row r="1184">
      <c r="A1184" s="155"/>
      <c r="B1184" s="155"/>
      <c r="C1184" s="155"/>
      <c r="D1184" s="155"/>
      <c r="E1184" s="155"/>
      <c r="F1184" s="155"/>
      <c r="G1184" s="155"/>
      <c r="H1184" s="155"/>
      <c r="I1184" s="155"/>
      <c r="J1184" s="155"/>
      <c r="K1184" s="155"/>
      <c r="L1184" s="155"/>
      <c r="M1184" s="155"/>
      <c r="N1184" s="155"/>
      <c r="O1184" s="202"/>
      <c r="P1184" s="151"/>
      <c r="Q1184" s="97"/>
      <c r="R1184" s="128"/>
      <c r="S1184" s="128"/>
      <c r="T1184" s="128"/>
      <c r="U1184" s="128"/>
      <c r="V1184" s="151"/>
      <c r="W1184" s="98"/>
      <c r="X1184" s="143"/>
      <c r="Y1184" s="143"/>
      <c r="Z1184" s="200"/>
      <c r="AA1184" s="200"/>
      <c r="AB1184" s="200"/>
    </row>
    <row r="1185">
      <c r="A1185" s="155"/>
      <c r="B1185" s="155"/>
      <c r="C1185" s="155"/>
      <c r="D1185" s="155"/>
      <c r="E1185" s="155"/>
      <c r="F1185" s="155"/>
      <c r="G1185" s="155"/>
      <c r="H1185" s="155"/>
      <c r="I1185" s="155"/>
      <c r="J1185" s="155"/>
      <c r="K1185" s="155"/>
      <c r="L1185" s="155"/>
      <c r="M1185" s="155"/>
      <c r="N1185" s="155"/>
      <c r="O1185" s="202"/>
      <c r="P1185" s="151"/>
      <c r="Q1185" s="97"/>
      <c r="R1185" s="128"/>
      <c r="S1185" s="128"/>
      <c r="T1185" s="128"/>
      <c r="U1185" s="128"/>
      <c r="V1185" s="151"/>
      <c r="W1185" s="98"/>
      <c r="X1185" s="143"/>
      <c r="Y1185" s="143"/>
      <c r="Z1185" s="200"/>
      <c r="AA1185" s="200"/>
      <c r="AB1185" s="200"/>
    </row>
    <row r="1186">
      <c r="A1186" s="155"/>
      <c r="B1186" s="155"/>
      <c r="C1186" s="155"/>
      <c r="D1186" s="155"/>
      <c r="E1186" s="155"/>
      <c r="F1186" s="155"/>
      <c r="G1186" s="155"/>
      <c r="H1186" s="155"/>
      <c r="I1186" s="155"/>
      <c r="J1186" s="155"/>
      <c r="K1186" s="155"/>
      <c r="L1186" s="155"/>
      <c r="M1186" s="155"/>
      <c r="N1186" s="155"/>
      <c r="O1186" s="202"/>
      <c r="P1186" s="151"/>
      <c r="Q1186" s="97"/>
      <c r="R1186" s="128"/>
      <c r="S1186" s="128"/>
      <c r="T1186" s="128"/>
      <c r="U1186" s="128"/>
      <c r="V1186" s="151"/>
      <c r="W1186" s="98"/>
      <c r="X1186" s="143"/>
      <c r="Y1186" s="143"/>
      <c r="Z1186" s="200"/>
      <c r="AA1186" s="200"/>
      <c r="AB1186" s="200"/>
    </row>
    <row r="1187">
      <c r="A1187" s="155"/>
      <c r="B1187" s="155"/>
      <c r="C1187" s="155"/>
      <c r="D1187" s="155"/>
      <c r="E1187" s="155"/>
      <c r="F1187" s="155"/>
      <c r="G1187" s="155"/>
      <c r="H1187" s="155"/>
      <c r="I1187" s="155"/>
      <c r="J1187" s="155"/>
      <c r="K1187" s="155"/>
      <c r="L1187" s="155"/>
      <c r="M1187" s="155"/>
      <c r="N1187" s="155"/>
      <c r="O1187" s="202"/>
      <c r="P1187" s="151"/>
      <c r="Q1187" s="97"/>
      <c r="R1187" s="128"/>
      <c r="S1187" s="128"/>
      <c r="T1187" s="128"/>
      <c r="U1187" s="128"/>
      <c r="V1187" s="151"/>
      <c r="W1187" s="98"/>
      <c r="X1187" s="143"/>
      <c r="Y1187" s="143"/>
      <c r="Z1187" s="200"/>
      <c r="AA1187" s="200"/>
      <c r="AB1187" s="200"/>
    </row>
    <row r="1188">
      <c r="A1188" s="155"/>
      <c r="B1188" s="155"/>
      <c r="C1188" s="155"/>
      <c r="D1188" s="155"/>
      <c r="E1188" s="155"/>
      <c r="F1188" s="155"/>
      <c r="G1188" s="155"/>
      <c r="H1188" s="155"/>
      <c r="I1188" s="155"/>
      <c r="J1188" s="155"/>
      <c r="K1188" s="155"/>
      <c r="L1188" s="155"/>
      <c r="M1188" s="155"/>
      <c r="N1188" s="155"/>
      <c r="O1188" s="202"/>
      <c r="P1188" s="151"/>
      <c r="Q1188" s="97"/>
      <c r="R1188" s="128"/>
      <c r="S1188" s="128"/>
      <c r="T1188" s="128"/>
      <c r="U1188" s="128"/>
      <c r="V1188" s="151"/>
      <c r="W1188" s="98"/>
      <c r="X1188" s="143"/>
      <c r="Y1188" s="143"/>
      <c r="Z1188" s="200"/>
      <c r="AA1188" s="200"/>
      <c r="AB1188" s="200"/>
    </row>
    <row r="1189">
      <c r="A1189" s="155"/>
      <c r="B1189" s="155"/>
      <c r="C1189" s="155"/>
      <c r="D1189" s="155"/>
      <c r="E1189" s="155"/>
      <c r="F1189" s="155"/>
      <c r="G1189" s="155"/>
      <c r="H1189" s="155"/>
      <c r="I1189" s="155"/>
      <c r="J1189" s="155"/>
      <c r="K1189" s="155"/>
      <c r="L1189" s="155"/>
      <c r="M1189" s="155"/>
      <c r="N1189" s="155"/>
      <c r="O1189" s="202"/>
      <c r="P1189" s="151"/>
      <c r="Q1189" s="97"/>
      <c r="R1189" s="128"/>
      <c r="S1189" s="128"/>
      <c r="T1189" s="128"/>
      <c r="U1189" s="128"/>
      <c r="V1189" s="151"/>
      <c r="W1189" s="98"/>
      <c r="X1189" s="143"/>
      <c r="Y1189" s="143"/>
      <c r="Z1189" s="200"/>
      <c r="AA1189" s="200"/>
      <c r="AB1189" s="200"/>
    </row>
    <row r="1190">
      <c r="A1190" s="155"/>
      <c r="B1190" s="155"/>
      <c r="C1190" s="155"/>
      <c r="D1190" s="155"/>
      <c r="E1190" s="155"/>
      <c r="F1190" s="155"/>
      <c r="G1190" s="155"/>
      <c r="H1190" s="155"/>
      <c r="I1190" s="155"/>
      <c r="J1190" s="155"/>
      <c r="K1190" s="155"/>
      <c r="L1190" s="155"/>
      <c r="M1190" s="155"/>
      <c r="N1190" s="155"/>
      <c r="O1190" s="202"/>
      <c r="P1190" s="151"/>
      <c r="Q1190" s="97"/>
      <c r="R1190" s="128"/>
      <c r="S1190" s="128"/>
      <c r="T1190" s="128"/>
      <c r="U1190" s="128"/>
      <c r="V1190" s="151"/>
      <c r="W1190" s="98"/>
      <c r="X1190" s="143"/>
      <c r="Y1190" s="143"/>
      <c r="Z1190" s="200"/>
      <c r="AA1190" s="200"/>
      <c r="AB1190" s="200"/>
    </row>
    <row r="1191">
      <c r="A1191" s="155"/>
      <c r="B1191" s="155"/>
      <c r="C1191" s="155"/>
      <c r="D1191" s="155"/>
      <c r="E1191" s="155"/>
      <c r="F1191" s="155"/>
      <c r="G1191" s="155"/>
      <c r="H1191" s="155"/>
      <c r="I1191" s="155"/>
      <c r="J1191" s="155"/>
      <c r="K1191" s="155"/>
      <c r="L1191" s="155"/>
      <c r="M1191" s="155"/>
      <c r="N1191" s="155"/>
      <c r="O1191" s="202"/>
      <c r="P1191" s="151"/>
      <c r="Q1191" s="97"/>
      <c r="R1191" s="128"/>
      <c r="S1191" s="128"/>
      <c r="T1191" s="128"/>
      <c r="U1191" s="128"/>
      <c r="V1191" s="151"/>
      <c r="W1191" s="98"/>
      <c r="X1191" s="143"/>
      <c r="Y1191" s="143"/>
      <c r="Z1191" s="200"/>
      <c r="AA1191" s="200"/>
      <c r="AB1191" s="200"/>
    </row>
    <row r="1192">
      <c r="A1192" s="155"/>
      <c r="B1192" s="155"/>
      <c r="C1192" s="155"/>
      <c r="D1192" s="155"/>
      <c r="E1192" s="155"/>
      <c r="F1192" s="155"/>
      <c r="G1192" s="155"/>
      <c r="H1192" s="155"/>
      <c r="I1192" s="155"/>
      <c r="J1192" s="155"/>
      <c r="K1192" s="155"/>
      <c r="L1192" s="155"/>
      <c r="M1192" s="155"/>
      <c r="N1192" s="155"/>
      <c r="O1192" s="202"/>
      <c r="P1192" s="151"/>
      <c r="Q1192" s="97"/>
      <c r="R1192" s="128"/>
      <c r="S1192" s="128"/>
      <c r="T1192" s="128"/>
      <c r="U1192" s="128"/>
      <c r="V1192" s="151"/>
      <c r="W1192" s="98"/>
      <c r="X1192" s="143"/>
      <c r="Y1192" s="143"/>
      <c r="Z1192" s="200"/>
      <c r="AA1192" s="200"/>
      <c r="AB1192" s="200"/>
    </row>
    <row r="1193">
      <c r="A1193" s="155"/>
      <c r="B1193" s="155"/>
      <c r="C1193" s="155"/>
      <c r="D1193" s="155"/>
      <c r="E1193" s="155"/>
      <c r="F1193" s="155"/>
      <c r="G1193" s="155"/>
      <c r="H1193" s="155"/>
      <c r="I1193" s="155"/>
      <c r="J1193" s="155"/>
      <c r="K1193" s="155"/>
      <c r="L1193" s="155"/>
      <c r="M1193" s="155"/>
      <c r="N1193" s="155"/>
      <c r="O1193" s="202"/>
      <c r="P1193" s="151"/>
      <c r="Q1193" s="97"/>
      <c r="R1193" s="128"/>
      <c r="S1193" s="128"/>
      <c r="T1193" s="128"/>
      <c r="U1193" s="128"/>
      <c r="V1193" s="151"/>
      <c r="W1193" s="98"/>
      <c r="X1193" s="143"/>
      <c r="Y1193" s="143"/>
      <c r="Z1193" s="200"/>
      <c r="AA1193" s="200"/>
      <c r="AB1193" s="200"/>
    </row>
    <row r="1194">
      <c r="A1194" s="155"/>
      <c r="B1194" s="155"/>
      <c r="C1194" s="155"/>
      <c r="D1194" s="155"/>
      <c r="E1194" s="155"/>
      <c r="F1194" s="155"/>
      <c r="G1194" s="155"/>
      <c r="H1194" s="155"/>
      <c r="I1194" s="155"/>
      <c r="J1194" s="155"/>
      <c r="K1194" s="155"/>
      <c r="L1194" s="155"/>
      <c r="M1194" s="155"/>
      <c r="N1194" s="155"/>
      <c r="O1194" s="202"/>
      <c r="P1194" s="151"/>
      <c r="Q1194" s="97"/>
      <c r="R1194" s="128"/>
      <c r="S1194" s="128"/>
      <c r="T1194" s="128"/>
      <c r="U1194" s="128"/>
      <c r="V1194" s="151"/>
      <c r="W1194" s="98"/>
      <c r="X1194" s="143"/>
      <c r="Y1194" s="143"/>
      <c r="Z1194" s="200"/>
      <c r="AA1194" s="200"/>
      <c r="AB1194" s="200"/>
    </row>
    <row r="1195">
      <c r="A1195" s="155"/>
      <c r="B1195" s="155"/>
      <c r="C1195" s="155"/>
      <c r="D1195" s="155"/>
      <c r="E1195" s="155"/>
      <c r="F1195" s="155"/>
      <c r="G1195" s="155"/>
      <c r="H1195" s="155"/>
      <c r="I1195" s="155"/>
      <c r="J1195" s="155"/>
      <c r="K1195" s="155"/>
      <c r="L1195" s="155"/>
      <c r="M1195" s="155"/>
      <c r="N1195" s="155"/>
      <c r="O1195" s="202"/>
      <c r="P1195" s="151"/>
      <c r="Q1195" s="97"/>
      <c r="R1195" s="128"/>
      <c r="S1195" s="128"/>
      <c r="T1195" s="128"/>
      <c r="U1195" s="128"/>
      <c r="V1195" s="151"/>
      <c r="W1195" s="98"/>
      <c r="X1195" s="143"/>
      <c r="Y1195" s="143"/>
      <c r="Z1195" s="200"/>
      <c r="AA1195" s="200"/>
      <c r="AB1195" s="200"/>
    </row>
    <row r="1196">
      <c r="A1196" s="155"/>
      <c r="B1196" s="155"/>
      <c r="C1196" s="155"/>
      <c r="D1196" s="155"/>
      <c r="E1196" s="155"/>
      <c r="F1196" s="155"/>
      <c r="G1196" s="155"/>
      <c r="H1196" s="155"/>
      <c r="I1196" s="155"/>
      <c r="J1196" s="155"/>
      <c r="K1196" s="155"/>
      <c r="L1196" s="155"/>
      <c r="M1196" s="155"/>
      <c r="N1196" s="155"/>
      <c r="O1196" s="202"/>
      <c r="P1196" s="151"/>
      <c r="Q1196" s="97"/>
      <c r="R1196" s="128"/>
      <c r="S1196" s="128"/>
      <c r="T1196" s="128"/>
      <c r="U1196" s="128"/>
      <c r="V1196" s="151"/>
      <c r="W1196" s="98"/>
      <c r="X1196" s="143"/>
      <c r="Y1196" s="143"/>
      <c r="Z1196" s="200"/>
      <c r="AA1196" s="200"/>
      <c r="AB1196" s="200"/>
    </row>
    <row r="1197">
      <c r="A1197" s="155"/>
      <c r="B1197" s="155"/>
      <c r="C1197" s="155"/>
      <c r="D1197" s="155"/>
      <c r="E1197" s="155"/>
      <c r="F1197" s="155"/>
      <c r="G1197" s="155"/>
      <c r="H1197" s="155"/>
      <c r="I1197" s="155"/>
      <c r="J1197" s="155"/>
      <c r="K1197" s="155"/>
      <c r="L1197" s="155"/>
      <c r="M1197" s="155"/>
      <c r="N1197" s="155"/>
      <c r="O1197" s="202"/>
      <c r="P1197" s="151"/>
      <c r="Q1197" s="97"/>
      <c r="R1197" s="128"/>
      <c r="S1197" s="128"/>
      <c r="T1197" s="128"/>
      <c r="U1197" s="128"/>
      <c r="V1197" s="151"/>
      <c r="W1197" s="98"/>
      <c r="X1197" s="143"/>
      <c r="Y1197" s="143"/>
      <c r="Z1197" s="200"/>
      <c r="AA1197" s="200"/>
      <c r="AB1197" s="200"/>
    </row>
    <row r="1198">
      <c r="A1198" s="155"/>
      <c r="B1198" s="155"/>
      <c r="C1198" s="155"/>
      <c r="D1198" s="155"/>
      <c r="E1198" s="155"/>
      <c r="F1198" s="155"/>
      <c r="G1198" s="155"/>
      <c r="H1198" s="155"/>
      <c r="I1198" s="155"/>
      <c r="J1198" s="155"/>
      <c r="K1198" s="155"/>
      <c r="L1198" s="155"/>
      <c r="M1198" s="155"/>
      <c r="N1198" s="155"/>
      <c r="O1198" s="202"/>
      <c r="P1198" s="151"/>
      <c r="Q1198" s="97"/>
      <c r="R1198" s="128"/>
      <c r="S1198" s="128"/>
      <c r="T1198" s="128"/>
      <c r="U1198" s="128"/>
      <c r="V1198" s="151"/>
      <c r="W1198" s="98"/>
      <c r="X1198" s="143"/>
      <c r="Y1198" s="143"/>
      <c r="Z1198" s="200"/>
      <c r="AA1198" s="200"/>
      <c r="AB1198" s="200"/>
    </row>
    <row r="1199">
      <c r="A1199" s="155"/>
      <c r="B1199" s="155"/>
      <c r="C1199" s="155"/>
      <c r="D1199" s="155"/>
      <c r="E1199" s="155"/>
      <c r="F1199" s="155"/>
      <c r="G1199" s="155"/>
      <c r="H1199" s="155"/>
      <c r="I1199" s="155"/>
      <c r="J1199" s="155"/>
      <c r="K1199" s="155"/>
      <c r="L1199" s="155"/>
      <c r="M1199" s="155"/>
      <c r="N1199" s="155"/>
      <c r="O1199" s="202"/>
      <c r="P1199" s="151"/>
      <c r="Q1199" s="97"/>
      <c r="R1199" s="128"/>
      <c r="S1199" s="128"/>
      <c r="T1199" s="128"/>
      <c r="U1199" s="128"/>
      <c r="V1199" s="151"/>
      <c r="W1199" s="98"/>
      <c r="X1199" s="143"/>
      <c r="Y1199" s="143"/>
      <c r="Z1199" s="200"/>
      <c r="AA1199" s="200"/>
      <c r="AB1199" s="200"/>
    </row>
    <row r="1200">
      <c r="A1200" s="155"/>
      <c r="B1200" s="155"/>
      <c r="C1200" s="155"/>
      <c r="D1200" s="155"/>
      <c r="E1200" s="155"/>
      <c r="F1200" s="155"/>
      <c r="G1200" s="155"/>
      <c r="H1200" s="155"/>
      <c r="I1200" s="155"/>
      <c r="J1200" s="155"/>
      <c r="K1200" s="155"/>
      <c r="L1200" s="155"/>
      <c r="M1200" s="155"/>
      <c r="N1200" s="155"/>
      <c r="O1200" s="202"/>
      <c r="P1200" s="151"/>
      <c r="Q1200" s="97"/>
      <c r="R1200" s="128"/>
      <c r="S1200" s="128"/>
      <c r="T1200" s="128"/>
      <c r="U1200" s="128"/>
      <c r="V1200" s="151"/>
      <c r="W1200" s="98"/>
      <c r="X1200" s="143"/>
      <c r="Y1200" s="143"/>
      <c r="Z1200" s="200"/>
      <c r="AA1200" s="200"/>
      <c r="AB1200" s="200"/>
    </row>
    <row r="1201">
      <c r="A1201" s="155"/>
      <c r="B1201" s="155"/>
      <c r="C1201" s="155"/>
      <c r="D1201" s="155"/>
      <c r="E1201" s="155"/>
      <c r="F1201" s="155"/>
      <c r="G1201" s="155"/>
      <c r="H1201" s="155"/>
      <c r="I1201" s="155"/>
      <c r="J1201" s="155"/>
      <c r="K1201" s="155"/>
      <c r="L1201" s="155"/>
      <c r="M1201" s="155"/>
      <c r="N1201" s="155"/>
      <c r="O1201" s="202"/>
      <c r="P1201" s="151"/>
      <c r="Q1201" s="97"/>
      <c r="R1201" s="128"/>
      <c r="S1201" s="128"/>
      <c r="T1201" s="128"/>
      <c r="U1201" s="128"/>
      <c r="V1201" s="151"/>
      <c r="W1201" s="98"/>
      <c r="X1201" s="143"/>
      <c r="Y1201" s="143"/>
      <c r="Z1201" s="200"/>
      <c r="AA1201" s="200"/>
      <c r="AB1201" s="200"/>
    </row>
    <row r="1202">
      <c r="A1202" s="155"/>
      <c r="B1202" s="155"/>
      <c r="C1202" s="155"/>
      <c r="D1202" s="155"/>
      <c r="E1202" s="155"/>
      <c r="F1202" s="155"/>
      <c r="G1202" s="155"/>
      <c r="H1202" s="155"/>
      <c r="I1202" s="155"/>
      <c r="J1202" s="155"/>
      <c r="K1202" s="155"/>
      <c r="L1202" s="155"/>
      <c r="M1202" s="155"/>
      <c r="N1202" s="155"/>
      <c r="O1202" s="202"/>
      <c r="P1202" s="151"/>
      <c r="Q1202" s="97"/>
      <c r="R1202" s="128"/>
      <c r="S1202" s="128"/>
      <c r="T1202" s="128"/>
      <c r="U1202" s="128"/>
      <c r="V1202" s="151"/>
      <c r="W1202" s="98"/>
      <c r="X1202" s="143"/>
      <c r="Y1202" s="143"/>
      <c r="Z1202" s="200"/>
      <c r="AA1202" s="200"/>
      <c r="AB1202" s="200"/>
    </row>
    <row r="1203">
      <c r="A1203" s="155"/>
      <c r="B1203" s="155"/>
      <c r="C1203" s="155"/>
      <c r="D1203" s="155"/>
      <c r="E1203" s="155"/>
      <c r="F1203" s="155"/>
      <c r="G1203" s="155"/>
      <c r="H1203" s="155"/>
      <c r="I1203" s="155"/>
      <c r="J1203" s="155"/>
      <c r="K1203" s="155"/>
      <c r="L1203" s="155"/>
      <c r="M1203" s="155"/>
      <c r="N1203" s="155"/>
      <c r="O1203" s="202"/>
      <c r="P1203" s="151"/>
      <c r="Q1203" s="97"/>
      <c r="R1203" s="128"/>
      <c r="S1203" s="128"/>
      <c r="T1203" s="128"/>
      <c r="U1203" s="128"/>
      <c r="V1203" s="151"/>
      <c r="W1203" s="98"/>
      <c r="X1203" s="143"/>
      <c r="Y1203" s="143"/>
      <c r="Z1203" s="200"/>
      <c r="AA1203" s="200"/>
      <c r="AB1203" s="200"/>
    </row>
    <row r="1204">
      <c r="A1204" s="155"/>
      <c r="B1204" s="155"/>
      <c r="C1204" s="155"/>
      <c r="D1204" s="155"/>
      <c r="E1204" s="155"/>
      <c r="F1204" s="155"/>
      <c r="G1204" s="155"/>
      <c r="H1204" s="155"/>
      <c r="I1204" s="155"/>
      <c r="J1204" s="155"/>
      <c r="K1204" s="155"/>
      <c r="L1204" s="155"/>
      <c r="M1204" s="155"/>
      <c r="N1204" s="155"/>
      <c r="O1204" s="202"/>
      <c r="P1204" s="151"/>
      <c r="Q1204" s="97"/>
      <c r="R1204" s="128"/>
      <c r="S1204" s="128"/>
      <c r="T1204" s="128"/>
      <c r="U1204" s="128"/>
      <c r="V1204" s="151"/>
      <c r="W1204" s="98"/>
      <c r="X1204" s="143"/>
      <c r="Y1204" s="143"/>
      <c r="Z1204" s="200"/>
      <c r="AA1204" s="200"/>
      <c r="AB1204" s="200"/>
    </row>
    <row r="1205">
      <c r="A1205" s="155"/>
      <c r="B1205" s="155"/>
      <c r="C1205" s="155"/>
      <c r="D1205" s="155"/>
      <c r="E1205" s="155"/>
      <c r="F1205" s="155"/>
      <c r="G1205" s="155"/>
      <c r="H1205" s="155"/>
      <c r="I1205" s="155"/>
      <c r="J1205" s="155"/>
      <c r="K1205" s="155"/>
      <c r="L1205" s="155"/>
      <c r="M1205" s="155"/>
      <c r="N1205" s="155"/>
      <c r="O1205" s="202"/>
      <c r="P1205" s="151"/>
      <c r="Q1205" s="97"/>
      <c r="R1205" s="128"/>
      <c r="S1205" s="128"/>
      <c r="T1205" s="128"/>
      <c r="U1205" s="128"/>
      <c r="V1205" s="151"/>
      <c r="W1205" s="98"/>
      <c r="X1205" s="143"/>
      <c r="Y1205" s="143"/>
      <c r="Z1205" s="200"/>
      <c r="AA1205" s="200"/>
      <c r="AB1205" s="200"/>
    </row>
    <row r="1206">
      <c r="A1206" s="155"/>
      <c r="B1206" s="155"/>
      <c r="C1206" s="155"/>
      <c r="D1206" s="155"/>
      <c r="E1206" s="155"/>
      <c r="F1206" s="155"/>
      <c r="G1206" s="155"/>
      <c r="H1206" s="155"/>
      <c r="I1206" s="155"/>
      <c r="J1206" s="155"/>
      <c r="K1206" s="155"/>
      <c r="L1206" s="155"/>
      <c r="M1206" s="155"/>
      <c r="N1206" s="155"/>
      <c r="O1206" s="202"/>
      <c r="P1206" s="151"/>
      <c r="Q1206" s="97"/>
      <c r="R1206" s="128"/>
      <c r="S1206" s="128"/>
      <c r="T1206" s="128"/>
      <c r="U1206" s="128"/>
      <c r="V1206" s="151"/>
      <c r="W1206" s="98"/>
      <c r="X1206" s="143"/>
      <c r="Y1206" s="143"/>
      <c r="Z1206" s="200"/>
      <c r="AA1206" s="200"/>
      <c r="AB1206" s="200"/>
    </row>
    <row r="1207">
      <c r="A1207" s="155"/>
      <c r="B1207" s="155"/>
      <c r="C1207" s="155"/>
      <c r="D1207" s="155"/>
      <c r="E1207" s="155"/>
      <c r="F1207" s="155"/>
      <c r="G1207" s="155"/>
      <c r="H1207" s="155"/>
      <c r="I1207" s="155"/>
      <c r="J1207" s="155"/>
      <c r="K1207" s="155"/>
      <c r="L1207" s="155"/>
      <c r="M1207" s="155"/>
      <c r="N1207" s="155"/>
      <c r="O1207" s="202"/>
      <c r="P1207" s="151"/>
      <c r="Q1207" s="97"/>
      <c r="R1207" s="128"/>
      <c r="S1207" s="128"/>
      <c r="T1207" s="128"/>
      <c r="U1207" s="128"/>
      <c r="V1207" s="151"/>
      <c r="W1207" s="98"/>
      <c r="X1207" s="143"/>
      <c r="Y1207" s="143"/>
      <c r="Z1207" s="200"/>
      <c r="AA1207" s="200"/>
      <c r="AB1207" s="200"/>
    </row>
    <row r="1208">
      <c r="A1208" s="155"/>
      <c r="B1208" s="155"/>
      <c r="C1208" s="155"/>
      <c r="D1208" s="155"/>
      <c r="E1208" s="155"/>
      <c r="F1208" s="155"/>
      <c r="G1208" s="155"/>
      <c r="H1208" s="155"/>
      <c r="I1208" s="155"/>
      <c r="J1208" s="155"/>
      <c r="K1208" s="155"/>
      <c r="L1208" s="155"/>
      <c r="M1208" s="155"/>
      <c r="N1208" s="155"/>
      <c r="O1208" s="202"/>
      <c r="P1208" s="151"/>
      <c r="Q1208" s="97"/>
      <c r="R1208" s="128"/>
      <c r="S1208" s="128"/>
      <c r="T1208" s="128"/>
      <c r="U1208" s="128"/>
      <c r="V1208" s="151"/>
      <c r="W1208" s="98"/>
      <c r="X1208" s="143"/>
      <c r="Y1208" s="143"/>
      <c r="Z1208" s="200"/>
      <c r="AA1208" s="200"/>
      <c r="AB1208" s="200"/>
    </row>
    <row r="1209">
      <c r="A1209" s="155"/>
      <c r="B1209" s="155"/>
      <c r="C1209" s="155"/>
      <c r="D1209" s="155"/>
      <c r="E1209" s="155"/>
      <c r="F1209" s="155"/>
      <c r="G1209" s="155"/>
      <c r="H1209" s="155"/>
      <c r="I1209" s="155"/>
      <c r="J1209" s="155"/>
      <c r="K1209" s="155"/>
      <c r="L1209" s="155"/>
      <c r="M1209" s="155"/>
      <c r="N1209" s="155"/>
      <c r="O1209" s="202"/>
      <c r="P1209" s="151"/>
      <c r="Q1209" s="97"/>
      <c r="R1209" s="128"/>
      <c r="S1209" s="128"/>
      <c r="T1209" s="128"/>
      <c r="U1209" s="128"/>
      <c r="V1209" s="151"/>
      <c r="W1209" s="98"/>
      <c r="X1209" s="143"/>
      <c r="Y1209" s="143"/>
      <c r="Z1209" s="200"/>
      <c r="AA1209" s="200"/>
      <c r="AB1209" s="200"/>
    </row>
    <row r="1210">
      <c r="A1210" s="155"/>
      <c r="B1210" s="155"/>
      <c r="C1210" s="155"/>
      <c r="D1210" s="155"/>
      <c r="E1210" s="155"/>
      <c r="F1210" s="155"/>
      <c r="G1210" s="155"/>
      <c r="H1210" s="155"/>
      <c r="I1210" s="155"/>
      <c r="J1210" s="155"/>
      <c r="K1210" s="155"/>
      <c r="L1210" s="155"/>
      <c r="M1210" s="155"/>
      <c r="N1210" s="155"/>
      <c r="O1210" s="202"/>
      <c r="P1210" s="151"/>
      <c r="Q1210" s="97"/>
      <c r="R1210" s="128"/>
      <c r="S1210" s="128"/>
      <c r="T1210" s="128"/>
      <c r="U1210" s="128"/>
      <c r="V1210" s="151"/>
      <c r="W1210" s="98"/>
      <c r="X1210" s="143"/>
      <c r="Y1210" s="143"/>
      <c r="Z1210" s="200"/>
      <c r="AA1210" s="200"/>
      <c r="AB1210" s="200"/>
    </row>
    <row r="1211">
      <c r="A1211" s="155"/>
      <c r="B1211" s="155"/>
      <c r="C1211" s="155"/>
      <c r="D1211" s="155"/>
      <c r="E1211" s="155"/>
      <c r="F1211" s="155"/>
      <c r="G1211" s="155"/>
      <c r="H1211" s="155"/>
      <c r="I1211" s="155"/>
      <c r="J1211" s="155"/>
      <c r="K1211" s="155"/>
      <c r="L1211" s="155"/>
      <c r="M1211" s="155"/>
      <c r="N1211" s="155"/>
      <c r="O1211" s="202"/>
      <c r="P1211" s="151"/>
      <c r="Q1211" s="97"/>
      <c r="R1211" s="128"/>
      <c r="S1211" s="128"/>
      <c r="T1211" s="128"/>
      <c r="U1211" s="128"/>
      <c r="V1211" s="151"/>
      <c r="W1211" s="98"/>
      <c r="X1211" s="143"/>
      <c r="Y1211" s="143"/>
      <c r="Z1211" s="200"/>
      <c r="AA1211" s="200"/>
      <c r="AB1211" s="200"/>
    </row>
    <row r="1212">
      <c r="A1212" s="155"/>
      <c r="B1212" s="155"/>
      <c r="C1212" s="155"/>
      <c r="D1212" s="155"/>
      <c r="E1212" s="155"/>
      <c r="F1212" s="155"/>
      <c r="G1212" s="155"/>
      <c r="H1212" s="155"/>
      <c r="I1212" s="155"/>
      <c r="J1212" s="155"/>
      <c r="K1212" s="155"/>
      <c r="L1212" s="155"/>
      <c r="M1212" s="155"/>
      <c r="N1212" s="155"/>
      <c r="O1212" s="202"/>
      <c r="P1212" s="151"/>
      <c r="Q1212" s="97"/>
      <c r="R1212" s="128"/>
      <c r="S1212" s="128"/>
      <c r="T1212" s="128"/>
      <c r="U1212" s="128"/>
      <c r="V1212" s="151"/>
      <c r="W1212" s="98"/>
      <c r="X1212" s="143"/>
      <c r="Y1212" s="143"/>
      <c r="Z1212" s="200"/>
      <c r="AA1212" s="200"/>
      <c r="AB1212" s="200"/>
    </row>
    <row r="1213">
      <c r="A1213" s="155"/>
      <c r="B1213" s="155"/>
      <c r="C1213" s="155"/>
      <c r="D1213" s="155"/>
      <c r="E1213" s="155"/>
      <c r="F1213" s="155"/>
      <c r="G1213" s="155"/>
      <c r="H1213" s="155"/>
      <c r="I1213" s="155"/>
      <c r="J1213" s="155"/>
      <c r="K1213" s="155"/>
      <c r="L1213" s="155"/>
      <c r="M1213" s="155"/>
      <c r="N1213" s="155"/>
      <c r="O1213" s="202"/>
      <c r="P1213" s="151"/>
      <c r="Q1213" s="97"/>
      <c r="R1213" s="128"/>
      <c r="S1213" s="128"/>
      <c r="T1213" s="128"/>
      <c r="U1213" s="128"/>
      <c r="V1213" s="151"/>
      <c r="W1213" s="98"/>
      <c r="X1213" s="143"/>
      <c r="Y1213" s="143"/>
      <c r="Z1213" s="200"/>
      <c r="AA1213" s="200"/>
      <c r="AB1213" s="200"/>
    </row>
    <row r="1214">
      <c r="A1214" s="155"/>
      <c r="B1214" s="155"/>
      <c r="C1214" s="155"/>
      <c r="D1214" s="155"/>
      <c r="E1214" s="155"/>
      <c r="F1214" s="155"/>
      <c r="G1214" s="155"/>
      <c r="H1214" s="155"/>
      <c r="I1214" s="155"/>
      <c r="J1214" s="155"/>
      <c r="K1214" s="155"/>
      <c r="L1214" s="155"/>
      <c r="M1214" s="155"/>
      <c r="N1214" s="155"/>
      <c r="O1214" s="202"/>
      <c r="P1214" s="151"/>
      <c r="Q1214" s="97"/>
      <c r="R1214" s="128"/>
      <c r="S1214" s="128"/>
      <c r="T1214" s="128"/>
      <c r="U1214" s="128"/>
      <c r="V1214" s="151"/>
      <c r="W1214" s="98"/>
      <c r="X1214" s="143"/>
      <c r="Y1214" s="143"/>
      <c r="Z1214" s="200"/>
      <c r="AA1214" s="200"/>
      <c r="AB1214" s="200"/>
    </row>
    <row r="1215">
      <c r="A1215" s="155"/>
      <c r="B1215" s="155"/>
      <c r="C1215" s="155"/>
      <c r="D1215" s="155"/>
      <c r="E1215" s="155"/>
      <c r="F1215" s="155"/>
      <c r="G1215" s="155"/>
      <c r="H1215" s="155"/>
      <c r="I1215" s="155"/>
      <c r="J1215" s="155"/>
      <c r="K1215" s="155"/>
      <c r="L1215" s="155"/>
      <c r="M1215" s="155"/>
      <c r="N1215" s="155"/>
      <c r="O1215" s="202"/>
      <c r="P1215" s="151"/>
      <c r="Q1215" s="97"/>
      <c r="R1215" s="128"/>
      <c r="S1215" s="128"/>
      <c r="T1215" s="128"/>
      <c r="U1215" s="128"/>
      <c r="V1215" s="151"/>
      <c r="W1215" s="98"/>
      <c r="X1215" s="143"/>
      <c r="Y1215" s="143"/>
      <c r="Z1215" s="200"/>
      <c r="AA1215" s="200"/>
      <c r="AB1215" s="200"/>
    </row>
    <row r="1216">
      <c r="A1216" s="155"/>
      <c r="B1216" s="155"/>
      <c r="C1216" s="155"/>
      <c r="D1216" s="155"/>
      <c r="E1216" s="155"/>
      <c r="F1216" s="155"/>
      <c r="G1216" s="155"/>
      <c r="H1216" s="155"/>
      <c r="I1216" s="155"/>
      <c r="J1216" s="155"/>
      <c r="K1216" s="155"/>
      <c r="L1216" s="155"/>
      <c r="M1216" s="155"/>
      <c r="N1216" s="155"/>
      <c r="O1216" s="202"/>
      <c r="P1216" s="151"/>
      <c r="Q1216" s="97"/>
      <c r="R1216" s="128"/>
      <c r="S1216" s="128"/>
      <c r="T1216" s="128"/>
      <c r="U1216" s="128"/>
      <c r="V1216" s="151"/>
      <c r="W1216" s="98"/>
      <c r="X1216" s="143"/>
      <c r="Y1216" s="143"/>
      <c r="Z1216" s="200"/>
      <c r="AA1216" s="200"/>
      <c r="AB1216" s="200"/>
    </row>
    <row r="1217">
      <c r="A1217" s="155"/>
      <c r="B1217" s="155"/>
      <c r="C1217" s="155"/>
      <c r="D1217" s="155"/>
      <c r="E1217" s="155"/>
      <c r="F1217" s="155"/>
      <c r="G1217" s="155"/>
      <c r="H1217" s="155"/>
      <c r="I1217" s="155"/>
      <c r="J1217" s="155"/>
      <c r="K1217" s="155"/>
      <c r="L1217" s="155"/>
      <c r="M1217" s="155"/>
      <c r="N1217" s="155"/>
      <c r="O1217" s="202"/>
      <c r="P1217" s="151"/>
      <c r="Q1217" s="97"/>
      <c r="R1217" s="128"/>
      <c r="S1217" s="128"/>
      <c r="T1217" s="128"/>
      <c r="U1217" s="128"/>
      <c r="V1217" s="151"/>
      <c r="W1217" s="98"/>
      <c r="X1217" s="143"/>
      <c r="Y1217" s="143"/>
      <c r="Z1217" s="200"/>
      <c r="AA1217" s="200"/>
      <c r="AB1217" s="200"/>
    </row>
    <row r="1218">
      <c r="A1218" s="155"/>
      <c r="B1218" s="155"/>
      <c r="C1218" s="155"/>
      <c r="D1218" s="155"/>
      <c r="E1218" s="155"/>
      <c r="F1218" s="155"/>
      <c r="G1218" s="155"/>
      <c r="H1218" s="155"/>
      <c r="I1218" s="155"/>
      <c r="J1218" s="155"/>
      <c r="K1218" s="155"/>
      <c r="L1218" s="155"/>
      <c r="M1218" s="155"/>
      <c r="N1218" s="155"/>
      <c r="O1218" s="202"/>
      <c r="P1218" s="151"/>
      <c r="Q1218" s="97"/>
      <c r="R1218" s="128"/>
      <c r="S1218" s="128"/>
      <c r="T1218" s="128"/>
      <c r="U1218" s="128"/>
      <c r="V1218" s="151"/>
      <c r="W1218" s="98"/>
      <c r="X1218" s="143"/>
      <c r="Y1218" s="143"/>
      <c r="Z1218" s="200"/>
      <c r="AA1218" s="200"/>
      <c r="AB1218" s="200"/>
    </row>
    <row r="1219">
      <c r="A1219" s="155"/>
      <c r="B1219" s="155"/>
      <c r="C1219" s="155"/>
      <c r="D1219" s="155"/>
      <c r="E1219" s="155"/>
      <c r="F1219" s="155"/>
      <c r="G1219" s="155"/>
      <c r="H1219" s="155"/>
      <c r="I1219" s="155"/>
      <c r="J1219" s="155"/>
      <c r="K1219" s="155"/>
      <c r="L1219" s="155"/>
      <c r="M1219" s="155"/>
      <c r="N1219" s="155"/>
      <c r="O1219" s="202"/>
      <c r="P1219" s="151"/>
      <c r="Q1219" s="97"/>
      <c r="R1219" s="128"/>
      <c r="S1219" s="128"/>
      <c r="T1219" s="128"/>
      <c r="U1219" s="128"/>
      <c r="V1219" s="151"/>
      <c r="W1219" s="98"/>
      <c r="X1219" s="143"/>
      <c r="Y1219" s="143"/>
      <c r="Z1219" s="200"/>
      <c r="AA1219" s="200"/>
      <c r="AB1219" s="200"/>
    </row>
    <row r="1220">
      <c r="A1220" s="155"/>
      <c r="B1220" s="155"/>
      <c r="C1220" s="155"/>
      <c r="D1220" s="155"/>
      <c r="E1220" s="155"/>
      <c r="F1220" s="155"/>
      <c r="G1220" s="155"/>
      <c r="H1220" s="155"/>
      <c r="I1220" s="155"/>
      <c r="J1220" s="155"/>
      <c r="K1220" s="155"/>
      <c r="L1220" s="155"/>
      <c r="M1220" s="155"/>
      <c r="N1220" s="155"/>
      <c r="O1220" s="202"/>
      <c r="P1220" s="151"/>
      <c r="Q1220" s="97"/>
      <c r="R1220" s="128"/>
      <c r="S1220" s="128"/>
      <c r="T1220" s="128"/>
      <c r="U1220" s="128"/>
      <c r="V1220" s="151"/>
      <c r="W1220" s="98"/>
      <c r="X1220" s="143"/>
      <c r="Y1220" s="143"/>
      <c r="Z1220" s="200"/>
      <c r="AA1220" s="200"/>
      <c r="AB1220" s="200"/>
    </row>
    <row r="1221">
      <c r="A1221" s="155"/>
      <c r="B1221" s="155"/>
      <c r="C1221" s="155"/>
      <c r="D1221" s="155"/>
      <c r="E1221" s="155"/>
      <c r="F1221" s="155"/>
      <c r="G1221" s="155"/>
      <c r="H1221" s="155"/>
      <c r="I1221" s="155"/>
      <c r="J1221" s="155"/>
      <c r="K1221" s="155"/>
      <c r="L1221" s="155"/>
      <c r="M1221" s="155"/>
      <c r="N1221" s="155"/>
      <c r="O1221" s="202"/>
      <c r="P1221" s="151"/>
      <c r="Q1221" s="97"/>
      <c r="R1221" s="128"/>
      <c r="S1221" s="128"/>
      <c r="T1221" s="128"/>
      <c r="U1221" s="128"/>
      <c r="V1221" s="151"/>
      <c r="W1221" s="98"/>
      <c r="X1221" s="143"/>
      <c r="Y1221" s="143"/>
      <c r="Z1221" s="200"/>
      <c r="AA1221" s="200"/>
      <c r="AB1221" s="200"/>
    </row>
    <row r="1222">
      <c r="A1222" s="155"/>
      <c r="B1222" s="155"/>
      <c r="C1222" s="155"/>
      <c r="D1222" s="155"/>
      <c r="E1222" s="155"/>
      <c r="F1222" s="155"/>
      <c r="G1222" s="155"/>
      <c r="H1222" s="155"/>
      <c r="I1222" s="155"/>
      <c r="J1222" s="155"/>
      <c r="K1222" s="155"/>
      <c r="L1222" s="155"/>
      <c r="M1222" s="155"/>
      <c r="N1222" s="155"/>
      <c r="O1222" s="202"/>
      <c r="P1222" s="151"/>
      <c r="Q1222" s="97"/>
      <c r="R1222" s="128"/>
      <c r="S1222" s="128"/>
      <c r="T1222" s="128"/>
      <c r="U1222" s="128"/>
      <c r="V1222" s="151"/>
      <c r="W1222" s="98"/>
      <c r="X1222" s="143"/>
      <c r="Y1222" s="143"/>
      <c r="Z1222" s="200"/>
      <c r="AA1222" s="200"/>
      <c r="AB1222" s="200"/>
    </row>
    <row r="1223">
      <c r="A1223" s="155"/>
      <c r="B1223" s="155"/>
      <c r="C1223" s="155"/>
      <c r="D1223" s="155"/>
      <c r="E1223" s="155"/>
      <c r="F1223" s="155"/>
      <c r="G1223" s="155"/>
      <c r="H1223" s="155"/>
      <c r="I1223" s="155"/>
      <c r="J1223" s="155"/>
      <c r="K1223" s="155"/>
      <c r="L1223" s="155"/>
      <c r="M1223" s="155"/>
      <c r="N1223" s="155"/>
      <c r="O1223" s="202"/>
      <c r="P1223" s="151"/>
      <c r="Q1223" s="97"/>
      <c r="R1223" s="128"/>
      <c r="S1223" s="128"/>
      <c r="T1223" s="128"/>
      <c r="U1223" s="128"/>
      <c r="V1223" s="151"/>
      <c r="W1223" s="98"/>
      <c r="X1223" s="143"/>
      <c r="Y1223" s="143"/>
      <c r="Z1223" s="200"/>
      <c r="AA1223" s="200"/>
      <c r="AB1223" s="200"/>
    </row>
    <row r="1224">
      <c r="A1224" s="155"/>
      <c r="B1224" s="155"/>
      <c r="C1224" s="155"/>
      <c r="D1224" s="155"/>
      <c r="E1224" s="155"/>
      <c r="F1224" s="155"/>
      <c r="G1224" s="155"/>
      <c r="H1224" s="155"/>
      <c r="I1224" s="155"/>
      <c r="J1224" s="155"/>
      <c r="K1224" s="155"/>
      <c r="L1224" s="155"/>
      <c r="M1224" s="155"/>
      <c r="N1224" s="155"/>
      <c r="O1224" s="202"/>
      <c r="P1224" s="151"/>
      <c r="Q1224" s="97"/>
      <c r="R1224" s="128"/>
      <c r="S1224" s="128"/>
      <c r="T1224" s="128"/>
      <c r="U1224" s="128"/>
      <c r="V1224" s="151"/>
      <c r="W1224" s="98"/>
      <c r="X1224" s="143"/>
      <c r="Y1224" s="143"/>
      <c r="Z1224" s="200"/>
      <c r="AA1224" s="200"/>
      <c r="AB1224" s="200"/>
    </row>
    <row r="1225">
      <c r="A1225" s="155"/>
      <c r="B1225" s="155"/>
      <c r="C1225" s="155"/>
      <c r="D1225" s="155"/>
      <c r="E1225" s="155"/>
      <c r="F1225" s="155"/>
      <c r="G1225" s="155"/>
      <c r="H1225" s="155"/>
      <c r="I1225" s="155"/>
      <c r="J1225" s="155"/>
      <c r="K1225" s="155"/>
      <c r="L1225" s="155"/>
      <c r="M1225" s="155"/>
      <c r="N1225" s="155"/>
      <c r="O1225" s="202"/>
      <c r="P1225" s="151"/>
      <c r="Q1225" s="97"/>
      <c r="R1225" s="128"/>
      <c r="S1225" s="128"/>
      <c r="T1225" s="128"/>
      <c r="U1225" s="128"/>
      <c r="V1225" s="151"/>
      <c r="W1225" s="98"/>
      <c r="X1225" s="143"/>
      <c r="Y1225" s="143"/>
      <c r="Z1225" s="200"/>
      <c r="AA1225" s="200"/>
      <c r="AB1225" s="200"/>
    </row>
    <row r="1226">
      <c r="A1226" s="155"/>
      <c r="B1226" s="155"/>
      <c r="C1226" s="155"/>
      <c r="D1226" s="155"/>
      <c r="E1226" s="155"/>
      <c r="F1226" s="155"/>
      <c r="G1226" s="155"/>
      <c r="H1226" s="155"/>
      <c r="I1226" s="155"/>
      <c r="J1226" s="155"/>
      <c r="K1226" s="155"/>
      <c r="L1226" s="155"/>
      <c r="M1226" s="155"/>
      <c r="N1226" s="155"/>
      <c r="O1226" s="202"/>
      <c r="P1226" s="151"/>
      <c r="Q1226" s="97"/>
      <c r="R1226" s="128"/>
      <c r="S1226" s="128"/>
      <c r="T1226" s="128"/>
      <c r="U1226" s="128"/>
      <c r="V1226" s="151"/>
      <c r="W1226" s="98"/>
      <c r="X1226" s="143"/>
      <c r="Y1226" s="143"/>
      <c r="Z1226" s="200"/>
      <c r="AA1226" s="200"/>
      <c r="AB1226" s="200"/>
    </row>
    <row r="1227">
      <c r="A1227" s="155"/>
      <c r="B1227" s="155"/>
      <c r="C1227" s="155"/>
      <c r="D1227" s="155"/>
      <c r="E1227" s="155"/>
      <c r="F1227" s="155"/>
      <c r="G1227" s="155"/>
      <c r="H1227" s="155"/>
      <c r="I1227" s="155"/>
      <c r="J1227" s="155"/>
      <c r="K1227" s="155"/>
      <c r="L1227" s="155"/>
      <c r="M1227" s="155"/>
      <c r="N1227" s="155"/>
      <c r="O1227" s="202"/>
      <c r="P1227" s="151"/>
      <c r="Q1227" s="97"/>
      <c r="R1227" s="128"/>
      <c r="S1227" s="128"/>
      <c r="T1227" s="128"/>
      <c r="U1227" s="128"/>
      <c r="V1227" s="151"/>
      <c r="W1227" s="98"/>
      <c r="X1227" s="143"/>
      <c r="Y1227" s="143"/>
      <c r="Z1227" s="200"/>
      <c r="AA1227" s="200"/>
      <c r="AB1227" s="200"/>
    </row>
    <row r="1228">
      <c r="A1228" s="155"/>
      <c r="B1228" s="155"/>
      <c r="C1228" s="155"/>
      <c r="D1228" s="155"/>
      <c r="E1228" s="155"/>
      <c r="F1228" s="155"/>
      <c r="G1228" s="155"/>
      <c r="H1228" s="155"/>
      <c r="I1228" s="155"/>
      <c r="J1228" s="155"/>
      <c r="K1228" s="155"/>
      <c r="L1228" s="155"/>
      <c r="M1228" s="155"/>
      <c r="N1228" s="155"/>
      <c r="O1228" s="202"/>
      <c r="P1228" s="151"/>
      <c r="Q1228" s="97"/>
      <c r="R1228" s="128"/>
      <c r="S1228" s="128"/>
      <c r="T1228" s="128"/>
      <c r="U1228" s="128"/>
      <c r="V1228" s="151"/>
      <c r="W1228" s="98"/>
      <c r="X1228" s="143"/>
      <c r="Y1228" s="143"/>
      <c r="Z1228" s="200"/>
      <c r="AA1228" s="200"/>
      <c r="AB1228" s="200"/>
    </row>
    <row r="1229">
      <c r="A1229" s="155"/>
      <c r="B1229" s="155"/>
      <c r="C1229" s="155"/>
      <c r="D1229" s="155"/>
      <c r="E1229" s="155"/>
      <c r="F1229" s="155"/>
      <c r="G1229" s="155"/>
      <c r="H1229" s="155"/>
      <c r="I1229" s="155"/>
      <c r="J1229" s="155"/>
      <c r="K1229" s="155"/>
      <c r="L1229" s="155"/>
      <c r="M1229" s="155"/>
      <c r="N1229" s="155"/>
      <c r="O1229" s="202"/>
      <c r="P1229" s="151"/>
      <c r="Q1229" s="97"/>
      <c r="R1229" s="128"/>
      <c r="S1229" s="128"/>
      <c r="T1229" s="128"/>
      <c r="U1229" s="128"/>
      <c r="V1229" s="151"/>
      <c r="W1229" s="98"/>
      <c r="X1229" s="143"/>
      <c r="Y1229" s="143"/>
      <c r="Z1229" s="200"/>
      <c r="AA1229" s="200"/>
      <c r="AB1229" s="200"/>
    </row>
    <row r="1230">
      <c r="A1230" s="155"/>
      <c r="B1230" s="155"/>
      <c r="C1230" s="155"/>
      <c r="D1230" s="155"/>
      <c r="E1230" s="155"/>
      <c r="F1230" s="155"/>
      <c r="G1230" s="155"/>
      <c r="H1230" s="155"/>
      <c r="I1230" s="155"/>
      <c r="J1230" s="155"/>
      <c r="K1230" s="155"/>
      <c r="L1230" s="155"/>
      <c r="M1230" s="155"/>
      <c r="N1230" s="155"/>
      <c r="O1230" s="202"/>
      <c r="P1230" s="151"/>
      <c r="Q1230" s="97"/>
      <c r="R1230" s="128"/>
      <c r="S1230" s="128"/>
      <c r="T1230" s="128"/>
      <c r="U1230" s="128"/>
      <c r="V1230" s="151"/>
      <c r="W1230" s="98"/>
      <c r="X1230" s="143"/>
      <c r="Y1230" s="143"/>
      <c r="Z1230" s="200"/>
      <c r="AA1230" s="200"/>
      <c r="AB1230" s="200"/>
    </row>
    <row r="1231">
      <c r="A1231" s="155"/>
      <c r="B1231" s="155"/>
      <c r="C1231" s="155"/>
      <c r="D1231" s="155"/>
      <c r="E1231" s="155"/>
      <c r="F1231" s="155"/>
      <c r="G1231" s="155"/>
      <c r="H1231" s="155"/>
      <c r="I1231" s="155"/>
      <c r="J1231" s="155"/>
      <c r="K1231" s="155"/>
      <c r="L1231" s="155"/>
      <c r="M1231" s="155"/>
      <c r="N1231" s="155"/>
      <c r="O1231" s="202"/>
      <c r="P1231" s="151"/>
      <c r="Q1231" s="97"/>
      <c r="R1231" s="128"/>
      <c r="S1231" s="128"/>
      <c r="T1231" s="128"/>
      <c r="U1231" s="128"/>
      <c r="V1231" s="151"/>
      <c r="W1231" s="98"/>
      <c r="X1231" s="143"/>
      <c r="Y1231" s="143"/>
      <c r="Z1231" s="200"/>
      <c r="AA1231" s="200"/>
      <c r="AB1231" s="200"/>
    </row>
    <row r="1232">
      <c r="A1232" s="155"/>
      <c r="B1232" s="155"/>
      <c r="C1232" s="155"/>
      <c r="D1232" s="155"/>
      <c r="E1232" s="155"/>
      <c r="F1232" s="155"/>
      <c r="G1232" s="155"/>
      <c r="H1232" s="155"/>
      <c r="I1232" s="155"/>
      <c r="J1232" s="155"/>
      <c r="K1232" s="155"/>
      <c r="L1232" s="155"/>
      <c r="M1232" s="155"/>
      <c r="N1232" s="155"/>
      <c r="O1232" s="202"/>
      <c r="P1232" s="151"/>
      <c r="Q1232" s="97"/>
      <c r="R1232" s="128"/>
      <c r="S1232" s="128"/>
      <c r="T1232" s="128"/>
      <c r="U1232" s="128"/>
      <c r="V1232" s="151"/>
      <c r="W1232" s="98"/>
      <c r="X1232" s="143"/>
      <c r="Y1232" s="143"/>
      <c r="Z1232" s="200"/>
      <c r="AA1232" s="200"/>
      <c r="AB1232" s="200"/>
    </row>
    <row r="1233">
      <c r="A1233" s="155"/>
      <c r="B1233" s="155"/>
      <c r="C1233" s="155"/>
      <c r="D1233" s="155"/>
      <c r="E1233" s="155"/>
      <c r="F1233" s="155"/>
      <c r="G1233" s="155"/>
      <c r="H1233" s="155"/>
      <c r="I1233" s="155"/>
      <c r="J1233" s="155"/>
      <c r="K1233" s="155"/>
      <c r="L1233" s="155"/>
      <c r="M1233" s="155"/>
      <c r="N1233" s="155"/>
      <c r="O1233" s="202"/>
      <c r="P1233" s="151"/>
      <c r="Q1233" s="97"/>
      <c r="R1233" s="128"/>
      <c r="S1233" s="128"/>
      <c r="T1233" s="128"/>
      <c r="U1233" s="128"/>
      <c r="V1233" s="151"/>
      <c r="W1233" s="98"/>
      <c r="X1233" s="143"/>
      <c r="Y1233" s="143"/>
      <c r="Z1233" s="200"/>
      <c r="AA1233" s="200"/>
      <c r="AB1233" s="200"/>
    </row>
    <row r="1234">
      <c r="A1234" s="155"/>
      <c r="B1234" s="155"/>
      <c r="C1234" s="155"/>
      <c r="D1234" s="155"/>
      <c r="E1234" s="155"/>
      <c r="F1234" s="155"/>
      <c r="G1234" s="155"/>
      <c r="H1234" s="155"/>
      <c r="I1234" s="155"/>
      <c r="J1234" s="155"/>
      <c r="K1234" s="155"/>
      <c r="L1234" s="155"/>
      <c r="M1234" s="155"/>
      <c r="N1234" s="155"/>
      <c r="O1234" s="202"/>
      <c r="P1234" s="151"/>
      <c r="Q1234" s="97"/>
      <c r="R1234" s="128"/>
      <c r="S1234" s="128"/>
      <c r="T1234" s="128"/>
      <c r="U1234" s="128"/>
      <c r="V1234" s="151"/>
      <c r="W1234" s="98"/>
      <c r="X1234" s="143"/>
      <c r="Y1234" s="143"/>
      <c r="Z1234" s="200"/>
      <c r="AA1234" s="200"/>
      <c r="AB1234" s="200"/>
    </row>
    <row r="1235">
      <c r="A1235" s="155"/>
      <c r="B1235" s="155"/>
      <c r="C1235" s="155"/>
      <c r="D1235" s="155"/>
      <c r="E1235" s="155"/>
      <c r="F1235" s="155"/>
      <c r="G1235" s="155"/>
      <c r="H1235" s="155"/>
      <c r="I1235" s="155"/>
      <c r="J1235" s="155"/>
      <c r="K1235" s="155"/>
      <c r="L1235" s="155"/>
      <c r="M1235" s="155"/>
      <c r="N1235" s="155"/>
      <c r="O1235" s="202"/>
      <c r="P1235" s="151"/>
      <c r="Q1235" s="97"/>
      <c r="R1235" s="128"/>
      <c r="S1235" s="128"/>
      <c r="T1235" s="128"/>
      <c r="U1235" s="128"/>
      <c r="V1235" s="151"/>
      <c r="W1235" s="98"/>
      <c r="X1235" s="143"/>
      <c r="Y1235" s="143"/>
      <c r="Z1235" s="200"/>
      <c r="AA1235" s="200"/>
      <c r="AB1235" s="200"/>
    </row>
    <row r="1236">
      <c r="A1236" s="155"/>
      <c r="B1236" s="155"/>
      <c r="C1236" s="155"/>
      <c r="D1236" s="155"/>
      <c r="E1236" s="155"/>
      <c r="F1236" s="155"/>
      <c r="G1236" s="155"/>
      <c r="H1236" s="155"/>
      <c r="I1236" s="155"/>
      <c r="J1236" s="155"/>
      <c r="K1236" s="155"/>
      <c r="L1236" s="155"/>
      <c r="M1236" s="155"/>
      <c r="N1236" s="155"/>
      <c r="O1236" s="202"/>
      <c r="P1236" s="151"/>
      <c r="Q1236" s="97"/>
      <c r="R1236" s="128"/>
      <c r="S1236" s="128"/>
      <c r="T1236" s="128"/>
      <c r="U1236" s="128"/>
      <c r="V1236" s="151"/>
      <c r="W1236" s="98"/>
      <c r="X1236" s="143"/>
      <c r="Y1236" s="143"/>
      <c r="Z1236" s="200"/>
      <c r="AA1236" s="200"/>
      <c r="AB1236" s="200"/>
    </row>
    <row r="1237">
      <c r="A1237" s="155"/>
      <c r="B1237" s="155"/>
      <c r="C1237" s="155"/>
      <c r="D1237" s="155"/>
      <c r="E1237" s="155"/>
      <c r="F1237" s="155"/>
      <c r="G1237" s="155"/>
      <c r="H1237" s="155"/>
      <c r="I1237" s="155"/>
      <c r="J1237" s="155"/>
      <c r="K1237" s="155"/>
      <c r="L1237" s="155"/>
      <c r="M1237" s="155"/>
      <c r="N1237" s="155"/>
      <c r="O1237" s="202"/>
      <c r="P1237" s="151"/>
      <c r="Q1237" s="97"/>
      <c r="R1237" s="128"/>
      <c r="S1237" s="128"/>
      <c r="T1237" s="128"/>
      <c r="U1237" s="128"/>
      <c r="V1237" s="151"/>
      <c r="W1237" s="98"/>
      <c r="X1237" s="143"/>
      <c r="Y1237" s="143"/>
      <c r="Z1237" s="200"/>
      <c r="AA1237" s="200"/>
      <c r="AB1237" s="200"/>
    </row>
    <row r="1238">
      <c r="A1238" s="155"/>
      <c r="B1238" s="155"/>
      <c r="C1238" s="155"/>
      <c r="D1238" s="155"/>
      <c r="E1238" s="155"/>
      <c r="F1238" s="155"/>
      <c r="G1238" s="155"/>
      <c r="H1238" s="155"/>
      <c r="I1238" s="155"/>
      <c r="J1238" s="155"/>
      <c r="K1238" s="155"/>
      <c r="L1238" s="155"/>
      <c r="M1238" s="155"/>
      <c r="N1238" s="155"/>
      <c r="O1238" s="202"/>
      <c r="P1238" s="151"/>
      <c r="Q1238" s="97"/>
      <c r="R1238" s="128"/>
      <c r="S1238" s="128"/>
      <c r="T1238" s="128"/>
      <c r="U1238" s="128"/>
      <c r="V1238" s="151"/>
      <c r="W1238" s="98"/>
      <c r="X1238" s="143"/>
      <c r="Y1238" s="143"/>
      <c r="Z1238" s="200"/>
      <c r="AA1238" s="200"/>
      <c r="AB1238" s="200"/>
    </row>
    <row r="1239">
      <c r="A1239" s="155"/>
      <c r="B1239" s="155"/>
      <c r="C1239" s="155"/>
      <c r="D1239" s="155"/>
      <c r="E1239" s="155"/>
      <c r="F1239" s="155"/>
      <c r="G1239" s="155"/>
      <c r="H1239" s="155"/>
      <c r="I1239" s="155"/>
      <c r="J1239" s="155"/>
      <c r="K1239" s="155"/>
      <c r="L1239" s="155"/>
      <c r="M1239" s="155"/>
      <c r="N1239" s="155"/>
      <c r="O1239" s="202"/>
      <c r="P1239" s="151"/>
      <c r="Q1239" s="97"/>
      <c r="R1239" s="128"/>
      <c r="S1239" s="128"/>
      <c r="T1239" s="128"/>
      <c r="U1239" s="128"/>
      <c r="V1239" s="151"/>
      <c r="W1239" s="98"/>
      <c r="X1239" s="143"/>
      <c r="Y1239" s="143"/>
      <c r="Z1239" s="200"/>
      <c r="AA1239" s="200"/>
      <c r="AB1239" s="200"/>
    </row>
    <row r="1240">
      <c r="A1240" s="155"/>
      <c r="B1240" s="155"/>
      <c r="C1240" s="155"/>
      <c r="D1240" s="155"/>
      <c r="E1240" s="155"/>
      <c r="F1240" s="155"/>
      <c r="G1240" s="155"/>
      <c r="H1240" s="155"/>
      <c r="I1240" s="155"/>
      <c r="J1240" s="155"/>
      <c r="K1240" s="155"/>
      <c r="L1240" s="155"/>
      <c r="M1240" s="155"/>
      <c r="N1240" s="155"/>
      <c r="O1240" s="202"/>
      <c r="P1240" s="151"/>
      <c r="Q1240" s="97"/>
      <c r="R1240" s="128"/>
      <c r="S1240" s="128"/>
      <c r="T1240" s="128"/>
      <c r="U1240" s="128"/>
      <c r="V1240" s="151"/>
      <c r="W1240" s="98"/>
      <c r="X1240" s="143"/>
      <c r="Y1240" s="143"/>
      <c r="Z1240" s="200"/>
      <c r="AA1240" s="200"/>
      <c r="AB1240" s="200"/>
    </row>
    <row r="1241">
      <c r="A1241" s="155"/>
      <c r="B1241" s="155"/>
      <c r="C1241" s="155"/>
      <c r="D1241" s="155"/>
      <c r="E1241" s="155"/>
      <c r="F1241" s="155"/>
      <c r="G1241" s="155"/>
      <c r="H1241" s="155"/>
      <c r="I1241" s="155"/>
      <c r="J1241" s="155"/>
      <c r="K1241" s="155"/>
      <c r="L1241" s="155"/>
      <c r="M1241" s="155"/>
      <c r="N1241" s="155"/>
      <c r="O1241" s="202"/>
      <c r="P1241" s="151"/>
      <c r="Q1241" s="97"/>
      <c r="R1241" s="128"/>
      <c r="S1241" s="128"/>
      <c r="T1241" s="128"/>
      <c r="U1241" s="128"/>
      <c r="V1241" s="151"/>
      <c r="W1241" s="98"/>
      <c r="X1241" s="143"/>
      <c r="Y1241" s="143"/>
      <c r="Z1241" s="200"/>
      <c r="AA1241" s="200"/>
      <c r="AB1241" s="200"/>
    </row>
    <row r="1242">
      <c r="A1242" s="155"/>
      <c r="B1242" s="155"/>
      <c r="C1242" s="155"/>
      <c r="D1242" s="155"/>
      <c r="E1242" s="155"/>
      <c r="F1242" s="155"/>
      <c r="G1242" s="155"/>
      <c r="H1242" s="155"/>
      <c r="I1242" s="155"/>
      <c r="J1242" s="155"/>
      <c r="K1242" s="155"/>
      <c r="L1242" s="155"/>
      <c r="M1242" s="155"/>
      <c r="N1242" s="155"/>
      <c r="O1242" s="202"/>
      <c r="P1242" s="151"/>
      <c r="Q1242" s="97"/>
      <c r="R1242" s="128"/>
      <c r="S1242" s="128"/>
      <c r="T1242" s="128"/>
      <c r="U1242" s="128"/>
      <c r="V1242" s="151"/>
      <c r="W1242" s="98"/>
      <c r="X1242" s="143"/>
      <c r="Y1242" s="143"/>
      <c r="Z1242" s="200"/>
      <c r="AA1242" s="200"/>
      <c r="AB1242" s="200"/>
    </row>
    <row r="1243">
      <c r="A1243" s="155"/>
      <c r="B1243" s="155"/>
      <c r="C1243" s="155"/>
      <c r="D1243" s="155"/>
      <c r="E1243" s="155"/>
      <c r="F1243" s="155"/>
      <c r="G1243" s="155"/>
      <c r="H1243" s="155"/>
      <c r="I1243" s="155"/>
      <c r="J1243" s="155"/>
      <c r="K1243" s="155"/>
      <c r="L1243" s="155"/>
      <c r="M1243" s="155"/>
      <c r="N1243" s="155"/>
      <c r="O1243" s="202"/>
      <c r="P1243" s="151"/>
      <c r="Q1243" s="97"/>
      <c r="R1243" s="128"/>
      <c r="S1243" s="128"/>
      <c r="T1243" s="128"/>
      <c r="U1243" s="128"/>
      <c r="V1243" s="151"/>
      <c r="W1243" s="98"/>
      <c r="X1243" s="143"/>
      <c r="Y1243" s="143"/>
      <c r="Z1243" s="200"/>
      <c r="AA1243" s="200"/>
      <c r="AB1243" s="200"/>
    </row>
    <row r="1244">
      <c r="A1244" s="155"/>
      <c r="B1244" s="155"/>
      <c r="C1244" s="155"/>
      <c r="D1244" s="155"/>
      <c r="E1244" s="155"/>
      <c r="F1244" s="155"/>
      <c r="G1244" s="155"/>
      <c r="H1244" s="155"/>
      <c r="I1244" s="155"/>
      <c r="J1244" s="155"/>
      <c r="K1244" s="155"/>
      <c r="L1244" s="155"/>
      <c r="M1244" s="155"/>
      <c r="N1244" s="155"/>
      <c r="O1244" s="202"/>
      <c r="P1244" s="151"/>
      <c r="Q1244" s="97"/>
      <c r="R1244" s="128"/>
      <c r="S1244" s="128"/>
      <c r="T1244" s="128"/>
      <c r="U1244" s="128"/>
      <c r="V1244" s="151"/>
      <c r="W1244" s="98"/>
      <c r="X1244" s="143"/>
      <c r="Y1244" s="143"/>
      <c r="Z1244" s="200"/>
      <c r="AA1244" s="200"/>
      <c r="AB1244" s="200"/>
    </row>
    <row r="1245">
      <c r="A1245" s="155"/>
      <c r="B1245" s="155"/>
      <c r="C1245" s="155"/>
      <c r="D1245" s="155"/>
      <c r="E1245" s="155"/>
      <c r="F1245" s="155"/>
      <c r="G1245" s="155"/>
      <c r="H1245" s="155"/>
      <c r="I1245" s="155"/>
      <c r="J1245" s="155"/>
      <c r="K1245" s="155"/>
      <c r="L1245" s="155"/>
      <c r="M1245" s="155"/>
      <c r="N1245" s="155"/>
      <c r="O1245" s="202"/>
      <c r="P1245" s="151"/>
      <c r="Q1245" s="97"/>
      <c r="R1245" s="128"/>
      <c r="S1245" s="128"/>
      <c r="T1245" s="128"/>
      <c r="U1245" s="128"/>
      <c r="V1245" s="151"/>
      <c r="W1245" s="98"/>
      <c r="X1245" s="143"/>
      <c r="Y1245" s="143"/>
      <c r="Z1245" s="200"/>
      <c r="AA1245" s="200"/>
      <c r="AB1245" s="200"/>
    </row>
    <row r="1246">
      <c r="A1246" s="155"/>
      <c r="B1246" s="155"/>
      <c r="C1246" s="155"/>
      <c r="D1246" s="155"/>
      <c r="E1246" s="155"/>
      <c r="F1246" s="155"/>
      <c r="G1246" s="155"/>
      <c r="H1246" s="155"/>
      <c r="I1246" s="155"/>
      <c r="J1246" s="155"/>
      <c r="K1246" s="155"/>
      <c r="L1246" s="155"/>
      <c r="M1246" s="155"/>
      <c r="N1246" s="155"/>
      <c r="O1246" s="202"/>
      <c r="P1246" s="151"/>
      <c r="Q1246" s="97"/>
      <c r="R1246" s="128"/>
      <c r="S1246" s="128"/>
      <c r="T1246" s="128"/>
      <c r="U1246" s="128"/>
      <c r="V1246" s="151"/>
      <c r="W1246" s="98"/>
      <c r="X1246" s="143"/>
      <c r="Y1246" s="143"/>
      <c r="Z1246" s="200"/>
      <c r="AA1246" s="200"/>
      <c r="AB1246" s="200"/>
    </row>
    <row r="1247">
      <c r="A1247" s="155"/>
      <c r="B1247" s="155"/>
      <c r="C1247" s="155"/>
      <c r="D1247" s="155"/>
      <c r="E1247" s="155"/>
      <c r="F1247" s="155"/>
      <c r="G1247" s="155"/>
      <c r="H1247" s="155"/>
      <c r="I1247" s="155"/>
      <c r="J1247" s="155"/>
      <c r="K1247" s="155"/>
      <c r="L1247" s="155"/>
      <c r="M1247" s="155"/>
      <c r="N1247" s="155"/>
      <c r="O1247" s="202"/>
      <c r="P1247" s="151"/>
      <c r="Q1247" s="97"/>
      <c r="R1247" s="128"/>
      <c r="S1247" s="128"/>
      <c r="T1247" s="128"/>
      <c r="U1247" s="128"/>
      <c r="V1247" s="151"/>
      <c r="W1247" s="98"/>
      <c r="X1247" s="143"/>
      <c r="Y1247" s="143"/>
      <c r="Z1247" s="200"/>
      <c r="AA1247" s="200"/>
      <c r="AB1247" s="200"/>
    </row>
    <row r="1248">
      <c r="A1248" s="155"/>
      <c r="B1248" s="155"/>
      <c r="C1248" s="155"/>
      <c r="D1248" s="155"/>
      <c r="E1248" s="155"/>
      <c r="F1248" s="155"/>
      <c r="G1248" s="155"/>
      <c r="H1248" s="155"/>
      <c r="I1248" s="155"/>
      <c r="J1248" s="155"/>
      <c r="K1248" s="155"/>
      <c r="L1248" s="155"/>
      <c r="M1248" s="155"/>
      <c r="N1248" s="155"/>
      <c r="O1248" s="202"/>
      <c r="P1248" s="151"/>
      <c r="Q1248" s="97"/>
      <c r="R1248" s="128"/>
      <c r="S1248" s="128"/>
      <c r="T1248" s="128"/>
      <c r="U1248" s="128"/>
      <c r="V1248" s="151"/>
      <c r="W1248" s="98"/>
      <c r="X1248" s="143"/>
      <c r="Y1248" s="143"/>
      <c r="Z1248" s="200"/>
      <c r="AA1248" s="200"/>
      <c r="AB1248" s="200"/>
    </row>
    <row r="1249">
      <c r="A1249" s="155"/>
      <c r="B1249" s="155"/>
      <c r="C1249" s="155"/>
      <c r="D1249" s="155"/>
      <c r="E1249" s="155"/>
      <c r="F1249" s="155"/>
      <c r="G1249" s="155"/>
      <c r="H1249" s="155"/>
      <c r="I1249" s="155"/>
      <c r="J1249" s="155"/>
      <c r="K1249" s="155"/>
      <c r="L1249" s="155"/>
      <c r="M1249" s="155"/>
      <c r="N1249" s="155"/>
      <c r="O1249" s="202"/>
      <c r="P1249" s="151"/>
      <c r="Q1249" s="97"/>
      <c r="R1249" s="128"/>
      <c r="S1249" s="128"/>
      <c r="T1249" s="128"/>
      <c r="U1249" s="128"/>
      <c r="V1249" s="151"/>
      <c r="W1249" s="98"/>
      <c r="X1249" s="143"/>
      <c r="Y1249" s="143"/>
      <c r="Z1249" s="200"/>
      <c r="AA1249" s="200"/>
      <c r="AB1249" s="200"/>
    </row>
    <row r="1250">
      <c r="A1250" s="155"/>
      <c r="B1250" s="155"/>
      <c r="C1250" s="155"/>
      <c r="D1250" s="155"/>
      <c r="E1250" s="155"/>
      <c r="F1250" s="155"/>
      <c r="G1250" s="155"/>
      <c r="H1250" s="155"/>
      <c r="I1250" s="155"/>
      <c r="J1250" s="155"/>
      <c r="K1250" s="155"/>
      <c r="L1250" s="155"/>
      <c r="M1250" s="155"/>
      <c r="N1250" s="155"/>
      <c r="O1250" s="202"/>
      <c r="P1250" s="151"/>
      <c r="Q1250" s="97"/>
      <c r="R1250" s="128"/>
      <c r="S1250" s="128"/>
      <c r="T1250" s="128"/>
      <c r="U1250" s="128"/>
      <c r="V1250" s="151"/>
      <c r="W1250" s="98"/>
      <c r="X1250" s="143"/>
      <c r="Y1250" s="143"/>
      <c r="Z1250" s="200"/>
      <c r="AA1250" s="200"/>
      <c r="AB1250" s="200"/>
    </row>
    <row r="1251">
      <c r="A1251" s="155"/>
      <c r="B1251" s="155"/>
      <c r="C1251" s="155"/>
      <c r="D1251" s="155"/>
      <c r="E1251" s="155"/>
      <c r="F1251" s="155"/>
      <c r="G1251" s="155"/>
      <c r="H1251" s="155"/>
      <c r="I1251" s="155"/>
      <c r="J1251" s="155"/>
      <c r="K1251" s="155"/>
      <c r="L1251" s="155"/>
      <c r="M1251" s="155"/>
      <c r="N1251" s="155"/>
      <c r="O1251" s="202"/>
      <c r="P1251" s="151"/>
      <c r="Q1251" s="97"/>
      <c r="R1251" s="128"/>
      <c r="S1251" s="128"/>
      <c r="T1251" s="128"/>
      <c r="U1251" s="128"/>
      <c r="V1251" s="151"/>
      <c r="W1251" s="98"/>
      <c r="X1251" s="143"/>
      <c r="Y1251" s="143"/>
      <c r="Z1251" s="200"/>
      <c r="AA1251" s="200"/>
      <c r="AB1251" s="200"/>
    </row>
    <row r="1252">
      <c r="A1252" s="155"/>
      <c r="B1252" s="155"/>
      <c r="C1252" s="155"/>
      <c r="D1252" s="155"/>
      <c r="E1252" s="155"/>
      <c r="F1252" s="155"/>
      <c r="G1252" s="155"/>
      <c r="H1252" s="155"/>
      <c r="I1252" s="155"/>
      <c r="J1252" s="155"/>
      <c r="K1252" s="155"/>
      <c r="L1252" s="155"/>
      <c r="M1252" s="155"/>
      <c r="N1252" s="155"/>
      <c r="O1252" s="202"/>
      <c r="P1252" s="151"/>
      <c r="Q1252" s="97"/>
      <c r="R1252" s="128"/>
      <c r="S1252" s="128"/>
      <c r="T1252" s="128"/>
      <c r="U1252" s="128"/>
      <c r="V1252" s="151"/>
      <c r="W1252" s="98"/>
      <c r="X1252" s="143"/>
      <c r="Y1252" s="143"/>
      <c r="Z1252" s="200"/>
      <c r="AA1252" s="200"/>
      <c r="AB1252" s="200"/>
    </row>
    <row r="1253">
      <c r="A1253" s="155"/>
      <c r="B1253" s="155"/>
      <c r="C1253" s="155"/>
      <c r="D1253" s="155"/>
      <c r="E1253" s="155"/>
      <c r="F1253" s="155"/>
      <c r="G1253" s="155"/>
      <c r="H1253" s="155"/>
      <c r="I1253" s="155"/>
      <c r="J1253" s="155"/>
      <c r="K1253" s="155"/>
      <c r="L1253" s="155"/>
      <c r="M1253" s="155"/>
      <c r="N1253" s="155"/>
      <c r="O1253" s="202"/>
      <c r="P1253" s="151"/>
      <c r="Q1253" s="97"/>
      <c r="R1253" s="128"/>
      <c r="S1253" s="128"/>
      <c r="T1253" s="128"/>
      <c r="U1253" s="128"/>
      <c r="V1253" s="151"/>
      <c r="W1253" s="98"/>
      <c r="X1253" s="143"/>
      <c r="Y1253" s="143"/>
      <c r="Z1253" s="200"/>
      <c r="AA1253" s="200"/>
      <c r="AB1253" s="200"/>
    </row>
    <row r="1254">
      <c r="A1254" s="155"/>
      <c r="B1254" s="155"/>
      <c r="C1254" s="155"/>
      <c r="D1254" s="155"/>
      <c r="E1254" s="155"/>
      <c r="F1254" s="155"/>
      <c r="G1254" s="155"/>
      <c r="H1254" s="155"/>
      <c r="I1254" s="155"/>
      <c r="J1254" s="155"/>
      <c r="K1254" s="155"/>
      <c r="L1254" s="155"/>
      <c r="M1254" s="155"/>
      <c r="N1254" s="155"/>
      <c r="O1254" s="202"/>
      <c r="P1254" s="151"/>
      <c r="Q1254" s="97"/>
      <c r="R1254" s="128"/>
      <c r="S1254" s="128"/>
      <c r="T1254" s="128"/>
      <c r="U1254" s="128"/>
      <c r="V1254" s="151"/>
      <c r="W1254" s="98"/>
      <c r="X1254" s="143"/>
      <c r="Y1254" s="143"/>
      <c r="Z1254" s="200"/>
      <c r="AA1254" s="200"/>
      <c r="AB1254" s="200"/>
    </row>
    <row r="1255">
      <c r="A1255" s="155"/>
      <c r="B1255" s="155"/>
      <c r="C1255" s="155"/>
      <c r="D1255" s="155"/>
      <c r="E1255" s="155"/>
      <c r="F1255" s="155"/>
      <c r="G1255" s="155"/>
      <c r="H1255" s="155"/>
      <c r="I1255" s="155"/>
      <c r="J1255" s="155"/>
      <c r="K1255" s="155"/>
      <c r="L1255" s="155"/>
      <c r="M1255" s="155"/>
      <c r="N1255" s="155"/>
      <c r="O1255" s="202"/>
      <c r="P1255" s="151"/>
      <c r="Q1255" s="97"/>
      <c r="R1255" s="128"/>
      <c r="S1255" s="128"/>
      <c r="T1255" s="128"/>
      <c r="U1255" s="128"/>
      <c r="V1255" s="151"/>
      <c r="W1255" s="98"/>
      <c r="X1255" s="143"/>
      <c r="Y1255" s="143"/>
      <c r="Z1255" s="200"/>
      <c r="AA1255" s="200"/>
      <c r="AB1255" s="200"/>
    </row>
    <row r="1256">
      <c r="A1256" s="155"/>
      <c r="B1256" s="155"/>
      <c r="C1256" s="155"/>
      <c r="D1256" s="155"/>
      <c r="E1256" s="155"/>
      <c r="F1256" s="155"/>
      <c r="G1256" s="155"/>
      <c r="H1256" s="155"/>
      <c r="I1256" s="155"/>
      <c r="J1256" s="155"/>
      <c r="K1256" s="155"/>
      <c r="L1256" s="155"/>
      <c r="M1256" s="155"/>
      <c r="N1256" s="155"/>
      <c r="O1256" s="202"/>
      <c r="P1256" s="151"/>
      <c r="Q1256" s="97"/>
      <c r="R1256" s="128"/>
      <c r="S1256" s="128"/>
      <c r="T1256" s="128"/>
      <c r="U1256" s="128"/>
      <c r="V1256" s="151"/>
      <c r="W1256" s="98"/>
      <c r="X1256" s="143"/>
      <c r="Y1256" s="143"/>
      <c r="Z1256" s="200"/>
      <c r="AA1256" s="200"/>
      <c r="AB1256" s="200"/>
    </row>
    <row r="1257">
      <c r="A1257" s="155"/>
      <c r="B1257" s="155"/>
      <c r="C1257" s="155"/>
      <c r="D1257" s="155"/>
      <c r="E1257" s="155"/>
      <c r="F1257" s="155"/>
      <c r="G1257" s="155"/>
      <c r="H1257" s="155"/>
      <c r="I1257" s="155"/>
      <c r="J1257" s="155"/>
      <c r="K1257" s="155"/>
      <c r="L1257" s="155"/>
      <c r="M1257" s="155"/>
      <c r="N1257" s="155"/>
      <c r="O1257" s="202"/>
      <c r="P1257" s="151"/>
      <c r="Q1257" s="97"/>
      <c r="R1257" s="128"/>
      <c r="S1257" s="128"/>
      <c r="T1257" s="128"/>
      <c r="U1257" s="128"/>
      <c r="V1257" s="151"/>
      <c r="W1257" s="98"/>
      <c r="X1257" s="143"/>
      <c r="Y1257" s="143"/>
      <c r="Z1257" s="200"/>
      <c r="AA1257" s="200"/>
      <c r="AB1257" s="200"/>
    </row>
    <row r="1258">
      <c r="A1258" s="155"/>
      <c r="B1258" s="155"/>
      <c r="C1258" s="155"/>
      <c r="D1258" s="155"/>
      <c r="E1258" s="155"/>
      <c r="F1258" s="155"/>
      <c r="G1258" s="155"/>
      <c r="H1258" s="155"/>
      <c r="I1258" s="155"/>
      <c r="J1258" s="155"/>
      <c r="K1258" s="155"/>
      <c r="L1258" s="155"/>
      <c r="M1258" s="155"/>
      <c r="N1258" s="155"/>
      <c r="O1258" s="202"/>
      <c r="P1258" s="151"/>
      <c r="Q1258" s="97"/>
      <c r="R1258" s="128"/>
      <c r="S1258" s="128"/>
      <c r="T1258" s="128"/>
      <c r="U1258" s="128"/>
      <c r="V1258" s="151"/>
      <c r="W1258" s="98"/>
      <c r="X1258" s="143"/>
      <c r="Y1258" s="143"/>
      <c r="Z1258" s="200"/>
      <c r="AA1258" s="200"/>
      <c r="AB1258" s="200"/>
    </row>
    <row r="1259">
      <c r="A1259" s="155"/>
      <c r="B1259" s="155"/>
      <c r="C1259" s="155"/>
      <c r="D1259" s="155"/>
      <c r="E1259" s="155"/>
      <c r="F1259" s="155"/>
      <c r="G1259" s="155"/>
      <c r="H1259" s="155"/>
      <c r="I1259" s="155"/>
      <c r="J1259" s="155"/>
      <c r="K1259" s="155"/>
      <c r="L1259" s="155"/>
      <c r="M1259" s="155"/>
      <c r="N1259" s="155"/>
      <c r="O1259" s="202"/>
      <c r="P1259" s="151"/>
      <c r="Q1259" s="97"/>
      <c r="R1259" s="128"/>
      <c r="S1259" s="128"/>
      <c r="T1259" s="128"/>
      <c r="U1259" s="128"/>
      <c r="V1259" s="151"/>
      <c r="W1259" s="98"/>
      <c r="X1259" s="143"/>
      <c r="Y1259" s="143"/>
      <c r="Z1259" s="200"/>
      <c r="AA1259" s="200"/>
      <c r="AB1259" s="200"/>
    </row>
    <row r="1260">
      <c r="A1260" s="155"/>
      <c r="B1260" s="155"/>
      <c r="C1260" s="155"/>
      <c r="D1260" s="155"/>
      <c r="E1260" s="155"/>
      <c r="F1260" s="155"/>
      <c r="G1260" s="155"/>
      <c r="H1260" s="155"/>
      <c r="I1260" s="155"/>
      <c r="J1260" s="155"/>
      <c r="K1260" s="155"/>
      <c r="L1260" s="155"/>
      <c r="M1260" s="155"/>
      <c r="N1260" s="155"/>
      <c r="O1260" s="202"/>
      <c r="P1260" s="151"/>
      <c r="Q1260" s="97"/>
      <c r="R1260" s="128"/>
      <c r="S1260" s="128"/>
      <c r="T1260" s="128"/>
      <c r="U1260" s="128"/>
      <c r="V1260" s="151"/>
      <c r="W1260" s="98"/>
      <c r="X1260" s="143"/>
      <c r="Y1260" s="143"/>
      <c r="Z1260" s="200"/>
      <c r="AA1260" s="200"/>
      <c r="AB1260" s="200"/>
    </row>
    <row r="1261">
      <c r="A1261" s="155"/>
      <c r="B1261" s="155"/>
      <c r="C1261" s="155"/>
      <c r="D1261" s="155"/>
      <c r="E1261" s="155"/>
      <c r="F1261" s="155"/>
      <c r="G1261" s="155"/>
      <c r="H1261" s="155"/>
      <c r="I1261" s="155"/>
      <c r="J1261" s="155"/>
      <c r="K1261" s="155"/>
      <c r="L1261" s="155"/>
      <c r="M1261" s="155"/>
      <c r="N1261" s="155"/>
      <c r="O1261" s="202"/>
      <c r="P1261" s="151"/>
      <c r="Q1261" s="97"/>
      <c r="R1261" s="128"/>
      <c r="S1261" s="128"/>
      <c r="T1261" s="128"/>
      <c r="U1261" s="128"/>
      <c r="V1261" s="151"/>
      <c r="W1261" s="98"/>
      <c r="X1261" s="143"/>
      <c r="Y1261" s="143"/>
      <c r="Z1261" s="200"/>
      <c r="AA1261" s="200"/>
      <c r="AB1261" s="200"/>
    </row>
    <row r="1262">
      <c r="A1262" s="155"/>
      <c r="B1262" s="155"/>
      <c r="C1262" s="155"/>
      <c r="D1262" s="155"/>
      <c r="E1262" s="155"/>
      <c r="F1262" s="155"/>
      <c r="G1262" s="155"/>
      <c r="H1262" s="155"/>
      <c r="I1262" s="155"/>
      <c r="J1262" s="155"/>
      <c r="K1262" s="155"/>
      <c r="L1262" s="155"/>
      <c r="M1262" s="155"/>
      <c r="N1262" s="155"/>
      <c r="O1262" s="202"/>
      <c r="P1262" s="151"/>
      <c r="Q1262" s="97"/>
      <c r="R1262" s="128"/>
      <c r="S1262" s="128"/>
      <c r="T1262" s="128"/>
      <c r="U1262" s="128"/>
      <c r="V1262" s="151"/>
      <c r="W1262" s="98"/>
      <c r="X1262" s="143"/>
      <c r="Y1262" s="143"/>
      <c r="Z1262" s="200"/>
      <c r="AA1262" s="200"/>
      <c r="AB1262" s="200"/>
    </row>
    <row r="1263">
      <c r="A1263" s="155"/>
      <c r="B1263" s="155"/>
      <c r="C1263" s="155"/>
      <c r="D1263" s="155"/>
      <c r="E1263" s="155"/>
      <c r="F1263" s="155"/>
      <c r="G1263" s="155"/>
      <c r="H1263" s="155"/>
      <c r="I1263" s="155"/>
      <c r="J1263" s="155"/>
      <c r="K1263" s="155"/>
      <c r="L1263" s="155"/>
      <c r="M1263" s="155"/>
      <c r="N1263" s="155"/>
      <c r="O1263" s="202"/>
      <c r="P1263" s="151"/>
      <c r="Q1263" s="97"/>
      <c r="R1263" s="128"/>
      <c r="S1263" s="128"/>
      <c r="T1263" s="128"/>
      <c r="U1263" s="128"/>
      <c r="V1263" s="151"/>
      <c r="W1263" s="98"/>
      <c r="X1263" s="143"/>
      <c r="Y1263" s="143"/>
      <c r="Z1263" s="200"/>
      <c r="AA1263" s="200"/>
      <c r="AB1263" s="200"/>
    </row>
    <row r="1264">
      <c r="A1264" s="155"/>
      <c r="B1264" s="155"/>
      <c r="C1264" s="155"/>
      <c r="D1264" s="155"/>
      <c r="E1264" s="155"/>
      <c r="F1264" s="155"/>
      <c r="G1264" s="155"/>
      <c r="H1264" s="155"/>
      <c r="I1264" s="155"/>
      <c r="J1264" s="155"/>
      <c r="K1264" s="155"/>
      <c r="L1264" s="155"/>
      <c r="M1264" s="155"/>
      <c r="N1264" s="155"/>
      <c r="O1264" s="202"/>
      <c r="P1264" s="151"/>
      <c r="Q1264" s="97"/>
      <c r="R1264" s="128"/>
      <c r="S1264" s="128"/>
      <c r="T1264" s="128"/>
      <c r="U1264" s="128"/>
      <c r="V1264" s="151"/>
      <c r="W1264" s="98"/>
      <c r="X1264" s="143"/>
      <c r="Y1264" s="143"/>
      <c r="Z1264" s="200"/>
      <c r="AA1264" s="200"/>
      <c r="AB1264" s="200"/>
    </row>
    <row r="1265">
      <c r="A1265" s="155"/>
      <c r="B1265" s="155"/>
      <c r="C1265" s="155"/>
      <c r="D1265" s="155"/>
      <c r="E1265" s="155"/>
      <c r="F1265" s="155"/>
      <c r="G1265" s="155"/>
      <c r="H1265" s="155"/>
      <c r="I1265" s="155"/>
      <c r="J1265" s="155"/>
      <c r="K1265" s="155"/>
      <c r="L1265" s="155"/>
      <c r="M1265" s="155"/>
      <c r="N1265" s="155"/>
      <c r="O1265" s="202"/>
      <c r="P1265" s="151"/>
      <c r="Q1265" s="97"/>
      <c r="R1265" s="128"/>
      <c r="S1265" s="128"/>
      <c r="T1265" s="128"/>
      <c r="U1265" s="128"/>
      <c r="V1265" s="151"/>
      <c r="W1265" s="98"/>
      <c r="X1265" s="143"/>
      <c r="Y1265" s="143"/>
      <c r="Z1265" s="200"/>
      <c r="AA1265" s="200"/>
      <c r="AB1265" s="200"/>
    </row>
    <row r="1266">
      <c r="A1266" s="155"/>
      <c r="B1266" s="155"/>
      <c r="C1266" s="155"/>
      <c r="D1266" s="155"/>
      <c r="E1266" s="155"/>
      <c r="F1266" s="155"/>
      <c r="G1266" s="155"/>
      <c r="H1266" s="155"/>
      <c r="I1266" s="155"/>
      <c r="J1266" s="155"/>
      <c r="K1266" s="155"/>
      <c r="L1266" s="155"/>
      <c r="M1266" s="155"/>
      <c r="N1266" s="155"/>
      <c r="O1266" s="202"/>
      <c r="P1266" s="151"/>
      <c r="Q1266" s="97"/>
      <c r="R1266" s="128"/>
      <c r="S1266" s="128"/>
      <c r="T1266" s="128"/>
      <c r="U1266" s="128"/>
      <c r="V1266" s="151"/>
      <c r="W1266" s="98"/>
      <c r="X1266" s="143"/>
      <c r="Y1266" s="143"/>
      <c r="Z1266" s="200"/>
      <c r="AA1266" s="200"/>
      <c r="AB1266" s="200"/>
    </row>
    <row r="1267">
      <c r="A1267" s="155"/>
      <c r="B1267" s="155"/>
      <c r="C1267" s="155"/>
      <c r="D1267" s="155"/>
      <c r="E1267" s="155"/>
      <c r="F1267" s="155"/>
      <c r="G1267" s="155"/>
      <c r="H1267" s="155"/>
      <c r="I1267" s="155"/>
      <c r="J1267" s="155"/>
      <c r="K1267" s="155"/>
      <c r="L1267" s="155"/>
      <c r="M1267" s="155"/>
      <c r="N1267" s="155"/>
      <c r="O1267" s="202"/>
      <c r="P1267" s="151"/>
      <c r="Q1267" s="97"/>
      <c r="R1267" s="128"/>
      <c r="S1267" s="128"/>
      <c r="T1267" s="128"/>
      <c r="U1267" s="128"/>
      <c r="V1267" s="151"/>
      <c r="W1267" s="98"/>
      <c r="X1267" s="143"/>
      <c r="Y1267" s="143"/>
      <c r="Z1267" s="200"/>
      <c r="AA1267" s="200"/>
      <c r="AB1267" s="200"/>
    </row>
    <row r="1268">
      <c r="A1268" s="155"/>
      <c r="B1268" s="155"/>
      <c r="C1268" s="155"/>
      <c r="D1268" s="155"/>
      <c r="E1268" s="155"/>
      <c r="F1268" s="155"/>
      <c r="G1268" s="155"/>
      <c r="H1268" s="155"/>
      <c r="I1268" s="155"/>
      <c r="J1268" s="155"/>
      <c r="K1268" s="155"/>
      <c r="L1268" s="155"/>
      <c r="M1268" s="155"/>
      <c r="N1268" s="155"/>
      <c r="O1268" s="202"/>
      <c r="P1268" s="151"/>
      <c r="Q1268" s="97"/>
      <c r="R1268" s="128"/>
      <c r="S1268" s="128"/>
      <c r="T1268" s="128"/>
      <c r="U1268" s="128"/>
      <c r="V1268" s="151"/>
      <c r="W1268" s="98"/>
      <c r="X1268" s="143"/>
      <c r="Y1268" s="143"/>
      <c r="Z1268" s="200"/>
      <c r="AA1268" s="200"/>
      <c r="AB1268" s="200"/>
    </row>
    <row r="1269">
      <c r="A1269" s="155"/>
      <c r="B1269" s="155"/>
      <c r="C1269" s="155"/>
      <c r="D1269" s="155"/>
      <c r="E1269" s="155"/>
      <c r="F1269" s="155"/>
      <c r="G1269" s="155"/>
      <c r="H1269" s="155"/>
      <c r="I1269" s="155"/>
      <c r="J1269" s="155"/>
      <c r="K1269" s="155"/>
      <c r="L1269" s="155"/>
      <c r="M1269" s="155"/>
      <c r="N1269" s="155"/>
      <c r="O1269" s="202"/>
      <c r="P1269" s="151"/>
      <c r="Q1269" s="97"/>
      <c r="R1269" s="128"/>
      <c r="S1269" s="128"/>
      <c r="T1269" s="128"/>
      <c r="U1269" s="128"/>
      <c r="V1269" s="151"/>
      <c r="W1269" s="98"/>
      <c r="X1269" s="143"/>
      <c r="Y1269" s="143"/>
      <c r="Z1269" s="200"/>
      <c r="AA1269" s="200"/>
      <c r="AB1269" s="200"/>
    </row>
    <row r="1270">
      <c r="A1270" s="155"/>
      <c r="B1270" s="155"/>
      <c r="C1270" s="155"/>
      <c r="D1270" s="155"/>
      <c r="E1270" s="155"/>
      <c r="F1270" s="155"/>
      <c r="G1270" s="155"/>
      <c r="H1270" s="155"/>
      <c r="I1270" s="155"/>
      <c r="J1270" s="155"/>
      <c r="K1270" s="155"/>
      <c r="L1270" s="155"/>
      <c r="M1270" s="155"/>
      <c r="N1270" s="155"/>
      <c r="O1270" s="202"/>
      <c r="P1270" s="151"/>
      <c r="Q1270" s="97"/>
      <c r="R1270" s="128"/>
      <c r="S1270" s="128"/>
      <c r="T1270" s="128"/>
      <c r="U1270" s="128"/>
      <c r="V1270" s="151"/>
      <c r="W1270" s="98"/>
      <c r="X1270" s="143"/>
      <c r="Y1270" s="143"/>
      <c r="Z1270" s="200"/>
      <c r="AA1270" s="200"/>
      <c r="AB1270" s="200"/>
    </row>
    <row r="1271">
      <c r="A1271" s="155"/>
      <c r="B1271" s="155"/>
      <c r="C1271" s="155"/>
      <c r="D1271" s="155"/>
      <c r="E1271" s="155"/>
      <c r="F1271" s="155"/>
      <c r="G1271" s="155"/>
      <c r="H1271" s="155"/>
      <c r="I1271" s="155"/>
      <c r="J1271" s="155"/>
      <c r="K1271" s="155"/>
      <c r="L1271" s="155"/>
      <c r="M1271" s="155"/>
      <c r="N1271" s="155"/>
      <c r="O1271" s="202"/>
      <c r="P1271" s="151"/>
      <c r="Q1271" s="97"/>
      <c r="R1271" s="128"/>
      <c r="S1271" s="128"/>
      <c r="T1271" s="128"/>
      <c r="U1271" s="128"/>
      <c r="V1271" s="151"/>
      <c r="W1271" s="98"/>
      <c r="X1271" s="143"/>
      <c r="Y1271" s="143"/>
      <c r="Z1271" s="200"/>
      <c r="AA1271" s="200"/>
      <c r="AB1271" s="200"/>
    </row>
    <row r="1272">
      <c r="A1272" s="155"/>
      <c r="B1272" s="155"/>
      <c r="C1272" s="155"/>
      <c r="D1272" s="155"/>
      <c r="E1272" s="155"/>
      <c r="F1272" s="155"/>
      <c r="G1272" s="155"/>
      <c r="H1272" s="155"/>
      <c r="I1272" s="155"/>
      <c r="J1272" s="155"/>
      <c r="K1272" s="155"/>
      <c r="L1272" s="155"/>
      <c r="M1272" s="155"/>
      <c r="N1272" s="155"/>
      <c r="O1272" s="202"/>
      <c r="P1272" s="151"/>
      <c r="Q1272" s="97"/>
      <c r="R1272" s="128"/>
      <c r="S1272" s="128"/>
      <c r="T1272" s="128"/>
      <c r="U1272" s="128"/>
      <c r="V1272" s="151"/>
      <c r="W1272" s="98"/>
      <c r="X1272" s="143"/>
      <c r="Y1272" s="143"/>
      <c r="Z1272" s="200"/>
      <c r="AA1272" s="200"/>
      <c r="AB1272" s="200"/>
    </row>
    <row r="1273">
      <c r="A1273" s="155"/>
      <c r="B1273" s="155"/>
      <c r="C1273" s="155"/>
      <c r="D1273" s="155"/>
      <c r="E1273" s="155"/>
      <c r="F1273" s="155"/>
      <c r="G1273" s="155"/>
      <c r="H1273" s="155"/>
      <c r="I1273" s="155"/>
      <c r="J1273" s="155"/>
      <c r="K1273" s="155"/>
      <c r="L1273" s="155"/>
      <c r="M1273" s="155"/>
      <c r="N1273" s="155"/>
      <c r="O1273" s="202"/>
      <c r="P1273" s="151"/>
      <c r="Q1273" s="97"/>
      <c r="R1273" s="128"/>
      <c r="S1273" s="128"/>
      <c r="T1273" s="128"/>
      <c r="U1273" s="128"/>
      <c r="V1273" s="151"/>
      <c r="W1273" s="98"/>
      <c r="X1273" s="143"/>
      <c r="Y1273" s="143"/>
      <c r="Z1273" s="200"/>
      <c r="AA1273" s="200"/>
      <c r="AB1273" s="200"/>
    </row>
    <row r="1274">
      <c r="A1274" s="155"/>
      <c r="B1274" s="155"/>
      <c r="C1274" s="155"/>
      <c r="D1274" s="155"/>
      <c r="E1274" s="155"/>
      <c r="F1274" s="155"/>
      <c r="G1274" s="155"/>
      <c r="H1274" s="155"/>
      <c r="I1274" s="155"/>
      <c r="J1274" s="155"/>
      <c r="K1274" s="155"/>
      <c r="L1274" s="155"/>
      <c r="M1274" s="155"/>
      <c r="N1274" s="155"/>
      <c r="O1274" s="202"/>
      <c r="P1274" s="151"/>
      <c r="Q1274" s="97"/>
      <c r="R1274" s="128"/>
      <c r="S1274" s="128"/>
      <c r="T1274" s="128"/>
      <c r="U1274" s="128"/>
      <c r="V1274" s="151"/>
      <c r="W1274" s="98"/>
      <c r="X1274" s="143"/>
      <c r="Y1274" s="143"/>
      <c r="Z1274" s="200"/>
      <c r="AA1274" s="200"/>
      <c r="AB1274" s="200"/>
    </row>
    <row r="1275">
      <c r="A1275" s="155"/>
      <c r="B1275" s="155"/>
      <c r="C1275" s="155"/>
      <c r="D1275" s="155"/>
      <c r="E1275" s="155"/>
      <c r="F1275" s="155"/>
      <c r="G1275" s="155"/>
      <c r="H1275" s="155"/>
      <c r="I1275" s="155"/>
      <c r="J1275" s="155"/>
      <c r="K1275" s="155"/>
      <c r="L1275" s="155"/>
      <c r="M1275" s="155"/>
      <c r="N1275" s="155"/>
      <c r="O1275" s="202"/>
      <c r="P1275" s="151"/>
      <c r="Q1275" s="97"/>
      <c r="R1275" s="128"/>
      <c r="S1275" s="128"/>
      <c r="T1275" s="128"/>
      <c r="U1275" s="128"/>
      <c r="V1275" s="151"/>
      <c r="W1275" s="98"/>
      <c r="X1275" s="143"/>
      <c r="Y1275" s="143"/>
      <c r="Z1275" s="200"/>
      <c r="AA1275" s="200"/>
      <c r="AB1275" s="200"/>
    </row>
    <row r="1276">
      <c r="A1276" s="155"/>
      <c r="B1276" s="155"/>
      <c r="C1276" s="155"/>
      <c r="D1276" s="155"/>
      <c r="E1276" s="155"/>
      <c r="F1276" s="155"/>
      <c r="G1276" s="155"/>
      <c r="H1276" s="155"/>
      <c r="I1276" s="155"/>
      <c r="J1276" s="155"/>
      <c r="K1276" s="155"/>
      <c r="L1276" s="155"/>
      <c r="M1276" s="155"/>
      <c r="N1276" s="155"/>
      <c r="O1276" s="202"/>
      <c r="P1276" s="151"/>
      <c r="Q1276" s="97"/>
      <c r="R1276" s="128"/>
      <c r="S1276" s="128"/>
      <c r="T1276" s="128"/>
      <c r="U1276" s="128"/>
      <c r="V1276" s="151"/>
      <c r="W1276" s="98"/>
      <c r="X1276" s="143"/>
      <c r="Y1276" s="143"/>
      <c r="Z1276" s="200"/>
      <c r="AA1276" s="200"/>
      <c r="AB1276" s="200"/>
    </row>
    <row r="1277">
      <c r="A1277" s="155"/>
      <c r="B1277" s="155"/>
      <c r="C1277" s="155"/>
      <c r="D1277" s="155"/>
      <c r="E1277" s="155"/>
      <c r="F1277" s="155"/>
      <c r="G1277" s="155"/>
      <c r="H1277" s="155"/>
      <c r="I1277" s="155"/>
      <c r="J1277" s="155"/>
      <c r="K1277" s="155"/>
      <c r="L1277" s="155"/>
      <c r="M1277" s="155"/>
      <c r="N1277" s="155"/>
      <c r="O1277" s="202"/>
      <c r="P1277" s="151"/>
      <c r="Q1277" s="97"/>
      <c r="R1277" s="128"/>
      <c r="S1277" s="128"/>
      <c r="T1277" s="128"/>
      <c r="U1277" s="128"/>
      <c r="V1277" s="151"/>
      <c r="W1277" s="98"/>
      <c r="X1277" s="143"/>
      <c r="Y1277" s="143"/>
      <c r="Z1277" s="200"/>
      <c r="AA1277" s="200"/>
      <c r="AB1277" s="200"/>
    </row>
    <row r="1278">
      <c r="A1278" s="155"/>
      <c r="B1278" s="155"/>
      <c r="C1278" s="155"/>
      <c r="D1278" s="155"/>
      <c r="E1278" s="155"/>
      <c r="F1278" s="155"/>
      <c r="G1278" s="155"/>
      <c r="H1278" s="155"/>
      <c r="I1278" s="155"/>
      <c r="J1278" s="155"/>
      <c r="K1278" s="155"/>
      <c r="L1278" s="155"/>
      <c r="M1278" s="155"/>
      <c r="N1278" s="155"/>
      <c r="O1278" s="202"/>
      <c r="P1278" s="151"/>
      <c r="Q1278" s="97"/>
      <c r="R1278" s="128"/>
      <c r="S1278" s="128"/>
      <c r="T1278" s="128"/>
      <c r="U1278" s="128"/>
      <c r="V1278" s="151"/>
      <c r="W1278" s="98"/>
      <c r="X1278" s="143"/>
      <c r="Y1278" s="143"/>
      <c r="Z1278" s="200"/>
      <c r="AA1278" s="200"/>
      <c r="AB1278" s="200"/>
    </row>
    <row r="1279">
      <c r="A1279" s="155"/>
      <c r="B1279" s="155"/>
      <c r="C1279" s="155"/>
      <c r="D1279" s="155"/>
      <c r="E1279" s="155"/>
      <c r="F1279" s="155"/>
      <c r="G1279" s="155"/>
      <c r="H1279" s="155"/>
      <c r="I1279" s="155"/>
      <c r="J1279" s="155"/>
      <c r="K1279" s="155"/>
      <c r="L1279" s="155"/>
      <c r="M1279" s="155"/>
      <c r="N1279" s="155"/>
      <c r="O1279" s="202"/>
      <c r="P1279" s="151"/>
      <c r="Q1279" s="97"/>
      <c r="R1279" s="128"/>
      <c r="S1279" s="128"/>
      <c r="T1279" s="128"/>
      <c r="U1279" s="128"/>
      <c r="V1279" s="151"/>
      <c r="W1279" s="98"/>
      <c r="X1279" s="143"/>
      <c r="Y1279" s="143"/>
      <c r="Z1279" s="200"/>
      <c r="AA1279" s="200"/>
      <c r="AB1279" s="200"/>
    </row>
    <row r="1280">
      <c r="A1280" s="155"/>
      <c r="B1280" s="155"/>
      <c r="C1280" s="155"/>
      <c r="D1280" s="155"/>
      <c r="E1280" s="155"/>
      <c r="F1280" s="155"/>
      <c r="G1280" s="155"/>
      <c r="H1280" s="155"/>
      <c r="I1280" s="155"/>
      <c r="J1280" s="155"/>
      <c r="K1280" s="155"/>
      <c r="L1280" s="155"/>
      <c r="M1280" s="155"/>
      <c r="N1280" s="155"/>
      <c r="O1280" s="202"/>
      <c r="P1280" s="151"/>
      <c r="Q1280" s="97"/>
      <c r="R1280" s="128"/>
      <c r="S1280" s="128"/>
      <c r="T1280" s="128"/>
      <c r="U1280" s="128"/>
      <c r="V1280" s="151"/>
      <c r="W1280" s="98"/>
      <c r="X1280" s="143"/>
      <c r="Y1280" s="143"/>
      <c r="Z1280" s="200"/>
      <c r="AA1280" s="200"/>
      <c r="AB1280" s="200"/>
    </row>
    <row r="1281">
      <c r="A1281" s="155"/>
      <c r="B1281" s="155"/>
      <c r="C1281" s="155"/>
      <c r="D1281" s="155"/>
      <c r="E1281" s="155"/>
      <c r="F1281" s="155"/>
      <c r="G1281" s="155"/>
      <c r="H1281" s="155"/>
      <c r="I1281" s="155"/>
      <c r="J1281" s="155"/>
      <c r="K1281" s="155"/>
      <c r="L1281" s="155"/>
      <c r="M1281" s="155"/>
      <c r="N1281" s="155"/>
      <c r="O1281" s="202"/>
      <c r="P1281" s="151"/>
      <c r="Q1281" s="97"/>
      <c r="R1281" s="128"/>
      <c r="S1281" s="128"/>
      <c r="T1281" s="128"/>
      <c r="U1281" s="128"/>
      <c r="V1281" s="151"/>
      <c r="W1281" s="98"/>
      <c r="X1281" s="143"/>
      <c r="Y1281" s="143"/>
      <c r="Z1281" s="200"/>
      <c r="AA1281" s="200"/>
      <c r="AB1281" s="200"/>
    </row>
    <row r="1282">
      <c r="A1282" s="155"/>
      <c r="B1282" s="155"/>
      <c r="C1282" s="155"/>
      <c r="D1282" s="155"/>
      <c r="E1282" s="155"/>
      <c r="F1282" s="155"/>
      <c r="G1282" s="155"/>
      <c r="H1282" s="155"/>
      <c r="I1282" s="155"/>
      <c r="J1282" s="155"/>
      <c r="K1282" s="155"/>
      <c r="L1282" s="155"/>
      <c r="M1282" s="155"/>
      <c r="N1282" s="155"/>
      <c r="O1282" s="202"/>
      <c r="P1282" s="151"/>
      <c r="Q1282" s="97"/>
      <c r="R1282" s="128"/>
      <c r="S1282" s="128"/>
      <c r="T1282" s="128"/>
      <c r="U1282" s="128"/>
      <c r="V1282" s="151"/>
      <c r="W1282" s="98"/>
      <c r="X1282" s="143"/>
      <c r="Y1282" s="143"/>
      <c r="Z1282" s="200"/>
      <c r="AA1282" s="200"/>
      <c r="AB1282" s="200"/>
    </row>
    <row r="1283">
      <c r="A1283" s="155"/>
      <c r="B1283" s="155"/>
      <c r="C1283" s="155"/>
      <c r="D1283" s="155"/>
      <c r="E1283" s="155"/>
      <c r="F1283" s="155"/>
      <c r="G1283" s="155"/>
      <c r="H1283" s="155"/>
      <c r="I1283" s="155"/>
      <c r="J1283" s="155"/>
      <c r="K1283" s="155"/>
      <c r="L1283" s="155"/>
      <c r="M1283" s="155"/>
      <c r="N1283" s="155"/>
      <c r="O1283" s="202"/>
      <c r="P1283" s="151"/>
      <c r="Q1283" s="97"/>
      <c r="R1283" s="128"/>
      <c r="S1283" s="128"/>
      <c r="T1283" s="128"/>
      <c r="U1283" s="128"/>
      <c r="V1283" s="151"/>
      <c r="W1283" s="98"/>
      <c r="X1283" s="143"/>
      <c r="Y1283" s="143"/>
      <c r="Z1283" s="200"/>
      <c r="AA1283" s="200"/>
      <c r="AB1283" s="200"/>
    </row>
    <row r="1284">
      <c r="A1284" s="155"/>
      <c r="B1284" s="155"/>
      <c r="C1284" s="155"/>
      <c r="D1284" s="155"/>
      <c r="E1284" s="155"/>
      <c r="F1284" s="155"/>
      <c r="G1284" s="155"/>
      <c r="H1284" s="155"/>
      <c r="I1284" s="155"/>
      <c r="J1284" s="155"/>
      <c r="K1284" s="155"/>
      <c r="L1284" s="155"/>
      <c r="M1284" s="155"/>
      <c r="N1284" s="155"/>
      <c r="O1284" s="202"/>
      <c r="P1284" s="151"/>
      <c r="Q1284" s="97"/>
      <c r="R1284" s="128"/>
      <c r="S1284" s="128"/>
      <c r="T1284" s="128"/>
      <c r="U1284" s="128"/>
      <c r="V1284" s="151"/>
      <c r="W1284" s="98"/>
      <c r="X1284" s="143"/>
      <c r="Y1284" s="143"/>
      <c r="Z1284" s="200"/>
      <c r="AA1284" s="200"/>
      <c r="AB1284" s="200"/>
    </row>
    <row r="1285">
      <c r="A1285" s="155"/>
      <c r="B1285" s="155"/>
      <c r="C1285" s="155"/>
      <c r="D1285" s="155"/>
      <c r="E1285" s="155"/>
      <c r="F1285" s="155"/>
      <c r="G1285" s="155"/>
      <c r="H1285" s="155"/>
      <c r="I1285" s="155"/>
      <c r="J1285" s="155"/>
      <c r="K1285" s="155"/>
      <c r="L1285" s="155"/>
      <c r="M1285" s="155"/>
      <c r="N1285" s="155"/>
      <c r="O1285" s="202"/>
      <c r="P1285" s="151"/>
      <c r="Q1285" s="97"/>
      <c r="R1285" s="128"/>
      <c r="S1285" s="128"/>
      <c r="T1285" s="128"/>
      <c r="U1285" s="128"/>
      <c r="V1285" s="151"/>
      <c r="W1285" s="98"/>
      <c r="X1285" s="143"/>
      <c r="Y1285" s="143"/>
      <c r="Z1285" s="200"/>
      <c r="AA1285" s="200"/>
      <c r="AB1285" s="200"/>
    </row>
    <row r="1286">
      <c r="A1286" s="155"/>
      <c r="B1286" s="155"/>
      <c r="C1286" s="155"/>
      <c r="D1286" s="155"/>
      <c r="E1286" s="155"/>
      <c r="F1286" s="155"/>
      <c r="G1286" s="155"/>
      <c r="H1286" s="155"/>
      <c r="I1286" s="155"/>
      <c r="J1286" s="155"/>
      <c r="K1286" s="155"/>
      <c r="L1286" s="155"/>
      <c r="M1286" s="155"/>
      <c r="N1286" s="155"/>
      <c r="O1286" s="202"/>
      <c r="P1286" s="151"/>
      <c r="Q1286" s="97"/>
      <c r="R1286" s="128"/>
      <c r="S1286" s="128"/>
      <c r="T1286" s="128"/>
      <c r="U1286" s="128"/>
      <c r="V1286" s="151"/>
      <c r="W1286" s="98"/>
      <c r="X1286" s="143"/>
      <c r="Y1286" s="143"/>
      <c r="Z1286" s="200"/>
      <c r="AA1286" s="200"/>
      <c r="AB1286" s="200"/>
    </row>
    <row r="1287">
      <c r="A1287" s="155"/>
      <c r="B1287" s="155"/>
      <c r="C1287" s="155"/>
      <c r="D1287" s="155"/>
      <c r="E1287" s="155"/>
      <c r="F1287" s="155"/>
      <c r="G1287" s="155"/>
      <c r="H1287" s="155"/>
      <c r="I1287" s="155"/>
      <c r="J1287" s="155"/>
      <c r="K1287" s="155"/>
      <c r="L1287" s="155"/>
      <c r="M1287" s="155"/>
      <c r="N1287" s="155"/>
      <c r="O1287" s="202"/>
      <c r="P1287" s="151"/>
      <c r="Q1287" s="97"/>
      <c r="R1287" s="128"/>
      <c r="S1287" s="128"/>
      <c r="T1287" s="128"/>
      <c r="U1287" s="128"/>
      <c r="V1287" s="151"/>
      <c r="W1287" s="98"/>
      <c r="X1287" s="143"/>
      <c r="Y1287" s="143"/>
      <c r="Z1287" s="200"/>
      <c r="AA1287" s="200"/>
      <c r="AB1287" s="200"/>
    </row>
    <row r="1288">
      <c r="A1288" s="155"/>
      <c r="B1288" s="155"/>
      <c r="C1288" s="155"/>
      <c r="D1288" s="155"/>
      <c r="E1288" s="155"/>
      <c r="F1288" s="155"/>
      <c r="G1288" s="155"/>
      <c r="H1288" s="155"/>
      <c r="I1288" s="155"/>
      <c r="J1288" s="155"/>
      <c r="K1288" s="155"/>
      <c r="L1288" s="155"/>
      <c r="M1288" s="155"/>
      <c r="N1288" s="155"/>
      <c r="O1288" s="202"/>
      <c r="P1288" s="151"/>
      <c r="Q1288" s="97"/>
      <c r="R1288" s="128"/>
      <c r="S1288" s="128"/>
      <c r="T1288" s="128"/>
      <c r="U1288" s="128"/>
      <c r="V1288" s="151"/>
      <c r="W1288" s="98"/>
      <c r="X1288" s="143"/>
      <c r="Y1288" s="143"/>
      <c r="Z1288" s="200"/>
      <c r="AA1288" s="200"/>
      <c r="AB1288" s="200"/>
    </row>
    <row r="1289">
      <c r="A1289" s="155"/>
      <c r="B1289" s="155"/>
      <c r="C1289" s="155"/>
      <c r="D1289" s="155"/>
      <c r="E1289" s="155"/>
      <c r="F1289" s="155"/>
      <c r="G1289" s="155"/>
      <c r="H1289" s="155"/>
      <c r="I1289" s="155"/>
      <c r="J1289" s="155"/>
      <c r="K1289" s="155"/>
      <c r="L1289" s="155"/>
      <c r="M1289" s="155"/>
      <c r="N1289" s="155"/>
      <c r="O1289" s="202"/>
      <c r="P1289" s="151"/>
      <c r="Q1289" s="97"/>
      <c r="R1289" s="128"/>
      <c r="S1289" s="128"/>
      <c r="T1289" s="128"/>
      <c r="U1289" s="128"/>
      <c r="V1289" s="151"/>
      <c r="W1289" s="98"/>
      <c r="X1289" s="143"/>
      <c r="Y1289" s="143"/>
      <c r="Z1289" s="200"/>
      <c r="AA1289" s="200"/>
      <c r="AB1289" s="200"/>
    </row>
    <row r="1290">
      <c r="A1290" s="155"/>
      <c r="B1290" s="155"/>
      <c r="C1290" s="155"/>
      <c r="D1290" s="155"/>
      <c r="E1290" s="155"/>
      <c r="F1290" s="155"/>
      <c r="G1290" s="155"/>
      <c r="H1290" s="155"/>
      <c r="I1290" s="155"/>
      <c r="J1290" s="155"/>
      <c r="K1290" s="155"/>
      <c r="L1290" s="155"/>
      <c r="M1290" s="155"/>
      <c r="N1290" s="155"/>
      <c r="O1290" s="202"/>
      <c r="P1290" s="151"/>
      <c r="Q1290" s="97"/>
      <c r="R1290" s="128"/>
      <c r="S1290" s="128"/>
      <c r="T1290" s="128"/>
      <c r="U1290" s="128"/>
      <c r="V1290" s="151"/>
      <c r="W1290" s="98"/>
      <c r="X1290" s="143"/>
      <c r="Y1290" s="143"/>
      <c r="Z1290" s="200"/>
      <c r="AA1290" s="200"/>
      <c r="AB1290" s="200"/>
    </row>
    <row r="1291">
      <c r="A1291" s="155"/>
      <c r="B1291" s="155"/>
      <c r="C1291" s="155"/>
      <c r="D1291" s="155"/>
      <c r="E1291" s="155"/>
      <c r="F1291" s="155"/>
      <c r="G1291" s="155"/>
      <c r="H1291" s="155"/>
      <c r="I1291" s="155"/>
      <c r="J1291" s="155"/>
      <c r="K1291" s="155"/>
      <c r="L1291" s="155"/>
      <c r="M1291" s="155"/>
      <c r="N1291" s="155"/>
      <c r="O1291" s="202"/>
      <c r="P1291" s="151"/>
      <c r="Q1291" s="97"/>
      <c r="R1291" s="128"/>
      <c r="S1291" s="128"/>
      <c r="T1291" s="128"/>
      <c r="U1291" s="128"/>
      <c r="V1291" s="151"/>
      <c r="W1291" s="98"/>
      <c r="X1291" s="143"/>
      <c r="Y1291" s="143"/>
      <c r="Z1291" s="200"/>
      <c r="AA1291" s="200"/>
      <c r="AB1291" s="200"/>
    </row>
    <row r="1292">
      <c r="A1292" s="155"/>
      <c r="B1292" s="155"/>
      <c r="C1292" s="155"/>
      <c r="D1292" s="155"/>
      <c r="E1292" s="155"/>
      <c r="F1292" s="155"/>
      <c r="G1292" s="155"/>
      <c r="H1292" s="155"/>
      <c r="I1292" s="155"/>
      <c r="J1292" s="155"/>
      <c r="K1292" s="155"/>
      <c r="L1292" s="155"/>
      <c r="M1292" s="155"/>
      <c r="N1292" s="155"/>
      <c r="O1292" s="202"/>
      <c r="P1292" s="151"/>
      <c r="Q1292" s="97"/>
      <c r="R1292" s="128"/>
      <c r="S1292" s="128"/>
      <c r="T1292" s="128"/>
      <c r="U1292" s="128"/>
      <c r="V1292" s="151"/>
      <c r="W1292" s="98"/>
      <c r="X1292" s="143"/>
      <c r="Y1292" s="143"/>
      <c r="Z1292" s="200"/>
      <c r="AA1292" s="200"/>
      <c r="AB1292" s="200"/>
    </row>
    <row r="1293">
      <c r="A1293" s="155"/>
      <c r="B1293" s="155"/>
      <c r="C1293" s="155"/>
      <c r="D1293" s="155"/>
      <c r="E1293" s="155"/>
      <c r="F1293" s="155"/>
      <c r="G1293" s="155"/>
      <c r="H1293" s="155"/>
      <c r="I1293" s="155"/>
      <c r="J1293" s="155"/>
      <c r="K1293" s="155"/>
      <c r="L1293" s="155"/>
      <c r="M1293" s="155"/>
      <c r="N1293" s="155"/>
      <c r="O1293" s="202"/>
      <c r="P1293" s="151"/>
      <c r="Q1293" s="97"/>
      <c r="R1293" s="128"/>
      <c r="S1293" s="128"/>
      <c r="T1293" s="128"/>
      <c r="U1293" s="128"/>
      <c r="V1293" s="151"/>
      <c r="W1293" s="98"/>
      <c r="X1293" s="143"/>
      <c r="Y1293" s="143"/>
      <c r="Z1293" s="200"/>
      <c r="AA1293" s="200"/>
      <c r="AB1293" s="200"/>
    </row>
    <row r="1294">
      <c r="A1294" s="155"/>
      <c r="B1294" s="155"/>
      <c r="C1294" s="155"/>
      <c r="D1294" s="155"/>
      <c r="E1294" s="155"/>
      <c r="F1294" s="155"/>
      <c r="G1294" s="155"/>
      <c r="H1294" s="155"/>
      <c r="I1294" s="155"/>
      <c r="J1294" s="155"/>
      <c r="K1294" s="155"/>
      <c r="L1294" s="155"/>
      <c r="M1294" s="155"/>
      <c r="N1294" s="155"/>
      <c r="O1294" s="202"/>
      <c r="P1294" s="151"/>
      <c r="Q1294" s="97"/>
      <c r="R1294" s="128"/>
      <c r="S1294" s="128"/>
      <c r="T1294" s="128"/>
      <c r="U1294" s="128"/>
      <c r="V1294" s="151"/>
      <c r="W1294" s="98"/>
      <c r="X1294" s="143"/>
      <c r="Y1294" s="143"/>
      <c r="Z1294" s="200"/>
      <c r="AA1294" s="200"/>
      <c r="AB1294" s="200"/>
    </row>
    <row r="1295">
      <c r="A1295" s="155"/>
      <c r="B1295" s="155"/>
      <c r="C1295" s="155"/>
      <c r="D1295" s="155"/>
      <c r="E1295" s="155"/>
      <c r="F1295" s="155"/>
      <c r="G1295" s="155"/>
      <c r="H1295" s="155"/>
      <c r="I1295" s="155"/>
      <c r="J1295" s="155"/>
      <c r="K1295" s="155"/>
      <c r="L1295" s="155"/>
      <c r="M1295" s="155"/>
      <c r="N1295" s="155"/>
      <c r="O1295" s="202"/>
      <c r="P1295" s="151"/>
      <c r="Q1295" s="97"/>
      <c r="R1295" s="128"/>
      <c r="S1295" s="128"/>
      <c r="T1295" s="128"/>
      <c r="U1295" s="128"/>
      <c r="V1295" s="151"/>
      <c r="W1295" s="98"/>
      <c r="X1295" s="143"/>
      <c r="Y1295" s="143"/>
      <c r="Z1295" s="200"/>
      <c r="AA1295" s="200"/>
      <c r="AB1295" s="200"/>
    </row>
    <row r="1296">
      <c r="A1296" s="155"/>
      <c r="B1296" s="155"/>
      <c r="C1296" s="155"/>
      <c r="D1296" s="155"/>
      <c r="E1296" s="155"/>
      <c r="F1296" s="155"/>
      <c r="G1296" s="155"/>
      <c r="H1296" s="155"/>
      <c r="I1296" s="155"/>
      <c r="J1296" s="155"/>
      <c r="K1296" s="155"/>
      <c r="L1296" s="155"/>
      <c r="M1296" s="155"/>
      <c r="N1296" s="155"/>
      <c r="O1296" s="202"/>
      <c r="P1296" s="151"/>
      <c r="Q1296" s="97"/>
      <c r="R1296" s="128"/>
      <c r="S1296" s="128"/>
      <c r="T1296" s="128"/>
      <c r="U1296" s="128"/>
      <c r="V1296" s="151"/>
      <c r="W1296" s="98"/>
      <c r="X1296" s="143"/>
      <c r="Y1296" s="143"/>
      <c r="Z1296" s="200"/>
      <c r="AA1296" s="200"/>
      <c r="AB1296" s="200"/>
    </row>
    <row r="1297">
      <c r="A1297" s="155"/>
      <c r="B1297" s="155"/>
      <c r="C1297" s="155"/>
      <c r="D1297" s="155"/>
      <c r="E1297" s="155"/>
      <c r="F1297" s="155"/>
      <c r="G1297" s="155"/>
      <c r="H1297" s="155"/>
      <c r="I1297" s="155"/>
      <c r="J1297" s="155"/>
      <c r="K1297" s="155"/>
      <c r="L1297" s="155"/>
      <c r="M1297" s="155"/>
      <c r="N1297" s="155"/>
      <c r="O1297" s="202"/>
      <c r="P1297" s="151"/>
      <c r="Q1297" s="97"/>
      <c r="R1297" s="128"/>
      <c r="S1297" s="128"/>
      <c r="T1297" s="128"/>
      <c r="U1297" s="128"/>
      <c r="V1297" s="151"/>
      <c r="W1297" s="98"/>
      <c r="X1297" s="143"/>
      <c r="Y1297" s="143"/>
      <c r="Z1297" s="200"/>
      <c r="AA1297" s="200"/>
      <c r="AB1297" s="200"/>
    </row>
    <row r="1298">
      <c r="A1298" s="155"/>
      <c r="B1298" s="155"/>
      <c r="C1298" s="155"/>
      <c r="D1298" s="155"/>
      <c r="E1298" s="155"/>
      <c r="F1298" s="155"/>
      <c r="G1298" s="155"/>
      <c r="H1298" s="155"/>
      <c r="I1298" s="155"/>
      <c r="J1298" s="155"/>
      <c r="K1298" s="155"/>
      <c r="L1298" s="155"/>
      <c r="M1298" s="155"/>
      <c r="N1298" s="155"/>
      <c r="O1298" s="202"/>
      <c r="P1298" s="151"/>
      <c r="Q1298" s="97"/>
      <c r="R1298" s="128"/>
      <c r="S1298" s="128"/>
      <c r="T1298" s="128"/>
      <c r="U1298" s="128"/>
      <c r="V1298" s="151"/>
      <c r="W1298" s="98"/>
      <c r="X1298" s="143"/>
      <c r="Y1298" s="143"/>
      <c r="Z1298" s="200"/>
      <c r="AA1298" s="200"/>
      <c r="AB1298" s="200"/>
    </row>
    <row r="1299">
      <c r="A1299" s="155"/>
      <c r="B1299" s="155"/>
      <c r="C1299" s="155"/>
      <c r="D1299" s="155"/>
      <c r="E1299" s="155"/>
      <c r="F1299" s="155"/>
      <c r="G1299" s="155"/>
      <c r="H1299" s="155"/>
      <c r="I1299" s="155"/>
      <c r="J1299" s="155"/>
      <c r="K1299" s="155"/>
      <c r="L1299" s="155"/>
      <c r="M1299" s="155"/>
      <c r="N1299" s="155"/>
      <c r="O1299" s="202"/>
      <c r="P1299" s="151"/>
      <c r="Q1299" s="97"/>
      <c r="R1299" s="128"/>
      <c r="S1299" s="128"/>
      <c r="T1299" s="128"/>
      <c r="U1299" s="128"/>
      <c r="V1299" s="151"/>
      <c r="W1299" s="98"/>
      <c r="X1299" s="143"/>
      <c r="Y1299" s="143"/>
      <c r="Z1299" s="200"/>
      <c r="AA1299" s="200"/>
      <c r="AB1299" s="200"/>
    </row>
    <row r="1300">
      <c r="A1300" s="155"/>
      <c r="B1300" s="155"/>
      <c r="C1300" s="155"/>
      <c r="D1300" s="155"/>
      <c r="E1300" s="155"/>
      <c r="F1300" s="155"/>
      <c r="G1300" s="155"/>
      <c r="H1300" s="155"/>
      <c r="I1300" s="155"/>
      <c r="J1300" s="155"/>
      <c r="K1300" s="155"/>
      <c r="L1300" s="155"/>
      <c r="M1300" s="155"/>
      <c r="N1300" s="155"/>
      <c r="O1300" s="202"/>
      <c r="P1300" s="151"/>
      <c r="Q1300" s="97"/>
      <c r="R1300" s="128"/>
      <c r="S1300" s="128"/>
      <c r="T1300" s="128"/>
      <c r="U1300" s="128"/>
      <c r="V1300" s="151"/>
      <c r="W1300" s="98"/>
      <c r="X1300" s="143"/>
      <c r="Y1300" s="143"/>
      <c r="Z1300" s="200"/>
      <c r="AA1300" s="200"/>
      <c r="AB1300" s="200"/>
    </row>
    <row r="1301">
      <c r="A1301" s="155"/>
      <c r="B1301" s="155"/>
      <c r="C1301" s="155"/>
      <c r="D1301" s="155"/>
      <c r="E1301" s="155"/>
      <c r="F1301" s="155"/>
      <c r="G1301" s="155"/>
      <c r="H1301" s="155"/>
      <c r="I1301" s="155"/>
      <c r="J1301" s="155"/>
      <c r="K1301" s="155"/>
      <c r="L1301" s="155"/>
      <c r="M1301" s="155"/>
      <c r="N1301" s="155"/>
      <c r="O1301" s="202"/>
      <c r="P1301" s="151"/>
      <c r="Q1301" s="97"/>
      <c r="R1301" s="128"/>
      <c r="S1301" s="128"/>
      <c r="T1301" s="128"/>
      <c r="U1301" s="128"/>
      <c r="V1301" s="151"/>
      <c r="W1301" s="98"/>
      <c r="X1301" s="143"/>
      <c r="Y1301" s="143"/>
      <c r="Z1301" s="200"/>
      <c r="AA1301" s="200"/>
      <c r="AB1301" s="200"/>
    </row>
    <row r="1302">
      <c r="A1302" s="155"/>
      <c r="B1302" s="155"/>
      <c r="C1302" s="155"/>
      <c r="D1302" s="155"/>
      <c r="E1302" s="155"/>
      <c r="F1302" s="155"/>
      <c r="G1302" s="155"/>
      <c r="H1302" s="155"/>
      <c r="I1302" s="155"/>
      <c r="J1302" s="155"/>
      <c r="K1302" s="155"/>
      <c r="L1302" s="155"/>
      <c r="M1302" s="155"/>
      <c r="N1302" s="155"/>
      <c r="O1302" s="202"/>
      <c r="P1302" s="151"/>
      <c r="Q1302" s="97"/>
      <c r="R1302" s="128"/>
      <c r="S1302" s="128"/>
      <c r="T1302" s="128"/>
      <c r="U1302" s="128"/>
      <c r="V1302" s="151"/>
      <c r="W1302" s="98"/>
      <c r="X1302" s="143"/>
      <c r="Y1302" s="143"/>
      <c r="Z1302" s="200"/>
      <c r="AA1302" s="200"/>
      <c r="AB1302" s="200"/>
    </row>
    <row r="1303">
      <c r="A1303" s="155"/>
      <c r="B1303" s="155"/>
      <c r="C1303" s="155"/>
      <c r="D1303" s="155"/>
      <c r="E1303" s="155"/>
      <c r="F1303" s="155"/>
      <c r="G1303" s="155"/>
      <c r="H1303" s="155"/>
      <c r="I1303" s="155"/>
      <c r="J1303" s="155"/>
      <c r="K1303" s="155"/>
      <c r="L1303" s="155"/>
      <c r="M1303" s="155"/>
      <c r="N1303" s="155"/>
      <c r="O1303" s="202"/>
      <c r="P1303" s="151"/>
      <c r="Q1303" s="97"/>
      <c r="R1303" s="128"/>
      <c r="S1303" s="128"/>
      <c r="T1303" s="128"/>
      <c r="U1303" s="128"/>
      <c r="V1303" s="151"/>
      <c r="W1303" s="98"/>
      <c r="X1303" s="143"/>
      <c r="Y1303" s="143"/>
      <c r="Z1303" s="200"/>
      <c r="AA1303" s="200"/>
      <c r="AB1303" s="200"/>
    </row>
    <row r="1304">
      <c r="A1304" s="155"/>
      <c r="B1304" s="155"/>
      <c r="C1304" s="155"/>
      <c r="D1304" s="155"/>
      <c r="E1304" s="155"/>
      <c r="F1304" s="155"/>
      <c r="G1304" s="155"/>
      <c r="H1304" s="155"/>
      <c r="I1304" s="155"/>
      <c r="J1304" s="155"/>
      <c r="K1304" s="155"/>
      <c r="L1304" s="155"/>
      <c r="M1304" s="155"/>
      <c r="N1304" s="155"/>
      <c r="O1304" s="202"/>
      <c r="P1304" s="151"/>
      <c r="Q1304" s="97"/>
      <c r="R1304" s="128"/>
      <c r="S1304" s="128"/>
      <c r="T1304" s="128"/>
      <c r="U1304" s="128"/>
      <c r="V1304" s="151"/>
      <c r="W1304" s="98"/>
      <c r="X1304" s="143"/>
      <c r="Y1304" s="143"/>
      <c r="Z1304" s="200"/>
      <c r="AA1304" s="200"/>
      <c r="AB1304" s="200"/>
    </row>
    <row r="1305">
      <c r="A1305" s="155"/>
      <c r="B1305" s="155"/>
      <c r="C1305" s="155"/>
      <c r="D1305" s="155"/>
      <c r="E1305" s="155"/>
      <c r="F1305" s="155"/>
      <c r="G1305" s="155"/>
      <c r="H1305" s="155"/>
      <c r="I1305" s="155"/>
      <c r="J1305" s="155"/>
      <c r="K1305" s="155"/>
      <c r="L1305" s="155"/>
      <c r="M1305" s="155"/>
      <c r="N1305" s="155"/>
      <c r="O1305" s="202"/>
      <c r="P1305" s="151"/>
      <c r="Q1305" s="97"/>
      <c r="R1305" s="128"/>
      <c r="S1305" s="128"/>
      <c r="T1305" s="128"/>
      <c r="U1305" s="128"/>
      <c r="V1305" s="151"/>
      <c r="W1305" s="98"/>
      <c r="X1305" s="143"/>
      <c r="Y1305" s="143"/>
      <c r="Z1305" s="200"/>
      <c r="AA1305" s="200"/>
      <c r="AB1305" s="200"/>
    </row>
    <row r="1306">
      <c r="A1306" s="155"/>
      <c r="B1306" s="155"/>
      <c r="C1306" s="155"/>
      <c r="D1306" s="155"/>
      <c r="E1306" s="155"/>
      <c r="F1306" s="155"/>
      <c r="G1306" s="155"/>
      <c r="H1306" s="155"/>
      <c r="I1306" s="155"/>
      <c r="J1306" s="155"/>
      <c r="K1306" s="155"/>
      <c r="L1306" s="155"/>
      <c r="M1306" s="155"/>
      <c r="N1306" s="155"/>
      <c r="O1306" s="202"/>
      <c r="P1306" s="151"/>
      <c r="Q1306" s="97"/>
      <c r="R1306" s="128"/>
      <c r="S1306" s="128"/>
      <c r="T1306" s="128"/>
      <c r="U1306" s="128"/>
      <c r="V1306" s="151"/>
      <c r="W1306" s="98"/>
      <c r="X1306" s="143"/>
      <c r="Y1306" s="143"/>
      <c r="Z1306" s="200"/>
      <c r="AA1306" s="200"/>
      <c r="AB1306" s="200"/>
    </row>
    <row r="1307">
      <c r="A1307" s="155"/>
      <c r="B1307" s="155"/>
      <c r="C1307" s="155"/>
      <c r="D1307" s="155"/>
      <c r="E1307" s="155"/>
      <c r="F1307" s="155"/>
      <c r="G1307" s="155"/>
      <c r="H1307" s="155"/>
      <c r="I1307" s="155"/>
      <c r="J1307" s="155"/>
      <c r="K1307" s="155"/>
      <c r="L1307" s="155"/>
      <c r="M1307" s="155"/>
      <c r="N1307" s="155"/>
      <c r="O1307" s="202"/>
      <c r="P1307" s="151"/>
      <c r="Q1307" s="97"/>
      <c r="R1307" s="128"/>
      <c r="S1307" s="128"/>
      <c r="T1307" s="128"/>
      <c r="U1307" s="128"/>
      <c r="V1307" s="151"/>
      <c r="W1307" s="98"/>
      <c r="X1307" s="143"/>
      <c r="Y1307" s="143"/>
      <c r="Z1307" s="200"/>
      <c r="AA1307" s="200"/>
      <c r="AB1307" s="200"/>
    </row>
    <row r="1308">
      <c r="A1308" s="155"/>
      <c r="B1308" s="155"/>
      <c r="C1308" s="155"/>
      <c r="D1308" s="155"/>
      <c r="E1308" s="155"/>
      <c r="F1308" s="155"/>
      <c r="G1308" s="155"/>
      <c r="H1308" s="155"/>
      <c r="I1308" s="155"/>
      <c r="J1308" s="155"/>
      <c r="K1308" s="155"/>
      <c r="L1308" s="155"/>
      <c r="M1308" s="155"/>
      <c r="N1308" s="155"/>
      <c r="O1308" s="202"/>
      <c r="P1308" s="151"/>
      <c r="Q1308" s="97"/>
      <c r="R1308" s="128"/>
      <c r="S1308" s="128"/>
      <c r="T1308" s="128"/>
      <c r="U1308" s="128"/>
      <c r="V1308" s="151"/>
      <c r="W1308" s="98"/>
      <c r="X1308" s="143"/>
      <c r="Y1308" s="143"/>
      <c r="Z1308" s="200"/>
      <c r="AA1308" s="200"/>
      <c r="AB1308" s="200"/>
    </row>
    <row r="1309">
      <c r="A1309" s="155"/>
      <c r="B1309" s="155"/>
      <c r="C1309" s="155"/>
      <c r="D1309" s="155"/>
      <c r="E1309" s="155"/>
      <c r="F1309" s="155"/>
      <c r="G1309" s="155"/>
      <c r="H1309" s="155"/>
      <c r="I1309" s="155"/>
      <c r="J1309" s="155"/>
      <c r="K1309" s="155"/>
      <c r="L1309" s="155"/>
      <c r="M1309" s="155"/>
      <c r="N1309" s="155"/>
      <c r="O1309" s="202"/>
      <c r="P1309" s="151"/>
      <c r="Q1309" s="97"/>
      <c r="R1309" s="128"/>
      <c r="S1309" s="128"/>
      <c r="T1309" s="128"/>
      <c r="U1309" s="128"/>
      <c r="V1309" s="151"/>
      <c r="W1309" s="98"/>
      <c r="X1309" s="143"/>
      <c r="Y1309" s="143"/>
      <c r="Z1309" s="200"/>
      <c r="AA1309" s="200"/>
      <c r="AB1309" s="200"/>
    </row>
    <row r="1310">
      <c r="A1310" s="155"/>
      <c r="B1310" s="155"/>
      <c r="C1310" s="155"/>
      <c r="D1310" s="155"/>
      <c r="E1310" s="155"/>
      <c r="F1310" s="155"/>
      <c r="G1310" s="155"/>
      <c r="H1310" s="155"/>
      <c r="I1310" s="155"/>
      <c r="J1310" s="155"/>
      <c r="K1310" s="155"/>
      <c r="L1310" s="155"/>
      <c r="M1310" s="155"/>
      <c r="N1310" s="155"/>
      <c r="O1310" s="202"/>
      <c r="P1310" s="151"/>
      <c r="Q1310" s="97"/>
      <c r="R1310" s="128"/>
      <c r="S1310" s="128"/>
      <c r="T1310" s="128"/>
      <c r="U1310" s="128"/>
      <c r="V1310" s="151"/>
      <c r="W1310" s="98"/>
      <c r="X1310" s="143"/>
      <c r="Y1310" s="143"/>
      <c r="Z1310" s="200"/>
      <c r="AA1310" s="200"/>
      <c r="AB1310" s="200"/>
    </row>
    <row r="1311">
      <c r="A1311" s="155"/>
      <c r="B1311" s="155"/>
      <c r="C1311" s="155"/>
      <c r="D1311" s="155"/>
      <c r="E1311" s="155"/>
      <c r="F1311" s="155"/>
      <c r="G1311" s="155"/>
      <c r="H1311" s="155"/>
      <c r="I1311" s="155"/>
      <c r="J1311" s="155"/>
      <c r="K1311" s="155"/>
      <c r="L1311" s="155"/>
      <c r="M1311" s="155"/>
      <c r="N1311" s="155"/>
      <c r="O1311" s="202"/>
      <c r="P1311" s="151"/>
      <c r="Q1311" s="97"/>
      <c r="R1311" s="128"/>
      <c r="S1311" s="128"/>
      <c r="T1311" s="128"/>
      <c r="U1311" s="128"/>
      <c r="V1311" s="151"/>
      <c r="W1311" s="98"/>
      <c r="X1311" s="143"/>
      <c r="Y1311" s="143"/>
      <c r="Z1311" s="200"/>
      <c r="AA1311" s="200"/>
      <c r="AB1311" s="200"/>
    </row>
    <row r="1312">
      <c r="A1312" s="155"/>
      <c r="B1312" s="155"/>
      <c r="C1312" s="155"/>
      <c r="D1312" s="155"/>
      <c r="E1312" s="155"/>
      <c r="F1312" s="155"/>
      <c r="G1312" s="155"/>
      <c r="H1312" s="155"/>
      <c r="I1312" s="155"/>
      <c r="J1312" s="155"/>
      <c r="K1312" s="155"/>
      <c r="L1312" s="155"/>
      <c r="M1312" s="155"/>
      <c r="N1312" s="155"/>
      <c r="O1312" s="202"/>
      <c r="P1312" s="151"/>
      <c r="Q1312" s="97"/>
      <c r="R1312" s="128"/>
      <c r="S1312" s="128"/>
      <c r="T1312" s="128"/>
      <c r="U1312" s="128"/>
      <c r="V1312" s="151"/>
      <c r="W1312" s="98"/>
      <c r="X1312" s="143"/>
      <c r="Y1312" s="143"/>
      <c r="Z1312" s="200"/>
      <c r="AA1312" s="200"/>
      <c r="AB1312" s="200"/>
    </row>
    <row r="1313">
      <c r="A1313" s="155"/>
      <c r="B1313" s="155"/>
      <c r="C1313" s="155"/>
      <c r="D1313" s="155"/>
      <c r="E1313" s="155"/>
      <c r="F1313" s="155"/>
      <c r="G1313" s="155"/>
      <c r="H1313" s="155"/>
      <c r="I1313" s="155"/>
      <c r="J1313" s="155"/>
      <c r="K1313" s="155"/>
      <c r="L1313" s="155"/>
      <c r="M1313" s="155"/>
      <c r="N1313" s="155"/>
      <c r="O1313" s="202"/>
      <c r="P1313" s="151"/>
      <c r="Q1313" s="97"/>
      <c r="R1313" s="128"/>
      <c r="S1313" s="128"/>
      <c r="T1313" s="128"/>
      <c r="U1313" s="128"/>
      <c r="V1313" s="151"/>
      <c r="W1313" s="98"/>
      <c r="X1313" s="143"/>
      <c r="Y1313" s="143"/>
      <c r="Z1313" s="200"/>
      <c r="AA1313" s="200"/>
      <c r="AB1313" s="200"/>
    </row>
    <row r="1314">
      <c r="A1314" s="155"/>
      <c r="B1314" s="155"/>
      <c r="C1314" s="155"/>
      <c r="D1314" s="155"/>
      <c r="E1314" s="155"/>
      <c r="F1314" s="155"/>
      <c r="G1314" s="155"/>
      <c r="H1314" s="155"/>
      <c r="I1314" s="155"/>
      <c r="J1314" s="155"/>
      <c r="K1314" s="155"/>
      <c r="L1314" s="155"/>
      <c r="M1314" s="155"/>
      <c r="N1314" s="155"/>
      <c r="O1314" s="202"/>
      <c r="P1314" s="151"/>
      <c r="Q1314" s="97"/>
      <c r="R1314" s="128"/>
      <c r="S1314" s="128"/>
      <c r="T1314" s="128"/>
      <c r="U1314" s="128"/>
      <c r="V1314" s="151"/>
      <c r="W1314" s="98"/>
      <c r="X1314" s="143"/>
      <c r="Y1314" s="143"/>
      <c r="Z1314" s="200"/>
      <c r="AA1314" s="200"/>
      <c r="AB1314" s="200"/>
    </row>
    <row r="1315">
      <c r="A1315" s="155"/>
      <c r="B1315" s="155"/>
      <c r="C1315" s="155"/>
      <c r="D1315" s="155"/>
      <c r="E1315" s="155"/>
      <c r="F1315" s="155"/>
      <c r="G1315" s="155"/>
      <c r="H1315" s="155"/>
      <c r="I1315" s="155"/>
      <c r="J1315" s="155"/>
      <c r="K1315" s="155"/>
      <c r="L1315" s="155"/>
      <c r="M1315" s="155"/>
      <c r="N1315" s="155"/>
      <c r="O1315" s="202"/>
      <c r="P1315" s="151"/>
      <c r="Q1315" s="97"/>
      <c r="R1315" s="128"/>
      <c r="S1315" s="128"/>
      <c r="T1315" s="128"/>
      <c r="U1315" s="128"/>
      <c r="V1315" s="151"/>
      <c r="W1315" s="98"/>
      <c r="X1315" s="143"/>
      <c r="Y1315" s="143"/>
      <c r="Z1315" s="200"/>
      <c r="AA1315" s="200"/>
      <c r="AB1315" s="200"/>
    </row>
    <row r="1316">
      <c r="A1316" s="155"/>
      <c r="B1316" s="155"/>
      <c r="C1316" s="155"/>
      <c r="D1316" s="155"/>
      <c r="E1316" s="155"/>
      <c r="F1316" s="155"/>
      <c r="G1316" s="155"/>
      <c r="H1316" s="155"/>
      <c r="I1316" s="155"/>
      <c r="J1316" s="155"/>
      <c r="K1316" s="155"/>
      <c r="L1316" s="155"/>
      <c r="M1316" s="155"/>
      <c r="N1316" s="155"/>
      <c r="O1316" s="202"/>
      <c r="P1316" s="151"/>
      <c r="Q1316" s="97"/>
      <c r="R1316" s="128"/>
      <c r="S1316" s="128"/>
      <c r="T1316" s="128"/>
      <c r="U1316" s="128"/>
      <c r="V1316" s="151"/>
      <c r="W1316" s="98"/>
      <c r="X1316" s="143"/>
      <c r="Y1316" s="143"/>
      <c r="Z1316" s="200"/>
      <c r="AA1316" s="200"/>
      <c r="AB1316" s="200"/>
    </row>
    <row r="1317">
      <c r="A1317" s="155"/>
      <c r="B1317" s="155"/>
      <c r="C1317" s="155"/>
      <c r="D1317" s="155"/>
      <c r="E1317" s="155"/>
      <c r="F1317" s="155"/>
      <c r="G1317" s="155"/>
      <c r="H1317" s="155"/>
      <c r="I1317" s="155"/>
      <c r="J1317" s="155"/>
      <c r="K1317" s="155"/>
      <c r="L1317" s="155"/>
      <c r="M1317" s="155"/>
      <c r="N1317" s="155"/>
      <c r="O1317" s="202"/>
      <c r="P1317" s="151"/>
      <c r="Q1317" s="97"/>
      <c r="R1317" s="128"/>
      <c r="S1317" s="128"/>
      <c r="T1317" s="128"/>
      <c r="U1317" s="128"/>
      <c r="V1317" s="151"/>
      <c r="W1317" s="98"/>
      <c r="X1317" s="143"/>
      <c r="Y1317" s="143"/>
      <c r="Z1317" s="200"/>
      <c r="AA1317" s="200"/>
      <c r="AB1317" s="200"/>
    </row>
    <row r="1318">
      <c r="A1318" s="155"/>
      <c r="B1318" s="155"/>
      <c r="C1318" s="155"/>
      <c r="D1318" s="155"/>
      <c r="E1318" s="155"/>
      <c r="F1318" s="155"/>
      <c r="G1318" s="155"/>
      <c r="H1318" s="155"/>
      <c r="I1318" s="155"/>
      <c r="J1318" s="155"/>
      <c r="K1318" s="155"/>
      <c r="L1318" s="155"/>
      <c r="M1318" s="155"/>
      <c r="N1318" s="155"/>
      <c r="O1318" s="202"/>
      <c r="P1318" s="151"/>
      <c r="Q1318" s="97"/>
      <c r="R1318" s="128"/>
      <c r="S1318" s="128"/>
      <c r="T1318" s="128"/>
      <c r="U1318" s="128"/>
      <c r="V1318" s="151"/>
      <c r="W1318" s="98"/>
      <c r="X1318" s="143"/>
      <c r="Y1318" s="143"/>
      <c r="Z1318" s="200"/>
      <c r="AA1318" s="200"/>
      <c r="AB1318" s="200"/>
    </row>
    <row r="1319">
      <c r="A1319" s="155"/>
      <c r="B1319" s="155"/>
      <c r="C1319" s="155"/>
      <c r="D1319" s="155"/>
      <c r="E1319" s="155"/>
      <c r="F1319" s="155"/>
      <c r="G1319" s="155"/>
      <c r="H1319" s="155"/>
      <c r="I1319" s="155"/>
      <c r="J1319" s="155"/>
      <c r="K1319" s="155"/>
      <c r="L1319" s="155"/>
      <c r="M1319" s="155"/>
      <c r="N1319" s="155"/>
      <c r="O1319" s="202"/>
      <c r="P1319" s="151"/>
      <c r="Q1319" s="97"/>
      <c r="R1319" s="128"/>
      <c r="S1319" s="128"/>
      <c r="T1319" s="128"/>
      <c r="U1319" s="128"/>
      <c r="V1319" s="151"/>
      <c r="W1319" s="98"/>
      <c r="X1319" s="143"/>
      <c r="Y1319" s="143"/>
      <c r="Z1319" s="200"/>
      <c r="AA1319" s="200"/>
      <c r="AB1319" s="200"/>
    </row>
    <row r="1320">
      <c r="A1320" s="155"/>
      <c r="B1320" s="155"/>
      <c r="C1320" s="155"/>
      <c r="D1320" s="155"/>
      <c r="E1320" s="155"/>
      <c r="F1320" s="155"/>
      <c r="G1320" s="155"/>
      <c r="H1320" s="155"/>
      <c r="I1320" s="155"/>
      <c r="J1320" s="155"/>
      <c r="K1320" s="155"/>
      <c r="L1320" s="155"/>
      <c r="M1320" s="155"/>
      <c r="N1320" s="155"/>
      <c r="O1320" s="202"/>
      <c r="P1320" s="151"/>
      <c r="Q1320" s="97"/>
      <c r="R1320" s="128"/>
      <c r="S1320" s="128"/>
      <c r="T1320" s="128"/>
      <c r="U1320" s="128"/>
      <c r="V1320" s="151"/>
      <c r="W1320" s="98"/>
      <c r="X1320" s="143"/>
      <c r="Y1320" s="143"/>
      <c r="Z1320" s="200"/>
      <c r="AA1320" s="200"/>
      <c r="AB1320" s="200"/>
    </row>
    <row r="1321">
      <c r="A1321" s="155"/>
      <c r="B1321" s="155"/>
      <c r="C1321" s="155"/>
      <c r="D1321" s="155"/>
      <c r="E1321" s="155"/>
      <c r="F1321" s="155"/>
      <c r="G1321" s="155"/>
      <c r="H1321" s="155"/>
      <c r="I1321" s="155"/>
      <c r="J1321" s="155"/>
      <c r="K1321" s="155"/>
      <c r="L1321" s="155"/>
      <c r="M1321" s="155"/>
      <c r="N1321" s="155"/>
      <c r="O1321" s="202"/>
      <c r="P1321" s="151"/>
      <c r="Q1321" s="97"/>
      <c r="R1321" s="128"/>
      <c r="S1321" s="128"/>
      <c r="T1321" s="128"/>
      <c r="U1321" s="128"/>
      <c r="V1321" s="151"/>
      <c r="W1321" s="98"/>
      <c r="X1321" s="143"/>
      <c r="Y1321" s="143"/>
      <c r="Z1321" s="200"/>
      <c r="AA1321" s="200"/>
      <c r="AB1321" s="200"/>
    </row>
    <row r="1322">
      <c r="A1322" s="155"/>
      <c r="B1322" s="155"/>
      <c r="C1322" s="155"/>
      <c r="D1322" s="155"/>
      <c r="E1322" s="155"/>
      <c r="F1322" s="155"/>
      <c r="G1322" s="155"/>
      <c r="H1322" s="155"/>
      <c r="I1322" s="155"/>
      <c r="J1322" s="155"/>
      <c r="K1322" s="155"/>
      <c r="L1322" s="155"/>
      <c r="M1322" s="155"/>
      <c r="N1322" s="155"/>
      <c r="O1322" s="202"/>
      <c r="P1322" s="151"/>
      <c r="Q1322" s="97"/>
      <c r="R1322" s="128"/>
      <c r="S1322" s="128"/>
      <c r="T1322" s="128"/>
      <c r="U1322" s="128"/>
      <c r="V1322" s="151"/>
      <c r="W1322" s="98"/>
      <c r="X1322" s="143"/>
      <c r="Y1322" s="143"/>
      <c r="Z1322" s="200"/>
      <c r="AA1322" s="200"/>
      <c r="AB1322" s="200"/>
    </row>
    <row r="1323">
      <c r="A1323" s="155"/>
      <c r="B1323" s="155"/>
      <c r="C1323" s="155"/>
      <c r="D1323" s="155"/>
      <c r="E1323" s="155"/>
      <c r="F1323" s="155"/>
      <c r="G1323" s="155"/>
      <c r="H1323" s="155"/>
      <c r="I1323" s="155"/>
      <c r="J1323" s="155"/>
      <c r="K1323" s="155"/>
      <c r="L1323" s="155"/>
      <c r="M1323" s="155"/>
      <c r="N1323" s="155"/>
      <c r="O1323" s="202"/>
      <c r="P1323" s="151"/>
      <c r="Q1323" s="97"/>
      <c r="R1323" s="128"/>
      <c r="S1323" s="128"/>
      <c r="T1323" s="128"/>
      <c r="U1323" s="128"/>
      <c r="V1323" s="151"/>
      <c r="W1323" s="98"/>
      <c r="X1323" s="143"/>
      <c r="Y1323" s="143"/>
      <c r="Z1323" s="200"/>
      <c r="AA1323" s="200"/>
      <c r="AB1323" s="200"/>
    </row>
    <row r="1324">
      <c r="A1324" s="155"/>
      <c r="B1324" s="155"/>
      <c r="C1324" s="155"/>
      <c r="D1324" s="155"/>
      <c r="E1324" s="155"/>
      <c r="F1324" s="155"/>
      <c r="G1324" s="155"/>
      <c r="H1324" s="155"/>
      <c r="I1324" s="155"/>
      <c r="J1324" s="155"/>
      <c r="K1324" s="155"/>
      <c r="L1324" s="155"/>
      <c r="M1324" s="155"/>
      <c r="N1324" s="155"/>
      <c r="O1324" s="202"/>
      <c r="P1324" s="151"/>
      <c r="Q1324" s="97"/>
      <c r="R1324" s="128"/>
      <c r="S1324" s="128"/>
      <c r="T1324" s="128"/>
      <c r="U1324" s="128"/>
      <c r="V1324" s="151"/>
      <c r="W1324" s="98"/>
      <c r="X1324" s="143"/>
      <c r="Y1324" s="143"/>
      <c r="Z1324" s="200"/>
      <c r="AA1324" s="200"/>
      <c r="AB1324" s="200"/>
    </row>
    <row r="1325">
      <c r="A1325" s="155"/>
      <c r="B1325" s="155"/>
      <c r="C1325" s="155"/>
      <c r="D1325" s="155"/>
      <c r="E1325" s="155"/>
      <c r="F1325" s="155"/>
      <c r="G1325" s="155"/>
      <c r="H1325" s="155"/>
      <c r="I1325" s="155"/>
      <c r="J1325" s="155"/>
      <c r="K1325" s="155"/>
      <c r="L1325" s="155"/>
      <c r="M1325" s="155"/>
      <c r="N1325" s="155"/>
      <c r="O1325" s="202"/>
      <c r="P1325" s="151"/>
      <c r="Q1325" s="97"/>
      <c r="R1325" s="128"/>
      <c r="S1325" s="128"/>
      <c r="T1325" s="128"/>
      <c r="U1325" s="128"/>
      <c r="V1325" s="151"/>
      <c r="W1325" s="98"/>
      <c r="X1325" s="143"/>
      <c r="Y1325" s="143"/>
      <c r="Z1325" s="200"/>
      <c r="AA1325" s="200"/>
      <c r="AB1325" s="200"/>
    </row>
    <row r="1326">
      <c r="A1326" s="155"/>
      <c r="B1326" s="155"/>
      <c r="C1326" s="155"/>
      <c r="D1326" s="155"/>
      <c r="E1326" s="155"/>
      <c r="F1326" s="155"/>
      <c r="G1326" s="155"/>
      <c r="H1326" s="155"/>
      <c r="I1326" s="155"/>
      <c r="J1326" s="155"/>
      <c r="K1326" s="155"/>
      <c r="L1326" s="155"/>
      <c r="M1326" s="155"/>
      <c r="N1326" s="155"/>
      <c r="O1326" s="202"/>
      <c r="P1326" s="151"/>
      <c r="Q1326" s="97"/>
      <c r="R1326" s="128"/>
      <c r="S1326" s="128"/>
      <c r="T1326" s="128"/>
      <c r="U1326" s="128"/>
      <c r="V1326" s="151"/>
      <c r="W1326" s="98"/>
      <c r="X1326" s="143"/>
      <c r="Y1326" s="143"/>
      <c r="Z1326" s="200"/>
      <c r="AA1326" s="200"/>
      <c r="AB1326" s="200"/>
    </row>
    <row r="1327">
      <c r="A1327" s="155"/>
      <c r="B1327" s="155"/>
      <c r="C1327" s="155"/>
      <c r="D1327" s="155"/>
      <c r="E1327" s="155"/>
      <c r="F1327" s="155"/>
      <c r="G1327" s="155"/>
      <c r="H1327" s="155"/>
      <c r="I1327" s="155"/>
      <c r="J1327" s="155"/>
      <c r="K1327" s="155"/>
      <c r="L1327" s="155"/>
      <c r="M1327" s="155"/>
      <c r="N1327" s="155"/>
      <c r="O1327" s="202"/>
      <c r="P1327" s="151"/>
      <c r="Q1327" s="97"/>
      <c r="R1327" s="128"/>
      <c r="S1327" s="128"/>
      <c r="T1327" s="128"/>
      <c r="U1327" s="128"/>
      <c r="V1327" s="151"/>
      <c r="W1327" s="98"/>
      <c r="X1327" s="143"/>
      <c r="Y1327" s="143"/>
      <c r="Z1327" s="200"/>
      <c r="AA1327" s="200"/>
      <c r="AB1327" s="200"/>
    </row>
    <row r="1328">
      <c r="A1328" s="155"/>
      <c r="B1328" s="155"/>
      <c r="C1328" s="155"/>
      <c r="D1328" s="155"/>
      <c r="E1328" s="155"/>
      <c r="F1328" s="155"/>
      <c r="G1328" s="155"/>
      <c r="H1328" s="155"/>
      <c r="I1328" s="155"/>
      <c r="J1328" s="155"/>
      <c r="K1328" s="155"/>
      <c r="L1328" s="155"/>
      <c r="M1328" s="155"/>
      <c r="N1328" s="155"/>
      <c r="O1328" s="202"/>
      <c r="P1328" s="151"/>
      <c r="Q1328" s="97"/>
      <c r="R1328" s="128"/>
      <c r="S1328" s="128"/>
      <c r="T1328" s="128"/>
      <c r="U1328" s="128"/>
      <c r="V1328" s="151"/>
      <c r="W1328" s="98"/>
      <c r="X1328" s="143"/>
      <c r="Y1328" s="143"/>
      <c r="Z1328" s="200"/>
      <c r="AA1328" s="200"/>
      <c r="AB1328" s="200"/>
    </row>
    <row r="1329">
      <c r="A1329" s="155"/>
      <c r="B1329" s="155"/>
      <c r="C1329" s="155"/>
      <c r="D1329" s="155"/>
      <c r="E1329" s="155"/>
      <c r="F1329" s="155"/>
      <c r="G1329" s="155"/>
      <c r="H1329" s="155"/>
      <c r="I1329" s="155"/>
      <c r="J1329" s="155"/>
      <c r="K1329" s="155"/>
      <c r="L1329" s="155"/>
      <c r="M1329" s="155"/>
      <c r="N1329" s="155"/>
      <c r="O1329" s="202"/>
      <c r="P1329" s="151"/>
      <c r="Q1329" s="97"/>
      <c r="R1329" s="128"/>
      <c r="S1329" s="128"/>
      <c r="T1329" s="128"/>
      <c r="U1329" s="128"/>
      <c r="V1329" s="151"/>
      <c r="W1329" s="98"/>
      <c r="X1329" s="143"/>
      <c r="Y1329" s="143"/>
      <c r="Z1329" s="200"/>
      <c r="AA1329" s="200"/>
      <c r="AB1329" s="200"/>
    </row>
    <row r="1330">
      <c r="A1330" s="155"/>
      <c r="B1330" s="155"/>
      <c r="C1330" s="155"/>
      <c r="D1330" s="155"/>
      <c r="E1330" s="155"/>
      <c r="F1330" s="155"/>
      <c r="G1330" s="155"/>
      <c r="H1330" s="155"/>
      <c r="I1330" s="155"/>
      <c r="J1330" s="155"/>
      <c r="K1330" s="155"/>
      <c r="L1330" s="155"/>
      <c r="M1330" s="155"/>
      <c r="N1330" s="155"/>
      <c r="O1330" s="202"/>
      <c r="P1330" s="151"/>
      <c r="Q1330" s="97"/>
      <c r="R1330" s="128"/>
      <c r="S1330" s="128"/>
      <c r="T1330" s="128"/>
      <c r="U1330" s="128"/>
      <c r="V1330" s="151"/>
      <c r="W1330" s="98"/>
      <c r="X1330" s="143"/>
      <c r="Y1330" s="143"/>
      <c r="Z1330" s="200"/>
      <c r="AA1330" s="200"/>
      <c r="AB1330" s="200"/>
    </row>
    <row r="1331">
      <c r="A1331" s="155"/>
      <c r="B1331" s="155"/>
      <c r="C1331" s="155"/>
      <c r="D1331" s="155"/>
      <c r="E1331" s="155"/>
      <c r="F1331" s="155"/>
      <c r="G1331" s="155"/>
      <c r="H1331" s="155"/>
      <c r="I1331" s="155"/>
      <c r="J1331" s="155"/>
      <c r="K1331" s="155"/>
      <c r="L1331" s="155"/>
      <c r="M1331" s="155"/>
      <c r="N1331" s="155"/>
      <c r="O1331" s="202"/>
      <c r="P1331" s="151"/>
      <c r="Q1331" s="97"/>
      <c r="R1331" s="128"/>
      <c r="S1331" s="128"/>
      <c r="T1331" s="128"/>
      <c r="U1331" s="128"/>
      <c r="V1331" s="151"/>
      <c r="W1331" s="98"/>
      <c r="X1331" s="143"/>
      <c r="Y1331" s="143"/>
      <c r="Z1331" s="200"/>
      <c r="AA1331" s="200"/>
      <c r="AB1331" s="200"/>
    </row>
    <row r="1332">
      <c r="A1332" s="155"/>
      <c r="B1332" s="155"/>
      <c r="C1332" s="155"/>
      <c r="D1332" s="155"/>
      <c r="E1332" s="155"/>
      <c r="F1332" s="155"/>
      <c r="G1332" s="155"/>
      <c r="H1332" s="155"/>
      <c r="I1332" s="155"/>
      <c r="J1332" s="155"/>
      <c r="K1332" s="155"/>
      <c r="L1332" s="155"/>
      <c r="M1332" s="155"/>
      <c r="N1332" s="155"/>
      <c r="O1332" s="202"/>
      <c r="P1332" s="151"/>
      <c r="Q1332" s="97"/>
      <c r="R1332" s="128"/>
      <c r="S1332" s="128"/>
      <c r="T1332" s="128"/>
      <c r="U1332" s="128"/>
      <c r="V1332" s="151"/>
      <c r="W1332" s="98"/>
      <c r="X1332" s="143"/>
      <c r="Y1332" s="143"/>
      <c r="Z1332" s="200"/>
      <c r="AA1332" s="200"/>
      <c r="AB1332" s="200"/>
    </row>
    <row r="1333">
      <c r="A1333" s="155"/>
      <c r="B1333" s="155"/>
      <c r="C1333" s="155"/>
      <c r="D1333" s="155"/>
      <c r="E1333" s="155"/>
      <c r="F1333" s="155"/>
      <c r="G1333" s="155"/>
      <c r="H1333" s="155"/>
      <c r="I1333" s="155"/>
      <c r="J1333" s="155"/>
      <c r="K1333" s="155"/>
      <c r="L1333" s="155"/>
      <c r="M1333" s="155"/>
      <c r="N1333" s="155"/>
      <c r="O1333" s="202"/>
      <c r="P1333" s="151"/>
      <c r="Q1333" s="97"/>
      <c r="R1333" s="128"/>
      <c r="S1333" s="128"/>
      <c r="T1333" s="128"/>
      <c r="U1333" s="128"/>
      <c r="V1333" s="151"/>
      <c r="W1333" s="98"/>
      <c r="X1333" s="143"/>
      <c r="Y1333" s="143"/>
      <c r="Z1333" s="200"/>
      <c r="AA1333" s="200"/>
      <c r="AB1333" s="200"/>
    </row>
    <row r="1334">
      <c r="A1334" s="155"/>
      <c r="B1334" s="155"/>
      <c r="C1334" s="155"/>
      <c r="D1334" s="155"/>
      <c r="E1334" s="155"/>
      <c r="F1334" s="155"/>
      <c r="G1334" s="155"/>
      <c r="H1334" s="155"/>
      <c r="I1334" s="155"/>
      <c r="J1334" s="155"/>
      <c r="K1334" s="155"/>
      <c r="L1334" s="155"/>
      <c r="M1334" s="155"/>
      <c r="N1334" s="155"/>
      <c r="O1334" s="202"/>
      <c r="P1334" s="151"/>
      <c r="Q1334" s="97"/>
      <c r="R1334" s="128"/>
      <c r="S1334" s="128"/>
      <c r="T1334" s="128"/>
      <c r="U1334" s="128"/>
      <c r="V1334" s="151"/>
      <c r="W1334" s="98"/>
      <c r="X1334" s="143"/>
      <c r="Y1334" s="143"/>
      <c r="Z1334" s="200"/>
      <c r="AA1334" s="200"/>
      <c r="AB1334" s="200"/>
    </row>
    <row r="1335">
      <c r="A1335" s="155"/>
      <c r="B1335" s="155"/>
      <c r="C1335" s="155"/>
      <c r="D1335" s="155"/>
      <c r="E1335" s="155"/>
      <c r="F1335" s="155"/>
      <c r="G1335" s="155"/>
      <c r="H1335" s="155"/>
      <c r="I1335" s="155"/>
      <c r="J1335" s="155"/>
      <c r="K1335" s="155"/>
      <c r="L1335" s="155"/>
      <c r="M1335" s="155"/>
      <c r="N1335" s="155"/>
      <c r="O1335" s="202"/>
      <c r="P1335" s="151"/>
      <c r="Q1335" s="97"/>
      <c r="R1335" s="128"/>
      <c r="S1335" s="128"/>
      <c r="T1335" s="128"/>
      <c r="U1335" s="128"/>
      <c r="V1335" s="151"/>
      <c r="W1335" s="98"/>
      <c r="X1335" s="143"/>
      <c r="Y1335" s="143"/>
      <c r="Z1335" s="200"/>
      <c r="AA1335" s="200"/>
      <c r="AB1335" s="200"/>
    </row>
    <row r="1336">
      <c r="A1336" s="155"/>
      <c r="B1336" s="155"/>
      <c r="C1336" s="155"/>
      <c r="D1336" s="155"/>
      <c r="E1336" s="155"/>
      <c r="F1336" s="155"/>
      <c r="G1336" s="155"/>
      <c r="H1336" s="155"/>
      <c r="I1336" s="155"/>
      <c r="J1336" s="155"/>
      <c r="K1336" s="155"/>
      <c r="L1336" s="155"/>
      <c r="M1336" s="155"/>
      <c r="N1336" s="155"/>
      <c r="O1336" s="202"/>
      <c r="P1336" s="151"/>
      <c r="Q1336" s="97"/>
      <c r="R1336" s="128"/>
      <c r="S1336" s="128"/>
      <c r="T1336" s="128"/>
      <c r="U1336" s="128"/>
      <c r="V1336" s="151"/>
      <c r="W1336" s="98"/>
      <c r="X1336" s="143"/>
      <c r="Y1336" s="143"/>
      <c r="Z1336" s="200"/>
      <c r="AA1336" s="200"/>
      <c r="AB1336" s="200"/>
    </row>
    <row r="1337">
      <c r="A1337" s="155"/>
      <c r="B1337" s="155"/>
      <c r="C1337" s="155"/>
      <c r="D1337" s="155"/>
      <c r="E1337" s="155"/>
      <c r="F1337" s="155"/>
      <c r="G1337" s="155"/>
      <c r="H1337" s="155"/>
      <c r="I1337" s="155"/>
      <c r="J1337" s="155"/>
      <c r="K1337" s="155"/>
      <c r="L1337" s="155"/>
      <c r="M1337" s="155"/>
      <c r="N1337" s="155"/>
      <c r="O1337" s="202"/>
      <c r="P1337" s="151"/>
      <c r="Q1337" s="97"/>
      <c r="R1337" s="128"/>
      <c r="S1337" s="128"/>
      <c r="T1337" s="128"/>
      <c r="U1337" s="128"/>
      <c r="V1337" s="151"/>
      <c r="W1337" s="98"/>
      <c r="X1337" s="143"/>
      <c r="Y1337" s="143"/>
      <c r="Z1337" s="200"/>
      <c r="AA1337" s="200"/>
      <c r="AB1337" s="200"/>
    </row>
    <row r="1338">
      <c r="A1338" s="155"/>
      <c r="B1338" s="155"/>
      <c r="C1338" s="155"/>
      <c r="D1338" s="155"/>
      <c r="E1338" s="155"/>
      <c r="F1338" s="155"/>
      <c r="G1338" s="155"/>
      <c r="H1338" s="155"/>
      <c r="I1338" s="155"/>
      <c r="J1338" s="155"/>
      <c r="K1338" s="155"/>
      <c r="L1338" s="155"/>
      <c r="M1338" s="155"/>
      <c r="N1338" s="155"/>
      <c r="O1338" s="202"/>
      <c r="P1338" s="151"/>
      <c r="Q1338" s="97"/>
      <c r="R1338" s="128"/>
      <c r="S1338" s="128"/>
      <c r="T1338" s="128"/>
      <c r="U1338" s="128"/>
      <c r="V1338" s="151"/>
      <c r="W1338" s="98"/>
      <c r="X1338" s="143"/>
      <c r="Y1338" s="143"/>
      <c r="Z1338" s="200"/>
      <c r="AA1338" s="200"/>
      <c r="AB1338" s="200"/>
    </row>
    <row r="1339">
      <c r="A1339" s="155"/>
      <c r="B1339" s="155"/>
      <c r="C1339" s="155"/>
      <c r="D1339" s="155"/>
      <c r="E1339" s="155"/>
      <c r="F1339" s="155"/>
      <c r="G1339" s="155"/>
      <c r="H1339" s="155"/>
      <c r="I1339" s="155"/>
      <c r="J1339" s="155"/>
      <c r="K1339" s="155"/>
      <c r="L1339" s="155"/>
      <c r="M1339" s="155"/>
      <c r="N1339" s="155"/>
      <c r="O1339" s="202"/>
      <c r="P1339" s="151"/>
      <c r="Q1339" s="97"/>
      <c r="R1339" s="128"/>
      <c r="S1339" s="128"/>
      <c r="T1339" s="128"/>
      <c r="U1339" s="128"/>
      <c r="V1339" s="151"/>
      <c r="W1339" s="98"/>
      <c r="X1339" s="143"/>
      <c r="Y1339" s="143"/>
      <c r="Z1339" s="200"/>
      <c r="AA1339" s="200"/>
      <c r="AB1339" s="200"/>
    </row>
    <row r="1340">
      <c r="A1340" s="155"/>
      <c r="B1340" s="155"/>
      <c r="C1340" s="155"/>
      <c r="D1340" s="155"/>
      <c r="E1340" s="155"/>
      <c r="F1340" s="155"/>
      <c r="G1340" s="155"/>
      <c r="H1340" s="155"/>
      <c r="I1340" s="155"/>
      <c r="J1340" s="155"/>
      <c r="K1340" s="155"/>
      <c r="L1340" s="155"/>
      <c r="M1340" s="155"/>
      <c r="N1340" s="155"/>
      <c r="O1340" s="202"/>
      <c r="P1340" s="151"/>
      <c r="Q1340" s="97"/>
      <c r="R1340" s="128"/>
      <c r="S1340" s="128"/>
      <c r="T1340" s="128"/>
      <c r="U1340" s="128"/>
      <c r="V1340" s="151"/>
      <c r="W1340" s="98"/>
      <c r="X1340" s="143"/>
      <c r="Y1340" s="143"/>
      <c r="Z1340" s="200"/>
      <c r="AA1340" s="200"/>
      <c r="AB1340" s="200"/>
    </row>
    <row r="1341">
      <c r="A1341" s="155"/>
      <c r="B1341" s="155"/>
      <c r="C1341" s="155"/>
      <c r="D1341" s="155"/>
      <c r="E1341" s="155"/>
      <c r="F1341" s="155"/>
      <c r="G1341" s="155"/>
      <c r="H1341" s="155"/>
      <c r="I1341" s="155"/>
      <c r="J1341" s="155"/>
      <c r="K1341" s="155"/>
      <c r="L1341" s="155"/>
      <c r="M1341" s="155"/>
      <c r="N1341" s="155"/>
      <c r="O1341" s="202"/>
      <c r="P1341" s="151"/>
      <c r="Q1341" s="97"/>
      <c r="R1341" s="128"/>
      <c r="S1341" s="128"/>
      <c r="T1341" s="128"/>
      <c r="U1341" s="128"/>
      <c r="V1341" s="151"/>
      <c r="W1341" s="98"/>
      <c r="X1341" s="143"/>
      <c r="Y1341" s="143"/>
      <c r="Z1341" s="200"/>
      <c r="AA1341" s="200"/>
      <c r="AB1341" s="200"/>
    </row>
    <row r="1342">
      <c r="A1342" s="155"/>
      <c r="B1342" s="155"/>
      <c r="C1342" s="155"/>
      <c r="D1342" s="155"/>
      <c r="E1342" s="155"/>
      <c r="F1342" s="155"/>
      <c r="G1342" s="155"/>
      <c r="H1342" s="155"/>
      <c r="I1342" s="155"/>
      <c r="J1342" s="155"/>
      <c r="K1342" s="155"/>
      <c r="L1342" s="155"/>
      <c r="M1342" s="155"/>
      <c r="N1342" s="155"/>
      <c r="O1342" s="202"/>
      <c r="P1342" s="151"/>
      <c r="Q1342" s="97"/>
      <c r="R1342" s="128"/>
      <c r="S1342" s="128"/>
      <c r="T1342" s="128"/>
      <c r="U1342" s="128"/>
      <c r="V1342" s="151"/>
      <c r="W1342" s="98"/>
      <c r="X1342" s="143"/>
      <c r="Y1342" s="143"/>
      <c r="Z1342" s="200"/>
      <c r="AA1342" s="200"/>
      <c r="AB1342" s="200"/>
    </row>
    <row r="1343">
      <c r="A1343" s="155"/>
      <c r="B1343" s="155"/>
      <c r="C1343" s="155"/>
      <c r="D1343" s="155"/>
      <c r="E1343" s="155"/>
      <c r="F1343" s="155"/>
      <c r="G1343" s="155"/>
      <c r="H1343" s="155"/>
      <c r="I1343" s="155"/>
      <c r="J1343" s="155"/>
      <c r="K1343" s="155"/>
      <c r="L1343" s="155"/>
      <c r="M1343" s="155"/>
      <c r="N1343" s="155"/>
      <c r="O1343" s="202"/>
      <c r="P1343" s="151"/>
      <c r="Q1343" s="97"/>
      <c r="R1343" s="128"/>
      <c r="S1343" s="128"/>
      <c r="T1343" s="128"/>
      <c r="U1343" s="128"/>
      <c r="V1343" s="151"/>
      <c r="W1343" s="98"/>
      <c r="X1343" s="143"/>
      <c r="Y1343" s="143"/>
      <c r="Z1343" s="200"/>
      <c r="AA1343" s="200"/>
      <c r="AB1343" s="200"/>
    </row>
    <row r="1344">
      <c r="A1344" s="155"/>
      <c r="B1344" s="155"/>
      <c r="C1344" s="155"/>
      <c r="D1344" s="155"/>
      <c r="E1344" s="155"/>
      <c r="F1344" s="155"/>
      <c r="G1344" s="155"/>
      <c r="H1344" s="155"/>
      <c r="I1344" s="155"/>
      <c r="J1344" s="155"/>
      <c r="K1344" s="155"/>
      <c r="L1344" s="155"/>
      <c r="M1344" s="155"/>
      <c r="N1344" s="155"/>
      <c r="O1344" s="202"/>
      <c r="P1344" s="151"/>
      <c r="Q1344" s="97"/>
      <c r="R1344" s="128"/>
      <c r="S1344" s="128"/>
      <c r="T1344" s="128"/>
      <c r="U1344" s="128"/>
      <c r="V1344" s="151"/>
      <c r="W1344" s="98"/>
      <c r="X1344" s="143"/>
      <c r="Y1344" s="143"/>
      <c r="Z1344" s="200"/>
      <c r="AA1344" s="200"/>
      <c r="AB1344" s="200"/>
    </row>
    <row r="1345">
      <c r="A1345" s="155"/>
      <c r="B1345" s="155"/>
      <c r="C1345" s="155"/>
      <c r="D1345" s="155"/>
      <c r="E1345" s="155"/>
      <c r="F1345" s="155"/>
      <c r="G1345" s="155"/>
      <c r="H1345" s="155"/>
      <c r="I1345" s="155"/>
      <c r="J1345" s="155"/>
      <c r="K1345" s="155"/>
      <c r="L1345" s="155"/>
      <c r="M1345" s="155"/>
      <c r="N1345" s="155"/>
      <c r="O1345" s="202"/>
      <c r="P1345" s="151"/>
      <c r="Q1345" s="97"/>
      <c r="R1345" s="128"/>
      <c r="S1345" s="128"/>
      <c r="T1345" s="128"/>
      <c r="U1345" s="128"/>
      <c r="V1345" s="151"/>
      <c r="W1345" s="98"/>
      <c r="X1345" s="143"/>
      <c r="Y1345" s="143"/>
      <c r="Z1345" s="200"/>
      <c r="AA1345" s="200"/>
      <c r="AB1345" s="200"/>
    </row>
    <row r="1346">
      <c r="A1346" s="155"/>
      <c r="B1346" s="155"/>
      <c r="C1346" s="155"/>
      <c r="D1346" s="155"/>
      <c r="E1346" s="155"/>
      <c r="F1346" s="155"/>
      <c r="G1346" s="155"/>
      <c r="H1346" s="155"/>
      <c r="I1346" s="155"/>
      <c r="J1346" s="155"/>
      <c r="K1346" s="155"/>
      <c r="L1346" s="155"/>
      <c r="M1346" s="155"/>
      <c r="N1346" s="155"/>
      <c r="O1346" s="202"/>
      <c r="P1346" s="151"/>
      <c r="Q1346" s="97"/>
      <c r="R1346" s="128"/>
      <c r="S1346" s="128"/>
      <c r="T1346" s="128"/>
      <c r="U1346" s="128"/>
      <c r="V1346" s="151"/>
      <c r="W1346" s="98"/>
      <c r="X1346" s="143"/>
      <c r="Y1346" s="143"/>
      <c r="Z1346" s="200"/>
      <c r="AA1346" s="200"/>
      <c r="AB1346" s="200"/>
    </row>
    <row r="1347">
      <c r="A1347" s="155"/>
      <c r="B1347" s="155"/>
      <c r="C1347" s="155"/>
      <c r="D1347" s="155"/>
      <c r="E1347" s="155"/>
      <c r="F1347" s="155"/>
      <c r="G1347" s="155"/>
      <c r="H1347" s="155"/>
      <c r="I1347" s="155"/>
      <c r="J1347" s="155"/>
      <c r="K1347" s="155"/>
      <c r="L1347" s="155"/>
      <c r="M1347" s="155"/>
      <c r="N1347" s="155"/>
      <c r="O1347" s="202"/>
      <c r="P1347" s="151"/>
      <c r="Q1347" s="97"/>
      <c r="R1347" s="128"/>
      <c r="S1347" s="128"/>
      <c r="T1347" s="128"/>
      <c r="U1347" s="128"/>
      <c r="V1347" s="151"/>
      <c r="W1347" s="98"/>
      <c r="X1347" s="143"/>
      <c r="Y1347" s="143"/>
      <c r="Z1347" s="200"/>
      <c r="AA1347" s="200"/>
      <c r="AB1347" s="200"/>
    </row>
    <row r="1348">
      <c r="A1348" s="155"/>
      <c r="B1348" s="155"/>
      <c r="C1348" s="155"/>
      <c r="D1348" s="155"/>
      <c r="E1348" s="155"/>
      <c r="F1348" s="155"/>
      <c r="G1348" s="155"/>
      <c r="H1348" s="155"/>
      <c r="I1348" s="155"/>
      <c r="J1348" s="155"/>
      <c r="K1348" s="155"/>
      <c r="L1348" s="155"/>
      <c r="M1348" s="155"/>
      <c r="N1348" s="155"/>
      <c r="O1348" s="202"/>
      <c r="P1348" s="151"/>
      <c r="Q1348" s="97"/>
      <c r="R1348" s="128"/>
      <c r="S1348" s="128"/>
      <c r="T1348" s="128"/>
      <c r="U1348" s="128"/>
      <c r="V1348" s="151"/>
      <c r="W1348" s="98"/>
      <c r="X1348" s="143"/>
      <c r="Y1348" s="143"/>
      <c r="Z1348" s="200"/>
      <c r="AA1348" s="200"/>
      <c r="AB1348" s="200"/>
    </row>
    <row r="1349">
      <c r="A1349" s="155"/>
      <c r="B1349" s="155"/>
      <c r="C1349" s="155"/>
      <c r="D1349" s="155"/>
      <c r="E1349" s="155"/>
      <c r="F1349" s="155"/>
      <c r="G1349" s="155"/>
      <c r="H1349" s="155"/>
      <c r="I1349" s="155"/>
      <c r="J1349" s="155"/>
      <c r="K1349" s="155"/>
      <c r="L1349" s="155"/>
      <c r="M1349" s="155"/>
      <c r="N1349" s="155"/>
      <c r="O1349" s="202"/>
      <c r="P1349" s="151"/>
      <c r="Q1349" s="97"/>
      <c r="R1349" s="128"/>
      <c r="S1349" s="128"/>
      <c r="T1349" s="128"/>
      <c r="U1349" s="128"/>
      <c r="V1349" s="151"/>
      <c r="W1349" s="98"/>
      <c r="X1349" s="143"/>
      <c r="Y1349" s="143"/>
      <c r="Z1349" s="200"/>
      <c r="AA1349" s="200"/>
      <c r="AB1349" s="200"/>
    </row>
    <row r="1350">
      <c r="A1350" s="155"/>
      <c r="B1350" s="155"/>
      <c r="C1350" s="155"/>
      <c r="D1350" s="155"/>
      <c r="E1350" s="155"/>
      <c r="F1350" s="155"/>
      <c r="G1350" s="155"/>
      <c r="H1350" s="155"/>
      <c r="I1350" s="155"/>
      <c r="J1350" s="155"/>
      <c r="K1350" s="155"/>
      <c r="L1350" s="155"/>
      <c r="M1350" s="155"/>
      <c r="N1350" s="155"/>
      <c r="O1350" s="202"/>
      <c r="P1350" s="151"/>
      <c r="Q1350" s="97"/>
      <c r="R1350" s="128"/>
      <c r="S1350" s="128"/>
      <c r="T1350" s="128"/>
      <c r="U1350" s="128"/>
      <c r="V1350" s="151"/>
      <c r="W1350" s="98"/>
      <c r="X1350" s="143"/>
      <c r="Y1350" s="143"/>
      <c r="Z1350" s="200"/>
      <c r="AA1350" s="200"/>
      <c r="AB1350" s="200"/>
    </row>
    <row r="1351">
      <c r="A1351" s="155"/>
      <c r="B1351" s="155"/>
      <c r="C1351" s="155"/>
      <c r="D1351" s="155"/>
      <c r="E1351" s="155"/>
      <c r="F1351" s="155"/>
      <c r="G1351" s="155"/>
      <c r="H1351" s="155"/>
      <c r="I1351" s="155"/>
      <c r="J1351" s="155"/>
      <c r="K1351" s="155"/>
      <c r="L1351" s="155"/>
      <c r="M1351" s="155"/>
      <c r="N1351" s="155"/>
      <c r="O1351" s="202"/>
      <c r="P1351" s="151"/>
      <c r="Q1351" s="97"/>
      <c r="R1351" s="128"/>
      <c r="S1351" s="128"/>
      <c r="T1351" s="128"/>
      <c r="U1351" s="128"/>
      <c r="V1351" s="151"/>
      <c r="W1351" s="98"/>
      <c r="X1351" s="143"/>
      <c r="Y1351" s="143"/>
      <c r="Z1351" s="200"/>
      <c r="AA1351" s="200"/>
      <c r="AB1351" s="200"/>
    </row>
    <row r="1352">
      <c r="A1352" s="155"/>
      <c r="B1352" s="155"/>
      <c r="C1352" s="155"/>
      <c r="D1352" s="155"/>
      <c r="E1352" s="155"/>
      <c r="F1352" s="155"/>
      <c r="G1352" s="155"/>
      <c r="H1352" s="155"/>
      <c r="I1352" s="155"/>
      <c r="J1352" s="155"/>
      <c r="K1352" s="155"/>
      <c r="L1352" s="155"/>
      <c r="M1352" s="155"/>
      <c r="N1352" s="155"/>
      <c r="O1352" s="202"/>
      <c r="P1352" s="151"/>
      <c r="Q1352" s="97"/>
      <c r="R1352" s="128"/>
      <c r="S1352" s="128"/>
      <c r="T1352" s="128"/>
      <c r="U1352" s="128"/>
      <c r="V1352" s="151"/>
      <c r="W1352" s="98"/>
      <c r="X1352" s="143"/>
      <c r="Y1352" s="143"/>
      <c r="Z1352" s="200"/>
      <c r="AA1352" s="200"/>
      <c r="AB1352" s="200"/>
    </row>
    <row r="1353">
      <c r="A1353" s="155"/>
      <c r="B1353" s="155"/>
      <c r="C1353" s="155"/>
      <c r="D1353" s="155"/>
      <c r="E1353" s="155"/>
      <c r="F1353" s="155"/>
      <c r="G1353" s="155"/>
      <c r="H1353" s="155"/>
      <c r="I1353" s="155"/>
      <c r="J1353" s="155"/>
      <c r="K1353" s="155"/>
      <c r="L1353" s="155"/>
      <c r="M1353" s="155"/>
      <c r="N1353" s="155"/>
      <c r="O1353" s="202"/>
      <c r="P1353" s="151"/>
      <c r="Q1353" s="97"/>
      <c r="R1353" s="128"/>
      <c r="S1353" s="128"/>
      <c r="T1353" s="128"/>
      <c r="U1353" s="128"/>
      <c r="V1353" s="151"/>
      <c r="W1353" s="98"/>
      <c r="X1353" s="143">
        <v>1.6</v>
      </c>
      <c r="Y1353" s="143"/>
      <c r="Z1353" s="200"/>
      <c r="AA1353" s="200"/>
      <c r="AB1353" s="200"/>
    </row>
  </sheetData>
  <mergeCells count="5">
    <mergeCell ref="B1:D1"/>
    <mergeCell ref="E1:H1"/>
    <mergeCell ref="K1:P1"/>
    <mergeCell ref="Q1:V1"/>
    <mergeCell ref="W1:AB1"/>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29"/>
    <col customWidth="1" min="2" max="2" width="11.86"/>
    <col customWidth="1" min="3" max="3" width="10.0"/>
    <col customWidth="1" min="4" max="4" width="8.57"/>
    <col customWidth="1" min="5" max="5" width="18.43"/>
    <col customWidth="1" min="6" max="6" width="9.14"/>
    <col customWidth="1" min="7" max="8" width="12.43"/>
    <col customWidth="1" min="9" max="9" width="15.14"/>
    <col customWidth="1" min="11" max="11" width="11.71"/>
    <col customWidth="1" min="12" max="12" width="13.0"/>
    <col customWidth="1" min="13" max="13" width="13.29"/>
    <col customWidth="1" min="14" max="14" width="16.43"/>
    <col customWidth="1" min="15" max="16" width="19.14"/>
    <col customWidth="1" min="17" max="17" width="18.0"/>
    <col customWidth="1" min="18" max="18" width="16.57"/>
    <col customWidth="1" min="19" max="19" width="8.71"/>
    <col customWidth="1" min="20" max="20" width="15.86"/>
    <col customWidth="1" min="21" max="21" width="18.57"/>
    <col customWidth="1" min="22" max="22" width="16.86"/>
    <col customWidth="1" min="23" max="23" width="18.0"/>
    <col customWidth="1" min="24" max="24" width="17.86"/>
    <col customWidth="1" min="25" max="25" width="19.57"/>
  </cols>
  <sheetData>
    <row r="1">
      <c r="A1" s="163"/>
      <c r="B1" s="164" t="s">
        <v>0</v>
      </c>
      <c r="C1" s="9"/>
      <c r="D1" s="10"/>
      <c r="E1" s="165" t="s">
        <v>1</v>
      </c>
      <c r="F1" s="9"/>
      <c r="G1" s="9"/>
      <c r="H1" s="9"/>
      <c r="I1" s="10"/>
      <c r="J1" s="166" t="s">
        <v>2</v>
      </c>
      <c r="K1" s="167" t="s">
        <v>3</v>
      </c>
      <c r="L1" s="168" t="s">
        <v>151</v>
      </c>
      <c r="M1" s="9"/>
      <c r="N1" s="9"/>
      <c r="O1" s="9"/>
      <c r="P1" s="9"/>
      <c r="Q1" s="10"/>
      <c r="R1" s="169" t="s">
        <v>152</v>
      </c>
      <c r="S1" s="9"/>
      <c r="T1" s="9"/>
      <c r="U1" s="9"/>
      <c r="V1" s="9"/>
      <c r="W1" s="10"/>
      <c r="X1" s="170" t="s">
        <v>5</v>
      </c>
      <c r="Y1" s="3"/>
      <c r="Z1" s="4"/>
    </row>
    <row r="2" ht="40.5" customHeight="1">
      <c r="A2" s="171" t="s">
        <v>153</v>
      </c>
      <c r="B2" s="171" t="s">
        <v>7</v>
      </c>
      <c r="C2" s="171" t="s">
        <v>61</v>
      </c>
      <c r="D2" s="171" t="s">
        <v>154</v>
      </c>
      <c r="E2" s="171" t="s">
        <v>63</v>
      </c>
      <c r="F2" s="171" t="s">
        <v>155</v>
      </c>
      <c r="G2" s="171" t="s">
        <v>65</v>
      </c>
      <c r="H2" s="171" t="s">
        <v>168</v>
      </c>
      <c r="I2" s="171" t="s">
        <v>67</v>
      </c>
      <c r="J2" s="171" t="s">
        <v>156</v>
      </c>
      <c r="K2" s="171" t="s">
        <v>3</v>
      </c>
      <c r="L2" s="172" t="s">
        <v>69</v>
      </c>
      <c r="M2" s="172" t="s">
        <v>70</v>
      </c>
      <c r="N2" s="172" t="s">
        <v>71</v>
      </c>
      <c r="O2" s="172" t="s">
        <v>158</v>
      </c>
      <c r="P2" s="203" t="s">
        <v>169</v>
      </c>
      <c r="Q2" s="174" t="s">
        <v>160</v>
      </c>
      <c r="R2" s="175" t="s">
        <v>69</v>
      </c>
      <c r="S2" s="176" t="s">
        <v>70</v>
      </c>
      <c r="T2" s="177" t="s">
        <v>71</v>
      </c>
      <c r="U2" s="176" t="s">
        <v>158</v>
      </c>
      <c r="V2" s="175" t="s">
        <v>169</v>
      </c>
      <c r="W2" s="178" t="s">
        <v>160</v>
      </c>
      <c r="X2" s="204" t="s">
        <v>74</v>
      </c>
      <c r="Y2" s="180" t="s">
        <v>162</v>
      </c>
      <c r="Z2" s="181" t="s">
        <v>163</v>
      </c>
    </row>
    <row r="3">
      <c r="A3" s="185">
        <v>1.0</v>
      </c>
      <c r="B3" s="185" t="s">
        <v>58</v>
      </c>
      <c r="C3" s="185" t="s">
        <v>27</v>
      </c>
      <c r="D3" s="185" t="s">
        <v>27</v>
      </c>
      <c r="E3" s="185" t="s">
        <v>27</v>
      </c>
      <c r="F3" s="185">
        <v>48.0</v>
      </c>
      <c r="G3" s="185" t="s">
        <v>29</v>
      </c>
      <c r="H3" s="185"/>
      <c r="I3" s="185" t="s">
        <v>59</v>
      </c>
      <c r="J3" s="185">
        <v>1.0</v>
      </c>
      <c r="K3" s="185" t="s">
        <v>31</v>
      </c>
      <c r="L3" s="185">
        <v>57374.62</v>
      </c>
      <c r="M3" s="185">
        <v>44.895</v>
      </c>
      <c r="N3" s="185"/>
      <c r="O3" s="185">
        <v>2.0</v>
      </c>
      <c r="P3" s="186">
        <v>29776.86</v>
      </c>
      <c r="Q3" s="187">
        <v>0.5</v>
      </c>
      <c r="R3" s="84">
        <v>0.0</v>
      </c>
      <c r="S3" s="84"/>
      <c r="T3" s="84"/>
      <c r="U3" s="84"/>
      <c r="V3" s="84">
        <v>0.0</v>
      </c>
      <c r="W3" s="188"/>
      <c r="X3" s="189">
        <v>58000.0</v>
      </c>
      <c r="Y3" s="86">
        <v>1355.0</v>
      </c>
      <c r="Z3" s="86">
        <v>22.16941</v>
      </c>
    </row>
    <row r="4">
      <c r="A4" s="185">
        <v>2.0</v>
      </c>
      <c r="B4" s="185" t="s">
        <v>58</v>
      </c>
      <c r="C4" s="185" t="s">
        <v>27</v>
      </c>
      <c r="D4" s="185" t="s">
        <v>27</v>
      </c>
      <c r="E4" s="185" t="s">
        <v>27</v>
      </c>
      <c r="F4" s="185">
        <v>48.0</v>
      </c>
      <c r="G4" s="185" t="s">
        <v>29</v>
      </c>
      <c r="H4" s="185"/>
      <c r="I4" s="185" t="s">
        <v>59</v>
      </c>
      <c r="J4" s="191">
        <v>1.0</v>
      </c>
      <c r="K4" s="185" t="s">
        <v>32</v>
      </c>
      <c r="L4" s="185">
        <v>3323.69</v>
      </c>
      <c r="M4" s="185">
        <v>1627.44</v>
      </c>
      <c r="N4" s="185"/>
      <c r="O4" s="185">
        <v>39.0</v>
      </c>
      <c r="P4" s="186">
        <v>1196440.0</v>
      </c>
      <c r="Q4" s="187">
        <v>20.4</v>
      </c>
      <c r="R4" s="84">
        <v>27.262999999999998</v>
      </c>
      <c r="S4" s="86">
        <v>24.511</v>
      </c>
      <c r="T4" s="84"/>
      <c r="U4" s="86">
        <v>22.0</v>
      </c>
      <c r="V4" s="86">
        <v>1222.5900000000001</v>
      </c>
      <c r="W4" s="86">
        <v>0.0</v>
      </c>
      <c r="X4" s="189">
        <v>1380000.0</v>
      </c>
      <c r="Y4" s="86">
        <v>3002.0</v>
      </c>
      <c r="Z4" s="86">
        <v>28.1321</v>
      </c>
    </row>
    <row r="5">
      <c r="A5" s="185">
        <v>3.0</v>
      </c>
      <c r="B5" s="185" t="s">
        <v>58</v>
      </c>
      <c r="C5" s="185" t="s">
        <v>27</v>
      </c>
      <c r="D5" s="185" t="s">
        <v>27</v>
      </c>
      <c r="E5" s="185" t="s">
        <v>27</v>
      </c>
      <c r="F5" s="185">
        <v>48.0</v>
      </c>
      <c r="G5" s="185" t="s">
        <v>29</v>
      </c>
      <c r="H5" s="185"/>
      <c r="I5" s="185" t="s">
        <v>59</v>
      </c>
      <c r="J5" s="191">
        <v>1.0</v>
      </c>
      <c r="K5" s="185" t="s">
        <v>33</v>
      </c>
      <c r="L5" s="185">
        <v>27134.66</v>
      </c>
      <c r="M5" s="185">
        <v>214.75</v>
      </c>
      <c r="N5" s="185"/>
      <c r="O5" s="185">
        <v>12.0</v>
      </c>
      <c r="P5" s="186">
        <v>10982.42</v>
      </c>
      <c r="Q5" s="187">
        <v>0.2</v>
      </c>
      <c r="R5" s="86">
        <v>2239.09</v>
      </c>
      <c r="S5" s="86">
        <v>5.28</v>
      </c>
      <c r="T5" s="84"/>
      <c r="U5" s="86">
        <v>8.0</v>
      </c>
      <c r="V5" s="86">
        <v>888.188</v>
      </c>
      <c r="W5" s="86">
        <v>0.0</v>
      </c>
      <c r="X5" s="189">
        <v>116000.0</v>
      </c>
      <c r="Y5" s="86">
        <v>1140.0</v>
      </c>
      <c r="Z5" s="86">
        <v>24.50768</v>
      </c>
    </row>
    <row r="6">
      <c r="A6" s="185">
        <v>4.0</v>
      </c>
      <c r="B6" s="185" t="s">
        <v>58</v>
      </c>
      <c r="C6" s="185" t="s">
        <v>27</v>
      </c>
      <c r="D6" s="185" t="s">
        <v>27</v>
      </c>
      <c r="E6" s="185" t="s">
        <v>27</v>
      </c>
      <c r="F6" s="185">
        <v>48.0</v>
      </c>
      <c r="G6" s="185" t="s">
        <v>29</v>
      </c>
      <c r="H6" s="185"/>
      <c r="I6" s="185" t="s">
        <v>59</v>
      </c>
      <c r="J6" s="191">
        <v>1.0</v>
      </c>
      <c r="K6" s="185" t="s">
        <v>34</v>
      </c>
      <c r="L6" s="185">
        <v>19595.82</v>
      </c>
      <c r="M6" s="185">
        <v>23366.45</v>
      </c>
      <c r="N6" s="185"/>
      <c r="O6" s="185">
        <v>149.0</v>
      </c>
      <c r="P6" s="186">
        <v>2848.84</v>
      </c>
      <c r="Q6" s="187">
        <v>0.0</v>
      </c>
      <c r="R6" s="86">
        <v>156.032</v>
      </c>
      <c r="S6" s="86">
        <v>2.816</v>
      </c>
      <c r="T6" s="84"/>
      <c r="U6" s="86">
        <v>4.0</v>
      </c>
      <c r="V6" s="86">
        <v>438.782</v>
      </c>
      <c r="W6" s="86">
        <v>0.0</v>
      </c>
      <c r="X6" s="189">
        <v>1077000.0</v>
      </c>
      <c r="Y6" s="86">
        <v>2316.0</v>
      </c>
      <c r="Z6" s="86">
        <v>29.16502</v>
      </c>
    </row>
    <row r="7">
      <c r="A7" s="185">
        <v>5.0</v>
      </c>
      <c r="B7" s="185" t="s">
        <v>58</v>
      </c>
      <c r="C7" s="185" t="s">
        <v>27</v>
      </c>
      <c r="D7" s="185" t="s">
        <v>27</v>
      </c>
      <c r="E7" s="185" t="s">
        <v>27</v>
      </c>
      <c r="F7" s="185">
        <v>48.0</v>
      </c>
      <c r="G7" s="185" t="s">
        <v>29</v>
      </c>
      <c r="H7" s="185"/>
      <c r="I7" s="185" t="s">
        <v>59</v>
      </c>
      <c r="J7" s="191">
        <v>1.0</v>
      </c>
      <c r="K7" s="185" t="s">
        <v>35</v>
      </c>
      <c r="L7" s="185">
        <v>25679.010000000002</v>
      </c>
      <c r="M7" s="185">
        <v>218.591</v>
      </c>
      <c r="N7" s="185"/>
      <c r="O7" s="185">
        <v>147.0</v>
      </c>
      <c r="P7" s="186">
        <v>2860.36</v>
      </c>
      <c r="Q7" s="187">
        <v>0.0</v>
      </c>
      <c r="R7" s="86">
        <v>2259.22</v>
      </c>
      <c r="S7" s="86">
        <v>6.848</v>
      </c>
      <c r="T7" s="84"/>
      <c r="U7" s="86">
        <v>10.0</v>
      </c>
      <c r="V7" s="86">
        <v>770.907</v>
      </c>
      <c r="W7" s="86">
        <v>0.0</v>
      </c>
      <c r="X7" s="189">
        <v>75000.0</v>
      </c>
      <c r="Y7" s="86">
        <v>974.0</v>
      </c>
      <c r="Z7" s="86">
        <v>24.32683</v>
      </c>
    </row>
    <row r="8">
      <c r="A8" s="185">
        <v>6.0</v>
      </c>
      <c r="B8" s="185" t="s">
        <v>58</v>
      </c>
      <c r="C8" s="185" t="s">
        <v>27</v>
      </c>
      <c r="D8" s="185" t="s">
        <v>27</v>
      </c>
      <c r="E8" s="185" t="s">
        <v>27</v>
      </c>
      <c r="F8" s="185">
        <v>48.0</v>
      </c>
      <c r="G8" s="185" t="s">
        <v>29</v>
      </c>
      <c r="H8" s="185"/>
      <c r="I8" s="185" t="s">
        <v>59</v>
      </c>
      <c r="J8" s="191">
        <v>1.0</v>
      </c>
      <c r="K8" s="185" t="s">
        <v>36</v>
      </c>
      <c r="L8" s="185">
        <v>27614.84</v>
      </c>
      <c r="M8" s="185">
        <v>130.719</v>
      </c>
      <c r="N8" s="185"/>
      <c r="O8" s="185">
        <v>1.0</v>
      </c>
      <c r="P8" s="186">
        <v>570.716</v>
      </c>
      <c r="Q8" s="187">
        <v>0.0</v>
      </c>
      <c r="R8" s="84">
        <v>0.0</v>
      </c>
      <c r="S8" s="84"/>
      <c r="T8" s="84"/>
      <c r="U8" s="84"/>
      <c r="V8" s="86">
        <v>0.0</v>
      </c>
      <c r="W8" s="188"/>
      <c r="X8" s="189">
        <v>10000.0</v>
      </c>
      <c r="Y8" s="86">
        <v>744.0</v>
      </c>
      <c r="Z8" s="86">
        <v>10.54124</v>
      </c>
    </row>
    <row r="9">
      <c r="A9" s="185">
        <v>7.0</v>
      </c>
      <c r="B9" s="185" t="s">
        <v>58</v>
      </c>
      <c r="C9" s="185" t="s">
        <v>27</v>
      </c>
      <c r="D9" s="185" t="s">
        <v>27</v>
      </c>
      <c r="E9" s="185" t="s">
        <v>27</v>
      </c>
      <c r="F9" s="185">
        <v>48.0</v>
      </c>
      <c r="G9" s="185" t="s">
        <v>29</v>
      </c>
      <c r="H9" s="185"/>
      <c r="I9" s="185" t="s">
        <v>59</v>
      </c>
      <c r="J9" s="191">
        <v>1.0</v>
      </c>
      <c r="K9" s="185" t="s">
        <v>37</v>
      </c>
      <c r="L9" s="185">
        <v>29374.89</v>
      </c>
      <c r="M9" s="185">
        <v>68.575</v>
      </c>
      <c r="N9" s="185"/>
      <c r="O9" s="185">
        <v>12.0</v>
      </c>
      <c r="P9" s="186">
        <v>9555.1</v>
      </c>
      <c r="Q9" s="187">
        <v>0.2</v>
      </c>
      <c r="R9" s="86">
        <v>2217.59</v>
      </c>
      <c r="S9" s="86">
        <v>6.848</v>
      </c>
      <c r="T9" s="84"/>
      <c r="U9" s="86">
        <v>10.0</v>
      </c>
      <c r="V9" s="86">
        <v>785.981</v>
      </c>
      <c r="W9" s="86">
        <v>0.0</v>
      </c>
      <c r="X9" s="189">
        <v>27000.0</v>
      </c>
      <c r="Y9" s="86">
        <v>907.0</v>
      </c>
      <c r="Z9" s="86">
        <v>24.311</v>
      </c>
    </row>
    <row r="10">
      <c r="A10" s="185">
        <v>8.0</v>
      </c>
      <c r="B10" s="185" t="s">
        <v>58</v>
      </c>
      <c r="C10" s="185" t="s">
        <v>27</v>
      </c>
      <c r="D10" s="185" t="s">
        <v>27</v>
      </c>
      <c r="E10" s="185" t="s">
        <v>27</v>
      </c>
      <c r="F10" s="185">
        <v>48.0</v>
      </c>
      <c r="G10" s="185" t="s">
        <v>29</v>
      </c>
      <c r="H10" s="185"/>
      <c r="I10" s="185" t="s">
        <v>59</v>
      </c>
      <c r="J10" s="191">
        <v>1.0</v>
      </c>
      <c r="K10" s="185" t="s">
        <v>38</v>
      </c>
      <c r="L10" s="185">
        <v>29817.77</v>
      </c>
      <c r="M10" s="185">
        <v>302.238</v>
      </c>
      <c r="N10" s="185"/>
      <c r="O10" s="185">
        <v>165.0</v>
      </c>
      <c r="P10" s="186">
        <v>3910.44</v>
      </c>
      <c r="Q10" s="187">
        <v>0.1</v>
      </c>
      <c r="R10" s="86">
        <v>2555.99</v>
      </c>
      <c r="S10" s="86">
        <v>9.728</v>
      </c>
      <c r="T10" s="84"/>
      <c r="U10" s="86">
        <v>14.0</v>
      </c>
      <c r="V10" s="86">
        <v>1000.96</v>
      </c>
      <c r="W10" s="86">
        <v>0.0</v>
      </c>
      <c r="X10" s="189">
        <v>80000.0</v>
      </c>
      <c r="Y10" s="86">
        <v>1169.0</v>
      </c>
      <c r="Z10" s="86">
        <v>25.35974</v>
      </c>
    </row>
    <row r="11">
      <c r="A11" s="185">
        <v>9.0</v>
      </c>
      <c r="B11" s="185" t="s">
        <v>58</v>
      </c>
      <c r="C11" s="185" t="s">
        <v>27</v>
      </c>
      <c r="D11" s="185" t="s">
        <v>27</v>
      </c>
      <c r="E11" s="185" t="s">
        <v>27</v>
      </c>
      <c r="F11" s="185">
        <v>48.0</v>
      </c>
      <c r="G11" s="185" t="s">
        <v>29</v>
      </c>
      <c r="H11" s="185"/>
      <c r="I11" s="185" t="s">
        <v>59</v>
      </c>
      <c r="J11" s="191">
        <v>1.0</v>
      </c>
      <c r="K11" s="185" t="s">
        <v>39</v>
      </c>
      <c r="L11" s="185">
        <v>31558.85</v>
      </c>
      <c r="M11" s="185">
        <v>50.368</v>
      </c>
      <c r="N11" s="185"/>
      <c r="O11" s="185">
        <v>12.0</v>
      </c>
      <c r="P11" s="186">
        <v>16372.27</v>
      </c>
      <c r="Q11" s="187">
        <v>0.3</v>
      </c>
      <c r="R11" s="86">
        <v>4489.9</v>
      </c>
      <c r="S11" s="86">
        <v>7.2</v>
      </c>
      <c r="T11" s="84"/>
      <c r="U11" s="86">
        <v>10.0</v>
      </c>
      <c r="V11" s="86">
        <v>2231.25</v>
      </c>
      <c r="W11" s="86">
        <v>0.0</v>
      </c>
      <c r="X11" s="189">
        <v>36000.0</v>
      </c>
      <c r="Y11" s="86">
        <v>1011.0</v>
      </c>
      <c r="Z11" s="86">
        <v>23.98029</v>
      </c>
    </row>
    <row r="12">
      <c r="A12" s="185">
        <v>10.0</v>
      </c>
      <c r="B12" s="185" t="s">
        <v>58</v>
      </c>
      <c r="C12" s="185" t="s">
        <v>27</v>
      </c>
      <c r="D12" s="185" t="s">
        <v>27</v>
      </c>
      <c r="E12" s="185" t="s">
        <v>27</v>
      </c>
      <c r="F12" s="185">
        <v>48.0</v>
      </c>
      <c r="G12" s="185" t="s">
        <v>29</v>
      </c>
      <c r="H12" s="185"/>
      <c r="I12" s="185" t="s">
        <v>59</v>
      </c>
      <c r="J12" s="191">
        <v>1.0</v>
      </c>
      <c r="K12" s="185" t="s">
        <v>40</v>
      </c>
      <c r="L12" s="185">
        <v>26661.95</v>
      </c>
      <c r="M12" s="185">
        <v>549.789</v>
      </c>
      <c r="N12" s="185"/>
      <c r="O12" s="185">
        <v>57.0</v>
      </c>
      <c r="P12" s="186">
        <v>33573.84</v>
      </c>
      <c r="Q12" s="187">
        <v>0.6</v>
      </c>
      <c r="R12" s="86">
        <v>2419.7000000000003</v>
      </c>
      <c r="S12" s="86">
        <v>9.344</v>
      </c>
      <c r="T12" s="84"/>
      <c r="U12" s="86">
        <v>53.0</v>
      </c>
      <c r="V12" s="86">
        <v>1870.46</v>
      </c>
      <c r="W12" s="86">
        <v>0.0</v>
      </c>
      <c r="X12" s="189">
        <v>104000.0</v>
      </c>
      <c r="Y12" s="86">
        <v>1164.0</v>
      </c>
      <c r="Z12" s="86">
        <v>24.62081</v>
      </c>
    </row>
    <row r="13">
      <c r="A13" s="185">
        <v>11.0</v>
      </c>
      <c r="B13" s="185" t="s">
        <v>58</v>
      </c>
      <c r="C13" s="185" t="s">
        <v>27</v>
      </c>
      <c r="D13" s="185" t="s">
        <v>27</v>
      </c>
      <c r="E13" s="185" t="s">
        <v>27</v>
      </c>
      <c r="F13" s="185">
        <v>48.0</v>
      </c>
      <c r="G13" s="185" t="s">
        <v>29</v>
      </c>
      <c r="H13" s="185"/>
      <c r="I13" s="185" t="s">
        <v>59</v>
      </c>
      <c r="J13" s="191">
        <v>1.0</v>
      </c>
      <c r="K13" s="185" t="s">
        <v>41</v>
      </c>
      <c r="L13" s="185">
        <v>2579.6299999999997</v>
      </c>
      <c r="M13" s="185">
        <v>1145.66</v>
      </c>
      <c r="N13" s="185"/>
      <c r="O13" s="185">
        <v>68.0</v>
      </c>
      <c r="P13" s="186">
        <v>1897.42</v>
      </c>
      <c r="Q13" s="187">
        <v>0.0</v>
      </c>
      <c r="R13" s="86">
        <v>11.04</v>
      </c>
      <c r="S13" s="86">
        <v>5.408</v>
      </c>
      <c r="T13" s="84"/>
      <c r="U13" s="86">
        <v>8.0</v>
      </c>
      <c r="V13" s="86">
        <v>444.639</v>
      </c>
      <c r="W13" s="86">
        <v>0.0</v>
      </c>
      <c r="X13" s="189">
        <v>91000.0</v>
      </c>
      <c r="Y13" s="86">
        <v>1199.0</v>
      </c>
      <c r="Z13" s="86">
        <v>25.99434</v>
      </c>
    </row>
    <row r="14">
      <c r="A14" s="185">
        <v>12.0</v>
      </c>
      <c r="B14" s="185" t="s">
        <v>58</v>
      </c>
      <c r="C14" s="185" t="s">
        <v>27</v>
      </c>
      <c r="D14" s="185" t="s">
        <v>27</v>
      </c>
      <c r="E14" s="185" t="s">
        <v>27</v>
      </c>
      <c r="F14" s="185">
        <v>48.0</v>
      </c>
      <c r="G14" s="185" t="s">
        <v>29</v>
      </c>
      <c r="H14" s="185"/>
      <c r="I14" s="185" t="s">
        <v>59</v>
      </c>
      <c r="J14" s="191">
        <v>1.0</v>
      </c>
      <c r="K14" s="185" t="s">
        <v>42</v>
      </c>
      <c r="L14" s="185">
        <v>22624.93</v>
      </c>
      <c r="M14" s="185">
        <v>101.664</v>
      </c>
      <c r="N14" s="185"/>
      <c r="O14" s="185">
        <v>139.0</v>
      </c>
      <c r="P14" s="186">
        <v>1472.5600000000002</v>
      </c>
      <c r="Q14" s="187">
        <v>0.0</v>
      </c>
      <c r="R14" s="86">
        <v>2040.54</v>
      </c>
      <c r="S14" s="86">
        <v>1.568</v>
      </c>
      <c r="T14" s="84"/>
      <c r="U14" s="86">
        <v>2.0</v>
      </c>
      <c r="V14" s="86">
        <v>330.27099999999996</v>
      </c>
      <c r="W14" s="86">
        <v>0.0</v>
      </c>
      <c r="X14" s="189">
        <v>62000.0</v>
      </c>
      <c r="Y14" s="86">
        <v>958.0</v>
      </c>
      <c r="Z14" s="86">
        <v>23.69486</v>
      </c>
    </row>
    <row r="15">
      <c r="A15" s="185">
        <v>13.0</v>
      </c>
      <c r="B15" s="185" t="s">
        <v>58</v>
      </c>
      <c r="C15" s="185" t="s">
        <v>27</v>
      </c>
      <c r="D15" s="185" t="s">
        <v>27</v>
      </c>
      <c r="E15" s="185" t="s">
        <v>27</v>
      </c>
      <c r="F15" s="185">
        <v>48.0</v>
      </c>
      <c r="G15" s="185" t="s">
        <v>29</v>
      </c>
      <c r="H15" s="185"/>
      <c r="I15" s="185" t="s">
        <v>59</v>
      </c>
      <c r="J15" s="191">
        <v>1.0</v>
      </c>
      <c r="K15" s="185" t="s">
        <v>43</v>
      </c>
      <c r="L15" s="185">
        <v>2608.75</v>
      </c>
      <c r="M15" s="185">
        <v>611.963</v>
      </c>
      <c r="N15" s="185"/>
      <c r="O15" s="185">
        <v>139.0</v>
      </c>
      <c r="P15" s="186">
        <v>1923020.0</v>
      </c>
      <c r="Q15" s="187">
        <v>32.9</v>
      </c>
      <c r="R15" s="86">
        <v>63.168</v>
      </c>
      <c r="S15" s="86"/>
      <c r="T15" s="84"/>
      <c r="U15" s="86"/>
      <c r="V15" s="86">
        <v>0.0</v>
      </c>
      <c r="W15" s="86"/>
      <c r="X15" s="189">
        <v>2020000.0</v>
      </c>
      <c r="Y15" s="86">
        <v>3092.0</v>
      </c>
      <c r="Z15" s="86">
        <v>17.51384</v>
      </c>
    </row>
    <row r="16">
      <c r="A16" s="185">
        <v>14.0</v>
      </c>
      <c r="B16" s="185" t="s">
        <v>58</v>
      </c>
      <c r="C16" s="185" t="s">
        <v>27</v>
      </c>
      <c r="D16" s="185" t="s">
        <v>27</v>
      </c>
      <c r="E16" s="185" t="s">
        <v>27</v>
      </c>
      <c r="F16" s="185">
        <v>48.0</v>
      </c>
      <c r="G16" s="185" t="s">
        <v>29</v>
      </c>
      <c r="H16" s="185"/>
      <c r="I16" s="185" t="s">
        <v>59</v>
      </c>
      <c r="J16" s="191">
        <v>1.0</v>
      </c>
      <c r="K16" s="185" t="s">
        <v>44</v>
      </c>
      <c r="L16" s="185">
        <v>23573.29</v>
      </c>
      <c r="M16" s="185">
        <v>262.686</v>
      </c>
      <c r="N16" s="185"/>
      <c r="O16" s="185">
        <v>5.0</v>
      </c>
      <c r="P16" s="186">
        <v>921.5609999999999</v>
      </c>
      <c r="Q16" s="187">
        <v>0.0</v>
      </c>
      <c r="R16" s="86">
        <v>267.74399999999997</v>
      </c>
      <c r="S16" s="86">
        <v>1.44</v>
      </c>
      <c r="T16" s="84"/>
      <c r="U16" s="86">
        <v>2.0</v>
      </c>
      <c r="V16" s="86">
        <v>114.815</v>
      </c>
      <c r="W16" s="86">
        <v>0.0</v>
      </c>
      <c r="X16" s="189">
        <v>21000.0</v>
      </c>
      <c r="Y16" s="86">
        <v>936.0</v>
      </c>
      <c r="Z16" s="86">
        <v>24.87828</v>
      </c>
    </row>
    <row r="17">
      <c r="A17" s="185">
        <v>15.0</v>
      </c>
      <c r="B17" s="185" t="s">
        <v>58</v>
      </c>
      <c r="C17" s="185" t="s">
        <v>27</v>
      </c>
      <c r="D17" s="185" t="s">
        <v>27</v>
      </c>
      <c r="E17" s="185" t="s">
        <v>27</v>
      </c>
      <c r="F17" s="185">
        <v>48.0</v>
      </c>
      <c r="G17" s="185" t="s">
        <v>29</v>
      </c>
      <c r="H17" s="185"/>
      <c r="I17" s="185" t="s">
        <v>59</v>
      </c>
      <c r="J17" s="191">
        <v>1.0</v>
      </c>
      <c r="K17" s="191" t="s">
        <v>45</v>
      </c>
      <c r="L17" s="185">
        <v>20050.170000000002</v>
      </c>
      <c r="M17" s="185">
        <v>6210.39</v>
      </c>
      <c r="N17" s="185"/>
      <c r="O17" s="185">
        <v>282.0</v>
      </c>
      <c r="P17" s="186">
        <v>2354.9</v>
      </c>
      <c r="Q17" s="187">
        <v>0.0</v>
      </c>
      <c r="R17" s="86">
        <v>14.176</v>
      </c>
      <c r="S17" s="86">
        <v>9.056</v>
      </c>
      <c r="T17" s="84"/>
      <c r="U17" s="86">
        <v>4.0</v>
      </c>
      <c r="V17" s="86">
        <v>222.912</v>
      </c>
      <c r="W17" s="86">
        <v>0.0</v>
      </c>
      <c r="X17" s="189">
        <v>304000.0</v>
      </c>
      <c r="Y17" s="86">
        <v>918.0</v>
      </c>
      <c r="Z17" s="86">
        <v>26.91798</v>
      </c>
    </row>
    <row r="18">
      <c r="A18" s="185">
        <v>16.0</v>
      </c>
      <c r="B18" s="185" t="s">
        <v>58</v>
      </c>
      <c r="C18" s="185" t="s">
        <v>27</v>
      </c>
      <c r="D18" s="185" t="s">
        <v>27</v>
      </c>
      <c r="E18" s="185" t="s">
        <v>27</v>
      </c>
      <c r="F18" s="185">
        <v>48.0</v>
      </c>
      <c r="G18" s="185" t="s">
        <v>29</v>
      </c>
      <c r="H18" s="185"/>
      <c r="I18" s="185" t="s">
        <v>59</v>
      </c>
      <c r="J18" s="191">
        <v>1.0</v>
      </c>
      <c r="K18" s="191" t="s">
        <v>46</v>
      </c>
      <c r="L18" s="185">
        <v>3092.65</v>
      </c>
      <c r="M18" s="185">
        <v>56438.81</v>
      </c>
      <c r="N18" s="185"/>
      <c r="O18" s="185">
        <v>7.0</v>
      </c>
      <c r="P18" s="186">
        <v>1820.47</v>
      </c>
      <c r="Q18" s="187">
        <v>0.0</v>
      </c>
      <c r="R18" s="86">
        <v>288.92699999999996</v>
      </c>
      <c r="S18" s="86">
        <v>1.408</v>
      </c>
      <c r="T18" s="84"/>
      <c r="U18" s="86">
        <v>2.0</v>
      </c>
      <c r="V18" s="86">
        <v>114.72</v>
      </c>
      <c r="W18" s="86">
        <v>0.0</v>
      </c>
      <c r="X18" s="189">
        <v>1766000.0</v>
      </c>
      <c r="Y18" s="86">
        <v>2721.0</v>
      </c>
      <c r="Z18" s="86">
        <v>24.36378</v>
      </c>
    </row>
    <row r="19">
      <c r="A19" s="185">
        <v>17.0</v>
      </c>
      <c r="B19" s="185" t="s">
        <v>58</v>
      </c>
      <c r="C19" s="185" t="s">
        <v>27</v>
      </c>
      <c r="D19" s="185" t="s">
        <v>27</v>
      </c>
      <c r="E19" s="185" t="s">
        <v>27</v>
      </c>
      <c r="F19" s="185">
        <v>48.0</v>
      </c>
      <c r="G19" s="185" t="s">
        <v>29</v>
      </c>
      <c r="H19" s="185"/>
      <c r="I19" s="185" t="s">
        <v>59</v>
      </c>
      <c r="J19" s="191">
        <v>1.0</v>
      </c>
      <c r="K19" s="191" t="s">
        <v>47</v>
      </c>
      <c r="L19" s="185">
        <v>20704.670000000002</v>
      </c>
      <c r="M19" s="185">
        <v>1932.53</v>
      </c>
      <c r="N19" s="185"/>
      <c r="O19" s="185">
        <v>11.0</v>
      </c>
      <c r="P19" s="186">
        <v>4426.280000000001</v>
      </c>
      <c r="Q19" s="192">
        <v>0.1</v>
      </c>
      <c r="R19" s="86">
        <v>558.145</v>
      </c>
      <c r="S19" s="86">
        <v>2.816</v>
      </c>
      <c r="T19" s="84"/>
      <c r="U19" s="86">
        <v>4.0</v>
      </c>
      <c r="V19" s="86">
        <v>232.48</v>
      </c>
      <c r="W19" s="193">
        <v>0.0</v>
      </c>
      <c r="X19" s="189">
        <v>330000.0</v>
      </c>
      <c r="Y19" s="86">
        <v>1376.0</v>
      </c>
      <c r="Z19" s="193">
        <v>25.63563</v>
      </c>
    </row>
    <row r="20">
      <c r="A20" s="185">
        <v>18.0</v>
      </c>
      <c r="B20" s="185" t="s">
        <v>58</v>
      </c>
      <c r="C20" s="185" t="s">
        <v>27</v>
      </c>
      <c r="D20" s="185" t="s">
        <v>27</v>
      </c>
      <c r="E20" s="185" t="s">
        <v>27</v>
      </c>
      <c r="F20" s="185">
        <v>48.0</v>
      </c>
      <c r="G20" s="185" t="s">
        <v>29</v>
      </c>
      <c r="H20" s="185"/>
      <c r="I20" s="185" t="s">
        <v>59</v>
      </c>
      <c r="J20" s="191">
        <v>1.0</v>
      </c>
      <c r="K20" s="191" t="s">
        <v>48</v>
      </c>
      <c r="L20" s="185">
        <v>30022.94</v>
      </c>
      <c r="M20" s="185">
        <v>23155.66</v>
      </c>
      <c r="N20" s="185"/>
      <c r="O20" s="185">
        <v>17.0</v>
      </c>
      <c r="P20" s="186">
        <v>8477.99</v>
      </c>
      <c r="Q20" s="187">
        <v>0.1</v>
      </c>
      <c r="R20" s="86">
        <v>2647.8</v>
      </c>
      <c r="S20" s="86">
        <v>5.28</v>
      </c>
      <c r="T20" s="84"/>
      <c r="U20" s="86">
        <v>8.0</v>
      </c>
      <c r="V20" s="86">
        <v>888.991</v>
      </c>
      <c r="W20" s="86">
        <v>0.0</v>
      </c>
      <c r="X20" s="189">
        <v>1303000.0</v>
      </c>
      <c r="Y20" s="86">
        <v>2512.0</v>
      </c>
      <c r="Z20" s="86">
        <v>27.37695</v>
      </c>
    </row>
    <row r="21">
      <c r="A21" s="185">
        <v>19.0</v>
      </c>
      <c r="B21" s="185" t="s">
        <v>58</v>
      </c>
      <c r="C21" s="185" t="s">
        <v>27</v>
      </c>
      <c r="D21" s="185" t="s">
        <v>27</v>
      </c>
      <c r="E21" s="185" t="s">
        <v>27</v>
      </c>
      <c r="F21" s="185">
        <v>48.0</v>
      </c>
      <c r="G21" s="185" t="s">
        <v>29</v>
      </c>
      <c r="H21" s="185"/>
      <c r="I21" s="185" t="s">
        <v>59</v>
      </c>
      <c r="J21" s="191">
        <v>1.0</v>
      </c>
      <c r="K21" s="191" t="s">
        <v>49</v>
      </c>
      <c r="L21" s="185">
        <v>34955.25</v>
      </c>
      <c r="M21" s="185">
        <v>132.063</v>
      </c>
      <c r="N21" s="185"/>
      <c r="O21" s="185">
        <v>3.0</v>
      </c>
      <c r="P21" s="186">
        <v>3180.1400000000003</v>
      </c>
      <c r="Q21" s="187">
        <v>0.1</v>
      </c>
      <c r="R21" s="86">
        <v>266.88</v>
      </c>
      <c r="S21" s="86">
        <v>1.568</v>
      </c>
      <c r="T21" s="84"/>
      <c r="U21" s="86">
        <v>2.0</v>
      </c>
      <c r="V21" s="86">
        <v>114.848</v>
      </c>
      <c r="W21" s="86">
        <v>0.0</v>
      </c>
      <c r="X21" s="189">
        <v>23000.0</v>
      </c>
      <c r="Y21" s="86">
        <v>904.0</v>
      </c>
      <c r="Z21" s="86">
        <v>23.46715</v>
      </c>
    </row>
    <row r="22">
      <c r="A22" s="185">
        <v>20.0</v>
      </c>
      <c r="B22" s="185" t="s">
        <v>58</v>
      </c>
      <c r="C22" s="185" t="s">
        <v>27</v>
      </c>
      <c r="D22" s="185" t="s">
        <v>27</v>
      </c>
      <c r="E22" s="185" t="s">
        <v>27</v>
      </c>
      <c r="F22" s="185">
        <v>48.0</v>
      </c>
      <c r="G22" s="185" t="s">
        <v>29</v>
      </c>
      <c r="H22" s="185"/>
      <c r="I22" s="185" t="s">
        <v>59</v>
      </c>
      <c r="J22" s="191">
        <v>1.0</v>
      </c>
      <c r="K22" s="191" t="s">
        <v>50</v>
      </c>
      <c r="L22" s="185">
        <v>25219.5</v>
      </c>
      <c r="M22" s="185">
        <v>7017.54</v>
      </c>
      <c r="N22" s="185"/>
      <c r="O22" s="185">
        <v>23.0</v>
      </c>
      <c r="P22" s="186">
        <v>29696.57</v>
      </c>
      <c r="Q22" s="192">
        <v>0.3</v>
      </c>
      <c r="R22" s="86">
        <v>3255.29</v>
      </c>
      <c r="S22" s="86">
        <v>5.312</v>
      </c>
      <c r="T22" s="84"/>
      <c r="U22" s="86">
        <v>8.0</v>
      </c>
      <c r="V22" s="86">
        <v>2307.0400000000004</v>
      </c>
      <c r="W22" s="193">
        <v>0.0</v>
      </c>
      <c r="X22" s="189">
        <v>2323000.0</v>
      </c>
      <c r="Y22" s="86">
        <v>3843.0</v>
      </c>
      <c r="Z22" s="86">
        <v>29.06121</v>
      </c>
    </row>
    <row r="23">
      <c r="A23" s="185">
        <v>21.0</v>
      </c>
      <c r="B23" s="185" t="s">
        <v>58</v>
      </c>
      <c r="C23" s="185" t="s">
        <v>27</v>
      </c>
      <c r="D23" s="185" t="s">
        <v>27</v>
      </c>
      <c r="E23" s="185" t="s">
        <v>27</v>
      </c>
      <c r="F23" s="185">
        <v>48.0</v>
      </c>
      <c r="G23" s="185" t="s">
        <v>29</v>
      </c>
      <c r="H23" s="185"/>
      <c r="I23" s="185" t="s">
        <v>59</v>
      </c>
      <c r="J23" s="191">
        <v>1.0</v>
      </c>
      <c r="K23" s="191" t="s">
        <v>51</v>
      </c>
      <c r="L23" s="86" t="e">
        <v>#VALUE!</v>
      </c>
      <c r="M23" s="86" t="s">
        <v>30</v>
      </c>
      <c r="N23" s="86" t="s">
        <v>30</v>
      </c>
      <c r="O23" s="86" t="s">
        <v>30</v>
      </c>
      <c r="P23" s="86" t="e">
        <v>#VALUE!</v>
      </c>
      <c r="Q23" s="86" t="s">
        <v>30</v>
      </c>
      <c r="R23" s="86" t="e">
        <v>#VALUE!</v>
      </c>
      <c r="S23" s="86" t="s">
        <v>30</v>
      </c>
      <c r="T23" s="86" t="s">
        <v>30</v>
      </c>
      <c r="U23" s="86" t="s">
        <v>30</v>
      </c>
      <c r="V23" s="86" t="e">
        <v>#VALUE!</v>
      </c>
      <c r="W23" s="86" t="s">
        <v>30</v>
      </c>
      <c r="X23" s="86" t="e">
        <v>#VALUE!</v>
      </c>
      <c r="Y23" s="86" t="s">
        <v>30</v>
      </c>
      <c r="Z23" s="86" t="s">
        <v>30</v>
      </c>
    </row>
    <row r="24">
      <c r="A24" s="185">
        <v>22.0</v>
      </c>
      <c r="B24" s="185" t="s">
        <v>58</v>
      </c>
      <c r="C24" s="185" t="s">
        <v>27</v>
      </c>
      <c r="D24" s="185" t="s">
        <v>27</v>
      </c>
      <c r="E24" s="185" t="s">
        <v>27</v>
      </c>
      <c r="F24" s="185">
        <v>48.0</v>
      </c>
      <c r="G24" s="185" t="s">
        <v>29</v>
      </c>
      <c r="H24" s="185"/>
      <c r="I24" s="185" t="s">
        <v>59</v>
      </c>
      <c r="J24" s="191">
        <v>1.0</v>
      </c>
      <c r="K24" s="191" t="s">
        <v>52</v>
      </c>
      <c r="L24" s="86" t="e">
        <v>#VALUE!</v>
      </c>
      <c r="M24" s="86" t="s">
        <v>30</v>
      </c>
      <c r="N24" s="86" t="s">
        <v>30</v>
      </c>
      <c r="O24" s="86" t="s">
        <v>30</v>
      </c>
      <c r="P24" s="86" t="e">
        <v>#VALUE!</v>
      </c>
      <c r="Q24" s="86" t="s">
        <v>30</v>
      </c>
      <c r="R24" s="86" t="e">
        <v>#VALUE!</v>
      </c>
      <c r="S24" s="86" t="s">
        <v>30</v>
      </c>
      <c r="T24" s="86" t="s">
        <v>30</v>
      </c>
      <c r="U24" s="86" t="s">
        <v>30</v>
      </c>
      <c r="V24" s="86" t="e">
        <v>#VALUE!</v>
      </c>
      <c r="W24" s="86" t="s">
        <v>30</v>
      </c>
      <c r="X24" s="86" t="e">
        <v>#VALUE!</v>
      </c>
      <c r="Y24" s="86" t="s">
        <v>30</v>
      </c>
      <c r="Z24" s="86" t="s">
        <v>30</v>
      </c>
    </row>
    <row r="25" hidden="1">
      <c r="A25" s="185">
        <v>23.0</v>
      </c>
      <c r="B25" s="185" t="s">
        <v>58</v>
      </c>
      <c r="C25" s="185" t="s">
        <v>27</v>
      </c>
      <c r="D25" s="185" t="s">
        <v>27</v>
      </c>
      <c r="E25" s="185" t="s">
        <v>28</v>
      </c>
      <c r="F25" s="185">
        <v>48.0</v>
      </c>
      <c r="G25" s="185" t="s">
        <v>53</v>
      </c>
      <c r="H25" s="185"/>
      <c r="I25" s="185" t="s">
        <v>30</v>
      </c>
      <c r="J25" s="191">
        <v>1.0</v>
      </c>
      <c r="K25" s="191" t="s">
        <v>31</v>
      </c>
      <c r="L25" s="185">
        <v>42.43878</v>
      </c>
      <c r="M25" s="185">
        <v>19.424</v>
      </c>
      <c r="N25" s="185"/>
      <c r="O25" s="185">
        <v>2.0</v>
      </c>
      <c r="P25" s="186">
        <v>33.19873</v>
      </c>
      <c r="Q25" s="187">
        <v>1.2</v>
      </c>
      <c r="R25" s="84"/>
      <c r="S25" s="84"/>
      <c r="T25" s="84"/>
      <c r="U25" s="84"/>
      <c r="V25" s="84"/>
      <c r="W25" s="188"/>
      <c r="X25" s="189">
        <v>62.0</v>
      </c>
      <c r="Y25" s="86">
        <v>853.0</v>
      </c>
      <c r="Z25" s="86">
        <v>8.29632</v>
      </c>
    </row>
    <row r="26" hidden="1">
      <c r="A26" s="185">
        <v>24.0</v>
      </c>
      <c r="B26" s="185" t="s">
        <v>58</v>
      </c>
      <c r="C26" s="185" t="s">
        <v>27</v>
      </c>
      <c r="D26" s="185" t="s">
        <v>27</v>
      </c>
      <c r="E26" s="185" t="s">
        <v>28</v>
      </c>
      <c r="F26" s="185">
        <v>48.0</v>
      </c>
      <c r="G26" s="185" t="s">
        <v>53</v>
      </c>
      <c r="H26" s="185"/>
      <c r="I26" s="185" t="s">
        <v>30</v>
      </c>
      <c r="J26" s="191">
        <v>1.0</v>
      </c>
      <c r="K26" s="191" t="s">
        <v>32</v>
      </c>
      <c r="L26" s="185">
        <v>2.74006</v>
      </c>
      <c r="M26" s="185">
        <v>1133.28</v>
      </c>
      <c r="N26" s="185"/>
      <c r="O26" s="185">
        <v>39.0</v>
      </c>
      <c r="P26" s="186">
        <v>8981.84</v>
      </c>
      <c r="Q26" s="187">
        <v>60.5</v>
      </c>
      <c r="R26" s="84"/>
      <c r="S26" s="84"/>
      <c r="T26" s="84"/>
      <c r="U26" s="84"/>
      <c r="V26" s="84"/>
      <c r="W26" s="188"/>
      <c r="X26" s="189">
        <v>9546.0</v>
      </c>
      <c r="Y26" s="86">
        <v>10559.0</v>
      </c>
      <c r="Z26" s="86">
        <v>9.78</v>
      </c>
    </row>
    <row r="27" hidden="1">
      <c r="A27" s="185">
        <v>25.0</v>
      </c>
      <c r="B27" s="185" t="s">
        <v>58</v>
      </c>
      <c r="C27" s="185" t="s">
        <v>27</v>
      </c>
      <c r="D27" s="185" t="s">
        <v>27</v>
      </c>
      <c r="E27" s="185" t="s">
        <v>28</v>
      </c>
      <c r="F27" s="185">
        <v>48.0</v>
      </c>
      <c r="G27" s="185" t="s">
        <v>53</v>
      </c>
      <c r="H27" s="185"/>
      <c r="I27" s="185" t="s">
        <v>30</v>
      </c>
      <c r="J27" s="191">
        <v>1.0</v>
      </c>
      <c r="K27" s="191" t="s">
        <v>33</v>
      </c>
      <c r="L27" s="185">
        <v>26.68594</v>
      </c>
      <c r="M27" s="185">
        <v>162.564</v>
      </c>
      <c r="N27" s="185"/>
      <c r="O27" s="185">
        <v>12.0</v>
      </c>
      <c r="P27" s="186">
        <v>11.35134</v>
      </c>
      <c r="Q27" s="187">
        <v>0.2</v>
      </c>
      <c r="R27" s="84"/>
      <c r="S27" s="84"/>
      <c r="T27" s="84"/>
      <c r="U27" s="84"/>
      <c r="V27" s="84"/>
      <c r="W27" s="188"/>
      <c r="X27" s="189">
        <v>115.0</v>
      </c>
      <c r="Y27" s="86">
        <v>980.0</v>
      </c>
      <c r="Z27" s="86">
        <v>8.93219</v>
      </c>
    </row>
    <row r="28" hidden="1">
      <c r="A28" s="185">
        <v>26.0</v>
      </c>
      <c r="B28" s="185" t="s">
        <v>58</v>
      </c>
      <c r="C28" s="185" t="s">
        <v>27</v>
      </c>
      <c r="D28" s="185" t="s">
        <v>27</v>
      </c>
      <c r="E28" s="185" t="s">
        <v>28</v>
      </c>
      <c r="F28" s="185">
        <v>48.0</v>
      </c>
      <c r="G28" s="185" t="s">
        <v>53</v>
      </c>
      <c r="H28" s="185"/>
      <c r="I28" s="185" t="s">
        <v>30</v>
      </c>
      <c r="J28" s="191">
        <v>1.0</v>
      </c>
      <c r="K28" s="191" t="s">
        <v>34</v>
      </c>
      <c r="L28" s="185">
        <v>18.25202</v>
      </c>
      <c r="M28" s="185">
        <v>22631.54</v>
      </c>
      <c r="N28" s="185"/>
      <c r="O28" s="185">
        <v>69.0</v>
      </c>
      <c r="P28" s="186">
        <v>2.74157</v>
      </c>
      <c r="Q28" s="187">
        <v>0.0</v>
      </c>
      <c r="R28" s="84"/>
      <c r="S28" s="84"/>
      <c r="T28" s="84"/>
      <c r="U28" s="84"/>
      <c r="V28" s="84"/>
      <c r="W28" s="188"/>
      <c r="X28" s="189">
        <v>1031.0</v>
      </c>
      <c r="Y28" s="86">
        <v>2154.0</v>
      </c>
      <c r="Z28" s="86">
        <v>9.51465</v>
      </c>
    </row>
    <row r="29" hidden="1">
      <c r="A29" s="185">
        <v>27.0</v>
      </c>
      <c r="B29" s="185" t="s">
        <v>58</v>
      </c>
      <c r="C29" s="185" t="s">
        <v>27</v>
      </c>
      <c r="D29" s="185" t="s">
        <v>27</v>
      </c>
      <c r="E29" s="185" t="s">
        <v>28</v>
      </c>
      <c r="F29" s="185">
        <v>48.0</v>
      </c>
      <c r="G29" s="185" t="s">
        <v>53</v>
      </c>
      <c r="H29" s="185"/>
      <c r="I29" s="185" t="s">
        <v>30</v>
      </c>
      <c r="J29" s="191">
        <v>1.0</v>
      </c>
      <c r="K29" s="191" t="s">
        <v>35</v>
      </c>
      <c r="L29" s="185">
        <v>25.62356</v>
      </c>
      <c r="M29" s="185">
        <v>77.666</v>
      </c>
      <c r="N29" s="185"/>
      <c r="O29" s="185">
        <v>67.0</v>
      </c>
      <c r="P29" s="186">
        <v>2.98599</v>
      </c>
      <c r="Q29" s="187">
        <v>0.1</v>
      </c>
      <c r="R29" s="84"/>
      <c r="S29" s="84"/>
      <c r="T29" s="84"/>
      <c r="U29" s="84"/>
      <c r="V29" s="84"/>
      <c r="W29" s="188"/>
      <c r="X29" s="189">
        <v>37.0</v>
      </c>
      <c r="Y29" s="86">
        <v>867.0</v>
      </c>
      <c r="Z29" s="86">
        <v>8.46743</v>
      </c>
    </row>
    <row r="30" hidden="1">
      <c r="A30" s="185">
        <v>28.0</v>
      </c>
      <c r="B30" s="185" t="s">
        <v>58</v>
      </c>
      <c r="C30" s="185" t="s">
        <v>27</v>
      </c>
      <c r="D30" s="185" t="s">
        <v>27</v>
      </c>
      <c r="E30" s="185" t="s">
        <v>28</v>
      </c>
      <c r="F30" s="185">
        <v>48.0</v>
      </c>
      <c r="G30" s="185" t="s">
        <v>53</v>
      </c>
      <c r="H30" s="185"/>
      <c r="I30" s="185" t="s">
        <v>30</v>
      </c>
      <c r="J30" s="191">
        <v>1.0</v>
      </c>
      <c r="K30" s="191" t="s">
        <v>36</v>
      </c>
      <c r="L30" s="185">
        <v>27.21026</v>
      </c>
      <c r="M30" s="185">
        <v>53.953</v>
      </c>
      <c r="N30" s="185"/>
      <c r="O30" s="185">
        <v>1.0</v>
      </c>
      <c r="P30" s="186">
        <v>0.581806</v>
      </c>
      <c r="Q30" s="187">
        <v>0.0</v>
      </c>
      <c r="R30" s="84"/>
      <c r="S30" s="84"/>
      <c r="T30" s="84"/>
      <c r="U30" s="84"/>
      <c r="V30" s="84"/>
      <c r="W30" s="188"/>
      <c r="X30" s="189">
        <v>11.0</v>
      </c>
      <c r="Y30" s="86">
        <v>734.0</v>
      </c>
      <c r="Z30" s="86">
        <v>4.0767</v>
      </c>
    </row>
    <row r="31" hidden="1">
      <c r="A31" s="185">
        <v>29.0</v>
      </c>
      <c r="B31" s="185" t="s">
        <v>58</v>
      </c>
      <c r="C31" s="185" t="s">
        <v>27</v>
      </c>
      <c r="D31" s="185" t="s">
        <v>27</v>
      </c>
      <c r="E31" s="185" t="s">
        <v>28</v>
      </c>
      <c r="F31" s="185">
        <v>48.0</v>
      </c>
      <c r="G31" s="185" t="s">
        <v>53</v>
      </c>
      <c r="H31" s="185"/>
      <c r="I31" s="185" t="s">
        <v>30</v>
      </c>
      <c r="J31" s="191">
        <v>1.0</v>
      </c>
      <c r="K31" s="191" t="s">
        <v>37</v>
      </c>
      <c r="L31" s="185">
        <v>28.50619</v>
      </c>
      <c r="M31" s="185">
        <v>41.762</v>
      </c>
      <c r="N31" s="185"/>
      <c r="O31" s="185">
        <v>12.0</v>
      </c>
      <c r="P31" s="186">
        <v>10.60761</v>
      </c>
      <c r="Q31" s="187">
        <v>0.4</v>
      </c>
      <c r="R31" s="84"/>
      <c r="S31" s="84"/>
      <c r="T31" s="84"/>
      <c r="U31" s="84"/>
      <c r="V31" s="84"/>
      <c r="W31" s="188"/>
      <c r="X31" s="189">
        <v>33.0</v>
      </c>
      <c r="Y31" s="86">
        <v>850.0</v>
      </c>
      <c r="Z31" s="86">
        <v>7.82119</v>
      </c>
    </row>
    <row r="32" hidden="1">
      <c r="A32" s="185">
        <v>30.0</v>
      </c>
      <c r="B32" s="185" t="s">
        <v>58</v>
      </c>
      <c r="C32" s="185" t="s">
        <v>27</v>
      </c>
      <c r="D32" s="185" t="s">
        <v>27</v>
      </c>
      <c r="E32" s="185" t="s">
        <v>28</v>
      </c>
      <c r="F32" s="185">
        <v>48.0</v>
      </c>
      <c r="G32" s="185" t="s">
        <v>53</v>
      </c>
      <c r="H32" s="185"/>
      <c r="I32" s="185" t="s">
        <v>30</v>
      </c>
      <c r="J32" s="191">
        <v>1.0</v>
      </c>
      <c r="K32" s="191" t="s">
        <v>38</v>
      </c>
      <c r="L32" s="185">
        <v>28.95908</v>
      </c>
      <c r="M32" s="185">
        <v>120.545</v>
      </c>
      <c r="N32" s="185"/>
      <c r="O32" s="185">
        <v>85.0</v>
      </c>
      <c r="P32" s="186">
        <v>5.80673</v>
      </c>
      <c r="Q32" s="187">
        <v>0.1</v>
      </c>
      <c r="R32" s="84"/>
      <c r="S32" s="84"/>
      <c r="T32" s="84"/>
      <c r="U32" s="84"/>
      <c r="V32" s="84"/>
      <c r="W32" s="188"/>
      <c r="X32" s="189">
        <v>49.0</v>
      </c>
      <c r="Y32" s="86">
        <v>1030.0</v>
      </c>
      <c r="Z32" s="86">
        <v>8.80301</v>
      </c>
    </row>
    <row r="33" hidden="1">
      <c r="A33" s="185">
        <v>31.0</v>
      </c>
      <c r="B33" s="185" t="s">
        <v>58</v>
      </c>
      <c r="C33" s="185" t="s">
        <v>27</v>
      </c>
      <c r="D33" s="185" t="s">
        <v>27</v>
      </c>
      <c r="E33" s="185" t="s">
        <v>28</v>
      </c>
      <c r="F33" s="185">
        <v>48.0</v>
      </c>
      <c r="G33" s="185" t="s">
        <v>53</v>
      </c>
      <c r="H33" s="185"/>
      <c r="I33" s="185" t="s">
        <v>30</v>
      </c>
      <c r="J33" s="191">
        <v>1.0</v>
      </c>
      <c r="K33" s="191" t="s">
        <v>39</v>
      </c>
      <c r="L33" s="185">
        <v>37.59897</v>
      </c>
      <c r="M33" s="185">
        <v>24.576</v>
      </c>
      <c r="N33" s="185"/>
      <c r="O33" s="185">
        <v>12.0</v>
      </c>
      <c r="P33" s="186">
        <v>23.54559</v>
      </c>
      <c r="Q33" s="187">
        <v>0.4</v>
      </c>
      <c r="R33" s="84"/>
      <c r="S33" s="84"/>
      <c r="T33" s="84"/>
      <c r="U33" s="84"/>
      <c r="V33" s="84"/>
      <c r="W33" s="188"/>
      <c r="X33" s="189">
        <v>45.0</v>
      </c>
      <c r="Y33" s="86">
        <v>948.0</v>
      </c>
      <c r="Z33" s="86">
        <v>8.52322</v>
      </c>
    </row>
    <row r="34" hidden="1">
      <c r="A34" s="185">
        <v>32.0</v>
      </c>
      <c r="B34" s="185" t="s">
        <v>58</v>
      </c>
      <c r="C34" s="185" t="s">
        <v>27</v>
      </c>
      <c r="D34" s="185" t="s">
        <v>27</v>
      </c>
      <c r="E34" s="185" t="s">
        <v>28</v>
      </c>
      <c r="F34" s="185">
        <v>48.0</v>
      </c>
      <c r="G34" s="185" t="s">
        <v>53</v>
      </c>
      <c r="H34" s="185"/>
      <c r="I34" s="185" t="s">
        <v>30</v>
      </c>
      <c r="J34" s="191">
        <v>1.0</v>
      </c>
      <c r="K34" s="191" t="s">
        <v>40</v>
      </c>
      <c r="L34" s="185">
        <v>26.37909</v>
      </c>
      <c r="M34" s="185">
        <v>462.978</v>
      </c>
      <c r="N34" s="185"/>
      <c r="O34" s="185">
        <v>16.0</v>
      </c>
      <c r="P34" s="186">
        <v>36.39495</v>
      </c>
      <c r="Q34" s="187">
        <v>0.6</v>
      </c>
      <c r="R34" s="84"/>
      <c r="S34" s="84"/>
      <c r="T34" s="84"/>
      <c r="U34" s="84"/>
      <c r="V34" s="84"/>
      <c r="W34" s="188"/>
      <c r="X34" s="189">
        <v>99.0</v>
      </c>
      <c r="Y34" s="86">
        <v>1105.0</v>
      </c>
      <c r="Z34" s="86">
        <v>8.99306</v>
      </c>
    </row>
    <row r="35" hidden="1">
      <c r="A35" s="185">
        <v>33.0</v>
      </c>
      <c r="B35" s="185" t="s">
        <v>58</v>
      </c>
      <c r="C35" s="185" t="s">
        <v>27</v>
      </c>
      <c r="D35" s="185" t="s">
        <v>27</v>
      </c>
      <c r="E35" s="185" t="s">
        <v>28</v>
      </c>
      <c r="F35" s="185">
        <v>48.0</v>
      </c>
      <c r="G35" s="185" t="s">
        <v>53</v>
      </c>
      <c r="H35" s="185"/>
      <c r="I35" s="185" t="s">
        <v>30</v>
      </c>
      <c r="J35" s="191">
        <v>1.0</v>
      </c>
      <c r="K35" s="191" t="s">
        <v>41</v>
      </c>
      <c r="L35" s="185">
        <v>2.48389</v>
      </c>
      <c r="M35" s="185">
        <v>748.196</v>
      </c>
      <c r="N35" s="185"/>
      <c r="O35" s="185">
        <v>69.0</v>
      </c>
      <c r="P35" s="186">
        <v>1.00458</v>
      </c>
      <c r="Q35" s="187">
        <v>0.0</v>
      </c>
      <c r="R35" s="84"/>
      <c r="S35" s="84"/>
      <c r="T35" s="84"/>
      <c r="U35" s="84"/>
      <c r="V35" s="84"/>
      <c r="W35" s="188"/>
      <c r="X35" s="189">
        <v>75.0</v>
      </c>
      <c r="Y35" s="86">
        <v>1114.0</v>
      </c>
      <c r="Z35" s="86">
        <v>9.31997</v>
      </c>
    </row>
    <row r="36" hidden="1">
      <c r="A36" s="185">
        <v>34.0</v>
      </c>
      <c r="B36" s="185" t="s">
        <v>58</v>
      </c>
      <c r="C36" s="185" t="s">
        <v>27</v>
      </c>
      <c r="D36" s="185" t="s">
        <v>27</v>
      </c>
      <c r="E36" s="185" t="s">
        <v>28</v>
      </c>
      <c r="F36" s="185">
        <v>48.0</v>
      </c>
      <c r="G36" s="185" t="s">
        <v>53</v>
      </c>
      <c r="H36" s="185"/>
      <c r="I36" s="185" t="s">
        <v>30</v>
      </c>
      <c r="J36" s="191">
        <v>1.0</v>
      </c>
      <c r="K36" s="191" t="s">
        <v>42</v>
      </c>
      <c r="L36" s="185">
        <v>20.5876</v>
      </c>
      <c r="M36" s="185">
        <v>42.912</v>
      </c>
      <c r="N36" s="185"/>
      <c r="O36" s="185">
        <v>59.0</v>
      </c>
      <c r="P36" s="186">
        <v>1.18407</v>
      </c>
      <c r="Q36" s="187">
        <v>0.0</v>
      </c>
      <c r="R36" s="84"/>
      <c r="S36" s="84"/>
      <c r="T36" s="84"/>
      <c r="U36" s="84"/>
      <c r="V36" s="84"/>
      <c r="W36" s="188"/>
      <c r="X36" s="189">
        <v>28.0</v>
      </c>
      <c r="Y36" s="86">
        <v>802.0</v>
      </c>
      <c r="Z36" s="86">
        <v>8.48133</v>
      </c>
    </row>
    <row r="37" hidden="1">
      <c r="A37" s="185">
        <v>35.0</v>
      </c>
      <c r="B37" s="185" t="s">
        <v>58</v>
      </c>
      <c r="C37" s="185" t="s">
        <v>27</v>
      </c>
      <c r="D37" s="185" t="s">
        <v>27</v>
      </c>
      <c r="E37" s="185" t="s">
        <v>28</v>
      </c>
      <c r="F37" s="185">
        <v>48.0</v>
      </c>
      <c r="G37" s="185" t="s">
        <v>53</v>
      </c>
      <c r="H37" s="185"/>
      <c r="I37" s="185" t="s">
        <v>30</v>
      </c>
      <c r="J37" s="191">
        <v>1.0</v>
      </c>
      <c r="K37" s="191" t="s">
        <v>43</v>
      </c>
      <c r="L37" s="185">
        <v>2.54911</v>
      </c>
      <c r="M37" s="185">
        <v>549.061</v>
      </c>
      <c r="N37" s="185"/>
      <c r="O37" s="185">
        <v>59.0</v>
      </c>
      <c r="P37" s="186">
        <v>5370.95</v>
      </c>
      <c r="Q37" s="187">
        <v>60.4</v>
      </c>
      <c r="R37" s="84"/>
      <c r="S37" s="84"/>
      <c r="T37" s="84"/>
      <c r="U37" s="84"/>
      <c r="V37" s="84"/>
      <c r="W37" s="188"/>
      <c r="X37" s="189">
        <v>5419.0</v>
      </c>
      <c r="Y37" s="86">
        <v>6529.0</v>
      </c>
      <c r="Z37" s="86">
        <v>11.58455</v>
      </c>
    </row>
    <row r="38" hidden="1">
      <c r="A38" s="185">
        <v>36.0</v>
      </c>
      <c r="B38" s="185" t="s">
        <v>58</v>
      </c>
      <c r="C38" s="185" t="s">
        <v>27</v>
      </c>
      <c r="D38" s="185" t="s">
        <v>27</v>
      </c>
      <c r="E38" s="185" t="s">
        <v>28</v>
      </c>
      <c r="F38" s="185">
        <v>48.0</v>
      </c>
      <c r="G38" s="185" t="s">
        <v>53</v>
      </c>
      <c r="H38" s="185"/>
      <c r="I38" s="185" t="s">
        <v>30</v>
      </c>
      <c r="J38" s="191">
        <v>1.0</v>
      </c>
      <c r="K38" s="191" t="s">
        <v>44</v>
      </c>
      <c r="L38" s="185">
        <v>21.64165</v>
      </c>
      <c r="M38" s="185">
        <v>108.801</v>
      </c>
      <c r="N38" s="185"/>
      <c r="O38" s="185">
        <v>5.0</v>
      </c>
      <c r="P38" s="186">
        <v>0.985991</v>
      </c>
      <c r="Q38" s="187">
        <v>0.0</v>
      </c>
      <c r="R38" s="84"/>
      <c r="S38" s="84"/>
      <c r="T38" s="84"/>
      <c r="U38" s="84"/>
      <c r="V38" s="84"/>
      <c r="W38" s="188"/>
      <c r="X38" s="189">
        <v>19.0</v>
      </c>
      <c r="Y38" s="86">
        <v>853.0</v>
      </c>
      <c r="Z38" s="86">
        <v>8.85168</v>
      </c>
    </row>
    <row r="39" hidden="1">
      <c r="A39" s="185">
        <v>37.0</v>
      </c>
      <c r="B39" s="185" t="s">
        <v>58</v>
      </c>
      <c r="C39" s="185" t="s">
        <v>27</v>
      </c>
      <c r="D39" s="185" t="s">
        <v>27</v>
      </c>
      <c r="E39" s="185" t="s">
        <v>28</v>
      </c>
      <c r="F39" s="185">
        <v>48.0</v>
      </c>
      <c r="G39" s="185" t="s">
        <v>53</v>
      </c>
      <c r="H39" s="185"/>
      <c r="I39" s="185" t="s">
        <v>30</v>
      </c>
      <c r="J39" s="191">
        <v>1.0</v>
      </c>
      <c r="K39" s="191" t="s">
        <v>45</v>
      </c>
      <c r="L39" s="185">
        <v>21.44293</v>
      </c>
      <c r="M39" s="185">
        <v>2360.12</v>
      </c>
      <c r="N39" s="185"/>
      <c r="O39" s="185">
        <v>122.0</v>
      </c>
      <c r="P39" s="186">
        <v>1.76238</v>
      </c>
      <c r="Q39" s="187">
        <v>0.0</v>
      </c>
      <c r="R39" s="84"/>
      <c r="S39" s="84"/>
      <c r="T39" s="84"/>
      <c r="U39" s="84"/>
      <c r="V39" s="84"/>
      <c r="W39" s="188"/>
      <c r="X39" s="189">
        <v>232.0</v>
      </c>
      <c r="Y39" s="86">
        <v>771.0</v>
      </c>
      <c r="Z39" s="86">
        <v>9.07046</v>
      </c>
    </row>
    <row r="40" hidden="1">
      <c r="A40" s="185">
        <v>38.0</v>
      </c>
      <c r="B40" s="185" t="s">
        <v>58</v>
      </c>
      <c r="C40" s="185" t="s">
        <v>27</v>
      </c>
      <c r="D40" s="185" t="s">
        <v>27</v>
      </c>
      <c r="E40" s="185" t="s">
        <v>28</v>
      </c>
      <c r="F40" s="185">
        <v>48.0</v>
      </c>
      <c r="G40" s="185" t="s">
        <v>53</v>
      </c>
      <c r="H40" s="185"/>
      <c r="I40" s="185" t="s">
        <v>30</v>
      </c>
      <c r="J40" s="191">
        <v>1.0</v>
      </c>
      <c r="K40" s="191" t="s">
        <v>46</v>
      </c>
      <c r="L40" s="185">
        <v>2.81341</v>
      </c>
      <c r="M40" s="185">
        <v>56281.37</v>
      </c>
      <c r="N40" s="185"/>
      <c r="O40" s="185">
        <v>7.0</v>
      </c>
      <c r="P40" s="186">
        <v>1.87419</v>
      </c>
      <c r="Q40" s="187">
        <v>0.0</v>
      </c>
      <c r="R40" s="84"/>
      <c r="S40" s="84"/>
      <c r="T40" s="84"/>
      <c r="U40" s="84"/>
      <c r="V40" s="84"/>
      <c r="W40" s="188"/>
      <c r="X40" s="189">
        <v>1741.0</v>
      </c>
      <c r="Y40" s="86">
        <v>2676.0</v>
      </c>
      <c r="Z40" s="86">
        <v>8.62364</v>
      </c>
    </row>
    <row r="41" hidden="1">
      <c r="A41" s="185">
        <v>39.0</v>
      </c>
      <c r="B41" s="185" t="s">
        <v>58</v>
      </c>
      <c r="C41" s="185" t="s">
        <v>27</v>
      </c>
      <c r="D41" s="185" t="s">
        <v>27</v>
      </c>
      <c r="E41" s="185" t="s">
        <v>28</v>
      </c>
      <c r="F41" s="185">
        <v>48.0</v>
      </c>
      <c r="G41" s="185" t="s">
        <v>53</v>
      </c>
      <c r="H41" s="185"/>
      <c r="I41" s="185" t="s">
        <v>30</v>
      </c>
      <c r="J41" s="191">
        <v>1.0</v>
      </c>
      <c r="K41" s="191" t="s">
        <v>47</v>
      </c>
      <c r="L41" s="185">
        <v>20.29418</v>
      </c>
      <c r="M41" s="185">
        <v>1653.74</v>
      </c>
      <c r="N41" s="185"/>
      <c r="O41" s="185">
        <v>11.0</v>
      </c>
      <c r="P41" s="186">
        <v>12.12586</v>
      </c>
      <c r="Q41" s="187">
        <v>0.2</v>
      </c>
      <c r="R41" s="84"/>
      <c r="S41" s="84"/>
      <c r="T41" s="84"/>
      <c r="U41" s="84"/>
      <c r="V41" s="84"/>
      <c r="W41" s="188"/>
      <c r="X41" s="189">
        <v>325.0</v>
      </c>
      <c r="Y41" s="86">
        <v>1317.0</v>
      </c>
      <c r="Z41" s="86">
        <v>8.85609</v>
      </c>
    </row>
    <row r="42" hidden="1">
      <c r="A42" s="185">
        <v>40.0</v>
      </c>
      <c r="B42" s="185" t="s">
        <v>58</v>
      </c>
      <c r="C42" s="185" t="s">
        <v>27</v>
      </c>
      <c r="D42" s="185" t="s">
        <v>27</v>
      </c>
      <c r="E42" s="185" t="s">
        <v>28</v>
      </c>
      <c r="F42" s="185">
        <v>48.0</v>
      </c>
      <c r="G42" s="185" t="s">
        <v>53</v>
      </c>
      <c r="H42" s="185"/>
      <c r="I42" s="185" t="s">
        <v>30</v>
      </c>
      <c r="J42" s="191">
        <v>1.0</v>
      </c>
      <c r="K42" s="191" t="s">
        <v>48</v>
      </c>
      <c r="L42" s="185">
        <v>29.79291</v>
      </c>
      <c r="M42" s="185">
        <v>22723.62</v>
      </c>
      <c r="N42" s="185"/>
      <c r="O42" s="185">
        <v>17.0</v>
      </c>
      <c r="P42" s="186">
        <v>8.60059</v>
      </c>
      <c r="Q42" s="187">
        <v>0.1</v>
      </c>
      <c r="R42" s="84"/>
      <c r="S42" s="84"/>
      <c r="T42" s="84"/>
      <c r="U42" s="84"/>
      <c r="V42" s="84"/>
      <c r="W42" s="188"/>
      <c r="X42" s="189">
        <v>1278.0</v>
      </c>
      <c r="Y42" s="86">
        <v>2454.0</v>
      </c>
      <c r="Z42" s="86">
        <v>9.53563</v>
      </c>
    </row>
    <row r="43" hidden="1">
      <c r="A43" s="185">
        <v>41.0</v>
      </c>
      <c r="B43" s="185" t="s">
        <v>58</v>
      </c>
      <c r="C43" s="185" t="s">
        <v>27</v>
      </c>
      <c r="D43" s="185" t="s">
        <v>27</v>
      </c>
      <c r="E43" s="185" t="s">
        <v>28</v>
      </c>
      <c r="F43" s="185">
        <v>48.0</v>
      </c>
      <c r="G43" s="185" t="s">
        <v>53</v>
      </c>
      <c r="H43" s="185"/>
      <c r="I43" s="185" t="s">
        <v>30</v>
      </c>
      <c r="J43" s="191">
        <v>1.0</v>
      </c>
      <c r="K43" s="191" t="s">
        <v>49</v>
      </c>
      <c r="L43" s="185">
        <v>34.9376</v>
      </c>
      <c r="M43" s="185">
        <v>54.912</v>
      </c>
      <c r="N43" s="185"/>
      <c r="O43" s="185">
        <v>3.0</v>
      </c>
      <c r="P43" s="186">
        <v>7.6086</v>
      </c>
      <c r="Q43" s="187">
        <v>0.3</v>
      </c>
      <c r="R43" s="84"/>
      <c r="S43" s="84"/>
      <c r="T43" s="84"/>
      <c r="U43" s="84"/>
      <c r="V43" s="84"/>
      <c r="W43" s="188"/>
      <c r="X43" s="189">
        <v>25.0</v>
      </c>
      <c r="Y43" s="86">
        <v>860.0</v>
      </c>
      <c r="Z43" s="86">
        <v>8.14057</v>
      </c>
    </row>
    <row r="44" hidden="1">
      <c r="A44" s="185">
        <v>42.0</v>
      </c>
      <c r="B44" s="185" t="s">
        <v>58</v>
      </c>
      <c r="C44" s="185" t="s">
        <v>27</v>
      </c>
      <c r="D44" s="185" t="s">
        <v>27</v>
      </c>
      <c r="E44" s="185" t="s">
        <v>28</v>
      </c>
      <c r="F44" s="185">
        <v>48.0</v>
      </c>
      <c r="G44" s="185" t="s">
        <v>53</v>
      </c>
      <c r="H44" s="185"/>
      <c r="I44" s="185" t="s">
        <v>30</v>
      </c>
      <c r="J44" s="191">
        <v>1.0</v>
      </c>
      <c r="K44" s="191" t="s">
        <v>50</v>
      </c>
      <c r="L44" s="185">
        <v>24.83724</v>
      </c>
      <c r="M44" s="185">
        <v>6315.03</v>
      </c>
      <c r="N44" s="185"/>
      <c r="O44" s="185">
        <v>23.0</v>
      </c>
      <c r="P44" s="186">
        <v>33.89222</v>
      </c>
      <c r="Q44" s="192">
        <v>0.4</v>
      </c>
      <c r="R44" s="84"/>
      <c r="S44" s="84"/>
      <c r="T44" s="84"/>
      <c r="U44" s="84"/>
      <c r="V44" s="84"/>
      <c r="W44" s="188"/>
      <c r="X44" s="189">
        <v>1668.0</v>
      </c>
      <c r="Y44" s="86">
        <v>3251.0</v>
      </c>
      <c r="Z44" s="86">
        <v>10.7479</v>
      </c>
    </row>
    <row r="45" hidden="1">
      <c r="A45" s="185">
        <v>43.0</v>
      </c>
      <c r="B45" s="185" t="s">
        <v>58</v>
      </c>
      <c r="C45" s="185" t="s">
        <v>27</v>
      </c>
      <c r="D45" s="185" t="s">
        <v>27</v>
      </c>
      <c r="E45" s="185" t="s">
        <v>28</v>
      </c>
      <c r="F45" s="185">
        <v>48.0</v>
      </c>
      <c r="G45" s="185" t="s">
        <v>53</v>
      </c>
      <c r="H45" s="185"/>
      <c r="I45" s="185" t="s">
        <v>30</v>
      </c>
      <c r="J45" s="191">
        <v>1.0</v>
      </c>
      <c r="K45" s="191" t="s">
        <v>51</v>
      </c>
      <c r="L45" s="189" t="s">
        <v>30</v>
      </c>
      <c r="M45" s="189" t="s">
        <v>30</v>
      </c>
      <c r="N45" s="189" t="s">
        <v>30</v>
      </c>
      <c r="O45" s="189" t="s">
        <v>30</v>
      </c>
      <c r="P45" s="189" t="s">
        <v>30</v>
      </c>
      <c r="Q45" s="189" t="s">
        <v>30</v>
      </c>
      <c r="R45" s="189" t="s">
        <v>30</v>
      </c>
      <c r="S45" s="189" t="s">
        <v>30</v>
      </c>
      <c r="T45" s="189" t="s">
        <v>30</v>
      </c>
      <c r="U45" s="189" t="s">
        <v>30</v>
      </c>
      <c r="V45" s="189" t="s">
        <v>30</v>
      </c>
      <c r="W45" s="189" t="s">
        <v>30</v>
      </c>
      <c r="X45" s="189" t="s">
        <v>30</v>
      </c>
      <c r="Y45" s="86" t="s">
        <v>30</v>
      </c>
      <c r="Z45" s="86" t="s">
        <v>30</v>
      </c>
    </row>
    <row r="46" hidden="1">
      <c r="A46" s="185">
        <v>44.0</v>
      </c>
      <c r="B46" s="185" t="s">
        <v>58</v>
      </c>
      <c r="C46" s="185" t="s">
        <v>27</v>
      </c>
      <c r="D46" s="185" t="s">
        <v>27</v>
      </c>
      <c r="E46" s="185" t="s">
        <v>28</v>
      </c>
      <c r="F46" s="185">
        <v>48.0</v>
      </c>
      <c r="G46" s="185" t="s">
        <v>53</v>
      </c>
      <c r="H46" s="185"/>
      <c r="I46" s="185" t="s">
        <v>30</v>
      </c>
      <c r="J46" s="191">
        <v>1.0</v>
      </c>
      <c r="K46" s="191" t="s">
        <v>52</v>
      </c>
      <c r="L46" s="189" t="s">
        <v>30</v>
      </c>
      <c r="M46" s="189" t="s">
        <v>30</v>
      </c>
      <c r="N46" s="189" t="s">
        <v>30</v>
      </c>
      <c r="O46" s="189" t="s">
        <v>30</v>
      </c>
      <c r="P46" s="189" t="s">
        <v>30</v>
      </c>
      <c r="Q46" s="189" t="s">
        <v>30</v>
      </c>
      <c r="R46" s="189" t="s">
        <v>30</v>
      </c>
      <c r="S46" s="189" t="s">
        <v>30</v>
      </c>
      <c r="T46" s="189" t="s">
        <v>30</v>
      </c>
      <c r="U46" s="189" t="s">
        <v>30</v>
      </c>
      <c r="V46" s="189" t="s">
        <v>30</v>
      </c>
      <c r="W46" s="189" t="s">
        <v>30</v>
      </c>
      <c r="X46" s="189" t="s">
        <v>30</v>
      </c>
      <c r="Y46" s="86" t="s">
        <v>30</v>
      </c>
      <c r="Z46" s="86" t="s">
        <v>30</v>
      </c>
    </row>
    <row r="47">
      <c r="A47" s="185">
        <v>45.0</v>
      </c>
      <c r="B47" s="185" t="s">
        <v>58</v>
      </c>
      <c r="C47" s="185" t="s">
        <v>27</v>
      </c>
      <c r="D47" s="185" t="s">
        <v>27</v>
      </c>
      <c r="E47" s="185" t="s">
        <v>27</v>
      </c>
      <c r="F47" s="185">
        <v>48.0</v>
      </c>
      <c r="G47" s="185" t="s">
        <v>53</v>
      </c>
      <c r="H47" s="185"/>
      <c r="I47" s="185" t="s">
        <v>59</v>
      </c>
      <c r="J47" s="191">
        <v>1.0</v>
      </c>
      <c r="K47" s="191" t="s">
        <v>31</v>
      </c>
      <c r="L47" s="185">
        <v>58266.159999999996</v>
      </c>
      <c r="M47" s="185">
        <v>19.52</v>
      </c>
      <c r="N47" s="185"/>
      <c r="O47" s="185">
        <v>2.0</v>
      </c>
      <c r="P47" s="186">
        <v>33266.89</v>
      </c>
      <c r="Q47" s="187">
        <v>0.6</v>
      </c>
      <c r="R47" s="84">
        <v>0.0</v>
      </c>
      <c r="S47" s="84"/>
      <c r="T47" s="84"/>
      <c r="U47" s="84"/>
      <c r="V47" s="86">
        <v>0.0</v>
      </c>
      <c r="W47" s="188"/>
      <c r="X47" s="189">
        <v>60000.0</v>
      </c>
      <c r="Y47" s="86">
        <v>1324.0</v>
      </c>
      <c r="Z47" s="86">
        <v>24.42905</v>
      </c>
    </row>
    <row r="48">
      <c r="A48" s="185">
        <v>46.0</v>
      </c>
      <c r="B48" s="185" t="s">
        <v>58</v>
      </c>
      <c r="C48" s="185" t="s">
        <v>27</v>
      </c>
      <c r="D48" s="185" t="s">
        <v>27</v>
      </c>
      <c r="E48" s="185" t="s">
        <v>27</v>
      </c>
      <c r="F48" s="185">
        <v>48.0</v>
      </c>
      <c r="G48" s="185" t="s">
        <v>53</v>
      </c>
      <c r="H48" s="185"/>
      <c r="I48" s="185" t="s">
        <v>59</v>
      </c>
      <c r="J48" s="191">
        <v>1.0</v>
      </c>
      <c r="K48" s="191" t="s">
        <v>32</v>
      </c>
      <c r="L48" s="185">
        <v>2679.31</v>
      </c>
      <c r="M48" s="185">
        <v>897.991</v>
      </c>
      <c r="N48" s="185"/>
      <c r="O48" s="185">
        <v>39.0</v>
      </c>
      <c r="P48" s="186">
        <v>9067020.0</v>
      </c>
      <c r="Q48" s="187">
        <v>61.0</v>
      </c>
      <c r="R48" s="86">
        <v>26.401999999999997</v>
      </c>
      <c r="S48" s="86">
        <v>23.393</v>
      </c>
      <c r="T48" s="84"/>
      <c r="U48" s="86">
        <v>22.0</v>
      </c>
      <c r="V48" s="86">
        <v>459.97900000000004</v>
      </c>
      <c r="W48" s="86">
        <v>0.0</v>
      </c>
      <c r="X48" s="189">
        <v>9668000.0</v>
      </c>
      <c r="Y48" s="86">
        <v>10781.0</v>
      </c>
      <c r="Z48" s="86">
        <v>22.40207</v>
      </c>
    </row>
    <row r="49">
      <c r="A49" s="185">
        <v>47.0</v>
      </c>
      <c r="B49" s="185" t="s">
        <v>58</v>
      </c>
      <c r="C49" s="185" t="s">
        <v>27</v>
      </c>
      <c r="D49" s="185" t="s">
        <v>27</v>
      </c>
      <c r="E49" s="185" t="s">
        <v>27</v>
      </c>
      <c r="F49" s="185">
        <v>48.0</v>
      </c>
      <c r="G49" s="185" t="s">
        <v>53</v>
      </c>
      <c r="H49" s="185"/>
      <c r="I49" s="185" t="s">
        <v>59</v>
      </c>
      <c r="J49" s="191">
        <v>1.0</v>
      </c>
      <c r="K49" s="191" t="s">
        <v>33</v>
      </c>
      <c r="L49" s="185">
        <v>27123.539999999997</v>
      </c>
      <c r="M49" s="185">
        <v>161.922</v>
      </c>
      <c r="N49" s="185"/>
      <c r="O49" s="185">
        <v>12.0</v>
      </c>
      <c r="P49" s="186">
        <v>11359.85</v>
      </c>
      <c r="Q49" s="187">
        <v>0.2</v>
      </c>
      <c r="R49" s="86">
        <v>2245.46</v>
      </c>
      <c r="S49" s="86">
        <v>4.32</v>
      </c>
      <c r="T49" s="84"/>
      <c r="U49" s="86">
        <v>8.0</v>
      </c>
      <c r="V49" s="86">
        <v>610.574</v>
      </c>
      <c r="W49" s="86">
        <v>0.0</v>
      </c>
      <c r="X49" s="189">
        <v>131000.0</v>
      </c>
      <c r="Y49" s="86">
        <v>1098.0</v>
      </c>
      <c r="Z49" s="86">
        <v>20.38173</v>
      </c>
    </row>
    <row r="50">
      <c r="A50" s="185">
        <v>48.0</v>
      </c>
      <c r="B50" s="185" t="s">
        <v>58</v>
      </c>
      <c r="C50" s="185" t="s">
        <v>27</v>
      </c>
      <c r="D50" s="185" t="s">
        <v>27</v>
      </c>
      <c r="E50" s="185" t="s">
        <v>27</v>
      </c>
      <c r="F50" s="185">
        <v>48.0</v>
      </c>
      <c r="G50" s="185" t="s">
        <v>53</v>
      </c>
      <c r="H50" s="185"/>
      <c r="I50" s="185" t="s">
        <v>59</v>
      </c>
      <c r="J50" s="191">
        <v>1.0</v>
      </c>
      <c r="K50" s="191" t="s">
        <v>34</v>
      </c>
      <c r="L50" s="185">
        <v>19315.370000000003</v>
      </c>
      <c r="M50" s="185">
        <v>21827.37</v>
      </c>
      <c r="N50" s="185"/>
      <c r="O50" s="185">
        <v>69.0</v>
      </c>
      <c r="P50" s="186">
        <v>2695.9900000000002</v>
      </c>
      <c r="Q50" s="187">
        <v>0.0</v>
      </c>
      <c r="R50" s="86">
        <v>191.749</v>
      </c>
      <c r="S50" s="86">
        <v>2.272</v>
      </c>
      <c r="T50" s="84"/>
      <c r="U50" s="86">
        <v>4.0</v>
      </c>
      <c r="V50" s="86">
        <v>317.8</v>
      </c>
      <c r="W50" s="86">
        <v>0.0</v>
      </c>
      <c r="X50" s="189">
        <v>1036000.0</v>
      </c>
      <c r="Y50" s="86">
        <v>2236.0</v>
      </c>
      <c r="Z50" s="86">
        <v>24.93868</v>
      </c>
    </row>
    <row r="51">
      <c r="A51" s="185">
        <v>49.0</v>
      </c>
      <c r="B51" s="185" t="s">
        <v>58</v>
      </c>
      <c r="C51" s="185" t="s">
        <v>27</v>
      </c>
      <c r="D51" s="185" t="s">
        <v>27</v>
      </c>
      <c r="E51" s="185" t="s">
        <v>27</v>
      </c>
      <c r="F51" s="185">
        <v>48.0</v>
      </c>
      <c r="G51" s="185" t="s">
        <v>53</v>
      </c>
      <c r="H51" s="185"/>
      <c r="I51" s="185" t="s">
        <v>59</v>
      </c>
      <c r="J51" s="191">
        <v>1.0</v>
      </c>
      <c r="K51" s="191" t="s">
        <v>35</v>
      </c>
      <c r="L51" s="185">
        <v>22143.21</v>
      </c>
      <c r="M51" s="185">
        <v>77.057</v>
      </c>
      <c r="N51" s="185"/>
      <c r="O51" s="185">
        <v>67.0</v>
      </c>
      <c r="P51" s="186">
        <v>2872.9900000000002</v>
      </c>
      <c r="Q51" s="187">
        <v>0.0</v>
      </c>
      <c r="R51" s="86">
        <v>2244.19</v>
      </c>
      <c r="S51" s="86">
        <v>5.6</v>
      </c>
      <c r="T51" s="84"/>
      <c r="U51" s="86">
        <v>10.0</v>
      </c>
      <c r="V51" s="86">
        <v>420.075</v>
      </c>
      <c r="W51" s="86">
        <v>0.0</v>
      </c>
      <c r="X51" s="189">
        <v>43000.0</v>
      </c>
      <c r="Y51" s="86">
        <v>953.0</v>
      </c>
      <c r="Z51" s="86">
        <v>19.4094</v>
      </c>
    </row>
    <row r="52">
      <c r="A52" s="185">
        <v>50.0</v>
      </c>
      <c r="B52" s="185" t="s">
        <v>58</v>
      </c>
      <c r="C52" s="185" t="s">
        <v>27</v>
      </c>
      <c r="D52" s="185" t="s">
        <v>27</v>
      </c>
      <c r="E52" s="185" t="s">
        <v>27</v>
      </c>
      <c r="F52" s="185">
        <v>48.0</v>
      </c>
      <c r="G52" s="185" t="s">
        <v>53</v>
      </c>
      <c r="H52" s="185"/>
      <c r="I52" s="185" t="s">
        <v>59</v>
      </c>
      <c r="J52" s="191">
        <v>1.0</v>
      </c>
      <c r="K52" s="191" t="s">
        <v>36</v>
      </c>
      <c r="L52" s="185">
        <v>27173.24</v>
      </c>
      <c r="M52" s="185">
        <v>53.921</v>
      </c>
      <c r="N52" s="185"/>
      <c r="O52" s="185">
        <v>1.0</v>
      </c>
      <c r="P52" s="186">
        <v>585.063</v>
      </c>
      <c r="Q52" s="187">
        <v>0.0</v>
      </c>
      <c r="R52" s="84">
        <v>0.0</v>
      </c>
      <c r="S52" s="84"/>
      <c r="T52" s="84"/>
      <c r="U52" s="84"/>
      <c r="V52" s="86">
        <v>0.0</v>
      </c>
      <c r="W52" s="188"/>
      <c r="X52" s="189">
        <v>12000.0</v>
      </c>
      <c r="Y52" s="86">
        <v>764.0</v>
      </c>
      <c r="Z52" s="86">
        <v>9.87526</v>
      </c>
    </row>
    <row r="53">
      <c r="A53" s="185">
        <v>51.0</v>
      </c>
      <c r="B53" s="185" t="s">
        <v>58</v>
      </c>
      <c r="C53" s="185" t="s">
        <v>27</v>
      </c>
      <c r="D53" s="185" t="s">
        <v>27</v>
      </c>
      <c r="E53" s="185" t="s">
        <v>27</v>
      </c>
      <c r="F53" s="185">
        <v>48.0</v>
      </c>
      <c r="G53" s="185" t="s">
        <v>53</v>
      </c>
      <c r="H53" s="185"/>
      <c r="I53" s="185" t="s">
        <v>59</v>
      </c>
      <c r="J53" s="191">
        <v>1.0</v>
      </c>
      <c r="K53" s="191" t="s">
        <v>37</v>
      </c>
      <c r="L53" s="185">
        <v>28360.0</v>
      </c>
      <c r="M53" s="185">
        <v>41.762</v>
      </c>
      <c r="N53" s="185"/>
      <c r="O53" s="185">
        <v>12.0</v>
      </c>
      <c r="P53" s="186">
        <v>10506.63</v>
      </c>
      <c r="Q53" s="187">
        <v>0.4</v>
      </c>
      <c r="R53" s="86">
        <v>2259.7200000000003</v>
      </c>
      <c r="S53" s="86">
        <v>5.633</v>
      </c>
      <c r="T53" s="84"/>
      <c r="U53" s="86">
        <v>10.0</v>
      </c>
      <c r="V53" s="86">
        <v>423.918</v>
      </c>
      <c r="W53" s="86">
        <v>0.0</v>
      </c>
      <c r="X53" s="189">
        <v>33000.0</v>
      </c>
      <c r="Y53" s="86">
        <v>884.0</v>
      </c>
      <c r="Z53" s="86">
        <v>19.98346</v>
      </c>
    </row>
    <row r="54">
      <c r="A54" s="185">
        <v>52.0</v>
      </c>
      <c r="B54" s="185" t="s">
        <v>58</v>
      </c>
      <c r="C54" s="185" t="s">
        <v>27</v>
      </c>
      <c r="D54" s="185" t="s">
        <v>27</v>
      </c>
      <c r="E54" s="185" t="s">
        <v>27</v>
      </c>
      <c r="F54" s="185">
        <v>48.0</v>
      </c>
      <c r="G54" s="185" t="s">
        <v>53</v>
      </c>
      <c r="H54" s="185"/>
      <c r="I54" s="185" t="s">
        <v>59</v>
      </c>
      <c r="J54" s="191">
        <v>1.0</v>
      </c>
      <c r="K54" s="191" t="s">
        <v>38</v>
      </c>
      <c r="L54" s="185">
        <v>27811.99</v>
      </c>
      <c r="M54" s="185">
        <v>120.674</v>
      </c>
      <c r="N54" s="185"/>
      <c r="O54" s="185">
        <v>85.0</v>
      </c>
      <c r="P54" s="186">
        <v>5810.32</v>
      </c>
      <c r="Q54" s="187">
        <v>0.1</v>
      </c>
      <c r="R54" s="86">
        <v>2564.69</v>
      </c>
      <c r="S54" s="86">
        <v>7.904</v>
      </c>
      <c r="T54" s="84"/>
      <c r="U54" s="86">
        <v>14.0</v>
      </c>
      <c r="V54" s="86">
        <v>497.77500000000003</v>
      </c>
      <c r="W54" s="86">
        <v>0.0</v>
      </c>
      <c r="X54" s="189">
        <v>51000.0</v>
      </c>
      <c r="Y54" s="86">
        <v>1106.0</v>
      </c>
      <c r="Z54" s="86">
        <v>20.88275</v>
      </c>
    </row>
    <row r="55">
      <c r="A55" s="185">
        <v>53.0</v>
      </c>
      <c r="B55" s="185" t="s">
        <v>58</v>
      </c>
      <c r="C55" s="185" t="s">
        <v>27</v>
      </c>
      <c r="D55" s="185" t="s">
        <v>27</v>
      </c>
      <c r="E55" s="185" t="s">
        <v>27</v>
      </c>
      <c r="F55" s="185">
        <v>48.0</v>
      </c>
      <c r="G55" s="185" t="s">
        <v>53</v>
      </c>
      <c r="H55" s="185"/>
      <c r="I55" s="185" t="s">
        <v>59</v>
      </c>
      <c r="J55" s="191">
        <v>1.0</v>
      </c>
      <c r="K55" s="191" t="s">
        <v>39</v>
      </c>
      <c r="L55" s="185">
        <v>37904.659999999996</v>
      </c>
      <c r="M55" s="185">
        <v>23.808</v>
      </c>
      <c r="N55" s="185"/>
      <c r="O55" s="185">
        <v>12.0</v>
      </c>
      <c r="P55" s="186">
        <v>23579.010000000002</v>
      </c>
      <c r="Q55" s="187">
        <v>0.4</v>
      </c>
      <c r="R55" s="86">
        <v>4524.110000000001</v>
      </c>
      <c r="S55" s="86">
        <v>5.856</v>
      </c>
      <c r="T55" s="84"/>
      <c r="U55" s="86">
        <v>10.0</v>
      </c>
      <c r="V55" s="86">
        <v>3003.65</v>
      </c>
      <c r="W55" s="86">
        <v>0.1</v>
      </c>
      <c r="X55" s="189">
        <v>44000.0</v>
      </c>
      <c r="Y55" s="86">
        <v>991.0</v>
      </c>
      <c r="Z55" s="86">
        <v>23.23551</v>
      </c>
    </row>
    <row r="56">
      <c r="A56" s="185">
        <v>54.0</v>
      </c>
      <c r="B56" s="185" t="s">
        <v>58</v>
      </c>
      <c r="C56" s="185" t="s">
        <v>27</v>
      </c>
      <c r="D56" s="185" t="s">
        <v>27</v>
      </c>
      <c r="E56" s="185" t="s">
        <v>27</v>
      </c>
      <c r="F56" s="185">
        <v>48.0</v>
      </c>
      <c r="G56" s="185" t="s">
        <v>53</v>
      </c>
      <c r="H56" s="185"/>
      <c r="I56" s="185" t="s">
        <v>59</v>
      </c>
      <c r="J56" s="191">
        <v>1.0</v>
      </c>
      <c r="K56" s="191" t="s">
        <v>40</v>
      </c>
      <c r="L56" s="185">
        <v>26429.760000000002</v>
      </c>
      <c r="M56" s="185">
        <v>466.507</v>
      </c>
      <c r="N56" s="185"/>
      <c r="O56" s="185">
        <v>57.0</v>
      </c>
      <c r="P56" s="186">
        <v>36496.06</v>
      </c>
      <c r="Q56" s="187">
        <v>0.4</v>
      </c>
      <c r="R56" s="86">
        <v>2396.0099999999998</v>
      </c>
      <c r="S56" s="86">
        <v>7.648</v>
      </c>
      <c r="T56" s="84"/>
      <c r="U56" s="86">
        <v>53.0</v>
      </c>
      <c r="V56" s="86">
        <v>1009.41</v>
      </c>
      <c r="W56" s="86">
        <v>0.0</v>
      </c>
      <c r="X56" s="189">
        <v>103000.0</v>
      </c>
      <c r="Y56" s="86">
        <v>1153.0</v>
      </c>
      <c r="Z56" s="86">
        <v>23.90465</v>
      </c>
    </row>
    <row r="57">
      <c r="A57" s="185">
        <v>55.0</v>
      </c>
      <c r="B57" s="185" t="s">
        <v>58</v>
      </c>
      <c r="C57" s="185" t="s">
        <v>27</v>
      </c>
      <c r="D57" s="185" t="s">
        <v>27</v>
      </c>
      <c r="E57" s="185" t="s">
        <v>27</v>
      </c>
      <c r="F57" s="185">
        <v>48.0</v>
      </c>
      <c r="G57" s="185" t="s">
        <v>53</v>
      </c>
      <c r="H57" s="185"/>
      <c r="I57" s="185" t="s">
        <v>59</v>
      </c>
      <c r="J57" s="191">
        <v>1.0</v>
      </c>
      <c r="K57" s="191" t="s">
        <v>41</v>
      </c>
      <c r="L57" s="185">
        <v>2650.71</v>
      </c>
      <c r="M57" s="185">
        <v>636.043</v>
      </c>
      <c r="N57" s="185"/>
      <c r="O57" s="185">
        <v>68.0</v>
      </c>
      <c r="P57" s="186">
        <v>989.5260000000001</v>
      </c>
      <c r="Q57" s="187">
        <v>0.0</v>
      </c>
      <c r="R57" s="86">
        <v>12.383999999999999</v>
      </c>
      <c r="S57" s="86">
        <v>4.256</v>
      </c>
      <c r="T57" s="84"/>
      <c r="U57" s="86">
        <v>8.0</v>
      </c>
      <c r="V57" s="86">
        <v>154.052</v>
      </c>
      <c r="W57" s="86">
        <v>0.0</v>
      </c>
      <c r="X57" s="189">
        <v>80000.0</v>
      </c>
      <c r="Y57" s="86">
        <v>1165.0</v>
      </c>
      <c r="Z57" s="86">
        <v>25.54665</v>
      </c>
    </row>
    <row r="58">
      <c r="A58" s="185">
        <v>56.0</v>
      </c>
      <c r="B58" s="185" t="s">
        <v>58</v>
      </c>
      <c r="C58" s="185" t="s">
        <v>27</v>
      </c>
      <c r="D58" s="185" t="s">
        <v>27</v>
      </c>
      <c r="E58" s="185" t="s">
        <v>27</v>
      </c>
      <c r="F58" s="185">
        <v>48.0</v>
      </c>
      <c r="G58" s="185" t="s">
        <v>53</v>
      </c>
      <c r="H58" s="185"/>
      <c r="I58" s="185" t="s">
        <v>59</v>
      </c>
      <c r="J58" s="191">
        <v>1.0</v>
      </c>
      <c r="K58" s="191" t="s">
        <v>42</v>
      </c>
      <c r="L58" s="185">
        <v>20195.5</v>
      </c>
      <c r="M58" s="185">
        <v>43.137</v>
      </c>
      <c r="N58" s="185"/>
      <c r="O58" s="185">
        <v>59.0</v>
      </c>
      <c r="P58" s="186">
        <v>1196.73</v>
      </c>
      <c r="Q58" s="187">
        <v>0.0</v>
      </c>
      <c r="R58" s="86">
        <v>2025.98</v>
      </c>
      <c r="S58" s="86">
        <v>1.248</v>
      </c>
      <c r="T58" s="84"/>
      <c r="U58" s="86">
        <v>2.0</v>
      </c>
      <c r="V58" s="86">
        <v>254.50400000000002</v>
      </c>
      <c r="W58" s="86">
        <v>0.0</v>
      </c>
      <c r="X58" s="189">
        <v>30000.0</v>
      </c>
      <c r="Y58" s="86">
        <v>863.0</v>
      </c>
      <c r="Z58" s="86">
        <v>19.90583</v>
      </c>
    </row>
    <row r="59">
      <c r="A59" s="185">
        <v>57.0</v>
      </c>
      <c r="B59" s="185" t="s">
        <v>58</v>
      </c>
      <c r="C59" s="185" t="s">
        <v>27</v>
      </c>
      <c r="D59" s="185" t="s">
        <v>27</v>
      </c>
      <c r="E59" s="185" t="s">
        <v>27</v>
      </c>
      <c r="F59" s="185">
        <v>48.0</v>
      </c>
      <c r="G59" s="185" t="s">
        <v>53</v>
      </c>
      <c r="H59" s="185"/>
      <c r="I59" s="185" t="s">
        <v>59</v>
      </c>
      <c r="J59" s="191">
        <v>1.0</v>
      </c>
      <c r="K59" s="191" t="s">
        <v>43</v>
      </c>
      <c r="L59" s="185">
        <v>2611.73</v>
      </c>
      <c r="M59" s="185">
        <v>545.291</v>
      </c>
      <c r="N59" s="185"/>
      <c r="O59" s="185">
        <v>59.0</v>
      </c>
      <c r="P59" s="186">
        <v>5382720.0</v>
      </c>
      <c r="Q59" s="187">
        <v>60.8</v>
      </c>
      <c r="R59" s="86">
        <v>62.593999999999994</v>
      </c>
      <c r="S59" s="84"/>
      <c r="T59" s="84"/>
      <c r="U59" s="84"/>
      <c r="V59" s="86">
        <v>0.0</v>
      </c>
      <c r="W59" s="188"/>
      <c r="X59" s="189">
        <v>5464000.0</v>
      </c>
      <c r="Y59" s="86">
        <v>6529.0</v>
      </c>
      <c r="Z59" s="86">
        <v>14.65137</v>
      </c>
    </row>
    <row r="60">
      <c r="A60" s="185">
        <v>58.0</v>
      </c>
      <c r="B60" s="185" t="s">
        <v>58</v>
      </c>
      <c r="C60" s="185" t="s">
        <v>27</v>
      </c>
      <c r="D60" s="185" t="s">
        <v>27</v>
      </c>
      <c r="E60" s="185" t="s">
        <v>27</v>
      </c>
      <c r="F60" s="185">
        <v>48.0</v>
      </c>
      <c r="G60" s="185" t="s">
        <v>53</v>
      </c>
      <c r="H60" s="185"/>
      <c r="I60" s="185" t="s">
        <v>59</v>
      </c>
      <c r="J60" s="191">
        <v>1.0</v>
      </c>
      <c r="K60" s="191" t="s">
        <v>44</v>
      </c>
      <c r="L60" s="185">
        <v>23273.18</v>
      </c>
      <c r="M60" s="185">
        <v>108.833</v>
      </c>
      <c r="N60" s="185"/>
      <c r="O60" s="185">
        <v>5.0</v>
      </c>
      <c r="P60" s="186">
        <v>976.116</v>
      </c>
      <c r="Q60" s="187">
        <v>0.0</v>
      </c>
      <c r="R60" s="86">
        <v>266.66499999999996</v>
      </c>
      <c r="S60" s="86">
        <v>1.28</v>
      </c>
      <c r="T60" s="84"/>
      <c r="U60" s="86">
        <v>2.0</v>
      </c>
      <c r="V60" s="86">
        <v>50.241</v>
      </c>
      <c r="W60" s="86">
        <v>0.0</v>
      </c>
      <c r="X60" s="189">
        <v>17000.0</v>
      </c>
      <c r="Y60" s="86">
        <v>890.0</v>
      </c>
      <c r="Z60" s="86">
        <v>20.36816</v>
      </c>
    </row>
    <row r="61">
      <c r="A61" s="185">
        <v>59.0</v>
      </c>
      <c r="B61" s="185" t="s">
        <v>58</v>
      </c>
      <c r="C61" s="185" t="s">
        <v>27</v>
      </c>
      <c r="D61" s="185" t="s">
        <v>27</v>
      </c>
      <c r="E61" s="185" t="s">
        <v>27</v>
      </c>
      <c r="F61" s="185">
        <v>48.0</v>
      </c>
      <c r="G61" s="185" t="s">
        <v>53</v>
      </c>
      <c r="H61" s="185"/>
      <c r="I61" s="185" t="s">
        <v>59</v>
      </c>
      <c r="J61" s="191">
        <v>1.0</v>
      </c>
      <c r="K61" s="191" t="s">
        <v>45</v>
      </c>
      <c r="L61" s="185">
        <v>23276.55</v>
      </c>
      <c r="M61" s="185">
        <v>2447.08</v>
      </c>
      <c r="N61" s="185"/>
      <c r="O61" s="185">
        <v>122.0</v>
      </c>
      <c r="P61" s="186">
        <v>1614.3000000000002</v>
      </c>
      <c r="Q61" s="187">
        <v>0.0</v>
      </c>
      <c r="R61" s="86">
        <v>17.44</v>
      </c>
      <c r="S61" s="86">
        <v>7.073</v>
      </c>
      <c r="T61" s="84"/>
      <c r="U61" s="86">
        <v>4.0</v>
      </c>
      <c r="V61" s="86">
        <v>79.554</v>
      </c>
      <c r="W61" s="86">
        <v>0.0</v>
      </c>
      <c r="X61" s="189">
        <v>228000.0</v>
      </c>
      <c r="Y61" s="86">
        <v>826.0</v>
      </c>
      <c r="Z61" s="86">
        <v>21.61106</v>
      </c>
    </row>
    <row r="62">
      <c r="A62" s="185">
        <v>60.0</v>
      </c>
      <c r="B62" s="185" t="s">
        <v>58</v>
      </c>
      <c r="C62" s="185" t="s">
        <v>27</v>
      </c>
      <c r="D62" s="185" t="s">
        <v>27</v>
      </c>
      <c r="E62" s="185" t="s">
        <v>27</v>
      </c>
      <c r="F62" s="185">
        <v>48.0</v>
      </c>
      <c r="G62" s="185" t="s">
        <v>53</v>
      </c>
      <c r="H62" s="185"/>
      <c r="I62" s="185" t="s">
        <v>59</v>
      </c>
      <c r="J62" s="191">
        <v>1.0</v>
      </c>
      <c r="K62" s="191" t="s">
        <v>46</v>
      </c>
      <c r="L62" s="185">
        <v>2816.37</v>
      </c>
      <c r="M62" s="185">
        <v>56074.19</v>
      </c>
      <c r="N62" s="185"/>
      <c r="O62" s="185">
        <v>7.0</v>
      </c>
      <c r="P62" s="186">
        <v>1888.71</v>
      </c>
      <c r="Q62" s="187">
        <v>0.0</v>
      </c>
      <c r="R62" s="86">
        <v>317.16</v>
      </c>
      <c r="S62" s="86">
        <v>1.28</v>
      </c>
      <c r="T62" s="84"/>
      <c r="U62" s="86">
        <v>2.0</v>
      </c>
      <c r="V62" s="86">
        <v>48.897000000000006</v>
      </c>
      <c r="W62" s="86">
        <v>0.0</v>
      </c>
      <c r="X62" s="189">
        <v>1797000.0</v>
      </c>
      <c r="Y62" s="86">
        <v>2687.0</v>
      </c>
      <c r="Z62" s="86">
        <v>20.53263</v>
      </c>
    </row>
    <row r="63">
      <c r="A63" s="185">
        <v>61.0</v>
      </c>
      <c r="B63" s="185" t="s">
        <v>58</v>
      </c>
      <c r="C63" s="185" t="s">
        <v>27</v>
      </c>
      <c r="D63" s="185" t="s">
        <v>27</v>
      </c>
      <c r="E63" s="185" t="s">
        <v>27</v>
      </c>
      <c r="F63" s="185">
        <v>48.0</v>
      </c>
      <c r="G63" s="185" t="s">
        <v>53</v>
      </c>
      <c r="H63" s="185"/>
      <c r="I63" s="185" t="s">
        <v>59</v>
      </c>
      <c r="J63" s="191">
        <v>1.0</v>
      </c>
      <c r="K63" s="191" t="s">
        <v>47</v>
      </c>
      <c r="L63" s="185">
        <v>20392.19</v>
      </c>
      <c r="M63" s="185">
        <v>1953.22</v>
      </c>
      <c r="N63" s="185"/>
      <c r="O63" s="185">
        <v>11.0</v>
      </c>
      <c r="P63" s="186">
        <v>12124.4</v>
      </c>
      <c r="Q63" s="187">
        <v>0.2</v>
      </c>
      <c r="R63" s="86">
        <v>585.2</v>
      </c>
      <c r="S63" s="86">
        <v>2.496</v>
      </c>
      <c r="T63" s="84"/>
      <c r="U63" s="86">
        <v>4.0</v>
      </c>
      <c r="V63" s="86">
        <v>97.476</v>
      </c>
      <c r="W63" s="86">
        <v>0.0</v>
      </c>
      <c r="X63" s="189">
        <v>331000.0</v>
      </c>
      <c r="Y63" s="86">
        <v>1314.0</v>
      </c>
      <c r="Z63" s="86">
        <v>21.26256</v>
      </c>
    </row>
    <row r="64">
      <c r="A64" s="185">
        <v>62.0</v>
      </c>
      <c r="B64" s="185" t="s">
        <v>58</v>
      </c>
      <c r="C64" s="185" t="s">
        <v>27</v>
      </c>
      <c r="D64" s="185" t="s">
        <v>27</v>
      </c>
      <c r="E64" s="185" t="s">
        <v>27</v>
      </c>
      <c r="F64" s="185">
        <v>48.0</v>
      </c>
      <c r="G64" s="185" t="s">
        <v>53</v>
      </c>
      <c r="H64" s="185"/>
      <c r="I64" s="185" t="s">
        <v>59</v>
      </c>
      <c r="J64" s="191">
        <v>1.0</v>
      </c>
      <c r="K64" s="191" t="s">
        <v>48</v>
      </c>
      <c r="L64" s="185">
        <v>29173.75</v>
      </c>
      <c r="M64" s="185">
        <v>22799.04</v>
      </c>
      <c r="N64" s="185"/>
      <c r="O64" s="185">
        <v>17.0</v>
      </c>
      <c r="P64" s="186">
        <v>8591.189999999999</v>
      </c>
      <c r="Q64" s="187">
        <v>0.1</v>
      </c>
      <c r="R64" s="86">
        <v>2667.8199999999997</v>
      </c>
      <c r="S64" s="86">
        <v>4.545</v>
      </c>
      <c r="T64" s="84"/>
      <c r="U64" s="86">
        <v>8.0</v>
      </c>
      <c r="V64" s="86">
        <v>622.001</v>
      </c>
      <c r="W64" s="86">
        <v>0.0</v>
      </c>
      <c r="X64" s="189">
        <v>1302000.0</v>
      </c>
      <c r="Y64" s="86">
        <v>2480.0</v>
      </c>
      <c r="Z64" s="86">
        <v>22.68818</v>
      </c>
    </row>
    <row r="65">
      <c r="A65" s="185">
        <v>63.0</v>
      </c>
      <c r="B65" s="185" t="s">
        <v>58</v>
      </c>
      <c r="C65" s="185" t="s">
        <v>27</v>
      </c>
      <c r="D65" s="185" t="s">
        <v>27</v>
      </c>
      <c r="E65" s="185" t="s">
        <v>27</v>
      </c>
      <c r="F65" s="185">
        <v>48.0</v>
      </c>
      <c r="G65" s="185" t="s">
        <v>53</v>
      </c>
      <c r="H65" s="185"/>
      <c r="I65" s="185" t="s">
        <v>59</v>
      </c>
      <c r="J65" s="191">
        <v>1.0</v>
      </c>
      <c r="K65" s="191" t="s">
        <v>49</v>
      </c>
      <c r="L65" s="185">
        <v>35131.58</v>
      </c>
      <c r="M65" s="185">
        <v>55.073</v>
      </c>
      <c r="N65" s="185"/>
      <c r="O65" s="185">
        <v>3.0</v>
      </c>
      <c r="P65" s="186">
        <v>7381.22</v>
      </c>
      <c r="Q65" s="187">
        <v>0.3</v>
      </c>
      <c r="R65" s="86">
        <v>265.927</v>
      </c>
      <c r="S65" s="86">
        <v>1.248</v>
      </c>
      <c r="T65" s="84"/>
      <c r="U65" s="86">
        <v>2.0</v>
      </c>
      <c r="V65" s="86">
        <v>47.777</v>
      </c>
      <c r="W65" s="86">
        <v>0.0</v>
      </c>
      <c r="X65" s="189">
        <v>27000.0</v>
      </c>
      <c r="Y65" s="86">
        <v>910.0</v>
      </c>
      <c r="Z65" s="86">
        <v>19.8918</v>
      </c>
    </row>
    <row r="66">
      <c r="A66" s="185">
        <v>64.0</v>
      </c>
      <c r="B66" s="185" t="s">
        <v>58</v>
      </c>
      <c r="C66" s="185" t="s">
        <v>27</v>
      </c>
      <c r="D66" s="185" t="s">
        <v>27</v>
      </c>
      <c r="E66" s="185" t="s">
        <v>27</v>
      </c>
      <c r="F66" s="185">
        <v>48.0</v>
      </c>
      <c r="G66" s="185" t="s">
        <v>53</v>
      </c>
      <c r="H66" s="185"/>
      <c r="I66" s="185" t="s">
        <v>59</v>
      </c>
      <c r="J66" s="191">
        <v>1.0</v>
      </c>
      <c r="K66" s="191" t="s">
        <v>50</v>
      </c>
      <c r="L66" s="185">
        <v>24678.149999999998</v>
      </c>
      <c r="M66" s="185">
        <v>6841.36</v>
      </c>
      <c r="N66" s="185"/>
      <c r="O66" s="185">
        <v>23.0</v>
      </c>
      <c r="P66" s="186">
        <v>33579.009999999995</v>
      </c>
      <c r="Q66" s="187">
        <v>0.4</v>
      </c>
      <c r="R66" s="86">
        <v>3188.85</v>
      </c>
      <c r="S66" s="86">
        <v>4.672</v>
      </c>
      <c r="T66" s="84"/>
      <c r="U66" s="86">
        <v>8.0</v>
      </c>
      <c r="V66" s="86">
        <v>3524.29</v>
      </c>
      <c r="W66" s="86">
        <v>0.0</v>
      </c>
      <c r="X66" s="189">
        <v>2317000.0</v>
      </c>
      <c r="Y66" s="86">
        <v>3749.0</v>
      </c>
      <c r="Z66" s="86">
        <v>23.30231</v>
      </c>
    </row>
    <row r="67">
      <c r="A67" s="185">
        <v>65.0</v>
      </c>
      <c r="B67" s="185" t="s">
        <v>58</v>
      </c>
      <c r="C67" s="185" t="s">
        <v>27</v>
      </c>
      <c r="D67" s="185" t="s">
        <v>27</v>
      </c>
      <c r="E67" s="185" t="s">
        <v>27</v>
      </c>
      <c r="F67" s="185">
        <v>48.0</v>
      </c>
      <c r="G67" s="185" t="s">
        <v>53</v>
      </c>
      <c r="H67" s="185"/>
      <c r="I67" s="185" t="s">
        <v>59</v>
      </c>
      <c r="J67" s="191">
        <v>1.0</v>
      </c>
      <c r="K67" s="191" t="s">
        <v>51</v>
      </c>
      <c r="L67" s="189" t="e">
        <v>#VALUE!</v>
      </c>
      <c r="M67" s="189" t="s">
        <v>30</v>
      </c>
      <c r="N67" s="189" t="s">
        <v>30</v>
      </c>
      <c r="O67" s="189" t="s">
        <v>30</v>
      </c>
      <c r="P67" s="189" t="e">
        <v>#VALUE!</v>
      </c>
      <c r="Q67" s="189" t="s">
        <v>30</v>
      </c>
      <c r="R67" s="189" t="e">
        <v>#VALUE!</v>
      </c>
      <c r="S67" s="189" t="s">
        <v>30</v>
      </c>
      <c r="T67" s="189" t="s">
        <v>30</v>
      </c>
      <c r="U67" s="189" t="s">
        <v>30</v>
      </c>
      <c r="V67" s="205" t="e">
        <v>#VALUE!</v>
      </c>
      <c r="W67" s="189" t="s">
        <v>30</v>
      </c>
      <c r="X67" s="189" t="e">
        <v>#VALUE!</v>
      </c>
      <c r="Y67" s="86" t="s">
        <v>30</v>
      </c>
      <c r="Z67" s="86" t="s">
        <v>30</v>
      </c>
    </row>
    <row r="68">
      <c r="A68" s="185">
        <v>66.0</v>
      </c>
      <c r="B68" s="185" t="s">
        <v>58</v>
      </c>
      <c r="C68" s="185" t="s">
        <v>27</v>
      </c>
      <c r="D68" s="185" t="s">
        <v>27</v>
      </c>
      <c r="E68" s="185" t="s">
        <v>27</v>
      </c>
      <c r="F68" s="185">
        <v>48.0</v>
      </c>
      <c r="G68" s="185" t="s">
        <v>53</v>
      </c>
      <c r="H68" s="185"/>
      <c r="I68" s="185" t="s">
        <v>59</v>
      </c>
      <c r="J68" s="191">
        <v>1.0</v>
      </c>
      <c r="K68" s="191" t="s">
        <v>52</v>
      </c>
      <c r="L68" s="189" t="e">
        <v>#VALUE!</v>
      </c>
      <c r="M68" s="189" t="s">
        <v>30</v>
      </c>
      <c r="N68" s="189" t="s">
        <v>30</v>
      </c>
      <c r="O68" s="189" t="s">
        <v>30</v>
      </c>
      <c r="P68" s="189" t="e">
        <v>#VALUE!</v>
      </c>
      <c r="Q68" s="189" t="s">
        <v>30</v>
      </c>
      <c r="R68" s="189" t="e">
        <v>#VALUE!</v>
      </c>
      <c r="S68" s="189" t="s">
        <v>30</v>
      </c>
      <c r="T68" s="189" t="s">
        <v>30</v>
      </c>
      <c r="U68" s="189" t="s">
        <v>30</v>
      </c>
      <c r="V68" s="205" t="e">
        <v>#VALUE!</v>
      </c>
      <c r="W68" s="189" t="s">
        <v>30</v>
      </c>
      <c r="X68" s="189" t="e">
        <v>#VALUE!</v>
      </c>
      <c r="Y68" s="86" t="s">
        <v>30</v>
      </c>
      <c r="Z68" s="86" t="s">
        <v>30</v>
      </c>
    </row>
    <row r="69" hidden="1">
      <c r="A69" s="185">
        <v>67.0</v>
      </c>
      <c r="B69" s="185" t="s">
        <v>58</v>
      </c>
      <c r="C69" s="185" t="s">
        <v>27</v>
      </c>
      <c r="D69" s="185" t="s">
        <v>27</v>
      </c>
      <c r="E69" s="185" t="s">
        <v>28</v>
      </c>
      <c r="F69" s="185">
        <v>48.0</v>
      </c>
      <c r="G69" s="185" t="s">
        <v>29</v>
      </c>
      <c r="H69" s="185"/>
      <c r="I69" s="185" t="s">
        <v>30</v>
      </c>
      <c r="J69" s="191">
        <v>1.0</v>
      </c>
      <c r="K69" s="191" t="s">
        <v>31</v>
      </c>
      <c r="L69" s="185">
        <v>42.54281</v>
      </c>
      <c r="M69" s="185">
        <v>45.056</v>
      </c>
      <c r="N69" s="185"/>
      <c r="O69" s="185">
        <v>2.0</v>
      </c>
      <c r="P69" s="195">
        <v>29.79248</v>
      </c>
      <c r="Q69" s="187">
        <v>0.3</v>
      </c>
      <c r="R69" s="84"/>
      <c r="S69" s="84"/>
      <c r="T69" s="84"/>
      <c r="U69" s="84"/>
      <c r="V69" s="84"/>
      <c r="W69" s="86"/>
      <c r="X69" s="189">
        <v>51.0</v>
      </c>
      <c r="Y69" s="86">
        <v>865.0</v>
      </c>
      <c r="Z69" s="86"/>
    </row>
    <row r="70" hidden="1">
      <c r="A70" s="185">
        <v>68.0</v>
      </c>
      <c r="B70" s="185" t="s">
        <v>58</v>
      </c>
      <c r="C70" s="185" t="s">
        <v>27</v>
      </c>
      <c r="D70" s="185" t="s">
        <v>27</v>
      </c>
      <c r="E70" s="185" t="s">
        <v>28</v>
      </c>
      <c r="F70" s="185">
        <v>48.0</v>
      </c>
      <c r="G70" s="185" t="s">
        <v>29</v>
      </c>
      <c r="H70" s="185"/>
      <c r="I70" s="185" t="s">
        <v>30</v>
      </c>
      <c r="J70" s="191">
        <v>1.0</v>
      </c>
      <c r="K70" s="191" t="s">
        <v>32</v>
      </c>
      <c r="L70" s="185">
        <v>3.39686</v>
      </c>
      <c r="M70" s="185">
        <v>1642.84</v>
      </c>
      <c r="N70" s="185"/>
      <c r="O70" s="185">
        <v>39.0</v>
      </c>
      <c r="P70" s="195">
        <v>1204.25</v>
      </c>
      <c r="Q70" s="187">
        <v>13.6</v>
      </c>
      <c r="R70" s="84"/>
      <c r="S70" s="84"/>
      <c r="T70" s="84"/>
      <c r="U70" s="84"/>
      <c r="V70" s="84"/>
      <c r="W70" s="86"/>
      <c r="X70" s="189">
        <v>1376.0</v>
      </c>
      <c r="Y70" s="86">
        <v>2831.0</v>
      </c>
      <c r="Z70" s="86"/>
    </row>
    <row r="71" hidden="1">
      <c r="A71" s="185">
        <v>69.0</v>
      </c>
      <c r="B71" s="185" t="s">
        <v>58</v>
      </c>
      <c r="C71" s="185" t="s">
        <v>27</v>
      </c>
      <c r="D71" s="185" t="s">
        <v>27</v>
      </c>
      <c r="E71" s="185" t="s">
        <v>28</v>
      </c>
      <c r="F71" s="185">
        <v>48.0</v>
      </c>
      <c r="G71" s="185" t="s">
        <v>29</v>
      </c>
      <c r="H71" s="185"/>
      <c r="I71" s="185" t="s">
        <v>30</v>
      </c>
      <c r="J71" s="191">
        <v>1.0</v>
      </c>
      <c r="K71" s="191" t="s">
        <v>33</v>
      </c>
      <c r="L71" s="185">
        <v>22.83945</v>
      </c>
      <c r="M71" s="185">
        <v>214.784</v>
      </c>
      <c r="N71" s="185"/>
      <c r="O71" s="185">
        <v>12.0</v>
      </c>
      <c r="P71" s="195">
        <v>10.84413</v>
      </c>
      <c r="Q71" s="187">
        <v>0.1</v>
      </c>
      <c r="R71" s="84"/>
      <c r="S71" s="84"/>
      <c r="T71" s="84"/>
      <c r="U71" s="84"/>
      <c r="V71" s="84"/>
      <c r="W71" s="86"/>
      <c r="X71" s="189">
        <v>114.0</v>
      </c>
      <c r="Y71" s="86">
        <v>976.0</v>
      </c>
      <c r="Z71" s="86"/>
    </row>
    <row r="72" hidden="1">
      <c r="A72" s="185">
        <v>70.0</v>
      </c>
      <c r="B72" s="185" t="s">
        <v>58</v>
      </c>
      <c r="C72" s="185" t="s">
        <v>27</v>
      </c>
      <c r="D72" s="185" t="s">
        <v>27</v>
      </c>
      <c r="E72" s="185" t="s">
        <v>28</v>
      </c>
      <c r="F72" s="185">
        <v>48.0</v>
      </c>
      <c r="G72" s="185" t="s">
        <v>29</v>
      </c>
      <c r="H72" s="185"/>
      <c r="I72" s="185" t="s">
        <v>30</v>
      </c>
      <c r="J72" s="191">
        <v>1.0</v>
      </c>
      <c r="K72" s="191" t="s">
        <v>34</v>
      </c>
      <c r="L72" s="185">
        <v>19.87102</v>
      </c>
      <c r="M72" s="185">
        <v>21867.36</v>
      </c>
      <c r="N72" s="185"/>
      <c r="O72" s="185">
        <v>149.0</v>
      </c>
      <c r="P72" s="195">
        <v>2.86207</v>
      </c>
      <c r="Q72" s="187">
        <v>0.0</v>
      </c>
      <c r="R72" s="84"/>
      <c r="S72" s="84"/>
      <c r="T72" s="84"/>
      <c r="U72" s="84"/>
      <c r="V72" s="84"/>
      <c r="W72" s="86"/>
      <c r="X72" s="189">
        <v>1061.0</v>
      </c>
      <c r="Y72" s="86">
        <v>2249.0</v>
      </c>
      <c r="Z72" s="86"/>
    </row>
    <row r="73" hidden="1">
      <c r="A73" s="185">
        <v>71.0</v>
      </c>
      <c r="B73" s="185" t="s">
        <v>58</v>
      </c>
      <c r="C73" s="185" t="s">
        <v>27</v>
      </c>
      <c r="D73" s="185" t="s">
        <v>27</v>
      </c>
      <c r="E73" s="185" t="s">
        <v>28</v>
      </c>
      <c r="F73" s="185">
        <v>48.0</v>
      </c>
      <c r="G73" s="185" t="s">
        <v>29</v>
      </c>
      <c r="H73" s="185"/>
      <c r="I73" s="185" t="s">
        <v>30</v>
      </c>
      <c r="J73" s="191">
        <v>1.0</v>
      </c>
      <c r="K73" s="191" t="s">
        <v>35</v>
      </c>
      <c r="L73" s="185">
        <v>25.52127</v>
      </c>
      <c r="M73" s="185">
        <v>213.6</v>
      </c>
      <c r="N73" s="185"/>
      <c r="O73" s="185">
        <v>147.0</v>
      </c>
      <c r="P73" s="195">
        <v>2.90505</v>
      </c>
      <c r="Q73" s="187">
        <v>0.0</v>
      </c>
      <c r="R73" s="84"/>
      <c r="S73" s="84"/>
      <c r="T73" s="84"/>
      <c r="U73" s="84"/>
      <c r="V73" s="84"/>
      <c r="W73" s="86"/>
      <c r="X73" s="189">
        <v>75.0</v>
      </c>
      <c r="Y73" s="86">
        <v>963.0</v>
      </c>
      <c r="Z73" s="86"/>
    </row>
    <row r="74" hidden="1">
      <c r="A74" s="185">
        <v>72.0</v>
      </c>
      <c r="B74" s="185" t="s">
        <v>58</v>
      </c>
      <c r="C74" s="185" t="s">
        <v>27</v>
      </c>
      <c r="D74" s="185" t="s">
        <v>27</v>
      </c>
      <c r="E74" s="185" t="s">
        <v>28</v>
      </c>
      <c r="F74" s="185">
        <v>48.0</v>
      </c>
      <c r="G74" s="185" t="s">
        <v>29</v>
      </c>
      <c r="H74" s="185"/>
      <c r="I74" s="185" t="s">
        <v>30</v>
      </c>
      <c r="J74" s="191">
        <v>1.0</v>
      </c>
      <c r="K74" s="191" t="s">
        <v>36</v>
      </c>
      <c r="L74" s="185" t="s">
        <v>167</v>
      </c>
      <c r="M74" s="185">
        <v>130.943</v>
      </c>
      <c r="N74" s="185"/>
      <c r="O74" s="185">
        <v>1.0</v>
      </c>
      <c r="P74" s="195">
        <v>0.563935</v>
      </c>
      <c r="Q74" s="187">
        <v>0.0</v>
      </c>
      <c r="R74" s="84"/>
      <c r="S74" s="84"/>
      <c r="T74" s="84"/>
      <c r="U74" s="84"/>
      <c r="V74" s="84"/>
      <c r="W74" s="86"/>
      <c r="X74" s="189">
        <v>14.0</v>
      </c>
      <c r="Y74" s="86">
        <v>729.0</v>
      </c>
      <c r="Z74" s="86"/>
    </row>
    <row r="75" hidden="1">
      <c r="A75" s="185">
        <v>73.0</v>
      </c>
      <c r="B75" s="185" t="s">
        <v>58</v>
      </c>
      <c r="C75" s="185" t="s">
        <v>27</v>
      </c>
      <c r="D75" s="185" t="s">
        <v>27</v>
      </c>
      <c r="E75" s="185" t="s">
        <v>28</v>
      </c>
      <c r="F75" s="185">
        <v>48.0</v>
      </c>
      <c r="G75" s="185" t="s">
        <v>29</v>
      </c>
      <c r="H75" s="185"/>
      <c r="I75" s="185" t="s">
        <v>30</v>
      </c>
      <c r="J75" s="191">
        <v>1.0</v>
      </c>
      <c r="K75" s="191" t="s">
        <v>37</v>
      </c>
      <c r="L75" s="185">
        <v>28.41172</v>
      </c>
      <c r="M75" s="185">
        <v>68.256</v>
      </c>
      <c r="N75" s="185"/>
      <c r="O75" s="185">
        <v>12.0</v>
      </c>
      <c r="P75" s="195">
        <v>9.43204</v>
      </c>
      <c r="Q75" s="187">
        <v>0.0</v>
      </c>
      <c r="R75" s="84"/>
      <c r="S75" s="84"/>
      <c r="T75" s="84"/>
      <c r="U75" s="84"/>
      <c r="V75" s="84"/>
      <c r="W75" s="86"/>
      <c r="X75" s="189">
        <v>33.0</v>
      </c>
      <c r="Y75" s="86">
        <v>881.0</v>
      </c>
      <c r="Z75" s="86"/>
    </row>
    <row r="76" hidden="1">
      <c r="A76" s="185">
        <v>74.0</v>
      </c>
      <c r="B76" s="185" t="s">
        <v>58</v>
      </c>
      <c r="C76" s="185" t="s">
        <v>27</v>
      </c>
      <c r="D76" s="185" t="s">
        <v>27</v>
      </c>
      <c r="E76" s="185" t="s">
        <v>28</v>
      </c>
      <c r="F76" s="185">
        <v>48.0</v>
      </c>
      <c r="G76" s="185" t="s">
        <v>29</v>
      </c>
      <c r="H76" s="185"/>
      <c r="I76" s="185" t="s">
        <v>30</v>
      </c>
      <c r="J76" s="191">
        <v>1.0</v>
      </c>
      <c r="K76" s="191" t="s">
        <v>38</v>
      </c>
      <c r="L76" s="185">
        <v>25.87804</v>
      </c>
      <c r="M76" s="185">
        <v>286.336</v>
      </c>
      <c r="N76" s="185"/>
      <c r="O76" s="185">
        <v>165.0</v>
      </c>
      <c r="P76" s="195">
        <v>3.9005</v>
      </c>
      <c r="Q76" s="187">
        <v>0.0</v>
      </c>
      <c r="R76" s="84"/>
      <c r="S76" s="84"/>
      <c r="T76" s="84"/>
      <c r="U76" s="84"/>
      <c r="V76" s="84"/>
      <c r="W76" s="86"/>
      <c r="X76" s="189">
        <v>82.0</v>
      </c>
      <c r="Y76" s="86">
        <v>1137.0</v>
      </c>
      <c r="Z76" s="86"/>
    </row>
    <row r="77" hidden="1">
      <c r="A77" s="185">
        <v>75.0</v>
      </c>
      <c r="B77" s="185" t="s">
        <v>58</v>
      </c>
      <c r="C77" s="185" t="s">
        <v>27</v>
      </c>
      <c r="D77" s="185" t="s">
        <v>27</v>
      </c>
      <c r="E77" s="185" t="s">
        <v>28</v>
      </c>
      <c r="F77" s="185">
        <v>48.0</v>
      </c>
      <c r="G77" s="185" t="s">
        <v>29</v>
      </c>
      <c r="H77" s="185"/>
      <c r="I77" s="185" t="s">
        <v>30</v>
      </c>
      <c r="J77" s="191">
        <v>1.0</v>
      </c>
      <c r="K77" s="191" t="s">
        <v>39</v>
      </c>
      <c r="L77" s="185">
        <v>37.64572</v>
      </c>
      <c r="M77" s="185">
        <v>50.656</v>
      </c>
      <c r="N77" s="185"/>
      <c r="O77" s="185">
        <v>12.0</v>
      </c>
      <c r="P77" s="195">
        <v>16.07419</v>
      </c>
      <c r="Q77" s="187">
        <v>0.1</v>
      </c>
      <c r="R77" s="84"/>
      <c r="S77" s="84"/>
      <c r="T77" s="84"/>
      <c r="U77" s="84"/>
      <c r="V77" s="84"/>
      <c r="W77" s="86"/>
      <c r="X77" s="189">
        <v>39.0</v>
      </c>
      <c r="Y77" s="86">
        <v>963.0</v>
      </c>
      <c r="Z77" s="86"/>
    </row>
    <row r="78" hidden="1">
      <c r="A78" s="185">
        <v>76.0</v>
      </c>
      <c r="B78" s="185" t="s">
        <v>58</v>
      </c>
      <c r="C78" s="185" t="s">
        <v>27</v>
      </c>
      <c r="D78" s="185" t="s">
        <v>27</v>
      </c>
      <c r="E78" s="185" t="s">
        <v>28</v>
      </c>
      <c r="F78" s="185">
        <v>48.0</v>
      </c>
      <c r="G78" s="185" t="s">
        <v>29</v>
      </c>
      <c r="H78" s="185"/>
      <c r="I78" s="185" t="s">
        <v>30</v>
      </c>
      <c r="J78" s="191">
        <v>1.0</v>
      </c>
      <c r="K78" s="191" t="s">
        <v>40</v>
      </c>
      <c r="L78" s="185">
        <v>26.3885</v>
      </c>
      <c r="M78" s="185">
        <v>787.071</v>
      </c>
      <c r="N78" s="185"/>
      <c r="O78" s="185">
        <v>16.0</v>
      </c>
      <c r="P78" s="195">
        <v>32.54391</v>
      </c>
      <c r="Q78" s="187">
        <v>0.3</v>
      </c>
      <c r="R78" s="84"/>
      <c r="S78" s="84"/>
      <c r="T78" s="84"/>
      <c r="U78" s="84"/>
      <c r="V78" s="84"/>
      <c r="W78" s="86"/>
      <c r="X78" s="189">
        <v>96.0</v>
      </c>
      <c r="Y78" s="86">
        <v>1138.0</v>
      </c>
      <c r="Z78" s="86"/>
    </row>
    <row r="79" hidden="1">
      <c r="A79" s="185">
        <v>77.0</v>
      </c>
      <c r="B79" s="185" t="s">
        <v>58</v>
      </c>
      <c r="C79" s="185" t="s">
        <v>27</v>
      </c>
      <c r="D79" s="185" t="s">
        <v>27</v>
      </c>
      <c r="E79" s="185" t="s">
        <v>28</v>
      </c>
      <c r="F79" s="185">
        <v>48.0</v>
      </c>
      <c r="G79" s="185" t="s">
        <v>29</v>
      </c>
      <c r="H79" s="185"/>
      <c r="I79" s="185" t="s">
        <v>30</v>
      </c>
      <c r="J79" s="191">
        <v>1.0</v>
      </c>
      <c r="K79" s="191" t="s">
        <v>41</v>
      </c>
      <c r="L79" s="185">
        <v>2.49542</v>
      </c>
      <c r="M79" s="185">
        <v>1036.13</v>
      </c>
      <c r="N79" s="185"/>
      <c r="O79" s="185">
        <v>68.0</v>
      </c>
      <c r="P79" s="195">
        <v>1.90809</v>
      </c>
      <c r="Q79" s="187">
        <v>0.0</v>
      </c>
      <c r="R79" s="84"/>
      <c r="S79" s="84"/>
      <c r="T79" s="84"/>
      <c r="U79" s="84"/>
      <c r="V79" s="84"/>
      <c r="W79" s="86"/>
      <c r="X79" s="189">
        <v>88.0</v>
      </c>
      <c r="Y79" s="86">
        <v>1204.0</v>
      </c>
      <c r="Z79" s="86"/>
    </row>
    <row r="80" hidden="1">
      <c r="A80" s="185">
        <v>78.0</v>
      </c>
      <c r="B80" s="185" t="s">
        <v>58</v>
      </c>
      <c r="C80" s="185" t="s">
        <v>27</v>
      </c>
      <c r="D80" s="185" t="s">
        <v>27</v>
      </c>
      <c r="E80" s="185" t="s">
        <v>28</v>
      </c>
      <c r="F80" s="185">
        <v>48.0</v>
      </c>
      <c r="G80" s="185" t="s">
        <v>29</v>
      </c>
      <c r="H80" s="185"/>
      <c r="I80" s="185" t="s">
        <v>30</v>
      </c>
      <c r="J80" s="191">
        <v>1.0</v>
      </c>
      <c r="K80" s="191" t="s">
        <v>42</v>
      </c>
      <c r="L80" s="185">
        <v>20.35626</v>
      </c>
      <c r="M80" s="185">
        <v>101.568</v>
      </c>
      <c r="N80" s="185"/>
      <c r="O80" s="185">
        <v>139.0</v>
      </c>
      <c r="P80" s="195">
        <v>1.46969</v>
      </c>
      <c r="Q80" s="187">
        <v>0.0</v>
      </c>
      <c r="R80" s="84"/>
      <c r="S80" s="84"/>
      <c r="T80" s="84"/>
      <c r="U80" s="84"/>
      <c r="V80" s="84"/>
      <c r="W80" s="86"/>
      <c r="X80" s="189">
        <v>60.0</v>
      </c>
      <c r="Y80" s="86">
        <v>889.0</v>
      </c>
      <c r="Z80" s="86"/>
    </row>
    <row r="81" hidden="1">
      <c r="A81" s="185">
        <v>79.0</v>
      </c>
      <c r="B81" s="185" t="s">
        <v>58</v>
      </c>
      <c r="C81" s="185" t="s">
        <v>27</v>
      </c>
      <c r="D81" s="185" t="s">
        <v>27</v>
      </c>
      <c r="E81" s="185" t="s">
        <v>28</v>
      </c>
      <c r="F81" s="185">
        <v>48.0</v>
      </c>
      <c r="G81" s="185" t="s">
        <v>29</v>
      </c>
      <c r="H81" s="185"/>
      <c r="I81" s="185" t="s">
        <v>30</v>
      </c>
      <c r="J81" s="191">
        <v>1.0</v>
      </c>
      <c r="K81" s="191" t="s">
        <v>43</v>
      </c>
      <c r="L81" s="185">
        <v>2.66412</v>
      </c>
      <c r="M81" s="185">
        <v>607.071</v>
      </c>
      <c r="N81" s="185"/>
      <c r="O81" s="185">
        <v>139.0</v>
      </c>
      <c r="P81" s="195">
        <v>1909.23</v>
      </c>
      <c r="Q81" s="187">
        <v>16.1</v>
      </c>
      <c r="R81" s="84"/>
      <c r="S81" s="84"/>
      <c r="T81" s="84"/>
      <c r="U81" s="84"/>
      <c r="V81" s="84"/>
      <c r="W81" s="86"/>
      <c r="X81" s="189">
        <v>2004.0</v>
      </c>
      <c r="Y81" s="86">
        <v>3077.0</v>
      </c>
      <c r="Z81" s="86"/>
    </row>
    <row r="82" hidden="1">
      <c r="A82" s="185">
        <v>80.0</v>
      </c>
      <c r="B82" s="185" t="s">
        <v>58</v>
      </c>
      <c r="C82" s="185" t="s">
        <v>27</v>
      </c>
      <c r="D82" s="185" t="s">
        <v>27</v>
      </c>
      <c r="E82" s="185" t="s">
        <v>28</v>
      </c>
      <c r="F82" s="185">
        <v>48.0</v>
      </c>
      <c r="G82" s="185" t="s">
        <v>29</v>
      </c>
      <c r="H82" s="185"/>
      <c r="I82" s="185" t="s">
        <v>30</v>
      </c>
      <c r="J82" s="191">
        <v>1.0</v>
      </c>
      <c r="K82" s="191" t="s">
        <v>44</v>
      </c>
      <c r="L82" s="185">
        <v>24.11138</v>
      </c>
      <c r="M82" s="185">
        <v>263.52</v>
      </c>
      <c r="N82" s="185"/>
      <c r="O82" s="185">
        <v>5.0</v>
      </c>
      <c r="P82" s="195">
        <v>0.931806</v>
      </c>
      <c r="Q82" s="187">
        <v>0.0</v>
      </c>
      <c r="R82" s="84"/>
      <c r="S82" s="84"/>
      <c r="T82" s="84"/>
      <c r="U82" s="84"/>
      <c r="V82" s="84"/>
      <c r="W82" s="86"/>
      <c r="X82" s="189">
        <v>20.0</v>
      </c>
      <c r="Y82" s="86">
        <v>888.0</v>
      </c>
      <c r="Z82" s="86"/>
    </row>
    <row r="83" hidden="1">
      <c r="A83" s="185">
        <v>81.0</v>
      </c>
      <c r="B83" s="185" t="s">
        <v>58</v>
      </c>
      <c r="C83" s="185" t="s">
        <v>27</v>
      </c>
      <c r="D83" s="185" t="s">
        <v>27</v>
      </c>
      <c r="E83" s="185" t="s">
        <v>28</v>
      </c>
      <c r="F83" s="185">
        <v>48.0</v>
      </c>
      <c r="G83" s="185" t="s">
        <v>29</v>
      </c>
      <c r="H83" s="185"/>
      <c r="I83" s="185" t="s">
        <v>30</v>
      </c>
      <c r="J83" s="191">
        <v>1.0</v>
      </c>
      <c r="K83" s="191" t="s">
        <v>45</v>
      </c>
      <c r="L83" s="185">
        <v>23.58793</v>
      </c>
      <c r="M83" s="185">
        <v>6173.42</v>
      </c>
      <c r="N83" s="185"/>
      <c r="O83" s="185">
        <v>282.0</v>
      </c>
      <c r="P83" s="195">
        <v>2.37251</v>
      </c>
      <c r="Q83" s="187">
        <v>0.0</v>
      </c>
      <c r="R83" s="84"/>
      <c r="S83" s="84"/>
      <c r="T83" s="84"/>
      <c r="U83" s="84"/>
      <c r="V83" s="84"/>
      <c r="W83" s="86"/>
      <c r="X83" s="189">
        <v>308.0</v>
      </c>
      <c r="Y83" s="86">
        <v>903.0</v>
      </c>
      <c r="Z83" s="86"/>
    </row>
    <row r="84" hidden="1">
      <c r="A84" s="185">
        <v>82.0</v>
      </c>
      <c r="B84" s="185" t="s">
        <v>58</v>
      </c>
      <c r="C84" s="185" t="s">
        <v>27</v>
      </c>
      <c r="D84" s="185" t="s">
        <v>27</v>
      </c>
      <c r="E84" s="185" t="s">
        <v>28</v>
      </c>
      <c r="F84" s="185">
        <v>48.0</v>
      </c>
      <c r="G84" s="185" t="s">
        <v>29</v>
      </c>
      <c r="H84" s="185"/>
      <c r="I84" s="185" t="s">
        <v>30</v>
      </c>
      <c r="J84" s="191">
        <v>1.0</v>
      </c>
      <c r="K84" s="191" t="s">
        <v>46</v>
      </c>
      <c r="L84" s="185">
        <v>3.14105</v>
      </c>
      <c r="M84" s="185">
        <v>56095.0</v>
      </c>
      <c r="N84" s="185"/>
      <c r="O84" s="185">
        <v>7.0</v>
      </c>
      <c r="P84" s="195">
        <v>1.83593</v>
      </c>
      <c r="Q84" s="187">
        <v>0.0</v>
      </c>
      <c r="R84" s="84"/>
      <c r="S84" s="84"/>
      <c r="T84" s="84"/>
      <c r="U84" s="84"/>
      <c r="V84" s="84"/>
      <c r="W84" s="86"/>
      <c r="X84" s="189">
        <v>1756.0</v>
      </c>
      <c r="Y84" s="86">
        <v>2706.0</v>
      </c>
      <c r="Z84" s="86"/>
    </row>
    <row r="85" hidden="1">
      <c r="A85" s="185">
        <v>83.0</v>
      </c>
      <c r="B85" s="185" t="s">
        <v>58</v>
      </c>
      <c r="C85" s="185" t="s">
        <v>27</v>
      </c>
      <c r="D85" s="185" t="s">
        <v>27</v>
      </c>
      <c r="E85" s="185" t="s">
        <v>28</v>
      </c>
      <c r="F85" s="185">
        <v>48.0</v>
      </c>
      <c r="G85" s="185" t="s">
        <v>29</v>
      </c>
      <c r="H85" s="185"/>
      <c r="I85" s="185" t="s">
        <v>30</v>
      </c>
      <c r="J85" s="191">
        <v>1.0</v>
      </c>
      <c r="K85" s="191" t="s">
        <v>47</v>
      </c>
      <c r="L85" s="185">
        <v>21.05254</v>
      </c>
      <c r="M85" s="185">
        <v>2074.87</v>
      </c>
      <c r="N85" s="185"/>
      <c r="O85" s="185">
        <v>11.0</v>
      </c>
      <c r="P85" s="195">
        <v>4.40943</v>
      </c>
      <c r="Q85" s="187">
        <v>0.0</v>
      </c>
      <c r="R85" s="84"/>
      <c r="S85" s="84"/>
      <c r="T85" s="84"/>
      <c r="U85" s="84"/>
      <c r="V85" s="84"/>
      <c r="W85" s="86"/>
      <c r="X85" s="189">
        <v>320.0</v>
      </c>
      <c r="Y85" s="86">
        <v>1318.0</v>
      </c>
      <c r="Z85" s="86"/>
    </row>
    <row r="86" hidden="1">
      <c r="A86" s="185">
        <v>84.0</v>
      </c>
      <c r="B86" s="185" t="s">
        <v>58</v>
      </c>
      <c r="C86" s="185" t="s">
        <v>27</v>
      </c>
      <c r="D86" s="185" t="s">
        <v>27</v>
      </c>
      <c r="E86" s="185" t="s">
        <v>28</v>
      </c>
      <c r="F86" s="185">
        <v>48.0</v>
      </c>
      <c r="G86" s="185" t="s">
        <v>29</v>
      </c>
      <c r="H86" s="185"/>
      <c r="I86" s="185" t="s">
        <v>30</v>
      </c>
      <c r="J86" s="191">
        <v>1.0</v>
      </c>
      <c r="K86" s="191" t="s">
        <v>48</v>
      </c>
      <c r="L86" s="185">
        <v>30.26477</v>
      </c>
      <c r="M86" s="185">
        <v>22766.11</v>
      </c>
      <c r="N86" s="185"/>
      <c r="O86" s="185">
        <v>17.0</v>
      </c>
      <c r="P86" s="195">
        <v>8.51086</v>
      </c>
      <c r="Q86" s="187">
        <v>0.1</v>
      </c>
      <c r="R86" s="84"/>
      <c r="S86" s="84"/>
      <c r="T86" s="84"/>
      <c r="U86" s="84"/>
      <c r="V86" s="84"/>
      <c r="W86" s="86"/>
      <c r="X86" s="189">
        <v>1303.0</v>
      </c>
      <c r="Y86" s="86">
        <v>2510.0</v>
      </c>
      <c r="Z86" s="86"/>
    </row>
    <row r="87" hidden="1">
      <c r="A87" s="185">
        <v>85.0</v>
      </c>
      <c r="B87" s="185" t="s">
        <v>58</v>
      </c>
      <c r="C87" s="185" t="s">
        <v>27</v>
      </c>
      <c r="D87" s="185" t="s">
        <v>27</v>
      </c>
      <c r="E87" s="185" t="s">
        <v>28</v>
      </c>
      <c r="F87" s="185">
        <v>48.0</v>
      </c>
      <c r="G87" s="185" t="s">
        <v>29</v>
      </c>
      <c r="H87" s="185"/>
      <c r="I87" s="185" t="s">
        <v>30</v>
      </c>
      <c r="J87" s="191">
        <v>1.0</v>
      </c>
      <c r="K87" s="191" t="s">
        <v>49</v>
      </c>
      <c r="L87" s="185">
        <v>35.04137</v>
      </c>
      <c r="M87" s="185">
        <v>131.584</v>
      </c>
      <c r="N87" s="185"/>
      <c r="O87" s="185">
        <v>3.0</v>
      </c>
      <c r="P87" s="195">
        <v>3.115</v>
      </c>
      <c r="Q87" s="187">
        <v>0.0</v>
      </c>
      <c r="R87" s="84"/>
      <c r="S87" s="84"/>
      <c r="T87" s="84"/>
      <c r="U87" s="84"/>
      <c r="V87" s="84"/>
      <c r="W87" s="86"/>
      <c r="X87" s="189">
        <v>24.0</v>
      </c>
      <c r="Y87" s="86">
        <v>860.0</v>
      </c>
      <c r="Z87" s="86"/>
    </row>
    <row r="88" hidden="1">
      <c r="A88" s="185">
        <v>86.0</v>
      </c>
      <c r="B88" s="185" t="s">
        <v>58</v>
      </c>
      <c r="C88" s="185" t="s">
        <v>27</v>
      </c>
      <c r="D88" s="185" t="s">
        <v>27</v>
      </c>
      <c r="E88" s="185" t="s">
        <v>28</v>
      </c>
      <c r="F88" s="185">
        <v>48.0</v>
      </c>
      <c r="G88" s="185" t="s">
        <v>29</v>
      </c>
      <c r="H88" s="185"/>
      <c r="I88" s="185" t="s">
        <v>30</v>
      </c>
      <c r="J88" s="191">
        <v>1.0</v>
      </c>
      <c r="K88" s="191" t="s">
        <v>50</v>
      </c>
      <c r="L88" s="185">
        <v>25.45522</v>
      </c>
      <c r="M88" s="185">
        <v>6594.7</v>
      </c>
      <c r="N88" s="185"/>
      <c r="O88" s="185">
        <v>23.0</v>
      </c>
      <c r="P88" s="195">
        <v>29.62167</v>
      </c>
      <c r="Q88" s="187">
        <v>0.2</v>
      </c>
      <c r="R88" s="84"/>
      <c r="S88" s="84"/>
      <c r="T88" s="84"/>
      <c r="U88" s="84"/>
      <c r="V88" s="84"/>
      <c r="W88" s="86"/>
      <c r="X88" s="189">
        <v>1662.0</v>
      </c>
      <c r="Y88" s="86">
        <v>3224.0</v>
      </c>
      <c r="Z88" s="86"/>
    </row>
    <row r="89" hidden="1">
      <c r="A89" s="185">
        <v>87.0</v>
      </c>
      <c r="B89" s="185" t="s">
        <v>58</v>
      </c>
      <c r="C89" s="185" t="s">
        <v>27</v>
      </c>
      <c r="D89" s="185" t="s">
        <v>27</v>
      </c>
      <c r="E89" s="185" t="s">
        <v>28</v>
      </c>
      <c r="F89" s="185">
        <v>48.0</v>
      </c>
      <c r="G89" s="185" t="s">
        <v>29</v>
      </c>
      <c r="H89" s="185"/>
      <c r="I89" s="185" t="s">
        <v>30</v>
      </c>
      <c r="J89" s="191">
        <v>1.0</v>
      </c>
      <c r="K89" s="191" t="s">
        <v>51</v>
      </c>
      <c r="L89" s="185" t="s">
        <v>30</v>
      </c>
      <c r="M89" s="185" t="s">
        <v>30</v>
      </c>
      <c r="N89" s="185" t="s">
        <v>30</v>
      </c>
      <c r="O89" s="185" t="s">
        <v>30</v>
      </c>
      <c r="P89" s="185" t="s">
        <v>30</v>
      </c>
      <c r="Q89" s="185" t="s">
        <v>30</v>
      </c>
      <c r="R89" s="185" t="s">
        <v>30</v>
      </c>
      <c r="S89" s="185" t="s">
        <v>30</v>
      </c>
      <c r="T89" s="185" t="s">
        <v>30</v>
      </c>
      <c r="U89" s="185" t="s">
        <v>30</v>
      </c>
      <c r="V89" s="185" t="s">
        <v>30</v>
      </c>
      <c r="W89" s="185" t="s">
        <v>30</v>
      </c>
      <c r="X89" s="185" t="s">
        <v>30</v>
      </c>
      <c r="Y89" s="185" t="s">
        <v>30</v>
      </c>
      <c r="Z89" s="86" t="s">
        <v>30</v>
      </c>
    </row>
    <row r="90" hidden="1">
      <c r="A90" s="185">
        <v>88.0</v>
      </c>
      <c r="B90" s="185" t="s">
        <v>58</v>
      </c>
      <c r="C90" s="185" t="s">
        <v>27</v>
      </c>
      <c r="D90" s="185" t="s">
        <v>27</v>
      </c>
      <c r="E90" s="185" t="s">
        <v>28</v>
      </c>
      <c r="F90" s="185">
        <v>48.0</v>
      </c>
      <c r="G90" s="185" t="s">
        <v>29</v>
      </c>
      <c r="H90" s="185"/>
      <c r="I90" s="185" t="s">
        <v>30</v>
      </c>
      <c r="J90" s="191">
        <v>1.0</v>
      </c>
      <c r="K90" s="191" t="s">
        <v>52</v>
      </c>
      <c r="L90" s="185" t="s">
        <v>30</v>
      </c>
      <c r="M90" s="185" t="s">
        <v>30</v>
      </c>
      <c r="N90" s="185" t="s">
        <v>30</v>
      </c>
      <c r="O90" s="185" t="s">
        <v>30</v>
      </c>
      <c r="P90" s="185" t="s">
        <v>30</v>
      </c>
      <c r="Q90" s="185" t="s">
        <v>30</v>
      </c>
      <c r="R90" s="185" t="s">
        <v>30</v>
      </c>
      <c r="S90" s="185" t="s">
        <v>30</v>
      </c>
      <c r="T90" s="185" t="s">
        <v>30</v>
      </c>
      <c r="U90" s="185" t="s">
        <v>30</v>
      </c>
      <c r="V90" s="185" t="s">
        <v>30</v>
      </c>
      <c r="W90" s="185" t="s">
        <v>30</v>
      </c>
      <c r="X90" s="185" t="s">
        <v>30</v>
      </c>
      <c r="Y90" s="185" t="s">
        <v>30</v>
      </c>
      <c r="Z90" s="86" t="s">
        <v>30</v>
      </c>
    </row>
    <row r="91">
      <c r="A91" s="185">
        <v>89.0</v>
      </c>
      <c r="B91" s="185" t="s">
        <v>58</v>
      </c>
      <c r="C91" s="185" t="s">
        <v>27</v>
      </c>
      <c r="D91" s="185" t="s">
        <v>27</v>
      </c>
      <c r="E91" s="185" t="s">
        <v>27</v>
      </c>
      <c r="F91" s="185">
        <v>48.0</v>
      </c>
      <c r="G91" s="185" t="s">
        <v>29</v>
      </c>
      <c r="H91" s="185"/>
      <c r="I91" s="185" t="s">
        <v>59</v>
      </c>
      <c r="J91" s="191">
        <v>2.0</v>
      </c>
      <c r="K91" s="191" t="s">
        <v>31</v>
      </c>
      <c r="L91" s="185">
        <v>110569.85</v>
      </c>
      <c r="M91" s="185">
        <v>45.728</v>
      </c>
      <c r="N91" s="185"/>
      <c r="O91" s="185">
        <v>2.0</v>
      </c>
      <c r="P91" s="186">
        <v>59499.560000000005</v>
      </c>
      <c r="Q91" s="187">
        <v>1.0</v>
      </c>
      <c r="R91" s="84">
        <v>0.0</v>
      </c>
      <c r="S91" s="84"/>
      <c r="T91" s="84"/>
      <c r="U91" s="84"/>
      <c r="V91" s="86">
        <v>0.0</v>
      </c>
      <c r="W91" s="188"/>
      <c r="X91" s="196">
        <v>58000.0</v>
      </c>
      <c r="Y91" s="86">
        <v>1339.0</v>
      </c>
      <c r="Z91" s="86">
        <v>19.07529</v>
      </c>
    </row>
    <row r="92">
      <c r="A92" s="185">
        <v>90.0</v>
      </c>
      <c r="B92" s="185" t="s">
        <v>58</v>
      </c>
      <c r="C92" s="185" t="s">
        <v>27</v>
      </c>
      <c r="D92" s="185" t="s">
        <v>27</v>
      </c>
      <c r="E92" s="185" t="s">
        <v>27</v>
      </c>
      <c r="F92" s="185">
        <v>48.0</v>
      </c>
      <c r="G92" s="185" t="s">
        <v>29</v>
      </c>
      <c r="H92" s="185"/>
      <c r="I92" s="185" t="s">
        <v>59</v>
      </c>
      <c r="J92" s="191">
        <v>2.0</v>
      </c>
      <c r="K92" s="191" t="s">
        <v>32</v>
      </c>
      <c r="L92" s="185">
        <v>5554.56</v>
      </c>
      <c r="M92" s="185">
        <v>2457.36</v>
      </c>
      <c r="N92" s="185"/>
      <c r="O92" s="185">
        <v>39.0</v>
      </c>
      <c r="P92" s="186">
        <v>4593210.0</v>
      </c>
      <c r="Q92" s="187">
        <v>51.9</v>
      </c>
      <c r="R92" s="86">
        <v>50.816</v>
      </c>
      <c r="S92" s="86">
        <v>18.72</v>
      </c>
      <c r="T92" s="84"/>
      <c r="U92" s="86">
        <v>22.0</v>
      </c>
      <c r="V92" s="86">
        <v>1222.5900000000001</v>
      </c>
      <c r="W92" s="86">
        <v>0.0</v>
      </c>
      <c r="X92" s="189">
        <v>5068000.0</v>
      </c>
      <c r="Y92" s="86">
        <v>6458.0</v>
      </c>
      <c r="Z92" s="86">
        <v>27.77641</v>
      </c>
    </row>
    <row r="93">
      <c r="A93" s="185">
        <v>91.0</v>
      </c>
      <c r="B93" s="185" t="s">
        <v>58</v>
      </c>
      <c r="C93" s="185" t="s">
        <v>27</v>
      </c>
      <c r="D93" s="185" t="s">
        <v>27</v>
      </c>
      <c r="E93" s="185" t="s">
        <v>27</v>
      </c>
      <c r="F93" s="185">
        <v>48.0</v>
      </c>
      <c r="G93" s="185" t="s">
        <v>29</v>
      </c>
      <c r="H93" s="185"/>
      <c r="I93" s="185" t="s">
        <v>59</v>
      </c>
      <c r="J93" s="191">
        <v>2.0</v>
      </c>
      <c r="K93" s="191" t="s">
        <v>33</v>
      </c>
      <c r="L93" s="185">
        <v>55230.200000000004</v>
      </c>
      <c r="M93" s="185">
        <v>258.559</v>
      </c>
      <c r="N93" s="185"/>
      <c r="O93" s="185">
        <v>12.0</v>
      </c>
      <c r="P93" s="186">
        <v>21234.75</v>
      </c>
      <c r="Q93" s="187">
        <v>0.4</v>
      </c>
      <c r="R93" s="86">
        <v>4722.55</v>
      </c>
      <c r="S93" s="86">
        <v>5.632</v>
      </c>
      <c r="T93" s="84"/>
      <c r="U93" s="86">
        <v>8.0</v>
      </c>
      <c r="V93" s="86">
        <v>1196.89</v>
      </c>
      <c r="W93" s="86">
        <v>0.0</v>
      </c>
      <c r="X93" s="189">
        <v>212000.0</v>
      </c>
      <c r="Y93" s="86">
        <v>1282.0</v>
      </c>
      <c r="Z93" s="86">
        <v>24.78557</v>
      </c>
    </row>
    <row r="94">
      <c r="A94" s="185">
        <v>92.0</v>
      </c>
      <c r="B94" s="185" t="s">
        <v>58</v>
      </c>
      <c r="C94" s="185" t="s">
        <v>27</v>
      </c>
      <c r="D94" s="185" t="s">
        <v>27</v>
      </c>
      <c r="E94" s="185" t="s">
        <v>27</v>
      </c>
      <c r="F94" s="185">
        <v>48.0</v>
      </c>
      <c r="G94" s="185" t="s">
        <v>29</v>
      </c>
      <c r="H94" s="185"/>
      <c r="I94" s="185" t="s">
        <v>59</v>
      </c>
      <c r="J94" s="191">
        <v>2.0</v>
      </c>
      <c r="K94" s="191" t="s">
        <v>34</v>
      </c>
      <c r="L94" s="185">
        <v>40457.590000000004</v>
      </c>
      <c r="M94" s="185">
        <v>41001.27</v>
      </c>
      <c r="N94" s="185"/>
      <c r="O94" s="185">
        <v>149.0</v>
      </c>
      <c r="P94" s="186">
        <v>4488.2</v>
      </c>
      <c r="Q94" s="187">
        <v>0.1</v>
      </c>
      <c r="R94" s="86">
        <v>305.696</v>
      </c>
      <c r="S94" s="86">
        <v>3.136</v>
      </c>
      <c r="T94" s="84"/>
      <c r="U94" s="86">
        <v>4.0</v>
      </c>
      <c r="V94" s="86">
        <v>680.0939999999999</v>
      </c>
      <c r="W94" s="86">
        <v>0.0</v>
      </c>
      <c r="X94" s="189">
        <v>2002000.0</v>
      </c>
      <c r="Y94" s="86">
        <v>3267.0</v>
      </c>
      <c r="Z94" s="86">
        <v>28.51473</v>
      </c>
    </row>
    <row r="95">
      <c r="A95" s="185">
        <v>93.0</v>
      </c>
      <c r="B95" s="185" t="s">
        <v>58</v>
      </c>
      <c r="C95" s="185" t="s">
        <v>27</v>
      </c>
      <c r="D95" s="185" t="s">
        <v>27</v>
      </c>
      <c r="E95" s="185" t="s">
        <v>27</v>
      </c>
      <c r="F95" s="185">
        <v>48.0</v>
      </c>
      <c r="G95" s="185" t="s">
        <v>29</v>
      </c>
      <c r="H95" s="185"/>
      <c r="I95" s="185" t="s">
        <v>59</v>
      </c>
      <c r="J95" s="191">
        <v>2.0</v>
      </c>
      <c r="K95" s="191" t="s">
        <v>35</v>
      </c>
      <c r="L95" s="185">
        <v>54359.69</v>
      </c>
      <c r="M95" s="185">
        <v>220.319</v>
      </c>
      <c r="N95" s="185"/>
      <c r="O95" s="185">
        <v>147.0</v>
      </c>
      <c r="P95" s="186">
        <v>4859.4</v>
      </c>
      <c r="Q95" s="187">
        <v>0.1</v>
      </c>
      <c r="R95" s="86">
        <v>4760.53</v>
      </c>
      <c r="S95" s="86">
        <v>7.168</v>
      </c>
      <c r="T95" s="84"/>
      <c r="U95" s="86">
        <v>10.0</v>
      </c>
      <c r="V95" s="86">
        <v>931.612</v>
      </c>
      <c r="W95" s="86">
        <v>0.0</v>
      </c>
      <c r="X95" s="189">
        <v>72000.0</v>
      </c>
      <c r="Y95" s="86">
        <v>1052.0</v>
      </c>
      <c r="Z95" s="86">
        <v>24.03117</v>
      </c>
    </row>
    <row r="96">
      <c r="A96" s="185">
        <v>94.0</v>
      </c>
      <c r="B96" s="185" t="s">
        <v>58</v>
      </c>
      <c r="C96" s="185" t="s">
        <v>27</v>
      </c>
      <c r="D96" s="185" t="s">
        <v>27</v>
      </c>
      <c r="E96" s="185" t="s">
        <v>27</v>
      </c>
      <c r="F96" s="185">
        <v>48.0</v>
      </c>
      <c r="G96" s="185" t="s">
        <v>29</v>
      </c>
      <c r="H96" s="185"/>
      <c r="I96" s="185" t="s">
        <v>59</v>
      </c>
      <c r="J96" s="191">
        <v>2.0</v>
      </c>
      <c r="K96" s="191" t="s">
        <v>36</v>
      </c>
      <c r="L96" s="185">
        <v>55131.15</v>
      </c>
      <c r="M96" s="185">
        <v>128.959</v>
      </c>
      <c r="N96" s="185"/>
      <c r="O96" s="185">
        <v>1.0</v>
      </c>
      <c r="P96" s="186">
        <v>820.379</v>
      </c>
      <c r="Q96" s="187">
        <v>0.0</v>
      </c>
      <c r="R96" s="84">
        <v>0.0</v>
      </c>
      <c r="S96" s="84"/>
      <c r="T96" s="84"/>
      <c r="U96" s="84"/>
      <c r="V96" s="86">
        <v>0.0</v>
      </c>
      <c r="W96" s="188"/>
      <c r="X96" s="189">
        <v>10000.0</v>
      </c>
      <c r="Y96" s="86">
        <v>777.0</v>
      </c>
      <c r="Z96" s="86">
        <v>10.55504</v>
      </c>
    </row>
    <row r="97">
      <c r="A97" s="185">
        <v>95.0</v>
      </c>
      <c r="B97" s="185" t="s">
        <v>58</v>
      </c>
      <c r="C97" s="185" t="s">
        <v>27</v>
      </c>
      <c r="D97" s="185" t="s">
        <v>27</v>
      </c>
      <c r="E97" s="185" t="s">
        <v>27</v>
      </c>
      <c r="F97" s="185">
        <v>48.0</v>
      </c>
      <c r="G97" s="185" t="s">
        <v>29</v>
      </c>
      <c r="H97" s="185"/>
      <c r="I97" s="185" t="s">
        <v>59</v>
      </c>
      <c r="J97" s="191">
        <v>2.0</v>
      </c>
      <c r="K97" s="191" t="s">
        <v>37</v>
      </c>
      <c r="L97" s="185">
        <v>59951.82</v>
      </c>
      <c r="M97" s="185">
        <v>69.312</v>
      </c>
      <c r="N97" s="185"/>
      <c r="O97" s="185">
        <v>12.0</v>
      </c>
      <c r="P97" s="186">
        <v>18990.480000000003</v>
      </c>
      <c r="Q97" s="187">
        <v>0.3</v>
      </c>
      <c r="R97" s="86">
        <v>4654.650000000001</v>
      </c>
      <c r="S97" s="86">
        <v>7.136</v>
      </c>
      <c r="T97" s="84"/>
      <c r="U97" s="86">
        <v>10.0</v>
      </c>
      <c r="V97" s="86">
        <v>925.95</v>
      </c>
      <c r="W97" s="86">
        <v>0.0</v>
      </c>
      <c r="X97" s="189">
        <v>36000.0</v>
      </c>
      <c r="Y97" s="86">
        <v>971.0</v>
      </c>
      <c r="Z97" s="86">
        <v>23.89536</v>
      </c>
    </row>
    <row r="98">
      <c r="A98" s="185">
        <v>96.0</v>
      </c>
      <c r="B98" s="185" t="s">
        <v>58</v>
      </c>
      <c r="C98" s="185" t="s">
        <v>27</v>
      </c>
      <c r="D98" s="185" t="s">
        <v>27</v>
      </c>
      <c r="E98" s="185" t="s">
        <v>27</v>
      </c>
      <c r="F98" s="185">
        <v>48.0</v>
      </c>
      <c r="G98" s="185" t="s">
        <v>29</v>
      </c>
      <c r="H98" s="185"/>
      <c r="I98" s="185" t="s">
        <v>59</v>
      </c>
      <c r="J98" s="191">
        <v>2.0</v>
      </c>
      <c r="K98" s="191" t="s">
        <v>38</v>
      </c>
      <c r="L98" s="185">
        <v>58890.93</v>
      </c>
      <c r="M98" s="185">
        <v>286.624</v>
      </c>
      <c r="N98" s="185"/>
      <c r="O98" s="185">
        <v>165.0</v>
      </c>
      <c r="P98" s="186">
        <v>7871.44</v>
      </c>
      <c r="Q98" s="187">
        <v>0.1</v>
      </c>
      <c r="R98" s="86">
        <v>5319.09</v>
      </c>
      <c r="S98" s="86">
        <v>9.76</v>
      </c>
      <c r="T98" s="84"/>
      <c r="U98" s="86">
        <v>14.0</v>
      </c>
      <c r="V98" s="86">
        <v>1156.25</v>
      </c>
      <c r="W98" s="86">
        <v>0.0</v>
      </c>
      <c r="X98" s="189">
        <v>51000.0</v>
      </c>
      <c r="Y98" s="86">
        <v>1198.0</v>
      </c>
      <c r="Z98" s="86">
        <v>24.64158</v>
      </c>
    </row>
    <row r="99">
      <c r="A99" s="185">
        <v>97.0</v>
      </c>
      <c r="B99" s="185" t="s">
        <v>58</v>
      </c>
      <c r="C99" s="185" t="s">
        <v>27</v>
      </c>
      <c r="D99" s="185" t="s">
        <v>27</v>
      </c>
      <c r="E99" s="185" t="s">
        <v>27</v>
      </c>
      <c r="F99" s="185">
        <v>48.0</v>
      </c>
      <c r="G99" s="185" t="s">
        <v>29</v>
      </c>
      <c r="H99" s="185"/>
      <c r="I99" s="185" t="s">
        <v>59</v>
      </c>
      <c r="J99" s="191">
        <v>2.0</v>
      </c>
      <c r="K99" s="191" t="s">
        <v>39</v>
      </c>
      <c r="L99" s="185">
        <v>79470.89</v>
      </c>
      <c r="M99" s="185">
        <v>50.752</v>
      </c>
      <c r="N99" s="185"/>
      <c r="O99" s="185">
        <v>12.0</v>
      </c>
      <c r="P99" s="186">
        <v>33806.69</v>
      </c>
      <c r="Q99" s="187">
        <v>0.6</v>
      </c>
      <c r="R99" s="86">
        <v>9283.369999999999</v>
      </c>
      <c r="S99" s="86">
        <v>7.264</v>
      </c>
      <c r="T99" s="84"/>
      <c r="U99" s="86">
        <v>10.0</v>
      </c>
      <c r="V99" s="86">
        <v>4073.62</v>
      </c>
      <c r="W99" s="86">
        <v>0.1</v>
      </c>
      <c r="X99" s="189">
        <v>51000.0</v>
      </c>
      <c r="Y99" s="86">
        <v>1119.0</v>
      </c>
      <c r="Z99" s="86">
        <v>24.09239</v>
      </c>
    </row>
    <row r="100">
      <c r="A100" s="185">
        <v>98.0</v>
      </c>
      <c r="B100" s="185" t="s">
        <v>58</v>
      </c>
      <c r="C100" s="185" t="s">
        <v>27</v>
      </c>
      <c r="D100" s="185" t="s">
        <v>27</v>
      </c>
      <c r="E100" s="185" t="s">
        <v>27</v>
      </c>
      <c r="F100" s="185">
        <v>48.0</v>
      </c>
      <c r="G100" s="185" t="s">
        <v>29</v>
      </c>
      <c r="H100" s="185"/>
      <c r="I100" s="185" t="s">
        <v>59</v>
      </c>
      <c r="J100" s="191">
        <v>2.0</v>
      </c>
      <c r="K100" s="191" t="s">
        <v>40</v>
      </c>
      <c r="L100" s="185">
        <v>53746.36</v>
      </c>
      <c r="M100" s="185">
        <v>1674.65</v>
      </c>
      <c r="N100" s="185"/>
      <c r="O100" s="185">
        <v>57.0</v>
      </c>
      <c r="P100" s="186">
        <v>65335.1</v>
      </c>
      <c r="Q100" s="187">
        <v>1.1</v>
      </c>
      <c r="R100" s="86">
        <v>5052.05</v>
      </c>
      <c r="S100" s="86">
        <v>9.952</v>
      </c>
      <c r="T100" s="84"/>
      <c r="U100" s="86">
        <v>53.0</v>
      </c>
      <c r="V100" s="86">
        <v>2197.88</v>
      </c>
      <c r="W100" s="86">
        <v>0.0</v>
      </c>
      <c r="X100" s="189">
        <v>177000.0</v>
      </c>
      <c r="Y100" s="86">
        <v>1356.0</v>
      </c>
      <c r="Z100" s="86">
        <v>24.92919</v>
      </c>
    </row>
    <row r="101">
      <c r="A101" s="185">
        <v>99.0</v>
      </c>
      <c r="B101" s="185" t="s">
        <v>58</v>
      </c>
      <c r="C101" s="185" t="s">
        <v>27</v>
      </c>
      <c r="D101" s="185" t="s">
        <v>27</v>
      </c>
      <c r="E101" s="185" t="s">
        <v>27</v>
      </c>
      <c r="F101" s="185">
        <v>48.0</v>
      </c>
      <c r="G101" s="185" t="s">
        <v>29</v>
      </c>
      <c r="H101" s="185"/>
      <c r="I101" s="185" t="s">
        <v>59</v>
      </c>
      <c r="J101" s="191">
        <v>2.0</v>
      </c>
      <c r="K101" s="191" t="s">
        <v>41</v>
      </c>
      <c r="L101" s="185">
        <v>5724.96</v>
      </c>
      <c r="M101" s="185">
        <v>1932.18</v>
      </c>
      <c r="N101" s="185"/>
      <c r="O101" s="185">
        <v>30.0</v>
      </c>
      <c r="P101" s="186">
        <v>1238.9399999999998</v>
      </c>
      <c r="Q101" s="187">
        <v>0.0</v>
      </c>
      <c r="R101" s="86">
        <v>34.592</v>
      </c>
      <c r="S101" s="86">
        <v>5.088</v>
      </c>
      <c r="T101" s="84"/>
      <c r="U101" s="86">
        <v>8.0</v>
      </c>
      <c r="V101" s="86">
        <v>444.768</v>
      </c>
      <c r="W101" s="86">
        <v>0.0</v>
      </c>
      <c r="X101" s="189">
        <v>122000.0</v>
      </c>
      <c r="Y101" s="86">
        <v>1289.0</v>
      </c>
      <c r="Z101" s="86">
        <v>26.8315</v>
      </c>
    </row>
    <row r="102">
      <c r="A102" s="185">
        <v>100.0</v>
      </c>
      <c r="B102" s="185" t="s">
        <v>58</v>
      </c>
      <c r="C102" s="185" t="s">
        <v>27</v>
      </c>
      <c r="D102" s="185" t="s">
        <v>27</v>
      </c>
      <c r="E102" s="185" t="s">
        <v>27</v>
      </c>
      <c r="F102" s="185">
        <v>48.0</v>
      </c>
      <c r="G102" s="185" t="s">
        <v>29</v>
      </c>
      <c r="H102" s="185"/>
      <c r="I102" s="185" t="s">
        <v>59</v>
      </c>
      <c r="J102" s="191">
        <v>2.0</v>
      </c>
      <c r="K102" s="191" t="s">
        <v>42</v>
      </c>
      <c r="L102" s="185">
        <v>42502.899999999994</v>
      </c>
      <c r="M102" s="185">
        <v>101.598</v>
      </c>
      <c r="N102" s="185"/>
      <c r="O102" s="185">
        <v>139.0</v>
      </c>
      <c r="P102" s="186">
        <v>2201.5600000000004</v>
      </c>
      <c r="Q102" s="187">
        <v>0.0</v>
      </c>
      <c r="R102" s="86">
        <v>4329.46</v>
      </c>
      <c r="S102" s="86">
        <v>1.536</v>
      </c>
      <c r="T102" s="84"/>
      <c r="U102" s="86">
        <v>2.0</v>
      </c>
      <c r="V102" s="86">
        <v>486.591</v>
      </c>
      <c r="W102" s="86">
        <v>0.0</v>
      </c>
      <c r="X102" s="189">
        <v>58000.0</v>
      </c>
      <c r="Y102" s="86">
        <v>957.0</v>
      </c>
      <c r="Z102" s="86">
        <v>24.00261</v>
      </c>
    </row>
    <row r="103">
      <c r="A103" s="185">
        <v>101.0</v>
      </c>
      <c r="B103" s="185" t="s">
        <v>58</v>
      </c>
      <c r="C103" s="185" t="s">
        <v>27</v>
      </c>
      <c r="D103" s="185" t="s">
        <v>27</v>
      </c>
      <c r="E103" s="185" t="s">
        <v>27</v>
      </c>
      <c r="F103" s="185">
        <v>48.0</v>
      </c>
      <c r="G103" s="185" t="s">
        <v>29</v>
      </c>
      <c r="H103" s="185"/>
      <c r="I103" s="185" t="s">
        <v>59</v>
      </c>
      <c r="J103" s="191">
        <v>2.0</v>
      </c>
      <c r="K103" s="191" t="s">
        <v>43</v>
      </c>
      <c r="L103" s="185">
        <v>5686.5</v>
      </c>
      <c r="M103" s="185">
        <v>1295.13</v>
      </c>
      <c r="N103" s="185"/>
      <c r="O103" s="185">
        <v>139.0</v>
      </c>
      <c r="P103" s="186">
        <v>6775930.0</v>
      </c>
      <c r="Q103" s="187">
        <v>57.2</v>
      </c>
      <c r="R103" s="86">
        <v>122.655</v>
      </c>
      <c r="S103" s="84"/>
      <c r="T103" s="84"/>
      <c r="U103" s="84"/>
      <c r="V103" s="86">
        <v>0.0</v>
      </c>
      <c r="W103" s="188"/>
      <c r="X103" s="189">
        <v>6793000.0</v>
      </c>
      <c r="Y103" s="86">
        <v>8333.0</v>
      </c>
      <c r="Z103" s="86">
        <v>17.2836</v>
      </c>
    </row>
    <row r="104">
      <c r="A104" s="185">
        <v>102.0</v>
      </c>
      <c r="B104" s="185" t="s">
        <v>58</v>
      </c>
      <c r="C104" s="185" t="s">
        <v>27</v>
      </c>
      <c r="D104" s="185" t="s">
        <v>27</v>
      </c>
      <c r="E104" s="185" t="s">
        <v>27</v>
      </c>
      <c r="F104" s="185">
        <v>48.0</v>
      </c>
      <c r="G104" s="185" t="s">
        <v>29</v>
      </c>
      <c r="H104" s="185"/>
      <c r="I104" s="185" t="s">
        <v>59</v>
      </c>
      <c r="J104" s="191">
        <v>2.0</v>
      </c>
      <c r="K104" s="191" t="s">
        <v>44</v>
      </c>
      <c r="L104" s="185">
        <v>47559.840000000004</v>
      </c>
      <c r="M104" s="185">
        <v>265.599</v>
      </c>
      <c r="N104" s="185"/>
      <c r="O104" s="185">
        <v>5.0</v>
      </c>
      <c r="P104" s="186">
        <v>1491.7</v>
      </c>
      <c r="Q104" s="187">
        <v>0.0</v>
      </c>
      <c r="R104" s="86">
        <v>544.862</v>
      </c>
      <c r="S104" s="86">
        <v>1.6</v>
      </c>
      <c r="T104" s="84"/>
      <c r="U104" s="86">
        <v>2.0</v>
      </c>
      <c r="V104" s="86">
        <v>117.92</v>
      </c>
      <c r="W104" s="86">
        <v>0.0</v>
      </c>
      <c r="X104" s="189">
        <v>32000.0</v>
      </c>
      <c r="Y104" s="86">
        <v>949.0</v>
      </c>
      <c r="Z104" s="86">
        <v>24.51249</v>
      </c>
    </row>
    <row r="105">
      <c r="A105" s="185">
        <v>103.0</v>
      </c>
      <c r="B105" s="185" t="s">
        <v>58</v>
      </c>
      <c r="C105" s="185" t="s">
        <v>27</v>
      </c>
      <c r="D105" s="185" t="s">
        <v>27</v>
      </c>
      <c r="E105" s="185" t="s">
        <v>27</v>
      </c>
      <c r="F105" s="185">
        <v>48.0</v>
      </c>
      <c r="G105" s="185" t="s">
        <v>29</v>
      </c>
      <c r="H105" s="185"/>
      <c r="I105" s="185" t="s">
        <v>59</v>
      </c>
      <c r="J105" s="191">
        <v>2.0</v>
      </c>
      <c r="K105" s="191" t="s">
        <v>45</v>
      </c>
      <c r="L105" s="185">
        <v>45578.79</v>
      </c>
      <c r="M105" s="185">
        <v>431.806</v>
      </c>
      <c r="N105" s="185"/>
      <c r="O105" s="185">
        <v>12.0</v>
      </c>
      <c r="P105" s="186">
        <v>2033.4599999999998</v>
      </c>
      <c r="Q105" s="187">
        <v>0.0</v>
      </c>
      <c r="R105" s="86">
        <v>59.359</v>
      </c>
      <c r="S105" s="86">
        <v>2.688</v>
      </c>
      <c r="T105" s="84"/>
      <c r="U105" s="86">
        <v>4.0</v>
      </c>
      <c r="V105" s="86">
        <v>222.94400000000002</v>
      </c>
      <c r="W105" s="86">
        <v>0.0</v>
      </c>
      <c r="X105" s="189">
        <v>226000.0</v>
      </c>
      <c r="Y105" s="86">
        <v>882.0</v>
      </c>
      <c r="Z105" s="86">
        <v>26.13618</v>
      </c>
    </row>
    <row r="106">
      <c r="A106" s="185">
        <v>104.0</v>
      </c>
      <c r="B106" s="185" t="s">
        <v>58</v>
      </c>
      <c r="C106" s="185" t="s">
        <v>27</v>
      </c>
      <c r="D106" s="185" t="s">
        <v>27</v>
      </c>
      <c r="E106" s="185" t="s">
        <v>27</v>
      </c>
      <c r="F106" s="185">
        <v>48.0</v>
      </c>
      <c r="G106" s="185" t="s">
        <v>29</v>
      </c>
      <c r="H106" s="185"/>
      <c r="I106" s="185" t="s">
        <v>59</v>
      </c>
      <c r="J106" s="191">
        <v>2.0</v>
      </c>
      <c r="K106" s="191" t="s">
        <v>46</v>
      </c>
      <c r="L106" s="185">
        <v>4222.63</v>
      </c>
      <c r="M106" s="185">
        <v>97347.53</v>
      </c>
      <c r="N106" s="185"/>
      <c r="O106" s="185">
        <v>7.0</v>
      </c>
      <c r="P106" s="186">
        <v>3204.91</v>
      </c>
      <c r="Q106" s="187">
        <v>0.0</v>
      </c>
      <c r="R106" s="86">
        <v>564.99</v>
      </c>
      <c r="S106" s="86">
        <v>1.568</v>
      </c>
      <c r="T106" s="84"/>
      <c r="U106" s="86">
        <v>2.0</v>
      </c>
      <c r="V106" s="86">
        <v>117.79100000000001</v>
      </c>
      <c r="W106" s="86">
        <v>0.0</v>
      </c>
      <c r="X106" s="189">
        <v>3505000.0</v>
      </c>
      <c r="Y106" s="86">
        <v>4486.0</v>
      </c>
      <c r="Z106" s="86">
        <v>24.81906</v>
      </c>
    </row>
    <row r="107">
      <c r="A107" s="185">
        <v>105.0</v>
      </c>
      <c r="B107" s="185" t="s">
        <v>58</v>
      </c>
      <c r="C107" s="185" t="s">
        <v>27</v>
      </c>
      <c r="D107" s="185" t="s">
        <v>27</v>
      </c>
      <c r="E107" s="185" t="s">
        <v>27</v>
      </c>
      <c r="F107" s="185">
        <v>48.0</v>
      </c>
      <c r="G107" s="185" t="s">
        <v>29</v>
      </c>
      <c r="H107" s="185"/>
      <c r="I107" s="185" t="s">
        <v>59</v>
      </c>
      <c r="J107" s="191">
        <v>2.0</v>
      </c>
      <c r="K107" s="191" t="s">
        <v>47</v>
      </c>
      <c r="L107" s="185">
        <v>41413.670000000006</v>
      </c>
      <c r="M107" s="185">
        <v>4063.3</v>
      </c>
      <c r="N107" s="185"/>
      <c r="O107" s="185">
        <v>11.0</v>
      </c>
      <c r="P107" s="186">
        <v>20442.19</v>
      </c>
      <c r="Q107" s="187">
        <v>0.2</v>
      </c>
      <c r="R107" s="86">
        <v>1117.53</v>
      </c>
      <c r="S107" s="86">
        <v>3.424</v>
      </c>
      <c r="T107" s="84"/>
      <c r="U107" s="86">
        <v>4.0</v>
      </c>
      <c r="V107" s="86">
        <v>242.04700000000003</v>
      </c>
      <c r="W107" s="86">
        <v>0.0</v>
      </c>
      <c r="X107" s="189">
        <v>640000.0</v>
      </c>
      <c r="Y107" s="86">
        <v>1678.0</v>
      </c>
      <c r="Z107" s="86">
        <v>25.58751</v>
      </c>
    </row>
    <row r="108">
      <c r="A108" s="185">
        <v>106.0</v>
      </c>
      <c r="B108" s="185" t="s">
        <v>58</v>
      </c>
      <c r="C108" s="185" t="s">
        <v>27</v>
      </c>
      <c r="D108" s="185" t="s">
        <v>27</v>
      </c>
      <c r="E108" s="185" t="s">
        <v>27</v>
      </c>
      <c r="F108" s="185">
        <v>48.0</v>
      </c>
      <c r="G108" s="185" t="s">
        <v>29</v>
      </c>
      <c r="H108" s="185"/>
      <c r="I108" s="185" t="s">
        <v>59</v>
      </c>
      <c r="J108" s="191">
        <v>2.0</v>
      </c>
      <c r="K108" s="191" t="s">
        <v>48</v>
      </c>
      <c r="L108" s="185">
        <v>60773.94</v>
      </c>
      <c r="M108" s="185">
        <v>41089.89</v>
      </c>
      <c r="N108" s="185"/>
      <c r="O108" s="185">
        <v>17.0</v>
      </c>
      <c r="P108" s="186">
        <v>16260.14</v>
      </c>
      <c r="Q108" s="187">
        <v>0.2</v>
      </c>
      <c r="R108" s="86">
        <v>5667.379999999999</v>
      </c>
      <c r="S108" s="86">
        <v>5.6</v>
      </c>
      <c r="T108" s="84"/>
      <c r="U108" s="86">
        <v>8.0</v>
      </c>
      <c r="V108" s="86">
        <v>1197.73</v>
      </c>
      <c r="W108" s="86">
        <v>0.0</v>
      </c>
      <c r="X108" s="189">
        <v>2520000.0</v>
      </c>
      <c r="Y108" s="86">
        <v>3734.0</v>
      </c>
      <c r="Z108" s="86">
        <v>26.47942</v>
      </c>
    </row>
    <row r="109">
      <c r="A109" s="185">
        <v>107.0</v>
      </c>
      <c r="B109" s="185" t="s">
        <v>58</v>
      </c>
      <c r="C109" s="185" t="s">
        <v>27</v>
      </c>
      <c r="D109" s="185" t="s">
        <v>27</v>
      </c>
      <c r="E109" s="185" t="s">
        <v>27</v>
      </c>
      <c r="F109" s="185">
        <v>48.0</v>
      </c>
      <c r="G109" s="185" t="s">
        <v>29</v>
      </c>
      <c r="H109" s="185"/>
      <c r="I109" s="185" t="s">
        <v>59</v>
      </c>
      <c r="J109" s="191">
        <v>2.0</v>
      </c>
      <c r="K109" s="191" t="s">
        <v>49</v>
      </c>
      <c r="L109" s="185">
        <v>63955.52</v>
      </c>
      <c r="M109" s="185">
        <v>133.568</v>
      </c>
      <c r="N109" s="185"/>
      <c r="O109" s="185">
        <v>3.0</v>
      </c>
      <c r="P109" s="186">
        <v>8877.039999999999</v>
      </c>
      <c r="Q109" s="187">
        <v>0.2</v>
      </c>
      <c r="R109" s="86">
        <v>540.767</v>
      </c>
      <c r="S109" s="86">
        <v>1.536</v>
      </c>
      <c r="T109" s="84"/>
      <c r="U109" s="86">
        <v>2.0</v>
      </c>
      <c r="V109" s="86">
        <v>117.887</v>
      </c>
      <c r="W109" s="86">
        <v>0.0</v>
      </c>
      <c r="X109" s="189">
        <v>30000.0</v>
      </c>
      <c r="Y109" s="86">
        <v>991.0</v>
      </c>
      <c r="Z109" s="86">
        <v>23.67195</v>
      </c>
    </row>
    <row r="110">
      <c r="A110" s="185">
        <v>108.0</v>
      </c>
      <c r="B110" s="185" t="s">
        <v>58</v>
      </c>
      <c r="C110" s="185" t="s">
        <v>27</v>
      </c>
      <c r="D110" s="185" t="s">
        <v>27</v>
      </c>
      <c r="E110" s="185" t="s">
        <v>27</v>
      </c>
      <c r="F110" s="185">
        <v>48.0</v>
      </c>
      <c r="G110" s="185" t="s">
        <v>29</v>
      </c>
      <c r="H110" s="185"/>
      <c r="I110" s="185" t="s">
        <v>59</v>
      </c>
      <c r="J110" s="191">
        <v>2.0</v>
      </c>
      <c r="K110" s="191" t="s">
        <v>50</v>
      </c>
      <c r="L110" s="185">
        <v>52204.090000000004</v>
      </c>
      <c r="M110" s="185">
        <v>11049.51</v>
      </c>
      <c r="N110" s="185"/>
      <c r="O110" s="185">
        <v>23.0</v>
      </c>
      <c r="P110" s="186">
        <v>59279.07</v>
      </c>
      <c r="Q110" s="187">
        <v>0.7</v>
      </c>
      <c r="R110" s="86">
        <v>6482.35</v>
      </c>
      <c r="S110" s="86">
        <v>5.312</v>
      </c>
      <c r="T110" s="84"/>
      <c r="U110" s="86">
        <v>8.0</v>
      </c>
      <c r="V110" s="86">
        <v>4512.150000000001</v>
      </c>
      <c r="W110" s="86">
        <v>0.1</v>
      </c>
      <c r="X110" s="189">
        <v>4332000.0</v>
      </c>
      <c r="Y110" s="86">
        <v>5979.0</v>
      </c>
      <c r="Z110" s="86">
        <v>28.92137</v>
      </c>
    </row>
    <row r="111">
      <c r="A111" s="185">
        <v>109.0</v>
      </c>
      <c r="B111" s="185" t="s">
        <v>58</v>
      </c>
      <c r="C111" s="185" t="s">
        <v>27</v>
      </c>
      <c r="D111" s="185" t="s">
        <v>27</v>
      </c>
      <c r="E111" s="185" t="s">
        <v>27</v>
      </c>
      <c r="F111" s="185">
        <v>48.0</v>
      </c>
      <c r="G111" s="185" t="s">
        <v>29</v>
      </c>
      <c r="H111" s="185"/>
      <c r="I111" s="185" t="s">
        <v>59</v>
      </c>
      <c r="J111" s="191">
        <v>2.0</v>
      </c>
      <c r="K111" s="191" t="s">
        <v>51</v>
      </c>
      <c r="L111" s="185" t="e">
        <v>#VALUE!</v>
      </c>
      <c r="M111" s="185" t="s">
        <v>30</v>
      </c>
      <c r="N111" s="185" t="s">
        <v>30</v>
      </c>
      <c r="O111" s="185" t="s">
        <v>30</v>
      </c>
      <c r="P111" s="185" t="e">
        <v>#VALUE!</v>
      </c>
      <c r="Q111" s="185" t="s">
        <v>30</v>
      </c>
      <c r="R111" s="185" t="e">
        <v>#VALUE!</v>
      </c>
      <c r="S111" s="185" t="s">
        <v>30</v>
      </c>
      <c r="T111" s="185" t="s">
        <v>30</v>
      </c>
      <c r="U111" s="185" t="s">
        <v>30</v>
      </c>
      <c r="V111" s="185" t="e">
        <v>#VALUE!</v>
      </c>
      <c r="W111" s="86" t="s">
        <v>30</v>
      </c>
      <c r="X111" s="189" t="e">
        <v>#VALUE!</v>
      </c>
      <c r="Y111" s="86" t="s">
        <v>30</v>
      </c>
      <c r="Z111" s="86" t="s">
        <v>30</v>
      </c>
    </row>
    <row r="112">
      <c r="A112" s="185">
        <v>110.0</v>
      </c>
      <c r="B112" s="185" t="s">
        <v>58</v>
      </c>
      <c r="C112" s="185" t="s">
        <v>27</v>
      </c>
      <c r="D112" s="185" t="s">
        <v>27</v>
      </c>
      <c r="E112" s="185" t="s">
        <v>27</v>
      </c>
      <c r="F112" s="185">
        <v>48.0</v>
      </c>
      <c r="G112" s="185" t="s">
        <v>29</v>
      </c>
      <c r="H112" s="185"/>
      <c r="I112" s="185" t="s">
        <v>59</v>
      </c>
      <c r="J112" s="191">
        <v>2.0</v>
      </c>
      <c r="K112" s="191" t="s">
        <v>52</v>
      </c>
      <c r="L112" s="185" t="e">
        <v>#VALUE!</v>
      </c>
      <c r="M112" s="185" t="s">
        <v>30</v>
      </c>
      <c r="N112" s="185" t="s">
        <v>30</v>
      </c>
      <c r="O112" s="185" t="s">
        <v>30</v>
      </c>
      <c r="P112" s="185" t="e">
        <v>#VALUE!</v>
      </c>
      <c r="Q112" s="185" t="s">
        <v>30</v>
      </c>
      <c r="R112" s="185" t="e">
        <v>#VALUE!</v>
      </c>
      <c r="S112" s="185" t="s">
        <v>30</v>
      </c>
      <c r="T112" s="185" t="s">
        <v>30</v>
      </c>
      <c r="U112" s="185" t="s">
        <v>30</v>
      </c>
      <c r="V112" s="185" t="e">
        <v>#VALUE!</v>
      </c>
      <c r="W112" s="86" t="s">
        <v>30</v>
      </c>
      <c r="X112" s="189" t="e">
        <v>#VALUE!</v>
      </c>
      <c r="Y112" s="86" t="s">
        <v>30</v>
      </c>
      <c r="Z112" s="86" t="s">
        <v>30</v>
      </c>
    </row>
    <row r="113" hidden="1">
      <c r="A113" s="185">
        <v>111.0</v>
      </c>
      <c r="B113" s="185" t="s">
        <v>58</v>
      </c>
      <c r="C113" s="185" t="s">
        <v>27</v>
      </c>
      <c r="D113" s="185" t="s">
        <v>27</v>
      </c>
      <c r="E113" s="185" t="s">
        <v>28</v>
      </c>
      <c r="F113" s="185">
        <v>48.0</v>
      </c>
      <c r="G113" s="185" t="s">
        <v>53</v>
      </c>
      <c r="H113" s="185"/>
      <c r="I113" s="185" t="s">
        <v>30</v>
      </c>
      <c r="J113" s="185">
        <v>2.0</v>
      </c>
      <c r="K113" s="185" t="s">
        <v>31</v>
      </c>
      <c r="L113" s="185">
        <v>87.82062</v>
      </c>
      <c r="M113" s="185">
        <v>19.649</v>
      </c>
      <c r="N113" s="185"/>
      <c r="O113" s="185">
        <v>2.0</v>
      </c>
      <c r="P113" s="186">
        <v>66.56551</v>
      </c>
      <c r="Q113" s="187">
        <v>2.3</v>
      </c>
      <c r="R113" s="84"/>
      <c r="S113" s="84"/>
      <c r="T113" s="84"/>
      <c r="U113" s="84"/>
      <c r="V113" s="84"/>
      <c r="W113" s="188"/>
      <c r="X113" s="196">
        <v>91.0</v>
      </c>
      <c r="Y113" s="193">
        <v>954.0</v>
      </c>
      <c r="Z113" s="86">
        <v>8.54147</v>
      </c>
    </row>
    <row r="114" hidden="1">
      <c r="A114" s="185">
        <v>112.0</v>
      </c>
      <c r="B114" s="185" t="s">
        <v>58</v>
      </c>
      <c r="C114" s="185" t="s">
        <v>27</v>
      </c>
      <c r="D114" s="185" t="s">
        <v>27</v>
      </c>
      <c r="E114" s="185" t="s">
        <v>28</v>
      </c>
      <c r="F114" s="185">
        <v>48.0</v>
      </c>
      <c r="G114" s="185" t="s">
        <v>53</v>
      </c>
      <c r="H114" s="185"/>
      <c r="I114" s="185" t="s">
        <v>30</v>
      </c>
      <c r="J114" s="191">
        <v>2.0</v>
      </c>
      <c r="K114" s="185" t="s">
        <v>32</v>
      </c>
      <c r="L114" s="185">
        <v>4.78955</v>
      </c>
      <c r="M114" s="185">
        <v>1849.59</v>
      </c>
      <c r="N114" s="185"/>
      <c r="O114" s="185">
        <v>39.0</v>
      </c>
      <c r="P114" s="186">
        <v>35758.85</v>
      </c>
      <c r="Q114" s="187">
        <v>85.4</v>
      </c>
      <c r="R114" s="84"/>
      <c r="S114" s="84"/>
      <c r="T114" s="84"/>
      <c r="U114" s="84"/>
      <c r="V114" s="84"/>
      <c r="W114" s="188"/>
      <c r="X114" s="189">
        <v>36106.0</v>
      </c>
      <c r="Y114" s="193">
        <v>37496.0</v>
      </c>
      <c r="Z114" s="86">
        <v>9.49968</v>
      </c>
    </row>
    <row r="115" hidden="1">
      <c r="A115" s="185">
        <v>113.0</v>
      </c>
      <c r="B115" s="185" t="s">
        <v>58</v>
      </c>
      <c r="C115" s="185" t="s">
        <v>27</v>
      </c>
      <c r="D115" s="185" t="s">
        <v>27</v>
      </c>
      <c r="E115" s="185" t="s">
        <v>28</v>
      </c>
      <c r="F115" s="185">
        <v>48.0</v>
      </c>
      <c r="G115" s="185" t="s">
        <v>53</v>
      </c>
      <c r="H115" s="185"/>
      <c r="I115" s="185" t="s">
        <v>30</v>
      </c>
      <c r="J115" s="191">
        <v>2.0</v>
      </c>
      <c r="K115" s="185" t="s">
        <v>33</v>
      </c>
      <c r="L115" s="185">
        <v>55.362</v>
      </c>
      <c r="M115" s="185">
        <v>204.995</v>
      </c>
      <c r="N115" s="185"/>
      <c r="O115" s="185">
        <v>12.0</v>
      </c>
      <c r="P115" s="186">
        <v>23.22227</v>
      </c>
      <c r="Q115" s="187">
        <v>0.4</v>
      </c>
      <c r="R115" s="84"/>
      <c r="S115" s="84"/>
      <c r="T115" s="84"/>
      <c r="U115" s="84"/>
      <c r="V115" s="84"/>
      <c r="W115" s="188"/>
      <c r="X115" s="189">
        <v>218.0</v>
      </c>
      <c r="Y115" s="193">
        <v>1159.0</v>
      </c>
      <c r="Z115" s="86">
        <v>8.64438</v>
      </c>
    </row>
    <row r="116" hidden="1">
      <c r="A116" s="185">
        <v>114.0</v>
      </c>
      <c r="B116" s="185" t="s">
        <v>58</v>
      </c>
      <c r="C116" s="185" t="s">
        <v>27</v>
      </c>
      <c r="D116" s="185" t="s">
        <v>27</v>
      </c>
      <c r="E116" s="185" t="s">
        <v>28</v>
      </c>
      <c r="F116" s="185">
        <v>48.0</v>
      </c>
      <c r="G116" s="185" t="s">
        <v>53</v>
      </c>
      <c r="H116" s="185"/>
      <c r="I116" s="185" t="s">
        <v>30</v>
      </c>
      <c r="J116" s="191">
        <v>2.0</v>
      </c>
      <c r="K116" s="185" t="s">
        <v>34</v>
      </c>
      <c r="L116" s="185">
        <v>40.03618</v>
      </c>
      <c r="M116" s="185">
        <v>36542.03</v>
      </c>
      <c r="N116" s="185"/>
      <c r="O116" s="185">
        <v>69.0</v>
      </c>
      <c r="P116" s="186">
        <v>5.01939</v>
      </c>
      <c r="Q116" s="187">
        <v>0.1</v>
      </c>
      <c r="R116" s="84"/>
      <c r="S116" s="84"/>
      <c r="T116" s="84"/>
      <c r="U116" s="84"/>
      <c r="V116" s="84"/>
      <c r="W116" s="188"/>
      <c r="X116" s="189">
        <v>1995.0</v>
      </c>
      <c r="Y116" s="193">
        <v>3125.0</v>
      </c>
      <c r="Z116" s="86">
        <v>9.41333</v>
      </c>
    </row>
    <row r="117" hidden="1">
      <c r="A117" s="185">
        <v>115.0</v>
      </c>
      <c r="B117" s="185" t="s">
        <v>58</v>
      </c>
      <c r="C117" s="185" t="s">
        <v>27</v>
      </c>
      <c r="D117" s="185" t="s">
        <v>27</v>
      </c>
      <c r="E117" s="185" t="s">
        <v>28</v>
      </c>
      <c r="F117" s="185">
        <v>48.0</v>
      </c>
      <c r="G117" s="185" t="s">
        <v>53</v>
      </c>
      <c r="H117" s="185"/>
      <c r="I117" s="185" t="s">
        <v>30</v>
      </c>
      <c r="J117" s="191">
        <v>2.0</v>
      </c>
      <c r="K117" s="185" t="s">
        <v>35</v>
      </c>
      <c r="L117" s="185">
        <v>50.92088</v>
      </c>
      <c r="M117" s="185">
        <v>77.793</v>
      </c>
      <c r="N117" s="185"/>
      <c r="O117" s="185">
        <v>67.0</v>
      </c>
      <c r="P117" s="186">
        <v>6.03995</v>
      </c>
      <c r="Q117" s="187">
        <v>0.2</v>
      </c>
      <c r="R117" s="84"/>
      <c r="S117" s="84"/>
      <c r="T117" s="84"/>
      <c r="U117" s="84"/>
      <c r="V117" s="84"/>
      <c r="W117" s="188"/>
      <c r="X117" s="189">
        <v>41.0</v>
      </c>
      <c r="Y117" s="193">
        <v>918.0</v>
      </c>
      <c r="Z117" s="86">
        <v>8.37187</v>
      </c>
    </row>
    <row r="118" hidden="1">
      <c r="A118" s="185">
        <v>116.0</v>
      </c>
      <c r="B118" s="185" t="s">
        <v>58</v>
      </c>
      <c r="C118" s="185" t="s">
        <v>27</v>
      </c>
      <c r="D118" s="185" t="s">
        <v>27</v>
      </c>
      <c r="E118" s="185" t="s">
        <v>28</v>
      </c>
      <c r="F118" s="185">
        <v>48.0</v>
      </c>
      <c r="G118" s="185" t="s">
        <v>53</v>
      </c>
      <c r="H118" s="185"/>
      <c r="I118" s="185" t="s">
        <v>30</v>
      </c>
      <c r="J118" s="191">
        <v>2.0</v>
      </c>
      <c r="K118" s="185" t="s">
        <v>36</v>
      </c>
      <c r="L118" s="185">
        <v>56.58517</v>
      </c>
      <c r="M118" s="185">
        <v>54.304</v>
      </c>
      <c r="N118" s="185"/>
      <c r="O118" s="185">
        <v>1.0</v>
      </c>
      <c r="P118" s="186">
        <v>0.997324</v>
      </c>
      <c r="Q118" s="187">
        <v>0.0</v>
      </c>
      <c r="R118" s="84"/>
      <c r="S118" s="84"/>
      <c r="T118" s="84"/>
      <c r="U118" s="84"/>
      <c r="V118" s="84"/>
      <c r="W118" s="188"/>
      <c r="X118" s="189">
        <v>11.0</v>
      </c>
      <c r="Y118" s="193">
        <v>777.0</v>
      </c>
      <c r="Z118" s="86">
        <v>3.84366</v>
      </c>
    </row>
    <row r="119" hidden="1">
      <c r="A119" s="185">
        <v>117.0</v>
      </c>
      <c r="B119" s="185" t="s">
        <v>58</v>
      </c>
      <c r="C119" s="185" t="s">
        <v>27</v>
      </c>
      <c r="D119" s="185" t="s">
        <v>27</v>
      </c>
      <c r="E119" s="185" t="s">
        <v>28</v>
      </c>
      <c r="F119" s="185">
        <v>48.0</v>
      </c>
      <c r="G119" s="185" t="s">
        <v>53</v>
      </c>
      <c r="H119" s="185"/>
      <c r="I119" s="185" t="s">
        <v>30</v>
      </c>
      <c r="J119" s="191">
        <v>2.0</v>
      </c>
      <c r="K119" s="185" t="s">
        <v>37</v>
      </c>
      <c r="L119" s="185">
        <v>58.44835</v>
      </c>
      <c r="M119" s="185">
        <v>42.304</v>
      </c>
      <c r="N119" s="185"/>
      <c r="O119" s="185">
        <v>12.0</v>
      </c>
      <c r="P119" s="186">
        <v>21.04992</v>
      </c>
      <c r="Q119" s="187">
        <v>0.7</v>
      </c>
      <c r="R119" s="84"/>
      <c r="S119" s="84"/>
      <c r="T119" s="84"/>
      <c r="U119" s="84"/>
      <c r="V119" s="84"/>
      <c r="W119" s="188"/>
      <c r="X119" s="189">
        <v>40.0</v>
      </c>
      <c r="Y119" s="193">
        <v>914.0</v>
      </c>
      <c r="Z119" s="86">
        <v>8.64514</v>
      </c>
    </row>
    <row r="120" hidden="1">
      <c r="A120" s="185">
        <v>118.0</v>
      </c>
      <c r="B120" s="185" t="s">
        <v>58</v>
      </c>
      <c r="C120" s="185" t="s">
        <v>27</v>
      </c>
      <c r="D120" s="185" t="s">
        <v>27</v>
      </c>
      <c r="E120" s="185" t="s">
        <v>28</v>
      </c>
      <c r="F120" s="185">
        <v>48.0</v>
      </c>
      <c r="G120" s="185" t="s">
        <v>53</v>
      </c>
      <c r="H120" s="185"/>
      <c r="I120" s="185" t="s">
        <v>30</v>
      </c>
      <c r="J120" s="191">
        <v>2.0</v>
      </c>
      <c r="K120" s="185" t="s">
        <v>38</v>
      </c>
      <c r="L120" s="185">
        <v>56.10625</v>
      </c>
      <c r="M120" s="185">
        <v>120.93</v>
      </c>
      <c r="N120" s="185"/>
      <c r="O120" s="185">
        <v>85.0</v>
      </c>
      <c r="P120" s="186">
        <v>13.88442</v>
      </c>
      <c r="Q120" s="187">
        <v>0.2</v>
      </c>
      <c r="R120" s="84"/>
      <c r="S120" s="84"/>
      <c r="T120" s="84"/>
      <c r="U120" s="84"/>
      <c r="V120" s="84"/>
      <c r="W120" s="188"/>
      <c r="X120" s="189">
        <v>56.0</v>
      </c>
      <c r="Y120" s="193">
        <v>1091.0</v>
      </c>
      <c r="Z120" s="86">
        <v>8.98179</v>
      </c>
    </row>
    <row r="121" hidden="1">
      <c r="A121" s="185">
        <v>119.0</v>
      </c>
      <c r="B121" s="185" t="s">
        <v>58</v>
      </c>
      <c r="C121" s="185" t="s">
        <v>27</v>
      </c>
      <c r="D121" s="185" t="s">
        <v>27</v>
      </c>
      <c r="E121" s="185" t="s">
        <v>28</v>
      </c>
      <c r="F121" s="185">
        <v>48.0</v>
      </c>
      <c r="G121" s="185" t="s">
        <v>53</v>
      </c>
      <c r="H121" s="185"/>
      <c r="I121" s="185" t="s">
        <v>30</v>
      </c>
      <c r="J121" s="191">
        <v>2.0</v>
      </c>
      <c r="K121" s="185" t="s">
        <v>39</v>
      </c>
      <c r="L121" s="185">
        <v>78.63577</v>
      </c>
      <c r="M121" s="185">
        <v>24.48</v>
      </c>
      <c r="N121" s="185"/>
      <c r="O121" s="185">
        <v>12.0</v>
      </c>
      <c r="P121" s="186">
        <v>50.45762</v>
      </c>
      <c r="Q121" s="187">
        <v>0.9</v>
      </c>
      <c r="R121" s="84"/>
      <c r="S121" s="84"/>
      <c r="T121" s="84"/>
      <c r="U121" s="84"/>
      <c r="V121" s="84"/>
      <c r="W121" s="188"/>
      <c r="X121" s="189">
        <v>69.0</v>
      </c>
      <c r="Y121" s="193">
        <v>1073.0</v>
      </c>
      <c r="Z121" s="86">
        <v>8.6181</v>
      </c>
    </row>
    <row r="122" hidden="1">
      <c r="A122" s="185">
        <v>120.0</v>
      </c>
      <c r="B122" s="185" t="s">
        <v>58</v>
      </c>
      <c r="C122" s="185" t="s">
        <v>27</v>
      </c>
      <c r="D122" s="185" t="s">
        <v>27</v>
      </c>
      <c r="E122" s="185" t="s">
        <v>28</v>
      </c>
      <c r="F122" s="185">
        <v>48.0</v>
      </c>
      <c r="G122" s="185" t="s">
        <v>53</v>
      </c>
      <c r="H122" s="185"/>
      <c r="I122" s="185" t="s">
        <v>30</v>
      </c>
      <c r="J122" s="191">
        <v>2.0</v>
      </c>
      <c r="K122" s="185" t="s">
        <v>40</v>
      </c>
      <c r="L122" s="185">
        <v>54.33408</v>
      </c>
      <c r="M122" s="185">
        <v>1448.49</v>
      </c>
      <c r="N122" s="185"/>
      <c r="O122" s="185">
        <v>16.0</v>
      </c>
      <c r="P122" s="186">
        <v>72.54143</v>
      </c>
      <c r="Q122" s="187">
        <v>1.2</v>
      </c>
      <c r="R122" s="84"/>
      <c r="S122" s="84"/>
      <c r="T122" s="84"/>
      <c r="U122" s="84"/>
      <c r="V122" s="84"/>
      <c r="W122" s="188"/>
      <c r="X122" s="189">
        <v>166.0</v>
      </c>
      <c r="Y122" s="193">
        <v>1270.0</v>
      </c>
      <c r="Z122" s="86">
        <v>12.25944</v>
      </c>
    </row>
    <row r="123" hidden="1">
      <c r="A123" s="185">
        <v>121.0</v>
      </c>
      <c r="B123" s="185" t="s">
        <v>58</v>
      </c>
      <c r="C123" s="185" t="s">
        <v>27</v>
      </c>
      <c r="D123" s="185" t="s">
        <v>27</v>
      </c>
      <c r="E123" s="185" t="s">
        <v>28</v>
      </c>
      <c r="F123" s="185">
        <v>48.0</v>
      </c>
      <c r="G123" s="185" t="s">
        <v>53</v>
      </c>
      <c r="H123" s="185"/>
      <c r="I123" s="185" t="s">
        <v>30</v>
      </c>
      <c r="J123" s="191">
        <v>2.0</v>
      </c>
      <c r="K123" s="185" t="s">
        <v>41</v>
      </c>
      <c r="L123" s="185">
        <v>5.72326</v>
      </c>
      <c r="M123" s="185">
        <v>1898.29</v>
      </c>
      <c r="N123" s="185"/>
      <c r="O123" s="185">
        <v>30.0</v>
      </c>
      <c r="P123" s="186">
        <v>0.872329</v>
      </c>
      <c r="Q123" s="187">
        <v>0.0</v>
      </c>
      <c r="R123" s="84"/>
      <c r="S123" s="84"/>
      <c r="T123" s="84"/>
      <c r="U123" s="84"/>
      <c r="V123" s="84"/>
      <c r="W123" s="188"/>
      <c r="X123" s="189">
        <v>116.0</v>
      </c>
      <c r="Y123" s="193">
        <v>1217.0</v>
      </c>
      <c r="Z123" s="86">
        <v>9.64772</v>
      </c>
    </row>
    <row r="124" hidden="1">
      <c r="A124" s="185">
        <v>122.0</v>
      </c>
      <c r="B124" s="185" t="s">
        <v>58</v>
      </c>
      <c r="C124" s="185" t="s">
        <v>27</v>
      </c>
      <c r="D124" s="185" t="s">
        <v>27</v>
      </c>
      <c r="E124" s="185" t="s">
        <v>28</v>
      </c>
      <c r="F124" s="185">
        <v>48.0</v>
      </c>
      <c r="G124" s="185" t="s">
        <v>53</v>
      </c>
      <c r="H124" s="185"/>
      <c r="I124" s="185" t="s">
        <v>30</v>
      </c>
      <c r="J124" s="191">
        <v>2.0</v>
      </c>
      <c r="K124" s="185" t="s">
        <v>42</v>
      </c>
      <c r="L124" s="185">
        <v>42.83467</v>
      </c>
      <c r="M124" s="185">
        <v>43.168</v>
      </c>
      <c r="N124" s="185"/>
      <c r="O124" s="185">
        <v>59.0</v>
      </c>
      <c r="P124" s="186">
        <v>2.11173</v>
      </c>
      <c r="Q124" s="187">
        <v>0.1</v>
      </c>
      <c r="R124" s="84"/>
      <c r="S124" s="84"/>
      <c r="T124" s="84"/>
      <c r="U124" s="84"/>
      <c r="V124" s="84"/>
      <c r="W124" s="188"/>
      <c r="X124" s="189">
        <v>31.0</v>
      </c>
      <c r="Y124" s="193">
        <v>840.0</v>
      </c>
      <c r="Z124" s="86">
        <v>8.64308</v>
      </c>
    </row>
    <row r="125" hidden="1">
      <c r="A125" s="185">
        <v>123.0</v>
      </c>
      <c r="B125" s="185" t="s">
        <v>58</v>
      </c>
      <c r="C125" s="185" t="s">
        <v>27</v>
      </c>
      <c r="D125" s="185" t="s">
        <v>27</v>
      </c>
      <c r="E125" s="185" t="s">
        <v>28</v>
      </c>
      <c r="F125" s="185">
        <v>48.0</v>
      </c>
      <c r="G125" s="185" t="s">
        <v>53</v>
      </c>
      <c r="H125" s="185"/>
      <c r="I125" s="185" t="s">
        <v>30</v>
      </c>
      <c r="J125" s="191">
        <v>2.0</v>
      </c>
      <c r="K125" s="185" t="s">
        <v>43</v>
      </c>
      <c r="L125" s="185">
        <v>5.41291</v>
      </c>
      <c r="M125" s="185">
        <v>1221.68</v>
      </c>
      <c r="N125" s="185"/>
      <c r="O125" s="185">
        <v>59.0</v>
      </c>
      <c r="P125" s="186">
        <v>21807.13</v>
      </c>
      <c r="Q125" s="187">
        <v>81.2</v>
      </c>
      <c r="R125" s="84"/>
      <c r="S125" s="84"/>
      <c r="T125" s="84"/>
      <c r="U125" s="84"/>
      <c r="V125" s="84"/>
      <c r="W125" s="188"/>
      <c r="X125" s="189">
        <v>21676.0</v>
      </c>
      <c r="Y125" s="193">
        <v>23271.0</v>
      </c>
      <c r="Z125" s="86">
        <v>8.37105</v>
      </c>
    </row>
    <row r="126" hidden="1">
      <c r="A126" s="185">
        <v>124.0</v>
      </c>
      <c r="B126" s="185" t="s">
        <v>58</v>
      </c>
      <c r="C126" s="185" t="s">
        <v>27</v>
      </c>
      <c r="D126" s="185" t="s">
        <v>27</v>
      </c>
      <c r="E126" s="185" t="s">
        <v>28</v>
      </c>
      <c r="F126" s="185">
        <v>48.0</v>
      </c>
      <c r="G126" s="185" t="s">
        <v>53</v>
      </c>
      <c r="H126" s="185"/>
      <c r="I126" s="185" t="s">
        <v>30</v>
      </c>
      <c r="J126" s="191">
        <v>2.0</v>
      </c>
      <c r="K126" s="185" t="s">
        <v>44</v>
      </c>
      <c r="L126" s="185">
        <v>48.84404</v>
      </c>
      <c r="M126" s="185">
        <v>109.313</v>
      </c>
      <c r="N126" s="185"/>
      <c r="O126" s="185">
        <v>5.0</v>
      </c>
      <c r="P126" s="186">
        <v>2.97741</v>
      </c>
      <c r="Q126" s="187">
        <v>0.1</v>
      </c>
      <c r="R126" s="84"/>
      <c r="S126" s="84"/>
      <c r="T126" s="84"/>
      <c r="U126" s="84"/>
      <c r="V126" s="84"/>
      <c r="W126" s="188"/>
      <c r="X126" s="189">
        <v>19.0</v>
      </c>
      <c r="Y126" s="193">
        <v>899.0</v>
      </c>
      <c r="Z126" s="86">
        <v>8.6515</v>
      </c>
    </row>
    <row r="127" hidden="1">
      <c r="A127" s="185">
        <v>125.0</v>
      </c>
      <c r="B127" s="185" t="s">
        <v>58</v>
      </c>
      <c r="C127" s="185" t="s">
        <v>27</v>
      </c>
      <c r="D127" s="185" t="s">
        <v>27</v>
      </c>
      <c r="E127" s="185" t="s">
        <v>28</v>
      </c>
      <c r="F127" s="185">
        <v>48.0</v>
      </c>
      <c r="G127" s="185" t="s">
        <v>53</v>
      </c>
      <c r="H127" s="185"/>
      <c r="I127" s="185" t="s">
        <v>30</v>
      </c>
      <c r="J127" s="191">
        <v>2.0</v>
      </c>
      <c r="K127" s="191" t="s">
        <v>45</v>
      </c>
      <c r="L127" s="185">
        <v>48.35423</v>
      </c>
      <c r="M127" s="185">
        <v>201.603</v>
      </c>
      <c r="N127" s="185"/>
      <c r="O127" s="185">
        <v>12.0</v>
      </c>
      <c r="P127" s="186">
        <v>1.92786</v>
      </c>
      <c r="Q127" s="187">
        <v>0.0</v>
      </c>
      <c r="R127" s="84"/>
      <c r="S127" s="84"/>
      <c r="T127" s="84"/>
      <c r="U127" s="84"/>
      <c r="V127" s="84"/>
      <c r="W127" s="188"/>
      <c r="X127" s="189">
        <v>200.0</v>
      </c>
      <c r="Y127" s="193">
        <v>832.0</v>
      </c>
      <c r="Z127" s="86">
        <v>9.13202</v>
      </c>
    </row>
    <row r="128" hidden="1">
      <c r="A128" s="185">
        <v>126.0</v>
      </c>
      <c r="B128" s="185" t="s">
        <v>58</v>
      </c>
      <c r="C128" s="185" t="s">
        <v>27</v>
      </c>
      <c r="D128" s="185" t="s">
        <v>27</v>
      </c>
      <c r="E128" s="185" t="s">
        <v>28</v>
      </c>
      <c r="F128" s="185">
        <v>48.0</v>
      </c>
      <c r="G128" s="185" t="s">
        <v>53</v>
      </c>
      <c r="H128" s="185"/>
      <c r="I128" s="185" t="s">
        <v>30</v>
      </c>
      <c r="J128" s="191">
        <v>2.0</v>
      </c>
      <c r="K128" s="191" t="s">
        <v>46</v>
      </c>
      <c r="L128" s="185">
        <v>3.69298</v>
      </c>
      <c r="M128" s="185">
        <v>110035.12</v>
      </c>
      <c r="N128" s="185"/>
      <c r="O128" s="185">
        <v>7.0</v>
      </c>
      <c r="P128" s="186">
        <v>3.56155</v>
      </c>
      <c r="Q128" s="187">
        <v>0.0</v>
      </c>
      <c r="R128" s="84"/>
      <c r="S128" s="84"/>
      <c r="T128" s="84"/>
      <c r="U128" s="84"/>
      <c r="V128" s="84"/>
      <c r="W128" s="188"/>
      <c r="X128" s="189">
        <v>3446.0</v>
      </c>
      <c r="Y128" s="193">
        <v>4366.0</v>
      </c>
      <c r="Z128" s="86">
        <v>8.43648</v>
      </c>
    </row>
    <row r="129" hidden="1">
      <c r="A129" s="185">
        <v>127.0</v>
      </c>
      <c r="B129" s="185" t="s">
        <v>58</v>
      </c>
      <c r="C129" s="185" t="s">
        <v>27</v>
      </c>
      <c r="D129" s="185" t="s">
        <v>27</v>
      </c>
      <c r="E129" s="185" t="s">
        <v>28</v>
      </c>
      <c r="F129" s="185">
        <v>48.0</v>
      </c>
      <c r="G129" s="185" t="s">
        <v>53</v>
      </c>
      <c r="H129" s="185"/>
      <c r="I129" s="185" t="s">
        <v>30</v>
      </c>
      <c r="J129" s="191">
        <v>2.0</v>
      </c>
      <c r="K129" s="191" t="s">
        <v>47</v>
      </c>
      <c r="L129" s="185">
        <v>41.70705</v>
      </c>
      <c r="M129" s="185">
        <v>3736.21</v>
      </c>
      <c r="N129" s="185"/>
      <c r="O129" s="185">
        <v>11.0</v>
      </c>
      <c r="P129" s="186">
        <v>40.47711</v>
      </c>
      <c r="Q129" s="187">
        <v>0.7</v>
      </c>
      <c r="R129" s="84"/>
      <c r="S129" s="84"/>
      <c r="T129" s="84"/>
      <c r="U129" s="84"/>
      <c r="V129" s="84"/>
      <c r="W129" s="188"/>
      <c r="X129" s="189">
        <v>641.0</v>
      </c>
      <c r="Y129" s="193">
        <v>1636.0</v>
      </c>
      <c r="Z129" s="86">
        <v>8.98952</v>
      </c>
    </row>
    <row r="130" hidden="1">
      <c r="A130" s="185">
        <v>128.0</v>
      </c>
      <c r="B130" s="185" t="s">
        <v>58</v>
      </c>
      <c r="C130" s="185" t="s">
        <v>27</v>
      </c>
      <c r="D130" s="185" t="s">
        <v>27</v>
      </c>
      <c r="E130" s="185" t="s">
        <v>28</v>
      </c>
      <c r="F130" s="185">
        <v>48.0</v>
      </c>
      <c r="G130" s="185" t="s">
        <v>53</v>
      </c>
      <c r="H130" s="185"/>
      <c r="I130" s="185" t="s">
        <v>30</v>
      </c>
      <c r="J130" s="191">
        <v>2.0</v>
      </c>
      <c r="K130" s="191" t="s">
        <v>48</v>
      </c>
      <c r="L130" s="185">
        <v>60.55685</v>
      </c>
      <c r="M130" s="185">
        <v>41046.91</v>
      </c>
      <c r="N130" s="185"/>
      <c r="O130" s="185">
        <v>17.0</v>
      </c>
      <c r="P130" s="186">
        <v>17.16861</v>
      </c>
      <c r="Q130" s="187">
        <v>0.3</v>
      </c>
      <c r="R130" s="84"/>
      <c r="S130" s="84"/>
      <c r="T130" s="84"/>
      <c r="U130" s="84"/>
      <c r="V130" s="84"/>
      <c r="W130" s="188"/>
      <c r="X130" s="189">
        <v>2490.0</v>
      </c>
      <c r="Y130" s="193">
        <v>3651.0</v>
      </c>
      <c r="Z130" s="86">
        <v>8.96917</v>
      </c>
    </row>
    <row r="131" hidden="1">
      <c r="A131" s="185">
        <v>129.0</v>
      </c>
      <c r="B131" s="185" t="s">
        <v>58</v>
      </c>
      <c r="C131" s="185" t="s">
        <v>27</v>
      </c>
      <c r="D131" s="185" t="s">
        <v>27</v>
      </c>
      <c r="E131" s="185" t="s">
        <v>28</v>
      </c>
      <c r="F131" s="185">
        <v>48.0</v>
      </c>
      <c r="G131" s="185" t="s">
        <v>53</v>
      </c>
      <c r="H131" s="185"/>
      <c r="I131" s="185" t="s">
        <v>30</v>
      </c>
      <c r="J131" s="191">
        <v>2.0</v>
      </c>
      <c r="K131" s="191" t="s">
        <v>49</v>
      </c>
      <c r="L131" s="185">
        <v>72.74645</v>
      </c>
      <c r="M131" s="185">
        <v>55.201</v>
      </c>
      <c r="N131" s="185"/>
      <c r="O131" s="185">
        <v>3.0</v>
      </c>
      <c r="P131" s="186">
        <v>21.03698</v>
      </c>
      <c r="Q131" s="187">
        <v>0.4</v>
      </c>
      <c r="R131" s="84"/>
      <c r="S131" s="84"/>
      <c r="T131" s="84"/>
      <c r="U131" s="84"/>
      <c r="V131" s="84"/>
      <c r="W131" s="188"/>
      <c r="X131" s="189">
        <v>42.0</v>
      </c>
      <c r="Y131" s="193">
        <v>917.0</v>
      </c>
      <c r="Z131" s="86">
        <v>8.51075</v>
      </c>
    </row>
    <row r="132" hidden="1">
      <c r="A132" s="185">
        <v>130.0</v>
      </c>
      <c r="B132" s="185" t="s">
        <v>58</v>
      </c>
      <c r="C132" s="185" t="s">
        <v>27</v>
      </c>
      <c r="D132" s="185" t="s">
        <v>27</v>
      </c>
      <c r="E132" s="185" t="s">
        <v>28</v>
      </c>
      <c r="F132" s="185">
        <v>48.0</v>
      </c>
      <c r="G132" s="185" t="s">
        <v>53</v>
      </c>
      <c r="H132" s="185"/>
      <c r="I132" s="185" t="s">
        <v>30</v>
      </c>
      <c r="J132" s="191">
        <v>2.0</v>
      </c>
      <c r="K132" s="191" t="s">
        <v>50</v>
      </c>
      <c r="L132" s="185">
        <v>51.33044</v>
      </c>
      <c r="M132" s="185">
        <v>12165.02</v>
      </c>
      <c r="N132" s="185"/>
      <c r="O132" s="185">
        <v>23.0</v>
      </c>
      <c r="P132" s="186">
        <v>67.55884</v>
      </c>
      <c r="Q132" s="187">
        <v>0.8</v>
      </c>
      <c r="R132" s="84"/>
      <c r="S132" s="84"/>
      <c r="T132" s="84"/>
      <c r="U132" s="84"/>
      <c r="V132" s="84"/>
      <c r="W132" s="188"/>
      <c r="X132" s="189">
        <v>3080.0</v>
      </c>
      <c r="Y132" s="193">
        <v>4544.0</v>
      </c>
      <c r="Z132" s="86">
        <v>9.52253</v>
      </c>
    </row>
    <row r="133" hidden="1">
      <c r="A133" s="185">
        <v>131.0</v>
      </c>
      <c r="B133" s="185" t="s">
        <v>58</v>
      </c>
      <c r="C133" s="185" t="s">
        <v>27</v>
      </c>
      <c r="D133" s="185" t="s">
        <v>27</v>
      </c>
      <c r="E133" s="185" t="s">
        <v>28</v>
      </c>
      <c r="F133" s="185">
        <v>48.0</v>
      </c>
      <c r="G133" s="185" t="s">
        <v>53</v>
      </c>
      <c r="H133" s="185"/>
      <c r="I133" s="185" t="s">
        <v>30</v>
      </c>
      <c r="J133" s="191">
        <v>2.0</v>
      </c>
      <c r="K133" s="191" t="s">
        <v>51</v>
      </c>
      <c r="L133" s="189" t="s">
        <v>30</v>
      </c>
      <c r="M133" s="189" t="s">
        <v>30</v>
      </c>
      <c r="N133" s="189" t="s">
        <v>30</v>
      </c>
      <c r="O133" s="189" t="s">
        <v>30</v>
      </c>
      <c r="P133" s="189" t="s">
        <v>30</v>
      </c>
      <c r="Q133" s="189" t="s">
        <v>30</v>
      </c>
      <c r="R133" s="189" t="s">
        <v>30</v>
      </c>
      <c r="S133" s="189" t="s">
        <v>30</v>
      </c>
      <c r="T133" s="189" t="s">
        <v>30</v>
      </c>
      <c r="U133" s="189" t="s">
        <v>30</v>
      </c>
      <c r="V133" s="189" t="s">
        <v>30</v>
      </c>
      <c r="W133" s="189" t="s">
        <v>30</v>
      </c>
      <c r="X133" s="189" t="s">
        <v>30</v>
      </c>
      <c r="Y133" s="189" t="s">
        <v>30</v>
      </c>
      <c r="Z133" s="189" t="s">
        <v>30</v>
      </c>
    </row>
    <row r="134" hidden="1">
      <c r="A134" s="185">
        <v>132.0</v>
      </c>
      <c r="B134" s="185" t="s">
        <v>58</v>
      </c>
      <c r="C134" s="185" t="s">
        <v>27</v>
      </c>
      <c r="D134" s="185" t="s">
        <v>27</v>
      </c>
      <c r="E134" s="185" t="s">
        <v>28</v>
      </c>
      <c r="F134" s="185">
        <v>48.0</v>
      </c>
      <c r="G134" s="185" t="s">
        <v>53</v>
      </c>
      <c r="H134" s="185"/>
      <c r="I134" s="185" t="s">
        <v>30</v>
      </c>
      <c r="J134" s="191">
        <v>2.0</v>
      </c>
      <c r="K134" s="191" t="s">
        <v>52</v>
      </c>
      <c r="L134" s="189" t="s">
        <v>30</v>
      </c>
      <c r="M134" s="189" t="s">
        <v>30</v>
      </c>
      <c r="N134" s="189" t="s">
        <v>30</v>
      </c>
      <c r="O134" s="189" t="s">
        <v>30</v>
      </c>
      <c r="P134" s="189" t="s">
        <v>30</v>
      </c>
      <c r="Q134" s="189" t="s">
        <v>30</v>
      </c>
      <c r="R134" s="189" t="s">
        <v>30</v>
      </c>
      <c r="S134" s="189" t="s">
        <v>30</v>
      </c>
      <c r="T134" s="189" t="s">
        <v>30</v>
      </c>
      <c r="U134" s="189" t="s">
        <v>30</v>
      </c>
      <c r="V134" s="189" t="s">
        <v>30</v>
      </c>
      <c r="W134" s="189" t="s">
        <v>30</v>
      </c>
      <c r="X134" s="189" t="s">
        <v>30</v>
      </c>
      <c r="Y134" s="189" t="s">
        <v>30</v>
      </c>
      <c r="Z134" s="189" t="s">
        <v>30</v>
      </c>
    </row>
    <row r="135">
      <c r="A135" s="185">
        <v>133.0</v>
      </c>
      <c r="B135" s="185" t="s">
        <v>58</v>
      </c>
      <c r="C135" s="185" t="s">
        <v>27</v>
      </c>
      <c r="D135" s="185" t="s">
        <v>27</v>
      </c>
      <c r="E135" s="185" t="s">
        <v>27</v>
      </c>
      <c r="F135" s="185">
        <v>48.0</v>
      </c>
      <c r="G135" s="185" t="s">
        <v>53</v>
      </c>
      <c r="H135" s="185"/>
      <c r="I135" s="185" t="s">
        <v>59</v>
      </c>
      <c r="J135" s="191">
        <v>2.0</v>
      </c>
      <c r="K135" s="191" t="s">
        <v>31</v>
      </c>
      <c r="L135" s="185">
        <v>117733.54000000001</v>
      </c>
      <c r="M135" s="185">
        <v>19.552</v>
      </c>
      <c r="N135" s="185"/>
      <c r="O135" s="185">
        <v>2.0</v>
      </c>
      <c r="P135" s="186">
        <v>61450.11</v>
      </c>
      <c r="Q135" s="187">
        <v>1.0</v>
      </c>
      <c r="R135" s="84">
        <v>0.0</v>
      </c>
      <c r="S135" s="84"/>
      <c r="T135" s="84"/>
      <c r="U135" s="84"/>
      <c r="V135" s="86">
        <v>0.0</v>
      </c>
      <c r="W135" s="188"/>
      <c r="X135" s="196">
        <v>119000.0</v>
      </c>
      <c r="Y135" s="86">
        <v>1329.0</v>
      </c>
      <c r="Z135" s="86">
        <v>16.99189</v>
      </c>
    </row>
    <row r="136">
      <c r="A136" s="185">
        <v>134.0</v>
      </c>
      <c r="B136" s="185" t="s">
        <v>58</v>
      </c>
      <c r="C136" s="185" t="s">
        <v>27</v>
      </c>
      <c r="D136" s="185" t="s">
        <v>27</v>
      </c>
      <c r="E136" s="185" t="s">
        <v>27</v>
      </c>
      <c r="F136" s="185">
        <v>48.0</v>
      </c>
      <c r="G136" s="185" t="s">
        <v>53</v>
      </c>
      <c r="H136" s="185"/>
      <c r="I136" s="185" t="s">
        <v>59</v>
      </c>
      <c r="J136" s="191">
        <v>2.0</v>
      </c>
      <c r="K136" s="191" t="s">
        <v>32</v>
      </c>
      <c r="L136" s="185">
        <v>5452.02</v>
      </c>
      <c r="M136" s="185">
        <v>1835.04</v>
      </c>
      <c r="N136" s="185"/>
      <c r="O136" s="185">
        <v>39.0</v>
      </c>
      <c r="P136" s="186">
        <v>3.474769E7</v>
      </c>
      <c r="Q136" s="187">
        <v>89.4</v>
      </c>
      <c r="R136" s="86">
        <v>56.609</v>
      </c>
      <c r="S136" s="86">
        <v>28.032</v>
      </c>
      <c r="T136" s="84"/>
      <c r="U136" s="86">
        <v>22.0</v>
      </c>
      <c r="V136" s="86">
        <v>439.306</v>
      </c>
      <c r="W136" s="86">
        <v>0.0</v>
      </c>
      <c r="X136" s="189">
        <v>3.4881E7</v>
      </c>
      <c r="Y136" s="86">
        <v>36587.0</v>
      </c>
      <c r="Z136" s="86">
        <v>22.8218</v>
      </c>
    </row>
    <row r="137">
      <c r="A137" s="185">
        <v>135.0</v>
      </c>
      <c r="B137" s="185" t="s">
        <v>58</v>
      </c>
      <c r="C137" s="185" t="s">
        <v>27</v>
      </c>
      <c r="D137" s="185" t="s">
        <v>27</v>
      </c>
      <c r="E137" s="185" t="s">
        <v>27</v>
      </c>
      <c r="F137" s="185">
        <v>48.0</v>
      </c>
      <c r="G137" s="185" t="s">
        <v>53</v>
      </c>
      <c r="H137" s="185"/>
      <c r="I137" s="185" t="s">
        <v>59</v>
      </c>
      <c r="J137" s="191">
        <v>2.0</v>
      </c>
      <c r="K137" s="191" t="s">
        <v>33</v>
      </c>
      <c r="L137" s="185">
        <v>56078.63</v>
      </c>
      <c r="M137" s="185">
        <v>204.068</v>
      </c>
      <c r="N137" s="185"/>
      <c r="O137" s="185">
        <v>12.0</v>
      </c>
      <c r="P137" s="186">
        <v>22974.87</v>
      </c>
      <c r="Q137" s="187">
        <v>0.4</v>
      </c>
      <c r="R137" s="86">
        <v>4641.3</v>
      </c>
      <c r="S137" s="86">
        <v>4.736</v>
      </c>
      <c r="T137" s="84"/>
      <c r="U137" s="86">
        <v>8.0</v>
      </c>
      <c r="V137" s="86">
        <v>1030.78</v>
      </c>
      <c r="W137" s="86">
        <v>0.0</v>
      </c>
      <c r="X137" s="189">
        <v>219000.0</v>
      </c>
      <c r="Y137" s="86">
        <v>1298.0</v>
      </c>
      <c r="Z137" s="86">
        <v>20.16376</v>
      </c>
    </row>
    <row r="138">
      <c r="A138" s="185">
        <v>136.0</v>
      </c>
      <c r="B138" s="185" t="s">
        <v>58</v>
      </c>
      <c r="C138" s="185" t="s">
        <v>27</v>
      </c>
      <c r="D138" s="185" t="s">
        <v>27</v>
      </c>
      <c r="E138" s="185" t="s">
        <v>27</v>
      </c>
      <c r="F138" s="185">
        <v>48.0</v>
      </c>
      <c r="G138" s="185" t="s">
        <v>53</v>
      </c>
      <c r="H138" s="185"/>
      <c r="I138" s="185" t="s">
        <v>59</v>
      </c>
      <c r="J138" s="191">
        <v>2.0</v>
      </c>
      <c r="K138" s="191" t="s">
        <v>34</v>
      </c>
      <c r="L138" s="185">
        <v>39533.07</v>
      </c>
      <c r="M138" s="185">
        <v>41067.33</v>
      </c>
      <c r="N138" s="185"/>
      <c r="O138" s="185">
        <v>69.0</v>
      </c>
      <c r="P138" s="186">
        <v>5075.69</v>
      </c>
      <c r="Q138" s="187">
        <v>0.1</v>
      </c>
      <c r="R138" s="86">
        <v>304.743</v>
      </c>
      <c r="S138" s="86">
        <v>7.424</v>
      </c>
      <c r="T138" s="84"/>
      <c r="U138" s="86">
        <v>4.0</v>
      </c>
      <c r="V138" s="86">
        <v>582.159</v>
      </c>
      <c r="W138" s="86">
        <v>0.0</v>
      </c>
      <c r="X138" s="189">
        <v>1992000.0</v>
      </c>
      <c r="Y138" s="86">
        <v>3207.0</v>
      </c>
      <c r="Z138" s="86">
        <v>23.78779</v>
      </c>
    </row>
    <row r="139">
      <c r="A139" s="185">
        <v>137.0</v>
      </c>
      <c r="B139" s="185" t="s">
        <v>58</v>
      </c>
      <c r="C139" s="185" t="s">
        <v>27</v>
      </c>
      <c r="D139" s="185" t="s">
        <v>27</v>
      </c>
      <c r="E139" s="185" t="s">
        <v>27</v>
      </c>
      <c r="F139" s="185">
        <v>48.0</v>
      </c>
      <c r="G139" s="185" t="s">
        <v>53</v>
      </c>
      <c r="H139" s="185"/>
      <c r="I139" s="185" t="s">
        <v>59</v>
      </c>
      <c r="J139" s="191">
        <v>2.0</v>
      </c>
      <c r="K139" s="191" t="s">
        <v>35</v>
      </c>
      <c r="L139" s="185">
        <v>53649.979999999996</v>
      </c>
      <c r="M139" s="185">
        <v>78.114</v>
      </c>
      <c r="N139" s="185"/>
      <c r="O139" s="185">
        <v>67.0</v>
      </c>
      <c r="P139" s="186">
        <v>6098.27</v>
      </c>
      <c r="Q139" s="187">
        <v>0.1</v>
      </c>
      <c r="R139" s="86">
        <v>4670.55</v>
      </c>
      <c r="S139" s="86">
        <v>5.856</v>
      </c>
      <c r="T139" s="84"/>
      <c r="U139" s="86">
        <v>10.0</v>
      </c>
      <c r="V139" s="86">
        <v>627.761</v>
      </c>
      <c r="W139" s="86">
        <v>0.0</v>
      </c>
      <c r="X139" s="189">
        <v>43000.0</v>
      </c>
      <c r="Y139" s="86">
        <v>981.0</v>
      </c>
      <c r="Z139" s="86">
        <v>20.24726</v>
      </c>
    </row>
    <row r="140">
      <c r="A140" s="185">
        <v>138.0</v>
      </c>
      <c r="B140" s="185" t="s">
        <v>58</v>
      </c>
      <c r="C140" s="185" t="s">
        <v>27</v>
      </c>
      <c r="D140" s="185" t="s">
        <v>27</v>
      </c>
      <c r="E140" s="185" t="s">
        <v>27</v>
      </c>
      <c r="F140" s="185">
        <v>48.0</v>
      </c>
      <c r="G140" s="185" t="s">
        <v>53</v>
      </c>
      <c r="H140" s="185"/>
      <c r="I140" s="185" t="s">
        <v>59</v>
      </c>
      <c r="J140" s="191">
        <v>2.0</v>
      </c>
      <c r="K140" s="191" t="s">
        <v>36</v>
      </c>
      <c r="L140" s="185">
        <v>56470.3</v>
      </c>
      <c r="M140" s="185">
        <v>54.336</v>
      </c>
      <c r="N140" s="185"/>
      <c r="O140" s="185">
        <v>1.0</v>
      </c>
      <c r="P140" s="186">
        <v>1019.66</v>
      </c>
      <c r="Q140" s="187">
        <v>0.0</v>
      </c>
      <c r="R140" s="84">
        <v>0.0</v>
      </c>
      <c r="S140" s="84"/>
      <c r="T140" s="84"/>
      <c r="U140" s="84"/>
      <c r="V140" s="86">
        <v>0.0</v>
      </c>
      <c r="W140" s="188"/>
      <c r="X140" s="189">
        <v>12000.0</v>
      </c>
      <c r="Y140" s="86">
        <v>770.0</v>
      </c>
      <c r="Z140" s="86">
        <v>9.70126</v>
      </c>
    </row>
    <row r="141">
      <c r="A141" s="185">
        <v>139.0</v>
      </c>
      <c r="B141" s="185" t="s">
        <v>58</v>
      </c>
      <c r="C141" s="185" t="s">
        <v>27</v>
      </c>
      <c r="D141" s="185" t="s">
        <v>27</v>
      </c>
      <c r="E141" s="185" t="s">
        <v>27</v>
      </c>
      <c r="F141" s="185">
        <v>48.0</v>
      </c>
      <c r="G141" s="185" t="s">
        <v>53</v>
      </c>
      <c r="H141" s="185"/>
      <c r="I141" s="185" t="s">
        <v>59</v>
      </c>
      <c r="J141" s="191">
        <v>2.0</v>
      </c>
      <c r="K141" s="191" t="s">
        <v>37</v>
      </c>
      <c r="L141" s="185">
        <v>55926.200000000004</v>
      </c>
      <c r="M141" s="185">
        <v>42.432</v>
      </c>
      <c r="N141" s="185"/>
      <c r="O141" s="185">
        <v>12.0</v>
      </c>
      <c r="P141" s="186">
        <v>20969.32</v>
      </c>
      <c r="Q141" s="187">
        <v>0.7</v>
      </c>
      <c r="R141" s="86">
        <v>4655.13</v>
      </c>
      <c r="S141" s="86">
        <v>5.984</v>
      </c>
      <c r="T141" s="84"/>
      <c r="U141" s="86">
        <v>10.0</v>
      </c>
      <c r="V141" s="86">
        <v>621.776</v>
      </c>
      <c r="W141" s="86">
        <v>0.0</v>
      </c>
      <c r="X141" s="189">
        <v>40000.0</v>
      </c>
      <c r="Y141" s="86">
        <v>947.0</v>
      </c>
      <c r="Z141" s="86">
        <v>19.79344</v>
      </c>
    </row>
    <row r="142">
      <c r="A142" s="185">
        <v>140.0</v>
      </c>
      <c r="B142" s="185" t="s">
        <v>58</v>
      </c>
      <c r="C142" s="185" t="s">
        <v>27</v>
      </c>
      <c r="D142" s="185" t="s">
        <v>27</v>
      </c>
      <c r="E142" s="185" t="s">
        <v>27</v>
      </c>
      <c r="F142" s="185">
        <v>48.0</v>
      </c>
      <c r="G142" s="185" t="s">
        <v>53</v>
      </c>
      <c r="H142" s="185"/>
      <c r="I142" s="185" t="s">
        <v>59</v>
      </c>
      <c r="J142" s="191">
        <v>2.0</v>
      </c>
      <c r="K142" s="191" t="s">
        <v>38</v>
      </c>
      <c r="L142" s="185">
        <v>60161.090000000004</v>
      </c>
      <c r="M142" s="185">
        <v>121.444</v>
      </c>
      <c r="N142" s="185"/>
      <c r="O142" s="185">
        <v>85.0</v>
      </c>
      <c r="P142" s="186">
        <v>14032.19</v>
      </c>
      <c r="Q142" s="187">
        <v>0.2</v>
      </c>
      <c r="R142" s="86">
        <v>5271.17</v>
      </c>
      <c r="S142" s="86">
        <v>8.289</v>
      </c>
      <c r="T142" s="84"/>
      <c r="U142" s="86">
        <v>14.0</v>
      </c>
      <c r="V142" s="86">
        <v>761.747</v>
      </c>
      <c r="W142" s="86">
        <v>0.0</v>
      </c>
      <c r="X142" s="189">
        <v>59000.0</v>
      </c>
      <c r="Y142" s="86">
        <v>1171.0</v>
      </c>
      <c r="Z142" s="86">
        <v>21.20287</v>
      </c>
    </row>
    <row r="143">
      <c r="A143" s="185">
        <v>141.0</v>
      </c>
      <c r="B143" s="185" t="s">
        <v>58</v>
      </c>
      <c r="C143" s="185" t="s">
        <v>27</v>
      </c>
      <c r="D143" s="185" t="s">
        <v>27</v>
      </c>
      <c r="E143" s="185" t="s">
        <v>27</v>
      </c>
      <c r="F143" s="185">
        <v>48.0</v>
      </c>
      <c r="G143" s="185" t="s">
        <v>53</v>
      </c>
      <c r="H143" s="185"/>
      <c r="I143" s="185" t="s">
        <v>59</v>
      </c>
      <c r="J143" s="191">
        <v>2.0</v>
      </c>
      <c r="K143" s="191" t="s">
        <v>39</v>
      </c>
      <c r="L143" s="185">
        <v>77530.29</v>
      </c>
      <c r="M143" s="185">
        <v>24.032</v>
      </c>
      <c r="N143" s="185"/>
      <c r="O143" s="185">
        <v>12.0</v>
      </c>
      <c r="P143" s="186">
        <v>50524.5</v>
      </c>
      <c r="Q143" s="187">
        <v>0.9</v>
      </c>
      <c r="R143" s="86">
        <v>9212.78</v>
      </c>
      <c r="S143" s="86">
        <v>6.272</v>
      </c>
      <c r="T143" s="84"/>
      <c r="U143" s="86">
        <v>10.0</v>
      </c>
      <c r="V143" s="86">
        <v>6065.08</v>
      </c>
      <c r="W143" s="86">
        <v>0.1</v>
      </c>
      <c r="X143" s="189">
        <v>70000.0</v>
      </c>
      <c r="Y143" s="86">
        <v>1108.0</v>
      </c>
      <c r="Z143" s="86">
        <v>20.20493</v>
      </c>
    </row>
    <row r="144">
      <c r="A144" s="185">
        <v>142.0</v>
      </c>
      <c r="B144" s="185" t="s">
        <v>58</v>
      </c>
      <c r="C144" s="185" t="s">
        <v>27</v>
      </c>
      <c r="D144" s="185" t="s">
        <v>27</v>
      </c>
      <c r="E144" s="185" t="s">
        <v>27</v>
      </c>
      <c r="F144" s="185">
        <v>48.0</v>
      </c>
      <c r="G144" s="185" t="s">
        <v>53</v>
      </c>
      <c r="H144" s="185"/>
      <c r="I144" s="185" t="s">
        <v>59</v>
      </c>
      <c r="J144" s="191">
        <v>2.0</v>
      </c>
      <c r="K144" s="191" t="s">
        <v>40</v>
      </c>
      <c r="L144" s="185">
        <v>53396.030000000006</v>
      </c>
      <c r="M144" s="185">
        <v>1502.07</v>
      </c>
      <c r="N144" s="185"/>
      <c r="O144" s="185">
        <v>57.0</v>
      </c>
      <c r="P144" s="186">
        <v>71876.83</v>
      </c>
      <c r="Q144" s="187">
        <v>1.2</v>
      </c>
      <c r="R144" s="86">
        <v>4930.81</v>
      </c>
      <c r="S144" s="86">
        <v>8.737</v>
      </c>
      <c r="T144" s="84"/>
      <c r="U144" s="86">
        <v>53.0</v>
      </c>
      <c r="V144" s="86">
        <v>1492.42</v>
      </c>
      <c r="W144" s="86">
        <v>0.0</v>
      </c>
      <c r="X144" s="189">
        <v>186000.0</v>
      </c>
      <c r="Y144" s="86">
        <v>1335.0</v>
      </c>
      <c r="Z144" s="86">
        <v>20.46162</v>
      </c>
    </row>
    <row r="145">
      <c r="A145" s="185">
        <v>143.0</v>
      </c>
      <c r="B145" s="185" t="s">
        <v>58</v>
      </c>
      <c r="C145" s="185" t="s">
        <v>27</v>
      </c>
      <c r="D145" s="185" t="s">
        <v>27</v>
      </c>
      <c r="E145" s="185" t="s">
        <v>27</v>
      </c>
      <c r="F145" s="185">
        <v>48.0</v>
      </c>
      <c r="G145" s="185" t="s">
        <v>53</v>
      </c>
      <c r="H145" s="185"/>
      <c r="I145" s="185" t="s">
        <v>59</v>
      </c>
      <c r="J145" s="191">
        <v>2.0</v>
      </c>
      <c r="K145" s="191" t="s">
        <v>41</v>
      </c>
      <c r="L145" s="185">
        <v>5401.97</v>
      </c>
      <c r="M145" s="185">
        <v>1901.37</v>
      </c>
      <c r="N145" s="185"/>
      <c r="O145" s="185">
        <v>30.0</v>
      </c>
      <c r="P145" s="186">
        <v>915.946</v>
      </c>
      <c r="Q145" s="187">
        <v>0.0</v>
      </c>
      <c r="R145" s="86">
        <v>33.505</v>
      </c>
      <c r="S145" s="86">
        <v>4.448</v>
      </c>
      <c r="T145" s="84"/>
      <c r="U145" s="86">
        <v>8.0</v>
      </c>
      <c r="V145" s="86">
        <v>167.524</v>
      </c>
      <c r="W145" s="86">
        <v>0.0</v>
      </c>
      <c r="X145" s="189">
        <v>139000.0</v>
      </c>
      <c r="Y145" s="86">
        <v>1184.0</v>
      </c>
      <c r="Z145" s="86">
        <v>21.58307</v>
      </c>
    </row>
    <row r="146">
      <c r="A146" s="185">
        <v>144.0</v>
      </c>
      <c r="B146" s="185" t="s">
        <v>58</v>
      </c>
      <c r="C146" s="185" t="s">
        <v>27</v>
      </c>
      <c r="D146" s="185" t="s">
        <v>27</v>
      </c>
      <c r="E146" s="185" t="s">
        <v>27</v>
      </c>
      <c r="F146" s="185">
        <v>48.0</v>
      </c>
      <c r="G146" s="185" t="s">
        <v>53</v>
      </c>
      <c r="H146" s="185"/>
      <c r="I146" s="185" t="s">
        <v>59</v>
      </c>
      <c r="J146" s="191">
        <v>2.0</v>
      </c>
      <c r="K146" s="191" t="s">
        <v>42</v>
      </c>
      <c r="L146" s="185">
        <v>43094.6</v>
      </c>
      <c r="M146" s="185">
        <v>43.136</v>
      </c>
      <c r="N146" s="185"/>
      <c r="O146" s="185">
        <v>59.0</v>
      </c>
      <c r="P146" s="186">
        <v>2097.03</v>
      </c>
      <c r="Q146" s="187">
        <v>0.1</v>
      </c>
      <c r="R146" s="86">
        <v>3981.73</v>
      </c>
      <c r="S146" s="86">
        <v>1.248</v>
      </c>
      <c r="T146" s="84"/>
      <c r="U146" s="86">
        <v>2.0</v>
      </c>
      <c r="V146" s="86">
        <v>465.804</v>
      </c>
      <c r="W146" s="86">
        <v>0.0</v>
      </c>
      <c r="X146" s="189">
        <v>30000.0</v>
      </c>
      <c r="Y146" s="86">
        <v>908.0</v>
      </c>
      <c r="Z146" s="86">
        <v>19.92928</v>
      </c>
    </row>
    <row r="147">
      <c r="A147" s="185">
        <v>145.0</v>
      </c>
      <c r="B147" s="185" t="s">
        <v>58</v>
      </c>
      <c r="C147" s="185" t="s">
        <v>27</v>
      </c>
      <c r="D147" s="185" t="s">
        <v>27</v>
      </c>
      <c r="E147" s="185" t="s">
        <v>27</v>
      </c>
      <c r="F147" s="185">
        <v>48.0</v>
      </c>
      <c r="G147" s="185" t="s">
        <v>53</v>
      </c>
      <c r="H147" s="185"/>
      <c r="I147" s="185" t="s">
        <v>59</v>
      </c>
      <c r="J147" s="191">
        <v>2.0</v>
      </c>
      <c r="K147" s="191" t="s">
        <v>43</v>
      </c>
      <c r="L147" s="185">
        <v>5525.68</v>
      </c>
      <c r="M147" s="185">
        <v>1178.1</v>
      </c>
      <c r="N147" s="185"/>
      <c r="O147" s="185">
        <v>59.0</v>
      </c>
      <c r="P147" s="186">
        <v>2.187862E7</v>
      </c>
      <c r="Q147" s="187">
        <v>81.4</v>
      </c>
      <c r="R147" s="86">
        <v>121.955</v>
      </c>
      <c r="S147" s="84"/>
      <c r="T147" s="84"/>
      <c r="U147" s="84"/>
      <c r="V147" s="86">
        <v>0.0</v>
      </c>
      <c r="W147" s="188"/>
      <c r="X147" s="189">
        <v>2.2121E7</v>
      </c>
      <c r="Y147" s="86">
        <v>23371.0</v>
      </c>
      <c r="Z147" s="86">
        <v>14.59322</v>
      </c>
    </row>
    <row r="148">
      <c r="A148" s="185">
        <v>146.0</v>
      </c>
      <c r="B148" s="185" t="s">
        <v>58</v>
      </c>
      <c r="C148" s="185" t="s">
        <v>27</v>
      </c>
      <c r="D148" s="185" t="s">
        <v>27</v>
      </c>
      <c r="E148" s="185" t="s">
        <v>27</v>
      </c>
      <c r="F148" s="185">
        <v>48.0</v>
      </c>
      <c r="G148" s="185" t="s">
        <v>53</v>
      </c>
      <c r="H148" s="185"/>
      <c r="I148" s="185" t="s">
        <v>59</v>
      </c>
      <c r="J148" s="191">
        <v>2.0</v>
      </c>
      <c r="K148" s="191" t="s">
        <v>44</v>
      </c>
      <c r="L148" s="185">
        <v>48279.75</v>
      </c>
      <c r="M148" s="185">
        <v>108.737</v>
      </c>
      <c r="N148" s="185"/>
      <c r="O148" s="185">
        <v>5.0</v>
      </c>
      <c r="P148" s="186">
        <v>3006.9300000000003</v>
      </c>
      <c r="Q148" s="187">
        <v>0.1</v>
      </c>
      <c r="R148" s="86">
        <v>545.486</v>
      </c>
      <c r="S148" s="86">
        <v>1.312</v>
      </c>
      <c r="T148" s="84"/>
      <c r="U148" s="86">
        <v>2.0</v>
      </c>
      <c r="V148" s="86">
        <v>77.442</v>
      </c>
      <c r="W148" s="86">
        <v>0.0</v>
      </c>
      <c r="X148" s="189">
        <v>18000.0</v>
      </c>
      <c r="Y148" s="86">
        <v>928.0</v>
      </c>
      <c r="Z148" s="86">
        <v>20.21189</v>
      </c>
    </row>
    <row r="149">
      <c r="A149" s="185">
        <v>147.0</v>
      </c>
      <c r="B149" s="185" t="s">
        <v>58</v>
      </c>
      <c r="C149" s="185" t="s">
        <v>27</v>
      </c>
      <c r="D149" s="185" t="s">
        <v>27</v>
      </c>
      <c r="E149" s="185" t="s">
        <v>27</v>
      </c>
      <c r="F149" s="185">
        <v>48.0</v>
      </c>
      <c r="G149" s="185" t="s">
        <v>53</v>
      </c>
      <c r="H149" s="185"/>
      <c r="I149" s="185" t="s">
        <v>59</v>
      </c>
      <c r="J149" s="191">
        <v>2.0</v>
      </c>
      <c r="K149" s="191" t="s">
        <v>45</v>
      </c>
      <c r="L149" s="185">
        <v>48538.72</v>
      </c>
      <c r="M149" s="185">
        <v>211.329</v>
      </c>
      <c r="N149" s="185"/>
      <c r="O149" s="185">
        <v>12.0</v>
      </c>
      <c r="P149" s="186">
        <v>2178.95</v>
      </c>
      <c r="Q149" s="187">
        <v>0.0</v>
      </c>
      <c r="R149" s="86">
        <v>58.433</v>
      </c>
      <c r="S149" s="86">
        <v>12.0</v>
      </c>
      <c r="T149" s="84"/>
      <c r="U149" s="86">
        <v>4.0</v>
      </c>
      <c r="V149" s="86">
        <v>78.306</v>
      </c>
      <c r="W149" s="86">
        <v>0.0</v>
      </c>
      <c r="X149" s="189">
        <v>202000.0</v>
      </c>
      <c r="Y149" s="86">
        <v>883.0</v>
      </c>
      <c r="Z149" s="86">
        <v>21.84453</v>
      </c>
    </row>
    <row r="150">
      <c r="A150" s="185">
        <v>148.0</v>
      </c>
      <c r="B150" s="185" t="s">
        <v>58</v>
      </c>
      <c r="C150" s="185" t="s">
        <v>27</v>
      </c>
      <c r="D150" s="185" t="s">
        <v>27</v>
      </c>
      <c r="E150" s="185" t="s">
        <v>27</v>
      </c>
      <c r="F150" s="185">
        <v>48.0</v>
      </c>
      <c r="G150" s="185" t="s">
        <v>53</v>
      </c>
      <c r="H150" s="185"/>
      <c r="I150" s="185" t="s">
        <v>59</v>
      </c>
      <c r="J150" s="191">
        <v>2.0</v>
      </c>
      <c r="K150" s="191" t="s">
        <v>46</v>
      </c>
      <c r="L150" s="185">
        <v>3599.35</v>
      </c>
      <c r="M150" s="185">
        <v>109949.51</v>
      </c>
      <c r="N150" s="185"/>
      <c r="O150" s="185">
        <v>7.0</v>
      </c>
      <c r="P150" s="186">
        <v>3561.0499999999997</v>
      </c>
      <c r="Q150" s="187">
        <v>0.0</v>
      </c>
      <c r="R150" s="86">
        <v>548.686</v>
      </c>
      <c r="S150" s="86">
        <v>1.28</v>
      </c>
      <c r="T150" s="84"/>
      <c r="U150" s="86">
        <v>2.0</v>
      </c>
      <c r="V150" s="86">
        <v>70.147</v>
      </c>
      <c r="W150" s="86">
        <v>0.0</v>
      </c>
      <c r="X150" s="189">
        <v>3562000.0</v>
      </c>
      <c r="Y150" s="86">
        <v>4450.0</v>
      </c>
      <c r="Z150" s="86">
        <v>20.36142</v>
      </c>
    </row>
    <row r="151">
      <c r="A151" s="185">
        <v>149.0</v>
      </c>
      <c r="B151" s="185" t="s">
        <v>58</v>
      </c>
      <c r="C151" s="185" t="s">
        <v>27</v>
      </c>
      <c r="D151" s="185" t="s">
        <v>27</v>
      </c>
      <c r="E151" s="185" t="s">
        <v>27</v>
      </c>
      <c r="F151" s="185">
        <v>48.0</v>
      </c>
      <c r="G151" s="185" t="s">
        <v>53</v>
      </c>
      <c r="H151" s="185"/>
      <c r="I151" s="185" t="s">
        <v>59</v>
      </c>
      <c r="J151" s="191">
        <v>2.0</v>
      </c>
      <c r="K151" s="191" t="s">
        <v>47</v>
      </c>
      <c r="L151" s="185">
        <v>42664.920000000006</v>
      </c>
      <c r="M151" s="185">
        <v>3568.38</v>
      </c>
      <c r="N151" s="185"/>
      <c r="O151" s="185">
        <v>11.0</v>
      </c>
      <c r="P151" s="186">
        <v>40250.93</v>
      </c>
      <c r="Q151" s="187">
        <v>0.7</v>
      </c>
      <c r="R151" s="86">
        <v>1185.76</v>
      </c>
      <c r="S151" s="86">
        <v>2.496</v>
      </c>
      <c r="T151" s="84"/>
      <c r="U151" s="86">
        <v>4.0</v>
      </c>
      <c r="V151" s="86">
        <v>136.419</v>
      </c>
      <c r="W151" s="86">
        <v>0.0</v>
      </c>
      <c r="X151" s="189">
        <v>642000.0</v>
      </c>
      <c r="Y151" s="86">
        <v>1673.0</v>
      </c>
      <c r="Z151" s="86">
        <v>21.42229</v>
      </c>
    </row>
    <row r="152">
      <c r="A152" s="185">
        <v>150.0</v>
      </c>
      <c r="B152" s="185" t="s">
        <v>58</v>
      </c>
      <c r="C152" s="185" t="s">
        <v>27</v>
      </c>
      <c r="D152" s="185" t="s">
        <v>27</v>
      </c>
      <c r="E152" s="185" t="s">
        <v>27</v>
      </c>
      <c r="F152" s="185">
        <v>48.0</v>
      </c>
      <c r="G152" s="185" t="s">
        <v>53</v>
      </c>
      <c r="H152" s="185"/>
      <c r="I152" s="185" t="s">
        <v>59</v>
      </c>
      <c r="J152" s="191">
        <v>2.0</v>
      </c>
      <c r="K152" s="191" t="s">
        <v>48</v>
      </c>
      <c r="L152" s="185">
        <v>59856.13</v>
      </c>
      <c r="M152" s="185">
        <v>40662.65</v>
      </c>
      <c r="N152" s="185"/>
      <c r="O152" s="185">
        <v>17.0</v>
      </c>
      <c r="P152" s="186">
        <v>17430.0</v>
      </c>
      <c r="Q152" s="187">
        <v>0.3</v>
      </c>
      <c r="R152" s="86">
        <v>5640.3</v>
      </c>
      <c r="S152" s="86">
        <v>4.576</v>
      </c>
      <c r="T152" s="84"/>
      <c r="U152" s="86">
        <v>8.0</v>
      </c>
      <c r="V152" s="86">
        <v>1019.22</v>
      </c>
      <c r="W152" s="86">
        <v>0.0</v>
      </c>
      <c r="X152" s="189">
        <v>2553000.0</v>
      </c>
      <c r="Y152" s="86">
        <v>3760.0</v>
      </c>
      <c r="Z152" s="86">
        <v>21.28175</v>
      </c>
    </row>
    <row r="153">
      <c r="A153" s="185">
        <v>151.0</v>
      </c>
      <c r="B153" s="185" t="s">
        <v>58</v>
      </c>
      <c r="C153" s="185" t="s">
        <v>27</v>
      </c>
      <c r="D153" s="185" t="s">
        <v>27</v>
      </c>
      <c r="E153" s="185" t="s">
        <v>27</v>
      </c>
      <c r="F153" s="185">
        <v>48.0</v>
      </c>
      <c r="G153" s="185" t="s">
        <v>53</v>
      </c>
      <c r="H153" s="185"/>
      <c r="I153" s="185" t="s">
        <v>59</v>
      </c>
      <c r="J153" s="191">
        <v>2.0</v>
      </c>
      <c r="K153" s="191" t="s">
        <v>49</v>
      </c>
      <c r="L153" s="185">
        <v>71457.81</v>
      </c>
      <c r="M153" s="185">
        <v>54.657</v>
      </c>
      <c r="N153" s="185"/>
      <c r="O153" s="185">
        <v>3.0</v>
      </c>
      <c r="P153" s="186">
        <v>21284.109999999997</v>
      </c>
      <c r="Q153" s="187">
        <v>0.4</v>
      </c>
      <c r="R153" s="86">
        <v>544.8779999999999</v>
      </c>
      <c r="S153" s="86">
        <v>1.248</v>
      </c>
      <c r="T153" s="84"/>
      <c r="U153" s="86">
        <v>2.0</v>
      </c>
      <c r="V153" s="86">
        <v>71.138</v>
      </c>
      <c r="W153" s="86">
        <v>0.0</v>
      </c>
      <c r="X153" s="189">
        <v>39000.0</v>
      </c>
      <c r="Y153" s="86">
        <v>991.0</v>
      </c>
      <c r="Z153" s="86">
        <v>19.94131</v>
      </c>
    </row>
    <row r="154">
      <c r="A154" s="185">
        <v>152.0</v>
      </c>
      <c r="B154" s="185" t="s">
        <v>58</v>
      </c>
      <c r="C154" s="185" t="s">
        <v>27</v>
      </c>
      <c r="D154" s="185" t="s">
        <v>27</v>
      </c>
      <c r="E154" s="185" t="s">
        <v>27</v>
      </c>
      <c r="F154" s="185">
        <v>48.0</v>
      </c>
      <c r="G154" s="185" t="s">
        <v>53</v>
      </c>
      <c r="H154" s="185"/>
      <c r="I154" s="185" t="s">
        <v>59</v>
      </c>
      <c r="J154" s="191">
        <v>2.0</v>
      </c>
      <c r="K154" s="191" t="s">
        <v>50</v>
      </c>
      <c r="L154" s="185">
        <v>51973.280000000006</v>
      </c>
      <c r="M154" s="185">
        <v>11678.13</v>
      </c>
      <c r="N154" s="185"/>
      <c r="O154" s="185">
        <v>23.0</v>
      </c>
      <c r="P154" s="186">
        <v>66944.63</v>
      </c>
      <c r="Q154" s="187">
        <v>0.8</v>
      </c>
      <c r="R154" s="86">
        <v>6639.01</v>
      </c>
      <c r="S154" s="86">
        <v>4.832</v>
      </c>
      <c r="T154" s="84"/>
      <c r="U154" s="86">
        <v>8.0</v>
      </c>
      <c r="V154" s="86">
        <v>7299.8</v>
      </c>
      <c r="W154" s="86">
        <v>0.1</v>
      </c>
      <c r="X154" s="189">
        <v>4322000.0</v>
      </c>
      <c r="Y154" s="86">
        <v>5961.0</v>
      </c>
      <c r="Z154" s="86">
        <v>23.13474</v>
      </c>
    </row>
    <row r="155">
      <c r="A155" s="185">
        <v>153.0</v>
      </c>
      <c r="B155" s="185" t="s">
        <v>58</v>
      </c>
      <c r="C155" s="185" t="s">
        <v>27</v>
      </c>
      <c r="D155" s="185" t="s">
        <v>27</v>
      </c>
      <c r="E155" s="185" t="s">
        <v>27</v>
      </c>
      <c r="F155" s="185">
        <v>48.0</v>
      </c>
      <c r="G155" s="185" t="s">
        <v>53</v>
      </c>
      <c r="H155" s="185"/>
      <c r="I155" s="185" t="s">
        <v>59</v>
      </c>
      <c r="J155" s="191">
        <v>2.0</v>
      </c>
      <c r="K155" s="191" t="s">
        <v>51</v>
      </c>
      <c r="L155" s="189" t="e">
        <v>#VALUE!</v>
      </c>
      <c r="M155" s="189" t="s">
        <v>30</v>
      </c>
      <c r="N155" s="189" t="s">
        <v>30</v>
      </c>
      <c r="O155" s="189" t="s">
        <v>30</v>
      </c>
      <c r="P155" s="189" t="e">
        <v>#VALUE!</v>
      </c>
      <c r="Q155" s="189" t="s">
        <v>30</v>
      </c>
      <c r="R155" s="189" t="e">
        <v>#VALUE!</v>
      </c>
      <c r="S155" s="189" t="s">
        <v>30</v>
      </c>
      <c r="T155" s="189" t="s">
        <v>30</v>
      </c>
      <c r="U155" s="189" t="s">
        <v>30</v>
      </c>
      <c r="V155" s="205" t="e">
        <v>#VALUE!</v>
      </c>
      <c r="W155" s="189" t="s">
        <v>30</v>
      </c>
      <c r="X155" s="189" t="e">
        <v>#VALUE!</v>
      </c>
      <c r="Y155" s="86" t="s">
        <v>30</v>
      </c>
      <c r="Z155" s="188"/>
    </row>
    <row r="156">
      <c r="A156" s="185">
        <v>154.0</v>
      </c>
      <c r="B156" s="185" t="s">
        <v>58</v>
      </c>
      <c r="C156" s="185" t="s">
        <v>27</v>
      </c>
      <c r="D156" s="185" t="s">
        <v>27</v>
      </c>
      <c r="E156" s="185" t="s">
        <v>27</v>
      </c>
      <c r="F156" s="185">
        <v>48.0</v>
      </c>
      <c r="G156" s="185" t="s">
        <v>53</v>
      </c>
      <c r="H156" s="185"/>
      <c r="I156" s="185" t="s">
        <v>59</v>
      </c>
      <c r="J156" s="191">
        <v>2.0</v>
      </c>
      <c r="K156" s="191" t="s">
        <v>52</v>
      </c>
      <c r="L156" s="189" t="e">
        <v>#VALUE!</v>
      </c>
      <c r="M156" s="189" t="s">
        <v>30</v>
      </c>
      <c r="N156" s="189" t="s">
        <v>30</v>
      </c>
      <c r="O156" s="189" t="s">
        <v>30</v>
      </c>
      <c r="P156" s="189" t="e">
        <v>#VALUE!</v>
      </c>
      <c r="Q156" s="189" t="s">
        <v>30</v>
      </c>
      <c r="R156" s="189" t="e">
        <v>#VALUE!</v>
      </c>
      <c r="S156" s="189" t="s">
        <v>30</v>
      </c>
      <c r="T156" s="189" t="s">
        <v>30</v>
      </c>
      <c r="U156" s="189" t="s">
        <v>30</v>
      </c>
      <c r="V156" s="205" t="e">
        <v>#VALUE!</v>
      </c>
      <c r="W156" s="189" t="s">
        <v>30</v>
      </c>
      <c r="X156" s="189" t="e">
        <v>#VALUE!</v>
      </c>
      <c r="Y156" s="86" t="s">
        <v>30</v>
      </c>
      <c r="Z156" s="188"/>
    </row>
    <row r="157" hidden="1">
      <c r="A157" s="185">
        <v>155.0</v>
      </c>
      <c r="B157" s="185" t="s">
        <v>58</v>
      </c>
      <c r="C157" s="185" t="s">
        <v>27</v>
      </c>
      <c r="D157" s="185" t="s">
        <v>27</v>
      </c>
      <c r="E157" s="185" t="s">
        <v>28</v>
      </c>
      <c r="F157" s="185">
        <v>48.0</v>
      </c>
      <c r="G157" s="185" t="s">
        <v>29</v>
      </c>
      <c r="H157" s="185"/>
      <c r="I157" s="185" t="s">
        <v>30</v>
      </c>
      <c r="J157" s="191">
        <v>2.0</v>
      </c>
      <c r="K157" s="191" t="s">
        <v>31</v>
      </c>
      <c r="L157" s="185">
        <v>112.0992</v>
      </c>
      <c r="M157" s="185">
        <v>45.568</v>
      </c>
      <c r="N157" s="185"/>
      <c r="O157" s="185">
        <v>2.0</v>
      </c>
      <c r="P157" s="195">
        <v>59.48434</v>
      </c>
      <c r="Q157" s="187">
        <v>0.7</v>
      </c>
      <c r="R157" s="84"/>
      <c r="S157" s="84"/>
      <c r="T157" s="84"/>
      <c r="U157" s="84"/>
      <c r="V157" s="84"/>
      <c r="W157" s="86"/>
      <c r="X157" s="196">
        <v>89.0</v>
      </c>
      <c r="Y157" s="86">
        <v>1336.0</v>
      </c>
      <c r="Z157" s="86"/>
    </row>
    <row r="158" hidden="1">
      <c r="A158" s="185">
        <v>156.0</v>
      </c>
      <c r="B158" s="185" t="s">
        <v>58</v>
      </c>
      <c r="C158" s="185" t="s">
        <v>27</v>
      </c>
      <c r="D158" s="185" t="s">
        <v>27</v>
      </c>
      <c r="E158" s="185" t="s">
        <v>28</v>
      </c>
      <c r="F158" s="185">
        <v>48.0</v>
      </c>
      <c r="G158" s="185" t="s">
        <v>29</v>
      </c>
      <c r="H158" s="185"/>
      <c r="I158" s="185" t="s">
        <v>30</v>
      </c>
      <c r="J158" s="191">
        <v>2.0</v>
      </c>
      <c r="K158" s="191" t="s">
        <v>32</v>
      </c>
      <c r="L158" s="185">
        <v>5.51445</v>
      </c>
      <c r="M158" s="185">
        <v>2554.62</v>
      </c>
      <c r="N158" s="185"/>
      <c r="O158" s="185">
        <v>39.0</v>
      </c>
      <c r="P158" s="195">
        <v>4526.81</v>
      </c>
      <c r="Q158" s="187">
        <v>6.9</v>
      </c>
      <c r="R158" s="84"/>
      <c r="S158" s="84"/>
      <c r="T158" s="84"/>
      <c r="U158" s="84"/>
      <c r="V158" s="84"/>
      <c r="W158" s="86"/>
      <c r="X158" s="189">
        <v>4925.0</v>
      </c>
      <c r="Y158" s="86">
        <v>6374.0</v>
      </c>
      <c r="Z158" s="86"/>
    </row>
    <row r="159" hidden="1">
      <c r="A159" s="185">
        <v>157.0</v>
      </c>
      <c r="B159" s="185" t="s">
        <v>58</v>
      </c>
      <c r="C159" s="185" t="s">
        <v>27</v>
      </c>
      <c r="D159" s="185" t="s">
        <v>27</v>
      </c>
      <c r="E159" s="185" t="s">
        <v>28</v>
      </c>
      <c r="F159" s="185">
        <v>48.0</v>
      </c>
      <c r="G159" s="185" t="s">
        <v>29</v>
      </c>
      <c r="H159" s="185"/>
      <c r="I159" s="185" t="s">
        <v>30</v>
      </c>
      <c r="J159" s="191">
        <v>2.0</v>
      </c>
      <c r="K159" s="191" t="s">
        <v>33</v>
      </c>
      <c r="L159" s="185">
        <v>48.82429</v>
      </c>
      <c r="M159" s="185">
        <v>257.598</v>
      </c>
      <c r="N159" s="185"/>
      <c r="O159" s="185">
        <v>12.0</v>
      </c>
      <c r="P159" s="195">
        <v>21.52111</v>
      </c>
      <c r="Q159" s="187">
        <v>0.1</v>
      </c>
      <c r="R159" s="84"/>
      <c r="S159" s="84"/>
      <c r="T159" s="84"/>
      <c r="U159" s="84"/>
      <c r="V159" s="84"/>
      <c r="W159" s="86"/>
      <c r="X159" s="189">
        <v>217.0</v>
      </c>
      <c r="Y159" s="86">
        <v>1312.0</v>
      </c>
      <c r="Z159" s="86"/>
    </row>
    <row r="160" hidden="1">
      <c r="A160" s="185">
        <v>158.0</v>
      </c>
      <c r="B160" s="185" t="s">
        <v>58</v>
      </c>
      <c r="C160" s="185" t="s">
        <v>27</v>
      </c>
      <c r="D160" s="185" t="s">
        <v>27</v>
      </c>
      <c r="E160" s="185" t="s">
        <v>28</v>
      </c>
      <c r="F160" s="185">
        <v>48.0</v>
      </c>
      <c r="G160" s="185" t="s">
        <v>29</v>
      </c>
      <c r="H160" s="185"/>
      <c r="I160" s="185" t="s">
        <v>30</v>
      </c>
      <c r="J160" s="191">
        <v>2.0</v>
      </c>
      <c r="K160" s="191" t="s">
        <v>34</v>
      </c>
      <c r="L160" s="185">
        <v>42.58444</v>
      </c>
      <c r="M160" s="185">
        <v>41534.56</v>
      </c>
      <c r="N160" s="185"/>
      <c r="O160" s="185">
        <v>149.0</v>
      </c>
      <c r="P160" s="195">
        <v>4.52031</v>
      </c>
      <c r="Q160" s="187">
        <v>0.0</v>
      </c>
      <c r="R160" s="84"/>
      <c r="S160" s="84"/>
      <c r="T160" s="84"/>
      <c r="U160" s="84"/>
      <c r="V160" s="84"/>
      <c r="W160" s="86"/>
      <c r="X160" s="189">
        <v>2014.0</v>
      </c>
      <c r="Y160" s="86">
        <v>3251.0</v>
      </c>
      <c r="Z160" s="86"/>
    </row>
    <row r="161" hidden="1">
      <c r="A161" s="185">
        <v>159.0</v>
      </c>
      <c r="B161" s="185" t="s">
        <v>58</v>
      </c>
      <c r="C161" s="185" t="s">
        <v>27</v>
      </c>
      <c r="D161" s="185" t="s">
        <v>27</v>
      </c>
      <c r="E161" s="185" t="s">
        <v>28</v>
      </c>
      <c r="F161" s="185">
        <v>48.0</v>
      </c>
      <c r="G161" s="185" t="s">
        <v>29</v>
      </c>
      <c r="H161" s="185"/>
      <c r="I161" s="185" t="s">
        <v>30</v>
      </c>
      <c r="J161" s="191">
        <v>2.0</v>
      </c>
      <c r="K161" s="191" t="s">
        <v>35</v>
      </c>
      <c r="L161" s="185">
        <v>53.41622</v>
      </c>
      <c r="M161" s="185">
        <v>222.814</v>
      </c>
      <c r="N161" s="185"/>
      <c r="O161" s="185">
        <v>147.0</v>
      </c>
      <c r="P161" s="195">
        <v>4.90463</v>
      </c>
      <c r="Q161" s="187">
        <v>0.0</v>
      </c>
      <c r="R161" s="84"/>
      <c r="S161" s="84"/>
      <c r="T161" s="84"/>
      <c r="U161" s="84"/>
      <c r="V161" s="84"/>
      <c r="W161" s="86"/>
      <c r="X161" s="189">
        <v>80.0</v>
      </c>
      <c r="Y161" s="86">
        <v>1016.0</v>
      </c>
      <c r="Z161" s="86"/>
    </row>
    <row r="162" hidden="1">
      <c r="A162" s="185">
        <v>160.0</v>
      </c>
      <c r="B162" s="185" t="s">
        <v>58</v>
      </c>
      <c r="C162" s="185" t="s">
        <v>27</v>
      </c>
      <c r="D162" s="185" t="s">
        <v>27</v>
      </c>
      <c r="E162" s="185" t="s">
        <v>28</v>
      </c>
      <c r="F162" s="185">
        <v>48.0</v>
      </c>
      <c r="G162" s="185" t="s">
        <v>29</v>
      </c>
      <c r="H162" s="185"/>
      <c r="I162" s="185" t="s">
        <v>30</v>
      </c>
      <c r="J162" s="191">
        <v>2.0</v>
      </c>
      <c r="K162" s="191" t="s">
        <v>36</v>
      </c>
      <c r="L162" s="185">
        <v>56.27608</v>
      </c>
      <c r="M162" s="185">
        <v>131.007</v>
      </c>
      <c r="N162" s="185"/>
      <c r="O162" s="185">
        <v>1.0</v>
      </c>
      <c r="P162" s="195">
        <v>0.817726</v>
      </c>
      <c r="Q162" s="187">
        <v>0.0</v>
      </c>
      <c r="R162" s="84"/>
      <c r="S162" s="84"/>
      <c r="T162" s="84"/>
      <c r="U162" s="84"/>
      <c r="V162" s="84"/>
      <c r="W162" s="86"/>
      <c r="X162" s="189">
        <v>13.0</v>
      </c>
      <c r="Y162" s="86">
        <v>779.0</v>
      </c>
      <c r="Z162" s="86"/>
    </row>
    <row r="163" hidden="1">
      <c r="A163" s="185">
        <v>161.0</v>
      </c>
      <c r="B163" s="185" t="s">
        <v>58</v>
      </c>
      <c r="C163" s="185" t="s">
        <v>27</v>
      </c>
      <c r="D163" s="185" t="s">
        <v>27</v>
      </c>
      <c r="E163" s="185" t="s">
        <v>28</v>
      </c>
      <c r="F163" s="185">
        <v>48.0</v>
      </c>
      <c r="G163" s="185" t="s">
        <v>29</v>
      </c>
      <c r="H163" s="185"/>
      <c r="I163" s="185" t="s">
        <v>30</v>
      </c>
      <c r="J163" s="191">
        <v>2.0</v>
      </c>
      <c r="K163" s="191" t="s">
        <v>37</v>
      </c>
      <c r="L163" s="185">
        <v>60.07671</v>
      </c>
      <c r="M163" s="185">
        <v>69.76</v>
      </c>
      <c r="N163" s="185"/>
      <c r="O163" s="185">
        <v>12.0</v>
      </c>
      <c r="P163" s="195">
        <v>18.27108</v>
      </c>
      <c r="Q163" s="187">
        <v>0.2</v>
      </c>
      <c r="R163" s="84"/>
      <c r="S163" s="84"/>
      <c r="T163" s="84"/>
      <c r="U163" s="84"/>
      <c r="V163" s="84"/>
      <c r="W163" s="86"/>
      <c r="X163" s="189">
        <v>41.0</v>
      </c>
      <c r="Y163" s="86">
        <v>933.0</v>
      </c>
      <c r="Z163" s="86"/>
    </row>
    <row r="164" hidden="1">
      <c r="A164" s="185">
        <v>162.0</v>
      </c>
      <c r="B164" s="185" t="s">
        <v>58</v>
      </c>
      <c r="C164" s="185" t="s">
        <v>27</v>
      </c>
      <c r="D164" s="185" t="s">
        <v>27</v>
      </c>
      <c r="E164" s="185" t="s">
        <v>28</v>
      </c>
      <c r="F164" s="185">
        <v>48.0</v>
      </c>
      <c r="G164" s="185" t="s">
        <v>29</v>
      </c>
      <c r="H164" s="185"/>
      <c r="I164" s="185" t="s">
        <v>30</v>
      </c>
      <c r="J164" s="191">
        <v>2.0</v>
      </c>
      <c r="K164" s="191" t="s">
        <v>38</v>
      </c>
      <c r="L164" s="185">
        <v>61.66858</v>
      </c>
      <c r="M164" s="185">
        <v>313.92</v>
      </c>
      <c r="N164" s="185"/>
      <c r="O164" s="185">
        <v>165.0</v>
      </c>
      <c r="P164" s="195">
        <v>7.86024</v>
      </c>
      <c r="Q164" s="187">
        <v>0.1</v>
      </c>
      <c r="R164" s="84"/>
      <c r="S164" s="84"/>
      <c r="T164" s="84"/>
      <c r="U164" s="84"/>
      <c r="V164" s="84"/>
      <c r="W164" s="86"/>
      <c r="X164" s="189">
        <v>86.0</v>
      </c>
      <c r="Y164" s="86">
        <v>1178.0</v>
      </c>
      <c r="Z164" s="86"/>
    </row>
    <row r="165" hidden="1">
      <c r="A165" s="185">
        <v>163.0</v>
      </c>
      <c r="B165" s="185" t="s">
        <v>58</v>
      </c>
      <c r="C165" s="185" t="s">
        <v>27</v>
      </c>
      <c r="D165" s="185" t="s">
        <v>27</v>
      </c>
      <c r="E165" s="185" t="s">
        <v>28</v>
      </c>
      <c r="F165" s="185">
        <v>48.0</v>
      </c>
      <c r="G165" s="185" t="s">
        <v>29</v>
      </c>
      <c r="H165" s="185"/>
      <c r="I165" s="185" t="s">
        <v>30</v>
      </c>
      <c r="J165" s="191">
        <v>2.0</v>
      </c>
      <c r="K165" s="191" t="s">
        <v>39</v>
      </c>
      <c r="L165" s="185">
        <v>79.38241</v>
      </c>
      <c r="M165" s="185">
        <v>51.007</v>
      </c>
      <c r="N165" s="185"/>
      <c r="O165" s="185">
        <v>12.0</v>
      </c>
      <c r="P165" s="195">
        <v>33.52182</v>
      </c>
      <c r="Q165" s="187">
        <v>0.4</v>
      </c>
      <c r="R165" s="84"/>
      <c r="S165" s="84"/>
      <c r="T165" s="84"/>
      <c r="U165" s="84"/>
      <c r="V165" s="84"/>
      <c r="W165" s="86"/>
      <c r="X165" s="189">
        <v>55.0</v>
      </c>
      <c r="Y165" s="86">
        <v>1108.0</v>
      </c>
      <c r="Z165" s="86"/>
    </row>
    <row r="166" hidden="1">
      <c r="A166" s="185">
        <v>164.0</v>
      </c>
      <c r="B166" s="185" t="s">
        <v>58</v>
      </c>
      <c r="C166" s="185" t="s">
        <v>27</v>
      </c>
      <c r="D166" s="185" t="s">
        <v>27</v>
      </c>
      <c r="E166" s="185" t="s">
        <v>28</v>
      </c>
      <c r="F166" s="185">
        <v>48.0</v>
      </c>
      <c r="G166" s="185" t="s">
        <v>29</v>
      </c>
      <c r="H166" s="185"/>
      <c r="I166" s="185" t="s">
        <v>30</v>
      </c>
      <c r="J166" s="191">
        <v>2.0</v>
      </c>
      <c r="K166" s="191" t="s">
        <v>40</v>
      </c>
      <c r="L166" s="185">
        <v>52.8025</v>
      </c>
      <c r="M166" s="185">
        <v>1480.67</v>
      </c>
      <c r="N166" s="185"/>
      <c r="O166" s="185">
        <v>16.0</v>
      </c>
      <c r="P166" s="195">
        <v>64.15715</v>
      </c>
      <c r="Q166" s="187">
        <v>0.5</v>
      </c>
      <c r="R166" s="84"/>
      <c r="S166" s="84"/>
      <c r="T166" s="84"/>
      <c r="U166" s="84"/>
      <c r="V166" s="84"/>
      <c r="W166" s="86"/>
      <c r="X166" s="189">
        <v>163.0</v>
      </c>
      <c r="Y166" s="86">
        <v>1305.0</v>
      </c>
      <c r="Z166" s="86"/>
    </row>
    <row r="167" hidden="1">
      <c r="A167" s="185">
        <v>165.0</v>
      </c>
      <c r="B167" s="185" t="s">
        <v>58</v>
      </c>
      <c r="C167" s="185" t="s">
        <v>27</v>
      </c>
      <c r="D167" s="185" t="s">
        <v>27</v>
      </c>
      <c r="E167" s="185" t="s">
        <v>28</v>
      </c>
      <c r="F167" s="185">
        <v>48.0</v>
      </c>
      <c r="G167" s="185" t="s">
        <v>29</v>
      </c>
      <c r="H167" s="185"/>
      <c r="I167" s="185" t="s">
        <v>30</v>
      </c>
      <c r="J167" s="191">
        <v>2.0</v>
      </c>
      <c r="K167" s="191" t="s">
        <v>41</v>
      </c>
      <c r="L167" s="185">
        <v>4.9764</v>
      </c>
      <c r="M167" s="185">
        <v>1684.67</v>
      </c>
      <c r="N167" s="185"/>
      <c r="O167" s="185">
        <v>30.0</v>
      </c>
      <c r="P167" s="195">
        <v>1.25612</v>
      </c>
      <c r="Q167" s="187">
        <v>0.0</v>
      </c>
      <c r="R167" s="84"/>
      <c r="S167" s="84"/>
      <c r="T167" s="84"/>
      <c r="U167" s="84"/>
      <c r="V167" s="84"/>
      <c r="W167" s="86"/>
      <c r="X167" s="189">
        <v>127.0</v>
      </c>
      <c r="Y167" s="86">
        <v>1187.0</v>
      </c>
      <c r="Z167" s="86"/>
    </row>
    <row r="168" hidden="1">
      <c r="A168" s="185">
        <v>166.0</v>
      </c>
      <c r="B168" s="185" t="s">
        <v>58</v>
      </c>
      <c r="C168" s="185" t="s">
        <v>27</v>
      </c>
      <c r="D168" s="185" t="s">
        <v>27</v>
      </c>
      <c r="E168" s="185" t="s">
        <v>28</v>
      </c>
      <c r="F168" s="185">
        <v>48.0</v>
      </c>
      <c r="G168" s="185" t="s">
        <v>29</v>
      </c>
      <c r="H168" s="185"/>
      <c r="I168" s="185" t="s">
        <v>30</v>
      </c>
      <c r="J168" s="191">
        <v>2.0</v>
      </c>
      <c r="K168" s="191" t="s">
        <v>42</v>
      </c>
      <c r="L168" s="185">
        <v>42.83346</v>
      </c>
      <c r="M168" s="185">
        <v>101.376</v>
      </c>
      <c r="N168" s="185"/>
      <c r="O168" s="185">
        <v>139.0</v>
      </c>
      <c r="P168" s="195">
        <v>2.22847</v>
      </c>
      <c r="Q168" s="187">
        <v>0.0</v>
      </c>
      <c r="R168" s="84"/>
      <c r="S168" s="84"/>
      <c r="T168" s="84"/>
      <c r="U168" s="84"/>
      <c r="V168" s="84"/>
      <c r="W168" s="86"/>
      <c r="X168" s="189">
        <v>62.0</v>
      </c>
      <c r="Y168" s="86">
        <v>923.0</v>
      </c>
      <c r="Z168" s="86"/>
    </row>
    <row r="169" hidden="1">
      <c r="A169" s="185">
        <v>167.0</v>
      </c>
      <c r="B169" s="185" t="s">
        <v>58</v>
      </c>
      <c r="C169" s="185" t="s">
        <v>27</v>
      </c>
      <c r="D169" s="185" t="s">
        <v>27</v>
      </c>
      <c r="E169" s="185" t="s">
        <v>28</v>
      </c>
      <c r="F169" s="185">
        <v>48.0</v>
      </c>
      <c r="G169" s="185" t="s">
        <v>29</v>
      </c>
      <c r="H169" s="185"/>
      <c r="I169" s="185" t="s">
        <v>30</v>
      </c>
      <c r="J169" s="191">
        <v>2.0</v>
      </c>
      <c r="K169" s="191" t="s">
        <v>43</v>
      </c>
      <c r="L169" s="185">
        <v>5.8067</v>
      </c>
      <c r="M169" s="185">
        <v>1.30144</v>
      </c>
      <c r="N169" s="185"/>
      <c r="O169" s="185">
        <v>139.0</v>
      </c>
      <c r="P169" s="195">
        <v>6577.67</v>
      </c>
      <c r="Q169" s="187">
        <v>31.5</v>
      </c>
      <c r="R169" s="84"/>
      <c r="S169" s="84"/>
      <c r="T169" s="84"/>
      <c r="U169" s="84"/>
      <c r="V169" s="84"/>
      <c r="W169" s="86"/>
      <c r="X169" s="189">
        <v>7800.0</v>
      </c>
      <c r="Y169" s="86">
        <v>8122.0</v>
      </c>
      <c r="Z169" s="86"/>
    </row>
    <row r="170" hidden="1">
      <c r="A170" s="185">
        <v>168.0</v>
      </c>
      <c r="B170" s="185" t="s">
        <v>58</v>
      </c>
      <c r="C170" s="185" t="s">
        <v>27</v>
      </c>
      <c r="D170" s="185" t="s">
        <v>27</v>
      </c>
      <c r="E170" s="185" t="s">
        <v>28</v>
      </c>
      <c r="F170" s="185">
        <v>48.0</v>
      </c>
      <c r="G170" s="185" t="s">
        <v>29</v>
      </c>
      <c r="H170" s="185"/>
      <c r="I170" s="185" t="s">
        <v>30</v>
      </c>
      <c r="J170" s="191">
        <v>2.0</v>
      </c>
      <c r="K170" s="191" t="s">
        <v>44</v>
      </c>
      <c r="L170" s="185">
        <v>42.97794</v>
      </c>
      <c r="M170" s="185">
        <v>262.944</v>
      </c>
      <c r="N170" s="185"/>
      <c r="O170" s="185">
        <v>5.0</v>
      </c>
      <c r="P170" s="195">
        <v>1.50803</v>
      </c>
      <c r="Q170" s="187">
        <v>0.0</v>
      </c>
      <c r="R170" s="84"/>
      <c r="S170" s="84"/>
      <c r="T170" s="84"/>
      <c r="U170" s="84"/>
      <c r="V170" s="84"/>
      <c r="W170" s="86"/>
      <c r="X170" s="189">
        <v>22.0</v>
      </c>
      <c r="Y170" s="86">
        <v>903.0</v>
      </c>
      <c r="Z170" s="86"/>
    </row>
    <row r="171" hidden="1">
      <c r="A171" s="185">
        <v>169.0</v>
      </c>
      <c r="B171" s="185" t="s">
        <v>58</v>
      </c>
      <c r="C171" s="185" t="s">
        <v>27</v>
      </c>
      <c r="D171" s="185" t="s">
        <v>27</v>
      </c>
      <c r="E171" s="185" t="s">
        <v>28</v>
      </c>
      <c r="F171" s="185">
        <v>48.0</v>
      </c>
      <c r="G171" s="185" t="s">
        <v>29</v>
      </c>
      <c r="H171" s="185"/>
      <c r="I171" s="185" t="s">
        <v>30</v>
      </c>
      <c r="J171" s="191">
        <v>2.0</v>
      </c>
      <c r="K171" s="191" t="s">
        <v>45</v>
      </c>
      <c r="L171" s="185">
        <v>40.76504</v>
      </c>
      <c r="M171" s="185">
        <v>515.134</v>
      </c>
      <c r="N171" s="185"/>
      <c r="O171" s="185">
        <v>12.0</v>
      </c>
      <c r="P171" s="195">
        <v>2.05071</v>
      </c>
      <c r="Q171" s="187">
        <v>0.0</v>
      </c>
      <c r="R171" s="84"/>
      <c r="S171" s="84"/>
      <c r="T171" s="84"/>
      <c r="U171" s="84"/>
      <c r="V171" s="84"/>
      <c r="W171" s="86"/>
      <c r="X171" s="189">
        <v>211.0</v>
      </c>
      <c r="Y171" s="86">
        <v>862.0</v>
      </c>
      <c r="Z171" s="86"/>
    </row>
    <row r="172" hidden="1">
      <c r="A172" s="185">
        <v>170.0</v>
      </c>
      <c r="B172" s="185" t="s">
        <v>58</v>
      </c>
      <c r="C172" s="185" t="s">
        <v>27</v>
      </c>
      <c r="D172" s="185" t="s">
        <v>27</v>
      </c>
      <c r="E172" s="185" t="s">
        <v>28</v>
      </c>
      <c r="F172" s="185">
        <v>48.0</v>
      </c>
      <c r="G172" s="185" t="s">
        <v>29</v>
      </c>
      <c r="H172" s="185"/>
      <c r="I172" s="185" t="s">
        <v>30</v>
      </c>
      <c r="J172" s="191">
        <v>2.0</v>
      </c>
      <c r="K172" s="191" t="s">
        <v>46</v>
      </c>
      <c r="L172" s="185">
        <v>4.16846</v>
      </c>
      <c r="M172" s="185">
        <v>100633.07</v>
      </c>
      <c r="N172" s="185"/>
      <c r="O172" s="185">
        <v>7.0</v>
      </c>
      <c r="P172" s="195">
        <v>3.25167</v>
      </c>
      <c r="Q172" s="187">
        <v>0.0</v>
      </c>
      <c r="R172" s="84"/>
      <c r="S172" s="84"/>
      <c r="T172" s="84"/>
      <c r="U172" s="84"/>
      <c r="V172" s="84"/>
      <c r="W172" s="86"/>
      <c r="X172" s="189">
        <v>3475.0</v>
      </c>
      <c r="Y172" s="86">
        <v>4434.0</v>
      </c>
      <c r="Z172" s="86"/>
    </row>
    <row r="173" hidden="1">
      <c r="A173" s="185">
        <v>171.0</v>
      </c>
      <c r="B173" s="185" t="s">
        <v>58</v>
      </c>
      <c r="C173" s="185" t="s">
        <v>27</v>
      </c>
      <c r="D173" s="185" t="s">
        <v>27</v>
      </c>
      <c r="E173" s="185" t="s">
        <v>28</v>
      </c>
      <c r="F173" s="185">
        <v>48.0</v>
      </c>
      <c r="G173" s="185" t="s">
        <v>29</v>
      </c>
      <c r="H173" s="185"/>
      <c r="I173" s="185" t="s">
        <v>30</v>
      </c>
      <c r="J173" s="191">
        <v>2.0</v>
      </c>
      <c r="K173" s="191" t="s">
        <v>47</v>
      </c>
      <c r="L173" s="185">
        <v>42.15732</v>
      </c>
      <c r="M173" s="185">
        <v>3730.13</v>
      </c>
      <c r="N173" s="185"/>
      <c r="O173" s="185">
        <v>11.0</v>
      </c>
      <c r="P173" s="195">
        <v>20.27422</v>
      </c>
      <c r="Q173" s="187">
        <v>0.1</v>
      </c>
      <c r="R173" s="84"/>
      <c r="S173" s="84"/>
      <c r="T173" s="84"/>
      <c r="U173" s="84"/>
      <c r="V173" s="84"/>
      <c r="W173" s="86"/>
      <c r="X173" s="189">
        <v>635.0</v>
      </c>
      <c r="Y173" s="86">
        <v>1636.0</v>
      </c>
      <c r="Z173" s="86"/>
    </row>
    <row r="174" hidden="1">
      <c r="A174" s="185">
        <v>172.0</v>
      </c>
      <c r="B174" s="185" t="s">
        <v>58</v>
      </c>
      <c r="C174" s="185" t="s">
        <v>27</v>
      </c>
      <c r="D174" s="185" t="s">
        <v>27</v>
      </c>
      <c r="E174" s="185" t="s">
        <v>28</v>
      </c>
      <c r="F174" s="185">
        <v>48.0</v>
      </c>
      <c r="G174" s="185" t="s">
        <v>29</v>
      </c>
      <c r="H174" s="185"/>
      <c r="I174" s="185" t="s">
        <v>30</v>
      </c>
      <c r="J174" s="191">
        <v>2.0</v>
      </c>
      <c r="K174" s="191" t="s">
        <v>48</v>
      </c>
      <c r="L174" s="185">
        <v>61.24699</v>
      </c>
      <c r="M174" s="185">
        <v>41361.52</v>
      </c>
      <c r="N174" s="185"/>
      <c r="O174" s="185">
        <v>17.0</v>
      </c>
      <c r="P174" s="195">
        <v>16.20034</v>
      </c>
      <c r="Q174" s="187">
        <v>0.1</v>
      </c>
      <c r="R174" s="84"/>
      <c r="S174" s="84"/>
      <c r="T174" s="84"/>
      <c r="U174" s="84"/>
      <c r="V174" s="84"/>
      <c r="W174" s="86"/>
      <c r="X174" s="189">
        <v>2523.0</v>
      </c>
      <c r="Y174" s="86">
        <v>3669.0</v>
      </c>
      <c r="Z174" s="86"/>
    </row>
    <row r="175" hidden="1">
      <c r="A175" s="185">
        <v>173.0</v>
      </c>
      <c r="B175" s="185" t="s">
        <v>58</v>
      </c>
      <c r="C175" s="185" t="s">
        <v>27</v>
      </c>
      <c r="D175" s="185" t="s">
        <v>27</v>
      </c>
      <c r="E175" s="185" t="s">
        <v>28</v>
      </c>
      <c r="F175" s="185">
        <v>48.0</v>
      </c>
      <c r="G175" s="185" t="s">
        <v>29</v>
      </c>
      <c r="H175" s="185"/>
      <c r="I175" s="185" t="s">
        <v>30</v>
      </c>
      <c r="J175" s="191">
        <v>2.0</v>
      </c>
      <c r="K175" s="191" t="s">
        <v>49</v>
      </c>
      <c r="L175" s="185">
        <v>73.13914</v>
      </c>
      <c r="M175" s="185">
        <v>131.967</v>
      </c>
      <c r="N175" s="185"/>
      <c r="O175" s="185">
        <v>3.0</v>
      </c>
      <c r="P175" s="195">
        <v>9.25871</v>
      </c>
      <c r="Q175" s="187">
        <v>0.1</v>
      </c>
      <c r="R175" s="84"/>
      <c r="S175" s="84"/>
      <c r="T175" s="84"/>
      <c r="U175" s="84"/>
      <c r="V175" s="84"/>
      <c r="W175" s="86"/>
      <c r="X175" s="189">
        <v>29.0</v>
      </c>
      <c r="Y175" s="86">
        <v>956.0</v>
      </c>
      <c r="Z175" s="86"/>
    </row>
    <row r="176" hidden="1">
      <c r="A176" s="185">
        <v>174.0</v>
      </c>
      <c r="B176" s="185" t="s">
        <v>58</v>
      </c>
      <c r="C176" s="185" t="s">
        <v>27</v>
      </c>
      <c r="D176" s="185" t="s">
        <v>27</v>
      </c>
      <c r="E176" s="185" t="s">
        <v>28</v>
      </c>
      <c r="F176" s="185">
        <v>48.0</v>
      </c>
      <c r="G176" s="185" t="s">
        <v>29</v>
      </c>
      <c r="H176" s="185"/>
      <c r="I176" s="185" t="s">
        <v>30</v>
      </c>
      <c r="J176" s="191">
        <v>2.0</v>
      </c>
      <c r="K176" s="191" t="s">
        <v>50</v>
      </c>
      <c r="L176" s="185">
        <v>52.02249</v>
      </c>
      <c r="M176" s="185">
        <v>12343.88</v>
      </c>
      <c r="N176" s="185"/>
      <c r="O176" s="185">
        <v>23.0</v>
      </c>
      <c r="P176" s="195">
        <v>58.79494</v>
      </c>
      <c r="Q176" s="187">
        <v>0.2</v>
      </c>
      <c r="R176" s="84"/>
      <c r="S176" s="84"/>
      <c r="T176" s="84"/>
      <c r="U176" s="84"/>
      <c r="V176" s="84"/>
      <c r="W176" s="86"/>
      <c r="X176" s="189">
        <v>3070.0</v>
      </c>
      <c r="Y176" s="86">
        <v>4653.0</v>
      </c>
      <c r="Z176" s="86"/>
    </row>
    <row r="177" hidden="1">
      <c r="A177" s="185">
        <v>175.0</v>
      </c>
      <c r="B177" s="185" t="s">
        <v>58</v>
      </c>
      <c r="C177" s="185" t="s">
        <v>27</v>
      </c>
      <c r="D177" s="185" t="s">
        <v>27</v>
      </c>
      <c r="E177" s="185" t="s">
        <v>28</v>
      </c>
      <c r="F177" s="185">
        <v>48.0</v>
      </c>
      <c r="G177" s="185" t="s">
        <v>29</v>
      </c>
      <c r="H177" s="185"/>
      <c r="I177" s="185" t="s">
        <v>30</v>
      </c>
      <c r="J177" s="191">
        <v>2.0</v>
      </c>
      <c r="K177" s="191" t="s">
        <v>51</v>
      </c>
      <c r="L177" s="86" t="s">
        <v>30</v>
      </c>
      <c r="M177" s="86" t="s">
        <v>30</v>
      </c>
      <c r="N177" s="86" t="s">
        <v>30</v>
      </c>
      <c r="O177" s="86" t="s">
        <v>30</v>
      </c>
      <c r="P177" s="86" t="s">
        <v>30</v>
      </c>
      <c r="Q177" s="86" t="s">
        <v>30</v>
      </c>
      <c r="R177" s="86" t="s">
        <v>30</v>
      </c>
      <c r="S177" s="86" t="s">
        <v>30</v>
      </c>
      <c r="T177" s="86" t="s">
        <v>30</v>
      </c>
      <c r="U177" s="86" t="s">
        <v>30</v>
      </c>
      <c r="V177" s="86" t="s">
        <v>30</v>
      </c>
      <c r="W177" s="86" t="s">
        <v>30</v>
      </c>
      <c r="X177" s="86" t="s">
        <v>30</v>
      </c>
      <c r="Y177" s="86" t="s">
        <v>30</v>
      </c>
      <c r="Z177" s="86"/>
    </row>
    <row r="178" hidden="1">
      <c r="A178" s="185">
        <v>176.0</v>
      </c>
      <c r="B178" s="185" t="s">
        <v>58</v>
      </c>
      <c r="C178" s="185" t="s">
        <v>27</v>
      </c>
      <c r="D178" s="185" t="s">
        <v>27</v>
      </c>
      <c r="E178" s="185" t="s">
        <v>28</v>
      </c>
      <c r="F178" s="185">
        <v>48.0</v>
      </c>
      <c r="G178" s="185" t="s">
        <v>29</v>
      </c>
      <c r="H178" s="185"/>
      <c r="I178" s="185" t="s">
        <v>30</v>
      </c>
      <c r="J178" s="191">
        <v>2.0</v>
      </c>
      <c r="K178" s="191" t="s">
        <v>52</v>
      </c>
      <c r="L178" s="86" t="s">
        <v>30</v>
      </c>
      <c r="M178" s="86" t="s">
        <v>30</v>
      </c>
      <c r="N178" s="86" t="s">
        <v>30</v>
      </c>
      <c r="O178" s="86" t="s">
        <v>30</v>
      </c>
      <c r="P178" s="86" t="s">
        <v>30</v>
      </c>
      <c r="Q178" s="86" t="s">
        <v>30</v>
      </c>
      <c r="R178" s="86" t="s">
        <v>30</v>
      </c>
      <c r="S178" s="86" t="s">
        <v>30</v>
      </c>
      <c r="T178" s="86" t="s">
        <v>30</v>
      </c>
      <c r="U178" s="86" t="s">
        <v>30</v>
      </c>
      <c r="V178" s="86" t="s">
        <v>30</v>
      </c>
      <c r="W178" s="86" t="s">
        <v>30</v>
      </c>
      <c r="X178" s="86" t="s">
        <v>30</v>
      </c>
      <c r="Y178" s="86" t="s">
        <v>30</v>
      </c>
      <c r="Z178" s="86"/>
    </row>
    <row r="179">
      <c r="A179" s="185">
        <v>177.0</v>
      </c>
      <c r="B179" s="185" t="s">
        <v>58</v>
      </c>
      <c r="C179" s="185" t="s">
        <v>27</v>
      </c>
      <c r="D179" s="185" t="s">
        <v>27</v>
      </c>
      <c r="E179" s="185" t="s">
        <v>27</v>
      </c>
      <c r="F179" s="185">
        <v>48.0</v>
      </c>
      <c r="G179" s="185" t="s">
        <v>29</v>
      </c>
      <c r="H179" s="185"/>
      <c r="I179" s="185" t="s">
        <v>59</v>
      </c>
      <c r="J179" s="191">
        <v>4.0</v>
      </c>
      <c r="K179" s="191" t="s">
        <v>31</v>
      </c>
      <c r="L179" s="185">
        <v>212723.80000000002</v>
      </c>
      <c r="M179" s="185">
        <v>45.568</v>
      </c>
      <c r="N179" s="185"/>
      <c r="O179" s="185">
        <v>2.0</v>
      </c>
      <c r="P179" s="186">
        <v>208143.16</v>
      </c>
      <c r="Q179" s="187">
        <v>2.4</v>
      </c>
      <c r="R179" s="84">
        <v>0.0</v>
      </c>
      <c r="S179" s="84"/>
      <c r="T179" s="84"/>
      <c r="U179" s="84"/>
      <c r="V179" s="86">
        <v>0.0</v>
      </c>
      <c r="W179" s="188"/>
      <c r="X179" s="189">
        <v>97000.0</v>
      </c>
      <c r="Y179" s="86">
        <v>1784.0</v>
      </c>
      <c r="Z179" s="86">
        <v>18.28333</v>
      </c>
    </row>
    <row r="180">
      <c r="A180" s="185">
        <v>178.0</v>
      </c>
      <c r="B180" s="185" t="s">
        <v>58</v>
      </c>
      <c r="C180" s="185" t="s">
        <v>27</v>
      </c>
      <c r="D180" s="185" t="s">
        <v>27</v>
      </c>
      <c r="E180" s="185" t="s">
        <v>27</v>
      </c>
      <c r="F180" s="185">
        <v>48.0</v>
      </c>
      <c r="G180" s="185" t="s">
        <v>29</v>
      </c>
      <c r="H180" s="185"/>
      <c r="I180" s="185" t="s">
        <v>59</v>
      </c>
      <c r="J180" s="191">
        <v>4.0</v>
      </c>
      <c r="K180" s="191" t="s">
        <v>32</v>
      </c>
      <c r="L180" s="185">
        <v>12551.539999999999</v>
      </c>
      <c r="M180" s="185">
        <v>4779.78</v>
      </c>
      <c r="N180" s="185"/>
      <c r="O180" s="185">
        <v>39.0</v>
      </c>
      <c r="P180" s="186">
        <v>1.914886E7</v>
      </c>
      <c r="Q180" s="187">
        <v>80.2</v>
      </c>
      <c r="R180" s="86">
        <v>77.408</v>
      </c>
      <c r="S180" s="86">
        <v>14.272</v>
      </c>
      <c r="T180" s="84"/>
      <c r="U180" s="86">
        <v>22.0</v>
      </c>
      <c r="V180" s="86">
        <v>1227.29</v>
      </c>
      <c r="W180" s="86">
        <v>0.0</v>
      </c>
      <c r="X180" s="189">
        <v>2.0474E7</v>
      </c>
      <c r="Y180" s="86">
        <v>21386.0</v>
      </c>
      <c r="Z180" s="86">
        <v>27.80954</v>
      </c>
    </row>
    <row r="181">
      <c r="A181" s="185">
        <v>179.0</v>
      </c>
      <c r="B181" s="185" t="s">
        <v>58</v>
      </c>
      <c r="C181" s="185" t="s">
        <v>27</v>
      </c>
      <c r="D181" s="185" t="s">
        <v>27</v>
      </c>
      <c r="E181" s="185" t="s">
        <v>27</v>
      </c>
      <c r="F181" s="185">
        <v>48.0</v>
      </c>
      <c r="G181" s="185" t="s">
        <v>29</v>
      </c>
      <c r="H181" s="185"/>
      <c r="I181" s="185" t="s">
        <v>59</v>
      </c>
      <c r="J181" s="191">
        <v>4.0</v>
      </c>
      <c r="K181" s="191" t="s">
        <v>33</v>
      </c>
      <c r="L181" s="185">
        <v>111608.12</v>
      </c>
      <c r="M181" s="185">
        <v>459.838</v>
      </c>
      <c r="N181" s="185"/>
      <c r="O181" s="185">
        <v>12.0</v>
      </c>
      <c r="P181" s="186">
        <v>42379.96</v>
      </c>
      <c r="Q181" s="187">
        <v>0.7</v>
      </c>
      <c r="R181" s="86">
        <v>9830.57</v>
      </c>
      <c r="S181" s="86">
        <v>5.632</v>
      </c>
      <c r="T181" s="84"/>
      <c r="U181" s="86">
        <v>8.0</v>
      </c>
      <c r="V181" s="86">
        <v>1878.2</v>
      </c>
      <c r="W181" s="86">
        <v>0.0</v>
      </c>
      <c r="X181" s="189">
        <v>424000.0</v>
      </c>
      <c r="Y181" s="86">
        <v>1676.0</v>
      </c>
      <c r="Z181" s="86">
        <v>25.21539</v>
      </c>
    </row>
    <row r="182">
      <c r="A182" s="185">
        <v>180.0</v>
      </c>
      <c r="B182" s="185" t="s">
        <v>58</v>
      </c>
      <c r="C182" s="185" t="s">
        <v>27</v>
      </c>
      <c r="D182" s="185" t="s">
        <v>27</v>
      </c>
      <c r="E182" s="185" t="s">
        <v>27</v>
      </c>
      <c r="F182" s="185">
        <v>48.0</v>
      </c>
      <c r="G182" s="185" t="s">
        <v>29</v>
      </c>
      <c r="H182" s="185"/>
      <c r="I182" s="185" t="s">
        <v>59</v>
      </c>
      <c r="J182" s="191">
        <v>4.0</v>
      </c>
      <c r="K182" s="191" t="s">
        <v>34</v>
      </c>
      <c r="L182" s="185">
        <v>84256.05</v>
      </c>
      <c r="M182" s="185">
        <v>84883.72</v>
      </c>
      <c r="N182" s="185"/>
      <c r="O182" s="185">
        <v>149.0</v>
      </c>
      <c r="P182" s="186">
        <v>7850.679999999999</v>
      </c>
      <c r="Q182" s="187">
        <v>0.1</v>
      </c>
      <c r="R182" s="86">
        <v>678.079</v>
      </c>
      <c r="S182" s="86">
        <v>3.104</v>
      </c>
      <c r="T182" s="84"/>
      <c r="U182" s="86">
        <v>4.0</v>
      </c>
      <c r="V182" s="86">
        <v>1191.74</v>
      </c>
      <c r="W182" s="86">
        <v>0.0</v>
      </c>
      <c r="X182" s="189">
        <v>3887000.0</v>
      </c>
      <c r="Y182" s="86">
        <v>5295.0</v>
      </c>
      <c r="Z182" s="86">
        <v>28.4564</v>
      </c>
    </row>
    <row r="183">
      <c r="A183" s="185">
        <v>181.0</v>
      </c>
      <c r="B183" s="185" t="s">
        <v>58</v>
      </c>
      <c r="C183" s="185" t="s">
        <v>27</v>
      </c>
      <c r="D183" s="185" t="s">
        <v>27</v>
      </c>
      <c r="E183" s="185" t="s">
        <v>27</v>
      </c>
      <c r="F183" s="185">
        <v>48.0</v>
      </c>
      <c r="G183" s="185" t="s">
        <v>29</v>
      </c>
      <c r="H183" s="185"/>
      <c r="I183" s="185" t="s">
        <v>59</v>
      </c>
      <c r="J183" s="191">
        <v>4.0</v>
      </c>
      <c r="K183" s="191" t="s">
        <v>35</v>
      </c>
      <c r="L183" s="185">
        <v>98218.28</v>
      </c>
      <c r="M183" s="185">
        <v>216.639</v>
      </c>
      <c r="N183" s="185"/>
      <c r="O183" s="185">
        <v>147.0</v>
      </c>
      <c r="P183" s="186">
        <v>9479.18</v>
      </c>
      <c r="Q183" s="187">
        <v>0.2</v>
      </c>
      <c r="R183" s="86">
        <v>10110.47</v>
      </c>
      <c r="S183" s="86">
        <v>7.072</v>
      </c>
      <c r="T183" s="84"/>
      <c r="U183" s="86">
        <v>10.0</v>
      </c>
      <c r="V183" s="86">
        <v>1279.55</v>
      </c>
      <c r="W183" s="86">
        <v>0.0</v>
      </c>
      <c r="X183" s="189">
        <v>77000.0</v>
      </c>
      <c r="Y183" s="86">
        <v>1178.0</v>
      </c>
      <c r="Z183" s="86">
        <v>23.93161</v>
      </c>
    </row>
    <row r="184">
      <c r="A184" s="185">
        <v>182.0</v>
      </c>
      <c r="B184" s="185" t="s">
        <v>58</v>
      </c>
      <c r="C184" s="185" t="s">
        <v>27</v>
      </c>
      <c r="D184" s="185" t="s">
        <v>27</v>
      </c>
      <c r="E184" s="185" t="s">
        <v>27</v>
      </c>
      <c r="F184" s="185">
        <v>48.0</v>
      </c>
      <c r="G184" s="185" t="s">
        <v>29</v>
      </c>
      <c r="H184" s="185"/>
      <c r="I184" s="185" t="s">
        <v>59</v>
      </c>
      <c r="J184" s="191">
        <v>4.0</v>
      </c>
      <c r="K184" s="191" t="s">
        <v>36</v>
      </c>
      <c r="L184" s="185">
        <v>113096.09</v>
      </c>
      <c r="M184" s="185">
        <v>134.623</v>
      </c>
      <c r="N184" s="185"/>
      <c r="O184" s="185">
        <v>1.0</v>
      </c>
      <c r="P184" s="186">
        <v>1330.94</v>
      </c>
      <c r="Q184" s="187">
        <v>0.0</v>
      </c>
      <c r="R184" s="84">
        <v>0.0</v>
      </c>
      <c r="S184" s="84"/>
      <c r="T184" s="84"/>
      <c r="U184" s="84"/>
      <c r="V184" s="86">
        <v>0.0</v>
      </c>
      <c r="W184" s="188"/>
      <c r="X184" s="189">
        <v>10000.0</v>
      </c>
      <c r="Y184" s="86">
        <v>898.0</v>
      </c>
      <c r="Z184" s="86">
        <v>10.4209</v>
      </c>
    </row>
    <row r="185">
      <c r="A185" s="185">
        <v>183.0</v>
      </c>
      <c r="B185" s="185" t="s">
        <v>58</v>
      </c>
      <c r="C185" s="185" t="s">
        <v>27</v>
      </c>
      <c r="D185" s="185" t="s">
        <v>27</v>
      </c>
      <c r="E185" s="185" t="s">
        <v>27</v>
      </c>
      <c r="F185" s="185">
        <v>48.0</v>
      </c>
      <c r="G185" s="185" t="s">
        <v>29</v>
      </c>
      <c r="H185" s="185"/>
      <c r="I185" s="185" t="s">
        <v>59</v>
      </c>
      <c r="J185" s="191">
        <v>4.0</v>
      </c>
      <c r="K185" s="191" t="s">
        <v>37</v>
      </c>
      <c r="L185" s="185">
        <v>120553.4</v>
      </c>
      <c r="M185" s="185">
        <v>69.439</v>
      </c>
      <c r="N185" s="185"/>
      <c r="O185" s="185">
        <v>12.0</v>
      </c>
      <c r="P185" s="186">
        <v>38007.41</v>
      </c>
      <c r="Q185" s="187">
        <v>0.6</v>
      </c>
      <c r="R185" s="86">
        <v>9991.69</v>
      </c>
      <c r="S185" s="86">
        <v>7.136</v>
      </c>
      <c r="T185" s="84"/>
      <c r="U185" s="86">
        <v>10.0</v>
      </c>
      <c r="V185" s="86">
        <v>1269.72</v>
      </c>
      <c r="W185" s="86">
        <v>0.0</v>
      </c>
      <c r="X185" s="189">
        <v>53000.0</v>
      </c>
      <c r="Y185" s="86">
        <v>1113.0</v>
      </c>
      <c r="Z185" s="86">
        <v>24.21859</v>
      </c>
    </row>
    <row r="186">
      <c r="A186" s="185">
        <v>184.0</v>
      </c>
      <c r="B186" s="185" t="s">
        <v>58</v>
      </c>
      <c r="C186" s="185" t="s">
        <v>27</v>
      </c>
      <c r="D186" s="185" t="s">
        <v>27</v>
      </c>
      <c r="E186" s="185" t="s">
        <v>27</v>
      </c>
      <c r="F186" s="185">
        <v>48.0</v>
      </c>
      <c r="G186" s="185" t="s">
        <v>29</v>
      </c>
      <c r="H186" s="185"/>
      <c r="I186" s="185" t="s">
        <v>59</v>
      </c>
      <c r="J186" s="191">
        <v>4.0</v>
      </c>
      <c r="K186" s="191" t="s">
        <v>38</v>
      </c>
      <c r="L186" s="185">
        <v>126339.42</v>
      </c>
      <c r="M186" s="185">
        <v>317.951</v>
      </c>
      <c r="N186" s="185"/>
      <c r="O186" s="185">
        <v>165.0</v>
      </c>
      <c r="P186" s="186">
        <v>18811.5</v>
      </c>
      <c r="Q186" s="187">
        <v>0.3</v>
      </c>
      <c r="R186" s="86">
        <v>11052.42</v>
      </c>
      <c r="S186" s="86">
        <v>9.92</v>
      </c>
      <c r="T186" s="84"/>
      <c r="U186" s="86">
        <v>14.0</v>
      </c>
      <c r="V186" s="86">
        <v>1532.22</v>
      </c>
      <c r="W186" s="86">
        <v>0.0</v>
      </c>
      <c r="X186" s="189">
        <v>91000.0</v>
      </c>
      <c r="Y186" s="86">
        <v>1395.0</v>
      </c>
      <c r="Z186" s="86">
        <v>25.86928</v>
      </c>
    </row>
    <row r="187">
      <c r="A187" s="185">
        <v>185.0</v>
      </c>
      <c r="B187" s="185" t="s">
        <v>58</v>
      </c>
      <c r="C187" s="185" t="s">
        <v>27</v>
      </c>
      <c r="D187" s="185" t="s">
        <v>27</v>
      </c>
      <c r="E187" s="185" t="s">
        <v>27</v>
      </c>
      <c r="F187" s="185">
        <v>48.0</v>
      </c>
      <c r="G187" s="185" t="s">
        <v>29</v>
      </c>
      <c r="H187" s="185"/>
      <c r="I187" s="185" t="s">
        <v>59</v>
      </c>
      <c r="J187" s="191">
        <v>4.0</v>
      </c>
      <c r="K187" s="191" t="s">
        <v>39</v>
      </c>
      <c r="L187" s="185">
        <v>161004.44</v>
      </c>
      <c r="M187" s="185">
        <v>50.111</v>
      </c>
      <c r="N187" s="185"/>
      <c r="O187" s="185">
        <v>12.0</v>
      </c>
      <c r="P187" s="186">
        <v>72412.64</v>
      </c>
      <c r="Q187" s="187">
        <v>1.2</v>
      </c>
      <c r="R187" s="86">
        <v>19732.17</v>
      </c>
      <c r="S187" s="86">
        <v>7.456</v>
      </c>
      <c r="T187" s="84"/>
      <c r="U187" s="86">
        <v>10.0</v>
      </c>
      <c r="V187" s="86">
        <v>8079.34</v>
      </c>
      <c r="W187" s="86">
        <v>0.1</v>
      </c>
      <c r="X187" s="189">
        <v>91000.0</v>
      </c>
      <c r="Y187" s="86">
        <v>1387.0</v>
      </c>
      <c r="Z187" s="86">
        <v>24.75153</v>
      </c>
    </row>
    <row r="188">
      <c r="A188" s="185">
        <v>186.0</v>
      </c>
      <c r="B188" s="185" t="s">
        <v>58</v>
      </c>
      <c r="C188" s="185" t="s">
        <v>27</v>
      </c>
      <c r="D188" s="185" t="s">
        <v>27</v>
      </c>
      <c r="E188" s="185" t="s">
        <v>27</v>
      </c>
      <c r="F188" s="185">
        <v>48.0</v>
      </c>
      <c r="G188" s="185" t="s">
        <v>29</v>
      </c>
      <c r="H188" s="185"/>
      <c r="I188" s="185" t="s">
        <v>59</v>
      </c>
      <c r="J188" s="191">
        <v>4.0</v>
      </c>
      <c r="K188" s="191" t="s">
        <v>40</v>
      </c>
      <c r="L188" s="185">
        <v>109925.34000000001</v>
      </c>
      <c r="M188" s="185">
        <v>2806.64</v>
      </c>
      <c r="N188" s="185"/>
      <c r="O188" s="185">
        <v>57.0</v>
      </c>
      <c r="P188" s="186">
        <v>127318.06</v>
      </c>
      <c r="Q188" s="187">
        <v>2.2</v>
      </c>
      <c r="R188" s="86">
        <v>10343.970000000001</v>
      </c>
      <c r="S188" s="86">
        <v>9.984</v>
      </c>
      <c r="T188" s="84"/>
      <c r="U188" s="86">
        <v>53.0</v>
      </c>
      <c r="V188" s="86">
        <v>2942.07</v>
      </c>
      <c r="W188" s="86">
        <v>0.1</v>
      </c>
      <c r="X188" s="189">
        <v>330000.0</v>
      </c>
      <c r="Y188" s="86">
        <v>1769.0</v>
      </c>
      <c r="Z188" s="86">
        <v>24.11878</v>
      </c>
    </row>
    <row r="189">
      <c r="A189" s="185">
        <v>187.0</v>
      </c>
      <c r="B189" s="185" t="s">
        <v>58</v>
      </c>
      <c r="C189" s="185" t="s">
        <v>27</v>
      </c>
      <c r="D189" s="185" t="s">
        <v>27</v>
      </c>
      <c r="E189" s="185" t="s">
        <v>27</v>
      </c>
      <c r="F189" s="185">
        <v>48.0</v>
      </c>
      <c r="G189" s="185" t="s">
        <v>29</v>
      </c>
      <c r="H189" s="185"/>
      <c r="I189" s="185" t="s">
        <v>59</v>
      </c>
      <c r="J189" s="191">
        <v>4.0</v>
      </c>
      <c r="K189" s="191" t="s">
        <v>41</v>
      </c>
      <c r="L189" s="185">
        <v>11611.42</v>
      </c>
      <c r="M189" s="185">
        <v>3926.76</v>
      </c>
      <c r="N189" s="185"/>
      <c r="O189" s="185">
        <v>22.0</v>
      </c>
      <c r="P189" s="186">
        <v>1430.84</v>
      </c>
      <c r="Q189" s="187">
        <v>0.0</v>
      </c>
      <c r="R189" s="86">
        <v>60.799</v>
      </c>
      <c r="S189" s="86">
        <v>5.12</v>
      </c>
      <c r="T189" s="84"/>
      <c r="U189" s="86">
        <v>8.0</v>
      </c>
      <c r="V189" s="86">
        <v>445.183</v>
      </c>
      <c r="W189" s="86">
        <v>0.0</v>
      </c>
      <c r="X189" s="189">
        <v>198000.0</v>
      </c>
      <c r="Y189" s="86">
        <v>1317.0</v>
      </c>
      <c r="Z189" s="86">
        <v>26.83442</v>
      </c>
    </row>
    <row r="190">
      <c r="A190" s="185">
        <v>188.0</v>
      </c>
      <c r="B190" s="185" t="s">
        <v>58</v>
      </c>
      <c r="C190" s="185" t="s">
        <v>27</v>
      </c>
      <c r="D190" s="185" t="s">
        <v>27</v>
      </c>
      <c r="E190" s="185" t="s">
        <v>27</v>
      </c>
      <c r="F190" s="185">
        <v>48.0</v>
      </c>
      <c r="G190" s="185" t="s">
        <v>29</v>
      </c>
      <c r="H190" s="185"/>
      <c r="I190" s="185" t="s">
        <v>59</v>
      </c>
      <c r="J190" s="191">
        <v>4.0</v>
      </c>
      <c r="K190" s="191" t="s">
        <v>42</v>
      </c>
      <c r="L190" s="185">
        <v>87779.46</v>
      </c>
      <c r="M190" s="185">
        <v>102.143</v>
      </c>
      <c r="N190" s="185"/>
      <c r="O190" s="185">
        <v>139.0</v>
      </c>
      <c r="P190" s="186">
        <v>3628.52</v>
      </c>
      <c r="Q190" s="187">
        <v>0.1</v>
      </c>
      <c r="R190" s="86">
        <v>9073.230000000001</v>
      </c>
      <c r="S190" s="86">
        <v>1.568</v>
      </c>
      <c r="T190" s="84"/>
      <c r="U190" s="86">
        <v>2.0</v>
      </c>
      <c r="V190" s="86">
        <v>821.118</v>
      </c>
      <c r="W190" s="86">
        <v>0.0</v>
      </c>
      <c r="X190" s="189">
        <v>61000.0</v>
      </c>
      <c r="Y190" s="86">
        <v>1072.0</v>
      </c>
      <c r="Z190" s="86">
        <v>24.45958</v>
      </c>
    </row>
    <row r="191">
      <c r="A191" s="185">
        <v>189.0</v>
      </c>
      <c r="B191" s="185" t="s">
        <v>58</v>
      </c>
      <c r="C191" s="185" t="s">
        <v>27</v>
      </c>
      <c r="D191" s="185" t="s">
        <v>27</v>
      </c>
      <c r="E191" s="185" t="s">
        <v>27</v>
      </c>
      <c r="F191" s="185">
        <v>48.0</v>
      </c>
      <c r="G191" s="185" t="s">
        <v>29</v>
      </c>
      <c r="H191" s="185"/>
      <c r="I191" s="185" t="s">
        <v>59</v>
      </c>
      <c r="J191" s="191">
        <v>4.0</v>
      </c>
      <c r="K191" s="191" t="s">
        <v>43</v>
      </c>
      <c r="L191" s="185">
        <v>12241.789999999999</v>
      </c>
      <c r="M191" s="185">
        <v>2338.45</v>
      </c>
      <c r="N191" s="185"/>
      <c r="O191" s="185">
        <v>139.0</v>
      </c>
      <c r="P191" s="186">
        <v>2.578915E7</v>
      </c>
      <c r="Q191" s="187">
        <v>78.4</v>
      </c>
      <c r="R191" s="86">
        <v>237.984</v>
      </c>
      <c r="S191" s="84"/>
      <c r="T191" s="84"/>
      <c r="U191" s="84"/>
      <c r="V191" s="86">
        <v>0.0</v>
      </c>
      <c r="W191" s="188"/>
      <c r="X191" s="189">
        <v>2.6909E7</v>
      </c>
      <c r="Y191" s="86">
        <v>27971.0</v>
      </c>
      <c r="Z191" s="86">
        <v>17.41841</v>
      </c>
    </row>
    <row r="192">
      <c r="A192" s="185">
        <v>190.0</v>
      </c>
      <c r="B192" s="185" t="s">
        <v>58</v>
      </c>
      <c r="C192" s="185" t="s">
        <v>27</v>
      </c>
      <c r="D192" s="185" t="s">
        <v>27</v>
      </c>
      <c r="E192" s="185" t="s">
        <v>27</v>
      </c>
      <c r="F192" s="185">
        <v>48.0</v>
      </c>
      <c r="G192" s="185" t="s">
        <v>29</v>
      </c>
      <c r="H192" s="185"/>
      <c r="I192" s="185" t="s">
        <v>59</v>
      </c>
      <c r="J192" s="191">
        <v>4.0</v>
      </c>
      <c r="K192" s="191" t="s">
        <v>44</v>
      </c>
      <c r="L192" s="185">
        <v>91594.28</v>
      </c>
      <c r="M192" s="185">
        <v>266.621</v>
      </c>
      <c r="N192" s="185"/>
      <c r="O192" s="185">
        <v>5.0</v>
      </c>
      <c r="P192" s="186">
        <v>3846.4100000000003</v>
      </c>
      <c r="Q192" s="187">
        <v>0.1</v>
      </c>
      <c r="R192" s="86">
        <v>1076.03</v>
      </c>
      <c r="S192" s="86">
        <v>1.6</v>
      </c>
      <c r="T192" s="84"/>
      <c r="U192" s="86">
        <v>2.0</v>
      </c>
      <c r="V192" s="86">
        <v>145.28</v>
      </c>
      <c r="W192" s="86">
        <v>0.0</v>
      </c>
      <c r="X192" s="189">
        <v>22000.0</v>
      </c>
      <c r="Y192" s="86">
        <v>1060.0</v>
      </c>
      <c r="Z192" s="86">
        <v>23.95894</v>
      </c>
    </row>
    <row r="193">
      <c r="A193" s="185">
        <v>191.0</v>
      </c>
      <c r="B193" s="185" t="s">
        <v>58</v>
      </c>
      <c r="C193" s="185" t="s">
        <v>27</v>
      </c>
      <c r="D193" s="185" t="s">
        <v>27</v>
      </c>
      <c r="E193" s="185" t="s">
        <v>27</v>
      </c>
      <c r="F193" s="185">
        <v>48.0</v>
      </c>
      <c r="G193" s="185" t="s">
        <v>29</v>
      </c>
      <c r="H193" s="185"/>
      <c r="I193" s="185" t="s">
        <v>59</v>
      </c>
      <c r="J193" s="191">
        <v>4.0</v>
      </c>
      <c r="K193" s="191" t="s">
        <v>45</v>
      </c>
      <c r="L193" s="185">
        <v>97734.75</v>
      </c>
      <c r="M193" s="185">
        <v>475.002</v>
      </c>
      <c r="N193" s="185"/>
      <c r="O193" s="185">
        <v>12.0</v>
      </c>
      <c r="P193" s="186">
        <v>3234.76</v>
      </c>
      <c r="Q193" s="187">
        <v>0.1</v>
      </c>
      <c r="R193" s="86">
        <v>111.64699999999999</v>
      </c>
      <c r="S193" s="86">
        <v>2.624</v>
      </c>
      <c r="T193" s="84"/>
      <c r="U193" s="86">
        <v>4.0</v>
      </c>
      <c r="V193" s="86">
        <v>223.52</v>
      </c>
      <c r="W193" s="86">
        <v>0.0</v>
      </c>
      <c r="X193" s="189">
        <v>114000.0</v>
      </c>
      <c r="Y193" s="86">
        <v>918.0</v>
      </c>
      <c r="Z193" s="86">
        <v>26.83408</v>
      </c>
    </row>
    <row r="194">
      <c r="A194" s="185">
        <v>192.0</v>
      </c>
      <c r="B194" s="185" t="s">
        <v>58</v>
      </c>
      <c r="C194" s="185" t="s">
        <v>27</v>
      </c>
      <c r="D194" s="185" t="s">
        <v>27</v>
      </c>
      <c r="E194" s="185" t="s">
        <v>27</v>
      </c>
      <c r="F194" s="185">
        <v>48.0</v>
      </c>
      <c r="G194" s="185" t="s">
        <v>29</v>
      </c>
      <c r="H194" s="185"/>
      <c r="I194" s="185" t="s">
        <v>59</v>
      </c>
      <c r="J194" s="191">
        <v>4.0</v>
      </c>
      <c r="K194" s="191" t="s">
        <v>46</v>
      </c>
      <c r="L194" s="185">
        <v>5996.03</v>
      </c>
      <c r="M194" s="185">
        <v>195001.85</v>
      </c>
      <c r="N194" s="185"/>
      <c r="O194" s="185">
        <v>7.0</v>
      </c>
      <c r="P194" s="186">
        <v>6119.799999999999</v>
      </c>
      <c r="Q194" s="187">
        <v>0.1</v>
      </c>
      <c r="R194" s="86">
        <v>1168.86</v>
      </c>
      <c r="S194" s="86">
        <v>1.536</v>
      </c>
      <c r="T194" s="84"/>
      <c r="U194" s="86">
        <v>2.0</v>
      </c>
      <c r="V194" s="86">
        <v>145.44000000000003</v>
      </c>
      <c r="W194" s="86">
        <v>0.0</v>
      </c>
      <c r="X194" s="189">
        <v>6434000.0</v>
      </c>
      <c r="Y194" s="86">
        <v>7423.0</v>
      </c>
      <c r="Z194" s="86">
        <v>24.88102</v>
      </c>
    </row>
    <row r="195">
      <c r="A195" s="185">
        <v>193.0</v>
      </c>
      <c r="B195" s="185" t="s">
        <v>58</v>
      </c>
      <c r="C195" s="185" t="s">
        <v>27</v>
      </c>
      <c r="D195" s="185" t="s">
        <v>27</v>
      </c>
      <c r="E195" s="185" t="s">
        <v>27</v>
      </c>
      <c r="F195" s="185">
        <v>48.0</v>
      </c>
      <c r="G195" s="185" t="s">
        <v>29</v>
      </c>
      <c r="H195" s="185"/>
      <c r="I195" s="185" t="s">
        <v>59</v>
      </c>
      <c r="J195" s="191">
        <v>4.0</v>
      </c>
      <c r="K195" s="191" t="s">
        <v>47</v>
      </c>
      <c r="L195" s="185">
        <v>84231.18</v>
      </c>
      <c r="M195" s="185">
        <v>6696.92</v>
      </c>
      <c r="N195" s="185"/>
      <c r="O195" s="185">
        <v>11.0</v>
      </c>
      <c r="P195" s="186">
        <v>62241.329999999994</v>
      </c>
      <c r="Q195" s="187">
        <v>1.1</v>
      </c>
      <c r="R195" s="86">
        <v>2309.9500000000003</v>
      </c>
      <c r="S195" s="86">
        <v>3.168</v>
      </c>
      <c r="T195" s="84"/>
      <c r="U195" s="86">
        <v>4.0</v>
      </c>
      <c r="V195" s="86">
        <v>288.448</v>
      </c>
      <c r="W195" s="86">
        <v>0.0</v>
      </c>
      <c r="X195" s="189">
        <v>1210000.0</v>
      </c>
      <c r="Y195" s="86">
        <v>2386.0</v>
      </c>
      <c r="Z195" s="86">
        <v>25.8221</v>
      </c>
    </row>
    <row r="196">
      <c r="A196" s="185">
        <v>194.0</v>
      </c>
      <c r="B196" s="185" t="s">
        <v>58</v>
      </c>
      <c r="C196" s="185" t="s">
        <v>27</v>
      </c>
      <c r="D196" s="185" t="s">
        <v>27</v>
      </c>
      <c r="E196" s="185" t="s">
        <v>27</v>
      </c>
      <c r="F196" s="185">
        <v>48.0</v>
      </c>
      <c r="G196" s="185" t="s">
        <v>29</v>
      </c>
      <c r="H196" s="185"/>
      <c r="I196" s="185" t="s">
        <v>59</v>
      </c>
      <c r="J196" s="191">
        <v>4.0</v>
      </c>
      <c r="K196" s="191" t="s">
        <v>48</v>
      </c>
      <c r="L196" s="185">
        <v>109152.19</v>
      </c>
      <c r="M196" s="185">
        <v>83432.41</v>
      </c>
      <c r="N196" s="185"/>
      <c r="O196" s="185">
        <v>17.0</v>
      </c>
      <c r="P196" s="186">
        <v>31737.99</v>
      </c>
      <c r="Q196" s="187">
        <v>0.4</v>
      </c>
      <c r="R196" s="86">
        <v>11547.62</v>
      </c>
      <c r="S196" s="86">
        <v>5.632</v>
      </c>
      <c r="T196" s="84"/>
      <c r="U196" s="86">
        <v>8.0</v>
      </c>
      <c r="V196" s="86">
        <v>1890.11</v>
      </c>
      <c r="W196" s="86">
        <v>0.0</v>
      </c>
      <c r="X196" s="189">
        <v>4951000.0</v>
      </c>
      <c r="Y196" s="86">
        <v>6361.0</v>
      </c>
      <c r="Z196" s="86">
        <v>26.612</v>
      </c>
    </row>
    <row r="197">
      <c r="A197" s="185">
        <v>195.0</v>
      </c>
      <c r="B197" s="185" t="s">
        <v>58</v>
      </c>
      <c r="C197" s="185" t="s">
        <v>27</v>
      </c>
      <c r="D197" s="185" t="s">
        <v>27</v>
      </c>
      <c r="E197" s="185" t="s">
        <v>27</v>
      </c>
      <c r="F197" s="185">
        <v>48.0</v>
      </c>
      <c r="G197" s="185" t="s">
        <v>29</v>
      </c>
      <c r="H197" s="185"/>
      <c r="I197" s="185" t="s">
        <v>59</v>
      </c>
      <c r="J197" s="191">
        <v>4.0</v>
      </c>
      <c r="K197" s="191" t="s">
        <v>49</v>
      </c>
      <c r="L197" s="185">
        <v>139309.02</v>
      </c>
      <c r="M197" s="185">
        <v>135.039</v>
      </c>
      <c r="N197" s="185"/>
      <c r="O197" s="185">
        <v>3.0</v>
      </c>
      <c r="P197" s="186">
        <v>25167.280000000002</v>
      </c>
      <c r="Q197" s="187">
        <v>0.4</v>
      </c>
      <c r="R197" s="86">
        <v>1117.09</v>
      </c>
      <c r="S197" s="86">
        <v>1.568</v>
      </c>
      <c r="T197" s="84"/>
      <c r="U197" s="86">
        <v>2.0</v>
      </c>
      <c r="V197" s="86">
        <v>144.672</v>
      </c>
      <c r="W197" s="86">
        <v>0.0</v>
      </c>
      <c r="X197" s="189">
        <v>43000.0</v>
      </c>
      <c r="Y197" s="86">
        <v>1156.0</v>
      </c>
      <c r="Z197" s="86">
        <v>24.00928</v>
      </c>
    </row>
    <row r="198">
      <c r="A198" s="185">
        <v>196.0</v>
      </c>
      <c r="B198" s="185" t="s">
        <v>58</v>
      </c>
      <c r="C198" s="185" t="s">
        <v>27</v>
      </c>
      <c r="D198" s="185" t="s">
        <v>27</v>
      </c>
      <c r="E198" s="185" t="s">
        <v>27</v>
      </c>
      <c r="F198" s="185">
        <v>48.0</v>
      </c>
      <c r="G198" s="185" t="s">
        <v>29</v>
      </c>
      <c r="H198" s="185"/>
      <c r="I198" s="185" t="s">
        <v>59</v>
      </c>
      <c r="J198" s="191">
        <v>4.0</v>
      </c>
      <c r="K198" s="191" t="s">
        <v>50</v>
      </c>
      <c r="L198" s="185">
        <v>104916.14</v>
      </c>
      <c r="M198" s="185">
        <v>24604.79</v>
      </c>
      <c r="N198" s="185"/>
      <c r="O198" s="185">
        <v>23.0</v>
      </c>
      <c r="P198" s="186">
        <v>118047.26</v>
      </c>
      <c r="Q198" s="187">
        <v>0.8</v>
      </c>
      <c r="R198" s="86">
        <v>12796.26</v>
      </c>
      <c r="S198" s="86">
        <v>5.312</v>
      </c>
      <c r="T198" s="84"/>
      <c r="U198" s="86">
        <v>8.0</v>
      </c>
      <c r="V198" s="86">
        <v>9383.59</v>
      </c>
      <c r="W198" s="86">
        <v>0.1</v>
      </c>
      <c r="X198" s="189">
        <v>8482000.0</v>
      </c>
      <c r="Y198" s="86">
        <v>10387.0</v>
      </c>
      <c r="Z198" s="86">
        <v>28.88189</v>
      </c>
    </row>
    <row r="199">
      <c r="A199" s="185">
        <v>197.0</v>
      </c>
      <c r="B199" s="185" t="s">
        <v>58</v>
      </c>
      <c r="C199" s="185" t="s">
        <v>27</v>
      </c>
      <c r="D199" s="185" t="s">
        <v>27</v>
      </c>
      <c r="E199" s="185" t="s">
        <v>27</v>
      </c>
      <c r="F199" s="185">
        <v>48.0</v>
      </c>
      <c r="G199" s="185" t="s">
        <v>29</v>
      </c>
      <c r="H199" s="185"/>
      <c r="I199" s="185" t="s">
        <v>59</v>
      </c>
      <c r="J199" s="191">
        <v>4.0</v>
      </c>
      <c r="K199" s="191" t="s">
        <v>51</v>
      </c>
      <c r="L199" s="86" t="e">
        <v>#VALUE!</v>
      </c>
      <c r="M199" s="86" t="s">
        <v>30</v>
      </c>
      <c r="N199" s="86" t="s">
        <v>30</v>
      </c>
      <c r="O199" s="86" t="s">
        <v>30</v>
      </c>
      <c r="P199" s="86" t="e">
        <v>#VALUE!</v>
      </c>
      <c r="Q199" s="86" t="s">
        <v>30</v>
      </c>
      <c r="R199" s="86" t="e">
        <v>#VALUE!</v>
      </c>
      <c r="S199" s="86" t="s">
        <v>30</v>
      </c>
      <c r="T199" s="86" t="s">
        <v>30</v>
      </c>
      <c r="U199" s="86" t="s">
        <v>30</v>
      </c>
      <c r="V199" s="86" t="e">
        <v>#VALUE!</v>
      </c>
      <c r="W199" s="86" t="s">
        <v>30</v>
      </c>
      <c r="X199" s="86" t="e">
        <v>#VALUE!</v>
      </c>
      <c r="Y199" s="86" t="s">
        <v>30</v>
      </c>
      <c r="Z199" s="86" t="s">
        <v>30</v>
      </c>
    </row>
    <row r="200">
      <c r="A200" s="185">
        <v>198.0</v>
      </c>
      <c r="B200" s="185" t="s">
        <v>58</v>
      </c>
      <c r="C200" s="185" t="s">
        <v>27</v>
      </c>
      <c r="D200" s="185" t="s">
        <v>27</v>
      </c>
      <c r="E200" s="185" t="s">
        <v>27</v>
      </c>
      <c r="F200" s="185">
        <v>48.0</v>
      </c>
      <c r="G200" s="185" t="s">
        <v>29</v>
      </c>
      <c r="H200" s="185"/>
      <c r="I200" s="185" t="s">
        <v>59</v>
      </c>
      <c r="J200" s="191">
        <v>4.0</v>
      </c>
      <c r="K200" s="191" t="s">
        <v>52</v>
      </c>
      <c r="L200" s="86" t="e">
        <v>#VALUE!</v>
      </c>
      <c r="M200" s="86" t="s">
        <v>30</v>
      </c>
      <c r="N200" s="86" t="s">
        <v>30</v>
      </c>
      <c r="O200" s="86" t="s">
        <v>30</v>
      </c>
      <c r="P200" s="86" t="e">
        <v>#VALUE!</v>
      </c>
      <c r="Q200" s="86" t="s">
        <v>30</v>
      </c>
      <c r="R200" s="86" t="e">
        <v>#VALUE!</v>
      </c>
      <c r="S200" s="86" t="s">
        <v>30</v>
      </c>
      <c r="T200" s="86" t="s">
        <v>30</v>
      </c>
      <c r="U200" s="86" t="s">
        <v>30</v>
      </c>
      <c r="V200" s="86" t="e">
        <v>#VALUE!</v>
      </c>
      <c r="W200" s="86" t="s">
        <v>30</v>
      </c>
      <c r="X200" s="86" t="e">
        <v>#VALUE!</v>
      </c>
      <c r="Y200" s="86" t="s">
        <v>30</v>
      </c>
      <c r="Z200" s="86" t="s">
        <v>30</v>
      </c>
    </row>
    <row r="201" hidden="1">
      <c r="A201" s="185">
        <v>199.0</v>
      </c>
      <c r="B201" s="185" t="s">
        <v>58</v>
      </c>
      <c r="C201" s="185" t="s">
        <v>27</v>
      </c>
      <c r="D201" s="185" t="s">
        <v>27</v>
      </c>
      <c r="E201" s="185" t="s">
        <v>28</v>
      </c>
      <c r="F201" s="185">
        <v>48.0</v>
      </c>
      <c r="G201" s="185" t="s">
        <v>53</v>
      </c>
      <c r="H201" s="185"/>
      <c r="I201" s="185" t="s">
        <v>30</v>
      </c>
      <c r="J201" s="191">
        <v>4.0</v>
      </c>
      <c r="K201" s="191" t="s">
        <v>31</v>
      </c>
      <c r="L201" s="185">
        <v>177.3642</v>
      </c>
      <c r="M201" s="185">
        <v>19.424</v>
      </c>
      <c r="N201" s="185"/>
      <c r="O201" s="185">
        <v>2.0</v>
      </c>
      <c r="P201" s="186">
        <v>225.5991</v>
      </c>
      <c r="Q201" s="187">
        <v>7.9</v>
      </c>
      <c r="R201" s="84"/>
      <c r="S201" s="84"/>
      <c r="T201" s="84"/>
      <c r="U201" s="84"/>
      <c r="V201" s="84"/>
      <c r="W201" s="188"/>
      <c r="X201" s="189">
        <v>119.0</v>
      </c>
      <c r="Y201" s="86">
        <v>1321.0</v>
      </c>
      <c r="Z201" s="86">
        <v>11.1876</v>
      </c>
    </row>
    <row r="202" hidden="1">
      <c r="A202" s="185">
        <v>200.0</v>
      </c>
      <c r="B202" s="185" t="s">
        <v>58</v>
      </c>
      <c r="C202" s="185" t="s">
        <v>27</v>
      </c>
      <c r="D202" s="185" t="s">
        <v>27</v>
      </c>
      <c r="E202" s="185" t="s">
        <v>28</v>
      </c>
      <c r="F202" s="185">
        <v>48.0</v>
      </c>
      <c r="G202" s="185" t="s">
        <v>53</v>
      </c>
      <c r="H202" s="185"/>
      <c r="I202" s="185" t="s">
        <v>30</v>
      </c>
      <c r="J202" s="191">
        <v>4.0</v>
      </c>
      <c r="K202" s="191" t="s">
        <v>32</v>
      </c>
      <c r="L202" s="185">
        <v>12.11365</v>
      </c>
      <c r="M202" s="185">
        <v>3496.08</v>
      </c>
      <c r="N202" s="185"/>
      <c r="O202" s="185">
        <v>39.0</v>
      </c>
      <c r="P202" s="186">
        <v>140585.77</v>
      </c>
      <c r="Q202" s="187">
        <v>95.7</v>
      </c>
      <c r="R202" s="84"/>
      <c r="S202" s="84"/>
      <c r="T202" s="84"/>
      <c r="U202" s="84"/>
      <c r="V202" s="84"/>
      <c r="W202" s="188"/>
      <c r="X202" s="189">
        <v>145348.0</v>
      </c>
      <c r="Y202" s="86">
        <v>142553.0</v>
      </c>
      <c r="Z202" s="86">
        <v>9.82471</v>
      </c>
    </row>
    <row r="203" hidden="1">
      <c r="A203" s="185">
        <v>201.0</v>
      </c>
      <c r="B203" s="185" t="s">
        <v>58</v>
      </c>
      <c r="C203" s="185" t="s">
        <v>27</v>
      </c>
      <c r="D203" s="185" t="s">
        <v>27</v>
      </c>
      <c r="E203" s="185" t="s">
        <v>28</v>
      </c>
      <c r="F203" s="185">
        <v>48.0</v>
      </c>
      <c r="G203" s="185" t="s">
        <v>53</v>
      </c>
      <c r="H203" s="185"/>
      <c r="I203" s="185" t="s">
        <v>30</v>
      </c>
      <c r="J203" s="191">
        <v>4.0</v>
      </c>
      <c r="K203" s="191" t="s">
        <v>33</v>
      </c>
      <c r="L203" s="185">
        <v>112.8911</v>
      </c>
      <c r="M203" s="185">
        <v>410.918</v>
      </c>
      <c r="N203" s="185"/>
      <c r="O203" s="185">
        <v>12.0</v>
      </c>
      <c r="P203" s="186">
        <v>47.11424</v>
      </c>
      <c r="Q203" s="187">
        <v>0.8</v>
      </c>
      <c r="R203" s="84"/>
      <c r="S203" s="84"/>
      <c r="T203" s="84"/>
      <c r="U203" s="84"/>
      <c r="V203" s="84"/>
      <c r="W203" s="188"/>
      <c r="X203" s="189">
        <v>424.0</v>
      </c>
      <c r="Y203" s="86">
        <v>1610.0</v>
      </c>
      <c r="Z203" s="86">
        <v>9.27093</v>
      </c>
    </row>
    <row r="204" hidden="1">
      <c r="A204" s="185">
        <v>202.0</v>
      </c>
      <c r="B204" s="185" t="s">
        <v>58</v>
      </c>
      <c r="C204" s="185" t="s">
        <v>27</v>
      </c>
      <c r="D204" s="185" t="s">
        <v>27</v>
      </c>
      <c r="E204" s="185" t="s">
        <v>28</v>
      </c>
      <c r="F204" s="185">
        <v>48.0</v>
      </c>
      <c r="G204" s="185" t="s">
        <v>53</v>
      </c>
      <c r="H204" s="185"/>
      <c r="I204" s="185" t="s">
        <v>30</v>
      </c>
      <c r="J204" s="191">
        <v>4.0</v>
      </c>
      <c r="K204" s="191" t="s">
        <v>34</v>
      </c>
      <c r="L204" s="185">
        <v>83.18145</v>
      </c>
      <c r="M204" s="185">
        <v>46232.25</v>
      </c>
      <c r="N204" s="185"/>
      <c r="O204" s="185">
        <v>69.0</v>
      </c>
      <c r="P204" s="186">
        <v>9.74994</v>
      </c>
      <c r="Q204" s="187">
        <v>0.1</v>
      </c>
      <c r="R204" s="84"/>
      <c r="S204" s="84"/>
      <c r="T204" s="84"/>
      <c r="U204" s="84"/>
      <c r="V204" s="84"/>
      <c r="W204" s="188"/>
      <c r="X204" s="189">
        <v>3879.0</v>
      </c>
      <c r="Y204" s="86">
        <v>5268.0</v>
      </c>
      <c r="Z204" s="86">
        <v>10.74327</v>
      </c>
    </row>
    <row r="205" hidden="1">
      <c r="A205" s="185">
        <v>203.0</v>
      </c>
      <c r="B205" s="185" t="s">
        <v>58</v>
      </c>
      <c r="C205" s="185" t="s">
        <v>27</v>
      </c>
      <c r="D205" s="185" t="s">
        <v>27</v>
      </c>
      <c r="E205" s="185" t="s">
        <v>28</v>
      </c>
      <c r="F205" s="185">
        <v>48.0</v>
      </c>
      <c r="G205" s="185" t="s">
        <v>53</v>
      </c>
      <c r="H205" s="185"/>
      <c r="I205" s="185" t="s">
        <v>30</v>
      </c>
      <c r="J205" s="191">
        <v>4.0</v>
      </c>
      <c r="K205" s="191" t="s">
        <v>35</v>
      </c>
      <c r="L205" s="185">
        <v>110.02129</v>
      </c>
      <c r="M205" s="185">
        <v>78.4</v>
      </c>
      <c r="N205" s="185"/>
      <c r="O205" s="185">
        <v>67.0</v>
      </c>
      <c r="P205" s="186">
        <v>12.54727</v>
      </c>
      <c r="Q205" s="187">
        <v>0.2</v>
      </c>
      <c r="R205" s="84"/>
      <c r="S205" s="84"/>
      <c r="T205" s="84"/>
      <c r="U205" s="84"/>
      <c r="V205" s="84"/>
      <c r="W205" s="188"/>
      <c r="X205" s="189">
        <v>44.0</v>
      </c>
      <c r="Y205" s="86">
        <v>1088.0</v>
      </c>
      <c r="Z205" s="86">
        <v>8.69259</v>
      </c>
    </row>
    <row r="206" hidden="1">
      <c r="A206" s="185">
        <v>204.0</v>
      </c>
      <c r="B206" s="185" t="s">
        <v>58</v>
      </c>
      <c r="C206" s="185" t="s">
        <v>27</v>
      </c>
      <c r="D206" s="185" t="s">
        <v>27</v>
      </c>
      <c r="E206" s="185" t="s">
        <v>28</v>
      </c>
      <c r="F206" s="185">
        <v>48.0</v>
      </c>
      <c r="G206" s="185" t="s">
        <v>53</v>
      </c>
      <c r="H206" s="185"/>
      <c r="I206" s="185" t="s">
        <v>30</v>
      </c>
      <c r="J206" s="191">
        <v>4.0</v>
      </c>
      <c r="K206" s="191" t="s">
        <v>36</v>
      </c>
      <c r="L206" s="185">
        <v>113.1178</v>
      </c>
      <c r="M206" s="185">
        <v>53.888</v>
      </c>
      <c r="N206" s="185"/>
      <c r="O206" s="185">
        <v>1.0</v>
      </c>
      <c r="P206" s="186">
        <v>1.80691</v>
      </c>
      <c r="Q206" s="187">
        <v>0.1</v>
      </c>
      <c r="R206" s="84"/>
      <c r="S206" s="84"/>
      <c r="T206" s="84"/>
      <c r="U206" s="84"/>
      <c r="V206" s="84"/>
      <c r="W206" s="188"/>
      <c r="X206" s="189">
        <v>9.0</v>
      </c>
      <c r="Y206" s="86">
        <v>882.0</v>
      </c>
      <c r="Z206" s="86">
        <v>3.90479</v>
      </c>
    </row>
    <row r="207" hidden="1">
      <c r="A207" s="185">
        <v>205.0</v>
      </c>
      <c r="B207" s="185" t="s">
        <v>58</v>
      </c>
      <c r="C207" s="185" t="s">
        <v>27</v>
      </c>
      <c r="D207" s="185" t="s">
        <v>27</v>
      </c>
      <c r="E207" s="185" t="s">
        <v>28</v>
      </c>
      <c r="F207" s="185">
        <v>48.0</v>
      </c>
      <c r="G207" s="185" t="s">
        <v>53</v>
      </c>
      <c r="H207" s="185"/>
      <c r="I207" s="185" t="s">
        <v>30</v>
      </c>
      <c r="J207" s="191">
        <v>4.0</v>
      </c>
      <c r="K207" s="191" t="s">
        <v>37</v>
      </c>
      <c r="L207" s="185">
        <v>120.92804</v>
      </c>
      <c r="M207" s="185">
        <v>42.049</v>
      </c>
      <c r="N207" s="185"/>
      <c r="O207" s="185">
        <v>12.0</v>
      </c>
      <c r="P207" s="186">
        <v>43.76019</v>
      </c>
      <c r="Q207" s="187">
        <v>0.7</v>
      </c>
      <c r="R207" s="84"/>
      <c r="S207" s="84"/>
      <c r="T207" s="84"/>
      <c r="U207" s="84"/>
      <c r="V207" s="84"/>
      <c r="W207" s="188"/>
      <c r="X207" s="189">
        <v>55.0</v>
      </c>
      <c r="Y207" s="86">
        <v>1097.0</v>
      </c>
      <c r="Z207" s="86">
        <v>8.63184</v>
      </c>
    </row>
    <row r="208" hidden="1">
      <c r="A208" s="185">
        <v>206.0</v>
      </c>
      <c r="B208" s="185" t="s">
        <v>58</v>
      </c>
      <c r="C208" s="185" t="s">
        <v>27</v>
      </c>
      <c r="D208" s="185" t="s">
        <v>27</v>
      </c>
      <c r="E208" s="185" t="s">
        <v>28</v>
      </c>
      <c r="F208" s="185">
        <v>48.0</v>
      </c>
      <c r="G208" s="185" t="s">
        <v>53</v>
      </c>
      <c r="H208" s="185"/>
      <c r="I208" s="185" t="s">
        <v>30</v>
      </c>
      <c r="J208" s="191">
        <v>4.0</v>
      </c>
      <c r="K208" s="191" t="s">
        <v>38</v>
      </c>
      <c r="L208" s="185">
        <v>104.75002</v>
      </c>
      <c r="M208" s="185">
        <v>120.577</v>
      </c>
      <c r="N208" s="185"/>
      <c r="O208" s="185">
        <v>85.0</v>
      </c>
      <c r="P208" s="186">
        <v>33.15613</v>
      </c>
      <c r="Q208" s="187">
        <v>0.6</v>
      </c>
      <c r="R208" s="84"/>
      <c r="S208" s="84"/>
      <c r="T208" s="84"/>
      <c r="U208" s="84"/>
      <c r="V208" s="84"/>
      <c r="W208" s="188"/>
      <c r="X208" s="189">
        <v>72.0</v>
      </c>
      <c r="Y208" s="86">
        <v>1270.0</v>
      </c>
      <c r="Z208" s="86">
        <v>8.79441</v>
      </c>
    </row>
    <row r="209" hidden="1">
      <c r="A209" s="185">
        <v>207.0</v>
      </c>
      <c r="B209" s="185" t="s">
        <v>58</v>
      </c>
      <c r="C209" s="185" t="s">
        <v>27</v>
      </c>
      <c r="D209" s="185" t="s">
        <v>27</v>
      </c>
      <c r="E209" s="185" t="s">
        <v>28</v>
      </c>
      <c r="F209" s="185">
        <v>48.0</v>
      </c>
      <c r="G209" s="185" t="s">
        <v>53</v>
      </c>
      <c r="H209" s="185"/>
      <c r="I209" s="185" t="s">
        <v>30</v>
      </c>
      <c r="J209" s="191">
        <v>4.0</v>
      </c>
      <c r="K209" s="191" t="s">
        <v>39</v>
      </c>
      <c r="L209" s="185">
        <v>146.11636</v>
      </c>
      <c r="M209" s="185">
        <v>24.705</v>
      </c>
      <c r="N209" s="185"/>
      <c r="O209" s="185">
        <v>12.0</v>
      </c>
      <c r="P209" s="186">
        <v>107.71244</v>
      </c>
      <c r="Q209" s="187">
        <v>1.8</v>
      </c>
      <c r="R209" s="84"/>
      <c r="S209" s="84"/>
      <c r="T209" s="84"/>
      <c r="U209" s="84"/>
      <c r="V209" s="84"/>
      <c r="W209" s="188"/>
      <c r="X209" s="189">
        <v>122.0</v>
      </c>
      <c r="Y209" s="86">
        <v>1366.0</v>
      </c>
      <c r="Z209" s="86">
        <v>8.26649</v>
      </c>
    </row>
    <row r="210" hidden="1">
      <c r="A210" s="185">
        <v>208.0</v>
      </c>
      <c r="B210" s="185" t="s">
        <v>58</v>
      </c>
      <c r="C210" s="185" t="s">
        <v>27</v>
      </c>
      <c r="D210" s="185" t="s">
        <v>27</v>
      </c>
      <c r="E210" s="185" t="s">
        <v>28</v>
      </c>
      <c r="F210" s="185">
        <v>48.0</v>
      </c>
      <c r="G210" s="185" t="s">
        <v>53</v>
      </c>
      <c r="H210" s="185"/>
      <c r="I210" s="185" t="s">
        <v>30</v>
      </c>
      <c r="J210" s="191">
        <v>4.0</v>
      </c>
      <c r="K210" s="191" t="s">
        <v>40</v>
      </c>
      <c r="L210" s="185">
        <v>111.06552</v>
      </c>
      <c r="M210" s="185">
        <v>2596.39</v>
      </c>
      <c r="N210" s="185"/>
      <c r="O210" s="185">
        <v>16.0</v>
      </c>
      <c r="P210" s="186">
        <v>144.82834</v>
      </c>
      <c r="Q210" s="187">
        <v>2.5</v>
      </c>
      <c r="R210" s="84"/>
      <c r="S210" s="84"/>
      <c r="T210" s="84"/>
      <c r="U210" s="84"/>
      <c r="V210" s="84"/>
      <c r="W210" s="188"/>
      <c r="X210" s="189">
        <v>310.0</v>
      </c>
      <c r="Y210" s="86">
        <v>1719.0</v>
      </c>
      <c r="Z210" s="86">
        <v>8.67028</v>
      </c>
    </row>
    <row r="211" hidden="1">
      <c r="A211" s="185">
        <v>209.0</v>
      </c>
      <c r="B211" s="185" t="s">
        <v>58</v>
      </c>
      <c r="C211" s="185" t="s">
        <v>27</v>
      </c>
      <c r="D211" s="185" t="s">
        <v>27</v>
      </c>
      <c r="E211" s="185" t="s">
        <v>28</v>
      </c>
      <c r="F211" s="185">
        <v>48.0</v>
      </c>
      <c r="G211" s="185" t="s">
        <v>53</v>
      </c>
      <c r="H211" s="185"/>
      <c r="I211" s="185" t="s">
        <v>30</v>
      </c>
      <c r="J211" s="191">
        <v>4.0</v>
      </c>
      <c r="K211" s="191" t="s">
        <v>41</v>
      </c>
      <c r="L211" s="185">
        <v>11.94933</v>
      </c>
      <c r="M211" s="185">
        <v>3566.71</v>
      </c>
      <c r="N211" s="185"/>
      <c r="O211" s="185">
        <v>22.0</v>
      </c>
      <c r="P211" s="186">
        <v>1.21247</v>
      </c>
      <c r="Q211" s="187">
        <v>0.0</v>
      </c>
      <c r="R211" s="84"/>
      <c r="S211" s="84"/>
      <c r="T211" s="84"/>
      <c r="U211" s="84"/>
      <c r="V211" s="84"/>
      <c r="W211" s="188"/>
      <c r="X211" s="189">
        <v>183.0</v>
      </c>
      <c r="Y211" s="86">
        <v>1260.0</v>
      </c>
      <c r="Z211" s="86">
        <v>9.39669</v>
      </c>
    </row>
    <row r="212" hidden="1">
      <c r="A212" s="185">
        <v>210.0</v>
      </c>
      <c r="B212" s="185" t="s">
        <v>58</v>
      </c>
      <c r="C212" s="185" t="s">
        <v>27</v>
      </c>
      <c r="D212" s="185" t="s">
        <v>27</v>
      </c>
      <c r="E212" s="185" t="s">
        <v>28</v>
      </c>
      <c r="F212" s="185">
        <v>48.0</v>
      </c>
      <c r="G212" s="185" t="s">
        <v>53</v>
      </c>
      <c r="H212" s="185"/>
      <c r="I212" s="185" t="s">
        <v>30</v>
      </c>
      <c r="J212" s="191">
        <v>4.0</v>
      </c>
      <c r="K212" s="191" t="s">
        <v>42</v>
      </c>
      <c r="L212" s="185">
        <v>78.33979</v>
      </c>
      <c r="M212" s="185">
        <v>42.977</v>
      </c>
      <c r="N212" s="185"/>
      <c r="O212" s="185">
        <v>59.0</v>
      </c>
      <c r="P212" s="186">
        <v>3.94233</v>
      </c>
      <c r="Q212" s="187">
        <v>0.1</v>
      </c>
      <c r="R212" s="84"/>
      <c r="S212" s="84"/>
      <c r="T212" s="84"/>
      <c r="U212" s="84"/>
      <c r="V212" s="84"/>
      <c r="W212" s="188"/>
      <c r="X212" s="189">
        <v>30.0</v>
      </c>
      <c r="Y212" s="86">
        <v>987.0</v>
      </c>
      <c r="Z212" s="86">
        <v>7.7451</v>
      </c>
    </row>
    <row r="213" hidden="1">
      <c r="A213" s="185">
        <v>211.0</v>
      </c>
      <c r="B213" s="185" t="s">
        <v>58</v>
      </c>
      <c r="C213" s="185" t="s">
        <v>27</v>
      </c>
      <c r="D213" s="185" t="s">
        <v>27</v>
      </c>
      <c r="E213" s="185" t="s">
        <v>28</v>
      </c>
      <c r="F213" s="185">
        <v>48.0</v>
      </c>
      <c r="G213" s="185" t="s">
        <v>53</v>
      </c>
      <c r="H213" s="185"/>
      <c r="I213" s="185" t="s">
        <v>30</v>
      </c>
      <c r="J213" s="191">
        <v>4.0</v>
      </c>
      <c r="K213" s="191" t="s">
        <v>43</v>
      </c>
      <c r="L213" s="185">
        <v>12.24473</v>
      </c>
      <c r="M213" s="185">
        <v>2423.29</v>
      </c>
      <c r="N213" s="185"/>
      <c r="O213" s="185">
        <v>59.0</v>
      </c>
      <c r="P213" s="186">
        <v>87579.41</v>
      </c>
      <c r="Q213" s="187">
        <v>94.3</v>
      </c>
      <c r="R213" s="84"/>
      <c r="S213" s="84"/>
      <c r="T213" s="84"/>
      <c r="U213" s="84"/>
      <c r="V213" s="84"/>
      <c r="W213" s="188"/>
      <c r="X213" s="189">
        <v>86849.0</v>
      </c>
      <c r="Y213" s="86">
        <v>89693.0</v>
      </c>
      <c r="Z213" s="86">
        <v>11.56161</v>
      </c>
    </row>
    <row r="214" hidden="1">
      <c r="A214" s="185">
        <v>212.0</v>
      </c>
      <c r="B214" s="185" t="s">
        <v>58</v>
      </c>
      <c r="C214" s="185" t="s">
        <v>27</v>
      </c>
      <c r="D214" s="185" t="s">
        <v>27</v>
      </c>
      <c r="E214" s="185" t="s">
        <v>28</v>
      </c>
      <c r="F214" s="185">
        <v>48.0</v>
      </c>
      <c r="G214" s="185" t="s">
        <v>53</v>
      </c>
      <c r="H214" s="185"/>
      <c r="I214" s="185" t="s">
        <v>30</v>
      </c>
      <c r="J214" s="191">
        <v>4.0</v>
      </c>
      <c r="K214" s="191" t="s">
        <v>44</v>
      </c>
      <c r="L214" s="185">
        <v>97.52573</v>
      </c>
      <c r="M214" s="185">
        <v>109.89</v>
      </c>
      <c r="N214" s="185"/>
      <c r="O214" s="185">
        <v>5.0</v>
      </c>
      <c r="P214" s="186">
        <v>8.32915</v>
      </c>
      <c r="Q214" s="187">
        <v>0.1</v>
      </c>
      <c r="R214" s="84"/>
      <c r="S214" s="84"/>
      <c r="T214" s="84"/>
      <c r="U214" s="84"/>
      <c r="V214" s="84"/>
      <c r="W214" s="188"/>
      <c r="X214" s="189">
        <v>22.0</v>
      </c>
      <c r="Y214" s="86">
        <v>1005.0</v>
      </c>
      <c r="Z214" s="86">
        <v>8.51944</v>
      </c>
    </row>
    <row r="215" hidden="1">
      <c r="A215" s="185">
        <v>213.0</v>
      </c>
      <c r="B215" s="185" t="s">
        <v>58</v>
      </c>
      <c r="C215" s="185" t="s">
        <v>27</v>
      </c>
      <c r="D215" s="185" t="s">
        <v>27</v>
      </c>
      <c r="E215" s="185" t="s">
        <v>28</v>
      </c>
      <c r="F215" s="185">
        <v>48.0</v>
      </c>
      <c r="G215" s="185" t="s">
        <v>53</v>
      </c>
      <c r="H215" s="185"/>
      <c r="I215" s="185" t="s">
        <v>30</v>
      </c>
      <c r="J215" s="191">
        <v>4.0</v>
      </c>
      <c r="K215" s="191" t="s">
        <v>45</v>
      </c>
      <c r="L215" s="185">
        <v>81.7519</v>
      </c>
      <c r="M215" s="185">
        <v>253.06</v>
      </c>
      <c r="N215" s="185"/>
      <c r="O215" s="185">
        <v>12.0</v>
      </c>
      <c r="P215" s="186">
        <v>4.03958</v>
      </c>
      <c r="Q215" s="187">
        <v>0.1</v>
      </c>
      <c r="R215" s="84"/>
      <c r="S215" s="84"/>
      <c r="T215" s="84"/>
      <c r="U215" s="84"/>
      <c r="V215" s="84"/>
      <c r="W215" s="188"/>
      <c r="X215" s="189">
        <v>103.0</v>
      </c>
      <c r="Y215" s="86">
        <v>836.0</v>
      </c>
      <c r="Z215" s="86">
        <v>9.02115</v>
      </c>
    </row>
    <row r="216" hidden="1">
      <c r="A216" s="185">
        <v>214.0</v>
      </c>
      <c r="B216" s="185" t="s">
        <v>58</v>
      </c>
      <c r="C216" s="185" t="s">
        <v>27</v>
      </c>
      <c r="D216" s="185" t="s">
        <v>27</v>
      </c>
      <c r="E216" s="185" t="s">
        <v>28</v>
      </c>
      <c r="F216" s="185">
        <v>48.0</v>
      </c>
      <c r="G216" s="185" t="s">
        <v>53</v>
      </c>
      <c r="H216" s="185"/>
      <c r="I216" s="185" t="s">
        <v>30</v>
      </c>
      <c r="J216" s="191">
        <v>4.0</v>
      </c>
      <c r="K216" s="191" t="s">
        <v>46</v>
      </c>
      <c r="L216" s="185">
        <v>7.01271</v>
      </c>
      <c r="M216" s="185">
        <v>198769.69</v>
      </c>
      <c r="N216" s="185"/>
      <c r="O216" s="185">
        <v>7.0</v>
      </c>
      <c r="P216" s="186">
        <v>6.99789</v>
      </c>
      <c r="Q216" s="187">
        <v>0.1</v>
      </c>
      <c r="R216" s="84"/>
      <c r="S216" s="84"/>
      <c r="T216" s="84"/>
      <c r="U216" s="84"/>
      <c r="V216" s="84"/>
      <c r="W216" s="188"/>
      <c r="X216" s="189">
        <v>6358.0</v>
      </c>
      <c r="Y216" s="86">
        <v>7354.0</v>
      </c>
      <c r="Z216" s="86">
        <v>8.90395</v>
      </c>
    </row>
    <row r="217" hidden="1">
      <c r="A217" s="185">
        <v>215.0</v>
      </c>
      <c r="B217" s="185" t="s">
        <v>58</v>
      </c>
      <c r="C217" s="185" t="s">
        <v>27</v>
      </c>
      <c r="D217" s="185" t="s">
        <v>27</v>
      </c>
      <c r="E217" s="185" t="s">
        <v>28</v>
      </c>
      <c r="F217" s="185">
        <v>48.0</v>
      </c>
      <c r="G217" s="185" t="s">
        <v>53</v>
      </c>
      <c r="H217" s="185"/>
      <c r="I217" s="185" t="s">
        <v>30</v>
      </c>
      <c r="J217" s="191">
        <v>4.0</v>
      </c>
      <c r="K217" s="191" t="s">
        <v>47</v>
      </c>
      <c r="L217" s="185">
        <v>82.99548</v>
      </c>
      <c r="M217" s="185">
        <v>7386.9</v>
      </c>
      <c r="N217" s="185"/>
      <c r="O217" s="185">
        <v>11.0</v>
      </c>
      <c r="P217" s="186">
        <v>98.74559</v>
      </c>
      <c r="Q217" s="187">
        <v>1.7</v>
      </c>
      <c r="R217" s="84"/>
      <c r="S217" s="84"/>
      <c r="T217" s="84"/>
      <c r="U217" s="84"/>
      <c r="V217" s="84"/>
      <c r="W217" s="188"/>
      <c r="X217" s="189">
        <v>1249.0</v>
      </c>
      <c r="Y217" s="86">
        <v>2372.0</v>
      </c>
      <c r="Z217" s="86">
        <v>8.98563</v>
      </c>
    </row>
    <row r="218" hidden="1">
      <c r="A218" s="185">
        <v>216.0</v>
      </c>
      <c r="B218" s="185" t="s">
        <v>58</v>
      </c>
      <c r="C218" s="185" t="s">
        <v>27</v>
      </c>
      <c r="D218" s="185" t="s">
        <v>27</v>
      </c>
      <c r="E218" s="185" t="s">
        <v>28</v>
      </c>
      <c r="F218" s="185">
        <v>48.0</v>
      </c>
      <c r="G218" s="185" t="s">
        <v>53</v>
      </c>
      <c r="H218" s="185"/>
      <c r="I218" s="185" t="s">
        <v>30</v>
      </c>
      <c r="J218" s="191">
        <v>4.0</v>
      </c>
      <c r="K218" s="191" t="s">
        <v>48</v>
      </c>
      <c r="L218" s="185">
        <v>124.67292</v>
      </c>
      <c r="M218" s="185">
        <v>87261.96</v>
      </c>
      <c r="N218" s="185"/>
      <c r="O218" s="185">
        <v>17.0</v>
      </c>
      <c r="P218" s="186">
        <v>34.84595</v>
      </c>
      <c r="Q218" s="187">
        <v>0.3</v>
      </c>
      <c r="R218" s="84"/>
      <c r="S218" s="84"/>
      <c r="T218" s="84"/>
      <c r="U218" s="84"/>
      <c r="V218" s="84"/>
      <c r="W218" s="188"/>
      <c r="X218" s="189">
        <v>4916.0</v>
      </c>
      <c r="Y218" s="86">
        <v>6315.0</v>
      </c>
      <c r="Z218" s="86">
        <v>9.23653</v>
      </c>
    </row>
    <row r="219" hidden="1">
      <c r="A219" s="185">
        <v>217.0</v>
      </c>
      <c r="B219" s="185" t="s">
        <v>58</v>
      </c>
      <c r="C219" s="185" t="s">
        <v>27</v>
      </c>
      <c r="D219" s="185" t="s">
        <v>27</v>
      </c>
      <c r="E219" s="185" t="s">
        <v>28</v>
      </c>
      <c r="F219" s="185">
        <v>48.0</v>
      </c>
      <c r="G219" s="185" t="s">
        <v>53</v>
      </c>
      <c r="H219" s="185"/>
      <c r="I219" s="185" t="s">
        <v>30</v>
      </c>
      <c r="J219" s="191">
        <v>4.0</v>
      </c>
      <c r="K219" s="191" t="s">
        <v>49</v>
      </c>
      <c r="L219" s="185">
        <v>146.73302</v>
      </c>
      <c r="M219" s="185">
        <v>55.425</v>
      </c>
      <c r="N219" s="185"/>
      <c r="O219" s="185">
        <v>3.0</v>
      </c>
      <c r="P219" s="186">
        <v>50.49019</v>
      </c>
      <c r="Q219" s="187">
        <v>0.9</v>
      </c>
      <c r="R219" s="84"/>
      <c r="S219" s="84"/>
      <c r="T219" s="84"/>
      <c r="U219" s="84"/>
      <c r="V219" s="84"/>
      <c r="W219" s="188"/>
      <c r="X219" s="189">
        <v>66.0</v>
      </c>
      <c r="Y219" s="86">
        <v>1163.0</v>
      </c>
      <c r="Z219" s="86">
        <v>8.24196</v>
      </c>
    </row>
    <row r="220" hidden="1">
      <c r="A220" s="185">
        <v>218.0</v>
      </c>
      <c r="B220" s="185" t="s">
        <v>58</v>
      </c>
      <c r="C220" s="185" t="s">
        <v>27</v>
      </c>
      <c r="D220" s="185" t="s">
        <v>27</v>
      </c>
      <c r="E220" s="185" t="s">
        <v>28</v>
      </c>
      <c r="F220" s="185">
        <v>48.0</v>
      </c>
      <c r="G220" s="185" t="s">
        <v>53</v>
      </c>
      <c r="H220" s="185"/>
      <c r="I220" s="185" t="s">
        <v>30</v>
      </c>
      <c r="J220" s="191">
        <v>4.0</v>
      </c>
      <c r="K220" s="191" t="s">
        <v>50</v>
      </c>
      <c r="L220" s="185">
        <v>104.44575</v>
      </c>
      <c r="M220" s="185">
        <v>24237.35</v>
      </c>
      <c r="N220" s="185"/>
      <c r="O220" s="185">
        <v>23.0</v>
      </c>
      <c r="P220" s="186">
        <v>134.96623</v>
      </c>
      <c r="Q220" s="187">
        <v>1.1</v>
      </c>
      <c r="R220" s="84"/>
      <c r="S220" s="84"/>
      <c r="T220" s="84"/>
      <c r="U220" s="84"/>
      <c r="V220" s="84"/>
      <c r="W220" s="188"/>
      <c r="X220" s="189">
        <v>5977.0</v>
      </c>
      <c r="Y220" s="86">
        <v>7747.0</v>
      </c>
      <c r="Z220" s="86">
        <v>9.92896</v>
      </c>
    </row>
    <row r="221" hidden="1">
      <c r="A221" s="185">
        <v>219.0</v>
      </c>
      <c r="B221" s="185" t="s">
        <v>58</v>
      </c>
      <c r="C221" s="185" t="s">
        <v>27</v>
      </c>
      <c r="D221" s="185" t="s">
        <v>27</v>
      </c>
      <c r="E221" s="185" t="s">
        <v>28</v>
      </c>
      <c r="F221" s="185">
        <v>48.0</v>
      </c>
      <c r="G221" s="185" t="s">
        <v>53</v>
      </c>
      <c r="H221" s="185"/>
      <c r="I221" s="185" t="s">
        <v>30</v>
      </c>
      <c r="J221" s="191">
        <v>4.0</v>
      </c>
      <c r="K221" s="191" t="s">
        <v>51</v>
      </c>
      <c r="L221" s="86" t="s">
        <v>30</v>
      </c>
      <c r="M221" s="86" t="s">
        <v>30</v>
      </c>
      <c r="N221" s="86" t="s">
        <v>30</v>
      </c>
      <c r="O221" s="86" t="s">
        <v>30</v>
      </c>
      <c r="P221" s="86" t="s">
        <v>30</v>
      </c>
      <c r="Q221" s="86" t="s">
        <v>30</v>
      </c>
      <c r="R221" s="86" t="s">
        <v>30</v>
      </c>
      <c r="S221" s="86" t="s">
        <v>30</v>
      </c>
      <c r="T221" s="86" t="s">
        <v>30</v>
      </c>
      <c r="U221" s="86" t="s">
        <v>30</v>
      </c>
      <c r="V221" s="86" t="s">
        <v>30</v>
      </c>
      <c r="W221" s="86" t="s">
        <v>30</v>
      </c>
      <c r="X221" s="86" t="s">
        <v>30</v>
      </c>
      <c r="Y221" s="86" t="s">
        <v>30</v>
      </c>
      <c r="Z221" s="86" t="s">
        <v>30</v>
      </c>
    </row>
    <row r="222" hidden="1">
      <c r="A222" s="185">
        <v>220.0</v>
      </c>
      <c r="B222" s="185" t="s">
        <v>58</v>
      </c>
      <c r="C222" s="185" t="s">
        <v>27</v>
      </c>
      <c r="D222" s="185" t="s">
        <v>27</v>
      </c>
      <c r="E222" s="185" t="s">
        <v>28</v>
      </c>
      <c r="F222" s="185">
        <v>48.0</v>
      </c>
      <c r="G222" s="185" t="s">
        <v>53</v>
      </c>
      <c r="H222" s="185"/>
      <c r="I222" s="185" t="s">
        <v>30</v>
      </c>
      <c r="J222" s="191">
        <v>4.0</v>
      </c>
      <c r="K222" s="191" t="s">
        <v>52</v>
      </c>
      <c r="L222" s="86" t="s">
        <v>30</v>
      </c>
      <c r="M222" s="86" t="s">
        <v>30</v>
      </c>
      <c r="N222" s="86" t="s">
        <v>30</v>
      </c>
      <c r="O222" s="86" t="s">
        <v>30</v>
      </c>
      <c r="P222" s="86" t="s">
        <v>30</v>
      </c>
      <c r="Q222" s="86" t="s">
        <v>30</v>
      </c>
      <c r="R222" s="86" t="s">
        <v>30</v>
      </c>
      <c r="S222" s="86" t="s">
        <v>30</v>
      </c>
      <c r="T222" s="86" t="s">
        <v>30</v>
      </c>
      <c r="U222" s="86" t="s">
        <v>30</v>
      </c>
      <c r="V222" s="86" t="s">
        <v>30</v>
      </c>
      <c r="W222" s="86" t="s">
        <v>30</v>
      </c>
      <c r="X222" s="86" t="s">
        <v>30</v>
      </c>
      <c r="Y222" s="86" t="s">
        <v>30</v>
      </c>
      <c r="Z222" s="86" t="s">
        <v>30</v>
      </c>
    </row>
    <row r="223">
      <c r="A223" s="185">
        <v>221.0</v>
      </c>
      <c r="B223" s="185" t="s">
        <v>58</v>
      </c>
      <c r="C223" s="185" t="s">
        <v>27</v>
      </c>
      <c r="D223" s="185" t="s">
        <v>27</v>
      </c>
      <c r="E223" s="185" t="s">
        <v>27</v>
      </c>
      <c r="F223" s="185">
        <v>48.0</v>
      </c>
      <c r="G223" s="185" t="s">
        <v>53</v>
      </c>
      <c r="H223" s="185"/>
      <c r="I223" s="185" t="s">
        <v>59</v>
      </c>
      <c r="J223" s="191">
        <v>4.0</v>
      </c>
      <c r="K223" s="191" t="s">
        <v>31</v>
      </c>
      <c r="L223" s="185">
        <v>201913.04</v>
      </c>
      <c r="M223" s="185">
        <v>19.168</v>
      </c>
      <c r="N223" s="185"/>
      <c r="O223" s="185">
        <v>2.0</v>
      </c>
      <c r="P223" s="186">
        <v>223117.49</v>
      </c>
      <c r="Q223" s="187">
        <v>3.8</v>
      </c>
      <c r="R223" s="84">
        <v>0.0</v>
      </c>
      <c r="S223" s="84"/>
      <c r="T223" s="84"/>
      <c r="U223" s="84"/>
      <c r="V223" s="86">
        <v>0.0</v>
      </c>
      <c r="W223" s="188"/>
      <c r="X223" s="189">
        <v>214000.0</v>
      </c>
      <c r="Y223" s="86">
        <v>1775.0</v>
      </c>
      <c r="Z223" s="86">
        <v>15.64833</v>
      </c>
    </row>
    <row r="224">
      <c r="A224" s="185">
        <v>222.0</v>
      </c>
      <c r="B224" s="185" t="s">
        <v>58</v>
      </c>
      <c r="C224" s="185" t="s">
        <v>27</v>
      </c>
      <c r="D224" s="185" t="s">
        <v>27</v>
      </c>
      <c r="E224" s="185" t="s">
        <v>27</v>
      </c>
      <c r="F224" s="185">
        <v>48.0</v>
      </c>
      <c r="G224" s="185" t="s">
        <v>53</v>
      </c>
      <c r="H224" s="185"/>
      <c r="I224" s="185" t="s">
        <v>59</v>
      </c>
      <c r="J224" s="191">
        <v>4.0</v>
      </c>
      <c r="K224" s="191" t="s">
        <v>32</v>
      </c>
      <c r="L224" s="185">
        <v>11286.31</v>
      </c>
      <c r="M224" s="185">
        <v>3471.25</v>
      </c>
      <c r="N224" s="185"/>
      <c r="O224" s="185">
        <v>39.0</v>
      </c>
      <c r="P224" s="186">
        <v>1.4505665E8</v>
      </c>
      <c r="Q224" s="187">
        <v>96.8</v>
      </c>
      <c r="R224" s="86">
        <v>77.026</v>
      </c>
      <c r="S224" s="86">
        <v>41.155</v>
      </c>
      <c r="T224" s="84"/>
      <c r="U224" s="86">
        <v>22.0</v>
      </c>
      <c r="V224" s="86">
        <v>593.263</v>
      </c>
      <c r="W224" s="86">
        <v>0.0</v>
      </c>
      <c r="X224" s="189">
        <v>1.47854E8</v>
      </c>
      <c r="Y224" s="86">
        <v>147215.0</v>
      </c>
      <c r="Z224" s="86">
        <v>22.96151</v>
      </c>
    </row>
    <row r="225">
      <c r="A225" s="185">
        <v>223.0</v>
      </c>
      <c r="B225" s="185" t="s">
        <v>58</v>
      </c>
      <c r="C225" s="185" t="s">
        <v>27</v>
      </c>
      <c r="D225" s="185" t="s">
        <v>27</v>
      </c>
      <c r="E225" s="185" t="s">
        <v>27</v>
      </c>
      <c r="F225" s="185">
        <v>48.0</v>
      </c>
      <c r="G225" s="185" t="s">
        <v>53</v>
      </c>
      <c r="H225" s="185"/>
      <c r="I225" s="185" t="s">
        <v>59</v>
      </c>
      <c r="J225" s="191">
        <v>4.0</v>
      </c>
      <c r="K225" s="191" t="s">
        <v>33</v>
      </c>
      <c r="L225" s="185">
        <v>116631.93</v>
      </c>
      <c r="M225" s="185">
        <v>406.981</v>
      </c>
      <c r="N225" s="185"/>
      <c r="O225" s="185">
        <v>12.0</v>
      </c>
      <c r="P225" s="186">
        <v>46448.079999999994</v>
      </c>
      <c r="Q225" s="187">
        <v>0.8</v>
      </c>
      <c r="R225" s="86">
        <v>9798.52</v>
      </c>
      <c r="S225" s="86">
        <v>4.8</v>
      </c>
      <c r="T225" s="84"/>
      <c r="U225" s="86">
        <v>8.0</v>
      </c>
      <c r="V225" s="86">
        <v>1995.86</v>
      </c>
      <c r="W225" s="86">
        <v>0.0</v>
      </c>
      <c r="X225" s="189">
        <v>432000.0</v>
      </c>
      <c r="Y225" s="86">
        <v>1735.0</v>
      </c>
      <c r="Z225" s="86">
        <v>21.39783</v>
      </c>
    </row>
    <row r="226">
      <c r="A226" s="185">
        <v>224.0</v>
      </c>
      <c r="B226" s="185" t="s">
        <v>58</v>
      </c>
      <c r="C226" s="185" t="s">
        <v>27</v>
      </c>
      <c r="D226" s="185" t="s">
        <v>27</v>
      </c>
      <c r="E226" s="185" t="s">
        <v>27</v>
      </c>
      <c r="F226" s="185">
        <v>48.0</v>
      </c>
      <c r="G226" s="185" t="s">
        <v>53</v>
      </c>
      <c r="H226" s="185"/>
      <c r="I226" s="185" t="s">
        <v>59</v>
      </c>
      <c r="J226" s="191">
        <v>4.0</v>
      </c>
      <c r="K226" s="191" t="s">
        <v>34</v>
      </c>
      <c r="L226" s="185">
        <v>75395.6</v>
      </c>
      <c r="M226" s="185">
        <v>82566.15</v>
      </c>
      <c r="N226" s="185"/>
      <c r="O226" s="185">
        <v>69.0</v>
      </c>
      <c r="P226" s="186">
        <v>9721.84</v>
      </c>
      <c r="Q226" s="187">
        <v>0.1</v>
      </c>
      <c r="R226" s="86">
        <v>613.327</v>
      </c>
      <c r="S226" s="86">
        <v>2.528</v>
      </c>
      <c r="T226" s="84"/>
      <c r="U226" s="86">
        <v>4.0</v>
      </c>
      <c r="V226" s="86">
        <v>1175.49</v>
      </c>
      <c r="W226" s="86">
        <v>0.0</v>
      </c>
      <c r="X226" s="189">
        <v>3946000.0</v>
      </c>
      <c r="Y226" s="86">
        <v>5152.0</v>
      </c>
      <c r="Z226" s="86">
        <v>23.35757</v>
      </c>
    </row>
    <row r="227">
      <c r="A227" s="185">
        <v>225.0</v>
      </c>
      <c r="B227" s="185" t="s">
        <v>58</v>
      </c>
      <c r="C227" s="185" t="s">
        <v>27</v>
      </c>
      <c r="D227" s="185" t="s">
        <v>27</v>
      </c>
      <c r="E227" s="185" t="s">
        <v>27</v>
      </c>
      <c r="F227" s="185">
        <v>48.0</v>
      </c>
      <c r="G227" s="185" t="s">
        <v>53</v>
      </c>
      <c r="H227" s="185"/>
      <c r="I227" s="185" t="s">
        <v>59</v>
      </c>
      <c r="J227" s="191">
        <v>4.0</v>
      </c>
      <c r="K227" s="191" t="s">
        <v>35</v>
      </c>
      <c r="L227" s="185">
        <v>110100.34</v>
      </c>
      <c r="M227" s="185">
        <v>78.049</v>
      </c>
      <c r="N227" s="185"/>
      <c r="O227" s="185">
        <v>67.0</v>
      </c>
      <c r="P227" s="186">
        <v>12469.08</v>
      </c>
      <c r="Q227" s="187">
        <v>0.2</v>
      </c>
      <c r="R227" s="86">
        <v>9973.63</v>
      </c>
      <c r="S227" s="86">
        <v>5.889</v>
      </c>
      <c r="T227" s="84"/>
      <c r="U227" s="86">
        <v>10.0</v>
      </c>
      <c r="V227" s="86">
        <v>1101.63</v>
      </c>
      <c r="W227" s="86">
        <v>0.0</v>
      </c>
      <c r="X227" s="189">
        <v>48000.0</v>
      </c>
      <c r="Y227" s="86">
        <v>1127.0</v>
      </c>
      <c r="Z227" s="86">
        <v>19.71243</v>
      </c>
    </row>
    <row r="228">
      <c r="A228" s="185">
        <v>226.0</v>
      </c>
      <c r="B228" s="185" t="s">
        <v>58</v>
      </c>
      <c r="C228" s="185" t="s">
        <v>27</v>
      </c>
      <c r="D228" s="185" t="s">
        <v>27</v>
      </c>
      <c r="E228" s="185" t="s">
        <v>27</v>
      </c>
      <c r="F228" s="185">
        <v>48.0</v>
      </c>
      <c r="G228" s="185" t="s">
        <v>53</v>
      </c>
      <c r="H228" s="185"/>
      <c r="I228" s="185" t="s">
        <v>59</v>
      </c>
      <c r="J228" s="191">
        <v>4.0</v>
      </c>
      <c r="K228" s="191" t="s">
        <v>36</v>
      </c>
      <c r="L228" s="185">
        <v>111813.20999999999</v>
      </c>
      <c r="M228" s="185">
        <v>54.208</v>
      </c>
      <c r="N228" s="185"/>
      <c r="O228" s="185">
        <v>1.0</v>
      </c>
      <c r="P228" s="186">
        <v>1838.7199999999998</v>
      </c>
      <c r="Q228" s="187">
        <v>0.0</v>
      </c>
      <c r="R228" s="84">
        <v>0.0</v>
      </c>
      <c r="S228" s="84"/>
      <c r="T228" s="84"/>
      <c r="U228" s="84"/>
      <c r="V228" s="86">
        <v>0.0</v>
      </c>
      <c r="W228" s="188"/>
      <c r="X228" s="189">
        <v>12000.0</v>
      </c>
      <c r="Y228" s="86">
        <v>878.0</v>
      </c>
      <c r="Z228" s="86">
        <v>9.69933</v>
      </c>
    </row>
    <row r="229">
      <c r="A229" s="185">
        <v>227.0</v>
      </c>
      <c r="B229" s="185" t="s">
        <v>58</v>
      </c>
      <c r="C229" s="185" t="s">
        <v>27</v>
      </c>
      <c r="D229" s="185" t="s">
        <v>27</v>
      </c>
      <c r="E229" s="185" t="s">
        <v>27</v>
      </c>
      <c r="F229" s="185">
        <v>48.0</v>
      </c>
      <c r="G229" s="185" t="s">
        <v>53</v>
      </c>
      <c r="H229" s="185"/>
      <c r="I229" s="185" t="s">
        <v>59</v>
      </c>
      <c r="J229" s="191">
        <v>4.0</v>
      </c>
      <c r="K229" s="191" t="s">
        <v>37</v>
      </c>
      <c r="L229" s="185">
        <v>121448.89</v>
      </c>
      <c r="M229" s="185">
        <v>42.208</v>
      </c>
      <c r="N229" s="185"/>
      <c r="O229" s="185">
        <v>12.0</v>
      </c>
      <c r="P229" s="186">
        <v>44065.89000000001</v>
      </c>
      <c r="Q229" s="187">
        <v>0.8</v>
      </c>
      <c r="R229" s="86">
        <v>10086.3</v>
      </c>
      <c r="S229" s="86">
        <v>5.856</v>
      </c>
      <c r="T229" s="84"/>
      <c r="U229" s="86">
        <v>10.0</v>
      </c>
      <c r="V229" s="86">
        <v>1113.92</v>
      </c>
      <c r="W229" s="86">
        <v>0.0</v>
      </c>
      <c r="X229" s="189">
        <v>63000.0</v>
      </c>
      <c r="Y229" s="86">
        <v>1097.0</v>
      </c>
      <c r="Z229" s="86">
        <v>20.02096</v>
      </c>
    </row>
    <row r="230">
      <c r="A230" s="185">
        <v>228.0</v>
      </c>
      <c r="B230" s="185" t="s">
        <v>58</v>
      </c>
      <c r="C230" s="185" t="s">
        <v>27</v>
      </c>
      <c r="D230" s="185" t="s">
        <v>27</v>
      </c>
      <c r="E230" s="185" t="s">
        <v>27</v>
      </c>
      <c r="F230" s="185">
        <v>48.0</v>
      </c>
      <c r="G230" s="185" t="s">
        <v>53</v>
      </c>
      <c r="H230" s="185"/>
      <c r="I230" s="185" t="s">
        <v>59</v>
      </c>
      <c r="J230" s="191">
        <v>4.0</v>
      </c>
      <c r="K230" s="191" t="s">
        <v>38</v>
      </c>
      <c r="L230" s="185">
        <v>126300.72</v>
      </c>
      <c r="M230" s="185">
        <v>120.675</v>
      </c>
      <c r="N230" s="185"/>
      <c r="O230" s="185">
        <v>85.0</v>
      </c>
      <c r="P230" s="186">
        <v>33207.1</v>
      </c>
      <c r="Q230" s="187">
        <v>0.6</v>
      </c>
      <c r="R230" s="86">
        <v>11291.84</v>
      </c>
      <c r="S230" s="86">
        <v>8.513</v>
      </c>
      <c r="T230" s="84"/>
      <c r="U230" s="86">
        <v>14.0</v>
      </c>
      <c r="V230" s="86">
        <v>1259.71</v>
      </c>
      <c r="W230" s="86">
        <v>0.0</v>
      </c>
      <c r="X230" s="189">
        <v>78000.0</v>
      </c>
      <c r="Y230" s="86">
        <v>1316.0</v>
      </c>
      <c r="Z230" s="86">
        <v>20.66755</v>
      </c>
    </row>
    <row r="231">
      <c r="A231" s="185">
        <v>229.0</v>
      </c>
      <c r="B231" s="185" t="s">
        <v>58</v>
      </c>
      <c r="C231" s="185" t="s">
        <v>27</v>
      </c>
      <c r="D231" s="185" t="s">
        <v>27</v>
      </c>
      <c r="E231" s="185" t="s">
        <v>27</v>
      </c>
      <c r="F231" s="185">
        <v>48.0</v>
      </c>
      <c r="G231" s="185" t="s">
        <v>53</v>
      </c>
      <c r="H231" s="185"/>
      <c r="I231" s="185" t="s">
        <v>59</v>
      </c>
      <c r="J231" s="191">
        <v>4.0</v>
      </c>
      <c r="K231" s="191" t="s">
        <v>39</v>
      </c>
      <c r="L231" s="185">
        <v>160988.08</v>
      </c>
      <c r="M231" s="185">
        <v>25.121</v>
      </c>
      <c r="N231" s="185"/>
      <c r="O231" s="185">
        <v>12.0</v>
      </c>
      <c r="P231" s="186">
        <v>107778.49</v>
      </c>
      <c r="Q231" s="187">
        <v>1.8</v>
      </c>
      <c r="R231" s="86">
        <v>19779.03</v>
      </c>
      <c r="S231" s="86">
        <v>6.176</v>
      </c>
      <c r="T231" s="84"/>
      <c r="U231" s="86">
        <v>10.0</v>
      </c>
      <c r="V231" s="86">
        <v>12340.529999999999</v>
      </c>
      <c r="W231" s="86">
        <v>0.2</v>
      </c>
      <c r="X231" s="189">
        <v>125000.0</v>
      </c>
      <c r="Y231" s="86">
        <v>1436.0</v>
      </c>
      <c r="Z231" s="86">
        <v>19.67836</v>
      </c>
    </row>
    <row r="232">
      <c r="A232" s="185">
        <v>230.0</v>
      </c>
      <c r="B232" s="185" t="s">
        <v>58</v>
      </c>
      <c r="C232" s="185" t="s">
        <v>27</v>
      </c>
      <c r="D232" s="185" t="s">
        <v>27</v>
      </c>
      <c r="E232" s="185" t="s">
        <v>27</v>
      </c>
      <c r="F232" s="185">
        <v>48.0</v>
      </c>
      <c r="G232" s="185" t="s">
        <v>53</v>
      </c>
      <c r="H232" s="185"/>
      <c r="I232" s="185" t="s">
        <v>59</v>
      </c>
      <c r="J232" s="191">
        <v>4.0</v>
      </c>
      <c r="K232" s="191" t="s">
        <v>40</v>
      </c>
      <c r="L232" s="185">
        <v>111336.46</v>
      </c>
      <c r="M232" s="185">
        <v>2469.54</v>
      </c>
      <c r="N232" s="185"/>
      <c r="O232" s="185">
        <v>57.0</v>
      </c>
      <c r="P232" s="186">
        <v>143093.03</v>
      </c>
      <c r="Q232" s="187">
        <v>2.4</v>
      </c>
      <c r="R232" s="86">
        <v>10651.57</v>
      </c>
      <c r="S232" s="86">
        <v>8.16</v>
      </c>
      <c r="T232" s="84"/>
      <c r="U232" s="86">
        <v>53.0</v>
      </c>
      <c r="V232" s="86">
        <v>2499.04</v>
      </c>
      <c r="W232" s="86">
        <v>0.0</v>
      </c>
      <c r="X232" s="189">
        <v>342000.0</v>
      </c>
      <c r="Y232" s="86">
        <v>1771.0</v>
      </c>
      <c r="Z232" s="86">
        <v>20.67221</v>
      </c>
    </row>
    <row r="233">
      <c r="A233" s="185">
        <v>231.0</v>
      </c>
      <c r="B233" s="185" t="s">
        <v>58</v>
      </c>
      <c r="C233" s="185" t="s">
        <v>27</v>
      </c>
      <c r="D233" s="185" t="s">
        <v>27</v>
      </c>
      <c r="E233" s="185" t="s">
        <v>27</v>
      </c>
      <c r="F233" s="185">
        <v>48.0</v>
      </c>
      <c r="G233" s="185" t="s">
        <v>53</v>
      </c>
      <c r="H233" s="185"/>
      <c r="I233" s="185" t="s">
        <v>59</v>
      </c>
      <c r="J233" s="191">
        <v>4.0</v>
      </c>
      <c r="K233" s="191" t="s">
        <v>41</v>
      </c>
      <c r="L233" s="185">
        <v>11639.99</v>
      </c>
      <c r="M233" s="185">
        <v>3317.78</v>
      </c>
      <c r="N233" s="185"/>
      <c r="O233" s="185">
        <v>22.0</v>
      </c>
      <c r="P233" s="186">
        <v>1218.3200000000002</v>
      </c>
      <c r="Q233" s="187">
        <v>0.0</v>
      </c>
      <c r="R233" s="86">
        <v>59.971</v>
      </c>
      <c r="S233" s="86">
        <v>4.224</v>
      </c>
      <c r="T233" s="84"/>
      <c r="U233" s="86">
        <v>8.0</v>
      </c>
      <c r="V233" s="86">
        <v>156.197</v>
      </c>
      <c r="W233" s="86">
        <v>0.0</v>
      </c>
      <c r="X233" s="189">
        <v>199000.0</v>
      </c>
      <c r="Y233" s="86">
        <v>1296.0</v>
      </c>
      <c r="Z233" s="86">
        <v>21.72375</v>
      </c>
    </row>
    <row r="234">
      <c r="A234" s="185">
        <v>232.0</v>
      </c>
      <c r="B234" s="185" t="s">
        <v>58</v>
      </c>
      <c r="C234" s="185" t="s">
        <v>27</v>
      </c>
      <c r="D234" s="185" t="s">
        <v>27</v>
      </c>
      <c r="E234" s="185" t="s">
        <v>27</v>
      </c>
      <c r="F234" s="185">
        <v>48.0</v>
      </c>
      <c r="G234" s="185" t="s">
        <v>53</v>
      </c>
      <c r="H234" s="185"/>
      <c r="I234" s="185" t="s">
        <v>59</v>
      </c>
      <c r="J234" s="191">
        <v>4.0</v>
      </c>
      <c r="K234" s="191" t="s">
        <v>42</v>
      </c>
      <c r="L234" s="185">
        <v>88824.39</v>
      </c>
      <c r="M234" s="185">
        <v>42.945</v>
      </c>
      <c r="N234" s="185"/>
      <c r="O234" s="185">
        <v>59.0</v>
      </c>
      <c r="P234" s="186">
        <v>3901.21</v>
      </c>
      <c r="Q234" s="187">
        <v>0.1</v>
      </c>
      <c r="R234" s="86">
        <v>9019.94</v>
      </c>
      <c r="S234" s="86">
        <v>1.28</v>
      </c>
      <c r="T234" s="84"/>
      <c r="U234" s="86">
        <v>2.0</v>
      </c>
      <c r="V234" s="86">
        <v>893.399</v>
      </c>
      <c r="W234" s="86">
        <v>0.0</v>
      </c>
      <c r="X234" s="189">
        <v>31000.0</v>
      </c>
      <c r="Y234" s="86">
        <v>1033.0</v>
      </c>
      <c r="Z234" s="86">
        <v>20.14531</v>
      </c>
    </row>
    <row r="235">
      <c r="A235" s="185">
        <v>233.0</v>
      </c>
      <c r="B235" s="185" t="s">
        <v>58</v>
      </c>
      <c r="C235" s="185" t="s">
        <v>27</v>
      </c>
      <c r="D235" s="185" t="s">
        <v>27</v>
      </c>
      <c r="E235" s="185" t="s">
        <v>27</v>
      </c>
      <c r="F235" s="185">
        <v>48.0</v>
      </c>
      <c r="G235" s="185" t="s">
        <v>53</v>
      </c>
      <c r="H235" s="185"/>
      <c r="I235" s="185" t="s">
        <v>59</v>
      </c>
      <c r="J235" s="191">
        <v>4.0</v>
      </c>
      <c r="K235" s="191" t="s">
        <v>43</v>
      </c>
      <c r="L235" s="185">
        <v>12275.380000000001</v>
      </c>
      <c r="M235" s="185">
        <v>2210.79</v>
      </c>
      <c r="N235" s="185"/>
      <c r="O235" s="185">
        <v>59.0</v>
      </c>
      <c r="P235" s="186">
        <v>8.881638E7</v>
      </c>
      <c r="Q235" s="187">
        <v>92.6</v>
      </c>
      <c r="R235" s="86">
        <v>237.414</v>
      </c>
      <c r="S235" s="84"/>
      <c r="T235" s="84"/>
      <c r="U235" s="84"/>
      <c r="V235" s="86">
        <v>0.0</v>
      </c>
      <c r="W235" s="188"/>
      <c r="X235" s="189">
        <v>8.6842E7</v>
      </c>
      <c r="Y235" s="86">
        <v>90931.0</v>
      </c>
      <c r="Z235" s="86">
        <v>14.92963</v>
      </c>
    </row>
    <row r="236">
      <c r="A236" s="185">
        <v>234.0</v>
      </c>
      <c r="B236" s="185" t="s">
        <v>58</v>
      </c>
      <c r="C236" s="185" t="s">
        <v>27</v>
      </c>
      <c r="D236" s="185" t="s">
        <v>27</v>
      </c>
      <c r="E236" s="185" t="s">
        <v>27</v>
      </c>
      <c r="F236" s="185">
        <v>48.0</v>
      </c>
      <c r="G236" s="185" t="s">
        <v>53</v>
      </c>
      <c r="H236" s="185"/>
      <c r="I236" s="185" t="s">
        <v>59</v>
      </c>
      <c r="J236" s="191">
        <v>4.0</v>
      </c>
      <c r="K236" s="191" t="s">
        <v>44</v>
      </c>
      <c r="L236" s="185">
        <v>97878.75</v>
      </c>
      <c r="M236" s="185">
        <v>109.633</v>
      </c>
      <c r="N236" s="185"/>
      <c r="O236" s="185">
        <v>5.0</v>
      </c>
      <c r="P236" s="186">
        <v>8476.73</v>
      </c>
      <c r="Q236" s="187">
        <v>0.1</v>
      </c>
      <c r="R236" s="86">
        <v>1076.35</v>
      </c>
      <c r="S236" s="86">
        <v>1.28</v>
      </c>
      <c r="T236" s="84"/>
      <c r="U236" s="86">
        <v>2.0</v>
      </c>
      <c r="V236" s="86">
        <v>113.05999999999999</v>
      </c>
      <c r="W236" s="86">
        <v>0.0</v>
      </c>
      <c r="X236" s="189">
        <v>24000.0</v>
      </c>
      <c r="Y236" s="86">
        <v>1039.0</v>
      </c>
      <c r="Z236" s="86">
        <v>20.39525</v>
      </c>
    </row>
    <row r="237">
      <c r="A237" s="185">
        <v>235.0</v>
      </c>
      <c r="B237" s="185" t="s">
        <v>58</v>
      </c>
      <c r="C237" s="185" t="s">
        <v>27</v>
      </c>
      <c r="D237" s="185" t="s">
        <v>27</v>
      </c>
      <c r="E237" s="185" t="s">
        <v>27</v>
      </c>
      <c r="F237" s="185">
        <v>48.0</v>
      </c>
      <c r="G237" s="185" t="s">
        <v>53</v>
      </c>
      <c r="H237" s="185"/>
      <c r="I237" s="185" t="s">
        <v>59</v>
      </c>
      <c r="J237" s="191">
        <v>4.0</v>
      </c>
      <c r="K237" s="191" t="s">
        <v>45</v>
      </c>
      <c r="L237" s="185">
        <v>96076.57</v>
      </c>
      <c r="M237" s="185">
        <v>239.105</v>
      </c>
      <c r="N237" s="185"/>
      <c r="O237" s="185">
        <v>12.0</v>
      </c>
      <c r="P237" s="186">
        <v>3874.4900000000002</v>
      </c>
      <c r="Q237" s="187">
        <v>0.1</v>
      </c>
      <c r="R237" s="86">
        <v>111.108</v>
      </c>
      <c r="S237" s="86">
        <v>3.936</v>
      </c>
      <c r="T237" s="84"/>
      <c r="U237" s="86">
        <v>4.0</v>
      </c>
      <c r="V237" s="86">
        <v>815.38</v>
      </c>
      <c r="W237" s="86">
        <v>0.0</v>
      </c>
      <c r="X237" s="189">
        <v>112000.0</v>
      </c>
      <c r="Y237" s="86">
        <v>897.0</v>
      </c>
      <c r="Z237" s="86">
        <v>21.66976</v>
      </c>
    </row>
    <row r="238">
      <c r="A238" s="185">
        <v>236.0</v>
      </c>
      <c r="B238" s="185" t="s">
        <v>58</v>
      </c>
      <c r="C238" s="185" t="s">
        <v>27</v>
      </c>
      <c r="D238" s="185" t="s">
        <v>27</v>
      </c>
      <c r="E238" s="185" t="s">
        <v>27</v>
      </c>
      <c r="F238" s="185">
        <v>48.0</v>
      </c>
      <c r="G238" s="185" t="s">
        <v>53</v>
      </c>
      <c r="H238" s="185"/>
      <c r="I238" s="185" t="s">
        <v>59</v>
      </c>
      <c r="J238" s="191">
        <v>4.0</v>
      </c>
      <c r="K238" s="191" t="s">
        <v>46</v>
      </c>
      <c r="L238" s="185">
        <v>6901.4800000000005</v>
      </c>
      <c r="M238" s="185">
        <v>193703.05</v>
      </c>
      <c r="N238" s="185"/>
      <c r="O238" s="185">
        <v>7.0</v>
      </c>
      <c r="P238" s="186">
        <v>7026.469999999999</v>
      </c>
      <c r="Q238" s="187">
        <v>0.1</v>
      </c>
      <c r="R238" s="86">
        <v>1089.5300000000002</v>
      </c>
      <c r="S238" s="86">
        <v>1.28</v>
      </c>
      <c r="T238" s="84"/>
      <c r="U238" s="86">
        <v>2.0</v>
      </c>
      <c r="V238" s="86">
        <v>108.387</v>
      </c>
      <c r="W238" s="86">
        <v>0.0</v>
      </c>
      <c r="X238" s="189">
        <v>6597000.0</v>
      </c>
      <c r="Y238" s="86">
        <v>7441.0</v>
      </c>
      <c r="Z238" s="86">
        <v>20.45051</v>
      </c>
    </row>
    <row r="239">
      <c r="A239" s="185">
        <v>237.0</v>
      </c>
      <c r="B239" s="185" t="s">
        <v>58</v>
      </c>
      <c r="C239" s="185" t="s">
        <v>27</v>
      </c>
      <c r="D239" s="185" t="s">
        <v>27</v>
      </c>
      <c r="E239" s="185" t="s">
        <v>27</v>
      </c>
      <c r="F239" s="185">
        <v>48.0</v>
      </c>
      <c r="G239" s="185" t="s">
        <v>53</v>
      </c>
      <c r="H239" s="185"/>
      <c r="I239" s="185" t="s">
        <v>59</v>
      </c>
      <c r="J239" s="191">
        <v>4.0</v>
      </c>
      <c r="K239" s="191" t="s">
        <v>47</v>
      </c>
      <c r="L239" s="185">
        <v>84293.53</v>
      </c>
      <c r="M239" s="185">
        <v>7453.87</v>
      </c>
      <c r="N239" s="185"/>
      <c r="O239" s="185">
        <v>11.0</v>
      </c>
      <c r="P239" s="186">
        <v>98997.49</v>
      </c>
      <c r="Q239" s="187">
        <v>1.7</v>
      </c>
      <c r="R239" s="86">
        <v>2295.23</v>
      </c>
      <c r="S239" s="86">
        <v>2.496</v>
      </c>
      <c r="T239" s="84"/>
      <c r="U239" s="86">
        <v>4.0</v>
      </c>
      <c r="V239" s="86">
        <v>225.73399999999998</v>
      </c>
      <c r="W239" s="86">
        <v>0.0</v>
      </c>
      <c r="X239" s="189">
        <v>1243000.0</v>
      </c>
      <c r="Y239" s="86">
        <v>2360.0</v>
      </c>
      <c r="Z239" s="86">
        <v>20.55545</v>
      </c>
    </row>
    <row r="240">
      <c r="A240" s="185">
        <v>238.0</v>
      </c>
      <c r="B240" s="185" t="s">
        <v>58</v>
      </c>
      <c r="C240" s="185" t="s">
        <v>27</v>
      </c>
      <c r="D240" s="185" t="s">
        <v>27</v>
      </c>
      <c r="E240" s="185" t="s">
        <v>27</v>
      </c>
      <c r="F240" s="185">
        <v>48.0</v>
      </c>
      <c r="G240" s="185" t="s">
        <v>53</v>
      </c>
      <c r="H240" s="185"/>
      <c r="I240" s="185" t="s">
        <v>59</v>
      </c>
      <c r="J240" s="191">
        <v>4.0</v>
      </c>
      <c r="K240" s="191" t="s">
        <v>48</v>
      </c>
      <c r="L240" s="185">
        <v>128650.01000000001</v>
      </c>
      <c r="M240" s="185">
        <v>77323.52</v>
      </c>
      <c r="N240" s="185"/>
      <c r="O240" s="185">
        <v>17.0</v>
      </c>
      <c r="P240" s="186">
        <v>35390.700000000004</v>
      </c>
      <c r="Q240" s="187">
        <v>0.4</v>
      </c>
      <c r="R240" s="86">
        <v>11581.16</v>
      </c>
      <c r="S240" s="86">
        <v>4.544</v>
      </c>
      <c r="T240" s="84"/>
      <c r="U240" s="86">
        <v>8.0</v>
      </c>
      <c r="V240" s="86">
        <v>1965.68</v>
      </c>
      <c r="W240" s="86">
        <v>0.0</v>
      </c>
      <c r="X240" s="189">
        <v>4982000.0</v>
      </c>
      <c r="Y240" s="86">
        <v>6303.0</v>
      </c>
      <c r="Z240" s="86">
        <v>21.16302</v>
      </c>
    </row>
    <row r="241">
      <c r="A241" s="185">
        <v>239.0</v>
      </c>
      <c r="B241" s="185" t="s">
        <v>58</v>
      </c>
      <c r="C241" s="185" t="s">
        <v>27</v>
      </c>
      <c r="D241" s="185" t="s">
        <v>27</v>
      </c>
      <c r="E241" s="185" t="s">
        <v>27</v>
      </c>
      <c r="F241" s="185">
        <v>48.0</v>
      </c>
      <c r="G241" s="185" t="s">
        <v>53</v>
      </c>
      <c r="H241" s="185"/>
      <c r="I241" s="185" t="s">
        <v>59</v>
      </c>
      <c r="J241" s="191">
        <v>4.0</v>
      </c>
      <c r="K241" s="191" t="s">
        <v>49</v>
      </c>
      <c r="L241" s="185">
        <v>145338.22</v>
      </c>
      <c r="M241" s="185">
        <v>55.234</v>
      </c>
      <c r="N241" s="185"/>
      <c r="O241" s="185">
        <v>3.0</v>
      </c>
      <c r="P241" s="186">
        <v>50656.38</v>
      </c>
      <c r="Q241" s="187">
        <v>0.9</v>
      </c>
      <c r="R241" s="86">
        <v>1068.09</v>
      </c>
      <c r="S241" s="86">
        <v>1.248</v>
      </c>
      <c r="T241" s="84"/>
      <c r="U241" s="86">
        <v>2.0</v>
      </c>
      <c r="V241" s="86">
        <v>106.788</v>
      </c>
      <c r="W241" s="86">
        <v>0.0</v>
      </c>
      <c r="X241" s="189">
        <v>69000.0</v>
      </c>
      <c r="Y241" s="86">
        <v>1180.0</v>
      </c>
      <c r="Z241" s="86">
        <v>19.74633</v>
      </c>
    </row>
    <row r="242">
      <c r="A242" s="185">
        <v>240.0</v>
      </c>
      <c r="B242" s="185" t="s">
        <v>58</v>
      </c>
      <c r="C242" s="185" t="s">
        <v>27</v>
      </c>
      <c r="D242" s="185" t="s">
        <v>27</v>
      </c>
      <c r="E242" s="185" t="s">
        <v>27</v>
      </c>
      <c r="F242" s="185">
        <v>48.0</v>
      </c>
      <c r="G242" s="185" t="s">
        <v>53</v>
      </c>
      <c r="H242" s="185"/>
      <c r="I242" s="185" t="s">
        <v>59</v>
      </c>
      <c r="J242" s="191">
        <v>4.0</v>
      </c>
      <c r="K242" s="191" t="s">
        <v>50</v>
      </c>
      <c r="L242" s="185">
        <v>105161.68999999999</v>
      </c>
      <c r="M242" s="185">
        <v>24118.64</v>
      </c>
      <c r="N242" s="185"/>
      <c r="O242" s="185">
        <v>23.0</v>
      </c>
      <c r="P242" s="186">
        <v>133737.97</v>
      </c>
      <c r="Q242" s="187">
        <v>0.9</v>
      </c>
      <c r="R242" s="86">
        <v>12912.800000000001</v>
      </c>
      <c r="S242" s="86">
        <v>4.48</v>
      </c>
      <c r="T242" s="84"/>
      <c r="U242" s="86">
        <v>8.0</v>
      </c>
      <c r="V242" s="86">
        <v>15368.9</v>
      </c>
      <c r="W242" s="86">
        <v>0.1</v>
      </c>
      <c r="X242" s="189">
        <v>8449000.0</v>
      </c>
      <c r="Y242" s="86">
        <v>10296.0</v>
      </c>
      <c r="Z242" s="86">
        <v>23.64686</v>
      </c>
    </row>
    <row r="243">
      <c r="A243" s="185">
        <v>241.0</v>
      </c>
      <c r="B243" s="185" t="s">
        <v>58</v>
      </c>
      <c r="C243" s="185" t="s">
        <v>27</v>
      </c>
      <c r="D243" s="185" t="s">
        <v>27</v>
      </c>
      <c r="E243" s="185" t="s">
        <v>27</v>
      </c>
      <c r="F243" s="185">
        <v>48.0</v>
      </c>
      <c r="G243" s="185" t="s">
        <v>53</v>
      </c>
      <c r="H243" s="185"/>
      <c r="I243" s="185" t="s">
        <v>59</v>
      </c>
      <c r="J243" s="191">
        <v>4.0</v>
      </c>
      <c r="K243" s="191" t="s">
        <v>51</v>
      </c>
      <c r="L243" s="189" t="e">
        <v>#VALUE!</v>
      </c>
      <c r="M243" s="189" t="s">
        <v>30</v>
      </c>
      <c r="N243" s="189" t="s">
        <v>30</v>
      </c>
      <c r="O243" s="189" t="s">
        <v>30</v>
      </c>
      <c r="P243" s="189" t="e">
        <v>#VALUE!</v>
      </c>
      <c r="Q243" s="189" t="s">
        <v>30</v>
      </c>
      <c r="R243" s="189" t="e">
        <v>#VALUE!</v>
      </c>
      <c r="S243" s="189" t="s">
        <v>30</v>
      </c>
      <c r="T243" s="189" t="s">
        <v>30</v>
      </c>
      <c r="U243" s="189" t="s">
        <v>30</v>
      </c>
      <c r="V243" s="205" t="e">
        <v>#VALUE!</v>
      </c>
      <c r="W243" s="189" t="s">
        <v>30</v>
      </c>
      <c r="X243" s="189" t="e">
        <v>#VALUE!</v>
      </c>
      <c r="Y243" s="189" t="s">
        <v>30</v>
      </c>
      <c r="Z243" s="189" t="s">
        <v>30</v>
      </c>
    </row>
    <row r="244">
      <c r="A244" s="185">
        <v>242.0</v>
      </c>
      <c r="B244" s="185" t="s">
        <v>58</v>
      </c>
      <c r="C244" s="185" t="s">
        <v>27</v>
      </c>
      <c r="D244" s="185" t="s">
        <v>27</v>
      </c>
      <c r="E244" s="185" t="s">
        <v>27</v>
      </c>
      <c r="F244" s="185">
        <v>48.0</v>
      </c>
      <c r="G244" s="185" t="s">
        <v>53</v>
      </c>
      <c r="H244" s="185"/>
      <c r="I244" s="185" t="s">
        <v>59</v>
      </c>
      <c r="J244" s="191">
        <v>4.0</v>
      </c>
      <c r="K244" s="191" t="s">
        <v>52</v>
      </c>
      <c r="L244" s="189" t="e">
        <v>#VALUE!</v>
      </c>
      <c r="M244" s="189" t="s">
        <v>30</v>
      </c>
      <c r="N244" s="189" t="s">
        <v>30</v>
      </c>
      <c r="O244" s="189" t="s">
        <v>30</v>
      </c>
      <c r="P244" s="189" t="e">
        <v>#VALUE!</v>
      </c>
      <c r="Q244" s="189" t="s">
        <v>30</v>
      </c>
      <c r="R244" s="189" t="e">
        <v>#VALUE!</v>
      </c>
      <c r="S244" s="189" t="s">
        <v>30</v>
      </c>
      <c r="T244" s="189" t="s">
        <v>30</v>
      </c>
      <c r="U244" s="189" t="s">
        <v>30</v>
      </c>
      <c r="V244" s="205" t="e">
        <v>#VALUE!</v>
      </c>
      <c r="W244" s="189" t="s">
        <v>30</v>
      </c>
      <c r="X244" s="189" t="e">
        <v>#VALUE!</v>
      </c>
      <c r="Y244" s="189" t="s">
        <v>30</v>
      </c>
      <c r="Z244" s="189" t="s">
        <v>30</v>
      </c>
    </row>
    <row r="245" hidden="1">
      <c r="A245" s="185">
        <v>243.0</v>
      </c>
      <c r="B245" s="185" t="s">
        <v>58</v>
      </c>
      <c r="C245" s="185" t="s">
        <v>27</v>
      </c>
      <c r="D245" s="185" t="s">
        <v>27</v>
      </c>
      <c r="E245" s="185" t="s">
        <v>28</v>
      </c>
      <c r="F245" s="185">
        <v>48.0</v>
      </c>
      <c r="G245" s="185" t="s">
        <v>29</v>
      </c>
      <c r="H245" s="185"/>
      <c r="I245" s="185" t="s">
        <v>30</v>
      </c>
      <c r="J245" s="185">
        <v>4.0</v>
      </c>
      <c r="K245" s="185" t="s">
        <v>31</v>
      </c>
      <c r="L245" s="185">
        <v>198.28118</v>
      </c>
      <c r="M245" s="185">
        <v>44.832</v>
      </c>
      <c r="N245" s="185"/>
      <c r="O245" s="185">
        <v>2.0</v>
      </c>
      <c r="P245" s="195">
        <v>200.60194</v>
      </c>
      <c r="Q245" s="187">
        <v>2.0</v>
      </c>
      <c r="R245" s="84"/>
      <c r="S245" s="84"/>
      <c r="T245" s="84"/>
      <c r="U245" s="84"/>
      <c r="V245" s="84"/>
      <c r="W245" s="86"/>
      <c r="X245" s="189">
        <v>106.0</v>
      </c>
      <c r="Y245" s="86">
        <v>1781.0</v>
      </c>
      <c r="Z245" s="86"/>
    </row>
    <row r="246" hidden="1">
      <c r="A246" s="185">
        <v>244.0</v>
      </c>
      <c r="B246" s="185" t="s">
        <v>58</v>
      </c>
      <c r="C246" s="185" t="s">
        <v>27</v>
      </c>
      <c r="D246" s="185" t="s">
        <v>27</v>
      </c>
      <c r="E246" s="185" t="s">
        <v>28</v>
      </c>
      <c r="F246" s="185">
        <v>48.0</v>
      </c>
      <c r="G246" s="185" t="s">
        <v>29</v>
      </c>
      <c r="H246" s="185"/>
      <c r="I246" s="185" t="s">
        <v>30</v>
      </c>
      <c r="J246" s="191">
        <v>4.0</v>
      </c>
      <c r="K246" s="185" t="s">
        <v>32</v>
      </c>
      <c r="L246" s="185">
        <v>12.4921</v>
      </c>
      <c r="M246" s="185">
        <v>4544.98</v>
      </c>
      <c r="N246" s="185"/>
      <c r="O246" s="185">
        <v>39.0</v>
      </c>
      <c r="P246" s="195">
        <v>19219.98</v>
      </c>
      <c r="Q246" s="187">
        <v>58.5</v>
      </c>
      <c r="R246" s="84"/>
      <c r="S246" s="84"/>
      <c r="T246" s="84"/>
      <c r="U246" s="84"/>
      <c r="V246" s="84"/>
      <c r="W246" s="86"/>
      <c r="X246" s="189">
        <v>20123.0</v>
      </c>
      <c r="Y246" s="86">
        <v>21341.0</v>
      </c>
      <c r="Z246" s="86"/>
    </row>
    <row r="247" hidden="1">
      <c r="A247" s="185">
        <v>245.0</v>
      </c>
      <c r="B247" s="185" t="s">
        <v>58</v>
      </c>
      <c r="C247" s="185" t="s">
        <v>27</v>
      </c>
      <c r="D247" s="185" t="s">
        <v>27</v>
      </c>
      <c r="E247" s="185" t="s">
        <v>28</v>
      </c>
      <c r="F247" s="185">
        <v>48.0</v>
      </c>
      <c r="G247" s="185" t="s">
        <v>29</v>
      </c>
      <c r="H247" s="185"/>
      <c r="I247" s="185" t="s">
        <v>30</v>
      </c>
      <c r="J247" s="191">
        <v>4.0</v>
      </c>
      <c r="K247" s="185" t="s">
        <v>33</v>
      </c>
      <c r="L247" s="185">
        <v>113.65003</v>
      </c>
      <c r="M247" s="185">
        <v>660.734</v>
      </c>
      <c r="N247" s="185"/>
      <c r="O247" s="185">
        <v>12.0</v>
      </c>
      <c r="P247" s="195">
        <v>42.79353</v>
      </c>
      <c r="Q247" s="187">
        <v>0.4</v>
      </c>
      <c r="R247" s="84"/>
      <c r="S247" s="84"/>
      <c r="T247" s="84"/>
      <c r="U247" s="84"/>
      <c r="V247" s="84"/>
      <c r="W247" s="86"/>
      <c r="X247" s="189">
        <v>425.0</v>
      </c>
      <c r="Y247" s="86">
        <v>1659.0</v>
      </c>
      <c r="Z247" s="86"/>
    </row>
    <row r="248" hidden="1">
      <c r="A248" s="185">
        <v>246.0</v>
      </c>
      <c r="B248" s="185" t="s">
        <v>58</v>
      </c>
      <c r="C248" s="185" t="s">
        <v>27</v>
      </c>
      <c r="D248" s="185" t="s">
        <v>27</v>
      </c>
      <c r="E248" s="185" t="s">
        <v>28</v>
      </c>
      <c r="F248" s="185">
        <v>48.0</v>
      </c>
      <c r="G248" s="185" t="s">
        <v>29</v>
      </c>
      <c r="H248" s="185"/>
      <c r="I248" s="185" t="s">
        <v>30</v>
      </c>
      <c r="J248" s="191">
        <v>4.0</v>
      </c>
      <c r="K248" s="185" t="s">
        <v>34</v>
      </c>
      <c r="L248" s="185">
        <v>86.61617</v>
      </c>
      <c r="M248" s="185">
        <v>85.30443</v>
      </c>
      <c r="N248" s="185"/>
      <c r="O248" s="185">
        <v>149.0</v>
      </c>
      <c r="P248" s="195">
        <v>7.82385</v>
      </c>
      <c r="Q248" s="187">
        <v>0.1</v>
      </c>
      <c r="R248" s="84"/>
      <c r="S248" s="84"/>
      <c r="T248" s="84"/>
      <c r="U248" s="84"/>
      <c r="V248" s="84"/>
      <c r="W248" s="86"/>
      <c r="X248" s="189">
        <v>3913.0</v>
      </c>
      <c r="Y248" s="86">
        <v>5223.0</v>
      </c>
      <c r="Z248" s="86"/>
    </row>
    <row r="249" hidden="1">
      <c r="A249" s="185">
        <v>247.0</v>
      </c>
      <c r="B249" s="185" t="s">
        <v>58</v>
      </c>
      <c r="C249" s="185" t="s">
        <v>27</v>
      </c>
      <c r="D249" s="185" t="s">
        <v>27</v>
      </c>
      <c r="E249" s="185" t="s">
        <v>28</v>
      </c>
      <c r="F249" s="185">
        <v>48.0</v>
      </c>
      <c r="G249" s="185" t="s">
        <v>29</v>
      </c>
      <c r="H249" s="185"/>
      <c r="I249" s="185" t="s">
        <v>30</v>
      </c>
      <c r="J249" s="191">
        <v>4.0</v>
      </c>
      <c r="K249" s="185" t="s">
        <v>35</v>
      </c>
      <c r="L249" s="185">
        <v>110.11253</v>
      </c>
      <c r="M249" s="185">
        <v>213.246</v>
      </c>
      <c r="N249" s="185"/>
      <c r="O249" s="185">
        <v>147.0</v>
      </c>
      <c r="P249" s="195">
        <v>9.33265</v>
      </c>
      <c r="Q249" s="187">
        <v>0.1</v>
      </c>
      <c r="R249" s="84"/>
      <c r="S249" s="84"/>
      <c r="T249" s="84"/>
      <c r="U249" s="84"/>
      <c r="V249" s="84"/>
      <c r="W249" s="86"/>
      <c r="X249" s="189">
        <v>76.0</v>
      </c>
      <c r="Y249" s="86">
        <v>1153.0</v>
      </c>
      <c r="Z249" s="86"/>
    </row>
    <row r="250" hidden="1">
      <c r="A250" s="185">
        <v>248.0</v>
      </c>
      <c r="B250" s="185" t="s">
        <v>58</v>
      </c>
      <c r="C250" s="185" t="s">
        <v>27</v>
      </c>
      <c r="D250" s="185" t="s">
        <v>27</v>
      </c>
      <c r="E250" s="185" t="s">
        <v>28</v>
      </c>
      <c r="F250" s="185">
        <v>48.0</v>
      </c>
      <c r="G250" s="185" t="s">
        <v>29</v>
      </c>
      <c r="H250" s="185"/>
      <c r="I250" s="185" t="s">
        <v>30</v>
      </c>
      <c r="J250" s="191">
        <v>4.0</v>
      </c>
      <c r="K250" s="185" t="s">
        <v>36</v>
      </c>
      <c r="L250" s="185">
        <v>112.89198</v>
      </c>
      <c r="M250" s="185">
        <v>129.695</v>
      </c>
      <c r="N250" s="185"/>
      <c r="O250" s="185">
        <v>1.0</v>
      </c>
      <c r="P250" s="195">
        <v>1.3456</v>
      </c>
      <c r="Q250" s="187">
        <v>0.0</v>
      </c>
      <c r="R250" s="84"/>
      <c r="S250" s="84"/>
      <c r="T250" s="84"/>
      <c r="U250" s="84"/>
      <c r="V250" s="84"/>
      <c r="W250" s="86"/>
      <c r="X250" s="189">
        <v>10.0</v>
      </c>
      <c r="Y250" s="86">
        <v>896.0</v>
      </c>
      <c r="Z250" s="86"/>
    </row>
    <row r="251" hidden="1">
      <c r="A251" s="185">
        <v>249.0</v>
      </c>
      <c r="B251" s="185" t="s">
        <v>58</v>
      </c>
      <c r="C251" s="185" t="s">
        <v>27</v>
      </c>
      <c r="D251" s="185" t="s">
        <v>27</v>
      </c>
      <c r="E251" s="185" t="s">
        <v>28</v>
      </c>
      <c r="F251" s="185">
        <v>48.0</v>
      </c>
      <c r="G251" s="185" t="s">
        <v>29</v>
      </c>
      <c r="H251" s="185"/>
      <c r="I251" s="185" t="s">
        <v>30</v>
      </c>
      <c r="J251" s="191">
        <v>4.0</v>
      </c>
      <c r="K251" s="185" t="s">
        <v>37</v>
      </c>
      <c r="L251" s="185">
        <v>114.6489</v>
      </c>
      <c r="M251" s="185">
        <v>69.088</v>
      </c>
      <c r="N251" s="185"/>
      <c r="O251" s="185">
        <v>12.0</v>
      </c>
      <c r="P251" s="195">
        <v>36.18429</v>
      </c>
      <c r="Q251" s="187">
        <v>0.4</v>
      </c>
      <c r="R251" s="84"/>
      <c r="S251" s="84"/>
      <c r="T251" s="84"/>
      <c r="U251" s="84"/>
      <c r="V251" s="84"/>
      <c r="W251" s="86"/>
      <c r="X251" s="189">
        <v>55.0</v>
      </c>
      <c r="Y251" s="86">
        <v>1114.0</v>
      </c>
      <c r="Z251" s="86"/>
    </row>
    <row r="252" hidden="1">
      <c r="A252" s="185">
        <v>250.0</v>
      </c>
      <c r="B252" s="185" t="s">
        <v>58</v>
      </c>
      <c r="C252" s="185" t="s">
        <v>27</v>
      </c>
      <c r="D252" s="185" t="s">
        <v>27</v>
      </c>
      <c r="E252" s="185" t="s">
        <v>28</v>
      </c>
      <c r="F252" s="185">
        <v>48.0</v>
      </c>
      <c r="G252" s="185" t="s">
        <v>29</v>
      </c>
      <c r="H252" s="185"/>
      <c r="I252" s="185" t="s">
        <v>30</v>
      </c>
      <c r="J252" s="191">
        <v>4.0</v>
      </c>
      <c r="K252" s="185" t="s">
        <v>38</v>
      </c>
      <c r="L252" s="185">
        <v>126.57763</v>
      </c>
      <c r="M252" s="185">
        <v>285.824</v>
      </c>
      <c r="N252" s="185"/>
      <c r="O252" s="185">
        <v>165.0</v>
      </c>
      <c r="P252" s="195">
        <v>18.34725</v>
      </c>
      <c r="Q252" s="187">
        <v>0.2</v>
      </c>
      <c r="R252" s="84"/>
      <c r="S252" s="84"/>
      <c r="T252" s="84"/>
      <c r="U252" s="84"/>
      <c r="V252" s="84"/>
      <c r="W252" s="86"/>
      <c r="X252" s="189">
        <v>90.0</v>
      </c>
      <c r="Y252" s="86">
        <v>1317.0</v>
      </c>
      <c r="Z252" s="86"/>
    </row>
    <row r="253" hidden="1">
      <c r="A253" s="185">
        <v>251.0</v>
      </c>
      <c r="B253" s="185" t="s">
        <v>58</v>
      </c>
      <c r="C253" s="185" t="s">
        <v>27</v>
      </c>
      <c r="D253" s="185" t="s">
        <v>27</v>
      </c>
      <c r="E253" s="185" t="s">
        <v>28</v>
      </c>
      <c r="F253" s="185">
        <v>48.0</v>
      </c>
      <c r="G253" s="185" t="s">
        <v>29</v>
      </c>
      <c r="H253" s="185"/>
      <c r="I253" s="185" t="s">
        <v>30</v>
      </c>
      <c r="J253" s="191">
        <v>4.0</v>
      </c>
      <c r="K253" s="185" t="s">
        <v>39</v>
      </c>
      <c r="L253" s="185">
        <v>160.45156</v>
      </c>
      <c r="M253" s="185">
        <v>50.944</v>
      </c>
      <c r="N253" s="185"/>
      <c r="O253" s="185">
        <v>12.0</v>
      </c>
      <c r="P253" s="195">
        <v>72.51377</v>
      </c>
      <c r="Q253" s="187">
        <v>0.6</v>
      </c>
      <c r="R253" s="84"/>
      <c r="S253" s="84"/>
      <c r="T253" s="84"/>
      <c r="U253" s="84"/>
      <c r="V253" s="84"/>
      <c r="W253" s="86"/>
      <c r="X253" s="189">
        <v>90.0</v>
      </c>
      <c r="Y253" s="86">
        <v>1368.0</v>
      </c>
      <c r="Z253" s="86"/>
    </row>
    <row r="254" hidden="1">
      <c r="A254" s="185">
        <v>252.0</v>
      </c>
      <c r="B254" s="185" t="s">
        <v>58</v>
      </c>
      <c r="C254" s="185" t="s">
        <v>27</v>
      </c>
      <c r="D254" s="185" t="s">
        <v>27</v>
      </c>
      <c r="E254" s="185" t="s">
        <v>28</v>
      </c>
      <c r="F254" s="185">
        <v>48.0</v>
      </c>
      <c r="G254" s="185" t="s">
        <v>29</v>
      </c>
      <c r="H254" s="185"/>
      <c r="I254" s="185" t="s">
        <v>30</v>
      </c>
      <c r="J254" s="191">
        <v>4.0</v>
      </c>
      <c r="K254" s="185" t="s">
        <v>40</v>
      </c>
      <c r="L254" s="185">
        <v>110.72336</v>
      </c>
      <c r="M254" s="185">
        <v>2473.91</v>
      </c>
      <c r="N254" s="185"/>
      <c r="O254" s="185">
        <v>16.0</v>
      </c>
      <c r="P254" s="195">
        <v>127.50347</v>
      </c>
      <c r="Q254" s="187">
        <v>1.1</v>
      </c>
      <c r="R254" s="84"/>
      <c r="S254" s="84"/>
      <c r="T254" s="84"/>
      <c r="U254" s="84"/>
      <c r="V254" s="84"/>
      <c r="W254" s="86"/>
      <c r="X254" s="189">
        <v>296.0</v>
      </c>
      <c r="Y254" s="86">
        <v>1715.0</v>
      </c>
      <c r="Z254" s="86"/>
    </row>
    <row r="255" hidden="1">
      <c r="A255" s="185">
        <v>253.0</v>
      </c>
      <c r="B255" s="185" t="s">
        <v>58</v>
      </c>
      <c r="C255" s="185" t="s">
        <v>27</v>
      </c>
      <c r="D255" s="185" t="s">
        <v>27</v>
      </c>
      <c r="E255" s="185" t="s">
        <v>28</v>
      </c>
      <c r="F255" s="185">
        <v>48.0</v>
      </c>
      <c r="G255" s="185" t="s">
        <v>29</v>
      </c>
      <c r="H255" s="185"/>
      <c r="I255" s="185" t="s">
        <v>30</v>
      </c>
      <c r="J255" s="191">
        <v>4.0</v>
      </c>
      <c r="K255" s="185" t="s">
        <v>41</v>
      </c>
      <c r="L255" s="185">
        <v>11.964</v>
      </c>
      <c r="M255" s="185">
        <v>3476.18</v>
      </c>
      <c r="N255" s="185"/>
      <c r="O255" s="185">
        <v>22.0</v>
      </c>
      <c r="P255" s="195">
        <v>1.45513</v>
      </c>
      <c r="Q255" s="187">
        <v>0.0</v>
      </c>
      <c r="R255" s="84"/>
      <c r="S255" s="84"/>
      <c r="T255" s="84"/>
      <c r="U255" s="84"/>
      <c r="V255" s="84"/>
      <c r="W255" s="86"/>
      <c r="X255" s="189">
        <v>192.0</v>
      </c>
      <c r="Y255" s="86">
        <v>1291.0</v>
      </c>
      <c r="Z255" s="86"/>
    </row>
    <row r="256" hidden="1">
      <c r="A256" s="185">
        <v>254.0</v>
      </c>
      <c r="B256" s="185" t="s">
        <v>58</v>
      </c>
      <c r="C256" s="185" t="s">
        <v>27</v>
      </c>
      <c r="D256" s="185" t="s">
        <v>27</v>
      </c>
      <c r="E256" s="185" t="s">
        <v>28</v>
      </c>
      <c r="F256" s="185">
        <v>48.0</v>
      </c>
      <c r="G256" s="185" t="s">
        <v>29</v>
      </c>
      <c r="H256" s="185"/>
      <c r="I256" s="185" t="s">
        <v>30</v>
      </c>
      <c r="J256" s="191">
        <v>4.0</v>
      </c>
      <c r="K256" s="185" t="s">
        <v>42</v>
      </c>
      <c r="L256" s="185">
        <v>85.78002</v>
      </c>
      <c r="M256" s="185">
        <v>101.856</v>
      </c>
      <c r="N256" s="185"/>
      <c r="O256" s="185">
        <v>139.0</v>
      </c>
      <c r="P256" s="195">
        <v>3.67362</v>
      </c>
      <c r="Q256" s="187">
        <v>0.0</v>
      </c>
      <c r="R256" s="84"/>
      <c r="S256" s="84"/>
      <c r="T256" s="84"/>
      <c r="U256" s="84"/>
      <c r="V256" s="84"/>
      <c r="W256" s="86"/>
      <c r="X256" s="189">
        <v>60.0</v>
      </c>
      <c r="Y256" s="86">
        <v>1035.0</v>
      </c>
      <c r="Z256" s="86"/>
    </row>
    <row r="257" hidden="1">
      <c r="A257" s="185">
        <v>255.0</v>
      </c>
      <c r="B257" s="185" t="s">
        <v>58</v>
      </c>
      <c r="C257" s="185" t="s">
        <v>27</v>
      </c>
      <c r="D257" s="185" t="s">
        <v>27</v>
      </c>
      <c r="E257" s="185" t="s">
        <v>28</v>
      </c>
      <c r="F257" s="185">
        <v>48.0</v>
      </c>
      <c r="G257" s="185" t="s">
        <v>29</v>
      </c>
      <c r="H257" s="185"/>
      <c r="I257" s="185" t="s">
        <v>30</v>
      </c>
      <c r="J257" s="191">
        <v>4.0</v>
      </c>
      <c r="K257" s="185" t="s">
        <v>43</v>
      </c>
      <c r="L257" s="185">
        <v>12.43312</v>
      </c>
      <c r="M257" s="185">
        <v>2480.25</v>
      </c>
      <c r="N257" s="185"/>
      <c r="O257" s="185">
        <v>139.0</v>
      </c>
      <c r="P257" s="195">
        <v>25556.96</v>
      </c>
      <c r="Q257" s="187">
        <v>26.6</v>
      </c>
      <c r="R257" s="84"/>
      <c r="S257" s="84"/>
      <c r="T257" s="84"/>
      <c r="U257" s="84"/>
      <c r="V257" s="84"/>
      <c r="W257" s="86"/>
      <c r="X257" s="189">
        <v>25891.0</v>
      </c>
      <c r="Y257" s="86">
        <v>27665.0</v>
      </c>
      <c r="Z257" s="86"/>
    </row>
    <row r="258" hidden="1">
      <c r="A258" s="185">
        <v>256.0</v>
      </c>
      <c r="B258" s="185" t="s">
        <v>58</v>
      </c>
      <c r="C258" s="185" t="s">
        <v>27</v>
      </c>
      <c r="D258" s="185" t="s">
        <v>27</v>
      </c>
      <c r="E258" s="185" t="s">
        <v>28</v>
      </c>
      <c r="F258" s="185">
        <v>48.0</v>
      </c>
      <c r="G258" s="185" t="s">
        <v>29</v>
      </c>
      <c r="H258" s="185"/>
      <c r="I258" s="185" t="s">
        <v>30</v>
      </c>
      <c r="J258" s="191">
        <v>4.0</v>
      </c>
      <c r="K258" s="185" t="s">
        <v>44</v>
      </c>
      <c r="L258" s="185">
        <v>81.53473</v>
      </c>
      <c r="M258" s="185">
        <v>264.0</v>
      </c>
      <c r="N258" s="185"/>
      <c r="O258" s="185">
        <v>5.0</v>
      </c>
      <c r="P258" s="195">
        <v>3.81097</v>
      </c>
      <c r="Q258" s="187">
        <v>0.0</v>
      </c>
      <c r="R258" s="84"/>
      <c r="S258" s="84"/>
      <c r="T258" s="84"/>
      <c r="U258" s="84"/>
      <c r="V258" s="84"/>
      <c r="W258" s="86"/>
      <c r="X258" s="189">
        <v>26.0</v>
      </c>
      <c r="Y258" s="86">
        <v>1007.0</v>
      </c>
      <c r="Z258" s="86"/>
    </row>
    <row r="259" hidden="1">
      <c r="A259" s="185">
        <v>257.0</v>
      </c>
      <c r="B259" s="185" t="s">
        <v>58</v>
      </c>
      <c r="C259" s="185" t="s">
        <v>27</v>
      </c>
      <c r="D259" s="185" t="s">
        <v>27</v>
      </c>
      <c r="E259" s="185" t="s">
        <v>28</v>
      </c>
      <c r="F259" s="185">
        <v>48.0</v>
      </c>
      <c r="G259" s="185" t="s">
        <v>29</v>
      </c>
      <c r="H259" s="185"/>
      <c r="I259" s="185" t="s">
        <v>30</v>
      </c>
      <c r="J259" s="191">
        <v>4.0</v>
      </c>
      <c r="K259" s="191" t="s">
        <v>45</v>
      </c>
      <c r="L259" s="185">
        <v>81.71879</v>
      </c>
      <c r="M259" s="185">
        <v>473.373</v>
      </c>
      <c r="N259" s="185"/>
      <c r="O259" s="185">
        <v>12.0</v>
      </c>
      <c r="P259" s="195">
        <v>3.24508</v>
      </c>
      <c r="Q259" s="187">
        <v>0.0</v>
      </c>
      <c r="R259" s="84"/>
      <c r="S259" s="84"/>
      <c r="T259" s="84"/>
      <c r="U259" s="84"/>
      <c r="V259" s="84"/>
      <c r="W259" s="86"/>
      <c r="X259" s="189">
        <v>158.0</v>
      </c>
      <c r="Y259" s="86">
        <v>898.0</v>
      </c>
      <c r="Z259" s="86"/>
    </row>
    <row r="260" hidden="1">
      <c r="A260" s="185">
        <v>258.0</v>
      </c>
      <c r="B260" s="185" t="s">
        <v>58</v>
      </c>
      <c r="C260" s="185" t="s">
        <v>27</v>
      </c>
      <c r="D260" s="185" t="s">
        <v>27</v>
      </c>
      <c r="E260" s="185" t="s">
        <v>28</v>
      </c>
      <c r="F260" s="185">
        <v>48.0</v>
      </c>
      <c r="G260" s="185" t="s">
        <v>29</v>
      </c>
      <c r="H260" s="185"/>
      <c r="I260" s="185" t="s">
        <v>30</v>
      </c>
      <c r="J260" s="191">
        <v>4.0</v>
      </c>
      <c r="K260" s="191" t="s">
        <v>46</v>
      </c>
      <c r="L260" s="185">
        <v>7.35678</v>
      </c>
      <c r="M260" s="185">
        <v>194575.06</v>
      </c>
      <c r="N260" s="185"/>
      <c r="O260" s="185">
        <v>7.0</v>
      </c>
      <c r="P260" s="195">
        <v>6.19448</v>
      </c>
      <c r="Q260" s="187">
        <v>0.0</v>
      </c>
      <c r="R260" s="84"/>
      <c r="S260" s="84"/>
      <c r="T260" s="84"/>
      <c r="U260" s="84"/>
      <c r="V260" s="84"/>
      <c r="W260" s="86"/>
      <c r="X260" s="189">
        <v>6384.0</v>
      </c>
      <c r="Y260" s="86">
        <v>7365.0</v>
      </c>
      <c r="Z260" s="86"/>
    </row>
    <row r="261" hidden="1">
      <c r="A261" s="185">
        <v>259.0</v>
      </c>
      <c r="B261" s="185" t="s">
        <v>58</v>
      </c>
      <c r="C261" s="185" t="s">
        <v>27</v>
      </c>
      <c r="D261" s="185" t="s">
        <v>27</v>
      </c>
      <c r="E261" s="185" t="s">
        <v>28</v>
      </c>
      <c r="F261" s="185">
        <v>48.0</v>
      </c>
      <c r="G261" s="185" t="s">
        <v>29</v>
      </c>
      <c r="H261" s="185"/>
      <c r="I261" s="185" t="s">
        <v>30</v>
      </c>
      <c r="J261" s="191">
        <v>4.0</v>
      </c>
      <c r="K261" s="191" t="s">
        <v>47</v>
      </c>
      <c r="L261" s="185">
        <v>84.65789</v>
      </c>
      <c r="M261" s="185">
        <v>7.8466</v>
      </c>
      <c r="N261" s="185"/>
      <c r="O261" s="185">
        <v>11.0</v>
      </c>
      <c r="P261" s="195">
        <v>62.98487</v>
      </c>
      <c r="Q261" s="187">
        <v>0.4</v>
      </c>
      <c r="R261" s="84"/>
      <c r="S261" s="84"/>
      <c r="T261" s="84"/>
      <c r="U261" s="84"/>
      <c r="V261" s="84"/>
      <c r="W261" s="86"/>
      <c r="X261" s="189">
        <v>1264.0</v>
      </c>
      <c r="Y261" s="86">
        <v>2330.0</v>
      </c>
      <c r="Z261" s="86"/>
    </row>
    <row r="262" hidden="1">
      <c r="A262" s="185">
        <v>260.0</v>
      </c>
      <c r="B262" s="185" t="s">
        <v>58</v>
      </c>
      <c r="C262" s="185" t="s">
        <v>27</v>
      </c>
      <c r="D262" s="185" t="s">
        <v>27</v>
      </c>
      <c r="E262" s="185" t="s">
        <v>28</v>
      </c>
      <c r="F262" s="185">
        <v>48.0</v>
      </c>
      <c r="G262" s="185" t="s">
        <v>29</v>
      </c>
      <c r="H262" s="185"/>
      <c r="I262" s="185" t="s">
        <v>30</v>
      </c>
      <c r="J262" s="191">
        <v>4.0</v>
      </c>
      <c r="K262" s="191" t="s">
        <v>48</v>
      </c>
      <c r="L262" s="185">
        <v>124.69147</v>
      </c>
      <c r="M262" s="185">
        <v>85147.07</v>
      </c>
      <c r="N262" s="185"/>
      <c r="O262" s="185">
        <v>17.0</v>
      </c>
      <c r="P262" s="195">
        <v>31.86775</v>
      </c>
      <c r="Q262" s="187">
        <v>0.2</v>
      </c>
      <c r="R262" s="84"/>
      <c r="S262" s="84"/>
      <c r="T262" s="84"/>
      <c r="U262" s="84"/>
      <c r="V262" s="84"/>
      <c r="W262" s="86"/>
      <c r="X262" s="189">
        <v>4954.0</v>
      </c>
      <c r="Y262" s="86">
        <v>6311.0</v>
      </c>
      <c r="Z262" s="86"/>
    </row>
    <row r="263" hidden="1">
      <c r="A263" s="185">
        <v>261.0</v>
      </c>
      <c r="B263" s="185" t="s">
        <v>58</v>
      </c>
      <c r="C263" s="185" t="s">
        <v>27</v>
      </c>
      <c r="D263" s="185" t="s">
        <v>27</v>
      </c>
      <c r="E263" s="185" t="s">
        <v>28</v>
      </c>
      <c r="F263" s="185">
        <v>48.0</v>
      </c>
      <c r="G263" s="185" t="s">
        <v>29</v>
      </c>
      <c r="H263" s="185"/>
      <c r="I263" s="185" t="s">
        <v>30</v>
      </c>
      <c r="J263" s="191">
        <v>4.0</v>
      </c>
      <c r="K263" s="191" t="s">
        <v>49</v>
      </c>
      <c r="L263" s="185">
        <v>146.92244</v>
      </c>
      <c r="M263" s="185">
        <v>137.439</v>
      </c>
      <c r="N263" s="185"/>
      <c r="O263" s="185">
        <v>3.0</v>
      </c>
      <c r="P263" s="195">
        <v>25.02501</v>
      </c>
      <c r="Q263" s="187">
        <v>0.2</v>
      </c>
      <c r="R263" s="84"/>
      <c r="S263" s="84"/>
      <c r="T263" s="84"/>
      <c r="U263" s="84"/>
      <c r="V263" s="84"/>
      <c r="W263" s="86"/>
      <c r="X263" s="189">
        <v>52.0</v>
      </c>
      <c r="Y263" s="86">
        <v>1141.0</v>
      </c>
      <c r="Z263" s="86"/>
    </row>
    <row r="264" hidden="1">
      <c r="A264" s="185">
        <v>262.0</v>
      </c>
      <c r="B264" s="185" t="s">
        <v>58</v>
      </c>
      <c r="C264" s="185" t="s">
        <v>27</v>
      </c>
      <c r="D264" s="185" t="s">
        <v>27</v>
      </c>
      <c r="E264" s="185" t="s">
        <v>28</v>
      </c>
      <c r="F264" s="185">
        <v>48.0</v>
      </c>
      <c r="G264" s="185" t="s">
        <v>29</v>
      </c>
      <c r="H264" s="185"/>
      <c r="I264" s="185" t="s">
        <v>30</v>
      </c>
      <c r="J264" s="191">
        <v>4.0</v>
      </c>
      <c r="K264" s="191" t="s">
        <v>50</v>
      </c>
      <c r="L264" s="185">
        <v>105.36628</v>
      </c>
      <c r="M264" s="185">
        <v>24.50847</v>
      </c>
      <c r="N264" s="185"/>
      <c r="O264" s="185">
        <v>23.0</v>
      </c>
      <c r="P264" s="195">
        <v>116.90074</v>
      </c>
      <c r="Q264" s="187">
        <v>0.7</v>
      </c>
      <c r="R264" s="84"/>
      <c r="S264" s="84"/>
      <c r="T264" s="84"/>
      <c r="U264" s="84"/>
      <c r="V264" s="84"/>
      <c r="W264" s="86"/>
      <c r="X264" s="189">
        <v>6064.0</v>
      </c>
      <c r="Y264" s="86">
        <v>7817.0</v>
      </c>
      <c r="Z264" s="86"/>
    </row>
    <row r="265" hidden="1">
      <c r="A265" s="185">
        <v>263.0</v>
      </c>
      <c r="B265" s="185" t="s">
        <v>58</v>
      </c>
      <c r="C265" s="185" t="s">
        <v>27</v>
      </c>
      <c r="D265" s="185" t="s">
        <v>27</v>
      </c>
      <c r="E265" s="185" t="s">
        <v>28</v>
      </c>
      <c r="F265" s="185">
        <v>48.0</v>
      </c>
      <c r="G265" s="185" t="s">
        <v>29</v>
      </c>
      <c r="H265" s="185"/>
      <c r="I265" s="185" t="s">
        <v>30</v>
      </c>
      <c r="J265" s="191">
        <v>4.0</v>
      </c>
      <c r="K265" s="191" t="s">
        <v>51</v>
      </c>
      <c r="L265" s="185" t="s">
        <v>30</v>
      </c>
      <c r="M265" s="185" t="s">
        <v>30</v>
      </c>
      <c r="N265" s="185" t="s">
        <v>30</v>
      </c>
      <c r="O265" s="185" t="s">
        <v>30</v>
      </c>
      <c r="P265" s="185" t="s">
        <v>30</v>
      </c>
      <c r="Q265" s="185" t="s">
        <v>30</v>
      </c>
      <c r="R265" s="185" t="s">
        <v>30</v>
      </c>
      <c r="S265" s="185" t="s">
        <v>30</v>
      </c>
      <c r="T265" s="185" t="s">
        <v>30</v>
      </c>
      <c r="U265" s="185" t="s">
        <v>30</v>
      </c>
      <c r="V265" s="185" t="s">
        <v>30</v>
      </c>
      <c r="W265" s="185" t="s">
        <v>30</v>
      </c>
      <c r="X265" s="185" t="s">
        <v>30</v>
      </c>
      <c r="Y265" s="185" t="s">
        <v>30</v>
      </c>
      <c r="Z265" s="185" t="s">
        <v>30</v>
      </c>
    </row>
    <row r="266" hidden="1">
      <c r="A266" s="185">
        <v>264.0</v>
      </c>
      <c r="B266" s="185" t="s">
        <v>58</v>
      </c>
      <c r="C266" s="185" t="s">
        <v>27</v>
      </c>
      <c r="D266" s="185" t="s">
        <v>27</v>
      </c>
      <c r="E266" s="185" t="s">
        <v>28</v>
      </c>
      <c r="F266" s="185">
        <v>48.0</v>
      </c>
      <c r="G266" s="185" t="s">
        <v>29</v>
      </c>
      <c r="H266" s="185"/>
      <c r="I266" s="185" t="s">
        <v>30</v>
      </c>
      <c r="J266" s="191">
        <v>4.0</v>
      </c>
      <c r="K266" s="191" t="s">
        <v>52</v>
      </c>
      <c r="L266" s="185" t="s">
        <v>30</v>
      </c>
      <c r="M266" s="185" t="s">
        <v>30</v>
      </c>
      <c r="N266" s="185" t="s">
        <v>30</v>
      </c>
      <c r="O266" s="185" t="s">
        <v>30</v>
      </c>
      <c r="P266" s="185" t="s">
        <v>30</v>
      </c>
      <c r="Q266" s="185" t="s">
        <v>30</v>
      </c>
      <c r="R266" s="185" t="s">
        <v>30</v>
      </c>
      <c r="S266" s="185" t="s">
        <v>30</v>
      </c>
      <c r="T266" s="185" t="s">
        <v>30</v>
      </c>
      <c r="U266" s="185" t="s">
        <v>30</v>
      </c>
      <c r="V266" s="185" t="s">
        <v>30</v>
      </c>
      <c r="W266" s="185" t="s">
        <v>30</v>
      </c>
      <c r="X266" s="185" t="s">
        <v>30</v>
      </c>
      <c r="Y266" s="185" t="s">
        <v>30</v>
      </c>
      <c r="Z266" s="185" t="s">
        <v>30</v>
      </c>
    </row>
    <row r="267">
      <c r="A267" s="185">
        <v>265.0</v>
      </c>
      <c r="B267" s="185" t="s">
        <v>58</v>
      </c>
      <c r="C267" s="185" t="s">
        <v>27</v>
      </c>
      <c r="D267" s="185" t="s">
        <v>27</v>
      </c>
      <c r="E267" s="185" t="s">
        <v>27</v>
      </c>
      <c r="F267" s="185">
        <v>48.0</v>
      </c>
      <c r="G267" s="185" t="s">
        <v>29</v>
      </c>
      <c r="H267" s="185"/>
      <c r="I267" s="185" t="s">
        <v>59</v>
      </c>
      <c r="J267" s="191">
        <v>8.0</v>
      </c>
      <c r="K267" s="191" t="s">
        <v>31</v>
      </c>
      <c r="L267" s="185">
        <v>382012.00999999995</v>
      </c>
      <c r="M267" s="185">
        <v>45.28</v>
      </c>
      <c r="N267" s="185"/>
      <c r="O267" s="185">
        <v>2.0</v>
      </c>
      <c r="P267" s="186">
        <v>256718.59</v>
      </c>
      <c r="Q267" s="187">
        <v>4.4</v>
      </c>
      <c r="R267" s="86">
        <v>321296.63</v>
      </c>
      <c r="S267" s="86">
        <v>171.584</v>
      </c>
      <c r="T267" s="84"/>
      <c r="U267" s="86">
        <v>2.0</v>
      </c>
      <c r="V267" s="86">
        <v>79068.6</v>
      </c>
      <c r="W267" s="86">
        <v>1.4</v>
      </c>
      <c r="X267" s="189">
        <v>236000.0</v>
      </c>
      <c r="Y267" s="86">
        <v>2229.0</v>
      </c>
      <c r="Z267" s="86">
        <v>26.18104</v>
      </c>
    </row>
    <row r="268">
      <c r="A268" s="185">
        <v>266.0</v>
      </c>
      <c r="B268" s="185" t="s">
        <v>58</v>
      </c>
      <c r="C268" s="185" t="s">
        <v>27</v>
      </c>
      <c r="D268" s="185" t="s">
        <v>27</v>
      </c>
      <c r="E268" s="185" t="s">
        <v>27</v>
      </c>
      <c r="F268" s="185">
        <v>48.0</v>
      </c>
      <c r="G268" s="185" t="s">
        <v>29</v>
      </c>
      <c r="H268" s="185"/>
      <c r="I268" s="185" t="s">
        <v>59</v>
      </c>
      <c r="J268" s="191">
        <v>8.0</v>
      </c>
      <c r="K268" s="191" t="s">
        <v>32</v>
      </c>
      <c r="L268" s="185">
        <v>28866.33</v>
      </c>
      <c r="M268" s="185">
        <v>12262.97</v>
      </c>
      <c r="N268" s="185"/>
      <c r="O268" s="185">
        <v>39.0</v>
      </c>
      <c r="P268" s="186">
        <v>8.021402E7</v>
      </c>
      <c r="Q268" s="187">
        <v>92.3</v>
      </c>
      <c r="R268" s="86">
        <v>131.04</v>
      </c>
      <c r="S268" s="86">
        <v>0.036704</v>
      </c>
      <c r="T268" s="84"/>
      <c r="U268" s="86">
        <v>22.0</v>
      </c>
      <c r="V268" s="86">
        <v>1256.99</v>
      </c>
      <c r="W268" s="86">
        <v>0.0</v>
      </c>
      <c r="X268" s="189">
        <v>8.8664E7</v>
      </c>
      <c r="Y268" s="86">
        <v>83027.0</v>
      </c>
      <c r="Z268" s="86">
        <v>31.90653</v>
      </c>
    </row>
    <row r="269">
      <c r="A269" s="185">
        <v>267.0</v>
      </c>
      <c r="B269" s="185" t="s">
        <v>58</v>
      </c>
      <c r="C269" s="185" t="s">
        <v>27</v>
      </c>
      <c r="D269" s="185" t="s">
        <v>27</v>
      </c>
      <c r="E269" s="185" t="s">
        <v>27</v>
      </c>
      <c r="F269" s="185">
        <v>48.0</v>
      </c>
      <c r="G269" s="185" t="s">
        <v>29</v>
      </c>
      <c r="H269" s="185"/>
      <c r="I269" s="185" t="s">
        <v>59</v>
      </c>
      <c r="J269" s="191">
        <v>8.0</v>
      </c>
      <c r="K269" s="191" t="s">
        <v>33</v>
      </c>
      <c r="L269" s="185">
        <v>233717.6</v>
      </c>
      <c r="M269" s="185">
        <v>1131.61</v>
      </c>
      <c r="N269" s="185"/>
      <c r="O269" s="185">
        <v>12.0</v>
      </c>
      <c r="P269" s="186">
        <v>57193.44</v>
      </c>
      <c r="Q269" s="187">
        <v>1.0</v>
      </c>
      <c r="R269" s="86">
        <v>297089.0</v>
      </c>
      <c r="S269" s="86">
        <v>2142.33</v>
      </c>
      <c r="T269" s="84"/>
      <c r="U269" s="86">
        <v>12.0</v>
      </c>
      <c r="V269" s="86">
        <v>30483.47</v>
      </c>
      <c r="W269" s="86">
        <v>0.5</v>
      </c>
      <c r="X269" s="189">
        <v>890000.0</v>
      </c>
      <c r="Y269" s="86">
        <v>2480.0</v>
      </c>
      <c r="Z269" s="86">
        <v>30.30845</v>
      </c>
    </row>
    <row r="270">
      <c r="A270" s="185">
        <v>268.0</v>
      </c>
      <c r="B270" s="185" t="s">
        <v>58</v>
      </c>
      <c r="C270" s="185" t="s">
        <v>27</v>
      </c>
      <c r="D270" s="185" t="s">
        <v>27</v>
      </c>
      <c r="E270" s="185" t="s">
        <v>27</v>
      </c>
      <c r="F270" s="185">
        <v>48.0</v>
      </c>
      <c r="G270" s="185" t="s">
        <v>29</v>
      </c>
      <c r="H270" s="185"/>
      <c r="I270" s="185" t="s">
        <v>59</v>
      </c>
      <c r="J270" s="191">
        <v>8.0</v>
      </c>
      <c r="K270" s="191" t="s">
        <v>34</v>
      </c>
      <c r="L270" s="185">
        <v>159887.13999999998</v>
      </c>
      <c r="M270" s="185">
        <v>293342.74</v>
      </c>
      <c r="N270" s="185"/>
      <c r="O270" s="185">
        <v>149.0</v>
      </c>
      <c r="P270" s="186">
        <v>13525.740000000002</v>
      </c>
      <c r="Q270" s="187">
        <v>0.1</v>
      </c>
      <c r="R270" s="86">
        <v>101252.62</v>
      </c>
      <c r="S270" s="86">
        <v>307218.86</v>
      </c>
      <c r="T270" s="84"/>
      <c r="U270" s="86">
        <v>6.0</v>
      </c>
      <c r="V270" s="86">
        <v>10022.47</v>
      </c>
      <c r="W270" s="86">
        <v>0.1</v>
      </c>
      <c r="X270" s="189">
        <v>7822000.0</v>
      </c>
      <c r="Y270" s="86">
        <v>9391.0</v>
      </c>
      <c r="Z270" s="86">
        <v>30.63156</v>
      </c>
    </row>
    <row r="271">
      <c r="A271" s="185">
        <v>269.0</v>
      </c>
      <c r="B271" s="185" t="s">
        <v>58</v>
      </c>
      <c r="C271" s="185" t="s">
        <v>27</v>
      </c>
      <c r="D271" s="185" t="s">
        <v>27</v>
      </c>
      <c r="E271" s="185" t="s">
        <v>27</v>
      </c>
      <c r="F271" s="185">
        <v>48.0</v>
      </c>
      <c r="G271" s="185" t="s">
        <v>29</v>
      </c>
      <c r="H271" s="185"/>
      <c r="I271" s="185" t="s">
        <v>59</v>
      </c>
      <c r="J271" s="191">
        <v>8.0</v>
      </c>
      <c r="K271" s="191" t="s">
        <v>35</v>
      </c>
      <c r="L271" s="185">
        <v>251110.03</v>
      </c>
      <c r="M271" s="185">
        <v>235.263</v>
      </c>
      <c r="N271" s="185"/>
      <c r="O271" s="185">
        <v>147.0</v>
      </c>
      <c r="P271" s="186">
        <v>13771.66</v>
      </c>
      <c r="Q271" s="187">
        <v>0.2</v>
      </c>
      <c r="R271" s="86">
        <v>319026.81</v>
      </c>
      <c r="S271" s="86">
        <v>705.214</v>
      </c>
      <c r="T271" s="84"/>
      <c r="U271" s="86">
        <v>147.0</v>
      </c>
      <c r="V271" s="86">
        <v>7923.54</v>
      </c>
      <c r="W271" s="86">
        <v>0.1</v>
      </c>
      <c r="X271" s="189">
        <v>81000.0</v>
      </c>
      <c r="Y271" s="86">
        <v>1455.0</v>
      </c>
      <c r="Z271" s="86">
        <v>24.92786</v>
      </c>
    </row>
    <row r="272">
      <c r="A272" s="185">
        <v>270.0</v>
      </c>
      <c r="B272" s="185" t="s">
        <v>58</v>
      </c>
      <c r="C272" s="185" t="s">
        <v>27</v>
      </c>
      <c r="D272" s="185" t="s">
        <v>27</v>
      </c>
      <c r="E272" s="185" t="s">
        <v>27</v>
      </c>
      <c r="F272" s="185">
        <v>48.0</v>
      </c>
      <c r="G272" s="185" t="s">
        <v>29</v>
      </c>
      <c r="H272" s="185"/>
      <c r="I272" s="185" t="s">
        <v>59</v>
      </c>
      <c r="J272" s="191">
        <v>8.0</v>
      </c>
      <c r="K272" s="191" t="s">
        <v>36</v>
      </c>
      <c r="L272" s="185">
        <v>268806.10000000003</v>
      </c>
      <c r="M272" s="185">
        <v>161.022</v>
      </c>
      <c r="N272" s="185"/>
      <c r="O272" s="185">
        <v>1.0</v>
      </c>
      <c r="P272" s="186">
        <v>1671.38</v>
      </c>
      <c r="Q272" s="187">
        <v>0.0</v>
      </c>
      <c r="R272" s="86">
        <v>260280.07000000004</v>
      </c>
      <c r="S272" s="86">
        <v>508.35</v>
      </c>
      <c r="T272" s="84"/>
      <c r="U272" s="86">
        <v>1.0</v>
      </c>
      <c r="V272" s="86">
        <v>948.382</v>
      </c>
      <c r="W272" s="86">
        <v>0.0</v>
      </c>
      <c r="X272" s="189">
        <v>11000.0</v>
      </c>
      <c r="Y272" s="86">
        <v>1164.0</v>
      </c>
      <c r="Z272" s="86">
        <v>10.11624</v>
      </c>
    </row>
    <row r="273">
      <c r="A273" s="185">
        <v>271.0</v>
      </c>
      <c r="B273" s="185" t="s">
        <v>58</v>
      </c>
      <c r="C273" s="185" t="s">
        <v>27</v>
      </c>
      <c r="D273" s="185" t="s">
        <v>27</v>
      </c>
      <c r="E273" s="185" t="s">
        <v>27</v>
      </c>
      <c r="F273" s="185">
        <v>48.0</v>
      </c>
      <c r="G273" s="185" t="s">
        <v>29</v>
      </c>
      <c r="H273" s="185"/>
      <c r="I273" s="185" t="s">
        <v>59</v>
      </c>
      <c r="J273" s="191">
        <v>8.0</v>
      </c>
      <c r="K273" s="191" t="s">
        <v>37</v>
      </c>
      <c r="L273" s="185">
        <v>276653.46</v>
      </c>
      <c r="M273" s="185">
        <v>69.024</v>
      </c>
      <c r="N273" s="185"/>
      <c r="O273" s="185">
        <v>12.0</v>
      </c>
      <c r="P273" s="186">
        <v>52871.5</v>
      </c>
      <c r="Q273" s="187">
        <v>0.9</v>
      </c>
      <c r="R273" s="86">
        <v>351409.78</v>
      </c>
      <c r="S273" s="86">
        <v>250.656</v>
      </c>
      <c r="T273" s="84"/>
      <c r="U273" s="86">
        <v>12.0</v>
      </c>
      <c r="V273" s="86">
        <v>25721.28</v>
      </c>
      <c r="W273" s="86">
        <v>0.4</v>
      </c>
      <c r="X273" s="189">
        <v>66000.0</v>
      </c>
      <c r="Y273" s="86">
        <v>1404.0</v>
      </c>
      <c r="Z273" s="86">
        <v>23.86058</v>
      </c>
    </row>
    <row r="274">
      <c r="A274" s="185">
        <v>272.0</v>
      </c>
      <c r="B274" s="185" t="s">
        <v>58</v>
      </c>
      <c r="C274" s="185" t="s">
        <v>27</v>
      </c>
      <c r="D274" s="185" t="s">
        <v>27</v>
      </c>
      <c r="E274" s="185" t="s">
        <v>27</v>
      </c>
      <c r="F274" s="185">
        <v>48.0</v>
      </c>
      <c r="G274" s="185" t="s">
        <v>29</v>
      </c>
      <c r="H274" s="185"/>
      <c r="I274" s="185" t="s">
        <v>59</v>
      </c>
      <c r="J274" s="191">
        <v>8.0</v>
      </c>
      <c r="K274" s="191" t="s">
        <v>38</v>
      </c>
      <c r="L274" s="185">
        <v>289263.2</v>
      </c>
      <c r="M274" s="185">
        <v>0.285854</v>
      </c>
      <c r="N274" s="185"/>
      <c r="O274" s="185">
        <v>165.0</v>
      </c>
      <c r="P274" s="186">
        <v>30650.480000000003</v>
      </c>
      <c r="Q274" s="187">
        <v>0.5</v>
      </c>
      <c r="R274" s="86">
        <v>322535.01999999996</v>
      </c>
      <c r="S274" s="86">
        <v>401.024</v>
      </c>
      <c r="T274" s="84"/>
      <c r="U274" s="86">
        <v>151.0</v>
      </c>
      <c r="V274" s="86">
        <v>16763.39</v>
      </c>
      <c r="W274" s="86">
        <v>0.3</v>
      </c>
      <c r="X274" s="189">
        <v>125000.0</v>
      </c>
      <c r="Y274" s="86">
        <v>1657.0</v>
      </c>
      <c r="Z274" s="86">
        <v>25.19103</v>
      </c>
    </row>
    <row r="275">
      <c r="A275" s="185">
        <v>273.0</v>
      </c>
      <c r="B275" s="185" t="s">
        <v>58</v>
      </c>
      <c r="C275" s="185" t="s">
        <v>27</v>
      </c>
      <c r="D275" s="185" t="s">
        <v>27</v>
      </c>
      <c r="E275" s="185" t="s">
        <v>27</v>
      </c>
      <c r="F275" s="185">
        <v>48.0</v>
      </c>
      <c r="G275" s="185" t="s">
        <v>29</v>
      </c>
      <c r="H275" s="185"/>
      <c r="I275" s="185" t="s">
        <v>59</v>
      </c>
      <c r="J275" s="191">
        <v>8.0</v>
      </c>
      <c r="K275" s="191" t="s">
        <v>39</v>
      </c>
      <c r="L275" s="185">
        <v>368737.39</v>
      </c>
      <c r="M275" s="185">
        <v>50.944</v>
      </c>
      <c r="N275" s="185"/>
      <c r="O275" s="185">
        <v>12.0</v>
      </c>
      <c r="P275" s="186">
        <v>108379.18999999999</v>
      </c>
      <c r="Q275" s="187">
        <v>1.8</v>
      </c>
      <c r="R275" s="86">
        <v>467198.76</v>
      </c>
      <c r="S275" s="86">
        <v>178.815</v>
      </c>
      <c r="T275" s="84"/>
      <c r="U275" s="86">
        <v>12.0</v>
      </c>
      <c r="V275" s="86">
        <v>61624.049999999996</v>
      </c>
      <c r="W275" s="86">
        <v>1.0</v>
      </c>
      <c r="X275" s="189">
        <v>125000.0</v>
      </c>
      <c r="Y275" s="86">
        <v>1941.0</v>
      </c>
      <c r="Z275" s="86">
        <v>23.86836</v>
      </c>
    </row>
    <row r="276">
      <c r="A276" s="185">
        <v>274.0</v>
      </c>
      <c r="B276" s="185" t="s">
        <v>58</v>
      </c>
      <c r="C276" s="185" t="s">
        <v>27</v>
      </c>
      <c r="D276" s="185" t="s">
        <v>27</v>
      </c>
      <c r="E276" s="185" t="s">
        <v>27</v>
      </c>
      <c r="F276" s="185">
        <v>48.0</v>
      </c>
      <c r="G276" s="185" t="s">
        <v>29</v>
      </c>
      <c r="H276" s="185"/>
      <c r="I276" s="185" t="s">
        <v>59</v>
      </c>
      <c r="J276" s="191">
        <v>8.0</v>
      </c>
      <c r="K276" s="191" t="s">
        <v>40</v>
      </c>
      <c r="L276" s="185">
        <v>233490.13999999998</v>
      </c>
      <c r="M276" s="185">
        <v>4748.2</v>
      </c>
      <c r="N276" s="185"/>
      <c r="O276" s="185">
        <v>57.0</v>
      </c>
      <c r="P276" s="186">
        <v>169539.14</v>
      </c>
      <c r="Q276" s="187">
        <v>2.9</v>
      </c>
      <c r="R276" s="86">
        <v>308734.88</v>
      </c>
      <c r="S276" s="86">
        <v>7654.8</v>
      </c>
      <c r="T276" s="84"/>
      <c r="U276" s="86">
        <v>57.0</v>
      </c>
      <c r="V276" s="86">
        <v>85997.47</v>
      </c>
      <c r="W276" s="86">
        <v>1.5</v>
      </c>
      <c r="X276" s="189">
        <v>974000.0</v>
      </c>
      <c r="Y276" s="86">
        <v>2874.0</v>
      </c>
      <c r="Z276" s="86">
        <v>24.74794</v>
      </c>
    </row>
    <row r="277">
      <c r="A277" s="185">
        <v>275.0</v>
      </c>
      <c r="B277" s="185" t="s">
        <v>58</v>
      </c>
      <c r="C277" s="185" t="s">
        <v>27</v>
      </c>
      <c r="D277" s="185" t="s">
        <v>27</v>
      </c>
      <c r="E277" s="185" t="s">
        <v>27</v>
      </c>
      <c r="F277" s="185">
        <v>48.0</v>
      </c>
      <c r="G277" s="185" t="s">
        <v>29</v>
      </c>
      <c r="H277" s="185"/>
      <c r="I277" s="185" t="s">
        <v>59</v>
      </c>
      <c r="J277" s="191">
        <v>8.0</v>
      </c>
      <c r="K277" s="191" t="s">
        <v>41</v>
      </c>
      <c r="L277" s="185">
        <v>25028.79</v>
      </c>
      <c r="M277" s="185">
        <v>6270.46</v>
      </c>
      <c r="N277" s="185"/>
      <c r="O277" s="185">
        <v>22.0</v>
      </c>
      <c r="P277" s="186">
        <v>1893.4599999999998</v>
      </c>
      <c r="Q277" s="187">
        <v>0.0</v>
      </c>
      <c r="R277" s="86">
        <v>113.312</v>
      </c>
      <c r="S277" s="86">
        <v>16.0</v>
      </c>
      <c r="T277" s="84"/>
      <c r="U277" s="86">
        <v>8.0</v>
      </c>
      <c r="V277" s="86">
        <v>447.87100000000004</v>
      </c>
      <c r="W277" s="86">
        <v>0.0</v>
      </c>
      <c r="X277" s="189">
        <v>337000.0</v>
      </c>
      <c r="Y277" s="86">
        <v>1515.0</v>
      </c>
      <c r="Z277" s="86">
        <v>26.70804</v>
      </c>
    </row>
    <row r="278">
      <c r="A278" s="185">
        <v>276.0</v>
      </c>
      <c r="B278" s="185" t="s">
        <v>58</v>
      </c>
      <c r="C278" s="185" t="s">
        <v>27</v>
      </c>
      <c r="D278" s="185" t="s">
        <v>27</v>
      </c>
      <c r="E278" s="185" t="s">
        <v>27</v>
      </c>
      <c r="F278" s="185">
        <v>48.0</v>
      </c>
      <c r="G278" s="185" t="s">
        <v>29</v>
      </c>
      <c r="H278" s="185"/>
      <c r="I278" s="185" t="s">
        <v>59</v>
      </c>
      <c r="J278" s="191">
        <v>8.0</v>
      </c>
      <c r="K278" s="191" t="s">
        <v>42</v>
      </c>
      <c r="L278" s="185">
        <v>175894.93</v>
      </c>
      <c r="M278" s="185">
        <v>101.76</v>
      </c>
      <c r="N278" s="185"/>
      <c r="O278" s="185">
        <v>139.0</v>
      </c>
      <c r="P278" s="186">
        <v>5031.81</v>
      </c>
      <c r="Q278" s="187">
        <v>0.1</v>
      </c>
      <c r="R278" s="86">
        <v>232601.62</v>
      </c>
      <c r="S278" s="86">
        <v>392.255</v>
      </c>
      <c r="T278" s="84"/>
      <c r="U278" s="86">
        <v>139.0</v>
      </c>
      <c r="V278" s="86">
        <v>3382.7799999999997</v>
      </c>
      <c r="W278" s="86">
        <v>0.1</v>
      </c>
      <c r="X278" s="189">
        <v>62000.0</v>
      </c>
      <c r="Y278" s="86">
        <v>1271.0</v>
      </c>
      <c r="Z278" s="86">
        <v>23.94244</v>
      </c>
    </row>
    <row r="279">
      <c r="A279" s="185">
        <v>277.0</v>
      </c>
      <c r="B279" s="185" t="s">
        <v>58</v>
      </c>
      <c r="C279" s="185" t="s">
        <v>27</v>
      </c>
      <c r="D279" s="185" t="s">
        <v>27</v>
      </c>
      <c r="E279" s="185" t="s">
        <v>27</v>
      </c>
      <c r="F279" s="185">
        <v>48.0</v>
      </c>
      <c r="G279" s="185" t="s">
        <v>29</v>
      </c>
      <c r="H279" s="185"/>
      <c r="I279" s="185" t="s">
        <v>59</v>
      </c>
      <c r="J279" s="191">
        <v>8.0</v>
      </c>
      <c r="K279" s="191" t="s">
        <v>43</v>
      </c>
      <c r="L279" s="185">
        <v>25662.75</v>
      </c>
      <c r="M279" s="185">
        <v>4169.16</v>
      </c>
      <c r="N279" s="185"/>
      <c r="O279" s="185">
        <v>139.0</v>
      </c>
      <c r="P279" s="186">
        <v>9.99279E7</v>
      </c>
      <c r="Q279" s="187">
        <v>92.6</v>
      </c>
      <c r="R279" s="86">
        <v>475.295</v>
      </c>
      <c r="S279" s="84"/>
      <c r="T279" s="84"/>
      <c r="U279" s="84"/>
      <c r="V279" s="86">
        <v>0.0</v>
      </c>
      <c r="W279" s="188"/>
      <c r="X279" s="189">
        <v>1.06732E8</v>
      </c>
      <c r="Y279" s="86">
        <v>103303.0</v>
      </c>
      <c r="Z279" s="86">
        <v>19.33138</v>
      </c>
    </row>
    <row r="280">
      <c r="A280" s="185">
        <v>278.0</v>
      </c>
      <c r="B280" s="185" t="s">
        <v>58</v>
      </c>
      <c r="C280" s="185" t="s">
        <v>27</v>
      </c>
      <c r="D280" s="185" t="s">
        <v>27</v>
      </c>
      <c r="E280" s="185" t="s">
        <v>27</v>
      </c>
      <c r="F280" s="185">
        <v>48.0</v>
      </c>
      <c r="G280" s="185" t="s">
        <v>29</v>
      </c>
      <c r="H280" s="185"/>
      <c r="I280" s="185" t="s">
        <v>59</v>
      </c>
      <c r="J280" s="191">
        <v>8.0</v>
      </c>
      <c r="K280" s="191" t="s">
        <v>44</v>
      </c>
      <c r="L280" s="185">
        <v>208626.65000000002</v>
      </c>
      <c r="M280" s="185">
        <v>266.462</v>
      </c>
      <c r="N280" s="185"/>
      <c r="O280" s="185">
        <v>5.0</v>
      </c>
      <c r="P280" s="186">
        <v>7619.3099999999995</v>
      </c>
      <c r="Q280" s="187">
        <v>0.1</v>
      </c>
      <c r="R280" s="86">
        <v>259084.56</v>
      </c>
      <c r="S280" s="86">
        <v>870.494</v>
      </c>
      <c r="T280" s="84"/>
      <c r="U280" s="86">
        <v>3.0</v>
      </c>
      <c r="V280" s="86">
        <v>3999.8300000000004</v>
      </c>
      <c r="W280" s="86">
        <v>0.0</v>
      </c>
      <c r="X280" s="189">
        <v>24000.0</v>
      </c>
      <c r="Y280" s="86">
        <v>1292.0</v>
      </c>
      <c r="Z280" s="86">
        <v>24.26117</v>
      </c>
    </row>
    <row r="281">
      <c r="A281" s="185">
        <v>279.0</v>
      </c>
      <c r="B281" s="185" t="s">
        <v>58</v>
      </c>
      <c r="C281" s="185" t="s">
        <v>27</v>
      </c>
      <c r="D281" s="185" t="s">
        <v>27</v>
      </c>
      <c r="E281" s="185" t="s">
        <v>27</v>
      </c>
      <c r="F281" s="185">
        <v>48.0</v>
      </c>
      <c r="G281" s="185" t="s">
        <v>29</v>
      </c>
      <c r="H281" s="185"/>
      <c r="I281" s="185" t="s">
        <v>59</v>
      </c>
      <c r="J281" s="191">
        <v>8.0</v>
      </c>
      <c r="K281" s="191" t="s">
        <v>45</v>
      </c>
      <c r="L281" s="185">
        <v>227123.83</v>
      </c>
      <c r="M281" s="185">
        <v>591.324</v>
      </c>
      <c r="N281" s="185"/>
      <c r="O281" s="185">
        <v>12.0</v>
      </c>
      <c r="P281" s="186">
        <v>4218.63</v>
      </c>
      <c r="Q281" s="187">
        <v>0.1</v>
      </c>
      <c r="R281" s="86">
        <v>228783.15</v>
      </c>
      <c r="S281" s="86">
        <v>924.925</v>
      </c>
      <c r="T281" s="84"/>
      <c r="U281" s="86">
        <v>8.0</v>
      </c>
      <c r="V281" s="86">
        <v>2255.1299999999997</v>
      </c>
      <c r="W281" s="86">
        <v>0.0</v>
      </c>
      <c r="X281" s="189">
        <v>168000.0</v>
      </c>
      <c r="Y281" s="86">
        <v>1205.0</v>
      </c>
      <c r="Z281" s="86">
        <v>26.53621</v>
      </c>
    </row>
    <row r="282">
      <c r="A282" s="185">
        <v>280.0</v>
      </c>
      <c r="B282" s="185" t="s">
        <v>58</v>
      </c>
      <c r="C282" s="185" t="s">
        <v>27</v>
      </c>
      <c r="D282" s="185" t="s">
        <v>27</v>
      </c>
      <c r="E282" s="185" t="s">
        <v>27</v>
      </c>
      <c r="F282" s="185">
        <v>48.0</v>
      </c>
      <c r="G282" s="185" t="s">
        <v>29</v>
      </c>
      <c r="H282" s="185"/>
      <c r="I282" s="185" t="s">
        <v>59</v>
      </c>
      <c r="J282" s="191">
        <v>8.0</v>
      </c>
      <c r="K282" s="191" t="s">
        <v>46</v>
      </c>
      <c r="L282" s="185">
        <v>13277.23</v>
      </c>
      <c r="M282" s="185">
        <v>398588.87</v>
      </c>
      <c r="N282" s="185"/>
      <c r="O282" s="185">
        <v>7.0</v>
      </c>
      <c r="P282" s="186">
        <v>11898.23</v>
      </c>
      <c r="Q282" s="187">
        <v>0.1</v>
      </c>
      <c r="R282" s="86">
        <v>2258.04</v>
      </c>
      <c r="S282" s="86">
        <v>1.568</v>
      </c>
      <c r="T282" s="84"/>
      <c r="U282" s="86">
        <v>2.0</v>
      </c>
      <c r="V282" s="86">
        <v>204.736</v>
      </c>
      <c r="W282" s="86">
        <v>0.0</v>
      </c>
      <c r="X282" s="189">
        <v>1.1679E7</v>
      </c>
      <c r="Y282" s="86">
        <v>12753.0</v>
      </c>
      <c r="Z282" s="86">
        <v>34.28335</v>
      </c>
    </row>
    <row r="283">
      <c r="A283" s="185">
        <v>281.0</v>
      </c>
      <c r="B283" s="185" t="s">
        <v>58</v>
      </c>
      <c r="C283" s="185" t="s">
        <v>27</v>
      </c>
      <c r="D283" s="185" t="s">
        <v>27</v>
      </c>
      <c r="E283" s="185" t="s">
        <v>27</v>
      </c>
      <c r="F283" s="185">
        <v>48.0</v>
      </c>
      <c r="G283" s="185" t="s">
        <v>29</v>
      </c>
      <c r="H283" s="185"/>
      <c r="I283" s="185" t="s">
        <v>59</v>
      </c>
      <c r="J283" s="191">
        <v>8.0</v>
      </c>
      <c r="K283" s="191" t="s">
        <v>47</v>
      </c>
      <c r="L283" s="185">
        <v>154170.74</v>
      </c>
      <c r="M283" s="185">
        <v>14335.66</v>
      </c>
      <c r="N283" s="185"/>
      <c r="O283" s="185">
        <v>11.0</v>
      </c>
      <c r="P283" s="186">
        <v>100642.14</v>
      </c>
      <c r="Q283" s="187">
        <v>1.1</v>
      </c>
      <c r="R283" s="86">
        <v>188472.66999999998</v>
      </c>
      <c r="S283" s="86">
        <v>12444.22</v>
      </c>
      <c r="T283" s="84"/>
      <c r="U283" s="86">
        <v>7.0</v>
      </c>
      <c r="V283" s="86">
        <v>49938.21</v>
      </c>
      <c r="W283" s="86">
        <v>0.6</v>
      </c>
      <c r="X283" s="189">
        <v>2379000.0</v>
      </c>
      <c r="Y283" s="86">
        <v>3680.0</v>
      </c>
      <c r="Z283" s="86">
        <v>27.7115</v>
      </c>
    </row>
    <row r="284">
      <c r="A284" s="185">
        <v>282.0</v>
      </c>
      <c r="B284" s="185" t="s">
        <v>58</v>
      </c>
      <c r="C284" s="185" t="s">
        <v>27</v>
      </c>
      <c r="D284" s="185" t="s">
        <v>27</v>
      </c>
      <c r="E284" s="185" t="s">
        <v>27</v>
      </c>
      <c r="F284" s="185">
        <v>48.0</v>
      </c>
      <c r="G284" s="185" t="s">
        <v>29</v>
      </c>
      <c r="H284" s="185"/>
      <c r="I284" s="185" t="s">
        <v>59</v>
      </c>
      <c r="J284" s="191">
        <v>8.0</v>
      </c>
      <c r="K284" s="191" t="s">
        <v>48</v>
      </c>
      <c r="L284" s="185">
        <v>240729.47999999998</v>
      </c>
      <c r="M284" s="185">
        <v>157307.46</v>
      </c>
      <c r="N284" s="185"/>
      <c r="O284" s="185">
        <v>19.0</v>
      </c>
      <c r="P284" s="186">
        <v>79763.76999999999</v>
      </c>
      <c r="Q284" s="187">
        <v>0.5</v>
      </c>
      <c r="R284" s="86">
        <v>218630.69999999998</v>
      </c>
      <c r="S284" s="86">
        <v>163.91685</v>
      </c>
      <c r="T284" s="84"/>
      <c r="U284" s="86">
        <v>16.0</v>
      </c>
      <c r="V284" s="86">
        <v>42197.95</v>
      </c>
      <c r="W284" s="86">
        <v>0.3</v>
      </c>
      <c r="X284" s="189">
        <v>9905000.0</v>
      </c>
      <c r="Y284" s="86">
        <v>11570.0</v>
      </c>
      <c r="Z284" s="86">
        <v>26.70734</v>
      </c>
    </row>
    <row r="285">
      <c r="A285" s="185">
        <v>283.0</v>
      </c>
      <c r="B285" s="185" t="s">
        <v>58</v>
      </c>
      <c r="C285" s="185" t="s">
        <v>27</v>
      </c>
      <c r="D285" s="185" t="s">
        <v>27</v>
      </c>
      <c r="E285" s="185" t="s">
        <v>27</v>
      </c>
      <c r="F285" s="185">
        <v>48.0</v>
      </c>
      <c r="G285" s="185" t="s">
        <v>29</v>
      </c>
      <c r="H285" s="185"/>
      <c r="I285" s="185" t="s">
        <v>59</v>
      </c>
      <c r="J285" s="191">
        <v>8.0</v>
      </c>
      <c r="K285" s="191" t="s">
        <v>49</v>
      </c>
      <c r="L285" s="185">
        <v>327280.57999999996</v>
      </c>
      <c r="M285" s="185">
        <v>133.855</v>
      </c>
      <c r="N285" s="185"/>
      <c r="O285" s="185">
        <v>3.0</v>
      </c>
      <c r="P285" s="186">
        <v>40757.869999999995</v>
      </c>
      <c r="Q285" s="187">
        <v>0.7</v>
      </c>
      <c r="R285" s="86">
        <v>390041.16</v>
      </c>
      <c r="S285" s="86">
        <v>509.055</v>
      </c>
      <c r="T285" s="84"/>
      <c r="U285" s="86">
        <v>3.0</v>
      </c>
      <c r="V285" s="86">
        <v>20286.66</v>
      </c>
      <c r="W285" s="86">
        <v>0.3</v>
      </c>
      <c r="X285" s="189">
        <v>67000.0</v>
      </c>
      <c r="Y285" s="86">
        <v>1510.0</v>
      </c>
      <c r="Z285" s="86">
        <v>24.2463</v>
      </c>
    </row>
    <row r="286">
      <c r="A286" s="185">
        <v>284.0</v>
      </c>
      <c r="B286" s="185" t="s">
        <v>58</v>
      </c>
      <c r="C286" s="185" t="s">
        <v>27</v>
      </c>
      <c r="D286" s="185" t="s">
        <v>27</v>
      </c>
      <c r="E286" s="185" t="s">
        <v>27</v>
      </c>
      <c r="F286" s="185">
        <v>48.0</v>
      </c>
      <c r="G286" s="185" t="s">
        <v>29</v>
      </c>
      <c r="H286" s="185"/>
      <c r="I286" s="185" t="s">
        <v>59</v>
      </c>
      <c r="J286" s="191">
        <v>8.0</v>
      </c>
      <c r="K286" s="191" t="s">
        <v>50</v>
      </c>
      <c r="L286" s="185">
        <v>224514.72</v>
      </c>
      <c r="M286" s="185">
        <v>78279.14</v>
      </c>
      <c r="N286" s="185"/>
      <c r="O286" s="185">
        <v>23.0</v>
      </c>
      <c r="P286" s="186">
        <v>172110.44999999998</v>
      </c>
      <c r="Q286" s="187">
        <v>0.7</v>
      </c>
      <c r="R286" s="86">
        <v>221561.59</v>
      </c>
      <c r="S286" s="86">
        <v>62048.81</v>
      </c>
      <c r="T286" s="84"/>
      <c r="U286" s="86">
        <v>12.0</v>
      </c>
      <c r="V286" s="86">
        <v>83428.33</v>
      </c>
      <c r="W286" s="86">
        <v>0.3</v>
      </c>
      <c r="X286" s="189">
        <v>1.7614E7</v>
      </c>
      <c r="Y286" s="86">
        <v>19699.0</v>
      </c>
      <c r="Z286" s="86">
        <v>28.34918</v>
      </c>
    </row>
    <row r="287">
      <c r="A287" s="185">
        <v>285.0</v>
      </c>
      <c r="B287" s="185" t="s">
        <v>58</v>
      </c>
      <c r="C287" s="185" t="s">
        <v>27</v>
      </c>
      <c r="D287" s="185" t="s">
        <v>27</v>
      </c>
      <c r="E287" s="185" t="s">
        <v>27</v>
      </c>
      <c r="F287" s="185">
        <v>48.0</v>
      </c>
      <c r="G287" s="185" t="s">
        <v>29</v>
      </c>
      <c r="H287" s="185"/>
      <c r="I287" s="185" t="s">
        <v>59</v>
      </c>
      <c r="J287" s="191">
        <v>8.0</v>
      </c>
      <c r="K287" s="191" t="s">
        <v>51</v>
      </c>
      <c r="L287" s="86" t="e">
        <v>#VALUE!</v>
      </c>
      <c r="M287" s="86" t="s">
        <v>30</v>
      </c>
      <c r="N287" s="86" t="s">
        <v>30</v>
      </c>
      <c r="O287" s="86" t="s">
        <v>30</v>
      </c>
      <c r="P287" s="86" t="e">
        <v>#VALUE!</v>
      </c>
      <c r="Q287" s="86" t="s">
        <v>30</v>
      </c>
      <c r="R287" s="86" t="e">
        <v>#VALUE!</v>
      </c>
      <c r="S287" s="86" t="s">
        <v>30</v>
      </c>
      <c r="T287" s="86" t="s">
        <v>30</v>
      </c>
      <c r="U287" s="86" t="s">
        <v>30</v>
      </c>
      <c r="V287" s="86" t="e">
        <v>#VALUE!</v>
      </c>
      <c r="W287" s="86" t="s">
        <v>30</v>
      </c>
      <c r="X287" s="86" t="e">
        <v>#VALUE!</v>
      </c>
      <c r="Y287" s="86" t="s">
        <v>30</v>
      </c>
      <c r="Z287" s="86" t="s">
        <v>30</v>
      </c>
    </row>
    <row r="288">
      <c r="A288" s="185">
        <v>286.0</v>
      </c>
      <c r="B288" s="185" t="s">
        <v>58</v>
      </c>
      <c r="C288" s="185" t="s">
        <v>27</v>
      </c>
      <c r="D288" s="185" t="s">
        <v>27</v>
      </c>
      <c r="E288" s="185" t="s">
        <v>27</v>
      </c>
      <c r="F288" s="185">
        <v>48.0</v>
      </c>
      <c r="G288" s="185" t="s">
        <v>29</v>
      </c>
      <c r="H288" s="185"/>
      <c r="I288" s="185" t="s">
        <v>59</v>
      </c>
      <c r="J288" s="191">
        <v>8.0</v>
      </c>
      <c r="K288" s="191" t="s">
        <v>52</v>
      </c>
      <c r="L288" s="86" t="e">
        <v>#VALUE!</v>
      </c>
      <c r="M288" s="86" t="s">
        <v>30</v>
      </c>
      <c r="N288" s="86" t="s">
        <v>30</v>
      </c>
      <c r="O288" s="86" t="s">
        <v>30</v>
      </c>
      <c r="P288" s="86" t="e">
        <v>#VALUE!</v>
      </c>
      <c r="Q288" s="86" t="s">
        <v>30</v>
      </c>
      <c r="R288" s="86" t="e">
        <v>#VALUE!</v>
      </c>
      <c r="S288" s="86" t="s">
        <v>30</v>
      </c>
      <c r="T288" s="86" t="s">
        <v>30</v>
      </c>
      <c r="U288" s="86" t="s">
        <v>30</v>
      </c>
      <c r="V288" s="86" t="e">
        <v>#VALUE!</v>
      </c>
      <c r="W288" s="86" t="s">
        <v>30</v>
      </c>
      <c r="X288" s="86" t="e">
        <v>#VALUE!</v>
      </c>
      <c r="Y288" s="86" t="s">
        <v>30</v>
      </c>
      <c r="Z288" s="86" t="s">
        <v>30</v>
      </c>
    </row>
    <row r="289" hidden="1">
      <c r="A289" s="185">
        <v>287.0</v>
      </c>
      <c r="B289" s="185" t="s">
        <v>58</v>
      </c>
      <c r="C289" s="185" t="s">
        <v>27</v>
      </c>
      <c r="D289" s="185" t="s">
        <v>27</v>
      </c>
      <c r="E289" s="185" t="s">
        <v>28</v>
      </c>
      <c r="F289" s="185">
        <v>48.0</v>
      </c>
      <c r="G289" s="185" t="s">
        <v>53</v>
      </c>
      <c r="H289" s="185"/>
      <c r="I289" s="185" t="s">
        <v>30</v>
      </c>
      <c r="J289" s="191">
        <v>8.0</v>
      </c>
      <c r="K289" s="191" t="s">
        <v>31</v>
      </c>
      <c r="L289" s="185">
        <v>425.23633</v>
      </c>
      <c r="M289" s="185">
        <v>19.745</v>
      </c>
      <c r="N289" s="185"/>
      <c r="O289" s="185">
        <v>2.0</v>
      </c>
      <c r="P289" s="186">
        <v>435.76781</v>
      </c>
      <c r="Q289" s="187">
        <v>7.4</v>
      </c>
      <c r="R289" s="84"/>
      <c r="S289" s="84"/>
      <c r="T289" s="84"/>
      <c r="U289" s="84"/>
      <c r="V289" s="84"/>
      <c r="W289" s="188"/>
      <c r="X289" s="189">
        <v>411.0</v>
      </c>
      <c r="Y289" s="86">
        <v>2809.0</v>
      </c>
      <c r="Z289" s="86">
        <v>17.81979</v>
      </c>
    </row>
    <row r="290" hidden="1">
      <c r="A290" s="185">
        <v>288.0</v>
      </c>
      <c r="B290" s="185" t="s">
        <v>58</v>
      </c>
      <c r="C290" s="185" t="s">
        <v>27</v>
      </c>
      <c r="D290" s="185" t="s">
        <v>27</v>
      </c>
      <c r="E290" s="185" t="s">
        <v>28</v>
      </c>
      <c r="F290" s="185">
        <v>48.0</v>
      </c>
      <c r="G290" s="185" t="s">
        <v>53</v>
      </c>
      <c r="H290" s="185"/>
      <c r="I290" s="185" t="s">
        <v>30</v>
      </c>
      <c r="J290" s="191">
        <v>8.0</v>
      </c>
      <c r="K290" s="191" t="s">
        <v>32</v>
      </c>
      <c r="L290" s="185">
        <v>27.82404</v>
      </c>
      <c r="M290" s="185">
        <v>14279.97</v>
      </c>
      <c r="N290" s="185"/>
      <c r="O290" s="185">
        <v>39.0</v>
      </c>
      <c r="P290" s="186">
        <v>583905.94</v>
      </c>
      <c r="Q290" s="187">
        <v>98.8</v>
      </c>
      <c r="R290" s="84"/>
      <c r="S290" s="84"/>
      <c r="T290" s="84"/>
      <c r="U290" s="84"/>
      <c r="V290" s="84"/>
      <c r="W290" s="188"/>
      <c r="X290" s="189">
        <v>577622.0</v>
      </c>
      <c r="Y290" s="86">
        <v>586623.0</v>
      </c>
      <c r="Z290" s="86">
        <v>10.10621</v>
      </c>
    </row>
    <row r="291" hidden="1">
      <c r="A291" s="185">
        <v>289.0</v>
      </c>
      <c r="B291" s="185" t="s">
        <v>58</v>
      </c>
      <c r="C291" s="185" t="s">
        <v>27</v>
      </c>
      <c r="D291" s="185" t="s">
        <v>27</v>
      </c>
      <c r="E291" s="185" t="s">
        <v>28</v>
      </c>
      <c r="F291" s="185">
        <v>48.0</v>
      </c>
      <c r="G291" s="185" t="s">
        <v>53</v>
      </c>
      <c r="H291" s="185"/>
      <c r="I291" s="185" t="s">
        <v>30</v>
      </c>
      <c r="J291" s="191">
        <v>8.0</v>
      </c>
      <c r="K291" s="191" t="s">
        <v>33</v>
      </c>
      <c r="L291" s="185">
        <v>236.22953</v>
      </c>
      <c r="M291" s="185">
        <v>1041.3</v>
      </c>
      <c r="N291" s="185"/>
      <c r="O291" s="185">
        <v>12.0</v>
      </c>
      <c r="P291" s="186">
        <v>94.30424</v>
      </c>
      <c r="Q291" s="187">
        <v>1.6</v>
      </c>
      <c r="R291" s="84"/>
      <c r="S291" s="84"/>
      <c r="T291" s="84"/>
      <c r="U291" s="84"/>
      <c r="V291" s="84"/>
      <c r="W291" s="188"/>
      <c r="X291" s="189">
        <v>895.0</v>
      </c>
      <c r="Y291" s="86">
        <v>2527.0</v>
      </c>
      <c r="Z291" s="86">
        <v>11.97479</v>
      </c>
    </row>
    <row r="292" hidden="1">
      <c r="A292" s="185">
        <v>290.0</v>
      </c>
      <c r="B292" s="185" t="s">
        <v>58</v>
      </c>
      <c r="C292" s="185" t="s">
        <v>27</v>
      </c>
      <c r="D292" s="185" t="s">
        <v>27</v>
      </c>
      <c r="E292" s="185" t="s">
        <v>28</v>
      </c>
      <c r="F292" s="185">
        <v>48.0</v>
      </c>
      <c r="G292" s="185" t="s">
        <v>53</v>
      </c>
      <c r="H292" s="185"/>
      <c r="I292" s="185" t="s">
        <v>30</v>
      </c>
      <c r="J292" s="191">
        <v>8.0</v>
      </c>
      <c r="K292" s="191" t="s">
        <v>34</v>
      </c>
      <c r="L292" s="185">
        <v>156.99103</v>
      </c>
      <c r="M292" s="185">
        <v>180323.37</v>
      </c>
      <c r="N292" s="185"/>
      <c r="O292" s="185">
        <v>69.0</v>
      </c>
      <c r="P292" s="186">
        <v>19.15375</v>
      </c>
      <c r="Q292" s="187">
        <v>0.2</v>
      </c>
      <c r="R292" s="84"/>
      <c r="S292" s="84"/>
      <c r="T292" s="84"/>
      <c r="U292" s="84"/>
      <c r="V292" s="84"/>
      <c r="W292" s="188"/>
      <c r="X292" s="189">
        <v>7598.0</v>
      </c>
      <c r="Y292" s="86">
        <v>9237.0</v>
      </c>
      <c r="Z292" s="86">
        <v>12.10662</v>
      </c>
    </row>
    <row r="293" hidden="1">
      <c r="A293" s="185">
        <v>291.0</v>
      </c>
      <c r="B293" s="185" t="s">
        <v>58</v>
      </c>
      <c r="C293" s="185" t="s">
        <v>27</v>
      </c>
      <c r="D293" s="185" t="s">
        <v>27</v>
      </c>
      <c r="E293" s="185" t="s">
        <v>28</v>
      </c>
      <c r="F293" s="185">
        <v>48.0</v>
      </c>
      <c r="G293" s="185" t="s">
        <v>53</v>
      </c>
      <c r="H293" s="185"/>
      <c r="I293" s="185" t="s">
        <v>30</v>
      </c>
      <c r="J293" s="191">
        <v>8.0</v>
      </c>
      <c r="K293" s="191" t="s">
        <v>35</v>
      </c>
      <c r="L293" s="185">
        <v>218.5328</v>
      </c>
      <c r="M293" s="185">
        <v>77.442</v>
      </c>
      <c r="N293" s="185"/>
      <c r="O293" s="185">
        <v>67.0</v>
      </c>
      <c r="P293" s="186">
        <v>27.13183</v>
      </c>
      <c r="Q293" s="187">
        <v>0.5</v>
      </c>
      <c r="R293" s="84"/>
      <c r="S293" s="84"/>
      <c r="T293" s="84"/>
      <c r="U293" s="84"/>
      <c r="V293" s="84"/>
      <c r="W293" s="188"/>
      <c r="X293" s="189">
        <v>69.0</v>
      </c>
      <c r="Y293" s="86">
        <v>1400.0</v>
      </c>
      <c r="Z293" s="86">
        <v>8.31651</v>
      </c>
    </row>
    <row r="294" hidden="1">
      <c r="A294" s="185">
        <v>292.0</v>
      </c>
      <c r="B294" s="185" t="s">
        <v>58</v>
      </c>
      <c r="C294" s="185" t="s">
        <v>27</v>
      </c>
      <c r="D294" s="185" t="s">
        <v>27</v>
      </c>
      <c r="E294" s="185" t="s">
        <v>28</v>
      </c>
      <c r="F294" s="185">
        <v>48.0</v>
      </c>
      <c r="G294" s="185" t="s">
        <v>53</v>
      </c>
      <c r="H294" s="185"/>
      <c r="I294" s="185" t="s">
        <v>30</v>
      </c>
      <c r="J294" s="191">
        <v>8.0</v>
      </c>
      <c r="K294" s="191" t="s">
        <v>36</v>
      </c>
      <c r="L294" s="185">
        <v>201.87714</v>
      </c>
      <c r="M294" s="185">
        <v>88.739</v>
      </c>
      <c r="N294" s="185"/>
      <c r="O294" s="185">
        <v>1.0</v>
      </c>
      <c r="P294" s="186">
        <v>3.58005</v>
      </c>
      <c r="Q294" s="187">
        <v>0.1</v>
      </c>
      <c r="R294" s="84"/>
      <c r="S294" s="84"/>
      <c r="T294" s="84"/>
      <c r="U294" s="84"/>
      <c r="V294" s="84"/>
      <c r="W294" s="188"/>
      <c r="X294" s="189">
        <v>16.0</v>
      </c>
      <c r="Y294" s="86">
        <v>1141.0</v>
      </c>
      <c r="Z294" s="86">
        <v>3.69404</v>
      </c>
    </row>
    <row r="295" hidden="1">
      <c r="A295" s="185">
        <v>293.0</v>
      </c>
      <c r="B295" s="185" t="s">
        <v>58</v>
      </c>
      <c r="C295" s="185" t="s">
        <v>27</v>
      </c>
      <c r="D295" s="185" t="s">
        <v>27</v>
      </c>
      <c r="E295" s="185" t="s">
        <v>28</v>
      </c>
      <c r="F295" s="185">
        <v>48.0</v>
      </c>
      <c r="G295" s="185" t="s">
        <v>53</v>
      </c>
      <c r="H295" s="185"/>
      <c r="I295" s="185" t="s">
        <v>30</v>
      </c>
      <c r="J295" s="191">
        <v>8.0</v>
      </c>
      <c r="K295" s="191" t="s">
        <v>37</v>
      </c>
      <c r="L295" s="185">
        <v>240.6932</v>
      </c>
      <c r="M295" s="185">
        <v>42.113</v>
      </c>
      <c r="N295" s="185"/>
      <c r="O295" s="185">
        <v>12.0</v>
      </c>
      <c r="P295" s="186">
        <v>91.48396</v>
      </c>
      <c r="Q295" s="187">
        <v>1.6</v>
      </c>
      <c r="R295" s="84"/>
      <c r="S295" s="84"/>
      <c r="T295" s="84"/>
      <c r="U295" s="84"/>
      <c r="V295" s="84"/>
      <c r="W295" s="188"/>
      <c r="X295" s="189">
        <v>111.0</v>
      </c>
      <c r="Y295" s="86">
        <v>1404.0</v>
      </c>
      <c r="Z295" s="86">
        <v>8.62678</v>
      </c>
    </row>
    <row r="296" hidden="1">
      <c r="A296" s="185">
        <v>294.0</v>
      </c>
      <c r="B296" s="185" t="s">
        <v>58</v>
      </c>
      <c r="C296" s="185" t="s">
        <v>27</v>
      </c>
      <c r="D296" s="185" t="s">
        <v>27</v>
      </c>
      <c r="E296" s="185" t="s">
        <v>28</v>
      </c>
      <c r="F296" s="185">
        <v>48.0</v>
      </c>
      <c r="G296" s="185" t="s">
        <v>53</v>
      </c>
      <c r="H296" s="185"/>
      <c r="I296" s="185" t="s">
        <v>30</v>
      </c>
      <c r="J296" s="191">
        <v>8.0</v>
      </c>
      <c r="K296" s="191" t="s">
        <v>38</v>
      </c>
      <c r="L296" s="185">
        <v>252.19615</v>
      </c>
      <c r="M296" s="185">
        <v>120.482</v>
      </c>
      <c r="N296" s="185"/>
      <c r="O296" s="185">
        <v>85.0</v>
      </c>
      <c r="P296" s="186">
        <v>80.01272</v>
      </c>
      <c r="Q296" s="187">
        <v>1.4</v>
      </c>
      <c r="R296" s="84"/>
      <c r="S296" s="84"/>
      <c r="T296" s="84"/>
      <c r="U296" s="84"/>
      <c r="V296" s="84"/>
      <c r="W296" s="188"/>
      <c r="X296" s="189">
        <v>129.0</v>
      </c>
      <c r="Y296" s="86">
        <v>1639.0</v>
      </c>
      <c r="Z296" s="86">
        <v>9.00949</v>
      </c>
    </row>
    <row r="297" hidden="1">
      <c r="A297" s="185">
        <v>295.0</v>
      </c>
      <c r="B297" s="185" t="s">
        <v>58</v>
      </c>
      <c r="C297" s="185" t="s">
        <v>27</v>
      </c>
      <c r="D297" s="185" t="s">
        <v>27</v>
      </c>
      <c r="E297" s="185" t="s">
        <v>28</v>
      </c>
      <c r="F297" s="185">
        <v>48.0</v>
      </c>
      <c r="G297" s="185" t="s">
        <v>53</v>
      </c>
      <c r="H297" s="185"/>
      <c r="I297" s="185" t="s">
        <v>30</v>
      </c>
      <c r="J297" s="191">
        <v>8.0</v>
      </c>
      <c r="K297" s="191" t="s">
        <v>39</v>
      </c>
      <c r="L297" s="185">
        <v>324.89173</v>
      </c>
      <c r="M297" s="185">
        <v>23.872</v>
      </c>
      <c r="N297" s="185"/>
      <c r="O297" s="185">
        <v>12.0</v>
      </c>
      <c r="P297" s="186">
        <v>229.34552</v>
      </c>
      <c r="Q297" s="187">
        <v>3.9</v>
      </c>
      <c r="R297" s="84"/>
      <c r="S297" s="84"/>
      <c r="T297" s="84"/>
      <c r="U297" s="84"/>
      <c r="V297" s="84"/>
      <c r="W297" s="188"/>
      <c r="X297" s="189">
        <v>247.0</v>
      </c>
      <c r="Y297" s="86">
        <v>1992.0</v>
      </c>
      <c r="Z297" s="86">
        <v>8.28775</v>
      </c>
    </row>
    <row r="298" hidden="1">
      <c r="A298" s="185">
        <v>296.0</v>
      </c>
      <c r="B298" s="185" t="s">
        <v>58</v>
      </c>
      <c r="C298" s="185" t="s">
        <v>27</v>
      </c>
      <c r="D298" s="185" t="s">
        <v>27</v>
      </c>
      <c r="E298" s="185" t="s">
        <v>28</v>
      </c>
      <c r="F298" s="185">
        <v>48.0</v>
      </c>
      <c r="G298" s="185" t="s">
        <v>53</v>
      </c>
      <c r="H298" s="185"/>
      <c r="I298" s="185" t="s">
        <v>30</v>
      </c>
      <c r="J298" s="191">
        <v>8.0</v>
      </c>
      <c r="K298" s="191" t="s">
        <v>40</v>
      </c>
      <c r="L298" s="185">
        <v>219.89111</v>
      </c>
      <c r="M298" s="185">
        <v>4942.87</v>
      </c>
      <c r="N298" s="185"/>
      <c r="O298" s="185">
        <v>16.0</v>
      </c>
      <c r="P298" s="186">
        <v>285.6868</v>
      </c>
      <c r="Q298" s="187">
        <v>4.9</v>
      </c>
      <c r="R298" s="84"/>
      <c r="S298" s="84"/>
      <c r="T298" s="84"/>
      <c r="U298" s="84"/>
      <c r="V298" s="84"/>
      <c r="W298" s="188"/>
      <c r="X298" s="189">
        <v>608.0</v>
      </c>
      <c r="Y298" s="86">
        <v>2450.0</v>
      </c>
      <c r="Z298" s="86">
        <v>8.62585</v>
      </c>
    </row>
    <row r="299" hidden="1">
      <c r="A299" s="185">
        <v>297.0</v>
      </c>
      <c r="B299" s="185" t="s">
        <v>58</v>
      </c>
      <c r="C299" s="185" t="s">
        <v>27</v>
      </c>
      <c r="D299" s="185" t="s">
        <v>27</v>
      </c>
      <c r="E299" s="185" t="s">
        <v>28</v>
      </c>
      <c r="F299" s="185">
        <v>48.0</v>
      </c>
      <c r="G299" s="185" t="s">
        <v>53</v>
      </c>
      <c r="H299" s="185"/>
      <c r="I299" s="185" t="s">
        <v>30</v>
      </c>
      <c r="J299" s="191">
        <v>8.0</v>
      </c>
      <c r="K299" s="191" t="s">
        <v>41</v>
      </c>
      <c r="L299" s="185">
        <v>24.77462</v>
      </c>
      <c r="M299" s="185">
        <v>5679.62</v>
      </c>
      <c r="N299" s="185"/>
      <c r="O299" s="185">
        <v>22.0</v>
      </c>
      <c r="P299" s="186">
        <v>2.05435</v>
      </c>
      <c r="Q299" s="187">
        <v>0.0</v>
      </c>
      <c r="R299" s="84"/>
      <c r="S299" s="84"/>
      <c r="T299" s="84"/>
      <c r="U299" s="84"/>
      <c r="V299" s="84"/>
      <c r="W299" s="188"/>
      <c r="X299" s="189">
        <v>337.0</v>
      </c>
      <c r="Y299" s="86">
        <v>1460.0</v>
      </c>
      <c r="Z299" s="86">
        <v>9.39048</v>
      </c>
    </row>
    <row r="300" hidden="1">
      <c r="A300" s="185">
        <v>298.0</v>
      </c>
      <c r="B300" s="185" t="s">
        <v>58</v>
      </c>
      <c r="C300" s="185" t="s">
        <v>27</v>
      </c>
      <c r="D300" s="185" t="s">
        <v>27</v>
      </c>
      <c r="E300" s="185" t="s">
        <v>28</v>
      </c>
      <c r="F300" s="185">
        <v>48.0</v>
      </c>
      <c r="G300" s="185" t="s">
        <v>53</v>
      </c>
      <c r="H300" s="185"/>
      <c r="I300" s="185" t="s">
        <v>30</v>
      </c>
      <c r="J300" s="191">
        <v>8.0</v>
      </c>
      <c r="K300" s="191" t="s">
        <v>42</v>
      </c>
      <c r="L300" s="185">
        <v>178.97613</v>
      </c>
      <c r="M300" s="185">
        <v>43.328</v>
      </c>
      <c r="N300" s="185"/>
      <c r="O300" s="185">
        <v>59.0</v>
      </c>
      <c r="P300" s="186">
        <v>7.73632</v>
      </c>
      <c r="Q300" s="187">
        <v>0.1</v>
      </c>
      <c r="R300" s="84"/>
      <c r="S300" s="84"/>
      <c r="T300" s="84"/>
      <c r="U300" s="84"/>
      <c r="V300" s="84"/>
      <c r="W300" s="188"/>
      <c r="X300" s="189">
        <v>37.0</v>
      </c>
      <c r="Y300" s="86">
        <v>1242.0</v>
      </c>
      <c r="Z300" s="86">
        <v>8.52593</v>
      </c>
    </row>
    <row r="301" hidden="1">
      <c r="A301" s="185">
        <v>299.0</v>
      </c>
      <c r="B301" s="185" t="s">
        <v>58</v>
      </c>
      <c r="C301" s="185" t="s">
        <v>27</v>
      </c>
      <c r="D301" s="185" t="s">
        <v>27</v>
      </c>
      <c r="E301" s="185" t="s">
        <v>28</v>
      </c>
      <c r="F301" s="185">
        <v>48.0</v>
      </c>
      <c r="G301" s="185" t="s">
        <v>53</v>
      </c>
      <c r="H301" s="185"/>
      <c r="I301" s="185" t="s">
        <v>30</v>
      </c>
      <c r="J301" s="191">
        <v>8.0</v>
      </c>
      <c r="K301" s="191" t="s">
        <v>43</v>
      </c>
      <c r="L301" s="185">
        <v>25.43169</v>
      </c>
      <c r="M301" s="185">
        <v>4480.54</v>
      </c>
      <c r="N301" s="185"/>
      <c r="O301" s="185">
        <v>59.0</v>
      </c>
      <c r="P301" s="186">
        <v>350721.76</v>
      </c>
      <c r="Q301" s="187">
        <v>97.4</v>
      </c>
      <c r="R301" s="84"/>
      <c r="S301" s="84"/>
      <c r="T301" s="84"/>
      <c r="U301" s="84"/>
      <c r="V301" s="84"/>
      <c r="W301" s="188"/>
      <c r="X301" s="189">
        <v>351501.0</v>
      </c>
      <c r="Y301" s="86">
        <v>353922.0</v>
      </c>
      <c r="Z301" s="86">
        <v>11.07454</v>
      </c>
    </row>
    <row r="302" hidden="1">
      <c r="A302" s="185">
        <v>300.0</v>
      </c>
      <c r="B302" s="185" t="s">
        <v>58</v>
      </c>
      <c r="C302" s="185" t="s">
        <v>27</v>
      </c>
      <c r="D302" s="185" t="s">
        <v>27</v>
      </c>
      <c r="E302" s="185" t="s">
        <v>28</v>
      </c>
      <c r="F302" s="185">
        <v>48.0</v>
      </c>
      <c r="G302" s="185" t="s">
        <v>53</v>
      </c>
      <c r="H302" s="185"/>
      <c r="I302" s="185" t="s">
        <v>30</v>
      </c>
      <c r="J302" s="191">
        <v>8.0</v>
      </c>
      <c r="K302" s="191" t="s">
        <v>44</v>
      </c>
      <c r="L302" s="185">
        <v>196.22824</v>
      </c>
      <c r="M302" s="185">
        <v>179.745</v>
      </c>
      <c r="N302" s="185"/>
      <c r="O302" s="185">
        <v>5.0</v>
      </c>
      <c r="P302" s="186">
        <v>22.05492</v>
      </c>
      <c r="Q302" s="187">
        <v>0.4</v>
      </c>
      <c r="R302" s="84"/>
      <c r="S302" s="84"/>
      <c r="T302" s="84"/>
      <c r="U302" s="84"/>
      <c r="V302" s="84"/>
      <c r="W302" s="188"/>
      <c r="X302" s="189">
        <v>40.0</v>
      </c>
      <c r="Y302" s="86">
        <v>1232.0</v>
      </c>
      <c r="Z302" s="86">
        <v>8.58517</v>
      </c>
    </row>
    <row r="303" hidden="1">
      <c r="A303" s="185">
        <v>301.0</v>
      </c>
      <c r="B303" s="185" t="s">
        <v>58</v>
      </c>
      <c r="C303" s="185" t="s">
        <v>27</v>
      </c>
      <c r="D303" s="185" t="s">
        <v>27</v>
      </c>
      <c r="E303" s="185" t="s">
        <v>28</v>
      </c>
      <c r="F303" s="185">
        <v>48.0</v>
      </c>
      <c r="G303" s="185" t="s">
        <v>53</v>
      </c>
      <c r="H303" s="185"/>
      <c r="I303" s="185" t="s">
        <v>30</v>
      </c>
      <c r="J303" s="191">
        <v>8.0</v>
      </c>
      <c r="K303" s="191" t="s">
        <v>45</v>
      </c>
      <c r="L303" s="185">
        <v>162.48789</v>
      </c>
      <c r="M303" s="185">
        <v>320.772</v>
      </c>
      <c r="N303" s="185"/>
      <c r="O303" s="185">
        <v>12.0</v>
      </c>
      <c r="P303" s="186">
        <v>8.11786</v>
      </c>
      <c r="Q303" s="187">
        <v>0.1</v>
      </c>
      <c r="R303" s="84"/>
      <c r="S303" s="84"/>
      <c r="T303" s="84"/>
      <c r="U303" s="84"/>
      <c r="V303" s="84"/>
      <c r="W303" s="188"/>
      <c r="X303" s="189">
        <v>175.0</v>
      </c>
      <c r="Y303" s="86">
        <v>1073.0</v>
      </c>
      <c r="Z303" s="86">
        <v>8.97815</v>
      </c>
    </row>
    <row r="304" hidden="1">
      <c r="A304" s="185">
        <v>302.0</v>
      </c>
      <c r="B304" s="185" t="s">
        <v>58</v>
      </c>
      <c r="C304" s="185" t="s">
        <v>27</v>
      </c>
      <c r="D304" s="185" t="s">
        <v>27</v>
      </c>
      <c r="E304" s="185" t="s">
        <v>28</v>
      </c>
      <c r="F304" s="185">
        <v>48.0</v>
      </c>
      <c r="G304" s="185" t="s">
        <v>53</v>
      </c>
      <c r="H304" s="185"/>
      <c r="I304" s="185" t="s">
        <v>30</v>
      </c>
      <c r="J304" s="191">
        <v>8.0</v>
      </c>
      <c r="K304" s="191" t="s">
        <v>46</v>
      </c>
      <c r="L304" s="185">
        <v>13.09923</v>
      </c>
      <c r="M304" s="185">
        <v>421836.61</v>
      </c>
      <c r="N304" s="185"/>
      <c r="O304" s="185">
        <v>7.0</v>
      </c>
      <c r="P304" s="186">
        <v>13.78033</v>
      </c>
      <c r="Q304" s="187">
        <v>0.1</v>
      </c>
      <c r="R304" s="84"/>
      <c r="S304" s="84"/>
      <c r="T304" s="84"/>
      <c r="U304" s="84"/>
      <c r="V304" s="84"/>
      <c r="W304" s="188"/>
      <c r="X304" s="189">
        <v>11643.0</v>
      </c>
      <c r="Y304" s="86">
        <v>12799.0</v>
      </c>
      <c r="Z304" s="86">
        <v>8.67377</v>
      </c>
    </row>
    <row r="305" hidden="1">
      <c r="A305" s="185">
        <v>303.0</v>
      </c>
      <c r="B305" s="185" t="s">
        <v>58</v>
      </c>
      <c r="C305" s="185" t="s">
        <v>27</v>
      </c>
      <c r="D305" s="185" t="s">
        <v>27</v>
      </c>
      <c r="E305" s="185" t="s">
        <v>28</v>
      </c>
      <c r="F305" s="185">
        <v>48.0</v>
      </c>
      <c r="G305" s="185" t="s">
        <v>53</v>
      </c>
      <c r="H305" s="185"/>
      <c r="I305" s="185" t="s">
        <v>30</v>
      </c>
      <c r="J305" s="191">
        <v>8.0</v>
      </c>
      <c r="K305" s="191" t="s">
        <v>47</v>
      </c>
      <c r="L305" s="185">
        <v>171.68205</v>
      </c>
      <c r="M305" s="185">
        <v>14967.94</v>
      </c>
      <c r="N305" s="185"/>
      <c r="O305" s="185">
        <v>11.0</v>
      </c>
      <c r="P305" s="186">
        <v>216.72017</v>
      </c>
      <c r="Q305" s="187">
        <v>3.7</v>
      </c>
      <c r="R305" s="84"/>
      <c r="S305" s="84"/>
      <c r="T305" s="84"/>
      <c r="U305" s="84"/>
      <c r="V305" s="84"/>
      <c r="W305" s="188"/>
      <c r="X305" s="189">
        <v>2467.0</v>
      </c>
      <c r="Y305" s="86">
        <v>3778.0</v>
      </c>
      <c r="Z305" s="86">
        <v>8.9972</v>
      </c>
    </row>
    <row r="306" hidden="1">
      <c r="A306" s="185">
        <v>304.0</v>
      </c>
      <c r="B306" s="185" t="s">
        <v>58</v>
      </c>
      <c r="C306" s="185" t="s">
        <v>27</v>
      </c>
      <c r="D306" s="185" t="s">
        <v>27</v>
      </c>
      <c r="E306" s="185" t="s">
        <v>28</v>
      </c>
      <c r="F306" s="185">
        <v>48.0</v>
      </c>
      <c r="G306" s="185" t="s">
        <v>53</v>
      </c>
      <c r="H306" s="185"/>
      <c r="I306" s="185" t="s">
        <v>30</v>
      </c>
      <c r="J306" s="191">
        <v>8.0</v>
      </c>
      <c r="K306" s="191" t="s">
        <v>48</v>
      </c>
      <c r="L306" s="185">
        <v>181.58055</v>
      </c>
      <c r="M306" s="185">
        <v>88996.2</v>
      </c>
      <c r="N306" s="185"/>
      <c r="O306" s="185">
        <v>19.0</v>
      </c>
      <c r="P306" s="186">
        <v>123.60675</v>
      </c>
      <c r="Q306" s="187">
        <v>1.0</v>
      </c>
      <c r="R306" s="84"/>
      <c r="S306" s="84"/>
      <c r="T306" s="84"/>
      <c r="U306" s="84"/>
      <c r="V306" s="84"/>
      <c r="W306" s="188"/>
      <c r="X306" s="189">
        <v>6329.0</v>
      </c>
      <c r="Y306" s="86">
        <v>8050.0</v>
      </c>
      <c r="Z306" s="86">
        <v>9.16111</v>
      </c>
    </row>
    <row r="307" hidden="1">
      <c r="A307" s="185">
        <v>305.0</v>
      </c>
      <c r="B307" s="185" t="s">
        <v>58</v>
      </c>
      <c r="C307" s="185" t="s">
        <v>27</v>
      </c>
      <c r="D307" s="185" t="s">
        <v>27</v>
      </c>
      <c r="E307" s="185" t="s">
        <v>28</v>
      </c>
      <c r="F307" s="185">
        <v>48.0</v>
      </c>
      <c r="G307" s="185" t="s">
        <v>53</v>
      </c>
      <c r="H307" s="185"/>
      <c r="I307" s="185" t="s">
        <v>30</v>
      </c>
      <c r="J307" s="191">
        <v>8.0</v>
      </c>
      <c r="K307" s="191" t="s">
        <v>49</v>
      </c>
      <c r="L307" s="185">
        <v>294.03414</v>
      </c>
      <c r="M307" s="185">
        <v>89.763</v>
      </c>
      <c r="N307" s="185"/>
      <c r="O307" s="185">
        <v>3.0</v>
      </c>
      <c r="P307" s="186">
        <v>110.36223</v>
      </c>
      <c r="Q307" s="187">
        <v>1.9</v>
      </c>
      <c r="R307" s="84"/>
      <c r="S307" s="84"/>
      <c r="T307" s="84"/>
      <c r="U307" s="84"/>
      <c r="V307" s="84"/>
      <c r="W307" s="188"/>
      <c r="X307" s="189">
        <v>128.0</v>
      </c>
      <c r="Y307" s="86">
        <v>1547.0</v>
      </c>
      <c r="Z307" s="86">
        <v>8.34923</v>
      </c>
    </row>
    <row r="308" hidden="1">
      <c r="A308" s="185">
        <v>306.0</v>
      </c>
      <c r="B308" s="185" t="s">
        <v>58</v>
      </c>
      <c r="C308" s="185" t="s">
        <v>27</v>
      </c>
      <c r="D308" s="185" t="s">
        <v>27</v>
      </c>
      <c r="E308" s="185" t="s">
        <v>28</v>
      </c>
      <c r="F308" s="185">
        <v>48.0</v>
      </c>
      <c r="G308" s="185" t="s">
        <v>53</v>
      </c>
      <c r="H308" s="185"/>
      <c r="I308" s="185" t="s">
        <v>30</v>
      </c>
      <c r="J308" s="191">
        <v>8.0</v>
      </c>
      <c r="K308" s="191" t="s">
        <v>50</v>
      </c>
      <c r="L308" s="185">
        <v>176.72361</v>
      </c>
      <c r="M308" s="185">
        <v>49864.21</v>
      </c>
      <c r="N308" s="185"/>
      <c r="O308" s="185">
        <v>23.0</v>
      </c>
      <c r="P308" s="186">
        <v>272.08843</v>
      </c>
      <c r="Q308" s="187">
        <v>1.5</v>
      </c>
      <c r="R308" s="84"/>
      <c r="S308" s="84"/>
      <c r="T308" s="84"/>
      <c r="U308" s="84"/>
      <c r="V308" s="84"/>
      <c r="W308" s="188"/>
      <c r="X308" s="189">
        <v>11658.0</v>
      </c>
      <c r="Y308" s="86">
        <v>13666.0</v>
      </c>
      <c r="Z308" s="86">
        <v>9.83759</v>
      </c>
    </row>
    <row r="309" hidden="1">
      <c r="A309" s="185">
        <v>307.0</v>
      </c>
      <c r="B309" s="185" t="s">
        <v>58</v>
      </c>
      <c r="C309" s="185" t="s">
        <v>27</v>
      </c>
      <c r="D309" s="185" t="s">
        <v>27</v>
      </c>
      <c r="E309" s="185" t="s">
        <v>28</v>
      </c>
      <c r="F309" s="185">
        <v>48.0</v>
      </c>
      <c r="G309" s="185" t="s">
        <v>53</v>
      </c>
      <c r="H309" s="185"/>
      <c r="I309" s="185" t="s">
        <v>30</v>
      </c>
      <c r="J309" s="191">
        <v>8.0</v>
      </c>
      <c r="K309" s="191" t="s">
        <v>51</v>
      </c>
      <c r="L309" s="189" t="s">
        <v>30</v>
      </c>
      <c r="M309" s="189" t="s">
        <v>30</v>
      </c>
      <c r="N309" s="189" t="s">
        <v>30</v>
      </c>
      <c r="O309" s="189" t="s">
        <v>30</v>
      </c>
      <c r="P309" s="189" t="s">
        <v>30</v>
      </c>
      <c r="Q309" s="189" t="s">
        <v>30</v>
      </c>
      <c r="R309" s="189" t="s">
        <v>30</v>
      </c>
      <c r="S309" s="189" t="s">
        <v>30</v>
      </c>
      <c r="T309" s="189" t="s">
        <v>30</v>
      </c>
      <c r="U309" s="189" t="s">
        <v>30</v>
      </c>
      <c r="V309" s="189" t="s">
        <v>30</v>
      </c>
      <c r="W309" s="189" t="s">
        <v>30</v>
      </c>
      <c r="X309" s="189" t="s">
        <v>30</v>
      </c>
      <c r="Y309" s="189" t="s">
        <v>30</v>
      </c>
      <c r="Z309" s="189" t="s">
        <v>30</v>
      </c>
    </row>
    <row r="310" hidden="1">
      <c r="A310" s="185">
        <v>308.0</v>
      </c>
      <c r="B310" s="185" t="s">
        <v>58</v>
      </c>
      <c r="C310" s="185" t="s">
        <v>27</v>
      </c>
      <c r="D310" s="185" t="s">
        <v>27</v>
      </c>
      <c r="E310" s="185" t="s">
        <v>28</v>
      </c>
      <c r="F310" s="185">
        <v>48.0</v>
      </c>
      <c r="G310" s="185" t="s">
        <v>53</v>
      </c>
      <c r="H310" s="185"/>
      <c r="I310" s="185" t="s">
        <v>30</v>
      </c>
      <c r="J310" s="191">
        <v>8.0</v>
      </c>
      <c r="K310" s="191" t="s">
        <v>52</v>
      </c>
      <c r="L310" s="189" t="s">
        <v>30</v>
      </c>
      <c r="M310" s="189" t="s">
        <v>30</v>
      </c>
      <c r="N310" s="189" t="s">
        <v>30</v>
      </c>
      <c r="O310" s="189" t="s">
        <v>30</v>
      </c>
      <c r="P310" s="189" t="s">
        <v>30</v>
      </c>
      <c r="Q310" s="189" t="s">
        <v>30</v>
      </c>
      <c r="R310" s="189" t="s">
        <v>30</v>
      </c>
      <c r="S310" s="189" t="s">
        <v>30</v>
      </c>
      <c r="T310" s="189" t="s">
        <v>30</v>
      </c>
      <c r="U310" s="189" t="s">
        <v>30</v>
      </c>
      <c r="V310" s="189" t="s">
        <v>30</v>
      </c>
      <c r="W310" s="189" t="s">
        <v>30</v>
      </c>
      <c r="X310" s="189" t="s">
        <v>30</v>
      </c>
      <c r="Y310" s="189" t="s">
        <v>30</v>
      </c>
      <c r="Z310" s="189" t="s">
        <v>30</v>
      </c>
    </row>
    <row r="311">
      <c r="A311" s="185">
        <v>309.0</v>
      </c>
      <c r="B311" s="185" t="s">
        <v>58</v>
      </c>
      <c r="C311" s="185" t="s">
        <v>27</v>
      </c>
      <c r="D311" s="185" t="s">
        <v>27</v>
      </c>
      <c r="E311" s="185" t="s">
        <v>27</v>
      </c>
      <c r="F311" s="185">
        <v>48.0</v>
      </c>
      <c r="G311" s="185" t="s">
        <v>53</v>
      </c>
      <c r="H311" s="185"/>
      <c r="I311" s="185" t="s">
        <v>59</v>
      </c>
      <c r="J311" s="191">
        <v>8.0</v>
      </c>
      <c r="K311" s="191" t="s">
        <v>31</v>
      </c>
      <c r="L311" s="185">
        <v>383049.08</v>
      </c>
      <c r="M311" s="185">
        <v>19.616</v>
      </c>
      <c r="N311" s="185"/>
      <c r="O311" s="185">
        <v>2.0</v>
      </c>
      <c r="P311" s="186">
        <v>266926.01</v>
      </c>
      <c r="Q311" s="187">
        <v>4.5</v>
      </c>
      <c r="R311" s="86">
        <v>331011.29</v>
      </c>
      <c r="S311" s="86">
        <v>71.393</v>
      </c>
      <c r="T311" s="84"/>
      <c r="U311" s="86">
        <v>2.0</v>
      </c>
      <c r="V311" s="86">
        <v>81674.12</v>
      </c>
      <c r="W311" s="86">
        <v>1.4</v>
      </c>
      <c r="X311" s="189">
        <v>277000.0</v>
      </c>
      <c r="Y311" s="86">
        <v>2246.0</v>
      </c>
      <c r="Z311" s="86">
        <v>23.96506</v>
      </c>
    </row>
    <row r="312">
      <c r="A312" s="185">
        <v>310.0</v>
      </c>
      <c r="B312" s="185" t="s">
        <v>58</v>
      </c>
      <c r="C312" s="185" t="s">
        <v>27</v>
      </c>
      <c r="D312" s="185" t="s">
        <v>27</v>
      </c>
      <c r="E312" s="185" t="s">
        <v>27</v>
      </c>
      <c r="F312" s="185">
        <v>48.0</v>
      </c>
      <c r="G312" s="185" t="s">
        <v>53</v>
      </c>
      <c r="H312" s="185"/>
      <c r="I312" s="185" t="s">
        <v>59</v>
      </c>
      <c r="J312" s="191">
        <v>8.0</v>
      </c>
      <c r="K312" s="191" t="s">
        <v>32</v>
      </c>
      <c r="L312" s="185">
        <v>28161.460000000003</v>
      </c>
      <c r="M312" s="185">
        <v>12641.5</v>
      </c>
      <c r="N312" s="185"/>
      <c r="O312" s="185">
        <v>39.0</v>
      </c>
      <c r="P312" s="186">
        <v>5.8225036E8</v>
      </c>
      <c r="Q312" s="187">
        <v>93.3</v>
      </c>
      <c r="R312" s="86">
        <v>131.139</v>
      </c>
      <c r="S312" s="86">
        <v>19.488</v>
      </c>
      <c r="T312" s="84"/>
      <c r="U312" s="86">
        <v>22.0</v>
      </c>
      <c r="V312" s="86">
        <v>547.085</v>
      </c>
      <c r="W312" s="86">
        <v>0.0</v>
      </c>
      <c r="X312" s="189">
        <v>5.89252E8</v>
      </c>
      <c r="Y312" s="86">
        <v>584940.0</v>
      </c>
      <c r="Z312" s="86">
        <v>96.15275</v>
      </c>
    </row>
    <row r="313">
      <c r="A313" s="185">
        <v>311.0</v>
      </c>
      <c r="B313" s="185" t="s">
        <v>58</v>
      </c>
      <c r="C313" s="185" t="s">
        <v>27</v>
      </c>
      <c r="D313" s="185" t="s">
        <v>27</v>
      </c>
      <c r="E313" s="185" t="s">
        <v>27</v>
      </c>
      <c r="F313" s="185">
        <v>48.0</v>
      </c>
      <c r="G313" s="185" t="s">
        <v>53</v>
      </c>
      <c r="H313" s="185"/>
      <c r="I313" s="185" t="s">
        <v>59</v>
      </c>
      <c r="J313" s="191">
        <v>8.0</v>
      </c>
      <c r="K313" s="191" t="s">
        <v>33</v>
      </c>
      <c r="L313" s="185">
        <v>242383.59</v>
      </c>
      <c r="M313" s="185">
        <v>1258.64</v>
      </c>
      <c r="N313" s="185"/>
      <c r="O313" s="185">
        <v>12.0</v>
      </c>
      <c r="P313" s="186">
        <v>61640.659999999996</v>
      </c>
      <c r="Q313" s="187">
        <v>1.1</v>
      </c>
      <c r="R313" s="86">
        <v>317734.44999999995</v>
      </c>
      <c r="S313" s="86">
        <v>1844.37</v>
      </c>
      <c r="T313" s="84"/>
      <c r="U313" s="86">
        <v>12.0</v>
      </c>
      <c r="V313" s="86">
        <v>32321.010000000002</v>
      </c>
      <c r="W313" s="86">
        <v>0.6</v>
      </c>
      <c r="X313" s="189">
        <v>892000.0</v>
      </c>
      <c r="Y313" s="86">
        <v>2449.0</v>
      </c>
      <c r="Z313" s="86">
        <v>21.4831</v>
      </c>
    </row>
    <row r="314">
      <c r="A314" s="185">
        <v>312.0</v>
      </c>
      <c r="B314" s="185" t="s">
        <v>58</v>
      </c>
      <c r="C314" s="185" t="s">
        <v>27</v>
      </c>
      <c r="D314" s="185" t="s">
        <v>27</v>
      </c>
      <c r="E314" s="185" t="s">
        <v>27</v>
      </c>
      <c r="F314" s="185">
        <v>48.0</v>
      </c>
      <c r="G314" s="185" t="s">
        <v>53</v>
      </c>
      <c r="H314" s="185"/>
      <c r="I314" s="185" t="s">
        <v>59</v>
      </c>
      <c r="J314" s="191">
        <v>8.0</v>
      </c>
      <c r="K314" s="191" t="s">
        <v>34</v>
      </c>
      <c r="L314" s="185">
        <v>164791.33</v>
      </c>
      <c r="M314" s="185">
        <v>276490.81</v>
      </c>
      <c r="N314" s="185"/>
      <c r="O314" s="185">
        <v>69.0</v>
      </c>
      <c r="P314" s="186">
        <v>17586.99</v>
      </c>
      <c r="Q314" s="187">
        <v>0.1</v>
      </c>
      <c r="R314" s="86">
        <v>99546.71</v>
      </c>
      <c r="S314" s="86">
        <v>304385.21</v>
      </c>
      <c r="T314" s="84"/>
      <c r="U314" s="86">
        <v>6.0</v>
      </c>
      <c r="V314" s="86">
        <v>14347.44</v>
      </c>
      <c r="W314" s="86">
        <v>0.1</v>
      </c>
      <c r="X314" s="189">
        <v>7813000.0</v>
      </c>
      <c r="Y314" s="86">
        <v>9320.0</v>
      </c>
      <c r="Z314" s="86">
        <v>26.2491</v>
      </c>
    </row>
    <row r="315">
      <c r="A315" s="185">
        <v>313.0</v>
      </c>
      <c r="B315" s="185" t="s">
        <v>58</v>
      </c>
      <c r="C315" s="185" t="s">
        <v>27</v>
      </c>
      <c r="D315" s="185" t="s">
        <v>27</v>
      </c>
      <c r="E315" s="185" t="s">
        <v>27</v>
      </c>
      <c r="F315" s="185">
        <v>48.0</v>
      </c>
      <c r="G315" s="185" t="s">
        <v>53</v>
      </c>
      <c r="H315" s="185"/>
      <c r="I315" s="185" t="s">
        <v>59</v>
      </c>
      <c r="J315" s="191">
        <v>8.0</v>
      </c>
      <c r="K315" s="191" t="s">
        <v>35</v>
      </c>
      <c r="L315" s="185">
        <v>256819.39999999997</v>
      </c>
      <c r="M315" s="185">
        <v>77.441</v>
      </c>
      <c r="N315" s="185"/>
      <c r="O315" s="185">
        <v>67.0</v>
      </c>
      <c r="P315" s="186">
        <v>18741.03</v>
      </c>
      <c r="Q315" s="187">
        <v>0.3</v>
      </c>
      <c r="R315" s="86">
        <v>288952.74</v>
      </c>
      <c r="S315" s="86">
        <v>292.648</v>
      </c>
      <c r="T315" s="84"/>
      <c r="U315" s="86">
        <v>67.0</v>
      </c>
      <c r="V315" s="86">
        <v>10354.98</v>
      </c>
      <c r="W315" s="86">
        <v>0.2</v>
      </c>
      <c r="X315" s="189">
        <v>50000.0</v>
      </c>
      <c r="Y315" s="86">
        <v>1418.0</v>
      </c>
      <c r="Z315" s="86">
        <v>20.40191</v>
      </c>
    </row>
    <row r="316">
      <c r="A316" s="185">
        <v>314.0</v>
      </c>
      <c r="B316" s="185" t="s">
        <v>58</v>
      </c>
      <c r="C316" s="185" t="s">
        <v>27</v>
      </c>
      <c r="D316" s="185" t="s">
        <v>27</v>
      </c>
      <c r="E316" s="185" t="s">
        <v>27</v>
      </c>
      <c r="F316" s="185">
        <v>48.0</v>
      </c>
      <c r="G316" s="185" t="s">
        <v>53</v>
      </c>
      <c r="H316" s="185"/>
      <c r="I316" s="185" t="s">
        <v>59</v>
      </c>
      <c r="J316" s="191">
        <v>8.0</v>
      </c>
      <c r="K316" s="191" t="s">
        <v>36</v>
      </c>
      <c r="L316" s="185">
        <v>224165.08</v>
      </c>
      <c r="M316" s="185">
        <v>54.081</v>
      </c>
      <c r="N316" s="185"/>
      <c r="O316" s="185">
        <v>1.0</v>
      </c>
      <c r="P316" s="186">
        <v>2247.3</v>
      </c>
      <c r="Q316" s="187">
        <v>0.0</v>
      </c>
      <c r="R316" s="86">
        <v>280062.81</v>
      </c>
      <c r="S316" s="86">
        <v>208.932</v>
      </c>
      <c r="T316" s="84"/>
      <c r="U316" s="86">
        <v>1.0</v>
      </c>
      <c r="V316" s="86">
        <v>1174.62</v>
      </c>
      <c r="W316" s="86">
        <v>0.0</v>
      </c>
      <c r="X316" s="189">
        <v>10000.0</v>
      </c>
      <c r="Y316" s="86">
        <v>1124.0</v>
      </c>
      <c r="Z316" s="86">
        <v>10.08496</v>
      </c>
    </row>
    <row r="317">
      <c r="A317" s="185">
        <v>315.0</v>
      </c>
      <c r="B317" s="185" t="s">
        <v>58</v>
      </c>
      <c r="C317" s="185" t="s">
        <v>27</v>
      </c>
      <c r="D317" s="185" t="s">
        <v>27</v>
      </c>
      <c r="E317" s="185" t="s">
        <v>27</v>
      </c>
      <c r="F317" s="185">
        <v>48.0</v>
      </c>
      <c r="G317" s="185" t="s">
        <v>53</v>
      </c>
      <c r="H317" s="185"/>
      <c r="I317" s="185" t="s">
        <v>59</v>
      </c>
      <c r="J317" s="191">
        <v>8.0</v>
      </c>
      <c r="K317" s="191" t="s">
        <v>37</v>
      </c>
      <c r="L317" s="185">
        <v>285402.26</v>
      </c>
      <c r="M317" s="185">
        <v>42.497</v>
      </c>
      <c r="N317" s="185"/>
      <c r="O317" s="185">
        <v>12.0</v>
      </c>
      <c r="P317" s="186">
        <v>58411.409999999996</v>
      </c>
      <c r="Q317" s="187">
        <v>1.0</v>
      </c>
      <c r="R317" s="86">
        <v>295440.41</v>
      </c>
      <c r="S317" s="86">
        <v>150.404</v>
      </c>
      <c r="T317" s="84"/>
      <c r="U317" s="86">
        <v>12.0</v>
      </c>
      <c r="V317" s="86">
        <v>29947.289999999997</v>
      </c>
      <c r="W317" s="86">
        <v>0.5</v>
      </c>
      <c r="X317" s="189">
        <v>74000.0</v>
      </c>
      <c r="Y317" s="86">
        <v>1397.0</v>
      </c>
      <c r="Z317" s="86">
        <v>20.48438</v>
      </c>
    </row>
    <row r="318">
      <c r="A318" s="185">
        <v>316.0</v>
      </c>
      <c r="B318" s="185" t="s">
        <v>58</v>
      </c>
      <c r="C318" s="185" t="s">
        <v>27</v>
      </c>
      <c r="D318" s="185" t="s">
        <v>27</v>
      </c>
      <c r="E318" s="185" t="s">
        <v>27</v>
      </c>
      <c r="F318" s="185">
        <v>48.0</v>
      </c>
      <c r="G318" s="185" t="s">
        <v>53</v>
      </c>
      <c r="H318" s="185"/>
      <c r="I318" s="185" t="s">
        <v>59</v>
      </c>
      <c r="J318" s="191">
        <v>8.0</v>
      </c>
      <c r="K318" s="191" t="s">
        <v>38</v>
      </c>
      <c r="L318" s="185">
        <v>282996.24</v>
      </c>
      <c r="M318" s="185">
        <v>121.121</v>
      </c>
      <c r="N318" s="185"/>
      <c r="O318" s="185">
        <v>85.0</v>
      </c>
      <c r="P318" s="186">
        <v>56218.64</v>
      </c>
      <c r="Q318" s="187">
        <v>1.0</v>
      </c>
      <c r="R318" s="86">
        <v>363792.52</v>
      </c>
      <c r="S318" s="86">
        <v>170.531</v>
      </c>
      <c r="T318" s="84"/>
      <c r="U318" s="86">
        <v>71.0</v>
      </c>
      <c r="V318" s="86">
        <v>28931.899999999998</v>
      </c>
      <c r="W318" s="86">
        <v>0.5</v>
      </c>
      <c r="X318" s="189">
        <v>95000.0</v>
      </c>
      <c r="Y318" s="86">
        <v>1651.0</v>
      </c>
      <c r="Z318" s="86">
        <v>21.43907</v>
      </c>
    </row>
    <row r="319">
      <c r="A319" s="185">
        <v>317.0</v>
      </c>
      <c r="B319" s="185" t="s">
        <v>58</v>
      </c>
      <c r="C319" s="185" t="s">
        <v>27</v>
      </c>
      <c r="D319" s="185" t="s">
        <v>27</v>
      </c>
      <c r="E319" s="185" t="s">
        <v>27</v>
      </c>
      <c r="F319" s="185">
        <v>48.0</v>
      </c>
      <c r="G319" s="185" t="s">
        <v>53</v>
      </c>
      <c r="H319" s="185"/>
      <c r="I319" s="185" t="s">
        <v>59</v>
      </c>
      <c r="J319" s="191">
        <v>8.0</v>
      </c>
      <c r="K319" s="191" t="s">
        <v>39</v>
      </c>
      <c r="L319" s="185">
        <v>343289.08999999997</v>
      </c>
      <c r="M319" s="185">
        <v>24.128</v>
      </c>
      <c r="N319" s="185"/>
      <c r="O319" s="185">
        <v>12.0</v>
      </c>
      <c r="P319" s="186">
        <v>158202.67</v>
      </c>
      <c r="Q319" s="187">
        <v>2.7</v>
      </c>
      <c r="R319" s="86">
        <v>451207.75</v>
      </c>
      <c r="S319" s="86">
        <v>81.666</v>
      </c>
      <c r="T319" s="84"/>
      <c r="U319" s="86">
        <v>12.0</v>
      </c>
      <c r="V319" s="86">
        <v>91244.03</v>
      </c>
      <c r="W319" s="86">
        <v>1.6</v>
      </c>
      <c r="X319" s="189">
        <v>178000.0</v>
      </c>
      <c r="Y319" s="86">
        <v>1953.0</v>
      </c>
      <c r="Z319" s="86">
        <v>20.31726</v>
      </c>
    </row>
    <row r="320">
      <c r="A320" s="185">
        <v>318.0</v>
      </c>
      <c r="B320" s="185" t="s">
        <v>58</v>
      </c>
      <c r="C320" s="185" t="s">
        <v>27</v>
      </c>
      <c r="D320" s="185" t="s">
        <v>27</v>
      </c>
      <c r="E320" s="185" t="s">
        <v>27</v>
      </c>
      <c r="F320" s="185">
        <v>48.0</v>
      </c>
      <c r="G320" s="185" t="s">
        <v>53</v>
      </c>
      <c r="H320" s="185"/>
      <c r="I320" s="185" t="s">
        <v>59</v>
      </c>
      <c r="J320" s="191">
        <v>8.0</v>
      </c>
      <c r="K320" s="191" t="s">
        <v>40</v>
      </c>
      <c r="L320" s="185">
        <v>205412.79</v>
      </c>
      <c r="M320" s="185">
        <v>5400.4</v>
      </c>
      <c r="N320" s="185"/>
      <c r="O320" s="185">
        <v>57.0</v>
      </c>
      <c r="P320" s="186">
        <v>181984.93</v>
      </c>
      <c r="Q320" s="187">
        <v>3.1</v>
      </c>
      <c r="R320" s="86">
        <v>296126.48000000004</v>
      </c>
      <c r="S320" s="86">
        <v>7514.69</v>
      </c>
      <c r="T320" s="84"/>
      <c r="U320" s="86">
        <v>57.0</v>
      </c>
      <c r="V320" s="86">
        <v>93661.20999999999</v>
      </c>
      <c r="W320" s="86">
        <v>1.6</v>
      </c>
      <c r="X320" s="189">
        <v>1001000.0</v>
      </c>
      <c r="Y320" s="86">
        <v>2848.0</v>
      </c>
      <c r="Z320" s="86">
        <v>20.35063</v>
      </c>
    </row>
    <row r="321">
      <c r="A321" s="185">
        <v>319.0</v>
      </c>
      <c r="B321" s="185" t="s">
        <v>58</v>
      </c>
      <c r="C321" s="185" t="s">
        <v>27</v>
      </c>
      <c r="D321" s="185" t="s">
        <v>27</v>
      </c>
      <c r="E321" s="185" t="s">
        <v>27</v>
      </c>
      <c r="F321" s="185">
        <v>48.0</v>
      </c>
      <c r="G321" s="185" t="s">
        <v>53</v>
      </c>
      <c r="H321" s="185"/>
      <c r="I321" s="185" t="s">
        <v>59</v>
      </c>
      <c r="J321" s="191">
        <v>8.0</v>
      </c>
      <c r="K321" s="191" t="s">
        <v>41</v>
      </c>
      <c r="L321" s="185">
        <v>24588.190000000002</v>
      </c>
      <c r="M321" s="185">
        <v>6198.56</v>
      </c>
      <c r="N321" s="185"/>
      <c r="O321" s="185">
        <v>22.0</v>
      </c>
      <c r="P321" s="186">
        <v>2017.8899999999999</v>
      </c>
      <c r="Q321" s="187">
        <v>0.0</v>
      </c>
      <c r="R321" s="86">
        <v>133.92299999999997</v>
      </c>
      <c r="S321" s="86">
        <v>4.16</v>
      </c>
      <c r="T321" s="84"/>
      <c r="U321" s="86">
        <v>8.0</v>
      </c>
      <c r="V321" s="86">
        <v>139.556</v>
      </c>
      <c r="W321" s="86">
        <v>0.0</v>
      </c>
      <c r="X321" s="189">
        <v>337000.0</v>
      </c>
      <c r="Y321" s="86">
        <v>1478.0</v>
      </c>
      <c r="Z321" s="86">
        <v>25.17804</v>
      </c>
    </row>
    <row r="322">
      <c r="A322" s="185">
        <v>320.0</v>
      </c>
      <c r="B322" s="185" t="s">
        <v>58</v>
      </c>
      <c r="C322" s="185" t="s">
        <v>27</v>
      </c>
      <c r="D322" s="185" t="s">
        <v>27</v>
      </c>
      <c r="E322" s="185" t="s">
        <v>27</v>
      </c>
      <c r="F322" s="185">
        <v>48.0</v>
      </c>
      <c r="G322" s="185" t="s">
        <v>53</v>
      </c>
      <c r="H322" s="185"/>
      <c r="I322" s="185" t="s">
        <v>59</v>
      </c>
      <c r="J322" s="191">
        <v>8.0</v>
      </c>
      <c r="K322" s="191" t="s">
        <v>42</v>
      </c>
      <c r="L322" s="185">
        <v>203854.94</v>
      </c>
      <c r="M322" s="185">
        <v>43.008</v>
      </c>
      <c r="N322" s="185"/>
      <c r="O322" s="185">
        <v>59.0</v>
      </c>
      <c r="P322" s="186">
        <v>5697.21</v>
      </c>
      <c r="Q322" s="187">
        <v>0.1</v>
      </c>
      <c r="R322" s="86">
        <v>237280.72</v>
      </c>
      <c r="S322" s="86">
        <v>162.34</v>
      </c>
      <c r="T322" s="84"/>
      <c r="U322" s="86">
        <v>59.0</v>
      </c>
      <c r="V322" s="86">
        <v>3777.5699999999997</v>
      </c>
      <c r="W322" s="86">
        <v>0.1</v>
      </c>
      <c r="X322" s="189">
        <v>32000.0</v>
      </c>
      <c r="Y322" s="86">
        <v>1240.0</v>
      </c>
      <c r="Z322" s="86">
        <v>19.89484</v>
      </c>
    </row>
    <row r="323">
      <c r="A323" s="185">
        <v>321.0</v>
      </c>
      <c r="B323" s="185" t="s">
        <v>58</v>
      </c>
      <c r="C323" s="185" t="s">
        <v>27</v>
      </c>
      <c r="D323" s="185" t="s">
        <v>27</v>
      </c>
      <c r="E323" s="185" t="s">
        <v>27</v>
      </c>
      <c r="F323" s="185">
        <v>48.0</v>
      </c>
      <c r="G323" s="185" t="s">
        <v>53</v>
      </c>
      <c r="H323" s="185"/>
      <c r="I323" s="185" t="s">
        <v>59</v>
      </c>
      <c r="J323" s="191">
        <v>8.0</v>
      </c>
      <c r="K323" s="191" t="s">
        <v>43</v>
      </c>
      <c r="L323" s="185">
        <v>25142.690000000002</v>
      </c>
      <c r="M323" s="185">
        <v>4116.95</v>
      </c>
      <c r="N323" s="185"/>
      <c r="O323" s="185">
        <v>59.0</v>
      </c>
      <c r="P323" s="186">
        <v>3.6948414E8</v>
      </c>
      <c r="Q323" s="187">
        <v>95.5</v>
      </c>
      <c r="R323" s="86">
        <v>471.884</v>
      </c>
      <c r="S323" s="84"/>
      <c r="T323" s="84"/>
      <c r="U323" s="84"/>
      <c r="V323" s="86">
        <v>0.0</v>
      </c>
      <c r="W323" s="188"/>
      <c r="X323" s="189">
        <v>3.5255E8</v>
      </c>
      <c r="Y323" s="86">
        <v>372802.0</v>
      </c>
      <c r="Z323" s="86">
        <v>16.02589</v>
      </c>
    </row>
    <row r="324">
      <c r="A324" s="185">
        <v>322.0</v>
      </c>
      <c r="B324" s="185" t="s">
        <v>58</v>
      </c>
      <c r="C324" s="185" t="s">
        <v>27</v>
      </c>
      <c r="D324" s="185" t="s">
        <v>27</v>
      </c>
      <c r="E324" s="185" t="s">
        <v>27</v>
      </c>
      <c r="F324" s="185">
        <v>48.0</v>
      </c>
      <c r="G324" s="185" t="s">
        <v>53</v>
      </c>
      <c r="H324" s="185"/>
      <c r="I324" s="185" t="s">
        <v>59</v>
      </c>
      <c r="J324" s="191">
        <v>8.0</v>
      </c>
      <c r="K324" s="191" t="s">
        <v>44</v>
      </c>
      <c r="L324" s="185">
        <v>212306.59</v>
      </c>
      <c r="M324" s="185">
        <v>107.745</v>
      </c>
      <c r="N324" s="185"/>
      <c r="O324" s="185">
        <v>5.0</v>
      </c>
      <c r="P324" s="186">
        <v>15200.31</v>
      </c>
      <c r="Q324" s="187">
        <v>0.3</v>
      </c>
      <c r="R324" s="86">
        <v>246941.06</v>
      </c>
      <c r="S324" s="86">
        <v>356.554</v>
      </c>
      <c r="T324" s="84"/>
      <c r="U324" s="86">
        <v>3.0</v>
      </c>
      <c r="V324" s="86">
        <v>7765.42</v>
      </c>
      <c r="W324" s="86">
        <v>0.1</v>
      </c>
      <c r="X324" s="189">
        <v>29000.0</v>
      </c>
      <c r="Y324" s="86">
        <v>1265.0</v>
      </c>
      <c r="Z324" s="86">
        <v>20.28672</v>
      </c>
    </row>
    <row r="325">
      <c r="A325" s="185">
        <v>323.0</v>
      </c>
      <c r="B325" s="185" t="s">
        <v>58</v>
      </c>
      <c r="C325" s="185" t="s">
        <v>27</v>
      </c>
      <c r="D325" s="185" t="s">
        <v>27</v>
      </c>
      <c r="E325" s="185" t="s">
        <v>27</v>
      </c>
      <c r="F325" s="185">
        <v>48.0</v>
      </c>
      <c r="G325" s="185" t="s">
        <v>53</v>
      </c>
      <c r="H325" s="185"/>
      <c r="I325" s="185" t="s">
        <v>59</v>
      </c>
      <c r="J325" s="191">
        <v>8.0</v>
      </c>
      <c r="K325" s="191" t="s">
        <v>45</v>
      </c>
      <c r="L325" s="185">
        <v>225800.80000000002</v>
      </c>
      <c r="M325" s="185">
        <v>340.839</v>
      </c>
      <c r="N325" s="185"/>
      <c r="O325" s="185">
        <v>12.0</v>
      </c>
      <c r="P325" s="186">
        <v>5128.84</v>
      </c>
      <c r="Q325" s="187">
        <v>0.1</v>
      </c>
      <c r="R325" s="86">
        <v>232617.13</v>
      </c>
      <c r="S325" s="86">
        <v>729.97</v>
      </c>
      <c r="T325" s="84"/>
      <c r="U325" s="86">
        <v>8.0</v>
      </c>
      <c r="V325" s="86">
        <v>2691.62</v>
      </c>
      <c r="W325" s="86">
        <v>0.0</v>
      </c>
      <c r="X325" s="189">
        <v>163000.0</v>
      </c>
      <c r="Y325" s="86">
        <v>1186.0</v>
      </c>
      <c r="Z325" s="86">
        <v>22.10999</v>
      </c>
    </row>
    <row r="326">
      <c r="A326" s="185">
        <v>324.0</v>
      </c>
      <c r="B326" s="185" t="s">
        <v>58</v>
      </c>
      <c r="C326" s="185" t="s">
        <v>27</v>
      </c>
      <c r="D326" s="185" t="s">
        <v>27</v>
      </c>
      <c r="E326" s="185" t="s">
        <v>27</v>
      </c>
      <c r="F326" s="185">
        <v>48.0</v>
      </c>
      <c r="G326" s="185" t="s">
        <v>53</v>
      </c>
      <c r="H326" s="185"/>
      <c r="I326" s="185" t="s">
        <v>59</v>
      </c>
      <c r="J326" s="191">
        <v>8.0</v>
      </c>
      <c r="K326" s="191" t="s">
        <v>46</v>
      </c>
      <c r="L326" s="185">
        <v>12926.91</v>
      </c>
      <c r="M326" s="185">
        <v>347976.67</v>
      </c>
      <c r="N326" s="185"/>
      <c r="O326" s="185">
        <v>7.0</v>
      </c>
      <c r="P326" s="186">
        <v>13049.54</v>
      </c>
      <c r="Q326" s="187">
        <v>0.1</v>
      </c>
      <c r="R326" s="86">
        <v>2256.41</v>
      </c>
      <c r="S326" s="86">
        <v>1.216</v>
      </c>
      <c r="T326" s="84"/>
      <c r="U326" s="86">
        <v>2.0</v>
      </c>
      <c r="V326" s="86">
        <v>147.461</v>
      </c>
      <c r="W326" s="86">
        <v>0.0</v>
      </c>
      <c r="X326" s="189">
        <v>1.2045E7</v>
      </c>
      <c r="Y326" s="86">
        <v>12665.0</v>
      </c>
      <c r="Z326" s="86">
        <v>20.35478</v>
      </c>
    </row>
    <row r="327">
      <c r="A327" s="185">
        <v>325.0</v>
      </c>
      <c r="B327" s="185" t="s">
        <v>58</v>
      </c>
      <c r="C327" s="185" t="s">
        <v>27</v>
      </c>
      <c r="D327" s="185" t="s">
        <v>27</v>
      </c>
      <c r="E327" s="185" t="s">
        <v>27</v>
      </c>
      <c r="F327" s="185">
        <v>48.0</v>
      </c>
      <c r="G327" s="185" t="s">
        <v>53</v>
      </c>
      <c r="H327" s="185"/>
      <c r="I327" s="185" t="s">
        <v>59</v>
      </c>
      <c r="J327" s="191">
        <v>8.0</v>
      </c>
      <c r="K327" s="191" t="s">
        <v>47</v>
      </c>
      <c r="L327" s="185">
        <v>193877.25</v>
      </c>
      <c r="M327" s="185">
        <v>15876.85</v>
      </c>
      <c r="N327" s="185"/>
      <c r="O327" s="185">
        <v>11.0</v>
      </c>
      <c r="P327" s="186">
        <v>149232.06</v>
      </c>
      <c r="Q327" s="187">
        <v>1.7</v>
      </c>
      <c r="R327" s="86">
        <v>178538.36000000002</v>
      </c>
      <c r="S327" s="86">
        <v>12099.06</v>
      </c>
      <c r="T327" s="84"/>
      <c r="U327" s="86">
        <v>7.0</v>
      </c>
      <c r="V327" s="86">
        <v>74135.64</v>
      </c>
      <c r="W327" s="86">
        <v>0.8</v>
      </c>
      <c r="X327" s="189">
        <v>2417000.0</v>
      </c>
      <c r="Y327" s="86">
        <v>3692.0</v>
      </c>
      <c r="Z327" s="86">
        <v>21.59119</v>
      </c>
    </row>
    <row r="328">
      <c r="A328" s="185">
        <v>326.0</v>
      </c>
      <c r="B328" s="185" t="s">
        <v>58</v>
      </c>
      <c r="C328" s="185" t="s">
        <v>27</v>
      </c>
      <c r="D328" s="185" t="s">
        <v>27</v>
      </c>
      <c r="E328" s="185" t="s">
        <v>27</v>
      </c>
      <c r="F328" s="185">
        <v>48.0</v>
      </c>
      <c r="G328" s="185" t="s">
        <v>53</v>
      </c>
      <c r="H328" s="185"/>
      <c r="I328" s="185" t="s">
        <v>59</v>
      </c>
      <c r="J328" s="191">
        <v>8.0</v>
      </c>
      <c r="K328" s="191" t="s">
        <v>48</v>
      </c>
      <c r="L328" s="185">
        <v>239686.03999999998</v>
      </c>
      <c r="M328" s="185">
        <v>159368.17</v>
      </c>
      <c r="N328" s="185"/>
      <c r="O328" s="185">
        <v>19.0</v>
      </c>
      <c r="P328" s="186">
        <v>81711.91</v>
      </c>
      <c r="Q328" s="187">
        <v>0.5</v>
      </c>
      <c r="R328" s="86">
        <v>218356.04</v>
      </c>
      <c r="S328" s="86">
        <v>163422.88</v>
      </c>
      <c r="T328" s="84"/>
      <c r="U328" s="86">
        <v>16.0</v>
      </c>
      <c r="V328" s="86">
        <v>43283.520000000004</v>
      </c>
      <c r="W328" s="86">
        <v>0.2</v>
      </c>
      <c r="X328" s="189">
        <v>1.0127E7</v>
      </c>
      <c r="Y328" s="86">
        <v>11548.0</v>
      </c>
      <c r="Z328" s="86">
        <v>25.73582</v>
      </c>
    </row>
    <row r="329">
      <c r="A329" s="185">
        <v>327.0</v>
      </c>
      <c r="B329" s="185" t="s">
        <v>58</v>
      </c>
      <c r="C329" s="185" t="s">
        <v>27</v>
      </c>
      <c r="D329" s="185" t="s">
        <v>27</v>
      </c>
      <c r="E329" s="185" t="s">
        <v>27</v>
      </c>
      <c r="F329" s="185">
        <v>48.0</v>
      </c>
      <c r="G329" s="185" t="s">
        <v>53</v>
      </c>
      <c r="H329" s="185"/>
      <c r="I329" s="185" t="s">
        <v>59</v>
      </c>
      <c r="J329" s="191">
        <v>8.0</v>
      </c>
      <c r="K329" s="191" t="s">
        <v>49</v>
      </c>
      <c r="L329" s="185">
        <v>343125.04000000004</v>
      </c>
      <c r="M329" s="185">
        <v>54.946</v>
      </c>
      <c r="N329" s="185"/>
      <c r="O329" s="185">
        <v>3.0</v>
      </c>
      <c r="P329" s="186">
        <v>74291.26</v>
      </c>
      <c r="Q329" s="187">
        <v>1.3</v>
      </c>
      <c r="R329" s="86">
        <v>359671.73000000004</v>
      </c>
      <c r="S329" s="86">
        <v>209.989</v>
      </c>
      <c r="T329" s="84"/>
      <c r="U329" s="86">
        <v>3.0</v>
      </c>
      <c r="V329" s="86">
        <v>37161.200000000004</v>
      </c>
      <c r="W329" s="86">
        <v>0.6</v>
      </c>
      <c r="X329" s="189">
        <v>89000.0</v>
      </c>
      <c r="Y329" s="86">
        <v>1517.0</v>
      </c>
      <c r="Z329" s="86">
        <v>19.59425</v>
      </c>
    </row>
    <row r="330">
      <c r="A330" s="185">
        <v>328.0</v>
      </c>
      <c r="B330" s="185" t="s">
        <v>58</v>
      </c>
      <c r="C330" s="185" t="s">
        <v>27</v>
      </c>
      <c r="D330" s="185" t="s">
        <v>27</v>
      </c>
      <c r="E330" s="185" t="s">
        <v>27</v>
      </c>
      <c r="F330" s="185">
        <v>48.0</v>
      </c>
      <c r="G330" s="185" t="s">
        <v>53</v>
      </c>
      <c r="H330" s="185"/>
      <c r="I330" s="185" t="s">
        <v>59</v>
      </c>
      <c r="J330" s="191">
        <v>8.0</v>
      </c>
      <c r="K330" s="191" t="s">
        <v>50</v>
      </c>
      <c r="L330" s="185">
        <v>206039.96000000002</v>
      </c>
      <c r="M330" s="185">
        <v>74970.44</v>
      </c>
      <c r="N330" s="185"/>
      <c r="O330" s="185">
        <v>23.0</v>
      </c>
      <c r="P330" s="186">
        <v>192126.53</v>
      </c>
      <c r="Q330" s="187">
        <v>0.8</v>
      </c>
      <c r="R330" s="86">
        <v>220715.39</v>
      </c>
      <c r="S330" s="86">
        <v>60232.13</v>
      </c>
      <c r="T330" s="84"/>
      <c r="U330" s="86">
        <v>12.0</v>
      </c>
      <c r="V330" s="86">
        <v>98622.54</v>
      </c>
      <c r="W330" s="86">
        <v>0.4</v>
      </c>
      <c r="X330" s="189">
        <v>1.7576E7</v>
      </c>
      <c r="Y330" s="86">
        <v>19794.0</v>
      </c>
      <c r="Z330" s="86">
        <v>26.82559</v>
      </c>
    </row>
    <row r="331">
      <c r="A331" s="185">
        <v>329.0</v>
      </c>
      <c r="B331" s="185" t="s">
        <v>58</v>
      </c>
      <c r="C331" s="185" t="s">
        <v>27</v>
      </c>
      <c r="D331" s="185" t="s">
        <v>27</v>
      </c>
      <c r="E331" s="185" t="s">
        <v>27</v>
      </c>
      <c r="F331" s="185">
        <v>48.0</v>
      </c>
      <c r="G331" s="185" t="s">
        <v>53</v>
      </c>
      <c r="H331" s="185"/>
      <c r="I331" s="185" t="s">
        <v>59</v>
      </c>
      <c r="J331" s="191">
        <v>8.0</v>
      </c>
      <c r="K331" s="191" t="s">
        <v>51</v>
      </c>
      <c r="L331" s="86" t="e">
        <v>#VALUE!</v>
      </c>
      <c r="M331" s="86" t="s">
        <v>30</v>
      </c>
      <c r="N331" s="86" t="s">
        <v>30</v>
      </c>
      <c r="O331" s="86" t="s">
        <v>30</v>
      </c>
      <c r="P331" s="86" t="e">
        <v>#VALUE!</v>
      </c>
      <c r="Q331" s="86" t="s">
        <v>30</v>
      </c>
      <c r="R331" s="86" t="e">
        <v>#VALUE!</v>
      </c>
      <c r="S331" s="86" t="s">
        <v>30</v>
      </c>
      <c r="T331" s="86" t="s">
        <v>30</v>
      </c>
      <c r="U331" s="86" t="s">
        <v>30</v>
      </c>
      <c r="V331" s="86" t="e">
        <v>#VALUE!</v>
      </c>
      <c r="W331" s="86" t="s">
        <v>30</v>
      </c>
      <c r="X331" s="86" t="e">
        <v>#VALUE!</v>
      </c>
      <c r="Y331" s="86" t="s">
        <v>30</v>
      </c>
      <c r="Z331" s="188"/>
    </row>
    <row r="332">
      <c r="A332" s="185">
        <v>330.0</v>
      </c>
      <c r="B332" s="185" t="s">
        <v>58</v>
      </c>
      <c r="C332" s="185" t="s">
        <v>27</v>
      </c>
      <c r="D332" s="185" t="s">
        <v>27</v>
      </c>
      <c r="E332" s="185" t="s">
        <v>27</v>
      </c>
      <c r="F332" s="185">
        <v>48.0</v>
      </c>
      <c r="G332" s="185" t="s">
        <v>53</v>
      </c>
      <c r="H332" s="185"/>
      <c r="I332" s="185" t="s">
        <v>59</v>
      </c>
      <c r="J332" s="191">
        <v>8.0</v>
      </c>
      <c r="K332" s="191" t="s">
        <v>52</v>
      </c>
      <c r="L332" s="86" t="e">
        <v>#VALUE!</v>
      </c>
      <c r="M332" s="86" t="s">
        <v>30</v>
      </c>
      <c r="N332" s="86" t="s">
        <v>30</v>
      </c>
      <c r="O332" s="86" t="s">
        <v>30</v>
      </c>
      <c r="P332" s="86" t="e">
        <v>#VALUE!</v>
      </c>
      <c r="Q332" s="86" t="s">
        <v>30</v>
      </c>
      <c r="R332" s="86" t="e">
        <v>#VALUE!</v>
      </c>
      <c r="S332" s="86" t="s">
        <v>30</v>
      </c>
      <c r="T332" s="86" t="s">
        <v>30</v>
      </c>
      <c r="U332" s="86" t="s">
        <v>30</v>
      </c>
      <c r="V332" s="86" t="e">
        <v>#VALUE!</v>
      </c>
      <c r="W332" s="86" t="s">
        <v>30</v>
      </c>
      <c r="X332" s="86" t="e">
        <v>#VALUE!</v>
      </c>
      <c r="Y332" s="86" t="s">
        <v>30</v>
      </c>
      <c r="Z332" s="188"/>
    </row>
    <row r="333" hidden="1">
      <c r="A333" s="185">
        <v>331.0</v>
      </c>
      <c r="B333" s="185" t="s">
        <v>58</v>
      </c>
      <c r="C333" s="185" t="s">
        <v>27</v>
      </c>
      <c r="D333" s="185" t="s">
        <v>27</v>
      </c>
      <c r="E333" s="185" t="s">
        <v>28</v>
      </c>
      <c r="F333" s="185">
        <v>48.0</v>
      </c>
      <c r="G333" s="185" t="s">
        <v>29</v>
      </c>
      <c r="H333" s="185"/>
      <c r="I333" s="185" t="s">
        <v>30</v>
      </c>
      <c r="J333" s="191">
        <v>8.0</v>
      </c>
      <c r="K333" s="191" t="s">
        <v>31</v>
      </c>
      <c r="L333" s="185">
        <v>407.13387</v>
      </c>
      <c r="M333" s="185">
        <v>44.896</v>
      </c>
      <c r="N333" s="185"/>
      <c r="O333" s="185">
        <v>2.0</v>
      </c>
      <c r="P333" s="195">
        <v>402.68118</v>
      </c>
      <c r="Q333" s="187">
        <v>2.7</v>
      </c>
      <c r="R333" s="84"/>
      <c r="S333" s="84"/>
      <c r="T333" s="84"/>
      <c r="U333" s="84"/>
      <c r="V333" s="84"/>
      <c r="W333" s="86"/>
      <c r="X333" s="189">
        <v>185.0</v>
      </c>
      <c r="Y333" s="86">
        <v>2751.0</v>
      </c>
      <c r="Z333" s="86">
        <v>11.56541</v>
      </c>
    </row>
    <row r="334" hidden="1">
      <c r="A334" s="185">
        <v>332.0</v>
      </c>
      <c r="B334" s="185" t="s">
        <v>58</v>
      </c>
      <c r="C334" s="185" t="s">
        <v>27</v>
      </c>
      <c r="D334" s="185" t="s">
        <v>27</v>
      </c>
      <c r="E334" s="185" t="s">
        <v>28</v>
      </c>
      <c r="F334" s="185">
        <v>48.0</v>
      </c>
      <c r="G334" s="185" t="s">
        <v>29</v>
      </c>
      <c r="H334" s="185"/>
      <c r="I334" s="185" t="s">
        <v>30</v>
      </c>
      <c r="J334" s="191">
        <v>8.0</v>
      </c>
      <c r="K334" s="191" t="s">
        <v>32</v>
      </c>
      <c r="L334" s="185">
        <v>28.92591</v>
      </c>
      <c r="M334" s="185">
        <v>10643.62</v>
      </c>
      <c r="N334" s="185"/>
      <c r="O334" s="185">
        <v>39.0</v>
      </c>
      <c r="P334" s="195">
        <v>79074.38</v>
      </c>
      <c r="Q334" s="187">
        <v>75.4</v>
      </c>
      <c r="R334" s="84"/>
      <c r="S334" s="84"/>
      <c r="T334" s="84"/>
      <c r="U334" s="84"/>
      <c r="V334" s="84"/>
      <c r="W334" s="86"/>
      <c r="X334" s="189">
        <v>82742.0</v>
      </c>
      <c r="Y334" s="86">
        <v>81736.0</v>
      </c>
      <c r="Z334" s="86">
        <v>28.12132</v>
      </c>
    </row>
    <row r="335" hidden="1">
      <c r="A335" s="185">
        <v>333.0</v>
      </c>
      <c r="B335" s="185" t="s">
        <v>58</v>
      </c>
      <c r="C335" s="185" t="s">
        <v>27</v>
      </c>
      <c r="D335" s="185" t="s">
        <v>27</v>
      </c>
      <c r="E335" s="185" t="s">
        <v>28</v>
      </c>
      <c r="F335" s="185">
        <v>48.0</v>
      </c>
      <c r="G335" s="185" t="s">
        <v>29</v>
      </c>
      <c r="H335" s="185"/>
      <c r="I335" s="185" t="s">
        <v>30</v>
      </c>
      <c r="J335" s="191">
        <v>8.0</v>
      </c>
      <c r="K335" s="191" t="s">
        <v>33</v>
      </c>
      <c r="L335" s="185">
        <v>208.56489</v>
      </c>
      <c r="M335" s="185">
        <v>996.702</v>
      </c>
      <c r="N335" s="185"/>
      <c r="O335" s="185">
        <v>12.0</v>
      </c>
      <c r="P335" s="195">
        <v>84.47797</v>
      </c>
      <c r="Q335" s="187">
        <v>0.6</v>
      </c>
      <c r="R335" s="84"/>
      <c r="S335" s="84"/>
      <c r="T335" s="84"/>
      <c r="U335" s="84"/>
      <c r="V335" s="84"/>
      <c r="W335" s="86"/>
      <c r="X335" s="189">
        <v>903.0</v>
      </c>
      <c r="Y335" s="86">
        <v>2509.0</v>
      </c>
      <c r="Z335" s="86">
        <v>13.46792</v>
      </c>
    </row>
    <row r="336" hidden="1">
      <c r="A336" s="185">
        <v>334.0</v>
      </c>
      <c r="B336" s="185" t="s">
        <v>58</v>
      </c>
      <c r="C336" s="185" t="s">
        <v>27</v>
      </c>
      <c r="D336" s="185" t="s">
        <v>27</v>
      </c>
      <c r="E336" s="185" t="s">
        <v>28</v>
      </c>
      <c r="F336" s="185">
        <v>48.0</v>
      </c>
      <c r="G336" s="185" t="s">
        <v>29</v>
      </c>
      <c r="H336" s="185"/>
      <c r="I336" s="185" t="s">
        <v>30</v>
      </c>
      <c r="J336" s="191">
        <v>8.0</v>
      </c>
      <c r="K336" s="191" t="s">
        <v>34</v>
      </c>
      <c r="L336" s="185">
        <v>171.36488</v>
      </c>
      <c r="M336" s="185">
        <v>172247.07</v>
      </c>
      <c r="N336" s="185"/>
      <c r="O336" s="185">
        <v>149.0</v>
      </c>
      <c r="P336" s="195">
        <v>14.87036</v>
      </c>
      <c r="Q336" s="187">
        <v>0.1</v>
      </c>
      <c r="R336" s="84"/>
      <c r="S336" s="84"/>
      <c r="T336" s="84"/>
      <c r="U336" s="84"/>
      <c r="V336" s="84"/>
      <c r="W336" s="86"/>
      <c r="X336" s="189">
        <v>7672.0</v>
      </c>
      <c r="Y336" s="86">
        <v>9387.0</v>
      </c>
      <c r="Z336" s="86">
        <v>14.81233</v>
      </c>
    </row>
    <row r="337" hidden="1">
      <c r="A337" s="185">
        <v>335.0</v>
      </c>
      <c r="B337" s="185" t="s">
        <v>58</v>
      </c>
      <c r="C337" s="185" t="s">
        <v>27</v>
      </c>
      <c r="D337" s="185" t="s">
        <v>27</v>
      </c>
      <c r="E337" s="185" t="s">
        <v>28</v>
      </c>
      <c r="F337" s="185">
        <v>48.0</v>
      </c>
      <c r="G337" s="185" t="s">
        <v>29</v>
      </c>
      <c r="H337" s="185"/>
      <c r="I337" s="185" t="s">
        <v>30</v>
      </c>
      <c r="J337" s="191">
        <v>8.0</v>
      </c>
      <c r="K337" s="191" t="s">
        <v>35</v>
      </c>
      <c r="L337" s="185">
        <v>203.43734</v>
      </c>
      <c r="M337" s="185">
        <v>215.935</v>
      </c>
      <c r="N337" s="185"/>
      <c r="O337" s="185">
        <v>147.0</v>
      </c>
      <c r="P337" s="195">
        <v>19.39876</v>
      </c>
      <c r="Q337" s="187">
        <v>0.2</v>
      </c>
      <c r="R337" s="84"/>
      <c r="S337" s="84"/>
      <c r="T337" s="84"/>
      <c r="U337" s="84"/>
      <c r="V337" s="84"/>
      <c r="W337" s="86"/>
      <c r="X337" s="189">
        <v>102.0</v>
      </c>
      <c r="Y337" s="86">
        <v>1450.0</v>
      </c>
      <c r="Z337" s="86">
        <v>10.22835</v>
      </c>
    </row>
    <row r="338" hidden="1">
      <c r="A338" s="185">
        <v>336.0</v>
      </c>
      <c r="B338" s="185" t="s">
        <v>58</v>
      </c>
      <c r="C338" s="185" t="s">
        <v>27</v>
      </c>
      <c r="D338" s="185" t="s">
        <v>27</v>
      </c>
      <c r="E338" s="185" t="s">
        <v>28</v>
      </c>
      <c r="F338" s="185">
        <v>48.0</v>
      </c>
      <c r="G338" s="185" t="s">
        <v>29</v>
      </c>
      <c r="H338" s="185"/>
      <c r="I338" s="185" t="s">
        <v>30</v>
      </c>
      <c r="J338" s="191">
        <v>8.0</v>
      </c>
      <c r="K338" s="191" t="s">
        <v>36</v>
      </c>
      <c r="L338" s="185">
        <v>227.09548</v>
      </c>
      <c r="M338" s="185">
        <v>577.182</v>
      </c>
      <c r="N338" s="185"/>
      <c r="O338" s="185">
        <v>1.0</v>
      </c>
      <c r="P338" s="195">
        <v>2.67282</v>
      </c>
      <c r="Q338" s="187">
        <v>0.0</v>
      </c>
      <c r="R338" s="84"/>
      <c r="S338" s="84"/>
      <c r="T338" s="84"/>
      <c r="U338" s="84"/>
      <c r="V338" s="84"/>
      <c r="W338" s="86"/>
      <c r="X338" s="189">
        <v>18.0</v>
      </c>
      <c r="Y338" s="86">
        <v>1139.0</v>
      </c>
      <c r="Z338" s="86">
        <v>4.14</v>
      </c>
    </row>
    <row r="339" hidden="1">
      <c r="A339" s="185">
        <v>337.0</v>
      </c>
      <c r="B339" s="185" t="s">
        <v>58</v>
      </c>
      <c r="C339" s="185" t="s">
        <v>27</v>
      </c>
      <c r="D339" s="185" t="s">
        <v>27</v>
      </c>
      <c r="E339" s="185" t="s">
        <v>28</v>
      </c>
      <c r="F339" s="185">
        <v>48.0</v>
      </c>
      <c r="G339" s="185" t="s">
        <v>29</v>
      </c>
      <c r="H339" s="185"/>
      <c r="I339" s="185" t="s">
        <v>30</v>
      </c>
      <c r="J339" s="191">
        <v>8.0</v>
      </c>
      <c r="K339" s="191" t="s">
        <v>37</v>
      </c>
      <c r="L339" s="185">
        <v>203.24149</v>
      </c>
      <c r="M339" s="185">
        <v>69.055</v>
      </c>
      <c r="N339" s="185"/>
      <c r="O339" s="185">
        <v>12.0</v>
      </c>
      <c r="P339" s="195">
        <v>74.28049</v>
      </c>
      <c r="Q339" s="187">
        <v>0.8</v>
      </c>
      <c r="R339" s="84"/>
      <c r="S339" s="84"/>
      <c r="T339" s="84"/>
      <c r="U339" s="84"/>
      <c r="V339" s="84"/>
      <c r="W339" s="86"/>
      <c r="X339" s="189">
        <v>107.0</v>
      </c>
      <c r="Y339" s="86">
        <v>1367.0</v>
      </c>
      <c r="Z339" s="86">
        <v>10.41119</v>
      </c>
    </row>
    <row r="340" hidden="1">
      <c r="A340" s="185">
        <v>338.0</v>
      </c>
      <c r="B340" s="185" t="s">
        <v>58</v>
      </c>
      <c r="C340" s="185" t="s">
        <v>27</v>
      </c>
      <c r="D340" s="185" t="s">
        <v>27</v>
      </c>
      <c r="E340" s="185" t="s">
        <v>28</v>
      </c>
      <c r="F340" s="185">
        <v>48.0</v>
      </c>
      <c r="G340" s="185" t="s">
        <v>29</v>
      </c>
      <c r="H340" s="185"/>
      <c r="I340" s="185" t="s">
        <v>30</v>
      </c>
      <c r="J340" s="191">
        <v>8.0</v>
      </c>
      <c r="K340" s="191" t="s">
        <v>38</v>
      </c>
      <c r="L340" s="185">
        <v>224.98866</v>
      </c>
      <c r="M340" s="185">
        <v>303.743</v>
      </c>
      <c r="N340" s="185"/>
      <c r="O340" s="185">
        <v>165.0</v>
      </c>
      <c r="P340" s="195">
        <v>45.97871</v>
      </c>
      <c r="Q340" s="187">
        <v>0.5</v>
      </c>
      <c r="R340" s="84"/>
      <c r="S340" s="84"/>
      <c r="T340" s="84"/>
      <c r="U340" s="84"/>
      <c r="V340" s="84"/>
      <c r="W340" s="86"/>
      <c r="X340" s="189">
        <v>130.0</v>
      </c>
      <c r="Y340" s="86">
        <v>1671.0</v>
      </c>
      <c r="Z340" s="86">
        <v>11.00283</v>
      </c>
    </row>
    <row r="341" hidden="1">
      <c r="A341" s="185">
        <v>339.0</v>
      </c>
      <c r="B341" s="185" t="s">
        <v>58</v>
      </c>
      <c r="C341" s="185" t="s">
        <v>27</v>
      </c>
      <c r="D341" s="185" t="s">
        <v>27</v>
      </c>
      <c r="E341" s="185" t="s">
        <v>28</v>
      </c>
      <c r="F341" s="185">
        <v>48.0</v>
      </c>
      <c r="G341" s="185" t="s">
        <v>29</v>
      </c>
      <c r="H341" s="185"/>
      <c r="I341" s="185" t="s">
        <v>30</v>
      </c>
      <c r="J341" s="191">
        <v>8.0</v>
      </c>
      <c r="K341" s="191" t="s">
        <v>39</v>
      </c>
      <c r="L341" s="185">
        <v>327.70608</v>
      </c>
      <c r="M341" s="185">
        <v>51.296</v>
      </c>
      <c r="N341" s="185"/>
      <c r="O341" s="185">
        <v>12.0</v>
      </c>
      <c r="P341" s="195">
        <v>153.8097</v>
      </c>
      <c r="Q341" s="187">
        <v>1.7</v>
      </c>
      <c r="R341" s="84"/>
      <c r="S341" s="84"/>
      <c r="T341" s="84"/>
      <c r="U341" s="84"/>
      <c r="V341" s="84"/>
      <c r="W341" s="86"/>
      <c r="X341" s="189">
        <v>175.0</v>
      </c>
      <c r="Y341" s="86">
        <v>1998.0</v>
      </c>
      <c r="Z341" s="86">
        <v>10.20324</v>
      </c>
    </row>
    <row r="342" hidden="1">
      <c r="A342" s="185">
        <v>340.0</v>
      </c>
      <c r="B342" s="185" t="s">
        <v>58</v>
      </c>
      <c r="C342" s="185" t="s">
        <v>27</v>
      </c>
      <c r="D342" s="185" t="s">
        <v>27</v>
      </c>
      <c r="E342" s="185" t="s">
        <v>28</v>
      </c>
      <c r="F342" s="185">
        <v>48.0</v>
      </c>
      <c r="G342" s="185" t="s">
        <v>29</v>
      </c>
      <c r="H342" s="185"/>
      <c r="I342" s="185" t="s">
        <v>30</v>
      </c>
      <c r="J342" s="191">
        <v>8.0</v>
      </c>
      <c r="K342" s="191" t="s">
        <v>40</v>
      </c>
      <c r="L342" s="185">
        <v>224.25873</v>
      </c>
      <c r="M342" s="185">
        <v>5.03426</v>
      </c>
      <c r="N342" s="185"/>
      <c r="O342" s="185">
        <v>16.0</v>
      </c>
      <c r="P342" s="195">
        <v>248.39841</v>
      </c>
      <c r="Q342" s="187">
        <v>2.1</v>
      </c>
      <c r="R342" s="84"/>
      <c r="S342" s="84"/>
      <c r="T342" s="84"/>
      <c r="U342" s="84"/>
      <c r="V342" s="84"/>
      <c r="W342" s="86"/>
      <c r="X342" s="189">
        <v>565.0</v>
      </c>
      <c r="Y342" s="86">
        <v>2537.0</v>
      </c>
      <c r="Z342" s="86">
        <v>10.38643</v>
      </c>
    </row>
    <row r="343" hidden="1">
      <c r="A343" s="185">
        <v>341.0</v>
      </c>
      <c r="B343" s="185" t="s">
        <v>58</v>
      </c>
      <c r="C343" s="185" t="s">
        <v>27</v>
      </c>
      <c r="D343" s="185" t="s">
        <v>27</v>
      </c>
      <c r="E343" s="185" t="s">
        <v>28</v>
      </c>
      <c r="F343" s="185">
        <v>48.0</v>
      </c>
      <c r="G343" s="185" t="s">
        <v>29</v>
      </c>
      <c r="H343" s="185"/>
      <c r="I343" s="185" t="s">
        <v>30</v>
      </c>
      <c r="J343" s="191">
        <v>8.0</v>
      </c>
      <c r="K343" s="191" t="s">
        <v>41</v>
      </c>
      <c r="L343" s="185">
        <v>25.2663</v>
      </c>
      <c r="M343" s="185">
        <v>6337.42</v>
      </c>
      <c r="N343" s="185"/>
      <c r="O343" s="185">
        <v>22.0</v>
      </c>
      <c r="P343" s="195">
        <v>1.91606</v>
      </c>
      <c r="Q343" s="187">
        <v>0.0</v>
      </c>
      <c r="R343" s="84"/>
      <c r="S343" s="84"/>
      <c r="T343" s="84"/>
      <c r="U343" s="84"/>
      <c r="V343" s="84"/>
      <c r="W343" s="86"/>
      <c r="X343" s="189">
        <v>348.0</v>
      </c>
      <c r="Y343" s="86">
        <v>1548.0</v>
      </c>
      <c r="Z343" s="86">
        <v>11.89741</v>
      </c>
    </row>
    <row r="344" hidden="1">
      <c r="A344" s="185">
        <v>342.0</v>
      </c>
      <c r="B344" s="185" t="s">
        <v>58</v>
      </c>
      <c r="C344" s="185" t="s">
        <v>27</v>
      </c>
      <c r="D344" s="185" t="s">
        <v>27</v>
      </c>
      <c r="E344" s="185" t="s">
        <v>28</v>
      </c>
      <c r="F344" s="185">
        <v>48.0</v>
      </c>
      <c r="G344" s="185" t="s">
        <v>29</v>
      </c>
      <c r="H344" s="185"/>
      <c r="I344" s="185" t="s">
        <v>30</v>
      </c>
      <c r="J344" s="191">
        <v>8.0</v>
      </c>
      <c r="K344" s="191" t="s">
        <v>42</v>
      </c>
      <c r="L344" s="185">
        <v>180.03893</v>
      </c>
      <c r="M344" s="185">
        <v>101.664</v>
      </c>
      <c r="N344" s="185"/>
      <c r="O344" s="185">
        <v>139.0</v>
      </c>
      <c r="P344" s="195">
        <v>6.80961</v>
      </c>
      <c r="Q344" s="187">
        <v>0.1</v>
      </c>
      <c r="R344" s="84"/>
      <c r="S344" s="84"/>
      <c r="T344" s="84"/>
      <c r="U344" s="84"/>
      <c r="V344" s="84"/>
      <c r="W344" s="86"/>
      <c r="X344" s="189">
        <v>67.0</v>
      </c>
      <c r="Y344" s="86">
        <v>1334.0</v>
      </c>
      <c r="Z344" s="86">
        <v>10.5539</v>
      </c>
    </row>
    <row r="345" hidden="1">
      <c r="A345" s="185">
        <v>343.0</v>
      </c>
      <c r="B345" s="185" t="s">
        <v>58</v>
      </c>
      <c r="C345" s="185" t="s">
        <v>27</v>
      </c>
      <c r="D345" s="185" t="s">
        <v>27</v>
      </c>
      <c r="E345" s="185" t="s">
        <v>28</v>
      </c>
      <c r="F345" s="185">
        <v>48.0</v>
      </c>
      <c r="G345" s="185" t="s">
        <v>29</v>
      </c>
      <c r="H345" s="185"/>
      <c r="I345" s="185" t="s">
        <v>30</v>
      </c>
      <c r="J345" s="191">
        <v>8.0</v>
      </c>
      <c r="K345" s="191" t="s">
        <v>43</v>
      </c>
      <c r="L345" s="185">
        <v>25.47239</v>
      </c>
      <c r="M345" s="185">
        <v>4282.54</v>
      </c>
      <c r="N345" s="185"/>
      <c r="O345" s="185">
        <v>139.0</v>
      </c>
      <c r="P345" s="195">
        <v>99090.66</v>
      </c>
      <c r="Q345" s="187">
        <v>80.6</v>
      </c>
      <c r="R345" s="84"/>
      <c r="S345" s="84"/>
      <c r="T345" s="84"/>
      <c r="U345" s="84"/>
      <c r="V345" s="84"/>
      <c r="W345" s="86"/>
      <c r="X345" s="189">
        <v>101957.0</v>
      </c>
      <c r="Y345" s="86">
        <v>102451.0</v>
      </c>
      <c r="Z345" s="86">
        <v>16.5201</v>
      </c>
    </row>
    <row r="346" hidden="1">
      <c r="A346" s="185">
        <v>344.0</v>
      </c>
      <c r="B346" s="185" t="s">
        <v>58</v>
      </c>
      <c r="C346" s="185" t="s">
        <v>27</v>
      </c>
      <c r="D346" s="185" t="s">
        <v>27</v>
      </c>
      <c r="E346" s="185" t="s">
        <v>28</v>
      </c>
      <c r="F346" s="185">
        <v>48.0</v>
      </c>
      <c r="G346" s="185" t="s">
        <v>29</v>
      </c>
      <c r="H346" s="185"/>
      <c r="I346" s="185" t="s">
        <v>30</v>
      </c>
      <c r="J346" s="191">
        <v>8.0</v>
      </c>
      <c r="K346" s="191" t="s">
        <v>44</v>
      </c>
      <c r="L346" s="185">
        <v>195.63461</v>
      </c>
      <c r="M346" s="185">
        <v>996.348</v>
      </c>
      <c r="N346" s="185"/>
      <c r="O346" s="185">
        <v>5.0</v>
      </c>
      <c r="P346" s="195">
        <v>10.92808</v>
      </c>
      <c r="Q346" s="187">
        <v>0.1</v>
      </c>
      <c r="R346" s="84"/>
      <c r="S346" s="84"/>
      <c r="T346" s="84"/>
      <c r="U346" s="84"/>
      <c r="V346" s="84"/>
      <c r="W346" s="86"/>
      <c r="X346" s="189">
        <v>33.0</v>
      </c>
      <c r="Y346" s="86">
        <v>1291.0</v>
      </c>
      <c r="Z346" s="86">
        <v>10.74717</v>
      </c>
    </row>
    <row r="347" hidden="1">
      <c r="A347" s="185">
        <v>345.0</v>
      </c>
      <c r="B347" s="185" t="s">
        <v>58</v>
      </c>
      <c r="C347" s="185" t="s">
        <v>27</v>
      </c>
      <c r="D347" s="185" t="s">
        <v>27</v>
      </c>
      <c r="E347" s="185" t="s">
        <v>28</v>
      </c>
      <c r="F347" s="185">
        <v>48.0</v>
      </c>
      <c r="G347" s="185" t="s">
        <v>29</v>
      </c>
      <c r="H347" s="185"/>
      <c r="I347" s="185" t="s">
        <v>30</v>
      </c>
      <c r="J347" s="191">
        <v>8.0</v>
      </c>
      <c r="K347" s="191" t="s">
        <v>45</v>
      </c>
      <c r="L347" s="185">
        <v>162.9907</v>
      </c>
      <c r="M347" s="185">
        <v>590.941</v>
      </c>
      <c r="N347" s="185"/>
      <c r="O347" s="185">
        <v>12.0</v>
      </c>
      <c r="P347" s="195">
        <v>6.45437</v>
      </c>
      <c r="Q347" s="187">
        <v>0.1</v>
      </c>
      <c r="R347" s="84"/>
      <c r="S347" s="84"/>
      <c r="T347" s="84"/>
      <c r="U347" s="84"/>
      <c r="V347" s="84"/>
      <c r="W347" s="86"/>
      <c r="X347" s="189">
        <v>185.0</v>
      </c>
      <c r="Y347" s="86">
        <v>1206.0</v>
      </c>
      <c r="Z347" s="86">
        <v>11.4832</v>
      </c>
    </row>
    <row r="348" hidden="1">
      <c r="A348" s="185">
        <v>346.0</v>
      </c>
      <c r="B348" s="185" t="s">
        <v>58</v>
      </c>
      <c r="C348" s="185" t="s">
        <v>27</v>
      </c>
      <c r="D348" s="185" t="s">
        <v>27</v>
      </c>
      <c r="E348" s="185" t="s">
        <v>28</v>
      </c>
      <c r="F348" s="185">
        <v>48.0</v>
      </c>
      <c r="G348" s="185" t="s">
        <v>29</v>
      </c>
      <c r="H348" s="185"/>
      <c r="I348" s="185" t="s">
        <v>30</v>
      </c>
      <c r="J348" s="191">
        <v>8.0</v>
      </c>
      <c r="K348" s="191" t="s">
        <v>46</v>
      </c>
      <c r="L348" s="185">
        <v>13.45256</v>
      </c>
      <c r="M348" s="185">
        <v>393414.74</v>
      </c>
      <c r="N348" s="185"/>
      <c r="O348" s="185">
        <v>7.0</v>
      </c>
      <c r="P348" s="195">
        <v>12.08926</v>
      </c>
      <c r="Q348" s="187">
        <v>0.1</v>
      </c>
      <c r="R348" s="84"/>
      <c r="S348" s="84"/>
      <c r="T348" s="84"/>
      <c r="U348" s="84"/>
      <c r="V348" s="84"/>
      <c r="W348" s="86"/>
      <c r="X348" s="189">
        <v>11627.0</v>
      </c>
      <c r="Y348" s="86">
        <v>12834.0</v>
      </c>
      <c r="Z348" s="86">
        <v>26.11251</v>
      </c>
    </row>
    <row r="349" hidden="1">
      <c r="A349" s="185">
        <v>347.0</v>
      </c>
      <c r="B349" s="185" t="s">
        <v>58</v>
      </c>
      <c r="C349" s="185" t="s">
        <v>27</v>
      </c>
      <c r="D349" s="185" t="s">
        <v>27</v>
      </c>
      <c r="E349" s="185" t="s">
        <v>28</v>
      </c>
      <c r="F349" s="185">
        <v>48.0</v>
      </c>
      <c r="G349" s="185" t="s">
        <v>29</v>
      </c>
      <c r="H349" s="185"/>
      <c r="I349" s="185" t="s">
        <v>30</v>
      </c>
      <c r="J349" s="191">
        <v>8.0</v>
      </c>
      <c r="K349" s="191" t="s">
        <v>47</v>
      </c>
      <c r="L349" s="185">
        <v>171.33752</v>
      </c>
      <c r="M349" s="185">
        <v>15206.92</v>
      </c>
      <c r="N349" s="185"/>
      <c r="O349" s="185">
        <v>11.0</v>
      </c>
      <c r="P349" s="195">
        <v>147.56529</v>
      </c>
      <c r="Q349" s="187">
        <v>0.8</v>
      </c>
      <c r="R349" s="84"/>
      <c r="S349" s="84"/>
      <c r="T349" s="84"/>
      <c r="U349" s="84"/>
      <c r="V349" s="84"/>
      <c r="W349" s="86"/>
      <c r="X349" s="189">
        <v>2420.0</v>
      </c>
      <c r="Y349" s="86">
        <v>3780.0</v>
      </c>
      <c r="Z349" s="86">
        <v>11.34619</v>
      </c>
    </row>
    <row r="350" hidden="1">
      <c r="A350" s="185">
        <v>348.0</v>
      </c>
      <c r="B350" s="185" t="s">
        <v>58</v>
      </c>
      <c r="C350" s="185" t="s">
        <v>27</v>
      </c>
      <c r="D350" s="185" t="s">
        <v>27</v>
      </c>
      <c r="E350" s="185" t="s">
        <v>28</v>
      </c>
      <c r="F350" s="185">
        <v>48.0</v>
      </c>
      <c r="G350" s="185" t="s">
        <v>29</v>
      </c>
      <c r="H350" s="185"/>
      <c r="I350" s="185" t="s">
        <v>30</v>
      </c>
      <c r="J350" s="191">
        <v>8.0</v>
      </c>
      <c r="K350" s="191" t="s">
        <v>48</v>
      </c>
      <c r="L350" s="185">
        <v>207.64172</v>
      </c>
      <c r="M350" s="185">
        <v>88597.89</v>
      </c>
      <c r="N350" s="185"/>
      <c r="O350" s="185">
        <v>19.0</v>
      </c>
      <c r="P350" s="195">
        <v>116.22692</v>
      </c>
      <c r="Q350" s="187">
        <v>0.7</v>
      </c>
      <c r="R350" s="84"/>
      <c r="S350" s="84"/>
      <c r="T350" s="84"/>
      <c r="U350" s="84"/>
      <c r="V350" s="84"/>
      <c r="W350" s="86"/>
      <c r="X350" s="189">
        <v>6352.0</v>
      </c>
      <c r="Y350" s="86">
        <v>8069.0</v>
      </c>
      <c r="Z350" s="86">
        <v>11.75488</v>
      </c>
    </row>
    <row r="351" hidden="1">
      <c r="A351" s="185">
        <v>349.0</v>
      </c>
      <c r="B351" s="185" t="s">
        <v>58</v>
      </c>
      <c r="C351" s="185" t="s">
        <v>27</v>
      </c>
      <c r="D351" s="185" t="s">
        <v>27</v>
      </c>
      <c r="E351" s="185" t="s">
        <v>28</v>
      </c>
      <c r="F351" s="185">
        <v>48.0</v>
      </c>
      <c r="G351" s="185" t="s">
        <v>29</v>
      </c>
      <c r="H351" s="185"/>
      <c r="I351" s="185" t="s">
        <v>30</v>
      </c>
      <c r="J351" s="191">
        <v>8.0</v>
      </c>
      <c r="K351" s="191" t="s">
        <v>49</v>
      </c>
      <c r="L351" s="185">
        <v>294.37625</v>
      </c>
      <c r="M351" s="185">
        <v>433.533</v>
      </c>
      <c r="N351" s="185"/>
      <c r="O351" s="185">
        <v>3.0</v>
      </c>
      <c r="P351" s="195">
        <v>61.13899</v>
      </c>
      <c r="Q351" s="187">
        <v>0.7</v>
      </c>
      <c r="R351" s="84"/>
      <c r="S351" s="84"/>
      <c r="T351" s="84"/>
      <c r="U351" s="84"/>
      <c r="V351" s="84"/>
      <c r="W351" s="86"/>
      <c r="X351" s="189">
        <v>79.0</v>
      </c>
      <c r="Y351" s="86">
        <v>1551.0</v>
      </c>
      <c r="Z351" s="86">
        <v>10.31589</v>
      </c>
    </row>
    <row r="352" hidden="1">
      <c r="A352" s="185">
        <v>350.0</v>
      </c>
      <c r="B352" s="185" t="s">
        <v>58</v>
      </c>
      <c r="C352" s="185" t="s">
        <v>27</v>
      </c>
      <c r="D352" s="185" t="s">
        <v>27</v>
      </c>
      <c r="E352" s="185" t="s">
        <v>28</v>
      </c>
      <c r="F352" s="185">
        <v>48.0</v>
      </c>
      <c r="G352" s="185" t="s">
        <v>29</v>
      </c>
      <c r="H352" s="185"/>
      <c r="I352" s="185" t="s">
        <v>30</v>
      </c>
      <c r="J352" s="191">
        <v>8.0</v>
      </c>
      <c r="K352" s="191" t="s">
        <v>50</v>
      </c>
      <c r="L352" s="185">
        <v>210.96562</v>
      </c>
      <c r="M352" s="185">
        <v>48803.44</v>
      </c>
      <c r="N352" s="185"/>
      <c r="O352" s="185">
        <v>23.0</v>
      </c>
      <c r="P352" s="195">
        <v>225.64311</v>
      </c>
      <c r="Q352" s="187">
        <v>0.8</v>
      </c>
      <c r="R352" s="84"/>
      <c r="S352" s="84"/>
      <c r="T352" s="84"/>
      <c r="U352" s="84"/>
      <c r="V352" s="84"/>
      <c r="W352" s="86"/>
      <c r="X352" s="189">
        <v>11547.0</v>
      </c>
      <c r="Y352" s="86">
        <v>13904.0</v>
      </c>
      <c r="Z352" s="86">
        <v>12.32521</v>
      </c>
    </row>
    <row r="353" hidden="1">
      <c r="A353" s="185">
        <v>351.0</v>
      </c>
      <c r="B353" s="185" t="s">
        <v>58</v>
      </c>
      <c r="C353" s="185" t="s">
        <v>27</v>
      </c>
      <c r="D353" s="185" t="s">
        <v>27</v>
      </c>
      <c r="E353" s="185" t="s">
        <v>28</v>
      </c>
      <c r="F353" s="185">
        <v>48.0</v>
      </c>
      <c r="G353" s="185" t="s">
        <v>29</v>
      </c>
      <c r="H353" s="185"/>
      <c r="I353" s="185" t="s">
        <v>30</v>
      </c>
      <c r="J353" s="191">
        <v>8.0</v>
      </c>
      <c r="K353" s="191" t="s">
        <v>51</v>
      </c>
      <c r="L353" s="185"/>
      <c r="M353" s="185"/>
      <c r="N353" s="185"/>
      <c r="O353" s="185"/>
      <c r="P353" s="195"/>
      <c r="Q353" s="197"/>
      <c r="R353" s="84"/>
      <c r="S353" s="84"/>
      <c r="T353" s="84"/>
      <c r="U353" s="84"/>
      <c r="V353" s="84"/>
      <c r="W353" s="188"/>
      <c r="X353" s="189" t="s">
        <v>30</v>
      </c>
      <c r="Y353" s="86" t="s">
        <v>30</v>
      </c>
      <c r="Z353" s="86" t="s">
        <v>30</v>
      </c>
    </row>
    <row r="354" hidden="1">
      <c r="A354" s="185">
        <v>352.0</v>
      </c>
      <c r="B354" s="185" t="s">
        <v>58</v>
      </c>
      <c r="C354" s="185" t="s">
        <v>27</v>
      </c>
      <c r="D354" s="185" t="s">
        <v>27</v>
      </c>
      <c r="E354" s="185" t="s">
        <v>28</v>
      </c>
      <c r="F354" s="185">
        <v>48.0</v>
      </c>
      <c r="G354" s="185" t="s">
        <v>29</v>
      </c>
      <c r="H354" s="185"/>
      <c r="I354" s="185" t="s">
        <v>30</v>
      </c>
      <c r="J354" s="191">
        <v>8.0</v>
      </c>
      <c r="K354" s="191" t="s">
        <v>52</v>
      </c>
      <c r="L354" s="185"/>
      <c r="M354" s="185"/>
      <c r="N354" s="185"/>
      <c r="O354" s="185"/>
      <c r="P354" s="195"/>
      <c r="Q354" s="197"/>
      <c r="R354" s="84"/>
      <c r="S354" s="84"/>
      <c r="T354" s="84"/>
      <c r="U354" s="84"/>
      <c r="V354" s="84"/>
      <c r="W354" s="188"/>
      <c r="X354" s="189" t="s">
        <v>30</v>
      </c>
      <c r="Y354" s="86" t="s">
        <v>30</v>
      </c>
      <c r="Z354" s="86" t="s">
        <v>30</v>
      </c>
    </row>
    <row r="355" hidden="1">
      <c r="A355" s="185">
        <v>353.0</v>
      </c>
      <c r="B355" s="185" t="s">
        <v>58</v>
      </c>
      <c r="C355" s="185" t="s">
        <v>27</v>
      </c>
      <c r="D355" s="185" t="s">
        <v>27</v>
      </c>
      <c r="E355" s="185" t="s">
        <v>28</v>
      </c>
      <c r="F355" s="185">
        <v>32.0</v>
      </c>
      <c r="G355" s="185" t="s">
        <v>53</v>
      </c>
      <c r="H355" s="185"/>
      <c r="I355" s="185" t="s">
        <v>30</v>
      </c>
      <c r="J355" s="191">
        <v>1.0</v>
      </c>
      <c r="K355" s="191" t="s">
        <v>31</v>
      </c>
      <c r="L355" s="185">
        <v>24.25831</v>
      </c>
      <c r="M355" s="185">
        <v>19.425</v>
      </c>
      <c r="N355" s="185"/>
      <c r="O355" s="185">
        <v>2.0</v>
      </c>
      <c r="P355" s="195">
        <v>33.06132</v>
      </c>
      <c r="Q355" s="198">
        <v>0.6</v>
      </c>
      <c r="R355" s="84"/>
      <c r="S355" s="188"/>
      <c r="T355" s="188"/>
      <c r="U355" s="188"/>
      <c r="V355" s="188"/>
      <c r="W355" s="91"/>
      <c r="X355" s="199">
        <v>62.0</v>
      </c>
      <c r="Y355" s="143">
        <v>826.0</v>
      </c>
      <c r="Z355" s="143">
        <v>8.49563</v>
      </c>
    </row>
    <row r="356" hidden="1">
      <c r="A356" s="185">
        <v>354.0</v>
      </c>
      <c r="B356" s="185" t="s">
        <v>58</v>
      </c>
      <c r="C356" s="185" t="s">
        <v>27</v>
      </c>
      <c r="D356" s="185" t="s">
        <v>27</v>
      </c>
      <c r="E356" s="185" t="s">
        <v>28</v>
      </c>
      <c r="F356" s="185">
        <v>32.0</v>
      </c>
      <c r="G356" s="185" t="s">
        <v>53</v>
      </c>
      <c r="H356" s="185"/>
      <c r="I356" s="185" t="s">
        <v>30</v>
      </c>
      <c r="J356" s="191">
        <v>1.0</v>
      </c>
      <c r="K356" s="191" t="s">
        <v>32</v>
      </c>
      <c r="L356" s="185">
        <v>2.19131</v>
      </c>
      <c r="M356" s="185">
        <v>1096.4</v>
      </c>
      <c r="N356" s="185"/>
      <c r="O356" s="185">
        <v>39.0</v>
      </c>
      <c r="P356" s="195">
        <v>8944.867</v>
      </c>
      <c r="Q356" s="198">
        <v>50.1</v>
      </c>
      <c r="R356" s="84"/>
      <c r="S356" s="188"/>
      <c r="T356" s="188"/>
      <c r="U356" s="188"/>
      <c r="V356" s="188"/>
      <c r="W356" s="91"/>
      <c r="X356" s="199">
        <v>8873.0</v>
      </c>
      <c r="Y356" s="143">
        <v>9625.0</v>
      </c>
      <c r="Z356" s="143">
        <v>10.40634</v>
      </c>
    </row>
    <row r="357" hidden="1">
      <c r="A357" s="185">
        <v>355.0</v>
      </c>
      <c r="B357" s="185" t="s">
        <v>58</v>
      </c>
      <c r="C357" s="185" t="s">
        <v>27</v>
      </c>
      <c r="D357" s="185" t="s">
        <v>27</v>
      </c>
      <c r="E357" s="185" t="s">
        <v>28</v>
      </c>
      <c r="F357" s="185">
        <v>32.0</v>
      </c>
      <c r="G357" s="185" t="s">
        <v>53</v>
      </c>
      <c r="H357" s="185"/>
      <c r="I357" s="185" t="s">
        <v>30</v>
      </c>
      <c r="J357" s="191">
        <v>1.0</v>
      </c>
      <c r="K357" s="191" t="s">
        <v>33</v>
      </c>
      <c r="L357" s="185">
        <v>15.93021</v>
      </c>
      <c r="M357" s="185">
        <v>158.98</v>
      </c>
      <c r="N357" s="185"/>
      <c r="O357" s="185">
        <v>12.0</v>
      </c>
      <c r="P357" s="195">
        <v>11.5096</v>
      </c>
      <c r="Q357" s="198">
        <v>0.2</v>
      </c>
      <c r="R357" s="84"/>
      <c r="S357" s="188"/>
      <c r="T357" s="188"/>
      <c r="U357" s="188"/>
      <c r="V357" s="188"/>
      <c r="W357" s="91"/>
      <c r="X357" s="199">
        <v>115.0</v>
      </c>
      <c r="Y357" s="143">
        <v>311.0</v>
      </c>
      <c r="Z357" s="143">
        <v>8.8176</v>
      </c>
    </row>
    <row r="358" hidden="1">
      <c r="A358" s="185">
        <v>356.0</v>
      </c>
      <c r="B358" s="185" t="s">
        <v>58</v>
      </c>
      <c r="C358" s="185" t="s">
        <v>27</v>
      </c>
      <c r="D358" s="185" t="s">
        <v>27</v>
      </c>
      <c r="E358" s="185" t="s">
        <v>28</v>
      </c>
      <c r="F358" s="185">
        <v>32.0</v>
      </c>
      <c r="G358" s="185" t="s">
        <v>53</v>
      </c>
      <c r="H358" s="185"/>
      <c r="I358" s="185" t="s">
        <v>30</v>
      </c>
      <c r="J358" s="191">
        <v>1.0</v>
      </c>
      <c r="K358" s="191" t="s">
        <v>34</v>
      </c>
      <c r="L358" s="185">
        <v>15.05292</v>
      </c>
      <c r="M358" s="185">
        <v>15101.43</v>
      </c>
      <c r="N358" s="185"/>
      <c r="O358" s="185">
        <v>69.0</v>
      </c>
      <c r="P358" s="195">
        <v>2.67139</v>
      </c>
      <c r="Q358" s="198">
        <v>0.0</v>
      </c>
      <c r="R358" s="84"/>
      <c r="S358" s="188"/>
      <c r="T358" s="188"/>
      <c r="U358" s="188"/>
      <c r="V358" s="188"/>
      <c r="W358" s="91"/>
      <c r="X358" s="199">
        <v>1030.0</v>
      </c>
      <c r="Y358" s="143">
        <v>1477.0</v>
      </c>
      <c r="Z358" s="143">
        <v>16.23184</v>
      </c>
    </row>
    <row r="359" hidden="1">
      <c r="A359" s="185">
        <v>357.0</v>
      </c>
      <c r="B359" s="185" t="s">
        <v>58</v>
      </c>
      <c r="C359" s="185" t="s">
        <v>27</v>
      </c>
      <c r="D359" s="185" t="s">
        <v>27</v>
      </c>
      <c r="E359" s="185" t="s">
        <v>28</v>
      </c>
      <c r="F359" s="185">
        <v>32.0</v>
      </c>
      <c r="G359" s="185" t="s">
        <v>53</v>
      </c>
      <c r="H359" s="185"/>
      <c r="I359" s="185" t="s">
        <v>30</v>
      </c>
      <c r="J359" s="191">
        <v>1.0</v>
      </c>
      <c r="K359" s="191" t="s">
        <v>35</v>
      </c>
      <c r="L359" s="185">
        <v>15.28077</v>
      </c>
      <c r="M359" s="185">
        <v>77.281</v>
      </c>
      <c r="N359" s="185"/>
      <c r="O359" s="185">
        <v>67.0</v>
      </c>
      <c r="P359" s="195">
        <v>2.86848</v>
      </c>
      <c r="Q359" s="198">
        <v>0.0</v>
      </c>
      <c r="R359" s="84"/>
      <c r="S359" s="188"/>
      <c r="T359" s="188"/>
      <c r="U359" s="188"/>
      <c r="V359" s="188"/>
      <c r="W359" s="91"/>
      <c r="X359" s="199">
        <v>39.0</v>
      </c>
      <c r="Y359" s="143">
        <v>124.0</v>
      </c>
      <c r="Z359" s="143">
        <v>8.11752</v>
      </c>
    </row>
    <row r="360" hidden="1">
      <c r="A360" s="185">
        <v>358.0</v>
      </c>
      <c r="B360" s="185" t="s">
        <v>58</v>
      </c>
      <c r="C360" s="185" t="s">
        <v>27</v>
      </c>
      <c r="D360" s="185" t="s">
        <v>27</v>
      </c>
      <c r="E360" s="185" t="s">
        <v>28</v>
      </c>
      <c r="F360" s="185">
        <v>32.0</v>
      </c>
      <c r="G360" s="185" t="s">
        <v>53</v>
      </c>
      <c r="H360" s="185"/>
      <c r="I360" s="185" t="s">
        <v>30</v>
      </c>
      <c r="J360" s="191">
        <v>1.0</v>
      </c>
      <c r="K360" s="191" t="s">
        <v>36</v>
      </c>
      <c r="L360" s="185">
        <v>15.85902</v>
      </c>
      <c r="M360" s="185">
        <v>54.017</v>
      </c>
      <c r="N360" s="185"/>
      <c r="O360" s="185">
        <v>1.0</v>
      </c>
      <c r="P360" s="195">
        <v>0.587598</v>
      </c>
      <c r="Q360" s="198">
        <v>0.0</v>
      </c>
      <c r="R360" s="84"/>
      <c r="S360" s="188"/>
      <c r="T360" s="188"/>
      <c r="U360" s="188"/>
      <c r="V360" s="188"/>
      <c r="W360" s="91"/>
      <c r="X360" s="199">
        <v>12.0</v>
      </c>
      <c r="Y360" s="143">
        <v>80.0</v>
      </c>
      <c r="Z360" s="143">
        <v>7.32726</v>
      </c>
    </row>
    <row r="361" hidden="1">
      <c r="A361" s="185">
        <v>359.0</v>
      </c>
      <c r="B361" s="185" t="s">
        <v>58</v>
      </c>
      <c r="C361" s="185" t="s">
        <v>27</v>
      </c>
      <c r="D361" s="185" t="s">
        <v>27</v>
      </c>
      <c r="E361" s="185" t="s">
        <v>28</v>
      </c>
      <c r="F361" s="185">
        <v>32.0</v>
      </c>
      <c r="G361" s="185" t="s">
        <v>53</v>
      </c>
      <c r="H361" s="185"/>
      <c r="I361" s="185" t="s">
        <v>30</v>
      </c>
      <c r="J361" s="191">
        <v>1.0</v>
      </c>
      <c r="K361" s="191" t="s">
        <v>37</v>
      </c>
      <c r="L361" s="185">
        <v>16.84064</v>
      </c>
      <c r="M361" s="185">
        <v>42.177</v>
      </c>
      <c r="N361" s="185"/>
      <c r="O361" s="185">
        <v>12.0</v>
      </c>
      <c r="P361" s="195">
        <v>10.59639</v>
      </c>
      <c r="Q361" s="198">
        <v>0.1</v>
      </c>
      <c r="R361" s="84"/>
      <c r="S361" s="188"/>
      <c r="T361" s="188"/>
      <c r="U361" s="188"/>
      <c r="V361" s="188"/>
      <c r="W361" s="91"/>
      <c r="X361" s="199">
        <v>31.0</v>
      </c>
      <c r="Y361" s="98">
        <v>115.0</v>
      </c>
      <c r="Z361" s="143">
        <v>8.04821</v>
      </c>
    </row>
    <row r="362" hidden="1">
      <c r="A362" s="185">
        <v>360.0</v>
      </c>
      <c r="B362" s="185" t="s">
        <v>58</v>
      </c>
      <c r="C362" s="185" t="s">
        <v>27</v>
      </c>
      <c r="D362" s="185" t="s">
        <v>27</v>
      </c>
      <c r="E362" s="185" t="s">
        <v>28</v>
      </c>
      <c r="F362" s="185">
        <v>32.0</v>
      </c>
      <c r="G362" s="185" t="s">
        <v>53</v>
      </c>
      <c r="H362" s="185"/>
      <c r="I362" s="185" t="s">
        <v>30</v>
      </c>
      <c r="J362" s="191">
        <v>1.0</v>
      </c>
      <c r="K362" s="191" t="s">
        <v>38</v>
      </c>
      <c r="L362" s="185">
        <v>17.61419</v>
      </c>
      <c r="M362" s="185">
        <v>119.713</v>
      </c>
      <c r="N362" s="185"/>
      <c r="O362" s="185">
        <v>85.0</v>
      </c>
      <c r="P362" s="195">
        <v>5.80223</v>
      </c>
      <c r="Q362" s="198">
        <v>0.1</v>
      </c>
      <c r="R362" s="84"/>
      <c r="S362" s="188"/>
      <c r="T362" s="188"/>
      <c r="U362" s="188"/>
      <c r="V362" s="188"/>
      <c r="W362" s="91"/>
      <c r="X362" s="199">
        <v>48.0</v>
      </c>
      <c r="Y362" s="143">
        <v>270.0</v>
      </c>
      <c r="Z362" s="143">
        <v>8.45033</v>
      </c>
    </row>
    <row r="363" hidden="1">
      <c r="A363" s="185">
        <v>361.0</v>
      </c>
      <c r="B363" s="185" t="s">
        <v>58</v>
      </c>
      <c r="C363" s="185" t="s">
        <v>27</v>
      </c>
      <c r="D363" s="185" t="s">
        <v>27</v>
      </c>
      <c r="E363" s="185" t="s">
        <v>28</v>
      </c>
      <c r="F363" s="185">
        <v>32.0</v>
      </c>
      <c r="G363" s="185" t="s">
        <v>53</v>
      </c>
      <c r="H363" s="185"/>
      <c r="I363" s="185" t="s">
        <v>30</v>
      </c>
      <c r="J363" s="191">
        <v>1.0</v>
      </c>
      <c r="K363" s="191" t="s">
        <v>39</v>
      </c>
      <c r="L363" s="185">
        <v>22.71939</v>
      </c>
      <c r="M363" s="185">
        <v>24.352</v>
      </c>
      <c r="N363" s="185"/>
      <c r="O363" s="185">
        <v>12.0</v>
      </c>
      <c r="P363" s="195">
        <v>23.53757</v>
      </c>
      <c r="Q363" s="198">
        <v>0.2</v>
      </c>
      <c r="R363" s="84"/>
      <c r="S363" s="188"/>
      <c r="T363" s="188"/>
      <c r="U363" s="188"/>
      <c r="V363" s="188"/>
      <c r="W363" s="91"/>
      <c r="X363" s="199">
        <v>43.0</v>
      </c>
      <c r="Y363" s="143">
        <v>164.0</v>
      </c>
      <c r="Z363" s="143">
        <v>7.93422</v>
      </c>
    </row>
    <row r="364" hidden="1">
      <c r="A364" s="185">
        <v>362.0</v>
      </c>
      <c r="B364" s="185" t="s">
        <v>58</v>
      </c>
      <c r="C364" s="185" t="s">
        <v>27</v>
      </c>
      <c r="D364" s="185" t="s">
        <v>27</v>
      </c>
      <c r="E364" s="185" t="s">
        <v>28</v>
      </c>
      <c r="F364" s="185">
        <v>32.0</v>
      </c>
      <c r="G364" s="185" t="s">
        <v>53</v>
      </c>
      <c r="H364" s="185"/>
      <c r="I364" s="185" t="s">
        <v>30</v>
      </c>
      <c r="J364" s="191">
        <v>1.0</v>
      </c>
      <c r="K364" s="191" t="s">
        <v>40</v>
      </c>
      <c r="L364" s="185">
        <v>15.71397</v>
      </c>
      <c r="M364" s="185">
        <v>372.418</v>
      </c>
      <c r="N364" s="185"/>
      <c r="O364" s="185">
        <v>16.0</v>
      </c>
      <c r="P364" s="195">
        <v>36.02554</v>
      </c>
      <c r="Q364" s="198">
        <v>0.4</v>
      </c>
      <c r="R364" s="84"/>
      <c r="S364" s="188"/>
      <c r="T364" s="188"/>
      <c r="U364" s="188"/>
      <c r="V364" s="188"/>
      <c r="W364" s="91"/>
      <c r="X364" s="199">
        <v>98.0</v>
      </c>
      <c r="Y364" s="143">
        <v>364.0</v>
      </c>
      <c r="Z364" s="143">
        <v>8.33112</v>
      </c>
    </row>
    <row r="365" hidden="1">
      <c r="A365" s="185">
        <v>363.0</v>
      </c>
      <c r="B365" s="185" t="s">
        <v>58</v>
      </c>
      <c r="C365" s="185" t="s">
        <v>27</v>
      </c>
      <c r="D365" s="185" t="s">
        <v>27</v>
      </c>
      <c r="E365" s="185" t="s">
        <v>28</v>
      </c>
      <c r="F365" s="185">
        <v>32.0</v>
      </c>
      <c r="G365" s="185" t="s">
        <v>53</v>
      </c>
      <c r="H365" s="185"/>
      <c r="I365" s="185" t="s">
        <v>30</v>
      </c>
      <c r="J365" s="191">
        <v>1.0</v>
      </c>
      <c r="K365" s="191" t="s">
        <v>41</v>
      </c>
      <c r="L365" s="185">
        <v>1.85886</v>
      </c>
      <c r="M365" s="185">
        <v>480.228</v>
      </c>
      <c r="N365" s="185"/>
      <c r="O365" s="185">
        <v>68.0</v>
      </c>
      <c r="P365" s="195">
        <v>1.03306</v>
      </c>
      <c r="Q365" s="198">
        <v>0.0</v>
      </c>
      <c r="R365" s="84"/>
      <c r="S365" s="188"/>
      <c r="T365" s="188"/>
      <c r="U365" s="188"/>
      <c r="V365" s="188"/>
      <c r="W365" s="91"/>
      <c r="X365" s="199">
        <v>79.0</v>
      </c>
      <c r="Y365" s="143">
        <v>437.0</v>
      </c>
      <c r="Z365" s="143">
        <v>12.72146</v>
      </c>
    </row>
    <row r="366" hidden="1">
      <c r="A366" s="185">
        <v>364.0</v>
      </c>
      <c r="B366" s="185" t="s">
        <v>58</v>
      </c>
      <c r="C366" s="185" t="s">
        <v>27</v>
      </c>
      <c r="D366" s="185" t="s">
        <v>27</v>
      </c>
      <c r="E366" s="185" t="s">
        <v>28</v>
      </c>
      <c r="F366" s="185">
        <v>32.0</v>
      </c>
      <c r="G366" s="185" t="s">
        <v>53</v>
      </c>
      <c r="H366" s="185"/>
      <c r="I366" s="185" t="s">
        <v>30</v>
      </c>
      <c r="J366" s="191">
        <v>1.0</v>
      </c>
      <c r="K366" s="191" t="s">
        <v>42</v>
      </c>
      <c r="L366" s="185">
        <v>12.20167</v>
      </c>
      <c r="M366" s="185">
        <v>43.2</v>
      </c>
      <c r="N366" s="185"/>
      <c r="O366" s="185">
        <v>59.0</v>
      </c>
      <c r="P366" s="195">
        <v>1.18996</v>
      </c>
      <c r="Q366" s="198">
        <v>0.0</v>
      </c>
      <c r="R366" s="84"/>
      <c r="S366" s="188"/>
      <c r="T366" s="188"/>
      <c r="U366" s="188"/>
      <c r="V366" s="188"/>
      <c r="W366" s="91"/>
      <c r="X366" s="199">
        <v>29.0</v>
      </c>
      <c r="Y366" s="143">
        <v>110.0</v>
      </c>
      <c r="Z366" s="143">
        <v>8.05835</v>
      </c>
    </row>
    <row r="367" hidden="1">
      <c r="A367" s="185">
        <v>365.0</v>
      </c>
      <c r="B367" s="185" t="s">
        <v>58</v>
      </c>
      <c r="C367" s="185" t="s">
        <v>27</v>
      </c>
      <c r="D367" s="185" t="s">
        <v>27</v>
      </c>
      <c r="E367" s="185" t="s">
        <v>28</v>
      </c>
      <c r="F367" s="185">
        <v>32.0</v>
      </c>
      <c r="G367" s="185" t="s">
        <v>53</v>
      </c>
      <c r="H367" s="185"/>
      <c r="I367" s="185" t="s">
        <v>30</v>
      </c>
      <c r="J367" s="191">
        <v>1.0</v>
      </c>
      <c r="K367" s="191" t="s">
        <v>43</v>
      </c>
      <c r="L367" s="185">
        <v>1.87195</v>
      </c>
      <c r="M367" s="185">
        <v>518.468</v>
      </c>
      <c r="N367" s="185"/>
      <c r="O367" s="185">
        <v>59.0</v>
      </c>
      <c r="P367" s="195">
        <v>5383.6</v>
      </c>
      <c r="Q367" s="198">
        <v>45.4</v>
      </c>
      <c r="R367" s="84"/>
      <c r="S367" s="188"/>
      <c r="T367" s="188"/>
      <c r="U367" s="188"/>
      <c r="V367" s="188"/>
      <c r="W367" s="91"/>
      <c r="X367" s="199">
        <v>5439.0</v>
      </c>
      <c r="Y367" s="143">
        <v>5821.0</v>
      </c>
      <c r="Z367" s="143">
        <v>11.88737</v>
      </c>
    </row>
    <row r="368" hidden="1">
      <c r="A368" s="185">
        <v>366.0</v>
      </c>
      <c r="B368" s="185" t="s">
        <v>58</v>
      </c>
      <c r="C368" s="185" t="s">
        <v>27</v>
      </c>
      <c r="D368" s="185" t="s">
        <v>27</v>
      </c>
      <c r="E368" s="185" t="s">
        <v>28</v>
      </c>
      <c r="F368" s="185">
        <v>32.0</v>
      </c>
      <c r="G368" s="185" t="s">
        <v>53</v>
      </c>
      <c r="H368" s="185"/>
      <c r="I368" s="185" t="s">
        <v>30</v>
      </c>
      <c r="J368" s="191">
        <v>1.0</v>
      </c>
      <c r="K368" s="191" t="s">
        <v>44</v>
      </c>
      <c r="L368" s="185">
        <v>13.9903</v>
      </c>
      <c r="M368" s="185">
        <v>106.658</v>
      </c>
      <c r="N368" s="185"/>
      <c r="O368" s="185">
        <v>5.0</v>
      </c>
      <c r="P368" s="195">
        <v>0.982793</v>
      </c>
      <c r="Q368" s="198">
        <v>0.0</v>
      </c>
      <c r="R368" s="84"/>
      <c r="S368" s="188"/>
      <c r="T368" s="188"/>
      <c r="U368" s="188"/>
      <c r="V368" s="188"/>
      <c r="W368" s="91"/>
      <c r="X368" s="199">
        <v>17.0</v>
      </c>
      <c r="Y368" s="143">
        <v>161.0</v>
      </c>
      <c r="Z368" s="143">
        <v>8.19272</v>
      </c>
    </row>
    <row r="369" hidden="1">
      <c r="A369" s="185">
        <v>367.0</v>
      </c>
      <c r="B369" s="185" t="s">
        <v>58</v>
      </c>
      <c r="C369" s="185" t="s">
        <v>27</v>
      </c>
      <c r="D369" s="185" t="s">
        <v>27</v>
      </c>
      <c r="E369" s="185" t="s">
        <v>28</v>
      </c>
      <c r="F369" s="185">
        <v>32.0</v>
      </c>
      <c r="G369" s="185" t="s">
        <v>53</v>
      </c>
      <c r="H369" s="185"/>
      <c r="I369" s="185" t="s">
        <v>30</v>
      </c>
      <c r="J369" s="191">
        <v>1.0</v>
      </c>
      <c r="K369" s="191" t="s">
        <v>45</v>
      </c>
      <c r="L369" s="185">
        <v>14.08222</v>
      </c>
      <c r="M369" s="185">
        <v>1633.298</v>
      </c>
      <c r="N369" s="185"/>
      <c r="O369" s="185">
        <v>122.0</v>
      </c>
      <c r="P369" s="195">
        <v>1.75368</v>
      </c>
      <c r="Q369" s="198">
        <v>0.0</v>
      </c>
      <c r="R369" s="84"/>
      <c r="S369" s="188"/>
      <c r="T369" s="188"/>
      <c r="U369" s="188"/>
      <c r="V369" s="188"/>
      <c r="W369" s="91"/>
      <c r="X369" s="199">
        <v>226.0</v>
      </c>
      <c r="Y369" s="143">
        <v>599.0</v>
      </c>
      <c r="Z369" s="143">
        <v>8.81659</v>
      </c>
    </row>
    <row r="370" hidden="1">
      <c r="A370" s="185">
        <v>368.0</v>
      </c>
      <c r="B370" s="185" t="s">
        <v>58</v>
      </c>
      <c r="C370" s="185" t="s">
        <v>27</v>
      </c>
      <c r="D370" s="185" t="s">
        <v>27</v>
      </c>
      <c r="E370" s="185" t="s">
        <v>28</v>
      </c>
      <c r="F370" s="185">
        <v>32.0</v>
      </c>
      <c r="G370" s="185" t="s">
        <v>53</v>
      </c>
      <c r="H370" s="185"/>
      <c r="I370" s="185" t="s">
        <v>30</v>
      </c>
      <c r="J370" s="191">
        <v>1.0</v>
      </c>
      <c r="K370" s="191" t="s">
        <v>46</v>
      </c>
      <c r="L370" s="185">
        <v>1.9925</v>
      </c>
      <c r="M370" s="185">
        <v>35972.77</v>
      </c>
      <c r="N370" s="185"/>
      <c r="O370" s="185">
        <v>7.0</v>
      </c>
      <c r="P370" s="195">
        <v>1.88213</v>
      </c>
      <c r="Q370" s="198">
        <v>0.0</v>
      </c>
      <c r="R370" s="84"/>
      <c r="S370" s="188"/>
      <c r="T370" s="188"/>
      <c r="U370" s="188"/>
      <c r="V370" s="188"/>
      <c r="W370" s="91"/>
      <c r="X370" s="199">
        <v>1725.0</v>
      </c>
      <c r="Y370" s="143">
        <v>1927.0</v>
      </c>
      <c r="Z370" s="143">
        <v>7.87942</v>
      </c>
    </row>
    <row r="371" hidden="1">
      <c r="A371" s="185">
        <v>369.0</v>
      </c>
      <c r="B371" s="185" t="s">
        <v>58</v>
      </c>
      <c r="C371" s="185" t="s">
        <v>27</v>
      </c>
      <c r="D371" s="185" t="s">
        <v>27</v>
      </c>
      <c r="E371" s="185" t="s">
        <v>28</v>
      </c>
      <c r="F371" s="185">
        <v>32.0</v>
      </c>
      <c r="G371" s="185" t="s">
        <v>53</v>
      </c>
      <c r="H371" s="185"/>
      <c r="I371" s="185" t="s">
        <v>30</v>
      </c>
      <c r="J371" s="191">
        <v>1.0</v>
      </c>
      <c r="K371" s="191" t="s">
        <v>47</v>
      </c>
      <c r="L371" s="185">
        <v>12.19324</v>
      </c>
      <c r="M371" s="185">
        <v>1679.15</v>
      </c>
      <c r="N371" s="185"/>
      <c r="O371" s="185">
        <v>11.0</v>
      </c>
      <c r="P371" s="195">
        <v>12.11593</v>
      </c>
      <c r="Q371" s="198">
        <v>0.2</v>
      </c>
      <c r="R371" s="84"/>
      <c r="S371" s="188"/>
      <c r="T371" s="188"/>
      <c r="U371" s="188"/>
      <c r="V371" s="188"/>
      <c r="W371" s="91"/>
      <c r="X371" s="199">
        <v>327.0</v>
      </c>
      <c r="Y371" s="143">
        <v>580.0</v>
      </c>
      <c r="Z371" s="143">
        <v>8.47212</v>
      </c>
    </row>
    <row r="372" hidden="1">
      <c r="A372" s="185">
        <v>370.0</v>
      </c>
      <c r="B372" s="185" t="s">
        <v>58</v>
      </c>
      <c r="C372" s="185" t="s">
        <v>27</v>
      </c>
      <c r="D372" s="185" t="s">
        <v>27</v>
      </c>
      <c r="E372" s="185" t="s">
        <v>28</v>
      </c>
      <c r="F372" s="185">
        <v>32.0</v>
      </c>
      <c r="G372" s="185" t="s">
        <v>53</v>
      </c>
      <c r="H372" s="185"/>
      <c r="I372" s="185" t="s">
        <v>30</v>
      </c>
      <c r="J372" s="191">
        <v>1.0</v>
      </c>
      <c r="K372" s="191" t="s">
        <v>48</v>
      </c>
      <c r="L372" s="185">
        <v>19.68759</v>
      </c>
      <c r="M372" s="185">
        <v>14748.91</v>
      </c>
      <c r="N372" s="185"/>
      <c r="O372" s="185">
        <v>17.0</v>
      </c>
      <c r="P372" s="195">
        <v>8.59087</v>
      </c>
      <c r="Q372" s="198">
        <v>0.1</v>
      </c>
      <c r="R372" s="84"/>
      <c r="S372" s="188"/>
      <c r="T372" s="188"/>
      <c r="U372" s="188"/>
      <c r="V372" s="188"/>
      <c r="W372" s="91"/>
      <c r="X372" s="199">
        <v>1283.0</v>
      </c>
      <c r="Y372" s="143">
        <v>4649.0</v>
      </c>
      <c r="Z372" s="143">
        <v>8.50034</v>
      </c>
    </row>
    <row r="373" hidden="1">
      <c r="A373" s="185">
        <v>371.0</v>
      </c>
      <c r="B373" s="185" t="s">
        <v>58</v>
      </c>
      <c r="C373" s="185" t="s">
        <v>27</v>
      </c>
      <c r="D373" s="185" t="s">
        <v>27</v>
      </c>
      <c r="E373" s="185" t="s">
        <v>28</v>
      </c>
      <c r="F373" s="185">
        <v>32.0</v>
      </c>
      <c r="G373" s="185" t="s">
        <v>53</v>
      </c>
      <c r="H373" s="185"/>
      <c r="I373" s="185" t="s">
        <v>30</v>
      </c>
      <c r="J373" s="191">
        <v>1.0</v>
      </c>
      <c r="K373" s="191" t="s">
        <v>49</v>
      </c>
      <c r="L373" s="185">
        <v>20.70011</v>
      </c>
      <c r="M373" s="185">
        <v>53.793</v>
      </c>
      <c r="N373" s="185"/>
      <c r="O373" s="185">
        <v>3.0</v>
      </c>
      <c r="P373" s="195">
        <v>7.60126</v>
      </c>
      <c r="Q373" s="198">
        <v>0.1</v>
      </c>
      <c r="R373" s="84"/>
      <c r="S373" s="188"/>
      <c r="T373" s="188"/>
      <c r="U373" s="188"/>
      <c r="V373" s="188"/>
      <c r="W373" s="91"/>
      <c r="X373" s="199">
        <v>24.0</v>
      </c>
      <c r="Y373" s="143">
        <v>138.0</v>
      </c>
      <c r="Z373" s="143">
        <v>8.00109</v>
      </c>
    </row>
    <row r="374" hidden="1">
      <c r="A374" s="185">
        <v>372.0</v>
      </c>
      <c r="B374" s="185" t="s">
        <v>58</v>
      </c>
      <c r="C374" s="185" t="s">
        <v>27</v>
      </c>
      <c r="D374" s="185" t="s">
        <v>27</v>
      </c>
      <c r="E374" s="185" t="s">
        <v>28</v>
      </c>
      <c r="F374" s="185">
        <v>32.0</v>
      </c>
      <c r="G374" s="185" t="s">
        <v>53</v>
      </c>
      <c r="H374" s="185"/>
      <c r="I374" s="185" t="s">
        <v>30</v>
      </c>
      <c r="J374" s="191">
        <v>1.0</v>
      </c>
      <c r="K374" s="191" t="s">
        <v>50</v>
      </c>
      <c r="L374" s="185">
        <v>15.45682</v>
      </c>
      <c r="M374" s="185">
        <v>4085.89</v>
      </c>
      <c r="N374" s="185"/>
      <c r="O374" s="185">
        <v>23.0</v>
      </c>
      <c r="P374" s="195">
        <v>33.73751</v>
      </c>
      <c r="Q374" s="198">
        <v>0.3</v>
      </c>
      <c r="R374" s="84"/>
      <c r="S374" s="188"/>
      <c r="T374" s="188"/>
      <c r="U374" s="188"/>
      <c r="V374" s="188"/>
      <c r="W374" s="91"/>
      <c r="X374" s="199">
        <v>1651.0</v>
      </c>
      <c r="Y374" s="143">
        <v>2265.0</v>
      </c>
      <c r="Z374" s="143">
        <v>9.72027</v>
      </c>
    </row>
    <row r="375" hidden="1">
      <c r="A375" s="185">
        <v>373.0</v>
      </c>
      <c r="B375" s="185" t="s">
        <v>58</v>
      </c>
      <c r="C375" s="185" t="s">
        <v>27</v>
      </c>
      <c r="D375" s="185" t="s">
        <v>27</v>
      </c>
      <c r="E375" s="185" t="s">
        <v>28</v>
      </c>
      <c r="F375" s="185">
        <v>32.0</v>
      </c>
      <c r="G375" s="185" t="s">
        <v>53</v>
      </c>
      <c r="H375" s="185"/>
      <c r="I375" s="185" t="s">
        <v>30</v>
      </c>
      <c r="J375" s="191">
        <v>1.0</v>
      </c>
      <c r="K375" s="191" t="s">
        <v>51</v>
      </c>
      <c r="L375" s="185"/>
      <c r="M375" s="185"/>
      <c r="N375" s="185"/>
      <c r="O375" s="185"/>
      <c r="P375" s="195"/>
      <c r="Q375" s="198" t="s">
        <v>57</v>
      </c>
      <c r="R375" s="84"/>
      <c r="S375" s="188"/>
      <c r="T375" s="188"/>
      <c r="U375" s="188"/>
      <c r="V375" s="188"/>
      <c r="W375" s="91"/>
      <c r="X375" s="189" t="s">
        <v>30</v>
      </c>
      <c r="Y375" s="151"/>
      <c r="Z375" s="151"/>
    </row>
    <row r="376" hidden="1">
      <c r="A376" s="185">
        <v>374.0</v>
      </c>
      <c r="B376" s="185" t="s">
        <v>58</v>
      </c>
      <c r="C376" s="185" t="s">
        <v>27</v>
      </c>
      <c r="D376" s="185" t="s">
        <v>27</v>
      </c>
      <c r="E376" s="185" t="s">
        <v>28</v>
      </c>
      <c r="F376" s="185">
        <v>32.0</v>
      </c>
      <c r="G376" s="185" t="s">
        <v>53</v>
      </c>
      <c r="H376" s="185"/>
      <c r="I376" s="185" t="s">
        <v>30</v>
      </c>
      <c r="J376" s="191">
        <v>1.0</v>
      </c>
      <c r="K376" s="191" t="s">
        <v>52</v>
      </c>
      <c r="L376" s="185"/>
      <c r="M376" s="185"/>
      <c r="N376" s="185"/>
      <c r="O376" s="185"/>
      <c r="P376" s="195"/>
      <c r="Q376" s="198" t="s">
        <v>57</v>
      </c>
      <c r="R376" s="84"/>
      <c r="S376" s="188"/>
      <c r="T376" s="188"/>
      <c r="U376" s="188"/>
      <c r="V376" s="188"/>
      <c r="W376" s="91"/>
      <c r="X376" s="189" t="s">
        <v>30</v>
      </c>
      <c r="Y376" s="151"/>
      <c r="Z376" s="151"/>
    </row>
    <row r="377" hidden="1">
      <c r="A377" s="185">
        <v>375.0</v>
      </c>
      <c r="B377" s="185" t="s">
        <v>58</v>
      </c>
      <c r="C377" s="185" t="s">
        <v>27</v>
      </c>
      <c r="D377" s="185" t="s">
        <v>27</v>
      </c>
      <c r="E377" s="185" t="s">
        <v>28</v>
      </c>
      <c r="F377" s="185">
        <v>32.0</v>
      </c>
      <c r="G377" s="185" t="s">
        <v>53</v>
      </c>
      <c r="H377" s="185"/>
      <c r="I377" s="185" t="s">
        <v>30</v>
      </c>
      <c r="J377" s="191">
        <v>2.0</v>
      </c>
      <c r="K377" s="191" t="s">
        <v>31</v>
      </c>
      <c r="L377" s="185">
        <v>86.0778</v>
      </c>
      <c r="M377" s="185">
        <v>20.16</v>
      </c>
      <c r="N377" s="185"/>
      <c r="O377" s="185">
        <v>2.0</v>
      </c>
      <c r="P377" s="195">
        <v>65.91889</v>
      </c>
      <c r="Q377" s="198">
        <v>0.6</v>
      </c>
      <c r="R377" s="84"/>
      <c r="S377" s="188"/>
      <c r="T377" s="188"/>
      <c r="U377" s="188"/>
      <c r="V377" s="188"/>
      <c r="W377" s="91"/>
      <c r="X377" s="199">
        <v>77.0</v>
      </c>
      <c r="Y377" s="143">
        <v>293.0</v>
      </c>
      <c r="Z377" s="143">
        <v>11.0612</v>
      </c>
    </row>
    <row r="378" hidden="1">
      <c r="A378" s="185">
        <v>376.0</v>
      </c>
      <c r="B378" s="185" t="s">
        <v>58</v>
      </c>
      <c r="C378" s="185" t="s">
        <v>27</v>
      </c>
      <c r="D378" s="185" t="s">
        <v>27</v>
      </c>
      <c r="E378" s="185" t="s">
        <v>28</v>
      </c>
      <c r="F378" s="185">
        <v>32.0</v>
      </c>
      <c r="G378" s="185" t="s">
        <v>53</v>
      </c>
      <c r="H378" s="185"/>
      <c r="I378" s="185" t="s">
        <v>30</v>
      </c>
      <c r="J378" s="191">
        <v>2.0</v>
      </c>
      <c r="K378" s="191" t="s">
        <v>32</v>
      </c>
      <c r="L378" s="185">
        <v>4.16356</v>
      </c>
      <c r="M378" s="185">
        <v>1461.42</v>
      </c>
      <c r="N378" s="185"/>
      <c r="O378" s="185">
        <v>39.0</v>
      </c>
      <c r="P378" s="195">
        <v>35821.47</v>
      </c>
      <c r="Q378" s="198">
        <v>79.8</v>
      </c>
      <c r="R378" s="84"/>
      <c r="S378" s="188"/>
      <c r="T378" s="188"/>
      <c r="U378" s="188"/>
      <c r="V378" s="188"/>
      <c r="W378" s="91"/>
      <c r="X378" s="199">
        <v>35811.0</v>
      </c>
      <c r="Y378" s="143">
        <v>35030.0</v>
      </c>
      <c r="Z378" s="143">
        <v>9.52961</v>
      </c>
    </row>
    <row r="379" hidden="1">
      <c r="A379" s="185">
        <v>377.0</v>
      </c>
      <c r="B379" s="185" t="s">
        <v>58</v>
      </c>
      <c r="C379" s="185" t="s">
        <v>27</v>
      </c>
      <c r="D379" s="185" t="s">
        <v>27</v>
      </c>
      <c r="E379" s="185" t="s">
        <v>28</v>
      </c>
      <c r="F379" s="185">
        <v>32.0</v>
      </c>
      <c r="G379" s="185" t="s">
        <v>53</v>
      </c>
      <c r="H379" s="185"/>
      <c r="I379" s="185" t="s">
        <v>30</v>
      </c>
      <c r="J379" s="191">
        <v>2.0</v>
      </c>
      <c r="K379" s="191" t="s">
        <v>33</v>
      </c>
      <c r="L379" s="185">
        <v>33.18768</v>
      </c>
      <c r="M379" s="185">
        <v>205.346</v>
      </c>
      <c r="N379" s="185"/>
      <c r="O379" s="185">
        <v>12.0</v>
      </c>
      <c r="P379" s="195">
        <v>23.20064</v>
      </c>
      <c r="Q379" s="198">
        <v>0.2</v>
      </c>
      <c r="R379" s="84"/>
      <c r="S379" s="188"/>
      <c r="T379" s="188"/>
      <c r="U379" s="188"/>
      <c r="V379" s="188"/>
      <c r="W379" s="91"/>
      <c r="X379" s="199">
        <v>211.0</v>
      </c>
      <c r="Y379" s="143">
        <v>387.0</v>
      </c>
      <c r="Z379" s="143">
        <v>8.87264</v>
      </c>
    </row>
    <row r="380" hidden="1">
      <c r="A380" s="185">
        <v>378.0</v>
      </c>
      <c r="B380" s="185" t="s">
        <v>58</v>
      </c>
      <c r="C380" s="185" t="s">
        <v>27</v>
      </c>
      <c r="D380" s="185" t="s">
        <v>27</v>
      </c>
      <c r="E380" s="185" t="s">
        <v>28</v>
      </c>
      <c r="F380" s="185">
        <v>32.0</v>
      </c>
      <c r="G380" s="185" t="s">
        <v>53</v>
      </c>
      <c r="H380" s="185"/>
      <c r="I380" s="185" t="s">
        <v>30</v>
      </c>
      <c r="J380" s="191">
        <v>2.0</v>
      </c>
      <c r="K380" s="191" t="s">
        <v>34</v>
      </c>
      <c r="L380" s="185">
        <v>35.57063</v>
      </c>
      <c r="M380" s="185">
        <v>27419.42</v>
      </c>
      <c r="N380" s="185"/>
      <c r="O380" s="185">
        <v>69.0</v>
      </c>
      <c r="P380" s="195">
        <v>5.03072</v>
      </c>
      <c r="Q380" s="198">
        <v>0.1</v>
      </c>
      <c r="R380" s="84"/>
      <c r="S380" s="188"/>
      <c r="T380" s="188"/>
      <c r="U380" s="188"/>
      <c r="V380" s="188"/>
      <c r="W380" s="91"/>
      <c r="X380" s="199">
        <v>1968.0</v>
      </c>
      <c r="Y380" s="143">
        <v>2357.0</v>
      </c>
      <c r="Z380" s="143">
        <v>10.85725</v>
      </c>
    </row>
    <row r="381" hidden="1">
      <c r="A381" s="185">
        <v>379.0</v>
      </c>
      <c r="B381" s="185" t="s">
        <v>58</v>
      </c>
      <c r="C381" s="185" t="s">
        <v>27</v>
      </c>
      <c r="D381" s="185" t="s">
        <v>27</v>
      </c>
      <c r="E381" s="185" t="s">
        <v>28</v>
      </c>
      <c r="F381" s="185">
        <v>32.0</v>
      </c>
      <c r="G381" s="185" t="s">
        <v>53</v>
      </c>
      <c r="H381" s="185"/>
      <c r="I381" s="185" t="s">
        <v>30</v>
      </c>
      <c r="J381" s="191">
        <v>2.0</v>
      </c>
      <c r="K381" s="191" t="s">
        <v>35</v>
      </c>
      <c r="L381" s="185">
        <v>31.06343</v>
      </c>
      <c r="M381" s="185">
        <v>77.826</v>
      </c>
      <c r="N381" s="185"/>
      <c r="O381" s="185">
        <v>67.0</v>
      </c>
      <c r="P381" s="195">
        <v>6.00699</v>
      </c>
      <c r="Q381" s="198">
        <v>0.1</v>
      </c>
      <c r="R381" s="84"/>
      <c r="S381" s="188"/>
      <c r="T381" s="188"/>
      <c r="U381" s="188"/>
      <c r="V381" s="188"/>
      <c r="W381" s="91"/>
      <c r="X381" s="199">
        <v>37.0</v>
      </c>
      <c r="Y381" s="143">
        <v>116.0</v>
      </c>
      <c r="Z381" s="143">
        <v>7.91427</v>
      </c>
    </row>
    <row r="382" hidden="1">
      <c r="A382" s="185">
        <v>380.0</v>
      </c>
      <c r="B382" s="185" t="s">
        <v>58</v>
      </c>
      <c r="C382" s="185" t="s">
        <v>27</v>
      </c>
      <c r="D382" s="185" t="s">
        <v>27</v>
      </c>
      <c r="E382" s="185" t="s">
        <v>28</v>
      </c>
      <c r="F382" s="185">
        <v>32.0</v>
      </c>
      <c r="G382" s="185" t="s">
        <v>53</v>
      </c>
      <c r="H382" s="185"/>
      <c r="I382" s="185" t="s">
        <v>30</v>
      </c>
      <c r="J382" s="191">
        <v>2.0</v>
      </c>
      <c r="K382" s="191" t="s">
        <v>36</v>
      </c>
      <c r="L382" s="185">
        <v>31.88625</v>
      </c>
      <c r="M382" s="185">
        <v>54.272</v>
      </c>
      <c r="N382" s="185"/>
      <c r="O382" s="185">
        <v>1.0</v>
      </c>
      <c r="P382" s="195">
        <v>0.996684</v>
      </c>
      <c r="Q382" s="198">
        <v>0.0</v>
      </c>
      <c r="R382" s="84"/>
      <c r="S382" s="188"/>
      <c r="T382" s="188"/>
      <c r="U382" s="188"/>
      <c r="V382" s="188"/>
      <c r="W382" s="91"/>
      <c r="X382" s="199">
        <v>8.0</v>
      </c>
      <c r="Y382" s="143">
        <v>76.0</v>
      </c>
      <c r="Z382" s="143">
        <v>3.46681</v>
      </c>
    </row>
    <row r="383" hidden="1">
      <c r="A383" s="185">
        <v>381.0</v>
      </c>
      <c r="B383" s="185" t="s">
        <v>58</v>
      </c>
      <c r="C383" s="185" t="s">
        <v>27</v>
      </c>
      <c r="D383" s="185" t="s">
        <v>27</v>
      </c>
      <c r="E383" s="185" t="s">
        <v>28</v>
      </c>
      <c r="F383" s="185">
        <v>32.0</v>
      </c>
      <c r="G383" s="185" t="s">
        <v>53</v>
      </c>
      <c r="H383" s="185"/>
      <c r="I383" s="185" t="s">
        <v>30</v>
      </c>
      <c r="J383" s="191">
        <v>2.0</v>
      </c>
      <c r="K383" s="191" t="s">
        <v>37</v>
      </c>
      <c r="L383" s="185">
        <v>34.9158</v>
      </c>
      <c r="M383" s="185">
        <v>42.433</v>
      </c>
      <c r="N383" s="185"/>
      <c r="O383" s="185">
        <v>12.0</v>
      </c>
      <c r="P383" s="195">
        <v>21.04968</v>
      </c>
      <c r="Q383" s="198">
        <v>0.2</v>
      </c>
      <c r="R383" s="84"/>
      <c r="S383" s="188"/>
      <c r="T383" s="188"/>
      <c r="U383" s="188"/>
      <c r="V383" s="188"/>
      <c r="W383" s="91"/>
      <c r="X383" s="199">
        <v>35.0</v>
      </c>
      <c r="Y383" s="143">
        <v>141.0</v>
      </c>
      <c r="Z383" s="143">
        <v>7.84903</v>
      </c>
    </row>
    <row r="384" hidden="1">
      <c r="A384" s="185">
        <v>382.0</v>
      </c>
      <c r="B384" s="185" t="s">
        <v>58</v>
      </c>
      <c r="C384" s="185" t="s">
        <v>27</v>
      </c>
      <c r="D384" s="185" t="s">
        <v>27</v>
      </c>
      <c r="E384" s="185" t="s">
        <v>28</v>
      </c>
      <c r="F384" s="185">
        <v>32.0</v>
      </c>
      <c r="G384" s="185" t="s">
        <v>53</v>
      </c>
      <c r="H384" s="185"/>
      <c r="I384" s="185" t="s">
        <v>30</v>
      </c>
      <c r="J384" s="191">
        <v>2.0</v>
      </c>
      <c r="K384" s="191" t="s">
        <v>38</v>
      </c>
      <c r="L384" s="185">
        <v>35.66991</v>
      </c>
      <c r="M384" s="185">
        <v>121.76</v>
      </c>
      <c r="N384" s="185"/>
      <c r="O384" s="185">
        <v>85.0</v>
      </c>
      <c r="P384" s="195">
        <v>13.91894</v>
      </c>
      <c r="Q384" s="198">
        <v>0.2</v>
      </c>
      <c r="R384" s="84"/>
      <c r="S384" s="188"/>
      <c r="T384" s="188"/>
      <c r="U384" s="188"/>
      <c r="V384" s="188"/>
      <c r="W384" s="91"/>
      <c r="X384" s="199">
        <v>54.0</v>
      </c>
      <c r="Y384" s="143">
        <v>276.0</v>
      </c>
      <c r="Z384" s="143">
        <v>8.35532</v>
      </c>
    </row>
    <row r="385" hidden="1">
      <c r="A385" s="185">
        <v>383.0</v>
      </c>
      <c r="B385" s="185" t="s">
        <v>58</v>
      </c>
      <c r="C385" s="185" t="s">
        <v>27</v>
      </c>
      <c r="D385" s="185" t="s">
        <v>27</v>
      </c>
      <c r="E385" s="185" t="s">
        <v>28</v>
      </c>
      <c r="F385" s="185">
        <v>32.0</v>
      </c>
      <c r="G385" s="185" t="s">
        <v>53</v>
      </c>
      <c r="H385" s="185"/>
      <c r="I385" s="185" t="s">
        <v>30</v>
      </c>
      <c r="J385" s="191">
        <v>2.0</v>
      </c>
      <c r="K385" s="191" t="s">
        <v>39</v>
      </c>
      <c r="L385" s="185">
        <v>46.21649</v>
      </c>
      <c r="M385" s="185">
        <v>26.641</v>
      </c>
      <c r="N385" s="185"/>
      <c r="O385" s="185">
        <v>12.0</v>
      </c>
      <c r="P385" s="195">
        <v>50.41401</v>
      </c>
      <c r="Q385" s="198">
        <v>0.6</v>
      </c>
      <c r="R385" s="84"/>
      <c r="S385" s="188"/>
      <c r="T385" s="188"/>
      <c r="U385" s="188"/>
      <c r="V385" s="188"/>
      <c r="W385" s="91"/>
      <c r="X385" s="199">
        <v>66.0</v>
      </c>
      <c r="Y385" s="143">
        <v>208.0</v>
      </c>
      <c r="Z385" s="143">
        <v>8.32008</v>
      </c>
    </row>
    <row r="386" hidden="1">
      <c r="A386" s="185">
        <v>384.0</v>
      </c>
      <c r="B386" s="185" t="s">
        <v>58</v>
      </c>
      <c r="C386" s="185" t="s">
        <v>27</v>
      </c>
      <c r="D386" s="185" t="s">
        <v>27</v>
      </c>
      <c r="E386" s="185" t="s">
        <v>28</v>
      </c>
      <c r="F386" s="185">
        <v>32.0</v>
      </c>
      <c r="G386" s="185" t="s">
        <v>53</v>
      </c>
      <c r="H386" s="185"/>
      <c r="I386" s="185" t="s">
        <v>30</v>
      </c>
      <c r="J386" s="191">
        <v>2.0</v>
      </c>
      <c r="K386" s="191" t="s">
        <v>40</v>
      </c>
      <c r="L386" s="185">
        <v>31.04847</v>
      </c>
      <c r="M386" s="185">
        <v>1038.86</v>
      </c>
      <c r="N386" s="185"/>
      <c r="O386" s="185">
        <v>16.0</v>
      </c>
      <c r="P386" s="195">
        <v>72.72067</v>
      </c>
      <c r="Q386" s="198">
        <v>0.8</v>
      </c>
      <c r="R386" s="84"/>
      <c r="S386" s="188"/>
      <c r="T386" s="188"/>
      <c r="U386" s="188"/>
      <c r="V386" s="188"/>
      <c r="W386" s="91"/>
      <c r="X386" s="199">
        <v>166.0</v>
      </c>
      <c r="Y386" s="143">
        <v>441.0</v>
      </c>
      <c r="Z386" s="143">
        <v>8.02261</v>
      </c>
    </row>
    <row r="387" hidden="1">
      <c r="A387" s="185">
        <v>385.0</v>
      </c>
      <c r="B387" s="185" t="s">
        <v>58</v>
      </c>
      <c r="C387" s="185" t="s">
        <v>27</v>
      </c>
      <c r="D387" s="185" t="s">
        <v>27</v>
      </c>
      <c r="E387" s="185" t="s">
        <v>28</v>
      </c>
      <c r="F387" s="185">
        <v>32.0</v>
      </c>
      <c r="G387" s="185" t="s">
        <v>53</v>
      </c>
      <c r="H387" s="185"/>
      <c r="I387" s="185" t="s">
        <v>30</v>
      </c>
      <c r="J387" s="191">
        <v>2.0</v>
      </c>
      <c r="K387" s="191" t="s">
        <v>41</v>
      </c>
      <c r="L387" s="185">
        <v>4.39547</v>
      </c>
      <c r="M387" s="185">
        <v>2331.93</v>
      </c>
      <c r="N387" s="185"/>
      <c r="O387" s="185">
        <v>30.0</v>
      </c>
      <c r="P387" s="195">
        <v>0.906476</v>
      </c>
      <c r="Q387" s="198">
        <v>0.0</v>
      </c>
      <c r="R387" s="84"/>
      <c r="S387" s="188"/>
      <c r="T387" s="188"/>
      <c r="U387" s="188"/>
      <c r="V387" s="188"/>
      <c r="W387" s="91"/>
      <c r="X387" s="199">
        <v>111.0</v>
      </c>
      <c r="Y387" s="143">
        <v>437.0</v>
      </c>
      <c r="Z387" s="143">
        <v>9.28209</v>
      </c>
    </row>
    <row r="388" hidden="1">
      <c r="A388" s="185">
        <v>386.0</v>
      </c>
      <c r="B388" s="185" t="s">
        <v>58</v>
      </c>
      <c r="C388" s="185" t="s">
        <v>27</v>
      </c>
      <c r="D388" s="185" t="s">
        <v>27</v>
      </c>
      <c r="E388" s="185" t="s">
        <v>28</v>
      </c>
      <c r="F388" s="185">
        <v>32.0</v>
      </c>
      <c r="G388" s="185" t="s">
        <v>53</v>
      </c>
      <c r="H388" s="185"/>
      <c r="I388" s="185" t="s">
        <v>30</v>
      </c>
      <c r="J388" s="191">
        <v>2.0</v>
      </c>
      <c r="K388" s="191" t="s">
        <v>42</v>
      </c>
      <c r="L388" s="185">
        <v>24.93316</v>
      </c>
      <c r="M388" s="185">
        <v>42.913</v>
      </c>
      <c r="N388" s="185"/>
      <c r="O388" s="185">
        <v>59.0</v>
      </c>
      <c r="P388" s="195">
        <v>2.0724</v>
      </c>
      <c r="Q388" s="198">
        <v>0.0</v>
      </c>
      <c r="R388" s="84"/>
      <c r="S388" s="188"/>
      <c r="T388" s="188"/>
      <c r="U388" s="188"/>
      <c r="V388" s="188"/>
      <c r="W388" s="91"/>
      <c r="X388" s="199">
        <v>29.0</v>
      </c>
      <c r="Y388" s="143">
        <v>110.0</v>
      </c>
      <c r="Z388" s="143">
        <v>8.09584</v>
      </c>
    </row>
    <row r="389" hidden="1">
      <c r="A389" s="185">
        <v>387.0</v>
      </c>
      <c r="B389" s="185" t="s">
        <v>58</v>
      </c>
      <c r="C389" s="185" t="s">
        <v>27</v>
      </c>
      <c r="D389" s="185" t="s">
        <v>27</v>
      </c>
      <c r="E389" s="185" t="s">
        <v>28</v>
      </c>
      <c r="F389" s="185">
        <v>32.0</v>
      </c>
      <c r="G389" s="185" t="s">
        <v>53</v>
      </c>
      <c r="H389" s="185"/>
      <c r="I389" s="185" t="s">
        <v>30</v>
      </c>
      <c r="J389" s="191">
        <v>2.0</v>
      </c>
      <c r="K389" s="191" t="s">
        <v>43</v>
      </c>
      <c r="L389" s="185">
        <v>3.60836</v>
      </c>
      <c r="M389" s="185">
        <v>1073.51</v>
      </c>
      <c r="N389" s="185"/>
      <c r="O389" s="185">
        <v>59.0</v>
      </c>
      <c r="P389" s="195">
        <v>21776.52</v>
      </c>
      <c r="Q389" s="198">
        <v>72.9</v>
      </c>
      <c r="R389" s="84"/>
      <c r="S389" s="188"/>
      <c r="T389" s="188"/>
      <c r="U389" s="188"/>
      <c r="V389" s="188"/>
      <c r="W389" s="91"/>
      <c r="X389" s="199">
        <v>22083.0</v>
      </c>
      <c r="Y389" s="143">
        <v>22556.0</v>
      </c>
      <c r="Z389" s="143">
        <v>7.87349</v>
      </c>
    </row>
    <row r="390" hidden="1">
      <c r="A390" s="185">
        <v>388.0</v>
      </c>
      <c r="B390" s="185" t="s">
        <v>58</v>
      </c>
      <c r="C390" s="185" t="s">
        <v>27</v>
      </c>
      <c r="D390" s="185" t="s">
        <v>27</v>
      </c>
      <c r="E390" s="185" t="s">
        <v>28</v>
      </c>
      <c r="F390" s="185">
        <v>32.0</v>
      </c>
      <c r="G390" s="185" t="s">
        <v>53</v>
      </c>
      <c r="H390" s="185"/>
      <c r="I390" s="185" t="s">
        <v>30</v>
      </c>
      <c r="J390" s="191">
        <v>2.0</v>
      </c>
      <c r="K390" s="191" t="s">
        <v>44</v>
      </c>
      <c r="L390" s="185">
        <v>27.79069</v>
      </c>
      <c r="M390" s="185">
        <v>109.921</v>
      </c>
      <c r="N390" s="185"/>
      <c r="O390" s="185">
        <v>5.0</v>
      </c>
      <c r="P390" s="195">
        <v>3.02772</v>
      </c>
      <c r="Q390" s="198">
        <v>0.1</v>
      </c>
      <c r="R390" s="84"/>
      <c r="S390" s="188"/>
      <c r="T390" s="188"/>
      <c r="U390" s="188"/>
      <c r="V390" s="188"/>
      <c r="W390" s="91"/>
      <c r="X390" s="199">
        <v>16.0</v>
      </c>
      <c r="Y390" s="143">
        <v>146.0</v>
      </c>
      <c r="Z390" s="143">
        <v>8.3276</v>
      </c>
    </row>
    <row r="391" hidden="1">
      <c r="A391" s="185">
        <v>389.0</v>
      </c>
      <c r="B391" s="185" t="s">
        <v>58</v>
      </c>
      <c r="C391" s="185" t="s">
        <v>27</v>
      </c>
      <c r="D391" s="185" t="s">
        <v>27</v>
      </c>
      <c r="E391" s="185" t="s">
        <v>28</v>
      </c>
      <c r="F391" s="185">
        <v>32.0</v>
      </c>
      <c r="G391" s="185" t="s">
        <v>53</v>
      </c>
      <c r="H391" s="185"/>
      <c r="I391" s="185" t="s">
        <v>30</v>
      </c>
      <c r="J391" s="191">
        <v>2.0</v>
      </c>
      <c r="K391" s="191" t="s">
        <v>45</v>
      </c>
      <c r="L391" s="185">
        <v>27.59101</v>
      </c>
      <c r="M391" s="185">
        <v>216.353</v>
      </c>
      <c r="N391" s="185"/>
      <c r="O391" s="185">
        <v>12.0</v>
      </c>
      <c r="P391" s="195">
        <v>2.1727</v>
      </c>
      <c r="Q391" s="198">
        <v>0.0</v>
      </c>
      <c r="R391" s="84"/>
      <c r="S391" s="188"/>
      <c r="T391" s="188"/>
      <c r="U391" s="188"/>
      <c r="V391" s="188"/>
      <c r="W391" s="91"/>
      <c r="X391" s="199">
        <v>200.0</v>
      </c>
      <c r="Y391" s="143">
        <v>526.0</v>
      </c>
      <c r="Z391" s="143">
        <v>8.86507</v>
      </c>
    </row>
    <row r="392" hidden="1">
      <c r="A392" s="185">
        <v>390.0</v>
      </c>
      <c r="B392" s="185" t="s">
        <v>58</v>
      </c>
      <c r="C392" s="185" t="s">
        <v>27</v>
      </c>
      <c r="D392" s="185" t="s">
        <v>27</v>
      </c>
      <c r="E392" s="185" t="s">
        <v>28</v>
      </c>
      <c r="F392" s="185">
        <v>32.0</v>
      </c>
      <c r="G392" s="185" t="s">
        <v>53</v>
      </c>
      <c r="H392" s="185"/>
      <c r="I392" s="185" t="s">
        <v>30</v>
      </c>
      <c r="J392" s="191">
        <v>2.0</v>
      </c>
      <c r="K392" s="191" t="s">
        <v>46</v>
      </c>
      <c r="L392" s="185">
        <v>2.82352</v>
      </c>
      <c r="M392" s="185">
        <v>71327.95</v>
      </c>
      <c r="N392" s="185"/>
      <c r="O392" s="185">
        <v>7.0</v>
      </c>
      <c r="P392" s="195">
        <v>3.57534</v>
      </c>
      <c r="Q392" s="198">
        <v>0.0</v>
      </c>
      <c r="R392" s="84"/>
      <c r="S392" s="188"/>
      <c r="T392" s="188"/>
      <c r="U392" s="188"/>
      <c r="V392" s="188"/>
      <c r="W392" s="91"/>
      <c r="X392" s="199">
        <v>3426.0</v>
      </c>
      <c r="Y392" s="143">
        <v>3631.0</v>
      </c>
      <c r="Z392" s="143">
        <v>8.2809</v>
      </c>
    </row>
    <row r="393" hidden="1">
      <c r="A393" s="185">
        <v>391.0</v>
      </c>
      <c r="B393" s="185" t="s">
        <v>58</v>
      </c>
      <c r="C393" s="185" t="s">
        <v>27</v>
      </c>
      <c r="D393" s="185" t="s">
        <v>27</v>
      </c>
      <c r="E393" s="185" t="s">
        <v>28</v>
      </c>
      <c r="F393" s="185">
        <v>32.0</v>
      </c>
      <c r="G393" s="185" t="s">
        <v>53</v>
      </c>
      <c r="H393" s="185"/>
      <c r="I393" s="185" t="s">
        <v>30</v>
      </c>
      <c r="J393" s="191">
        <v>2.0</v>
      </c>
      <c r="K393" s="191" t="s">
        <v>47</v>
      </c>
      <c r="L393" s="185">
        <v>24.93865</v>
      </c>
      <c r="M393" s="185">
        <v>2455.91</v>
      </c>
      <c r="N393" s="185"/>
      <c r="O393" s="185">
        <v>11.0</v>
      </c>
      <c r="P393" s="195">
        <v>40.50755</v>
      </c>
      <c r="Q393" s="198">
        <v>0.5</v>
      </c>
      <c r="R393" s="84"/>
      <c r="S393" s="188"/>
      <c r="T393" s="188"/>
      <c r="U393" s="188"/>
      <c r="V393" s="188"/>
      <c r="W393" s="91"/>
      <c r="X393" s="199">
        <v>631.0</v>
      </c>
      <c r="Y393" s="143">
        <v>942.0</v>
      </c>
      <c r="Z393" s="143">
        <v>8.5414</v>
      </c>
    </row>
    <row r="394" hidden="1">
      <c r="A394" s="185">
        <v>392.0</v>
      </c>
      <c r="B394" s="185" t="s">
        <v>58</v>
      </c>
      <c r="C394" s="185" t="s">
        <v>27</v>
      </c>
      <c r="D394" s="185" t="s">
        <v>27</v>
      </c>
      <c r="E394" s="185" t="s">
        <v>28</v>
      </c>
      <c r="F394" s="185">
        <v>32.0</v>
      </c>
      <c r="G394" s="185" t="s">
        <v>53</v>
      </c>
      <c r="H394" s="185"/>
      <c r="I394" s="185" t="s">
        <v>30</v>
      </c>
      <c r="J394" s="191">
        <v>2.0</v>
      </c>
      <c r="K394" s="191" t="s">
        <v>48</v>
      </c>
      <c r="L394" s="185">
        <v>37.9702</v>
      </c>
      <c r="M394" s="185">
        <v>27058.03</v>
      </c>
      <c r="N394" s="185"/>
      <c r="O394" s="185">
        <v>17.0</v>
      </c>
      <c r="P394" s="195">
        <v>17.08792</v>
      </c>
      <c r="Q394" s="198">
        <v>0.2</v>
      </c>
      <c r="R394" s="84"/>
      <c r="S394" s="188"/>
      <c r="T394" s="188"/>
      <c r="U394" s="188"/>
      <c r="V394" s="188"/>
      <c r="W394" s="91"/>
      <c r="X394" s="199">
        <v>2501.0</v>
      </c>
      <c r="Y394" s="143">
        <v>2874.0</v>
      </c>
      <c r="Z394" s="143">
        <v>8.30705</v>
      </c>
    </row>
    <row r="395" hidden="1">
      <c r="A395" s="185">
        <v>393.0</v>
      </c>
      <c r="B395" s="185" t="s">
        <v>58</v>
      </c>
      <c r="C395" s="185" t="s">
        <v>27</v>
      </c>
      <c r="D395" s="185" t="s">
        <v>27</v>
      </c>
      <c r="E395" s="185" t="s">
        <v>28</v>
      </c>
      <c r="F395" s="185">
        <v>32.0</v>
      </c>
      <c r="G395" s="185" t="s">
        <v>53</v>
      </c>
      <c r="H395" s="185"/>
      <c r="I395" s="185" t="s">
        <v>30</v>
      </c>
      <c r="J395" s="191">
        <v>2.0</v>
      </c>
      <c r="K395" s="191" t="s">
        <v>49</v>
      </c>
      <c r="L395" s="185">
        <v>42.13866</v>
      </c>
      <c r="M395" s="185">
        <v>55.586</v>
      </c>
      <c r="N395" s="185"/>
      <c r="O395" s="185">
        <v>3.0</v>
      </c>
      <c r="P395" s="195">
        <v>21.09264</v>
      </c>
      <c r="Q395" s="198">
        <v>0.2</v>
      </c>
      <c r="R395" s="84"/>
      <c r="S395" s="188"/>
      <c r="T395" s="188"/>
      <c r="U395" s="188"/>
      <c r="V395" s="188"/>
      <c r="W395" s="91"/>
      <c r="X395" s="199">
        <v>38.0</v>
      </c>
      <c r="Y395" s="143">
        <v>124.0</v>
      </c>
      <c r="Z395" s="143">
        <v>8.08129</v>
      </c>
    </row>
    <row r="396" hidden="1">
      <c r="A396" s="185">
        <v>394.0</v>
      </c>
      <c r="B396" s="185" t="s">
        <v>58</v>
      </c>
      <c r="C396" s="185" t="s">
        <v>27</v>
      </c>
      <c r="D396" s="185" t="s">
        <v>27</v>
      </c>
      <c r="E396" s="185" t="s">
        <v>28</v>
      </c>
      <c r="F396" s="185">
        <v>32.0</v>
      </c>
      <c r="G396" s="185" t="s">
        <v>53</v>
      </c>
      <c r="H396" s="185"/>
      <c r="I396" s="185" t="s">
        <v>30</v>
      </c>
      <c r="J396" s="191">
        <v>2.0</v>
      </c>
      <c r="K396" s="191" t="s">
        <v>50</v>
      </c>
      <c r="L396" s="185">
        <v>30.33729</v>
      </c>
      <c r="M396" s="185">
        <v>8009.51</v>
      </c>
      <c r="N396" s="185"/>
      <c r="O396" s="185">
        <v>23.0</v>
      </c>
      <c r="P396" s="195">
        <v>67.76008</v>
      </c>
      <c r="Q396" s="198">
        <v>0.6</v>
      </c>
      <c r="R396" s="84"/>
      <c r="S396" s="188"/>
      <c r="T396" s="188"/>
      <c r="U396" s="188"/>
      <c r="V396" s="188"/>
      <c r="W396" s="91"/>
      <c r="X396" s="199">
        <v>3028.0</v>
      </c>
      <c r="Y396" s="143">
        <v>3684.0</v>
      </c>
      <c r="Z396" s="143">
        <v>9.63395</v>
      </c>
    </row>
    <row r="397" hidden="1">
      <c r="A397" s="185">
        <v>395.0</v>
      </c>
      <c r="B397" s="185" t="s">
        <v>58</v>
      </c>
      <c r="C397" s="185" t="s">
        <v>27</v>
      </c>
      <c r="D397" s="185" t="s">
        <v>27</v>
      </c>
      <c r="E397" s="185" t="s">
        <v>28</v>
      </c>
      <c r="F397" s="185">
        <v>32.0</v>
      </c>
      <c r="G397" s="185" t="s">
        <v>53</v>
      </c>
      <c r="H397" s="185"/>
      <c r="I397" s="185" t="s">
        <v>30</v>
      </c>
      <c r="J397" s="191">
        <v>2.0</v>
      </c>
      <c r="K397" s="191" t="s">
        <v>51</v>
      </c>
      <c r="L397" s="185"/>
      <c r="M397" s="185"/>
      <c r="N397" s="185"/>
      <c r="O397" s="185"/>
      <c r="P397" s="195"/>
      <c r="Q397" s="198" t="s">
        <v>57</v>
      </c>
      <c r="R397" s="84"/>
      <c r="S397" s="188"/>
      <c r="T397" s="188"/>
      <c r="U397" s="188"/>
      <c r="V397" s="188"/>
      <c r="W397" s="91"/>
      <c r="X397" s="189" t="s">
        <v>30</v>
      </c>
      <c r="Y397" s="151"/>
      <c r="Z397" s="151"/>
    </row>
    <row r="398" hidden="1">
      <c r="A398" s="185">
        <v>396.0</v>
      </c>
      <c r="B398" s="185" t="s">
        <v>58</v>
      </c>
      <c r="C398" s="185" t="s">
        <v>27</v>
      </c>
      <c r="D398" s="185" t="s">
        <v>27</v>
      </c>
      <c r="E398" s="185" t="s">
        <v>28</v>
      </c>
      <c r="F398" s="185">
        <v>32.0</v>
      </c>
      <c r="G398" s="185" t="s">
        <v>53</v>
      </c>
      <c r="H398" s="185"/>
      <c r="I398" s="185" t="s">
        <v>30</v>
      </c>
      <c r="J398" s="191">
        <v>2.0</v>
      </c>
      <c r="K398" s="191" t="s">
        <v>52</v>
      </c>
      <c r="L398" s="185"/>
      <c r="M398" s="185"/>
      <c r="N398" s="185"/>
      <c r="O398" s="185"/>
      <c r="P398" s="195"/>
      <c r="Q398" s="198" t="s">
        <v>57</v>
      </c>
      <c r="R398" s="84"/>
      <c r="S398" s="188"/>
      <c r="T398" s="188"/>
      <c r="U398" s="188"/>
      <c r="V398" s="188"/>
      <c r="W398" s="91"/>
      <c r="X398" s="189" t="s">
        <v>30</v>
      </c>
      <c r="Y398" s="151"/>
      <c r="Z398" s="151"/>
    </row>
    <row r="399" hidden="1">
      <c r="A399" s="185">
        <v>397.0</v>
      </c>
      <c r="B399" s="185" t="s">
        <v>58</v>
      </c>
      <c r="C399" s="185" t="s">
        <v>27</v>
      </c>
      <c r="D399" s="185" t="s">
        <v>27</v>
      </c>
      <c r="E399" s="185" t="s">
        <v>28</v>
      </c>
      <c r="F399" s="185">
        <v>32.0</v>
      </c>
      <c r="G399" s="185" t="s">
        <v>53</v>
      </c>
      <c r="H399" s="185"/>
      <c r="I399" s="185" t="s">
        <v>30</v>
      </c>
      <c r="J399" s="191">
        <v>4.0</v>
      </c>
      <c r="K399" s="191" t="s">
        <v>31</v>
      </c>
      <c r="L399" s="185">
        <v>189.12379</v>
      </c>
      <c r="M399" s="185">
        <v>19.264</v>
      </c>
      <c r="N399" s="185"/>
      <c r="O399" s="185">
        <v>2.0</v>
      </c>
      <c r="P399" s="195">
        <v>234.78575</v>
      </c>
      <c r="Q399" s="198">
        <v>1.3</v>
      </c>
      <c r="R399" s="84"/>
      <c r="S399" s="188"/>
      <c r="T399" s="188"/>
      <c r="U399" s="188"/>
      <c r="V399" s="188"/>
      <c r="W399" s="91"/>
      <c r="X399" s="199">
        <v>201.0</v>
      </c>
      <c r="Y399" s="143">
        <v>530.0</v>
      </c>
      <c r="Z399" s="143">
        <v>12.50283</v>
      </c>
    </row>
    <row r="400" hidden="1">
      <c r="A400" s="185">
        <v>398.0</v>
      </c>
      <c r="B400" s="185" t="s">
        <v>58</v>
      </c>
      <c r="C400" s="185" t="s">
        <v>27</v>
      </c>
      <c r="D400" s="185" t="s">
        <v>27</v>
      </c>
      <c r="E400" s="185" t="s">
        <v>28</v>
      </c>
      <c r="F400" s="185">
        <v>32.0</v>
      </c>
      <c r="G400" s="185" t="s">
        <v>53</v>
      </c>
      <c r="H400" s="185"/>
      <c r="I400" s="185" t="s">
        <v>30</v>
      </c>
      <c r="J400" s="191">
        <v>4.0</v>
      </c>
      <c r="K400" s="191" t="s">
        <v>32</v>
      </c>
      <c r="L400" s="185">
        <v>7.65519</v>
      </c>
      <c r="M400" s="185">
        <v>3321.79</v>
      </c>
      <c r="N400" s="185"/>
      <c r="O400" s="185">
        <v>39.0</v>
      </c>
      <c r="P400" s="195">
        <v>140882.06</v>
      </c>
      <c r="Q400" s="198">
        <v>94.0</v>
      </c>
      <c r="R400" s="84"/>
      <c r="S400" s="188"/>
      <c r="T400" s="188"/>
      <c r="U400" s="188"/>
      <c r="V400" s="188"/>
      <c r="W400" s="91"/>
      <c r="X400" s="199">
        <v>145638.0</v>
      </c>
      <c r="Y400" s="143">
        <v>147745.0</v>
      </c>
      <c r="Z400" s="143">
        <v>9.45842</v>
      </c>
    </row>
    <row r="401" hidden="1">
      <c r="A401" s="185">
        <v>399.0</v>
      </c>
      <c r="B401" s="185" t="s">
        <v>58</v>
      </c>
      <c r="C401" s="185" t="s">
        <v>27</v>
      </c>
      <c r="D401" s="185" t="s">
        <v>27</v>
      </c>
      <c r="E401" s="185" t="s">
        <v>28</v>
      </c>
      <c r="F401" s="185">
        <v>32.0</v>
      </c>
      <c r="G401" s="185" t="s">
        <v>53</v>
      </c>
      <c r="H401" s="185"/>
      <c r="I401" s="185" t="s">
        <v>30</v>
      </c>
      <c r="J401" s="191">
        <v>4.0</v>
      </c>
      <c r="K401" s="191" t="s">
        <v>33</v>
      </c>
      <c r="L401" s="185">
        <v>73.95549</v>
      </c>
      <c r="M401" s="185">
        <v>314.372</v>
      </c>
      <c r="N401" s="185"/>
      <c r="O401" s="185">
        <v>12.0</v>
      </c>
      <c r="P401" s="195">
        <v>47.31817</v>
      </c>
      <c r="Q401" s="198">
        <v>0.8</v>
      </c>
      <c r="R401" s="84"/>
      <c r="S401" s="188"/>
      <c r="T401" s="188"/>
      <c r="U401" s="188"/>
      <c r="V401" s="188"/>
      <c r="W401" s="91"/>
      <c r="X401" s="199">
        <v>427.0</v>
      </c>
      <c r="Y401" s="143">
        <v>628.0</v>
      </c>
      <c r="Z401" s="143">
        <v>9.81598</v>
      </c>
    </row>
    <row r="402" hidden="1">
      <c r="A402" s="185">
        <v>400.0</v>
      </c>
      <c r="B402" s="185" t="s">
        <v>58</v>
      </c>
      <c r="C402" s="185" t="s">
        <v>27</v>
      </c>
      <c r="D402" s="185" t="s">
        <v>27</v>
      </c>
      <c r="E402" s="185" t="s">
        <v>28</v>
      </c>
      <c r="F402" s="185">
        <v>32.0</v>
      </c>
      <c r="G402" s="185" t="s">
        <v>53</v>
      </c>
      <c r="H402" s="185"/>
      <c r="I402" s="185" t="s">
        <v>30</v>
      </c>
      <c r="J402" s="191">
        <v>4.0</v>
      </c>
      <c r="K402" s="191" t="s">
        <v>34</v>
      </c>
      <c r="L402" s="185">
        <v>63.02887</v>
      </c>
      <c r="M402" s="185">
        <v>56244.46</v>
      </c>
      <c r="N402" s="185"/>
      <c r="O402" s="185">
        <v>69.0</v>
      </c>
      <c r="P402" s="195">
        <v>9.70298</v>
      </c>
      <c r="Q402" s="198">
        <v>0.1</v>
      </c>
      <c r="R402" s="84"/>
      <c r="S402" s="188"/>
      <c r="T402" s="188"/>
      <c r="U402" s="188"/>
      <c r="V402" s="188"/>
      <c r="W402" s="91"/>
      <c r="X402" s="199">
        <v>3848.0</v>
      </c>
      <c r="Y402" s="143">
        <v>4299.0</v>
      </c>
      <c r="Z402" s="143">
        <v>10.62696</v>
      </c>
    </row>
    <row r="403" hidden="1">
      <c r="A403" s="185">
        <v>401.0</v>
      </c>
      <c r="B403" s="185" t="s">
        <v>58</v>
      </c>
      <c r="C403" s="185" t="s">
        <v>27</v>
      </c>
      <c r="D403" s="185" t="s">
        <v>27</v>
      </c>
      <c r="E403" s="185" t="s">
        <v>28</v>
      </c>
      <c r="F403" s="185">
        <v>32.0</v>
      </c>
      <c r="G403" s="185" t="s">
        <v>53</v>
      </c>
      <c r="H403" s="185"/>
      <c r="I403" s="185" t="s">
        <v>30</v>
      </c>
      <c r="J403" s="191">
        <v>4.0</v>
      </c>
      <c r="K403" s="191" t="s">
        <v>35</v>
      </c>
      <c r="L403" s="185">
        <v>64.4814</v>
      </c>
      <c r="M403" s="185">
        <v>77.729</v>
      </c>
      <c r="N403" s="185"/>
      <c r="O403" s="185">
        <v>67.0</v>
      </c>
      <c r="P403" s="195">
        <v>12.45217</v>
      </c>
      <c r="Q403" s="198">
        <v>0.2</v>
      </c>
      <c r="R403" s="84"/>
      <c r="S403" s="188"/>
      <c r="T403" s="188"/>
      <c r="U403" s="188"/>
      <c r="V403" s="188"/>
      <c r="W403" s="91"/>
      <c r="X403" s="199">
        <v>43.0</v>
      </c>
      <c r="Y403" s="143">
        <v>130.0</v>
      </c>
      <c r="Z403" s="143">
        <v>8.04755</v>
      </c>
    </row>
    <row r="404" hidden="1">
      <c r="A404" s="185">
        <v>402.0</v>
      </c>
      <c r="B404" s="185" t="s">
        <v>58</v>
      </c>
      <c r="C404" s="185" t="s">
        <v>27</v>
      </c>
      <c r="D404" s="185" t="s">
        <v>27</v>
      </c>
      <c r="E404" s="185" t="s">
        <v>28</v>
      </c>
      <c r="F404" s="185">
        <v>32.0</v>
      </c>
      <c r="G404" s="185" t="s">
        <v>53</v>
      </c>
      <c r="H404" s="185"/>
      <c r="I404" s="185" t="s">
        <v>30</v>
      </c>
      <c r="J404" s="191">
        <v>4.0</v>
      </c>
      <c r="K404" s="191" t="s">
        <v>36</v>
      </c>
      <c r="L404" s="185">
        <v>63.72805</v>
      </c>
      <c r="M404" s="185">
        <v>54.272</v>
      </c>
      <c r="N404" s="185"/>
      <c r="O404" s="185">
        <v>1.0</v>
      </c>
      <c r="P404" s="195">
        <v>1.81788</v>
      </c>
      <c r="Q404" s="198">
        <v>0.0</v>
      </c>
      <c r="R404" s="84"/>
      <c r="S404" s="188"/>
      <c r="T404" s="188"/>
      <c r="U404" s="188"/>
      <c r="V404" s="188"/>
      <c r="W404" s="91"/>
      <c r="X404" s="199">
        <v>9.0</v>
      </c>
      <c r="Y404" s="143">
        <v>70.0</v>
      </c>
      <c r="Z404" s="143">
        <v>3.50779</v>
      </c>
    </row>
    <row r="405" hidden="1">
      <c r="A405" s="185">
        <v>403.0</v>
      </c>
      <c r="B405" s="185" t="s">
        <v>58</v>
      </c>
      <c r="C405" s="185" t="s">
        <v>27</v>
      </c>
      <c r="D405" s="185" t="s">
        <v>27</v>
      </c>
      <c r="E405" s="185" t="s">
        <v>28</v>
      </c>
      <c r="F405" s="185">
        <v>32.0</v>
      </c>
      <c r="G405" s="185" t="s">
        <v>53</v>
      </c>
      <c r="H405" s="185"/>
      <c r="I405" s="185" t="s">
        <v>30</v>
      </c>
      <c r="J405" s="191">
        <v>4.0</v>
      </c>
      <c r="K405" s="191" t="s">
        <v>37</v>
      </c>
      <c r="L405" s="185">
        <v>69.25919</v>
      </c>
      <c r="M405" s="185">
        <v>42.432</v>
      </c>
      <c r="N405" s="185"/>
      <c r="O405" s="185">
        <v>12.0</v>
      </c>
      <c r="P405" s="195">
        <v>43.56855</v>
      </c>
      <c r="Q405" s="198">
        <v>0.7</v>
      </c>
      <c r="R405" s="84"/>
      <c r="S405" s="188"/>
      <c r="T405" s="188"/>
      <c r="U405" s="188"/>
      <c r="V405" s="188"/>
      <c r="W405" s="91"/>
      <c r="X405" s="199">
        <v>55.0</v>
      </c>
      <c r="Y405" s="143">
        <v>129.0</v>
      </c>
      <c r="Z405" s="143">
        <v>10.8265</v>
      </c>
    </row>
    <row r="406" hidden="1">
      <c r="A406" s="185">
        <v>404.0</v>
      </c>
      <c r="B406" s="185" t="s">
        <v>58</v>
      </c>
      <c r="C406" s="185" t="s">
        <v>27</v>
      </c>
      <c r="D406" s="185" t="s">
        <v>27</v>
      </c>
      <c r="E406" s="185" t="s">
        <v>28</v>
      </c>
      <c r="F406" s="185">
        <v>32.0</v>
      </c>
      <c r="G406" s="185" t="s">
        <v>53</v>
      </c>
      <c r="H406" s="185"/>
      <c r="I406" s="185" t="s">
        <v>30</v>
      </c>
      <c r="J406" s="191">
        <v>4.0</v>
      </c>
      <c r="K406" s="191" t="s">
        <v>38</v>
      </c>
      <c r="L406" s="185">
        <v>76.24581</v>
      </c>
      <c r="M406" s="185">
        <v>122.179</v>
      </c>
      <c r="N406" s="185"/>
      <c r="O406" s="185">
        <v>85.0</v>
      </c>
      <c r="P406" s="195">
        <v>33.39375</v>
      </c>
      <c r="Q406" s="198">
        <v>0.6</v>
      </c>
      <c r="R406" s="84"/>
      <c r="S406" s="188"/>
      <c r="T406" s="188"/>
      <c r="U406" s="188"/>
      <c r="V406" s="188"/>
      <c r="W406" s="91"/>
      <c r="X406" s="199">
        <v>72.0</v>
      </c>
      <c r="Y406" s="143">
        <v>315.0</v>
      </c>
      <c r="Z406" s="143">
        <v>8.58486</v>
      </c>
    </row>
    <row r="407" hidden="1">
      <c r="A407" s="185">
        <v>405.0</v>
      </c>
      <c r="B407" s="185" t="s">
        <v>58</v>
      </c>
      <c r="C407" s="185" t="s">
        <v>27</v>
      </c>
      <c r="D407" s="185" t="s">
        <v>27</v>
      </c>
      <c r="E407" s="185" t="s">
        <v>28</v>
      </c>
      <c r="F407" s="185">
        <v>32.0</v>
      </c>
      <c r="G407" s="185" t="s">
        <v>53</v>
      </c>
      <c r="H407" s="185"/>
      <c r="I407" s="185" t="s">
        <v>30</v>
      </c>
      <c r="J407" s="191">
        <v>4.0</v>
      </c>
      <c r="K407" s="191" t="s">
        <v>39</v>
      </c>
      <c r="L407" s="185">
        <v>91.04702</v>
      </c>
      <c r="M407" s="185">
        <v>24.224</v>
      </c>
      <c r="N407" s="185"/>
      <c r="O407" s="185">
        <v>12.0</v>
      </c>
      <c r="P407" s="195">
        <v>108.12468</v>
      </c>
      <c r="Q407" s="198">
        <v>1.8</v>
      </c>
      <c r="R407" s="84"/>
      <c r="S407" s="188"/>
      <c r="T407" s="188"/>
      <c r="U407" s="188"/>
      <c r="V407" s="188"/>
      <c r="W407" s="91"/>
      <c r="X407" s="199">
        <v>121.0</v>
      </c>
      <c r="Y407" s="143">
        <v>317.0</v>
      </c>
      <c r="Z407" s="143">
        <v>8.01306</v>
      </c>
    </row>
    <row r="408" hidden="1">
      <c r="A408" s="185">
        <v>406.0</v>
      </c>
      <c r="B408" s="185" t="s">
        <v>58</v>
      </c>
      <c r="C408" s="185" t="s">
        <v>27</v>
      </c>
      <c r="D408" s="185" t="s">
        <v>27</v>
      </c>
      <c r="E408" s="185" t="s">
        <v>28</v>
      </c>
      <c r="F408" s="185">
        <v>32.0</v>
      </c>
      <c r="G408" s="185" t="s">
        <v>53</v>
      </c>
      <c r="H408" s="185"/>
      <c r="I408" s="185" t="s">
        <v>30</v>
      </c>
      <c r="J408" s="191">
        <v>4.0</v>
      </c>
      <c r="K408" s="191" t="s">
        <v>40</v>
      </c>
      <c r="L408" s="185">
        <v>63.35874</v>
      </c>
      <c r="M408" s="185">
        <v>1784.31</v>
      </c>
      <c r="N408" s="185"/>
      <c r="O408" s="185">
        <v>16.0</v>
      </c>
      <c r="P408" s="195">
        <v>144.80508</v>
      </c>
      <c r="Q408" s="198">
        <v>1.6</v>
      </c>
      <c r="R408" s="84"/>
      <c r="S408" s="188"/>
      <c r="T408" s="188"/>
      <c r="U408" s="188"/>
      <c r="V408" s="188"/>
      <c r="W408" s="91"/>
      <c r="X408" s="199">
        <v>311.0</v>
      </c>
      <c r="Y408" s="143">
        <v>740.0</v>
      </c>
      <c r="Z408" s="143">
        <v>8.08358</v>
      </c>
    </row>
    <row r="409" hidden="1">
      <c r="A409" s="185">
        <v>407.0</v>
      </c>
      <c r="B409" s="185" t="s">
        <v>58</v>
      </c>
      <c r="C409" s="185" t="s">
        <v>27</v>
      </c>
      <c r="D409" s="185" t="s">
        <v>27</v>
      </c>
      <c r="E409" s="185" t="s">
        <v>28</v>
      </c>
      <c r="F409" s="185">
        <v>32.0</v>
      </c>
      <c r="G409" s="185" t="s">
        <v>53</v>
      </c>
      <c r="H409" s="185"/>
      <c r="I409" s="185" t="s">
        <v>30</v>
      </c>
      <c r="J409" s="191">
        <v>4.0</v>
      </c>
      <c r="K409" s="191" t="s">
        <v>41</v>
      </c>
      <c r="L409" s="185">
        <v>7.5296</v>
      </c>
      <c r="M409" s="185">
        <v>2942.82</v>
      </c>
      <c r="N409" s="185"/>
      <c r="O409" s="185">
        <v>22.0</v>
      </c>
      <c r="P409" s="195">
        <v>1.20584</v>
      </c>
      <c r="Q409" s="198">
        <v>0.0</v>
      </c>
      <c r="R409" s="84"/>
      <c r="S409" s="188"/>
      <c r="T409" s="188"/>
      <c r="U409" s="188"/>
      <c r="V409" s="188"/>
      <c r="W409" s="91"/>
      <c r="X409" s="199">
        <v>189.0</v>
      </c>
      <c r="Y409" s="143">
        <v>507.0</v>
      </c>
      <c r="Z409" s="143">
        <v>8.95917</v>
      </c>
    </row>
    <row r="410" hidden="1">
      <c r="A410" s="185">
        <v>408.0</v>
      </c>
      <c r="B410" s="185" t="s">
        <v>58</v>
      </c>
      <c r="C410" s="185" t="s">
        <v>27</v>
      </c>
      <c r="D410" s="185" t="s">
        <v>27</v>
      </c>
      <c r="E410" s="185" t="s">
        <v>28</v>
      </c>
      <c r="F410" s="185">
        <v>32.0</v>
      </c>
      <c r="G410" s="185" t="s">
        <v>53</v>
      </c>
      <c r="H410" s="185"/>
      <c r="I410" s="185" t="s">
        <v>30</v>
      </c>
      <c r="J410" s="191">
        <v>4.0</v>
      </c>
      <c r="K410" s="191" t="s">
        <v>42</v>
      </c>
      <c r="L410" s="185">
        <v>51.11778</v>
      </c>
      <c r="M410" s="185">
        <v>43.137</v>
      </c>
      <c r="N410" s="185"/>
      <c r="O410" s="185">
        <v>59.0</v>
      </c>
      <c r="P410" s="195">
        <v>3.91794</v>
      </c>
      <c r="Q410" s="198">
        <v>0.1</v>
      </c>
      <c r="R410" s="84"/>
      <c r="S410" s="188"/>
      <c r="T410" s="188"/>
      <c r="U410" s="188"/>
      <c r="V410" s="188"/>
      <c r="W410" s="91"/>
      <c r="X410" s="199">
        <v>29.0</v>
      </c>
      <c r="Y410" s="143">
        <v>122.0</v>
      </c>
      <c r="Z410" s="143">
        <v>7.99078</v>
      </c>
    </row>
    <row r="411" hidden="1">
      <c r="A411" s="185">
        <v>409.0</v>
      </c>
      <c r="B411" s="185" t="s">
        <v>58</v>
      </c>
      <c r="C411" s="185" t="s">
        <v>27</v>
      </c>
      <c r="D411" s="185" t="s">
        <v>27</v>
      </c>
      <c r="E411" s="185" t="s">
        <v>28</v>
      </c>
      <c r="F411" s="185">
        <v>32.0</v>
      </c>
      <c r="G411" s="185" t="s">
        <v>53</v>
      </c>
      <c r="H411" s="185"/>
      <c r="I411" s="185" t="s">
        <v>30</v>
      </c>
      <c r="J411" s="191">
        <v>4.0</v>
      </c>
      <c r="K411" s="191" t="s">
        <v>43</v>
      </c>
      <c r="L411" s="185">
        <v>7.36419</v>
      </c>
      <c r="M411" s="185">
        <v>1856.54</v>
      </c>
      <c r="N411" s="185"/>
      <c r="O411" s="185">
        <v>59.0</v>
      </c>
      <c r="P411" s="195">
        <v>87674.48</v>
      </c>
      <c r="Q411" s="198">
        <v>88.7</v>
      </c>
      <c r="R411" s="84"/>
      <c r="S411" s="188"/>
      <c r="T411" s="188"/>
      <c r="U411" s="188"/>
      <c r="V411" s="188"/>
      <c r="W411" s="91"/>
      <c r="X411" s="199">
        <v>88394.0</v>
      </c>
      <c r="Y411" s="143">
        <v>87767.0</v>
      </c>
      <c r="Z411" s="143">
        <v>8.81195</v>
      </c>
    </row>
    <row r="412" hidden="1">
      <c r="A412" s="185">
        <v>410.0</v>
      </c>
      <c r="B412" s="185" t="s">
        <v>58</v>
      </c>
      <c r="C412" s="185" t="s">
        <v>27</v>
      </c>
      <c r="D412" s="185" t="s">
        <v>27</v>
      </c>
      <c r="E412" s="185" t="s">
        <v>28</v>
      </c>
      <c r="F412" s="185">
        <v>32.0</v>
      </c>
      <c r="G412" s="185" t="s">
        <v>53</v>
      </c>
      <c r="H412" s="185"/>
      <c r="I412" s="185" t="s">
        <v>30</v>
      </c>
      <c r="J412" s="191">
        <v>4.0</v>
      </c>
      <c r="K412" s="191" t="s">
        <v>44</v>
      </c>
      <c r="L412" s="185">
        <v>54.82346</v>
      </c>
      <c r="M412" s="185">
        <v>109.73</v>
      </c>
      <c r="N412" s="185"/>
      <c r="O412" s="185">
        <v>5.0</v>
      </c>
      <c r="P412" s="195">
        <v>8.3154</v>
      </c>
      <c r="Q412" s="198">
        <v>0.1</v>
      </c>
      <c r="R412" s="84"/>
      <c r="S412" s="188"/>
      <c r="T412" s="188"/>
      <c r="U412" s="188"/>
      <c r="V412" s="188"/>
      <c r="W412" s="91"/>
      <c r="X412" s="199">
        <v>22.0</v>
      </c>
      <c r="Y412" s="143">
        <v>155.0</v>
      </c>
      <c r="Z412" s="143">
        <v>8.18426</v>
      </c>
    </row>
    <row r="413" hidden="1">
      <c r="A413" s="185">
        <v>411.0</v>
      </c>
      <c r="B413" s="185" t="s">
        <v>58</v>
      </c>
      <c r="C413" s="185" t="s">
        <v>27</v>
      </c>
      <c r="D413" s="185" t="s">
        <v>27</v>
      </c>
      <c r="E413" s="185" t="s">
        <v>28</v>
      </c>
      <c r="F413" s="185">
        <v>32.0</v>
      </c>
      <c r="G413" s="185" t="s">
        <v>53</v>
      </c>
      <c r="H413" s="185"/>
      <c r="I413" s="185" t="s">
        <v>30</v>
      </c>
      <c r="J413" s="191">
        <v>4.0</v>
      </c>
      <c r="K413" s="191" t="s">
        <v>45</v>
      </c>
      <c r="L413" s="185">
        <v>54.69507</v>
      </c>
      <c r="M413" s="185">
        <v>239.939</v>
      </c>
      <c r="N413" s="185"/>
      <c r="O413" s="185">
        <v>12.0</v>
      </c>
      <c r="P413" s="195">
        <v>3.92459</v>
      </c>
      <c r="Q413" s="198">
        <v>0.1</v>
      </c>
      <c r="R413" s="84"/>
      <c r="S413" s="188"/>
      <c r="T413" s="188"/>
      <c r="U413" s="188"/>
      <c r="V413" s="188"/>
      <c r="W413" s="91"/>
      <c r="X413" s="199">
        <v>111.0</v>
      </c>
      <c r="Y413" s="143">
        <v>463.0</v>
      </c>
      <c r="Z413" s="143">
        <v>8.79278</v>
      </c>
    </row>
    <row r="414" hidden="1">
      <c r="A414" s="185">
        <v>412.0</v>
      </c>
      <c r="B414" s="185" t="s">
        <v>58</v>
      </c>
      <c r="C414" s="185" t="s">
        <v>27</v>
      </c>
      <c r="D414" s="185" t="s">
        <v>27</v>
      </c>
      <c r="E414" s="185" t="s">
        <v>28</v>
      </c>
      <c r="F414" s="185">
        <v>32.0</v>
      </c>
      <c r="G414" s="185" t="s">
        <v>53</v>
      </c>
      <c r="H414" s="185"/>
      <c r="I414" s="185" t="s">
        <v>30</v>
      </c>
      <c r="J414" s="191">
        <v>4.0</v>
      </c>
      <c r="K414" s="191" t="s">
        <v>46</v>
      </c>
      <c r="L414" s="185">
        <v>4.59734</v>
      </c>
      <c r="M414" s="185">
        <v>131.04931</v>
      </c>
      <c r="N414" s="185"/>
      <c r="O414" s="185">
        <v>7.0</v>
      </c>
      <c r="P414" s="195">
        <v>7.01529</v>
      </c>
      <c r="Q414" s="198">
        <v>0.1</v>
      </c>
      <c r="R414" s="84"/>
      <c r="S414" s="188"/>
      <c r="T414" s="188"/>
      <c r="U414" s="188"/>
      <c r="V414" s="188"/>
      <c r="W414" s="91"/>
      <c r="X414" s="199">
        <v>6335.0</v>
      </c>
      <c r="Y414" s="143">
        <v>6549.0</v>
      </c>
      <c r="Z414" s="143">
        <v>8.27396</v>
      </c>
    </row>
    <row r="415" hidden="1">
      <c r="A415" s="185">
        <v>413.0</v>
      </c>
      <c r="B415" s="185" t="s">
        <v>58</v>
      </c>
      <c r="C415" s="185" t="s">
        <v>27</v>
      </c>
      <c r="D415" s="185" t="s">
        <v>27</v>
      </c>
      <c r="E415" s="185" t="s">
        <v>28</v>
      </c>
      <c r="F415" s="185">
        <v>32.0</v>
      </c>
      <c r="G415" s="185" t="s">
        <v>53</v>
      </c>
      <c r="H415" s="185"/>
      <c r="I415" s="185" t="s">
        <v>30</v>
      </c>
      <c r="J415" s="191">
        <v>4.0</v>
      </c>
      <c r="K415" s="191" t="s">
        <v>47</v>
      </c>
      <c r="L415" s="185">
        <v>48.83293</v>
      </c>
      <c r="M415" s="185">
        <v>5.19693</v>
      </c>
      <c r="N415" s="185"/>
      <c r="O415" s="185">
        <v>11.0</v>
      </c>
      <c r="P415" s="195">
        <v>95.5347</v>
      </c>
      <c r="Q415" s="198">
        <v>1.1</v>
      </c>
      <c r="R415" s="84"/>
      <c r="S415" s="188"/>
      <c r="T415" s="188"/>
      <c r="U415" s="188"/>
      <c r="V415" s="188"/>
      <c r="W415" s="91"/>
      <c r="X415" s="199">
        <v>1237.0</v>
      </c>
      <c r="Y415" s="143">
        <v>1540.0</v>
      </c>
      <c r="Z415" s="143">
        <v>8.46416</v>
      </c>
    </row>
    <row r="416" hidden="1">
      <c r="A416" s="185">
        <v>414.0</v>
      </c>
      <c r="B416" s="185" t="s">
        <v>58</v>
      </c>
      <c r="C416" s="185" t="s">
        <v>27</v>
      </c>
      <c r="D416" s="185" t="s">
        <v>27</v>
      </c>
      <c r="E416" s="185" t="s">
        <v>28</v>
      </c>
      <c r="F416" s="185">
        <v>32.0</v>
      </c>
      <c r="G416" s="185" t="s">
        <v>53</v>
      </c>
      <c r="H416" s="185"/>
      <c r="I416" s="185" t="s">
        <v>30</v>
      </c>
      <c r="J416" s="191">
        <v>4.0</v>
      </c>
      <c r="K416" s="191" t="s">
        <v>48</v>
      </c>
      <c r="L416" s="185">
        <v>85.74375</v>
      </c>
      <c r="M416" s="185">
        <v>54173.35</v>
      </c>
      <c r="N416" s="185"/>
      <c r="O416" s="185">
        <v>17.0</v>
      </c>
      <c r="P416" s="195">
        <v>34.53716</v>
      </c>
      <c r="Q416" s="198">
        <v>0.3</v>
      </c>
      <c r="R416" s="84"/>
      <c r="S416" s="188"/>
      <c r="T416" s="188"/>
      <c r="U416" s="188"/>
      <c r="V416" s="188"/>
      <c r="W416" s="91"/>
      <c r="X416" s="199">
        <v>4856.0</v>
      </c>
      <c r="Y416" s="143">
        <v>5243.0</v>
      </c>
      <c r="Z416" s="143">
        <v>8.06473</v>
      </c>
    </row>
    <row r="417" hidden="1">
      <c r="A417" s="185">
        <v>415.0</v>
      </c>
      <c r="B417" s="185" t="s">
        <v>58</v>
      </c>
      <c r="C417" s="185" t="s">
        <v>27</v>
      </c>
      <c r="D417" s="185" t="s">
        <v>27</v>
      </c>
      <c r="E417" s="185" t="s">
        <v>28</v>
      </c>
      <c r="F417" s="185">
        <v>32.0</v>
      </c>
      <c r="G417" s="185" t="s">
        <v>53</v>
      </c>
      <c r="H417" s="185"/>
      <c r="I417" s="185" t="s">
        <v>30</v>
      </c>
      <c r="J417" s="191">
        <v>4.0</v>
      </c>
      <c r="K417" s="191" t="s">
        <v>49</v>
      </c>
      <c r="L417" s="185">
        <v>83.36577</v>
      </c>
      <c r="M417" s="185">
        <v>55.265</v>
      </c>
      <c r="N417" s="185"/>
      <c r="O417" s="185">
        <v>3.0</v>
      </c>
      <c r="P417" s="195">
        <v>50.52809</v>
      </c>
      <c r="Q417" s="198">
        <v>0.6</v>
      </c>
      <c r="R417" s="84"/>
      <c r="S417" s="188"/>
      <c r="T417" s="188"/>
      <c r="U417" s="188"/>
      <c r="V417" s="188"/>
      <c r="W417" s="91"/>
      <c r="X417" s="199">
        <v>69.0</v>
      </c>
      <c r="Y417" s="143">
        <v>159.0</v>
      </c>
      <c r="Z417" s="143">
        <v>8.10956</v>
      </c>
    </row>
    <row r="418" hidden="1">
      <c r="A418" s="185">
        <v>416.0</v>
      </c>
      <c r="B418" s="185" t="s">
        <v>58</v>
      </c>
      <c r="C418" s="185" t="s">
        <v>27</v>
      </c>
      <c r="D418" s="185" t="s">
        <v>27</v>
      </c>
      <c r="E418" s="185" t="s">
        <v>28</v>
      </c>
      <c r="F418" s="185">
        <v>32.0</v>
      </c>
      <c r="G418" s="185" t="s">
        <v>53</v>
      </c>
      <c r="H418" s="185"/>
      <c r="I418" s="185" t="s">
        <v>30</v>
      </c>
      <c r="J418" s="191">
        <v>4.0</v>
      </c>
      <c r="K418" s="191" t="s">
        <v>50</v>
      </c>
      <c r="L418" s="185">
        <v>60.72604</v>
      </c>
      <c r="M418" s="185">
        <v>15694.69</v>
      </c>
      <c r="N418" s="185"/>
      <c r="O418" s="185">
        <v>23.0</v>
      </c>
      <c r="P418" s="195">
        <v>135.36455</v>
      </c>
      <c r="Q418" s="198">
        <v>0.8</v>
      </c>
      <c r="R418" s="84"/>
      <c r="S418" s="188"/>
      <c r="T418" s="188"/>
      <c r="U418" s="188"/>
      <c r="V418" s="188"/>
      <c r="W418" s="91"/>
      <c r="X418" s="199">
        <v>5966.0</v>
      </c>
      <c r="Y418" s="143">
        <v>6569.0</v>
      </c>
      <c r="Z418" s="143">
        <v>9.35531</v>
      </c>
    </row>
    <row r="419" hidden="1">
      <c r="A419" s="185">
        <v>417.0</v>
      </c>
      <c r="B419" s="185" t="s">
        <v>58</v>
      </c>
      <c r="C419" s="185" t="s">
        <v>27</v>
      </c>
      <c r="D419" s="185" t="s">
        <v>27</v>
      </c>
      <c r="E419" s="185" t="s">
        <v>28</v>
      </c>
      <c r="F419" s="185">
        <v>32.0</v>
      </c>
      <c r="G419" s="185" t="s">
        <v>53</v>
      </c>
      <c r="H419" s="185"/>
      <c r="I419" s="185" t="s">
        <v>30</v>
      </c>
      <c r="J419" s="191">
        <v>4.0</v>
      </c>
      <c r="K419" s="191" t="s">
        <v>51</v>
      </c>
      <c r="L419" s="185"/>
      <c r="M419" s="185"/>
      <c r="N419" s="185"/>
      <c r="O419" s="185"/>
      <c r="P419" s="195"/>
      <c r="Q419" s="198" t="s">
        <v>57</v>
      </c>
      <c r="R419" s="84"/>
      <c r="S419" s="188"/>
      <c r="T419" s="188"/>
      <c r="U419" s="188"/>
      <c r="V419" s="188"/>
      <c r="W419" s="91"/>
      <c r="X419" s="189" t="s">
        <v>30</v>
      </c>
      <c r="Y419" s="151"/>
      <c r="Z419" s="151"/>
    </row>
    <row r="420" hidden="1">
      <c r="A420" s="185">
        <v>418.0</v>
      </c>
      <c r="B420" s="185" t="s">
        <v>58</v>
      </c>
      <c r="C420" s="185" t="s">
        <v>27</v>
      </c>
      <c r="D420" s="185" t="s">
        <v>27</v>
      </c>
      <c r="E420" s="185" t="s">
        <v>28</v>
      </c>
      <c r="F420" s="185">
        <v>32.0</v>
      </c>
      <c r="G420" s="185" t="s">
        <v>53</v>
      </c>
      <c r="H420" s="185"/>
      <c r="I420" s="185" t="s">
        <v>30</v>
      </c>
      <c r="J420" s="191">
        <v>4.0</v>
      </c>
      <c r="K420" s="191" t="s">
        <v>52</v>
      </c>
      <c r="L420" s="185"/>
      <c r="M420" s="185"/>
      <c r="N420" s="185"/>
      <c r="O420" s="185"/>
      <c r="P420" s="195"/>
      <c r="Q420" s="198" t="s">
        <v>57</v>
      </c>
      <c r="R420" s="84"/>
      <c r="S420" s="188"/>
      <c r="T420" s="188"/>
      <c r="U420" s="188"/>
      <c r="V420" s="188"/>
      <c r="W420" s="91"/>
      <c r="X420" s="189" t="s">
        <v>30</v>
      </c>
      <c r="Y420" s="151"/>
      <c r="Z420" s="151"/>
    </row>
    <row r="421" hidden="1">
      <c r="A421" s="185">
        <v>419.0</v>
      </c>
      <c r="B421" s="185" t="s">
        <v>58</v>
      </c>
      <c r="C421" s="185" t="s">
        <v>27</v>
      </c>
      <c r="D421" s="185" t="s">
        <v>27</v>
      </c>
      <c r="E421" s="185" t="s">
        <v>28</v>
      </c>
      <c r="F421" s="185">
        <v>32.0</v>
      </c>
      <c r="G421" s="185" t="s">
        <v>53</v>
      </c>
      <c r="H421" s="185"/>
      <c r="I421" s="185" t="s">
        <v>30</v>
      </c>
      <c r="J421" s="191">
        <v>8.0</v>
      </c>
      <c r="K421" s="191" t="s">
        <v>31</v>
      </c>
      <c r="L421" s="185">
        <v>354.18268</v>
      </c>
      <c r="M421" s="185">
        <v>19.616</v>
      </c>
      <c r="N421" s="185"/>
      <c r="O421" s="185">
        <v>2.0</v>
      </c>
      <c r="P421" s="195">
        <v>447.83067</v>
      </c>
      <c r="Q421" s="198">
        <v>3.8</v>
      </c>
      <c r="R421" s="84"/>
      <c r="S421" s="188"/>
      <c r="T421" s="188"/>
      <c r="U421" s="188"/>
      <c r="V421" s="188"/>
      <c r="W421" s="91"/>
      <c r="X421" s="199">
        <v>393.0</v>
      </c>
      <c r="Y421" s="143">
        <v>1552.0</v>
      </c>
      <c r="Z421" s="143">
        <v>9.60402</v>
      </c>
    </row>
    <row r="422" hidden="1">
      <c r="A422" s="185">
        <v>420.0</v>
      </c>
      <c r="B422" s="185" t="s">
        <v>58</v>
      </c>
      <c r="C422" s="185" t="s">
        <v>27</v>
      </c>
      <c r="D422" s="185" t="s">
        <v>27</v>
      </c>
      <c r="E422" s="185" t="s">
        <v>28</v>
      </c>
      <c r="F422" s="185">
        <v>32.0</v>
      </c>
      <c r="G422" s="185" t="s">
        <v>53</v>
      </c>
      <c r="H422" s="185"/>
      <c r="I422" s="185" t="s">
        <v>30</v>
      </c>
      <c r="J422" s="191">
        <v>8.0</v>
      </c>
      <c r="K422" s="191" t="s">
        <v>32</v>
      </c>
      <c r="L422" s="185">
        <v>19.80401</v>
      </c>
      <c r="M422" s="185">
        <v>14150.32</v>
      </c>
      <c r="N422" s="185"/>
      <c r="O422" s="185">
        <v>39.0</v>
      </c>
      <c r="P422" s="195">
        <v>585712.95</v>
      </c>
      <c r="Q422" s="198">
        <v>98.6</v>
      </c>
      <c r="R422" s="84"/>
      <c r="S422" s="188"/>
      <c r="T422" s="188"/>
      <c r="U422" s="188"/>
      <c r="V422" s="188"/>
      <c r="W422" s="91"/>
      <c r="X422" s="199">
        <v>581499.0</v>
      </c>
      <c r="Y422" s="143">
        <v>590921.0</v>
      </c>
      <c r="Z422" s="143">
        <v>9.58742</v>
      </c>
    </row>
    <row r="423" hidden="1">
      <c r="A423" s="185">
        <v>421.0</v>
      </c>
      <c r="B423" s="185" t="s">
        <v>58</v>
      </c>
      <c r="C423" s="185" t="s">
        <v>27</v>
      </c>
      <c r="D423" s="185" t="s">
        <v>27</v>
      </c>
      <c r="E423" s="185" t="s">
        <v>28</v>
      </c>
      <c r="F423" s="185">
        <v>32.0</v>
      </c>
      <c r="G423" s="185" t="s">
        <v>53</v>
      </c>
      <c r="H423" s="185"/>
      <c r="I423" s="185" t="s">
        <v>30</v>
      </c>
      <c r="J423" s="191">
        <v>8.0</v>
      </c>
      <c r="K423" s="191" t="s">
        <v>33</v>
      </c>
      <c r="L423" s="185">
        <v>149.67353</v>
      </c>
      <c r="M423" s="185">
        <v>650.378</v>
      </c>
      <c r="N423" s="185"/>
      <c r="O423" s="185">
        <v>12.0</v>
      </c>
      <c r="P423" s="195">
        <v>93.70127</v>
      </c>
      <c r="Q423" s="198">
        <v>1.1</v>
      </c>
      <c r="R423" s="84"/>
      <c r="S423" s="188"/>
      <c r="T423" s="188"/>
      <c r="U423" s="188"/>
      <c r="V423" s="188"/>
      <c r="W423" s="91"/>
      <c r="X423" s="199">
        <v>879.0</v>
      </c>
      <c r="Y423" s="143">
        <v>1219.0</v>
      </c>
      <c r="Z423" s="143">
        <v>9.94794</v>
      </c>
    </row>
    <row r="424" hidden="1">
      <c r="A424" s="185">
        <v>422.0</v>
      </c>
      <c r="B424" s="185" t="s">
        <v>58</v>
      </c>
      <c r="C424" s="185" t="s">
        <v>27</v>
      </c>
      <c r="D424" s="185" t="s">
        <v>27</v>
      </c>
      <c r="E424" s="185" t="s">
        <v>28</v>
      </c>
      <c r="F424" s="185">
        <v>32.0</v>
      </c>
      <c r="G424" s="185" t="s">
        <v>53</v>
      </c>
      <c r="H424" s="185"/>
      <c r="I424" s="185" t="s">
        <v>30</v>
      </c>
      <c r="J424" s="191">
        <v>8.0</v>
      </c>
      <c r="K424" s="191" t="s">
        <v>34</v>
      </c>
      <c r="L424" s="185">
        <v>123.79233</v>
      </c>
      <c r="M424" s="185">
        <v>112647.5</v>
      </c>
      <c r="N424" s="185"/>
      <c r="O424" s="185">
        <v>69.0</v>
      </c>
      <c r="P424" s="195">
        <v>19.33803</v>
      </c>
      <c r="Q424" s="198">
        <v>0.1</v>
      </c>
      <c r="R424" s="84"/>
      <c r="S424" s="188"/>
      <c r="T424" s="188"/>
      <c r="U424" s="188"/>
      <c r="V424" s="188"/>
      <c r="W424" s="91"/>
      <c r="X424" s="199">
        <v>7579.0</v>
      </c>
      <c r="Y424" s="143">
        <v>8158.0</v>
      </c>
      <c r="Z424" s="143">
        <v>11.16626</v>
      </c>
    </row>
    <row r="425" hidden="1">
      <c r="A425" s="185">
        <v>423.0</v>
      </c>
      <c r="B425" s="185" t="s">
        <v>58</v>
      </c>
      <c r="C425" s="185" t="s">
        <v>27</v>
      </c>
      <c r="D425" s="185" t="s">
        <v>27</v>
      </c>
      <c r="E425" s="185" t="s">
        <v>28</v>
      </c>
      <c r="F425" s="185">
        <v>32.0</v>
      </c>
      <c r="G425" s="185" t="s">
        <v>53</v>
      </c>
      <c r="H425" s="185"/>
      <c r="I425" s="185" t="s">
        <v>30</v>
      </c>
      <c r="J425" s="191">
        <v>8.0</v>
      </c>
      <c r="K425" s="191" t="s">
        <v>35</v>
      </c>
      <c r="L425" s="185">
        <v>140.05767</v>
      </c>
      <c r="M425" s="185">
        <v>77.889</v>
      </c>
      <c r="N425" s="185"/>
      <c r="O425" s="185">
        <v>67.0</v>
      </c>
      <c r="P425" s="195">
        <v>27.2464</v>
      </c>
      <c r="Q425" s="198">
        <v>0.5</v>
      </c>
      <c r="R425" s="84"/>
      <c r="S425" s="188"/>
      <c r="T425" s="188"/>
      <c r="U425" s="188"/>
      <c r="V425" s="188"/>
      <c r="W425" s="91"/>
      <c r="X425" s="199">
        <v>58.0</v>
      </c>
      <c r="Y425" s="143">
        <v>226.0</v>
      </c>
      <c r="Z425" s="143">
        <v>7.77612</v>
      </c>
    </row>
    <row r="426" hidden="1">
      <c r="A426" s="185">
        <v>424.0</v>
      </c>
      <c r="B426" s="185" t="s">
        <v>58</v>
      </c>
      <c r="C426" s="185" t="s">
        <v>27</v>
      </c>
      <c r="D426" s="185" t="s">
        <v>27</v>
      </c>
      <c r="E426" s="185" t="s">
        <v>28</v>
      </c>
      <c r="F426" s="185">
        <v>32.0</v>
      </c>
      <c r="G426" s="185" t="s">
        <v>53</v>
      </c>
      <c r="H426" s="185"/>
      <c r="I426" s="185" t="s">
        <v>30</v>
      </c>
      <c r="J426" s="191">
        <v>8.0</v>
      </c>
      <c r="K426" s="191" t="s">
        <v>36</v>
      </c>
      <c r="L426" s="185">
        <v>126.35233</v>
      </c>
      <c r="M426" s="185">
        <v>88.865</v>
      </c>
      <c r="N426" s="185"/>
      <c r="O426" s="185">
        <v>1.0</v>
      </c>
      <c r="P426" s="195">
        <v>3.57461</v>
      </c>
      <c r="Q426" s="198">
        <v>0.1</v>
      </c>
      <c r="R426" s="84"/>
      <c r="S426" s="188"/>
      <c r="T426" s="188"/>
      <c r="U426" s="188"/>
      <c r="V426" s="188"/>
      <c r="W426" s="91"/>
      <c r="X426" s="199">
        <v>11.0</v>
      </c>
      <c r="Y426" s="143">
        <v>86.0</v>
      </c>
      <c r="Z426" s="143">
        <v>3.51069</v>
      </c>
    </row>
    <row r="427" hidden="1">
      <c r="A427" s="185">
        <v>425.0</v>
      </c>
      <c r="B427" s="185" t="s">
        <v>58</v>
      </c>
      <c r="C427" s="185" t="s">
        <v>27</v>
      </c>
      <c r="D427" s="185" t="s">
        <v>27</v>
      </c>
      <c r="E427" s="185" t="s">
        <v>28</v>
      </c>
      <c r="F427" s="185">
        <v>32.0</v>
      </c>
      <c r="G427" s="185" t="s">
        <v>53</v>
      </c>
      <c r="H427" s="185"/>
      <c r="I427" s="185" t="s">
        <v>30</v>
      </c>
      <c r="J427" s="191">
        <v>8.0</v>
      </c>
      <c r="K427" s="191" t="s">
        <v>37</v>
      </c>
      <c r="L427" s="185">
        <v>1370.2285</v>
      </c>
      <c r="M427" s="185">
        <v>41.857</v>
      </c>
      <c r="N427" s="185"/>
      <c r="O427" s="185">
        <v>12.0</v>
      </c>
      <c r="P427" s="195">
        <v>91.40361</v>
      </c>
      <c r="Q427" s="198">
        <v>1.6</v>
      </c>
      <c r="R427" s="84"/>
      <c r="S427" s="188"/>
      <c r="T427" s="188"/>
      <c r="U427" s="188"/>
      <c r="V427" s="188"/>
      <c r="W427" s="91"/>
      <c r="X427" s="199">
        <v>101.0</v>
      </c>
      <c r="Y427" s="143">
        <v>245.0</v>
      </c>
      <c r="Z427" s="143">
        <v>8.05241</v>
      </c>
    </row>
    <row r="428" hidden="1">
      <c r="A428" s="185">
        <v>426.0</v>
      </c>
      <c r="B428" s="185" t="s">
        <v>58</v>
      </c>
      <c r="C428" s="185" t="s">
        <v>27</v>
      </c>
      <c r="D428" s="185" t="s">
        <v>27</v>
      </c>
      <c r="E428" s="185" t="s">
        <v>28</v>
      </c>
      <c r="F428" s="185">
        <v>32.0</v>
      </c>
      <c r="G428" s="185" t="s">
        <v>53</v>
      </c>
      <c r="H428" s="185"/>
      <c r="I428" s="185" t="s">
        <v>30</v>
      </c>
      <c r="J428" s="191">
        <v>8.0</v>
      </c>
      <c r="K428" s="191" t="s">
        <v>38</v>
      </c>
      <c r="L428" s="185">
        <v>160.97193</v>
      </c>
      <c r="M428" s="185">
        <v>122.21</v>
      </c>
      <c r="N428" s="185"/>
      <c r="O428" s="185">
        <v>85.0</v>
      </c>
      <c r="P428" s="195">
        <v>80.2935</v>
      </c>
      <c r="Q428" s="198">
        <v>1.4</v>
      </c>
      <c r="R428" s="84"/>
      <c r="S428" s="188"/>
      <c r="T428" s="188"/>
      <c r="U428" s="188"/>
      <c r="V428" s="188"/>
      <c r="W428" s="91"/>
      <c r="X428" s="199">
        <v>122.0</v>
      </c>
      <c r="Y428" s="143">
        <v>414.0</v>
      </c>
      <c r="Z428" s="143">
        <v>8.07738</v>
      </c>
    </row>
    <row r="429" hidden="1">
      <c r="A429" s="185">
        <v>427.0</v>
      </c>
      <c r="B429" s="185" t="s">
        <v>58</v>
      </c>
      <c r="C429" s="185" t="s">
        <v>27</v>
      </c>
      <c r="D429" s="185" t="s">
        <v>27</v>
      </c>
      <c r="E429" s="185" t="s">
        <v>28</v>
      </c>
      <c r="F429" s="185">
        <v>32.0</v>
      </c>
      <c r="G429" s="185" t="s">
        <v>53</v>
      </c>
      <c r="H429" s="185"/>
      <c r="I429" s="185" t="s">
        <v>30</v>
      </c>
      <c r="J429" s="191">
        <v>8.0</v>
      </c>
      <c r="K429" s="191" t="s">
        <v>39</v>
      </c>
      <c r="L429" s="185">
        <v>184.60077</v>
      </c>
      <c r="M429" s="185">
        <v>41.154</v>
      </c>
      <c r="N429" s="185"/>
      <c r="O429" s="185">
        <v>12.0</v>
      </c>
      <c r="P429" s="195">
        <v>229.90548</v>
      </c>
      <c r="Q429" s="198">
        <v>3.9</v>
      </c>
      <c r="R429" s="84"/>
      <c r="S429" s="188"/>
      <c r="T429" s="188"/>
      <c r="U429" s="188"/>
      <c r="V429" s="188"/>
      <c r="W429" s="91"/>
      <c r="X429" s="199">
        <v>242.0</v>
      </c>
      <c r="Y429" s="143">
        <v>622.0</v>
      </c>
      <c r="Z429" s="143">
        <v>7.76614</v>
      </c>
    </row>
    <row r="430" hidden="1">
      <c r="A430" s="185">
        <v>428.0</v>
      </c>
      <c r="B430" s="185" t="s">
        <v>58</v>
      </c>
      <c r="C430" s="185" t="s">
        <v>27</v>
      </c>
      <c r="D430" s="185" t="s">
        <v>27</v>
      </c>
      <c r="E430" s="185" t="s">
        <v>28</v>
      </c>
      <c r="F430" s="185">
        <v>32.0</v>
      </c>
      <c r="G430" s="185" t="s">
        <v>53</v>
      </c>
      <c r="H430" s="185"/>
      <c r="I430" s="185" t="s">
        <v>30</v>
      </c>
      <c r="J430" s="191">
        <v>8.0</v>
      </c>
      <c r="K430" s="191" t="s">
        <v>40</v>
      </c>
      <c r="L430" s="185">
        <v>125.30622</v>
      </c>
      <c r="M430" s="185">
        <v>3737.85</v>
      </c>
      <c r="N430" s="185"/>
      <c r="O430" s="185">
        <v>16.0</v>
      </c>
      <c r="P430" s="195">
        <v>285.73948</v>
      </c>
      <c r="Q430" s="198">
        <v>3.2</v>
      </c>
      <c r="R430" s="84"/>
      <c r="S430" s="188"/>
      <c r="T430" s="188"/>
      <c r="U430" s="188"/>
      <c r="V430" s="188"/>
      <c r="W430" s="91"/>
      <c r="X430" s="199">
        <v>598.0</v>
      </c>
      <c r="Y430" s="143">
        <v>1337.0</v>
      </c>
      <c r="Z430" s="143">
        <v>8.0355</v>
      </c>
    </row>
    <row r="431" hidden="1">
      <c r="A431" s="185">
        <v>429.0</v>
      </c>
      <c r="B431" s="185" t="s">
        <v>58</v>
      </c>
      <c r="C431" s="185" t="s">
        <v>27</v>
      </c>
      <c r="D431" s="185" t="s">
        <v>27</v>
      </c>
      <c r="E431" s="185" t="s">
        <v>28</v>
      </c>
      <c r="F431" s="185">
        <v>32.0</v>
      </c>
      <c r="G431" s="185" t="s">
        <v>53</v>
      </c>
      <c r="H431" s="185"/>
      <c r="I431" s="185" t="s">
        <v>30</v>
      </c>
      <c r="J431" s="191">
        <v>8.0</v>
      </c>
      <c r="K431" s="191" t="s">
        <v>41</v>
      </c>
      <c r="L431" s="185">
        <v>14.81845</v>
      </c>
      <c r="M431" s="185">
        <v>4138.46</v>
      </c>
      <c r="N431" s="185"/>
      <c r="O431" s="185">
        <v>22.0</v>
      </c>
      <c r="P431" s="195">
        <v>2.06269</v>
      </c>
      <c r="Q431" s="198">
        <v>0.0</v>
      </c>
      <c r="R431" s="84"/>
      <c r="S431" s="188"/>
      <c r="T431" s="188"/>
      <c r="U431" s="188"/>
      <c r="V431" s="188"/>
      <c r="W431" s="91"/>
      <c r="X431" s="199">
        <v>330.0</v>
      </c>
      <c r="Y431" s="143">
        <v>767.0</v>
      </c>
      <c r="Z431" s="143">
        <v>8.66256</v>
      </c>
    </row>
    <row r="432" hidden="1">
      <c r="A432" s="185">
        <v>430.0</v>
      </c>
      <c r="B432" s="185" t="s">
        <v>58</v>
      </c>
      <c r="C432" s="185" t="s">
        <v>27</v>
      </c>
      <c r="D432" s="185" t="s">
        <v>27</v>
      </c>
      <c r="E432" s="185" t="s">
        <v>28</v>
      </c>
      <c r="F432" s="185">
        <v>32.0</v>
      </c>
      <c r="G432" s="185" t="s">
        <v>53</v>
      </c>
      <c r="H432" s="185"/>
      <c r="I432" s="185" t="s">
        <v>30</v>
      </c>
      <c r="J432" s="191">
        <v>8.0</v>
      </c>
      <c r="K432" s="191" t="s">
        <v>42</v>
      </c>
      <c r="L432" s="185">
        <v>110.37231</v>
      </c>
      <c r="M432" s="185">
        <v>43.072</v>
      </c>
      <c r="N432" s="185"/>
      <c r="O432" s="185">
        <v>59.0</v>
      </c>
      <c r="P432" s="195">
        <v>7.73637</v>
      </c>
      <c r="Q432" s="198">
        <v>0.1</v>
      </c>
      <c r="R432" s="84"/>
      <c r="S432" s="188"/>
      <c r="T432" s="188"/>
      <c r="U432" s="188"/>
      <c r="V432" s="188"/>
      <c r="W432" s="91"/>
      <c r="X432" s="199">
        <v>33.0</v>
      </c>
      <c r="Y432" s="143">
        <v>195.0</v>
      </c>
      <c r="Z432" s="143">
        <v>7.86264</v>
      </c>
    </row>
    <row r="433" hidden="1">
      <c r="A433" s="185">
        <v>431.0</v>
      </c>
      <c r="B433" s="185" t="s">
        <v>58</v>
      </c>
      <c r="C433" s="185" t="s">
        <v>27</v>
      </c>
      <c r="D433" s="185" t="s">
        <v>27</v>
      </c>
      <c r="E433" s="185" t="s">
        <v>28</v>
      </c>
      <c r="F433" s="185">
        <v>32.0</v>
      </c>
      <c r="G433" s="185" t="s">
        <v>53</v>
      </c>
      <c r="H433" s="185"/>
      <c r="I433" s="185" t="s">
        <v>30</v>
      </c>
      <c r="J433" s="191">
        <v>8.0</v>
      </c>
      <c r="K433" s="191" t="s">
        <v>43</v>
      </c>
      <c r="L433" s="185">
        <v>15.04173</v>
      </c>
      <c r="M433" s="185">
        <v>2764.64</v>
      </c>
      <c r="N433" s="185"/>
      <c r="O433" s="185">
        <v>59.0</v>
      </c>
      <c r="P433" s="195">
        <v>355487.24</v>
      </c>
      <c r="Q433" s="198">
        <v>97.2</v>
      </c>
      <c r="R433" s="84"/>
      <c r="S433" s="188"/>
      <c r="T433" s="188"/>
      <c r="U433" s="188"/>
      <c r="V433" s="188"/>
      <c r="W433" s="91"/>
      <c r="X433" s="199">
        <v>356397.0</v>
      </c>
      <c r="Y433" s="143">
        <v>354336.0</v>
      </c>
      <c r="Z433" s="143">
        <v>10.20314</v>
      </c>
    </row>
    <row r="434" hidden="1">
      <c r="A434" s="185">
        <v>432.0</v>
      </c>
      <c r="B434" s="185" t="s">
        <v>58</v>
      </c>
      <c r="C434" s="185" t="s">
        <v>27</v>
      </c>
      <c r="D434" s="185" t="s">
        <v>27</v>
      </c>
      <c r="E434" s="185" t="s">
        <v>28</v>
      </c>
      <c r="F434" s="185">
        <v>32.0</v>
      </c>
      <c r="G434" s="185" t="s">
        <v>53</v>
      </c>
      <c r="H434" s="185"/>
      <c r="I434" s="185" t="s">
        <v>30</v>
      </c>
      <c r="J434" s="191">
        <v>8.0</v>
      </c>
      <c r="K434" s="191" t="s">
        <v>44</v>
      </c>
      <c r="L434" s="185">
        <v>111.47643</v>
      </c>
      <c r="M434" s="185">
        <v>179.331</v>
      </c>
      <c r="N434" s="185"/>
      <c r="O434" s="185">
        <v>5.0</v>
      </c>
      <c r="P434" s="195">
        <v>22.01266</v>
      </c>
      <c r="Q434" s="198">
        <v>0.2</v>
      </c>
      <c r="R434" s="84"/>
      <c r="S434" s="188"/>
      <c r="T434" s="188"/>
      <c r="U434" s="188"/>
      <c r="V434" s="188"/>
      <c r="W434" s="91"/>
      <c r="X434" s="199">
        <v>37.0</v>
      </c>
      <c r="Y434" s="143">
        <v>219.0</v>
      </c>
      <c r="Z434" s="143">
        <v>8.1166</v>
      </c>
    </row>
    <row r="435" hidden="1">
      <c r="A435" s="185">
        <v>433.0</v>
      </c>
      <c r="B435" s="185" t="s">
        <v>58</v>
      </c>
      <c r="C435" s="185" t="s">
        <v>27</v>
      </c>
      <c r="D435" s="185" t="s">
        <v>27</v>
      </c>
      <c r="E435" s="185" t="s">
        <v>28</v>
      </c>
      <c r="F435" s="185">
        <v>32.0</v>
      </c>
      <c r="G435" s="185" t="s">
        <v>53</v>
      </c>
      <c r="H435" s="185"/>
      <c r="I435" s="185" t="s">
        <v>30</v>
      </c>
      <c r="J435" s="191">
        <v>8.0</v>
      </c>
      <c r="K435" s="191" t="s">
        <v>45</v>
      </c>
      <c r="L435" s="185">
        <v>110.40738</v>
      </c>
      <c r="M435" s="185">
        <v>313.282</v>
      </c>
      <c r="N435" s="185"/>
      <c r="O435" s="185">
        <v>12.0</v>
      </c>
      <c r="P435" s="195">
        <v>7.78682</v>
      </c>
      <c r="Q435" s="198">
        <v>0.1</v>
      </c>
      <c r="R435" s="84"/>
      <c r="S435" s="188"/>
      <c r="T435" s="188"/>
      <c r="U435" s="188"/>
      <c r="V435" s="188"/>
      <c r="W435" s="91"/>
      <c r="X435" s="199">
        <v>165.0</v>
      </c>
      <c r="Y435" s="143">
        <v>588.0</v>
      </c>
      <c r="Z435" s="143">
        <v>8.56132</v>
      </c>
    </row>
    <row r="436" hidden="1">
      <c r="A436" s="185">
        <v>434.0</v>
      </c>
      <c r="B436" s="185" t="s">
        <v>58</v>
      </c>
      <c r="C436" s="185" t="s">
        <v>27</v>
      </c>
      <c r="D436" s="185" t="s">
        <v>27</v>
      </c>
      <c r="E436" s="185" t="s">
        <v>28</v>
      </c>
      <c r="F436" s="185">
        <v>32.0</v>
      </c>
      <c r="G436" s="185" t="s">
        <v>53</v>
      </c>
      <c r="H436" s="185"/>
      <c r="I436" s="185" t="s">
        <v>30</v>
      </c>
      <c r="J436" s="191">
        <v>8.0</v>
      </c>
      <c r="K436" s="191" t="s">
        <v>46</v>
      </c>
      <c r="L436" s="185">
        <v>8.25266</v>
      </c>
      <c r="M436" s="185">
        <v>259561.13</v>
      </c>
      <c r="N436" s="185"/>
      <c r="O436" s="185">
        <v>7.0</v>
      </c>
      <c r="P436" s="195">
        <v>13.82412</v>
      </c>
      <c r="Q436" s="198">
        <v>0.1</v>
      </c>
      <c r="R436" s="84"/>
      <c r="S436" s="188"/>
      <c r="T436" s="188"/>
      <c r="U436" s="188"/>
      <c r="V436" s="188"/>
      <c r="W436" s="91"/>
      <c r="X436" s="199">
        <v>11594.0</v>
      </c>
      <c r="Y436" s="143">
        <v>12367.0</v>
      </c>
      <c r="Z436" s="143">
        <v>10.89329</v>
      </c>
    </row>
    <row r="437" hidden="1">
      <c r="A437" s="185">
        <v>435.0</v>
      </c>
      <c r="B437" s="185" t="s">
        <v>58</v>
      </c>
      <c r="C437" s="185" t="s">
        <v>27</v>
      </c>
      <c r="D437" s="185" t="s">
        <v>27</v>
      </c>
      <c r="E437" s="185" t="s">
        <v>28</v>
      </c>
      <c r="F437" s="185">
        <v>32.0</v>
      </c>
      <c r="G437" s="185" t="s">
        <v>53</v>
      </c>
      <c r="H437" s="185"/>
      <c r="I437" s="185" t="s">
        <v>30</v>
      </c>
      <c r="J437" s="191">
        <v>8.0</v>
      </c>
      <c r="K437" s="191" t="s">
        <v>47</v>
      </c>
      <c r="L437" s="185">
        <v>112.51771</v>
      </c>
      <c r="M437" s="185">
        <v>9785.83</v>
      </c>
      <c r="N437" s="185"/>
      <c r="O437" s="185">
        <v>11.0</v>
      </c>
      <c r="P437" s="195">
        <v>216.67644</v>
      </c>
      <c r="Q437" s="198">
        <v>2.4</v>
      </c>
      <c r="R437" s="84"/>
      <c r="S437" s="188"/>
      <c r="T437" s="188"/>
      <c r="U437" s="188"/>
      <c r="V437" s="188"/>
      <c r="W437" s="91"/>
      <c r="X437" s="199">
        <v>2436.0</v>
      </c>
      <c r="Y437" s="143">
        <v>2834.0</v>
      </c>
      <c r="Z437" s="143">
        <v>8.68543</v>
      </c>
    </row>
    <row r="438" hidden="1">
      <c r="A438" s="185">
        <v>436.0</v>
      </c>
      <c r="B438" s="185" t="s">
        <v>58</v>
      </c>
      <c r="C438" s="185" t="s">
        <v>27</v>
      </c>
      <c r="D438" s="185" t="s">
        <v>27</v>
      </c>
      <c r="E438" s="185" t="s">
        <v>28</v>
      </c>
      <c r="F438" s="185">
        <v>32.0</v>
      </c>
      <c r="G438" s="185" t="s">
        <v>53</v>
      </c>
      <c r="H438" s="185"/>
      <c r="I438" s="185" t="s">
        <v>30</v>
      </c>
      <c r="J438" s="191">
        <v>8.0</v>
      </c>
      <c r="K438" s="191" t="s">
        <v>48</v>
      </c>
      <c r="L438" s="185">
        <v>134.21511</v>
      </c>
      <c r="M438" s="185">
        <v>56478.78</v>
      </c>
      <c r="N438" s="185"/>
      <c r="O438" s="185">
        <v>19.0</v>
      </c>
      <c r="P438" s="195">
        <v>122.52371</v>
      </c>
      <c r="Q438" s="198">
        <v>1.0</v>
      </c>
      <c r="R438" s="84"/>
      <c r="S438" s="188"/>
      <c r="T438" s="188"/>
      <c r="U438" s="188"/>
      <c r="V438" s="188"/>
      <c r="W438" s="91"/>
      <c r="X438" s="199">
        <v>6293.0</v>
      </c>
      <c r="Y438" s="143">
        <v>7069.0</v>
      </c>
      <c r="Z438" s="143">
        <v>8.75479</v>
      </c>
    </row>
    <row r="439" hidden="1">
      <c r="A439" s="185">
        <v>437.0</v>
      </c>
      <c r="B439" s="185" t="s">
        <v>58</v>
      </c>
      <c r="C439" s="185" t="s">
        <v>27</v>
      </c>
      <c r="D439" s="185" t="s">
        <v>27</v>
      </c>
      <c r="E439" s="185" t="s">
        <v>28</v>
      </c>
      <c r="F439" s="185">
        <v>32.0</v>
      </c>
      <c r="G439" s="185" t="s">
        <v>53</v>
      </c>
      <c r="H439" s="185"/>
      <c r="I439" s="185" t="s">
        <v>30</v>
      </c>
      <c r="J439" s="191">
        <v>8.0</v>
      </c>
      <c r="K439" s="191" t="s">
        <v>49</v>
      </c>
      <c r="L439" s="185">
        <v>167.3538</v>
      </c>
      <c r="M439" s="185">
        <v>89.793</v>
      </c>
      <c r="N439" s="185"/>
      <c r="O439" s="185">
        <v>3.0</v>
      </c>
      <c r="P439" s="195">
        <v>109.83974</v>
      </c>
      <c r="Q439" s="198">
        <v>1.2</v>
      </c>
      <c r="R439" s="84"/>
      <c r="S439" s="188"/>
      <c r="T439" s="188"/>
      <c r="U439" s="188"/>
      <c r="V439" s="188"/>
      <c r="W439" s="91"/>
      <c r="X439" s="199">
        <v>128.0</v>
      </c>
      <c r="Y439" s="143">
        <v>375.0</v>
      </c>
      <c r="Z439" s="143">
        <v>7.68358</v>
      </c>
    </row>
    <row r="440" hidden="1">
      <c r="A440" s="185">
        <v>438.0</v>
      </c>
      <c r="B440" s="185" t="s">
        <v>58</v>
      </c>
      <c r="C440" s="185" t="s">
        <v>27</v>
      </c>
      <c r="D440" s="185" t="s">
        <v>27</v>
      </c>
      <c r="E440" s="185" t="s">
        <v>28</v>
      </c>
      <c r="F440" s="185">
        <v>32.0</v>
      </c>
      <c r="G440" s="185" t="s">
        <v>53</v>
      </c>
      <c r="H440" s="185"/>
      <c r="I440" s="185" t="s">
        <v>30</v>
      </c>
      <c r="J440" s="191">
        <v>8.0</v>
      </c>
      <c r="K440" s="191" t="s">
        <v>50</v>
      </c>
      <c r="L440" s="185">
        <v>121.22057</v>
      </c>
      <c r="M440" s="185">
        <v>31858.31</v>
      </c>
      <c r="N440" s="185"/>
      <c r="O440" s="185">
        <v>23.0</v>
      </c>
      <c r="P440" s="195">
        <v>267.09136</v>
      </c>
      <c r="Q440" s="198">
        <v>1.3</v>
      </c>
      <c r="R440" s="84"/>
      <c r="S440" s="188"/>
      <c r="T440" s="188"/>
      <c r="U440" s="188"/>
      <c r="V440" s="188"/>
      <c r="W440" s="91"/>
      <c r="X440" s="199">
        <v>11461.0</v>
      </c>
      <c r="Y440" s="143">
        <v>12932.0</v>
      </c>
      <c r="Z440" s="143">
        <v>13.47083</v>
      </c>
    </row>
    <row r="441" hidden="1">
      <c r="A441" s="185">
        <v>439.0</v>
      </c>
      <c r="B441" s="185" t="s">
        <v>58</v>
      </c>
      <c r="C441" s="185" t="s">
        <v>27</v>
      </c>
      <c r="D441" s="185" t="s">
        <v>27</v>
      </c>
      <c r="E441" s="185" t="s">
        <v>28</v>
      </c>
      <c r="F441" s="185">
        <v>32.0</v>
      </c>
      <c r="G441" s="185" t="s">
        <v>53</v>
      </c>
      <c r="H441" s="185"/>
      <c r="I441" s="185" t="s">
        <v>30</v>
      </c>
      <c r="J441" s="191">
        <v>8.0</v>
      </c>
      <c r="K441" s="191" t="s">
        <v>51</v>
      </c>
      <c r="L441" s="185"/>
      <c r="M441" s="185"/>
      <c r="N441" s="185"/>
      <c r="O441" s="185"/>
      <c r="P441" s="195"/>
      <c r="Q441" s="201"/>
      <c r="R441" s="84"/>
      <c r="S441" s="188"/>
      <c r="T441" s="188"/>
      <c r="U441" s="188"/>
      <c r="V441" s="188"/>
      <c r="W441" s="142"/>
      <c r="X441" s="189" t="s">
        <v>30</v>
      </c>
      <c r="Y441" s="151"/>
      <c r="Z441" s="151"/>
    </row>
    <row r="442" hidden="1">
      <c r="A442" s="185">
        <v>440.0</v>
      </c>
      <c r="B442" s="185" t="s">
        <v>58</v>
      </c>
      <c r="C442" s="185" t="s">
        <v>27</v>
      </c>
      <c r="D442" s="185" t="s">
        <v>27</v>
      </c>
      <c r="E442" s="185" t="s">
        <v>28</v>
      </c>
      <c r="F442" s="185">
        <v>32.0</v>
      </c>
      <c r="G442" s="185" t="s">
        <v>53</v>
      </c>
      <c r="H442" s="185"/>
      <c r="I442" s="185" t="s">
        <v>30</v>
      </c>
      <c r="J442" s="191">
        <v>8.0</v>
      </c>
      <c r="K442" s="191" t="s">
        <v>52</v>
      </c>
      <c r="L442" s="185"/>
      <c r="M442" s="185"/>
      <c r="N442" s="185"/>
      <c r="O442" s="185"/>
      <c r="P442" s="195"/>
      <c r="Q442" s="201"/>
      <c r="R442" s="84"/>
      <c r="S442" s="188"/>
      <c r="T442" s="188"/>
      <c r="U442" s="188"/>
      <c r="V442" s="188"/>
      <c r="W442" s="142"/>
      <c r="X442" s="189" t="s">
        <v>30</v>
      </c>
      <c r="Y442" s="151"/>
      <c r="Z442" s="151"/>
    </row>
    <row r="443" hidden="1">
      <c r="A443" s="185">
        <v>441.0</v>
      </c>
      <c r="B443" s="185" t="s">
        <v>58</v>
      </c>
      <c r="C443" s="185" t="s">
        <v>27</v>
      </c>
      <c r="D443" s="185" t="s">
        <v>27</v>
      </c>
      <c r="E443" s="185" t="s">
        <v>28</v>
      </c>
      <c r="F443" s="185">
        <v>64.0</v>
      </c>
      <c r="G443" s="185" t="s">
        <v>53</v>
      </c>
      <c r="H443" s="185"/>
      <c r="I443" s="185" t="s">
        <v>30</v>
      </c>
      <c r="J443" s="191">
        <v>1.0</v>
      </c>
      <c r="K443" s="191" t="s">
        <v>31</v>
      </c>
      <c r="L443" s="185">
        <v>52.10728</v>
      </c>
      <c r="M443" s="185">
        <v>19.393</v>
      </c>
      <c r="N443" s="185"/>
      <c r="O443" s="185">
        <v>2.0</v>
      </c>
      <c r="P443" s="195">
        <v>33.13872</v>
      </c>
      <c r="Q443" s="198">
        <v>0.6</v>
      </c>
      <c r="R443" s="84"/>
      <c r="S443" s="188"/>
      <c r="T443" s="188"/>
      <c r="U443" s="188"/>
      <c r="V443" s="188"/>
      <c r="W443" s="91"/>
      <c r="X443" s="199">
        <v>61.0</v>
      </c>
      <c r="Y443" s="143">
        <v>1178.0</v>
      </c>
      <c r="Z443" s="143">
        <v>13.62905</v>
      </c>
    </row>
    <row r="444" hidden="1">
      <c r="A444" s="185">
        <v>442.0</v>
      </c>
      <c r="B444" s="185" t="s">
        <v>58</v>
      </c>
      <c r="C444" s="185" t="s">
        <v>27</v>
      </c>
      <c r="D444" s="185" t="s">
        <v>27</v>
      </c>
      <c r="E444" s="185" t="s">
        <v>28</v>
      </c>
      <c r="F444" s="185">
        <v>64.0</v>
      </c>
      <c r="G444" s="185" t="s">
        <v>53</v>
      </c>
      <c r="H444" s="185"/>
      <c r="I444" s="185" t="s">
        <v>30</v>
      </c>
      <c r="J444" s="191">
        <v>1.0</v>
      </c>
      <c r="K444" s="191" t="s">
        <v>32</v>
      </c>
      <c r="L444" s="185">
        <v>2.21942</v>
      </c>
      <c r="M444" s="185">
        <v>705.491</v>
      </c>
      <c r="N444" s="185"/>
      <c r="O444" s="185">
        <v>39.0</v>
      </c>
      <c r="P444" s="195">
        <v>8950.76</v>
      </c>
      <c r="Q444" s="198">
        <v>60.1</v>
      </c>
      <c r="R444" s="84"/>
      <c r="S444" s="188"/>
      <c r="T444" s="188"/>
      <c r="U444" s="188"/>
      <c r="V444" s="188"/>
      <c r="W444" s="91"/>
      <c r="X444" s="199">
        <v>8882.0</v>
      </c>
      <c r="Y444" s="143">
        <v>10602.0</v>
      </c>
      <c r="Z444" s="143">
        <v>9.35098</v>
      </c>
    </row>
    <row r="445" hidden="1">
      <c r="A445" s="185">
        <v>443.0</v>
      </c>
      <c r="B445" s="185" t="s">
        <v>58</v>
      </c>
      <c r="C445" s="185" t="s">
        <v>27</v>
      </c>
      <c r="D445" s="185" t="s">
        <v>27</v>
      </c>
      <c r="E445" s="185" t="s">
        <v>28</v>
      </c>
      <c r="F445" s="185">
        <v>64.0</v>
      </c>
      <c r="G445" s="185" t="s">
        <v>53</v>
      </c>
      <c r="H445" s="185"/>
      <c r="I445" s="185" t="s">
        <v>30</v>
      </c>
      <c r="J445" s="191">
        <v>1.0</v>
      </c>
      <c r="K445" s="191" t="s">
        <v>33</v>
      </c>
      <c r="L445" s="185">
        <v>15.58164</v>
      </c>
      <c r="M445" s="185">
        <v>160.773</v>
      </c>
      <c r="N445" s="185"/>
      <c r="O445" s="185">
        <v>12.0</v>
      </c>
      <c r="P445" s="195">
        <v>11.12</v>
      </c>
      <c r="Q445" s="198">
        <v>0.2</v>
      </c>
      <c r="R445" s="84"/>
      <c r="S445" s="188"/>
      <c r="T445" s="188"/>
      <c r="U445" s="188"/>
      <c r="V445" s="188"/>
      <c r="W445" s="91"/>
      <c r="X445" s="199">
        <v>117.0</v>
      </c>
      <c r="Y445" s="143">
        <v>1089.0</v>
      </c>
      <c r="Z445" s="143">
        <v>8.64392</v>
      </c>
    </row>
    <row r="446" hidden="1">
      <c r="A446" s="185">
        <v>444.0</v>
      </c>
      <c r="B446" s="185" t="s">
        <v>58</v>
      </c>
      <c r="C446" s="185" t="s">
        <v>27</v>
      </c>
      <c r="D446" s="185" t="s">
        <v>27</v>
      </c>
      <c r="E446" s="185" t="s">
        <v>28</v>
      </c>
      <c r="F446" s="185">
        <v>64.0</v>
      </c>
      <c r="G446" s="185" t="s">
        <v>53</v>
      </c>
      <c r="H446" s="185"/>
      <c r="I446" s="185" t="s">
        <v>30</v>
      </c>
      <c r="J446" s="191">
        <v>1.0</v>
      </c>
      <c r="K446" s="191" t="s">
        <v>34</v>
      </c>
      <c r="L446" s="185">
        <v>11.96847</v>
      </c>
      <c r="M446" s="185">
        <v>14.55474</v>
      </c>
      <c r="N446" s="185"/>
      <c r="O446" s="185">
        <v>69.0</v>
      </c>
      <c r="P446" s="195">
        <v>2.76963</v>
      </c>
      <c r="Q446" s="198">
        <v>0.0</v>
      </c>
      <c r="R446" s="84"/>
      <c r="S446" s="188"/>
      <c r="T446" s="188"/>
      <c r="U446" s="188"/>
      <c r="V446" s="188"/>
      <c r="W446" s="91"/>
      <c r="X446" s="199">
        <v>1019.0</v>
      </c>
      <c r="Y446" s="143">
        <v>2182.0</v>
      </c>
      <c r="Z446" s="143">
        <v>10.87165</v>
      </c>
    </row>
    <row r="447" hidden="1">
      <c r="A447" s="185">
        <v>445.0</v>
      </c>
      <c r="B447" s="185" t="s">
        <v>58</v>
      </c>
      <c r="C447" s="185" t="s">
        <v>27</v>
      </c>
      <c r="D447" s="185" t="s">
        <v>27</v>
      </c>
      <c r="E447" s="185" t="s">
        <v>28</v>
      </c>
      <c r="F447" s="185">
        <v>64.0</v>
      </c>
      <c r="G447" s="185" t="s">
        <v>53</v>
      </c>
      <c r="H447" s="185"/>
      <c r="I447" s="185" t="s">
        <v>30</v>
      </c>
      <c r="J447" s="191">
        <v>1.0</v>
      </c>
      <c r="K447" s="191" t="s">
        <v>35</v>
      </c>
      <c r="L447" s="185">
        <v>16.02175</v>
      </c>
      <c r="M447" s="185">
        <v>78.02</v>
      </c>
      <c r="N447" s="185"/>
      <c r="O447" s="185">
        <v>67.0</v>
      </c>
      <c r="P447" s="195">
        <v>3.03421</v>
      </c>
      <c r="Q447" s="198">
        <v>0.1</v>
      </c>
      <c r="R447" s="84"/>
      <c r="S447" s="188"/>
      <c r="T447" s="188"/>
      <c r="U447" s="188"/>
      <c r="V447" s="188"/>
      <c r="W447" s="91"/>
      <c r="X447" s="199">
        <v>38.0</v>
      </c>
      <c r="Y447" s="143">
        <v>910.0</v>
      </c>
      <c r="Z447" s="143">
        <v>8.03661</v>
      </c>
    </row>
    <row r="448" hidden="1">
      <c r="A448" s="185">
        <v>446.0</v>
      </c>
      <c r="B448" s="185" t="s">
        <v>58</v>
      </c>
      <c r="C448" s="185" t="s">
        <v>27</v>
      </c>
      <c r="D448" s="185" t="s">
        <v>27</v>
      </c>
      <c r="E448" s="185" t="s">
        <v>28</v>
      </c>
      <c r="F448" s="185">
        <v>64.0</v>
      </c>
      <c r="G448" s="185" t="s">
        <v>53</v>
      </c>
      <c r="H448" s="185"/>
      <c r="I448" s="185" t="s">
        <v>30</v>
      </c>
      <c r="J448" s="191">
        <v>1.0</v>
      </c>
      <c r="K448" s="191" t="s">
        <v>36</v>
      </c>
      <c r="L448" s="185">
        <v>15.3544</v>
      </c>
      <c r="M448" s="185">
        <v>54.305</v>
      </c>
      <c r="N448" s="185"/>
      <c r="O448" s="185">
        <v>1.0</v>
      </c>
      <c r="P448" s="195">
        <v>0.576173</v>
      </c>
      <c r="Q448" s="198">
        <v>0.0</v>
      </c>
      <c r="R448" s="84"/>
      <c r="S448" s="188"/>
      <c r="T448" s="188"/>
      <c r="U448" s="188"/>
      <c r="V448" s="188"/>
      <c r="W448" s="91"/>
      <c r="X448" s="199">
        <v>12.0</v>
      </c>
      <c r="Y448" s="143">
        <v>718.0</v>
      </c>
      <c r="Z448" s="143">
        <v>3.63876</v>
      </c>
    </row>
    <row r="449" hidden="1">
      <c r="A449" s="185">
        <v>447.0</v>
      </c>
      <c r="B449" s="185" t="s">
        <v>58</v>
      </c>
      <c r="C449" s="185" t="s">
        <v>27</v>
      </c>
      <c r="D449" s="185" t="s">
        <v>27</v>
      </c>
      <c r="E449" s="185" t="s">
        <v>28</v>
      </c>
      <c r="F449" s="185">
        <v>64.0</v>
      </c>
      <c r="G449" s="185" t="s">
        <v>53</v>
      </c>
      <c r="H449" s="185"/>
      <c r="I449" s="185" t="s">
        <v>30</v>
      </c>
      <c r="J449" s="191">
        <v>1.0</v>
      </c>
      <c r="K449" s="191" t="s">
        <v>37</v>
      </c>
      <c r="L449" s="185">
        <v>16.42115</v>
      </c>
      <c r="M449" s="185">
        <v>41.921</v>
      </c>
      <c r="N449" s="185"/>
      <c r="O449" s="185">
        <v>12.0</v>
      </c>
      <c r="P449" s="195">
        <v>10.29301</v>
      </c>
      <c r="Q449" s="198">
        <v>0.2</v>
      </c>
      <c r="R449" s="84"/>
      <c r="S449" s="188"/>
      <c r="T449" s="188"/>
      <c r="U449" s="188"/>
      <c r="V449" s="188"/>
      <c r="W449" s="91"/>
      <c r="X449" s="199">
        <v>32.0</v>
      </c>
      <c r="Y449" s="98">
        <v>845.0</v>
      </c>
      <c r="Z449" s="143">
        <v>8.23652</v>
      </c>
    </row>
    <row r="450" hidden="1">
      <c r="A450" s="185">
        <v>448.0</v>
      </c>
      <c r="B450" s="185" t="s">
        <v>58</v>
      </c>
      <c r="C450" s="185" t="s">
        <v>27</v>
      </c>
      <c r="D450" s="185" t="s">
        <v>27</v>
      </c>
      <c r="E450" s="185" t="s">
        <v>28</v>
      </c>
      <c r="F450" s="185">
        <v>64.0</v>
      </c>
      <c r="G450" s="185" t="s">
        <v>53</v>
      </c>
      <c r="H450" s="185"/>
      <c r="I450" s="185" t="s">
        <v>30</v>
      </c>
      <c r="J450" s="191">
        <v>1.0</v>
      </c>
      <c r="K450" s="191" t="s">
        <v>38</v>
      </c>
      <c r="L450" s="185">
        <v>17.528</v>
      </c>
      <c r="M450" s="185">
        <v>121.122</v>
      </c>
      <c r="N450" s="185"/>
      <c r="O450" s="185">
        <v>85.0</v>
      </c>
      <c r="P450" s="195">
        <v>5.83524</v>
      </c>
      <c r="Q450" s="198">
        <v>0.1</v>
      </c>
      <c r="R450" s="84"/>
      <c r="S450" s="188"/>
      <c r="T450" s="188"/>
      <c r="U450" s="188"/>
      <c r="V450" s="188"/>
      <c r="W450" s="91"/>
      <c r="X450" s="199">
        <v>49.0</v>
      </c>
      <c r="Y450" s="143">
        <v>1058.0</v>
      </c>
      <c r="Z450" s="143">
        <v>8.66965</v>
      </c>
    </row>
    <row r="451" hidden="1">
      <c r="A451" s="185">
        <v>449.0</v>
      </c>
      <c r="B451" s="185" t="s">
        <v>58</v>
      </c>
      <c r="C451" s="185" t="s">
        <v>27</v>
      </c>
      <c r="D451" s="185" t="s">
        <v>27</v>
      </c>
      <c r="E451" s="185" t="s">
        <v>28</v>
      </c>
      <c r="F451" s="185">
        <v>64.0</v>
      </c>
      <c r="G451" s="185" t="s">
        <v>53</v>
      </c>
      <c r="H451" s="185"/>
      <c r="I451" s="185" t="s">
        <v>30</v>
      </c>
      <c r="J451" s="191">
        <v>1.0</v>
      </c>
      <c r="K451" s="191" t="s">
        <v>39</v>
      </c>
      <c r="L451" s="185">
        <v>22.08597</v>
      </c>
      <c r="M451" s="185">
        <v>23.809</v>
      </c>
      <c r="N451" s="185"/>
      <c r="O451" s="185">
        <v>12.0</v>
      </c>
      <c r="P451" s="195">
        <v>23.50146</v>
      </c>
      <c r="Q451" s="198">
        <v>0.4</v>
      </c>
      <c r="R451" s="84"/>
      <c r="S451" s="188"/>
      <c r="T451" s="188"/>
      <c r="U451" s="188"/>
      <c r="V451" s="188"/>
      <c r="W451" s="91"/>
      <c r="X451" s="199">
        <v>45.0</v>
      </c>
      <c r="Y451" s="143">
        <v>924.0</v>
      </c>
      <c r="Z451" s="143">
        <v>7.8578</v>
      </c>
    </row>
    <row r="452" hidden="1">
      <c r="A452" s="185">
        <v>450.0</v>
      </c>
      <c r="B452" s="185" t="s">
        <v>58</v>
      </c>
      <c r="C452" s="185" t="s">
        <v>27</v>
      </c>
      <c r="D452" s="185" t="s">
        <v>27</v>
      </c>
      <c r="E452" s="185" t="s">
        <v>28</v>
      </c>
      <c r="F452" s="185">
        <v>64.0</v>
      </c>
      <c r="G452" s="185" t="s">
        <v>53</v>
      </c>
      <c r="H452" s="185"/>
      <c r="I452" s="185" t="s">
        <v>30</v>
      </c>
      <c r="J452" s="191">
        <v>1.0</v>
      </c>
      <c r="K452" s="191" t="s">
        <v>40</v>
      </c>
      <c r="L452" s="185">
        <v>15.49084</v>
      </c>
      <c r="M452" s="185">
        <v>490.731</v>
      </c>
      <c r="N452" s="185"/>
      <c r="O452" s="185">
        <v>16.0</v>
      </c>
      <c r="P452" s="195">
        <v>35.71235</v>
      </c>
      <c r="Q452" s="198">
        <v>0.6</v>
      </c>
      <c r="R452" s="84"/>
      <c r="S452" s="188"/>
      <c r="T452" s="188"/>
      <c r="U452" s="188"/>
      <c r="V452" s="188"/>
      <c r="W452" s="91"/>
      <c r="X452" s="199">
        <v>101.0</v>
      </c>
      <c r="Y452" s="143">
        <v>1085.0</v>
      </c>
      <c r="Z452" s="143">
        <v>8.10108</v>
      </c>
    </row>
    <row r="453" hidden="1">
      <c r="A453" s="185">
        <v>451.0</v>
      </c>
      <c r="B453" s="185" t="s">
        <v>58</v>
      </c>
      <c r="C453" s="185" t="s">
        <v>27</v>
      </c>
      <c r="D453" s="185" t="s">
        <v>27</v>
      </c>
      <c r="E453" s="185" t="s">
        <v>28</v>
      </c>
      <c r="F453" s="185">
        <v>64.0</v>
      </c>
      <c r="G453" s="185" t="s">
        <v>53</v>
      </c>
      <c r="H453" s="185"/>
      <c r="I453" s="185" t="s">
        <v>30</v>
      </c>
      <c r="J453" s="191">
        <v>1.0</v>
      </c>
      <c r="K453" s="191" t="s">
        <v>41</v>
      </c>
      <c r="L453" s="185">
        <v>1.89592</v>
      </c>
      <c r="M453" s="185">
        <v>475.724</v>
      </c>
      <c r="N453" s="185"/>
      <c r="O453" s="185">
        <v>68.0</v>
      </c>
      <c r="P453" s="195">
        <v>0.992985</v>
      </c>
      <c r="Q453" s="198">
        <v>0.0</v>
      </c>
      <c r="R453" s="84"/>
      <c r="S453" s="188"/>
      <c r="T453" s="188"/>
      <c r="U453" s="188"/>
      <c r="V453" s="188"/>
      <c r="W453" s="91"/>
      <c r="X453" s="199">
        <v>80.0</v>
      </c>
      <c r="Y453" s="143">
        <v>1105.0</v>
      </c>
      <c r="Z453" s="143">
        <v>8.8491</v>
      </c>
    </row>
    <row r="454" hidden="1">
      <c r="A454" s="185">
        <v>452.0</v>
      </c>
      <c r="B454" s="185" t="s">
        <v>58</v>
      </c>
      <c r="C454" s="185" t="s">
        <v>27</v>
      </c>
      <c r="D454" s="185" t="s">
        <v>27</v>
      </c>
      <c r="E454" s="185" t="s">
        <v>28</v>
      </c>
      <c r="F454" s="185">
        <v>64.0</v>
      </c>
      <c r="G454" s="185" t="s">
        <v>53</v>
      </c>
      <c r="H454" s="185"/>
      <c r="I454" s="185" t="s">
        <v>30</v>
      </c>
      <c r="J454" s="191">
        <v>1.0</v>
      </c>
      <c r="K454" s="191" t="s">
        <v>42</v>
      </c>
      <c r="L454" s="185">
        <v>11.8</v>
      </c>
      <c r="M454" s="185">
        <v>43.17</v>
      </c>
      <c r="N454" s="185"/>
      <c r="O454" s="185">
        <v>59.0</v>
      </c>
      <c r="P454" s="195">
        <v>1.18124</v>
      </c>
      <c r="Q454" s="198">
        <v>0.0</v>
      </c>
      <c r="R454" s="84"/>
      <c r="S454" s="188"/>
      <c r="T454" s="188"/>
      <c r="U454" s="188"/>
      <c r="V454" s="188"/>
      <c r="W454" s="91"/>
      <c r="X454" s="199">
        <v>29.0</v>
      </c>
      <c r="Y454" s="143">
        <v>814.0</v>
      </c>
      <c r="Z454" s="143">
        <v>7.9145</v>
      </c>
    </row>
    <row r="455" hidden="1">
      <c r="A455" s="185">
        <v>453.0</v>
      </c>
      <c r="B455" s="185" t="s">
        <v>58</v>
      </c>
      <c r="C455" s="185" t="s">
        <v>27</v>
      </c>
      <c r="D455" s="185" t="s">
        <v>27</v>
      </c>
      <c r="E455" s="185" t="s">
        <v>28</v>
      </c>
      <c r="F455" s="185">
        <v>64.0</v>
      </c>
      <c r="G455" s="185" t="s">
        <v>53</v>
      </c>
      <c r="H455" s="185"/>
      <c r="I455" s="185" t="s">
        <v>30</v>
      </c>
      <c r="J455" s="191">
        <v>1.0</v>
      </c>
      <c r="K455" s="191" t="s">
        <v>43</v>
      </c>
      <c r="L455" s="185">
        <v>1.87157</v>
      </c>
      <c r="M455" s="185">
        <v>548.526</v>
      </c>
      <c r="N455" s="185"/>
      <c r="O455" s="185">
        <v>59.0</v>
      </c>
      <c r="P455" s="195">
        <v>5374.37</v>
      </c>
      <c r="Q455" s="198">
        <v>60.7</v>
      </c>
      <c r="R455" s="84"/>
      <c r="S455" s="188"/>
      <c r="T455" s="188"/>
      <c r="U455" s="188"/>
      <c r="V455" s="188"/>
      <c r="W455" s="91"/>
      <c r="X455" s="199">
        <v>5436.0</v>
      </c>
      <c r="Y455" s="143">
        <v>6503.0</v>
      </c>
      <c r="Z455" s="143">
        <v>8.33876</v>
      </c>
    </row>
    <row r="456" hidden="1">
      <c r="A456" s="185">
        <v>454.0</v>
      </c>
      <c r="B456" s="185" t="s">
        <v>58</v>
      </c>
      <c r="C456" s="185" t="s">
        <v>27</v>
      </c>
      <c r="D456" s="185" t="s">
        <v>27</v>
      </c>
      <c r="E456" s="185" t="s">
        <v>28</v>
      </c>
      <c r="F456" s="185">
        <v>64.0</v>
      </c>
      <c r="G456" s="185" t="s">
        <v>53</v>
      </c>
      <c r="H456" s="185"/>
      <c r="I456" s="185" t="s">
        <v>30</v>
      </c>
      <c r="J456" s="191">
        <v>1.0</v>
      </c>
      <c r="K456" s="191" t="s">
        <v>44</v>
      </c>
      <c r="L456" s="185">
        <v>13.19224</v>
      </c>
      <c r="M456" s="185">
        <v>109.059</v>
      </c>
      <c r="N456" s="185"/>
      <c r="O456" s="185">
        <v>5.0</v>
      </c>
      <c r="P456" s="195">
        <v>0.927989</v>
      </c>
      <c r="Q456" s="198">
        <v>0.0</v>
      </c>
      <c r="R456" s="84"/>
      <c r="S456" s="188"/>
      <c r="T456" s="188"/>
      <c r="U456" s="188"/>
      <c r="V456" s="188"/>
      <c r="W456" s="91"/>
      <c r="X456" s="199">
        <v>18.0</v>
      </c>
      <c r="Y456" s="143">
        <v>843.0</v>
      </c>
      <c r="Z456" s="143">
        <v>8.08318</v>
      </c>
    </row>
    <row r="457" hidden="1">
      <c r="A457" s="185">
        <v>455.0</v>
      </c>
      <c r="B457" s="185" t="s">
        <v>58</v>
      </c>
      <c r="C457" s="185" t="s">
        <v>27</v>
      </c>
      <c r="D457" s="185" t="s">
        <v>27</v>
      </c>
      <c r="E457" s="185" t="s">
        <v>28</v>
      </c>
      <c r="F457" s="185">
        <v>64.0</v>
      </c>
      <c r="G457" s="185" t="s">
        <v>53</v>
      </c>
      <c r="H457" s="185"/>
      <c r="I457" s="185" t="s">
        <v>30</v>
      </c>
      <c r="J457" s="191">
        <v>1.0</v>
      </c>
      <c r="K457" s="191" t="s">
        <v>45</v>
      </c>
      <c r="L457" s="185">
        <v>13.2973</v>
      </c>
      <c r="M457" s="185">
        <v>1.52823</v>
      </c>
      <c r="N457" s="185"/>
      <c r="O457" s="185">
        <v>122.0</v>
      </c>
      <c r="P457" s="195">
        <v>1.6098</v>
      </c>
      <c r="Q457" s="198">
        <v>0.0</v>
      </c>
      <c r="R457" s="84"/>
      <c r="S457" s="188"/>
      <c r="T457" s="188"/>
      <c r="U457" s="188"/>
      <c r="V457" s="188"/>
      <c r="W457" s="91"/>
      <c r="X457" s="199">
        <v>230.0</v>
      </c>
      <c r="Y457" s="143">
        <v>748.0</v>
      </c>
      <c r="Z457" s="143">
        <v>8.68887</v>
      </c>
    </row>
    <row r="458" hidden="1">
      <c r="A458" s="185">
        <v>456.0</v>
      </c>
      <c r="B458" s="185" t="s">
        <v>58</v>
      </c>
      <c r="C458" s="185" t="s">
        <v>27</v>
      </c>
      <c r="D458" s="185" t="s">
        <v>27</v>
      </c>
      <c r="E458" s="185" t="s">
        <v>28</v>
      </c>
      <c r="F458" s="185">
        <v>64.0</v>
      </c>
      <c r="G458" s="185" t="s">
        <v>53</v>
      </c>
      <c r="H458" s="185"/>
      <c r="I458" s="185" t="s">
        <v>30</v>
      </c>
      <c r="J458" s="191">
        <v>1.0</v>
      </c>
      <c r="K458" s="191" t="s">
        <v>46</v>
      </c>
      <c r="L458" s="185">
        <v>1.94334</v>
      </c>
      <c r="M458" s="185">
        <v>34.35519</v>
      </c>
      <c r="N458" s="185"/>
      <c r="O458" s="185">
        <v>7.0</v>
      </c>
      <c r="P458" s="195">
        <v>1.84743</v>
      </c>
      <c r="Q458" s="198">
        <v>0.0</v>
      </c>
      <c r="R458" s="84"/>
      <c r="S458" s="188"/>
      <c r="T458" s="188"/>
      <c r="U458" s="188"/>
      <c r="V458" s="188"/>
      <c r="W458" s="91"/>
      <c r="X458" s="199">
        <v>1733.0</v>
      </c>
      <c r="Y458" s="143">
        <v>2618.0</v>
      </c>
      <c r="Z458" s="143">
        <v>8.15409</v>
      </c>
    </row>
    <row r="459" hidden="1">
      <c r="A459" s="185">
        <v>457.0</v>
      </c>
      <c r="B459" s="185" t="s">
        <v>58</v>
      </c>
      <c r="C459" s="185" t="s">
        <v>27</v>
      </c>
      <c r="D459" s="185" t="s">
        <v>27</v>
      </c>
      <c r="E459" s="185" t="s">
        <v>28</v>
      </c>
      <c r="F459" s="185">
        <v>64.0</v>
      </c>
      <c r="G459" s="185" t="s">
        <v>53</v>
      </c>
      <c r="H459" s="185"/>
      <c r="I459" s="185" t="s">
        <v>30</v>
      </c>
      <c r="J459" s="191">
        <v>1.0</v>
      </c>
      <c r="K459" s="191" t="s">
        <v>47</v>
      </c>
      <c r="L459" s="185">
        <v>11.7499</v>
      </c>
      <c r="M459" s="185">
        <v>1674.03</v>
      </c>
      <c r="N459" s="185"/>
      <c r="O459" s="185">
        <v>11.0</v>
      </c>
      <c r="P459" s="195">
        <v>12.06205</v>
      </c>
      <c r="Q459" s="198">
        <v>0.2</v>
      </c>
      <c r="R459" s="84"/>
      <c r="S459" s="188"/>
      <c r="T459" s="188"/>
      <c r="U459" s="188"/>
      <c r="V459" s="188"/>
      <c r="W459" s="91"/>
      <c r="X459" s="199">
        <v>340.0</v>
      </c>
      <c r="Y459" s="143">
        <v>1263.0</v>
      </c>
      <c r="Z459" s="143">
        <v>8.38347</v>
      </c>
    </row>
    <row r="460" hidden="1">
      <c r="A460" s="185">
        <v>458.0</v>
      </c>
      <c r="B460" s="185" t="s">
        <v>58</v>
      </c>
      <c r="C460" s="185" t="s">
        <v>27</v>
      </c>
      <c r="D460" s="185" t="s">
        <v>27</v>
      </c>
      <c r="E460" s="185" t="s">
        <v>28</v>
      </c>
      <c r="F460" s="185">
        <v>64.0</v>
      </c>
      <c r="G460" s="185" t="s">
        <v>53</v>
      </c>
      <c r="H460" s="185"/>
      <c r="I460" s="185" t="s">
        <v>30</v>
      </c>
      <c r="J460" s="191">
        <v>1.0</v>
      </c>
      <c r="K460" s="191" t="s">
        <v>48</v>
      </c>
      <c r="L460" s="185">
        <v>19.05719</v>
      </c>
      <c r="M460" s="185">
        <v>14116.61</v>
      </c>
      <c r="N460" s="185"/>
      <c r="O460" s="185">
        <v>17.0</v>
      </c>
      <c r="P460" s="195">
        <v>8.49523</v>
      </c>
      <c r="Q460" s="198">
        <v>0.1</v>
      </c>
      <c r="R460" s="84"/>
      <c r="S460" s="188"/>
      <c r="T460" s="188"/>
      <c r="U460" s="188"/>
      <c r="V460" s="188"/>
      <c r="W460" s="91"/>
      <c r="X460" s="199">
        <v>1281.0</v>
      </c>
      <c r="Y460" s="143">
        <v>2412.0</v>
      </c>
      <c r="Z460" s="143">
        <v>9.15606</v>
      </c>
    </row>
    <row r="461" hidden="1">
      <c r="A461" s="185">
        <v>459.0</v>
      </c>
      <c r="B461" s="185" t="s">
        <v>58</v>
      </c>
      <c r="C461" s="185" t="s">
        <v>27</v>
      </c>
      <c r="D461" s="185" t="s">
        <v>27</v>
      </c>
      <c r="E461" s="185" t="s">
        <v>28</v>
      </c>
      <c r="F461" s="185">
        <v>64.0</v>
      </c>
      <c r="G461" s="185" t="s">
        <v>53</v>
      </c>
      <c r="H461" s="185"/>
      <c r="I461" s="185" t="s">
        <v>30</v>
      </c>
      <c r="J461" s="191">
        <v>1.0</v>
      </c>
      <c r="K461" s="191" t="s">
        <v>49</v>
      </c>
      <c r="L461" s="185">
        <v>19.91938</v>
      </c>
      <c r="M461" s="185">
        <v>54.56</v>
      </c>
      <c r="N461" s="185"/>
      <c r="O461" s="185">
        <v>3.0</v>
      </c>
      <c r="P461" s="195">
        <v>7.2925</v>
      </c>
      <c r="Q461" s="198">
        <v>0.1</v>
      </c>
      <c r="R461" s="84"/>
      <c r="S461" s="188"/>
      <c r="T461" s="188"/>
      <c r="U461" s="188"/>
      <c r="V461" s="188"/>
      <c r="W461" s="91"/>
      <c r="X461" s="199">
        <v>27.0</v>
      </c>
      <c r="Y461" s="143">
        <v>869.0</v>
      </c>
      <c r="Z461" s="143">
        <v>7.43661</v>
      </c>
    </row>
    <row r="462" hidden="1">
      <c r="A462" s="185">
        <v>460.0</v>
      </c>
      <c r="B462" s="185" t="s">
        <v>58</v>
      </c>
      <c r="C462" s="185" t="s">
        <v>27</v>
      </c>
      <c r="D462" s="185" t="s">
        <v>27</v>
      </c>
      <c r="E462" s="185" t="s">
        <v>28</v>
      </c>
      <c r="F462" s="185">
        <v>64.0</v>
      </c>
      <c r="G462" s="185" t="s">
        <v>53</v>
      </c>
      <c r="H462" s="185"/>
      <c r="I462" s="185" t="s">
        <v>30</v>
      </c>
      <c r="J462" s="191">
        <v>1.0</v>
      </c>
      <c r="K462" s="191" t="s">
        <v>50</v>
      </c>
      <c r="L462" s="185">
        <v>14.91423</v>
      </c>
      <c r="M462" s="185">
        <v>4.61444</v>
      </c>
      <c r="N462" s="185"/>
      <c r="O462" s="185">
        <v>23.0</v>
      </c>
      <c r="P462" s="195">
        <v>33369.03</v>
      </c>
      <c r="Q462" s="198">
        <v>0.4</v>
      </c>
      <c r="R462" s="84"/>
      <c r="S462" s="188"/>
      <c r="T462" s="188"/>
      <c r="U462" s="188"/>
      <c r="V462" s="188"/>
      <c r="W462" s="91"/>
      <c r="X462" s="199">
        <v>1673.0</v>
      </c>
      <c r="Y462" s="143">
        <v>3098.0</v>
      </c>
      <c r="Z462" s="143">
        <v>10.35454</v>
      </c>
    </row>
    <row r="463" hidden="1">
      <c r="A463" s="185">
        <v>461.0</v>
      </c>
      <c r="B463" s="185" t="s">
        <v>58</v>
      </c>
      <c r="C463" s="185" t="s">
        <v>27</v>
      </c>
      <c r="D463" s="185" t="s">
        <v>27</v>
      </c>
      <c r="E463" s="185" t="s">
        <v>28</v>
      </c>
      <c r="F463" s="185">
        <v>64.0</v>
      </c>
      <c r="G463" s="185" t="s">
        <v>53</v>
      </c>
      <c r="H463" s="185"/>
      <c r="I463" s="185" t="s">
        <v>30</v>
      </c>
      <c r="J463" s="191">
        <v>1.0</v>
      </c>
      <c r="K463" s="191" t="s">
        <v>51</v>
      </c>
      <c r="L463" s="185"/>
      <c r="M463" s="185"/>
      <c r="N463" s="185"/>
      <c r="O463" s="185"/>
      <c r="P463" s="195"/>
      <c r="Q463" s="198" t="s">
        <v>30</v>
      </c>
      <c r="R463" s="84"/>
      <c r="S463" s="188"/>
      <c r="T463" s="188"/>
      <c r="U463" s="188"/>
      <c r="V463" s="188"/>
      <c r="W463" s="91"/>
      <c r="X463" s="199" t="s">
        <v>30</v>
      </c>
      <c r="Y463" s="143" t="s">
        <v>30</v>
      </c>
      <c r="Z463" s="151"/>
    </row>
    <row r="464" hidden="1">
      <c r="A464" s="185">
        <v>462.0</v>
      </c>
      <c r="B464" s="185" t="s">
        <v>58</v>
      </c>
      <c r="C464" s="185" t="s">
        <v>27</v>
      </c>
      <c r="D464" s="185" t="s">
        <v>27</v>
      </c>
      <c r="E464" s="185" t="s">
        <v>28</v>
      </c>
      <c r="F464" s="185">
        <v>64.0</v>
      </c>
      <c r="G464" s="185" t="s">
        <v>53</v>
      </c>
      <c r="H464" s="185"/>
      <c r="I464" s="185" t="s">
        <v>30</v>
      </c>
      <c r="J464" s="191">
        <v>1.0</v>
      </c>
      <c r="K464" s="191" t="s">
        <v>52</v>
      </c>
      <c r="L464" s="185"/>
      <c r="M464" s="185"/>
      <c r="N464" s="185"/>
      <c r="O464" s="185"/>
      <c r="P464" s="195"/>
      <c r="Q464" s="198" t="s">
        <v>30</v>
      </c>
      <c r="R464" s="84"/>
      <c r="S464" s="188"/>
      <c r="T464" s="188"/>
      <c r="U464" s="188"/>
      <c r="V464" s="188"/>
      <c r="W464" s="91"/>
      <c r="X464" s="199" t="s">
        <v>30</v>
      </c>
      <c r="Y464" s="143" t="s">
        <v>30</v>
      </c>
      <c r="Z464" s="151"/>
    </row>
    <row r="465" hidden="1">
      <c r="A465" s="185">
        <v>463.0</v>
      </c>
      <c r="B465" s="185" t="s">
        <v>58</v>
      </c>
      <c r="C465" s="185" t="s">
        <v>27</v>
      </c>
      <c r="D465" s="185" t="s">
        <v>27</v>
      </c>
      <c r="E465" s="185" t="s">
        <v>28</v>
      </c>
      <c r="F465" s="185">
        <v>64.0</v>
      </c>
      <c r="G465" s="185" t="s">
        <v>53</v>
      </c>
      <c r="H465" s="185"/>
      <c r="I465" s="185" t="s">
        <v>30</v>
      </c>
      <c r="J465" s="191">
        <v>2.0</v>
      </c>
      <c r="K465" s="191" t="s">
        <v>31</v>
      </c>
      <c r="L465" s="185">
        <v>107.26857</v>
      </c>
      <c r="M465" s="185">
        <v>20.032</v>
      </c>
      <c r="N465" s="185"/>
      <c r="O465" s="185">
        <v>2.0</v>
      </c>
      <c r="P465" s="195">
        <v>65.8411</v>
      </c>
      <c r="Q465" s="198">
        <v>1.1</v>
      </c>
      <c r="R465" s="84"/>
      <c r="S465" s="188"/>
      <c r="T465" s="188"/>
      <c r="U465" s="188"/>
      <c r="V465" s="188"/>
      <c r="W465" s="91"/>
      <c r="X465" s="199">
        <v>76.0</v>
      </c>
      <c r="Y465" s="143">
        <v>1328.0</v>
      </c>
      <c r="Z465" s="143">
        <v>10.78895</v>
      </c>
    </row>
    <row r="466" hidden="1">
      <c r="A466" s="185">
        <v>464.0</v>
      </c>
      <c r="B466" s="185" t="s">
        <v>58</v>
      </c>
      <c r="C466" s="185" t="s">
        <v>27</v>
      </c>
      <c r="D466" s="185" t="s">
        <v>27</v>
      </c>
      <c r="E466" s="185" t="s">
        <v>28</v>
      </c>
      <c r="F466" s="185">
        <v>64.0</v>
      </c>
      <c r="G466" s="185" t="s">
        <v>53</v>
      </c>
      <c r="H466" s="185"/>
      <c r="I466" s="185" t="s">
        <v>30</v>
      </c>
      <c r="J466" s="191">
        <v>2.0</v>
      </c>
      <c r="K466" s="191" t="s">
        <v>32</v>
      </c>
      <c r="L466" s="185">
        <v>4.00808</v>
      </c>
      <c r="M466" s="185">
        <v>1434.11</v>
      </c>
      <c r="N466" s="185"/>
      <c r="O466" s="185">
        <v>39.0</v>
      </c>
      <c r="P466" s="195">
        <v>37308.52</v>
      </c>
      <c r="Q466" s="198">
        <v>83.1</v>
      </c>
      <c r="R466" s="84"/>
      <c r="S466" s="188"/>
      <c r="T466" s="188"/>
      <c r="U466" s="188"/>
      <c r="V466" s="188"/>
      <c r="W466" s="91"/>
      <c r="X466" s="199">
        <v>35338.0</v>
      </c>
      <c r="Y466" s="143">
        <v>39075.0</v>
      </c>
      <c r="Z466" s="143">
        <v>9.51955</v>
      </c>
    </row>
    <row r="467" hidden="1">
      <c r="A467" s="185">
        <v>465.0</v>
      </c>
      <c r="B467" s="185" t="s">
        <v>58</v>
      </c>
      <c r="C467" s="185" t="s">
        <v>27</v>
      </c>
      <c r="D467" s="185" t="s">
        <v>27</v>
      </c>
      <c r="E467" s="185" t="s">
        <v>28</v>
      </c>
      <c r="F467" s="185">
        <v>64.0</v>
      </c>
      <c r="G467" s="185" t="s">
        <v>53</v>
      </c>
      <c r="H467" s="185"/>
      <c r="I467" s="185" t="s">
        <v>30</v>
      </c>
      <c r="J467" s="191">
        <v>2.0</v>
      </c>
      <c r="K467" s="191" t="s">
        <v>33</v>
      </c>
      <c r="L467" s="185">
        <v>31.60848</v>
      </c>
      <c r="M467" s="185">
        <v>205.153</v>
      </c>
      <c r="N467" s="185"/>
      <c r="O467" s="185">
        <v>12.0</v>
      </c>
      <c r="P467" s="195">
        <v>22.65794</v>
      </c>
      <c r="Q467" s="198">
        <v>0.4</v>
      </c>
      <c r="R467" s="84"/>
      <c r="S467" s="188"/>
      <c r="T467" s="188"/>
      <c r="U467" s="188"/>
      <c r="V467" s="188"/>
      <c r="W467" s="91"/>
      <c r="X467" s="199">
        <v>210.0</v>
      </c>
      <c r="Y467" s="143">
        <v>1244.0</v>
      </c>
      <c r="Z467" s="143">
        <v>8.25279</v>
      </c>
    </row>
    <row r="468" hidden="1">
      <c r="A468" s="185">
        <v>466.0</v>
      </c>
      <c r="B468" s="185" t="s">
        <v>58</v>
      </c>
      <c r="C468" s="185" t="s">
        <v>27</v>
      </c>
      <c r="D468" s="185" t="s">
        <v>27</v>
      </c>
      <c r="E468" s="185" t="s">
        <v>28</v>
      </c>
      <c r="F468" s="185">
        <v>64.0</v>
      </c>
      <c r="G468" s="185" t="s">
        <v>53</v>
      </c>
      <c r="H468" s="185"/>
      <c r="I468" s="185" t="s">
        <v>30</v>
      </c>
      <c r="J468" s="191">
        <v>2.0</v>
      </c>
      <c r="K468" s="191" t="s">
        <v>34</v>
      </c>
      <c r="L468" s="185">
        <v>25.57589</v>
      </c>
      <c r="M468" s="185">
        <v>27273.92</v>
      </c>
      <c r="N468" s="185"/>
      <c r="O468" s="185">
        <v>69.0</v>
      </c>
      <c r="P468" s="195">
        <v>5.04079</v>
      </c>
      <c r="Q468" s="198">
        <v>0.1</v>
      </c>
      <c r="R468" s="84"/>
      <c r="S468" s="188"/>
      <c r="T468" s="188"/>
      <c r="U468" s="188"/>
      <c r="V468" s="188"/>
      <c r="W468" s="91"/>
      <c r="X468" s="199">
        <v>1951.0</v>
      </c>
      <c r="Y468" s="143">
        <v>3162.0</v>
      </c>
      <c r="Z468" s="143">
        <v>11.83994</v>
      </c>
    </row>
    <row r="469" hidden="1">
      <c r="A469" s="185">
        <v>467.0</v>
      </c>
      <c r="B469" s="185" t="s">
        <v>58</v>
      </c>
      <c r="C469" s="185" t="s">
        <v>27</v>
      </c>
      <c r="D469" s="185" t="s">
        <v>27</v>
      </c>
      <c r="E469" s="185" t="s">
        <v>28</v>
      </c>
      <c r="F469" s="185">
        <v>64.0</v>
      </c>
      <c r="G469" s="185" t="s">
        <v>53</v>
      </c>
      <c r="H469" s="185"/>
      <c r="I469" s="185" t="s">
        <v>30</v>
      </c>
      <c r="J469" s="191">
        <v>2.0</v>
      </c>
      <c r="K469" s="191" t="s">
        <v>35</v>
      </c>
      <c r="L469" s="185">
        <v>35.22833</v>
      </c>
      <c r="M469" s="185">
        <v>77.792</v>
      </c>
      <c r="N469" s="185"/>
      <c r="O469" s="185">
        <v>67.0</v>
      </c>
      <c r="P469" s="186">
        <v>6.0185</v>
      </c>
      <c r="Q469" s="198">
        <v>0.1</v>
      </c>
      <c r="R469" s="84"/>
      <c r="S469" s="188"/>
      <c r="T469" s="188"/>
      <c r="U469" s="188"/>
      <c r="V469" s="188"/>
      <c r="W469" s="91"/>
      <c r="X469" s="199">
        <v>37.0</v>
      </c>
      <c r="Y469" s="143">
        <v>962.0</v>
      </c>
      <c r="Z469" s="143">
        <v>8.18022</v>
      </c>
    </row>
    <row r="470" hidden="1">
      <c r="A470" s="185">
        <v>468.0</v>
      </c>
      <c r="B470" s="185" t="s">
        <v>58</v>
      </c>
      <c r="C470" s="185" t="s">
        <v>27</v>
      </c>
      <c r="D470" s="185" t="s">
        <v>27</v>
      </c>
      <c r="E470" s="185" t="s">
        <v>28</v>
      </c>
      <c r="F470" s="185">
        <v>64.0</v>
      </c>
      <c r="G470" s="185" t="s">
        <v>53</v>
      </c>
      <c r="H470" s="185"/>
      <c r="I470" s="185" t="s">
        <v>30</v>
      </c>
      <c r="J470" s="191">
        <v>2.0</v>
      </c>
      <c r="K470" s="191" t="s">
        <v>36</v>
      </c>
      <c r="L470" s="185">
        <v>30.92973</v>
      </c>
      <c r="M470" s="185">
        <v>52.24</v>
      </c>
      <c r="N470" s="185"/>
      <c r="O470" s="185">
        <v>1.0</v>
      </c>
      <c r="P470" s="186">
        <v>0.982891</v>
      </c>
      <c r="Q470" s="198">
        <v>0.0</v>
      </c>
      <c r="R470" s="84"/>
      <c r="S470" s="188"/>
      <c r="T470" s="188"/>
      <c r="U470" s="188"/>
      <c r="V470" s="188"/>
      <c r="W470" s="91"/>
      <c r="X470" s="199">
        <v>8.0</v>
      </c>
      <c r="Y470" s="143">
        <v>729.0</v>
      </c>
      <c r="Z470" s="143">
        <v>3.60549</v>
      </c>
    </row>
    <row r="471" hidden="1">
      <c r="A471" s="185">
        <v>469.0</v>
      </c>
      <c r="B471" s="185" t="s">
        <v>58</v>
      </c>
      <c r="C471" s="185" t="s">
        <v>27</v>
      </c>
      <c r="D471" s="185" t="s">
        <v>27</v>
      </c>
      <c r="E471" s="185" t="s">
        <v>28</v>
      </c>
      <c r="F471" s="185">
        <v>64.0</v>
      </c>
      <c r="G471" s="185" t="s">
        <v>53</v>
      </c>
      <c r="H471" s="185"/>
      <c r="I471" s="185" t="s">
        <v>30</v>
      </c>
      <c r="J471" s="191">
        <v>2.0</v>
      </c>
      <c r="K471" s="191" t="s">
        <v>37</v>
      </c>
      <c r="L471" s="185">
        <v>34.12545</v>
      </c>
      <c r="M471" s="185">
        <v>42.016</v>
      </c>
      <c r="N471" s="185"/>
      <c r="O471" s="185">
        <v>12.0</v>
      </c>
      <c r="P471" s="186">
        <v>20.64539</v>
      </c>
      <c r="Q471" s="198">
        <v>0.4</v>
      </c>
      <c r="R471" s="84"/>
      <c r="S471" s="188"/>
      <c r="T471" s="188"/>
      <c r="U471" s="188"/>
      <c r="V471" s="188"/>
      <c r="W471" s="91"/>
      <c r="X471" s="199">
        <v>35.0</v>
      </c>
      <c r="Y471" s="143">
        <v>897.0</v>
      </c>
      <c r="Z471" s="143">
        <v>7.98012</v>
      </c>
    </row>
    <row r="472" hidden="1">
      <c r="A472" s="185">
        <v>470.0</v>
      </c>
      <c r="B472" s="185" t="s">
        <v>58</v>
      </c>
      <c r="C472" s="185" t="s">
        <v>27</v>
      </c>
      <c r="D472" s="185" t="s">
        <v>27</v>
      </c>
      <c r="E472" s="185" t="s">
        <v>28</v>
      </c>
      <c r="F472" s="185">
        <v>64.0</v>
      </c>
      <c r="G472" s="185" t="s">
        <v>53</v>
      </c>
      <c r="H472" s="185"/>
      <c r="I472" s="185" t="s">
        <v>30</v>
      </c>
      <c r="J472" s="191">
        <v>2.0</v>
      </c>
      <c r="K472" s="191" t="s">
        <v>38</v>
      </c>
      <c r="L472" s="185">
        <v>35.19788</v>
      </c>
      <c r="M472" s="185">
        <v>121.92</v>
      </c>
      <c r="N472" s="185"/>
      <c r="O472" s="185">
        <v>85.0</v>
      </c>
      <c r="P472" s="186">
        <v>13.93594</v>
      </c>
      <c r="Q472" s="198">
        <v>0.2</v>
      </c>
      <c r="R472" s="84"/>
      <c r="S472" s="188"/>
      <c r="T472" s="188"/>
      <c r="U472" s="188"/>
      <c r="V472" s="188"/>
      <c r="W472" s="91"/>
      <c r="X472" s="199">
        <v>54.0</v>
      </c>
      <c r="Y472" s="143">
        <v>1075.0</v>
      </c>
      <c r="Z472" s="143">
        <v>8.22925</v>
      </c>
    </row>
    <row r="473" hidden="1">
      <c r="A473" s="185">
        <v>471.0</v>
      </c>
      <c r="B473" s="185" t="s">
        <v>58</v>
      </c>
      <c r="C473" s="185" t="s">
        <v>27</v>
      </c>
      <c r="D473" s="185" t="s">
        <v>27</v>
      </c>
      <c r="E473" s="185" t="s">
        <v>28</v>
      </c>
      <c r="F473" s="185">
        <v>64.0</v>
      </c>
      <c r="G473" s="185" t="s">
        <v>53</v>
      </c>
      <c r="H473" s="185"/>
      <c r="I473" s="185" t="s">
        <v>30</v>
      </c>
      <c r="J473" s="191">
        <v>2.0</v>
      </c>
      <c r="K473" s="191" t="s">
        <v>39</v>
      </c>
      <c r="L473" s="185">
        <v>45.27653</v>
      </c>
      <c r="M473" s="185">
        <v>24.16</v>
      </c>
      <c r="N473" s="185"/>
      <c r="O473" s="185">
        <v>12.0</v>
      </c>
      <c r="P473" s="186">
        <v>50.29693</v>
      </c>
      <c r="Q473" s="198">
        <v>0.9</v>
      </c>
      <c r="R473" s="84"/>
      <c r="S473" s="188"/>
      <c r="T473" s="188"/>
      <c r="U473" s="188"/>
      <c r="V473" s="188"/>
      <c r="W473" s="91"/>
      <c r="X473" s="199">
        <v>67.0</v>
      </c>
      <c r="Y473" s="143">
        <v>1005.0</v>
      </c>
      <c r="Z473" s="143">
        <v>8.1356</v>
      </c>
    </row>
    <row r="474" hidden="1">
      <c r="A474" s="185">
        <v>472.0</v>
      </c>
      <c r="B474" s="185" t="s">
        <v>58</v>
      </c>
      <c r="C474" s="185" t="s">
        <v>27</v>
      </c>
      <c r="D474" s="185" t="s">
        <v>27</v>
      </c>
      <c r="E474" s="185" t="s">
        <v>28</v>
      </c>
      <c r="F474" s="185">
        <v>64.0</v>
      </c>
      <c r="G474" s="185" t="s">
        <v>53</v>
      </c>
      <c r="H474" s="185"/>
      <c r="I474" s="185" t="s">
        <v>30</v>
      </c>
      <c r="J474" s="191">
        <v>2.0</v>
      </c>
      <c r="K474" s="191" t="s">
        <v>40</v>
      </c>
      <c r="L474" s="185">
        <v>31.09386</v>
      </c>
      <c r="M474" s="185">
        <v>1195.72</v>
      </c>
      <c r="N474" s="185"/>
      <c r="O474" s="185">
        <v>16.0</v>
      </c>
      <c r="P474" s="186">
        <v>71.24594</v>
      </c>
      <c r="Q474" s="198">
        <v>1.2</v>
      </c>
      <c r="R474" s="84"/>
      <c r="S474" s="188"/>
      <c r="T474" s="188"/>
      <c r="U474" s="188"/>
      <c r="V474" s="188"/>
      <c r="W474" s="91"/>
      <c r="X474" s="199">
        <v>164.0</v>
      </c>
      <c r="Y474" s="143">
        <v>1224.0</v>
      </c>
      <c r="Z474" s="143">
        <v>8.32018</v>
      </c>
    </row>
    <row r="475" hidden="1">
      <c r="A475" s="185">
        <v>473.0</v>
      </c>
      <c r="B475" s="185" t="s">
        <v>58</v>
      </c>
      <c r="C475" s="185" t="s">
        <v>27</v>
      </c>
      <c r="D475" s="185" t="s">
        <v>27</v>
      </c>
      <c r="E475" s="185" t="s">
        <v>28</v>
      </c>
      <c r="F475" s="185">
        <v>64.0</v>
      </c>
      <c r="G475" s="185" t="s">
        <v>53</v>
      </c>
      <c r="H475" s="185"/>
      <c r="I475" s="185" t="s">
        <v>30</v>
      </c>
      <c r="J475" s="191">
        <v>2.0</v>
      </c>
      <c r="K475" s="191" t="s">
        <v>41</v>
      </c>
      <c r="L475" s="185">
        <v>3.64542</v>
      </c>
      <c r="M475" s="185">
        <v>1647.28</v>
      </c>
      <c r="N475" s="185"/>
      <c r="O475" s="185">
        <v>30.0</v>
      </c>
      <c r="P475" s="186">
        <v>0.83745</v>
      </c>
      <c r="Q475" s="198">
        <v>0.0</v>
      </c>
      <c r="R475" s="84"/>
      <c r="S475" s="188"/>
      <c r="T475" s="188"/>
      <c r="U475" s="188"/>
      <c r="V475" s="188"/>
      <c r="W475" s="91"/>
      <c r="X475" s="199">
        <v>115.0</v>
      </c>
      <c r="Y475" s="143">
        <v>1160.0</v>
      </c>
      <c r="Z475" s="143">
        <v>8.92968</v>
      </c>
    </row>
    <row r="476" hidden="1">
      <c r="A476" s="185">
        <v>474.0</v>
      </c>
      <c r="B476" s="185" t="s">
        <v>58</v>
      </c>
      <c r="C476" s="185" t="s">
        <v>27</v>
      </c>
      <c r="D476" s="185" t="s">
        <v>27</v>
      </c>
      <c r="E476" s="185" t="s">
        <v>28</v>
      </c>
      <c r="F476" s="185">
        <v>64.0</v>
      </c>
      <c r="G476" s="185" t="s">
        <v>53</v>
      </c>
      <c r="H476" s="185"/>
      <c r="I476" s="185" t="s">
        <v>30</v>
      </c>
      <c r="J476" s="191">
        <v>2.0</v>
      </c>
      <c r="K476" s="191" t="s">
        <v>42</v>
      </c>
      <c r="L476" s="185">
        <v>24.61651</v>
      </c>
      <c r="M476" s="185">
        <v>42.688</v>
      </c>
      <c r="N476" s="185"/>
      <c r="O476" s="185">
        <v>59.0</v>
      </c>
      <c r="P476" s="186">
        <v>2.02742</v>
      </c>
      <c r="Q476" s="198">
        <v>0.0</v>
      </c>
      <c r="R476" s="84"/>
      <c r="S476" s="188"/>
      <c r="T476" s="188"/>
      <c r="U476" s="188"/>
      <c r="V476" s="188"/>
      <c r="W476" s="91"/>
      <c r="X476" s="199">
        <v>28.0</v>
      </c>
      <c r="Y476" s="143">
        <v>839.0</v>
      </c>
      <c r="Z476" s="143">
        <v>7.97816</v>
      </c>
    </row>
    <row r="477" hidden="1">
      <c r="A477" s="185">
        <v>475.0</v>
      </c>
      <c r="B477" s="185" t="s">
        <v>58</v>
      </c>
      <c r="C477" s="185" t="s">
        <v>27</v>
      </c>
      <c r="D477" s="185" t="s">
        <v>27</v>
      </c>
      <c r="E477" s="185" t="s">
        <v>28</v>
      </c>
      <c r="F477" s="185">
        <v>64.0</v>
      </c>
      <c r="G477" s="185" t="s">
        <v>53</v>
      </c>
      <c r="H477" s="185"/>
      <c r="I477" s="185" t="s">
        <v>30</v>
      </c>
      <c r="J477" s="191">
        <v>2.0</v>
      </c>
      <c r="K477" s="191" t="s">
        <v>43</v>
      </c>
      <c r="L477" s="185">
        <v>3.63809</v>
      </c>
      <c r="M477" s="185">
        <v>1.06225</v>
      </c>
      <c r="N477" s="185"/>
      <c r="O477" s="185">
        <v>59.0</v>
      </c>
      <c r="P477" s="186">
        <v>21351.35</v>
      </c>
      <c r="Q477" s="198">
        <v>79.4</v>
      </c>
      <c r="R477" s="84"/>
      <c r="S477" s="188"/>
      <c r="T477" s="188"/>
      <c r="U477" s="188"/>
      <c r="V477" s="188"/>
      <c r="W477" s="91"/>
      <c r="X477" s="199">
        <v>22114.0</v>
      </c>
      <c r="Y477" s="143">
        <v>22832.0</v>
      </c>
      <c r="Z477" s="143">
        <v>8.26103</v>
      </c>
    </row>
    <row r="478" hidden="1">
      <c r="A478" s="185">
        <v>476.0</v>
      </c>
      <c r="B478" s="185" t="s">
        <v>58</v>
      </c>
      <c r="C478" s="185" t="s">
        <v>27</v>
      </c>
      <c r="D478" s="185" t="s">
        <v>27</v>
      </c>
      <c r="E478" s="185" t="s">
        <v>28</v>
      </c>
      <c r="F478" s="185">
        <v>64.0</v>
      </c>
      <c r="G478" s="185" t="s">
        <v>53</v>
      </c>
      <c r="H478" s="185"/>
      <c r="I478" s="185" t="s">
        <v>30</v>
      </c>
      <c r="J478" s="191">
        <v>2.0</v>
      </c>
      <c r="K478" s="191" t="s">
        <v>44</v>
      </c>
      <c r="L478" s="185">
        <v>27.06675</v>
      </c>
      <c r="M478" s="185">
        <v>108.995</v>
      </c>
      <c r="N478" s="185"/>
      <c r="O478" s="185">
        <v>5.0</v>
      </c>
      <c r="P478" s="186">
        <v>2958.44</v>
      </c>
      <c r="Q478" s="198">
        <v>0.1</v>
      </c>
      <c r="R478" s="84"/>
      <c r="S478" s="188"/>
      <c r="T478" s="188"/>
      <c r="U478" s="188"/>
      <c r="V478" s="188"/>
      <c r="W478" s="91"/>
      <c r="X478" s="199">
        <v>17.0</v>
      </c>
      <c r="Y478" s="143">
        <v>858.0</v>
      </c>
      <c r="Z478" s="143">
        <v>8.44572</v>
      </c>
    </row>
    <row r="479" hidden="1">
      <c r="A479" s="185">
        <v>477.0</v>
      </c>
      <c r="B479" s="185" t="s">
        <v>58</v>
      </c>
      <c r="C479" s="185" t="s">
        <v>27</v>
      </c>
      <c r="D479" s="185" t="s">
        <v>27</v>
      </c>
      <c r="E479" s="185" t="s">
        <v>28</v>
      </c>
      <c r="F479" s="185">
        <v>64.0</v>
      </c>
      <c r="G479" s="185" t="s">
        <v>53</v>
      </c>
      <c r="H479" s="185"/>
      <c r="I479" s="185" t="s">
        <v>30</v>
      </c>
      <c r="J479" s="191">
        <v>2.0</v>
      </c>
      <c r="K479" s="191" t="s">
        <v>45</v>
      </c>
      <c r="L479" s="185">
        <v>27.15357</v>
      </c>
      <c r="M479" s="185">
        <v>200.994</v>
      </c>
      <c r="N479" s="185"/>
      <c r="O479" s="185">
        <v>12.0</v>
      </c>
      <c r="P479" s="186">
        <v>1.9398</v>
      </c>
      <c r="Q479" s="198">
        <v>0.0</v>
      </c>
      <c r="R479" s="84"/>
      <c r="S479" s="188"/>
      <c r="T479" s="188"/>
      <c r="U479" s="188"/>
      <c r="V479" s="188"/>
      <c r="W479" s="91"/>
      <c r="X479" s="199">
        <v>195.0</v>
      </c>
      <c r="Y479" s="143">
        <v>779.0</v>
      </c>
      <c r="Z479" s="143">
        <v>8.72342</v>
      </c>
    </row>
    <row r="480" hidden="1">
      <c r="A480" s="185">
        <v>478.0</v>
      </c>
      <c r="B480" s="185" t="s">
        <v>58</v>
      </c>
      <c r="C480" s="185" t="s">
        <v>27</v>
      </c>
      <c r="D480" s="185" t="s">
        <v>27</v>
      </c>
      <c r="E480" s="185" t="s">
        <v>28</v>
      </c>
      <c r="F480" s="185">
        <v>64.0</v>
      </c>
      <c r="G480" s="185" t="s">
        <v>53</v>
      </c>
      <c r="H480" s="185"/>
      <c r="I480" s="185" t="s">
        <v>30</v>
      </c>
      <c r="J480" s="191">
        <v>2.0</v>
      </c>
      <c r="K480" s="191" t="s">
        <v>46</v>
      </c>
      <c r="L480" s="185">
        <v>2.7514</v>
      </c>
      <c r="M480" s="185">
        <v>68241.58</v>
      </c>
      <c r="N480" s="185"/>
      <c r="O480" s="185">
        <v>7.0</v>
      </c>
      <c r="P480" s="186">
        <v>3.53458</v>
      </c>
      <c r="Q480" s="198">
        <v>0.0</v>
      </c>
      <c r="R480" s="84"/>
      <c r="S480" s="188"/>
      <c r="T480" s="188"/>
      <c r="U480" s="188"/>
      <c r="V480" s="188"/>
      <c r="W480" s="91"/>
      <c r="X480" s="199">
        <v>3429.0</v>
      </c>
      <c r="Y480" s="143">
        <v>4358.0</v>
      </c>
      <c r="Z480" s="143">
        <v>8.42007</v>
      </c>
    </row>
    <row r="481" hidden="1">
      <c r="A481" s="185">
        <v>479.0</v>
      </c>
      <c r="B481" s="185" t="s">
        <v>58</v>
      </c>
      <c r="C481" s="185" t="s">
        <v>27</v>
      </c>
      <c r="D481" s="185" t="s">
        <v>27</v>
      </c>
      <c r="E481" s="185" t="s">
        <v>28</v>
      </c>
      <c r="F481" s="185">
        <v>64.0</v>
      </c>
      <c r="G481" s="185" t="s">
        <v>53</v>
      </c>
      <c r="H481" s="185"/>
      <c r="I481" s="185" t="s">
        <v>30</v>
      </c>
      <c r="J481" s="191">
        <v>2.0</v>
      </c>
      <c r="K481" s="191" t="s">
        <v>47</v>
      </c>
      <c r="L481" s="185">
        <v>23.90041</v>
      </c>
      <c r="M481" s="185">
        <v>2514.21</v>
      </c>
      <c r="N481" s="185"/>
      <c r="O481" s="185">
        <v>11.0</v>
      </c>
      <c r="P481" s="186">
        <v>40.135</v>
      </c>
      <c r="Q481" s="198">
        <v>0.7</v>
      </c>
      <c r="R481" s="84"/>
      <c r="S481" s="188"/>
      <c r="T481" s="188"/>
      <c r="U481" s="188"/>
      <c r="V481" s="188"/>
      <c r="W481" s="91"/>
      <c r="X481" s="199">
        <v>638.0</v>
      </c>
      <c r="Y481" s="143">
        <v>1635.0</v>
      </c>
      <c r="Z481" s="143">
        <v>8.6973</v>
      </c>
    </row>
    <row r="482" hidden="1">
      <c r="A482" s="185">
        <v>480.0</v>
      </c>
      <c r="B482" s="185" t="s">
        <v>58</v>
      </c>
      <c r="C482" s="185" t="s">
        <v>27</v>
      </c>
      <c r="D482" s="185" t="s">
        <v>27</v>
      </c>
      <c r="E482" s="185" t="s">
        <v>28</v>
      </c>
      <c r="F482" s="185">
        <v>64.0</v>
      </c>
      <c r="G482" s="185" t="s">
        <v>53</v>
      </c>
      <c r="H482" s="185"/>
      <c r="I482" s="185" t="s">
        <v>30</v>
      </c>
      <c r="J482" s="191">
        <v>2.0</v>
      </c>
      <c r="K482" s="191" t="s">
        <v>48</v>
      </c>
      <c r="L482" s="185">
        <v>37.9461</v>
      </c>
      <c r="M482" s="185">
        <v>26666.59</v>
      </c>
      <c r="N482" s="185"/>
      <c r="O482" s="185">
        <v>17.0</v>
      </c>
      <c r="P482" s="186">
        <v>17.01835</v>
      </c>
      <c r="Q482" s="198">
        <v>0.2</v>
      </c>
      <c r="R482" s="84"/>
      <c r="S482" s="188"/>
      <c r="T482" s="188"/>
      <c r="U482" s="188"/>
      <c r="V482" s="188"/>
      <c r="W482" s="91"/>
      <c r="X482" s="199">
        <v>2492.0</v>
      </c>
      <c r="Y482" s="143">
        <v>3608.0</v>
      </c>
      <c r="Z482" s="143">
        <v>8.65485</v>
      </c>
    </row>
    <row r="483" hidden="1">
      <c r="A483" s="185">
        <v>481.0</v>
      </c>
      <c r="B483" s="185" t="s">
        <v>58</v>
      </c>
      <c r="C483" s="185" t="s">
        <v>27</v>
      </c>
      <c r="D483" s="185" t="s">
        <v>27</v>
      </c>
      <c r="E483" s="185" t="s">
        <v>28</v>
      </c>
      <c r="F483" s="185">
        <v>64.0</v>
      </c>
      <c r="G483" s="185" t="s">
        <v>53</v>
      </c>
      <c r="H483" s="185"/>
      <c r="I483" s="185" t="s">
        <v>30</v>
      </c>
      <c r="J483" s="191">
        <v>2.0</v>
      </c>
      <c r="K483" s="191" t="s">
        <v>49</v>
      </c>
      <c r="L483" s="185">
        <v>41.05492</v>
      </c>
      <c r="M483" s="185">
        <v>55.617</v>
      </c>
      <c r="N483" s="185"/>
      <c r="O483" s="185">
        <v>3.0</v>
      </c>
      <c r="P483" s="186">
        <v>20.96516</v>
      </c>
      <c r="Q483" s="198">
        <v>0.4</v>
      </c>
      <c r="R483" s="84"/>
      <c r="S483" s="188"/>
      <c r="T483" s="188"/>
      <c r="U483" s="188"/>
      <c r="V483" s="188"/>
      <c r="W483" s="91"/>
      <c r="X483" s="199">
        <v>38.0</v>
      </c>
      <c r="Y483" s="143">
        <v>892.0</v>
      </c>
      <c r="Z483" s="143">
        <v>8.18718</v>
      </c>
    </row>
    <row r="484" hidden="1">
      <c r="A484" s="185">
        <v>482.0</v>
      </c>
      <c r="B484" s="185" t="s">
        <v>58</v>
      </c>
      <c r="C484" s="185" t="s">
        <v>27</v>
      </c>
      <c r="D484" s="185" t="s">
        <v>27</v>
      </c>
      <c r="E484" s="185" t="s">
        <v>28</v>
      </c>
      <c r="F484" s="185">
        <v>64.0</v>
      </c>
      <c r="G484" s="185" t="s">
        <v>53</v>
      </c>
      <c r="H484" s="185"/>
      <c r="I484" s="185" t="s">
        <v>30</v>
      </c>
      <c r="J484" s="191">
        <v>2.0</v>
      </c>
      <c r="K484" s="191" t="s">
        <v>50</v>
      </c>
      <c r="L484" s="185">
        <v>29.62905</v>
      </c>
      <c r="M484" s="185">
        <v>7766.57</v>
      </c>
      <c r="N484" s="185"/>
      <c r="O484" s="185">
        <v>23.0</v>
      </c>
      <c r="P484" s="186">
        <v>66.7335</v>
      </c>
      <c r="Q484" s="198">
        <v>0.8</v>
      </c>
      <c r="R484" s="84"/>
      <c r="S484" s="188"/>
      <c r="T484" s="188"/>
      <c r="U484" s="188"/>
      <c r="V484" s="188"/>
      <c r="W484" s="91"/>
      <c r="X484" s="199">
        <v>3074.0</v>
      </c>
      <c r="Y484" s="143">
        <v>4584.0</v>
      </c>
      <c r="Z484" s="143">
        <v>9.96691</v>
      </c>
    </row>
    <row r="485" hidden="1">
      <c r="A485" s="185">
        <v>483.0</v>
      </c>
      <c r="B485" s="185" t="s">
        <v>58</v>
      </c>
      <c r="C485" s="185" t="s">
        <v>27</v>
      </c>
      <c r="D485" s="185" t="s">
        <v>27</v>
      </c>
      <c r="E485" s="185" t="s">
        <v>28</v>
      </c>
      <c r="F485" s="185">
        <v>64.0</v>
      </c>
      <c r="G485" s="185" t="s">
        <v>53</v>
      </c>
      <c r="H485" s="185"/>
      <c r="I485" s="185" t="s">
        <v>30</v>
      </c>
      <c r="J485" s="191">
        <v>2.0</v>
      </c>
      <c r="K485" s="191" t="s">
        <v>51</v>
      </c>
      <c r="L485" s="185"/>
      <c r="M485" s="185"/>
      <c r="N485" s="185"/>
      <c r="O485" s="185"/>
      <c r="P485" s="195"/>
      <c r="Q485" s="198"/>
      <c r="R485" s="84"/>
      <c r="S485" s="188"/>
      <c r="T485" s="188"/>
      <c r="U485" s="188"/>
      <c r="V485" s="188"/>
      <c r="W485" s="91"/>
      <c r="X485" s="199" t="s">
        <v>30</v>
      </c>
      <c r="Y485" s="143" t="s">
        <v>30</v>
      </c>
      <c r="Z485" s="151"/>
    </row>
    <row r="486" hidden="1">
      <c r="A486" s="185">
        <v>484.0</v>
      </c>
      <c r="B486" s="185" t="s">
        <v>58</v>
      </c>
      <c r="C486" s="185" t="s">
        <v>27</v>
      </c>
      <c r="D486" s="185" t="s">
        <v>27</v>
      </c>
      <c r="E486" s="185" t="s">
        <v>28</v>
      </c>
      <c r="F486" s="185">
        <v>64.0</v>
      </c>
      <c r="G486" s="185" t="s">
        <v>53</v>
      </c>
      <c r="H486" s="185"/>
      <c r="I486" s="185" t="s">
        <v>30</v>
      </c>
      <c r="J486" s="191">
        <v>2.0</v>
      </c>
      <c r="K486" s="191" t="s">
        <v>52</v>
      </c>
      <c r="L486" s="185"/>
      <c r="M486" s="185"/>
      <c r="N486" s="185"/>
      <c r="O486" s="185"/>
      <c r="P486" s="195"/>
      <c r="Q486" s="198"/>
      <c r="R486" s="84"/>
      <c r="S486" s="188"/>
      <c r="T486" s="188"/>
      <c r="U486" s="188"/>
      <c r="V486" s="188"/>
      <c r="W486" s="91"/>
      <c r="X486" s="199" t="s">
        <v>30</v>
      </c>
      <c r="Y486" s="143" t="s">
        <v>30</v>
      </c>
      <c r="Z486" s="151"/>
    </row>
    <row r="487" hidden="1">
      <c r="A487" s="185">
        <v>485.0</v>
      </c>
      <c r="B487" s="185" t="s">
        <v>58</v>
      </c>
      <c r="C487" s="185" t="s">
        <v>27</v>
      </c>
      <c r="D487" s="185" t="s">
        <v>27</v>
      </c>
      <c r="E487" s="185" t="s">
        <v>28</v>
      </c>
      <c r="F487" s="185">
        <v>64.0</v>
      </c>
      <c r="G487" s="185" t="s">
        <v>53</v>
      </c>
      <c r="H487" s="185"/>
      <c r="I487" s="185" t="s">
        <v>30</v>
      </c>
      <c r="J487" s="191">
        <v>4.0</v>
      </c>
      <c r="K487" s="191" t="s">
        <v>31</v>
      </c>
      <c r="L487" s="185">
        <v>182.12704</v>
      </c>
      <c r="M487" s="185">
        <v>19.968</v>
      </c>
      <c r="N487" s="185"/>
      <c r="O487" s="185">
        <v>2.0</v>
      </c>
      <c r="P487" s="186">
        <v>237.19518</v>
      </c>
      <c r="Q487" s="198">
        <v>4.0</v>
      </c>
      <c r="R487" s="84"/>
      <c r="S487" s="188"/>
      <c r="T487" s="188"/>
      <c r="U487" s="188"/>
      <c r="V487" s="188"/>
      <c r="W487" s="91"/>
      <c r="X487" s="199">
        <v>201.0</v>
      </c>
      <c r="Y487" s="143">
        <v>1759.0</v>
      </c>
      <c r="Z487" s="143">
        <v>11.99628</v>
      </c>
    </row>
    <row r="488" hidden="1">
      <c r="A488" s="185">
        <v>486.0</v>
      </c>
      <c r="B488" s="185" t="s">
        <v>58</v>
      </c>
      <c r="C488" s="185" t="s">
        <v>27</v>
      </c>
      <c r="D488" s="185" t="s">
        <v>27</v>
      </c>
      <c r="E488" s="185" t="s">
        <v>28</v>
      </c>
      <c r="F488" s="185">
        <v>64.0</v>
      </c>
      <c r="G488" s="185" t="s">
        <v>53</v>
      </c>
      <c r="H488" s="185"/>
      <c r="I488" s="185" t="s">
        <v>30</v>
      </c>
      <c r="J488" s="191">
        <v>4.0</v>
      </c>
      <c r="K488" s="191" t="s">
        <v>32</v>
      </c>
      <c r="L488" s="185">
        <v>7.67268</v>
      </c>
      <c r="M488" s="185">
        <v>2571.48</v>
      </c>
      <c r="N488" s="185"/>
      <c r="O488" s="185">
        <v>39.0</v>
      </c>
      <c r="P488" s="186">
        <v>148019.57</v>
      </c>
      <c r="Q488" s="198">
        <v>95.0</v>
      </c>
      <c r="R488" s="84"/>
      <c r="S488" s="188"/>
      <c r="T488" s="188"/>
      <c r="U488" s="188"/>
      <c r="V488" s="188"/>
      <c r="W488" s="91"/>
      <c r="X488" s="199">
        <v>145838.0</v>
      </c>
      <c r="Y488" s="143">
        <v>150097.0</v>
      </c>
      <c r="Z488" s="143">
        <v>8.95697</v>
      </c>
    </row>
    <row r="489" hidden="1">
      <c r="A489" s="185">
        <v>487.0</v>
      </c>
      <c r="B489" s="185" t="s">
        <v>58</v>
      </c>
      <c r="C489" s="185" t="s">
        <v>27</v>
      </c>
      <c r="D489" s="185" t="s">
        <v>27</v>
      </c>
      <c r="E489" s="185" t="s">
        <v>28</v>
      </c>
      <c r="F489" s="185">
        <v>64.0</v>
      </c>
      <c r="G489" s="185" t="s">
        <v>53</v>
      </c>
      <c r="H489" s="185"/>
      <c r="I489" s="185" t="s">
        <v>30</v>
      </c>
      <c r="J489" s="191">
        <v>4.0</v>
      </c>
      <c r="K489" s="191" t="s">
        <v>33</v>
      </c>
      <c r="L489" s="185">
        <v>80.60393</v>
      </c>
      <c r="M489" s="185">
        <v>317.093</v>
      </c>
      <c r="N489" s="185"/>
      <c r="O489" s="185">
        <v>12.0</v>
      </c>
      <c r="P489" s="186">
        <v>46.32978</v>
      </c>
      <c r="Q489" s="198">
        <v>0.8</v>
      </c>
      <c r="R489" s="84"/>
      <c r="S489" s="188"/>
      <c r="T489" s="188"/>
      <c r="U489" s="188"/>
      <c r="V489" s="188"/>
      <c r="W489" s="91"/>
      <c r="X489" s="199">
        <v>426.0</v>
      </c>
      <c r="Y489" s="143">
        <v>1638.0</v>
      </c>
      <c r="Z489" s="143">
        <v>8.57542</v>
      </c>
    </row>
    <row r="490" hidden="1">
      <c r="A490" s="185">
        <v>488.0</v>
      </c>
      <c r="B490" s="185" t="s">
        <v>58</v>
      </c>
      <c r="C490" s="185" t="s">
        <v>27</v>
      </c>
      <c r="D490" s="185" t="s">
        <v>27</v>
      </c>
      <c r="E490" s="185" t="s">
        <v>28</v>
      </c>
      <c r="F490" s="185">
        <v>64.0</v>
      </c>
      <c r="G490" s="185" t="s">
        <v>53</v>
      </c>
      <c r="H490" s="185"/>
      <c r="I490" s="185" t="s">
        <v>30</v>
      </c>
      <c r="J490" s="191">
        <v>4.0</v>
      </c>
      <c r="K490" s="191" t="s">
        <v>34</v>
      </c>
      <c r="L490" s="185">
        <v>54.55796</v>
      </c>
      <c r="M490" s="185">
        <v>55046.45</v>
      </c>
      <c r="N490" s="185"/>
      <c r="O490" s="185">
        <v>69.0</v>
      </c>
      <c r="P490" s="186">
        <v>9.73272</v>
      </c>
      <c r="Q490" s="198">
        <v>0.1</v>
      </c>
      <c r="R490" s="84"/>
      <c r="S490" s="188"/>
      <c r="T490" s="188"/>
      <c r="U490" s="188"/>
      <c r="V490" s="188"/>
      <c r="W490" s="91"/>
      <c r="X490" s="199">
        <v>3845.0</v>
      </c>
      <c r="Y490" s="143">
        <v>5123.0</v>
      </c>
      <c r="Z490" s="143">
        <v>26.93975</v>
      </c>
    </row>
    <row r="491" hidden="1">
      <c r="A491" s="185">
        <v>489.0</v>
      </c>
      <c r="B491" s="185" t="s">
        <v>58</v>
      </c>
      <c r="C491" s="185" t="s">
        <v>27</v>
      </c>
      <c r="D491" s="185" t="s">
        <v>27</v>
      </c>
      <c r="E491" s="185" t="s">
        <v>28</v>
      </c>
      <c r="F491" s="185">
        <v>64.0</v>
      </c>
      <c r="G491" s="185" t="s">
        <v>53</v>
      </c>
      <c r="H491" s="185"/>
      <c r="I491" s="185" t="s">
        <v>30</v>
      </c>
      <c r="J491" s="191">
        <v>4.0</v>
      </c>
      <c r="K491" s="191" t="s">
        <v>35</v>
      </c>
      <c r="L491" s="185">
        <v>61.93769</v>
      </c>
      <c r="M491" s="185">
        <v>78.562</v>
      </c>
      <c r="N491" s="185"/>
      <c r="O491" s="185">
        <v>67.0</v>
      </c>
      <c r="P491" s="186">
        <v>12.50264</v>
      </c>
      <c r="Q491" s="198">
        <v>0.2</v>
      </c>
      <c r="R491" s="84"/>
      <c r="S491" s="188"/>
      <c r="T491" s="188"/>
      <c r="U491" s="188"/>
      <c r="V491" s="188"/>
      <c r="W491" s="91"/>
      <c r="X491" s="199">
        <v>44.0</v>
      </c>
      <c r="Y491" s="143">
        <v>1004.0</v>
      </c>
      <c r="Z491" s="143">
        <v>7.92284</v>
      </c>
    </row>
    <row r="492" hidden="1">
      <c r="A492" s="185">
        <v>490.0</v>
      </c>
      <c r="B492" s="185" t="s">
        <v>58</v>
      </c>
      <c r="C492" s="185" t="s">
        <v>27</v>
      </c>
      <c r="D492" s="185" t="s">
        <v>27</v>
      </c>
      <c r="E492" s="185" t="s">
        <v>28</v>
      </c>
      <c r="F492" s="185">
        <v>64.0</v>
      </c>
      <c r="G492" s="185" t="s">
        <v>53</v>
      </c>
      <c r="H492" s="185"/>
      <c r="I492" s="185" t="s">
        <v>30</v>
      </c>
      <c r="J492" s="191">
        <v>4.0</v>
      </c>
      <c r="K492" s="191" t="s">
        <v>36</v>
      </c>
      <c r="L492" s="185">
        <v>62.14074</v>
      </c>
      <c r="M492" s="185">
        <v>54.594</v>
      </c>
      <c r="N492" s="185"/>
      <c r="O492" s="185">
        <v>1.0</v>
      </c>
      <c r="P492" s="186">
        <v>1.84024</v>
      </c>
      <c r="Q492" s="198">
        <v>0.0</v>
      </c>
      <c r="R492" s="84"/>
      <c r="S492" s="188"/>
      <c r="T492" s="188"/>
      <c r="U492" s="188"/>
      <c r="V492" s="188"/>
      <c r="W492" s="91"/>
      <c r="X492" s="199">
        <v>9.0</v>
      </c>
      <c r="Y492" s="143">
        <v>789.0</v>
      </c>
      <c r="Z492" s="143">
        <v>3.55684</v>
      </c>
    </row>
    <row r="493" hidden="1">
      <c r="A493" s="185">
        <v>491.0</v>
      </c>
      <c r="B493" s="185" t="s">
        <v>58</v>
      </c>
      <c r="C493" s="185" t="s">
        <v>27</v>
      </c>
      <c r="D493" s="185" t="s">
        <v>27</v>
      </c>
      <c r="E493" s="185" t="s">
        <v>28</v>
      </c>
      <c r="F493" s="185">
        <v>64.0</v>
      </c>
      <c r="G493" s="185" t="s">
        <v>53</v>
      </c>
      <c r="H493" s="185"/>
      <c r="I493" s="185" t="s">
        <v>30</v>
      </c>
      <c r="J493" s="191">
        <v>4.0</v>
      </c>
      <c r="K493" s="191" t="s">
        <v>37</v>
      </c>
      <c r="L493" s="185">
        <v>67.26538</v>
      </c>
      <c r="M493" s="185">
        <v>42.145</v>
      </c>
      <c r="N493" s="185"/>
      <c r="O493" s="185">
        <v>12.0</v>
      </c>
      <c r="P493" s="186">
        <v>42.96306</v>
      </c>
      <c r="Q493" s="198">
        <v>0.7</v>
      </c>
      <c r="R493" s="84"/>
      <c r="S493" s="188"/>
      <c r="T493" s="188"/>
      <c r="U493" s="188"/>
      <c r="V493" s="188"/>
      <c r="W493" s="91"/>
      <c r="X493" s="199">
        <v>55.0</v>
      </c>
      <c r="Y493" s="143">
        <v>956.0</v>
      </c>
      <c r="Z493" s="143">
        <v>7.7928</v>
      </c>
    </row>
    <row r="494" hidden="1">
      <c r="A494" s="185">
        <v>492.0</v>
      </c>
      <c r="B494" s="185" t="s">
        <v>58</v>
      </c>
      <c r="C494" s="185" t="s">
        <v>27</v>
      </c>
      <c r="D494" s="185" t="s">
        <v>27</v>
      </c>
      <c r="E494" s="185" t="s">
        <v>28</v>
      </c>
      <c r="F494" s="185">
        <v>64.0</v>
      </c>
      <c r="G494" s="185" t="s">
        <v>53</v>
      </c>
      <c r="H494" s="185"/>
      <c r="I494" s="185" t="s">
        <v>30</v>
      </c>
      <c r="J494" s="191">
        <v>4.0</v>
      </c>
      <c r="K494" s="191" t="s">
        <v>38</v>
      </c>
      <c r="L494" s="185">
        <v>74.45508</v>
      </c>
      <c r="M494" s="185">
        <v>121.86</v>
      </c>
      <c r="N494" s="185"/>
      <c r="O494" s="185">
        <v>85.0</v>
      </c>
      <c r="P494" s="186">
        <v>33.35156</v>
      </c>
      <c r="Q494" s="198">
        <v>0.6</v>
      </c>
      <c r="R494" s="84"/>
      <c r="S494" s="188"/>
      <c r="T494" s="188"/>
      <c r="U494" s="188"/>
      <c r="V494" s="188"/>
      <c r="W494" s="91"/>
      <c r="X494" s="199">
        <v>72.0</v>
      </c>
      <c r="Y494" s="143">
        <v>1180.0</v>
      </c>
      <c r="Z494" s="143">
        <v>8.65258</v>
      </c>
    </row>
    <row r="495" hidden="1">
      <c r="A495" s="185">
        <v>493.0</v>
      </c>
      <c r="B495" s="185" t="s">
        <v>58</v>
      </c>
      <c r="C495" s="185" t="s">
        <v>27</v>
      </c>
      <c r="D495" s="185" t="s">
        <v>27</v>
      </c>
      <c r="E495" s="185" t="s">
        <v>28</v>
      </c>
      <c r="F495" s="185">
        <v>64.0</v>
      </c>
      <c r="G495" s="185" t="s">
        <v>53</v>
      </c>
      <c r="H495" s="185"/>
      <c r="I495" s="185" t="s">
        <v>30</v>
      </c>
      <c r="J495" s="191">
        <v>4.0</v>
      </c>
      <c r="K495" s="191" t="s">
        <v>39</v>
      </c>
      <c r="L495" s="185">
        <v>89.81713</v>
      </c>
      <c r="M495" s="185">
        <v>24.705</v>
      </c>
      <c r="N495" s="185"/>
      <c r="O495" s="185">
        <v>12.0</v>
      </c>
      <c r="P495" s="186">
        <v>107.47694</v>
      </c>
      <c r="Q495" s="198">
        <v>1.8</v>
      </c>
      <c r="R495" s="84"/>
      <c r="S495" s="188"/>
      <c r="T495" s="188"/>
      <c r="U495" s="188"/>
      <c r="V495" s="188"/>
      <c r="W495" s="91"/>
      <c r="X495" s="199">
        <v>122.0</v>
      </c>
      <c r="Y495" s="143">
        <v>1238.0</v>
      </c>
      <c r="Z495" s="143">
        <v>7.62142</v>
      </c>
    </row>
    <row r="496" hidden="1">
      <c r="A496" s="185">
        <v>494.0</v>
      </c>
      <c r="B496" s="185" t="s">
        <v>58</v>
      </c>
      <c r="C496" s="185" t="s">
        <v>27</v>
      </c>
      <c r="D496" s="185" t="s">
        <v>27</v>
      </c>
      <c r="E496" s="185" t="s">
        <v>28</v>
      </c>
      <c r="F496" s="185">
        <v>64.0</v>
      </c>
      <c r="G496" s="185" t="s">
        <v>53</v>
      </c>
      <c r="H496" s="185"/>
      <c r="I496" s="185" t="s">
        <v>30</v>
      </c>
      <c r="J496" s="191">
        <v>4.0</v>
      </c>
      <c r="K496" s="191" t="s">
        <v>40</v>
      </c>
      <c r="L496" s="185">
        <v>62.85703</v>
      </c>
      <c r="M496" s="185">
        <v>1792.8</v>
      </c>
      <c r="N496" s="185"/>
      <c r="O496" s="185">
        <v>16.0</v>
      </c>
      <c r="P496" s="186">
        <v>141.72088</v>
      </c>
      <c r="Q496" s="198">
        <v>2.4</v>
      </c>
      <c r="R496" s="84"/>
      <c r="S496" s="188"/>
      <c r="T496" s="188"/>
      <c r="U496" s="188"/>
      <c r="V496" s="188"/>
      <c r="W496" s="91"/>
      <c r="X496" s="199">
        <v>309.0</v>
      </c>
      <c r="Y496" s="143">
        <v>1630.0</v>
      </c>
      <c r="Z496" s="143">
        <v>8.34269</v>
      </c>
    </row>
    <row r="497" hidden="1">
      <c r="A497" s="185">
        <v>495.0</v>
      </c>
      <c r="B497" s="185" t="s">
        <v>58</v>
      </c>
      <c r="C497" s="185" t="s">
        <v>27</v>
      </c>
      <c r="D497" s="185" t="s">
        <v>27</v>
      </c>
      <c r="E497" s="185" t="s">
        <v>28</v>
      </c>
      <c r="F497" s="185">
        <v>64.0</v>
      </c>
      <c r="G497" s="185" t="s">
        <v>53</v>
      </c>
      <c r="H497" s="185"/>
      <c r="I497" s="185" t="s">
        <v>30</v>
      </c>
      <c r="J497" s="191">
        <v>4.0</v>
      </c>
      <c r="K497" s="191" t="s">
        <v>41</v>
      </c>
      <c r="L497" s="185">
        <v>7.42987</v>
      </c>
      <c r="M497" s="185">
        <v>2611.5</v>
      </c>
      <c r="N497" s="185"/>
      <c r="O497" s="185">
        <v>22.0</v>
      </c>
      <c r="P497" s="186">
        <v>1.19866</v>
      </c>
      <c r="Q497" s="198">
        <v>0.0</v>
      </c>
      <c r="R497" s="84"/>
      <c r="S497" s="188"/>
      <c r="T497" s="188"/>
      <c r="U497" s="188"/>
      <c r="V497" s="188"/>
      <c r="W497" s="91"/>
      <c r="X497" s="199">
        <v>179.0</v>
      </c>
      <c r="Y497" s="143">
        <v>1257.0</v>
      </c>
      <c r="Z497" s="143">
        <v>9.06866</v>
      </c>
    </row>
    <row r="498" hidden="1">
      <c r="A498" s="185">
        <v>496.0</v>
      </c>
      <c r="B498" s="185" t="s">
        <v>58</v>
      </c>
      <c r="C498" s="185" t="s">
        <v>27</v>
      </c>
      <c r="D498" s="185" t="s">
        <v>27</v>
      </c>
      <c r="E498" s="185" t="s">
        <v>28</v>
      </c>
      <c r="F498" s="185">
        <v>64.0</v>
      </c>
      <c r="G498" s="185" t="s">
        <v>53</v>
      </c>
      <c r="H498" s="185"/>
      <c r="I498" s="185" t="s">
        <v>30</v>
      </c>
      <c r="J498" s="191">
        <v>4.0</v>
      </c>
      <c r="K498" s="191" t="s">
        <v>42</v>
      </c>
      <c r="L498" s="185">
        <v>50.73715</v>
      </c>
      <c r="M498" s="185">
        <v>42.976</v>
      </c>
      <c r="N498" s="185"/>
      <c r="O498" s="185">
        <v>59.0</v>
      </c>
      <c r="P498" s="186">
        <v>3.90549</v>
      </c>
      <c r="Q498" s="198">
        <v>0.1</v>
      </c>
      <c r="R498" s="84"/>
      <c r="S498" s="188"/>
      <c r="T498" s="188"/>
      <c r="U498" s="188"/>
      <c r="V498" s="188"/>
      <c r="W498" s="91"/>
      <c r="X498" s="199">
        <v>29.0</v>
      </c>
      <c r="Y498" s="143">
        <v>919.0</v>
      </c>
      <c r="Z498" s="143">
        <v>7.97667</v>
      </c>
    </row>
    <row r="499" hidden="1">
      <c r="A499" s="185">
        <v>497.0</v>
      </c>
      <c r="B499" s="185" t="s">
        <v>58</v>
      </c>
      <c r="C499" s="185" t="s">
        <v>27</v>
      </c>
      <c r="D499" s="185" t="s">
        <v>27</v>
      </c>
      <c r="E499" s="185" t="s">
        <v>28</v>
      </c>
      <c r="F499" s="185">
        <v>64.0</v>
      </c>
      <c r="G499" s="185" t="s">
        <v>53</v>
      </c>
      <c r="H499" s="185"/>
      <c r="I499" s="185" t="s">
        <v>30</v>
      </c>
      <c r="J499" s="191">
        <v>4.0</v>
      </c>
      <c r="K499" s="191" t="s">
        <v>43</v>
      </c>
      <c r="L499" s="185">
        <v>7.23911</v>
      </c>
      <c r="M499" s="185">
        <v>1743.13</v>
      </c>
      <c r="N499" s="185"/>
      <c r="O499" s="185">
        <v>59.0</v>
      </c>
      <c r="P499" s="186">
        <v>86453.45</v>
      </c>
      <c r="Q499" s="198">
        <v>90.1</v>
      </c>
      <c r="R499" s="84"/>
      <c r="S499" s="188"/>
      <c r="T499" s="188"/>
      <c r="U499" s="188"/>
      <c r="V499" s="188"/>
      <c r="W499" s="91"/>
      <c r="X499" s="199">
        <v>88089.0</v>
      </c>
      <c r="Y499" s="143">
        <v>88518.0</v>
      </c>
      <c r="Z499" s="143">
        <v>8.31982</v>
      </c>
    </row>
    <row r="500" hidden="1">
      <c r="A500" s="185">
        <v>498.0</v>
      </c>
      <c r="B500" s="185" t="s">
        <v>58</v>
      </c>
      <c r="C500" s="185" t="s">
        <v>27</v>
      </c>
      <c r="D500" s="185" t="s">
        <v>27</v>
      </c>
      <c r="E500" s="185" t="s">
        <v>28</v>
      </c>
      <c r="F500" s="185">
        <v>64.0</v>
      </c>
      <c r="G500" s="185" t="s">
        <v>53</v>
      </c>
      <c r="H500" s="185"/>
      <c r="I500" s="185" t="s">
        <v>30</v>
      </c>
      <c r="J500" s="191">
        <v>4.0</v>
      </c>
      <c r="K500" s="191" t="s">
        <v>44</v>
      </c>
      <c r="L500" s="185">
        <v>54.13918</v>
      </c>
      <c r="M500" s="185">
        <v>110.242</v>
      </c>
      <c r="N500" s="185"/>
      <c r="O500" s="185">
        <v>5.0</v>
      </c>
      <c r="P500" s="186">
        <v>8.35229</v>
      </c>
      <c r="Q500" s="198">
        <v>0.1</v>
      </c>
      <c r="R500" s="84"/>
      <c r="S500" s="188"/>
      <c r="T500" s="188"/>
      <c r="U500" s="188"/>
      <c r="V500" s="188"/>
      <c r="W500" s="91"/>
      <c r="X500" s="199">
        <v>22.0</v>
      </c>
      <c r="Y500" s="143">
        <v>916.0</v>
      </c>
      <c r="Z500" s="143">
        <v>8.38132</v>
      </c>
    </row>
    <row r="501" hidden="1">
      <c r="A501" s="185">
        <v>499.0</v>
      </c>
      <c r="B501" s="185" t="s">
        <v>58</v>
      </c>
      <c r="C501" s="185" t="s">
        <v>27</v>
      </c>
      <c r="D501" s="185" t="s">
        <v>27</v>
      </c>
      <c r="E501" s="185" t="s">
        <v>28</v>
      </c>
      <c r="F501" s="185">
        <v>64.0</v>
      </c>
      <c r="G501" s="185" t="s">
        <v>53</v>
      </c>
      <c r="H501" s="185"/>
      <c r="I501" s="185" t="s">
        <v>30</v>
      </c>
      <c r="J501" s="191">
        <v>4.0</v>
      </c>
      <c r="K501" s="191" t="s">
        <v>45</v>
      </c>
      <c r="L501" s="185">
        <v>54.11175</v>
      </c>
      <c r="M501" s="185">
        <v>239.651</v>
      </c>
      <c r="N501" s="185"/>
      <c r="O501" s="185">
        <v>12.0</v>
      </c>
      <c r="P501" s="186">
        <v>3.9944</v>
      </c>
      <c r="Q501" s="198">
        <v>0.1</v>
      </c>
      <c r="R501" s="84"/>
      <c r="S501" s="188"/>
      <c r="T501" s="188"/>
      <c r="U501" s="188"/>
      <c r="V501" s="188"/>
      <c r="W501" s="91"/>
      <c r="X501" s="199">
        <v>110.0</v>
      </c>
      <c r="Y501" s="143">
        <v>787.0</v>
      </c>
      <c r="Z501" s="143">
        <v>8.99027</v>
      </c>
    </row>
    <row r="502" hidden="1">
      <c r="A502" s="185">
        <v>500.0</v>
      </c>
      <c r="B502" s="185" t="s">
        <v>58</v>
      </c>
      <c r="C502" s="185" t="s">
        <v>27</v>
      </c>
      <c r="D502" s="185" t="s">
        <v>27</v>
      </c>
      <c r="E502" s="185" t="s">
        <v>28</v>
      </c>
      <c r="F502" s="185">
        <v>64.0</v>
      </c>
      <c r="G502" s="185" t="s">
        <v>53</v>
      </c>
      <c r="H502" s="185"/>
      <c r="I502" s="185" t="s">
        <v>30</v>
      </c>
      <c r="J502" s="191">
        <v>4.0</v>
      </c>
      <c r="K502" s="191" t="s">
        <v>46</v>
      </c>
      <c r="L502" s="185">
        <v>4.46589</v>
      </c>
      <c r="M502" s="185">
        <v>126917.74</v>
      </c>
      <c r="N502" s="185"/>
      <c r="O502" s="185">
        <v>7.0</v>
      </c>
      <c r="P502" s="186">
        <v>6.8954</v>
      </c>
      <c r="Q502" s="198">
        <v>0.1</v>
      </c>
      <c r="R502" s="84"/>
      <c r="S502" s="188"/>
      <c r="T502" s="188"/>
      <c r="U502" s="188"/>
      <c r="V502" s="188"/>
      <c r="W502" s="91"/>
      <c r="X502" s="199">
        <v>6351.0</v>
      </c>
      <c r="Y502" s="143">
        <v>7254.0</v>
      </c>
      <c r="Z502" s="143">
        <v>8.24878</v>
      </c>
    </row>
    <row r="503" hidden="1">
      <c r="A503" s="185">
        <v>501.0</v>
      </c>
      <c r="B503" s="185" t="s">
        <v>58</v>
      </c>
      <c r="C503" s="185" t="s">
        <v>27</v>
      </c>
      <c r="D503" s="185" t="s">
        <v>27</v>
      </c>
      <c r="E503" s="185" t="s">
        <v>28</v>
      </c>
      <c r="F503" s="185">
        <v>64.0</v>
      </c>
      <c r="G503" s="185" t="s">
        <v>53</v>
      </c>
      <c r="H503" s="185"/>
      <c r="I503" s="185" t="s">
        <v>30</v>
      </c>
      <c r="J503" s="191">
        <v>4.0</v>
      </c>
      <c r="K503" s="191" t="s">
        <v>47</v>
      </c>
      <c r="L503" s="185">
        <v>47.43166</v>
      </c>
      <c r="M503" s="185">
        <v>5001.8</v>
      </c>
      <c r="N503" s="185"/>
      <c r="O503" s="185">
        <v>11.0</v>
      </c>
      <c r="P503" s="186">
        <v>98.55819</v>
      </c>
      <c r="Q503" s="198">
        <v>1.1</v>
      </c>
      <c r="R503" s="84"/>
      <c r="S503" s="188"/>
      <c r="T503" s="188"/>
      <c r="U503" s="188"/>
      <c r="V503" s="188"/>
      <c r="W503" s="91"/>
      <c r="X503" s="199">
        <v>1237.0</v>
      </c>
      <c r="Y503" s="143">
        <v>2273.0</v>
      </c>
      <c r="Z503" s="143">
        <v>8.72882</v>
      </c>
    </row>
    <row r="504" hidden="1">
      <c r="A504" s="185">
        <v>502.0</v>
      </c>
      <c r="B504" s="185" t="s">
        <v>58</v>
      </c>
      <c r="C504" s="185" t="s">
        <v>27</v>
      </c>
      <c r="D504" s="185" t="s">
        <v>27</v>
      </c>
      <c r="E504" s="185" t="s">
        <v>28</v>
      </c>
      <c r="F504" s="185">
        <v>64.0</v>
      </c>
      <c r="G504" s="185" t="s">
        <v>53</v>
      </c>
      <c r="H504" s="185"/>
      <c r="I504" s="185" t="s">
        <v>30</v>
      </c>
      <c r="J504" s="191">
        <v>4.0</v>
      </c>
      <c r="K504" s="191" t="s">
        <v>48</v>
      </c>
      <c r="L504" s="185">
        <v>76.44755</v>
      </c>
      <c r="M504" s="185">
        <v>53029.73</v>
      </c>
      <c r="N504" s="185"/>
      <c r="O504" s="185">
        <v>17.0</v>
      </c>
      <c r="P504" s="186">
        <v>34.58113</v>
      </c>
      <c r="Q504" s="198">
        <v>0.3</v>
      </c>
      <c r="R504" s="84"/>
      <c r="S504" s="188"/>
      <c r="T504" s="188"/>
      <c r="U504" s="188"/>
      <c r="V504" s="188"/>
      <c r="W504" s="91"/>
      <c r="X504" s="199">
        <v>4894.0</v>
      </c>
      <c r="Y504" s="143">
        <v>6121.0</v>
      </c>
      <c r="Z504" s="143">
        <v>8.6053</v>
      </c>
    </row>
    <row r="505" hidden="1">
      <c r="A505" s="185">
        <v>503.0</v>
      </c>
      <c r="B505" s="185" t="s">
        <v>58</v>
      </c>
      <c r="C505" s="185" t="s">
        <v>27</v>
      </c>
      <c r="D505" s="185" t="s">
        <v>27</v>
      </c>
      <c r="E505" s="185" t="s">
        <v>28</v>
      </c>
      <c r="F505" s="185">
        <v>64.0</v>
      </c>
      <c r="G505" s="185" t="s">
        <v>53</v>
      </c>
      <c r="H505" s="185"/>
      <c r="I505" s="185" t="s">
        <v>30</v>
      </c>
      <c r="J505" s="191">
        <v>4.0</v>
      </c>
      <c r="K505" s="191" t="s">
        <v>49</v>
      </c>
      <c r="L505" s="185">
        <v>81.05492</v>
      </c>
      <c r="M505" s="185">
        <v>55.2</v>
      </c>
      <c r="N505" s="185"/>
      <c r="O505" s="185">
        <v>3.0</v>
      </c>
      <c r="P505" s="186">
        <v>50.21455</v>
      </c>
      <c r="Q505" s="198">
        <v>0.9</v>
      </c>
      <c r="R505" s="84"/>
      <c r="S505" s="188"/>
      <c r="T505" s="188"/>
      <c r="U505" s="188"/>
      <c r="V505" s="188"/>
      <c r="W505" s="91"/>
      <c r="X505" s="199">
        <v>68.0</v>
      </c>
      <c r="Y505" s="143">
        <v>1062.0</v>
      </c>
      <c r="Z505" s="143">
        <v>10.5896</v>
      </c>
    </row>
    <row r="506" hidden="1">
      <c r="A506" s="185">
        <v>504.0</v>
      </c>
      <c r="B506" s="185" t="s">
        <v>58</v>
      </c>
      <c r="C506" s="185" t="s">
        <v>27</v>
      </c>
      <c r="D506" s="185" t="s">
        <v>27</v>
      </c>
      <c r="E506" s="185" t="s">
        <v>28</v>
      </c>
      <c r="F506" s="185">
        <v>64.0</v>
      </c>
      <c r="G506" s="185" t="s">
        <v>53</v>
      </c>
      <c r="H506" s="185"/>
      <c r="I506" s="185" t="s">
        <v>30</v>
      </c>
      <c r="J506" s="191">
        <v>4.0</v>
      </c>
      <c r="K506" s="191" t="s">
        <v>50</v>
      </c>
      <c r="L506" s="185">
        <v>59.36488</v>
      </c>
      <c r="M506" s="185">
        <v>15348.96</v>
      </c>
      <c r="N506" s="185"/>
      <c r="O506" s="185">
        <v>23.0</v>
      </c>
      <c r="P506" s="186">
        <v>133.21767</v>
      </c>
      <c r="Q506" s="198">
        <v>1.1</v>
      </c>
      <c r="R506" s="84"/>
      <c r="S506" s="188"/>
      <c r="T506" s="188"/>
      <c r="U506" s="188"/>
      <c r="V506" s="188"/>
      <c r="W506" s="91"/>
      <c r="X506" s="199">
        <v>6014.0</v>
      </c>
      <c r="Y506" s="143">
        <v>7582.0</v>
      </c>
      <c r="Z506" s="143">
        <v>9.95435</v>
      </c>
    </row>
    <row r="507" hidden="1">
      <c r="A507" s="185">
        <v>505.0</v>
      </c>
      <c r="B507" s="185" t="s">
        <v>58</v>
      </c>
      <c r="C507" s="185" t="s">
        <v>27</v>
      </c>
      <c r="D507" s="185" t="s">
        <v>27</v>
      </c>
      <c r="E507" s="185" t="s">
        <v>28</v>
      </c>
      <c r="F507" s="185">
        <v>64.0</v>
      </c>
      <c r="G507" s="185" t="s">
        <v>53</v>
      </c>
      <c r="H507" s="185"/>
      <c r="I507" s="185" t="s">
        <v>30</v>
      </c>
      <c r="J507" s="191">
        <v>4.0</v>
      </c>
      <c r="K507" s="191" t="s">
        <v>51</v>
      </c>
      <c r="L507" s="185"/>
      <c r="M507" s="185"/>
      <c r="N507" s="185"/>
      <c r="O507" s="185"/>
      <c r="P507" s="195"/>
      <c r="Q507" s="198"/>
      <c r="R507" s="84"/>
      <c r="S507" s="188"/>
      <c r="T507" s="188"/>
      <c r="U507" s="188"/>
      <c r="V507" s="188"/>
      <c r="W507" s="91"/>
      <c r="X507" s="199" t="s">
        <v>30</v>
      </c>
      <c r="Y507" s="143" t="s">
        <v>30</v>
      </c>
      <c r="Z507" s="151"/>
    </row>
    <row r="508" hidden="1">
      <c r="A508" s="185">
        <v>506.0</v>
      </c>
      <c r="B508" s="185" t="s">
        <v>58</v>
      </c>
      <c r="C508" s="185" t="s">
        <v>27</v>
      </c>
      <c r="D508" s="185" t="s">
        <v>27</v>
      </c>
      <c r="E508" s="185" t="s">
        <v>28</v>
      </c>
      <c r="F508" s="185">
        <v>64.0</v>
      </c>
      <c r="G508" s="185" t="s">
        <v>53</v>
      </c>
      <c r="H508" s="185"/>
      <c r="I508" s="185" t="s">
        <v>30</v>
      </c>
      <c r="J508" s="191">
        <v>4.0</v>
      </c>
      <c r="K508" s="191" t="s">
        <v>52</v>
      </c>
      <c r="L508" s="185"/>
      <c r="M508" s="185"/>
      <c r="N508" s="185"/>
      <c r="O508" s="185"/>
      <c r="P508" s="195"/>
      <c r="Q508" s="198"/>
      <c r="R508" s="84"/>
      <c r="S508" s="188"/>
      <c r="T508" s="188"/>
      <c r="U508" s="188"/>
      <c r="V508" s="188"/>
      <c r="W508" s="91"/>
      <c r="X508" s="199" t="s">
        <v>30</v>
      </c>
      <c r="Y508" s="143" t="s">
        <v>30</v>
      </c>
      <c r="Z508" s="151"/>
    </row>
    <row r="509" hidden="1">
      <c r="A509" s="185">
        <v>507.0</v>
      </c>
      <c r="B509" s="185" t="s">
        <v>58</v>
      </c>
      <c r="C509" s="185" t="s">
        <v>27</v>
      </c>
      <c r="D509" s="185" t="s">
        <v>27</v>
      </c>
      <c r="E509" s="185" t="s">
        <v>28</v>
      </c>
      <c r="F509" s="185">
        <v>64.0</v>
      </c>
      <c r="G509" s="185" t="s">
        <v>53</v>
      </c>
      <c r="H509" s="185"/>
      <c r="I509" s="185" t="s">
        <v>30</v>
      </c>
      <c r="J509" s="191">
        <v>8.0</v>
      </c>
      <c r="K509" s="191" t="s">
        <v>31</v>
      </c>
      <c r="L509" s="185">
        <v>342.50534</v>
      </c>
      <c r="M509" s="185">
        <v>19.584</v>
      </c>
      <c r="N509" s="185"/>
      <c r="O509" s="185">
        <v>2.0</v>
      </c>
      <c r="P509" s="186">
        <v>452.30576</v>
      </c>
      <c r="Q509" s="198">
        <v>7.7</v>
      </c>
      <c r="R509" s="84"/>
      <c r="S509" s="188"/>
      <c r="T509" s="188"/>
      <c r="U509" s="188"/>
      <c r="V509" s="188"/>
      <c r="W509" s="91"/>
      <c r="X509" s="199">
        <v>391.0</v>
      </c>
      <c r="Y509" s="143">
        <v>2737.0</v>
      </c>
      <c r="Z509" s="143">
        <v>10.53266</v>
      </c>
    </row>
    <row r="510" hidden="1">
      <c r="A510" s="185">
        <v>508.0</v>
      </c>
      <c r="B510" s="185" t="s">
        <v>58</v>
      </c>
      <c r="C510" s="185" t="s">
        <v>27</v>
      </c>
      <c r="D510" s="185" t="s">
        <v>27</v>
      </c>
      <c r="E510" s="185" t="s">
        <v>28</v>
      </c>
      <c r="F510" s="185">
        <v>64.0</v>
      </c>
      <c r="G510" s="185" t="s">
        <v>53</v>
      </c>
      <c r="H510" s="185"/>
      <c r="I510" s="185" t="s">
        <v>30</v>
      </c>
      <c r="J510" s="191">
        <v>8.0</v>
      </c>
      <c r="K510" s="191" t="s">
        <v>32</v>
      </c>
      <c r="L510" s="185">
        <v>21.29239</v>
      </c>
      <c r="M510" s="185">
        <v>14052.81</v>
      </c>
      <c r="N510" s="185"/>
      <c r="O510" s="185">
        <v>39.0</v>
      </c>
      <c r="P510" s="186">
        <v>594506.97</v>
      </c>
      <c r="Q510" s="198">
        <v>98.6</v>
      </c>
      <c r="R510" s="84"/>
      <c r="S510" s="188"/>
      <c r="T510" s="188"/>
      <c r="U510" s="188"/>
      <c r="V510" s="188"/>
      <c r="W510" s="91"/>
      <c r="X510" s="199">
        <v>592289.0</v>
      </c>
      <c r="Y510" s="143">
        <v>597129.0</v>
      </c>
      <c r="Z510" s="143">
        <v>13.36948</v>
      </c>
    </row>
    <row r="511" hidden="1">
      <c r="A511" s="185">
        <v>509.0</v>
      </c>
      <c r="B511" s="185" t="s">
        <v>58</v>
      </c>
      <c r="C511" s="185" t="s">
        <v>27</v>
      </c>
      <c r="D511" s="185" t="s">
        <v>27</v>
      </c>
      <c r="E511" s="185" t="s">
        <v>28</v>
      </c>
      <c r="F511" s="185">
        <v>64.0</v>
      </c>
      <c r="G511" s="185" t="s">
        <v>53</v>
      </c>
      <c r="H511" s="185"/>
      <c r="I511" s="185" t="s">
        <v>30</v>
      </c>
      <c r="J511" s="191">
        <v>8.0</v>
      </c>
      <c r="K511" s="191" t="s">
        <v>33</v>
      </c>
      <c r="L511" s="185">
        <v>155.27159</v>
      </c>
      <c r="M511" s="185">
        <v>647.364</v>
      </c>
      <c r="N511" s="185"/>
      <c r="O511" s="185">
        <v>12.0</v>
      </c>
      <c r="P511" s="186">
        <v>94.34643</v>
      </c>
      <c r="Q511" s="198">
        <v>1.6</v>
      </c>
      <c r="R511" s="84"/>
      <c r="S511" s="188"/>
      <c r="T511" s="188"/>
      <c r="U511" s="188"/>
      <c r="V511" s="188"/>
      <c r="W511" s="91"/>
      <c r="X511" s="199">
        <v>879.0</v>
      </c>
      <c r="Y511" s="143">
        <v>2417.0</v>
      </c>
      <c r="Z511" s="143">
        <v>18.04427</v>
      </c>
    </row>
    <row r="512" hidden="1">
      <c r="A512" s="185">
        <v>510.0</v>
      </c>
      <c r="B512" s="185" t="s">
        <v>58</v>
      </c>
      <c r="C512" s="185" t="s">
        <v>27</v>
      </c>
      <c r="D512" s="185" t="s">
        <v>27</v>
      </c>
      <c r="E512" s="185" t="s">
        <v>28</v>
      </c>
      <c r="F512" s="185">
        <v>64.0</v>
      </c>
      <c r="G512" s="185" t="s">
        <v>53</v>
      </c>
      <c r="H512" s="185"/>
      <c r="I512" s="185" t="s">
        <v>30</v>
      </c>
      <c r="J512" s="191">
        <v>8.0</v>
      </c>
      <c r="K512" s="191" t="s">
        <v>34</v>
      </c>
      <c r="L512" s="185">
        <v>114.08047</v>
      </c>
      <c r="M512" s="185">
        <v>108964.44</v>
      </c>
      <c r="N512" s="185"/>
      <c r="O512" s="185">
        <v>69.0</v>
      </c>
      <c r="P512" s="186">
        <v>19.22368</v>
      </c>
      <c r="Q512" s="198">
        <v>0.2</v>
      </c>
      <c r="R512" s="84"/>
      <c r="S512" s="188"/>
      <c r="T512" s="188"/>
      <c r="U512" s="188"/>
      <c r="V512" s="188"/>
      <c r="W512" s="91"/>
      <c r="X512" s="199">
        <v>7570.0</v>
      </c>
      <c r="Y512" s="143">
        <v>9090.0</v>
      </c>
      <c r="Z512" s="143">
        <v>10.90356</v>
      </c>
    </row>
    <row r="513" hidden="1">
      <c r="A513" s="185">
        <v>511.0</v>
      </c>
      <c r="B513" s="185" t="s">
        <v>58</v>
      </c>
      <c r="C513" s="185" t="s">
        <v>27</v>
      </c>
      <c r="D513" s="185" t="s">
        <v>27</v>
      </c>
      <c r="E513" s="185" t="s">
        <v>28</v>
      </c>
      <c r="F513" s="185">
        <v>64.0</v>
      </c>
      <c r="G513" s="185" t="s">
        <v>53</v>
      </c>
      <c r="H513" s="185"/>
      <c r="I513" s="185" t="s">
        <v>30</v>
      </c>
      <c r="J513" s="191">
        <v>8.0</v>
      </c>
      <c r="K513" s="191" t="s">
        <v>35</v>
      </c>
      <c r="L513" s="185">
        <v>125.34034</v>
      </c>
      <c r="M513" s="185">
        <v>77.824</v>
      </c>
      <c r="N513" s="185"/>
      <c r="O513" s="185">
        <v>67.0</v>
      </c>
      <c r="P513" s="186">
        <v>27.26136</v>
      </c>
      <c r="Q513" s="198">
        <v>0.5</v>
      </c>
      <c r="R513" s="84"/>
      <c r="S513" s="188"/>
      <c r="T513" s="188"/>
      <c r="U513" s="188"/>
      <c r="V513" s="188"/>
      <c r="W513" s="91"/>
      <c r="X513" s="199">
        <v>58.0</v>
      </c>
      <c r="Y513" s="143">
        <v>1221.0</v>
      </c>
      <c r="Z513" s="143">
        <v>8.3148</v>
      </c>
    </row>
    <row r="514" hidden="1">
      <c r="A514" s="185">
        <v>512.0</v>
      </c>
      <c r="B514" s="185" t="s">
        <v>58</v>
      </c>
      <c r="C514" s="185" t="s">
        <v>27</v>
      </c>
      <c r="D514" s="185" t="s">
        <v>27</v>
      </c>
      <c r="E514" s="185" t="s">
        <v>28</v>
      </c>
      <c r="F514" s="185">
        <v>64.0</v>
      </c>
      <c r="G514" s="185" t="s">
        <v>53</v>
      </c>
      <c r="H514" s="185"/>
      <c r="I514" s="185" t="s">
        <v>30</v>
      </c>
      <c r="J514" s="191">
        <v>8.0</v>
      </c>
      <c r="K514" s="191" t="s">
        <v>36</v>
      </c>
      <c r="L514" s="185">
        <v>125.02703</v>
      </c>
      <c r="M514" s="185">
        <v>88.769</v>
      </c>
      <c r="N514" s="185"/>
      <c r="O514" s="185">
        <v>1.0</v>
      </c>
      <c r="P514" s="186">
        <v>3.5158</v>
      </c>
      <c r="Q514" s="198">
        <v>0.1</v>
      </c>
      <c r="R514" s="84"/>
      <c r="S514" s="188"/>
      <c r="T514" s="188"/>
      <c r="U514" s="188"/>
      <c r="V514" s="188"/>
      <c r="W514" s="91"/>
      <c r="X514" s="199">
        <v>11.0</v>
      </c>
      <c r="Y514" s="143">
        <v>936.0</v>
      </c>
      <c r="Z514" s="143">
        <v>3.58217</v>
      </c>
    </row>
    <row r="515" hidden="1">
      <c r="A515" s="185">
        <v>513.0</v>
      </c>
      <c r="B515" s="185" t="s">
        <v>58</v>
      </c>
      <c r="C515" s="185" t="s">
        <v>27</v>
      </c>
      <c r="D515" s="185" t="s">
        <v>27</v>
      </c>
      <c r="E515" s="185" t="s">
        <v>28</v>
      </c>
      <c r="F515" s="185">
        <v>64.0</v>
      </c>
      <c r="G515" s="185" t="s">
        <v>53</v>
      </c>
      <c r="H515" s="185"/>
      <c r="I515" s="185" t="s">
        <v>30</v>
      </c>
      <c r="J515" s="191">
        <v>8.0</v>
      </c>
      <c r="K515" s="191" t="s">
        <v>37</v>
      </c>
      <c r="L515" s="185">
        <v>134.91468</v>
      </c>
      <c r="M515" s="185">
        <v>41.952</v>
      </c>
      <c r="N515" s="185"/>
      <c r="O515" s="185">
        <v>12.0</v>
      </c>
      <c r="P515" s="186">
        <v>91.44041</v>
      </c>
      <c r="Q515" s="198">
        <v>1.6</v>
      </c>
      <c r="R515" s="84"/>
      <c r="S515" s="188"/>
      <c r="T515" s="188"/>
      <c r="U515" s="188"/>
      <c r="V515" s="188"/>
      <c r="W515" s="91"/>
      <c r="X515" s="199">
        <v>100.0</v>
      </c>
      <c r="Y515" s="143">
        <v>1167.0</v>
      </c>
      <c r="Z515" s="143">
        <v>7.56974</v>
      </c>
    </row>
    <row r="516" hidden="1">
      <c r="A516" s="185">
        <v>514.0</v>
      </c>
      <c r="B516" s="185" t="s">
        <v>58</v>
      </c>
      <c r="C516" s="185" t="s">
        <v>27</v>
      </c>
      <c r="D516" s="185" t="s">
        <v>27</v>
      </c>
      <c r="E516" s="185" t="s">
        <v>28</v>
      </c>
      <c r="F516" s="185">
        <v>64.0</v>
      </c>
      <c r="G516" s="185" t="s">
        <v>53</v>
      </c>
      <c r="H516" s="185"/>
      <c r="I516" s="185" t="s">
        <v>30</v>
      </c>
      <c r="J516" s="191">
        <v>8.0</v>
      </c>
      <c r="K516" s="191" t="s">
        <v>38</v>
      </c>
      <c r="L516" s="185">
        <v>141.39812</v>
      </c>
      <c r="M516" s="185">
        <v>120.8</v>
      </c>
      <c r="N516" s="185"/>
      <c r="O516" s="185">
        <v>85.0</v>
      </c>
      <c r="P516" s="186">
        <v>80.06109</v>
      </c>
      <c r="Q516" s="198">
        <v>0.9</v>
      </c>
      <c r="R516" s="84"/>
      <c r="S516" s="188"/>
      <c r="T516" s="188"/>
      <c r="U516" s="188"/>
      <c r="V516" s="188"/>
      <c r="W516" s="91"/>
      <c r="X516" s="199">
        <v>120.0</v>
      </c>
      <c r="Y516" s="143">
        <v>1437.0</v>
      </c>
      <c r="Z516" s="143">
        <v>8.42052</v>
      </c>
    </row>
    <row r="517" hidden="1">
      <c r="A517" s="185">
        <v>515.0</v>
      </c>
      <c r="B517" s="185" t="s">
        <v>58</v>
      </c>
      <c r="C517" s="185" t="s">
        <v>27</v>
      </c>
      <c r="D517" s="185" t="s">
        <v>27</v>
      </c>
      <c r="E517" s="185" t="s">
        <v>28</v>
      </c>
      <c r="F517" s="185">
        <v>64.0</v>
      </c>
      <c r="G517" s="185" t="s">
        <v>53</v>
      </c>
      <c r="H517" s="185"/>
      <c r="I517" s="185" t="s">
        <v>30</v>
      </c>
      <c r="J517" s="191">
        <v>8.0</v>
      </c>
      <c r="K517" s="191" t="s">
        <v>39</v>
      </c>
      <c r="L517" s="185">
        <v>181.05382</v>
      </c>
      <c r="M517" s="185">
        <v>24.097</v>
      </c>
      <c r="N517" s="185"/>
      <c r="O517" s="185">
        <v>12.0</v>
      </c>
      <c r="P517" s="186">
        <v>229.22416</v>
      </c>
      <c r="Q517" s="198">
        <v>3.9</v>
      </c>
      <c r="R517" s="84"/>
      <c r="S517" s="188"/>
      <c r="T517" s="188"/>
      <c r="U517" s="188"/>
      <c r="V517" s="188"/>
      <c r="W517" s="91"/>
      <c r="X517" s="199">
        <v>242.0</v>
      </c>
      <c r="Y517" s="143">
        <v>1699.0</v>
      </c>
      <c r="Z517" s="143">
        <v>7.84213</v>
      </c>
    </row>
    <row r="518" hidden="1">
      <c r="A518" s="185">
        <v>516.0</v>
      </c>
      <c r="B518" s="185" t="s">
        <v>58</v>
      </c>
      <c r="C518" s="185" t="s">
        <v>27</v>
      </c>
      <c r="D518" s="185" t="s">
        <v>27</v>
      </c>
      <c r="E518" s="185" t="s">
        <v>28</v>
      </c>
      <c r="F518" s="185">
        <v>64.0</v>
      </c>
      <c r="G518" s="185" t="s">
        <v>53</v>
      </c>
      <c r="H518" s="185"/>
      <c r="I518" s="185" t="s">
        <v>30</v>
      </c>
      <c r="J518" s="191">
        <v>8.0</v>
      </c>
      <c r="K518" s="191" t="s">
        <v>40</v>
      </c>
      <c r="L518" s="185">
        <v>125.7707</v>
      </c>
      <c r="M518" s="185">
        <v>3.6612</v>
      </c>
      <c r="N518" s="185"/>
      <c r="O518" s="185">
        <v>16.0</v>
      </c>
      <c r="P518" s="186">
        <v>282.63025</v>
      </c>
      <c r="Q518" s="198">
        <v>4.8</v>
      </c>
      <c r="R518" s="84"/>
      <c r="S518" s="188"/>
      <c r="T518" s="188"/>
      <c r="U518" s="188"/>
      <c r="V518" s="188"/>
      <c r="W518" s="91"/>
      <c r="X518" s="199">
        <v>598.0</v>
      </c>
      <c r="Y518" s="143">
        <v>2261.0</v>
      </c>
      <c r="Z518" s="143">
        <v>8.16526</v>
      </c>
    </row>
    <row r="519" hidden="1">
      <c r="A519" s="185">
        <v>517.0</v>
      </c>
      <c r="B519" s="185" t="s">
        <v>58</v>
      </c>
      <c r="C519" s="185" t="s">
        <v>27</v>
      </c>
      <c r="D519" s="185" t="s">
        <v>27</v>
      </c>
      <c r="E519" s="185" t="s">
        <v>28</v>
      </c>
      <c r="F519" s="185">
        <v>64.0</v>
      </c>
      <c r="G519" s="185" t="s">
        <v>53</v>
      </c>
      <c r="H519" s="185"/>
      <c r="I519" s="185" t="s">
        <v>30</v>
      </c>
      <c r="J519" s="191">
        <v>8.0</v>
      </c>
      <c r="K519" s="191" t="s">
        <v>41</v>
      </c>
      <c r="L519" s="185">
        <v>14.65953</v>
      </c>
      <c r="M519" s="185">
        <v>4.01551</v>
      </c>
      <c r="N519" s="185"/>
      <c r="O519" s="185">
        <v>22.0</v>
      </c>
      <c r="P519" s="186">
        <v>2.05341</v>
      </c>
      <c r="Q519" s="198">
        <v>0.0</v>
      </c>
      <c r="R519" s="84"/>
      <c r="S519" s="188"/>
      <c r="T519" s="188"/>
      <c r="U519" s="188"/>
      <c r="V519" s="188"/>
      <c r="W519" s="91"/>
      <c r="X519" s="199">
        <v>333.0</v>
      </c>
      <c r="Y519" s="143">
        <v>1415.0</v>
      </c>
      <c r="Z519" s="143">
        <v>9.04935</v>
      </c>
    </row>
    <row r="520" hidden="1">
      <c r="A520" s="185">
        <v>518.0</v>
      </c>
      <c r="B520" s="185" t="s">
        <v>58</v>
      </c>
      <c r="C520" s="185" t="s">
        <v>27</v>
      </c>
      <c r="D520" s="185" t="s">
        <v>27</v>
      </c>
      <c r="E520" s="185" t="s">
        <v>28</v>
      </c>
      <c r="F520" s="185">
        <v>64.0</v>
      </c>
      <c r="G520" s="185" t="s">
        <v>53</v>
      </c>
      <c r="H520" s="185"/>
      <c r="I520" s="185" t="s">
        <v>30</v>
      </c>
      <c r="J520" s="191">
        <v>8.0</v>
      </c>
      <c r="K520" s="191" t="s">
        <v>42</v>
      </c>
      <c r="L520" s="185">
        <v>105.34866</v>
      </c>
      <c r="M520" s="185">
        <v>43.104</v>
      </c>
      <c r="N520" s="185"/>
      <c r="O520" s="185">
        <v>59.0</v>
      </c>
      <c r="P520" s="186">
        <v>7.71569</v>
      </c>
      <c r="Q520" s="198">
        <v>0.1</v>
      </c>
      <c r="R520" s="84"/>
      <c r="S520" s="188"/>
      <c r="T520" s="188"/>
      <c r="U520" s="188"/>
      <c r="V520" s="188"/>
      <c r="W520" s="91"/>
      <c r="X520" s="199">
        <v>33.0</v>
      </c>
      <c r="Y520" s="143">
        <v>1121.0</v>
      </c>
      <c r="Z520" s="143">
        <v>8.06635</v>
      </c>
    </row>
    <row r="521" hidden="1">
      <c r="A521" s="185">
        <v>519.0</v>
      </c>
      <c r="B521" s="185" t="s">
        <v>58</v>
      </c>
      <c r="C521" s="185" t="s">
        <v>27</v>
      </c>
      <c r="D521" s="185" t="s">
        <v>27</v>
      </c>
      <c r="E521" s="185" t="s">
        <v>28</v>
      </c>
      <c r="F521" s="185">
        <v>64.0</v>
      </c>
      <c r="G521" s="185" t="s">
        <v>53</v>
      </c>
      <c r="H521" s="185"/>
      <c r="I521" s="185" t="s">
        <v>30</v>
      </c>
      <c r="J521" s="191">
        <v>8.0</v>
      </c>
      <c r="K521" s="191" t="s">
        <v>43</v>
      </c>
      <c r="L521" s="185">
        <v>14.57955</v>
      </c>
      <c r="M521" s="185">
        <v>2.81546</v>
      </c>
      <c r="N521" s="185"/>
      <c r="O521" s="185">
        <v>59.0</v>
      </c>
      <c r="P521" s="186">
        <v>357323.11</v>
      </c>
      <c r="Q521" s="198">
        <v>97.7</v>
      </c>
      <c r="R521" s="84"/>
      <c r="S521" s="188"/>
      <c r="T521" s="188"/>
      <c r="U521" s="188"/>
      <c r="V521" s="188"/>
      <c r="W521" s="91"/>
      <c r="X521" s="199">
        <v>356626.0</v>
      </c>
      <c r="Y521" s="143">
        <v>360582.0</v>
      </c>
      <c r="Z521" s="143">
        <v>13.10124</v>
      </c>
    </row>
    <row r="522" hidden="1">
      <c r="A522" s="185">
        <v>520.0</v>
      </c>
      <c r="B522" s="185" t="s">
        <v>58</v>
      </c>
      <c r="C522" s="185" t="s">
        <v>27</v>
      </c>
      <c r="D522" s="185" t="s">
        <v>27</v>
      </c>
      <c r="E522" s="185" t="s">
        <v>28</v>
      </c>
      <c r="F522" s="185">
        <v>64.0</v>
      </c>
      <c r="G522" s="185" t="s">
        <v>53</v>
      </c>
      <c r="H522" s="185"/>
      <c r="I522" s="185" t="s">
        <v>30</v>
      </c>
      <c r="J522" s="191">
        <v>8.0</v>
      </c>
      <c r="K522" s="191" t="s">
        <v>44</v>
      </c>
      <c r="L522" s="185">
        <v>107.90581</v>
      </c>
      <c r="M522" s="185">
        <v>179.586</v>
      </c>
      <c r="N522" s="185"/>
      <c r="O522" s="185">
        <v>5.0</v>
      </c>
      <c r="P522" s="186">
        <v>21.91788</v>
      </c>
      <c r="Q522" s="198">
        <v>0.4</v>
      </c>
      <c r="R522" s="84"/>
      <c r="S522" s="188"/>
      <c r="T522" s="188"/>
      <c r="U522" s="188"/>
      <c r="V522" s="188"/>
      <c r="W522" s="91"/>
      <c r="X522" s="199">
        <v>36.0</v>
      </c>
      <c r="Y522" s="143">
        <v>1043.0</v>
      </c>
      <c r="Z522" s="143">
        <v>8.18213</v>
      </c>
    </row>
    <row r="523" hidden="1">
      <c r="A523" s="185">
        <v>521.0</v>
      </c>
      <c r="B523" s="185" t="s">
        <v>58</v>
      </c>
      <c r="C523" s="185" t="s">
        <v>27</v>
      </c>
      <c r="D523" s="185" t="s">
        <v>27</v>
      </c>
      <c r="E523" s="185" t="s">
        <v>28</v>
      </c>
      <c r="F523" s="185">
        <v>64.0</v>
      </c>
      <c r="G523" s="185" t="s">
        <v>53</v>
      </c>
      <c r="H523" s="185"/>
      <c r="I523" s="185" t="s">
        <v>30</v>
      </c>
      <c r="J523" s="191">
        <v>8.0</v>
      </c>
      <c r="K523" s="191" t="s">
        <v>45</v>
      </c>
      <c r="L523" s="185">
        <v>108.43411</v>
      </c>
      <c r="M523" s="185">
        <v>310.02</v>
      </c>
      <c r="N523" s="185"/>
      <c r="O523" s="185">
        <v>12.0</v>
      </c>
      <c r="P523" s="186">
        <v>8.02186</v>
      </c>
      <c r="Q523" s="198">
        <v>0.1</v>
      </c>
      <c r="R523" s="84"/>
      <c r="S523" s="188"/>
      <c r="T523" s="188"/>
      <c r="U523" s="188"/>
      <c r="V523" s="188"/>
      <c r="W523" s="91"/>
      <c r="X523" s="199">
        <v>162.0</v>
      </c>
      <c r="Y523" s="143">
        <v>959.0</v>
      </c>
      <c r="Z523" s="143">
        <v>8.91633</v>
      </c>
    </row>
    <row r="524" hidden="1">
      <c r="A524" s="185">
        <v>522.0</v>
      </c>
      <c r="B524" s="185" t="s">
        <v>58</v>
      </c>
      <c r="C524" s="185" t="s">
        <v>27</v>
      </c>
      <c r="D524" s="185" t="s">
        <v>27</v>
      </c>
      <c r="E524" s="185" t="s">
        <v>28</v>
      </c>
      <c r="F524" s="185">
        <v>64.0</v>
      </c>
      <c r="G524" s="185" t="s">
        <v>53</v>
      </c>
      <c r="H524" s="185"/>
      <c r="I524" s="185" t="s">
        <v>30</v>
      </c>
      <c r="J524" s="191">
        <v>8.0</v>
      </c>
      <c r="K524" s="191" t="s">
        <v>46</v>
      </c>
      <c r="L524" s="185">
        <v>8.25573</v>
      </c>
      <c r="M524" s="185">
        <v>255.88432</v>
      </c>
      <c r="N524" s="185"/>
      <c r="O524" s="185">
        <v>7.0</v>
      </c>
      <c r="P524" s="186">
        <v>13.61065</v>
      </c>
      <c r="Q524" s="198">
        <v>0.1</v>
      </c>
      <c r="R524" s="84"/>
      <c r="S524" s="188"/>
      <c r="T524" s="188"/>
      <c r="U524" s="188"/>
      <c r="V524" s="188"/>
      <c r="W524" s="91"/>
      <c r="X524" s="199">
        <v>11603.0</v>
      </c>
      <c r="Y524" s="143">
        <v>12525.0</v>
      </c>
      <c r="Z524" s="143">
        <v>8.48612</v>
      </c>
    </row>
    <row r="525" hidden="1">
      <c r="A525" s="185">
        <v>523.0</v>
      </c>
      <c r="B525" s="185" t="s">
        <v>58</v>
      </c>
      <c r="C525" s="185" t="s">
        <v>27</v>
      </c>
      <c r="D525" s="185" t="s">
        <v>27</v>
      </c>
      <c r="E525" s="185" t="s">
        <v>28</v>
      </c>
      <c r="F525" s="185">
        <v>64.0</v>
      </c>
      <c r="G525" s="185" t="s">
        <v>53</v>
      </c>
      <c r="H525" s="185"/>
      <c r="I525" s="185" t="s">
        <v>30</v>
      </c>
      <c r="J525" s="191">
        <v>8.0</v>
      </c>
      <c r="K525" s="191" t="s">
        <v>47</v>
      </c>
      <c r="L525" s="185">
        <v>94.9093</v>
      </c>
      <c r="M525" s="185">
        <v>9509.16</v>
      </c>
      <c r="N525" s="185"/>
      <c r="O525" s="185">
        <v>11.0</v>
      </c>
      <c r="P525" s="186">
        <v>217.06801</v>
      </c>
      <c r="Q525" s="198">
        <v>2.5</v>
      </c>
      <c r="R525" s="84"/>
      <c r="S525" s="188"/>
      <c r="T525" s="188"/>
      <c r="U525" s="188"/>
      <c r="V525" s="188"/>
      <c r="W525" s="91"/>
      <c r="X525" s="199">
        <v>2487.0</v>
      </c>
      <c r="Y525" s="143">
        <v>3639.0</v>
      </c>
      <c r="Z525" s="143">
        <v>8.47677</v>
      </c>
    </row>
    <row r="526" hidden="1">
      <c r="A526" s="185">
        <v>524.0</v>
      </c>
      <c r="B526" s="185" t="s">
        <v>58</v>
      </c>
      <c r="C526" s="185" t="s">
        <v>27</v>
      </c>
      <c r="D526" s="185" t="s">
        <v>27</v>
      </c>
      <c r="E526" s="185" t="s">
        <v>28</v>
      </c>
      <c r="F526" s="185">
        <v>64.0</v>
      </c>
      <c r="G526" s="185" t="s">
        <v>53</v>
      </c>
      <c r="H526" s="185"/>
      <c r="I526" s="185" t="s">
        <v>30</v>
      </c>
      <c r="J526" s="191">
        <v>8.0</v>
      </c>
      <c r="K526" s="191" t="s">
        <v>48</v>
      </c>
      <c r="L526" s="185">
        <v>132.59239</v>
      </c>
      <c r="M526" s="185">
        <v>54260.9</v>
      </c>
      <c r="N526" s="185"/>
      <c r="O526" s="185">
        <v>19.0</v>
      </c>
      <c r="P526" s="186">
        <v>121.30013</v>
      </c>
      <c r="Q526" s="198">
        <v>1.0</v>
      </c>
      <c r="R526" s="84"/>
      <c r="S526" s="188"/>
      <c r="T526" s="188"/>
      <c r="U526" s="188"/>
      <c r="V526" s="188"/>
      <c r="W526" s="91"/>
      <c r="X526" s="199">
        <v>6324.0</v>
      </c>
      <c r="Y526" s="143">
        <v>7895.0</v>
      </c>
      <c r="Z526" s="143">
        <v>9.42848</v>
      </c>
    </row>
    <row r="527" hidden="1">
      <c r="A527" s="185">
        <v>525.0</v>
      </c>
      <c r="B527" s="185" t="s">
        <v>58</v>
      </c>
      <c r="C527" s="185" t="s">
        <v>27</v>
      </c>
      <c r="D527" s="185" t="s">
        <v>27</v>
      </c>
      <c r="E527" s="185" t="s">
        <v>28</v>
      </c>
      <c r="F527" s="185">
        <v>64.0</v>
      </c>
      <c r="G527" s="185" t="s">
        <v>53</v>
      </c>
      <c r="H527" s="185"/>
      <c r="I527" s="185" t="s">
        <v>30</v>
      </c>
      <c r="J527" s="191">
        <v>8.0</v>
      </c>
      <c r="K527" s="191" t="s">
        <v>49</v>
      </c>
      <c r="L527" s="185">
        <v>164.93695</v>
      </c>
      <c r="M527" s="185">
        <v>90.274</v>
      </c>
      <c r="N527" s="185"/>
      <c r="O527" s="185">
        <v>3.0</v>
      </c>
      <c r="P527" s="186">
        <v>109.80805</v>
      </c>
      <c r="Q527" s="198">
        <v>1.9</v>
      </c>
      <c r="R527" s="84"/>
      <c r="S527" s="188"/>
      <c r="T527" s="188"/>
      <c r="U527" s="188"/>
      <c r="V527" s="188"/>
      <c r="W527" s="91"/>
      <c r="X527" s="199">
        <v>128.0</v>
      </c>
      <c r="Y527" s="143">
        <v>1322.0</v>
      </c>
      <c r="Z527" s="143">
        <v>11.70248</v>
      </c>
    </row>
    <row r="528" hidden="1">
      <c r="A528" s="185">
        <v>526.0</v>
      </c>
      <c r="B528" s="185" t="s">
        <v>58</v>
      </c>
      <c r="C528" s="185" t="s">
        <v>27</v>
      </c>
      <c r="D528" s="185" t="s">
        <v>27</v>
      </c>
      <c r="E528" s="185" t="s">
        <v>28</v>
      </c>
      <c r="F528" s="185">
        <v>64.0</v>
      </c>
      <c r="G528" s="185" t="s">
        <v>53</v>
      </c>
      <c r="H528" s="185"/>
      <c r="I528" s="185" t="s">
        <v>30</v>
      </c>
      <c r="J528" s="191">
        <v>8.0</v>
      </c>
      <c r="K528" s="191" t="s">
        <v>50</v>
      </c>
      <c r="L528" s="185">
        <v>119.11111</v>
      </c>
      <c r="M528" s="185">
        <v>30.92391</v>
      </c>
      <c r="N528" s="185"/>
      <c r="O528" s="185">
        <v>23.0</v>
      </c>
      <c r="P528" s="186">
        <v>267.0204</v>
      </c>
      <c r="Q528" s="198">
        <v>1.1</v>
      </c>
      <c r="R528" s="84"/>
      <c r="S528" s="188"/>
      <c r="T528" s="188"/>
      <c r="U528" s="188"/>
      <c r="V528" s="188"/>
      <c r="W528" s="91"/>
      <c r="X528" s="199">
        <v>11528.0</v>
      </c>
      <c r="Y528" s="143">
        <v>13565.0</v>
      </c>
      <c r="Z528" s="143">
        <v>9.67936</v>
      </c>
    </row>
    <row r="529" hidden="1">
      <c r="A529" s="185">
        <v>527.0</v>
      </c>
      <c r="B529" s="185" t="s">
        <v>58</v>
      </c>
      <c r="C529" s="185" t="s">
        <v>27</v>
      </c>
      <c r="D529" s="185" t="s">
        <v>27</v>
      </c>
      <c r="E529" s="185" t="s">
        <v>28</v>
      </c>
      <c r="F529" s="185">
        <v>64.0</v>
      </c>
      <c r="G529" s="185" t="s">
        <v>53</v>
      </c>
      <c r="H529" s="185"/>
      <c r="I529" s="185" t="s">
        <v>30</v>
      </c>
      <c r="J529" s="191">
        <v>8.0</v>
      </c>
      <c r="K529" s="191" t="s">
        <v>51</v>
      </c>
      <c r="L529" s="185"/>
      <c r="M529" s="185"/>
      <c r="N529" s="185"/>
      <c r="O529" s="185"/>
      <c r="P529" s="195"/>
      <c r="Q529" s="201"/>
      <c r="R529" s="84"/>
      <c r="S529" s="188"/>
      <c r="T529" s="188"/>
      <c r="U529" s="188"/>
      <c r="V529" s="188"/>
      <c r="W529" s="142"/>
      <c r="X529" s="189" t="s">
        <v>30</v>
      </c>
      <c r="Y529" s="143" t="s">
        <v>30</v>
      </c>
      <c r="Z529" s="151"/>
    </row>
    <row r="530" hidden="1">
      <c r="A530" s="185">
        <v>528.0</v>
      </c>
      <c r="B530" s="185" t="s">
        <v>58</v>
      </c>
      <c r="C530" s="185" t="s">
        <v>27</v>
      </c>
      <c r="D530" s="185" t="s">
        <v>27</v>
      </c>
      <c r="E530" s="185" t="s">
        <v>28</v>
      </c>
      <c r="F530" s="185">
        <v>64.0</v>
      </c>
      <c r="G530" s="185" t="s">
        <v>53</v>
      </c>
      <c r="H530" s="185"/>
      <c r="I530" s="185" t="s">
        <v>30</v>
      </c>
      <c r="J530" s="191">
        <v>8.0</v>
      </c>
      <c r="K530" s="191" t="s">
        <v>52</v>
      </c>
      <c r="L530" s="185"/>
      <c r="M530" s="185"/>
      <c r="N530" s="185"/>
      <c r="O530" s="185"/>
      <c r="P530" s="195"/>
      <c r="Q530" s="201"/>
      <c r="R530" s="84"/>
      <c r="S530" s="188"/>
      <c r="T530" s="188"/>
      <c r="U530" s="188"/>
      <c r="V530" s="188"/>
      <c r="W530" s="142"/>
      <c r="X530" s="189" t="s">
        <v>30</v>
      </c>
      <c r="Y530" s="143" t="s">
        <v>30</v>
      </c>
      <c r="Z530" s="151"/>
    </row>
    <row r="531" hidden="1">
      <c r="A531" s="185">
        <v>529.0</v>
      </c>
      <c r="B531" s="185" t="s">
        <v>58</v>
      </c>
      <c r="C531" s="185" t="s">
        <v>27</v>
      </c>
      <c r="D531" s="185" t="s">
        <v>27</v>
      </c>
      <c r="E531" s="185" t="s">
        <v>28</v>
      </c>
      <c r="F531" s="185">
        <v>64.0</v>
      </c>
      <c r="G531" s="185" t="s">
        <v>29</v>
      </c>
      <c r="H531" s="185"/>
      <c r="I531" s="185" t="s">
        <v>30</v>
      </c>
      <c r="J531" s="191">
        <v>1.0</v>
      </c>
      <c r="K531" s="191" t="s">
        <v>31</v>
      </c>
      <c r="L531" s="185">
        <v>24.18642</v>
      </c>
      <c r="M531" s="185">
        <v>44.96</v>
      </c>
      <c r="N531" s="185"/>
      <c r="O531" s="185">
        <v>2.0</v>
      </c>
      <c r="P531" s="186">
        <v>29.75479</v>
      </c>
      <c r="Q531" s="198">
        <v>1.0</v>
      </c>
      <c r="R531" s="84"/>
      <c r="S531" s="188"/>
      <c r="T531" s="188"/>
      <c r="U531" s="188"/>
      <c r="V531" s="188"/>
      <c r="W531" s="91"/>
      <c r="X531" s="199">
        <v>62.0</v>
      </c>
      <c r="Y531" s="143">
        <v>1296.0</v>
      </c>
      <c r="Z531" s="143">
        <v>9.71344</v>
      </c>
    </row>
    <row r="532" hidden="1">
      <c r="A532" s="185">
        <v>530.0</v>
      </c>
      <c r="B532" s="185" t="s">
        <v>58</v>
      </c>
      <c r="C532" s="185" t="s">
        <v>27</v>
      </c>
      <c r="D532" s="185" t="s">
        <v>27</v>
      </c>
      <c r="E532" s="185" t="s">
        <v>28</v>
      </c>
      <c r="F532" s="185">
        <v>64.0</v>
      </c>
      <c r="G532" s="185" t="s">
        <v>29</v>
      </c>
      <c r="H532" s="185"/>
      <c r="I532" s="185" t="s">
        <v>30</v>
      </c>
      <c r="J532" s="191">
        <v>1.0</v>
      </c>
      <c r="K532" s="191" t="s">
        <v>32</v>
      </c>
      <c r="L532" s="185">
        <v>2.84173</v>
      </c>
      <c r="M532" s="185">
        <v>1816.18</v>
      </c>
      <c r="N532" s="185"/>
      <c r="O532" s="185">
        <v>39.0</v>
      </c>
      <c r="P532" s="186">
        <v>1.24424</v>
      </c>
      <c r="Q532" s="198">
        <v>21.2</v>
      </c>
      <c r="R532" s="84"/>
      <c r="S532" s="188"/>
      <c r="T532" s="188"/>
      <c r="U532" s="188"/>
      <c r="V532" s="188"/>
      <c r="W532" s="91"/>
      <c r="X532" s="199">
        <v>1367.0</v>
      </c>
      <c r="Y532" s="143">
        <v>2294.0</v>
      </c>
      <c r="Z532" s="143">
        <v>12.12828</v>
      </c>
    </row>
    <row r="533" hidden="1">
      <c r="A533" s="185">
        <v>531.0</v>
      </c>
      <c r="B533" s="185" t="s">
        <v>58</v>
      </c>
      <c r="C533" s="185" t="s">
        <v>27</v>
      </c>
      <c r="D533" s="185" t="s">
        <v>27</v>
      </c>
      <c r="E533" s="185" t="s">
        <v>28</v>
      </c>
      <c r="F533" s="185">
        <v>64.0</v>
      </c>
      <c r="G533" s="185" t="s">
        <v>29</v>
      </c>
      <c r="H533" s="185"/>
      <c r="I533" s="185" t="s">
        <v>30</v>
      </c>
      <c r="J533" s="191">
        <v>1.0</v>
      </c>
      <c r="K533" s="191" t="s">
        <v>33</v>
      </c>
      <c r="L533" s="185">
        <v>15.65095</v>
      </c>
      <c r="M533" s="185">
        <v>212.67</v>
      </c>
      <c r="N533" s="185"/>
      <c r="O533" s="185">
        <v>12.0</v>
      </c>
      <c r="P533" s="186">
        <v>10.8691</v>
      </c>
      <c r="Q533" s="198">
        <v>0.2</v>
      </c>
      <c r="R533" s="84"/>
      <c r="S533" s="188"/>
      <c r="T533" s="188"/>
      <c r="U533" s="188"/>
      <c r="V533" s="188"/>
      <c r="W533" s="91"/>
      <c r="X533" s="199">
        <v>118.0</v>
      </c>
      <c r="Y533" s="143">
        <v>373.0</v>
      </c>
      <c r="Z533" s="143">
        <v>10.09452</v>
      </c>
    </row>
    <row r="534" hidden="1">
      <c r="A534" s="185">
        <v>532.0</v>
      </c>
      <c r="B534" s="185" t="s">
        <v>58</v>
      </c>
      <c r="C534" s="185" t="s">
        <v>27</v>
      </c>
      <c r="D534" s="185" t="s">
        <v>27</v>
      </c>
      <c r="E534" s="185" t="s">
        <v>28</v>
      </c>
      <c r="F534" s="185">
        <v>64.0</v>
      </c>
      <c r="G534" s="185" t="s">
        <v>29</v>
      </c>
      <c r="H534" s="185"/>
      <c r="I534" s="185" t="s">
        <v>30</v>
      </c>
      <c r="J534" s="191">
        <v>1.0</v>
      </c>
      <c r="K534" s="191" t="s">
        <v>34</v>
      </c>
      <c r="L534" s="185">
        <v>12.45974</v>
      </c>
      <c r="M534" s="185">
        <v>14804.04</v>
      </c>
      <c r="N534" s="185"/>
      <c r="O534" s="185">
        <v>149.0</v>
      </c>
      <c r="P534" s="186">
        <v>2.82705</v>
      </c>
      <c r="Q534" s="198">
        <v>0.0</v>
      </c>
      <c r="R534" s="84"/>
      <c r="S534" s="188"/>
      <c r="T534" s="188"/>
      <c r="U534" s="188"/>
      <c r="V534" s="188"/>
      <c r="W534" s="91"/>
      <c r="X534" s="199">
        <v>1055.0</v>
      </c>
      <c r="Y534" s="143">
        <v>1553.0</v>
      </c>
      <c r="Z534" s="143">
        <v>11.13294</v>
      </c>
    </row>
    <row r="535" hidden="1">
      <c r="A535" s="185">
        <v>533.0</v>
      </c>
      <c r="B535" s="185" t="s">
        <v>58</v>
      </c>
      <c r="C535" s="185" t="s">
        <v>27</v>
      </c>
      <c r="D535" s="185" t="s">
        <v>27</v>
      </c>
      <c r="E535" s="185" t="s">
        <v>28</v>
      </c>
      <c r="F535" s="185">
        <v>64.0</v>
      </c>
      <c r="G535" s="185" t="s">
        <v>29</v>
      </c>
      <c r="H535" s="185"/>
      <c r="I535" s="185" t="s">
        <v>30</v>
      </c>
      <c r="J535" s="191">
        <v>1.0</v>
      </c>
      <c r="K535" s="191" t="s">
        <v>35</v>
      </c>
      <c r="L535" s="185">
        <v>14.70273</v>
      </c>
      <c r="M535" s="185">
        <v>183.199</v>
      </c>
      <c r="N535" s="185"/>
      <c r="O535" s="185">
        <v>147.0</v>
      </c>
      <c r="P535" s="186">
        <v>2.84401</v>
      </c>
      <c r="Q535" s="198">
        <v>0.0</v>
      </c>
      <c r="R535" s="84"/>
      <c r="S535" s="188"/>
      <c r="T535" s="188"/>
      <c r="U535" s="188"/>
      <c r="V535" s="188"/>
      <c r="W535" s="91"/>
      <c r="X535" s="199">
        <v>75.0</v>
      </c>
      <c r="Y535" s="143">
        <v>194.0</v>
      </c>
      <c r="Z535" s="143">
        <v>9.71068</v>
      </c>
    </row>
    <row r="536" hidden="1">
      <c r="A536" s="185">
        <v>534.0</v>
      </c>
      <c r="B536" s="185" t="s">
        <v>58</v>
      </c>
      <c r="C536" s="185" t="s">
        <v>27</v>
      </c>
      <c r="D536" s="185" t="s">
        <v>27</v>
      </c>
      <c r="E536" s="185" t="s">
        <v>28</v>
      </c>
      <c r="F536" s="185">
        <v>64.0</v>
      </c>
      <c r="G536" s="185" t="s">
        <v>29</v>
      </c>
      <c r="H536" s="185"/>
      <c r="I536" s="185" t="s">
        <v>30</v>
      </c>
      <c r="J536" s="191">
        <v>1.0</v>
      </c>
      <c r="K536" s="191" t="s">
        <v>36</v>
      </c>
      <c r="L536" s="185">
        <v>15.38398</v>
      </c>
      <c r="M536" s="185">
        <v>130.624</v>
      </c>
      <c r="N536" s="185"/>
      <c r="O536" s="185">
        <v>1.0</v>
      </c>
      <c r="P536" s="186">
        <v>0.564283</v>
      </c>
      <c r="Q536" s="198">
        <v>0.0</v>
      </c>
      <c r="R536" s="84"/>
      <c r="S536" s="188"/>
      <c r="T536" s="188"/>
      <c r="U536" s="188"/>
      <c r="V536" s="188"/>
      <c r="W536" s="91"/>
      <c r="X536" s="199">
        <v>13.0</v>
      </c>
      <c r="Y536" s="143">
        <v>93.0</v>
      </c>
      <c r="Z536" s="143">
        <v>3.82631</v>
      </c>
    </row>
    <row r="537" hidden="1">
      <c r="A537" s="185">
        <v>535.0</v>
      </c>
      <c r="B537" s="185" t="s">
        <v>58</v>
      </c>
      <c r="C537" s="185" t="s">
        <v>27</v>
      </c>
      <c r="D537" s="185" t="s">
        <v>27</v>
      </c>
      <c r="E537" s="185" t="s">
        <v>28</v>
      </c>
      <c r="F537" s="185">
        <v>64.0</v>
      </c>
      <c r="G537" s="185" t="s">
        <v>29</v>
      </c>
      <c r="H537" s="185"/>
      <c r="I537" s="185" t="s">
        <v>30</v>
      </c>
      <c r="J537" s="191">
        <v>1.0</v>
      </c>
      <c r="K537" s="191" t="s">
        <v>37</v>
      </c>
      <c r="L537" s="185">
        <v>16.39459</v>
      </c>
      <c r="M537" s="185">
        <v>68.383</v>
      </c>
      <c r="N537" s="185"/>
      <c r="O537" s="185">
        <v>12.0</v>
      </c>
      <c r="P537" s="186">
        <v>9.50274</v>
      </c>
      <c r="Q537" s="198">
        <v>0.2</v>
      </c>
      <c r="R537" s="84"/>
      <c r="S537" s="188"/>
      <c r="T537" s="188"/>
      <c r="U537" s="188"/>
      <c r="V537" s="188"/>
      <c r="W537" s="91"/>
      <c r="X537" s="199">
        <v>32.0</v>
      </c>
      <c r="Y537" s="98">
        <v>125.0</v>
      </c>
      <c r="Z537" s="143">
        <v>9.86605</v>
      </c>
    </row>
    <row r="538" hidden="1">
      <c r="A538" s="185">
        <v>536.0</v>
      </c>
      <c r="B538" s="185" t="s">
        <v>58</v>
      </c>
      <c r="C538" s="185" t="s">
        <v>27</v>
      </c>
      <c r="D538" s="185" t="s">
        <v>27</v>
      </c>
      <c r="E538" s="185" t="s">
        <v>28</v>
      </c>
      <c r="F538" s="185">
        <v>64.0</v>
      </c>
      <c r="G538" s="185" t="s">
        <v>29</v>
      </c>
      <c r="H538" s="185"/>
      <c r="I538" s="185" t="s">
        <v>30</v>
      </c>
      <c r="J538" s="191">
        <v>1.0</v>
      </c>
      <c r="K538" s="191" t="s">
        <v>38</v>
      </c>
      <c r="L538" s="185">
        <v>17.70368</v>
      </c>
      <c r="M538" s="185">
        <v>283.071</v>
      </c>
      <c r="N538" s="185"/>
      <c r="O538" s="185">
        <v>165.0</v>
      </c>
      <c r="P538" s="186">
        <v>3.91536</v>
      </c>
      <c r="Q538" s="198">
        <v>0.1</v>
      </c>
      <c r="R538" s="84"/>
      <c r="S538" s="188"/>
      <c r="T538" s="188"/>
      <c r="U538" s="188"/>
      <c r="V538" s="188"/>
      <c r="W538" s="91"/>
      <c r="X538" s="199">
        <v>81.0</v>
      </c>
      <c r="Y538" s="143">
        <v>326.0</v>
      </c>
      <c r="Z538" s="143">
        <v>10.34385</v>
      </c>
    </row>
    <row r="539" hidden="1">
      <c r="A539" s="185">
        <v>537.0</v>
      </c>
      <c r="B539" s="185" t="s">
        <v>58</v>
      </c>
      <c r="C539" s="185" t="s">
        <v>27</v>
      </c>
      <c r="D539" s="185" t="s">
        <v>27</v>
      </c>
      <c r="E539" s="185" t="s">
        <v>28</v>
      </c>
      <c r="F539" s="185">
        <v>64.0</v>
      </c>
      <c r="G539" s="185" t="s">
        <v>29</v>
      </c>
      <c r="H539" s="185"/>
      <c r="I539" s="185" t="s">
        <v>30</v>
      </c>
      <c r="J539" s="191">
        <v>1.0</v>
      </c>
      <c r="K539" s="191" t="s">
        <v>39</v>
      </c>
      <c r="L539" s="185">
        <v>22.2117</v>
      </c>
      <c r="M539" s="185">
        <v>50.464</v>
      </c>
      <c r="N539" s="185"/>
      <c r="O539" s="185">
        <v>12.0</v>
      </c>
      <c r="P539" s="186">
        <v>16.11911</v>
      </c>
      <c r="Q539" s="198">
        <v>0.3</v>
      </c>
      <c r="R539" s="84"/>
      <c r="S539" s="188"/>
      <c r="T539" s="188"/>
      <c r="U539" s="188"/>
      <c r="V539" s="188"/>
      <c r="W539" s="91"/>
      <c r="X539" s="199">
        <v>40.0</v>
      </c>
      <c r="Y539" s="143">
        <v>169.0</v>
      </c>
      <c r="Z539" s="143">
        <v>9.94434</v>
      </c>
    </row>
    <row r="540" hidden="1">
      <c r="A540" s="185">
        <v>538.0</v>
      </c>
      <c r="B540" s="185" t="s">
        <v>58</v>
      </c>
      <c r="C540" s="185" t="s">
        <v>27</v>
      </c>
      <c r="D540" s="185" t="s">
        <v>27</v>
      </c>
      <c r="E540" s="185" t="s">
        <v>28</v>
      </c>
      <c r="F540" s="185">
        <v>64.0</v>
      </c>
      <c r="G540" s="185" t="s">
        <v>29</v>
      </c>
      <c r="H540" s="185"/>
      <c r="I540" s="185" t="s">
        <v>30</v>
      </c>
      <c r="J540" s="191">
        <v>1.0</v>
      </c>
      <c r="K540" s="191" t="s">
        <v>40</v>
      </c>
      <c r="L540" s="185">
        <v>15.58805</v>
      </c>
      <c r="M540" s="185">
        <v>429.31</v>
      </c>
      <c r="N540" s="185"/>
      <c r="O540" s="185">
        <v>16.0</v>
      </c>
      <c r="P540" s="186">
        <v>32.33327</v>
      </c>
      <c r="Q540" s="198">
        <v>0.6</v>
      </c>
      <c r="R540" s="84"/>
      <c r="S540" s="188"/>
      <c r="T540" s="188"/>
      <c r="U540" s="188"/>
      <c r="V540" s="188"/>
      <c r="W540" s="91"/>
      <c r="X540" s="199">
        <v>100.0</v>
      </c>
      <c r="Y540" s="143">
        <v>354.0</v>
      </c>
      <c r="Z540" s="143">
        <v>9.761</v>
      </c>
    </row>
    <row r="541" hidden="1">
      <c r="A541" s="185">
        <v>539.0</v>
      </c>
      <c r="B541" s="185" t="s">
        <v>58</v>
      </c>
      <c r="C541" s="185" t="s">
        <v>27</v>
      </c>
      <c r="D541" s="185" t="s">
        <v>27</v>
      </c>
      <c r="E541" s="185" t="s">
        <v>28</v>
      </c>
      <c r="F541" s="185">
        <v>64.0</v>
      </c>
      <c r="G541" s="185" t="s">
        <v>29</v>
      </c>
      <c r="H541" s="185"/>
      <c r="I541" s="185" t="s">
        <v>30</v>
      </c>
      <c r="J541" s="191">
        <v>1.0</v>
      </c>
      <c r="K541" s="191" t="s">
        <v>41</v>
      </c>
      <c r="L541" s="185">
        <v>2.15522</v>
      </c>
      <c r="M541" s="185">
        <v>828.729</v>
      </c>
      <c r="N541" s="185"/>
      <c r="O541" s="185">
        <v>68.0</v>
      </c>
      <c r="P541" s="186">
        <v>1.89403</v>
      </c>
      <c r="Q541" s="198">
        <v>0.0</v>
      </c>
      <c r="R541" s="84"/>
      <c r="S541" s="188"/>
      <c r="T541" s="188"/>
      <c r="U541" s="188"/>
      <c r="V541" s="188"/>
      <c r="W541" s="91"/>
      <c r="X541" s="199">
        <v>89.0</v>
      </c>
      <c r="Y541" s="143">
        <v>474.0</v>
      </c>
      <c r="Z541" s="143">
        <v>11.12543</v>
      </c>
    </row>
    <row r="542" hidden="1">
      <c r="A542" s="185">
        <v>540.0</v>
      </c>
      <c r="B542" s="185" t="s">
        <v>58</v>
      </c>
      <c r="C542" s="185" t="s">
        <v>27</v>
      </c>
      <c r="D542" s="185" t="s">
        <v>27</v>
      </c>
      <c r="E542" s="185" t="s">
        <v>28</v>
      </c>
      <c r="F542" s="185">
        <v>64.0</v>
      </c>
      <c r="G542" s="185" t="s">
        <v>29</v>
      </c>
      <c r="H542" s="185"/>
      <c r="I542" s="185" t="s">
        <v>30</v>
      </c>
      <c r="J542" s="191">
        <v>1.0</v>
      </c>
      <c r="K542" s="191" t="s">
        <v>42</v>
      </c>
      <c r="L542" s="185">
        <v>11.84023</v>
      </c>
      <c r="M542" s="185">
        <v>101.471</v>
      </c>
      <c r="N542" s="185"/>
      <c r="O542" s="185">
        <v>139.0</v>
      </c>
      <c r="P542" s="186">
        <v>1.47458</v>
      </c>
      <c r="Q542" s="198">
        <v>0.0</v>
      </c>
      <c r="R542" s="84"/>
      <c r="S542" s="188"/>
      <c r="T542" s="188"/>
      <c r="U542" s="188"/>
      <c r="V542" s="188"/>
      <c r="W542" s="91"/>
      <c r="X542" s="199">
        <v>61.0</v>
      </c>
      <c r="Y542" s="143">
        <v>179.0</v>
      </c>
      <c r="Z542" s="143">
        <v>9.9835</v>
      </c>
    </row>
    <row r="543" hidden="1">
      <c r="A543" s="185">
        <v>541.0</v>
      </c>
      <c r="B543" s="185" t="s">
        <v>58</v>
      </c>
      <c r="C543" s="185" t="s">
        <v>27</v>
      </c>
      <c r="D543" s="185" t="s">
        <v>27</v>
      </c>
      <c r="E543" s="185" t="s">
        <v>28</v>
      </c>
      <c r="F543" s="185">
        <v>64.0</v>
      </c>
      <c r="G543" s="185" t="s">
        <v>29</v>
      </c>
      <c r="H543" s="185"/>
      <c r="I543" s="185" t="s">
        <v>30</v>
      </c>
      <c r="J543" s="191">
        <v>1.0</v>
      </c>
      <c r="K543" s="191" t="s">
        <v>43</v>
      </c>
      <c r="L543" s="185">
        <v>2.04866</v>
      </c>
      <c r="M543" s="185">
        <v>341.372</v>
      </c>
      <c r="N543" s="185"/>
      <c r="O543" s="185">
        <v>139.0</v>
      </c>
      <c r="P543" s="186">
        <v>1968.8</v>
      </c>
      <c r="Q543" s="198">
        <v>22.2</v>
      </c>
      <c r="R543" s="84"/>
      <c r="S543" s="188"/>
      <c r="T543" s="188"/>
      <c r="U543" s="188"/>
      <c r="V543" s="188"/>
      <c r="W543" s="91"/>
      <c r="X543" s="199">
        <v>1989.0</v>
      </c>
      <c r="Y543" s="143">
        <v>2435.0</v>
      </c>
      <c r="Z543" s="143">
        <v>9.78099</v>
      </c>
    </row>
    <row r="544" hidden="1">
      <c r="A544" s="185">
        <v>542.0</v>
      </c>
      <c r="B544" s="185" t="s">
        <v>58</v>
      </c>
      <c r="C544" s="185" t="s">
        <v>27</v>
      </c>
      <c r="D544" s="185" t="s">
        <v>27</v>
      </c>
      <c r="E544" s="185" t="s">
        <v>28</v>
      </c>
      <c r="F544" s="185">
        <v>64.0</v>
      </c>
      <c r="G544" s="185" t="s">
        <v>29</v>
      </c>
      <c r="H544" s="185"/>
      <c r="I544" s="185" t="s">
        <v>30</v>
      </c>
      <c r="J544" s="191">
        <v>1.0</v>
      </c>
      <c r="K544" s="191" t="s">
        <v>44</v>
      </c>
      <c r="L544" s="185">
        <v>13.32614</v>
      </c>
      <c r="M544" s="185">
        <v>259.486</v>
      </c>
      <c r="N544" s="185"/>
      <c r="O544" s="185">
        <v>5.0</v>
      </c>
      <c r="P544" s="186">
        <v>0.917113</v>
      </c>
      <c r="Q544" s="198">
        <v>0.0</v>
      </c>
      <c r="R544" s="84"/>
      <c r="S544" s="188"/>
      <c r="T544" s="188"/>
      <c r="U544" s="188"/>
      <c r="V544" s="188"/>
      <c r="W544" s="91"/>
      <c r="X544" s="199">
        <v>21.0</v>
      </c>
      <c r="Y544" s="143">
        <v>171.0</v>
      </c>
      <c r="Z544" s="143">
        <v>9.94975</v>
      </c>
    </row>
    <row r="545" hidden="1">
      <c r="A545" s="185">
        <v>543.0</v>
      </c>
      <c r="B545" s="185" t="s">
        <v>58</v>
      </c>
      <c r="C545" s="185" t="s">
        <v>27</v>
      </c>
      <c r="D545" s="185" t="s">
        <v>27</v>
      </c>
      <c r="E545" s="185" t="s">
        <v>28</v>
      </c>
      <c r="F545" s="185">
        <v>64.0</v>
      </c>
      <c r="G545" s="185" t="s">
        <v>29</v>
      </c>
      <c r="H545" s="185"/>
      <c r="I545" s="185" t="s">
        <v>30</v>
      </c>
      <c r="J545" s="191">
        <v>1.0</v>
      </c>
      <c r="K545" s="191" t="s">
        <v>45</v>
      </c>
      <c r="L545" s="185">
        <v>13.49914</v>
      </c>
      <c r="M545" s="185">
        <v>3818.4</v>
      </c>
      <c r="N545" s="185"/>
      <c r="O545" s="185">
        <v>282.0</v>
      </c>
      <c r="P545" s="186">
        <v>2.35506</v>
      </c>
      <c r="Q545" s="198">
        <v>0.0</v>
      </c>
      <c r="R545" s="84"/>
      <c r="S545" s="188"/>
      <c r="T545" s="188"/>
      <c r="U545" s="188"/>
      <c r="V545" s="188"/>
      <c r="W545" s="91"/>
      <c r="X545" s="199">
        <v>295.0</v>
      </c>
      <c r="Y545" s="143">
        <v>667.0</v>
      </c>
      <c r="Z545" s="143">
        <v>10.86216</v>
      </c>
    </row>
    <row r="546" hidden="1">
      <c r="A546" s="185">
        <v>544.0</v>
      </c>
      <c r="B546" s="185" t="s">
        <v>58</v>
      </c>
      <c r="C546" s="185" t="s">
        <v>27</v>
      </c>
      <c r="D546" s="185" t="s">
        <v>27</v>
      </c>
      <c r="E546" s="185" t="s">
        <v>28</v>
      </c>
      <c r="F546" s="185">
        <v>64.0</v>
      </c>
      <c r="G546" s="185" t="s">
        <v>29</v>
      </c>
      <c r="H546" s="185"/>
      <c r="I546" s="185" t="s">
        <v>30</v>
      </c>
      <c r="J546" s="191">
        <v>1.0</v>
      </c>
      <c r="K546" s="191" t="s">
        <v>46</v>
      </c>
      <c r="L546" s="185">
        <v>2.16322</v>
      </c>
      <c r="M546" s="185">
        <v>35253.31</v>
      </c>
      <c r="N546" s="185"/>
      <c r="O546" s="185">
        <v>7.0</v>
      </c>
      <c r="P546" s="186">
        <v>1.80818</v>
      </c>
      <c r="Q546" s="198">
        <v>0.0</v>
      </c>
      <c r="R546" s="84"/>
      <c r="S546" s="188"/>
      <c r="T546" s="188"/>
      <c r="U546" s="188"/>
      <c r="V546" s="188"/>
      <c r="W546" s="91"/>
      <c r="X546" s="199">
        <v>1734.0</v>
      </c>
      <c r="Y546" s="143">
        <v>1958.0</v>
      </c>
      <c r="Z546" s="143">
        <v>11.37756</v>
      </c>
    </row>
    <row r="547" hidden="1">
      <c r="A547" s="185">
        <v>545.0</v>
      </c>
      <c r="B547" s="185" t="s">
        <v>58</v>
      </c>
      <c r="C547" s="185" t="s">
        <v>27</v>
      </c>
      <c r="D547" s="185" t="s">
        <v>27</v>
      </c>
      <c r="E547" s="185" t="s">
        <v>28</v>
      </c>
      <c r="F547" s="185">
        <v>64.0</v>
      </c>
      <c r="G547" s="185" t="s">
        <v>29</v>
      </c>
      <c r="H547" s="185"/>
      <c r="I547" s="185" t="s">
        <v>30</v>
      </c>
      <c r="J547" s="191">
        <v>1.0</v>
      </c>
      <c r="K547" s="191" t="s">
        <v>47</v>
      </c>
      <c r="L547" s="185">
        <v>12.23933</v>
      </c>
      <c r="M547" s="185">
        <v>1950.83</v>
      </c>
      <c r="N547" s="185"/>
      <c r="O547" s="185">
        <v>11.0</v>
      </c>
      <c r="P547" s="186">
        <v>4.41594</v>
      </c>
      <c r="Q547" s="198">
        <v>0.1</v>
      </c>
      <c r="R547" s="84"/>
      <c r="S547" s="188"/>
      <c r="T547" s="188"/>
      <c r="U547" s="188"/>
      <c r="V547" s="188"/>
      <c r="W547" s="91"/>
      <c r="X547" s="199">
        <v>324.0</v>
      </c>
      <c r="Y547" s="143">
        <v>594.0</v>
      </c>
      <c r="Z547" s="143">
        <v>10.70955</v>
      </c>
    </row>
    <row r="548" hidden="1">
      <c r="A548" s="185">
        <v>546.0</v>
      </c>
      <c r="B548" s="185" t="s">
        <v>58</v>
      </c>
      <c r="C548" s="185" t="s">
        <v>27</v>
      </c>
      <c r="D548" s="185" t="s">
        <v>27</v>
      </c>
      <c r="E548" s="185" t="s">
        <v>28</v>
      </c>
      <c r="F548" s="185">
        <v>64.0</v>
      </c>
      <c r="G548" s="185" t="s">
        <v>29</v>
      </c>
      <c r="H548" s="185"/>
      <c r="I548" s="185" t="s">
        <v>30</v>
      </c>
      <c r="J548" s="191">
        <v>1.0</v>
      </c>
      <c r="K548" s="191" t="s">
        <v>48</v>
      </c>
      <c r="L548" s="185">
        <v>19.2598</v>
      </c>
      <c r="M548" s="185">
        <v>14892.05</v>
      </c>
      <c r="N548" s="185"/>
      <c r="O548" s="185">
        <v>17.0</v>
      </c>
      <c r="P548" s="185">
        <v>8.40039</v>
      </c>
      <c r="Q548" s="198">
        <v>0.1</v>
      </c>
      <c r="R548" s="84"/>
      <c r="S548" s="188"/>
      <c r="T548" s="188"/>
      <c r="U548" s="188"/>
      <c r="V548" s="188"/>
      <c r="W548" s="91"/>
      <c r="X548" s="199">
        <v>1296.0</v>
      </c>
      <c r="Y548" s="143">
        <v>1640.0</v>
      </c>
      <c r="Z548" s="143">
        <v>11.03458</v>
      </c>
    </row>
    <row r="549" hidden="1">
      <c r="A549" s="185">
        <v>547.0</v>
      </c>
      <c r="B549" s="185" t="s">
        <v>58</v>
      </c>
      <c r="C549" s="185" t="s">
        <v>27</v>
      </c>
      <c r="D549" s="185" t="s">
        <v>27</v>
      </c>
      <c r="E549" s="185" t="s">
        <v>28</v>
      </c>
      <c r="F549" s="185">
        <v>64.0</v>
      </c>
      <c r="G549" s="185" t="s">
        <v>29</v>
      </c>
      <c r="H549" s="185"/>
      <c r="I549" s="185" t="s">
        <v>30</v>
      </c>
      <c r="J549" s="191">
        <v>1.0</v>
      </c>
      <c r="K549" s="191" t="s">
        <v>49</v>
      </c>
      <c r="L549" s="185">
        <v>19.90315</v>
      </c>
      <c r="M549" s="185">
        <v>131.359</v>
      </c>
      <c r="N549" s="185"/>
      <c r="O549" s="185">
        <v>3.0</v>
      </c>
      <c r="P549" s="186">
        <v>3.07867</v>
      </c>
      <c r="Q549" s="198">
        <v>0.1</v>
      </c>
      <c r="R549" s="84"/>
      <c r="S549" s="188"/>
      <c r="T549" s="188"/>
      <c r="U549" s="188"/>
      <c r="V549" s="188"/>
      <c r="W549" s="91"/>
      <c r="X549" s="199">
        <v>22.0</v>
      </c>
      <c r="Y549" s="143">
        <v>129.0</v>
      </c>
      <c r="Z549" s="143">
        <v>9.66107</v>
      </c>
    </row>
    <row r="550" hidden="1">
      <c r="A550" s="185">
        <v>548.0</v>
      </c>
      <c r="B550" s="185" t="s">
        <v>58</v>
      </c>
      <c r="C550" s="185" t="s">
        <v>27</v>
      </c>
      <c r="D550" s="185" t="s">
        <v>27</v>
      </c>
      <c r="E550" s="185" t="s">
        <v>28</v>
      </c>
      <c r="F550" s="185">
        <v>64.0</v>
      </c>
      <c r="G550" s="185" t="s">
        <v>29</v>
      </c>
      <c r="H550" s="185"/>
      <c r="I550" s="185" t="s">
        <v>30</v>
      </c>
      <c r="J550" s="191">
        <v>1.0</v>
      </c>
      <c r="K550" s="191" t="s">
        <v>50</v>
      </c>
      <c r="L550" s="185">
        <v>15.49688</v>
      </c>
      <c r="M550" s="185">
        <v>5038.2</v>
      </c>
      <c r="N550" s="185"/>
      <c r="O550" s="185">
        <v>23.0</v>
      </c>
      <c r="P550" s="186">
        <v>29.55377</v>
      </c>
      <c r="Q550" s="198">
        <v>0.3</v>
      </c>
      <c r="R550" s="84"/>
      <c r="S550" s="188"/>
      <c r="T550" s="188"/>
      <c r="U550" s="188"/>
      <c r="V550" s="188"/>
      <c r="W550" s="91"/>
      <c r="X550" s="199">
        <v>1646.0</v>
      </c>
      <c r="Y550" s="143">
        <v>2282.0</v>
      </c>
      <c r="Z550" s="143">
        <v>11.6897</v>
      </c>
    </row>
    <row r="551" hidden="1">
      <c r="A551" s="185">
        <v>549.0</v>
      </c>
      <c r="B551" s="185" t="s">
        <v>58</v>
      </c>
      <c r="C551" s="185" t="s">
        <v>27</v>
      </c>
      <c r="D551" s="185" t="s">
        <v>27</v>
      </c>
      <c r="E551" s="185" t="s">
        <v>28</v>
      </c>
      <c r="F551" s="185">
        <v>64.0</v>
      </c>
      <c r="G551" s="185" t="s">
        <v>29</v>
      </c>
      <c r="H551" s="185"/>
      <c r="I551" s="185" t="s">
        <v>30</v>
      </c>
      <c r="J551" s="191">
        <v>1.0</v>
      </c>
      <c r="K551" s="191" t="s">
        <v>51</v>
      </c>
      <c r="L551" s="185"/>
      <c r="M551" s="185"/>
      <c r="N551" s="185"/>
      <c r="O551" s="185"/>
      <c r="P551" s="195"/>
      <c r="Q551" s="198"/>
      <c r="R551" s="84"/>
      <c r="S551" s="188"/>
      <c r="T551" s="188"/>
      <c r="U551" s="188"/>
      <c r="V551" s="188"/>
      <c r="W551" s="91"/>
      <c r="X551" s="199" t="s">
        <v>30</v>
      </c>
      <c r="Y551" s="143" t="s">
        <v>30</v>
      </c>
      <c r="Z551" s="143" t="s">
        <v>30</v>
      </c>
    </row>
    <row r="552" hidden="1">
      <c r="A552" s="185">
        <v>550.0</v>
      </c>
      <c r="B552" s="185" t="s">
        <v>58</v>
      </c>
      <c r="C552" s="185" t="s">
        <v>27</v>
      </c>
      <c r="D552" s="185" t="s">
        <v>27</v>
      </c>
      <c r="E552" s="185" t="s">
        <v>28</v>
      </c>
      <c r="F552" s="185">
        <v>64.0</v>
      </c>
      <c r="G552" s="185" t="s">
        <v>29</v>
      </c>
      <c r="H552" s="185"/>
      <c r="I552" s="185" t="s">
        <v>30</v>
      </c>
      <c r="J552" s="191">
        <v>1.0</v>
      </c>
      <c r="K552" s="191" t="s">
        <v>52</v>
      </c>
      <c r="L552" s="185"/>
      <c r="M552" s="185"/>
      <c r="N552" s="185"/>
      <c r="O552" s="185"/>
      <c r="P552" s="195"/>
      <c r="Q552" s="198"/>
      <c r="R552" s="84"/>
      <c r="S552" s="188"/>
      <c r="T552" s="188"/>
      <c r="U552" s="188"/>
      <c r="V552" s="188"/>
      <c r="W552" s="91"/>
      <c r="X552" s="199" t="s">
        <v>30</v>
      </c>
      <c r="Y552" s="143" t="s">
        <v>30</v>
      </c>
      <c r="Z552" s="143" t="s">
        <v>30</v>
      </c>
    </row>
    <row r="553" hidden="1">
      <c r="A553" s="185">
        <v>551.0</v>
      </c>
      <c r="B553" s="185" t="s">
        <v>58</v>
      </c>
      <c r="C553" s="185" t="s">
        <v>27</v>
      </c>
      <c r="D553" s="185" t="s">
        <v>27</v>
      </c>
      <c r="E553" s="185" t="s">
        <v>28</v>
      </c>
      <c r="F553" s="185">
        <v>64.0</v>
      </c>
      <c r="G553" s="185" t="s">
        <v>29</v>
      </c>
      <c r="H553" s="185"/>
      <c r="I553" s="185" t="s">
        <v>30</v>
      </c>
      <c r="J553" s="191">
        <v>2.0</v>
      </c>
      <c r="K553" s="191" t="s">
        <v>31</v>
      </c>
      <c r="L553" s="185">
        <v>48.90581</v>
      </c>
      <c r="M553" s="185">
        <v>45.792</v>
      </c>
      <c r="N553" s="185"/>
      <c r="O553" s="185">
        <v>2.0</v>
      </c>
      <c r="P553" s="186">
        <v>59.41425</v>
      </c>
      <c r="Q553" s="198">
        <v>2.1</v>
      </c>
      <c r="R553" s="84"/>
      <c r="S553" s="188"/>
      <c r="T553" s="188"/>
      <c r="U553" s="188"/>
      <c r="V553" s="188"/>
      <c r="W553" s="91"/>
      <c r="X553" s="199">
        <v>73.0</v>
      </c>
      <c r="Y553" s="143">
        <v>1356.0</v>
      </c>
      <c r="Z553" s="143">
        <v>9.80393</v>
      </c>
    </row>
    <row r="554" hidden="1">
      <c r="A554" s="185">
        <v>552.0</v>
      </c>
      <c r="B554" s="185" t="s">
        <v>58</v>
      </c>
      <c r="C554" s="185" t="s">
        <v>27</v>
      </c>
      <c r="D554" s="185" t="s">
        <v>27</v>
      </c>
      <c r="E554" s="185" t="s">
        <v>28</v>
      </c>
      <c r="F554" s="185">
        <v>64.0</v>
      </c>
      <c r="G554" s="185" t="s">
        <v>29</v>
      </c>
      <c r="H554" s="185"/>
      <c r="I554" s="185" t="s">
        <v>30</v>
      </c>
      <c r="J554" s="191">
        <v>2.0</v>
      </c>
      <c r="K554" s="191" t="s">
        <v>32</v>
      </c>
      <c r="L554" s="185">
        <v>4.70851</v>
      </c>
      <c r="M554" s="185">
        <v>2208.37</v>
      </c>
      <c r="N554" s="185"/>
      <c r="O554" s="185">
        <v>39.0</v>
      </c>
      <c r="P554" s="186">
        <v>4623.53</v>
      </c>
      <c r="Q554" s="198">
        <v>52.0</v>
      </c>
      <c r="R554" s="84"/>
      <c r="S554" s="188"/>
      <c r="T554" s="188"/>
      <c r="U554" s="188"/>
      <c r="V554" s="188"/>
      <c r="W554" s="91"/>
      <c r="X554" s="199">
        <v>4894.0</v>
      </c>
      <c r="Y554" s="143">
        <v>5796.0</v>
      </c>
      <c r="Z554" s="143">
        <v>11.63675</v>
      </c>
    </row>
    <row r="555" hidden="1">
      <c r="A555" s="185">
        <v>553.0</v>
      </c>
      <c r="B555" s="185" t="s">
        <v>58</v>
      </c>
      <c r="C555" s="185" t="s">
        <v>27</v>
      </c>
      <c r="D555" s="185" t="s">
        <v>27</v>
      </c>
      <c r="E555" s="185" t="s">
        <v>28</v>
      </c>
      <c r="F555" s="185">
        <v>64.0</v>
      </c>
      <c r="G555" s="185" t="s">
        <v>29</v>
      </c>
      <c r="H555" s="185"/>
      <c r="I555" s="185" t="s">
        <v>30</v>
      </c>
      <c r="J555" s="191">
        <v>2.0</v>
      </c>
      <c r="K555" s="191" t="s">
        <v>33</v>
      </c>
      <c r="L555" s="185">
        <v>31.00107</v>
      </c>
      <c r="M555" s="185">
        <v>257.279</v>
      </c>
      <c r="N555" s="185"/>
      <c r="O555" s="185">
        <v>12.0</v>
      </c>
      <c r="P555" s="186">
        <v>21.23067</v>
      </c>
      <c r="Q555" s="198">
        <v>0.4</v>
      </c>
      <c r="R555" s="84"/>
      <c r="S555" s="188"/>
      <c r="T555" s="188"/>
      <c r="U555" s="188"/>
      <c r="V555" s="188"/>
      <c r="W555" s="91"/>
      <c r="X555" s="199">
        <v>210.0</v>
      </c>
      <c r="Y555" s="143">
        <v>522.0</v>
      </c>
      <c r="Z555" s="143">
        <v>10.32379</v>
      </c>
    </row>
    <row r="556" hidden="1">
      <c r="A556" s="185">
        <v>554.0</v>
      </c>
      <c r="B556" s="185" t="s">
        <v>58</v>
      </c>
      <c r="C556" s="185" t="s">
        <v>27</v>
      </c>
      <c r="D556" s="185" t="s">
        <v>27</v>
      </c>
      <c r="E556" s="185" t="s">
        <v>28</v>
      </c>
      <c r="F556" s="185">
        <v>64.0</v>
      </c>
      <c r="G556" s="185" t="s">
        <v>29</v>
      </c>
      <c r="H556" s="185"/>
      <c r="I556" s="185" t="s">
        <v>30</v>
      </c>
      <c r="J556" s="191">
        <v>2.0</v>
      </c>
      <c r="K556" s="191" t="s">
        <v>34</v>
      </c>
      <c r="L556" s="185">
        <v>24.40256</v>
      </c>
      <c r="M556" s="185">
        <v>28083.94</v>
      </c>
      <c r="N556" s="185"/>
      <c r="O556" s="185">
        <v>149.0</v>
      </c>
      <c r="P556" s="186">
        <v>4.49578</v>
      </c>
      <c r="Q556" s="198">
        <v>0.1</v>
      </c>
      <c r="R556" s="84"/>
      <c r="S556" s="188"/>
      <c r="T556" s="188"/>
      <c r="U556" s="188"/>
      <c r="V556" s="188"/>
      <c r="W556" s="91"/>
      <c r="X556" s="199">
        <v>2013.0</v>
      </c>
      <c r="Y556" s="143">
        <v>2515.0</v>
      </c>
      <c r="Z556" s="143">
        <v>11.03412</v>
      </c>
    </row>
    <row r="557" hidden="1">
      <c r="A557" s="185">
        <v>555.0</v>
      </c>
      <c r="B557" s="185" t="s">
        <v>58</v>
      </c>
      <c r="C557" s="185" t="s">
        <v>27</v>
      </c>
      <c r="D557" s="185" t="s">
        <v>27</v>
      </c>
      <c r="E557" s="185" t="s">
        <v>28</v>
      </c>
      <c r="F557" s="185">
        <v>64.0</v>
      </c>
      <c r="G557" s="185" t="s">
        <v>29</v>
      </c>
      <c r="H557" s="185"/>
      <c r="I557" s="185" t="s">
        <v>30</v>
      </c>
      <c r="J557" s="191">
        <v>2.0</v>
      </c>
      <c r="K557" s="191" t="s">
        <v>35</v>
      </c>
      <c r="L557" s="185">
        <v>29.90825</v>
      </c>
      <c r="M557" s="185">
        <v>183.616</v>
      </c>
      <c r="N557" s="185"/>
      <c r="O557" s="185">
        <v>147.0</v>
      </c>
      <c r="P557" s="186">
        <v>4.84784</v>
      </c>
      <c r="Q557" s="198">
        <v>0.1</v>
      </c>
      <c r="R557" s="84"/>
      <c r="S557" s="188"/>
      <c r="T557" s="188"/>
      <c r="U557" s="188"/>
      <c r="V557" s="188"/>
      <c r="W557" s="91"/>
      <c r="X557" s="199">
        <v>71.0</v>
      </c>
      <c r="Y557" s="143">
        <v>205.0</v>
      </c>
      <c r="Z557" s="143">
        <v>10.04597</v>
      </c>
    </row>
    <row r="558" hidden="1">
      <c r="A558" s="185">
        <v>556.0</v>
      </c>
      <c r="B558" s="185" t="s">
        <v>58</v>
      </c>
      <c r="C558" s="185" t="s">
        <v>27</v>
      </c>
      <c r="D558" s="185" t="s">
        <v>27</v>
      </c>
      <c r="E558" s="185" t="s">
        <v>28</v>
      </c>
      <c r="F558" s="185">
        <v>64.0</v>
      </c>
      <c r="G558" s="185" t="s">
        <v>29</v>
      </c>
      <c r="H558" s="185"/>
      <c r="I558" s="185" t="s">
        <v>30</v>
      </c>
      <c r="J558" s="191">
        <v>2.0</v>
      </c>
      <c r="K558" s="191" t="s">
        <v>36</v>
      </c>
      <c r="L558" s="185">
        <v>31.83246</v>
      </c>
      <c r="M558" s="185">
        <v>130.72</v>
      </c>
      <c r="N558" s="185"/>
      <c r="O558" s="185">
        <v>1.0</v>
      </c>
      <c r="P558" s="186">
        <v>0.821722</v>
      </c>
      <c r="Q558" s="198">
        <v>0.0</v>
      </c>
      <c r="R558" s="84"/>
      <c r="S558" s="188"/>
      <c r="T558" s="188"/>
      <c r="U558" s="188"/>
      <c r="V558" s="188"/>
      <c r="W558" s="91"/>
      <c r="X558" s="199">
        <v>10.0</v>
      </c>
      <c r="Y558" s="143">
        <v>88.0</v>
      </c>
      <c r="Z558" s="143">
        <v>3.56412</v>
      </c>
    </row>
    <row r="559" hidden="1">
      <c r="A559" s="185">
        <v>557.0</v>
      </c>
      <c r="B559" s="185" t="s">
        <v>58</v>
      </c>
      <c r="C559" s="185" t="s">
        <v>27</v>
      </c>
      <c r="D559" s="185" t="s">
        <v>27</v>
      </c>
      <c r="E559" s="185" t="s">
        <v>28</v>
      </c>
      <c r="F559" s="185">
        <v>64.0</v>
      </c>
      <c r="G559" s="185" t="s">
        <v>29</v>
      </c>
      <c r="H559" s="185"/>
      <c r="I559" s="185" t="s">
        <v>30</v>
      </c>
      <c r="J559" s="191">
        <v>2.0</v>
      </c>
      <c r="K559" s="191" t="s">
        <v>37</v>
      </c>
      <c r="L559" s="185">
        <v>34.00512</v>
      </c>
      <c r="M559" s="185">
        <v>69.471</v>
      </c>
      <c r="N559" s="185"/>
      <c r="O559" s="185">
        <v>12.0</v>
      </c>
      <c r="P559" s="186">
        <v>18.42222</v>
      </c>
      <c r="Q559" s="198">
        <v>0.3</v>
      </c>
      <c r="R559" s="84"/>
      <c r="S559" s="188"/>
      <c r="T559" s="188"/>
      <c r="U559" s="188"/>
      <c r="V559" s="188"/>
      <c r="W559" s="91"/>
      <c r="X559" s="199">
        <v>37.0</v>
      </c>
      <c r="Y559" s="143">
        <v>127.0</v>
      </c>
      <c r="Z559" s="143">
        <v>9.40984</v>
      </c>
    </row>
    <row r="560" hidden="1">
      <c r="A560" s="185">
        <v>558.0</v>
      </c>
      <c r="B560" s="185" t="s">
        <v>58</v>
      </c>
      <c r="C560" s="185" t="s">
        <v>27</v>
      </c>
      <c r="D560" s="185" t="s">
        <v>27</v>
      </c>
      <c r="E560" s="185" t="s">
        <v>28</v>
      </c>
      <c r="F560" s="185">
        <v>64.0</v>
      </c>
      <c r="G560" s="185" t="s">
        <v>29</v>
      </c>
      <c r="H560" s="185"/>
      <c r="I560" s="185" t="s">
        <v>30</v>
      </c>
      <c r="J560" s="191">
        <v>2.0</v>
      </c>
      <c r="K560" s="191" t="s">
        <v>38</v>
      </c>
      <c r="L560" s="185">
        <v>35.53372</v>
      </c>
      <c r="M560" s="185">
        <v>284.189</v>
      </c>
      <c r="N560" s="185"/>
      <c r="O560" s="185">
        <v>165.0</v>
      </c>
      <c r="P560" s="186">
        <v>7.79621</v>
      </c>
      <c r="Q560" s="198">
        <v>0.1</v>
      </c>
      <c r="R560" s="84"/>
      <c r="S560" s="188"/>
      <c r="T560" s="188"/>
      <c r="U560" s="188"/>
      <c r="V560" s="188"/>
      <c r="W560" s="91"/>
      <c r="X560" s="199">
        <v>81.0</v>
      </c>
      <c r="Y560" s="143">
        <v>344.0</v>
      </c>
      <c r="Z560" s="143">
        <v>10.21951</v>
      </c>
    </row>
    <row r="561" hidden="1">
      <c r="A561" s="185">
        <v>559.0</v>
      </c>
      <c r="B561" s="185" t="s">
        <v>58</v>
      </c>
      <c r="C561" s="185" t="s">
        <v>27</v>
      </c>
      <c r="D561" s="185" t="s">
        <v>27</v>
      </c>
      <c r="E561" s="185" t="s">
        <v>28</v>
      </c>
      <c r="F561" s="185">
        <v>64.0</v>
      </c>
      <c r="G561" s="185" t="s">
        <v>29</v>
      </c>
      <c r="H561" s="185"/>
      <c r="I561" s="185" t="s">
        <v>30</v>
      </c>
      <c r="J561" s="191">
        <v>2.0</v>
      </c>
      <c r="K561" s="191" t="s">
        <v>39</v>
      </c>
      <c r="L561" s="185">
        <v>45.00008</v>
      </c>
      <c r="M561" s="185">
        <v>50.944</v>
      </c>
      <c r="N561" s="185"/>
      <c r="O561" s="185">
        <v>12.0</v>
      </c>
      <c r="P561" s="186">
        <v>33.70311</v>
      </c>
      <c r="Q561" s="198">
        <v>0.6</v>
      </c>
      <c r="R561" s="84"/>
      <c r="S561" s="188"/>
      <c r="T561" s="188"/>
      <c r="U561" s="188"/>
      <c r="V561" s="188"/>
      <c r="W561" s="91"/>
      <c r="X561" s="199">
        <v>52.0</v>
      </c>
      <c r="Y561" s="143">
        <v>200.0</v>
      </c>
      <c r="Z561" s="143">
        <v>10.13191</v>
      </c>
    </row>
    <row r="562" hidden="1">
      <c r="A562" s="185">
        <v>560.0</v>
      </c>
      <c r="B562" s="185" t="s">
        <v>58</v>
      </c>
      <c r="C562" s="185" t="s">
        <v>27</v>
      </c>
      <c r="D562" s="185" t="s">
        <v>27</v>
      </c>
      <c r="E562" s="185" t="s">
        <v>28</v>
      </c>
      <c r="F562" s="185">
        <v>64.0</v>
      </c>
      <c r="G562" s="185" t="s">
        <v>29</v>
      </c>
      <c r="H562" s="185"/>
      <c r="I562" s="185" t="s">
        <v>30</v>
      </c>
      <c r="J562" s="191">
        <v>2.0</v>
      </c>
      <c r="K562" s="191" t="s">
        <v>40</v>
      </c>
      <c r="L562" s="185">
        <v>30.90834</v>
      </c>
      <c r="M562" s="185">
        <v>990.907</v>
      </c>
      <c r="N562" s="185"/>
      <c r="O562" s="185">
        <v>16.0</v>
      </c>
      <c r="P562" s="186">
        <v>64.07846</v>
      </c>
      <c r="Q562" s="198">
        <v>1.1</v>
      </c>
      <c r="R562" s="84"/>
      <c r="S562" s="188"/>
      <c r="T562" s="188"/>
      <c r="U562" s="188"/>
      <c r="V562" s="188"/>
      <c r="W562" s="91"/>
      <c r="X562" s="199">
        <v>161.0</v>
      </c>
      <c r="Y562" s="143">
        <v>472.0</v>
      </c>
      <c r="Z562" s="143">
        <v>10.1933</v>
      </c>
    </row>
    <row r="563" hidden="1">
      <c r="A563" s="185">
        <v>561.0</v>
      </c>
      <c r="B563" s="185" t="s">
        <v>58</v>
      </c>
      <c r="C563" s="185" t="s">
        <v>27</v>
      </c>
      <c r="D563" s="185" t="s">
        <v>27</v>
      </c>
      <c r="E563" s="185" t="s">
        <v>28</v>
      </c>
      <c r="F563" s="185">
        <v>64.0</v>
      </c>
      <c r="G563" s="185" t="s">
        <v>29</v>
      </c>
      <c r="H563" s="185"/>
      <c r="I563" s="185" t="s">
        <v>30</v>
      </c>
      <c r="J563" s="191">
        <v>2.0</v>
      </c>
      <c r="K563" s="191" t="s">
        <v>41</v>
      </c>
      <c r="L563" s="185">
        <v>4.11687</v>
      </c>
      <c r="M563" s="185">
        <v>1344.95</v>
      </c>
      <c r="N563" s="185"/>
      <c r="O563" s="185">
        <v>30.0</v>
      </c>
      <c r="P563" s="186">
        <v>1.24678</v>
      </c>
      <c r="Q563" s="198">
        <v>0.0</v>
      </c>
      <c r="R563" s="84"/>
      <c r="S563" s="188"/>
      <c r="T563" s="188"/>
      <c r="U563" s="188"/>
      <c r="V563" s="188"/>
      <c r="W563" s="91"/>
      <c r="X563" s="199">
        <v>121.0</v>
      </c>
      <c r="Y563" s="143">
        <v>491.0</v>
      </c>
      <c r="Z563" s="143">
        <v>10.84198</v>
      </c>
    </row>
    <row r="564" hidden="1">
      <c r="A564" s="185">
        <v>562.0</v>
      </c>
      <c r="B564" s="185" t="s">
        <v>58</v>
      </c>
      <c r="C564" s="185" t="s">
        <v>27</v>
      </c>
      <c r="D564" s="185" t="s">
        <v>27</v>
      </c>
      <c r="E564" s="185" t="s">
        <v>28</v>
      </c>
      <c r="F564" s="185">
        <v>64.0</v>
      </c>
      <c r="G564" s="185" t="s">
        <v>29</v>
      </c>
      <c r="H564" s="185"/>
      <c r="I564" s="185" t="s">
        <v>30</v>
      </c>
      <c r="J564" s="191">
        <v>2.0</v>
      </c>
      <c r="K564" s="191" t="s">
        <v>42</v>
      </c>
      <c r="L564" s="185">
        <v>24.54589</v>
      </c>
      <c r="M564" s="185">
        <v>100.448</v>
      </c>
      <c r="N564" s="185"/>
      <c r="O564" s="185">
        <v>139.0</v>
      </c>
      <c r="P564" s="186">
        <v>2.18546</v>
      </c>
      <c r="Q564" s="198">
        <v>0.0</v>
      </c>
      <c r="R564" s="84"/>
      <c r="S564" s="188"/>
      <c r="T564" s="188"/>
      <c r="U564" s="188"/>
      <c r="V564" s="188"/>
      <c r="W564" s="91"/>
      <c r="X564" s="199">
        <v>59.0</v>
      </c>
      <c r="Y564" s="143">
        <v>187.0</v>
      </c>
      <c r="Z564" s="143">
        <v>9.54438</v>
      </c>
    </row>
    <row r="565" hidden="1">
      <c r="A565" s="185">
        <v>563.0</v>
      </c>
      <c r="B565" s="185" t="s">
        <v>58</v>
      </c>
      <c r="C565" s="185" t="s">
        <v>27</v>
      </c>
      <c r="D565" s="185" t="s">
        <v>27</v>
      </c>
      <c r="E565" s="185" t="s">
        <v>28</v>
      </c>
      <c r="F565" s="185">
        <v>64.0</v>
      </c>
      <c r="G565" s="185" t="s">
        <v>29</v>
      </c>
      <c r="H565" s="185"/>
      <c r="I565" s="185" t="s">
        <v>30</v>
      </c>
      <c r="J565" s="191">
        <v>2.0</v>
      </c>
      <c r="K565" s="191" t="s">
        <v>43</v>
      </c>
      <c r="L565" s="185">
        <v>3.75956</v>
      </c>
      <c r="M565" s="185">
        <v>1130.43</v>
      </c>
      <c r="N565" s="185"/>
      <c r="O565" s="185">
        <v>139.0</v>
      </c>
      <c r="P565" s="186">
        <v>6673.55</v>
      </c>
      <c r="Q565" s="198">
        <v>56.3</v>
      </c>
      <c r="R565" s="84"/>
      <c r="S565" s="188"/>
      <c r="T565" s="188"/>
      <c r="U565" s="188"/>
      <c r="V565" s="188"/>
      <c r="W565" s="91"/>
      <c r="X565" s="199">
        <v>7340.0</v>
      </c>
      <c r="Y565" s="143">
        <v>7916.0</v>
      </c>
      <c r="Z565" s="143">
        <v>10.10406</v>
      </c>
    </row>
    <row r="566" hidden="1">
      <c r="A566" s="185">
        <v>564.0</v>
      </c>
      <c r="B566" s="185" t="s">
        <v>58</v>
      </c>
      <c r="C566" s="185" t="s">
        <v>27</v>
      </c>
      <c r="D566" s="185" t="s">
        <v>27</v>
      </c>
      <c r="E566" s="185" t="s">
        <v>28</v>
      </c>
      <c r="F566" s="185">
        <v>64.0</v>
      </c>
      <c r="G566" s="185" t="s">
        <v>29</v>
      </c>
      <c r="H566" s="185"/>
      <c r="I566" s="185" t="s">
        <v>30</v>
      </c>
      <c r="J566" s="191">
        <v>2.0</v>
      </c>
      <c r="K566" s="191" t="s">
        <v>44</v>
      </c>
      <c r="L566" s="185">
        <v>27.36146</v>
      </c>
      <c r="M566" s="185">
        <v>263.167</v>
      </c>
      <c r="N566" s="185"/>
      <c r="O566" s="185">
        <v>5.0</v>
      </c>
      <c r="P566" s="186">
        <v>1.48153</v>
      </c>
      <c r="Q566" s="198">
        <v>0.0</v>
      </c>
      <c r="R566" s="84"/>
      <c r="S566" s="188"/>
      <c r="T566" s="188"/>
      <c r="U566" s="188"/>
      <c r="V566" s="188"/>
      <c r="W566" s="91"/>
      <c r="X566" s="199">
        <v>19.0</v>
      </c>
      <c r="Y566" s="143">
        <v>169.0</v>
      </c>
      <c r="Z566" s="143">
        <v>9.86028</v>
      </c>
    </row>
    <row r="567" hidden="1">
      <c r="A567" s="185">
        <v>565.0</v>
      </c>
      <c r="B567" s="185" t="s">
        <v>58</v>
      </c>
      <c r="C567" s="185" t="s">
        <v>27</v>
      </c>
      <c r="D567" s="185" t="s">
        <v>27</v>
      </c>
      <c r="E567" s="185" t="s">
        <v>28</v>
      </c>
      <c r="F567" s="185">
        <v>64.0</v>
      </c>
      <c r="G567" s="185" t="s">
        <v>29</v>
      </c>
      <c r="H567" s="185"/>
      <c r="I567" s="185" t="s">
        <v>30</v>
      </c>
      <c r="J567" s="191">
        <v>2.0</v>
      </c>
      <c r="K567" s="191" t="s">
        <v>45</v>
      </c>
      <c r="L567" s="185">
        <v>27.50741</v>
      </c>
      <c r="M567" s="185">
        <v>454.557</v>
      </c>
      <c r="N567" s="185"/>
      <c r="O567" s="185">
        <v>12.0</v>
      </c>
      <c r="P567" s="186">
        <v>2.01851</v>
      </c>
      <c r="Q567" s="198">
        <v>0.0</v>
      </c>
      <c r="R567" s="84"/>
      <c r="S567" s="188"/>
      <c r="T567" s="188"/>
      <c r="U567" s="188"/>
      <c r="V567" s="188"/>
      <c r="W567" s="91"/>
      <c r="X567" s="199">
        <v>206.0</v>
      </c>
      <c r="Y567" s="143">
        <v>591.0</v>
      </c>
      <c r="Z567" s="143">
        <v>11.32098</v>
      </c>
    </row>
    <row r="568" hidden="1">
      <c r="A568" s="185">
        <v>566.0</v>
      </c>
      <c r="B568" s="185" t="s">
        <v>58</v>
      </c>
      <c r="C568" s="185" t="s">
        <v>27</v>
      </c>
      <c r="D568" s="185" t="s">
        <v>27</v>
      </c>
      <c r="E568" s="185" t="s">
        <v>28</v>
      </c>
      <c r="F568" s="185">
        <v>64.0</v>
      </c>
      <c r="G568" s="185" t="s">
        <v>29</v>
      </c>
      <c r="H568" s="185"/>
      <c r="I568" s="185" t="s">
        <v>30</v>
      </c>
      <c r="J568" s="191">
        <v>2.0</v>
      </c>
      <c r="K568" s="191" t="s">
        <v>46</v>
      </c>
      <c r="L568" s="185">
        <v>2.99262</v>
      </c>
      <c r="M568" s="185">
        <v>69703.97</v>
      </c>
      <c r="N568" s="185"/>
      <c r="O568" s="185">
        <v>7.0</v>
      </c>
      <c r="P568" s="186">
        <v>3.20475</v>
      </c>
      <c r="Q568" s="198">
        <v>0.0</v>
      </c>
      <c r="R568" s="84"/>
      <c r="S568" s="188"/>
      <c r="T568" s="188"/>
      <c r="U568" s="188"/>
      <c r="V568" s="188"/>
      <c r="W568" s="91"/>
      <c r="X568" s="199">
        <v>3429.0</v>
      </c>
      <c r="Y568" s="143">
        <v>3666.0</v>
      </c>
      <c r="Z568" s="143">
        <v>10.4855</v>
      </c>
    </row>
    <row r="569" hidden="1">
      <c r="A569" s="185">
        <v>567.0</v>
      </c>
      <c r="B569" s="185" t="s">
        <v>58</v>
      </c>
      <c r="C569" s="185" t="s">
        <v>27</v>
      </c>
      <c r="D569" s="185" t="s">
        <v>27</v>
      </c>
      <c r="E569" s="185" t="s">
        <v>28</v>
      </c>
      <c r="F569" s="185">
        <v>64.0</v>
      </c>
      <c r="G569" s="185" t="s">
        <v>29</v>
      </c>
      <c r="H569" s="185"/>
      <c r="I569" s="185" t="s">
        <v>30</v>
      </c>
      <c r="J569" s="191">
        <v>2.0</v>
      </c>
      <c r="K569" s="191" t="s">
        <v>47</v>
      </c>
      <c r="L569" s="185">
        <v>24.18128</v>
      </c>
      <c r="M569" s="185">
        <v>2770.96</v>
      </c>
      <c r="N569" s="185"/>
      <c r="O569" s="185">
        <v>11.0</v>
      </c>
      <c r="P569" s="186">
        <v>20.59497</v>
      </c>
      <c r="Q569" s="198">
        <v>0.4</v>
      </c>
      <c r="R569" s="84"/>
      <c r="S569" s="188"/>
      <c r="T569" s="188"/>
      <c r="U569" s="188"/>
      <c r="V569" s="188"/>
      <c r="W569" s="91"/>
      <c r="X569" s="199">
        <v>613.0</v>
      </c>
      <c r="Y569" s="143">
        <v>898.0</v>
      </c>
      <c r="Z569" s="143">
        <v>10.65245</v>
      </c>
    </row>
    <row r="570" hidden="1">
      <c r="A570" s="185">
        <v>568.0</v>
      </c>
      <c r="B570" s="185" t="s">
        <v>58</v>
      </c>
      <c r="C570" s="185" t="s">
        <v>27</v>
      </c>
      <c r="D570" s="185" t="s">
        <v>27</v>
      </c>
      <c r="E570" s="185" t="s">
        <v>28</v>
      </c>
      <c r="F570" s="185">
        <v>64.0</v>
      </c>
      <c r="G570" s="185" t="s">
        <v>29</v>
      </c>
      <c r="H570" s="185"/>
      <c r="I570" s="185" t="s">
        <v>30</v>
      </c>
      <c r="J570" s="191">
        <v>2.0</v>
      </c>
      <c r="K570" s="191" t="s">
        <v>48</v>
      </c>
      <c r="L570" s="185">
        <v>36.60941</v>
      </c>
      <c r="M570" s="185">
        <v>27923.63</v>
      </c>
      <c r="N570" s="185"/>
      <c r="O570" s="185">
        <v>17.0</v>
      </c>
      <c r="P570" s="186">
        <v>16.1086</v>
      </c>
      <c r="Q570" s="198">
        <v>0.2</v>
      </c>
      <c r="R570" s="84"/>
      <c r="S570" s="188"/>
      <c r="T570" s="188"/>
      <c r="U570" s="188"/>
      <c r="V570" s="188"/>
      <c r="W570" s="91"/>
      <c r="X570" s="199">
        <v>2507.0</v>
      </c>
      <c r="Y570" s="143">
        <v>2867.0</v>
      </c>
      <c r="Z570" s="143">
        <v>10.64517</v>
      </c>
    </row>
    <row r="571" hidden="1">
      <c r="A571" s="185">
        <v>569.0</v>
      </c>
      <c r="B571" s="185" t="s">
        <v>58</v>
      </c>
      <c r="C571" s="185" t="s">
        <v>27</v>
      </c>
      <c r="D571" s="185" t="s">
        <v>27</v>
      </c>
      <c r="E571" s="185" t="s">
        <v>28</v>
      </c>
      <c r="F571" s="185">
        <v>64.0</v>
      </c>
      <c r="G571" s="185" t="s">
        <v>29</v>
      </c>
      <c r="H571" s="185"/>
      <c r="I571" s="185" t="s">
        <v>30</v>
      </c>
      <c r="J571" s="191">
        <v>2.0</v>
      </c>
      <c r="K571" s="191" t="s">
        <v>49</v>
      </c>
      <c r="L571" s="185">
        <v>40.47078</v>
      </c>
      <c r="M571" s="185">
        <v>131.904</v>
      </c>
      <c r="N571" s="185"/>
      <c r="O571" s="185">
        <v>3.0</v>
      </c>
      <c r="P571" s="186">
        <v>9.24029</v>
      </c>
      <c r="Q571" s="198">
        <v>0.2</v>
      </c>
      <c r="R571" s="84"/>
      <c r="S571" s="188"/>
      <c r="T571" s="188"/>
      <c r="U571" s="188"/>
      <c r="V571" s="188"/>
      <c r="W571" s="91"/>
      <c r="X571" s="199">
        <v>25.0</v>
      </c>
      <c r="Y571" s="143">
        <v>145.0</v>
      </c>
      <c r="Z571" s="143">
        <v>9.81392</v>
      </c>
    </row>
    <row r="572" hidden="1">
      <c r="A572" s="185">
        <v>570.0</v>
      </c>
      <c r="B572" s="185" t="s">
        <v>58</v>
      </c>
      <c r="C572" s="185" t="s">
        <v>27</v>
      </c>
      <c r="D572" s="185" t="s">
        <v>27</v>
      </c>
      <c r="E572" s="185" t="s">
        <v>28</v>
      </c>
      <c r="F572" s="185">
        <v>64.0</v>
      </c>
      <c r="G572" s="185" t="s">
        <v>29</v>
      </c>
      <c r="H572" s="185"/>
      <c r="I572" s="185" t="s">
        <v>30</v>
      </c>
      <c r="J572" s="191">
        <v>2.0</v>
      </c>
      <c r="K572" s="191" t="s">
        <v>50</v>
      </c>
      <c r="L572" s="185">
        <v>30.3254</v>
      </c>
      <c r="M572" s="185">
        <v>8158.13</v>
      </c>
      <c r="N572" s="185"/>
      <c r="O572" s="185">
        <v>23.0</v>
      </c>
      <c r="P572" s="186">
        <v>58.66128</v>
      </c>
      <c r="Q572" s="198">
        <v>0.7</v>
      </c>
      <c r="R572" s="84"/>
      <c r="S572" s="188"/>
      <c r="T572" s="188"/>
      <c r="U572" s="188"/>
      <c r="V572" s="188"/>
      <c r="W572" s="91"/>
      <c r="X572" s="199">
        <v>3064.0</v>
      </c>
      <c r="Y572" s="143">
        <v>3696.0</v>
      </c>
      <c r="Z572" s="143">
        <v>11.57012</v>
      </c>
    </row>
    <row r="573" hidden="1">
      <c r="A573" s="185">
        <v>571.0</v>
      </c>
      <c r="B573" s="185" t="s">
        <v>58</v>
      </c>
      <c r="C573" s="185" t="s">
        <v>27</v>
      </c>
      <c r="D573" s="185" t="s">
        <v>27</v>
      </c>
      <c r="E573" s="185" t="s">
        <v>28</v>
      </c>
      <c r="F573" s="185">
        <v>64.0</v>
      </c>
      <c r="G573" s="185" t="s">
        <v>29</v>
      </c>
      <c r="H573" s="185"/>
      <c r="I573" s="185" t="s">
        <v>30</v>
      </c>
      <c r="J573" s="191">
        <v>2.0</v>
      </c>
      <c r="K573" s="191" t="s">
        <v>51</v>
      </c>
      <c r="L573" s="185"/>
      <c r="M573" s="185"/>
      <c r="N573" s="185"/>
      <c r="O573" s="185"/>
      <c r="P573" s="195"/>
      <c r="Q573" s="198"/>
      <c r="R573" s="84"/>
      <c r="S573" s="188"/>
      <c r="T573" s="188"/>
      <c r="U573" s="188"/>
      <c r="V573" s="188"/>
      <c r="W573" s="91"/>
      <c r="X573" s="199" t="s">
        <v>30</v>
      </c>
      <c r="Y573" s="143" t="s">
        <v>30</v>
      </c>
      <c r="Z573" s="143" t="s">
        <v>30</v>
      </c>
    </row>
    <row r="574" hidden="1">
      <c r="A574" s="185">
        <v>572.0</v>
      </c>
      <c r="B574" s="185" t="s">
        <v>58</v>
      </c>
      <c r="C574" s="185" t="s">
        <v>27</v>
      </c>
      <c r="D574" s="185" t="s">
        <v>27</v>
      </c>
      <c r="E574" s="185" t="s">
        <v>28</v>
      </c>
      <c r="F574" s="185">
        <v>64.0</v>
      </c>
      <c r="G574" s="185" t="s">
        <v>29</v>
      </c>
      <c r="H574" s="185"/>
      <c r="I574" s="185" t="s">
        <v>30</v>
      </c>
      <c r="J574" s="191">
        <v>2.0</v>
      </c>
      <c r="K574" s="191" t="s">
        <v>52</v>
      </c>
      <c r="L574" s="185"/>
      <c r="M574" s="185"/>
      <c r="N574" s="185"/>
      <c r="O574" s="185"/>
      <c r="P574" s="195"/>
      <c r="Q574" s="198"/>
      <c r="R574" s="84"/>
      <c r="S574" s="188"/>
      <c r="T574" s="188"/>
      <c r="U574" s="188"/>
      <c r="V574" s="188"/>
      <c r="W574" s="91"/>
      <c r="X574" s="199" t="s">
        <v>30</v>
      </c>
      <c r="Y574" s="143" t="s">
        <v>30</v>
      </c>
      <c r="Z574" s="143" t="s">
        <v>30</v>
      </c>
    </row>
    <row r="575" hidden="1">
      <c r="A575" s="185">
        <v>573.0</v>
      </c>
      <c r="B575" s="185" t="s">
        <v>58</v>
      </c>
      <c r="C575" s="185" t="s">
        <v>27</v>
      </c>
      <c r="D575" s="185" t="s">
        <v>27</v>
      </c>
      <c r="E575" s="185" t="s">
        <v>28</v>
      </c>
      <c r="F575" s="185">
        <v>64.0</v>
      </c>
      <c r="G575" s="185" t="s">
        <v>29</v>
      </c>
      <c r="H575" s="185"/>
      <c r="I575" s="185" t="s">
        <v>30</v>
      </c>
      <c r="J575" s="191">
        <v>4.0</v>
      </c>
      <c r="K575" s="191" t="s">
        <v>31</v>
      </c>
      <c r="L575" s="185">
        <v>98.4186</v>
      </c>
      <c r="M575" s="185">
        <v>44.896</v>
      </c>
      <c r="N575" s="185"/>
      <c r="O575" s="185">
        <v>2.0</v>
      </c>
      <c r="P575" s="186">
        <v>211.38805</v>
      </c>
      <c r="Q575" s="198">
        <v>3.6</v>
      </c>
      <c r="R575" s="84"/>
      <c r="S575" s="188"/>
      <c r="T575" s="188"/>
      <c r="U575" s="188"/>
      <c r="V575" s="188"/>
      <c r="W575" s="91"/>
      <c r="X575" s="199">
        <v>177.0</v>
      </c>
      <c r="Y575" s="143">
        <v>1119.0</v>
      </c>
      <c r="Z575" s="143">
        <v>9.72976</v>
      </c>
    </row>
    <row r="576" hidden="1">
      <c r="A576" s="185">
        <v>574.0</v>
      </c>
      <c r="B576" s="185" t="s">
        <v>58</v>
      </c>
      <c r="C576" s="185" t="s">
        <v>27</v>
      </c>
      <c r="D576" s="185" t="s">
        <v>27</v>
      </c>
      <c r="E576" s="185" t="s">
        <v>28</v>
      </c>
      <c r="F576" s="185">
        <v>64.0</v>
      </c>
      <c r="G576" s="185" t="s">
        <v>29</v>
      </c>
      <c r="H576" s="185"/>
      <c r="I576" s="185" t="s">
        <v>30</v>
      </c>
      <c r="J576" s="191">
        <v>4.0</v>
      </c>
      <c r="K576" s="191" t="s">
        <v>32</v>
      </c>
      <c r="L576" s="185">
        <v>8.07021</v>
      </c>
      <c r="M576" s="185">
        <v>4142.88</v>
      </c>
      <c r="N576" s="185"/>
      <c r="O576" s="185">
        <v>39.0</v>
      </c>
      <c r="P576" s="186">
        <v>19071.57</v>
      </c>
      <c r="Q576" s="198">
        <v>79.9</v>
      </c>
      <c r="R576" s="84"/>
      <c r="S576" s="188"/>
      <c r="T576" s="188"/>
      <c r="U576" s="188"/>
      <c r="V576" s="188"/>
      <c r="W576" s="91"/>
      <c r="X576" s="199">
        <v>19919.0</v>
      </c>
      <c r="Y576" s="143">
        <v>20701.0</v>
      </c>
      <c r="Z576" s="143">
        <v>12.45902</v>
      </c>
    </row>
    <row r="577" hidden="1">
      <c r="A577" s="185">
        <v>575.0</v>
      </c>
      <c r="B577" s="185" t="s">
        <v>58</v>
      </c>
      <c r="C577" s="185" t="s">
        <v>27</v>
      </c>
      <c r="D577" s="185" t="s">
        <v>27</v>
      </c>
      <c r="E577" s="185" t="s">
        <v>28</v>
      </c>
      <c r="F577" s="185">
        <v>64.0</v>
      </c>
      <c r="G577" s="185" t="s">
        <v>29</v>
      </c>
      <c r="H577" s="185"/>
      <c r="I577" s="185" t="s">
        <v>30</v>
      </c>
      <c r="J577" s="191">
        <v>4.0</v>
      </c>
      <c r="K577" s="191" t="s">
        <v>33</v>
      </c>
      <c r="L577" s="185">
        <v>63.25998</v>
      </c>
      <c r="M577" s="185">
        <v>376.799</v>
      </c>
      <c r="N577" s="185"/>
      <c r="O577" s="185">
        <v>12.0</v>
      </c>
      <c r="P577" s="186">
        <v>42.53554</v>
      </c>
      <c r="Q577" s="198">
        <v>0.7</v>
      </c>
      <c r="R577" s="84"/>
      <c r="S577" s="188"/>
      <c r="T577" s="188"/>
      <c r="U577" s="188"/>
      <c r="V577" s="188"/>
      <c r="W577" s="91"/>
      <c r="X577" s="199">
        <v>423.0</v>
      </c>
      <c r="Y577" s="143">
        <v>926.0</v>
      </c>
      <c r="Z577" s="143">
        <v>10.45487</v>
      </c>
    </row>
    <row r="578" hidden="1">
      <c r="A578" s="185">
        <v>576.0</v>
      </c>
      <c r="B578" s="185" t="s">
        <v>58</v>
      </c>
      <c r="C578" s="185" t="s">
        <v>27</v>
      </c>
      <c r="D578" s="185" t="s">
        <v>27</v>
      </c>
      <c r="E578" s="185" t="s">
        <v>28</v>
      </c>
      <c r="F578" s="185">
        <v>64.0</v>
      </c>
      <c r="G578" s="185" t="s">
        <v>29</v>
      </c>
      <c r="H578" s="185"/>
      <c r="I578" s="185" t="s">
        <v>30</v>
      </c>
      <c r="J578" s="191">
        <v>4.0</v>
      </c>
      <c r="K578" s="191" t="s">
        <v>34</v>
      </c>
      <c r="L578" s="185">
        <v>48.51924</v>
      </c>
      <c r="M578" s="185">
        <v>55432.8</v>
      </c>
      <c r="N578" s="185"/>
      <c r="O578" s="185">
        <v>149.0</v>
      </c>
      <c r="P578" s="186">
        <v>7.83985</v>
      </c>
      <c r="Q578" s="198">
        <v>0.1</v>
      </c>
      <c r="R578" s="84"/>
      <c r="S578" s="188"/>
      <c r="T578" s="188"/>
      <c r="U578" s="188"/>
      <c r="V578" s="188"/>
      <c r="W578" s="91"/>
      <c r="X578" s="199">
        <v>3854.0</v>
      </c>
      <c r="Y578" s="143">
        <v>4597.0</v>
      </c>
      <c r="Z578" s="143">
        <v>11.09984</v>
      </c>
    </row>
    <row r="579" hidden="1">
      <c r="A579" s="185">
        <v>577.0</v>
      </c>
      <c r="B579" s="185" t="s">
        <v>58</v>
      </c>
      <c r="C579" s="185" t="s">
        <v>27</v>
      </c>
      <c r="D579" s="185" t="s">
        <v>27</v>
      </c>
      <c r="E579" s="185" t="s">
        <v>28</v>
      </c>
      <c r="F579" s="185">
        <v>64.0</v>
      </c>
      <c r="G579" s="185" t="s">
        <v>29</v>
      </c>
      <c r="H579" s="185"/>
      <c r="I579" s="185" t="s">
        <v>30</v>
      </c>
      <c r="J579" s="191">
        <v>4.0</v>
      </c>
      <c r="K579" s="191" t="s">
        <v>35</v>
      </c>
      <c r="L579" s="185">
        <v>61.03638</v>
      </c>
      <c r="M579" s="185">
        <v>183.519</v>
      </c>
      <c r="N579" s="185"/>
      <c r="O579" s="185">
        <v>147.0</v>
      </c>
      <c r="P579" s="186">
        <v>9.29425</v>
      </c>
      <c r="Q579" s="198">
        <v>0.2</v>
      </c>
      <c r="R579" s="84"/>
      <c r="S579" s="188"/>
      <c r="T579" s="188"/>
      <c r="U579" s="188"/>
      <c r="V579" s="188"/>
      <c r="W579" s="91"/>
      <c r="X579" s="199">
        <v>75.0</v>
      </c>
      <c r="Y579" s="143">
        <v>289.0</v>
      </c>
      <c r="Z579" s="143">
        <v>9.80108</v>
      </c>
    </row>
    <row r="580" hidden="1">
      <c r="A580" s="185">
        <v>578.0</v>
      </c>
      <c r="B580" s="185" t="s">
        <v>58</v>
      </c>
      <c r="C580" s="185" t="s">
        <v>27</v>
      </c>
      <c r="D580" s="185" t="s">
        <v>27</v>
      </c>
      <c r="E580" s="185" t="s">
        <v>28</v>
      </c>
      <c r="F580" s="185">
        <v>64.0</v>
      </c>
      <c r="G580" s="185" t="s">
        <v>29</v>
      </c>
      <c r="H580" s="185"/>
      <c r="I580" s="185" t="s">
        <v>30</v>
      </c>
      <c r="J580" s="191">
        <v>4.0</v>
      </c>
      <c r="K580" s="191" t="s">
        <v>36</v>
      </c>
      <c r="L580" s="185">
        <v>62.44434</v>
      </c>
      <c r="M580" s="185">
        <v>130.719</v>
      </c>
      <c r="N580" s="185"/>
      <c r="O580" s="185">
        <v>1.0</v>
      </c>
      <c r="P580" s="186">
        <v>1.33199</v>
      </c>
      <c r="Q580" s="198">
        <v>0.0</v>
      </c>
      <c r="R580" s="84"/>
      <c r="S580" s="188"/>
      <c r="T580" s="188"/>
      <c r="U580" s="188"/>
      <c r="V580" s="188"/>
      <c r="W580" s="91"/>
      <c r="X580" s="199">
        <v>10.0</v>
      </c>
      <c r="Y580" s="143">
        <v>86.0</v>
      </c>
      <c r="Z580" s="143">
        <v>3.76572</v>
      </c>
    </row>
    <row r="581" hidden="1">
      <c r="A581" s="185">
        <v>579.0</v>
      </c>
      <c r="B581" s="185" t="s">
        <v>58</v>
      </c>
      <c r="C581" s="185" t="s">
        <v>27</v>
      </c>
      <c r="D581" s="185" t="s">
        <v>27</v>
      </c>
      <c r="E581" s="185" t="s">
        <v>28</v>
      </c>
      <c r="F581" s="185">
        <v>64.0</v>
      </c>
      <c r="G581" s="185" t="s">
        <v>29</v>
      </c>
      <c r="H581" s="185"/>
      <c r="I581" s="185" t="s">
        <v>30</v>
      </c>
      <c r="J581" s="191">
        <v>4.0</v>
      </c>
      <c r="K581" s="191" t="s">
        <v>37</v>
      </c>
      <c r="L581" s="185">
        <v>67.44956</v>
      </c>
      <c r="M581" s="185">
        <v>69.44</v>
      </c>
      <c r="N581" s="185"/>
      <c r="O581" s="185">
        <v>12.0</v>
      </c>
      <c r="P581" s="186">
        <v>36.4381</v>
      </c>
      <c r="Q581" s="198">
        <v>0.6</v>
      </c>
      <c r="R581" s="84"/>
      <c r="S581" s="188"/>
      <c r="T581" s="188"/>
      <c r="U581" s="188"/>
      <c r="V581" s="188"/>
      <c r="W581" s="91"/>
      <c r="X581" s="199">
        <v>51.0</v>
      </c>
      <c r="Y581" s="143">
        <v>190.0</v>
      </c>
      <c r="Z581" s="143">
        <v>9.54638</v>
      </c>
    </row>
    <row r="582" hidden="1">
      <c r="A582" s="185">
        <v>580.0</v>
      </c>
      <c r="B582" s="185" t="s">
        <v>58</v>
      </c>
      <c r="C582" s="185" t="s">
        <v>27</v>
      </c>
      <c r="D582" s="185" t="s">
        <v>27</v>
      </c>
      <c r="E582" s="185" t="s">
        <v>28</v>
      </c>
      <c r="F582" s="185">
        <v>64.0</v>
      </c>
      <c r="G582" s="185" t="s">
        <v>29</v>
      </c>
      <c r="H582" s="185"/>
      <c r="I582" s="185" t="s">
        <v>30</v>
      </c>
      <c r="J582" s="191">
        <v>4.0</v>
      </c>
      <c r="K582" s="191" t="s">
        <v>38</v>
      </c>
      <c r="L582" s="185">
        <v>70.58391</v>
      </c>
      <c r="M582" s="185">
        <v>282.748</v>
      </c>
      <c r="N582" s="185"/>
      <c r="O582" s="185">
        <v>165.0</v>
      </c>
      <c r="P582" s="186">
        <v>18.49841</v>
      </c>
      <c r="Q582" s="198">
        <v>0.3</v>
      </c>
      <c r="R582" s="84"/>
      <c r="S582" s="188"/>
      <c r="T582" s="188"/>
      <c r="U582" s="188"/>
      <c r="V582" s="188"/>
      <c r="W582" s="91"/>
      <c r="X582" s="199">
        <v>89.0</v>
      </c>
      <c r="Y582" s="143">
        <v>420.0</v>
      </c>
      <c r="Z582" s="143">
        <v>10.89439</v>
      </c>
    </row>
    <row r="583" hidden="1">
      <c r="A583" s="185">
        <v>581.0</v>
      </c>
      <c r="B583" s="185" t="s">
        <v>58</v>
      </c>
      <c r="C583" s="185" t="s">
        <v>27</v>
      </c>
      <c r="D583" s="185" t="s">
        <v>27</v>
      </c>
      <c r="E583" s="185" t="s">
        <v>28</v>
      </c>
      <c r="F583" s="185">
        <v>64.0</v>
      </c>
      <c r="G583" s="185" t="s">
        <v>29</v>
      </c>
      <c r="H583" s="185"/>
      <c r="I583" s="185" t="s">
        <v>30</v>
      </c>
      <c r="J583" s="191">
        <v>4.0</v>
      </c>
      <c r="K583" s="191" t="s">
        <v>39</v>
      </c>
      <c r="L583" s="185">
        <v>89.74452</v>
      </c>
      <c r="M583" s="185">
        <v>51.584</v>
      </c>
      <c r="N583" s="185"/>
      <c r="O583" s="185">
        <v>12.0</v>
      </c>
      <c r="P583" s="186">
        <v>72.00956</v>
      </c>
      <c r="Q583" s="198">
        <v>1.2</v>
      </c>
      <c r="R583" s="84"/>
      <c r="S583" s="188"/>
      <c r="T583" s="188"/>
      <c r="U583" s="188"/>
      <c r="V583" s="188"/>
      <c r="W583" s="91"/>
      <c r="X583" s="199">
        <v>89.0</v>
      </c>
      <c r="Y583" s="143">
        <v>350.0</v>
      </c>
      <c r="Z583" s="143">
        <v>9.74252</v>
      </c>
    </row>
    <row r="584" hidden="1">
      <c r="A584" s="185">
        <v>582.0</v>
      </c>
      <c r="B584" s="185" t="s">
        <v>58</v>
      </c>
      <c r="C584" s="185" t="s">
        <v>27</v>
      </c>
      <c r="D584" s="185" t="s">
        <v>27</v>
      </c>
      <c r="E584" s="185" t="s">
        <v>28</v>
      </c>
      <c r="F584" s="185">
        <v>64.0</v>
      </c>
      <c r="G584" s="185" t="s">
        <v>29</v>
      </c>
      <c r="H584" s="185"/>
      <c r="I584" s="185" t="s">
        <v>30</v>
      </c>
      <c r="J584" s="191">
        <v>4.0</v>
      </c>
      <c r="K584" s="191" t="s">
        <v>40</v>
      </c>
      <c r="L584" s="185">
        <v>62.68843</v>
      </c>
      <c r="M584" s="185">
        <v>1894.39</v>
      </c>
      <c r="N584" s="185"/>
      <c r="O584" s="185">
        <v>16.0</v>
      </c>
      <c r="P584" s="186">
        <v>124.89158</v>
      </c>
      <c r="Q584" s="198">
        <v>2.1</v>
      </c>
      <c r="R584" s="84"/>
      <c r="S584" s="188"/>
      <c r="T584" s="188"/>
      <c r="U584" s="188"/>
      <c r="V584" s="188"/>
      <c r="W584" s="91"/>
      <c r="X584" s="199">
        <v>289.0</v>
      </c>
      <c r="Y584" s="143">
        <v>869.0</v>
      </c>
      <c r="Z584" s="143">
        <v>10.09647</v>
      </c>
    </row>
    <row r="585" hidden="1">
      <c r="A585" s="185">
        <v>583.0</v>
      </c>
      <c r="B585" s="185" t="s">
        <v>58</v>
      </c>
      <c r="C585" s="185" t="s">
        <v>27</v>
      </c>
      <c r="D585" s="185" t="s">
        <v>27</v>
      </c>
      <c r="E585" s="185" t="s">
        <v>28</v>
      </c>
      <c r="F585" s="185">
        <v>64.0</v>
      </c>
      <c r="G585" s="185" t="s">
        <v>29</v>
      </c>
      <c r="H585" s="185"/>
      <c r="I585" s="185" t="s">
        <v>30</v>
      </c>
      <c r="J585" s="191">
        <v>4.0</v>
      </c>
      <c r="K585" s="191" t="s">
        <v>41</v>
      </c>
      <c r="L585" s="185">
        <v>7.76107</v>
      </c>
      <c r="M585" s="185">
        <v>2591.95</v>
      </c>
      <c r="N585" s="185"/>
      <c r="O585" s="185">
        <v>22.0</v>
      </c>
      <c r="P585" s="186">
        <v>1.43724</v>
      </c>
      <c r="Q585" s="198">
        <v>0.0</v>
      </c>
      <c r="R585" s="84"/>
      <c r="S585" s="188"/>
      <c r="T585" s="188"/>
      <c r="U585" s="188"/>
      <c r="V585" s="188"/>
      <c r="W585" s="91"/>
      <c r="X585" s="199">
        <v>190.0</v>
      </c>
      <c r="Y585" s="143">
        <v>640.0</v>
      </c>
      <c r="Z585" s="143">
        <v>11.16328</v>
      </c>
    </row>
    <row r="586" hidden="1">
      <c r="A586" s="185">
        <v>584.0</v>
      </c>
      <c r="B586" s="185" t="s">
        <v>58</v>
      </c>
      <c r="C586" s="185" t="s">
        <v>27</v>
      </c>
      <c r="D586" s="185" t="s">
        <v>27</v>
      </c>
      <c r="E586" s="185" t="s">
        <v>28</v>
      </c>
      <c r="F586" s="185">
        <v>64.0</v>
      </c>
      <c r="G586" s="185" t="s">
        <v>29</v>
      </c>
      <c r="H586" s="185"/>
      <c r="I586" s="185" t="s">
        <v>30</v>
      </c>
      <c r="J586" s="191">
        <v>4.0</v>
      </c>
      <c r="K586" s="191" t="s">
        <v>42</v>
      </c>
      <c r="L586" s="185">
        <v>49.79658</v>
      </c>
      <c r="M586" s="185">
        <v>101.727</v>
      </c>
      <c r="N586" s="185"/>
      <c r="O586" s="185">
        <v>139.0</v>
      </c>
      <c r="P586" s="186">
        <v>3.61959</v>
      </c>
      <c r="Q586" s="198">
        <v>0.1</v>
      </c>
      <c r="R586" s="84"/>
      <c r="S586" s="188"/>
      <c r="T586" s="188"/>
      <c r="U586" s="188"/>
      <c r="V586" s="188"/>
      <c r="W586" s="91"/>
      <c r="X586" s="199">
        <v>59.0</v>
      </c>
      <c r="Y586" s="143">
        <v>243.0</v>
      </c>
      <c r="Z586" s="143">
        <v>9.37719</v>
      </c>
    </row>
    <row r="587" hidden="1">
      <c r="A587" s="185">
        <v>585.0</v>
      </c>
      <c r="B587" s="185" t="s">
        <v>58</v>
      </c>
      <c r="C587" s="185" t="s">
        <v>27</v>
      </c>
      <c r="D587" s="185" t="s">
        <v>27</v>
      </c>
      <c r="E587" s="185" t="s">
        <v>28</v>
      </c>
      <c r="F587" s="185">
        <v>64.0</v>
      </c>
      <c r="G587" s="185" t="s">
        <v>29</v>
      </c>
      <c r="H587" s="185"/>
      <c r="I587" s="185" t="s">
        <v>30</v>
      </c>
      <c r="J587" s="191">
        <v>4.0</v>
      </c>
      <c r="K587" s="191" t="s">
        <v>43</v>
      </c>
      <c r="L587" s="185">
        <v>7.55339</v>
      </c>
      <c r="M587" s="185">
        <v>1826.17</v>
      </c>
      <c r="N587" s="185"/>
      <c r="O587" s="185">
        <v>139.0</v>
      </c>
      <c r="P587" s="186">
        <v>25432.38</v>
      </c>
      <c r="Q587" s="198">
        <v>77.3</v>
      </c>
      <c r="R587" s="84"/>
      <c r="S587" s="188"/>
      <c r="T587" s="188"/>
      <c r="U587" s="188"/>
      <c r="V587" s="188"/>
      <c r="W587" s="91"/>
      <c r="X587" s="199">
        <v>27661.0</v>
      </c>
      <c r="Y587" s="143">
        <v>28246.0</v>
      </c>
      <c r="Z587" s="143">
        <v>10.40932</v>
      </c>
    </row>
    <row r="588" hidden="1">
      <c r="A588" s="185">
        <v>586.0</v>
      </c>
      <c r="B588" s="185" t="s">
        <v>58</v>
      </c>
      <c r="C588" s="185" t="s">
        <v>27</v>
      </c>
      <c r="D588" s="185" t="s">
        <v>27</v>
      </c>
      <c r="E588" s="185" t="s">
        <v>28</v>
      </c>
      <c r="F588" s="185">
        <v>64.0</v>
      </c>
      <c r="G588" s="185" t="s">
        <v>29</v>
      </c>
      <c r="H588" s="185"/>
      <c r="I588" s="185" t="s">
        <v>30</v>
      </c>
      <c r="J588" s="191">
        <v>4.0</v>
      </c>
      <c r="K588" s="191" t="s">
        <v>44</v>
      </c>
      <c r="L588" s="185">
        <v>54.20727</v>
      </c>
      <c r="M588" s="185">
        <v>263.135</v>
      </c>
      <c r="N588" s="185"/>
      <c r="O588" s="185">
        <v>5.0</v>
      </c>
      <c r="P588" s="186">
        <v>3.76788</v>
      </c>
      <c r="Q588" s="198">
        <v>0.1</v>
      </c>
      <c r="R588" s="84"/>
      <c r="S588" s="188"/>
      <c r="T588" s="188"/>
      <c r="U588" s="188"/>
      <c r="V588" s="188"/>
      <c r="W588" s="91"/>
      <c r="X588" s="199">
        <v>21.0</v>
      </c>
      <c r="Y588" s="143">
        <v>209.0</v>
      </c>
      <c r="Z588" s="143">
        <v>9.627</v>
      </c>
    </row>
    <row r="589" hidden="1">
      <c r="A589" s="185">
        <v>587.0</v>
      </c>
      <c r="B589" s="185" t="s">
        <v>58</v>
      </c>
      <c r="C589" s="185" t="s">
        <v>27</v>
      </c>
      <c r="D589" s="185" t="s">
        <v>27</v>
      </c>
      <c r="E589" s="185" t="s">
        <v>28</v>
      </c>
      <c r="F589" s="185">
        <v>64.0</v>
      </c>
      <c r="G589" s="185" t="s">
        <v>29</v>
      </c>
      <c r="H589" s="185"/>
      <c r="I589" s="185" t="s">
        <v>30</v>
      </c>
      <c r="J589" s="191">
        <v>4.0</v>
      </c>
      <c r="K589" s="191" t="s">
        <v>45</v>
      </c>
      <c r="L589" s="185">
        <v>54.64401</v>
      </c>
      <c r="M589" s="185">
        <v>469.628</v>
      </c>
      <c r="N589" s="185"/>
      <c r="O589" s="185">
        <v>12.0</v>
      </c>
      <c r="P589" s="186">
        <v>3.20142</v>
      </c>
      <c r="Q589" s="198">
        <v>0.1</v>
      </c>
      <c r="R589" s="84"/>
      <c r="S589" s="188"/>
      <c r="T589" s="188"/>
      <c r="U589" s="188"/>
      <c r="V589" s="188"/>
      <c r="W589" s="91"/>
      <c r="X589" s="199">
        <v>120.0</v>
      </c>
      <c r="Y589" s="143">
        <v>557.0</v>
      </c>
      <c r="Z589" s="143">
        <v>11.37391</v>
      </c>
    </row>
    <row r="590" hidden="1">
      <c r="A590" s="185">
        <v>588.0</v>
      </c>
      <c r="B590" s="185" t="s">
        <v>58</v>
      </c>
      <c r="C590" s="185" t="s">
        <v>27</v>
      </c>
      <c r="D590" s="185" t="s">
        <v>27</v>
      </c>
      <c r="E590" s="185" t="s">
        <v>28</v>
      </c>
      <c r="F590" s="185">
        <v>64.0</v>
      </c>
      <c r="G590" s="185" t="s">
        <v>29</v>
      </c>
      <c r="H590" s="185"/>
      <c r="I590" s="185" t="s">
        <v>30</v>
      </c>
      <c r="J590" s="191">
        <v>4.0</v>
      </c>
      <c r="K590" s="191" t="s">
        <v>46</v>
      </c>
      <c r="L590" s="185">
        <v>4.73798</v>
      </c>
      <c r="M590" s="185">
        <v>129336.55</v>
      </c>
      <c r="N590" s="185"/>
      <c r="O590" s="185">
        <v>7.0</v>
      </c>
      <c r="P590" s="186">
        <v>6.1197</v>
      </c>
      <c r="Q590" s="198">
        <v>0.1</v>
      </c>
      <c r="R590" s="84"/>
      <c r="S590" s="188"/>
      <c r="T590" s="188"/>
      <c r="U590" s="188"/>
      <c r="V590" s="188"/>
      <c r="W590" s="91"/>
      <c r="X590" s="199">
        <v>6336.0</v>
      </c>
      <c r="Y590" s="143">
        <v>6682.0</v>
      </c>
      <c r="Z590" s="143">
        <v>10.14651</v>
      </c>
    </row>
    <row r="591" hidden="1">
      <c r="A591" s="185">
        <v>589.0</v>
      </c>
      <c r="B591" s="185" t="s">
        <v>58</v>
      </c>
      <c r="C591" s="185" t="s">
        <v>27</v>
      </c>
      <c r="D591" s="185" t="s">
        <v>27</v>
      </c>
      <c r="E591" s="185" t="s">
        <v>28</v>
      </c>
      <c r="F591" s="185">
        <v>64.0</v>
      </c>
      <c r="G591" s="185" t="s">
        <v>29</v>
      </c>
      <c r="H591" s="185"/>
      <c r="I591" s="185" t="s">
        <v>30</v>
      </c>
      <c r="J591" s="191">
        <v>4.0</v>
      </c>
      <c r="K591" s="191" t="s">
        <v>47</v>
      </c>
      <c r="L591" s="185">
        <v>47.42914</v>
      </c>
      <c r="M591" s="185">
        <v>5135.49</v>
      </c>
      <c r="N591" s="185"/>
      <c r="O591" s="185">
        <v>11.0</v>
      </c>
      <c r="P591" s="186">
        <v>62.33666</v>
      </c>
      <c r="Q591" s="198">
        <v>1.1</v>
      </c>
      <c r="R591" s="84"/>
      <c r="S591" s="188"/>
      <c r="T591" s="188"/>
      <c r="U591" s="188"/>
      <c r="V591" s="188"/>
      <c r="W591" s="91"/>
      <c r="X591" s="199">
        <v>1215.0</v>
      </c>
      <c r="Y591" s="143">
        <v>1587.0</v>
      </c>
      <c r="Z591" s="143">
        <v>10.76451</v>
      </c>
    </row>
    <row r="592" hidden="1">
      <c r="A592" s="185">
        <v>590.0</v>
      </c>
      <c r="B592" s="185" t="s">
        <v>58</v>
      </c>
      <c r="C592" s="185" t="s">
        <v>27</v>
      </c>
      <c r="D592" s="185" t="s">
        <v>27</v>
      </c>
      <c r="E592" s="185" t="s">
        <v>28</v>
      </c>
      <c r="F592" s="185">
        <v>64.0</v>
      </c>
      <c r="G592" s="185" t="s">
        <v>29</v>
      </c>
      <c r="H592" s="185"/>
      <c r="I592" s="185" t="s">
        <v>30</v>
      </c>
      <c r="J592" s="191">
        <v>4.0</v>
      </c>
      <c r="K592" s="191" t="s">
        <v>48</v>
      </c>
      <c r="L592" s="185">
        <v>76.30281</v>
      </c>
      <c r="M592" s="185">
        <v>53996.9</v>
      </c>
      <c r="N592" s="185"/>
      <c r="O592" s="185">
        <v>17.0</v>
      </c>
      <c r="P592" s="186">
        <v>31.78178</v>
      </c>
      <c r="Q592" s="198">
        <v>0.4</v>
      </c>
      <c r="R592" s="84"/>
      <c r="S592" s="188"/>
      <c r="T592" s="188"/>
      <c r="U592" s="188"/>
      <c r="V592" s="188"/>
      <c r="W592" s="91"/>
      <c r="X592" s="199">
        <v>4902.0</v>
      </c>
      <c r="Y592" s="143">
        <v>5433.0</v>
      </c>
      <c r="Z592" s="143">
        <v>11.6058</v>
      </c>
    </row>
    <row r="593" hidden="1">
      <c r="A593" s="185">
        <v>591.0</v>
      </c>
      <c r="B593" s="185" t="s">
        <v>58</v>
      </c>
      <c r="C593" s="185" t="s">
        <v>27</v>
      </c>
      <c r="D593" s="185" t="s">
        <v>27</v>
      </c>
      <c r="E593" s="185" t="s">
        <v>28</v>
      </c>
      <c r="F593" s="185">
        <v>64.0</v>
      </c>
      <c r="G593" s="185" t="s">
        <v>29</v>
      </c>
      <c r="H593" s="185"/>
      <c r="I593" s="185" t="s">
        <v>30</v>
      </c>
      <c r="J593" s="191">
        <v>4.0</v>
      </c>
      <c r="K593" s="191" t="s">
        <v>49</v>
      </c>
      <c r="L593" s="185">
        <v>81.879</v>
      </c>
      <c r="M593" s="185">
        <v>131.839</v>
      </c>
      <c r="N593" s="185"/>
      <c r="O593" s="185">
        <v>3.0</v>
      </c>
      <c r="P593" s="186">
        <v>25.22858</v>
      </c>
      <c r="Q593" s="198">
        <v>0.4</v>
      </c>
      <c r="R593" s="84"/>
      <c r="S593" s="188"/>
      <c r="T593" s="188"/>
      <c r="U593" s="188"/>
      <c r="V593" s="188"/>
      <c r="W593" s="91"/>
      <c r="X593" s="199">
        <v>41.0</v>
      </c>
      <c r="Y593" s="143">
        <v>225.0</v>
      </c>
      <c r="Z593" s="143">
        <v>9.74415</v>
      </c>
    </row>
    <row r="594" hidden="1">
      <c r="A594" s="185">
        <v>592.0</v>
      </c>
      <c r="B594" s="185" t="s">
        <v>58</v>
      </c>
      <c r="C594" s="185" t="s">
        <v>27</v>
      </c>
      <c r="D594" s="185" t="s">
        <v>27</v>
      </c>
      <c r="E594" s="185" t="s">
        <v>28</v>
      </c>
      <c r="F594" s="185">
        <v>64.0</v>
      </c>
      <c r="G594" s="185" t="s">
        <v>29</v>
      </c>
      <c r="H594" s="185"/>
      <c r="I594" s="185" t="s">
        <v>30</v>
      </c>
      <c r="J594" s="191">
        <v>4.0</v>
      </c>
      <c r="K594" s="191" t="s">
        <v>50</v>
      </c>
      <c r="L594" s="185">
        <v>59.43389</v>
      </c>
      <c r="M594" s="185">
        <v>16154.42</v>
      </c>
      <c r="N594" s="185"/>
      <c r="O594" s="185">
        <v>23.0</v>
      </c>
      <c r="P594" s="186">
        <v>116.67081</v>
      </c>
      <c r="Q594" s="198">
        <v>1.0</v>
      </c>
      <c r="R594" s="84"/>
      <c r="S594" s="188"/>
      <c r="T594" s="188"/>
      <c r="U594" s="188"/>
      <c r="V594" s="188"/>
      <c r="W594" s="91"/>
      <c r="X594" s="199">
        <v>5983.0</v>
      </c>
      <c r="Y594" s="143">
        <v>6947.0</v>
      </c>
      <c r="Z594" s="143">
        <v>12.3352</v>
      </c>
    </row>
    <row r="595" hidden="1">
      <c r="A595" s="185">
        <v>593.0</v>
      </c>
      <c r="B595" s="185" t="s">
        <v>58</v>
      </c>
      <c r="C595" s="185" t="s">
        <v>27</v>
      </c>
      <c r="D595" s="185" t="s">
        <v>27</v>
      </c>
      <c r="E595" s="185" t="s">
        <v>28</v>
      </c>
      <c r="F595" s="185">
        <v>64.0</v>
      </c>
      <c r="G595" s="185" t="s">
        <v>29</v>
      </c>
      <c r="H595" s="185"/>
      <c r="I595" s="185" t="s">
        <v>30</v>
      </c>
      <c r="J595" s="191">
        <v>4.0</v>
      </c>
      <c r="K595" s="191" t="s">
        <v>51</v>
      </c>
      <c r="L595" s="185"/>
      <c r="M595" s="185"/>
      <c r="N595" s="185"/>
      <c r="O595" s="185"/>
      <c r="P595" s="195"/>
      <c r="Q595" s="198"/>
      <c r="R595" s="84"/>
      <c r="S595" s="188"/>
      <c r="T595" s="188"/>
      <c r="U595" s="188"/>
      <c r="V595" s="188"/>
      <c r="W595" s="91"/>
      <c r="X595" s="199" t="s">
        <v>30</v>
      </c>
      <c r="Y595" s="143" t="s">
        <v>30</v>
      </c>
      <c r="Z595" s="143" t="s">
        <v>30</v>
      </c>
    </row>
    <row r="596" hidden="1">
      <c r="A596" s="185">
        <v>594.0</v>
      </c>
      <c r="B596" s="185" t="s">
        <v>58</v>
      </c>
      <c r="C596" s="185" t="s">
        <v>27</v>
      </c>
      <c r="D596" s="185" t="s">
        <v>27</v>
      </c>
      <c r="E596" s="185" t="s">
        <v>28</v>
      </c>
      <c r="F596" s="185">
        <v>64.0</v>
      </c>
      <c r="G596" s="185" t="s">
        <v>29</v>
      </c>
      <c r="H596" s="185"/>
      <c r="I596" s="185" t="s">
        <v>30</v>
      </c>
      <c r="J596" s="191">
        <v>4.0</v>
      </c>
      <c r="K596" s="191" t="s">
        <v>52</v>
      </c>
      <c r="L596" s="185"/>
      <c r="M596" s="185"/>
      <c r="N596" s="185"/>
      <c r="O596" s="185"/>
      <c r="P596" s="195"/>
      <c r="Q596" s="198"/>
      <c r="R596" s="84"/>
      <c r="S596" s="188"/>
      <c r="T596" s="188"/>
      <c r="U596" s="188"/>
      <c r="V596" s="188"/>
      <c r="W596" s="91"/>
      <c r="X596" s="199" t="s">
        <v>30</v>
      </c>
      <c r="Y596" s="143" t="s">
        <v>30</v>
      </c>
      <c r="Z596" s="143" t="s">
        <v>30</v>
      </c>
    </row>
    <row r="597" hidden="1">
      <c r="A597" s="185">
        <v>595.0</v>
      </c>
      <c r="B597" s="185" t="s">
        <v>58</v>
      </c>
      <c r="C597" s="185" t="s">
        <v>27</v>
      </c>
      <c r="D597" s="185" t="s">
        <v>27</v>
      </c>
      <c r="E597" s="185" t="s">
        <v>28</v>
      </c>
      <c r="F597" s="185">
        <v>64.0</v>
      </c>
      <c r="G597" s="185" t="s">
        <v>29</v>
      </c>
      <c r="H597" s="185"/>
      <c r="I597" s="185" t="s">
        <v>30</v>
      </c>
      <c r="J597" s="191">
        <v>8.0</v>
      </c>
      <c r="K597" s="191" t="s">
        <v>31</v>
      </c>
      <c r="L597" s="185">
        <v>196.38914</v>
      </c>
      <c r="M597" s="185">
        <v>44.8</v>
      </c>
      <c r="N597" s="185"/>
      <c r="O597" s="185">
        <v>2.0</v>
      </c>
      <c r="P597" s="186">
        <v>359.14227</v>
      </c>
      <c r="Q597" s="198">
        <v>6.1</v>
      </c>
      <c r="R597" s="84"/>
      <c r="S597" s="188"/>
      <c r="T597" s="188"/>
      <c r="U597" s="188"/>
      <c r="V597" s="188"/>
      <c r="W597" s="91"/>
      <c r="X597" s="199">
        <v>348.0</v>
      </c>
      <c r="Y597" s="143">
        <v>2681.0</v>
      </c>
      <c r="Z597" s="143">
        <v>9.50859</v>
      </c>
    </row>
    <row r="598" hidden="1">
      <c r="A598" s="185">
        <v>596.0</v>
      </c>
      <c r="B598" s="185" t="s">
        <v>58</v>
      </c>
      <c r="C598" s="185" t="s">
        <v>27</v>
      </c>
      <c r="D598" s="185" t="s">
        <v>27</v>
      </c>
      <c r="E598" s="185" t="s">
        <v>28</v>
      </c>
      <c r="F598" s="185">
        <v>64.0</v>
      </c>
      <c r="G598" s="185" t="s">
        <v>29</v>
      </c>
      <c r="H598" s="185"/>
      <c r="I598" s="185" t="s">
        <v>30</v>
      </c>
      <c r="J598" s="191">
        <v>8.0</v>
      </c>
      <c r="K598" s="191" t="s">
        <v>32</v>
      </c>
      <c r="L598" s="185">
        <v>15.76284</v>
      </c>
      <c r="M598" s="185">
        <v>4731.74</v>
      </c>
      <c r="N598" s="185"/>
      <c r="O598" s="185">
        <v>39.0</v>
      </c>
      <c r="P598" s="186">
        <v>78513.73</v>
      </c>
      <c r="Q598" s="198">
        <v>93.6</v>
      </c>
      <c r="R598" s="84"/>
      <c r="S598" s="188"/>
      <c r="T598" s="188"/>
      <c r="U598" s="188"/>
      <c r="V598" s="188"/>
      <c r="W598" s="91"/>
      <c r="X598" s="199">
        <v>82879.0</v>
      </c>
      <c r="Y598" s="143">
        <v>82312.0</v>
      </c>
      <c r="Z598" s="143">
        <v>11.86179</v>
      </c>
    </row>
    <row r="599" hidden="1">
      <c r="A599" s="185">
        <v>597.0</v>
      </c>
      <c r="B599" s="185" t="s">
        <v>58</v>
      </c>
      <c r="C599" s="185" t="s">
        <v>27</v>
      </c>
      <c r="D599" s="185" t="s">
        <v>27</v>
      </c>
      <c r="E599" s="185" t="s">
        <v>28</v>
      </c>
      <c r="F599" s="185">
        <v>64.0</v>
      </c>
      <c r="G599" s="185" t="s">
        <v>29</v>
      </c>
      <c r="H599" s="185"/>
      <c r="I599" s="185" t="s">
        <v>30</v>
      </c>
      <c r="J599" s="191">
        <v>8.0</v>
      </c>
      <c r="K599" s="191" t="s">
        <v>33</v>
      </c>
      <c r="L599" s="185">
        <v>126.70232</v>
      </c>
      <c r="M599" s="185">
        <v>716.41</v>
      </c>
      <c r="N599" s="185"/>
      <c r="O599" s="185">
        <v>12.0</v>
      </c>
      <c r="P599" s="186">
        <v>85.19916</v>
      </c>
      <c r="Q599" s="198">
        <v>1.5</v>
      </c>
      <c r="R599" s="84"/>
      <c r="S599" s="188"/>
      <c r="T599" s="188"/>
      <c r="U599" s="188"/>
      <c r="V599" s="188"/>
      <c r="W599" s="91"/>
      <c r="X599" s="199">
        <v>879.0</v>
      </c>
      <c r="Y599" s="143">
        <v>1646.0</v>
      </c>
      <c r="Z599" s="143">
        <v>9.84653</v>
      </c>
    </row>
    <row r="600" hidden="1">
      <c r="A600" s="185">
        <v>598.0</v>
      </c>
      <c r="B600" s="185" t="s">
        <v>58</v>
      </c>
      <c r="C600" s="185" t="s">
        <v>27</v>
      </c>
      <c r="D600" s="185" t="s">
        <v>27</v>
      </c>
      <c r="E600" s="185" t="s">
        <v>28</v>
      </c>
      <c r="F600" s="185">
        <v>64.0</v>
      </c>
      <c r="G600" s="185" t="s">
        <v>29</v>
      </c>
      <c r="H600" s="185"/>
      <c r="I600" s="185" t="s">
        <v>30</v>
      </c>
      <c r="J600" s="191">
        <v>8.0</v>
      </c>
      <c r="K600" s="191" t="s">
        <v>34</v>
      </c>
      <c r="L600" s="185">
        <v>97.96597</v>
      </c>
      <c r="M600" s="185">
        <v>110212.43</v>
      </c>
      <c r="N600" s="185"/>
      <c r="O600" s="185">
        <v>149.0</v>
      </c>
      <c r="P600" s="186">
        <v>14.7883</v>
      </c>
      <c r="Q600" s="198">
        <v>0.1</v>
      </c>
      <c r="R600" s="84"/>
      <c r="S600" s="188"/>
      <c r="T600" s="188"/>
      <c r="U600" s="188"/>
      <c r="V600" s="188"/>
      <c r="W600" s="91"/>
      <c r="X600" s="199">
        <v>7594.0</v>
      </c>
      <c r="Y600" s="143">
        <v>8366.0</v>
      </c>
      <c r="Z600" s="143">
        <v>11.09197</v>
      </c>
    </row>
    <row r="601" hidden="1">
      <c r="A601" s="185">
        <v>599.0</v>
      </c>
      <c r="B601" s="185" t="s">
        <v>58</v>
      </c>
      <c r="C601" s="185" t="s">
        <v>27</v>
      </c>
      <c r="D601" s="185" t="s">
        <v>27</v>
      </c>
      <c r="E601" s="185" t="s">
        <v>28</v>
      </c>
      <c r="F601" s="185">
        <v>64.0</v>
      </c>
      <c r="G601" s="185" t="s">
        <v>29</v>
      </c>
      <c r="H601" s="185"/>
      <c r="I601" s="185" t="s">
        <v>30</v>
      </c>
      <c r="J601" s="191">
        <v>8.0</v>
      </c>
      <c r="K601" s="191" t="s">
        <v>35</v>
      </c>
      <c r="L601" s="185">
        <v>122.53903</v>
      </c>
      <c r="M601" s="185">
        <v>183.487</v>
      </c>
      <c r="N601" s="185"/>
      <c r="O601" s="185">
        <v>147.0</v>
      </c>
      <c r="P601" s="186">
        <v>19.51691</v>
      </c>
      <c r="Q601" s="198">
        <v>0.3</v>
      </c>
      <c r="R601" s="84"/>
      <c r="S601" s="188"/>
      <c r="T601" s="188"/>
      <c r="U601" s="188"/>
      <c r="V601" s="188"/>
      <c r="W601" s="91"/>
      <c r="X601" s="199">
        <v>86.0</v>
      </c>
      <c r="Y601" s="143">
        <v>374.0</v>
      </c>
      <c r="Z601" s="143">
        <v>9.92817</v>
      </c>
    </row>
    <row r="602" hidden="1">
      <c r="A602" s="185">
        <v>600.0</v>
      </c>
      <c r="B602" s="185" t="s">
        <v>58</v>
      </c>
      <c r="C602" s="185" t="s">
        <v>27</v>
      </c>
      <c r="D602" s="185" t="s">
        <v>27</v>
      </c>
      <c r="E602" s="185" t="s">
        <v>28</v>
      </c>
      <c r="F602" s="185">
        <v>64.0</v>
      </c>
      <c r="G602" s="185" t="s">
        <v>29</v>
      </c>
      <c r="H602" s="185"/>
      <c r="I602" s="185" t="s">
        <v>30</v>
      </c>
      <c r="J602" s="191">
        <v>8.0</v>
      </c>
      <c r="K602" s="191" t="s">
        <v>36</v>
      </c>
      <c r="L602" s="185">
        <v>125.9011</v>
      </c>
      <c r="M602" s="185">
        <v>539.931</v>
      </c>
      <c r="N602" s="185"/>
      <c r="O602" s="185">
        <v>1.0</v>
      </c>
      <c r="P602" s="186">
        <v>2.70264</v>
      </c>
      <c r="Q602" s="198">
        <v>0.0</v>
      </c>
      <c r="R602" s="84"/>
      <c r="S602" s="188"/>
      <c r="T602" s="188"/>
      <c r="U602" s="188"/>
      <c r="V602" s="188"/>
      <c r="W602" s="91"/>
      <c r="X602" s="199">
        <v>13.0</v>
      </c>
      <c r="Y602" s="143">
        <v>87.0</v>
      </c>
      <c r="Z602" s="143">
        <v>3.7327</v>
      </c>
    </row>
    <row r="603" hidden="1">
      <c r="A603" s="185">
        <v>601.0</v>
      </c>
      <c r="B603" s="185" t="s">
        <v>58</v>
      </c>
      <c r="C603" s="185" t="s">
        <v>27</v>
      </c>
      <c r="D603" s="185" t="s">
        <v>27</v>
      </c>
      <c r="E603" s="185" t="s">
        <v>28</v>
      </c>
      <c r="F603" s="185">
        <v>64.0</v>
      </c>
      <c r="G603" s="185" t="s">
        <v>29</v>
      </c>
      <c r="H603" s="185"/>
      <c r="I603" s="185" t="s">
        <v>30</v>
      </c>
      <c r="J603" s="191">
        <v>8.0</v>
      </c>
      <c r="K603" s="191" t="s">
        <v>37</v>
      </c>
      <c r="L603" s="185">
        <v>136.29365</v>
      </c>
      <c r="M603" s="185">
        <v>68.64</v>
      </c>
      <c r="N603" s="185"/>
      <c r="O603" s="185">
        <v>12.0</v>
      </c>
      <c r="P603" s="186">
        <v>73.93493</v>
      </c>
      <c r="Q603" s="198">
        <v>1.3</v>
      </c>
      <c r="R603" s="84"/>
      <c r="S603" s="188"/>
      <c r="T603" s="188"/>
      <c r="U603" s="188"/>
      <c r="V603" s="188"/>
      <c r="W603" s="91"/>
      <c r="X603" s="199">
        <v>91.0</v>
      </c>
      <c r="Y603" s="143">
        <v>228.0</v>
      </c>
      <c r="Z603" s="143">
        <v>9.9229</v>
      </c>
    </row>
    <row r="604" hidden="1">
      <c r="A604" s="185">
        <v>602.0</v>
      </c>
      <c r="B604" s="185" t="s">
        <v>58</v>
      </c>
      <c r="C604" s="185" t="s">
        <v>27</v>
      </c>
      <c r="D604" s="185" t="s">
        <v>27</v>
      </c>
      <c r="E604" s="185" t="s">
        <v>28</v>
      </c>
      <c r="F604" s="185">
        <v>64.0</v>
      </c>
      <c r="G604" s="185" t="s">
        <v>29</v>
      </c>
      <c r="H604" s="185"/>
      <c r="I604" s="185" t="s">
        <v>30</v>
      </c>
      <c r="J604" s="191">
        <v>8.0</v>
      </c>
      <c r="K604" s="191" t="s">
        <v>38</v>
      </c>
      <c r="L604" s="185">
        <v>140.03104</v>
      </c>
      <c r="M604" s="185">
        <v>283.678</v>
      </c>
      <c r="N604" s="185"/>
      <c r="O604" s="185">
        <v>165.0</v>
      </c>
      <c r="P604" s="186">
        <v>45.24864</v>
      </c>
      <c r="Q604" s="198">
        <v>0.5</v>
      </c>
      <c r="R604" s="84"/>
      <c r="S604" s="188"/>
      <c r="T604" s="188"/>
      <c r="U604" s="188"/>
      <c r="V604" s="188"/>
      <c r="W604" s="91"/>
      <c r="X604" s="199">
        <v>118.0</v>
      </c>
      <c r="Y604" s="143">
        <v>511.0</v>
      </c>
      <c r="Z604" s="143">
        <v>10.36928</v>
      </c>
    </row>
    <row r="605" hidden="1">
      <c r="A605" s="185">
        <v>603.0</v>
      </c>
      <c r="B605" s="185" t="s">
        <v>58</v>
      </c>
      <c r="C605" s="185" t="s">
        <v>27</v>
      </c>
      <c r="D605" s="185" t="s">
        <v>27</v>
      </c>
      <c r="E605" s="185" t="s">
        <v>28</v>
      </c>
      <c r="F605" s="185">
        <v>64.0</v>
      </c>
      <c r="G605" s="185" t="s">
        <v>29</v>
      </c>
      <c r="H605" s="185"/>
      <c r="I605" s="185" t="s">
        <v>30</v>
      </c>
      <c r="J605" s="191">
        <v>8.0</v>
      </c>
      <c r="K605" s="191" t="s">
        <v>39</v>
      </c>
      <c r="L605" s="185">
        <v>179.94627</v>
      </c>
      <c r="M605" s="185">
        <v>51.135</v>
      </c>
      <c r="N605" s="185"/>
      <c r="O605" s="185">
        <v>12.0</v>
      </c>
      <c r="P605" s="186">
        <v>154.12034</v>
      </c>
      <c r="Q605" s="198">
        <v>2.6</v>
      </c>
      <c r="R605" s="84"/>
      <c r="S605" s="188"/>
      <c r="T605" s="188"/>
      <c r="U605" s="188"/>
      <c r="V605" s="188"/>
      <c r="W605" s="91"/>
      <c r="X605" s="199">
        <v>168.0</v>
      </c>
      <c r="Y605" s="143">
        <v>559.0</v>
      </c>
      <c r="Z605" s="143">
        <v>9.1684</v>
      </c>
    </row>
    <row r="606" hidden="1">
      <c r="A606" s="185">
        <v>604.0</v>
      </c>
      <c r="B606" s="185" t="s">
        <v>58</v>
      </c>
      <c r="C606" s="185" t="s">
        <v>27</v>
      </c>
      <c r="D606" s="185" t="s">
        <v>27</v>
      </c>
      <c r="E606" s="185" t="s">
        <v>28</v>
      </c>
      <c r="F606" s="185">
        <v>64.0</v>
      </c>
      <c r="G606" s="185" t="s">
        <v>29</v>
      </c>
      <c r="H606" s="185"/>
      <c r="I606" s="185" t="s">
        <v>30</v>
      </c>
      <c r="J606" s="191">
        <v>8.0</v>
      </c>
      <c r="K606" s="191" t="s">
        <v>40</v>
      </c>
      <c r="L606" s="185">
        <v>123.04811</v>
      </c>
      <c r="M606" s="185">
        <v>3755.65</v>
      </c>
      <c r="N606" s="185"/>
      <c r="O606" s="185">
        <v>16.0</v>
      </c>
      <c r="P606" s="186">
        <v>248.4932</v>
      </c>
      <c r="Q606" s="198">
        <v>2.8</v>
      </c>
      <c r="R606" s="84"/>
      <c r="S606" s="188"/>
      <c r="T606" s="188"/>
      <c r="U606" s="188"/>
      <c r="V606" s="188"/>
      <c r="W606" s="91"/>
      <c r="X606" s="199">
        <v>574.0</v>
      </c>
      <c r="Y606" s="143">
        <v>1340.0</v>
      </c>
      <c r="Z606" s="143">
        <v>9.83056</v>
      </c>
    </row>
    <row r="607" hidden="1">
      <c r="A607" s="185">
        <v>605.0</v>
      </c>
      <c r="B607" s="185" t="s">
        <v>58</v>
      </c>
      <c r="C607" s="185" t="s">
        <v>27</v>
      </c>
      <c r="D607" s="185" t="s">
        <v>27</v>
      </c>
      <c r="E607" s="185" t="s">
        <v>28</v>
      </c>
      <c r="F607" s="185">
        <v>64.0</v>
      </c>
      <c r="G607" s="185" t="s">
        <v>29</v>
      </c>
      <c r="H607" s="185"/>
      <c r="I607" s="185" t="s">
        <v>30</v>
      </c>
      <c r="J607" s="191">
        <v>8.0</v>
      </c>
      <c r="K607" s="191" t="s">
        <v>41</v>
      </c>
      <c r="L607" s="185">
        <v>15.38831</v>
      </c>
      <c r="M607" s="185">
        <v>4165.67</v>
      </c>
      <c r="N607" s="185"/>
      <c r="O607" s="185">
        <v>22.0</v>
      </c>
      <c r="P607" s="186">
        <v>1.89032</v>
      </c>
      <c r="Q607" s="198">
        <v>0.0</v>
      </c>
      <c r="R607" s="84"/>
      <c r="S607" s="188"/>
      <c r="T607" s="188"/>
      <c r="U607" s="188"/>
      <c r="V607" s="188"/>
      <c r="W607" s="91"/>
      <c r="X607" s="199">
        <v>335.0</v>
      </c>
      <c r="Y607" s="143">
        <v>796.0</v>
      </c>
      <c r="Z607" s="143">
        <v>10.94969</v>
      </c>
    </row>
    <row r="608" hidden="1">
      <c r="A608" s="185">
        <v>606.0</v>
      </c>
      <c r="B608" s="185" t="s">
        <v>58</v>
      </c>
      <c r="C608" s="185" t="s">
        <v>27</v>
      </c>
      <c r="D608" s="185" t="s">
        <v>27</v>
      </c>
      <c r="E608" s="185" t="s">
        <v>28</v>
      </c>
      <c r="F608" s="185">
        <v>64.0</v>
      </c>
      <c r="G608" s="185" t="s">
        <v>29</v>
      </c>
      <c r="H608" s="185"/>
      <c r="I608" s="185" t="s">
        <v>30</v>
      </c>
      <c r="J608" s="191">
        <v>8.0</v>
      </c>
      <c r="K608" s="191" t="s">
        <v>42</v>
      </c>
      <c r="L608" s="185">
        <v>98.36688</v>
      </c>
      <c r="M608" s="185">
        <v>100.48</v>
      </c>
      <c r="N608" s="185"/>
      <c r="O608" s="185">
        <v>139.0</v>
      </c>
      <c r="P608" s="186">
        <v>6.75326</v>
      </c>
      <c r="Q608" s="198">
        <v>0.1</v>
      </c>
      <c r="R608" s="84"/>
      <c r="S608" s="188"/>
      <c r="T608" s="188"/>
      <c r="U608" s="188"/>
      <c r="V608" s="188"/>
      <c r="W608" s="91"/>
      <c r="X608" s="199">
        <v>63.0</v>
      </c>
      <c r="Y608" s="143">
        <v>334.0</v>
      </c>
      <c r="Z608" s="143">
        <v>9.7904</v>
      </c>
    </row>
    <row r="609" hidden="1">
      <c r="A609" s="185">
        <v>607.0</v>
      </c>
      <c r="B609" s="185" t="s">
        <v>58</v>
      </c>
      <c r="C609" s="185" t="s">
        <v>27</v>
      </c>
      <c r="D609" s="185" t="s">
        <v>27</v>
      </c>
      <c r="E609" s="185" t="s">
        <v>28</v>
      </c>
      <c r="F609" s="185">
        <v>64.0</v>
      </c>
      <c r="G609" s="185" t="s">
        <v>29</v>
      </c>
      <c r="H609" s="185"/>
      <c r="I609" s="185" t="s">
        <v>30</v>
      </c>
      <c r="J609" s="191">
        <v>8.0</v>
      </c>
      <c r="K609" s="191" t="s">
        <v>43</v>
      </c>
      <c r="L609" s="185">
        <v>14.70976</v>
      </c>
      <c r="M609" s="185">
        <v>2878.77</v>
      </c>
      <c r="N609" s="185"/>
      <c r="O609" s="185">
        <v>139.0</v>
      </c>
      <c r="P609" s="186">
        <v>98328.2</v>
      </c>
      <c r="Q609" s="198">
        <v>93.8</v>
      </c>
      <c r="R609" s="84"/>
      <c r="S609" s="188"/>
      <c r="T609" s="188"/>
      <c r="U609" s="188"/>
      <c r="V609" s="188"/>
      <c r="W609" s="91"/>
      <c r="X609" s="199">
        <v>108178.0</v>
      </c>
      <c r="Y609" s="143">
        <v>108127.0</v>
      </c>
      <c r="Z609" s="143">
        <v>9.92989</v>
      </c>
    </row>
    <row r="610" hidden="1">
      <c r="A610" s="185">
        <v>608.0</v>
      </c>
      <c r="B610" s="185" t="s">
        <v>58</v>
      </c>
      <c r="C610" s="185" t="s">
        <v>27</v>
      </c>
      <c r="D610" s="185" t="s">
        <v>27</v>
      </c>
      <c r="E610" s="185" t="s">
        <v>28</v>
      </c>
      <c r="F610" s="185">
        <v>64.0</v>
      </c>
      <c r="G610" s="185" t="s">
        <v>29</v>
      </c>
      <c r="H610" s="185"/>
      <c r="I610" s="185" t="s">
        <v>30</v>
      </c>
      <c r="J610" s="191">
        <v>8.0</v>
      </c>
      <c r="K610" s="191" t="s">
        <v>44</v>
      </c>
      <c r="L610" s="185">
        <v>107.82691</v>
      </c>
      <c r="M610" s="185">
        <v>798.201</v>
      </c>
      <c r="N610" s="185"/>
      <c r="O610" s="185">
        <v>5.0</v>
      </c>
      <c r="P610" s="186">
        <v>11.52187</v>
      </c>
      <c r="Q610" s="198">
        <v>0.2</v>
      </c>
      <c r="R610" s="84"/>
      <c r="S610" s="188"/>
      <c r="T610" s="188"/>
      <c r="U610" s="188"/>
      <c r="V610" s="188"/>
      <c r="W610" s="91"/>
      <c r="X610" s="199">
        <v>29.0</v>
      </c>
      <c r="Y610" s="143">
        <v>220.0</v>
      </c>
      <c r="Z610" s="143">
        <v>10.34373</v>
      </c>
    </row>
    <row r="611" hidden="1">
      <c r="A611" s="185">
        <v>609.0</v>
      </c>
      <c r="B611" s="185" t="s">
        <v>58</v>
      </c>
      <c r="C611" s="185" t="s">
        <v>27</v>
      </c>
      <c r="D611" s="185" t="s">
        <v>27</v>
      </c>
      <c r="E611" s="185" t="s">
        <v>28</v>
      </c>
      <c r="F611" s="185">
        <v>64.0</v>
      </c>
      <c r="G611" s="185" t="s">
        <v>29</v>
      </c>
      <c r="H611" s="185"/>
      <c r="I611" s="185" t="s">
        <v>30</v>
      </c>
      <c r="J611" s="191">
        <v>8.0</v>
      </c>
      <c r="K611" s="191" t="s">
        <v>45</v>
      </c>
      <c r="L611" s="185">
        <v>107.90749</v>
      </c>
      <c r="M611" s="185">
        <v>543.324</v>
      </c>
      <c r="N611" s="185"/>
      <c r="O611" s="185">
        <v>12.0</v>
      </c>
      <c r="P611" s="186">
        <v>6.2772</v>
      </c>
      <c r="Q611" s="198">
        <v>0.1</v>
      </c>
      <c r="R611" s="84"/>
      <c r="S611" s="188"/>
      <c r="T611" s="188"/>
      <c r="U611" s="188"/>
      <c r="V611" s="188"/>
      <c r="W611" s="91"/>
      <c r="X611" s="199">
        <v>166.0</v>
      </c>
      <c r="Y611" s="143">
        <v>614.0</v>
      </c>
      <c r="Z611" s="143">
        <v>10.95336</v>
      </c>
    </row>
    <row r="612" hidden="1">
      <c r="A612" s="185">
        <v>610.0</v>
      </c>
      <c r="B612" s="185" t="s">
        <v>58</v>
      </c>
      <c r="C612" s="185" t="s">
        <v>27</v>
      </c>
      <c r="D612" s="185" t="s">
        <v>27</v>
      </c>
      <c r="E612" s="185" t="s">
        <v>28</v>
      </c>
      <c r="F612" s="185">
        <v>64.0</v>
      </c>
      <c r="G612" s="185" t="s">
        <v>29</v>
      </c>
      <c r="H612" s="185"/>
      <c r="I612" s="185" t="s">
        <v>30</v>
      </c>
      <c r="J612" s="191">
        <v>8.0</v>
      </c>
      <c r="K612" s="191" t="s">
        <v>46</v>
      </c>
      <c r="L612" s="185">
        <v>8.31508</v>
      </c>
      <c r="M612" s="185">
        <v>261414.24</v>
      </c>
      <c r="N612" s="185"/>
      <c r="O612" s="185">
        <v>7.0</v>
      </c>
      <c r="P612" s="186">
        <v>11.8754</v>
      </c>
      <c r="Q612" s="198">
        <v>0.1</v>
      </c>
      <c r="R612" s="84"/>
      <c r="S612" s="188"/>
      <c r="T612" s="188"/>
      <c r="U612" s="188"/>
      <c r="V612" s="188"/>
      <c r="W612" s="91"/>
      <c r="X612" s="199">
        <v>11592.0</v>
      </c>
      <c r="Y612" s="143">
        <v>11967.0</v>
      </c>
      <c r="Z612" s="143">
        <v>10.83127</v>
      </c>
    </row>
    <row r="613" hidden="1">
      <c r="A613" s="185">
        <v>611.0</v>
      </c>
      <c r="B613" s="185" t="s">
        <v>58</v>
      </c>
      <c r="C613" s="185" t="s">
        <v>27</v>
      </c>
      <c r="D613" s="185" t="s">
        <v>27</v>
      </c>
      <c r="E613" s="185" t="s">
        <v>28</v>
      </c>
      <c r="F613" s="185">
        <v>64.0</v>
      </c>
      <c r="G613" s="185" t="s">
        <v>29</v>
      </c>
      <c r="H613" s="185"/>
      <c r="I613" s="185" t="s">
        <v>30</v>
      </c>
      <c r="J613" s="191">
        <v>8.0</v>
      </c>
      <c r="K613" s="191" t="s">
        <v>47</v>
      </c>
      <c r="L613" s="185">
        <v>96.79005</v>
      </c>
      <c r="M613" s="185">
        <v>10.01728</v>
      </c>
      <c r="N613" s="185"/>
      <c r="O613" s="185">
        <v>11.0</v>
      </c>
      <c r="P613" s="186">
        <v>148.73493</v>
      </c>
      <c r="Q613" s="198">
        <v>1.7</v>
      </c>
      <c r="R613" s="84"/>
      <c r="S613" s="188"/>
      <c r="T613" s="188"/>
      <c r="U613" s="188"/>
      <c r="V613" s="188"/>
      <c r="W613" s="91"/>
      <c r="X613" s="199">
        <v>2402.0</v>
      </c>
      <c r="Y613" s="143">
        <v>2795.0</v>
      </c>
      <c r="Z613" s="143">
        <v>10.65639</v>
      </c>
    </row>
    <row r="614" hidden="1">
      <c r="A614" s="185">
        <v>612.0</v>
      </c>
      <c r="B614" s="185" t="s">
        <v>58</v>
      </c>
      <c r="C614" s="185" t="s">
        <v>27</v>
      </c>
      <c r="D614" s="185" t="s">
        <v>27</v>
      </c>
      <c r="E614" s="185" t="s">
        <v>28</v>
      </c>
      <c r="F614" s="185">
        <v>64.0</v>
      </c>
      <c r="G614" s="185" t="s">
        <v>29</v>
      </c>
      <c r="H614" s="185"/>
      <c r="I614" s="185" t="s">
        <v>30</v>
      </c>
      <c r="J614" s="191">
        <v>8.0</v>
      </c>
      <c r="K614" s="191" t="s">
        <v>48</v>
      </c>
      <c r="L614" s="185">
        <v>114.09769</v>
      </c>
      <c r="M614" s="185">
        <v>55068.97</v>
      </c>
      <c r="N614" s="185"/>
      <c r="O614" s="185">
        <v>19.0</v>
      </c>
      <c r="P614" s="186">
        <v>116.46481</v>
      </c>
      <c r="Q614" s="198">
        <v>1.0</v>
      </c>
      <c r="R614" s="84"/>
      <c r="S614" s="188"/>
      <c r="T614" s="188"/>
      <c r="U614" s="188"/>
      <c r="V614" s="188"/>
      <c r="W614" s="91"/>
      <c r="X614" s="199">
        <v>6309.0</v>
      </c>
      <c r="Y614" s="143">
        <v>7116.0</v>
      </c>
      <c r="Z614" s="143">
        <v>10.84537</v>
      </c>
    </row>
    <row r="615" hidden="1">
      <c r="A615" s="185">
        <v>613.0</v>
      </c>
      <c r="B615" s="185" t="s">
        <v>58</v>
      </c>
      <c r="C615" s="185" t="s">
        <v>27</v>
      </c>
      <c r="D615" s="185" t="s">
        <v>27</v>
      </c>
      <c r="E615" s="185" t="s">
        <v>28</v>
      </c>
      <c r="F615" s="185">
        <v>64.0</v>
      </c>
      <c r="G615" s="185" t="s">
        <v>29</v>
      </c>
      <c r="H615" s="185"/>
      <c r="I615" s="185" t="s">
        <v>30</v>
      </c>
      <c r="J615" s="191">
        <v>8.0</v>
      </c>
      <c r="K615" s="191" t="s">
        <v>49</v>
      </c>
      <c r="L615" s="185">
        <v>164.30157</v>
      </c>
      <c r="M615" s="185">
        <v>356.573</v>
      </c>
      <c r="N615" s="185"/>
      <c r="O615" s="185">
        <v>3.0</v>
      </c>
      <c r="P615" s="186">
        <v>60.6651</v>
      </c>
      <c r="Q615" s="198">
        <v>1.0</v>
      </c>
      <c r="R615" s="84"/>
      <c r="S615" s="188"/>
      <c r="T615" s="188"/>
      <c r="U615" s="188"/>
      <c r="V615" s="188"/>
      <c r="W615" s="91"/>
      <c r="X615" s="199">
        <v>78.0</v>
      </c>
      <c r="Y615" s="143">
        <v>339.0</v>
      </c>
      <c r="Z615" s="143">
        <v>9.74521</v>
      </c>
    </row>
    <row r="616" hidden="1">
      <c r="A616" s="185">
        <v>614.0</v>
      </c>
      <c r="B616" s="185" t="s">
        <v>58</v>
      </c>
      <c r="C616" s="185" t="s">
        <v>27</v>
      </c>
      <c r="D616" s="185" t="s">
        <v>27</v>
      </c>
      <c r="E616" s="185" t="s">
        <v>28</v>
      </c>
      <c r="F616" s="185">
        <v>64.0</v>
      </c>
      <c r="G616" s="185" t="s">
        <v>29</v>
      </c>
      <c r="H616" s="185"/>
      <c r="I616" s="185" t="s">
        <v>30</v>
      </c>
      <c r="J616" s="191">
        <v>8.0</v>
      </c>
      <c r="K616" s="191" t="s">
        <v>50</v>
      </c>
      <c r="L616" s="185">
        <v>117.82067</v>
      </c>
      <c r="M616" s="185">
        <v>31422.22</v>
      </c>
      <c r="N616" s="185"/>
      <c r="O616" s="185">
        <v>23.0</v>
      </c>
      <c r="P616" s="186">
        <v>227.30601</v>
      </c>
      <c r="Q616" s="198">
        <v>1.3</v>
      </c>
      <c r="R616" s="84"/>
      <c r="S616" s="188"/>
      <c r="T616" s="188"/>
      <c r="U616" s="188"/>
      <c r="V616" s="188"/>
      <c r="W616" s="91"/>
      <c r="X616" s="199">
        <v>11617.0</v>
      </c>
      <c r="Y616" s="143">
        <v>12507.0</v>
      </c>
      <c r="Z616" s="143">
        <v>12.21453</v>
      </c>
    </row>
    <row r="617" hidden="1">
      <c r="A617" s="185">
        <v>615.0</v>
      </c>
      <c r="B617" s="185" t="s">
        <v>58</v>
      </c>
      <c r="C617" s="185" t="s">
        <v>27</v>
      </c>
      <c r="D617" s="185" t="s">
        <v>27</v>
      </c>
      <c r="E617" s="185" t="s">
        <v>28</v>
      </c>
      <c r="F617" s="185">
        <v>64.0</v>
      </c>
      <c r="G617" s="185" t="s">
        <v>29</v>
      </c>
      <c r="H617" s="185"/>
      <c r="I617" s="185" t="s">
        <v>30</v>
      </c>
      <c r="J617" s="191">
        <v>8.0</v>
      </c>
      <c r="K617" s="191" t="s">
        <v>51</v>
      </c>
      <c r="L617" s="185"/>
      <c r="M617" s="185"/>
      <c r="N617" s="185"/>
      <c r="O617" s="185"/>
      <c r="P617" s="195"/>
      <c r="Q617" s="201"/>
      <c r="R617" s="84"/>
      <c r="S617" s="188"/>
      <c r="T617" s="188"/>
      <c r="U617" s="188"/>
      <c r="V617" s="188"/>
      <c r="W617" s="142"/>
      <c r="X617" s="199" t="s">
        <v>30</v>
      </c>
      <c r="Y617" s="143" t="s">
        <v>30</v>
      </c>
      <c r="Z617" s="143" t="s">
        <v>30</v>
      </c>
    </row>
    <row r="618" hidden="1">
      <c r="A618" s="185">
        <v>616.0</v>
      </c>
      <c r="B618" s="185" t="s">
        <v>58</v>
      </c>
      <c r="C618" s="185" t="s">
        <v>27</v>
      </c>
      <c r="D618" s="185" t="s">
        <v>27</v>
      </c>
      <c r="E618" s="185" t="s">
        <v>28</v>
      </c>
      <c r="F618" s="185">
        <v>64.0</v>
      </c>
      <c r="G618" s="185" t="s">
        <v>29</v>
      </c>
      <c r="H618" s="185"/>
      <c r="I618" s="185" t="s">
        <v>30</v>
      </c>
      <c r="J618" s="191">
        <v>8.0</v>
      </c>
      <c r="K618" s="191" t="s">
        <v>52</v>
      </c>
      <c r="L618" s="185"/>
      <c r="M618" s="185"/>
      <c r="N618" s="185"/>
      <c r="O618" s="185"/>
      <c r="P618" s="195"/>
      <c r="Q618" s="201"/>
      <c r="R618" s="84"/>
      <c r="S618" s="188"/>
      <c r="T618" s="188"/>
      <c r="U618" s="188"/>
      <c r="V618" s="188"/>
      <c r="W618" s="142"/>
      <c r="X618" s="199" t="s">
        <v>30</v>
      </c>
      <c r="Y618" s="143" t="s">
        <v>30</v>
      </c>
      <c r="Z618" s="143" t="s">
        <v>30</v>
      </c>
    </row>
    <row r="619" hidden="1">
      <c r="A619" s="185">
        <v>617.0</v>
      </c>
      <c r="B619" s="185" t="s">
        <v>58</v>
      </c>
      <c r="C619" s="185" t="s">
        <v>27</v>
      </c>
      <c r="D619" s="185" t="s">
        <v>27</v>
      </c>
      <c r="E619" s="185" t="s">
        <v>28</v>
      </c>
      <c r="F619" s="185">
        <v>32.0</v>
      </c>
      <c r="G619" s="185" t="s">
        <v>29</v>
      </c>
      <c r="H619" s="185"/>
      <c r="I619" s="185" t="s">
        <v>30</v>
      </c>
      <c r="J619" s="191">
        <v>1.0</v>
      </c>
      <c r="K619" s="191" t="s">
        <v>31</v>
      </c>
      <c r="L619" s="185">
        <v>45.78582</v>
      </c>
      <c r="M619" s="185">
        <v>45.184</v>
      </c>
      <c r="N619" s="185"/>
      <c r="O619" s="185">
        <v>2.0</v>
      </c>
      <c r="P619" s="186">
        <v>29.8014</v>
      </c>
      <c r="Q619" s="198">
        <v>0.5</v>
      </c>
      <c r="R619" s="84"/>
      <c r="S619" s="188"/>
      <c r="T619" s="188"/>
      <c r="U619" s="188"/>
      <c r="V619" s="188"/>
      <c r="W619" s="91"/>
      <c r="X619" s="199">
        <v>63.0</v>
      </c>
      <c r="Y619" s="143">
        <v>1240.0</v>
      </c>
      <c r="Z619" s="143">
        <v>12.41745</v>
      </c>
    </row>
    <row r="620" hidden="1">
      <c r="A620" s="185">
        <v>618.0</v>
      </c>
      <c r="B620" s="185" t="s">
        <v>58</v>
      </c>
      <c r="C620" s="185" t="s">
        <v>27</v>
      </c>
      <c r="D620" s="185" t="s">
        <v>27</v>
      </c>
      <c r="E620" s="185" t="s">
        <v>28</v>
      </c>
      <c r="F620" s="185">
        <v>32.0</v>
      </c>
      <c r="G620" s="185" t="s">
        <v>29</v>
      </c>
      <c r="H620" s="185"/>
      <c r="I620" s="185" t="s">
        <v>30</v>
      </c>
      <c r="J620" s="191">
        <v>1.0</v>
      </c>
      <c r="K620" s="191" t="s">
        <v>32</v>
      </c>
      <c r="L620" s="185">
        <v>3.10789</v>
      </c>
      <c r="M620" s="185">
        <v>3728.75</v>
      </c>
      <c r="N620" s="185"/>
      <c r="O620" s="185">
        <v>39.0</v>
      </c>
      <c r="P620" s="186">
        <v>1210.52</v>
      </c>
      <c r="Q620" s="198">
        <v>13.6</v>
      </c>
      <c r="R620" s="84"/>
      <c r="S620" s="188"/>
      <c r="T620" s="188"/>
      <c r="U620" s="188"/>
      <c r="V620" s="188"/>
      <c r="W620" s="91"/>
      <c r="X620" s="199">
        <v>1381.0</v>
      </c>
      <c r="Y620" s="143">
        <v>2914.0</v>
      </c>
      <c r="Z620" s="143">
        <v>11.84159</v>
      </c>
    </row>
    <row r="621" hidden="1">
      <c r="A621" s="185">
        <v>619.0</v>
      </c>
      <c r="B621" s="185" t="s">
        <v>58</v>
      </c>
      <c r="C621" s="185" t="s">
        <v>27</v>
      </c>
      <c r="D621" s="185" t="s">
        <v>27</v>
      </c>
      <c r="E621" s="185" t="s">
        <v>28</v>
      </c>
      <c r="F621" s="185">
        <v>32.0</v>
      </c>
      <c r="G621" s="185" t="s">
        <v>29</v>
      </c>
      <c r="H621" s="185"/>
      <c r="I621" s="185" t="s">
        <v>30</v>
      </c>
      <c r="J621" s="191">
        <v>1.0</v>
      </c>
      <c r="K621" s="191" t="s">
        <v>33</v>
      </c>
      <c r="L621" s="185">
        <v>22.35738</v>
      </c>
      <c r="M621" s="185">
        <v>214.751</v>
      </c>
      <c r="N621" s="185"/>
      <c r="O621" s="185">
        <v>12.0</v>
      </c>
      <c r="P621" s="186">
        <v>10.99971</v>
      </c>
      <c r="Q621" s="198">
        <v>0.2</v>
      </c>
      <c r="R621" s="84"/>
      <c r="S621" s="188"/>
      <c r="T621" s="188"/>
      <c r="U621" s="188"/>
      <c r="V621" s="188"/>
      <c r="W621" s="91"/>
      <c r="X621" s="199">
        <v>119.0</v>
      </c>
      <c r="Y621" s="143">
        <v>1179.0</v>
      </c>
      <c r="Z621" s="143">
        <v>11.21091</v>
      </c>
    </row>
    <row r="622" hidden="1">
      <c r="A622" s="185">
        <v>620.0</v>
      </c>
      <c r="B622" s="185" t="s">
        <v>58</v>
      </c>
      <c r="C622" s="185" t="s">
        <v>27</v>
      </c>
      <c r="D622" s="185" t="s">
        <v>27</v>
      </c>
      <c r="E622" s="185" t="s">
        <v>28</v>
      </c>
      <c r="F622" s="185">
        <v>32.0</v>
      </c>
      <c r="G622" s="185" t="s">
        <v>29</v>
      </c>
      <c r="H622" s="185"/>
      <c r="I622" s="185" t="s">
        <v>30</v>
      </c>
      <c r="J622" s="191">
        <v>1.0</v>
      </c>
      <c r="K622" s="191" t="s">
        <v>34</v>
      </c>
      <c r="L622" s="185">
        <v>12.3326</v>
      </c>
      <c r="M622" s="185">
        <v>15111.12</v>
      </c>
      <c r="N622" s="185"/>
      <c r="O622" s="185">
        <v>149.0</v>
      </c>
      <c r="P622" s="186">
        <v>2.81969</v>
      </c>
      <c r="Q622" s="198">
        <v>0.0</v>
      </c>
      <c r="R622" s="84"/>
      <c r="S622" s="188"/>
      <c r="T622" s="188"/>
      <c r="U622" s="188"/>
      <c r="V622" s="188"/>
      <c r="W622" s="91"/>
      <c r="X622" s="199">
        <v>1053.0</v>
      </c>
      <c r="Y622" s="143">
        <v>2215.0</v>
      </c>
      <c r="Z622" s="143">
        <v>13.18868</v>
      </c>
    </row>
    <row r="623" hidden="1">
      <c r="A623" s="185">
        <v>621.0</v>
      </c>
      <c r="B623" s="185" t="s">
        <v>58</v>
      </c>
      <c r="C623" s="185" t="s">
        <v>27</v>
      </c>
      <c r="D623" s="185" t="s">
        <v>27</v>
      </c>
      <c r="E623" s="185" t="s">
        <v>28</v>
      </c>
      <c r="F623" s="185">
        <v>32.0</v>
      </c>
      <c r="G623" s="185" t="s">
        <v>29</v>
      </c>
      <c r="H623" s="185"/>
      <c r="I623" s="185" t="s">
        <v>30</v>
      </c>
      <c r="J623" s="191">
        <v>1.0</v>
      </c>
      <c r="K623" s="191" t="s">
        <v>35</v>
      </c>
      <c r="L623" s="185">
        <v>30.29484</v>
      </c>
      <c r="M623" s="185">
        <v>181.568</v>
      </c>
      <c r="N623" s="185"/>
      <c r="O623" s="185">
        <v>147.0</v>
      </c>
      <c r="P623" s="186">
        <v>2.86462</v>
      </c>
      <c r="Q623" s="198">
        <v>0.0</v>
      </c>
      <c r="R623" s="84"/>
      <c r="S623" s="188"/>
      <c r="T623" s="188"/>
      <c r="U623" s="188"/>
      <c r="V623" s="188"/>
      <c r="W623" s="91"/>
      <c r="X623" s="199">
        <v>77.0</v>
      </c>
      <c r="Y623" s="143">
        <v>1045.0</v>
      </c>
      <c r="Z623" s="143">
        <v>9.87502</v>
      </c>
    </row>
    <row r="624" hidden="1">
      <c r="A624" s="185">
        <v>622.0</v>
      </c>
      <c r="B624" s="185" t="s">
        <v>58</v>
      </c>
      <c r="C624" s="185" t="s">
        <v>27</v>
      </c>
      <c r="D624" s="185" t="s">
        <v>27</v>
      </c>
      <c r="E624" s="185" t="s">
        <v>28</v>
      </c>
      <c r="F624" s="185">
        <v>32.0</v>
      </c>
      <c r="G624" s="185" t="s">
        <v>29</v>
      </c>
      <c r="H624" s="185"/>
      <c r="I624" s="185" t="s">
        <v>30</v>
      </c>
      <c r="J624" s="191">
        <v>1.0</v>
      </c>
      <c r="K624" s="191" t="s">
        <v>36</v>
      </c>
      <c r="L624" s="185">
        <v>15.55607</v>
      </c>
      <c r="M624" s="185">
        <v>128.703</v>
      </c>
      <c r="N624" s="185"/>
      <c r="O624" s="185">
        <v>1.0</v>
      </c>
      <c r="P624" s="186">
        <v>0.562013</v>
      </c>
      <c r="Q624" s="198">
        <v>0.0</v>
      </c>
      <c r="R624" s="84"/>
      <c r="S624" s="188"/>
      <c r="T624" s="188"/>
      <c r="U624" s="188"/>
      <c r="V624" s="188"/>
      <c r="W624" s="91"/>
      <c r="X624" s="199">
        <v>14.0</v>
      </c>
      <c r="Y624" s="143">
        <v>709.0</v>
      </c>
      <c r="Z624" s="143">
        <v>3.85141</v>
      </c>
    </row>
    <row r="625" hidden="1">
      <c r="A625" s="185">
        <v>623.0</v>
      </c>
      <c r="B625" s="185" t="s">
        <v>58</v>
      </c>
      <c r="C625" s="185" t="s">
        <v>27</v>
      </c>
      <c r="D625" s="185" t="s">
        <v>27</v>
      </c>
      <c r="E625" s="185" t="s">
        <v>28</v>
      </c>
      <c r="F625" s="185">
        <v>32.0</v>
      </c>
      <c r="G625" s="185" t="s">
        <v>29</v>
      </c>
      <c r="H625" s="185"/>
      <c r="I625" s="185" t="s">
        <v>30</v>
      </c>
      <c r="J625" s="191">
        <v>1.0</v>
      </c>
      <c r="K625" s="191" t="s">
        <v>37</v>
      </c>
      <c r="L625" s="185">
        <v>17.21843</v>
      </c>
      <c r="M625" s="185">
        <v>67.616</v>
      </c>
      <c r="N625" s="185"/>
      <c r="O625" s="185">
        <v>12.0</v>
      </c>
      <c r="P625" s="186">
        <v>9.89905</v>
      </c>
      <c r="Q625" s="198">
        <v>0.2</v>
      </c>
      <c r="R625" s="84"/>
      <c r="S625" s="188"/>
      <c r="T625" s="188"/>
      <c r="U625" s="188"/>
      <c r="V625" s="188"/>
      <c r="W625" s="91"/>
      <c r="X625" s="199">
        <v>34.0</v>
      </c>
      <c r="Y625" s="98">
        <v>834.0</v>
      </c>
      <c r="Z625" s="143">
        <v>9.77226</v>
      </c>
    </row>
    <row r="626" hidden="1">
      <c r="A626" s="185">
        <v>624.0</v>
      </c>
      <c r="B626" s="185" t="s">
        <v>58</v>
      </c>
      <c r="C626" s="185" t="s">
        <v>27</v>
      </c>
      <c r="D626" s="185" t="s">
        <v>27</v>
      </c>
      <c r="E626" s="185" t="s">
        <v>28</v>
      </c>
      <c r="F626" s="185">
        <v>32.0</v>
      </c>
      <c r="G626" s="185" t="s">
        <v>29</v>
      </c>
      <c r="H626" s="185"/>
      <c r="I626" s="185" t="s">
        <v>30</v>
      </c>
      <c r="J626" s="191">
        <v>1.0</v>
      </c>
      <c r="K626" s="191" t="s">
        <v>38</v>
      </c>
      <c r="L626" s="185">
        <v>17.82953</v>
      </c>
      <c r="M626" s="185">
        <v>283.135</v>
      </c>
      <c r="N626" s="185"/>
      <c r="O626" s="185">
        <v>165.0</v>
      </c>
      <c r="P626" s="186">
        <v>3.88526</v>
      </c>
      <c r="Q626" s="198">
        <v>0.1</v>
      </c>
      <c r="R626" s="84"/>
      <c r="S626" s="188"/>
      <c r="T626" s="188"/>
      <c r="U626" s="188"/>
      <c r="V626" s="188"/>
      <c r="W626" s="91"/>
      <c r="X626" s="199">
        <v>83.0</v>
      </c>
      <c r="Y626" s="143">
        <v>1113.0</v>
      </c>
      <c r="Z626" s="143">
        <v>10.8589</v>
      </c>
    </row>
    <row r="627" hidden="1">
      <c r="A627" s="185">
        <v>625.0</v>
      </c>
      <c r="B627" s="185" t="s">
        <v>58</v>
      </c>
      <c r="C627" s="185" t="s">
        <v>27</v>
      </c>
      <c r="D627" s="185" t="s">
        <v>27</v>
      </c>
      <c r="E627" s="185" t="s">
        <v>28</v>
      </c>
      <c r="F627" s="185">
        <v>32.0</v>
      </c>
      <c r="G627" s="185" t="s">
        <v>29</v>
      </c>
      <c r="H627" s="185"/>
      <c r="I627" s="185" t="s">
        <v>30</v>
      </c>
      <c r="J627" s="191">
        <v>1.0</v>
      </c>
      <c r="K627" s="191" t="s">
        <v>39</v>
      </c>
      <c r="L627" s="185">
        <v>22.32042</v>
      </c>
      <c r="M627" s="185">
        <v>50.464</v>
      </c>
      <c r="N627" s="185"/>
      <c r="O627" s="185">
        <v>12.0</v>
      </c>
      <c r="P627" s="186">
        <v>16.40542</v>
      </c>
      <c r="Q627" s="198">
        <v>0.3</v>
      </c>
      <c r="R627" s="84"/>
      <c r="S627" s="188"/>
      <c r="T627" s="188"/>
      <c r="U627" s="188"/>
      <c r="V627" s="188"/>
      <c r="W627" s="91"/>
      <c r="X627" s="199">
        <v>38.0</v>
      </c>
      <c r="Y627" s="143">
        <v>951.0</v>
      </c>
      <c r="Z627" s="143">
        <v>10.07528</v>
      </c>
    </row>
    <row r="628" hidden="1">
      <c r="A628" s="185">
        <v>626.0</v>
      </c>
      <c r="B628" s="185" t="s">
        <v>58</v>
      </c>
      <c r="C628" s="185" t="s">
        <v>27</v>
      </c>
      <c r="D628" s="185" t="s">
        <v>27</v>
      </c>
      <c r="E628" s="185" t="s">
        <v>28</v>
      </c>
      <c r="F628" s="185">
        <v>32.0</v>
      </c>
      <c r="G628" s="185" t="s">
        <v>29</v>
      </c>
      <c r="H628" s="185"/>
      <c r="I628" s="185" t="s">
        <v>30</v>
      </c>
      <c r="J628" s="191">
        <v>1.0</v>
      </c>
      <c r="K628" s="191" t="s">
        <v>40</v>
      </c>
      <c r="L628" s="185">
        <v>15.81396</v>
      </c>
      <c r="M628" s="185">
        <v>710.013</v>
      </c>
      <c r="N628" s="185"/>
      <c r="O628" s="185">
        <v>16.0</v>
      </c>
      <c r="P628" s="186">
        <v>32.95243</v>
      </c>
      <c r="Q628" s="198">
        <v>0.6</v>
      </c>
      <c r="R628" s="84"/>
      <c r="S628" s="188"/>
      <c r="T628" s="188"/>
      <c r="U628" s="188"/>
      <c r="V628" s="188"/>
      <c r="W628" s="91"/>
      <c r="X628" s="199">
        <v>99.0</v>
      </c>
      <c r="Y628" s="143">
        <v>1136.0</v>
      </c>
      <c r="Z628" s="143">
        <v>9.95786</v>
      </c>
    </row>
    <row r="629" hidden="1">
      <c r="A629" s="185">
        <v>627.0</v>
      </c>
      <c r="B629" s="185" t="s">
        <v>58</v>
      </c>
      <c r="C629" s="185" t="s">
        <v>27</v>
      </c>
      <c r="D629" s="185" t="s">
        <v>27</v>
      </c>
      <c r="E629" s="185" t="s">
        <v>28</v>
      </c>
      <c r="F629" s="185">
        <v>32.0</v>
      </c>
      <c r="G629" s="185" t="s">
        <v>29</v>
      </c>
      <c r="H629" s="185"/>
      <c r="I629" s="185" t="s">
        <v>30</v>
      </c>
      <c r="J629" s="191">
        <v>1.0</v>
      </c>
      <c r="K629" s="191" t="s">
        <v>41</v>
      </c>
      <c r="L629" s="185">
        <v>2.21</v>
      </c>
      <c r="M629" s="185">
        <v>899.898</v>
      </c>
      <c r="N629" s="185"/>
      <c r="O629" s="185">
        <v>68.0</v>
      </c>
      <c r="P629" s="186">
        <v>1.86725</v>
      </c>
      <c r="Q629" s="198">
        <v>0.0</v>
      </c>
      <c r="R629" s="84"/>
      <c r="S629" s="188"/>
      <c r="T629" s="188"/>
      <c r="U629" s="188"/>
      <c r="V629" s="188"/>
      <c r="W629" s="91"/>
      <c r="X629" s="199">
        <v>89.0</v>
      </c>
      <c r="Y629" s="143">
        <v>1166.0</v>
      </c>
      <c r="Z629" s="143">
        <v>11.25531</v>
      </c>
    </row>
    <row r="630" hidden="1">
      <c r="A630" s="185">
        <v>628.0</v>
      </c>
      <c r="B630" s="185" t="s">
        <v>58</v>
      </c>
      <c r="C630" s="185" t="s">
        <v>27</v>
      </c>
      <c r="D630" s="185" t="s">
        <v>27</v>
      </c>
      <c r="E630" s="185" t="s">
        <v>28</v>
      </c>
      <c r="F630" s="185">
        <v>32.0</v>
      </c>
      <c r="G630" s="185" t="s">
        <v>29</v>
      </c>
      <c r="H630" s="185"/>
      <c r="I630" s="185" t="s">
        <v>30</v>
      </c>
      <c r="J630" s="191">
        <v>1.0</v>
      </c>
      <c r="K630" s="191" t="s">
        <v>42</v>
      </c>
      <c r="L630" s="185">
        <v>12.14528</v>
      </c>
      <c r="M630" s="185">
        <v>101.568</v>
      </c>
      <c r="N630" s="185"/>
      <c r="O630" s="185">
        <v>139.0</v>
      </c>
      <c r="P630" s="186">
        <v>1.48531</v>
      </c>
      <c r="Q630" s="198">
        <v>0.0</v>
      </c>
      <c r="R630" s="84"/>
      <c r="S630" s="188"/>
      <c r="T630" s="188"/>
      <c r="U630" s="188"/>
      <c r="V630" s="188"/>
      <c r="W630" s="91"/>
      <c r="X630" s="199">
        <v>62.0</v>
      </c>
      <c r="Y630" s="143">
        <v>879.0</v>
      </c>
      <c r="Z630" s="143">
        <v>10.30924</v>
      </c>
    </row>
    <row r="631" hidden="1">
      <c r="A631" s="185">
        <v>629.0</v>
      </c>
      <c r="B631" s="185" t="s">
        <v>58</v>
      </c>
      <c r="C631" s="185" t="s">
        <v>27</v>
      </c>
      <c r="D631" s="185" t="s">
        <v>27</v>
      </c>
      <c r="E631" s="185" t="s">
        <v>28</v>
      </c>
      <c r="F631" s="185">
        <v>32.0</v>
      </c>
      <c r="G631" s="185" t="s">
        <v>29</v>
      </c>
      <c r="H631" s="185"/>
      <c r="I631" s="185" t="s">
        <v>30</v>
      </c>
      <c r="J631" s="191">
        <v>1.0</v>
      </c>
      <c r="K631" s="191" t="s">
        <v>43</v>
      </c>
      <c r="L631" s="185">
        <v>2.04386</v>
      </c>
      <c r="M631" s="185">
        <v>575.612</v>
      </c>
      <c r="N631" s="185"/>
      <c r="O631" s="185">
        <v>139.0</v>
      </c>
      <c r="P631" s="186">
        <v>1912.89</v>
      </c>
      <c r="Q631" s="198">
        <v>32.7</v>
      </c>
      <c r="R631" s="84"/>
      <c r="S631" s="188"/>
      <c r="T631" s="188"/>
      <c r="U631" s="188"/>
      <c r="V631" s="188"/>
      <c r="W631" s="91"/>
      <c r="X631" s="199">
        <v>2003.0</v>
      </c>
      <c r="Y631" s="143">
        <v>3062.0</v>
      </c>
      <c r="Z631" s="143">
        <v>9.72287</v>
      </c>
    </row>
    <row r="632" hidden="1">
      <c r="A632" s="185">
        <v>630.0</v>
      </c>
      <c r="B632" s="185" t="s">
        <v>58</v>
      </c>
      <c r="C632" s="185" t="s">
        <v>27</v>
      </c>
      <c r="D632" s="185" t="s">
        <v>27</v>
      </c>
      <c r="E632" s="185" t="s">
        <v>28</v>
      </c>
      <c r="F632" s="185">
        <v>32.0</v>
      </c>
      <c r="G632" s="185" t="s">
        <v>29</v>
      </c>
      <c r="H632" s="185"/>
      <c r="I632" s="185" t="s">
        <v>30</v>
      </c>
      <c r="J632" s="191">
        <v>1.0</v>
      </c>
      <c r="K632" s="191" t="s">
        <v>44</v>
      </c>
      <c r="L632" s="185">
        <v>13.54031</v>
      </c>
      <c r="M632" s="185">
        <v>262.846</v>
      </c>
      <c r="N632" s="185"/>
      <c r="O632" s="185">
        <v>5.0</v>
      </c>
      <c r="P632" s="186">
        <v>0.927931</v>
      </c>
      <c r="Q632" s="198">
        <v>0.0</v>
      </c>
      <c r="R632" s="84"/>
      <c r="S632" s="188"/>
      <c r="T632" s="188"/>
      <c r="U632" s="188"/>
      <c r="V632" s="188"/>
      <c r="W632" s="91"/>
      <c r="X632" s="199">
        <v>23.0</v>
      </c>
      <c r="Y632" s="143">
        <v>860.0</v>
      </c>
      <c r="Z632" s="143">
        <v>10.39547</v>
      </c>
    </row>
    <row r="633" hidden="1">
      <c r="A633" s="185">
        <v>631.0</v>
      </c>
      <c r="B633" s="185" t="s">
        <v>58</v>
      </c>
      <c r="C633" s="185" t="s">
        <v>27</v>
      </c>
      <c r="D633" s="185" t="s">
        <v>27</v>
      </c>
      <c r="E633" s="185" t="s">
        <v>28</v>
      </c>
      <c r="F633" s="185">
        <v>32.0</v>
      </c>
      <c r="G633" s="185" t="s">
        <v>29</v>
      </c>
      <c r="H633" s="185"/>
      <c r="I633" s="185" t="s">
        <v>30</v>
      </c>
      <c r="J633" s="191">
        <v>1.0</v>
      </c>
      <c r="K633" s="191" t="s">
        <v>45</v>
      </c>
      <c r="L633" s="185">
        <v>14.11871</v>
      </c>
      <c r="M633" s="185">
        <v>3967.53</v>
      </c>
      <c r="N633" s="185"/>
      <c r="O633" s="185">
        <v>282.0</v>
      </c>
      <c r="P633" s="186">
        <v>2.36376</v>
      </c>
      <c r="Q633" s="198">
        <v>0.0</v>
      </c>
      <c r="R633" s="84"/>
      <c r="S633" s="188"/>
      <c r="T633" s="188"/>
      <c r="U633" s="188"/>
      <c r="V633" s="188"/>
      <c r="W633" s="91"/>
      <c r="X633" s="199">
        <v>298.0</v>
      </c>
      <c r="Y633" s="143">
        <v>869.0</v>
      </c>
      <c r="Z633" s="143">
        <v>11.36036</v>
      </c>
    </row>
    <row r="634" hidden="1">
      <c r="A634" s="185">
        <v>632.0</v>
      </c>
      <c r="B634" s="185" t="s">
        <v>58</v>
      </c>
      <c r="C634" s="185" t="s">
        <v>27</v>
      </c>
      <c r="D634" s="185" t="s">
        <v>27</v>
      </c>
      <c r="E634" s="185" t="s">
        <v>28</v>
      </c>
      <c r="F634" s="185">
        <v>32.0</v>
      </c>
      <c r="G634" s="185" t="s">
        <v>29</v>
      </c>
      <c r="H634" s="185"/>
      <c r="I634" s="185" t="s">
        <v>30</v>
      </c>
      <c r="J634" s="191">
        <v>1.0</v>
      </c>
      <c r="K634" s="191" t="s">
        <v>46</v>
      </c>
      <c r="L634" s="185">
        <v>2.10943</v>
      </c>
      <c r="M634" s="185">
        <v>35915.46</v>
      </c>
      <c r="N634" s="185"/>
      <c r="O634" s="185">
        <v>7.0</v>
      </c>
      <c r="P634" s="186">
        <v>1.83519</v>
      </c>
      <c r="Q634" s="198">
        <v>0.0</v>
      </c>
      <c r="R634" s="84"/>
      <c r="S634" s="188"/>
      <c r="T634" s="188"/>
      <c r="U634" s="188"/>
      <c r="V634" s="188"/>
      <c r="W634" s="91"/>
      <c r="X634" s="199">
        <v>1736.0</v>
      </c>
      <c r="Y634" s="143">
        <v>2653.0</v>
      </c>
      <c r="Z634" s="143">
        <v>10.184</v>
      </c>
    </row>
    <row r="635" hidden="1">
      <c r="A635" s="185">
        <v>633.0</v>
      </c>
      <c r="B635" s="185" t="s">
        <v>58</v>
      </c>
      <c r="C635" s="185" t="s">
        <v>27</v>
      </c>
      <c r="D635" s="185" t="s">
        <v>27</v>
      </c>
      <c r="E635" s="185" t="s">
        <v>28</v>
      </c>
      <c r="F635" s="185">
        <v>32.0</v>
      </c>
      <c r="G635" s="185" t="s">
        <v>29</v>
      </c>
      <c r="H635" s="185"/>
      <c r="I635" s="185" t="s">
        <v>30</v>
      </c>
      <c r="J635" s="191">
        <v>1.0</v>
      </c>
      <c r="K635" s="191" t="s">
        <v>47</v>
      </c>
      <c r="L635" s="185">
        <v>12.76403</v>
      </c>
      <c r="M635" s="185">
        <v>1511.83</v>
      </c>
      <c r="N635" s="185"/>
      <c r="O635" s="185">
        <v>11.0</v>
      </c>
      <c r="P635" s="186">
        <v>4.44007</v>
      </c>
      <c r="Q635" s="198">
        <v>0.1</v>
      </c>
      <c r="R635" s="84"/>
      <c r="S635" s="188"/>
      <c r="T635" s="188"/>
      <c r="U635" s="188"/>
      <c r="V635" s="188"/>
      <c r="W635" s="91"/>
      <c r="X635" s="199">
        <v>330.0</v>
      </c>
      <c r="Y635" s="143">
        <v>1312.0</v>
      </c>
      <c r="Z635" s="143">
        <v>10.59983</v>
      </c>
    </row>
    <row r="636" hidden="1">
      <c r="A636" s="185">
        <v>634.0</v>
      </c>
      <c r="B636" s="185" t="s">
        <v>58</v>
      </c>
      <c r="C636" s="185" t="s">
        <v>27</v>
      </c>
      <c r="D636" s="185" t="s">
        <v>27</v>
      </c>
      <c r="E636" s="185" t="s">
        <v>28</v>
      </c>
      <c r="F636" s="185">
        <v>32.0</v>
      </c>
      <c r="G636" s="185" t="s">
        <v>29</v>
      </c>
      <c r="H636" s="185"/>
      <c r="I636" s="185" t="s">
        <v>30</v>
      </c>
      <c r="J636" s="191">
        <v>1.0</v>
      </c>
      <c r="K636" s="191" t="s">
        <v>48</v>
      </c>
      <c r="L636" s="185">
        <v>19.19724</v>
      </c>
      <c r="M636" s="185">
        <v>14659.63</v>
      </c>
      <c r="N636" s="185"/>
      <c r="O636" s="185">
        <v>17.0</v>
      </c>
      <c r="P636" s="186">
        <v>8.4764</v>
      </c>
      <c r="Q636" s="198">
        <v>0.1</v>
      </c>
      <c r="R636" s="84"/>
      <c r="S636" s="188"/>
      <c r="T636" s="188"/>
      <c r="U636" s="188"/>
      <c r="V636" s="188"/>
      <c r="W636" s="91"/>
      <c r="X636" s="199">
        <v>1298.0</v>
      </c>
      <c r="Y636" s="143">
        <v>2379.0</v>
      </c>
      <c r="Z636" s="143">
        <v>10.54895</v>
      </c>
    </row>
    <row r="637" hidden="1">
      <c r="A637" s="185">
        <v>635.0</v>
      </c>
      <c r="B637" s="185" t="s">
        <v>58</v>
      </c>
      <c r="C637" s="185" t="s">
        <v>27</v>
      </c>
      <c r="D637" s="185" t="s">
        <v>27</v>
      </c>
      <c r="E637" s="185" t="s">
        <v>28</v>
      </c>
      <c r="F637" s="185">
        <v>32.0</v>
      </c>
      <c r="G637" s="185" t="s">
        <v>29</v>
      </c>
      <c r="H637" s="185"/>
      <c r="I637" s="185" t="s">
        <v>30</v>
      </c>
      <c r="J637" s="191">
        <v>1.0</v>
      </c>
      <c r="K637" s="191" t="s">
        <v>49</v>
      </c>
      <c r="L637" s="185">
        <v>20.35426</v>
      </c>
      <c r="M637" s="185">
        <v>131.488</v>
      </c>
      <c r="N637" s="185"/>
      <c r="O637" s="185">
        <v>3.0</v>
      </c>
      <c r="P637" s="186">
        <v>3.18085</v>
      </c>
      <c r="Q637" s="198">
        <v>0.1</v>
      </c>
      <c r="R637" s="84"/>
      <c r="S637" s="188"/>
      <c r="T637" s="188"/>
      <c r="U637" s="188"/>
      <c r="V637" s="188"/>
      <c r="W637" s="91"/>
      <c r="X637" s="199">
        <v>24.0</v>
      </c>
      <c r="Y637" s="143">
        <v>863.0</v>
      </c>
      <c r="Z637" s="143">
        <v>9.78122</v>
      </c>
    </row>
    <row r="638" hidden="1">
      <c r="A638" s="185">
        <v>636.0</v>
      </c>
      <c r="B638" s="185" t="s">
        <v>58</v>
      </c>
      <c r="C638" s="185" t="s">
        <v>27</v>
      </c>
      <c r="D638" s="185" t="s">
        <v>27</v>
      </c>
      <c r="E638" s="185" t="s">
        <v>28</v>
      </c>
      <c r="F638" s="185">
        <v>32.0</v>
      </c>
      <c r="G638" s="185" t="s">
        <v>29</v>
      </c>
      <c r="H638" s="185"/>
      <c r="I638" s="185" t="s">
        <v>30</v>
      </c>
      <c r="J638" s="191">
        <v>1.0</v>
      </c>
      <c r="K638" s="191" t="s">
        <v>50</v>
      </c>
      <c r="L638" s="185">
        <v>15.65838</v>
      </c>
      <c r="M638" s="185">
        <v>5144.84</v>
      </c>
      <c r="N638" s="185"/>
      <c r="O638" s="185">
        <v>23.0</v>
      </c>
      <c r="P638" s="186">
        <v>29.9368</v>
      </c>
      <c r="Q638" s="198">
        <v>0.3</v>
      </c>
      <c r="R638" s="84"/>
      <c r="S638" s="188"/>
      <c r="T638" s="188"/>
      <c r="U638" s="188"/>
      <c r="V638" s="188"/>
      <c r="W638" s="91"/>
      <c r="X638" s="199">
        <v>1671.0</v>
      </c>
      <c r="Y638" s="143">
        <v>3214.0</v>
      </c>
      <c r="Z638" s="143">
        <v>12.7147</v>
      </c>
    </row>
    <row r="639" hidden="1">
      <c r="A639" s="185">
        <v>637.0</v>
      </c>
      <c r="B639" s="185" t="s">
        <v>58</v>
      </c>
      <c r="C639" s="185" t="s">
        <v>27</v>
      </c>
      <c r="D639" s="185" t="s">
        <v>27</v>
      </c>
      <c r="E639" s="185" t="s">
        <v>28</v>
      </c>
      <c r="F639" s="185">
        <v>32.0</v>
      </c>
      <c r="G639" s="185" t="s">
        <v>29</v>
      </c>
      <c r="H639" s="185"/>
      <c r="I639" s="185" t="s">
        <v>30</v>
      </c>
      <c r="J639" s="191">
        <v>1.0</v>
      </c>
      <c r="K639" s="191" t="s">
        <v>51</v>
      </c>
      <c r="L639" s="185"/>
      <c r="M639" s="185"/>
      <c r="N639" s="185"/>
      <c r="O639" s="185"/>
      <c r="P639" s="195"/>
      <c r="Q639" s="198"/>
      <c r="R639" s="84"/>
      <c r="S639" s="188"/>
      <c r="T639" s="188"/>
      <c r="U639" s="188"/>
      <c r="V639" s="188"/>
      <c r="W639" s="91"/>
      <c r="X639" s="199" t="s">
        <v>30</v>
      </c>
      <c r="Y639" s="143" t="s">
        <v>30</v>
      </c>
      <c r="Z639" s="143" t="s">
        <v>30</v>
      </c>
    </row>
    <row r="640" hidden="1">
      <c r="A640" s="185">
        <v>638.0</v>
      </c>
      <c r="B640" s="185" t="s">
        <v>58</v>
      </c>
      <c r="C640" s="185" t="s">
        <v>27</v>
      </c>
      <c r="D640" s="185" t="s">
        <v>27</v>
      </c>
      <c r="E640" s="185" t="s">
        <v>28</v>
      </c>
      <c r="F640" s="185">
        <v>32.0</v>
      </c>
      <c r="G640" s="185" t="s">
        <v>29</v>
      </c>
      <c r="H640" s="185"/>
      <c r="I640" s="185" t="s">
        <v>30</v>
      </c>
      <c r="J640" s="191">
        <v>1.0</v>
      </c>
      <c r="K640" s="191" t="s">
        <v>52</v>
      </c>
      <c r="L640" s="185"/>
      <c r="M640" s="185"/>
      <c r="N640" s="185"/>
      <c r="O640" s="185"/>
      <c r="P640" s="195"/>
      <c r="Q640" s="198"/>
      <c r="R640" s="84"/>
      <c r="S640" s="188"/>
      <c r="T640" s="188"/>
      <c r="U640" s="188"/>
      <c r="V640" s="188"/>
      <c r="W640" s="91"/>
      <c r="X640" s="199" t="s">
        <v>30</v>
      </c>
      <c r="Y640" s="143" t="s">
        <v>30</v>
      </c>
      <c r="Z640" s="143" t="s">
        <v>30</v>
      </c>
    </row>
    <row r="641" hidden="1">
      <c r="A641" s="185">
        <v>639.0</v>
      </c>
      <c r="B641" s="185" t="s">
        <v>58</v>
      </c>
      <c r="C641" s="185" t="s">
        <v>27</v>
      </c>
      <c r="D641" s="185" t="s">
        <v>27</v>
      </c>
      <c r="E641" s="185" t="s">
        <v>28</v>
      </c>
      <c r="F641" s="185">
        <v>32.0</v>
      </c>
      <c r="G641" s="185" t="s">
        <v>29</v>
      </c>
      <c r="H641" s="185"/>
      <c r="I641" s="185" t="s">
        <v>30</v>
      </c>
      <c r="J641" s="191">
        <v>2.0</v>
      </c>
      <c r="K641" s="191" t="s">
        <v>31</v>
      </c>
      <c r="L641" s="185">
        <v>104.39706</v>
      </c>
      <c r="M641" s="185">
        <v>45.824</v>
      </c>
      <c r="N641" s="185"/>
      <c r="O641" s="185">
        <v>2.0</v>
      </c>
      <c r="P641" s="186">
        <v>59.46682</v>
      </c>
      <c r="Q641" s="198">
        <v>0.7</v>
      </c>
      <c r="R641" s="84"/>
      <c r="S641" s="188"/>
      <c r="T641" s="188"/>
      <c r="U641" s="188"/>
      <c r="V641" s="188"/>
      <c r="W641" s="91"/>
      <c r="X641" s="199">
        <v>71.0</v>
      </c>
      <c r="Y641" s="143">
        <v>1329.0</v>
      </c>
      <c r="Z641" s="143">
        <v>11.56678</v>
      </c>
    </row>
    <row r="642" hidden="1">
      <c r="A642" s="185">
        <v>640.0</v>
      </c>
      <c r="B642" s="185" t="s">
        <v>58</v>
      </c>
      <c r="C642" s="185" t="s">
        <v>27</v>
      </c>
      <c r="D642" s="185" t="s">
        <v>27</v>
      </c>
      <c r="E642" s="185" t="s">
        <v>28</v>
      </c>
      <c r="F642" s="185">
        <v>32.0</v>
      </c>
      <c r="G642" s="185" t="s">
        <v>29</v>
      </c>
      <c r="H642" s="185"/>
      <c r="I642" s="185" t="s">
        <v>30</v>
      </c>
      <c r="J642" s="191">
        <v>2.0</v>
      </c>
      <c r="K642" s="191" t="s">
        <v>32</v>
      </c>
      <c r="L642" s="185">
        <v>4.64059</v>
      </c>
      <c r="M642" s="185">
        <v>1987.03</v>
      </c>
      <c r="N642" s="185"/>
      <c r="O642" s="185">
        <v>39.0</v>
      </c>
      <c r="P642" s="186">
        <v>4576.14</v>
      </c>
      <c r="Q642" s="198">
        <v>51.7</v>
      </c>
      <c r="R642" s="84"/>
      <c r="S642" s="188"/>
      <c r="T642" s="188"/>
      <c r="U642" s="188"/>
      <c r="V642" s="188"/>
      <c r="W642" s="91"/>
      <c r="X642" s="199">
        <v>4903.0</v>
      </c>
      <c r="Y642" s="143">
        <v>6390.0</v>
      </c>
      <c r="Z642" s="143">
        <v>11.88442</v>
      </c>
    </row>
    <row r="643" hidden="1">
      <c r="A643" s="185">
        <v>641.0</v>
      </c>
      <c r="B643" s="185" t="s">
        <v>58</v>
      </c>
      <c r="C643" s="185" t="s">
        <v>27</v>
      </c>
      <c r="D643" s="185" t="s">
        <v>27</v>
      </c>
      <c r="E643" s="185" t="s">
        <v>28</v>
      </c>
      <c r="F643" s="185">
        <v>32.0</v>
      </c>
      <c r="G643" s="185" t="s">
        <v>29</v>
      </c>
      <c r="H643" s="185"/>
      <c r="I643" s="185" t="s">
        <v>30</v>
      </c>
      <c r="J643" s="191">
        <v>2.0</v>
      </c>
      <c r="K643" s="191" t="s">
        <v>33</v>
      </c>
      <c r="L643" s="185">
        <v>34.71586</v>
      </c>
      <c r="M643" s="185">
        <v>257.182</v>
      </c>
      <c r="N643" s="185"/>
      <c r="O643" s="185">
        <v>12.0</v>
      </c>
      <c r="P643" s="186">
        <v>21.28331</v>
      </c>
      <c r="Q643" s="198">
        <v>0.4</v>
      </c>
      <c r="R643" s="84"/>
      <c r="S643" s="188"/>
      <c r="T643" s="188"/>
      <c r="U643" s="188"/>
      <c r="V643" s="188"/>
      <c r="W643" s="91"/>
      <c r="X643" s="199">
        <v>214.0</v>
      </c>
      <c r="Y643" s="143">
        <v>1253.0</v>
      </c>
      <c r="Z643" s="143">
        <v>9.93794</v>
      </c>
    </row>
    <row r="644" hidden="1">
      <c r="A644" s="185">
        <v>642.0</v>
      </c>
      <c r="B644" s="185" t="s">
        <v>58</v>
      </c>
      <c r="C644" s="185" t="s">
        <v>27</v>
      </c>
      <c r="D644" s="185" t="s">
        <v>27</v>
      </c>
      <c r="E644" s="185" t="s">
        <v>28</v>
      </c>
      <c r="F644" s="185">
        <v>32.0</v>
      </c>
      <c r="G644" s="185" t="s">
        <v>29</v>
      </c>
      <c r="H644" s="185"/>
      <c r="I644" s="185" t="s">
        <v>30</v>
      </c>
      <c r="J644" s="191">
        <v>2.0</v>
      </c>
      <c r="K644" s="191" t="s">
        <v>34</v>
      </c>
      <c r="L644" s="185">
        <v>25.42938</v>
      </c>
      <c r="M644" s="185">
        <v>27583.0</v>
      </c>
      <c r="N644" s="185"/>
      <c r="O644" s="185">
        <v>149.0</v>
      </c>
      <c r="P644" s="186">
        <v>4.52449</v>
      </c>
      <c r="Q644" s="198">
        <v>0.1</v>
      </c>
      <c r="R644" s="84"/>
      <c r="S644" s="188"/>
      <c r="T644" s="188"/>
      <c r="U644" s="188"/>
      <c r="V644" s="188"/>
      <c r="W644" s="91"/>
      <c r="X644" s="199">
        <v>2001.0</v>
      </c>
      <c r="Y644" s="143">
        <v>3202.0</v>
      </c>
      <c r="Z644" s="143">
        <v>13.91456</v>
      </c>
    </row>
    <row r="645" hidden="1">
      <c r="A645" s="185">
        <v>643.0</v>
      </c>
      <c r="B645" s="185" t="s">
        <v>58</v>
      </c>
      <c r="C645" s="185" t="s">
        <v>27</v>
      </c>
      <c r="D645" s="185" t="s">
        <v>27</v>
      </c>
      <c r="E645" s="185" t="s">
        <v>28</v>
      </c>
      <c r="F645" s="185">
        <v>32.0</v>
      </c>
      <c r="G645" s="185" t="s">
        <v>29</v>
      </c>
      <c r="H645" s="185"/>
      <c r="I645" s="185" t="s">
        <v>30</v>
      </c>
      <c r="J645" s="191">
        <v>2.0</v>
      </c>
      <c r="K645" s="191" t="s">
        <v>35</v>
      </c>
      <c r="L645" s="185">
        <v>30.93463</v>
      </c>
      <c r="M645" s="185">
        <v>182.976</v>
      </c>
      <c r="N645" s="185"/>
      <c r="O645" s="185">
        <v>147.0</v>
      </c>
      <c r="P645" s="186">
        <v>4.85534</v>
      </c>
      <c r="Q645" s="198">
        <v>0.1</v>
      </c>
      <c r="R645" s="84"/>
      <c r="S645" s="188"/>
      <c r="T645" s="188"/>
      <c r="U645" s="188"/>
      <c r="V645" s="188"/>
      <c r="W645" s="91"/>
      <c r="X645" s="199">
        <v>72.0</v>
      </c>
      <c r="Y645" s="143">
        <v>957.0</v>
      </c>
      <c r="Z645" s="143">
        <v>10.19214</v>
      </c>
    </row>
    <row r="646" hidden="1">
      <c r="A646" s="185">
        <v>644.0</v>
      </c>
      <c r="B646" s="185" t="s">
        <v>58</v>
      </c>
      <c r="C646" s="185" t="s">
        <v>27</v>
      </c>
      <c r="D646" s="185" t="s">
        <v>27</v>
      </c>
      <c r="E646" s="185" t="s">
        <v>28</v>
      </c>
      <c r="F646" s="185">
        <v>32.0</v>
      </c>
      <c r="G646" s="185" t="s">
        <v>29</v>
      </c>
      <c r="H646" s="185"/>
      <c r="I646" s="185" t="s">
        <v>30</v>
      </c>
      <c r="J646" s="191">
        <v>2.0</v>
      </c>
      <c r="K646" s="191" t="s">
        <v>36</v>
      </c>
      <c r="L646" s="185">
        <v>31.99277</v>
      </c>
      <c r="M646" s="185">
        <v>130.847</v>
      </c>
      <c r="N646" s="185"/>
      <c r="O646" s="185">
        <v>1.0</v>
      </c>
      <c r="P646" s="186">
        <v>0.812285</v>
      </c>
      <c r="Q646" s="198">
        <v>0.0</v>
      </c>
      <c r="R646" s="84"/>
      <c r="S646" s="188"/>
      <c r="T646" s="188"/>
      <c r="U646" s="188"/>
      <c r="V646" s="188"/>
      <c r="W646" s="91"/>
      <c r="X646" s="199">
        <v>10.0</v>
      </c>
      <c r="Y646" s="143">
        <v>729.0</v>
      </c>
      <c r="Z646" s="143">
        <v>3.80033</v>
      </c>
    </row>
    <row r="647" hidden="1">
      <c r="A647" s="185">
        <v>645.0</v>
      </c>
      <c r="B647" s="185" t="s">
        <v>58</v>
      </c>
      <c r="C647" s="185" t="s">
        <v>27</v>
      </c>
      <c r="D647" s="185" t="s">
        <v>27</v>
      </c>
      <c r="E647" s="185" t="s">
        <v>28</v>
      </c>
      <c r="F647" s="185">
        <v>32.0</v>
      </c>
      <c r="G647" s="185" t="s">
        <v>29</v>
      </c>
      <c r="H647" s="185"/>
      <c r="I647" s="185" t="s">
        <v>30</v>
      </c>
      <c r="J647" s="191">
        <v>2.0</v>
      </c>
      <c r="K647" s="191" t="s">
        <v>37</v>
      </c>
      <c r="L647" s="185">
        <v>35.27996</v>
      </c>
      <c r="M647" s="185">
        <v>69.472</v>
      </c>
      <c r="N647" s="185"/>
      <c r="O647" s="185">
        <v>12.0</v>
      </c>
      <c r="P647" s="186">
        <v>19.0647</v>
      </c>
      <c r="Q647" s="198">
        <v>0.3</v>
      </c>
      <c r="R647" s="84"/>
      <c r="S647" s="188"/>
      <c r="T647" s="188"/>
      <c r="U647" s="188"/>
      <c r="V647" s="188"/>
      <c r="W647" s="91"/>
      <c r="X647" s="199">
        <v>36.0</v>
      </c>
      <c r="Y647" s="143">
        <v>878.0</v>
      </c>
      <c r="Z647" s="143">
        <v>10.45932</v>
      </c>
    </row>
    <row r="648" hidden="1">
      <c r="A648" s="185">
        <v>646.0</v>
      </c>
      <c r="B648" s="185" t="s">
        <v>58</v>
      </c>
      <c r="C648" s="185" t="s">
        <v>27</v>
      </c>
      <c r="D648" s="185" t="s">
        <v>27</v>
      </c>
      <c r="E648" s="185" t="s">
        <v>28</v>
      </c>
      <c r="F648" s="185">
        <v>32.0</v>
      </c>
      <c r="G648" s="185" t="s">
        <v>29</v>
      </c>
      <c r="H648" s="185"/>
      <c r="I648" s="185" t="s">
        <v>30</v>
      </c>
      <c r="J648" s="191">
        <v>2.0</v>
      </c>
      <c r="K648" s="191" t="s">
        <v>38</v>
      </c>
      <c r="L648" s="185">
        <v>35.85663</v>
      </c>
      <c r="M648" s="185">
        <v>283.808</v>
      </c>
      <c r="N648" s="185"/>
      <c r="O648" s="185">
        <v>165.0</v>
      </c>
      <c r="P648" s="186">
        <v>7.86704</v>
      </c>
      <c r="Q648" s="198">
        <v>0.1</v>
      </c>
      <c r="R648" s="84"/>
      <c r="S648" s="188"/>
      <c r="T648" s="188"/>
      <c r="U648" s="188"/>
      <c r="V648" s="188"/>
      <c r="W648" s="91"/>
      <c r="X648" s="199">
        <v>81.0</v>
      </c>
      <c r="Y648" s="143">
        <v>1116.0</v>
      </c>
      <c r="Z648" s="143">
        <v>10.35372</v>
      </c>
    </row>
    <row r="649" hidden="1">
      <c r="A649" s="185">
        <v>647.0</v>
      </c>
      <c r="B649" s="185" t="s">
        <v>58</v>
      </c>
      <c r="C649" s="185" t="s">
        <v>27</v>
      </c>
      <c r="D649" s="185" t="s">
        <v>27</v>
      </c>
      <c r="E649" s="185" t="s">
        <v>28</v>
      </c>
      <c r="F649" s="185">
        <v>32.0</v>
      </c>
      <c r="G649" s="185" t="s">
        <v>29</v>
      </c>
      <c r="H649" s="185"/>
      <c r="I649" s="185" t="s">
        <v>30</v>
      </c>
      <c r="J649" s="191">
        <v>2.0</v>
      </c>
      <c r="K649" s="191" t="s">
        <v>39</v>
      </c>
      <c r="L649" s="185">
        <v>46.49679</v>
      </c>
      <c r="M649" s="185">
        <v>50.816</v>
      </c>
      <c r="N649" s="185"/>
      <c r="O649" s="185">
        <v>12.0</v>
      </c>
      <c r="P649" s="186">
        <v>33.88781</v>
      </c>
      <c r="Q649" s="198">
        <v>0.6</v>
      </c>
      <c r="R649" s="84"/>
      <c r="S649" s="188"/>
      <c r="T649" s="188"/>
      <c r="U649" s="188"/>
      <c r="V649" s="188"/>
      <c r="W649" s="91"/>
      <c r="X649" s="199">
        <v>53.0</v>
      </c>
      <c r="Y649" s="143">
        <v>1019.0</v>
      </c>
      <c r="Z649" s="143">
        <v>10.00999</v>
      </c>
    </row>
    <row r="650" hidden="1">
      <c r="A650" s="185">
        <v>648.0</v>
      </c>
      <c r="B650" s="185" t="s">
        <v>58</v>
      </c>
      <c r="C650" s="185" t="s">
        <v>27</v>
      </c>
      <c r="D650" s="185" t="s">
        <v>27</v>
      </c>
      <c r="E650" s="185" t="s">
        <v>28</v>
      </c>
      <c r="F650" s="185">
        <v>32.0</v>
      </c>
      <c r="G650" s="185" t="s">
        <v>29</v>
      </c>
      <c r="H650" s="185"/>
      <c r="I650" s="185" t="s">
        <v>30</v>
      </c>
      <c r="J650" s="191">
        <v>2.0</v>
      </c>
      <c r="K650" s="191" t="s">
        <v>40</v>
      </c>
      <c r="L650" s="185">
        <v>31.47636</v>
      </c>
      <c r="M650" s="185">
        <v>1114.52</v>
      </c>
      <c r="N650" s="185"/>
      <c r="O650" s="185">
        <v>16.0</v>
      </c>
      <c r="P650" s="186">
        <v>65.14414</v>
      </c>
      <c r="Q650" s="198">
        <v>1.1</v>
      </c>
      <c r="R650" s="84"/>
      <c r="S650" s="188"/>
      <c r="T650" s="188"/>
      <c r="U650" s="188"/>
      <c r="V650" s="188"/>
      <c r="W650" s="91"/>
      <c r="X650" s="199">
        <v>159.0</v>
      </c>
      <c r="Y650" s="143">
        <v>1240.0</v>
      </c>
      <c r="Z650" s="143">
        <v>10.07879</v>
      </c>
    </row>
    <row r="651" hidden="1">
      <c r="A651" s="185">
        <v>649.0</v>
      </c>
      <c r="B651" s="185" t="s">
        <v>58</v>
      </c>
      <c r="C651" s="185" t="s">
        <v>27</v>
      </c>
      <c r="D651" s="185" t="s">
        <v>27</v>
      </c>
      <c r="E651" s="185" t="s">
        <v>28</v>
      </c>
      <c r="F651" s="185">
        <v>32.0</v>
      </c>
      <c r="G651" s="185" t="s">
        <v>29</v>
      </c>
      <c r="H651" s="185"/>
      <c r="I651" s="185" t="s">
        <v>30</v>
      </c>
      <c r="J651" s="191">
        <v>2.0</v>
      </c>
      <c r="K651" s="191" t="s">
        <v>41</v>
      </c>
      <c r="L651" s="185">
        <v>3.99672</v>
      </c>
      <c r="M651" s="185">
        <v>1542.52</v>
      </c>
      <c r="N651" s="185"/>
      <c r="O651" s="185">
        <v>30.0</v>
      </c>
      <c r="P651" s="186">
        <v>1.23651</v>
      </c>
      <c r="Q651" s="198">
        <v>0.0</v>
      </c>
      <c r="R651" s="84"/>
      <c r="S651" s="188"/>
      <c r="T651" s="188"/>
      <c r="U651" s="188"/>
      <c r="V651" s="188"/>
      <c r="W651" s="91"/>
      <c r="X651" s="199">
        <v>117.0</v>
      </c>
      <c r="Y651" s="143">
        <v>1168.0</v>
      </c>
      <c r="Z651" s="143">
        <v>11.4418</v>
      </c>
    </row>
    <row r="652" hidden="1">
      <c r="A652" s="185">
        <v>650.0</v>
      </c>
      <c r="B652" s="185" t="s">
        <v>58</v>
      </c>
      <c r="C652" s="185" t="s">
        <v>27</v>
      </c>
      <c r="D652" s="185" t="s">
        <v>27</v>
      </c>
      <c r="E652" s="185" t="s">
        <v>28</v>
      </c>
      <c r="F652" s="185">
        <v>32.0</v>
      </c>
      <c r="G652" s="185" t="s">
        <v>29</v>
      </c>
      <c r="H652" s="185"/>
      <c r="I652" s="185" t="s">
        <v>30</v>
      </c>
      <c r="J652" s="191">
        <v>2.0</v>
      </c>
      <c r="K652" s="191" t="s">
        <v>42</v>
      </c>
      <c r="L652" s="185">
        <v>24.94221</v>
      </c>
      <c r="M652" s="185">
        <v>101.63</v>
      </c>
      <c r="N652" s="185"/>
      <c r="O652" s="185">
        <v>139.0</v>
      </c>
      <c r="P652" s="186">
        <v>2.21433</v>
      </c>
      <c r="Q652" s="198">
        <v>0.0</v>
      </c>
      <c r="R652" s="84"/>
      <c r="S652" s="188"/>
      <c r="T652" s="188"/>
      <c r="U652" s="188"/>
      <c r="V652" s="188"/>
      <c r="W652" s="91"/>
      <c r="X652" s="199">
        <v>59.0</v>
      </c>
      <c r="Y652" s="143">
        <v>888.0</v>
      </c>
      <c r="Z652" s="143">
        <v>10.09394</v>
      </c>
    </row>
    <row r="653" hidden="1">
      <c r="A653" s="185">
        <v>651.0</v>
      </c>
      <c r="B653" s="185" t="s">
        <v>58</v>
      </c>
      <c r="C653" s="185" t="s">
        <v>27</v>
      </c>
      <c r="D653" s="185" t="s">
        <v>27</v>
      </c>
      <c r="E653" s="185" t="s">
        <v>28</v>
      </c>
      <c r="F653" s="185">
        <v>32.0</v>
      </c>
      <c r="G653" s="185" t="s">
        <v>29</v>
      </c>
      <c r="H653" s="185"/>
      <c r="I653" s="185" t="s">
        <v>30</v>
      </c>
      <c r="J653" s="191">
        <v>2.0</v>
      </c>
      <c r="K653" s="191" t="s">
        <v>43</v>
      </c>
      <c r="L653" s="185">
        <v>3.58927</v>
      </c>
      <c r="M653" s="185">
        <v>1142.2</v>
      </c>
      <c r="N653" s="185"/>
      <c r="O653" s="185">
        <v>139.0</v>
      </c>
      <c r="P653" s="186">
        <v>6738.46</v>
      </c>
      <c r="Q653" s="198">
        <v>56.8</v>
      </c>
      <c r="R653" s="84"/>
      <c r="S653" s="188"/>
      <c r="T653" s="188"/>
      <c r="U653" s="188"/>
      <c r="V653" s="188"/>
      <c r="W653" s="91"/>
      <c r="X653" s="199">
        <v>7757.0</v>
      </c>
      <c r="Y653" s="143">
        <v>8263.0</v>
      </c>
      <c r="Z653" s="143">
        <v>10.69296</v>
      </c>
    </row>
    <row r="654" hidden="1">
      <c r="A654" s="185">
        <v>652.0</v>
      </c>
      <c r="B654" s="185" t="s">
        <v>58</v>
      </c>
      <c r="C654" s="185" t="s">
        <v>27</v>
      </c>
      <c r="D654" s="185" t="s">
        <v>27</v>
      </c>
      <c r="E654" s="185" t="s">
        <v>28</v>
      </c>
      <c r="F654" s="185">
        <v>32.0</v>
      </c>
      <c r="G654" s="185" t="s">
        <v>29</v>
      </c>
      <c r="H654" s="185"/>
      <c r="I654" s="185" t="s">
        <v>30</v>
      </c>
      <c r="J654" s="191">
        <v>2.0</v>
      </c>
      <c r="K654" s="191" t="s">
        <v>44</v>
      </c>
      <c r="L654" s="185">
        <v>28.15718</v>
      </c>
      <c r="M654" s="185">
        <v>272.704</v>
      </c>
      <c r="N654" s="185"/>
      <c r="O654" s="185">
        <v>5.0</v>
      </c>
      <c r="P654" s="186">
        <v>1.49743</v>
      </c>
      <c r="Q654" s="198">
        <v>0.0</v>
      </c>
      <c r="R654" s="84"/>
      <c r="S654" s="188"/>
      <c r="T654" s="188"/>
      <c r="U654" s="188"/>
      <c r="V654" s="188"/>
      <c r="W654" s="91"/>
      <c r="X654" s="199">
        <v>19.0</v>
      </c>
      <c r="Y654" s="143">
        <v>879.0</v>
      </c>
      <c r="Z654" s="143">
        <v>10.05923</v>
      </c>
    </row>
    <row r="655" hidden="1">
      <c r="A655" s="185">
        <v>653.0</v>
      </c>
      <c r="B655" s="185" t="s">
        <v>58</v>
      </c>
      <c r="C655" s="185" t="s">
        <v>27</v>
      </c>
      <c r="D655" s="185" t="s">
        <v>27</v>
      </c>
      <c r="E655" s="185" t="s">
        <v>28</v>
      </c>
      <c r="F655" s="185">
        <v>32.0</v>
      </c>
      <c r="G655" s="185" t="s">
        <v>29</v>
      </c>
      <c r="H655" s="185"/>
      <c r="I655" s="185" t="s">
        <v>30</v>
      </c>
      <c r="J655" s="191">
        <v>2.0</v>
      </c>
      <c r="K655" s="191" t="s">
        <v>45</v>
      </c>
      <c r="L655" s="185">
        <v>27.07817</v>
      </c>
      <c r="M655" s="185">
        <v>443.9</v>
      </c>
      <c r="N655" s="185"/>
      <c r="O655" s="185">
        <v>12.0</v>
      </c>
      <c r="P655" s="186">
        <v>2.03177</v>
      </c>
      <c r="Q655" s="198">
        <v>0.0</v>
      </c>
      <c r="R655" s="84"/>
      <c r="S655" s="188"/>
      <c r="T655" s="188"/>
      <c r="U655" s="188"/>
      <c r="V655" s="188"/>
      <c r="W655" s="91"/>
      <c r="X655" s="199">
        <v>207.0</v>
      </c>
      <c r="Y655" s="143">
        <v>809.0</v>
      </c>
      <c r="Z655" s="143">
        <v>11.49946</v>
      </c>
    </row>
    <row r="656" hidden="1">
      <c r="A656" s="185">
        <v>654.0</v>
      </c>
      <c r="B656" s="185" t="s">
        <v>58</v>
      </c>
      <c r="C656" s="185" t="s">
        <v>27</v>
      </c>
      <c r="D656" s="185" t="s">
        <v>27</v>
      </c>
      <c r="E656" s="185" t="s">
        <v>28</v>
      </c>
      <c r="F656" s="185">
        <v>32.0</v>
      </c>
      <c r="G656" s="185" t="s">
        <v>29</v>
      </c>
      <c r="H656" s="185"/>
      <c r="I656" s="185" t="s">
        <v>30</v>
      </c>
      <c r="J656" s="191">
        <v>2.0</v>
      </c>
      <c r="K656" s="191" t="s">
        <v>46</v>
      </c>
      <c r="L656" s="185">
        <v>2.98517</v>
      </c>
      <c r="M656" s="185">
        <v>70435.91</v>
      </c>
      <c r="N656" s="185"/>
      <c r="O656" s="185">
        <v>7.0</v>
      </c>
      <c r="P656" s="186">
        <v>3.22773</v>
      </c>
      <c r="Q656" s="198">
        <v>0.0</v>
      </c>
      <c r="R656" s="84"/>
      <c r="S656" s="188"/>
      <c r="T656" s="188"/>
      <c r="U656" s="188"/>
      <c r="V656" s="188"/>
      <c r="W656" s="91"/>
      <c r="X656" s="199">
        <v>3433.0</v>
      </c>
      <c r="Y656" s="143">
        <v>4384.0</v>
      </c>
      <c r="Z656" s="143">
        <v>9.57453</v>
      </c>
    </row>
    <row r="657" hidden="1">
      <c r="A657" s="185">
        <v>655.0</v>
      </c>
      <c r="B657" s="185" t="s">
        <v>58</v>
      </c>
      <c r="C657" s="185" t="s">
        <v>27</v>
      </c>
      <c r="D657" s="185" t="s">
        <v>27</v>
      </c>
      <c r="E657" s="185" t="s">
        <v>28</v>
      </c>
      <c r="F657" s="185">
        <v>32.0</v>
      </c>
      <c r="G657" s="185" t="s">
        <v>29</v>
      </c>
      <c r="H657" s="185"/>
      <c r="I657" s="185" t="s">
        <v>30</v>
      </c>
      <c r="J657" s="191">
        <v>2.0</v>
      </c>
      <c r="K657" s="191" t="s">
        <v>47</v>
      </c>
      <c r="L657" s="185">
        <v>26.54026</v>
      </c>
      <c r="M657" s="185">
        <v>2819.89</v>
      </c>
      <c r="N657" s="185"/>
      <c r="O657" s="185">
        <v>11.0</v>
      </c>
      <c r="P657" s="186">
        <v>20.45625</v>
      </c>
      <c r="Q657" s="198">
        <v>0.3</v>
      </c>
      <c r="R657" s="84"/>
      <c r="S657" s="188"/>
      <c r="T657" s="188"/>
      <c r="U657" s="188"/>
      <c r="V657" s="188"/>
      <c r="W657" s="91"/>
      <c r="X657" s="199">
        <v>608.0</v>
      </c>
      <c r="Y657" s="143">
        <v>1671.0</v>
      </c>
      <c r="Z657" s="143">
        <v>10.98855</v>
      </c>
    </row>
    <row r="658" hidden="1">
      <c r="A658" s="185">
        <v>656.0</v>
      </c>
      <c r="B658" s="185" t="s">
        <v>58</v>
      </c>
      <c r="C658" s="185" t="s">
        <v>27</v>
      </c>
      <c r="D658" s="185" t="s">
        <v>27</v>
      </c>
      <c r="E658" s="185" t="s">
        <v>28</v>
      </c>
      <c r="F658" s="185">
        <v>32.0</v>
      </c>
      <c r="G658" s="185" t="s">
        <v>29</v>
      </c>
      <c r="H658" s="185"/>
      <c r="I658" s="185" t="s">
        <v>30</v>
      </c>
      <c r="J658" s="191">
        <v>2.0</v>
      </c>
      <c r="K658" s="191" t="s">
        <v>48</v>
      </c>
      <c r="L658" s="185">
        <v>38.35631</v>
      </c>
      <c r="M658" s="185">
        <v>27983.77</v>
      </c>
      <c r="N658" s="185"/>
      <c r="O658" s="185">
        <v>17.0</v>
      </c>
      <c r="P658" s="186">
        <v>16.19447</v>
      </c>
      <c r="Q658" s="198">
        <v>0.2</v>
      </c>
      <c r="R658" s="84"/>
      <c r="S658" s="188"/>
      <c r="T658" s="188"/>
      <c r="U658" s="188"/>
      <c r="V658" s="188"/>
      <c r="W658" s="91"/>
      <c r="X658" s="199">
        <v>2497.0</v>
      </c>
      <c r="Y658" s="143">
        <v>3711.0</v>
      </c>
      <c r="Z658" s="143">
        <v>11.74909</v>
      </c>
    </row>
    <row r="659" hidden="1">
      <c r="A659" s="185">
        <v>657.0</v>
      </c>
      <c r="B659" s="185" t="s">
        <v>58</v>
      </c>
      <c r="C659" s="185" t="s">
        <v>27</v>
      </c>
      <c r="D659" s="185" t="s">
        <v>27</v>
      </c>
      <c r="E659" s="185" t="s">
        <v>28</v>
      </c>
      <c r="F659" s="185">
        <v>32.0</v>
      </c>
      <c r="G659" s="185" t="s">
        <v>29</v>
      </c>
      <c r="H659" s="185"/>
      <c r="I659" s="185" t="s">
        <v>30</v>
      </c>
      <c r="J659" s="191">
        <v>2.0</v>
      </c>
      <c r="K659" s="191" t="s">
        <v>49</v>
      </c>
      <c r="L659" s="185">
        <v>41.62206</v>
      </c>
      <c r="M659" s="185">
        <v>131.968</v>
      </c>
      <c r="N659" s="185"/>
      <c r="O659" s="185">
        <v>3.0</v>
      </c>
      <c r="P659" s="186">
        <v>8.91513</v>
      </c>
      <c r="Q659" s="198">
        <v>0.2</v>
      </c>
      <c r="R659" s="84"/>
      <c r="S659" s="188"/>
      <c r="T659" s="188"/>
      <c r="U659" s="188"/>
      <c r="V659" s="188"/>
      <c r="W659" s="91"/>
      <c r="X659" s="199">
        <v>24.0</v>
      </c>
      <c r="Y659" s="143">
        <v>888.0</v>
      </c>
      <c r="Z659" s="143">
        <v>9.6629</v>
      </c>
    </row>
    <row r="660" hidden="1">
      <c r="A660" s="185">
        <v>658.0</v>
      </c>
      <c r="B660" s="185" t="s">
        <v>58</v>
      </c>
      <c r="C660" s="185" t="s">
        <v>27</v>
      </c>
      <c r="D660" s="185" t="s">
        <v>27</v>
      </c>
      <c r="E660" s="185" t="s">
        <v>28</v>
      </c>
      <c r="F660" s="185">
        <v>32.0</v>
      </c>
      <c r="G660" s="185" t="s">
        <v>29</v>
      </c>
      <c r="H660" s="185"/>
      <c r="I660" s="185" t="s">
        <v>30</v>
      </c>
      <c r="J660" s="191">
        <v>2.0</v>
      </c>
      <c r="K660" s="191" t="s">
        <v>50</v>
      </c>
      <c r="L660" s="185">
        <v>30.92657</v>
      </c>
      <c r="M660" s="185">
        <v>8424.83</v>
      </c>
      <c r="N660" s="185"/>
      <c r="O660" s="185">
        <v>23.0</v>
      </c>
      <c r="P660" s="186">
        <v>59.37348</v>
      </c>
      <c r="Q660" s="198">
        <v>0.5</v>
      </c>
      <c r="R660" s="84"/>
      <c r="S660" s="188"/>
      <c r="T660" s="188"/>
      <c r="U660" s="188"/>
      <c r="V660" s="188"/>
      <c r="W660" s="91"/>
      <c r="X660" s="199">
        <v>3064.0</v>
      </c>
      <c r="Y660" s="143">
        <v>4572.0</v>
      </c>
      <c r="Z660" s="143">
        <v>12.28545</v>
      </c>
    </row>
    <row r="661" hidden="1">
      <c r="A661" s="185">
        <v>659.0</v>
      </c>
      <c r="B661" s="185" t="s">
        <v>58</v>
      </c>
      <c r="C661" s="185" t="s">
        <v>27</v>
      </c>
      <c r="D661" s="185" t="s">
        <v>27</v>
      </c>
      <c r="E661" s="185" t="s">
        <v>28</v>
      </c>
      <c r="F661" s="185">
        <v>32.0</v>
      </c>
      <c r="G661" s="185" t="s">
        <v>29</v>
      </c>
      <c r="H661" s="185"/>
      <c r="I661" s="185" t="s">
        <v>30</v>
      </c>
      <c r="J661" s="191">
        <v>2.0</v>
      </c>
      <c r="K661" s="191" t="s">
        <v>51</v>
      </c>
      <c r="L661" s="185"/>
      <c r="M661" s="185"/>
      <c r="N661" s="185"/>
      <c r="O661" s="185"/>
      <c r="P661" s="195"/>
      <c r="Q661" s="198"/>
      <c r="R661" s="84"/>
      <c r="S661" s="188"/>
      <c r="T661" s="188"/>
      <c r="U661" s="188"/>
      <c r="V661" s="188"/>
      <c r="W661" s="91"/>
      <c r="X661" s="199" t="s">
        <v>30</v>
      </c>
      <c r="Y661" s="143" t="s">
        <v>30</v>
      </c>
      <c r="Z661" s="143" t="s">
        <v>30</v>
      </c>
    </row>
    <row r="662" hidden="1">
      <c r="A662" s="185">
        <v>660.0</v>
      </c>
      <c r="B662" s="185" t="s">
        <v>58</v>
      </c>
      <c r="C662" s="185" t="s">
        <v>27</v>
      </c>
      <c r="D662" s="185" t="s">
        <v>27</v>
      </c>
      <c r="E662" s="185" t="s">
        <v>28</v>
      </c>
      <c r="F662" s="185">
        <v>32.0</v>
      </c>
      <c r="G662" s="185" t="s">
        <v>29</v>
      </c>
      <c r="H662" s="185"/>
      <c r="I662" s="185" t="s">
        <v>30</v>
      </c>
      <c r="J662" s="191">
        <v>2.0</v>
      </c>
      <c r="K662" s="191" t="s">
        <v>52</v>
      </c>
      <c r="L662" s="185"/>
      <c r="M662" s="185"/>
      <c r="N662" s="185"/>
      <c r="O662" s="185"/>
      <c r="P662" s="195"/>
      <c r="Q662" s="198"/>
      <c r="R662" s="84"/>
      <c r="S662" s="188"/>
      <c r="T662" s="188"/>
      <c r="U662" s="188"/>
      <c r="V662" s="188"/>
      <c r="W662" s="91"/>
      <c r="X662" s="199" t="s">
        <v>30</v>
      </c>
      <c r="Y662" s="143" t="s">
        <v>30</v>
      </c>
      <c r="Z662" s="143" t="s">
        <v>30</v>
      </c>
    </row>
    <row r="663" hidden="1">
      <c r="A663" s="185">
        <v>661.0</v>
      </c>
      <c r="B663" s="185" t="s">
        <v>58</v>
      </c>
      <c r="C663" s="185" t="s">
        <v>27</v>
      </c>
      <c r="D663" s="185" t="s">
        <v>27</v>
      </c>
      <c r="E663" s="185" t="s">
        <v>28</v>
      </c>
      <c r="F663" s="185">
        <v>32.0</v>
      </c>
      <c r="G663" s="185" t="s">
        <v>29</v>
      </c>
      <c r="H663" s="185"/>
      <c r="I663" s="185" t="s">
        <v>30</v>
      </c>
      <c r="J663" s="191">
        <v>4.0</v>
      </c>
      <c r="K663" s="191" t="s">
        <v>31</v>
      </c>
      <c r="L663" s="185">
        <v>173.99678</v>
      </c>
      <c r="M663" s="185">
        <v>44.992</v>
      </c>
      <c r="N663" s="185"/>
      <c r="O663" s="185">
        <v>2.0</v>
      </c>
      <c r="P663" s="186">
        <v>206.85636</v>
      </c>
      <c r="Q663" s="198">
        <v>3.5</v>
      </c>
      <c r="R663" s="84"/>
      <c r="S663" s="188"/>
      <c r="T663" s="188"/>
      <c r="U663" s="188"/>
      <c r="V663" s="188"/>
      <c r="W663" s="91"/>
      <c r="X663" s="199">
        <v>178.0</v>
      </c>
      <c r="Y663" s="143">
        <v>1739.0</v>
      </c>
      <c r="Z663" s="143">
        <v>11.45861</v>
      </c>
    </row>
    <row r="664" hidden="1">
      <c r="A664" s="185">
        <v>662.0</v>
      </c>
      <c r="B664" s="185" t="s">
        <v>58</v>
      </c>
      <c r="C664" s="185" t="s">
        <v>27</v>
      </c>
      <c r="D664" s="185" t="s">
        <v>27</v>
      </c>
      <c r="E664" s="185" t="s">
        <v>28</v>
      </c>
      <c r="F664" s="185">
        <v>32.0</v>
      </c>
      <c r="G664" s="185" t="s">
        <v>29</v>
      </c>
      <c r="H664" s="185"/>
      <c r="I664" s="185" t="s">
        <v>30</v>
      </c>
      <c r="J664" s="191">
        <v>4.0</v>
      </c>
      <c r="K664" s="191" t="s">
        <v>32</v>
      </c>
      <c r="L664" s="185">
        <v>8.17475</v>
      </c>
      <c r="M664" s="185">
        <v>3096.56</v>
      </c>
      <c r="N664" s="185"/>
      <c r="O664" s="185">
        <v>39.0</v>
      </c>
      <c r="P664" s="186">
        <v>19049.61</v>
      </c>
      <c r="Q664" s="198">
        <v>79.9</v>
      </c>
      <c r="R664" s="84"/>
      <c r="S664" s="188"/>
      <c r="T664" s="188"/>
      <c r="U664" s="188"/>
      <c r="V664" s="188"/>
      <c r="W664" s="91"/>
      <c r="X664" s="199">
        <v>20201.0</v>
      </c>
      <c r="Y664" s="143">
        <v>21168.0</v>
      </c>
      <c r="Z664" s="143">
        <v>11.96122</v>
      </c>
    </row>
    <row r="665" hidden="1">
      <c r="A665" s="185">
        <v>663.0</v>
      </c>
      <c r="B665" s="185" t="s">
        <v>58</v>
      </c>
      <c r="C665" s="185" t="s">
        <v>27</v>
      </c>
      <c r="D665" s="185" t="s">
        <v>27</v>
      </c>
      <c r="E665" s="185" t="s">
        <v>28</v>
      </c>
      <c r="F665" s="185">
        <v>32.0</v>
      </c>
      <c r="G665" s="185" t="s">
        <v>29</v>
      </c>
      <c r="H665" s="185"/>
      <c r="I665" s="185" t="s">
        <v>30</v>
      </c>
      <c r="J665" s="191">
        <v>4.0</v>
      </c>
      <c r="K665" s="191" t="s">
        <v>33</v>
      </c>
      <c r="L665" s="185">
        <v>67.30357</v>
      </c>
      <c r="M665" s="185">
        <v>379.486</v>
      </c>
      <c r="N665" s="185"/>
      <c r="O665" s="185">
        <v>12.0</v>
      </c>
      <c r="P665" s="186">
        <v>42.39681</v>
      </c>
      <c r="Q665" s="198">
        <v>0.7</v>
      </c>
      <c r="R665" s="84"/>
      <c r="S665" s="188"/>
      <c r="T665" s="188"/>
      <c r="U665" s="188"/>
      <c r="V665" s="188"/>
      <c r="W665" s="91"/>
      <c r="X665" s="199">
        <v>425.0</v>
      </c>
      <c r="Y665" s="143">
        <v>1590.0</v>
      </c>
      <c r="Z665" s="143">
        <v>11.44258</v>
      </c>
    </row>
    <row r="666" hidden="1">
      <c r="A666" s="185">
        <v>664.0</v>
      </c>
      <c r="B666" s="185" t="s">
        <v>58</v>
      </c>
      <c r="C666" s="185" t="s">
        <v>27</v>
      </c>
      <c r="D666" s="185" t="s">
        <v>27</v>
      </c>
      <c r="E666" s="185" t="s">
        <v>28</v>
      </c>
      <c r="F666" s="185">
        <v>32.0</v>
      </c>
      <c r="G666" s="185" t="s">
        <v>29</v>
      </c>
      <c r="H666" s="185"/>
      <c r="I666" s="185" t="s">
        <v>30</v>
      </c>
      <c r="J666" s="191">
        <v>4.0</v>
      </c>
      <c r="K666" s="191" t="s">
        <v>34</v>
      </c>
      <c r="L666" s="185">
        <v>59.33303</v>
      </c>
      <c r="M666" s="185">
        <v>54369.69</v>
      </c>
      <c r="N666" s="185"/>
      <c r="O666" s="185">
        <v>149.0</v>
      </c>
      <c r="P666" s="186">
        <v>7.86276</v>
      </c>
      <c r="Q666" s="198">
        <v>0.1</v>
      </c>
      <c r="R666" s="84"/>
      <c r="S666" s="188"/>
      <c r="T666" s="188"/>
      <c r="U666" s="188"/>
      <c r="V666" s="188"/>
      <c r="W666" s="91"/>
      <c r="X666" s="199">
        <v>3884.0</v>
      </c>
      <c r="Y666" s="143">
        <v>5208.0</v>
      </c>
      <c r="Z666" s="143">
        <v>13.89885</v>
      </c>
    </row>
    <row r="667" hidden="1">
      <c r="A667" s="185">
        <v>665.0</v>
      </c>
      <c r="B667" s="185" t="s">
        <v>58</v>
      </c>
      <c r="C667" s="185" t="s">
        <v>27</v>
      </c>
      <c r="D667" s="185" t="s">
        <v>27</v>
      </c>
      <c r="E667" s="185" t="s">
        <v>28</v>
      </c>
      <c r="F667" s="185">
        <v>32.0</v>
      </c>
      <c r="G667" s="185" t="s">
        <v>29</v>
      </c>
      <c r="H667" s="185"/>
      <c r="I667" s="185" t="s">
        <v>30</v>
      </c>
      <c r="J667" s="191">
        <v>4.0</v>
      </c>
      <c r="K667" s="191" t="s">
        <v>35</v>
      </c>
      <c r="L667" s="185">
        <v>63.04915</v>
      </c>
      <c r="M667" s="185">
        <v>183.872</v>
      </c>
      <c r="N667" s="185"/>
      <c r="O667" s="185">
        <v>147.0</v>
      </c>
      <c r="P667" s="186">
        <v>9.49133</v>
      </c>
      <c r="Q667" s="198">
        <v>0.2</v>
      </c>
      <c r="R667" s="84"/>
      <c r="S667" s="188"/>
      <c r="T667" s="188"/>
      <c r="U667" s="188"/>
      <c r="V667" s="188"/>
      <c r="W667" s="91"/>
      <c r="X667" s="199">
        <v>75.0</v>
      </c>
      <c r="Y667" s="143">
        <v>1042.0</v>
      </c>
      <c r="Z667" s="143">
        <v>10.05156</v>
      </c>
    </row>
    <row r="668" hidden="1">
      <c r="A668" s="185">
        <v>666.0</v>
      </c>
      <c r="B668" s="185" t="s">
        <v>58</v>
      </c>
      <c r="C668" s="185" t="s">
        <v>27</v>
      </c>
      <c r="D668" s="185" t="s">
        <v>27</v>
      </c>
      <c r="E668" s="185" t="s">
        <v>28</v>
      </c>
      <c r="F668" s="185">
        <v>32.0</v>
      </c>
      <c r="G668" s="185" t="s">
        <v>29</v>
      </c>
      <c r="H668" s="185"/>
      <c r="I668" s="185" t="s">
        <v>30</v>
      </c>
      <c r="J668" s="191">
        <v>4.0</v>
      </c>
      <c r="K668" s="191" t="s">
        <v>36</v>
      </c>
      <c r="L668" s="185">
        <v>63.75791</v>
      </c>
      <c r="M668" s="185">
        <v>130.848</v>
      </c>
      <c r="N668" s="185"/>
      <c r="O668" s="185">
        <v>1.0</v>
      </c>
      <c r="P668" s="186">
        <v>1.33081</v>
      </c>
      <c r="Q668" s="198">
        <v>0.0</v>
      </c>
      <c r="R668" s="84"/>
      <c r="S668" s="188"/>
      <c r="T668" s="188"/>
      <c r="U668" s="188"/>
      <c r="V668" s="188"/>
      <c r="W668" s="91"/>
      <c r="X668" s="199">
        <v>10.0</v>
      </c>
      <c r="Y668" s="143">
        <v>802.0</v>
      </c>
      <c r="Z668" s="143">
        <v>3.72494</v>
      </c>
    </row>
    <row r="669" hidden="1">
      <c r="A669" s="185">
        <v>667.0</v>
      </c>
      <c r="B669" s="185" t="s">
        <v>58</v>
      </c>
      <c r="C669" s="185" t="s">
        <v>27</v>
      </c>
      <c r="D669" s="185" t="s">
        <v>27</v>
      </c>
      <c r="E669" s="185" t="s">
        <v>28</v>
      </c>
      <c r="F669" s="185">
        <v>32.0</v>
      </c>
      <c r="G669" s="185" t="s">
        <v>29</v>
      </c>
      <c r="H669" s="185"/>
      <c r="I669" s="185" t="s">
        <v>30</v>
      </c>
      <c r="J669" s="191">
        <v>4.0</v>
      </c>
      <c r="K669" s="191" t="s">
        <v>37</v>
      </c>
      <c r="L669" s="185">
        <v>68.97482</v>
      </c>
      <c r="M669" s="185">
        <v>69.408</v>
      </c>
      <c r="N669" s="185"/>
      <c r="O669" s="185">
        <v>12.0</v>
      </c>
      <c r="P669" s="186">
        <v>37.88399</v>
      </c>
      <c r="Q669" s="198">
        <v>0.6</v>
      </c>
      <c r="R669" s="84"/>
      <c r="S669" s="188"/>
      <c r="T669" s="188"/>
      <c r="U669" s="188"/>
      <c r="V669" s="188"/>
      <c r="W669" s="91"/>
      <c r="X669" s="199">
        <v>53.0</v>
      </c>
      <c r="Y669" s="143">
        <v>994.0</v>
      </c>
      <c r="Z669" s="143">
        <v>10.04167</v>
      </c>
    </row>
    <row r="670" hidden="1">
      <c r="A670" s="185">
        <v>668.0</v>
      </c>
      <c r="B670" s="185" t="s">
        <v>58</v>
      </c>
      <c r="C670" s="185" t="s">
        <v>27</v>
      </c>
      <c r="D670" s="185" t="s">
        <v>27</v>
      </c>
      <c r="E670" s="185" t="s">
        <v>28</v>
      </c>
      <c r="F670" s="185">
        <v>32.0</v>
      </c>
      <c r="G670" s="185" t="s">
        <v>29</v>
      </c>
      <c r="H670" s="185"/>
      <c r="I670" s="185" t="s">
        <v>30</v>
      </c>
      <c r="J670" s="191">
        <v>4.0</v>
      </c>
      <c r="K670" s="191" t="s">
        <v>38</v>
      </c>
      <c r="L670" s="185">
        <v>75.42981</v>
      </c>
      <c r="M670" s="185">
        <v>283.645</v>
      </c>
      <c r="N670" s="185"/>
      <c r="O670" s="185">
        <v>165.0</v>
      </c>
      <c r="P670" s="186">
        <v>18.80523</v>
      </c>
      <c r="Q670" s="198">
        <v>0.3</v>
      </c>
      <c r="R670" s="84"/>
      <c r="S670" s="188"/>
      <c r="T670" s="188"/>
      <c r="U670" s="188"/>
      <c r="V670" s="188"/>
      <c r="W670" s="91"/>
      <c r="X670" s="199">
        <v>89.0</v>
      </c>
      <c r="Y670" s="143">
        <v>1237.0</v>
      </c>
      <c r="Z670" s="143">
        <v>10.66637</v>
      </c>
    </row>
    <row r="671" hidden="1">
      <c r="A671" s="185">
        <v>669.0</v>
      </c>
      <c r="B671" s="185" t="s">
        <v>58</v>
      </c>
      <c r="C671" s="185" t="s">
        <v>27</v>
      </c>
      <c r="D671" s="185" t="s">
        <v>27</v>
      </c>
      <c r="E671" s="185" t="s">
        <v>28</v>
      </c>
      <c r="F671" s="185">
        <v>32.0</v>
      </c>
      <c r="G671" s="185" t="s">
        <v>29</v>
      </c>
      <c r="H671" s="185"/>
      <c r="I671" s="185" t="s">
        <v>30</v>
      </c>
      <c r="J671" s="191">
        <v>4.0</v>
      </c>
      <c r="K671" s="191" t="s">
        <v>39</v>
      </c>
      <c r="L671" s="185">
        <v>91.02818</v>
      </c>
      <c r="M671" s="185">
        <v>51.327</v>
      </c>
      <c r="N671" s="185"/>
      <c r="O671" s="185">
        <v>12.0</v>
      </c>
      <c r="P671" s="186">
        <v>72.30689</v>
      </c>
      <c r="Q671" s="198">
        <v>1.2</v>
      </c>
      <c r="R671" s="84"/>
      <c r="S671" s="188"/>
      <c r="T671" s="188"/>
      <c r="U671" s="188"/>
      <c r="V671" s="188"/>
      <c r="W671" s="91"/>
      <c r="X671" s="199">
        <v>88.0</v>
      </c>
      <c r="Y671" s="143">
        <v>1215.0</v>
      </c>
      <c r="Z671" s="143">
        <v>9.75932</v>
      </c>
    </row>
    <row r="672" hidden="1">
      <c r="A672" s="185">
        <v>670.0</v>
      </c>
      <c r="B672" s="185" t="s">
        <v>58</v>
      </c>
      <c r="C672" s="185" t="s">
        <v>27</v>
      </c>
      <c r="D672" s="185" t="s">
        <v>27</v>
      </c>
      <c r="E672" s="185" t="s">
        <v>28</v>
      </c>
      <c r="F672" s="185">
        <v>32.0</v>
      </c>
      <c r="G672" s="185" t="s">
        <v>29</v>
      </c>
      <c r="H672" s="185"/>
      <c r="I672" s="185" t="s">
        <v>30</v>
      </c>
      <c r="J672" s="191">
        <v>4.0</v>
      </c>
      <c r="K672" s="191" t="s">
        <v>40</v>
      </c>
      <c r="L672" s="185">
        <v>62.808</v>
      </c>
      <c r="M672" s="185">
        <v>1912.87</v>
      </c>
      <c r="N672" s="185"/>
      <c r="O672" s="185">
        <v>16.0</v>
      </c>
      <c r="P672" s="186">
        <v>129.02432</v>
      </c>
      <c r="Q672" s="198">
        <v>2.2</v>
      </c>
      <c r="R672" s="84"/>
      <c r="S672" s="188"/>
      <c r="T672" s="188"/>
      <c r="U672" s="188"/>
      <c r="V672" s="188"/>
      <c r="W672" s="91"/>
      <c r="X672" s="199">
        <v>300.0</v>
      </c>
      <c r="Y672" s="143">
        <v>1638.0</v>
      </c>
      <c r="Z672" s="143">
        <v>10.07546</v>
      </c>
    </row>
    <row r="673" hidden="1">
      <c r="A673" s="185">
        <v>671.0</v>
      </c>
      <c r="B673" s="185" t="s">
        <v>58</v>
      </c>
      <c r="C673" s="185" t="s">
        <v>27</v>
      </c>
      <c r="D673" s="185" t="s">
        <v>27</v>
      </c>
      <c r="E673" s="185" t="s">
        <v>28</v>
      </c>
      <c r="F673" s="185">
        <v>32.0</v>
      </c>
      <c r="G673" s="185" t="s">
        <v>29</v>
      </c>
      <c r="H673" s="185"/>
      <c r="I673" s="185" t="s">
        <v>30</v>
      </c>
      <c r="J673" s="191">
        <v>4.0</v>
      </c>
      <c r="K673" s="191" t="s">
        <v>41</v>
      </c>
      <c r="L673" s="185">
        <v>7.66514</v>
      </c>
      <c r="M673" s="185">
        <v>2698.88</v>
      </c>
      <c r="N673" s="185"/>
      <c r="O673" s="185">
        <v>22.0</v>
      </c>
      <c r="P673" s="186">
        <v>1.44923</v>
      </c>
      <c r="Q673" s="198">
        <v>0.0</v>
      </c>
      <c r="R673" s="84"/>
      <c r="S673" s="188"/>
      <c r="T673" s="188"/>
      <c r="U673" s="188"/>
      <c r="V673" s="188"/>
      <c r="W673" s="91"/>
      <c r="X673" s="199">
        <v>191.0</v>
      </c>
      <c r="Y673" s="143">
        <v>1271.0</v>
      </c>
      <c r="Z673" s="143">
        <v>11.5634</v>
      </c>
    </row>
    <row r="674" hidden="1">
      <c r="A674" s="185">
        <v>672.0</v>
      </c>
      <c r="B674" s="185" t="s">
        <v>58</v>
      </c>
      <c r="C674" s="185" t="s">
        <v>27</v>
      </c>
      <c r="D674" s="185" t="s">
        <v>27</v>
      </c>
      <c r="E674" s="185" t="s">
        <v>28</v>
      </c>
      <c r="F674" s="185">
        <v>32.0</v>
      </c>
      <c r="G674" s="185" t="s">
        <v>29</v>
      </c>
      <c r="H674" s="185"/>
      <c r="I674" s="185" t="s">
        <v>30</v>
      </c>
      <c r="J674" s="191">
        <v>4.0</v>
      </c>
      <c r="K674" s="191" t="s">
        <v>42</v>
      </c>
      <c r="L674" s="185">
        <v>51.69817</v>
      </c>
      <c r="M674" s="185">
        <v>101.183</v>
      </c>
      <c r="N674" s="185"/>
      <c r="O674" s="185">
        <v>139.0</v>
      </c>
      <c r="P674" s="186">
        <v>3.61861</v>
      </c>
      <c r="Q674" s="198">
        <v>0.1</v>
      </c>
      <c r="R674" s="84"/>
      <c r="S674" s="188"/>
      <c r="T674" s="188"/>
      <c r="U674" s="188"/>
      <c r="V674" s="188"/>
      <c r="W674" s="91"/>
      <c r="X674" s="199">
        <v>59.0</v>
      </c>
      <c r="Y674" s="143">
        <v>970.0</v>
      </c>
      <c r="Z674" s="143">
        <v>9.29305</v>
      </c>
    </row>
    <row r="675" hidden="1">
      <c r="A675" s="185">
        <v>673.0</v>
      </c>
      <c r="B675" s="185" t="s">
        <v>58</v>
      </c>
      <c r="C675" s="185" t="s">
        <v>27</v>
      </c>
      <c r="D675" s="185" t="s">
        <v>27</v>
      </c>
      <c r="E675" s="185" t="s">
        <v>28</v>
      </c>
      <c r="F675" s="185">
        <v>32.0</v>
      </c>
      <c r="G675" s="185" t="s">
        <v>29</v>
      </c>
      <c r="H675" s="185"/>
      <c r="I675" s="185" t="s">
        <v>30</v>
      </c>
      <c r="J675" s="191">
        <v>4.0</v>
      </c>
      <c r="K675" s="191" t="s">
        <v>43</v>
      </c>
      <c r="L675" s="185">
        <v>7.56547</v>
      </c>
      <c r="M675" s="185">
        <v>1829.38</v>
      </c>
      <c r="N675" s="185"/>
      <c r="O675" s="185">
        <v>139.0</v>
      </c>
      <c r="P675" s="186">
        <v>25422.63</v>
      </c>
      <c r="Q675" s="198">
        <v>85.1</v>
      </c>
      <c r="R675" s="84"/>
      <c r="S675" s="188"/>
      <c r="T675" s="188"/>
      <c r="U675" s="188"/>
      <c r="V675" s="188"/>
      <c r="W675" s="91"/>
      <c r="X675" s="199">
        <v>28974.0</v>
      </c>
      <c r="Y675" s="143">
        <v>27549.0</v>
      </c>
      <c r="Z675" s="143">
        <v>10.13695</v>
      </c>
    </row>
    <row r="676" hidden="1">
      <c r="A676" s="185">
        <v>674.0</v>
      </c>
      <c r="B676" s="185" t="s">
        <v>58</v>
      </c>
      <c r="C676" s="185" t="s">
        <v>27</v>
      </c>
      <c r="D676" s="185" t="s">
        <v>27</v>
      </c>
      <c r="E676" s="185" t="s">
        <v>28</v>
      </c>
      <c r="F676" s="185">
        <v>32.0</v>
      </c>
      <c r="G676" s="185" t="s">
        <v>29</v>
      </c>
      <c r="H676" s="185"/>
      <c r="I676" s="185" t="s">
        <v>30</v>
      </c>
      <c r="J676" s="191">
        <v>4.0</v>
      </c>
      <c r="K676" s="191" t="s">
        <v>44</v>
      </c>
      <c r="L676" s="185">
        <v>55.30836</v>
      </c>
      <c r="M676" s="185">
        <v>263.837</v>
      </c>
      <c r="N676" s="185"/>
      <c r="O676" s="185">
        <v>5.0</v>
      </c>
      <c r="P676" s="186">
        <v>3.81995</v>
      </c>
      <c r="Q676" s="198">
        <v>0.1</v>
      </c>
      <c r="R676" s="84"/>
      <c r="S676" s="188"/>
      <c r="T676" s="188"/>
      <c r="U676" s="188"/>
      <c r="V676" s="188"/>
      <c r="W676" s="91"/>
      <c r="X676" s="199">
        <v>21.0</v>
      </c>
      <c r="Y676" s="143">
        <v>927.0</v>
      </c>
      <c r="Z676" s="143">
        <v>10.21646</v>
      </c>
    </row>
    <row r="677" hidden="1">
      <c r="A677" s="185">
        <v>675.0</v>
      </c>
      <c r="B677" s="185" t="s">
        <v>58</v>
      </c>
      <c r="C677" s="185" t="s">
        <v>27</v>
      </c>
      <c r="D677" s="185" t="s">
        <v>27</v>
      </c>
      <c r="E677" s="185" t="s">
        <v>28</v>
      </c>
      <c r="F677" s="185">
        <v>32.0</v>
      </c>
      <c r="G677" s="185" t="s">
        <v>29</v>
      </c>
      <c r="H677" s="185"/>
      <c r="I677" s="185" t="s">
        <v>30</v>
      </c>
      <c r="J677" s="191">
        <v>4.0</v>
      </c>
      <c r="K677" s="191" t="s">
        <v>45</v>
      </c>
      <c r="L677" s="185">
        <v>55.06567</v>
      </c>
      <c r="M677" s="185">
        <v>487.962</v>
      </c>
      <c r="N677" s="185"/>
      <c r="O677" s="185">
        <v>12.0</v>
      </c>
      <c r="P677" s="186">
        <v>3.23231</v>
      </c>
      <c r="Q677" s="198">
        <v>0.1</v>
      </c>
      <c r="R677" s="84"/>
      <c r="S677" s="188"/>
      <c r="T677" s="188"/>
      <c r="U677" s="188"/>
      <c r="V677" s="188"/>
      <c r="W677" s="91"/>
      <c r="X677" s="199">
        <v>113.0</v>
      </c>
      <c r="Y677" s="143">
        <v>809.0</v>
      </c>
      <c r="Z677" s="143">
        <v>11.34212</v>
      </c>
    </row>
    <row r="678" hidden="1">
      <c r="A678" s="185">
        <v>676.0</v>
      </c>
      <c r="B678" s="185" t="s">
        <v>58</v>
      </c>
      <c r="C678" s="185" t="s">
        <v>27</v>
      </c>
      <c r="D678" s="185" t="s">
        <v>27</v>
      </c>
      <c r="E678" s="185" t="s">
        <v>28</v>
      </c>
      <c r="F678" s="185">
        <v>32.0</v>
      </c>
      <c r="G678" s="185" t="s">
        <v>29</v>
      </c>
      <c r="H678" s="185"/>
      <c r="I678" s="185" t="s">
        <v>30</v>
      </c>
      <c r="J678" s="191">
        <v>4.0</v>
      </c>
      <c r="K678" s="191" t="s">
        <v>46</v>
      </c>
      <c r="L678" s="185">
        <v>4.76137</v>
      </c>
      <c r="M678" s="185">
        <v>129766.26</v>
      </c>
      <c r="N678" s="185"/>
      <c r="O678" s="185">
        <v>7.0</v>
      </c>
      <c r="P678" s="186">
        <v>6.17061</v>
      </c>
      <c r="Q678" s="198">
        <v>0.1</v>
      </c>
      <c r="R678" s="84"/>
      <c r="S678" s="188"/>
      <c r="T678" s="188"/>
      <c r="U678" s="188"/>
      <c r="V678" s="188"/>
      <c r="W678" s="91"/>
      <c r="X678" s="199">
        <v>6384.0</v>
      </c>
      <c r="Y678" s="143">
        <v>7290.0</v>
      </c>
      <c r="Z678" s="143">
        <v>9.98265</v>
      </c>
    </row>
    <row r="679" hidden="1">
      <c r="A679" s="185">
        <v>677.0</v>
      </c>
      <c r="B679" s="185" t="s">
        <v>58</v>
      </c>
      <c r="C679" s="185" t="s">
        <v>27</v>
      </c>
      <c r="D679" s="185" t="s">
        <v>27</v>
      </c>
      <c r="E679" s="185" t="s">
        <v>28</v>
      </c>
      <c r="F679" s="185">
        <v>32.0</v>
      </c>
      <c r="G679" s="185" t="s">
        <v>29</v>
      </c>
      <c r="H679" s="185"/>
      <c r="I679" s="185" t="s">
        <v>30</v>
      </c>
      <c r="J679" s="191">
        <v>4.0</v>
      </c>
      <c r="K679" s="191" t="s">
        <v>47</v>
      </c>
      <c r="L679" s="185">
        <v>48.21609</v>
      </c>
      <c r="M679" s="185">
        <v>5161.15</v>
      </c>
      <c r="N679" s="185"/>
      <c r="O679" s="185">
        <v>11.0</v>
      </c>
      <c r="P679" s="186">
        <v>62.28132</v>
      </c>
      <c r="Q679" s="198">
        <v>1.1</v>
      </c>
      <c r="R679" s="84"/>
      <c r="S679" s="188"/>
      <c r="T679" s="188"/>
      <c r="U679" s="188"/>
      <c r="V679" s="188"/>
      <c r="W679" s="91"/>
      <c r="X679" s="199">
        <v>1205.0</v>
      </c>
      <c r="Y679" s="143">
        <v>2287.0</v>
      </c>
      <c r="Z679" s="143">
        <v>10.36448</v>
      </c>
    </row>
    <row r="680" hidden="1">
      <c r="A680" s="185">
        <v>678.0</v>
      </c>
      <c r="B680" s="185" t="s">
        <v>58</v>
      </c>
      <c r="C680" s="185" t="s">
        <v>27</v>
      </c>
      <c r="D680" s="185" t="s">
        <v>27</v>
      </c>
      <c r="E680" s="185" t="s">
        <v>28</v>
      </c>
      <c r="F680" s="185">
        <v>32.0</v>
      </c>
      <c r="G680" s="185" t="s">
        <v>29</v>
      </c>
      <c r="H680" s="185"/>
      <c r="I680" s="185" t="s">
        <v>30</v>
      </c>
      <c r="J680" s="191">
        <v>4.0</v>
      </c>
      <c r="K680" s="191" t="s">
        <v>48</v>
      </c>
      <c r="L680" s="185">
        <v>75.27496</v>
      </c>
      <c r="M680" s="185">
        <v>54399.63</v>
      </c>
      <c r="N680" s="185"/>
      <c r="O680" s="185">
        <v>17.0</v>
      </c>
      <c r="P680" s="186">
        <v>31.85337</v>
      </c>
      <c r="Q680" s="198">
        <v>0.4</v>
      </c>
      <c r="R680" s="84"/>
      <c r="S680" s="188"/>
      <c r="T680" s="188"/>
      <c r="U680" s="188"/>
      <c r="V680" s="188"/>
      <c r="W680" s="91"/>
      <c r="X680" s="199">
        <v>4915.0</v>
      </c>
      <c r="Y680" s="143">
        <v>6157.0</v>
      </c>
      <c r="Z680" s="143">
        <v>10.7595</v>
      </c>
    </row>
    <row r="681" hidden="1">
      <c r="A681" s="185">
        <v>679.0</v>
      </c>
      <c r="B681" s="185" t="s">
        <v>58</v>
      </c>
      <c r="C681" s="185" t="s">
        <v>27</v>
      </c>
      <c r="D681" s="185" t="s">
        <v>27</v>
      </c>
      <c r="E681" s="185" t="s">
        <v>28</v>
      </c>
      <c r="F681" s="185">
        <v>32.0</v>
      </c>
      <c r="G681" s="185" t="s">
        <v>29</v>
      </c>
      <c r="H681" s="185"/>
      <c r="I681" s="185" t="s">
        <v>30</v>
      </c>
      <c r="J681" s="191">
        <v>4.0</v>
      </c>
      <c r="K681" s="191" t="s">
        <v>49</v>
      </c>
      <c r="L681" s="185">
        <v>83.48087</v>
      </c>
      <c r="M681" s="185">
        <v>131.903</v>
      </c>
      <c r="N681" s="185"/>
      <c r="O681" s="185">
        <v>3.0</v>
      </c>
      <c r="P681" s="186">
        <v>25.16683</v>
      </c>
      <c r="Q681" s="198">
        <v>0.4</v>
      </c>
      <c r="R681" s="84"/>
      <c r="S681" s="188"/>
      <c r="T681" s="188"/>
      <c r="U681" s="188"/>
      <c r="V681" s="188"/>
      <c r="W681" s="91"/>
      <c r="X681" s="199">
        <v>41.0</v>
      </c>
      <c r="Y681" s="143">
        <v>1004.0</v>
      </c>
      <c r="Z681" s="143">
        <v>10.01226</v>
      </c>
    </row>
    <row r="682" hidden="1">
      <c r="A682" s="185">
        <v>680.0</v>
      </c>
      <c r="B682" s="185" t="s">
        <v>58</v>
      </c>
      <c r="C682" s="185" t="s">
        <v>27</v>
      </c>
      <c r="D682" s="185" t="s">
        <v>27</v>
      </c>
      <c r="E682" s="185" t="s">
        <v>28</v>
      </c>
      <c r="F682" s="185">
        <v>32.0</v>
      </c>
      <c r="G682" s="185" t="s">
        <v>29</v>
      </c>
      <c r="H682" s="185"/>
      <c r="I682" s="185" t="s">
        <v>30</v>
      </c>
      <c r="J682" s="191">
        <v>4.0</v>
      </c>
      <c r="K682" s="191" t="s">
        <v>50</v>
      </c>
      <c r="L682" s="185">
        <v>60.43961</v>
      </c>
      <c r="M682" s="185">
        <v>16128.52</v>
      </c>
      <c r="N682" s="185"/>
      <c r="O682" s="185">
        <v>23.0</v>
      </c>
      <c r="P682" s="186">
        <v>118.57057</v>
      </c>
      <c r="Q682" s="198">
        <v>1.0</v>
      </c>
      <c r="R682" s="84"/>
      <c r="S682" s="188"/>
      <c r="T682" s="188"/>
      <c r="U682" s="188"/>
      <c r="V682" s="188"/>
      <c r="W682" s="91"/>
      <c r="X682" s="199">
        <v>5970.0</v>
      </c>
      <c r="Y682" s="143">
        <v>7594.0</v>
      </c>
      <c r="Z682" s="143">
        <v>12.50066</v>
      </c>
    </row>
    <row r="683" hidden="1">
      <c r="A683" s="185">
        <v>681.0</v>
      </c>
      <c r="B683" s="185" t="s">
        <v>58</v>
      </c>
      <c r="C683" s="185" t="s">
        <v>27</v>
      </c>
      <c r="D683" s="185" t="s">
        <v>27</v>
      </c>
      <c r="E683" s="185" t="s">
        <v>28</v>
      </c>
      <c r="F683" s="185">
        <v>32.0</v>
      </c>
      <c r="G683" s="185" t="s">
        <v>29</v>
      </c>
      <c r="H683" s="185"/>
      <c r="I683" s="185" t="s">
        <v>30</v>
      </c>
      <c r="J683" s="191">
        <v>4.0</v>
      </c>
      <c r="K683" s="191" t="s">
        <v>51</v>
      </c>
      <c r="L683" s="185"/>
      <c r="M683" s="185"/>
      <c r="N683" s="185"/>
      <c r="O683" s="185"/>
      <c r="P683" s="195"/>
      <c r="Q683" s="198"/>
      <c r="R683" s="84"/>
      <c r="S683" s="188"/>
      <c r="T683" s="188"/>
      <c r="U683" s="188"/>
      <c r="V683" s="188"/>
      <c r="W683" s="91"/>
      <c r="X683" s="199" t="s">
        <v>30</v>
      </c>
      <c r="Y683" s="143" t="s">
        <v>30</v>
      </c>
      <c r="Z683" s="143" t="s">
        <v>30</v>
      </c>
    </row>
    <row r="684" hidden="1">
      <c r="A684" s="185">
        <v>682.0</v>
      </c>
      <c r="B684" s="185" t="s">
        <v>58</v>
      </c>
      <c r="C684" s="185" t="s">
        <v>27</v>
      </c>
      <c r="D684" s="185" t="s">
        <v>27</v>
      </c>
      <c r="E684" s="185" t="s">
        <v>28</v>
      </c>
      <c r="F684" s="185">
        <v>32.0</v>
      </c>
      <c r="G684" s="185" t="s">
        <v>29</v>
      </c>
      <c r="H684" s="185"/>
      <c r="I684" s="185" t="s">
        <v>30</v>
      </c>
      <c r="J684" s="191">
        <v>4.0</v>
      </c>
      <c r="K684" s="191" t="s">
        <v>52</v>
      </c>
      <c r="L684" s="185"/>
      <c r="M684" s="185"/>
      <c r="N684" s="185"/>
      <c r="O684" s="185"/>
      <c r="P684" s="195"/>
      <c r="Q684" s="198"/>
      <c r="R684" s="84"/>
      <c r="S684" s="188"/>
      <c r="T684" s="188"/>
      <c r="U684" s="188"/>
      <c r="V684" s="188"/>
      <c r="W684" s="91"/>
      <c r="X684" s="199" t="s">
        <v>30</v>
      </c>
      <c r="Y684" s="143" t="s">
        <v>30</v>
      </c>
      <c r="Z684" s="143" t="s">
        <v>30</v>
      </c>
    </row>
    <row r="685" hidden="1">
      <c r="A685" s="185">
        <v>683.0</v>
      </c>
      <c r="B685" s="185" t="s">
        <v>58</v>
      </c>
      <c r="C685" s="185" t="s">
        <v>27</v>
      </c>
      <c r="D685" s="185" t="s">
        <v>27</v>
      </c>
      <c r="E685" s="185" t="s">
        <v>28</v>
      </c>
      <c r="F685" s="185">
        <v>32.0</v>
      </c>
      <c r="G685" s="185" t="s">
        <v>29</v>
      </c>
      <c r="H685" s="185"/>
      <c r="I685" s="185" t="s">
        <v>30</v>
      </c>
      <c r="J685" s="191">
        <v>8.0</v>
      </c>
      <c r="K685" s="191" t="s">
        <v>31</v>
      </c>
      <c r="L685" s="185">
        <v>349.04574</v>
      </c>
      <c r="M685" s="185">
        <v>45.312</v>
      </c>
      <c r="N685" s="185"/>
      <c r="O685" s="185">
        <v>2.0</v>
      </c>
      <c r="P685" s="186">
        <v>367.06884</v>
      </c>
      <c r="Q685" s="198">
        <v>6.3</v>
      </c>
      <c r="R685" s="84"/>
      <c r="S685" s="188"/>
      <c r="T685" s="188"/>
      <c r="U685" s="188"/>
      <c r="V685" s="188"/>
      <c r="W685" s="91"/>
      <c r="X685" s="199">
        <v>344.0</v>
      </c>
      <c r="Y685" s="143">
        <v>2677.0</v>
      </c>
      <c r="Z685" s="143">
        <v>11.52555</v>
      </c>
    </row>
    <row r="686" hidden="1">
      <c r="A686" s="185">
        <v>684.0</v>
      </c>
      <c r="B686" s="185" t="s">
        <v>58</v>
      </c>
      <c r="C686" s="185" t="s">
        <v>27</v>
      </c>
      <c r="D686" s="185" t="s">
        <v>27</v>
      </c>
      <c r="E686" s="185" t="s">
        <v>28</v>
      </c>
      <c r="F686" s="185">
        <v>32.0</v>
      </c>
      <c r="G686" s="185" t="s">
        <v>29</v>
      </c>
      <c r="H686" s="185"/>
      <c r="I686" s="185" t="s">
        <v>30</v>
      </c>
      <c r="J686" s="191">
        <v>8.0</v>
      </c>
      <c r="K686" s="191" t="s">
        <v>32</v>
      </c>
      <c r="L686" s="185">
        <v>21.47553</v>
      </c>
      <c r="M686" s="185">
        <v>11973.41</v>
      </c>
      <c r="N686" s="185"/>
      <c r="O686" s="185">
        <v>39.0</v>
      </c>
      <c r="P686" s="186">
        <v>79569.93</v>
      </c>
      <c r="Q686" s="198">
        <v>91.6</v>
      </c>
      <c r="R686" s="84"/>
      <c r="S686" s="188"/>
      <c r="T686" s="188"/>
      <c r="U686" s="188"/>
      <c r="V686" s="188"/>
      <c r="W686" s="91"/>
      <c r="X686" s="199">
        <v>84336.0</v>
      </c>
      <c r="Y686" s="143">
        <v>82246.0</v>
      </c>
      <c r="Z686" s="143">
        <v>11.80034</v>
      </c>
    </row>
    <row r="687" hidden="1">
      <c r="A687" s="185">
        <v>685.0</v>
      </c>
      <c r="B687" s="185" t="s">
        <v>58</v>
      </c>
      <c r="C687" s="185" t="s">
        <v>27</v>
      </c>
      <c r="D687" s="185" t="s">
        <v>27</v>
      </c>
      <c r="E687" s="185" t="s">
        <v>28</v>
      </c>
      <c r="F687" s="185">
        <v>32.0</v>
      </c>
      <c r="G687" s="185" t="s">
        <v>29</v>
      </c>
      <c r="H687" s="185"/>
      <c r="I687" s="185" t="s">
        <v>30</v>
      </c>
      <c r="J687" s="191">
        <v>8.0</v>
      </c>
      <c r="K687" s="191" t="s">
        <v>33</v>
      </c>
      <c r="L687" s="185">
        <v>151.80756</v>
      </c>
      <c r="M687" s="185">
        <v>811.804</v>
      </c>
      <c r="N687" s="185"/>
      <c r="O687" s="185">
        <v>12.0</v>
      </c>
      <c r="P687" s="186">
        <v>84.39446</v>
      </c>
      <c r="Q687" s="198">
        <v>1.4</v>
      </c>
      <c r="R687" s="84"/>
      <c r="S687" s="188"/>
      <c r="T687" s="188"/>
      <c r="U687" s="188"/>
      <c r="V687" s="188"/>
      <c r="W687" s="91"/>
      <c r="X687" s="199">
        <v>883.0</v>
      </c>
      <c r="Y687" s="143">
        <v>2424.0</v>
      </c>
      <c r="Z687" s="143">
        <v>13.07808</v>
      </c>
    </row>
    <row r="688" hidden="1">
      <c r="A688" s="185">
        <v>686.0</v>
      </c>
      <c r="B688" s="185" t="s">
        <v>58</v>
      </c>
      <c r="C688" s="185" t="s">
        <v>27</v>
      </c>
      <c r="D688" s="185" t="s">
        <v>27</v>
      </c>
      <c r="E688" s="185" t="s">
        <v>28</v>
      </c>
      <c r="F688" s="185">
        <v>32.0</v>
      </c>
      <c r="G688" s="185" t="s">
        <v>29</v>
      </c>
      <c r="H688" s="185"/>
      <c r="I688" s="185" t="s">
        <v>30</v>
      </c>
      <c r="J688" s="191">
        <v>8.0</v>
      </c>
      <c r="K688" s="191" t="s">
        <v>34</v>
      </c>
      <c r="L688" s="185">
        <v>114.7166</v>
      </c>
      <c r="M688" s="185">
        <v>112249.92</v>
      </c>
      <c r="N688" s="185"/>
      <c r="O688" s="185">
        <v>149.0</v>
      </c>
      <c r="P688" s="186">
        <v>14.86321</v>
      </c>
      <c r="Q688" s="198">
        <v>0.1</v>
      </c>
      <c r="R688" s="84"/>
      <c r="S688" s="188"/>
      <c r="T688" s="188"/>
      <c r="U688" s="188"/>
      <c r="V688" s="188"/>
      <c r="W688" s="91"/>
      <c r="X688" s="199">
        <v>7638.0</v>
      </c>
      <c r="Y688" s="143">
        <v>9198.0</v>
      </c>
      <c r="Z688" s="143">
        <v>13.88217</v>
      </c>
    </row>
    <row r="689" hidden="1">
      <c r="A689" s="185">
        <v>687.0</v>
      </c>
      <c r="B689" s="185" t="s">
        <v>58</v>
      </c>
      <c r="C689" s="185" t="s">
        <v>27</v>
      </c>
      <c r="D689" s="185" t="s">
        <v>27</v>
      </c>
      <c r="E689" s="185" t="s">
        <v>28</v>
      </c>
      <c r="F689" s="185">
        <v>32.0</v>
      </c>
      <c r="G689" s="185" t="s">
        <v>29</v>
      </c>
      <c r="H689" s="185"/>
      <c r="I689" s="185" t="s">
        <v>30</v>
      </c>
      <c r="J689" s="191">
        <v>8.0</v>
      </c>
      <c r="K689" s="191" t="s">
        <v>35</v>
      </c>
      <c r="L689" s="185">
        <v>139.90294</v>
      </c>
      <c r="M689" s="185">
        <v>183.776</v>
      </c>
      <c r="N689" s="185"/>
      <c r="O689" s="185">
        <v>147.0</v>
      </c>
      <c r="P689" s="186">
        <v>19.72975</v>
      </c>
      <c r="Q689" s="198">
        <v>0.3</v>
      </c>
      <c r="R689" s="84"/>
      <c r="S689" s="188"/>
      <c r="T689" s="188"/>
      <c r="U689" s="188"/>
      <c r="V689" s="188"/>
      <c r="W689" s="91"/>
      <c r="X689" s="199">
        <v>85.0</v>
      </c>
      <c r="Y689" s="143">
        <v>1281.0</v>
      </c>
      <c r="Z689" s="143">
        <v>9.94736</v>
      </c>
    </row>
    <row r="690" hidden="1">
      <c r="A690" s="185">
        <v>688.0</v>
      </c>
      <c r="B690" s="185" t="s">
        <v>58</v>
      </c>
      <c r="C690" s="185" t="s">
        <v>27</v>
      </c>
      <c r="D690" s="185" t="s">
        <v>27</v>
      </c>
      <c r="E690" s="185" t="s">
        <v>28</v>
      </c>
      <c r="F690" s="185">
        <v>32.0</v>
      </c>
      <c r="G690" s="185" t="s">
        <v>29</v>
      </c>
      <c r="H690" s="185"/>
      <c r="I690" s="185" t="s">
        <v>30</v>
      </c>
      <c r="J690" s="191">
        <v>8.0</v>
      </c>
      <c r="K690" s="191" t="s">
        <v>36</v>
      </c>
      <c r="L690" s="185">
        <v>128.06212</v>
      </c>
      <c r="M690" s="185">
        <v>455.55</v>
      </c>
      <c r="N690" s="185"/>
      <c r="O690" s="185">
        <v>1.0</v>
      </c>
      <c r="P690" s="186">
        <v>2.70917</v>
      </c>
      <c r="Q690" s="198">
        <v>0.0</v>
      </c>
      <c r="R690" s="84"/>
      <c r="S690" s="188"/>
      <c r="T690" s="188"/>
      <c r="U690" s="188"/>
      <c r="V690" s="188"/>
      <c r="W690" s="91"/>
      <c r="X690" s="199">
        <v>12.0</v>
      </c>
      <c r="Y690" s="143">
        <v>937.0</v>
      </c>
      <c r="Z690" s="143">
        <v>3.67732</v>
      </c>
    </row>
    <row r="691" hidden="1">
      <c r="A691" s="185">
        <v>689.0</v>
      </c>
      <c r="B691" s="185" t="s">
        <v>58</v>
      </c>
      <c r="C691" s="185" t="s">
        <v>27</v>
      </c>
      <c r="D691" s="185" t="s">
        <v>27</v>
      </c>
      <c r="E691" s="185" t="s">
        <v>28</v>
      </c>
      <c r="F691" s="185">
        <v>32.0</v>
      </c>
      <c r="G691" s="185" t="s">
        <v>29</v>
      </c>
      <c r="H691" s="185"/>
      <c r="I691" s="185" t="s">
        <v>30</v>
      </c>
      <c r="J691" s="191">
        <v>8.0</v>
      </c>
      <c r="K691" s="191" t="s">
        <v>37</v>
      </c>
      <c r="L691" s="185">
        <v>137.76366</v>
      </c>
      <c r="M691" s="185">
        <v>67.552</v>
      </c>
      <c r="N691" s="185"/>
      <c r="O691" s="185">
        <v>12.0</v>
      </c>
      <c r="P691" s="186">
        <v>76.60406</v>
      </c>
      <c r="Q691" s="198">
        <v>1.3</v>
      </c>
      <c r="R691" s="84"/>
      <c r="S691" s="188"/>
      <c r="T691" s="188"/>
      <c r="U691" s="188"/>
      <c r="V691" s="188"/>
      <c r="W691" s="91"/>
      <c r="X691" s="199">
        <v>91.0</v>
      </c>
      <c r="Y691" s="143">
        <v>1156.0</v>
      </c>
      <c r="Z691" s="143">
        <v>10.08123</v>
      </c>
    </row>
    <row r="692" hidden="1">
      <c r="A692" s="185">
        <v>690.0</v>
      </c>
      <c r="B692" s="185" t="s">
        <v>58</v>
      </c>
      <c r="C692" s="185" t="s">
        <v>27</v>
      </c>
      <c r="D692" s="185" t="s">
        <v>27</v>
      </c>
      <c r="E692" s="185" t="s">
        <v>28</v>
      </c>
      <c r="F692" s="185">
        <v>32.0</v>
      </c>
      <c r="G692" s="185" t="s">
        <v>29</v>
      </c>
      <c r="H692" s="185"/>
      <c r="I692" s="185" t="s">
        <v>30</v>
      </c>
      <c r="J692" s="191">
        <v>8.0</v>
      </c>
      <c r="K692" s="191" t="s">
        <v>38</v>
      </c>
      <c r="L692" s="185">
        <v>164.28586</v>
      </c>
      <c r="M692" s="185">
        <v>283.391</v>
      </c>
      <c r="N692" s="185"/>
      <c r="O692" s="185">
        <v>165.0</v>
      </c>
      <c r="P692" s="186">
        <v>45.10862</v>
      </c>
      <c r="Q692" s="198">
        <v>0.8</v>
      </c>
      <c r="R692" s="84"/>
      <c r="S692" s="188"/>
      <c r="T692" s="188"/>
      <c r="U692" s="188"/>
      <c r="V692" s="188"/>
      <c r="W692" s="91"/>
      <c r="X692" s="199">
        <v>118.0</v>
      </c>
      <c r="Y692" s="143">
        <v>1523.0</v>
      </c>
      <c r="Z692" s="143">
        <v>10.7692</v>
      </c>
    </row>
    <row r="693" hidden="1">
      <c r="A693" s="185">
        <v>691.0</v>
      </c>
      <c r="B693" s="185" t="s">
        <v>58</v>
      </c>
      <c r="C693" s="185" t="s">
        <v>27</v>
      </c>
      <c r="D693" s="185" t="s">
        <v>27</v>
      </c>
      <c r="E693" s="185" t="s">
        <v>28</v>
      </c>
      <c r="F693" s="185">
        <v>32.0</v>
      </c>
      <c r="G693" s="185" t="s">
        <v>29</v>
      </c>
      <c r="H693" s="185"/>
      <c r="I693" s="185" t="s">
        <v>30</v>
      </c>
      <c r="J693" s="191">
        <v>8.0</v>
      </c>
      <c r="K693" s="191" t="s">
        <v>39</v>
      </c>
      <c r="L693" s="185">
        <v>183.45613</v>
      </c>
      <c r="M693" s="185">
        <v>50.784</v>
      </c>
      <c r="N693" s="185"/>
      <c r="O693" s="185">
        <v>12.0</v>
      </c>
      <c r="P693" s="186">
        <v>153.72416</v>
      </c>
      <c r="Q693" s="198">
        <v>2.6</v>
      </c>
      <c r="R693" s="84"/>
      <c r="S693" s="188"/>
      <c r="T693" s="188"/>
      <c r="U693" s="188"/>
      <c r="V693" s="188"/>
      <c r="W693" s="91"/>
      <c r="X693" s="199">
        <v>168.0</v>
      </c>
      <c r="Y693" s="143">
        <v>1650.0</v>
      </c>
      <c r="Z693" s="143">
        <v>9.69078</v>
      </c>
    </row>
    <row r="694" hidden="1">
      <c r="A694" s="185">
        <v>692.0</v>
      </c>
      <c r="B694" s="185" t="s">
        <v>58</v>
      </c>
      <c r="C694" s="185" t="s">
        <v>27</v>
      </c>
      <c r="D694" s="185" t="s">
        <v>27</v>
      </c>
      <c r="E694" s="185" t="s">
        <v>28</v>
      </c>
      <c r="F694" s="185">
        <v>32.0</v>
      </c>
      <c r="G694" s="185" t="s">
        <v>29</v>
      </c>
      <c r="H694" s="185"/>
      <c r="I694" s="185" t="s">
        <v>30</v>
      </c>
      <c r="J694" s="191">
        <v>8.0</v>
      </c>
      <c r="K694" s="191" t="s">
        <v>40</v>
      </c>
      <c r="L694" s="185">
        <v>126.77666</v>
      </c>
      <c r="M694" s="185">
        <v>3353.32</v>
      </c>
      <c r="N694" s="185"/>
      <c r="O694" s="185">
        <v>16.0</v>
      </c>
      <c r="P694" s="186">
        <v>252.09678</v>
      </c>
      <c r="Q694" s="198">
        <v>4.3</v>
      </c>
      <c r="R694" s="84"/>
      <c r="S694" s="188"/>
      <c r="T694" s="188"/>
      <c r="U694" s="188"/>
      <c r="V694" s="188"/>
      <c r="W694" s="91"/>
      <c r="X694" s="199">
        <v>567.0</v>
      </c>
      <c r="Y694" s="143">
        <v>2238.0</v>
      </c>
      <c r="Z694" s="143">
        <v>9.85555</v>
      </c>
    </row>
    <row r="695" hidden="1">
      <c r="A695" s="185">
        <v>693.0</v>
      </c>
      <c r="B695" s="185" t="s">
        <v>58</v>
      </c>
      <c r="C695" s="185" t="s">
        <v>27</v>
      </c>
      <c r="D695" s="185" t="s">
        <v>27</v>
      </c>
      <c r="E695" s="185" t="s">
        <v>28</v>
      </c>
      <c r="F695" s="185">
        <v>32.0</v>
      </c>
      <c r="G695" s="185" t="s">
        <v>29</v>
      </c>
      <c r="H695" s="185"/>
      <c r="I695" s="185" t="s">
        <v>30</v>
      </c>
      <c r="J695" s="191">
        <v>8.0</v>
      </c>
      <c r="K695" s="191" t="s">
        <v>41</v>
      </c>
      <c r="L695" s="185">
        <v>15.3445</v>
      </c>
      <c r="M695" s="185">
        <v>4133.38</v>
      </c>
      <c r="N695" s="185"/>
      <c r="O695" s="185">
        <v>22.0</v>
      </c>
      <c r="P695" s="186">
        <v>1.89487</v>
      </c>
      <c r="Q695" s="198">
        <v>0.0</v>
      </c>
      <c r="R695" s="84"/>
      <c r="S695" s="188"/>
      <c r="T695" s="188"/>
      <c r="U695" s="188"/>
      <c r="V695" s="188"/>
      <c r="W695" s="91"/>
      <c r="X695" s="199">
        <v>340.0</v>
      </c>
      <c r="Y695" s="143">
        <v>1429.0</v>
      </c>
      <c r="Z695" s="143">
        <v>11.10032</v>
      </c>
    </row>
    <row r="696" hidden="1">
      <c r="A696" s="185">
        <v>694.0</v>
      </c>
      <c r="B696" s="185" t="s">
        <v>58</v>
      </c>
      <c r="C696" s="185" t="s">
        <v>27</v>
      </c>
      <c r="D696" s="185" t="s">
        <v>27</v>
      </c>
      <c r="E696" s="185" t="s">
        <v>28</v>
      </c>
      <c r="F696" s="185">
        <v>32.0</v>
      </c>
      <c r="G696" s="185" t="s">
        <v>29</v>
      </c>
      <c r="H696" s="185"/>
      <c r="I696" s="185" t="s">
        <v>30</v>
      </c>
      <c r="J696" s="191">
        <v>8.0</v>
      </c>
      <c r="K696" s="191" t="s">
        <v>42</v>
      </c>
      <c r="L696" s="185">
        <v>107.41241</v>
      </c>
      <c r="M696" s="185">
        <v>101.631</v>
      </c>
      <c r="N696" s="185"/>
      <c r="O696" s="185">
        <v>139.0</v>
      </c>
      <c r="P696" s="186">
        <v>6.80451</v>
      </c>
      <c r="Q696" s="198">
        <v>0.1</v>
      </c>
      <c r="R696" s="84"/>
      <c r="S696" s="188"/>
      <c r="T696" s="188"/>
      <c r="U696" s="188"/>
      <c r="V696" s="188"/>
      <c r="W696" s="91"/>
      <c r="X696" s="199">
        <v>62.0</v>
      </c>
      <c r="Y696" s="143">
        <v>1163.0</v>
      </c>
      <c r="Z696" s="143">
        <v>9.8742</v>
      </c>
    </row>
    <row r="697" hidden="1">
      <c r="A697" s="185">
        <v>695.0</v>
      </c>
      <c r="B697" s="185" t="s">
        <v>58</v>
      </c>
      <c r="C697" s="185" t="s">
        <v>27</v>
      </c>
      <c r="D697" s="185" t="s">
        <v>27</v>
      </c>
      <c r="E697" s="185" t="s">
        <v>28</v>
      </c>
      <c r="F697" s="185">
        <v>32.0</v>
      </c>
      <c r="G697" s="185" t="s">
        <v>29</v>
      </c>
      <c r="H697" s="185"/>
      <c r="I697" s="185" t="s">
        <v>30</v>
      </c>
      <c r="J697" s="191">
        <v>8.0</v>
      </c>
      <c r="K697" s="191" t="s">
        <v>43</v>
      </c>
      <c r="L697" s="185">
        <v>15.024</v>
      </c>
      <c r="M697" s="185">
        <v>3093.68</v>
      </c>
      <c r="N697" s="185"/>
      <c r="O697" s="185">
        <v>139.0</v>
      </c>
      <c r="P697" s="186">
        <v>101359.53</v>
      </c>
      <c r="Q697" s="198">
        <v>94.0</v>
      </c>
      <c r="R697" s="84"/>
      <c r="S697" s="188"/>
      <c r="T697" s="188"/>
      <c r="U697" s="188"/>
      <c r="V697" s="188"/>
      <c r="W697" s="91"/>
      <c r="X697" s="199">
        <v>117341.0</v>
      </c>
      <c r="Y697" s="143">
        <v>104670.0</v>
      </c>
      <c r="Z697" s="143">
        <v>11.98331</v>
      </c>
    </row>
    <row r="698" hidden="1">
      <c r="A698" s="185">
        <v>696.0</v>
      </c>
      <c r="B698" s="185" t="s">
        <v>58</v>
      </c>
      <c r="C698" s="185" t="s">
        <v>27</v>
      </c>
      <c r="D698" s="185" t="s">
        <v>27</v>
      </c>
      <c r="E698" s="185" t="s">
        <v>28</v>
      </c>
      <c r="F698" s="185">
        <v>32.0</v>
      </c>
      <c r="G698" s="185" t="s">
        <v>29</v>
      </c>
      <c r="H698" s="185"/>
      <c r="I698" s="185" t="s">
        <v>30</v>
      </c>
      <c r="J698" s="191">
        <v>8.0</v>
      </c>
      <c r="K698" s="191" t="s">
        <v>44</v>
      </c>
      <c r="L698" s="185">
        <v>110.49472</v>
      </c>
      <c r="M698" s="185">
        <v>1056.38</v>
      </c>
      <c r="N698" s="185"/>
      <c r="O698" s="185">
        <v>5.0</v>
      </c>
      <c r="P698" s="186">
        <v>11.57746</v>
      </c>
      <c r="Q698" s="198">
        <v>0.2</v>
      </c>
      <c r="R698" s="84"/>
      <c r="S698" s="188"/>
      <c r="T698" s="188"/>
      <c r="U698" s="188"/>
      <c r="V698" s="188"/>
      <c r="W698" s="91"/>
      <c r="X698" s="199">
        <v>30.0</v>
      </c>
      <c r="Y698" s="143">
        <v>1060.0</v>
      </c>
      <c r="Z698" s="143">
        <v>10.02588</v>
      </c>
    </row>
    <row r="699" hidden="1">
      <c r="A699" s="185">
        <v>697.0</v>
      </c>
      <c r="B699" s="185" t="s">
        <v>58</v>
      </c>
      <c r="C699" s="185" t="s">
        <v>27</v>
      </c>
      <c r="D699" s="185" t="s">
        <v>27</v>
      </c>
      <c r="E699" s="185" t="s">
        <v>28</v>
      </c>
      <c r="F699" s="185">
        <v>32.0</v>
      </c>
      <c r="G699" s="185" t="s">
        <v>29</v>
      </c>
      <c r="H699" s="185"/>
      <c r="I699" s="185" t="s">
        <v>30</v>
      </c>
      <c r="J699" s="191">
        <v>8.0</v>
      </c>
      <c r="K699" s="191" t="s">
        <v>45</v>
      </c>
      <c r="L699" s="185">
        <v>109.19448</v>
      </c>
      <c r="M699" s="185">
        <v>540.444</v>
      </c>
      <c r="N699" s="185"/>
      <c r="O699" s="185">
        <v>12.0</v>
      </c>
      <c r="P699" s="186">
        <v>6.15974</v>
      </c>
      <c r="Q699" s="198">
        <v>0.1</v>
      </c>
      <c r="R699" s="84"/>
      <c r="S699" s="188"/>
      <c r="T699" s="188"/>
      <c r="U699" s="188"/>
      <c r="V699" s="188"/>
      <c r="W699" s="91"/>
      <c r="X699" s="199">
        <v>170.0</v>
      </c>
      <c r="Y699" s="143">
        <v>968.0</v>
      </c>
      <c r="Z699" s="143">
        <v>11.07359</v>
      </c>
    </row>
    <row r="700" hidden="1">
      <c r="A700" s="185">
        <v>698.0</v>
      </c>
      <c r="B700" s="185" t="s">
        <v>58</v>
      </c>
      <c r="C700" s="185" t="s">
        <v>27</v>
      </c>
      <c r="D700" s="185" t="s">
        <v>27</v>
      </c>
      <c r="E700" s="185" t="s">
        <v>28</v>
      </c>
      <c r="F700" s="185">
        <v>32.0</v>
      </c>
      <c r="G700" s="185" t="s">
        <v>29</v>
      </c>
      <c r="H700" s="185"/>
      <c r="I700" s="185" t="s">
        <v>30</v>
      </c>
      <c r="J700" s="191">
        <v>8.0</v>
      </c>
      <c r="K700" s="191" t="s">
        <v>46</v>
      </c>
      <c r="L700" s="185">
        <v>8.38712</v>
      </c>
      <c r="M700" s="185">
        <v>257650.23</v>
      </c>
      <c r="N700" s="185"/>
      <c r="O700" s="185">
        <v>7.0</v>
      </c>
      <c r="P700" s="186">
        <v>11.90482</v>
      </c>
      <c r="Q700" s="198">
        <v>0.1</v>
      </c>
      <c r="R700" s="84"/>
      <c r="S700" s="188"/>
      <c r="T700" s="188"/>
      <c r="U700" s="188"/>
      <c r="V700" s="188"/>
      <c r="W700" s="91"/>
      <c r="X700" s="199">
        <v>11605.0</v>
      </c>
      <c r="Y700" s="143">
        <v>12552.0</v>
      </c>
      <c r="Z700" s="143">
        <v>10.08456</v>
      </c>
    </row>
    <row r="701" hidden="1">
      <c r="A701" s="185">
        <v>699.0</v>
      </c>
      <c r="B701" s="185" t="s">
        <v>58</v>
      </c>
      <c r="C701" s="185" t="s">
        <v>27</v>
      </c>
      <c r="D701" s="185" t="s">
        <v>27</v>
      </c>
      <c r="E701" s="185" t="s">
        <v>28</v>
      </c>
      <c r="F701" s="185">
        <v>32.0</v>
      </c>
      <c r="G701" s="185" t="s">
        <v>29</v>
      </c>
      <c r="H701" s="185"/>
      <c r="I701" s="185" t="s">
        <v>30</v>
      </c>
      <c r="J701" s="191">
        <v>8.0</v>
      </c>
      <c r="K701" s="191" t="s">
        <v>47</v>
      </c>
      <c r="L701" s="185">
        <v>96.65264</v>
      </c>
      <c r="M701" s="185">
        <v>10159.55</v>
      </c>
      <c r="N701" s="185"/>
      <c r="O701" s="185">
        <v>11.0</v>
      </c>
      <c r="P701" s="186">
        <v>150.98227</v>
      </c>
      <c r="Q701" s="198">
        <v>1.7</v>
      </c>
      <c r="R701" s="84"/>
      <c r="S701" s="188"/>
      <c r="T701" s="188"/>
      <c r="U701" s="188"/>
      <c r="V701" s="188"/>
      <c r="W701" s="91"/>
      <c r="X701" s="199">
        <v>2419.0</v>
      </c>
      <c r="Y701" s="143">
        <v>3555.0</v>
      </c>
      <c r="Z701" s="143">
        <v>10.72022</v>
      </c>
    </row>
    <row r="702" hidden="1">
      <c r="A702" s="185">
        <v>700.0</v>
      </c>
      <c r="B702" s="185" t="s">
        <v>58</v>
      </c>
      <c r="C702" s="185" t="s">
        <v>27</v>
      </c>
      <c r="D702" s="185" t="s">
        <v>27</v>
      </c>
      <c r="E702" s="185" t="s">
        <v>28</v>
      </c>
      <c r="F702" s="185">
        <v>32.0</v>
      </c>
      <c r="G702" s="185" t="s">
        <v>29</v>
      </c>
      <c r="H702" s="185"/>
      <c r="I702" s="185" t="s">
        <v>30</v>
      </c>
      <c r="J702" s="191">
        <v>8.0</v>
      </c>
      <c r="K702" s="191" t="s">
        <v>48</v>
      </c>
      <c r="L702" s="185">
        <v>134.01125</v>
      </c>
      <c r="M702" s="185">
        <v>57292.43</v>
      </c>
      <c r="N702" s="185"/>
      <c r="O702" s="185">
        <v>19.0</v>
      </c>
      <c r="P702" s="186">
        <v>116.89462</v>
      </c>
      <c r="Q702" s="198">
        <v>1.0</v>
      </c>
      <c r="R702" s="84"/>
      <c r="S702" s="188"/>
      <c r="T702" s="188"/>
      <c r="U702" s="188"/>
      <c r="V702" s="188"/>
      <c r="W702" s="91"/>
      <c r="X702" s="199">
        <v>6305.0</v>
      </c>
      <c r="Y702" s="143">
        <v>7821.0</v>
      </c>
      <c r="Z702" s="143">
        <v>11.11925</v>
      </c>
    </row>
    <row r="703" hidden="1">
      <c r="A703" s="185">
        <v>701.0</v>
      </c>
      <c r="B703" s="185" t="s">
        <v>58</v>
      </c>
      <c r="C703" s="185" t="s">
        <v>27</v>
      </c>
      <c r="D703" s="185" t="s">
        <v>27</v>
      </c>
      <c r="E703" s="185" t="s">
        <v>28</v>
      </c>
      <c r="F703" s="185">
        <v>32.0</v>
      </c>
      <c r="G703" s="185" t="s">
        <v>29</v>
      </c>
      <c r="H703" s="185"/>
      <c r="I703" s="185" t="s">
        <v>30</v>
      </c>
      <c r="J703" s="191">
        <v>8.0</v>
      </c>
      <c r="K703" s="191" t="s">
        <v>49</v>
      </c>
      <c r="L703" s="185">
        <v>168.62816</v>
      </c>
      <c r="M703" s="185">
        <v>446.078</v>
      </c>
      <c r="N703" s="185"/>
      <c r="O703" s="185">
        <v>3.0</v>
      </c>
      <c r="P703" s="186">
        <v>61.48755</v>
      </c>
      <c r="Q703" s="198">
        <v>1.1</v>
      </c>
      <c r="R703" s="84"/>
      <c r="S703" s="188"/>
      <c r="T703" s="188"/>
      <c r="U703" s="188"/>
      <c r="V703" s="188"/>
      <c r="W703" s="91"/>
      <c r="X703" s="199">
        <v>78.0</v>
      </c>
      <c r="Y703" s="143">
        <v>1305.0</v>
      </c>
      <c r="Z703" s="143">
        <v>9.91934</v>
      </c>
    </row>
    <row r="704" hidden="1">
      <c r="A704" s="185">
        <v>702.0</v>
      </c>
      <c r="B704" s="185" t="s">
        <v>58</v>
      </c>
      <c r="C704" s="185" t="s">
        <v>27</v>
      </c>
      <c r="D704" s="185" t="s">
        <v>27</v>
      </c>
      <c r="E704" s="185" t="s">
        <v>28</v>
      </c>
      <c r="F704" s="185">
        <v>32.0</v>
      </c>
      <c r="G704" s="185" t="s">
        <v>29</v>
      </c>
      <c r="H704" s="185"/>
      <c r="I704" s="185" t="s">
        <v>30</v>
      </c>
      <c r="J704" s="191">
        <v>8.0</v>
      </c>
      <c r="K704" s="191" t="s">
        <v>50</v>
      </c>
      <c r="L704" s="185">
        <v>122.46114</v>
      </c>
      <c r="M704" s="185">
        <v>31692.76</v>
      </c>
      <c r="N704" s="185"/>
      <c r="O704" s="185">
        <v>23.0</v>
      </c>
      <c r="P704" s="186">
        <v>229.67576</v>
      </c>
      <c r="Q704" s="198">
        <v>1.3</v>
      </c>
      <c r="R704" s="84"/>
      <c r="S704" s="188"/>
      <c r="T704" s="188"/>
      <c r="U704" s="188"/>
      <c r="V704" s="188"/>
      <c r="W704" s="91"/>
      <c r="X704" s="199">
        <v>11510.0</v>
      </c>
      <c r="Y704" s="143">
        <v>13578.0</v>
      </c>
      <c r="Z704" s="143">
        <v>12.60562</v>
      </c>
    </row>
    <row r="705" hidden="1">
      <c r="A705" s="185">
        <v>703.0</v>
      </c>
      <c r="B705" s="185" t="s">
        <v>58</v>
      </c>
      <c r="C705" s="185" t="s">
        <v>27</v>
      </c>
      <c r="D705" s="185" t="s">
        <v>27</v>
      </c>
      <c r="E705" s="185" t="s">
        <v>28</v>
      </c>
      <c r="F705" s="185">
        <v>32.0</v>
      </c>
      <c r="G705" s="185" t="s">
        <v>29</v>
      </c>
      <c r="H705" s="185"/>
      <c r="I705" s="185" t="s">
        <v>30</v>
      </c>
      <c r="J705" s="191">
        <v>8.0</v>
      </c>
      <c r="K705" s="191" t="s">
        <v>51</v>
      </c>
      <c r="L705" s="185"/>
      <c r="M705" s="185"/>
      <c r="N705" s="185"/>
      <c r="O705" s="185"/>
      <c r="P705" s="195"/>
      <c r="Q705" s="201"/>
      <c r="R705" s="84"/>
      <c r="S705" s="188"/>
      <c r="T705" s="188"/>
      <c r="U705" s="188"/>
      <c r="V705" s="188"/>
      <c r="W705" s="142"/>
      <c r="X705" s="199" t="s">
        <v>30</v>
      </c>
      <c r="Y705" s="143" t="s">
        <v>30</v>
      </c>
      <c r="Z705" s="143" t="s">
        <v>30</v>
      </c>
    </row>
    <row r="706" hidden="1">
      <c r="A706" s="185">
        <v>704.0</v>
      </c>
      <c r="B706" s="185" t="s">
        <v>58</v>
      </c>
      <c r="C706" s="185" t="s">
        <v>27</v>
      </c>
      <c r="D706" s="185" t="s">
        <v>27</v>
      </c>
      <c r="E706" s="185" t="s">
        <v>28</v>
      </c>
      <c r="F706" s="185">
        <v>32.0</v>
      </c>
      <c r="G706" s="185" t="s">
        <v>29</v>
      </c>
      <c r="H706" s="185"/>
      <c r="I706" s="185" t="s">
        <v>30</v>
      </c>
      <c r="J706" s="191">
        <v>8.0</v>
      </c>
      <c r="K706" s="191" t="s">
        <v>52</v>
      </c>
      <c r="L706" s="185"/>
      <c r="M706" s="185"/>
      <c r="N706" s="185"/>
      <c r="O706" s="185"/>
      <c r="P706" s="195"/>
      <c r="Q706" s="201"/>
      <c r="R706" s="84"/>
      <c r="S706" s="188"/>
      <c r="T706" s="188"/>
      <c r="U706" s="188"/>
      <c r="V706" s="188"/>
      <c r="W706" s="142"/>
      <c r="X706" s="199" t="s">
        <v>30</v>
      </c>
      <c r="Y706" s="143" t="s">
        <v>30</v>
      </c>
      <c r="Z706" s="143" t="s">
        <v>30</v>
      </c>
    </row>
    <row r="707">
      <c r="A707" s="185">
        <v>705.0</v>
      </c>
      <c r="B707" s="185" t="s">
        <v>58</v>
      </c>
      <c r="C707" s="185" t="s">
        <v>27</v>
      </c>
      <c r="D707" s="185" t="s">
        <v>27</v>
      </c>
      <c r="E707" s="185" t="s">
        <v>27</v>
      </c>
      <c r="F707" s="185">
        <v>64.0</v>
      </c>
      <c r="G707" s="185" t="s">
        <v>29</v>
      </c>
      <c r="H707" s="185"/>
      <c r="I707" s="185" t="s">
        <v>59</v>
      </c>
      <c r="J707" s="191">
        <v>1.0</v>
      </c>
      <c r="K707" s="191" t="s">
        <v>31</v>
      </c>
      <c r="L707" s="185">
        <v>24187.25</v>
      </c>
      <c r="M707" s="185">
        <v>45.248</v>
      </c>
      <c r="N707" s="185"/>
      <c r="O707" s="185">
        <v>2.0</v>
      </c>
      <c r="P707" s="186">
        <v>29742.51</v>
      </c>
      <c r="Q707" s="198">
        <v>0.5</v>
      </c>
      <c r="R707" s="84">
        <v>0.0</v>
      </c>
      <c r="S707" s="188"/>
      <c r="T707" s="188"/>
      <c r="U707" s="188"/>
      <c r="V707" s="193">
        <v>0.0</v>
      </c>
      <c r="W707" s="91"/>
      <c r="X707" s="199">
        <v>58000.0</v>
      </c>
      <c r="Y707" s="143">
        <v>1326.0</v>
      </c>
      <c r="Z707" s="143">
        <v>15.65968</v>
      </c>
    </row>
    <row r="708">
      <c r="A708" s="185">
        <v>706.0</v>
      </c>
      <c r="B708" s="185" t="s">
        <v>58</v>
      </c>
      <c r="C708" s="185" t="s">
        <v>27</v>
      </c>
      <c r="D708" s="185" t="s">
        <v>27</v>
      </c>
      <c r="E708" s="185" t="s">
        <v>27</v>
      </c>
      <c r="F708" s="185">
        <v>64.0</v>
      </c>
      <c r="G708" s="185" t="s">
        <v>29</v>
      </c>
      <c r="H708" s="185"/>
      <c r="I708" s="185" t="s">
        <v>59</v>
      </c>
      <c r="J708" s="191">
        <v>1.0</v>
      </c>
      <c r="K708" s="191" t="s">
        <v>32</v>
      </c>
      <c r="L708" s="185">
        <v>2834.77</v>
      </c>
      <c r="M708" s="185">
        <v>1272.53</v>
      </c>
      <c r="N708" s="185"/>
      <c r="O708" s="185">
        <v>39.0</v>
      </c>
      <c r="P708" s="186">
        <v>1221810.0</v>
      </c>
      <c r="Q708" s="198">
        <v>20.9</v>
      </c>
      <c r="R708" s="86">
        <v>26.816</v>
      </c>
      <c r="S708" s="86">
        <v>34.56</v>
      </c>
      <c r="T708" s="188"/>
      <c r="U708" s="86">
        <v>22.0</v>
      </c>
      <c r="V708" s="86">
        <v>1221.3700000000001</v>
      </c>
      <c r="W708" s="91">
        <v>0.0</v>
      </c>
      <c r="X708" s="199">
        <v>1373000.0</v>
      </c>
      <c r="Y708" s="143">
        <v>2320.0</v>
      </c>
      <c r="Z708" s="143">
        <v>26.66586</v>
      </c>
    </row>
    <row r="709">
      <c r="A709" s="185">
        <v>707.0</v>
      </c>
      <c r="B709" s="185" t="s">
        <v>58</v>
      </c>
      <c r="C709" s="185" t="s">
        <v>27</v>
      </c>
      <c r="D709" s="185" t="s">
        <v>27</v>
      </c>
      <c r="E709" s="185" t="s">
        <v>27</v>
      </c>
      <c r="F709" s="185">
        <v>64.0</v>
      </c>
      <c r="G709" s="185" t="s">
        <v>29</v>
      </c>
      <c r="H709" s="185"/>
      <c r="I709" s="185" t="s">
        <v>59</v>
      </c>
      <c r="J709" s="191">
        <v>1.0</v>
      </c>
      <c r="K709" s="191" t="s">
        <v>33</v>
      </c>
      <c r="L709" s="185">
        <v>15496.94</v>
      </c>
      <c r="M709" s="185">
        <v>215.389</v>
      </c>
      <c r="N709" s="185"/>
      <c r="O709" s="185">
        <v>12.0</v>
      </c>
      <c r="P709" s="186">
        <v>10995.33</v>
      </c>
      <c r="Q709" s="198">
        <v>0.1</v>
      </c>
      <c r="R709" s="86">
        <v>2175.64</v>
      </c>
      <c r="S709" s="86">
        <v>5.312</v>
      </c>
      <c r="T709" s="188"/>
      <c r="U709" s="86">
        <v>8.0</v>
      </c>
      <c r="V709" s="86">
        <v>883.1329999999999</v>
      </c>
      <c r="W709" s="91">
        <v>0.0</v>
      </c>
      <c r="X709" s="199">
        <v>120000.0</v>
      </c>
      <c r="Y709" s="143">
        <v>367.0</v>
      </c>
      <c r="Z709" s="143">
        <v>22.83076</v>
      </c>
    </row>
    <row r="710">
      <c r="A710" s="185">
        <v>708.0</v>
      </c>
      <c r="B710" s="185" t="s">
        <v>58</v>
      </c>
      <c r="C710" s="185" t="s">
        <v>27</v>
      </c>
      <c r="D710" s="185" t="s">
        <v>27</v>
      </c>
      <c r="E710" s="185" t="s">
        <v>27</v>
      </c>
      <c r="F710" s="185">
        <v>64.0</v>
      </c>
      <c r="G710" s="185" t="s">
        <v>29</v>
      </c>
      <c r="H710" s="185"/>
      <c r="I710" s="185" t="s">
        <v>59</v>
      </c>
      <c r="J710" s="191">
        <v>1.0</v>
      </c>
      <c r="K710" s="191" t="s">
        <v>34</v>
      </c>
      <c r="L710" s="185">
        <v>12297.79</v>
      </c>
      <c r="M710" s="185">
        <v>14697.23</v>
      </c>
      <c r="N710" s="185"/>
      <c r="O710" s="185">
        <v>149.0</v>
      </c>
      <c r="P710" s="186">
        <v>2804.91</v>
      </c>
      <c r="Q710" s="198">
        <v>0.0</v>
      </c>
      <c r="R710" s="86">
        <v>189.792</v>
      </c>
      <c r="S710" s="86">
        <v>2.784</v>
      </c>
      <c r="T710" s="188"/>
      <c r="U710" s="86">
        <v>4.0</v>
      </c>
      <c r="V710" s="86">
        <v>445.984</v>
      </c>
      <c r="W710" s="91">
        <v>0.0</v>
      </c>
      <c r="X710" s="199">
        <v>1055000.0</v>
      </c>
      <c r="Y710" s="143">
        <v>1543.0</v>
      </c>
      <c r="Z710" s="143">
        <v>25.38256</v>
      </c>
    </row>
    <row r="711">
      <c r="A711" s="185">
        <v>709.0</v>
      </c>
      <c r="B711" s="185" t="s">
        <v>58</v>
      </c>
      <c r="C711" s="185" t="s">
        <v>27</v>
      </c>
      <c r="D711" s="185" t="s">
        <v>27</v>
      </c>
      <c r="E711" s="185" t="s">
        <v>27</v>
      </c>
      <c r="F711" s="185">
        <v>64.0</v>
      </c>
      <c r="G711" s="185" t="s">
        <v>29</v>
      </c>
      <c r="H711" s="185"/>
      <c r="I711" s="185" t="s">
        <v>59</v>
      </c>
      <c r="J711" s="191">
        <v>1.0</v>
      </c>
      <c r="K711" s="191" t="s">
        <v>35</v>
      </c>
      <c r="L711" s="185">
        <v>15043.720000000001</v>
      </c>
      <c r="M711" s="185">
        <v>183.04</v>
      </c>
      <c r="N711" s="185"/>
      <c r="O711" s="185">
        <v>147.0</v>
      </c>
      <c r="P711" s="186">
        <v>2843.89</v>
      </c>
      <c r="Q711" s="198">
        <v>0.0</v>
      </c>
      <c r="R711" s="86">
        <v>2186.94</v>
      </c>
      <c r="S711" s="86">
        <v>6.88</v>
      </c>
      <c r="T711" s="188"/>
      <c r="U711" s="86">
        <v>10.0</v>
      </c>
      <c r="V711" s="86">
        <v>782.88</v>
      </c>
      <c r="W711" s="91">
        <v>0.0</v>
      </c>
      <c r="X711" s="199">
        <v>76000.0</v>
      </c>
      <c r="Y711" s="143">
        <v>188.0</v>
      </c>
      <c r="Z711" s="143">
        <v>22.63627</v>
      </c>
    </row>
    <row r="712">
      <c r="A712" s="185">
        <v>710.0</v>
      </c>
      <c r="B712" s="185" t="s">
        <v>58</v>
      </c>
      <c r="C712" s="185" t="s">
        <v>27</v>
      </c>
      <c r="D712" s="185" t="s">
        <v>27</v>
      </c>
      <c r="E712" s="185" t="s">
        <v>27</v>
      </c>
      <c r="F712" s="185">
        <v>64.0</v>
      </c>
      <c r="G712" s="185" t="s">
        <v>29</v>
      </c>
      <c r="H712" s="185"/>
      <c r="I712" s="185" t="s">
        <v>59</v>
      </c>
      <c r="J712" s="191">
        <v>1.0</v>
      </c>
      <c r="K712" s="191" t="s">
        <v>36</v>
      </c>
      <c r="L712" s="185">
        <v>15316.88</v>
      </c>
      <c r="M712" s="185">
        <v>130.72</v>
      </c>
      <c r="N712" s="185"/>
      <c r="O712" s="185">
        <v>1.0</v>
      </c>
      <c r="P712" s="186">
        <v>558.396</v>
      </c>
      <c r="Q712" s="198">
        <v>0.0</v>
      </c>
      <c r="R712" s="84">
        <v>0.0</v>
      </c>
      <c r="S712" s="188"/>
      <c r="T712" s="188"/>
      <c r="U712" s="188"/>
      <c r="V712" s="193">
        <v>0.0</v>
      </c>
      <c r="W712" s="91"/>
      <c r="X712" s="199">
        <v>14000.0</v>
      </c>
      <c r="Y712" s="143">
        <v>89.0</v>
      </c>
      <c r="Z712" s="143">
        <v>8.76652</v>
      </c>
    </row>
    <row r="713">
      <c r="A713" s="185">
        <v>711.0</v>
      </c>
      <c r="B713" s="185" t="s">
        <v>58</v>
      </c>
      <c r="C713" s="185" t="s">
        <v>27</v>
      </c>
      <c r="D713" s="185" t="s">
        <v>27</v>
      </c>
      <c r="E713" s="185" t="s">
        <v>27</v>
      </c>
      <c r="F713" s="185">
        <v>64.0</v>
      </c>
      <c r="G713" s="185" t="s">
        <v>29</v>
      </c>
      <c r="H713" s="185"/>
      <c r="I713" s="185" t="s">
        <v>59</v>
      </c>
      <c r="J713" s="191">
        <v>1.0</v>
      </c>
      <c r="K713" s="191" t="s">
        <v>37</v>
      </c>
      <c r="L713" s="185">
        <v>16432.45</v>
      </c>
      <c r="M713" s="185">
        <v>68.414</v>
      </c>
      <c r="N713" s="185"/>
      <c r="O713" s="185">
        <v>12.0</v>
      </c>
      <c r="P713" s="186">
        <v>9562.22</v>
      </c>
      <c r="Q713" s="198">
        <v>0.2</v>
      </c>
      <c r="R713" s="86">
        <v>2242.07</v>
      </c>
      <c r="S713" s="86">
        <v>6.88</v>
      </c>
      <c r="T713" s="188"/>
      <c r="U713" s="86">
        <v>10.0</v>
      </c>
      <c r="V713" s="86">
        <v>781.95</v>
      </c>
      <c r="W713" s="91">
        <v>0.0</v>
      </c>
      <c r="X713" s="199">
        <v>32000.0</v>
      </c>
      <c r="Y713" s="98">
        <v>122.0</v>
      </c>
      <c r="Z713" s="143">
        <v>22.33432</v>
      </c>
    </row>
    <row r="714">
      <c r="A714" s="185">
        <v>712.0</v>
      </c>
      <c r="B714" s="185" t="s">
        <v>58</v>
      </c>
      <c r="C714" s="185" t="s">
        <v>27</v>
      </c>
      <c r="D714" s="185" t="s">
        <v>27</v>
      </c>
      <c r="E714" s="185" t="s">
        <v>27</v>
      </c>
      <c r="F714" s="185">
        <v>64.0</v>
      </c>
      <c r="G714" s="185" t="s">
        <v>29</v>
      </c>
      <c r="H714" s="185"/>
      <c r="I714" s="185" t="s">
        <v>59</v>
      </c>
      <c r="J714" s="191">
        <v>1.0</v>
      </c>
      <c r="K714" s="191" t="s">
        <v>38</v>
      </c>
      <c r="L714" s="185">
        <v>18204.09</v>
      </c>
      <c r="M714" s="185">
        <v>291.902</v>
      </c>
      <c r="N714" s="185"/>
      <c r="O714" s="185">
        <v>165.0</v>
      </c>
      <c r="P714" s="186">
        <v>3889.19</v>
      </c>
      <c r="Q714" s="198">
        <v>0.1</v>
      </c>
      <c r="R714" s="86">
        <v>2448.3199999999997</v>
      </c>
      <c r="S714" s="86">
        <v>9.664</v>
      </c>
      <c r="T714" s="188"/>
      <c r="U714" s="86">
        <v>14.0</v>
      </c>
      <c r="V714" s="86">
        <v>1001.8499999999999</v>
      </c>
      <c r="W714" s="91">
        <v>0.0</v>
      </c>
      <c r="X714" s="199">
        <v>83000.0</v>
      </c>
      <c r="Y714" s="143">
        <v>325.0</v>
      </c>
      <c r="Z714" s="143">
        <v>24.02422</v>
      </c>
    </row>
    <row r="715">
      <c r="A715" s="185">
        <v>713.0</v>
      </c>
      <c r="B715" s="185" t="s">
        <v>58</v>
      </c>
      <c r="C715" s="185" t="s">
        <v>27</v>
      </c>
      <c r="D715" s="185" t="s">
        <v>27</v>
      </c>
      <c r="E715" s="185" t="s">
        <v>27</v>
      </c>
      <c r="F715" s="185">
        <v>64.0</v>
      </c>
      <c r="G715" s="185" t="s">
        <v>29</v>
      </c>
      <c r="H715" s="185"/>
      <c r="I715" s="185" t="s">
        <v>59</v>
      </c>
      <c r="J715" s="191">
        <v>1.0</v>
      </c>
      <c r="K715" s="191" t="s">
        <v>39</v>
      </c>
      <c r="L715" s="185">
        <v>21946.89</v>
      </c>
      <c r="M715" s="185">
        <v>50.495</v>
      </c>
      <c r="N715" s="185"/>
      <c r="O715" s="185">
        <v>12.0</v>
      </c>
      <c r="P715" s="186">
        <v>16082.89</v>
      </c>
      <c r="Q715" s="198">
        <v>0.3</v>
      </c>
      <c r="R715" s="86">
        <v>4372.92</v>
      </c>
      <c r="S715" s="86">
        <v>7.168</v>
      </c>
      <c r="T715" s="188"/>
      <c r="U715" s="86">
        <v>10.0</v>
      </c>
      <c r="V715" s="86">
        <v>2223.49</v>
      </c>
      <c r="W715" s="91">
        <v>0.0</v>
      </c>
      <c r="X715" s="199">
        <v>40000.0</v>
      </c>
      <c r="Y715" s="143">
        <v>169.0</v>
      </c>
      <c r="Z715" s="143">
        <v>23.0101</v>
      </c>
    </row>
    <row r="716">
      <c r="A716" s="185">
        <v>714.0</v>
      </c>
      <c r="B716" s="185" t="s">
        <v>58</v>
      </c>
      <c r="C716" s="185" t="s">
        <v>27</v>
      </c>
      <c r="D716" s="185" t="s">
        <v>27</v>
      </c>
      <c r="E716" s="185" t="s">
        <v>27</v>
      </c>
      <c r="F716" s="185">
        <v>64.0</v>
      </c>
      <c r="G716" s="185" t="s">
        <v>29</v>
      </c>
      <c r="H716" s="185"/>
      <c r="I716" s="185" t="s">
        <v>59</v>
      </c>
      <c r="J716" s="191">
        <v>1.0</v>
      </c>
      <c r="K716" s="191" t="s">
        <v>40</v>
      </c>
      <c r="L716" s="185">
        <v>15503.82</v>
      </c>
      <c r="M716" s="185">
        <v>690.716</v>
      </c>
      <c r="N716" s="185"/>
      <c r="O716" s="185">
        <v>57.0</v>
      </c>
      <c r="P716" s="186">
        <v>32910.0</v>
      </c>
      <c r="Q716" s="198">
        <v>0.4</v>
      </c>
      <c r="R716" s="86">
        <v>2326.14</v>
      </c>
      <c r="S716" s="86">
        <v>9.312</v>
      </c>
      <c r="T716" s="188"/>
      <c r="U716" s="86">
        <v>53.0</v>
      </c>
      <c r="V716" s="86">
        <v>1866.62</v>
      </c>
      <c r="W716" s="91">
        <v>0.0</v>
      </c>
      <c r="X716" s="199">
        <v>104000.0</v>
      </c>
      <c r="Y716" s="143">
        <v>363.0</v>
      </c>
      <c r="Z716" s="143">
        <v>23.71602</v>
      </c>
    </row>
    <row r="717">
      <c r="A717" s="185">
        <v>715.0</v>
      </c>
      <c r="B717" s="185" t="s">
        <v>58</v>
      </c>
      <c r="C717" s="185" t="s">
        <v>27</v>
      </c>
      <c r="D717" s="185" t="s">
        <v>27</v>
      </c>
      <c r="E717" s="185" t="s">
        <v>27</v>
      </c>
      <c r="F717" s="185">
        <v>64.0</v>
      </c>
      <c r="G717" s="185" t="s">
        <v>29</v>
      </c>
      <c r="H717" s="185"/>
      <c r="I717" s="185" t="s">
        <v>59</v>
      </c>
      <c r="J717" s="191">
        <v>1.0</v>
      </c>
      <c r="K717" s="191" t="s">
        <v>41</v>
      </c>
      <c r="L717" s="185">
        <v>2302.2599999999998</v>
      </c>
      <c r="M717" s="185">
        <v>1018.39</v>
      </c>
      <c r="N717" s="185"/>
      <c r="O717" s="185">
        <v>68.0</v>
      </c>
      <c r="P717" s="186">
        <v>1873.04</v>
      </c>
      <c r="Q717" s="198">
        <v>0.0</v>
      </c>
      <c r="R717" s="86">
        <v>11.328</v>
      </c>
      <c r="S717" s="86">
        <v>5.152</v>
      </c>
      <c r="T717" s="188"/>
      <c r="U717" s="86">
        <v>8.0</v>
      </c>
      <c r="V717" s="86">
        <v>444.735</v>
      </c>
      <c r="W717" s="91">
        <v>0.0</v>
      </c>
      <c r="X717" s="199">
        <v>94000.0</v>
      </c>
      <c r="Y717" s="143">
        <v>466.0</v>
      </c>
      <c r="Z717" s="143">
        <v>25.37229</v>
      </c>
    </row>
    <row r="718">
      <c r="A718" s="185">
        <v>716.0</v>
      </c>
      <c r="B718" s="185" t="s">
        <v>58</v>
      </c>
      <c r="C718" s="185" t="s">
        <v>27</v>
      </c>
      <c r="D718" s="185" t="s">
        <v>27</v>
      </c>
      <c r="E718" s="185" t="s">
        <v>27</v>
      </c>
      <c r="F718" s="185">
        <v>64.0</v>
      </c>
      <c r="G718" s="185" t="s">
        <v>29</v>
      </c>
      <c r="H718" s="185"/>
      <c r="I718" s="185" t="s">
        <v>59</v>
      </c>
      <c r="J718" s="191">
        <v>1.0</v>
      </c>
      <c r="K718" s="191" t="s">
        <v>42</v>
      </c>
      <c r="L718" s="185">
        <v>11979.4</v>
      </c>
      <c r="M718" s="185">
        <v>101.76</v>
      </c>
      <c r="N718" s="185"/>
      <c r="O718" s="185">
        <v>139.0</v>
      </c>
      <c r="P718" s="186">
        <v>1472.3500000000001</v>
      </c>
      <c r="Q718" s="198">
        <v>0.0</v>
      </c>
      <c r="R718" s="86">
        <v>2022.84</v>
      </c>
      <c r="S718" s="86">
        <v>1.568</v>
      </c>
      <c r="T718" s="188"/>
      <c r="U718" s="86">
        <v>2.0</v>
      </c>
      <c r="V718" s="86">
        <v>333.63100000000003</v>
      </c>
      <c r="W718" s="91">
        <v>0.0</v>
      </c>
      <c r="X718" s="199">
        <v>62000.0</v>
      </c>
      <c r="Y718" s="143">
        <v>170.0</v>
      </c>
      <c r="Z718" s="143">
        <v>22.38654</v>
      </c>
    </row>
    <row r="719">
      <c r="A719" s="185">
        <v>717.0</v>
      </c>
      <c r="B719" s="185" t="s">
        <v>58</v>
      </c>
      <c r="C719" s="185" t="s">
        <v>27</v>
      </c>
      <c r="D719" s="185" t="s">
        <v>27</v>
      </c>
      <c r="E719" s="185" t="s">
        <v>27</v>
      </c>
      <c r="F719" s="185">
        <v>64.0</v>
      </c>
      <c r="G719" s="185" t="s">
        <v>29</v>
      </c>
      <c r="H719" s="185"/>
      <c r="I719" s="185" t="s">
        <v>59</v>
      </c>
      <c r="J719" s="191">
        <v>1.0</v>
      </c>
      <c r="K719" s="191" t="s">
        <v>43</v>
      </c>
      <c r="L719" s="185">
        <v>2082.3900000000003</v>
      </c>
      <c r="M719" s="185">
        <v>567.196</v>
      </c>
      <c r="N719" s="185"/>
      <c r="O719" s="185">
        <v>139.0</v>
      </c>
      <c r="P719" s="186">
        <v>1908230.0</v>
      </c>
      <c r="Q719" s="198">
        <v>32.6</v>
      </c>
      <c r="R719" s="86">
        <v>63.135999999999996</v>
      </c>
      <c r="S719" s="188"/>
      <c r="T719" s="188"/>
      <c r="U719" s="188"/>
      <c r="V719" s="193">
        <v>0.0</v>
      </c>
      <c r="W719" s="91"/>
      <c r="X719" s="199">
        <v>2004000.0</v>
      </c>
      <c r="Y719" s="143">
        <v>2465.0</v>
      </c>
      <c r="Z719" s="143">
        <v>15.83345</v>
      </c>
    </row>
    <row r="720">
      <c r="A720" s="185">
        <v>718.0</v>
      </c>
      <c r="B720" s="185" t="s">
        <v>58</v>
      </c>
      <c r="C720" s="185" t="s">
        <v>27</v>
      </c>
      <c r="D720" s="185" t="s">
        <v>27</v>
      </c>
      <c r="E720" s="185" t="s">
        <v>27</v>
      </c>
      <c r="F720" s="185">
        <v>64.0</v>
      </c>
      <c r="G720" s="185" t="s">
        <v>29</v>
      </c>
      <c r="H720" s="185"/>
      <c r="I720" s="185" t="s">
        <v>59</v>
      </c>
      <c r="J720" s="191">
        <v>1.0</v>
      </c>
      <c r="K720" s="191" t="s">
        <v>44</v>
      </c>
      <c r="L720" s="185">
        <v>13935.77</v>
      </c>
      <c r="M720" s="185">
        <v>281.343</v>
      </c>
      <c r="N720" s="185"/>
      <c r="O720" s="185">
        <v>5.0</v>
      </c>
      <c r="P720" s="186">
        <v>921.691</v>
      </c>
      <c r="Q720" s="198">
        <v>0.0</v>
      </c>
      <c r="R720" s="86">
        <v>266.687</v>
      </c>
      <c r="S720" s="86">
        <v>1.44</v>
      </c>
      <c r="T720" s="188"/>
      <c r="U720" s="86">
        <v>2.0</v>
      </c>
      <c r="V720" s="86">
        <v>114.687</v>
      </c>
      <c r="W720" s="91">
        <v>0.0</v>
      </c>
      <c r="X720" s="199">
        <v>23000.0</v>
      </c>
      <c r="Y720" s="143">
        <v>174.0</v>
      </c>
      <c r="Z720" s="143">
        <v>22.97943</v>
      </c>
    </row>
    <row r="721">
      <c r="A721" s="185">
        <v>719.0</v>
      </c>
      <c r="B721" s="185" t="s">
        <v>58</v>
      </c>
      <c r="C721" s="185" t="s">
        <v>27</v>
      </c>
      <c r="D721" s="185" t="s">
        <v>27</v>
      </c>
      <c r="E721" s="185" t="s">
        <v>27</v>
      </c>
      <c r="F721" s="185">
        <v>64.0</v>
      </c>
      <c r="G721" s="185" t="s">
        <v>29</v>
      </c>
      <c r="H721" s="185"/>
      <c r="I721" s="185" t="s">
        <v>59</v>
      </c>
      <c r="J721" s="191">
        <v>1.0</v>
      </c>
      <c r="K721" s="191" t="s">
        <v>45</v>
      </c>
      <c r="L721" s="185">
        <v>13774.74</v>
      </c>
      <c r="M721" s="185">
        <v>3701.74</v>
      </c>
      <c r="N721" s="185"/>
      <c r="O721" s="185">
        <v>282.0</v>
      </c>
      <c r="P721" s="186">
        <v>2352.37</v>
      </c>
      <c r="Q721" s="198">
        <v>0.0</v>
      </c>
      <c r="R721" s="86">
        <v>13.696</v>
      </c>
      <c r="S721" s="86">
        <v>4.928</v>
      </c>
      <c r="T721" s="188"/>
      <c r="U721" s="86">
        <v>4.0</v>
      </c>
      <c r="V721" s="86">
        <v>222.84799999999998</v>
      </c>
      <c r="W721" s="91">
        <v>0.0</v>
      </c>
      <c r="X721" s="199">
        <v>296000.0</v>
      </c>
      <c r="Y721" s="143">
        <v>692.0</v>
      </c>
      <c r="Z721" s="143">
        <v>25.45468</v>
      </c>
    </row>
    <row r="722">
      <c r="A722" s="185">
        <v>720.0</v>
      </c>
      <c r="B722" s="185" t="s">
        <v>58</v>
      </c>
      <c r="C722" s="185" t="s">
        <v>27</v>
      </c>
      <c r="D722" s="185" t="s">
        <v>27</v>
      </c>
      <c r="E722" s="185" t="s">
        <v>27</v>
      </c>
      <c r="F722" s="185">
        <v>64.0</v>
      </c>
      <c r="G722" s="185" t="s">
        <v>29</v>
      </c>
      <c r="H722" s="185"/>
      <c r="I722" s="185" t="s">
        <v>59</v>
      </c>
      <c r="J722" s="191">
        <v>1.0</v>
      </c>
      <c r="K722" s="191" t="s">
        <v>46</v>
      </c>
      <c r="L722" s="185">
        <v>2171.03</v>
      </c>
      <c r="M722" s="185">
        <v>34664.18</v>
      </c>
      <c r="N722" s="185"/>
      <c r="O722" s="185">
        <v>7.0</v>
      </c>
      <c r="P722" s="186">
        <v>1829.85</v>
      </c>
      <c r="Q722" s="198">
        <v>0.0</v>
      </c>
      <c r="R722" s="86">
        <v>317.21500000000003</v>
      </c>
      <c r="S722" s="86">
        <v>1.696</v>
      </c>
      <c r="T722" s="188"/>
      <c r="U722" s="86">
        <v>2.0</v>
      </c>
      <c r="V722" s="86">
        <v>114.78399999999999</v>
      </c>
      <c r="W722" s="91">
        <v>0.0</v>
      </c>
      <c r="X722" s="199">
        <v>1745000.0</v>
      </c>
      <c r="Y722" s="143">
        <v>1971.0</v>
      </c>
      <c r="Z722" s="143">
        <v>23.46449</v>
      </c>
    </row>
    <row r="723">
      <c r="A723" s="185">
        <v>721.0</v>
      </c>
      <c r="B723" s="185" t="s">
        <v>58</v>
      </c>
      <c r="C723" s="185" t="s">
        <v>27</v>
      </c>
      <c r="D723" s="185" t="s">
        <v>27</v>
      </c>
      <c r="E723" s="185" t="s">
        <v>27</v>
      </c>
      <c r="F723" s="185">
        <v>64.0</v>
      </c>
      <c r="G723" s="185" t="s">
        <v>29</v>
      </c>
      <c r="H723" s="185"/>
      <c r="I723" s="185" t="s">
        <v>59</v>
      </c>
      <c r="J723" s="191">
        <v>1.0</v>
      </c>
      <c r="K723" s="191" t="s">
        <v>47</v>
      </c>
      <c r="L723" s="185">
        <v>12126.789999999999</v>
      </c>
      <c r="M723" s="185">
        <v>1558.71</v>
      </c>
      <c r="N723" s="185"/>
      <c r="O723" s="185">
        <v>11.0</v>
      </c>
      <c r="P723" s="186">
        <v>3932.84</v>
      </c>
      <c r="Q723" s="198">
        <v>0.1</v>
      </c>
      <c r="R723" s="86">
        <v>552.991</v>
      </c>
      <c r="S723" s="86">
        <v>3.328</v>
      </c>
      <c r="T723" s="188"/>
      <c r="U723" s="86">
        <v>4.0</v>
      </c>
      <c r="V723" s="86">
        <v>232.32</v>
      </c>
      <c r="W723" s="91">
        <v>0.0</v>
      </c>
      <c r="X723" s="199">
        <v>337000.0</v>
      </c>
      <c r="Y723" s="143">
        <v>602.0</v>
      </c>
      <c r="Z723" s="143">
        <v>23.92023</v>
      </c>
    </row>
    <row r="724">
      <c r="A724" s="185">
        <v>722.0</v>
      </c>
      <c r="B724" s="185" t="s">
        <v>58</v>
      </c>
      <c r="C724" s="185" t="s">
        <v>27</v>
      </c>
      <c r="D724" s="185" t="s">
        <v>27</v>
      </c>
      <c r="E724" s="185" t="s">
        <v>27</v>
      </c>
      <c r="F724" s="185">
        <v>64.0</v>
      </c>
      <c r="G724" s="185" t="s">
        <v>29</v>
      </c>
      <c r="H724" s="185"/>
      <c r="I724" s="185" t="s">
        <v>59</v>
      </c>
      <c r="J724" s="191">
        <v>1.0</v>
      </c>
      <c r="K724" s="191" t="s">
        <v>48</v>
      </c>
      <c r="L724" s="185">
        <v>19155.42</v>
      </c>
      <c r="M724" s="185">
        <v>14541.05</v>
      </c>
      <c r="N724" s="185"/>
      <c r="O724" s="185">
        <v>17.0</v>
      </c>
      <c r="P724" s="185">
        <v>8394.45</v>
      </c>
      <c r="Q724" s="198">
        <v>0.1</v>
      </c>
      <c r="R724" s="86">
        <v>2542.3300000000004</v>
      </c>
      <c r="S724" s="193">
        <v>5.248</v>
      </c>
      <c r="T724" s="188"/>
      <c r="U724" s="193">
        <v>8.0</v>
      </c>
      <c r="V724" s="193">
        <v>888.702</v>
      </c>
      <c r="W724" s="91">
        <v>0.0</v>
      </c>
      <c r="X724" s="199">
        <v>1297000.0</v>
      </c>
      <c r="Y724" s="143">
        <v>1640.0</v>
      </c>
      <c r="Z724" s="143">
        <v>24.5044</v>
      </c>
    </row>
    <row r="725">
      <c r="A725" s="185">
        <v>723.0</v>
      </c>
      <c r="B725" s="185" t="s">
        <v>58</v>
      </c>
      <c r="C725" s="185" t="s">
        <v>27</v>
      </c>
      <c r="D725" s="185" t="s">
        <v>27</v>
      </c>
      <c r="E725" s="185" t="s">
        <v>27</v>
      </c>
      <c r="F725" s="185">
        <v>64.0</v>
      </c>
      <c r="G725" s="185" t="s">
        <v>29</v>
      </c>
      <c r="H725" s="185"/>
      <c r="I725" s="185" t="s">
        <v>59</v>
      </c>
      <c r="J725" s="191">
        <v>1.0</v>
      </c>
      <c r="K725" s="191" t="s">
        <v>49</v>
      </c>
      <c r="L725" s="185">
        <v>20026.36</v>
      </c>
      <c r="M725" s="185">
        <v>131.296</v>
      </c>
      <c r="N725" s="185"/>
      <c r="O725" s="185">
        <v>3.0</v>
      </c>
      <c r="P725" s="186">
        <v>3075.0899999999997</v>
      </c>
      <c r="Q725" s="198">
        <v>0.1</v>
      </c>
      <c r="R725" s="86">
        <v>266.144</v>
      </c>
      <c r="S725" s="86">
        <v>1.408</v>
      </c>
      <c r="T725" s="188"/>
      <c r="U725" s="86">
        <v>2.0</v>
      </c>
      <c r="V725" s="86">
        <v>114.688</v>
      </c>
      <c r="W725" s="91">
        <v>0.0</v>
      </c>
      <c r="X725" s="199">
        <v>22000.0</v>
      </c>
      <c r="Y725" s="143">
        <v>140.0</v>
      </c>
      <c r="Z725" s="143">
        <v>21.97448</v>
      </c>
    </row>
    <row r="726">
      <c r="A726" s="185">
        <v>724.0</v>
      </c>
      <c r="B726" s="185" t="s">
        <v>58</v>
      </c>
      <c r="C726" s="185" t="s">
        <v>27</v>
      </c>
      <c r="D726" s="185" t="s">
        <v>27</v>
      </c>
      <c r="E726" s="185" t="s">
        <v>27</v>
      </c>
      <c r="F726" s="185">
        <v>64.0</v>
      </c>
      <c r="G726" s="185" t="s">
        <v>29</v>
      </c>
      <c r="H726" s="185"/>
      <c r="I726" s="185" t="s">
        <v>59</v>
      </c>
      <c r="J726" s="191">
        <v>1.0</v>
      </c>
      <c r="K726" s="191" t="s">
        <v>50</v>
      </c>
      <c r="L726" s="185">
        <v>15298.87</v>
      </c>
      <c r="M726" s="185">
        <v>5076.58</v>
      </c>
      <c r="N726" s="185"/>
      <c r="O726" s="185">
        <v>23.0</v>
      </c>
      <c r="P726" s="186">
        <v>29907.63</v>
      </c>
      <c r="Q726" s="198">
        <v>0.3</v>
      </c>
      <c r="R726" s="86">
        <v>2967.04</v>
      </c>
      <c r="S726" s="86">
        <v>13.152</v>
      </c>
      <c r="T726" s="188"/>
      <c r="U726" s="86">
        <v>8.0</v>
      </c>
      <c r="V726" s="86">
        <v>2320.03</v>
      </c>
      <c r="W726" s="91">
        <v>0.0</v>
      </c>
      <c r="X726" s="199">
        <v>2300000.0</v>
      </c>
      <c r="Y726" s="143">
        <v>2989.0</v>
      </c>
      <c r="Z726" s="143">
        <v>29.06418</v>
      </c>
    </row>
    <row r="727">
      <c r="A727" s="185">
        <v>725.0</v>
      </c>
      <c r="B727" s="185" t="s">
        <v>58</v>
      </c>
      <c r="C727" s="185" t="s">
        <v>27</v>
      </c>
      <c r="D727" s="185" t="s">
        <v>27</v>
      </c>
      <c r="E727" s="185" t="s">
        <v>27</v>
      </c>
      <c r="F727" s="185">
        <v>64.0</v>
      </c>
      <c r="G727" s="185" t="s">
        <v>29</v>
      </c>
      <c r="H727" s="185"/>
      <c r="I727" s="185" t="s">
        <v>59</v>
      </c>
      <c r="J727" s="191">
        <v>1.0</v>
      </c>
      <c r="K727" s="191" t="s">
        <v>51</v>
      </c>
      <c r="L727" s="185">
        <v>0.0</v>
      </c>
      <c r="M727" s="185"/>
      <c r="N727" s="185"/>
      <c r="O727" s="185"/>
      <c r="P727" s="195">
        <v>0.0</v>
      </c>
      <c r="Q727" s="198"/>
      <c r="R727" s="84">
        <v>0.0</v>
      </c>
      <c r="S727" s="188"/>
      <c r="T727" s="188"/>
      <c r="U727" s="188"/>
      <c r="V727" s="193">
        <v>0.0</v>
      </c>
      <c r="W727" s="91"/>
      <c r="X727" s="199" t="e">
        <v>#VALUE!</v>
      </c>
      <c r="Y727" s="143" t="s">
        <v>30</v>
      </c>
      <c r="Z727" s="143" t="s">
        <v>30</v>
      </c>
    </row>
    <row r="728">
      <c r="A728" s="185">
        <v>726.0</v>
      </c>
      <c r="B728" s="185" t="s">
        <v>58</v>
      </c>
      <c r="C728" s="185" t="s">
        <v>27</v>
      </c>
      <c r="D728" s="185" t="s">
        <v>27</v>
      </c>
      <c r="E728" s="185" t="s">
        <v>27</v>
      </c>
      <c r="F728" s="185">
        <v>64.0</v>
      </c>
      <c r="G728" s="185" t="s">
        <v>29</v>
      </c>
      <c r="H728" s="185"/>
      <c r="I728" s="185" t="s">
        <v>59</v>
      </c>
      <c r="J728" s="191">
        <v>1.0</v>
      </c>
      <c r="K728" s="191" t="s">
        <v>52</v>
      </c>
      <c r="L728" s="185">
        <v>0.0</v>
      </c>
      <c r="M728" s="185"/>
      <c r="N728" s="185"/>
      <c r="O728" s="185"/>
      <c r="P728" s="195">
        <v>0.0</v>
      </c>
      <c r="Q728" s="198"/>
      <c r="R728" s="84">
        <v>0.0</v>
      </c>
      <c r="S728" s="188"/>
      <c r="T728" s="188"/>
      <c r="U728" s="188"/>
      <c r="V728" s="193">
        <v>0.0</v>
      </c>
      <c r="W728" s="91"/>
      <c r="X728" s="199" t="e">
        <v>#VALUE!</v>
      </c>
      <c r="Y728" s="143" t="s">
        <v>30</v>
      </c>
      <c r="Z728" s="143" t="s">
        <v>30</v>
      </c>
    </row>
    <row r="729">
      <c r="A729" s="185">
        <v>727.0</v>
      </c>
      <c r="B729" s="185" t="s">
        <v>58</v>
      </c>
      <c r="C729" s="185" t="s">
        <v>27</v>
      </c>
      <c r="D729" s="185" t="s">
        <v>27</v>
      </c>
      <c r="E729" s="185" t="s">
        <v>27</v>
      </c>
      <c r="F729" s="185">
        <v>64.0</v>
      </c>
      <c r="G729" s="185" t="s">
        <v>29</v>
      </c>
      <c r="H729" s="185"/>
      <c r="I729" s="185" t="s">
        <v>59</v>
      </c>
      <c r="J729" s="191">
        <v>2.0</v>
      </c>
      <c r="K729" s="191" t="s">
        <v>31</v>
      </c>
      <c r="L729" s="185">
        <v>49685.62</v>
      </c>
      <c r="M729" s="185">
        <v>45.312</v>
      </c>
      <c r="N729" s="185"/>
      <c r="O729" s="185">
        <v>2.0</v>
      </c>
      <c r="P729" s="186">
        <v>59513.02</v>
      </c>
      <c r="Q729" s="198">
        <v>0.7</v>
      </c>
      <c r="R729" s="84">
        <v>0.0</v>
      </c>
      <c r="S729" s="188"/>
      <c r="T729" s="188"/>
      <c r="U729" s="188"/>
      <c r="V729" s="193">
        <v>0.0</v>
      </c>
      <c r="W729" s="91"/>
      <c r="X729" s="199">
        <v>71000.0</v>
      </c>
      <c r="Y729" s="143">
        <v>889.0</v>
      </c>
      <c r="Z729" s="143">
        <v>15.38437</v>
      </c>
    </row>
    <row r="730">
      <c r="A730" s="185">
        <v>728.0</v>
      </c>
      <c r="B730" s="185" t="s">
        <v>58</v>
      </c>
      <c r="C730" s="185" t="s">
        <v>27</v>
      </c>
      <c r="D730" s="185" t="s">
        <v>27</v>
      </c>
      <c r="E730" s="185" t="s">
        <v>27</v>
      </c>
      <c r="F730" s="185">
        <v>64.0</v>
      </c>
      <c r="G730" s="185" t="s">
        <v>29</v>
      </c>
      <c r="H730" s="185"/>
      <c r="I730" s="185" t="s">
        <v>59</v>
      </c>
      <c r="J730" s="191">
        <v>2.0</v>
      </c>
      <c r="K730" s="191" t="s">
        <v>32</v>
      </c>
      <c r="L730" s="185">
        <v>4647.33</v>
      </c>
      <c r="M730" s="185">
        <v>1830.39</v>
      </c>
      <c r="N730" s="185"/>
      <c r="O730" s="185">
        <v>39.0</v>
      </c>
      <c r="P730" s="186">
        <v>4579330.0</v>
      </c>
      <c r="Q730" s="198">
        <v>51.7</v>
      </c>
      <c r="R730" s="86">
        <v>50.111999999999995</v>
      </c>
      <c r="S730" s="86">
        <v>23.904</v>
      </c>
      <c r="T730" s="188"/>
      <c r="U730" s="86">
        <v>22.0</v>
      </c>
      <c r="V730" s="86">
        <v>1224.0</v>
      </c>
      <c r="W730" s="91">
        <v>0.0</v>
      </c>
      <c r="X730" s="199">
        <v>4917000.0</v>
      </c>
      <c r="Y730" s="143">
        <v>5650.0</v>
      </c>
      <c r="Z730" s="143">
        <v>26.41526</v>
      </c>
    </row>
    <row r="731">
      <c r="A731" s="185">
        <v>729.0</v>
      </c>
      <c r="B731" s="185" t="s">
        <v>58</v>
      </c>
      <c r="C731" s="185" t="s">
        <v>27</v>
      </c>
      <c r="D731" s="185" t="s">
        <v>27</v>
      </c>
      <c r="E731" s="185" t="s">
        <v>27</v>
      </c>
      <c r="F731" s="185">
        <v>64.0</v>
      </c>
      <c r="G731" s="185" t="s">
        <v>29</v>
      </c>
      <c r="H731" s="185"/>
      <c r="I731" s="185" t="s">
        <v>59</v>
      </c>
      <c r="J731" s="191">
        <v>2.0</v>
      </c>
      <c r="K731" s="191" t="s">
        <v>33</v>
      </c>
      <c r="L731" s="185">
        <v>31082.51</v>
      </c>
      <c r="M731" s="185">
        <v>256.605</v>
      </c>
      <c r="N731" s="185"/>
      <c r="O731" s="185">
        <v>12.0</v>
      </c>
      <c r="P731" s="186">
        <v>21644.84</v>
      </c>
      <c r="Q731" s="198">
        <v>0.2</v>
      </c>
      <c r="R731" s="86">
        <v>4349.52</v>
      </c>
      <c r="S731" s="86">
        <v>5.536</v>
      </c>
      <c r="T731" s="188"/>
      <c r="U731" s="86">
        <v>8.0</v>
      </c>
      <c r="V731" s="86">
        <v>1206.17</v>
      </c>
      <c r="W731" s="91">
        <v>0.0</v>
      </c>
      <c r="X731" s="199">
        <v>217000.0</v>
      </c>
      <c r="Y731" s="143">
        <v>433.0</v>
      </c>
      <c r="Z731" s="143">
        <v>23.33259</v>
      </c>
    </row>
    <row r="732">
      <c r="A732" s="185">
        <v>730.0</v>
      </c>
      <c r="B732" s="185" t="s">
        <v>58</v>
      </c>
      <c r="C732" s="185" t="s">
        <v>27</v>
      </c>
      <c r="D732" s="185" t="s">
        <v>27</v>
      </c>
      <c r="E732" s="185" t="s">
        <v>27</v>
      </c>
      <c r="F732" s="185">
        <v>64.0</v>
      </c>
      <c r="G732" s="185" t="s">
        <v>29</v>
      </c>
      <c r="H732" s="185"/>
      <c r="I732" s="185" t="s">
        <v>59</v>
      </c>
      <c r="J732" s="191">
        <v>2.0</v>
      </c>
      <c r="K732" s="191" t="s">
        <v>34</v>
      </c>
      <c r="L732" s="185">
        <v>24558.23</v>
      </c>
      <c r="M732" s="185">
        <v>27369.09</v>
      </c>
      <c r="N732" s="185"/>
      <c r="O732" s="185">
        <v>149.0</v>
      </c>
      <c r="P732" s="186">
        <v>4478.85</v>
      </c>
      <c r="Q732" s="198">
        <v>0.1</v>
      </c>
      <c r="R732" s="86">
        <v>341.18399999999997</v>
      </c>
      <c r="S732" s="86">
        <v>2.816</v>
      </c>
      <c r="T732" s="188"/>
      <c r="U732" s="86">
        <v>4.0</v>
      </c>
      <c r="V732" s="86">
        <v>664.3829999999999</v>
      </c>
      <c r="W732" s="91">
        <v>0.0</v>
      </c>
      <c r="X732" s="199">
        <v>2024000.0</v>
      </c>
      <c r="Y732" s="143">
        <v>2461.0</v>
      </c>
      <c r="Z732" s="143">
        <v>25.70623</v>
      </c>
    </row>
    <row r="733">
      <c r="A733" s="185">
        <v>731.0</v>
      </c>
      <c r="B733" s="185" t="s">
        <v>58</v>
      </c>
      <c r="C733" s="185" t="s">
        <v>27</v>
      </c>
      <c r="D733" s="185" t="s">
        <v>27</v>
      </c>
      <c r="E733" s="185" t="s">
        <v>27</v>
      </c>
      <c r="F733" s="185">
        <v>64.0</v>
      </c>
      <c r="G733" s="185" t="s">
        <v>29</v>
      </c>
      <c r="H733" s="185"/>
      <c r="I733" s="185" t="s">
        <v>59</v>
      </c>
      <c r="J733" s="191">
        <v>2.0</v>
      </c>
      <c r="K733" s="191" t="s">
        <v>35</v>
      </c>
      <c r="L733" s="185">
        <v>30859.64</v>
      </c>
      <c r="M733" s="185">
        <v>183.806</v>
      </c>
      <c r="N733" s="185"/>
      <c r="O733" s="185">
        <v>147.0</v>
      </c>
      <c r="P733" s="186">
        <v>4833.38</v>
      </c>
      <c r="Q733" s="198">
        <v>0.1</v>
      </c>
      <c r="R733" s="86">
        <v>4380.05</v>
      </c>
      <c r="S733" s="86">
        <v>7.168</v>
      </c>
      <c r="T733" s="188"/>
      <c r="U733" s="86">
        <v>10.0</v>
      </c>
      <c r="V733" s="86">
        <v>925.055</v>
      </c>
      <c r="W733" s="91">
        <v>0.0</v>
      </c>
      <c r="X733" s="199">
        <v>72000.0</v>
      </c>
      <c r="Y733" s="143">
        <v>173.0</v>
      </c>
      <c r="Z733" s="143">
        <v>23.00718</v>
      </c>
    </row>
    <row r="734">
      <c r="A734" s="185">
        <v>732.0</v>
      </c>
      <c r="B734" s="185" t="s">
        <v>58</v>
      </c>
      <c r="C734" s="185" t="s">
        <v>27</v>
      </c>
      <c r="D734" s="185" t="s">
        <v>27</v>
      </c>
      <c r="E734" s="185" t="s">
        <v>27</v>
      </c>
      <c r="F734" s="185">
        <v>64.0</v>
      </c>
      <c r="G734" s="185" t="s">
        <v>29</v>
      </c>
      <c r="H734" s="185"/>
      <c r="I734" s="185" t="s">
        <v>59</v>
      </c>
      <c r="J734" s="191">
        <v>2.0</v>
      </c>
      <c r="K734" s="191" t="s">
        <v>36</v>
      </c>
      <c r="L734" s="185">
        <v>31740.66</v>
      </c>
      <c r="M734" s="185">
        <v>130.719</v>
      </c>
      <c r="N734" s="185"/>
      <c r="O734" s="185">
        <v>1.0</v>
      </c>
      <c r="P734" s="186">
        <v>809.5949999999999</v>
      </c>
      <c r="Q734" s="198">
        <v>0.0</v>
      </c>
      <c r="R734" s="84">
        <v>0.0</v>
      </c>
      <c r="S734" s="188"/>
      <c r="T734" s="188"/>
      <c r="U734" s="188"/>
      <c r="V734" s="193">
        <v>0.0</v>
      </c>
      <c r="W734" s="91"/>
      <c r="X734" s="199">
        <v>11000.0</v>
      </c>
      <c r="Y734" s="143">
        <v>87.0</v>
      </c>
      <c r="Z734" s="143">
        <v>9.16442</v>
      </c>
    </row>
    <row r="735">
      <c r="A735" s="185">
        <v>733.0</v>
      </c>
      <c r="B735" s="185" t="s">
        <v>58</v>
      </c>
      <c r="C735" s="185" t="s">
        <v>27</v>
      </c>
      <c r="D735" s="185" t="s">
        <v>27</v>
      </c>
      <c r="E735" s="185" t="s">
        <v>27</v>
      </c>
      <c r="F735" s="185">
        <v>64.0</v>
      </c>
      <c r="G735" s="185" t="s">
        <v>29</v>
      </c>
      <c r="H735" s="185"/>
      <c r="I735" s="185" t="s">
        <v>59</v>
      </c>
      <c r="J735" s="191">
        <v>2.0</v>
      </c>
      <c r="K735" s="191" t="s">
        <v>37</v>
      </c>
      <c r="L735" s="185">
        <v>34725.51</v>
      </c>
      <c r="M735" s="185">
        <v>69.344</v>
      </c>
      <c r="N735" s="185"/>
      <c r="O735" s="185">
        <v>12.0</v>
      </c>
      <c r="P735" s="186">
        <v>18269.120000000003</v>
      </c>
      <c r="Q735" s="198">
        <v>0.3</v>
      </c>
      <c r="R735" s="86">
        <v>4378.8099999999995</v>
      </c>
      <c r="S735" s="86">
        <v>7.136</v>
      </c>
      <c r="T735" s="188"/>
      <c r="U735" s="86">
        <v>10.0</v>
      </c>
      <c r="V735" s="86">
        <v>928.83</v>
      </c>
      <c r="W735" s="91">
        <v>0.0</v>
      </c>
      <c r="X735" s="199">
        <v>36000.0</v>
      </c>
      <c r="Y735" s="143">
        <v>133.0</v>
      </c>
      <c r="Z735" s="143">
        <v>22.82259</v>
      </c>
    </row>
    <row r="736">
      <c r="A736" s="185">
        <v>734.0</v>
      </c>
      <c r="B736" s="185" t="s">
        <v>58</v>
      </c>
      <c r="C736" s="185" t="s">
        <v>27</v>
      </c>
      <c r="D736" s="185" t="s">
        <v>27</v>
      </c>
      <c r="E736" s="185" t="s">
        <v>27</v>
      </c>
      <c r="F736" s="185">
        <v>64.0</v>
      </c>
      <c r="G736" s="185" t="s">
        <v>29</v>
      </c>
      <c r="H736" s="185"/>
      <c r="I736" s="185" t="s">
        <v>59</v>
      </c>
      <c r="J736" s="191">
        <v>2.0</v>
      </c>
      <c r="K736" s="191" t="s">
        <v>38</v>
      </c>
      <c r="L736" s="185">
        <v>35527.78</v>
      </c>
      <c r="M736" s="185">
        <v>294.112</v>
      </c>
      <c r="N736" s="185"/>
      <c r="O736" s="185">
        <v>165.0</v>
      </c>
      <c r="P736" s="186">
        <v>7844.92</v>
      </c>
      <c r="Q736" s="198">
        <v>0.1</v>
      </c>
      <c r="R736" s="86">
        <v>4921.05</v>
      </c>
      <c r="S736" s="86">
        <v>9.792</v>
      </c>
      <c r="T736" s="188"/>
      <c r="U736" s="86">
        <v>14.0</v>
      </c>
      <c r="V736" s="86">
        <v>1165.8200000000002</v>
      </c>
      <c r="W736" s="91">
        <v>0.0</v>
      </c>
      <c r="X736" s="199">
        <v>81000.0</v>
      </c>
      <c r="Y736" s="143">
        <v>323.0</v>
      </c>
      <c r="Z736" s="143">
        <v>23.67537</v>
      </c>
    </row>
    <row r="737">
      <c r="A737" s="185">
        <v>735.0</v>
      </c>
      <c r="B737" s="185" t="s">
        <v>58</v>
      </c>
      <c r="C737" s="185" t="s">
        <v>27</v>
      </c>
      <c r="D737" s="185" t="s">
        <v>27</v>
      </c>
      <c r="E737" s="185" t="s">
        <v>27</v>
      </c>
      <c r="F737" s="185">
        <v>64.0</v>
      </c>
      <c r="G737" s="185" t="s">
        <v>29</v>
      </c>
      <c r="H737" s="185"/>
      <c r="I737" s="185" t="s">
        <v>59</v>
      </c>
      <c r="J737" s="191">
        <v>2.0</v>
      </c>
      <c r="K737" s="191" t="s">
        <v>39</v>
      </c>
      <c r="L737" s="185">
        <v>45924.56</v>
      </c>
      <c r="M737" s="185">
        <v>50.656</v>
      </c>
      <c r="N737" s="185"/>
      <c r="O737" s="185">
        <v>12.0</v>
      </c>
      <c r="P737" s="186">
        <v>33621.84</v>
      </c>
      <c r="Q737" s="198">
        <v>0.6</v>
      </c>
      <c r="R737" s="86">
        <v>8744.880000000001</v>
      </c>
      <c r="S737" s="86">
        <v>7.488</v>
      </c>
      <c r="T737" s="188"/>
      <c r="U737" s="86">
        <v>10.0</v>
      </c>
      <c r="V737" s="86">
        <v>4096.05</v>
      </c>
      <c r="W737" s="91">
        <v>0.1</v>
      </c>
      <c r="X737" s="199">
        <v>53000.0</v>
      </c>
      <c r="Y737" s="143">
        <v>204.0</v>
      </c>
      <c r="Z737" s="143">
        <v>22.44496</v>
      </c>
    </row>
    <row r="738">
      <c r="A738" s="185">
        <v>736.0</v>
      </c>
      <c r="B738" s="185" t="s">
        <v>58</v>
      </c>
      <c r="C738" s="185" t="s">
        <v>27</v>
      </c>
      <c r="D738" s="185" t="s">
        <v>27</v>
      </c>
      <c r="E738" s="185" t="s">
        <v>27</v>
      </c>
      <c r="F738" s="185">
        <v>64.0</v>
      </c>
      <c r="G738" s="185" t="s">
        <v>29</v>
      </c>
      <c r="H738" s="185"/>
      <c r="I738" s="185" t="s">
        <v>59</v>
      </c>
      <c r="J738" s="191">
        <v>2.0</v>
      </c>
      <c r="K738" s="191" t="s">
        <v>40</v>
      </c>
      <c r="L738" s="185">
        <v>31007.71</v>
      </c>
      <c r="M738" s="185">
        <v>887.676</v>
      </c>
      <c r="N738" s="185"/>
      <c r="O738" s="185">
        <v>57.0</v>
      </c>
      <c r="P738" s="186">
        <v>64024.17</v>
      </c>
      <c r="Q738" s="198">
        <v>1.1</v>
      </c>
      <c r="R738" s="86">
        <v>4642.610000000001</v>
      </c>
      <c r="S738" s="86">
        <v>9.952</v>
      </c>
      <c r="T738" s="188"/>
      <c r="U738" s="86">
        <v>53.0</v>
      </c>
      <c r="V738" s="86">
        <v>2203.03</v>
      </c>
      <c r="W738" s="91">
        <v>0.0</v>
      </c>
      <c r="X738" s="199">
        <v>176000.0</v>
      </c>
      <c r="Y738" s="143">
        <v>484.0</v>
      </c>
      <c r="Z738" s="143">
        <v>23.59392</v>
      </c>
    </row>
    <row r="739">
      <c r="A739" s="185">
        <v>737.0</v>
      </c>
      <c r="B739" s="185" t="s">
        <v>58</v>
      </c>
      <c r="C739" s="185" t="s">
        <v>27</v>
      </c>
      <c r="D739" s="185" t="s">
        <v>27</v>
      </c>
      <c r="E739" s="185" t="s">
        <v>27</v>
      </c>
      <c r="F739" s="185">
        <v>64.0</v>
      </c>
      <c r="G739" s="185" t="s">
        <v>29</v>
      </c>
      <c r="H739" s="185"/>
      <c r="I739" s="185" t="s">
        <v>59</v>
      </c>
      <c r="J739" s="191">
        <v>2.0</v>
      </c>
      <c r="K739" s="191" t="s">
        <v>41</v>
      </c>
      <c r="L739" s="185">
        <v>4185.29</v>
      </c>
      <c r="M739" s="185">
        <v>1170.97</v>
      </c>
      <c r="N739" s="185"/>
      <c r="O739" s="185">
        <v>30.0</v>
      </c>
      <c r="P739" s="186">
        <v>1244.95</v>
      </c>
      <c r="Q739" s="198">
        <v>0.0</v>
      </c>
      <c r="R739" s="86">
        <v>34.496</v>
      </c>
      <c r="S739" s="86">
        <v>5.12</v>
      </c>
      <c r="T739" s="188"/>
      <c r="U739" s="86">
        <v>8.0</v>
      </c>
      <c r="V739" s="86">
        <v>444.799</v>
      </c>
      <c r="W739" s="91">
        <v>0.0</v>
      </c>
      <c r="X739" s="199">
        <v>123000.0</v>
      </c>
      <c r="Y739" s="143">
        <v>492.0</v>
      </c>
      <c r="Z739" s="143">
        <v>25.08909</v>
      </c>
    </row>
    <row r="740">
      <c r="A740" s="185">
        <v>738.0</v>
      </c>
      <c r="B740" s="185" t="s">
        <v>58</v>
      </c>
      <c r="C740" s="185" t="s">
        <v>27</v>
      </c>
      <c r="D740" s="185" t="s">
        <v>27</v>
      </c>
      <c r="E740" s="185" t="s">
        <v>27</v>
      </c>
      <c r="F740" s="185">
        <v>64.0</v>
      </c>
      <c r="G740" s="185" t="s">
        <v>29</v>
      </c>
      <c r="H740" s="185"/>
      <c r="I740" s="185" t="s">
        <v>59</v>
      </c>
      <c r="J740" s="191">
        <v>2.0</v>
      </c>
      <c r="K740" s="191" t="s">
        <v>42</v>
      </c>
      <c r="L740" s="185">
        <v>25258.17</v>
      </c>
      <c r="M740" s="185">
        <v>101.376</v>
      </c>
      <c r="N740" s="185"/>
      <c r="O740" s="185">
        <v>139.0</v>
      </c>
      <c r="P740" s="186">
        <v>2183380.0</v>
      </c>
      <c r="Q740" s="198">
        <v>0.0</v>
      </c>
      <c r="R740" s="86">
        <v>3950.61</v>
      </c>
      <c r="S740" s="86">
        <v>1.536</v>
      </c>
      <c r="T740" s="188"/>
      <c r="U740" s="86">
        <v>2.0</v>
      </c>
      <c r="V740" s="86">
        <v>487.423</v>
      </c>
      <c r="W740" s="91">
        <v>0.0</v>
      </c>
      <c r="X740" s="199">
        <v>59000.0</v>
      </c>
      <c r="Y740" s="143">
        <v>155.0</v>
      </c>
      <c r="Z740" s="143">
        <v>22.90545</v>
      </c>
    </row>
    <row r="741">
      <c r="A741" s="185">
        <v>739.0</v>
      </c>
      <c r="B741" s="185" t="s">
        <v>58</v>
      </c>
      <c r="C741" s="185" t="s">
        <v>27</v>
      </c>
      <c r="D741" s="185" t="s">
        <v>27</v>
      </c>
      <c r="E741" s="185" t="s">
        <v>27</v>
      </c>
      <c r="F741" s="185">
        <v>64.0</v>
      </c>
      <c r="G741" s="185" t="s">
        <v>29</v>
      </c>
      <c r="H741" s="185"/>
      <c r="I741" s="185" t="s">
        <v>59</v>
      </c>
      <c r="J741" s="191">
        <v>2.0</v>
      </c>
      <c r="K741" s="191" t="s">
        <v>43</v>
      </c>
      <c r="L741" s="185">
        <v>3728.11</v>
      </c>
      <c r="M741" s="185">
        <v>1106.71</v>
      </c>
      <c r="N741" s="185"/>
      <c r="O741" s="185">
        <v>139.0</v>
      </c>
      <c r="P741" s="186">
        <v>7167790.0</v>
      </c>
      <c r="Q741" s="198">
        <v>60.5</v>
      </c>
      <c r="R741" s="86">
        <v>121.88799999999999</v>
      </c>
      <c r="S741" s="188"/>
      <c r="T741" s="188"/>
      <c r="U741" s="188"/>
      <c r="V741" s="193">
        <v>0.0</v>
      </c>
      <c r="W741" s="91"/>
      <c r="X741" s="199">
        <v>7071000.0</v>
      </c>
      <c r="Y741" s="143">
        <v>7703.0</v>
      </c>
      <c r="Z741" s="143">
        <v>16.23789</v>
      </c>
    </row>
    <row r="742">
      <c r="A742" s="185">
        <v>740.0</v>
      </c>
      <c r="B742" s="185" t="s">
        <v>58</v>
      </c>
      <c r="C742" s="185" t="s">
        <v>27</v>
      </c>
      <c r="D742" s="185" t="s">
        <v>27</v>
      </c>
      <c r="E742" s="185" t="s">
        <v>27</v>
      </c>
      <c r="F742" s="185">
        <v>64.0</v>
      </c>
      <c r="G742" s="185" t="s">
        <v>29</v>
      </c>
      <c r="H742" s="185"/>
      <c r="I742" s="185" t="s">
        <v>59</v>
      </c>
      <c r="J742" s="191">
        <v>2.0</v>
      </c>
      <c r="K742" s="191" t="s">
        <v>44</v>
      </c>
      <c r="L742" s="185">
        <v>27498.58</v>
      </c>
      <c r="M742" s="185">
        <v>263.519</v>
      </c>
      <c r="N742" s="185"/>
      <c r="O742" s="185">
        <v>5.0</v>
      </c>
      <c r="P742" s="186">
        <v>1482.46</v>
      </c>
      <c r="Q742" s="198">
        <v>0.0</v>
      </c>
      <c r="R742" s="86">
        <v>539.199</v>
      </c>
      <c r="S742" s="86">
        <v>1.568</v>
      </c>
      <c r="T742" s="188"/>
      <c r="U742" s="86">
        <v>2.0</v>
      </c>
      <c r="V742" s="86">
        <v>117.79199999999999</v>
      </c>
      <c r="W742" s="91">
        <v>0.0</v>
      </c>
      <c r="X742" s="199">
        <v>19000.0</v>
      </c>
      <c r="Y742" s="143">
        <v>167.0</v>
      </c>
      <c r="Z742" s="143">
        <v>22.60809</v>
      </c>
    </row>
    <row r="743">
      <c r="A743" s="185">
        <v>741.0</v>
      </c>
      <c r="B743" s="185" t="s">
        <v>58</v>
      </c>
      <c r="C743" s="185" t="s">
        <v>27</v>
      </c>
      <c r="D743" s="185" t="s">
        <v>27</v>
      </c>
      <c r="E743" s="185" t="s">
        <v>27</v>
      </c>
      <c r="F743" s="185">
        <v>64.0</v>
      </c>
      <c r="G743" s="185" t="s">
        <v>29</v>
      </c>
      <c r="H743" s="185"/>
      <c r="I743" s="185" t="s">
        <v>59</v>
      </c>
      <c r="J743" s="191">
        <v>2.0</v>
      </c>
      <c r="K743" s="191" t="s">
        <v>45</v>
      </c>
      <c r="L743" s="185">
        <v>27687.57</v>
      </c>
      <c r="M743" s="185">
        <v>432.861</v>
      </c>
      <c r="N743" s="185"/>
      <c r="O743" s="185">
        <v>12.0</v>
      </c>
      <c r="P743" s="186">
        <v>2033.3000000000002</v>
      </c>
      <c r="Q743" s="198">
        <v>0.0</v>
      </c>
      <c r="R743" s="86">
        <v>59.2</v>
      </c>
      <c r="S743" s="86">
        <v>11.456</v>
      </c>
      <c r="T743" s="188"/>
      <c r="U743" s="86">
        <v>4.0</v>
      </c>
      <c r="V743" s="86">
        <v>222.975</v>
      </c>
      <c r="W743" s="91">
        <v>0.0</v>
      </c>
      <c r="X743" s="199">
        <v>207000.0</v>
      </c>
      <c r="Y743" s="143">
        <v>594.0</v>
      </c>
      <c r="Z743" s="143">
        <v>24.94836</v>
      </c>
    </row>
    <row r="744">
      <c r="A744" s="185">
        <v>742.0</v>
      </c>
      <c r="B744" s="185" t="s">
        <v>58</v>
      </c>
      <c r="C744" s="185" t="s">
        <v>27</v>
      </c>
      <c r="D744" s="185" t="s">
        <v>27</v>
      </c>
      <c r="E744" s="185" t="s">
        <v>27</v>
      </c>
      <c r="F744" s="185">
        <v>64.0</v>
      </c>
      <c r="G744" s="185" t="s">
        <v>29</v>
      </c>
      <c r="H744" s="185"/>
      <c r="I744" s="185" t="s">
        <v>59</v>
      </c>
      <c r="J744" s="191">
        <v>2.0</v>
      </c>
      <c r="K744" s="191" t="s">
        <v>46</v>
      </c>
      <c r="L744" s="185">
        <v>2967.8900000000003</v>
      </c>
      <c r="M744" s="185">
        <v>68926.97</v>
      </c>
      <c r="N744" s="185"/>
      <c r="O744" s="185">
        <v>7.0</v>
      </c>
      <c r="P744" s="186">
        <v>3246.7000000000003</v>
      </c>
      <c r="Q744" s="198">
        <v>0.0</v>
      </c>
      <c r="R744" s="86">
        <v>534.526</v>
      </c>
      <c r="S744" s="86">
        <v>1.536</v>
      </c>
      <c r="T744" s="188"/>
      <c r="U744" s="86">
        <v>2.0</v>
      </c>
      <c r="V744" s="86">
        <v>117.855</v>
      </c>
      <c r="W744" s="91">
        <v>0.0</v>
      </c>
      <c r="X744" s="199">
        <v>3454000.0</v>
      </c>
      <c r="Y744" s="143">
        <v>3682.0</v>
      </c>
      <c r="Z744" s="143">
        <v>23.2282</v>
      </c>
    </row>
    <row r="745">
      <c r="A745" s="185">
        <v>743.0</v>
      </c>
      <c r="B745" s="185" t="s">
        <v>58</v>
      </c>
      <c r="C745" s="185" t="s">
        <v>27</v>
      </c>
      <c r="D745" s="185" t="s">
        <v>27</v>
      </c>
      <c r="E745" s="185" t="s">
        <v>27</v>
      </c>
      <c r="F745" s="185">
        <v>64.0</v>
      </c>
      <c r="G745" s="185" t="s">
        <v>29</v>
      </c>
      <c r="H745" s="185"/>
      <c r="I745" s="185" t="s">
        <v>59</v>
      </c>
      <c r="J745" s="191">
        <v>2.0</v>
      </c>
      <c r="K745" s="191" t="s">
        <v>47</v>
      </c>
      <c r="L745" s="185">
        <v>24385.35</v>
      </c>
      <c r="M745" s="185">
        <v>2617.42</v>
      </c>
      <c r="N745" s="185"/>
      <c r="O745" s="185">
        <v>11.0</v>
      </c>
      <c r="P745" s="186">
        <v>21528.41</v>
      </c>
      <c r="Q745" s="198">
        <v>0.4</v>
      </c>
      <c r="R745" s="86">
        <v>1153.5</v>
      </c>
      <c r="S745" s="86">
        <v>3.168</v>
      </c>
      <c r="T745" s="188"/>
      <c r="U745" s="86">
        <v>4.0</v>
      </c>
      <c r="V745" s="86">
        <v>242.49599999999998</v>
      </c>
      <c r="W745" s="91">
        <v>0.0</v>
      </c>
      <c r="X745" s="199">
        <v>611000.0</v>
      </c>
      <c r="Y745" s="143">
        <v>900.0</v>
      </c>
      <c r="Z745" s="143">
        <v>24.21561</v>
      </c>
    </row>
    <row r="746">
      <c r="A746" s="185">
        <v>744.0</v>
      </c>
      <c r="B746" s="185" t="s">
        <v>58</v>
      </c>
      <c r="C746" s="185" t="s">
        <v>27</v>
      </c>
      <c r="D746" s="185" t="s">
        <v>27</v>
      </c>
      <c r="E746" s="185" t="s">
        <v>27</v>
      </c>
      <c r="F746" s="185">
        <v>64.0</v>
      </c>
      <c r="G746" s="185" t="s">
        <v>29</v>
      </c>
      <c r="H746" s="185"/>
      <c r="I746" s="185" t="s">
        <v>59</v>
      </c>
      <c r="J746" s="191">
        <v>2.0</v>
      </c>
      <c r="K746" s="191" t="s">
        <v>48</v>
      </c>
      <c r="L746" s="185">
        <v>38739.92</v>
      </c>
      <c r="M746" s="185">
        <v>27047.68</v>
      </c>
      <c r="N746" s="185"/>
      <c r="O746" s="185">
        <v>17.0</v>
      </c>
      <c r="P746" s="186">
        <v>16026.85</v>
      </c>
      <c r="Q746" s="198">
        <v>0.2</v>
      </c>
      <c r="R746" s="86">
        <v>5486.61</v>
      </c>
      <c r="S746" s="86">
        <v>5.568</v>
      </c>
      <c r="T746" s="188"/>
      <c r="U746" s="86">
        <v>8.0</v>
      </c>
      <c r="V746" s="86">
        <v>1187.23</v>
      </c>
      <c r="W746" s="91">
        <v>0.0</v>
      </c>
      <c r="X746" s="199">
        <v>2488000.0</v>
      </c>
      <c r="Y746" s="143">
        <v>2863.0</v>
      </c>
      <c r="Z746" s="143">
        <v>24.21099</v>
      </c>
    </row>
    <row r="747">
      <c r="A747" s="185">
        <v>745.0</v>
      </c>
      <c r="B747" s="185" t="s">
        <v>58</v>
      </c>
      <c r="C747" s="185" t="s">
        <v>27</v>
      </c>
      <c r="D747" s="185" t="s">
        <v>27</v>
      </c>
      <c r="E747" s="185" t="s">
        <v>27</v>
      </c>
      <c r="F747" s="185">
        <v>64.0</v>
      </c>
      <c r="G747" s="185" t="s">
        <v>29</v>
      </c>
      <c r="H747" s="185"/>
      <c r="I747" s="185" t="s">
        <v>59</v>
      </c>
      <c r="J747" s="191">
        <v>2.0</v>
      </c>
      <c r="K747" s="191" t="s">
        <v>49</v>
      </c>
      <c r="L747" s="185">
        <v>40064.28</v>
      </c>
      <c r="M747" s="185">
        <v>132.031</v>
      </c>
      <c r="N747" s="185"/>
      <c r="O747" s="185">
        <v>3.0</v>
      </c>
      <c r="P747" s="186">
        <v>8928.62</v>
      </c>
      <c r="Q747" s="198">
        <v>0.2</v>
      </c>
      <c r="R747" s="86">
        <v>531.519</v>
      </c>
      <c r="S747" s="86">
        <v>1.536</v>
      </c>
      <c r="T747" s="188"/>
      <c r="U747" s="86">
        <v>2.0</v>
      </c>
      <c r="V747" s="86">
        <v>117.6</v>
      </c>
      <c r="W747" s="91">
        <v>0.0</v>
      </c>
      <c r="X747" s="199">
        <v>26000.0</v>
      </c>
      <c r="Y747" s="143">
        <v>141.0</v>
      </c>
      <c r="Z747" s="143">
        <v>22.13789</v>
      </c>
    </row>
    <row r="748">
      <c r="A748" s="185">
        <v>746.0</v>
      </c>
      <c r="B748" s="185" t="s">
        <v>58</v>
      </c>
      <c r="C748" s="185" t="s">
        <v>27</v>
      </c>
      <c r="D748" s="185" t="s">
        <v>27</v>
      </c>
      <c r="E748" s="185" t="s">
        <v>27</v>
      </c>
      <c r="F748" s="185">
        <v>64.0</v>
      </c>
      <c r="G748" s="185" t="s">
        <v>29</v>
      </c>
      <c r="H748" s="185"/>
      <c r="I748" s="185" t="s">
        <v>59</v>
      </c>
      <c r="J748" s="191">
        <v>2.0</v>
      </c>
      <c r="K748" s="191" t="s">
        <v>50</v>
      </c>
      <c r="L748" s="185">
        <v>30071.5</v>
      </c>
      <c r="M748" s="185">
        <v>8189.68</v>
      </c>
      <c r="N748" s="185"/>
      <c r="O748" s="185">
        <v>23.0</v>
      </c>
      <c r="P748" s="186">
        <v>59534.149999999994</v>
      </c>
      <c r="Q748" s="198">
        <v>0.5</v>
      </c>
      <c r="R748" s="86">
        <v>5990.509999999999</v>
      </c>
      <c r="S748" s="86">
        <v>14.912</v>
      </c>
      <c r="T748" s="188"/>
      <c r="U748" s="86">
        <v>8.0</v>
      </c>
      <c r="V748" s="86">
        <v>4484.79</v>
      </c>
      <c r="W748" s="91">
        <v>0.0</v>
      </c>
      <c r="X748" s="199">
        <v>4269000.0</v>
      </c>
      <c r="Y748" s="143">
        <v>4938.0</v>
      </c>
      <c r="Z748" s="143">
        <v>27.23612</v>
      </c>
    </row>
    <row r="749">
      <c r="A749" s="185">
        <v>747.0</v>
      </c>
      <c r="B749" s="185" t="s">
        <v>58</v>
      </c>
      <c r="C749" s="185" t="s">
        <v>27</v>
      </c>
      <c r="D749" s="185" t="s">
        <v>27</v>
      </c>
      <c r="E749" s="185" t="s">
        <v>27</v>
      </c>
      <c r="F749" s="185">
        <v>64.0</v>
      </c>
      <c r="G749" s="185" t="s">
        <v>29</v>
      </c>
      <c r="H749" s="185"/>
      <c r="I749" s="185" t="s">
        <v>59</v>
      </c>
      <c r="J749" s="191">
        <v>2.0</v>
      </c>
      <c r="K749" s="191" t="s">
        <v>51</v>
      </c>
      <c r="L749" s="185">
        <v>0.0</v>
      </c>
      <c r="M749" s="185"/>
      <c r="N749" s="185"/>
      <c r="O749" s="185"/>
      <c r="P749" s="195">
        <v>0.0</v>
      </c>
      <c r="Q749" s="198"/>
      <c r="R749" s="84">
        <v>0.0</v>
      </c>
      <c r="S749" s="188"/>
      <c r="T749" s="188"/>
      <c r="U749" s="188"/>
      <c r="V749" s="193">
        <v>0.0</v>
      </c>
      <c r="W749" s="91"/>
      <c r="X749" s="199" t="e">
        <v>#VALUE!</v>
      </c>
      <c r="Y749" s="143" t="s">
        <v>30</v>
      </c>
      <c r="Z749" s="143" t="s">
        <v>30</v>
      </c>
    </row>
    <row r="750">
      <c r="A750" s="185">
        <v>748.0</v>
      </c>
      <c r="B750" s="185" t="s">
        <v>58</v>
      </c>
      <c r="C750" s="185" t="s">
        <v>27</v>
      </c>
      <c r="D750" s="185" t="s">
        <v>27</v>
      </c>
      <c r="E750" s="185" t="s">
        <v>27</v>
      </c>
      <c r="F750" s="185">
        <v>64.0</v>
      </c>
      <c r="G750" s="185" t="s">
        <v>29</v>
      </c>
      <c r="H750" s="185"/>
      <c r="I750" s="185" t="s">
        <v>59</v>
      </c>
      <c r="J750" s="191">
        <v>2.0</v>
      </c>
      <c r="K750" s="191" t="s">
        <v>52</v>
      </c>
      <c r="L750" s="185">
        <v>0.0</v>
      </c>
      <c r="M750" s="185"/>
      <c r="N750" s="185"/>
      <c r="O750" s="185"/>
      <c r="P750" s="195">
        <v>0.0</v>
      </c>
      <c r="Q750" s="198"/>
      <c r="R750" s="84">
        <v>0.0</v>
      </c>
      <c r="S750" s="188"/>
      <c r="T750" s="188"/>
      <c r="U750" s="188"/>
      <c r="V750" s="193">
        <v>0.0</v>
      </c>
      <c r="W750" s="91"/>
      <c r="X750" s="199" t="e">
        <v>#VALUE!</v>
      </c>
      <c r="Y750" s="143" t="s">
        <v>30</v>
      </c>
      <c r="Z750" s="143" t="s">
        <v>30</v>
      </c>
    </row>
    <row r="751">
      <c r="A751" s="185">
        <v>749.0</v>
      </c>
      <c r="B751" s="185" t="s">
        <v>58</v>
      </c>
      <c r="C751" s="185" t="s">
        <v>27</v>
      </c>
      <c r="D751" s="185" t="s">
        <v>27</v>
      </c>
      <c r="E751" s="185" t="s">
        <v>27</v>
      </c>
      <c r="F751" s="185">
        <v>64.0</v>
      </c>
      <c r="G751" s="185" t="s">
        <v>29</v>
      </c>
      <c r="H751" s="185"/>
      <c r="I751" s="185" t="s">
        <v>59</v>
      </c>
      <c r="J751" s="191">
        <v>4.0</v>
      </c>
      <c r="K751" s="191" t="s">
        <v>31</v>
      </c>
      <c r="L751" s="185">
        <v>98021.37000000001</v>
      </c>
      <c r="M751" s="185">
        <v>44.864</v>
      </c>
      <c r="N751" s="185"/>
      <c r="O751" s="185">
        <v>2.0</v>
      </c>
      <c r="P751" s="186">
        <v>194172.06</v>
      </c>
      <c r="Q751" s="198">
        <v>3.3</v>
      </c>
      <c r="R751" s="84">
        <v>0.0</v>
      </c>
      <c r="S751" s="188"/>
      <c r="T751" s="188"/>
      <c r="U751" s="188"/>
      <c r="V751" s="193">
        <v>0.0</v>
      </c>
      <c r="W751" s="91"/>
      <c r="X751" s="199">
        <v>178000.0</v>
      </c>
      <c r="Y751" s="143">
        <v>1775.0</v>
      </c>
      <c r="Z751" s="143">
        <v>15.55969</v>
      </c>
    </row>
    <row r="752">
      <c r="A752" s="185">
        <v>750.0</v>
      </c>
      <c r="B752" s="185" t="s">
        <v>58</v>
      </c>
      <c r="C752" s="185" t="s">
        <v>27</v>
      </c>
      <c r="D752" s="185" t="s">
        <v>27</v>
      </c>
      <c r="E752" s="185" t="s">
        <v>27</v>
      </c>
      <c r="F752" s="185">
        <v>64.0</v>
      </c>
      <c r="G752" s="185" t="s">
        <v>29</v>
      </c>
      <c r="H752" s="185"/>
      <c r="I752" s="185" t="s">
        <v>59</v>
      </c>
      <c r="J752" s="191">
        <v>4.0</v>
      </c>
      <c r="K752" s="191" t="s">
        <v>32</v>
      </c>
      <c r="L752" s="185">
        <v>8019.44</v>
      </c>
      <c r="M752" s="185">
        <v>3224.27</v>
      </c>
      <c r="N752" s="185"/>
      <c r="O752" s="185">
        <v>39.0</v>
      </c>
      <c r="P752" s="186">
        <v>1.889911E7</v>
      </c>
      <c r="Q752" s="198">
        <v>70.4</v>
      </c>
      <c r="R752" s="86">
        <v>77.08800000000001</v>
      </c>
      <c r="S752" s="86">
        <v>20.32</v>
      </c>
      <c r="T752" s="188"/>
      <c r="U752" s="86">
        <v>22.0</v>
      </c>
      <c r="V752" s="86">
        <v>1228.03</v>
      </c>
      <c r="W752" s="91">
        <v>0.0</v>
      </c>
      <c r="X752" s="199">
        <v>2.0175E7</v>
      </c>
      <c r="Y752" s="143">
        <v>20810.0</v>
      </c>
      <c r="Z752" s="143">
        <v>26.96551</v>
      </c>
    </row>
    <row r="753">
      <c r="A753" s="185">
        <v>751.0</v>
      </c>
      <c r="B753" s="185" t="s">
        <v>58</v>
      </c>
      <c r="C753" s="185" t="s">
        <v>27</v>
      </c>
      <c r="D753" s="185" t="s">
        <v>27</v>
      </c>
      <c r="E753" s="185" t="s">
        <v>27</v>
      </c>
      <c r="F753" s="185">
        <v>64.0</v>
      </c>
      <c r="G753" s="185" t="s">
        <v>29</v>
      </c>
      <c r="H753" s="185"/>
      <c r="I753" s="185" t="s">
        <v>59</v>
      </c>
      <c r="J753" s="191">
        <v>4.0</v>
      </c>
      <c r="K753" s="191" t="s">
        <v>33</v>
      </c>
      <c r="L753" s="185">
        <v>62778.770000000004</v>
      </c>
      <c r="M753" s="185">
        <v>375.55</v>
      </c>
      <c r="N753" s="185"/>
      <c r="O753" s="185">
        <v>12.0</v>
      </c>
      <c r="P753" s="186">
        <v>43131.93</v>
      </c>
      <c r="Q753" s="198">
        <v>0.7</v>
      </c>
      <c r="R753" s="86">
        <v>8720.46</v>
      </c>
      <c r="S753" s="86">
        <v>5.664</v>
      </c>
      <c r="T753" s="188"/>
      <c r="U753" s="86">
        <v>8.0</v>
      </c>
      <c r="V753" s="86">
        <v>1878.24</v>
      </c>
      <c r="W753" s="91">
        <v>0.0</v>
      </c>
      <c r="X753" s="199">
        <v>426000.0</v>
      </c>
      <c r="Y753" s="143">
        <v>892.0</v>
      </c>
      <c r="Z753" s="143">
        <v>22.95551</v>
      </c>
    </row>
    <row r="754">
      <c r="A754" s="185">
        <v>752.0</v>
      </c>
      <c r="B754" s="185" t="s">
        <v>58</v>
      </c>
      <c r="C754" s="185" t="s">
        <v>27</v>
      </c>
      <c r="D754" s="185" t="s">
        <v>27</v>
      </c>
      <c r="E754" s="185" t="s">
        <v>27</v>
      </c>
      <c r="F754" s="185">
        <v>64.0</v>
      </c>
      <c r="G754" s="185" t="s">
        <v>29</v>
      </c>
      <c r="H754" s="185"/>
      <c r="I754" s="185" t="s">
        <v>59</v>
      </c>
      <c r="J754" s="191">
        <v>4.0</v>
      </c>
      <c r="K754" s="191" t="s">
        <v>34</v>
      </c>
      <c r="L754" s="185">
        <v>49017.62</v>
      </c>
      <c r="M754" s="185">
        <v>54505.53</v>
      </c>
      <c r="N754" s="185"/>
      <c r="O754" s="185">
        <v>149.0</v>
      </c>
      <c r="P754" s="186">
        <v>7869.17</v>
      </c>
      <c r="Q754" s="198">
        <v>0.1</v>
      </c>
      <c r="R754" s="86">
        <v>603.519</v>
      </c>
      <c r="S754" s="86">
        <v>3.072</v>
      </c>
      <c r="T754" s="188"/>
      <c r="U754" s="86">
        <v>4.0</v>
      </c>
      <c r="V754" s="86">
        <v>1178.62</v>
      </c>
      <c r="W754" s="91">
        <v>0.0</v>
      </c>
      <c r="X754" s="199">
        <v>3882000.0</v>
      </c>
      <c r="Y754" s="143">
        <v>4469.0</v>
      </c>
      <c r="Z754" s="143">
        <v>25.75067</v>
      </c>
    </row>
    <row r="755">
      <c r="A755" s="185">
        <v>753.0</v>
      </c>
      <c r="B755" s="185" t="s">
        <v>58</v>
      </c>
      <c r="C755" s="185" t="s">
        <v>27</v>
      </c>
      <c r="D755" s="185" t="s">
        <v>27</v>
      </c>
      <c r="E755" s="185" t="s">
        <v>27</v>
      </c>
      <c r="F755" s="185">
        <v>64.0</v>
      </c>
      <c r="G755" s="185" t="s">
        <v>29</v>
      </c>
      <c r="H755" s="185"/>
      <c r="I755" s="185" t="s">
        <v>59</v>
      </c>
      <c r="J755" s="191">
        <v>4.0</v>
      </c>
      <c r="K755" s="191" t="s">
        <v>35</v>
      </c>
      <c r="L755" s="185">
        <v>61069.91</v>
      </c>
      <c r="M755" s="185">
        <v>183.743</v>
      </c>
      <c r="N755" s="185"/>
      <c r="O755" s="185">
        <v>147.0</v>
      </c>
      <c r="P755" s="186">
        <v>9517.33</v>
      </c>
      <c r="Q755" s="198">
        <v>0.2</v>
      </c>
      <c r="R755" s="86">
        <v>8778.35</v>
      </c>
      <c r="S755" s="86">
        <v>7.424</v>
      </c>
      <c r="T755" s="188"/>
      <c r="U755" s="86">
        <v>10.0</v>
      </c>
      <c r="V755" s="86">
        <v>1274.68</v>
      </c>
      <c r="W755" s="91">
        <v>0.0</v>
      </c>
      <c r="X755" s="199">
        <v>76000.0</v>
      </c>
      <c r="Y755" s="143">
        <v>252.0</v>
      </c>
      <c r="Z755" s="143">
        <v>22.60751</v>
      </c>
    </row>
    <row r="756">
      <c r="A756" s="185">
        <v>754.0</v>
      </c>
      <c r="B756" s="185" t="s">
        <v>58</v>
      </c>
      <c r="C756" s="185" t="s">
        <v>27</v>
      </c>
      <c r="D756" s="185" t="s">
        <v>27</v>
      </c>
      <c r="E756" s="185" t="s">
        <v>27</v>
      </c>
      <c r="F756" s="185">
        <v>64.0</v>
      </c>
      <c r="G756" s="185" t="s">
        <v>29</v>
      </c>
      <c r="H756" s="185"/>
      <c r="I756" s="185" t="s">
        <v>59</v>
      </c>
      <c r="J756" s="191">
        <v>4.0</v>
      </c>
      <c r="K756" s="191" t="s">
        <v>36</v>
      </c>
      <c r="L756" s="185">
        <v>62221.74</v>
      </c>
      <c r="M756" s="185">
        <v>130.847</v>
      </c>
      <c r="N756" s="185"/>
      <c r="O756" s="185">
        <v>1.0</v>
      </c>
      <c r="P756" s="186">
        <v>1335.51</v>
      </c>
      <c r="Q756" s="198">
        <v>0.0</v>
      </c>
      <c r="R756" s="84">
        <v>0.0</v>
      </c>
      <c r="S756" s="188"/>
      <c r="T756" s="188"/>
      <c r="U756" s="188"/>
      <c r="V756" s="193">
        <v>0.0</v>
      </c>
      <c r="W756" s="91"/>
      <c r="X756" s="199">
        <v>10000.0</v>
      </c>
      <c r="Y756" s="143">
        <v>91.0</v>
      </c>
      <c r="Z756" s="143">
        <v>9.12885</v>
      </c>
    </row>
    <row r="757">
      <c r="A757" s="185">
        <v>755.0</v>
      </c>
      <c r="B757" s="185" t="s">
        <v>58</v>
      </c>
      <c r="C757" s="185" t="s">
        <v>27</v>
      </c>
      <c r="D757" s="185" t="s">
        <v>27</v>
      </c>
      <c r="E757" s="185" t="s">
        <v>27</v>
      </c>
      <c r="F757" s="185">
        <v>64.0</v>
      </c>
      <c r="G757" s="185" t="s">
        <v>29</v>
      </c>
      <c r="H757" s="185"/>
      <c r="I757" s="185" t="s">
        <v>59</v>
      </c>
      <c r="J757" s="191">
        <v>4.0</v>
      </c>
      <c r="K757" s="191" t="s">
        <v>37</v>
      </c>
      <c r="L757" s="185">
        <v>67825.27</v>
      </c>
      <c r="M757" s="185">
        <v>68.448</v>
      </c>
      <c r="N757" s="185"/>
      <c r="O757" s="185">
        <v>12.0</v>
      </c>
      <c r="P757" s="186">
        <v>36486.04</v>
      </c>
      <c r="Q757" s="198">
        <v>0.6</v>
      </c>
      <c r="R757" s="86">
        <v>8743.43</v>
      </c>
      <c r="S757" s="86">
        <v>7.104</v>
      </c>
      <c r="T757" s="188"/>
      <c r="U757" s="86">
        <v>10.0</v>
      </c>
      <c r="V757" s="86">
        <v>1284.32</v>
      </c>
      <c r="W757" s="91">
        <v>0.0</v>
      </c>
      <c r="X757" s="199">
        <v>54000.0</v>
      </c>
      <c r="Y757" s="143">
        <v>158.0</v>
      </c>
      <c r="Z757" s="143">
        <v>22.52311</v>
      </c>
    </row>
    <row r="758">
      <c r="A758" s="185">
        <v>756.0</v>
      </c>
      <c r="B758" s="185" t="s">
        <v>58</v>
      </c>
      <c r="C758" s="185" t="s">
        <v>27</v>
      </c>
      <c r="D758" s="185" t="s">
        <v>27</v>
      </c>
      <c r="E758" s="185" t="s">
        <v>27</v>
      </c>
      <c r="F758" s="185">
        <v>64.0</v>
      </c>
      <c r="G758" s="185" t="s">
        <v>29</v>
      </c>
      <c r="H758" s="185"/>
      <c r="I758" s="185" t="s">
        <v>59</v>
      </c>
      <c r="J758" s="191">
        <v>4.0</v>
      </c>
      <c r="K758" s="191" t="s">
        <v>38</v>
      </c>
      <c r="L758" s="185">
        <v>69686.73</v>
      </c>
      <c r="M758" s="185">
        <v>280.863</v>
      </c>
      <c r="N758" s="185"/>
      <c r="O758" s="185">
        <v>165.0</v>
      </c>
      <c r="P758" s="186">
        <v>19725.52</v>
      </c>
      <c r="Q758" s="198">
        <v>0.3</v>
      </c>
      <c r="R758" s="86">
        <v>9845.560000000001</v>
      </c>
      <c r="S758" s="86">
        <v>9.856</v>
      </c>
      <c r="T758" s="188"/>
      <c r="U758" s="86">
        <v>14.0</v>
      </c>
      <c r="V758" s="86">
        <v>1541.43</v>
      </c>
      <c r="W758" s="91">
        <v>0.0</v>
      </c>
      <c r="X758" s="199">
        <v>91000.0</v>
      </c>
      <c r="Y758" s="143">
        <v>393.0</v>
      </c>
      <c r="Z758" s="143">
        <v>24.14859</v>
      </c>
    </row>
    <row r="759">
      <c r="A759" s="185">
        <v>757.0</v>
      </c>
      <c r="B759" s="185" t="s">
        <v>58</v>
      </c>
      <c r="C759" s="185" t="s">
        <v>27</v>
      </c>
      <c r="D759" s="185" t="s">
        <v>27</v>
      </c>
      <c r="E759" s="185" t="s">
        <v>27</v>
      </c>
      <c r="F759" s="185">
        <v>64.0</v>
      </c>
      <c r="G759" s="185" t="s">
        <v>29</v>
      </c>
      <c r="H759" s="185"/>
      <c r="I759" s="185" t="s">
        <v>59</v>
      </c>
      <c r="J759" s="191">
        <v>4.0</v>
      </c>
      <c r="K759" s="191" t="s">
        <v>39</v>
      </c>
      <c r="L759" s="185">
        <v>89705.41</v>
      </c>
      <c r="M759" s="185">
        <v>50.943</v>
      </c>
      <c r="N759" s="185"/>
      <c r="O759" s="185">
        <v>12.0</v>
      </c>
      <c r="P759" s="186">
        <v>71104.45</v>
      </c>
      <c r="Q759" s="198">
        <v>1.2</v>
      </c>
      <c r="R759" s="86">
        <v>17585.18</v>
      </c>
      <c r="S759" s="86">
        <v>7.424</v>
      </c>
      <c r="T759" s="188"/>
      <c r="U759" s="86">
        <v>10.0</v>
      </c>
      <c r="V759" s="86">
        <v>8099.780000000001</v>
      </c>
      <c r="W759" s="91">
        <v>0.1</v>
      </c>
      <c r="X759" s="199">
        <v>89000.0</v>
      </c>
      <c r="Y759" s="143">
        <v>345.0</v>
      </c>
      <c r="Z759" s="143">
        <v>22.95853</v>
      </c>
    </row>
    <row r="760">
      <c r="A760" s="185">
        <v>758.0</v>
      </c>
      <c r="B760" s="185" t="s">
        <v>58</v>
      </c>
      <c r="C760" s="185" t="s">
        <v>27</v>
      </c>
      <c r="D760" s="185" t="s">
        <v>27</v>
      </c>
      <c r="E760" s="185" t="s">
        <v>27</v>
      </c>
      <c r="F760" s="185">
        <v>64.0</v>
      </c>
      <c r="G760" s="185" t="s">
        <v>29</v>
      </c>
      <c r="H760" s="185"/>
      <c r="I760" s="185" t="s">
        <v>59</v>
      </c>
      <c r="J760" s="191">
        <v>4.0</v>
      </c>
      <c r="K760" s="191" t="s">
        <v>40</v>
      </c>
      <c r="L760" s="185">
        <v>62020.200000000004</v>
      </c>
      <c r="M760" s="185">
        <v>1895.19</v>
      </c>
      <c r="N760" s="185"/>
      <c r="O760" s="185">
        <v>57.0</v>
      </c>
      <c r="P760" s="186">
        <v>123479.19</v>
      </c>
      <c r="Q760" s="198">
        <v>2.1</v>
      </c>
      <c r="R760" s="86">
        <v>9525.28</v>
      </c>
      <c r="S760" s="86">
        <v>20.992</v>
      </c>
      <c r="T760" s="188"/>
      <c r="U760" s="86">
        <v>53.0</v>
      </c>
      <c r="V760" s="86">
        <v>2937.0099999999998</v>
      </c>
      <c r="W760" s="91">
        <v>0.1</v>
      </c>
      <c r="X760" s="199">
        <v>328000.0</v>
      </c>
      <c r="Y760" s="143">
        <v>836.0</v>
      </c>
      <c r="Z760" s="143">
        <v>23.25423</v>
      </c>
    </row>
    <row r="761">
      <c r="A761" s="185">
        <v>759.0</v>
      </c>
      <c r="B761" s="185" t="s">
        <v>58</v>
      </c>
      <c r="C761" s="185" t="s">
        <v>27</v>
      </c>
      <c r="D761" s="185" t="s">
        <v>27</v>
      </c>
      <c r="E761" s="185" t="s">
        <v>27</v>
      </c>
      <c r="F761" s="185">
        <v>64.0</v>
      </c>
      <c r="G761" s="185" t="s">
        <v>29</v>
      </c>
      <c r="H761" s="185"/>
      <c r="I761" s="185" t="s">
        <v>59</v>
      </c>
      <c r="J761" s="191">
        <v>4.0</v>
      </c>
      <c r="K761" s="191" t="s">
        <v>41</v>
      </c>
      <c r="L761" s="185">
        <v>7688.780000000001</v>
      </c>
      <c r="M761" s="185">
        <v>2610.99</v>
      </c>
      <c r="N761" s="185"/>
      <c r="O761" s="185">
        <v>22.0</v>
      </c>
      <c r="P761" s="186">
        <v>1429.49</v>
      </c>
      <c r="Q761" s="198">
        <v>0.0</v>
      </c>
      <c r="R761" s="86">
        <v>60.608000000000004</v>
      </c>
      <c r="S761" s="86">
        <v>5.12</v>
      </c>
      <c r="T761" s="188"/>
      <c r="U761" s="86">
        <v>8.0</v>
      </c>
      <c r="V761" s="86">
        <v>445.245</v>
      </c>
      <c r="W761" s="91">
        <v>0.0</v>
      </c>
      <c r="X761" s="199">
        <v>188000.0</v>
      </c>
      <c r="Y761" s="143">
        <v>586.0</v>
      </c>
      <c r="Z761" s="143">
        <v>25.67023</v>
      </c>
    </row>
    <row r="762">
      <c r="A762" s="185">
        <v>760.0</v>
      </c>
      <c r="B762" s="185" t="s">
        <v>58</v>
      </c>
      <c r="C762" s="185" t="s">
        <v>27</v>
      </c>
      <c r="D762" s="185" t="s">
        <v>27</v>
      </c>
      <c r="E762" s="185" t="s">
        <v>27</v>
      </c>
      <c r="F762" s="185">
        <v>64.0</v>
      </c>
      <c r="G762" s="185" t="s">
        <v>29</v>
      </c>
      <c r="H762" s="185"/>
      <c r="I762" s="185" t="s">
        <v>59</v>
      </c>
      <c r="J762" s="191">
        <v>4.0</v>
      </c>
      <c r="K762" s="191" t="s">
        <v>42</v>
      </c>
      <c r="L762" s="185">
        <v>49416.71</v>
      </c>
      <c r="M762" s="185">
        <v>100.416</v>
      </c>
      <c r="N762" s="185"/>
      <c r="O762" s="185">
        <v>139.0</v>
      </c>
      <c r="P762" s="186">
        <v>3676.7400000000002</v>
      </c>
      <c r="Q762" s="198">
        <v>0.1</v>
      </c>
      <c r="R762" s="86">
        <v>7930.21</v>
      </c>
      <c r="S762" s="86">
        <v>1.568</v>
      </c>
      <c r="T762" s="188"/>
      <c r="U762" s="86">
        <v>2.0</v>
      </c>
      <c r="V762" s="86">
        <v>824.797</v>
      </c>
      <c r="W762" s="91">
        <v>0.0</v>
      </c>
      <c r="X762" s="199">
        <v>60000.0</v>
      </c>
      <c r="Y762" s="143">
        <v>210.0</v>
      </c>
      <c r="Z762" s="143">
        <v>23.13394</v>
      </c>
    </row>
    <row r="763">
      <c r="A763" s="185">
        <v>761.0</v>
      </c>
      <c r="B763" s="185" t="s">
        <v>58</v>
      </c>
      <c r="C763" s="185" t="s">
        <v>27</v>
      </c>
      <c r="D763" s="185" t="s">
        <v>27</v>
      </c>
      <c r="E763" s="185" t="s">
        <v>27</v>
      </c>
      <c r="F763" s="185">
        <v>64.0</v>
      </c>
      <c r="G763" s="185" t="s">
        <v>29</v>
      </c>
      <c r="H763" s="185"/>
      <c r="I763" s="185" t="s">
        <v>59</v>
      </c>
      <c r="J763" s="191">
        <v>4.0</v>
      </c>
      <c r="K763" s="191" t="s">
        <v>43</v>
      </c>
      <c r="L763" s="185">
        <v>7521.58</v>
      </c>
      <c r="M763" s="185">
        <v>1816.79</v>
      </c>
      <c r="N763" s="185"/>
      <c r="O763" s="185">
        <v>139.0</v>
      </c>
      <c r="P763" s="186">
        <v>2.643994E7</v>
      </c>
      <c r="Q763" s="198">
        <v>80.5</v>
      </c>
      <c r="R763" s="86">
        <v>237.695</v>
      </c>
      <c r="S763" s="188"/>
      <c r="T763" s="188"/>
      <c r="U763" s="188"/>
      <c r="V763" s="193">
        <v>0.0</v>
      </c>
      <c r="W763" s="91"/>
      <c r="X763" s="199">
        <v>2.7237E7</v>
      </c>
      <c r="Y763" s="143">
        <v>27677.0</v>
      </c>
      <c r="Z763" s="143">
        <v>17.91232</v>
      </c>
    </row>
    <row r="764">
      <c r="A764" s="185">
        <v>762.0</v>
      </c>
      <c r="B764" s="185" t="s">
        <v>58</v>
      </c>
      <c r="C764" s="185" t="s">
        <v>27</v>
      </c>
      <c r="D764" s="185" t="s">
        <v>27</v>
      </c>
      <c r="E764" s="185" t="s">
        <v>27</v>
      </c>
      <c r="F764" s="185">
        <v>64.0</v>
      </c>
      <c r="G764" s="185" t="s">
        <v>29</v>
      </c>
      <c r="H764" s="185"/>
      <c r="I764" s="185" t="s">
        <v>59</v>
      </c>
      <c r="J764" s="191">
        <v>4.0</v>
      </c>
      <c r="K764" s="191" t="s">
        <v>44</v>
      </c>
      <c r="L764" s="185">
        <v>54667.51</v>
      </c>
      <c r="M764" s="185">
        <v>259.391</v>
      </c>
      <c r="N764" s="185"/>
      <c r="O764" s="185">
        <v>5.0</v>
      </c>
      <c r="P764" s="186">
        <v>4035.8799999999997</v>
      </c>
      <c r="Q764" s="198">
        <v>0.1</v>
      </c>
      <c r="R764" s="86">
        <v>1058.33</v>
      </c>
      <c r="S764" s="86">
        <v>1.568</v>
      </c>
      <c r="T764" s="188"/>
      <c r="U764" s="86">
        <v>2.0</v>
      </c>
      <c r="V764" s="86">
        <v>146.559</v>
      </c>
      <c r="W764" s="91">
        <v>0.0</v>
      </c>
      <c r="X764" s="199">
        <v>21000.0</v>
      </c>
      <c r="Y764" s="143">
        <v>174.0</v>
      </c>
      <c r="Z764" s="143">
        <v>22.54398</v>
      </c>
    </row>
    <row r="765">
      <c r="A765" s="185">
        <v>763.0</v>
      </c>
      <c r="B765" s="185" t="s">
        <v>58</v>
      </c>
      <c r="C765" s="185" t="s">
        <v>27</v>
      </c>
      <c r="D765" s="185" t="s">
        <v>27</v>
      </c>
      <c r="E765" s="185" t="s">
        <v>27</v>
      </c>
      <c r="F765" s="185">
        <v>64.0</v>
      </c>
      <c r="G765" s="185" t="s">
        <v>29</v>
      </c>
      <c r="H765" s="185"/>
      <c r="I765" s="185" t="s">
        <v>59</v>
      </c>
      <c r="J765" s="191">
        <v>4.0</v>
      </c>
      <c r="K765" s="191" t="s">
        <v>45</v>
      </c>
      <c r="L765" s="185">
        <v>54204.28</v>
      </c>
      <c r="M765" s="185">
        <v>465.79</v>
      </c>
      <c r="N765" s="185"/>
      <c r="O765" s="185">
        <v>12.0</v>
      </c>
      <c r="P765" s="186">
        <v>3213.61</v>
      </c>
      <c r="Q765" s="198">
        <v>0.1</v>
      </c>
      <c r="R765" s="86">
        <v>111.328</v>
      </c>
      <c r="S765" s="86">
        <v>2.624</v>
      </c>
      <c r="T765" s="188"/>
      <c r="U765" s="86">
        <v>4.0</v>
      </c>
      <c r="V765" s="86">
        <v>223.488</v>
      </c>
      <c r="W765" s="91">
        <v>0.0</v>
      </c>
      <c r="X765" s="199">
        <v>115000.0</v>
      </c>
      <c r="Y765" s="143">
        <v>494.0</v>
      </c>
      <c r="Z765" s="143">
        <v>24.8737</v>
      </c>
    </row>
    <row r="766">
      <c r="A766" s="185">
        <v>764.0</v>
      </c>
      <c r="B766" s="185" t="s">
        <v>58</v>
      </c>
      <c r="C766" s="185" t="s">
        <v>27</v>
      </c>
      <c r="D766" s="185" t="s">
        <v>27</v>
      </c>
      <c r="E766" s="185" t="s">
        <v>27</v>
      </c>
      <c r="F766" s="185">
        <v>64.0</v>
      </c>
      <c r="G766" s="185" t="s">
        <v>29</v>
      </c>
      <c r="H766" s="185"/>
      <c r="I766" s="185" t="s">
        <v>59</v>
      </c>
      <c r="J766" s="191">
        <v>4.0</v>
      </c>
      <c r="K766" s="191" t="s">
        <v>46</v>
      </c>
      <c r="L766" s="185">
        <v>4668.8</v>
      </c>
      <c r="M766" s="185">
        <v>126850.64</v>
      </c>
      <c r="N766" s="185"/>
      <c r="O766" s="185">
        <v>7.0</v>
      </c>
      <c r="P766" s="186">
        <v>6205.56</v>
      </c>
      <c r="Q766" s="198">
        <v>0.1</v>
      </c>
      <c r="R766" s="86">
        <v>1062.91</v>
      </c>
      <c r="S766" s="86">
        <v>1.568</v>
      </c>
      <c r="T766" s="188"/>
      <c r="U766" s="86">
        <v>2.0</v>
      </c>
      <c r="V766" s="86">
        <v>148.191</v>
      </c>
      <c r="W766" s="91">
        <v>0.0</v>
      </c>
      <c r="X766" s="199">
        <v>6369000.0</v>
      </c>
      <c r="Y766" s="143">
        <v>6594.0</v>
      </c>
      <c r="Z766" s="143">
        <v>24.79668</v>
      </c>
    </row>
    <row r="767">
      <c r="A767" s="185">
        <v>765.0</v>
      </c>
      <c r="B767" s="185" t="s">
        <v>58</v>
      </c>
      <c r="C767" s="185" t="s">
        <v>27</v>
      </c>
      <c r="D767" s="185" t="s">
        <v>27</v>
      </c>
      <c r="E767" s="185" t="s">
        <v>27</v>
      </c>
      <c r="F767" s="185">
        <v>64.0</v>
      </c>
      <c r="G767" s="185" t="s">
        <v>29</v>
      </c>
      <c r="H767" s="185"/>
      <c r="I767" s="185" t="s">
        <v>59</v>
      </c>
      <c r="J767" s="191">
        <v>4.0</v>
      </c>
      <c r="K767" s="191" t="s">
        <v>47</v>
      </c>
      <c r="L767" s="185">
        <v>47260.38</v>
      </c>
      <c r="M767" s="185">
        <v>5404.67</v>
      </c>
      <c r="N767" s="185"/>
      <c r="O767" s="185">
        <v>11.0</v>
      </c>
      <c r="P767" s="186">
        <v>63866.869999999995</v>
      </c>
      <c r="Q767" s="198">
        <v>1.1</v>
      </c>
      <c r="R767" s="86">
        <v>2215.96</v>
      </c>
      <c r="S767" s="86">
        <v>3.2</v>
      </c>
      <c r="T767" s="188"/>
      <c r="U767" s="86">
        <v>4.0</v>
      </c>
      <c r="V767" s="86">
        <v>291.967</v>
      </c>
      <c r="W767" s="91">
        <v>0.0</v>
      </c>
      <c r="X767" s="199">
        <v>1189000.0</v>
      </c>
      <c r="Y767" s="143">
        <v>1496.0</v>
      </c>
      <c r="Z767" s="143">
        <v>23.85232</v>
      </c>
    </row>
    <row r="768">
      <c r="A768" s="185">
        <v>766.0</v>
      </c>
      <c r="B768" s="185" t="s">
        <v>58</v>
      </c>
      <c r="C768" s="185" t="s">
        <v>27</v>
      </c>
      <c r="D768" s="185" t="s">
        <v>27</v>
      </c>
      <c r="E768" s="185" t="s">
        <v>27</v>
      </c>
      <c r="F768" s="185">
        <v>64.0</v>
      </c>
      <c r="G768" s="185" t="s">
        <v>29</v>
      </c>
      <c r="H768" s="185"/>
      <c r="I768" s="185" t="s">
        <v>59</v>
      </c>
      <c r="J768" s="191">
        <v>4.0</v>
      </c>
      <c r="K768" s="191" t="s">
        <v>48</v>
      </c>
      <c r="L768" s="185">
        <v>76487.87</v>
      </c>
      <c r="M768" s="185">
        <v>53999.73</v>
      </c>
      <c r="N768" s="185"/>
      <c r="O768" s="185">
        <v>17.0</v>
      </c>
      <c r="P768" s="186">
        <v>31752.030000000002</v>
      </c>
      <c r="Q768" s="198">
        <v>0.3</v>
      </c>
      <c r="R768" s="86">
        <v>10789.69</v>
      </c>
      <c r="S768" s="86">
        <v>5.632</v>
      </c>
      <c r="T768" s="188"/>
      <c r="U768" s="86">
        <v>8.0</v>
      </c>
      <c r="V768" s="86">
        <v>1889.1100000000001</v>
      </c>
      <c r="W768" s="91">
        <v>0.0</v>
      </c>
      <c r="X768" s="199">
        <v>4914000.0</v>
      </c>
      <c r="Y768" s="143">
        <v>5306.0</v>
      </c>
      <c r="Z768" s="143">
        <v>24.3943</v>
      </c>
    </row>
    <row r="769">
      <c r="A769" s="185">
        <v>767.0</v>
      </c>
      <c r="B769" s="185" t="s">
        <v>58</v>
      </c>
      <c r="C769" s="185" t="s">
        <v>27</v>
      </c>
      <c r="D769" s="185" t="s">
        <v>27</v>
      </c>
      <c r="E769" s="185" t="s">
        <v>27</v>
      </c>
      <c r="F769" s="185">
        <v>64.0</v>
      </c>
      <c r="G769" s="185" t="s">
        <v>29</v>
      </c>
      <c r="H769" s="185"/>
      <c r="I769" s="185" t="s">
        <v>59</v>
      </c>
      <c r="J769" s="191">
        <v>4.0</v>
      </c>
      <c r="K769" s="191" t="s">
        <v>49</v>
      </c>
      <c r="L769" s="185">
        <v>81939.62000000001</v>
      </c>
      <c r="M769" s="185">
        <v>131.36</v>
      </c>
      <c r="N769" s="185"/>
      <c r="O769" s="185">
        <v>3.0</v>
      </c>
      <c r="P769" s="186">
        <v>25400.19</v>
      </c>
      <c r="Q769" s="198">
        <v>0.4</v>
      </c>
      <c r="R769" s="86">
        <v>1082.04</v>
      </c>
      <c r="S769" s="86">
        <v>1.568</v>
      </c>
      <c r="T769" s="188"/>
      <c r="U769" s="86">
        <v>2.0</v>
      </c>
      <c r="V769" s="86">
        <v>147.071</v>
      </c>
      <c r="W769" s="91">
        <v>0.0</v>
      </c>
      <c r="X769" s="199">
        <v>42000.0</v>
      </c>
      <c r="Y769" s="143">
        <v>191.0</v>
      </c>
      <c r="Z769" s="143">
        <v>22.17239</v>
      </c>
    </row>
    <row r="770">
      <c r="A770" s="185">
        <v>768.0</v>
      </c>
      <c r="B770" s="185" t="s">
        <v>58</v>
      </c>
      <c r="C770" s="185" t="s">
        <v>27</v>
      </c>
      <c r="D770" s="185" t="s">
        <v>27</v>
      </c>
      <c r="E770" s="185" t="s">
        <v>27</v>
      </c>
      <c r="F770" s="185">
        <v>64.0</v>
      </c>
      <c r="G770" s="185" t="s">
        <v>29</v>
      </c>
      <c r="H770" s="185"/>
      <c r="I770" s="185" t="s">
        <v>59</v>
      </c>
      <c r="J770" s="191">
        <v>4.0</v>
      </c>
      <c r="K770" s="191" t="s">
        <v>50</v>
      </c>
      <c r="L770" s="185">
        <v>59729.13</v>
      </c>
      <c r="M770" s="185">
        <v>15727.23</v>
      </c>
      <c r="N770" s="185"/>
      <c r="O770" s="185">
        <v>23.0</v>
      </c>
      <c r="P770" s="186">
        <v>118533.84</v>
      </c>
      <c r="Q770" s="198">
        <v>0.8</v>
      </c>
      <c r="R770" s="86">
        <v>11728.03</v>
      </c>
      <c r="S770" s="86">
        <v>5.312</v>
      </c>
      <c r="T770" s="188"/>
      <c r="U770" s="86">
        <v>8.0</v>
      </c>
      <c r="V770" s="86">
        <v>9330.82</v>
      </c>
      <c r="W770" s="91">
        <v>0.1</v>
      </c>
      <c r="X770" s="199">
        <v>8414000.0</v>
      </c>
      <c r="Y770" s="143">
        <v>9161.0</v>
      </c>
      <c r="Z770" s="143">
        <v>27.54385</v>
      </c>
    </row>
    <row r="771">
      <c r="A771" s="185">
        <v>769.0</v>
      </c>
      <c r="B771" s="185" t="s">
        <v>58</v>
      </c>
      <c r="C771" s="185" t="s">
        <v>27</v>
      </c>
      <c r="D771" s="185" t="s">
        <v>27</v>
      </c>
      <c r="E771" s="185" t="s">
        <v>27</v>
      </c>
      <c r="F771" s="185">
        <v>64.0</v>
      </c>
      <c r="G771" s="185" t="s">
        <v>29</v>
      </c>
      <c r="H771" s="185"/>
      <c r="I771" s="185" t="s">
        <v>59</v>
      </c>
      <c r="J771" s="191">
        <v>4.0</v>
      </c>
      <c r="K771" s="191" t="s">
        <v>51</v>
      </c>
      <c r="L771" s="185">
        <v>0.0</v>
      </c>
      <c r="M771" s="185"/>
      <c r="N771" s="185"/>
      <c r="O771" s="185"/>
      <c r="P771" s="195">
        <v>0.0</v>
      </c>
      <c r="Q771" s="198"/>
      <c r="R771" s="84">
        <v>0.0</v>
      </c>
      <c r="S771" s="188"/>
      <c r="T771" s="188"/>
      <c r="U771" s="188"/>
      <c r="V771" s="193">
        <v>0.0</v>
      </c>
      <c r="W771" s="91"/>
      <c r="X771" s="199" t="e">
        <v>#VALUE!</v>
      </c>
      <c r="Y771" s="143" t="s">
        <v>30</v>
      </c>
      <c r="Z771" s="143" t="s">
        <v>30</v>
      </c>
    </row>
    <row r="772">
      <c r="A772" s="185">
        <v>770.0</v>
      </c>
      <c r="B772" s="185" t="s">
        <v>58</v>
      </c>
      <c r="C772" s="185" t="s">
        <v>27</v>
      </c>
      <c r="D772" s="185" t="s">
        <v>27</v>
      </c>
      <c r="E772" s="185" t="s">
        <v>27</v>
      </c>
      <c r="F772" s="185">
        <v>64.0</v>
      </c>
      <c r="G772" s="185" t="s">
        <v>29</v>
      </c>
      <c r="H772" s="185"/>
      <c r="I772" s="185" t="s">
        <v>59</v>
      </c>
      <c r="J772" s="191">
        <v>4.0</v>
      </c>
      <c r="K772" s="191" t="s">
        <v>52</v>
      </c>
      <c r="L772" s="185">
        <v>0.0</v>
      </c>
      <c r="M772" s="185"/>
      <c r="N772" s="185"/>
      <c r="O772" s="185"/>
      <c r="P772" s="195">
        <v>0.0</v>
      </c>
      <c r="Q772" s="198"/>
      <c r="R772" s="84">
        <v>0.0</v>
      </c>
      <c r="S772" s="188"/>
      <c r="T772" s="188"/>
      <c r="U772" s="188"/>
      <c r="V772" s="193">
        <v>0.0</v>
      </c>
      <c r="W772" s="91"/>
      <c r="X772" s="199" t="e">
        <v>#VALUE!</v>
      </c>
      <c r="Y772" s="143" t="s">
        <v>30</v>
      </c>
      <c r="Z772" s="143" t="s">
        <v>30</v>
      </c>
    </row>
    <row r="773">
      <c r="A773" s="185">
        <v>771.0</v>
      </c>
      <c r="B773" s="185" t="s">
        <v>58</v>
      </c>
      <c r="C773" s="185" t="s">
        <v>27</v>
      </c>
      <c r="D773" s="185" t="s">
        <v>27</v>
      </c>
      <c r="E773" s="185" t="s">
        <v>27</v>
      </c>
      <c r="F773" s="185">
        <v>64.0</v>
      </c>
      <c r="G773" s="185" t="s">
        <v>29</v>
      </c>
      <c r="H773" s="185"/>
      <c r="I773" s="185" t="s">
        <v>59</v>
      </c>
      <c r="J773" s="191">
        <v>8.0</v>
      </c>
      <c r="K773" s="191" t="s">
        <v>31</v>
      </c>
      <c r="L773" s="185">
        <v>215828.63</v>
      </c>
      <c r="M773" s="185">
        <v>45.279</v>
      </c>
      <c r="N773" s="185"/>
      <c r="O773" s="185">
        <v>2.0</v>
      </c>
      <c r="P773" s="186">
        <v>280898.51</v>
      </c>
      <c r="Q773" s="198">
        <v>4.8</v>
      </c>
      <c r="R773" s="86">
        <v>285505.74</v>
      </c>
      <c r="S773" s="86">
        <v>167.551</v>
      </c>
      <c r="T773" s="188"/>
      <c r="U773" s="86">
        <v>2.0</v>
      </c>
      <c r="V773" s="86">
        <v>56216.51</v>
      </c>
      <c r="W773" s="91">
        <v>1.0</v>
      </c>
      <c r="X773" s="199">
        <v>125000.0</v>
      </c>
      <c r="Y773" s="143">
        <v>2235.0</v>
      </c>
      <c r="Z773" s="143">
        <v>26.96347</v>
      </c>
    </row>
    <row r="774">
      <c r="A774" s="185">
        <v>772.0</v>
      </c>
      <c r="B774" s="185" t="s">
        <v>58</v>
      </c>
      <c r="C774" s="185" t="s">
        <v>27</v>
      </c>
      <c r="D774" s="185" t="s">
        <v>27</v>
      </c>
      <c r="E774" s="185" t="s">
        <v>27</v>
      </c>
      <c r="F774" s="185">
        <v>64.0</v>
      </c>
      <c r="G774" s="185" t="s">
        <v>29</v>
      </c>
      <c r="H774" s="185"/>
      <c r="I774" s="185" t="s">
        <v>59</v>
      </c>
      <c r="J774" s="191">
        <v>8.0</v>
      </c>
      <c r="K774" s="191" t="s">
        <v>32</v>
      </c>
      <c r="L774" s="185">
        <v>15451.449999999999</v>
      </c>
      <c r="M774" s="185">
        <v>4661.05</v>
      </c>
      <c r="N774" s="185"/>
      <c r="O774" s="185">
        <v>39.0</v>
      </c>
      <c r="P774" s="186">
        <v>8.004049E7</v>
      </c>
      <c r="Q774" s="198">
        <v>92.1</v>
      </c>
      <c r="R774" s="86">
        <v>139.262</v>
      </c>
      <c r="S774" s="86">
        <v>22.56</v>
      </c>
      <c r="T774" s="188"/>
      <c r="U774" s="86">
        <v>22.0</v>
      </c>
      <c r="V774" s="86">
        <v>1256.12</v>
      </c>
      <c r="W774" s="91">
        <v>0.0</v>
      </c>
      <c r="X774" s="199">
        <v>8.8273E7</v>
      </c>
      <c r="Y774" s="143">
        <v>83630.0</v>
      </c>
      <c r="Z774" s="143">
        <v>27.03595</v>
      </c>
    </row>
    <row r="775">
      <c r="A775" s="185">
        <v>773.0</v>
      </c>
      <c r="B775" s="185" t="s">
        <v>58</v>
      </c>
      <c r="C775" s="185" t="s">
        <v>27</v>
      </c>
      <c r="D775" s="185" t="s">
        <v>27</v>
      </c>
      <c r="E775" s="185" t="s">
        <v>27</v>
      </c>
      <c r="F775" s="185">
        <v>64.0</v>
      </c>
      <c r="G775" s="185" t="s">
        <v>29</v>
      </c>
      <c r="H775" s="185"/>
      <c r="I775" s="185" t="s">
        <v>59</v>
      </c>
      <c r="J775" s="191">
        <v>8.0</v>
      </c>
      <c r="K775" s="191" t="s">
        <v>33</v>
      </c>
      <c r="L775" s="185">
        <v>121602.39</v>
      </c>
      <c r="M775" s="185">
        <v>738.62</v>
      </c>
      <c r="N775" s="185"/>
      <c r="O775" s="185">
        <v>12.0</v>
      </c>
      <c r="P775" s="186">
        <v>59405.17</v>
      </c>
      <c r="Q775" s="198">
        <v>1.0</v>
      </c>
      <c r="R775" s="86">
        <v>219043.78</v>
      </c>
      <c r="S775" s="86">
        <v>2036.66</v>
      </c>
      <c r="T775" s="188"/>
      <c r="U775" s="86">
        <v>12.0</v>
      </c>
      <c r="V775" s="86">
        <v>29914.010000000002</v>
      </c>
      <c r="W775" s="91">
        <v>0.5</v>
      </c>
      <c r="X775" s="199">
        <v>886000.0</v>
      </c>
      <c r="Y775" s="143">
        <v>1490.0</v>
      </c>
      <c r="Z775" s="143">
        <v>23.14771</v>
      </c>
    </row>
    <row r="776">
      <c r="A776" s="185">
        <v>774.0</v>
      </c>
      <c r="B776" s="185" t="s">
        <v>58</v>
      </c>
      <c r="C776" s="185" t="s">
        <v>27</v>
      </c>
      <c r="D776" s="185" t="s">
        <v>27</v>
      </c>
      <c r="E776" s="185" t="s">
        <v>27</v>
      </c>
      <c r="F776" s="185">
        <v>64.0</v>
      </c>
      <c r="G776" s="185" t="s">
        <v>29</v>
      </c>
      <c r="H776" s="185"/>
      <c r="I776" s="185" t="s">
        <v>59</v>
      </c>
      <c r="J776" s="191">
        <v>8.0</v>
      </c>
      <c r="K776" s="191" t="s">
        <v>34</v>
      </c>
      <c r="L776" s="185">
        <v>97787.34</v>
      </c>
      <c r="M776" s="185">
        <v>157234.79</v>
      </c>
      <c r="N776" s="185"/>
      <c r="O776" s="185">
        <v>149.0</v>
      </c>
      <c r="P776" s="186">
        <v>13649.02</v>
      </c>
      <c r="Q776" s="198">
        <v>0.1</v>
      </c>
      <c r="R776" s="86">
        <v>81416.73</v>
      </c>
      <c r="S776" s="86">
        <v>235075.86</v>
      </c>
      <c r="T776" s="188"/>
      <c r="U776" s="86">
        <v>6.0</v>
      </c>
      <c r="V776" s="86">
        <v>9996.02</v>
      </c>
      <c r="W776" s="91">
        <v>0.1</v>
      </c>
      <c r="X776" s="199">
        <v>7744000.0</v>
      </c>
      <c r="Y776" s="143">
        <v>8385.0</v>
      </c>
      <c r="Z776" s="143">
        <v>25.17088</v>
      </c>
    </row>
    <row r="777">
      <c r="A777" s="185">
        <v>775.0</v>
      </c>
      <c r="B777" s="185" t="s">
        <v>58</v>
      </c>
      <c r="C777" s="185" t="s">
        <v>27</v>
      </c>
      <c r="D777" s="185" t="s">
        <v>27</v>
      </c>
      <c r="E777" s="185" t="s">
        <v>27</v>
      </c>
      <c r="F777" s="185">
        <v>64.0</v>
      </c>
      <c r="G777" s="185" t="s">
        <v>29</v>
      </c>
      <c r="H777" s="185"/>
      <c r="I777" s="185" t="s">
        <v>59</v>
      </c>
      <c r="J777" s="191">
        <v>8.0</v>
      </c>
      <c r="K777" s="191" t="s">
        <v>35</v>
      </c>
      <c r="L777" s="185">
        <v>131321.71</v>
      </c>
      <c r="M777" s="185">
        <v>183.647</v>
      </c>
      <c r="N777" s="185"/>
      <c r="O777" s="185">
        <v>147.0</v>
      </c>
      <c r="P777" s="186">
        <v>13990.79</v>
      </c>
      <c r="Q777" s="198">
        <v>0.2</v>
      </c>
      <c r="R777" s="86">
        <v>215317.88</v>
      </c>
      <c r="S777" s="86">
        <v>704.766</v>
      </c>
      <c r="T777" s="188"/>
      <c r="U777" s="86">
        <v>147.0</v>
      </c>
      <c r="V777" s="86">
        <v>7946.91</v>
      </c>
      <c r="W777" s="91">
        <v>0.1</v>
      </c>
      <c r="X777" s="199">
        <v>81000.0</v>
      </c>
      <c r="Y777" s="143">
        <v>313.0</v>
      </c>
      <c r="Z777" s="143">
        <v>23.01093</v>
      </c>
    </row>
    <row r="778">
      <c r="A778" s="185">
        <v>776.0</v>
      </c>
      <c r="B778" s="185" t="s">
        <v>58</v>
      </c>
      <c r="C778" s="185" t="s">
        <v>27</v>
      </c>
      <c r="D778" s="185" t="s">
        <v>27</v>
      </c>
      <c r="E778" s="185" t="s">
        <v>27</v>
      </c>
      <c r="F778" s="185">
        <v>64.0</v>
      </c>
      <c r="G778" s="185" t="s">
        <v>29</v>
      </c>
      <c r="H778" s="185"/>
      <c r="I778" s="185" t="s">
        <v>59</v>
      </c>
      <c r="J778" s="191">
        <v>8.0</v>
      </c>
      <c r="K778" s="191" t="s">
        <v>36</v>
      </c>
      <c r="L778" s="185">
        <v>135023.47</v>
      </c>
      <c r="M778" s="185">
        <v>130.942</v>
      </c>
      <c r="N778" s="185"/>
      <c r="O778" s="185">
        <v>1.0</v>
      </c>
      <c r="P778" s="186">
        <v>1673.4</v>
      </c>
      <c r="Q778" s="198">
        <v>0.0</v>
      </c>
      <c r="R778" s="86">
        <v>181472.52</v>
      </c>
      <c r="S778" s="86">
        <v>509.406</v>
      </c>
      <c r="T778" s="188"/>
      <c r="U778" s="86">
        <v>1.0</v>
      </c>
      <c r="V778" s="86">
        <v>985.5310000000001</v>
      </c>
      <c r="W778" s="91">
        <v>0.0</v>
      </c>
      <c r="X778" s="199">
        <v>11000.0</v>
      </c>
      <c r="Y778" s="143">
        <v>87.0</v>
      </c>
      <c r="Z778" s="143">
        <v>9.18772</v>
      </c>
    </row>
    <row r="779">
      <c r="A779" s="185">
        <v>777.0</v>
      </c>
      <c r="B779" s="185" t="s">
        <v>58</v>
      </c>
      <c r="C779" s="185" t="s">
        <v>27</v>
      </c>
      <c r="D779" s="185" t="s">
        <v>27</v>
      </c>
      <c r="E779" s="185" t="s">
        <v>27</v>
      </c>
      <c r="F779" s="185">
        <v>64.0</v>
      </c>
      <c r="G779" s="185" t="s">
        <v>29</v>
      </c>
      <c r="H779" s="185"/>
      <c r="I779" s="185" t="s">
        <v>59</v>
      </c>
      <c r="J779" s="191">
        <v>8.0</v>
      </c>
      <c r="K779" s="191" t="s">
        <v>37</v>
      </c>
      <c r="L779" s="185">
        <v>151554.94</v>
      </c>
      <c r="M779" s="185">
        <v>69.472</v>
      </c>
      <c r="N779" s="185"/>
      <c r="O779" s="185">
        <v>12.0</v>
      </c>
      <c r="P779" s="186">
        <v>50377.310000000005</v>
      </c>
      <c r="Q779" s="198">
        <v>0.9</v>
      </c>
      <c r="R779" s="86">
        <v>215909.51</v>
      </c>
      <c r="S779" s="86">
        <v>251.646</v>
      </c>
      <c r="T779" s="188"/>
      <c r="U779" s="86">
        <v>12.0</v>
      </c>
      <c r="V779" s="86">
        <v>26658.96</v>
      </c>
      <c r="W779" s="91">
        <v>0.5</v>
      </c>
      <c r="X779" s="199">
        <v>67000.0</v>
      </c>
      <c r="Y779" s="143">
        <v>159.0</v>
      </c>
      <c r="Z779" s="143">
        <v>22.68091</v>
      </c>
    </row>
    <row r="780">
      <c r="A780" s="185">
        <v>778.0</v>
      </c>
      <c r="B780" s="185" t="s">
        <v>58</v>
      </c>
      <c r="C780" s="185" t="s">
        <v>27</v>
      </c>
      <c r="D780" s="185" t="s">
        <v>27</v>
      </c>
      <c r="E780" s="185" t="s">
        <v>27</v>
      </c>
      <c r="F780" s="185">
        <v>64.0</v>
      </c>
      <c r="G780" s="185" t="s">
        <v>29</v>
      </c>
      <c r="H780" s="185"/>
      <c r="I780" s="185" t="s">
        <v>59</v>
      </c>
      <c r="J780" s="191">
        <v>8.0</v>
      </c>
      <c r="K780" s="191" t="s">
        <v>38</v>
      </c>
      <c r="L780" s="185">
        <v>154645.16</v>
      </c>
      <c r="M780" s="185">
        <v>284.702</v>
      </c>
      <c r="N780" s="185"/>
      <c r="O780" s="185">
        <v>165.0</v>
      </c>
      <c r="P780" s="186">
        <v>31694.18</v>
      </c>
      <c r="Q780" s="198">
        <v>0.5</v>
      </c>
      <c r="R780" s="86">
        <v>245114.65000000002</v>
      </c>
      <c r="S780" s="86">
        <v>398.59</v>
      </c>
      <c r="T780" s="188"/>
      <c r="U780" s="86">
        <v>151.0</v>
      </c>
      <c r="V780" s="86">
        <v>16662.24</v>
      </c>
      <c r="W780" s="91">
        <v>0.3</v>
      </c>
      <c r="X780" s="199">
        <v>104000.0</v>
      </c>
      <c r="Y780" s="143">
        <v>455.0</v>
      </c>
      <c r="Z780" s="143">
        <v>23.68411</v>
      </c>
    </row>
    <row r="781">
      <c r="A781" s="185">
        <v>779.0</v>
      </c>
      <c r="B781" s="185" t="s">
        <v>58</v>
      </c>
      <c r="C781" s="185" t="s">
        <v>27</v>
      </c>
      <c r="D781" s="185" t="s">
        <v>27</v>
      </c>
      <c r="E781" s="185" t="s">
        <v>27</v>
      </c>
      <c r="F781" s="185">
        <v>64.0</v>
      </c>
      <c r="G781" s="185" t="s">
        <v>29</v>
      </c>
      <c r="H781" s="185"/>
      <c r="I781" s="185" t="s">
        <v>59</v>
      </c>
      <c r="J781" s="191">
        <v>8.0</v>
      </c>
      <c r="K781" s="191" t="s">
        <v>39</v>
      </c>
      <c r="L781" s="185">
        <v>196276.65</v>
      </c>
      <c r="M781" s="185">
        <v>50.878</v>
      </c>
      <c r="N781" s="185"/>
      <c r="O781" s="185">
        <v>12.0</v>
      </c>
      <c r="P781" s="186">
        <v>108125.97</v>
      </c>
      <c r="Q781" s="198">
        <v>1.8</v>
      </c>
      <c r="R781" s="86">
        <v>310662.32</v>
      </c>
      <c r="S781" s="86">
        <v>177.984</v>
      </c>
      <c r="T781" s="188"/>
      <c r="U781" s="86">
        <v>12.0</v>
      </c>
      <c r="V781" s="86">
        <v>61592.840000000004</v>
      </c>
      <c r="W781" s="91">
        <v>1.1</v>
      </c>
      <c r="X781" s="199">
        <v>126000.0</v>
      </c>
      <c r="Y781" s="143">
        <v>487.0</v>
      </c>
      <c r="Z781" s="143">
        <v>22.91584</v>
      </c>
    </row>
    <row r="782">
      <c r="A782" s="185">
        <v>780.0</v>
      </c>
      <c r="B782" s="185" t="s">
        <v>58</v>
      </c>
      <c r="C782" s="185" t="s">
        <v>27</v>
      </c>
      <c r="D782" s="185" t="s">
        <v>27</v>
      </c>
      <c r="E782" s="185" t="s">
        <v>27</v>
      </c>
      <c r="F782" s="185">
        <v>64.0</v>
      </c>
      <c r="G782" s="185" t="s">
        <v>29</v>
      </c>
      <c r="H782" s="185"/>
      <c r="I782" s="185" t="s">
        <v>59</v>
      </c>
      <c r="J782" s="191">
        <v>8.0</v>
      </c>
      <c r="K782" s="191" t="s">
        <v>40</v>
      </c>
      <c r="L782" s="185">
        <v>121282.48000000001</v>
      </c>
      <c r="M782" s="185">
        <v>3481.45</v>
      </c>
      <c r="N782" s="185"/>
      <c r="O782" s="185">
        <v>57.0</v>
      </c>
      <c r="P782" s="186">
        <v>167411.41</v>
      </c>
      <c r="Q782" s="198">
        <v>2.9</v>
      </c>
      <c r="R782" s="86">
        <v>215896.53999999998</v>
      </c>
      <c r="S782" s="86">
        <v>7597.12</v>
      </c>
      <c r="T782" s="188"/>
      <c r="U782" s="86">
        <v>57.0</v>
      </c>
      <c r="V782" s="86">
        <v>86049.73</v>
      </c>
      <c r="W782" s="91">
        <v>1.5</v>
      </c>
      <c r="X782" s="199">
        <v>972000.0</v>
      </c>
      <c r="Y782" s="143">
        <v>1689.0</v>
      </c>
      <c r="Z782" s="143">
        <v>22.90196</v>
      </c>
    </row>
    <row r="783">
      <c r="A783" s="185">
        <v>781.0</v>
      </c>
      <c r="B783" s="185" t="s">
        <v>58</v>
      </c>
      <c r="C783" s="185" t="s">
        <v>27</v>
      </c>
      <c r="D783" s="185" t="s">
        <v>27</v>
      </c>
      <c r="E783" s="185" t="s">
        <v>27</v>
      </c>
      <c r="F783" s="185">
        <v>64.0</v>
      </c>
      <c r="G783" s="185" t="s">
        <v>29</v>
      </c>
      <c r="H783" s="185"/>
      <c r="I783" s="185" t="s">
        <v>59</v>
      </c>
      <c r="J783" s="191">
        <v>8.0</v>
      </c>
      <c r="K783" s="191" t="s">
        <v>41</v>
      </c>
      <c r="L783" s="185">
        <v>15406.3</v>
      </c>
      <c r="M783" s="185">
        <v>4228.42</v>
      </c>
      <c r="N783" s="185"/>
      <c r="O783" s="185">
        <v>22.0</v>
      </c>
      <c r="P783" s="186">
        <v>1916.05</v>
      </c>
      <c r="Q783" s="198">
        <v>0.0</v>
      </c>
      <c r="R783" s="86">
        <v>112.991</v>
      </c>
      <c r="S783" s="86">
        <v>5.184</v>
      </c>
      <c r="T783" s="188"/>
      <c r="U783" s="86">
        <v>8.0</v>
      </c>
      <c r="V783" s="86">
        <v>447.772</v>
      </c>
      <c r="W783" s="91">
        <v>0.0</v>
      </c>
      <c r="X783" s="199">
        <v>342000.0</v>
      </c>
      <c r="Y783" s="143">
        <v>724.0</v>
      </c>
      <c r="Z783" s="143">
        <v>25.61667</v>
      </c>
    </row>
    <row r="784">
      <c r="A784" s="185">
        <v>782.0</v>
      </c>
      <c r="B784" s="185" t="s">
        <v>58</v>
      </c>
      <c r="C784" s="185" t="s">
        <v>27</v>
      </c>
      <c r="D784" s="185" t="s">
        <v>27</v>
      </c>
      <c r="E784" s="185" t="s">
        <v>27</v>
      </c>
      <c r="F784" s="185">
        <v>64.0</v>
      </c>
      <c r="G784" s="185" t="s">
        <v>29</v>
      </c>
      <c r="H784" s="185"/>
      <c r="I784" s="185" t="s">
        <v>59</v>
      </c>
      <c r="J784" s="191">
        <v>8.0</v>
      </c>
      <c r="K784" s="191" t="s">
        <v>42</v>
      </c>
      <c r="L784" s="185">
        <v>109093.03</v>
      </c>
      <c r="M784" s="185">
        <v>101.887</v>
      </c>
      <c r="N784" s="185"/>
      <c r="O784" s="185">
        <v>139.0</v>
      </c>
      <c r="P784" s="186">
        <v>5003.650000000001</v>
      </c>
      <c r="Q784" s="198">
        <v>0.1</v>
      </c>
      <c r="R784" s="86">
        <v>169587.71</v>
      </c>
      <c r="S784" s="86">
        <v>386.622</v>
      </c>
      <c r="T784" s="188"/>
      <c r="U784" s="86">
        <v>139.0</v>
      </c>
      <c r="V784" s="86">
        <v>3382.93</v>
      </c>
      <c r="W784" s="91">
        <v>0.1</v>
      </c>
      <c r="X784" s="199">
        <v>62000.0</v>
      </c>
      <c r="Y784" s="143">
        <v>269.0</v>
      </c>
      <c r="Z784" s="143">
        <v>22.29092</v>
      </c>
    </row>
    <row r="785">
      <c r="A785" s="185">
        <v>783.0</v>
      </c>
      <c r="B785" s="185" t="s">
        <v>58</v>
      </c>
      <c r="C785" s="185" t="s">
        <v>27</v>
      </c>
      <c r="D785" s="185" t="s">
        <v>27</v>
      </c>
      <c r="E785" s="185" t="s">
        <v>27</v>
      </c>
      <c r="F785" s="185">
        <v>64.0</v>
      </c>
      <c r="G785" s="185" t="s">
        <v>29</v>
      </c>
      <c r="H785" s="185"/>
      <c r="I785" s="185" t="s">
        <v>59</v>
      </c>
      <c r="J785" s="191">
        <v>8.0</v>
      </c>
      <c r="K785" s="191" t="s">
        <v>43</v>
      </c>
      <c r="L785" s="185">
        <v>14646.25</v>
      </c>
      <c r="M785" s="185">
        <v>2912.27</v>
      </c>
      <c r="N785" s="185"/>
      <c r="O785" s="185">
        <v>139.0</v>
      </c>
      <c r="P785" s="186">
        <v>1.0270259E8</v>
      </c>
      <c r="Q785" s="198">
        <v>92.6</v>
      </c>
      <c r="R785" s="86">
        <v>465.661</v>
      </c>
      <c r="S785" s="188"/>
      <c r="T785" s="188"/>
      <c r="U785" s="188"/>
      <c r="V785" s="193">
        <v>0.0</v>
      </c>
      <c r="W785" s="91"/>
      <c r="X785" s="199">
        <v>1.16943E8</v>
      </c>
      <c r="Y785" s="143">
        <v>107794.0</v>
      </c>
      <c r="Z785" s="143">
        <v>16.5201</v>
      </c>
    </row>
    <row r="786">
      <c r="A786" s="185">
        <v>784.0</v>
      </c>
      <c r="B786" s="185" t="s">
        <v>58</v>
      </c>
      <c r="C786" s="185" t="s">
        <v>27</v>
      </c>
      <c r="D786" s="185" t="s">
        <v>27</v>
      </c>
      <c r="E786" s="185" t="s">
        <v>27</v>
      </c>
      <c r="F786" s="185">
        <v>64.0</v>
      </c>
      <c r="G786" s="185" t="s">
        <v>29</v>
      </c>
      <c r="H786" s="185"/>
      <c r="I786" s="185" t="s">
        <v>59</v>
      </c>
      <c r="J786" s="191">
        <v>8.0</v>
      </c>
      <c r="K786" s="191" t="s">
        <v>44</v>
      </c>
      <c r="L786" s="185">
        <v>111365.16</v>
      </c>
      <c r="M786" s="185">
        <v>262.845</v>
      </c>
      <c r="N786" s="185"/>
      <c r="O786" s="185">
        <v>5.0</v>
      </c>
      <c r="P786" s="186">
        <v>7530.400000000001</v>
      </c>
      <c r="Q786" s="198">
        <v>0.1</v>
      </c>
      <c r="R786" s="86">
        <v>167893.53</v>
      </c>
      <c r="S786" s="86">
        <v>848.093</v>
      </c>
      <c r="T786" s="188"/>
      <c r="U786" s="86">
        <v>3.0</v>
      </c>
      <c r="V786" s="86">
        <v>4000.8800000000006</v>
      </c>
      <c r="W786" s="91">
        <v>0.1</v>
      </c>
      <c r="X786" s="199">
        <v>25000.0</v>
      </c>
      <c r="Y786" s="143">
        <v>179.0</v>
      </c>
      <c r="Z786" s="143">
        <v>23.47243</v>
      </c>
    </row>
    <row r="787">
      <c r="A787" s="185">
        <v>785.0</v>
      </c>
      <c r="B787" s="185" t="s">
        <v>58</v>
      </c>
      <c r="C787" s="185" t="s">
        <v>27</v>
      </c>
      <c r="D787" s="185" t="s">
        <v>27</v>
      </c>
      <c r="E787" s="185" t="s">
        <v>27</v>
      </c>
      <c r="F787" s="185">
        <v>64.0</v>
      </c>
      <c r="G787" s="185" t="s">
        <v>29</v>
      </c>
      <c r="H787" s="185"/>
      <c r="I787" s="185" t="s">
        <v>59</v>
      </c>
      <c r="J787" s="191">
        <v>8.0</v>
      </c>
      <c r="K787" s="191" t="s">
        <v>45</v>
      </c>
      <c r="L787" s="185">
        <v>116416.19</v>
      </c>
      <c r="M787" s="185">
        <v>591.482</v>
      </c>
      <c r="N787" s="185"/>
      <c r="O787" s="185">
        <v>12.0</v>
      </c>
      <c r="P787" s="186">
        <v>4321.5</v>
      </c>
      <c r="Q787" s="198">
        <v>0.1</v>
      </c>
      <c r="R787" s="86">
        <v>155480.66</v>
      </c>
      <c r="S787" s="86">
        <v>923.931</v>
      </c>
      <c r="T787" s="188"/>
      <c r="U787" s="86">
        <v>8.0</v>
      </c>
      <c r="V787" s="86">
        <v>2302.87</v>
      </c>
      <c r="W787" s="91">
        <v>0.0</v>
      </c>
      <c r="X787" s="199">
        <v>167000.0</v>
      </c>
      <c r="Y787" s="143">
        <v>559.0</v>
      </c>
      <c r="Z787" s="143">
        <v>25.88543</v>
      </c>
    </row>
    <row r="788">
      <c r="A788" s="185">
        <v>786.0</v>
      </c>
      <c r="B788" s="185" t="s">
        <v>58</v>
      </c>
      <c r="C788" s="185" t="s">
        <v>27</v>
      </c>
      <c r="D788" s="185" t="s">
        <v>27</v>
      </c>
      <c r="E788" s="185" t="s">
        <v>27</v>
      </c>
      <c r="F788" s="185">
        <v>64.0</v>
      </c>
      <c r="G788" s="185" t="s">
        <v>29</v>
      </c>
      <c r="H788" s="185"/>
      <c r="I788" s="185" t="s">
        <v>59</v>
      </c>
      <c r="J788" s="191">
        <v>8.0</v>
      </c>
      <c r="K788" s="191" t="s">
        <v>46</v>
      </c>
      <c r="L788" s="185">
        <v>8322.14</v>
      </c>
      <c r="M788" s="185">
        <v>254469.29</v>
      </c>
      <c r="N788" s="185"/>
      <c r="O788" s="185">
        <v>7.0</v>
      </c>
      <c r="P788" s="186">
        <v>11888.220000000001</v>
      </c>
      <c r="Q788" s="198">
        <v>0.1</v>
      </c>
      <c r="R788" s="86">
        <v>2157.14</v>
      </c>
      <c r="S788" s="86">
        <v>1.568</v>
      </c>
      <c r="T788" s="188"/>
      <c r="U788" s="86">
        <v>2.0</v>
      </c>
      <c r="V788" s="86">
        <v>203.55100000000002</v>
      </c>
      <c r="W788" s="91">
        <v>0.0</v>
      </c>
      <c r="X788" s="199">
        <v>1.1618E7</v>
      </c>
      <c r="Y788" s="143">
        <v>11861.0</v>
      </c>
      <c r="Z788" s="143">
        <v>23.36557</v>
      </c>
    </row>
    <row r="789">
      <c r="A789" s="185">
        <v>787.0</v>
      </c>
      <c r="B789" s="185" t="s">
        <v>58</v>
      </c>
      <c r="C789" s="185" t="s">
        <v>27</v>
      </c>
      <c r="D789" s="185" t="s">
        <v>27</v>
      </c>
      <c r="E789" s="185" t="s">
        <v>27</v>
      </c>
      <c r="F789" s="185">
        <v>64.0</v>
      </c>
      <c r="G789" s="185" t="s">
        <v>29</v>
      </c>
      <c r="H789" s="185"/>
      <c r="I789" s="185" t="s">
        <v>59</v>
      </c>
      <c r="J789" s="191">
        <v>8.0</v>
      </c>
      <c r="K789" s="191" t="s">
        <v>47</v>
      </c>
      <c r="L789" s="185">
        <v>95583.45</v>
      </c>
      <c r="M789" s="185">
        <v>11865.51</v>
      </c>
      <c r="N789" s="185"/>
      <c r="O789" s="185">
        <v>11.0</v>
      </c>
      <c r="P789" s="186">
        <v>101017.42</v>
      </c>
      <c r="Q789" s="198">
        <v>1.1</v>
      </c>
      <c r="R789" s="86">
        <v>137919.7</v>
      </c>
      <c r="S789" s="86">
        <v>12433.03</v>
      </c>
      <c r="T789" s="188"/>
      <c r="U789" s="86">
        <v>7.0</v>
      </c>
      <c r="V789" s="86">
        <v>49964.509999999995</v>
      </c>
      <c r="W789" s="91">
        <v>0.6</v>
      </c>
      <c r="X789" s="199">
        <v>2349000.0</v>
      </c>
      <c r="Y789" s="143">
        <v>2682.0</v>
      </c>
      <c r="Z789" s="143">
        <v>24.46433</v>
      </c>
    </row>
    <row r="790">
      <c r="A790" s="185">
        <v>788.0</v>
      </c>
      <c r="B790" s="185" t="s">
        <v>58</v>
      </c>
      <c r="C790" s="185" t="s">
        <v>27</v>
      </c>
      <c r="D790" s="185" t="s">
        <v>27</v>
      </c>
      <c r="E790" s="185" t="s">
        <v>27</v>
      </c>
      <c r="F790" s="185">
        <v>64.0</v>
      </c>
      <c r="G790" s="185" t="s">
        <v>29</v>
      </c>
      <c r="H790" s="185"/>
      <c r="I790" s="185" t="s">
        <v>59</v>
      </c>
      <c r="J790" s="191">
        <v>8.0</v>
      </c>
      <c r="K790" s="191" t="s">
        <v>48</v>
      </c>
      <c r="L790" s="185">
        <v>156444.62999999998</v>
      </c>
      <c r="M790" s="185">
        <v>72882.85</v>
      </c>
      <c r="N790" s="185"/>
      <c r="O790" s="185">
        <v>19.0</v>
      </c>
      <c r="P790" s="186">
        <v>78650.3</v>
      </c>
      <c r="Q790" s="198">
        <v>0.4</v>
      </c>
      <c r="R790" s="86">
        <v>166161.62</v>
      </c>
      <c r="S790" s="86">
        <v>119485.22</v>
      </c>
      <c r="T790" s="188"/>
      <c r="U790" s="86">
        <v>16.0</v>
      </c>
      <c r="V790" s="86">
        <v>42516.8</v>
      </c>
      <c r="W790" s="91">
        <v>0.2</v>
      </c>
      <c r="X790" s="199">
        <v>9854000.0</v>
      </c>
      <c r="Y790" s="143">
        <v>10481.0</v>
      </c>
      <c r="Z790" s="143">
        <v>25.75349</v>
      </c>
    </row>
    <row r="791">
      <c r="A791" s="185">
        <v>789.0</v>
      </c>
      <c r="B791" s="185" t="s">
        <v>58</v>
      </c>
      <c r="C791" s="185" t="s">
        <v>27</v>
      </c>
      <c r="D791" s="185" t="s">
        <v>27</v>
      </c>
      <c r="E791" s="185" t="s">
        <v>27</v>
      </c>
      <c r="F791" s="185">
        <v>64.0</v>
      </c>
      <c r="G791" s="185" t="s">
        <v>29</v>
      </c>
      <c r="H791" s="185"/>
      <c r="I791" s="185" t="s">
        <v>59</v>
      </c>
      <c r="J791" s="191">
        <v>8.0</v>
      </c>
      <c r="K791" s="191" t="s">
        <v>49</v>
      </c>
      <c r="L791" s="185">
        <v>173769.46000000002</v>
      </c>
      <c r="M791" s="185">
        <v>131.071</v>
      </c>
      <c r="N791" s="185"/>
      <c r="O791" s="185">
        <v>3.0</v>
      </c>
      <c r="P791" s="186">
        <v>40855.240000000005</v>
      </c>
      <c r="Q791" s="198">
        <v>0.7</v>
      </c>
      <c r="R791" s="86">
        <v>252322.36000000002</v>
      </c>
      <c r="S791" s="86">
        <v>509.437</v>
      </c>
      <c r="T791" s="188"/>
      <c r="U791" s="86">
        <v>3.0</v>
      </c>
      <c r="V791" s="86">
        <v>20335.56</v>
      </c>
      <c r="W791" s="91">
        <v>0.3</v>
      </c>
      <c r="X791" s="199">
        <v>57000.0</v>
      </c>
      <c r="Y791" s="143">
        <v>254.0</v>
      </c>
      <c r="Z791" s="143">
        <v>22.5492</v>
      </c>
    </row>
    <row r="792">
      <c r="A792" s="185">
        <v>790.0</v>
      </c>
      <c r="B792" s="185" t="s">
        <v>58</v>
      </c>
      <c r="C792" s="185" t="s">
        <v>27</v>
      </c>
      <c r="D792" s="185" t="s">
        <v>27</v>
      </c>
      <c r="E792" s="185" t="s">
        <v>27</v>
      </c>
      <c r="F792" s="185">
        <v>64.0</v>
      </c>
      <c r="G792" s="185" t="s">
        <v>29</v>
      </c>
      <c r="H792" s="185"/>
      <c r="I792" s="185" t="s">
        <v>59</v>
      </c>
      <c r="J792" s="191">
        <v>8.0</v>
      </c>
      <c r="K792" s="191" t="s">
        <v>50</v>
      </c>
      <c r="L792" s="185">
        <v>129786.79</v>
      </c>
      <c r="M792" s="185">
        <v>34758.04</v>
      </c>
      <c r="N792" s="185"/>
      <c r="O792" s="185">
        <v>23.0</v>
      </c>
      <c r="P792" s="186">
        <v>167957.51</v>
      </c>
      <c r="Q792" s="198">
        <v>0.7</v>
      </c>
      <c r="R792" s="86">
        <v>151587.72</v>
      </c>
      <c r="S792" s="86">
        <v>43760.48</v>
      </c>
      <c r="T792" s="188"/>
      <c r="U792" s="86">
        <v>12.0</v>
      </c>
      <c r="V792" s="86">
        <v>85028.71</v>
      </c>
      <c r="W792" s="91">
        <v>0.4</v>
      </c>
      <c r="X792" s="199">
        <v>1.7461E7</v>
      </c>
      <c r="Y792" s="143">
        <v>18183.0</v>
      </c>
      <c r="Z792" s="143">
        <v>27.5742</v>
      </c>
    </row>
    <row r="793">
      <c r="A793" s="185">
        <v>791.0</v>
      </c>
      <c r="B793" s="185" t="s">
        <v>58</v>
      </c>
      <c r="C793" s="185" t="s">
        <v>27</v>
      </c>
      <c r="D793" s="185" t="s">
        <v>27</v>
      </c>
      <c r="E793" s="185" t="s">
        <v>27</v>
      </c>
      <c r="F793" s="185">
        <v>64.0</v>
      </c>
      <c r="G793" s="185" t="s">
        <v>29</v>
      </c>
      <c r="H793" s="185"/>
      <c r="I793" s="185" t="s">
        <v>59</v>
      </c>
      <c r="J793" s="191">
        <v>8.0</v>
      </c>
      <c r="K793" s="191" t="s">
        <v>51</v>
      </c>
      <c r="L793" s="185">
        <v>0.0</v>
      </c>
      <c r="M793" s="185"/>
      <c r="N793" s="185"/>
      <c r="O793" s="185"/>
      <c r="P793" s="195">
        <v>0.0</v>
      </c>
      <c r="Q793" s="201"/>
      <c r="R793" s="84">
        <v>0.0</v>
      </c>
      <c r="S793" s="188"/>
      <c r="T793" s="188"/>
      <c r="U793" s="188"/>
      <c r="V793" s="193">
        <v>0.0</v>
      </c>
      <c r="W793" s="142"/>
      <c r="X793" s="199" t="e">
        <v>#VALUE!</v>
      </c>
      <c r="Y793" s="143" t="s">
        <v>30</v>
      </c>
      <c r="Z793" s="143" t="s">
        <v>30</v>
      </c>
    </row>
    <row r="794">
      <c r="A794" s="185">
        <v>792.0</v>
      </c>
      <c r="B794" s="185" t="s">
        <v>58</v>
      </c>
      <c r="C794" s="185" t="s">
        <v>27</v>
      </c>
      <c r="D794" s="185" t="s">
        <v>27</v>
      </c>
      <c r="E794" s="185" t="s">
        <v>27</v>
      </c>
      <c r="F794" s="185">
        <v>64.0</v>
      </c>
      <c r="G794" s="185" t="s">
        <v>29</v>
      </c>
      <c r="H794" s="185"/>
      <c r="I794" s="185" t="s">
        <v>59</v>
      </c>
      <c r="J794" s="191">
        <v>8.0</v>
      </c>
      <c r="K794" s="191" t="s">
        <v>52</v>
      </c>
      <c r="L794" s="185">
        <v>0.0</v>
      </c>
      <c r="M794" s="185"/>
      <c r="N794" s="185"/>
      <c r="O794" s="185"/>
      <c r="P794" s="195">
        <v>0.0</v>
      </c>
      <c r="Q794" s="201"/>
      <c r="R794" s="84">
        <v>0.0</v>
      </c>
      <c r="S794" s="188"/>
      <c r="T794" s="188"/>
      <c r="U794" s="188"/>
      <c r="V794" s="193">
        <v>0.0</v>
      </c>
      <c r="W794" s="142"/>
      <c r="X794" s="199" t="e">
        <v>#VALUE!</v>
      </c>
      <c r="Y794" s="143" t="s">
        <v>30</v>
      </c>
      <c r="Z794" s="143" t="s">
        <v>30</v>
      </c>
    </row>
    <row r="795">
      <c r="A795" s="185">
        <v>793.0</v>
      </c>
      <c r="B795" s="185" t="s">
        <v>58</v>
      </c>
      <c r="C795" s="185" t="s">
        <v>27</v>
      </c>
      <c r="D795" s="185" t="s">
        <v>27</v>
      </c>
      <c r="E795" s="185" t="s">
        <v>27</v>
      </c>
      <c r="F795" s="185">
        <v>32.0</v>
      </c>
      <c r="G795" s="185" t="s">
        <v>29</v>
      </c>
      <c r="H795" s="185"/>
      <c r="I795" s="185" t="s">
        <v>59</v>
      </c>
      <c r="J795" s="191">
        <v>1.0</v>
      </c>
      <c r="K795" s="191" t="s">
        <v>31</v>
      </c>
      <c r="L795" s="185">
        <v>49462.76</v>
      </c>
      <c r="M795" s="185">
        <v>44.96</v>
      </c>
      <c r="N795" s="185"/>
      <c r="O795" s="185">
        <v>2.0</v>
      </c>
      <c r="P795" s="186">
        <v>29864.44</v>
      </c>
      <c r="Q795" s="198">
        <v>0.5</v>
      </c>
      <c r="R795" s="84">
        <v>0.0</v>
      </c>
      <c r="S795" s="188"/>
      <c r="T795" s="188"/>
      <c r="U795" s="188"/>
      <c r="V795" s="193">
        <v>0.0</v>
      </c>
      <c r="W795" s="91"/>
      <c r="X795" s="199">
        <v>58000.0</v>
      </c>
      <c r="Y795" s="143">
        <v>1182.0</v>
      </c>
      <c r="Z795" s="143">
        <v>18.52829</v>
      </c>
    </row>
    <row r="796">
      <c r="A796" s="185">
        <v>794.0</v>
      </c>
      <c r="B796" s="185" t="s">
        <v>58</v>
      </c>
      <c r="C796" s="185" t="s">
        <v>27</v>
      </c>
      <c r="D796" s="185" t="s">
        <v>27</v>
      </c>
      <c r="E796" s="185" t="s">
        <v>27</v>
      </c>
      <c r="F796" s="185">
        <v>32.0</v>
      </c>
      <c r="G796" s="185" t="s">
        <v>29</v>
      </c>
      <c r="H796" s="185"/>
      <c r="I796" s="185" t="s">
        <v>59</v>
      </c>
      <c r="J796" s="191">
        <v>1.0</v>
      </c>
      <c r="K796" s="191" t="s">
        <v>32</v>
      </c>
      <c r="L796" s="185">
        <v>2905.32</v>
      </c>
      <c r="M796" s="185">
        <v>1558.2</v>
      </c>
      <c r="N796" s="185"/>
      <c r="O796" s="185">
        <v>39.0</v>
      </c>
      <c r="P796" s="186">
        <v>1234680.0</v>
      </c>
      <c r="Q796" s="198">
        <v>21.1</v>
      </c>
      <c r="R796" s="86">
        <v>26.912</v>
      </c>
      <c r="S796" s="86">
        <v>30.4</v>
      </c>
      <c r="T796" s="188"/>
      <c r="U796" s="86">
        <v>22.0</v>
      </c>
      <c r="V796" s="86">
        <v>1221.44</v>
      </c>
      <c r="W796" s="91">
        <v>0.0</v>
      </c>
      <c r="X796" s="199">
        <v>1371000.0</v>
      </c>
      <c r="Y796" s="143">
        <v>2928.0</v>
      </c>
      <c r="Z796" s="143">
        <v>26.66813</v>
      </c>
    </row>
    <row r="797">
      <c r="A797" s="185">
        <v>795.0</v>
      </c>
      <c r="B797" s="185" t="s">
        <v>58</v>
      </c>
      <c r="C797" s="185" t="s">
        <v>27</v>
      </c>
      <c r="D797" s="185" t="s">
        <v>27</v>
      </c>
      <c r="E797" s="185" t="s">
        <v>27</v>
      </c>
      <c r="F797" s="185">
        <v>32.0</v>
      </c>
      <c r="G797" s="185" t="s">
        <v>29</v>
      </c>
      <c r="H797" s="185"/>
      <c r="I797" s="185" t="s">
        <v>59</v>
      </c>
      <c r="J797" s="191">
        <v>1.0</v>
      </c>
      <c r="K797" s="191" t="s">
        <v>33</v>
      </c>
      <c r="L797" s="185">
        <v>15703.960000000001</v>
      </c>
      <c r="M797" s="185">
        <v>214.879</v>
      </c>
      <c r="N797" s="185"/>
      <c r="O797" s="185">
        <v>12.0</v>
      </c>
      <c r="P797" s="186">
        <v>11324.6</v>
      </c>
      <c r="Q797" s="198">
        <v>0.2</v>
      </c>
      <c r="R797" s="86">
        <v>2178.4900000000002</v>
      </c>
      <c r="S797" s="86">
        <v>5.248</v>
      </c>
      <c r="T797" s="188"/>
      <c r="U797" s="86">
        <v>8.0</v>
      </c>
      <c r="V797" s="86">
        <v>890.331</v>
      </c>
      <c r="W797" s="91">
        <v>0.0</v>
      </c>
      <c r="X797" s="199">
        <v>120000.0</v>
      </c>
      <c r="Y797" s="143">
        <v>1106.0</v>
      </c>
      <c r="Z797" s="143">
        <v>23.38847</v>
      </c>
    </row>
    <row r="798">
      <c r="A798" s="185">
        <v>796.0</v>
      </c>
      <c r="B798" s="185" t="s">
        <v>58</v>
      </c>
      <c r="C798" s="185" t="s">
        <v>27</v>
      </c>
      <c r="D798" s="185" t="s">
        <v>27</v>
      </c>
      <c r="E798" s="185" t="s">
        <v>27</v>
      </c>
      <c r="F798" s="185">
        <v>32.0</v>
      </c>
      <c r="G798" s="185" t="s">
        <v>29</v>
      </c>
      <c r="H798" s="185"/>
      <c r="I798" s="185" t="s">
        <v>59</v>
      </c>
      <c r="J798" s="191">
        <v>1.0</v>
      </c>
      <c r="K798" s="191" t="s">
        <v>34</v>
      </c>
      <c r="L798" s="185">
        <v>12523.82</v>
      </c>
      <c r="M798" s="185">
        <v>15104.22</v>
      </c>
      <c r="N798" s="185"/>
      <c r="O798" s="185">
        <v>149.0</v>
      </c>
      <c r="P798" s="186">
        <v>2840.62</v>
      </c>
      <c r="Q798" s="198">
        <v>0.0</v>
      </c>
      <c r="R798" s="86">
        <v>155.839</v>
      </c>
      <c r="S798" s="86">
        <v>2.816</v>
      </c>
      <c r="T798" s="188"/>
      <c r="U798" s="86">
        <v>4.0</v>
      </c>
      <c r="V798" s="86">
        <v>443.90200000000004</v>
      </c>
      <c r="W798" s="91">
        <v>0.0</v>
      </c>
      <c r="X798" s="199">
        <v>1060000.0</v>
      </c>
      <c r="Y798" s="143">
        <v>2300.0</v>
      </c>
      <c r="Z798" s="143">
        <v>29.04364</v>
      </c>
    </row>
    <row r="799">
      <c r="A799" s="185">
        <v>797.0</v>
      </c>
      <c r="B799" s="185" t="s">
        <v>58</v>
      </c>
      <c r="C799" s="185" t="s">
        <v>27</v>
      </c>
      <c r="D799" s="185" t="s">
        <v>27</v>
      </c>
      <c r="E799" s="185" t="s">
        <v>27</v>
      </c>
      <c r="F799" s="185">
        <v>32.0</v>
      </c>
      <c r="G799" s="185" t="s">
        <v>29</v>
      </c>
      <c r="H799" s="185"/>
      <c r="I799" s="185" t="s">
        <v>59</v>
      </c>
      <c r="J799" s="191">
        <v>1.0</v>
      </c>
      <c r="K799" s="191" t="s">
        <v>35</v>
      </c>
      <c r="L799" s="185">
        <v>15152.060000000001</v>
      </c>
      <c r="M799" s="185">
        <v>183.455</v>
      </c>
      <c r="N799" s="185"/>
      <c r="O799" s="185">
        <v>147.0</v>
      </c>
      <c r="P799" s="186">
        <v>2864.52</v>
      </c>
      <c r="Q799" s="198">
        <v>0.0</v>
      </c>
      <c r="R799" s="86">
        <v>2184.54</v>
      </c>
      <c r="S799" s="86">
        <v>6.88</v>
      </c>
      <c r="T799" s="188"/>
      <c r="U799" s="86">
        <v>10.0</v>
      </c>
      <c r="V799" s="86">
        <v>779.3240000000001</v>
      </c>
      <c r="W799" s="91">
        <v>0.0</v>
      </c>
      <c r="X799" s="199">
        <v>77000.0</v>
      </c>
      <c r="Y799" s="143">
        <v>950.0</v>
      </c>
      <c r="Z799" s="143">
        <v>22.75825</v>
      </c>
    </row>
    <row r="800">
      <c r="A800" s="185">
        <v>798.0</v>
      </c>
      <c r="B800" s="185" t="s">
        <v>58</v>
      </c>
      <c r="C800" s="185" t="s">
        <v>27</v>
      </c>
      <c r="D800" s="185" t="s">
        <v>27</v>
      </c>
      <c r="E800" s="185" t="s">
        <v>27</v>
      </c>
      <c r="F800" s="185">
        <v>32.0</v>
      </c>
      <c r="G800" s="185" t="s">
        <v>29</v>
      </c>
      <c r="H800" s="185"/>
      <c r="I800" s="185" t="s">
        <v>59</v>
      </c>
      <c r="J800" s="191">
        <v>1.0</v>
      </c>
      <c r="K800" s="191" t="s">
        <v>36</v>
      </c>
      <c r="L800" s="185">
        <v>15566.48</v>
      </c>
      <c r="M800" s="185">
        <v>130.88</v>
      </c>
      <c r="N800" s="185"/>
      <c r="O800" s="185">
        <v>1.0</v>
      </c>
      <c r="P800" s="186">
        <v>562.4599999999999</v>
      </c>
      <c r="Q800" s="198">
        <v>0.0</v>
      </c>
      <c r="R800" s="84">
        <v>0.0</v>
      </c>
      <c r="S800" s="188"/>
      <c r="T800" s="188"/>
      <c r="U800" s="188"/>
      <c r="V800" s="193">
        <v>0.0</v>
      </c>
      <c r="W800" s="91"/>
      <c r="X800" s="199">
        <v>13000.0</v>
      </c>
      <c r="Y800" s="143">
        <v>727.0</v>
      </c>
      <c r="Z800" s="143">
        <v>9.41086</v>
      </c>
    </row>
    <row r="801">
      <c r="A801" s="185">
        <v>799.0</v>
      </c>
      <c r="B801" s="185" t="s">
        <v>58</v>
      </c>
      <c r="C801" s="185" t="s">
        <v>27</v>
      </c>
      <c r="D801" s="185" t="s">
        <v>27</v>
      </c>
      <c r="E801" s="185" t="s">
        <v>27</v>
      </c>
      <c r="F801" s="185">
        <v>32.0</v>
      </c>
      <c r="G801" s="185" t="s">
        <v>29</v>
      </c>
      <c r="H801" s="185"/>
      <c r="I801" s="185" t="s">
        <v>59</v>
      </c>
      <c r="J801" s="191">
        <v>1.0</v>
      </c>
      <c r="K801" s="191" t="s">
        <v>37</v>
      </c>
      <c r="L801" s="185">
        <v>16674.3</v>
      </c>
      <c r="M801" s="185">
        <v>68.864</v>
      </c>
      <c r="N801" s="185"/>
      <c r="O801" s="185">
        <v>12.0</v>
      </c>
      <c r="P801" s="186">
        <v>9668.83</v>
      </c>
      <c r="Q801" s="198">
        <v>0.2</v>
      </c>
      <c r="R801" s="86">
        <v>2187.5499999999997</v>
      </c>
      <c r="S801" s="86">
        <v>6.752</v>
      </c>
      <c r="T801" s="188"/>
      <c r="U801" s="86">
        <v>10.0</v>
      </c>
      <c r="V801" s="86">
        <v>773.5640000000001</v>
      </c>
      <c r="W801" s="91">
        <v>0.0</v>
      </c>
      <c r="X801" s="199">
        <v>32000.0</v>
      </c>
      <c r="Y801" s="98">
        <v>884.0</v>
      </c>
      <c r="Z801" s="143">
        <v>22.10704</v>
      </c>
    </row>
    <row r="802">
      <c r="A802" s="185">
        <v>800.0</v>
      </c>
      <c r="B802" s="185" t="s">
        <v>58</v>
      </c>
      <c r="C802" s="185" t="s">
        <v>27</v>
      </c>
      <c r="D802" s="185" t="s">
        <v>27</v>
      </c>
      <c r="E802" s="185" t="s">
        <v>27</v>
      </c>
      <c r="F802" s="185">
        <v>32.0</v>
      </c>
      <c r="G802" s="185" t="s">
        <v>29</v>
      </c>
      <c r="H802" s="185"/>
      <c r="I802" s="185" t="s">
        <v>59</v>
      </c>
      <c r="J802" s="191">
        <v>1.0</v>
      </c>
      <c r="K802" s="191" t="s">
        <v>38</v>
      </c>
      <c r="L802" s="185">
        <v>17690.22</v>
      </c>
      <c r="M802" s="185">
        <v>280.608</v>
      </c>
      <c r="N802" s="185"/>
      <c r="O802" s="185">
        <v>165.0</v>
      </c>
      <c r="P802" s="186">
        <v>3913.9300000000003</v>
      </c>
      <c r="Q802" s="198">
        <v>0.1</v>
      </c>
      <c r="R802" s="86">
        <v>2480.79</v>
      </c>
      <c r="S802" s="86">
        <v>9.632</v>
      </c>
      <c r="T802" s="188"/>
      <c r="U802" s="86">
        <v>14.0</v>
      </c>
      <c r="V802" s="86">
        <v>995.9970000000001</v>
      </c>
      <c r="W802" s="91">
        <v>0.0</v>
      </c>
      <c r="X802" s="199">
        <v>81000.0</v>
      </c>
      <c r="Y802" s="143">
        <v>1072.0</v>
      </c>
      <c r="Z802" s="143">
        <v>23.90371</v>
      </c>
    </row>
    <row r="803">
      <c r="A803" s="185">
        <v>801.0</v>
      </c>
      <c r="B803" s="185" t="s">
        <v>58</v>
      </c>
      <c r="C803" s="185" t="s">
        <v>27</v>
      </c>
      <c r="D803" s="185" t="s">
        <v>27</v>
      </c>
      <c r="E803" s="185" t="s">
        <v>27</v>
      </c>
      <c r="F803" s="185">
        <v>32.0</v>
      </c>
      <c r="G803" s="185" t="s">
        <v>29</v>
      </c>
      <c r="H803" s="185"/>
      <c r="I803" s="185" t="s">
        <v>59</v>
      </c>
      <c r="J803" s="191">
        <v>1.0</v>
      </c>
      <c r="K803" s="191" t="s">
        <v>39</v>
      </c>
      <c r="L803" s="185">
        <v>23208.14</v>
      </c>
      <c r="M803" s="185">
        <v>50.688</v>
      </c>
      <c r="N803" s="185"/>
      <c r="O803" s="185">
        <v>12.0</v>
      </c>
      <c r="P803" s="186">
        <v>16227.32</v>
      </c>
      <c r="Q803" s="198">
        <v>0.3</v>
      </c>
      <c r="R803" s="86">
        <v>4407.47</v>
      </c>
      <c r="S803" s="86">
        <v>7.168</v>
      </c>
      <c r="T803" s="188"/>
      <c r="U803" s="86">
        <v>10.0</v>
      </c>
      <c r="V803" s="86">
        <v>2229.4</v>
      </c>
      <c r="W803" s="91">
        <v>0.0</v>
      </c>
      <c r="X803" s="199">
        <v>40000.0</v>
      </c>
      <c r="Y803" s="143">
        <v>980.0</v>
      </c>
      <c r="Z803" s="143">
        <v>22.8633</v>
      </c>
    </row>
    <row r="804">
      <c r="A804" s="185">
        <v>802.0</v>
      </c>
      <c r="B804" s="185" t="s">
        <v>58</v>
      </c>
      <c r="C804" s="185" t="s">
        <v>27</v>
      </c>
      <c r="D804" s="185" t="s">
        <v>27</v>
      </c>
      <c r="E804" s="185" t="s">
        <v>27</v>
      </c>
      <c r="F804" s="185">
        <v>32.0</v>
      </c>
      <c r="G804" s="185" t="s">
        <v>29</v>
      </c>
      <c r="H804" s="185"/>
      <c r="I804" s="185" t="s">
        <v>59</v>
      </c>
      <c r="J804" s="191">
        <v>1.0</v>
      </c>
      <c r="K804" s="191" t="s">
        <v>40</v>
      </c>
      <c r="L804" s="185">
        <v>15802.97</v>
      </c>
      <c r="M804" s="185">
        <v>432.382</v>
      </c>
      <c r="N804" s="185"/>
      <c r="O804" s="185">
        <v>57.0</v>
      </c>
      <c r="P804" s="186">
        <v>32900.88</v>
      </c>
      <c r="Q804" s="198">
        <v>0.6</v>
      </c>
      <c r="R804" s="86">
        <v>2335.1600000000003</v>
      </c>
      <c r="S804" s="86">
        <v>9.6</v>
      </c>
      <c r="T804" s="188"/>
      <c r="U804" s="86">
        <v>53.0</v>
      </c>
      <c r="V804" s="86">
        <v>1883.71</v>
      </c>
      <c r="W804" s="91">
        <v>0.0</v>
      </c>
      <c r="X804" s="199">
        <v>104000.0</v>
      </c>
      <c r="Y804" s="143">
        <v>1093.0</v>
      </c>
      <c r="Z804" s="143">
        <v>22.9603</v>
      </c>
    </row>
    <row r="805">
      <c r="A805" s="185">
        <v>803.0</v>
      </c>
      <c r="B805" s="185" t="s">
        <v>58</v>
      </c>
      <c r="C805" s="185" t="s">
        <v>27</v>
      </c>
      <c r="D805" s="185" t="s">
        <v>27</v>
      </c>
      <c r="E805" s="185" t="s">
        <v>27</v>
      </c>
      <c r="F805" s="185">
        <v>32.0</v>
      </c>
      <c r="G805" s="185" t="s">
        <v>29</v>
      </c>
      <c r="H805" s="185"/>
      <c r="I805" s="185" t="s">
        <v>59</v>
      </c>
      <c r="J805" s="191">
        <v>1.0</v>
      </c>
      <c r="K805" s="191" t="s">
        <v>41</v>
      </c>
      <c r="L805" s="185">
        <v>2140.53</v>
      </c>
      <c r="M805" s="185">
        <v>771.772</v>
      </c>
      <c r="N805" s="185"/>
      <c r="O805" s="185">
        <v>68.0</v>
      </c>
      <c r="P805" s="186">
        <v>1884.88</v>
      </c>
      <c r="Q805" s="198">
        <v>0.0</v>
      </c>
      <c r="R805" s="86">
        <v>11.264</v>
      </c>
      <c r="S805" s="86">
        <v>5.152</v>
      </c>
      <c r="T805" s="188"/>
      <c r="U805" s="86">
        <v>8.0</v>
      </c>
      <c r="V805" s="86">
        <v>444.638</v>
      </c>
      <c r="W805" s="91">
        <v>0.0</v>
      </c>
      <c r="X805" s="199">
        <v>93000.0</v>
      </c>
      <c r="Y805" s="143">
        <v>1145.0</v>
      </c>
      <c r="Z805" s="143">
        <v>25.35627</v>
      </c>
    </row>
    <row r="806">
      <c r="A806" s="185">
        <v>804.0</v>
      </c>
      <c r="B806" s="185" t="s">
        <v>58</v>
      </c>
      <c r="C806" s="185" t="s">
        <v>27</v>
      </c>
      <c r="D806" s="185" t="s">
        <v>27</v>
      </c>
      <c r="E806" s="185" t="s">
        <v>27</v>
      </c>
      <c r="F806" s="185">
        <v>32.0</v>
      </c>
      <c r="G806" s="185" t="s">
        <v>29</v>
      </c>
      <c r="H806" s="185"/>
      <c r="I806" s="185" t="s">
        <v>59</v>
      </c>
      <c r="J806" s="191">
        <v>1.0</v>
      </c>
      <c r="K806" s="191" t="s">
        <v>42</v>
      </c>
      <c r="L806" s="185">
        <v>12487.47</v>
      </c>
      <c r="M806" s="185">
        <v>101.6</v>
      </c>
      <c r="N806" s="185"/>
      <c r="O806" s="185">
        <v>139.0</v>
      </c>
      <c r="P806" s="186">
        <v>1485.17</v>
      </c>
      <c r="Q806" s="198">
        <v>0.0</v>
      </c>
      <c r="R806" s="86">
        <v>1975.64</v>
      </c>
      <c r="S806" s="86">
        <v>1.536</v>
      </c>
      <c r="T806" s="188"/>
      <c r="U806" s="86">
        <v>2.0</v>
      </c>
      <c r="V806" s="86">
        <v>326.20700000000005</v>
      </c>
      <c r="W806" s="91">
        <v>0.0</v>
      </c>
      <c r="X806" s="199">
        <v>61000.0</v>
      </c>
      <c r="Y806" s="143">
        <v>858.0</v>
      </c>
      <c r="Z806" s="143">
        <v>22.68839</v>
      </c>
    </row>
    <row r="807">
      <c r="A807" s="185">
        <v>805.0</v>
      </c>
      <c r="B807" s="185" t="s">
        <v>58</v>
      </c>
      <c r="C807" s="185" t="s">
        <v>27</v>
      </c>
      <c r="D807" s="185" t="s">
        <v>27</v>
      </c>
      <c r="E807" s="185" t="s">
        <v>27</v>
      </c>
      <c r="F807" s="185">
        <v>32.0</v>
      </c>
      <c r="G807" s="185" t="s">
        <v>29</v>
      </c>
      <c r="H807" s="185"/>
      <c r="I807" s="185" t="s">
        <v>59</v>
      </c>
      <c r="J807" s="191">
        <v>1.0</v>
      </c>
      <c r="K807" s="191" t="s">
        <v>43</v>
      </c>
      <c r="L807" s="185">
        <v>2018.2000000000003</v>
      </c>
      <c r="M807" s="185">
        <v>562.301</v>
      </c>
      <c r="N807" s="185"/>
      <c r="O807" s="185">
        <v>139.0</v>
      </c>
      <c r="P807" s="186">
        <v>1933660.0</v>
      </c>
      <c r="Q807" s="198">
        <v>33.0</v>
      </c>
      <c r="R807" s="86">
        <v>63.61600000000001</v>
      </c>
      <c r="S807" s="188"/>
      <c r="T807" s="188"/>
      <c r="U807" s="188"/>
      <c r="V807" s="193">
        <v>0.0</v>
      </c>
      <c r="W807" s="91"/>
      <c r="X807" s="199">
        <v>2009000.0</v>
      </c>
      <c r="Y807" s="143">
        <v>3061.0</v>
      </c>
      <c r="Z807" s="143">
        <v>15.78738</v>
      </c>
    </row>
    <row r="808">
      <c r="A808" s="185">
        <v>806.0</v>
      </c>
      <c r="B808" s="185" t="s">
        <v>58</v>
      </c>
      <c r="C808" s="185" t="s">
        <v>27</v>
      </c>
      <c r="D808" s="185" t="s">
        <v>27</v>
      </c>
      <c r="E808" s="185" t="s">
        <v>27</v>
      </c>
      <c r="F808" s="185">
        <v>32.0</v>
      </c>
      <c r="G808" s="185" t="s">
        <v>29</v>
      </c>
      <c r="H808" s="185"/>
      <c r="I808" s="185" t="s">
        <v>59</v>
      </c>
      <c r="J808" s="191">
        <v>1.0</v>
      </c>
      <c r="K808" s="191" t="s">
        <v>44</v>
      </c>
      <c r="L808" s="185">
        <v>13937.480000000001</v>
      </c>
      <c r="M808" s="185">
        <v>263.39</v>
      </c>
      <c r="N808" s="185"/>
      <c r="O808" s="185">
        <v>5.0</v>
      </c>
      <c r="P808" s="186">
        <v>934.234</v>
      </c>
      <c r="Q808" s="198">
        <v>0.0</v>
      </c>
      <c r="R808" s="86">
        <v>267.48699999999997</v>
      </c>
      <c r="S808" s="86">
        <v>1.44</v>
      </c>
      <c r="T808" s="188"/>
      <c r="U808" s="86">
        <v>2.0</v>
      </c>
      <c r="V808" s="86">
        <v>114.75200000000001</v>
      </c>
      <c r="W808" s="91">
        <v>0.0</v>
      </c>
      <c r="X808" s="199">
        <v>21000.0</v>
      </c>
      <c r="Y808" s="143">
        <v>883.0</v>
      </c>
      <c r="Z808" s="143">
        <v>23.02261</v>
      </c>
    </row>
    <row r="809">
      <c r="A809" s="185">
        <v>807.0</v>
      </c>
      <c r="B809" s="185" t="s">
        <v>58</v>
      </c>
      <c r="C809" s="185" t="s">
        <v>27</v>
      </c>
      <c r="D809" s="185" t="s">
        <v>27</v>
      </c>
      <c r="E809" s="185" t="s">
        <v>27</v>
      </c>
      <c r="F809" s="185">
        <v>32.0</v>
      </c>
      <c r="G809" s="185" t="s">
        <v>29</v>
      </c>
      <c r="H809" s="185"/>
      <c r="I809" s="185" t="s">
        <v>59</v>
      </c>
      <c r="J809" s="191">
        <v>1.0</v>
      </c>
      <c r="K809" s="191" t="s">
        <v>45</v>
      </c>
      <c r="L809" s="185">
        <v>13831.66</v>
      </c>
      <c r="M809" s="185">
        <v>3818.34</v>
      </c>
      <c r="N809" s="185"/>
      <c r="O809" s="185">
        <v>282.0</v>
      </c>
      <c r="P809" s="186">
        <v>2378.8999999999996</v>
      </c>
      <c r="Q809" s="198">
        <v>0.0</v>
      </c>
      <c r="R809" s="86">
        <v>13.664000000000001</v>
      </c>
      <c r="S809" s="86">
        <v>11.264</v>
      </c>
      <c r="T809" s="188"/>
      <c r="U809" s="86">
        <v>4.0</v>
      </c>
      <c r="V809" s="86">
        <v>222.942</v>
      </c>
      <c r="W809" s="91">
        <v>0.0</v>
      </c>
      <c r="X809" s="199">
        <v>294000.0</v>
      </c>
      <c r="Y809" s="143">
        <v>869.0</v>
      </c>
      <c r="Z809" s="143">
        <v>25.523</v>
      </c>
    </row>
    <row r="810">
      <c r="A810" s="185">
        <v>808.0</v>
      </c>
      <c r="B810" s="185" t="s">
        <v>58</v>
      </c>
      <c r="C810" s="185" t="s">
        <v>27</v>
      </c>
      <c r="D810" s="185" t="s">
        <v>27</v>
      </c>
      <c r="E810" s="185" t="s">
        <v>27</v>
      </c>
      <c r="F810" s="185">
        <v>32.0</v>
      </c>
      <c r="G810" s="185" t="s">
        <v>29</v>
      </c>
      <c r="H810" s="185"/>
      <c r="I810" s="185" t="s">
        <v>59</v>
      </c>
      <c r="J810" s="191">
        <v>1.0</v>
      </c>
      <c r="K810" s="191" t="s">
        <v>46</v>
      </c>
      <c r="L810" s="185">
        <v>2159.6000000000004</v>
      </c>
      <c r="M810" s="185">
        <v>35813.47</v>
      </c>
      <c r="N810" s="185"/>
      <c r="O810" s="185">
        <v>7.0</v>
      </c>
      <c r="P810" s="186">
        <v>1836.79</v>
      </c>
      <c r="Q810" s="198">
        <v>0.0</v>
      </c>
      <c r="R810" s="86">
        <v>288.704</v>
      </c>
      <c r="S810" s="86">
        <v>1.408</v>
      </c>
      <c r="T810" s="188"/>
      <c r="U810" s="86">
        <v>2.0</v>
      </c>
      <c r="V810" s="86">
        <v>114.78399999999999</v>
      </c>
      <c r="W810" s="91">
        <v>0.0</v>
      </c>
      <c r="X810" s="199">
        <v>1756000.0</v>
      </c>
      <c r="Y810" s="143">
        <v>2655.0</v>
      </c>
      <c r="Z810" s="143">
        <v>22.33203</v>
      </c>
    </row>
    <row r="811">
      <c r="A811" s="185">
        <v>809.0</v>
      </c>
      <c r="B811" s="185" t="s">
        <v>58</v>
      </c>
      <c r="C811" s="185" t="s">
        <v>27</v>
      </c>
      <c r="D811" s="185" t="s">
        <v>27</v>
      </c>
      <c r="E811" s="185" t="s">
        <v>27</v>
      </c>
      <c r="F811" s="185">
        <v>32.0</v>
      </c>
      <c r="G811" s="185" t="s">
        <v>29</v>
      </c>
      <c r="H811" s="185"/>
      <c r="I811" s="185" t="s">
        <v>59</v>
      </c>
      <c r="J811" s="191">
        <v>1.0</v>
      </c>
      <c r="K811" s="191" t="s">
        <v>47</v>
      </c>
      <c r="L811" s="185">
        <v>12331.12</v>
      </c>
      <c r="M811" s="185">
        <v>1929.94</v>
      </c>
      <c r="N811" s="185"/>
      <c r="O811" s="185">
        <v>11.0</v>
      </c>
      <c r="P811" s="186">
        <v>4408.87</v>
      </c>
      <c r="Q811" s="198">
        <v>0.1</v>
      </c>
      <c r="R811" s="86">
        <v>590.27</v>
      </c>
      <c r="S811" s="86">
        <v>2.88</v>
      </c>
      <c r="T811" s="188"/>
      <c r="U811" s="86">
        <v>4.0</v>
      </c>
      <c r="V811" s="86">
        <v>232.86200000000002</v>
      </c>
      <c r="W811" s="91">
        <v>0.0</v>
      </c>
      <c r="X811" s="199">
        <v>333000.0</v>
      </c>
      <c r="Y811" s="143">
        <v>1320.0</v>
      </c>
      <c r="Z811" s="143">
        <v>24.16884</v>
      </c>
    </row>
    <row r="812">
      <c r="A812" s="185">
        <v>810.0</v>
      </c>
      <c r="B812" s="185" t="s">
        <v>58</v>
      </c>
      <c r="C812" s="185" t="s">
        <v>27</v>
      </c>
      <c r="D812" s="185" t="s">
        <v>27</v>
      </c>
      <c r="E812" s="185" t="s">
        <v>27</v>
      </c>
      <c r="F812" s="185">
        <v>32.0</v>
      </c>
      <c r="G812" s="185" t="s">
        <v>29</v>
      </c>
      <c r="H812" s="185"/>
      <c r="I812" s="185" t="s">
        <v>59</v>
      </c>
      <c r="J812" s="191">
        <v>1.0</v>
      </c>
      <c r="K812" s="191" t="s">
        <v>48</v>
      </c>
      <c r="L812" s="185">
        <v>19321.57</v>
      </c>
      <c r="M812" s="185">
        <v>15211.26</v>
      </c>
      <c r="N812" s="185"/>
      <c r="O812" s="185">
        <v>17.0</v>
      </c>
      <c r="P812" s="185">
        <v>8772.33</v>
      </c>
      <c r="Q812" s="198">
        <v>0.1</v>
      </c>
      <c r="R812" s="86">
        <v>2572.76</v>
      </c>
      <c r="S812" s="86">
        <v>5.44</v>
      </c>
      <c r="T812" s="188"/>
      <c r="U812" s="86">
        <v>8.0</v>
      </c>
      <c r="V812" s="86">
        <v>882.4300000000001</v>
      </c>
      <c r="W812" s="91">
        <v>0.0</v>
      </c>
      <c r="X812" s="199">
        <v>1283000.0</v>
      </c>
      <c r="Y812" s="143">
        <v>2393.0</v>
      </c>
      <c r="Z812" s="143">
        <v>24.58211</v>
      </c>
    </row>
    <row r="813">
      <c r="A813" s="185">
        <v>811.0</v>
      </c>
      <c r="B813" s="185" t="s">
        <v>58</v>
      </c>
      <c r="C813" s="185" t="s">
        <v>27</v>
      </c>
      <c r="D813" s="185" t="s">
        <v>27</v>
      </c>
      <c r="E813" s="185" t="s">
        <v>27</v>
      </c>
      <c r="F813" s="185">
        <v>32.0</v>
      </c>
      <c r="G813" s="185" t="s">
        <v>29</v>
      </c>
      <c r="H813" s="185"/>
      <c r="I813" s="185" t="s">
        <v>59</v>
      </c>
      <c r="J813" s="191">
        <v>1.0</v>
      </c>
      <c r="K813" s="191" t="s">
        <v>49</v>
      </c>
      <c r="L813" s="185">
        <v>20906.91</v>
      </c>
      <c r="M813" s="185">
        <v>131.744</v>
      </c>
      <c r="N813" s="185"/>
      <c r="O813" s="185">
        <v>3.0</v>
      </c>
      <c r="P813" s="186">
        <v>3204.11</v>
      </c>
      <c r="Q813" s="198">
        <v>0.1</v>
      </c>
      <c r="R813" s="86">
        <v>266.14300000000003</v>
      </c>
      <c r="S813" s="86">
        <v>1.408</v>
      </c>
      <c r="T813" s="188"/>
      <c r="U813" s="86">
        <v>2.0</v>
      </c>
      <c r="V813" s="86">
        <v>114.591</v>
      </c>
      <c r="W813" s="91">
        <v>0.0</v>
      </c>
      <c r="X813" s="199">
        <v>24000.0</v>
      </c>
      <c r="Y813" s="143">
        <v>844.0</v>
      </c>
      <c r="Z813" s="143">
        <v>22.33956</v>
      </c>
    </row>
    <row r="814">
      <c r="A814" s="185">
        <v>812.0</v>
      </c>
      <c r="B814" s="185" t="s">
        <v>58</v>
      </c>
      <c r="C814" s="185" t="s">
        <v>27</v>
      </c>
      <c r="D814" s="185" t="s">
        <v>27</v>
      </c>
      <c r="E814" s="185" t="s">
        <v>27</v>
      </c>
      <c r="F814" s="185">
        <v>32.0</v>
      </c>
      <c r="G814" s="185" t="s">
        <v>29</v>
      </c>
      <c r="H814" s="185"/>
      <c r="I814" s="185" t="s">
        <v>59</v>
      </c>
      <c r="J814" s="191">
        <v>1.0</v>
      </c>
      <c r="K814" s="191" t="s">
        <v>50</v>
      </c>
      <c r="L814" s="185">
        <v>15980.51</v>
      </c>
      <c r="M814" s="185">
        <v>5177.31</v>
      </c>
      <c r="N814" s="185"/>
      <c r="O814" s="185">
        <v>23.0</v>
      </c>
      <c r="P814" s="186">
        <v>30271.93</v>
      </c>
      <c r="Q814" s="198">
        <v>0.3</v>
      </c>
      <c r="R814" s="86">
        <v>3046.17</v>
      </c>
      <c r="S814" s="86">
        <v>5.28</v>
      </c>
      <c r="T814" s="188"/>
      <c r="U814" s="86">
        <v>8.0</v>
      </c>
      <c r="V814" s="86">
        <v>2302.74</v>
      </c>
      <c r="W814" s="91">
        <v>0.0</v>
      </c>
      <c r="X814" s="199">
        <v>2301000.0</v>
      </c>
      <c r="Y814" s="143">
        <v>3844.0</v>
      </c>
      <c r="Z814" s="143">
        <v>28.97852</v>
      </c>
    </row>
    <row r="815">
      <c r="A815" s="185">
        <v>813.0</v>
      </c>
      <c r="B815" s="185" t="s">
        <v>58</v>
      </c>
      <c r="C815" s="185" t="s">
        <v>27</v>
      </c>
      <c r="D815" s="185" t="s">
        <v>27</v>
      </c>
      <c r="E815" s="185" t="s">
        <v>27</v>
      </c>
      <c r="F815" s="185">
        <v>32.0</v>
      </c>
      <c r="G815" s="185" t="s">
        <v>29</v>
      </c>
      <c r="H815" s="185"/>
      <c r="I815" s="185" t="s">
        <v>59</v>
      </c>
      <c r="J815" s="191">
        <v>1.0</v>
      </c>
      <c r="K815" s="191" t="s">
        <v>51</v>
      </c>
      <c r="L815" s="185">
        <v>0.0</v>
      </c>
      <c r="M815" s="185"/>
      <c r="N815" s="185"/>
      <c r="O815" s="185"/>
      <c r="P815" s="195">
        <v>0.0</v>
      </c>
      <c r="Q815" s="198"/>
      <c r="R815" s="84">
        <v>0.0</v>
      </c>
      <c r="S815" s="188"/>
      <c r="T815" s="188"/>
      <c r="U815" s="188"/>
      <c r="V815" s="193">
        <v>0.0</v>
      </c>
      <c r="W815" s="91"/>
      <c r="X815" s="199" t="e">
        <v>#VALUE!</v>
      </c>
      <c r="Y815" s="143" t="s">
        <v>30</v>
      </c>
      <c r="Z815" s="143" t="s">
        <v>30</v>
      </c>
    </row>
    <row r="816">
      <c r="A816" s="185">
        <v>814.0</v>
      </c>
      <c r="B816" s="185" t="s">
        <v>58</v>
      </c>
      <c r="C816" s="185" t="s">
        <v>27</v>
      </c>
      <c r="D816" s="185" t="s">
        <v>27</v>
      </c>
      <c r="E816" s="185" t="s">
        <v>27</v>
      </c>
      <c r="F816" s="185">
        <v>32.0</v>
      </c>
      <c r="G816" s="185" t="s">
        <v>29</v>
      </c>
      <c r="H816" s="185"/>
      <c r="I816" s="185" t="s">
        <v>59</v>
      </c>
      <c r="J816" s="191">
        <v>1.0</v>
      </c>
      <c r="K816" s="191" t="s">
        <v>52</v>
      </c>
      <c r="L816" s="185">
        <v>0.0</v>
      </c>
      <c r="M816" s="185"/>
      <c r="N816" s="185"/>
      <c r="O816" s="185"/>
      <c r="P816" s="195">
        <v>0.0</v>
      </c>
      <c r="Q816" s="198"/>
      <c r="R816" s="84">
        <v>0.0</v>
      </c>
      <c r="S816" s="188"/>
      <c r="T816" s="188"/>
      <c r="U816" s="188"/>
      <c r="V816" s="193">
        <v>0.0</v>
      </c>
      <c r="W816" s="91"/>
      <c r="X816" s="199" t="e">
        <v>#VALUE!</v>
      </c>
      <c r="Y816" s="143" t="s">
        <v>30</v>
      </c>
      <c r="Z816" s="143" t="s">
        <v>30</v>
      </c>
    </row>
    <row r="817">
      <c r="A817" s="185">
        <v>815.0</v>
      </c>
      <c r="B817" s="185" t="s">
        <v>58</v>
      </c>
      <c r="C817" s="185" t="s">
        <v>27</v>
      </c>
      <c r="D817" s="185" t="s">
        <v>27</v>
      </c>
      <c r="E817" s="185" t="s">
        <v>27</v>
      </c>
      <c r="F817" s="185">
        <v>32.0</v>
      </c>
      <c r="G817" s="185" t="s">
        <v>29</v>
      </c>
      <c r="H817" s="185"/>
      <c r="I817" s="185" t="s">
        <v>59</v>
      </c>
      <c r="J817" s="191">
        <v>2.0</v>
      </c>
      <c r="K817" s="191" t="s">
        <v>31</v>
      </c>
      <c r="L817" s="185">
        <v>94102.81999999999</v>
      </c>
      <c r="M817" s="185">
        <v>46.111</v>
      </c>
      <c r="N817" s="185"/>
      <c r="O817" s="185">
        <v>2.0</v>
      </c>
      <c r="P817" s="186">
        <v>59568.28</v>
      </c>
      <c r="Q817" s="198">
        <v>0.7</v>
      </c>
      <c r="R817" s="84">
        <v>0.0</v>
      </c>
      <c r="S817" s="188"/>
      <c r="T817" s="188"/>
      <c r="U817" s="188"/>
      <c r="V817" s="193">
        <v>0.0</v>
      </c>
      <c r="W817" s="91"/>
      <c r="X817" s="199">
        <v>71000.0</v>
      </c>
      <c r="Y817" s="143">
        <v>1309.0</v>
      </c>
      <c r="Z817" s="143">
        <v>16.97643</v>
      </c>
    </row>
    <row r="818">
      <c r="A818" s="185">
        <v>816.0</v>
      </c>
      <c r="B818" s="185" t="s">
        <v>58</v>
      </c>
      <c r="C818" s="185" t="s">
        <v>27</v>
      </c>
      <c r="D818" s="185" t="s">
        <v>27</v>
      </c>
      <c r="E818" s="185" t="s">
        <v>27</v>
      </c>
      <c r="F818" s="185">
        <v>32.0</v>
      </c>
      <c r="G818" s="185" t="s">
        <v>29</v>
      </c>
      <c r="H818" s="185"/>
      <c r="I818" s="185" t="s">
        <v>59</v>
      </c>
      <c r="J818" s="191">
        <v>2.0</v>
      </c>
      <c r="K818" s="191" t="s">
        <v>32</v>
      </c>
      <c r="L818" s="185">
        <v>4408.1900000000005</v>
      </c>
      <c r="M818" s="185">
        <v>2209.11</v>
      </c>
      <c r="N818" s="185"/>
      <c r="O818" s="185">
        <v>39.0</v>
      </c>
      <c r="P818" s="186">
        <v>4627590.0</v>
      </c>
      <c r="Q818" s="198">
        <v>39.0</v>
      </c>
      <c r="R818" s="86">
        <v>50.656</v>
      </c>
      <c r="S818" s="86">
        <v>33.631</v>
      </c>
      <c r="T818" s="188"/>
      <c r="U818" s="86">
        <v>22.0</v>
      </c>
      <c r="V818" s="86">
        <v>1222.78</v>
      </c>
      <c r="W818" s="91">
        <v>0.0</v>
      </c>
      <c r="X818" s="199">
        <v>4934000.0</v>
      </c>
      <c r="Y818" s="143">
        <v>6524.0</v>
      </c>
      <c r="Z818" s="143">
        <v>26.4692</v>
      </c>
    </row>
    <row r="819">
      <c r="A819" s="185">
        <v>817.0</v>
      </c>
      <c r="B819" s="185" t="s">
        <v>58</v>
      </c>
      <c r="C819" s="185" t="s">
        <v>27</v>
      </c>
      <c r="D819" s="185" t="s">
        <v>27</v>
      </c>
      <c r="E819" s="185" t="s">
        <v>27</v>
      </c>
      <c r="F819" s="185">
        <v>32.0</v>
      </c>
      <c r="G819" s="185" t="s">
        <v>29</v>
      </c>
      <c r="H819" s="185"/>
      <c r="I819" s="185" t="s">
        <v>59</v>
      </c>
      <c r="J819" s="191">
        <v>2.0</v>
      </c>
      <c r="K819" s="191" t="s">
        <v>33</v>
      </c>
      <c r="L819" s="185">
        <v>33664.77</v>
      </c>
      <c r="M819" s="185">
        <v>257.503</v>
      </c>
      <c r="N819" s="185"/>
      <c r="O819" s="185">
        <v>12.0</v>
      </c>
      <c r="P819" s="186">
        <v>22220.960000000003</v>
      </c>
      <c r="Q819" s="198">
        <v>0.4</v>
      </c>
      <c r="R819" s="86">
        <v>4350.71</v>
      </c>
      <c r="S819" s="86">
        <v>5.632</v>
      </c>
      <c r="T819" s="188"/>
      <c r="U819" s="86">
        <v>8.0</v>
      </c>
      <c r="V819" s="86">
        <v>1212.54</v>
      </c>
      <c r="W819" s="91">
        <v>0.0</v>
      </c>
      <c r="X819" s="199">
        <v>215000.0</v>
      </c>
      <c r="Y819" s="143">
        <v>1272.0</v>
      </c>
      <c r="Z819" s="143">
        <v>23.52739</v>
      </c>
    </row>
    <row r="820">
      <c r="A820" s="185">
        <v>818.0</v>
      </c>
      <c r="B820" s="185" t="s">
        <v>58</v>
      </c>
      <c r="C820" s="185" t="s">
        <v>27</v>
      </c>
      <c r="D820" s="185" t="s">
        <v>27</v>
      </c>
      <c r="E820" s="185" t="s">
        <v>27</v>
      </c>
      <c r="F820" s="185">
        <v>32.0</v>
      </c>
      <c r="G820" s="185" t="s">
        <v>29</v>
      </c>
      <c r="H820" s="185"/>
      <c r="I820" s="185" t="s">
        <v>59</v>
      </c>
      <c r="J820" s="191">
        <v>2.0</v>
      </c>
      <c r="K820" s="191" t="s">
        <v>34</v>
      </c>
      <c r="L820" s="185">
        <v>26088.550000000003</v>
      </c>
      <c r="M820" s="185">
        <v>27799.88</v>
      </c>
      <c r="N820" s="185"/>
      <c r="O820" s="185">
        <v>149.0</v>
      </c>
      <c r="P820" s="186">
        <v>4497.99</v>
      </c>
      <c r="Q820" s="198">
        <v>0.1</v>
      </c>
      <c r="R820" s="86">
        <v>305.151</v>
      </c>
      <c r="S820" s="86">
        <v>2.816</v>
      </c>
      <c r="T820" s="188"/>
      <c r="U820" s="86">
        <v>4.0</v>
      </c>
      <c r="V820" s="86">
        <v>678.751</v>
      </c>
      <c r="W820" s="91">
        <v>0.0</v>
      </c>
      <c r="X820" s="199">
        <v>1984000.0</v>
      </c>
      <c r="Y820" s="143">
        <v>3221.0</v>
      </c>
      <c r="Z820" s="143">
        <v>27.88026</v>
      </c>
    </row>
    <row r="821">
      <c r="A821" s="185">
        <v>819.0</v>
      </c>
      <c r="B821" s="185" t="s">
        <v>58</v>
      </c>
      <c r="C821" s="185" t="s">
        <v>27</v>
      </c>
      <c r="D821" s="185" t="s">
        <v>27</v>
      </c>
      <c r="E821" s="185" t="s">
        <v>27</v>
      </c>
      <c r="F821" s="185">
        <v>32.0</v>
      </c>
      <c r="G821" s="185" t="s">
        <v>29</v>
      </c>
      <c r="H821" s="185"/>
      <c r="I821" s="185" t="s">
        <v>59</v>
      </c>
      <c r="J821" s="191">
        <v>2.0</v>
      </c>
      <c r="K821" s="191" t="s">
        <v>35</v>
      </c>
      <c r="L821" s="185">
        <v>31917.12</v>
      </c>
      <c r="M821" s="185">
        <v>183.392</v>
      </c>
      <c r="N821" s="185"/>
      <c r="O821" s="185">
        <v>147.0</v>
      </c>
      <c r="P821" s="186">
        <v>4899.04</v>
      </c>
      <c r="Q821" s="198">
        <v>0.1</v>
      </c>
      <c r="R821" s="86">
        <v>4408.88</v>
      </c>
      <c r="S821" s="86">
        <v>7.104</v>
      </c>
      <c r="T821" s="188"/>
      <c r="U821" s="86">
        <v>10.0</v>
      </c>
      <c r="V821" s="86">
        <v>930.2669999999999</v>
      </c>
      <c r="W821" s="91">
        <v>0.0</v>
      </c>
      <c r="X821" s="199">
        <v>72000.0</v>
      </c>
      <c r="Y821" s="143">
        <v>1028.0</v>
      </c>
      <c r="Z821" s="143">
        <v>22.86562</v>
      </c>
    </row>
    <row r="822">
      <c r="A822" s="185">
        <v>820.0</v>
      </c>
      <c r="B822" s="185" t="s">
        <v>58</v>
      </c>
      <c r="C822" s="185" t="s">
        <v>27</v>
      </c>
      <c r="D822" s="185" t="s">
        <v>27</v>
      </c>
      <c r="E822" s="185" t="s">
        <v>27</v>
      </c>
      <c r="F822" s="185">
        <v>32.0</v>
      </c>
      <c r="G822" s="185" t="s">
        <v>29</v>
      </c>
      <c r="H822" s="185"/>
      <c r="I822" s="185" t="s">
        <v>59</v>
      </c>
      <c r="J822" s="191">
        <v>2.0</v>
      </c>
      <c r="K822" s="191" t="s">
        <v>36</v>
      </c>
      <c r="L822" s="185">
        <v>32185.920000000002</v>
      </c>
      <c r="M822" s="185">
        <v>131.071</v>
      </c>
      <c r="N822" s="185"/>
      <c r="O822" s="185">
        <v>1.0</v>
      </c>
      <c r="P822" s="186">
        <v>819.547</v>
      </c>
      <c r="Q822" s="198">
        <v>0.0</v>
      </c>
      <c r="R822" s="84">
        <v>0.0</v>
      </c>
      <c r="S822" s="188"/>
      <c r="T822" s="188"/>
      <c r="U822" s="188"/>
      <c r="V822" s="193">
        <v>0.0</v>
      </c>
      <c r="W822" s="91"/>
      <c r="X822" s="199">
        <v>11000.0</v>
      </c>
      <c r="Y822" s="143">
        <v>721.0</v>
      </c>
      <c r="Z822" s="143">
        <v>9.09218</v>
      </c>
    </row>
    <row r="823">
      <c r="A823" s="185">
        <v>821.0</v>
      </c>
      <c r="B823" s="185" t="s">
        <v>58</v>
      </c>
      <c r="C823" s="185" t="s">
        <v>27</v>
      </c>
      <c r="D823" s="185" t="s">
        <v>27</v>
      </c>
      <c r="E823" s="185" t="s">
        <v>27</v>
      </c>
      <c r="F823" s="185">
        <v>32.0</v>
      </c>
      <c r="G823" s="185" t="s">
        <v>29</v>
      </c>
      <c r="H823" s="185"/>
      <c r="I823" s="185" t="s">
        <v>59</v>
      </c>
      <c r="J823" s="191">
        <v>2.0</v>
      </c>
      <c r="K823" s="191" t="s">
        <v>37</v>
      </c>
      <c r="L823" s="185">
        <v>35105.52</v>
      </c>
      <c r="M823" s="185">
        <v>69.696</v>
      </c>
      <c r="N823" s="185"/>
      <c r="O823" s="185">
        <v>12.0</v>
      </c>
      <c r="P823" s="186">
        <v>18534.77</v>
      </c>
      <c r="Q823" s="198">
        <v>0.3</v>
      </c>
      <c r="R823" s="86">
        <v>4427.8</v>
      </c>
      <c r="S823" s="86">
        <v>7.136</v>
      </c>
      <c r="T823" s="188"/>
      <c r="U823" s="86">
        <v>10.0</v>
      </c>
      <c r="V823" s="86">
        <v>924.767</v>
      </c>
      <c r="W823" s="91">
        <v>0.0</v>
      </c>
      <c r="X823" s="199">
        <v>37000.0</v>
      </c>
      <c r="Y823" s="143">
        <v>905.0</v>
      </c>
      <c r="Z823" s="143">
        <v>22.46298</v>
      </c>
    </row>
    <row r="824">
      <c r="A824" s="185">
        <v>822.0</v>
      </c>
      <c r="B824" s="185" t="s">
        <v>58</v>
      </c>
      <c r="C824" s="185" t="s">
        <v>27</v>
      </c>
      <c r="D824" s="185" t="s">
        <v>27</v>
      </c>
      <c r="E824" s="185" t="s">
        <v>27</v>
      </c>
      <c r="F824" s="185">
        <v>32.0</v>
      </c>
      <c r="G824" s="185" t="s">
        <v>29</v>
      </c>
      <c r="H824" s="185"/>
      <c r="I824" s="185" t="s">
        <v>59</v>
      </c>
      <c r="J824" s="191">
        <v>2.0</v>
      </c>
      <c r="K824" s="191" t="s">
        <v>38</v>
      </c>
      <c r="L824" s="185">
        <v>38378.94</v>
      </c>
      <c r="M824" s="185">
        <v>282.975</v>
      </c>
      <c r="N824" s="185"/>
      <c r="O824" s="185">
        <v>165.0</v>
      </c>
      <c r="P824" s="186">
        <v>8164.18</v>
      </c>
      <c r="Q824" s="198">
        <v>0.1</v>
      </c>
      <c r="R824" s="86">
        <v>4911.0</v>
      </c>
      <c r="S824" s="86">
        <v>9.632</v>
      </c>
      <c r="T824" s="188"/>
      <c r="U824" s="86">
        <v>14.0</v>
      </c>
      <c r="V824" s="86">
        <v>1145.76</v>
      </c>
      <c r="W824" s="91">
        <v>0.0</v>
      </c>
      <c r="X824" s="199">
        <v>81000.0</v>
      </c>
      <c r="Y824" s="143">
        <v>1188.0</v>
      </c>
      <c r="Z824" s="143">
        <v>24.27112</v>
      </c>
    </row>
    <row r="825">
      <c r="A825" s="185">
        <v>823.0</v>
      </c>
      <c r="B825" s="185" t="s">
        <v>58</v>
      </c>
      <c r="C825" s="185" t="s">
        <v>27</v>
      </c>
      <c r="D825" s="185" t="s">
        <v>27</v>
      </c>
      <c r="E825" s="185" t="s">
        <v>27</v>
      </c>
      <c r="F825" s="185">
        <v>32.0</v>
      </c>
      <c r="G825" s="185" t="s">
        <v>29</v>
      </c>
      <c r="H825" s="185"/>
      <c r="I825" s="185" t="s">
        <v>59</v>
      </c>
      <c r="J825" s="191">
        <v>2.0</v>
      </c>
      <c r="K825" s="191" t="s">
        <v>39</v>
      </c>
      <c r="L825" s="185">
        <v>46065.88</v>
      </c>
      <c r="M825" s="185">
        <v>50.848</v>
      </c>
      <c r="N825" s="185"/>
      <c r="O825" s="185">
        <v>12.0</v>
      </c>
      <c r="P825" s="186">
        <v>33732.57</v>
      </c>
      <c r="Q825" s="198">
        <v>0.6</v>
      </c>
      <c r="R825" s="86">
        <v>8734.67</v>
      </c>
      <c r="S825" s="86">
        <v>7.264</v>
      </c>
      <c r="T825" s="188"/>
      <c r="U825" s="86">
        <v>10.0</v>
      </c>
      <c r="V825" s="86">
        <v>4104.4400000000005</v>
      </c>
      <c r="W825" s="91">
        <v>0.1</v>
      </c>
      <c r="X825" s="199">
        <v>52000.0</v>
      </c>
      <c r="Y825" s="143">
        <v>1049.0</v>
      </c>
      <c r="Z825" s="143">
        <v>23.29137</v>
      </c>
    </row>
    <row r="826">
      <c r="A826" s="185">
        <v>824.0</v>
      </c>
      <c r="B826" s="185" t="s">
        <v>58</v>
      </c>
      <c r="C826" s="185" t="s">
        <v>27</v>
      </c>
      <c r="D826" s="185" t="s">
        <v>27</v>
      </c>
      <c r="E826" s="185" t="s">
        <v>27</v>
      </c>
      <c r="F826" s="185">
        <v>32.0</v>
      </c>
      <c r="G826" s="185" t="s">
        <v>29</v>
      </c>
      <c r="H826" s="185"/>
      <c r="I826" s="185" t="s">
        <v>59</v>
      </c>
      <c r="J826" s="191">
        <v>2.0</v>
      </c>
      <c r="K826" s="191" t="s">
        <v>40</v>
      </c>
      <c r="L826" s="185">
        <v>31252.91</v>
      </c>
      <c r="M826" s="185">
        <v>1211.13</v>
      </c>
      <c r="N826" s="185"/>
      <c r="O826" s="185">
        <v>57.0</v>
      </c>
      <c r="P826" s="186">
        <v>64524.240000000005</v>
      </c>
      <c r="Q826" s="198">
        <v>1.1</v>
      </c>
      <c r="R826" s="86">
        <v>4712.41</v>
      </c>
      <c r="S826" s="86">
        <v>9.952</v>
      </c>
      <c r="T826" s="188"/>
      <c r="U826" s="86">
        <v>53.0</v>
      </c>
      <c r="V826" s="86">
        <v>2190.3</v>
      </c>
      <c r="W826" s="91">
        <v>0.0</v>
      </c>
      <c r="X826" s="199">
        <v>176000.0</v>
      </c>
      <c r="Y826" s="143">
        <v>1275.0</v>
      </c>
      <c r="Z826" s="143">
        <v>22.70779</v>
      </c>
    </row>
    <row r="827">
      <c r="A827" s="185">
        <v>825.0</v>
      </c>
      <c r="B827" s="185" t="s">
        <v>58</v>
      </c>
      <c r="C827" s="185" t="s">
        <v>27</v>
      </c>
      <c r="D827" s="185" t="s">
        <v>27</v>
      </c>
      <c r="E827" s="185" t="s">
        <v>27</v>
      </c>
      <c r="F827" s="185">
        <v>32.0</v>
      </c>
      <c r="G827" s="185" t="s">
        <v>29</v>
      </c>
      <c r="H827" s="185"/>
      <c r="I827" s="185" t="s">
        <v>59</v>
      </c>
      <c r="J827" s="191">
        <v>2.0</v>
      </c>
      <c r="K827" s="191" t="s">
        <v>41</v>
      </c>
      <c r="L827" s="185">
        <v>4107.400000000001</v>
      </c>
      <c r="M827" s="185">
        <v>1182.52</v>
      </c>
      <c r="N827" s="185"/>
      <c r="O827" s="185">
        <v>30.0</v>
      </c>
      <c r="P827" s="186">
        <v>1248.28</v>
      </c>
      <c r="Q827" s="198">
        <v>0.0</v>
      </c>
      <c r="R827" s="86">
        <v>34.496</v>
      </c>
      <c r="S827" s="86">
        <v>7.392</v>
      </c>
      <c r="T827" s="188"/>
      <c r="U827" s="86">
        <v>8.0</v>
      </c>
      <c r="V827" s="86">
        <v>444.797</v>
      </c>
      <c r="W827" s="91">
        <v>0.0</v>
      </c>
      <c r="X827" s="199">
        <v>118000.0</v>
      </c>
      <c r="Y827" s="143">
        <v>1216.0</v>
      </c>
      <c r="Z827" s="143">
        <v>25.42743</v>
      </c>
    </row>
    <row r="828">
      <c r="A828" s="185">
        <v>826.0</v>
      </c>
      <c r="B828" s="185" t="s">
        <v>58</v>
      </c>
      <c r="C828" s="185" t="s">
        <v>27</v>
      </c>
      <c r="D828" s="185" t="s">
        <v>27</v>
      </c>
      <c r="E828" s="185" t="s">
        <v>27</v>
      </c>
      <c r="F828" s="185">
        <v>32.0</v>
      </c>
      <c r="G828" s="185" t="s">
        <v>29</v>
      </c>
      <c r="H828" s="185"/>
      <c r="I828" s="185" t="s">
        <v>59</v>
      </c>
      <c r="J828" s="191">
        <v>2.0</v>
      </c>
      <c r="K828" s="191" t="s">
        <v>42</v>
      </c>
      <c r="L828" s="185">
        <v>25191.63</v>
      </c>
      <c r="M828" s="185">
        <v>100.095</v>
      </c>
      <c r="N828" s="185"/>
      <c r="O828" s="185">
        <v>139.0</v>
      </c>
      <c r="P828" s="186">
        <v>2233.33</v>
      </c>
      <c r="Q828" s="198">
        <v>0.0</v>
      </c>
      <c r="R828" s="86">
        <v>4040.7900000000004</v>
      </c>
      <c r="S828" s="86">
        <v>1.536</v>
      </c>
      <c r="T828" s="188"/>
      <c r="U828" s="86">
        <v>2.0</v>
      </c>
      <c r="V828" s="86">
        <v>477.40700000000004</v>
      </c>
      <c r="W828" s="91">
        <v>0.0</v>
      </c>
      <c r="X828" s="199">
        <v>59000.0</v>
      </c>
      <c r="Y828" s="143">
        <v>906.0</v>
      </c>
      <c r="Z828" s="143">
        <v>22.58584</v>
      </c>
    </row>
    <row r="829">
      <c r="A829" s="185">
        <v>827.0</v>
      </c>
      <c r="B829" s="185" t="s">
        <v>58</v>
      </c>
      <c r="C829" s="185" t="s">
        <v>27</v>
      </c>
      <c r="D829" s="185" t="s">
        <v>27</v>
      </c>
      <c r="E829" s="185" t="s">
        <v>27</v>
      </c>
      <c r="F829" s="185">
        <v>32.0</v>
      </c>
      <c r="G829" s="185" t="s">
        <v>29</v>
      </c>
      <c r="H829" s="185"/>
      <c r="I829" s="185" t="s">
        <v>59</v>
      </c>
      <c r="J829" s="191">
        <v>2.0</v>
      </c>
      <c r="K829" s="191" t="s">
        <v>43</v>
      </c>
      <c r="L829" s="185">
        <v>3761.77</v>
      </c>
      <c r="M829" s="185">
        <v>1090.81</v>
      </c>
      <c r="N829" s="185"/>
      <c r="O829" s="185">
        <v>139.0</v>
      </c>
      <c r="P829" s="186">
        <v>6579660.0</v>
      </c>
      <c r="Q829" s="198">
        <v>55.4</v>
      </c>
      <c r="R829" s="86">
        <v>122.176</v>
      </c>
      <c r="S829" s="188"/>
      <c r="T829" s="188"/>
      <c r="U829" s="188"/>
      <c r="V829" s="193">
        <v>0.0</v>
      </c>
      <c r="W829" s="91"/>
      <c r="X829" s="199">
        <v>6986000.0</v>
      </c>
      <c r="Y829" s="143">
        <v>8078.0</v>
      </c>
      <c r="Z829" s="143">
        <v>15.83356</v>
      </c>
    </row>
    <row r="830">
      <c r="A830" s="185">
        <v>828.0</v>
      </c>
      <c r="B830" s="185" t="s">
        <v>58</v>
      </c>
      <c r="C830" s="185" t="s">
        <v>27</v>
      </c>
      <c r="D830" s="185" t="s">
        <v>27</v>
      </c>
      <c r="E830" s="185" t="s">
        <v>27</v>
      </c>
      <c r="F830" s="185">
        <v>32.0</v>
      </c>
      <c r="G830" s="185" t="s">
        <v>29</v>
      </c>
      <c r="H830" s="185"/>
      <c r="I830" s="185" t="s">
        <v>59</v>
      </c>
      <c r="J830" s="191">
        <v>2.0</v>
      </c>
      <c r="K830" s="191" t="s">
        <v>44</v>
      </c>
      <c r="L830" s="185">
        <v>27723.89</v>
      </c>
      <c r="M830" s="185">
        <v>263.23</v>
      </c>
      <c r="N830" s="185"/>
      <c r="O830" s="185">
        <v>5.0</v>
      </c>
      <c r="P830" s="186">
        <v>1524.28</v>
      </c>
      <c r="Q830" s="198">
        <v>0.0</v>
      </c>
      <c r="R830" s="86">
        <v>540.8309999999999</v>
      </c>
      <c r="S830" s="86">
        <v>1.568</v>
      </c>
      <c r="T830" s="188"/>
      <c r="U830" s="86">
        <v>2.0</v>
      </c>
      <c r="V830" s="86">
        <v>118.048</v>
      </c>
      <c r="W830" s="91">
        <v>0.0</v>
      </c>
      <c r="X830" s="199">
        <v>20000.0</v>
      </c>
      <c r="Y830" s="143">
        <v>897.0</v>
      </c>
      <c r="Z830" s="143">
        <v>22.90815</v>
      </c>
    </row>
    <row r="831">
      <c r="A831" s="185">
        <v>829.0</v>
      </c>
      <c r="B831" s="185" t="s">
        <v>58</v>
      </c>
      <c r="C831" s="185" t="s">
        <v>27</v>
      </c>
      <c r="D831" s="185" t="s">
        <v>27</v>
      </c>
      <c r="E831" s="185" t="s">
        <v>27</v>
      </c>
      <c r="F831" s="185">
        <v>32.0</v>
      </c>
      <c r="G831" s="185" t="s">
        <v>29</v>
      </c>
      <c r="H831" s="185"/>
      <c r="I831" s="185" t="s">
        <v>59</v>
      </c>
      <c r="J831" s="191">
        <v>2.0</v>
      </c>
      <c r="K831" s="191" t="s">
        <v>45</v>
      </c>
      <c r="L831" s="185">
        <v>28427.3</v>
      </c>
      <c r="M831" s="185">
        <v>432.766</v>
      </c>
      <c r="N831" s="185"/>
      <c r="O831" s="185">
        <v>12.0</v>
      </c>
      <c r="P831" s="186">
        <v>2069.9100000000003</v>
      </c>
      <c r="Q831" s="198">
        <v>0.0</v>
      </c>
      <c r="R831" s="86">
        <v>59.936</v>
      </c>
      <c r="S831" s="86">
        <v>2.688</v>
      </c>
      <c r="T831" s="188"/>
      <c r="U831" s="86">
        <v>4.0</v>
      </c>
      <c r="V831" s="86">
        <v>223.23200000000003</v>
      </c>
      <c r="W831" s="91">
        <v>0.0</v>
      </c>
      <c r="X831" s="199">
        <v>209000.0</v>
      </c>
      <c r="Y831" s="143">
        <v>857.0</v>
      </c>
      <c r="Z831" s="143">
        <v>25.2487</v>
      </c>
    </row>
    <row r="832">
      <c r="A832" s="185">
        <v>830.0</v>
      </c>
      <c r="B832" s="185" t="s">
        <v>58</v>
      </c>
      <c r="C832" s="185" t="s">
        <v>27</v>
      </c>
      <c r="D832" s="185" t="s">
        <v>27</v>
      </c>
      <c r="E832" s="185" t="s">
        <v>27</v>
      </c>
      <c r="F832" s="185">
        <v>32.0</v>
      </c>
      <c r="G832" s="185" t="s">
        <v>29</v>
      </c>
      <c r="H832" s="185"/>
      <c r="I832" s="185" t="s">
        <v>59</v>
      </c>
      <c r="J832" s="191">
        <v>2.0</v>
      </c>
      <c r="K832" s="191" t="s">
        <v>46</v>
      </c>
      <c r="L832" s="185">
        <v>3019.88</v>
      </c>
      <c r="M832" s="185">
        <v>70102.36</v>
      </c>
      <c r="N832" s="185"/>
      <c r="O832" s="185">
        <v>7.0</v>
      </c>
      <c r="P832" s="186">
        <v>3311.95</v>
      </c>
      <c r="Q832" s="198">
        <v>0.0</v>
      </c>
      <c r="R832" s="86">
        <v>560.639</v>
      </c>
      <c r="S832" s="86">
        <v>1.536</v>
      </c>
      <c r="T832" s="188"/>
      <c r="U832" s="86">
        <v>2.0</v>
      </c>
      <c r="V832" s="86">
        <v>117.56800000000001</v>
      </c>
      <c r="W832" s="91">
        <v>0.0</v>
      </c>
      <c r="X832" s="199">
        <v>3463000.0</v>
      </c>
      <c r="Y832" s="143">
        <v>4376.0</v>
      </c>
      <c r="Z832" s="143">
        <v>23.45101</v>
      </c>
    </row>
    <row r="833">
      <c r="A833" s="185">
        <v>831.0</v>
      </c>
      <c r="B833" s="185" t="s">
        <v>58</v>
      </c>
      <c r="C833" s="185" t="s">
        <v>27</v>
      </c>
      <c r="D833" s="185" t="s">
        <v>27</v>
      </c>
      <c r="E833" s="185" t="s">
        <v>27</v>
      </c>
      <c r="F833" s="185">
        <v>32.0</v>
      </c>
      <c r="G833" s="185" t="s">
        <v>29</v>
      </c>
      <c r="H833" s="185"/>
      <c r="I833" s="185" t="s">
        <v>59</v>
      </c>
      <c r="J833" s="191">
        <v>2.0</v>
      </c>
      <c r="K833" s="191" t="s">
        <v>47</v>
      </c>
      <c r="L833" s="185">
        <v>24340.73</v>
      </c>
      <c r="M833" s="185">
        <v>2792.18</v>
      </c>
      <c r="N833" s="185"/>
      <c r="O833" s="185">
        <v>11.0</v>
      </c>
      <c r="P833" s="186">
        <v>19996.34</v>
      </c>
      <c r="Q833" s="198">
        <v>0.3</v>
      </c>
      <c r="R833" s="86">
        <v>1147.1299999999999</v>
      </c>
      <c r="S833" s="86">
        <v>3.167</v>
      </c>
      <c r="T833" s="188"/>
      <c r="U833" s="86">
        <v>4.0</v>
      </c>
      <c r="V833" s="86">
        <v>242.976</v>
      </c>
      <c r="W833" s="91">
        <v>0.0</v>
      </c>
      <c r="X833" s="199">
        <v>604000.0</v>
      </c>
      <c r="Y833" s="143">
        <v>1634.0</v>
      </c>
      <c r="Z833" s="143">
        <v>24.34698</v>
      </c>
    </row>
    <row r="834">
      <c r="A834" s="185">
        <v>832.0</v>
      </c>
      <c r="B834" s="185" t="s">
        <v>58</v>
      </c>
      <c r="C834" s="185" t="s">
        <v>27</v>
      </c>
      <c r="D834" s="185" t="s">
        <v>27</v>
      </c>
      <c r="E834" s="185" t="s">
        <v>27</v>
      </c>
      <c r="F834" s="185">
        <v>32.0</v>
      </c>
      <c r="G834" s="185" t="s">
        <v>29</v>
      </c>
      <c r="H834" s="185"/>
      <c r="I834" s="185" t="s">
        <v>59</v>
      </c>
      <c r="J834" s="191">
        <v>2.0</v>
      </c>
      <c r="K834" s="191" t="s">
        <v>48</v>
      </c>
      <c r="L834" s="185">
        <v>38135.060000000005</v>
      </c>
      <c r="M834" s="185">
        <v>27683.85</v>
      </c>
      <c r="N834" s="185"/>
      <c r="O834" s="185">
        <v>17.0</v>
      </c>
      <c r="P834" s="186">
        <v>16804.71</v>
      </c>
      <c r="Q834" s="198">
        <v>0.2</v>
      </c>
      <c r="R834" s="86">
        <v>5349.3</v>
      </c>
      <c r="S834" s="86">
        <v>5.632</v>
      </c>
      <c r="T834" s="188"/>
      <c r="U834" s="86">
        <v>8.0</v>
      </c>
      <c r="V834" s="86">
        <v>1192.25</v>
      </c>
      <c r="W834" s="91">
        <v>0.0</v>
      </c>
      <c r="X834" s="199">
        <v>2477000.0</v>
      </c>
      <c r="Y834" s="143">
        <v>3697.0</v>
      </c>
      <c r="Z834" s="143">
        <v>24.41317</v>
      </c>
    </row>
    <row r="835">
      <c r="A835" s="185">
        <v>833.0</v>
      </c>
      <c r="B835" s="185" t="s">
        <v>58</v>
      </c>
      <c r="C835" s="185" t="s">
        <v>27</v>
      </c>
      <c r="D835" s="185" t="s">
        <v>27</v>
      </c>
      <c r="E835" s="185" t="s">
        <v>27</v>
      </c>
      <c r="F835" s="185">
        <v>32.0</v>
      </c>
      <c r="G835" s="185" t="s">
        <v>29</v>
      </c>
      <c r="H835" s="185"/>
      <c r="I835" s="185" t="s">
        <v>59</v>
      </c>
      <c r="J835" s="191">
        <v>2.0</v>
      </c>
      <c r="K835" s="191" t="s">
        <v>49</v>
      </c>
      <c r="L835" s="185">
        <v>41889.020000000004</v>
      </c>
      <c r="M835" s="185">
        <v>131.968</v>
      </c>
      <c r="N835" s="185"/>
      <c r="O835" s="185">
        <v>3.0</v>
      </c>
      <c r="P835" s="186">
        <v>9026.8</v>
      </c>
      <c r="Q835" s="198">
        <v>0.2</v>
      </c>
      <c r="R835" s="86">
        <v>531.903</v>
      </c>
      <c r="S835" s="86">
        <v>1.536</v>
      </c>
      <c r="T835" s="188"/>
      <c r="U835" s="86">
        <v>2.0</v>
      </c>
      <c r="V835" s="86">
        <v>117.92</v>
      </c>
      <c r="W835" s="91">
        <v>0.0</v>
      </c>
      <c r="X835" s="199">
        <v>26000.0</v>
      </c>
      <c r="Y835" s="143">
        <v>921.0</v>
      </c>
      <c r="Z835" s="143">
        <v>22.60425</v>
      </c>
    </row>
    <row r="836">
      <c r="A836" s="185">
        <v>834.0</v>
      </c>
      <c r="B836" s="185" t="s">
        <v>58</v>
      </c>
      <c r="C836" s="185" t="s">
        <v>27</v>
      </c>
      <c r="D836" s="185" t="s">
        <v>27</v>
      </c>
      <c r="E836" s="185" t="s">
        <v>27</v>
      </c>
      <c r="F836" s="185">
        <v>32.0</v>
      </c>
      <c r="G836" s="185" t="s">
        <v>29</v>
      </c>
      <c r="H836" s="185"/>
      <c r="I836" s="185" t="s">
        <v>59</v>
      </c>
      <c r="J836" s="191">
        <v>2.0</v>
      </c>
      <c r="K836" s="191" t="s">
        <v>50</v>
      </c>
      <c r="L836" s="185">
        <v>30991.07</v>
      </c>
      <c r="M836" s="185">
        <v>8387.03</v>
      </c>
      <c r="N836" s="185"/>
      <c r="O836" s="185">
        <v>23.0</v>
      </c>
      <c r="P836" s="186">
        <v>60314.17</v>
      </c>
      <c r="Q836" s="198">
        <v>0.5</v>
      </c>
      <c r="R836" s="86">
        <v>6044.46</v>
      </c>
      <c r="S836" s="86">
        <v>5.216</v>
      </c>
      <c r="T836" s="188"/>
      <c r="U836" s="86">
        <v>8.0</v>
      </c>
      <c r="V836" s="86">
        <v>4523.83</v>
      </c>
      <c r="W836" s="91">
        <v>0.0</v>
      </c>
      <c r="X836" s="199">
        <v>4260000.0</v>
      </c>
      <c r="Y836" s="143">
        <v>5978.0</v>
      </c>
      <c r="Z836" s="143">
        <v>28.62854</v>
      </c>
    </row>
    <row r="837">
      <c r="A837" s="185">
        <v>835.0</v>
      </c>
      <c r="B837" s="185" t="s">
        <v>58</v>
      </c>
      <c r="C837" s="185" t="s">
        <v>27</v>
      </c>
      <c r="D837" s="185" t="s">
        <v>27</v>
      </c>
      <c r="E837" s="185" t="s">
        <v>27</v>
      </c>
      <c r="F837" s="185">
        <v>32.0</v>
      </c>
      <c r="G837" s="185" t="s">
        <v>29</v>
      </c>
      <c r="H837" s="185"/>
      <c r="I837" s="185" t="s">
        <v>59</v>
      </c>
      <c r="J837" s="191">
        <v>2.0</v>
      </c>
      <c r="K837" s="191" t="s">
        <v>51</v>
      </c>
      <c r="L837" s="185">
        <v>0.0</v>
      </c>
      <c r="M837" s="185"/>
      <c r="N837" s="185"/>
      <c r="O837" s="185"/>
      <c r="P837" s="195">
        <v>0.0</v>
      </c>
      <c r="Q837" s="198"/>
      <c r="R837" s="84">
        <v>0.0</v>
      </c>
      <c r="S837" s="188"/>
      <c r="T837" s="188"/>
      <c r="U837" s="188"/>
      <c r="V837" s="193">
        <v>0.0</v>
      </c>
      <c r="W837" s="91"/>
      <c r="X837" s="199" t="e">
        <v>#VALUE!</v>
      </c>
      <c r="Y837" s="143" t="s">
        <v>30</v>
      </c>
      <c r="Z837" s="143" t="s">
        <v>30</v>
      </c>
    </row>
    <row r="838">
      <c r="A838" s="185">
        <v>836.0</v>
      </c>
      <c r="B838" s="185" t="s">
        <v>58</v>
      </c>
      <c r="C838" s="185" t="s">
        <v>27</v>
      </c>
      <c r="D838" s="185" t="s">
        <v>27</v>
      </c>
      <c r="E838" s="185" t="s">
        <v>27</v>
      </c>
      <c r="F838" s="185">
        <v>32.0</v>
      </c>
      <c r="G838" s="185" t="s">
        <v>29</v>
      </c>
      <c r="H838" s="185"/>
      <c r="I838" s="185" t="s">
        <v>59</v>
      </c>
      <c r="J838" s="191">
        <v>2.0</v>
      </c>
      <c r="K838" s="191" t="s">
        <v>52</v>
      </c>
      <c r="L838" s="185">
        <v>0.0</v>
      </c>
      <c r="M838" s="185"/>
      <c r="N838" s="185"/>
      <c r="O838" s="185"/>
      <c r="P838" s="195">
        <v>0.0</v>
      </c>
      <c r="Q838" s="198"/>
      <c r="R838" s="84">
        <v>0.0</v>
      </c>
      <c r="S838" s="188"/>
      <c r="T838" s="188"/>
      <c r="U838" s="188"/>
      <c r="V838" s="193">
        <v>0.0</v>
      </c>
      <c r="W838" s="91"/>
      <c r="X838" s="199" t="e">
        <v>#VALUE!</v>
      </c>
      <c r="Y838" s="143" t="s">
        <v>30</v>
      </c>
      <c r="Z838" s="143" t="s">
        <v>30</v>
      </c>
    </row>
    <row r="839">
      <c r="A839" s="185">
        <v>837.0</v>
      </c>
      <c r="B839" s="185" t="s">
        <v>58</v>
      </c>
      <c r="C839" s="185" t="s">
        <v>27</v>
      </c>
      <c r="D839" s="185" t="s">
        <v>27</v>
      </c>
      <c r="E839" s="185" t="s">
        <v>27</v>
      </c>
      <c r="F839" s="185">
        <v>32.0</v>
      </c>
      <c r="G839" s="185" t="s">
        <v>29</v>
      </c>
      <c r="H839" s="185"/>
      <c r="I839" s="185" t="s">
        <v>59</v>
      </c>
      <c r="J839" s="191">
        <v>4.0</v>
      </c>
      <c r="K839" s="191" t="s">
        <v>31</v>
      </c>
      <c r="L839" s="185">
        <v>152253.97</v>
      </c>
      <c r="M839" s="185">
        <v>44.8</v>
      </c>
      <c r="N839" s="185"/>
      <c r="O839" s="185">
        <v>2.0</v>
      </c>
      <c r="P839" s="186">
        <v>214518.88</v>
      </c>
      <c r="Q839" s="198">
        <v>3.7</v>
      </c>
      <c r="R839" s="84">
        <v>0.0</v>
      </c>
      <c r="S839" s="188"/>
      <c r="T839" s="188"/>
      <c r="U839" s="188"/>
      <c r="V839" s="193">
        <v>0.0</v>
      </c>
      <c r="W839" s="91"/>
      <c r="X839" s="199">
        <v>180000.0</v>
      </c>
      <c r="Y839" s="143">
        <v>1732.0</v>
      </c>
      <c r="Z839" s="143">
        <v>16.32807</v>
      </c>
    </row>
    <row r="840">
      <c r="A840" s="185">
        <v>838.0</v>
      </c>
      <c r="B840" s="185" t="s">
        <v>58</v>
      </c>
      <c r="C840" s="185" t="s">
        <v>27</v>
      </c>
      <c r="D840" s="185" t="s">
        <v>27</v>
      </c>
      <c r="E840" s="185" t="s">
        <v>27</v>
      </c>
      <c r="F840" s="185">
        <v>32.0</v>
      </c>
      <c r="G840" s="185" t="s">
        <v>29</v>
      </c>
      <c r="H840" s="185"/>
      <c r="I840" s="185" t="s">
        <v>59</v>
      </c>
      <c r="J840" s="191">
        <v>4.0</v>
      </c>
      <c r="K840" s="191" t="s">
        <v>32</v>
      </c>
      <c r="L840" s="185">
        <v>8436.89</v>
      </c>
      <c r="M840" s="185">
        <v>4555.24</v>
      </c>
      <c r="N840" s="185"/>
      <c r="O840" s="185">
        <v>39.0</v>
      </c>
      <c r="P840" s="186">
        <v>1.918633E7</v>
      </c>
      <c r="Q840" s="198">
        <v>80.3</v>
      </c>
      <c r="R840" s="86">
        <v>95.968</v>
      </c>
      <c r="S840" s="86">
        <v>30.527</v>
      </c>
      <c r="T840" s="188"/>
      <c r="U840" s="86">
        <v>22.0</v>
      </c>
      <c r="V840" s="86">
        <v>1227.97</v>
      </c>
      <c r="W840" s="91">
        <v>0.0</v>
      </c>
      <c r="X840" s="199">
        <v>2.0519E7</v>
      </c>
      <c r="Y840" s="143">
        <v>21329.0</v>
      </c>
      <c r="Z840" s="143">
        <v>26.78651</v>
      </c>
    </row>
    <row r="841">
      <c r="A841" s="185">
        <v>839.0</v>
      </c>
      <c r="B841" s="185" t="s">
        <v>58</v>
      </c>
      <c r="C841" s="185" t="s">
        <v>27</v>
      </c>
      <c r="D841" s="185" t="s">
        <v>27</v>
      </c>
      <c r="E841" s="185" t="s">
        <v>27</v>
      </c>
      <c r="F841" s="185">
        <v>32.0</v>
      </c>
      <c r="G841" s="185" t="s">
        <v>29</v>
      </c>
      <c r="H841" s="185"/>
      <c r="I841" s="185" t="s">
        <v>59</v>
      </c>
      <c r="J841" s="191">
        <v>4.0</v>
      </c>
      <c r="K841" s="191" t="s">
        <v>33</v>
      </c>
      <c r="L841" s="185">
        <v>66726.92000000001</v>
      </c>
      <c r="M841" s="185">
        <v>378.716</v>
      </c>
      <c r="N841" s="185"/>
      <c r="O841" s="185">
        <v>12.0</v>
      </c>
      <c r="P841" s="186">
        <v>44559.5</v>
      </c>
      <c r="Q841" s="198">
        <v>0.8</v>
      </c>
      <c r="R841" s="86">
        <v>8705.25</v>
      </c>
      <c r="S841" s="86">
        <v>5.632</v>
      </c>
      <c r="T841" s="188"/>
      <c r="U841" s="86">
        <v>8.0</v>
      </c>
      <c r="V841" s="86">
        <v>1896.0600000000002</v>
      </c>
      <c r="W841" s="91">
        <v>0.0</v>
      </c>
      <c r="X841" s="199">
        <v>430000.0</v>
      </c>
      <c r="Y841" s="143">
        <v>1624.0</v>
      </c>
      <c r="Z841" s="143">
        <v>24.13829</v>
      </c>
    </row>
    <row r="842">
      <c r="A842" s="185">
        <v>840.0</v>
      </c>
      <c r="B842" s="185" t="s">
        <v>58</v>
      </c>
      <c r="C842" s="185" t="s">
        <v>27</v>
      </c>
      <c r="D842" s="185" t="s">
        <v>27</v>
      </c>
      <c r="E842" s="185" t="s">
        <v>27</v>
      </c>
      <c r="F842" s="185">
        <v>32.0</v>
      </c>
      <c r="G842" s="185" t="s">
        <v>29</v>
      </c>
      <c r="H842" s="185"/>
      <c r="I842" s="185" t="s">
        <v>59</v>
      </c>
      <c r="J842" s="191">
        <v>4.0</v>
      </c>
      <c r="K842" s="191" t="s">
        <v>34</v>
      </c>
      <c r="L842" s="185">
        <v>56249.54</v>
      </c>
      <c r="M842" s="185">
        <v>54159.86</v>
      </c>
      <c r="N842" s="185"/>
      <c r="O842" s="185">
        <v>149.0</v>
      </c>
      <c r="P842" s="186">
        <v>7869.5199999999995</v>
      </c>
      <c r="Q842" s="198">
        <v>0.1</v>
      </c>
      <c r="R842" s="86">
        <v>603.583</v>
      </c>
      <c r="S842" s="86">
        <v>3.136</v>
      </c>
      <c r="T842" s="188"/>
      <c r="U842" s="86">
        <v>4.0</v>
      </c>
      <c r="V842" s="86">
        <v>1185.28</v>
      </c>
      <c r="W842" s="91">
        <v>0.0</v>
      </c>
      <c r="X842" s="199">
        <v>3888000.0</v>
      </c>
      <c r="Y842" s="143">
        <v>5150.0</v>
      </c>
      <c r="Z842" s="143">
        <v>26.86043</v>
      </c>
    </row>
    <row r="843">
      <c r="A843" s="185">
        <v>841.0</v>
      </c>
      <c r="B843" s="185" t="s">
        <v>58</v>
      </c>
      <c r="C843" s="185" t="s">
        <v>27</v>
      </c>
      <c r="D843" s="185" t="s">
        <v>27</v>
      </c>
      <c r="E843" s="185" t="s">
        <v>27</v>
      </c>
      <c r="F843" s="185">
        <v>32.0</v>
      </c>
      <c r="G843" s="185" t="s">
        <v>29</v>
      </c>
      <c r="H843" s="185"/>
      <c r="I843" s="185" t="s">
        <v>59</v>
      </c>
      <c r="J843" s="191">
        <v>4.0</v>
      </c>
      <c r="K843" s="191" t="s">
        <v>35</v>
      </c>
      <c r="L843" s="185">
        <v>67495.98</v>
      </c>
      <c r="M843" s="185">
        <v>183.646</v>
      </c>
      <c r="N843" s="185"/>
      <c r="O843" s="185">
        <v>147.0</v>
      </c>
      <c r="P843" s="186">
        <v>9418.82</v>
      </c>
      <c r="Q843" s="198">
        <v>0.2</v>
      </c>
      <c r="R843" s="86">
        <v>8793.29</v>
      </c>
      <c r="S843" s="86">
        <v>7.2</v>
      </c>
      <c r="T843" s="188"/>
      <c r="U843" s="86">
        <v>10.0</v>
      </c>
      <c r="V843" s="86">
        <v>1273.6000000000001</v>
      </c>
      <c r="W843" s="91">
        <v>0.0</v>
      </c>
      <c r="X843" s="199">
        <v>76000.0</v>
      </c>
      <c r="Y843" s="143">
        <v>1092.0</v>
      </c>
      <c r="Z843" s="143">
        <v>22.58936</v>
      </c>
    </row>
    <row r="844">
      <c r="A844" s="185">
        <v>842.0</v>
      </c>
      <c r="B844" s="185" t="s">
        <v>58</v>
      </c>
      <c r="C844" s="185" t="s">
        <v>27</v>
      </c>
      <c r="D844" s="185" t="s">
        <v>27</v>
      </c>
      <c r="E844" s="185" t="s">
        <v>27</v>
      </c>
      <c r="F844" s="185">
        <v>32.0</v>
      </c>
      <c r="G844" s="185" t="s">
        <v>29</v>
      </c>
      <c r="H844" s="185"/>
      <c r="I844" s="185" t="s">
        <v>59</v>
      </c>
      <c r="J844" s="191">
        <v>4.0</v>
      </c>
      <c r="K844" s="191" t="s">
        <v>36</v>
      </c>
      <c r="L844" s="185">
        <v>63608.52</v>
      </c>
      <c r="M844" s="185">
        <v>131.583</v>
      </c>
      <c r="N844" s="185"/>
      <c r="O844" s="185">
        <v>1.0</v>
      </c>
      <c r="P844" s="186">
        <v>1341.3</v>
      </c>
      <c r="Q844" s="198">
        <v>0.0</v>
      </c>
      <c r="R844" s="84">
        <v>0.0</v>
      </c>
      <c r="S844" s="188"/>
      <c r="T844" s="188"/>
      <c r="U844" s="188"/>
      <c r="V844" s="193">
        <v>0.0</v>
      </c>
      <c r="W844" s="91"/>
      <c r="X844" s="199">
        <v>10000.0</v>
      </c>
      <c r="Y844" s="143">
        <v>790.0</v>
      </c>
      <c r="Z844" s="143">
        <v>9.29177</v>
      </c>
    </row>
    <row r="845">
      <c r="A845" s="185">
        <v>843.0</v>
      </c>
      <c r="B845" s="185" t="s">
        <v>58</v>
      </c>
      <c r="C845" s="185" t="s">
        <v>27</v>
      </c>
      <c r="D845" s="185" t="s">
        <v>27</v>
      </c>
      <c r="E845" s="185" t="s">
        <v>27</v>
      </c>
      <c r="F845" s="185">
        <v>32.0</v>
      </c>
      <c r="G845" s="185" t="s">
        <v>29</v>
      </c>
      <c r="H845" s="185"/>
      <c r="I845" s="185" t="s">
        <v>59</v>
      </c>
      <c r="J845" s="191">
        <v>4.0</v>
      </c>
      <c r="K845" s="191" t="s">
        <v>37</v>
      </c>
      <c r="L845" s="185">
        <v>68889.61</v>
      </c>
      <c r="M845" s="185">
        <v>69.44</v>
      </c>
      <c r="N845" s="185"/>
      <c r="O845" s="185">
        <v>12.0</v>
      </c>
      <c r="P845" s="186">
        <v>37035.490000000005</v>
      </c>
      <c r="Q845" s="198">
        <v>0.6</v>
      </c>
      <c r="R845" s="86">
        <v>8779.400000000001</v>
      </c>
      <c r="S845" s="86">
        <v>7.168</v>
      </c>
      <c r="T845" s="188"/>
      <c r="U845" s="86">
        <v>10.0</v>
      </c>
      <c r="V845" s="86">
        <v>1260.2199999999998</v>
      </c>
      <c r="W845" s="91">
        <v>0.0</v>
      </c>
      <c r="X845" s="199">
        <v>52000.0</v>
      </c>
      <c r="Y845" s="143">
        <v>1012.0</v>
      </c>
      <c r="Z845" s="143">
        <v>23.01279</v>
      </c>
    </row>
    <row r="846">
      <c r="A846" s="185">
        <v>844.0</v>
      </c>
      <c r="B846" s="185" t="s">
        <v>58</v>
      </c>
      <c r="C846" s="185" t="s">
        <v>27</v>
      </c>
      <c r="D846" s="185" t="s">
        <v>27</v>
      </c>
      <c r="E846" s="185" t="s">
        <v>27</v>
      </c>
      <c r="F846" s="185">
        <v>32.0</v>
      </c>
      <c r="G846" s="185" t="s">
        <v>29</v>
      </c>
      <c r="H846" s="185"/>
      <c r="I846" s="185" t="s">
        <v>59</v>
      </c>
      <c r="J846" s="191">
        <v>4.0</v>
      </c>
      <c r="K846" s="191" t="s">
        <v>38</v>
      </c>
      <c r="L846" s="185">
        <v>74754.51</v>
      </c>
      <c r="M846" s="185">
        <v>282.846</v>
      </c>
      <c r="N846" s="185"/>
      <c r="O846" s="185">
        <v>165.0</v>
      </c>
      <c r="P846" s="186">
        <v>18574.839999999997</v>
      </c>
      <c r="Q846" s="198">
        <v>0.3</v>
      </c>
      <c r="R846" s="86">
        <v>9865.0</v>
      </c>
      <c r="S846" s="86">
        <v>9.888</v>
      </c>
      <c r="T846" s="188"/>
      <c r="U846" s="86">
        <v>14.0</v>
      </c>
      <c r="V846" s="86">
        <v>1525.9199999999998</v>
      </c>
      <c r="W846" s="91">
        <v>0.0</v>
      </c>
      <c r="X846" s="199">
        <v>90000.0</v>
      </c>
      <c r="Y846" s="143">
        <v>1260.0</v>
      </c>
      <c r="Z846" s="143">
        <v>24.125</v>
      </c>
    </row>
    <row r="847">
      <c r="A847" s="185">
        <v>845.0</v>
      </c>
      <c r="B847" s="185" t="s">
        <v>58</v>
      </c>
      <c r="C847" s="185" t="s">
        <v>27</v>
      </c>
      <c r="D847" s="185" t="s">
        <v>27</v>
      </c>
      <c r="E847" s="185" t="s">
        <v>27</v>
      </c>
      <c r="F847" s="185">
        <v>32.0</v>
      </c>
      <c r="G847" s="185" t="s">
        <v>29</v>
      </c>
      <c r="H847" s="185"/>
      <c r="I847" s="185" t="s">
        <v>59</v>
      </c>
      <c r="J847" s="191">
        <v>4.0</v>
      </c>
      <c r="K847" s="191" t="s">
        <v>39</v>
      </c>
      <c r="L847" s="185">
        <v>91739.95999999999</v>
      </c>
      <c r="M847" s="185">
        <v>51.296</v>
      </c>
      <c r="N847" s="185"/>
      <c r="O847" s="185">
        <v>12.0</v>
      </c>
      <c r="P847" s="186">
        <v>72014.41</v>
      </c>
      <c r="Q847" s="198">
        <v>1.2</v>
      </c>
      <c r="R847" s="86">
        <v>17690.100000000002</v>
      </c>
      <c r="S847" s="86">
        <v>7.84</v>
      </c>
      <c r="T847" s="188"/>
      <c r="U847" s="86">
        <v>10.0</v>
      </c>
      <c r="V847" s="86">
        <v>8059.179999999999</v>
      </c>
      <c r="W847" s="91">
        <v>0.1</v>
      </c>
      <c r="X847" s="199">
        <v>89000.0</v>
      </c>
      <c r="Y847" s="143">
        <v>1257.0</v>
      </c>
      <c r="Z847" s="143">
        <v>22.4585</v>
      </c>
    </row>
    <row r="848">
      <c r="A848" s="185">
        <v>846.0</v>
      </c>
      <c r="B848" s="185" t="s">
        <v>58</v>
      </c>
      <c r="C848" s="185" t="s">
        <v>27</v>
      </c>
      <c r="D848" s="185" t="s">
        <v>27</v>
      </c>
      <c r="E848" s="185" t="s">
        <v>27</v>
      </c>
      <c r="F848" s="185">
        <v>32.0</v>
      </c>
      <c r="G848" s="185" t="s">
        <v>29</v>
      </c>
      <c r="H848" s="185"/>
      <c r="I848" s="185" t="s">
        <v>59</v>
      </c>
      <c r="J848" s="191">
        <v>4.0</v>
      </c>
      <c r="K848" s="191" t="s">
        <v>40</v>
      </c>
      <c r="L848" s="185">
        <v>63119.68</v>
      </c>
      <c r="M848" s="185">
        <v>1936.34</v>
      </c>
      <c r="N848" s="185"/>
      <c r="O848" s="185">
        <v>57.0</v>
      </c>
      <c r="P848" s="186">
        <v>126932.85</v>
      </c>
      <c r="Q848" s="198">
        <v>2.2</v>
      </c>
      <c r="R848" s="86">
        <v>9380.359999999999</v>
      </c>
      <c r="S848" s="86">
        <v>9.952</v>
      </c>
      <c r="T848" s="188"/>
      <c r="U848" s="86">
        <v>53.0</v>
      </c>
      <c r="V848" s="86">
        <v>2931.87</v>
      </c>
      <c r="W848" s="91">
        <v>0.1</v>
      </c>
      <c r="X848" s="199">
        <v>328000.0</v>
      </c>
      <c r="Y848" s="143">
        <v>1682.0</v>
      </c>
      <c r="Z848" s="143">
        <v>23.04297</v>
      </c>
    </row>
    <row r="849">
      <c r="A849" s="185">
        <v>847.0</v>
      </c>
      <c r="B849" s="185" t="s">
        <v>58</v>
      </c>
      <c r="C849" s="185" t="s">
        <v>27</v>
      </c>
      <c r="D849" s="185" t="s">
        <v>27</v>
      </c>
      <c r="E849" s="185" t="s">
        <v>27</v>
      </c>
      <c r="F849" s="185">
        <v>32.0</v>
      </c>
      <c r="G849" s="185" t="s">
        <v>29</v>
      </c>
      <c r="H849" s="185"/>
      <c r="I849" s="185" t="s">
        <v>59</v>
      </c>
      <c r="J849" s="191">
        <v>4.0</v>
      </c>
      <c r="K849" s="191" t="s">
        <v>41</v>
      </c>
      <c r="L849" s="185">
        <v>7793.52</v>
      </c>
      <c r="M849" s="185">
        <v>3140.43</v>
      </c>
      <c r="N849" s="185"/>
      <c r="O849" s="185">
        <v>22.0</v>
      </c>
      <c r="P849" s="186">
        <v>1450.97</v>
      </c>
      <c r="Q849" s="198">
        <v>0.0</v>
      </c>
      <c r="R849" s="86">
        <v>60.736</v>
      </c>
      <c r="S849" s="86">
        <v>5.152</v>
      </c>
      <c r="T849" s="188"/>
      <c r="U849" s="86">
        <v>8.0</v>
      </c>
      <c r="V849" s="86">
        <v>446.048</v>
      </c>
      <c r="W849" s="91">
        <v>0.0</v>
      </c>
      <c r="X849" s="199">
        <v>193000.0</v>
      </c>
      <c r="Y849" s="143">
        <v>1319.0</v>
      </c>
      <c r="Z849" s="143">
        <v>25.09875</v>
      </c>
    </row>
    <row r="850">
      <c r="A850" s="185">
        <v>848.0</v>
      </c>
      <c r="B850" s="185" t="s">
        <v>58</v>
      </c>
      <c r="C850" s="185" t="s">
        <v>27</v>
      </c>
      <c r="D850" s="185" t="s">
        <v>27</v>
      </c>
      <c r="E850" s="185" t="s">
        <v>27</v>
      </c>
      <c r="F850" s="185">
        <v>32.0</v>
      </c>
      <c r="G850" s="185" t="s">
        <v>29</v>
      </c>
      <c r="H850" s="185"/>
      <c r="I850" s="185" t="s">
        <v>59</v>
      </c>
      <c r="J850" s="191">
        <v>4.0</v>
      </c>
      <c r="K850" s="191" t="s">
        <v>42</v>
      </c>
      <c r="L850" s="185">
        <v>50852.200000000004</v>
      </c>
      <c r="M850" s="185">
        <v>101.663</v>
      </c>
      <c r="N850" s="185"/>
      <c r="O850" s="185">
        <v>139.0</v>
      </c>
      <c r="P850" s="186">
        <v>3680.7799999999997</v>
      </c>
      <c r="Q850" s="198">
        <v>0.1</v>
      </c>
      <c r="R850" s="86">
        <v>7916.719999999999</v>
      </c>
      <c r="S850" s="86">
        <v>1.536</v>
      </c>
      <c r="T850" s="188"/>
      <c r="U850" s="86">
        <v>2.0</v>
      </c>
      <c r="V850" s="86">
        <v>834.654</v>
      </c>
      <c r="W850" s="91">
        <v>0.0</v>
      </c>
      <c r="X850" s="199">
        <v>59000.0</v>
      </c>
      <c r="Y850" s="143">
        <v>1021.0</v>
      </c>
      <c r="Z850" s="143">
        <v>22.57351</v>
      </c>
    </row>
    <row r="851">
      <c r="A851" s="185">
        <v>849.0</v>
      </c>
      <c r="B851" s="185" t="s">
        <v>58</v>
      </c>
      <c r="C851" s="185" t="s">
        <v>27</v>
      </c>
      <c r="D851" s="185" t="s">
        <v>27</v>
      </c>
      <c r="E851" s="185" t="s">
        <v>27</v>
      </c>
      <c r="F851" s="185">
        <v>32.0</v>
      </c>
      <c r="G851" s="185" t="s">
        <v>29</v>
      </c>
      <c r="H851" s="185"/>
      <c r="I851" s="185" t="s">
        <v>59</v>
      </c>
      <c r="J851" s="191">
        <v>4.0</v>
      </c>
      <c r="K851" s="191" t="s">
        <v>43</v>
      </c>
      <c r="L851" s="185">
        <v>7505.21</v>
      </c>
      <c r="M851" s="185">
        <v>1835.54</v>
      </c>
      <c r="N851" s="185"/>
      <c r="O851" s="185">
        <v>139.0</v>
      </c>
      <c r="P851" s="186">
        <v>2.562298E7</v>
      </c>
      <c r="Q851" s="198">
        <v>78.0</v>
      </c>
      <c r="R851" s="86">
        <v>268.415</v>
      </c>
      <c r="S851" s="188"/>
      <c r="T851" s="188"/>
      <c r="U851" s="188"/>
      <c r="V851" s="193">
        <v>0.0</v>
      </c>
      <c r="W851" s="91"/>
      <c r="X851" s="199">
        <v>2.6639E7</v>
      </c>
      <c r="Y851" s="143">
        <v>27712.0</v>
      </c>
      <c r="Z851" s="143">
        <v>15.97795</v>
      </c>
    </row>
    <row r="852">
      <c r="A852" s="185">
        <v>850.0</v>
      </c>
      <c r="B852" s="185" t="s">
        <v>58</v>
      </c>
      <c r="C852" s="185" t="s">
        <v>27</v>
      </c>
      <c r="D852" s="185" t="s">
        <v>27</v>
      </c>
      <c r="E852" s="185" t="s">
        <v>27</v>
      </c>
      <c r="F852" s="185">
        <v>32.0</v>
      </c>
      <c r="G852" s="185" t="s">
        <v>29</v>
      </c>
      <c r="H852" s="185"/>
      <c r="I852" s="185" t="s">
        <v>59</v>
      </c>
      <c r="J852" s="191">
        <v>4.0</v>
      </c>
      <c r="K852" s="191" t="s">
        <v>44</v>
      </c>
      <c r="L852" s="185">
        <v>55557.67</v>
      </c>
      <c r="M852" s="185">
        <v>263.168</v>
      </c>
      <c r="N852" s="185"/>
      <c r="O852" s="185">
        <v>5.0</v>
      </c>
      <c r="P852" s="186">
        <v>3796.75</v>
      </c>
      <c r="Q852" s="198">
        <v>0.1</v>
      </c>
      <c r="R852" s="86">
        <v>1059.1999999999998</v>
      </c>
      <c r="S852" s="86">
        <v>1.6</v>
      </c>
      <c r="T852" s="188"/>
      <c r="U852" s="86">
        <v>2.0</v>
      </c>
      <c r="V852" s="86">
        <v>143.839</v>
      </c>
      <c r="W852" s="91">
        <v>0.0</v>
      </c>
      <c r="X852" s="199">
        <v>21000.0</v>
      </c>
      <c r="Y852" s="143">
        <v>957.0</v>
      </c>
      <c r="Z852" s="143">
        <v>23.71057</v>
      </c>
    </row>
    <row r="853">
      <c r="A853" s="185">
        <v>851.0</v>
      </c>
      <c r="B853" s="185" t="s">
        <v>58</v>
      </c>
      <c r="C853" s="185" t="s">
        <v>27</v>
      </c>
      <c r="D853" s="185" t="s">
        <v>27</v>
      </c>
      <c r="E853" s="185" t="s">
        <v>27</v>
      </c>
      <c r="F853" s="185">
        <v>32.0</v>
      </c>
      <c r="G853" s="185" t="s">
        <v>29</v>
      </c>
      <c r="H853" s="185"/>
      <c r="I853" s="185" t="s">
        <v>59</v>
      </c>
      <c r="J853" s="191">
        <v>4.0</v>
      </c>
      <c r="K853" s="191" t="s">
        <v>45</v>
      </c>
      <c r="L853" s="185">
        <v>55101.83</v>
      </c>
      <c r="M853" s="185">
        <v>470.718</v>
      </c>
      <c r="N853" s="185"/>
      <c r="O853" s="185">
        <v>12.0</v>
      </c>
      <c r="P853" s="186">
        <v>3249.1</v>
      </c>
      <c r="Q853" s="198">
        <v>0.1</v>
      </c>
      <c r="R853" s="86">
        <v>111.264</v>
      </c>
      <c r="S853" s="86">
        <v>2.624</v>
      </c>
      <c r="T853" s="188"/>
      <c r="U853" s="86">
        <v>4.0</v>
      </c>
      <c r="V853" s="86">
        <v>223.742</v>
      </c>
      <c r="W853" s="91">
        <v>0.0</v>
      </c>
      <c r="X853" s="199">
        <v>120000.0</v>
      </c>
      <c r="Y853" s="143">
        <v>809.0</v>
      </c>
      <c r="Z853" s="143">
        <v>25.01938</v>
      </c>
    </row>
    <row r="854">
      <c r="A854" s="185">
        <v>852.0</v>
      </c>
      <c r="B854" s="185" t="s">
        <v>58</v>
      </c>
      <c r="C854" s="185" t="s">
        <v>27</v>
      </c>
      <c r="D854" s="185" t="s">
        <v>27</v>
      </c>
      <c r="E854" s="185" t="s">
        <v>27</v>
      </c>
      <c r="F854" s="185">
        <v>32.0</v>
      </c>
      <c r="G854" s="185" t="s">
        <v>29</v>
      </c>
      <c r="H854" s="185"/>
      <c r="I854" s="185" t="s">
        <v>59</v>
      </c>
      <c r="J854" s="191">
        <v>4.0</v>
      </c>
      <c r="K854" s="191" t="s">
        <v>46</v>
      </c>
      <c r="L854" s="185">
        <v>4765.67</v>
      </c>
      <c r="M854" s="185">
        <v>128025.28</v>
      </c>
      <c r="N854" s="185"/>
      <c r="O854" s="185">
        <v>7.0</v>
      </c>
      <c r="P854" s="186">
        <v>6275.36</v>
      </c>
      <c r="Q854" s="198">
        <v>0.1</v>
      </c>
      <c r="R854" s="86">
        <v>1135.36</v>
      </c>
      <c r="S854" s="86">
        <v>1.6</v>
      </c>
      <c r="T854" s="188"/>
      <c r="U854" s="86">
        <v>2.0</v>
      </c>
      <c r="V854" s="86">
        <v>145.24699999999999</v>
      </c>
      <c r="W854" s="91">
        <v>0.0</v>
      </c>
      <c r="X854" s="199">
        <v>6389000.0</v>
      </c>
      <c r="Y854" s="143">
        <v>7365.0</v>
      </c>
      <c r="Z854" s="143">
        <v>23.18364</v>
      </c>
    </row>
    <row r="855">
      <c r="A855" s="185">
        <v>853.0</v>
      </c>
      <c r="B855" s="185" t="s">
        <v>58</v>
      </c>
      <c r="C855" s="185" t="s">
        <v>27</v>
      </c>
      <c r="D855" s="185" t="s">
        <v>27</v>
      </c>
      <c r="E855" s="185" t="s">
        <v>27</v>
      </c>
      <c r="F855" s="185">
        <v>32.0</v>
      </c>
      <c r="G855" s="185" t="s">
        <v>29</v>
      </c>
      <c r="H855" s="185"/>
      <c r="I855" s="185" t="s">
        <v>59</v>
      </c>
      <c r="J855" s="191">
        <v>4.0</v>
      </c>
      <c r="K855" s="191" t="s">
        <v>47</v>
      </c>
      <c r="L855" s="185">
        <v>48335.47</v>
      </c>
      <c r="M855" s="185">
        <v>5121.09</v>
      </c>
      <c r="N855" s="185"/>
      <c r="O855" s="185">
        <v>11.0</v>
      </c>
      <c r="P855" s="186">
        <v>62607.58</v>
      </c>
      <c r="Q855" s="198">
        <v>1.1</v>
      </c>
      <c r="R855" s="86">
        <v>2218.9</v>
      </c>
      <c r="S855" s="86">
        <v>3.168</v>
      </c>
      <c r="T855" s="188"/>
      <c r="U855" s="86">
        <v>4.0</v>
      </c>
      <c r="V855" s="86">
        <v>291.328</v>
      </c>
      <c r="W855" s="91">
        <v>0.0</v>
      </c>
      <c r="X855" s="199">
        <v>1212000.0</v>
      </c>
      <c r="Y855" s="143">
        <v>2308.0</v>
      </c>
      <c r="Z855" s="143">
        <v>24.29354</v>
      </c>
    </row>
    <row r="856">
      <c r="A856" s="185">
        <v>854.0</v>
      </c>
      <c r="B856" s="185" t="s">
        <v>58</v>
      </c>
      <c r="C856" s="185" t="s">
        <v>27</v>
      </c>
      <c r="D856" s="185" t="s">
        <v>27</v>
      </c>
      <c r="E856" s="185" t="s">
        <v>27</v>
      </c>
      <c r="F856" s="185">
        <v>32.0</v>
      </c>
      <c r="G856" s="185" t="s">
        <v>29</v>
      </c>
      <c r="H856" s="185"/>
      <c r="I856" s="185" t="s">
        <v>59</v>
      </c>
      <c r="J856" s="191">
        <v>4.0</v>
      </c>
      <c r="K856" s="191" t="s">
        <v>48</v>
      </c>
      <c r="L856" s="185">
        <v>76299.15</v>
      </c>
      <c r="M856" s="185">
        <v>54412.84</v>
      </c>
      <c r="N856" s="185"/>
      <c r="O856" s="185">
        <v>17.0</v>
      </c>
      <c r="P856" s="186">
        <v>33288.1</v>
      </c>
      <c r="Q856" s="198">
        <v>0.4</v>
      </c>
      <c r="R856" s="86">
        <v>10731.9</v>
      </c>
      <c r="S856" s="86">
        <v>5.632</v>
      </c>
      <c r="T856" s="188"/>
      <c r="U856" s="86">
        <v>8.0</v>
      </c>
      <c r="V856" s="86">
        <v>1897.37</v>
      </c>
      <c r="W856" s="91">
        <v>0.0</v>
      </c>
      <c r="X856" s="199">
        <v>4901000.0</v>
      </c>
      <c r="Y856" s="143">
        <v>6180.0</v>
      </c>
      <c r="Z856" s="143">
        <v>24.80883</v>
      </c>
    </row>
    <row r="857">
      <c r="A857" s="185">
        <v>855.0</v>
      </c>
      <c r="B857" s="185" t="s">
        <v>58</v>
      </c>
      <c r="C857" s="185" t="s">
        <v>27</v>
      </c>
      <c r="D857" s="185" t="s">
        <v>27</v>
      </c>
      <c r="E857" s="185" t="s">
        <v>27</v>
      </c>
      <c r="F857" s="185">
        <v>32.0</v>
      </c>
      <c r="G857" s="185" t="s">
        <v>29</v>
      </c>
      <c r="H857" s="185"/>
      <c r="I857" s="185" t="s">
        <v>59</v>
      </c>
      <c r="J857" s="191">
        <v>4.0</v>
      </c>
      <c r="K857" s="191" t="s">
        <v>49</v>
      </c>
      <c r="L857" s="185">
        <v>82781.04000000001</v>
      </c>
      <c r="M857" s="185">
        <v>131.262</v>
      </c>
      <c r="N857" s="185"/>
      <c r="O857" s="185">
        <v>3.0</v>
      </c>
      <c r="P857" s="186">
        <v>25503.09</v>
      </c>
      <c r="Q857" s="198">
        <v>0.4</v>
      </c>
      <c r="R857" s="86">
        <v>1086.14</v>
      </c>
      <c r="S857" s="86">
        <v>1.568</v>
      </c>
      <c r="T857" s="188"/>
      <c r="U857" s="86">
        <v>2.0</v>
      </c>
      <c r="V857" s="86">
        <v>147.071</v>
      </c>
      <c r="W857" s="91">
        <v>0.0</v>
      </c>
      <c r="X857" s="199">
        <v>41000.0</v>
      </c>
      <c r="Y857" s="143">
        <v>1039.0</v>
      </c>
      <c r="Z857" s="143">
        <v>22.6601</v>
      </c>
    </row>
    <row r="858">
      <c r="A858" s="185">
        <v>856.0</v>
      </c>
      <c r="B858" s="185" t="s">
        <v>58</v>
      </c>
      <c r="C858" s="185" t="s">
        <v>27</v>
      </c>
      <c r="D858" s="185" t="s">
        <v>27</v>
      </c>
      <c r="E858" s="185" t="s">
        <v>27</v>
      </c>
      <c r="F858" s="185">
        <v>32.0</v>
      </c>
      <c r="G858" s="185" t="s">
        <v>29</v>
      </c>
      <c r="H858" s="185"/>
      <c r="I858" s="185" t="s">
        <v>59</v>
      </c>
      <c r="J858" s="191">
        <v>4.0</v>
      </c>
      <c r="K858" s="191" t="s">
        <v>50</v>
      </c>
      <c r="L858" s="185">
        <v>60860.2</v>
      </c>
      <c r="M858" s="185">
        <v>15942.72</v>
      </c>
      <c r="N858" s="185"/>
      <c r="O858" s="185">
        <v>23.0</v>
      </c>
      <c r="P858" s="186">
        <v>120159.13</v>
      </c>
      <c r="Q858" s="198">
        <v>0.8</v>
      </c>
      <c r="R858" s="86">
        <v>11755.91</v>
      </c>
      <c r="S858" s="86">
        <v>5.28</v>
      </c>
      <c r="T858" s="188"/>
      <c r="U858" s="86">
        <v>8.0</v>
      </c>
      <c r="V858" s="86">
        <v>9328.58</v>
      </c>
      <c r="W858" s="91">
        <v>0.1</v>
      </c>
      <c r="X858" s="199">
        <v>8442000.0</v>
      </c>
      <c r="Y858" s="143">
        <v>10322.0</v>
      </c>
      <c r="Z858" s="143">
        <v>27.89489</v>
      </c>
    </row>
    <row r="859">
      <c r="A859" s="185">
        <v>857.0</v>
      </c>
      <c r="B859" s="185" t="s">
        <v>58</v>
      </c>
      <c r="C859" s="185" t="s">
        <v>27</v>
      </c>
      <c r="D859" s="185" t="s">
        <v>27</v>
      </c>
      <c r="E859" s="185" t="s">
        <v>27</v>
      </c>
      <c r="F859" s="185">
        <v>32.0</v>
      </c>
      <c r="G859" s="185" t="s">
        <v>29</v>
      </c>
      <c r="H859" s="185"/>
      <c r="I859" s="185" t="s">
        <v>59</v>
      </c>
      <c r="J859" s="191">
        <v>4.0</v>
      </c>
      <c r="K859" s="191" t="s">
        <v>51</v>
      </c>
      <c r="L859" s="185">
        <v>0.0</v>
      </c>
      <c r="M859" s="185"/>
      <c r="N859" s="185"/>
      <c r="O859" s="185"/>
      <c r="P859" s="195">
        <v>0.0</v>
      </c>
      <c r="Q859" s="198"/>
      <c r="R859" s="84">
        <v>0.0</v>
      </c>
      <c r="S859" s="188"/>
      <c r="T859" s="188"/>
      <c r="U859" s="188"/>
      <c r="V859" s="193">
        <v>0.0</v>
      </c>
      <c r="W859" s="91"/>
      <c r="X859" s="199" t="e">
        <v>#VALUE!</v>
      </c>
      <c r="Y859" s="143" t="s">
        <v>30</v>
      </c>
      <c r="Z859" s="143" t="s">
        <v>30</v>
      </c>
    </row>
    <row r="860">
      <c r="A860" s="185">
        <v>858.0</v>
      </c>
      <c r="B860" s="185" t="s">
        <v>58</v>
      </c>
      <c r="C860" s="185" t="s">
        <v>27</v>
      </c>
      <c r="D860" s="185" t="s">
        <v>27</v>
      </c>
      <c r="E860" s="185" t="s">
        <v>27</v>
      </c>
      <c r="F860" s="185">
        <v>32.0</v>
      </c>
      <c r="G860" s="185" t="s">
        <v>29</v>
      </c>
      <c r="H860" s="185"/>
      <c r="I860" s="185" t="s">
        <v>59</v>
      </c>
      <c r="J860" s="191">
        <v>4.0</v>
      </c>
      <c r="K860" s="191" t="s">
        <v>52</v>
      </c>
      <c r="L860" s="185">
        <v>0.0</v>
      </c>
      <c r="M860" s="185"/>
      <c r="N860" s="185"/>
      <c r="O860" s="185"/>
      <c r="P860" s="195">
        <v>0.0</v>
      </c>
      <c r="Q860" s="198"/>
      <c r="R860" s="84">
        <v>0.0</v>
      </c>
      <c r="S860" s="188"/>
      <c r="T860" s="188"/>
      <c r="U860" s="188"/>
      <c r="V860" s="193">
        <v>0.0</v>
      </c>
      <c r="W860" s="91"/>
      <c r="X860" s="199" t="e">
        <v>#VALUE!</v>
      </c>
      <c r="Y860" s="143" t="s">
        <v>30</v>
      </c>
      <c r="Z860" s="143" t="s">
        <v>30</v>
      </c>
    </row>
    <row r="861">
      <c r="A861" s="185">
        <v>859.0</v>
      </c>
      <c r="B861" s="185" t="s">
        <v>58</v>
      </c>
      <c r="C861" s="185" t="s">
        <v>27</v>
      </c>
      <c r="D861" s="185" t="s">
        <v>27</v>
      </c>
      <c r="E861" s="185" t="s">
        <v>27</v>
      </c>
      <c r="F861" s="185">
        <v>32.0</v>
      </c>
      <c r="G861" s="185" t="s">
        <v>29</v>
      </c>
      <c r="H861" s="185"/>
      <c r="I861" s="185" t="s">
        <v>59</v>
      </c>
      <c r="J861" s="191">
        <v>8.0</v>
      </c>
      <c r="K861" s="191" t="s">
        <v>31</v>
      </c>
      <c r="L861" s="185">
        <v>224694.23</v>
      </c>
      <c r="M861" s="185">
        <v>45.056</v>
      </c>
      <c r="N861" s="185"/>
      <c r="O861" s="185">
        <v>2.0</v>
      </c>
      <c r="P861" s="186">
        <v>286089.66</v>
      </c>
      <c r="Q861" s="198">
        <v>4.9</v>
      </c>
      <c r="R861" s="86">
        <v>239857.66</v>
      </c>
      <c r="S861" s="86">
        <v>171.648</v>
      </c>
      <c r="T861" s="188"/>
      <c r="U861" s="86">
        <v>2.0</v>
      </c>
      <c r="V861" s="86">
        <v>79065.1</v>
      </c>
      <c r="W861" s="91">
        <v>1.4</v>
      </c>
      <c r="X861" s="199">
        <v>127000.0</v>
      </c>
      <c r="Y861" s="143">
        <v>2199.0</v>
      </c>
      <c r="Z861" s="143">
        <v>23.71039</v>
      </c>
    </row>
    <row r="862">
      <c r="A862" s="185">
        <v>860.0</v>
      </c>
      <c r="B862" s="185" t="s">
        <v>58</v>
      </c>
      <c r="C862" s="185" t="s">
        <v>27</v>
      </c>
      <c r="D862" s="185" t="s">
        <v>27</v>
      </c>
      <c r="E862" s="185" t="s">
        <v>27</v>
      </c>
      <c r="F862" s="185">
        <v>32.0</v>
      </c>
      <c r="G862" s="185" t="s">
        <v>29</v>
      </c>
      <c r="H862" s="185"/>
      <c r="I862" s="185" t="s">
        <v>59</v>
      </c>
      <c r="J862" s="191">
        <v>8.0</v>
      </c>
      <c r="K862" s="191" t="s">
        <v>32</v>
      </c>
      <c r="L862" s="185">
        <v>21945.78</v>
      </c>
      <c r="M862" s="185">
        <v>10807.45</v>
      </c>
      <c r="N862" s="185"/>
      <c r="O862" s="185">
        <v>39.0</v>
      </c>
      <c r="P862" s="186">
        <v>8.179046E7</v>
      </c>
      <c r="Q862" s="198">
        <v>91.0</v>
      </c>
      <c r="R862" s="86">
        <v>130.78300000000002</v>
      </c>
      <c r="S862" s="86">
        <v>25.248</v>
      </c>
      <c r="T862" s="188"/>
      <c r="U862" s="86">
        <v>22.0</v>
      </c>
      <c r="V862" s="86">
        <v>1256.12</v>
      </c>
      <c r="W862" s="91">
        <v>0.0</v>
      </c>
      <c r="X862" s="199">
        <v>8.6084E7</v>
      </c>
      <c r="Y862" s="143">
        <v>84512.0</v>
      </c>
      <c r="Z862" s="143">
        <v>26.81739</v>
      </c>
    </row>
    <row r="863">
      <c r="A863" s="185">
        <v>861.0</v>
      </c>
      <c r="B863" s="185" t="s">
        <v>58</v>
      </c>
      <c r="C863" s="185" t="s">
        <v>27</v>
      </c>
      <c r="D863" s="185" t="s">
        <v>27</v>
      </c>
      <c r="E863" s="185" t="s">
        <v>27</v>
      </c>
      <c r="F863" s="185">
        <v>32.0</v>
      </c>
      <c r="G863" s="185" t="s">
        <v>29</v>
      </c>
      <c r="H863" s="185"/>
      <c r="I863" s="185" t="s">
        <v>59</v>
      </c>
      <c r="J863" s="191">
        <v>8.0</v>
      </c>
      <c r="K863" s="191" t="s">
        <v>33</v>
      </c>
      <c r="L863" s="185">
        <v>135686.12</v>
      </c>
      <c r="M863" s="185">
        <v>1011.29</v>
      </c>
      <c r="N863" s="185"/>
      <c r="O863" s="185">
        <v>12.0</v>
      </c>
      <c r="P863" s="186">
        <v>60900.530000000006</v>
      </c>
      <c r="Q863" s="198">
        <v>0.7</v>
      </c>
      <c r="R863" s="86">
        <v>212367.11</v>
      </c>
      <c r="S863" s="86">
        <v>2062.87</v>
      </c>
      <c r="T863" s="188"/>
      <c r="U863" s="86">
        <v>12.0</v>
      </c>
      <c r="V863" s="86">
        <v>30606.43</v>
      </c>
      <c r="W863" s="91">
        <v>0.3</v>
      </c>
      <c r="X863" s="199">
        <v>888000.0</v>
      </c>
      <c r="Y863" s="143">
        <v>2350.0</v>
      </c>
      <c r="Z863" s="143">
        <v>23.25564</v>
      </c>
    </row>
    <row r="864">
      <c r="A864" s="185">
        <v>862.0</v>
      </c>
      <c r="B864" s="185" t="s">
        <v>58</v>
      </c>
      <c r="C864" s="185" t="s">
        <v>27</v>
      </c>
      <c r="D864" s="185" t="s">
        <v>27</v>
      </c>
      <c r="E864" s="185" t="s">
        <v>27</v>
      </c>
      <c r="F864" s="185">
        <v>32.0</v>
      </c>
      <c r="G864" s="185" t="s">
        <v>29</v>
      </c>
      <c r="H864" s="185"/>
      <c r="I864" s="185" t="s">
        <v>59</v>
      </c>
      <c r="J864" s="191">
        <v>8.0</v>
      </c>
      <c r="K864" s="191" t="s">
        <v>34</v>
      </c>
      <c r="L864" s="185">
        <v>96981.0</v>
      </c>
      <c r="M864" s="185">
        <v>147468.27</v>
      </c>
      <c r="N864" s="185"/>
      <c r="O864" s="185">
        <v>149.0</v>
      </c>
      <c r="P864" s="186">
        <v>13578.66</v>
      </c>
      <c r="Q864" s="198">
        <v>0.1</v>
      </c>
      <c r="R864" s="86">
        <v>67295.37000000001</v>
      </c>
      <c r="S864" s="86">
        <v>235630.21</v>
      </c>
      <c r="T864" s="188"/>
      <c r="U864" s="86">
        <v>6.0</v>
      </c>
      <c r="V864" s="86">
        <v>9988.16</v>
      </c>
      <c r="W864" s="91">
        <v>0.1</v>
      </c>
      <c r="X864" s="199">
        <v>7754000.0</v>
      </c>
      <c r="Y864" s="143">
        <v>9220.0</v>
      </c>
      <c r="Z864" s="143">
        <v>26.52651</v>
      </c>
    </row>
    <row r="865">
      <c r="A865" s="185">
        <v>863.0</v>
      </c>
      <c r="B865" s="185" t="s">
        <v>58</v>
      </c>
      <c r="C865" s="185" t="s">
        <v>27</v>
      </c>
      <c r="D865" s="185" t="s">
        <v>27</v>
      </c>
      <c r="E865" s="185" t="s">
        <v>27</v>
      </c>
      <c r="F865" s="185">
        <v>32.0</v>
      </c>
      <c r="G865" s="185" t="s">
        <v>29</v>
      </c>
      <c r="H865" s="185"/>
      <c r="I865" s="185" t="s">
        <v>59</v>
      </c>
      <c r="J865" s="191">
        <v>8.0</v>
      </c>
      <c r="K865" s="191" t="s">
        <v>35</v>
      </c>
      <c r="L865" s="185">
        <v>139542.0</v>
      </c>
      <c r="M865" s="185">
        <v>183.711</v>
      </c>
      <c r="N865" s="185"/>
      <c r="O865" s="185">
        <v>147.0</v>
      </c>
      <c r="P865" s="186">
        <v>13688.77</v>
      </c>
      <c r="Q865" s="198">
        <v>0.2</v>
      </c>
      <c r="R865" s="86">
        <v>201051.31</v>
      </c>
      <c r="S865" s="86">
        <v>704.959</v>
      </c>
      <c r="T865" s="188"/>
      <c r="U865" s="86">
        <v>147.0</v>
      </c>
      <c r="V865" s="86">
        <v>7916.7699999999995</v>
      </c>
      <c r="W865" s="91">
        <v>0.1</v>
      </c>
      <c r="X865" s="199">
        <v>81000.0</v>
      </c>
      <c r="Y865" s="143">
        <v>1281.0</v>
      </c>
      <c r="Z865" s="143">
        <v>22.35477</v>
      </c>
    </row>
    <row r="866">
      <c r="A866" s="185">
        <v>864.0</v>
      </c>
      <c r="B866" s="185" t="s">
        <v>58</v>
      </c>
      <c r="C866" s="185" t="s">
        <v>27</v>
      </c>
      <c r="D866" s="185" t="s">
        <v>27</v>
      </c>
      <c r="E866" s="185" t="s">
        <v>27</v>
      </c>
      <c r="F866" s="185">
        <v>32.0</v>
      </c>
      <c r="G866" s="185" t="s">
        <v>29</v>
      </c>
      <c r="H866" s="185"/>
      <c r="I866" s="185" t="s">
        <v>59</v>
      </c>
      <c r="J866" s="191">
        <v>8.0</v>
      </c>
      <c r="K866" s="191" t="s">
        <v>36</v>
      </c>
      <c r="L866" s="185">
        <v>131002.42</v>
      </c>
      <c r="M866" s="185">
        <v>130.943</v>
      </c>
      <c r="N866" s="185"/>
      <c r="O866" s="185">
        <v>1.0</v>
      </c>
      <c r="P866" s="186">
        <v>1688.57</v>
      </c>
      <c r="Q866" s="198">
        <v>0.0</v>
      </c>
      <c r="R866" s="86">
        <v>191342.47999999998</v>
      </c>
      <c r="S866" s="86">
        <v>502.558</v>
      </c>
      <c r="T866" s="188"/>
      <c r="U866" s="86">
        <v>1.0</v>
      </c>
      <c r="V866" s="86">
        <v>989.053</v>
      </c>
      <c r="W866" s="91">
        <v>0.0</v>
      </c>
      <c r="X866" s="199">
        <v>11000.0</v>
      </c>
      <c r="Y866" s="143">
        <v>946.0</v>
      </c>
      <c r="Z866" s="143">
        <v>9.48752</v>
      </c>
    </row>
    <row r="867">
      <c r="A867" s="185">
        <v>865.0</v>
      </c>
      <c r="B867" s="185" t="s">
        <v>58</v>
      </c>
      <c r="C867" s="185" t="s">
        <v>27</v>
      </c>
      <c r="D867" s="185" t="s">
        <v>27</v>
      </c>
      <c r="E867" s="185" t="s">
        <v>27</v>
      </c>
      <c r="F867" s="185">
        <v>32.0</v>
      </c>
      <c r="G867" s="185" t="s">
        <v>29</v>
      </c>
      <c r="H867" s="185"/>
      <c r="I867" s="185" t="s">
        <v>59</v>
      </c>
      <c r="J867" s="191">
        <v>8.0</v>
      </c>
      <c r="K867" s="191" t="s">
        <v>37</v>
      </c>
      <c r="L867" s="185">
        <v>148031.6</v>
      </c>
      <c r="M867" s="185">
        <v>79.614</v>
      </c>
      <c r="N867" s="185"/>
      <c r="O867" s="185">
        <v>12.0</v>
      </c>
      <c r="P867" s="186">
        <v>51057.270000000004</v>
      </c>
      <c r="Q867" s="198">
        <v>0.9</v>
      </c>
      <c r="R867" s="86">
        <v>231909.85</v>
      </c>
      <c r="S867" s="86">
        <v>251.454</v>
      </c>
      <c r="T867" s="188"/>
      <c r="U867" s="86">
        <v>12.0</v>
      </c>
      <c r="V867" s="86">
        <v>26602.64</v>
      </c>
      <c r="W867" s="91">
        <v>0.5</v>
      </c>
      <c r="X867" s="199">
        <v>69000.0</v>
      </c>
      <c r="Y867" s="143">
        <v>1173.0</v>
      </c>
      <c r="Z867" s="143">
        <v>22.08455</v>
      </c>
    </row>
    <row r="868">
      <c r="A868" s="185">
        <v>866.0</v>
      </c>
      <c r="B868" s="185" t="s">
        <v>58</v>
      </c>
      <c r="C868" s="185" t="s">
        <v>27</v>
      </c>
      <c r="D868" s="185" t="s">
        <v>27</v>
      </c>
      <c r="E868" s="185" t="s">
        <v>27</v>
      </c>
      <c r="F868" s="185">
        <v>32.0</v>
      </c>
      <c r="G868" s="185" t="s">
        <v>29</v>
      </c>
      <c r="H868" s="185"/>
      <c r="I868" s="185" t="s">
        <v>59</v>
      </c>
      <c r="J868" s="191">
        <v>8.0</v>
      </c>
      <c r="K868" s="191" t="s">
        <v>38</v>
      </c>
      <c r="L868" s="185">
        <v>154404.75</v>
      </c>
      <c r="M868" s="185">
        <v>282.622</v>
      </c>
      <c r="N868" s="185"/>
      <c r="O868" s="185">
        <v>165.0</v>
      </c>
      <c r="P868" s="186">
        <v>31056.38</v>
      </c>
      <c r="Q868" s="198">
        <v>0.5</v>
      </c>
      <c r="R868" s="86">
        <v>245499.61</v>
      </c>
      <c r="S868" s="86">
        <v>400.96</v>
      </c>
      <c r="T868" s="188"/>
      <c r="U868" s="86">
        <v>151.0</v>
      </c>
      <c r="V868" s="86">
        <v>16809.550000000003</v>
      </c>
      <c r="W868" s="91">
        <v>0.3</v>
      </c>
      <c r="X868" s="199">
        <v>104000.0</v>
      </c>
      <c r="Y868" s="143">
        <v>1451.0</v>
      </c>
      <c r="Z868" s="143">
        <v>23.84812</v>
      </c>
    </row>
    <row r="869">
      <c r="A869" s="185">
        <v>867.0</v>
      </c>
      <c r="B869" s="185" t="s">
        <v>58</v>
      </c>
      <c r="C869" s="185" t="s">
        <v>27</v>
      </c>
      <c r="D869" s="185" t="s">
        <v>27</v>
      </c>
      <c r="E869" s="185" t="s">
        <v>27</v>
      </c>
      <c r="F869" s="185">
        <v>32.0</v>
      </c>
      <c r="G869" s="185" t="s">
        <v>29</v>
      </c>
      <c r="H869" s="185"/>
      <c r="I869" s="185" t="s">
        <v>59</v>
      </c>
      <c r="J869" s="191">
        <v>8.0</v>
      </c>
      <c r="K869" s="191" t="s">
        <v>39</v>
      </c>
      <c r="L869" s="185">
        <v>200215.07</v>
      </c>
      <c r="M869" s="185">
        <v>50.976</v>
      </c>
      <c r="N869" s="185"/>
      <c r="O869" s="185">
        <v>12.0</v>
      </c>
      <c r="P869" s="186">
        <v>108470.36</v>
      </c>
      <c r="Q869" s="198">
        <v>1.9</v>
      </c>
      <c r="R869" s="86">
        <v>314986.0</v>
      </c>
      <c r="S869" s="86">
        <v>179.103</v>
      </c>
      <c r="T869" s="188"/>
      <c r="U869" s="86">
        <v>12.0</v>
      </c>
      <c r="V869" s="86">
        <v>61685.58</v>
      </c>
      <c r="W869" s="91">
        <v>1.1</v>
      </c>
      <c r="X869" s="199">
        <v>125000.0</v>
      </c>
      <c r="Y869" s="143">
        <v>1628.0</v>
      </c>
      <c r="Z869" s="143">
        <v>22.21287</v>
      </c>
    </row>
    <row r="870">
      <c r="A870" s="185">
        <v>868.0</v>
      </c>
      <c r="B870" s="185" t="s">
        <v>58</v>
      </c>
      <c r="C870" s="185" t="s">
        <v>27</v>
      </c>
      <c r="D870" s="185" t="s">
        <v>27</v>
      </c>
      <c r="E870" s="185" t="s">
        <v>27</v>
      </c>
      <c r="F870" s="185">
        <v>32.0</v>
      </c>
      <c r="G870" s="185" t="s">
        <v>29</v>
      </c>
      <c r="H870" s="185"/>
      <c r="I870" s="185" t="s">
        <v>59</v>
      </c>
      <c r="J870" s="191">
        <v>8.0</v>
      </c>
      <c r="K870" s="191" t="s">
        <v>40</v>
      </c>
      <c r="L870" s="185">
        <v>126283.24</v>
      </c>
      <c r="M870" s="185">
        <v>3615.88</v>
      </c>
      <c r="N870" s="185"/>
      <c r="O870" s="185">
        <v>57.0</v>
      </c>
      <c r="P870" s="186">
        <v>167153.65</v>
      </c>
      <c r="Q870" s="198">
        <v>2.9</v>
      </c>
      <c r="R870" s="86">
        <v>219870.47999999998</v>
      </c>
      <c r="S870" s="86">
        <v>7617.13</v>
      </c>
      <c r="T870" s="188"/>
      <c r="U870" s="86">
        <v>57.0</v>
      </c>
      <c r="V870" s="86">
        <v>85713.02</v>
      </c>
      <c r="W870" s="91">
        <v>1.5</v>
      </c>
      <c r="X870" s="199">
        <v>972000.0</v>
      </c>
      <c r="Y870" s="143">
        <v>2671.0</v>
      </c>
      <c r="Z870" s="143">
        <v>22.43797</v>
      </c>
    </row>
    <row r="871">
      <c r="A871" s="185">
        <v>869.0</v>
      </c>
      <c r="B871" s="185" t="s">
        <v>58</v>
      </c>
      <c r="C871" s="185" t="s">
        <v>27</v>
      </c>
      <c r="D871" s="185" t="s">
        <v>27</v>
      </c>
      <c r="E871" s="185" t="s">
        <v>27</v>
      </c>
      <c r="F871" s="185">
        <v>32.0</v>
      </c>
      <c r="G871" s="185" t="s">
        <v>29</v>
      </c>
      <c r="H871" s="185"/>
      <c r="I871" s="185" t="s">
        <v>59</v>
      </c>
      <c r="J871" s="191">
        <v>8.0</v>
      </c>
      <c r="K871" s="191" t="s">
        <v>41</v>
      </c>
      <c r="L871" s="185">
        <v>15640.32</v>
      </c>
      <c r="M871" s="185">
        <v>4469.54</v>
      </c>
      <c r="N871" s="185"/>
      <c r="O871" s="185">
        <v>22.0</v>
      </c>
      <c r="P871" s="186">
        <v>1909.17</v>
      </c>
      <c r="Q871" s="198">
        <v>0.0</v>
      </c>
      <c r="R871" s="86">
        <v>112.991</v>
      </c>
      <c r="S871" s="86">
        <v>5.184</v>
      </c>
      <c r="T871" s="188"/>
      <c r="U871" s="86">
        <v>8.0</v>
      </c>
      <c r="V871" s="86">
        <v>447.551</v>
      </c>
      <c r="W871" s="91">
        <v>0.0</v>
      </c>
      <c r="X871" s="199">
        <v>338000.0</v>
      </c>
      <c r="Y871" s="143">
        <v>1474.0</v>
      </c>
      <c r="Z871" s="143">
        <v>25.11301</v>
      </c>
    </row>
    <row r="872">
      <c r="A872" s="185">
        <v>870.0</v>
      </c>
      <c r="B872" s="185" t="s">
        <v>58</v>
      </c>
      <c r="C872" s="185" t="s">
        <v>27</v>
      </c>
      <c r="D872" s="185" t="s">
        <v>27</v>
      </c>
      <c r="E872" s="185" t="s">
        <v>27</v>
      </c>
      <c r="F872" s="185">
        <v>32.0</v>
      </c>
      <c r="G872" s="185" t="s">
        <v>29</v>
      </c>
      <c r="H872" s="185"/>
      <c r="I872" s="185" t="s">
        <v>59</v>
      </c>
      <c r="J872" s="191">
        <v>8.0</v>
      </c>
      <c r="K872" s="191" t="s">
        <v>42</v>
      </c>
      <c r="L872" s="185">
        <v>108114.63</v>
      </c>
      <c r="M872" s="185">
        <v>100.032</v>
      </c>
      <c r="N872" s="185"/>
      <c r="O872" s="185">
        <v>139.0</v>
      </c>
      <c r="P872" s="186">
        <v>5036.29</v>
      </c>
      <c r="Q872" s="198">
        <v>0.1</v>
      </c>
      <c r="R872" s="86">
        <v>167148.95</v>
      </c>
      <c r="S872" s="86">
        <v>392.736</v>
      </c>
      <c r="T872" s="188"/>
      <c r="U872" s="86">
        <v>139.0</v>
      </c>
      <c r="V872" s="86">
        <v>3484.73</v>
      </c>
      <c r="W872" s="91">
        <v>0.1</v>
      </c>
      <c r="X872" s="199">
        <v>62000.0</v>
      </c>
      <c r="Y872" s="143">
        <v>1150.0</v>
      </c>
      <c r="Z872" s="143">
        <v>22.48978</v>
      </c>
    </row>
    <row r="873">
      <c r="A873" s="185">
        <v>871.0</v>
      </c>
      <c r="B873" s="185" t="s">
        <v>58</v>
      </c>
      <c r="C873" s="185" t="s">
        <v>27</v>
      </c>
      <c r="D873" s="185" t="s">
        <v>27</v>
      </c>
      <c r="E873" s="185" t="s">
        <v>27</v>
      </c>
      <c r="F873" s="185">
        <v>32.0</v>
      </c>
      <c r="G873" s="185" t="s">
        <v>29</v>
      </c>
      <c r="H873" s="185"/>
      <c r="I873" s="185" t="s">
        <v>59</v>
      </c>
      <c r="J873" s="191">
        <v>8.0</v>
      </c>
      <c r="K873" s="191" t="s">
        <v>43</v>
      </c>
      <c r="L873" s="185">
        <v>15260.199999999999</v>
      </c>
      <c r="M873" s="185">
        <v>2910.92</v>
      </c>
      <c r="N873" s="185"/>
      <c r="O873" s="185">
        <v>139.0</v>
      </c>
      <c r="P873" s="186">
        <v>1.0388036E8</v>
      </c>
      <c r="Q873" s="198">
        <v>88.9</v>
      </c>
      <c r="R873" s="86">
        <v>465.95</v>
      </c>
      <c r="S873" s="188"/>
      <c r="T873" s="188"/>
      <c r="U873" s="188"/>
      <c r="V873" s="193">
        <v>0.0</v>
      </c>
      <c r="W873" s="91"/>
      <c r="X873" s="199">
        <v>1.08873E8</v>
      </c>
      <c r="Y873" s="143">
        <v>107253.0</v>
      </c>
      <c r="Z873" s="143">
        <v>18.43641</v>
      </c>
    </row>
    <row r="874">
      <c r="A874" s="185">
        <v>872.0</v>
      </c>
      <c r="B874" s="185" t="s">
        <v>58</v>
      </c>
      <c r="C874" s="185" t="s">
        <v>27</v>
      </c>
      <c r="D874" s="185" t="s">
        <v>27</v>
      </c>
      <c r="E874" s="185" t="s">
        <v>27</v>
      </c>
      <c r="F874" s="185">
        <v>32.0</v>
      </c>
      <c r="G874" s="185" t="s">
        <v>29</v>
      </c>
      <c r="H874" s="185"/>
      <c r="I874" s="185" t="s">
        <v>59</v>
      </c>
      <c r="J874" s="191">
        <v>8.0</v>
      </c>
      <c r="K874" s="191" t="s">
        <v>44</v>
      </c>
      <c r="L874" s="185">
        <v>115528.95</v>
      </c>
      <c r="M874" s="185">
        <v>262.813</v>
      </c>
      <c r="N874" s="185"/>
      <c r="O874" s="185">
        <v>5.0</v>
      </c>
      <c r="P874" s="186">
        <v>7597.28</v>
      </c>
      <c r="Q874" s="198">
        <v>0.1</v>
      </c>
      <c r="R874" s="86">
        <v>166933.95</v>
      </c>
      <c r="S874" s="86">
        <v>849.596</v>
      </c>
      <c r="T874" s="188"/>
      <c r="U874" s="86">
        <v>3.0</v>
      </c>
      <c r="V874" s="86">
        <v>4043.22</v>
      </c>
      <c r="W874" s="91">
        <v>0.1</v>
      </c>
      <c r="X874" s="199">
        <v>24000.0</v>
      </c>
      <c r="Y874" s="143">
        <v>1086.0</v>
      </c>
      <c r="Z874" s="143">
        <v>23.345</v>
      </c>
    </row>
    <row r="875">
      <c r="A875" s="185">
        <v>873.0</v>
      </c>
      <c r="B875" s="185" t="s">
        <v>58</v>
      </c>
      <c r="C875" s="185" t="s">
        <v>27</v>
      </c>
      <c r="D875" s="185" t="s">
        <v>27</v>
      </c>
      <c r="E875" s="185" t="s">
        <v>27</v>
      </c>
      <c r="F875" s="185">
        <v>32.0</v>
      </c>
      <c r="G875" s="185" t="s">
        <v>29</v>
      </c>
      <c r="H875" s="185"/>
      <c r="I875" s="185" t="s">
        <v>59</v>
      </c>
      <c r="J875" s="191">
        <v>8.0</v>
      </c>
      <c r="K875" s="191" t="s">
        <v>45</v>
      </c>
      <c r="L875" s="185">
        <v>118626.79</v>
      </c>
      <c r="M875" s="185">
        <v>549.499</v>
      </c>
      <c r="N875" s="185"/>
      <c r="O875" s="185">
        <v>12.0</v>
      </c>
      <c r="P875" s="186">
        <v>4311.58</v>
      </c>
      <c r="Q875" s="198">
        <v>0.1</v>
      </c>
      <c r="R875" s="86">
        <v>156906.92</v>
      </c>
      <c r="S875" s="86">
        <v>924.189</v>
      </c>
      <c r="T875" s="188"/>
      <c r="U875" s="86">
        <v>8.0</v>
      </c>
      <c r="V875" s="86">
        <v>2322.94</v>
      </c>
      <c r="W875" s="91">
        <v>0.0</v>
      </c>
      <c r="X875" s="199">
        <v>166000.0</v>
      </c>
      <c r="Y875" s="143">
        <v>1036.0</v>
      </c>
      <c r="Z875" s="143">
        <v>25.33705</v>
      </c>
    </row>
    <row r="876">
      <c r="A876" s="185">
        <v>874.0</v>
      </c>
      <c r="B876" s="185" t="s">
        <v>58</v>
      </c>
      <c r="C876" s="185" t="s">
        <v>27</v>
      </c>
      <c r="D876" s="185" t="s">
        <v>27</v>
      </c>
      <c r="E876" s="185" t="s">
        <v>27</v>
      </c>
      <c r="F876" s="185">
        <v>32.0</v>
      </c>
      <c r="G876" s="185" t="s">
        <v>29</v>
      </c>
      <c r="H876" s="185"/>
      <c r="I876" s="185" t="s">
        <v>59</v>
      </c>
      <c r="J876" s="191">
        <v>8.0</v>
      </c>
      <c r="K876" s="191" t="s">
        <v>46</v>
      </c>
      <c r="L876" s="185">
        <v>8396.41</v>
      </c>
      <c r="M876" s="185">
        <v>259196.76</v>
      </c>
      <c r="N876" s="185"/>
      <c r="O876" s="185">
        <v>7.0</v>
      </c>
      <c r="P876" s="186">
        <v>12066.72</v>
      </c>
      <c r="Q876" s="198">
        <v>0.1</v>
      </c>
      <c r="R876" s="86">
        <v>2204.5099999999998</v>
      </c>
      <c r="S876" s="86">
        <v>1.568</v>
      </c>
      <c r="T876" s="188"/>
      <c r="U876" s="86">
        <v>2.0</v>
      </c>
      <c r="V876" s="86">
        <v>204.543</v>
      </c>
      <c r="W876" s="91">
        <v>0.0</v>
      </c>
      <c r="X876" s="199">
        <v>1.1637E7</v>
      </c>
      <c r="Y876" s="143">
        <v>12593.0</v>
      </c>
      <c r="Z876" s="143">
        <v>23.16951</v>
      </c>
    </row>
    <row r="877">
      <c r="A877" s="185">
        <v>875.0</v>
      </c>
      <c r="B877" s="185" t="s">
        <v>58</v>
      </c>
      <c r="C877" s="185" t="s">
        <v>27</v>
      </c>
      <c r="D877" s="185" t="s">
        <v>27</v>
      </c>
      <c r="E877" s="185" t="s">
        <v>27</v>
      </c>
      <c r="F877" s="185">
        <v>32.0</v>
      </c>
      <c r="G877" s="185" t="s">
        <v>29</v>
      </c>
      <c r="H877" s="185"/>
      <c r="I877" s="185" t="s">
        <v>59</v>
      </c>
      <c r="J877" s="191">
        <v>8.0</v>
      </c>
      <c r="K877" s="191" t="s">
        <v>47</v>
      </c>
      <c r="L877" s="185">
        <v>96872.20999999999</v>
      </c>
      <c r="M877" s="185">
        <v>11990.38</v>
      </c>
      <c r="N877" s="185"/>
      <c r="O877" s="185">
        <v>11.0</v>
      </c>
      <c r="P877" s="186">
        <v>100715.03</v>
      </c>
      <c r="Q877" s="198">
        <v>1.1</v>
      </c>
      <c r="R877" s="86">
        <v>137897.29</v>
      </c>
      <c r="S877" s="86">
        <v>12431.42</v>
      </c>
      <c r="T877" s="188"/>
      <c r="U877" s="86">
        <v>7.0</v>
      </c>
      <c r="V877" s="86">
        <v>49962.53</v>
      </c>
      <c r="W877" s="91">
        <v>0.6</v>
      </c>
      <c r="X877" s="199">
        <v>2338000.0</v>
      </c>
      <c r="Y877" s="143">
        <v>3561.0</v>
      </c>
      <c r="Z877" s="143">
        <v>24.18234</v>
      </c>
    </row>
    <row r="878">
      <c r="A878" s="185">
        <v>876.0</v>
      </c>
      <c r="B878" s="185" t="s">
        <v>58</v>
      </c>
      <c r="C878" s="185" t="s">
        <v>27</v>
      </c>
      <c r="D878" s="185" t="s">
        <v>27</v>
      </c>
      <c r="E878" s="185" t="s">
        <v>27</v>
      </c>
      <c r="F878" s="185">
        <v>32.0</v>
      </c>
      <c r="G878" s="185" t="s">
        <v>29</v>
      </c>
      <c r="H878" s="185"/>
      <c r="I878" s="185" t="s">
        <v>59</v>
      </c>
      <c r="J878" s="191">
        <v>8.0</v>
      </c>
      <c r="K878" s="191" t="s">
        <v>48</v>
      </c>
      <c r="L878" s="185">
        <v>168652.71000000002</v>
      </c>
      <c r="M878" s="185">
        <v>78229.42</v>
      </c>
      <c r="N878" s="185"/>
      <c r="O878" s="185">
        <v>19.0</v>
      </c>
      <c r="P878" s="186">
        <v>81785.14</v>
      </c>
      <c r="Q878" s="198">
        <v>0.6</v>
      </c>
      <c r="R878" s="86">
        <v>166150.99000000002</v>
      </c>
      <c r="S878" s="86">
        <v>118229.35</v>
      </c>
      <c r="T878" s="188"/>
      <c r="U878" s="86">
        <v>16.0</v>
      </c>
      <c r="V878" s="86">
        <v>42592.99</v>
      </c>
      <c r="W878" s="91">
        <v>0.3</v>
      </c>
      <c r="X878" s="199">
        <v>9806000.0</v>
      </c>
      <c r="Y878" s="143">
        <v>11514.0</v>
      </c>
      <c r="Z878" s="143">
        <v>25.55929</v>
      </c>
    </row>
    <row r="879">
      <c r="A879" s="185">
        <v>877.0</v>
      </c>
      <c r="B879" s="185" t="s">
        <v>58</v>
      </c>
      <c r="C879" s="185" t="s">
        <v>27</v>
      </c>
      <c r="D879" s="185" t="s">
        <v>27</v>
      </c>
      <c r="E879" s="185" t="s">
        <v>27</v>
      </c>
      <c r="F879" s="185">
        <v>32.0</v>
      </c>
      <c r="G879" s="185" t="s">
        <v>29</v>
      </c>
      <c r="H879" s="185"/>
      <c r="I879" s="185" t="s">
        <v>59</v>
      </c>
      <c r="J879" s="191">
        <v>8.0</v>
      </c>
      <c r="K879" s="191" t="s">
        <v>49</v>
      </c>
      <c r="L879" s="185">
        <v>184436.1</v>
      </c>
      <c r="M879" s="185">
        <v>131.679</v>
      </c>
      <c r="N879" s="185"/>
      <c r="O879" s="185">
        <v>3.0</v>
      </c>
      <c r="P879" s="186">
        <v>41015.810000000005</v>
      </c>
      <c r="Q879" s="198">
        <v>0.7</v>
      </c>
      <c r="R879" s="86">
        <v>243331.55</v>
      </c>
      <c r="S879" s="86">
        <v>509.087</v>
      </c>
      <c r="T879" s="188"/>
      <c r="U879" s="86">
        <v>3.0</v>
      </c>
      <c r="V879" s="86">
        <v>20246.18</v>
      </c>
      <c r="W879" s="91">
        <v>0.3</v>
      </c>
      <c r="X879" s="199">
        <v>57000.0</v>
      </c>
      <c r="Y879" s="143">
        <v>1246.0</v>
      </c>
      <c r="Z879" s="143">
        <v>23.05567</v>
      </c>
    </row>
    <row r="880">
      <c r="A880" s="185">
        <v>878.0</v>
      </c>
      <c r="B880" s="185" t="s">
        <v>58</v>
      </c>
      <c r="C880" s="185" t="s">
        <v>27</v>
      </c>
      <c r="D880" s="185" t="s">
        <v>27</v>
      </c>
      <c r="E880" s="185" t="s">
        <v>27</v>
      </c>
      <c r="F880" s="185">
        <v>32.0</v>
      </c>
      <c r="G880" s="185" t="s">
        <v>29</v>
      </c>
      <c r="H880" s="185"/>
      <c r="I880" s="185" t="s">
        <v>59</v>
      </c>
      <c r="J880" s="191">
        <v>8.0</v>
      </c>
      <c r="K880" s="191" t="s">
        <v>50</v>
      </c>
      <c r="L880" s="185">
        <v>124530.8</v>
      </c>
      <c r="M880" s="185">
        <v>38701.11</v>
      </c>
      <c r="N880" s="185"/>
      <c r="O880" s="185">
        <v>23.0</v>
      </c>
      <c r="P880" s="186">
        <v>174156.54</v>
      </c>
      <c r="Q880" s="198">
        <v>0.7</v>
      </c>
      <c r="R880" s="86">
        <v>154232.96</v>
      </c>
      <c r="S880" s="86">
        <v>43595.38</v>
      </c>
      <c r="T880" s="188"/>
      <c r="U880" s="86">
        <v>12.0</v>
      </c>
      <c r="V880" s="86">
        <v>85195.51</v>
      </c>
      <c r="W880" s="91">
        <v>0.4</v>
      </c>
      <c r="X880" s="199">
        <v>1.7434E7</v>
      </c>
      <c r="Y880" s="143">
        <v>19496.0</v>
      </c>
      <c r="Z880" s="143">
        <v>27.09302</v>
      </c>
    </row>
    <row r="881">
      <c r="A881" s="185">
        <v>879.0</v>
      </c>
      <c r="B881" s="185" t="s">
        <v>58</v>
      </c>
      <c r="C881" s="185" t="s">
        <v>27</v>
      </c>
      <c r="D881" s="185" t="s">
        <v>27</v>
      </c>
      <c r="E881" s="185" t="s">
        <v>27</v>
      </c>
      <c r="F881" s="185">
        <v>32.0</v>
      </c>
      <c r="G881" s="185" t="s">
        <v>29</v>
      </c>
      <c r="H881" s="185"/>
      <c r="I881" s="185" t="s">
        <v>59</v>
      </c>
      <c r="J881" s="191">
        <v>8.0</v>
      </c>
      <c r="K881" s="191" t="s">
        <v>51</v>
      </c>
      <c r="L881" s="185">
        <v>0.0</v>
      </c>
      <c r="M881" s="185"/>
      <c r="N881" s="185"/>
      <c r="O881" s="185"/>
      <c r="P881" s="195">
        <v>0.0</v>
      </c>
      <c r="Q881" s="201"/>
      <c r="R881" s="84">
        <v>0.0</v>
      </c>
      <c r="S881" s="188"/>
      <c r="T881" s="188"/>
      <c r="U881" s="188"/>
      <c r="V881" s="193">
        <v>0.0</v>
      </c>
      <c r="W881" s="142"/>
      <c r="X881" s="199" t="e">
        <v>#VALUE!</v>
      </c>
      <c r="Y881" s="143" t="s">
        <v>30</v>
      </c>
      <c r="Z881" s="143" t="s">
        <v>30</v>
      </c>
    </row>
    <row r="882">
      <c r="A882" s="185">
        <v>880.0</v>
      </c>
      <c r="B882" s="185" t="s">
        <v>58</v>
      </c>
      <c r="C882" s="185" t="s">
        <v>27</v>
      </c>
      <c r="D882" s="185" t="s">
        <v>27</v>
      </c>
      <c r="E882" s="185" t="s">
        <v>27</v>
      </c>
      <c r="F882" s="185">
        <v>32.0</v>
      </c>
      <c r="G882" s="185" t="s">
        <v>29</v>
      </c>
      <c r="H882" s="185"/>
      <c r="I882" s="185" t="s">
        <v>59</v>
      </c>
      <c r="J882" s="191">
        <v>8.0</v>
      </c>
      <c r="K882" s="191" t="s">
        <v>52</v>
      </c>
      <c r="L882" s="185">
        <v>0.0</v>
      </c>
      <c r="M882" s="185"/>
      <c r="N882" s="185"/>
      <c r="O882" s="185"/>
      <c r="P882" s="195">
        <v>0.0</v>
      </c>
      <c r="Q882" s="201"/>
      <c r="R882" s="84">
        <v>0.0</v>
      </c>
      <c r="S882" s="188"/>
      <c r="T882" s="188"/>
      <c r="U882" s="188"/>
      <c r="V882" s="193">
        <v>0.0</v>
      </c>
      <c r="W882" s="142"/>
      <c r="X882" s="199" t="e">
        <v>#VALUE!</v>
      </c>
      <c r="Y882" s="143" t="s">
        <v>30</v>
      </c>
      <c r="Z882" s="143" t="s">
        <v>30</v>
      </c>
    </row>
    <row r="883">
      <c r="A883" s="185">
        <v>881.0</v>
      </c>
      <c r="B883" s="185" t="s">
        <v>58</v>
      </c>
      <c r="C883" s="185" t="s">
        <v>27</v>
      </c>
      <c r="D883" s="185" t="s">
        <v>27</v>
      </c>
      <c r="E883" s="185" t="s">
        <v>27</v>
      </c>
      <c r="F883" s="185">
        <v>64.0</v>
      </c>
      <c r="G883" s="185" t="s">
        <v>53</v>
      </c>
      <c r="H883" s="185"/>
      <c r="I883" s="185" t="s">
        <v>59</v>
      </c>
      <c r="J883" s="191">
        <v>1.0</v>
      </c>
      <c r="K883" s="191" t="s">
        <v>31</v>
      </c>
      <c r="L883" s="185">
        <v>50263.219999999994</v>
      </c>
      <c r="M883" s="185">
        <v>19.424</v>
      </c>
      <c r="N883" s="185"/>
      <c r="O883" s="185">
        <v>2.0</v>
      </c>
      <c r="P883" s="186">
        <v>33074.96</v>
      </c>
      <c r="Q883" s="187">
        <v>0.6</v>
      </c>
      <c r="R883" s="84">
        <v>0.0</v>
      </c>
      <c r="S883" s="84"/>
      <c r="T883" s="84"/>
      <c r="U883" s="84"/>
      <c r="V883" s="86">
        <v>0.0</v>
      </c>
      <c r="W883" s="188"/>
      <c r="X883" s="199">
        <v>44000.0</v>
      </c>
      <c r="Y883" s="86">
        <v>1245.0</v>
      </c>
      <c r="Z883" s="86">
        <v>15.3335</v>
      </c>
    </row>
    <row r="884">
      <c r="A884" s="185">
        <v>882.0</v>
      </c>
      <c r="B884" s="185" t="s">
        <v>58</v>
      </c>
      <c r="C884" s="185" t="s">
        <v>27</v>
      </c>
      <c r="D884" s="185" t="s">
        <v>27</v>
      </c>
      <c r="E884" s="185" t="s">
        <v>27</v>
      </c>
      <c r="F884" s="185">
        <v>64.0</v>
      </c>
      <c r="G884" s="185" t="s">
        <v>53</v>
      </c>
      <c r="H884" s="185"/>
      <c r="I884" s="185" t="s">
        <v>59</v>
      </c>
      <c r="J884" s="191">
        <v>1.0</v>
      </c>
      <c r="K884" s="191" t="s">
        <v>32</v>
      </c>
      <c r="L884" s="185">
        <v>2161.1699999999996</v>
      </c>
      <c r="M884" s="185">
        <v>758.448</v>
      </c>
      <c r="N884" s="185"/>
      <c r="O884" s="185">
        <v>39.0</v>
      </c>
      <c r="P884" s="186">
        <v>8927470.0</v>
      </c>
      <c r="Q884" s="187">
        <v>60.1</v>
      </c>
      <c r="R884" s="86">
        <v>26.368</v>
      </c>
      <c r="S884" s="86">
        <v>34.528</v>
      </c>
      <c r="T884" s="84"/>
      <c r="U884" s="86">
        <v>22.0</v>
      </c>
      <c r="V884" s="86">
        <v>459.084</v>
      </c>
      <c r="W884" s="86">
        <v>0.0</v>
      </c>
      <c r="X884" s="199">
        <v>9204000.0</v>
      </c>
      <c r="Y884" s="86">
        <v>10643.0</v>
      </c>
      <c r="Z884" s="86">
        <v>21.71464</v>
      </c>
    </row>
    <row r="885">
      <c r="A885" s="185">
        <v>883.0</v>
      </c>
      <c r="B885" s="185" t="s">
        <v>58</v>
      </c>
      <c r="C885" s="185" t="s">
        <v>27</v>
      </c>
      <c r="D885" s="185" t="s">
        <v>27</v>
      </c>
      <c r="E885" s="185" t="s">
        <v>27</v>
      </c>
      <c r="F885" s="185">
        <v>64.0</v>
      </c>
      <c r="G885" s="185" t="s">
        <v>53</v>
      </c>
      <c r="H885" s="185"/>
      <c r="I885" s="185" t="s">
        <v>59</v>
      </c>
      <c r="J885" s="191">
        <v>1.0</v>
      </c>
      <c r="K885" s="191" t="s">
        <v>33</v>
      </c>
      <c r="L885" s="185">
        <v>15570.6</v>
      </c>
      <c r="M885" s="185">
        <v>164.002</v>
      </c>
      <c r="N885" s="185"/>
      <c r="O885" s="185">
        <v>12.0</v>
      </c>
      <c r="P885" s="186">
        <v>11376.33</v>
      </c>
      <c r="Q885" s="187">
        <v>0.2</v>
      </c>
      <c r="R885" s="86">
        <v>2176.28</v>
      </c>
      <c r="S885" s="86">
        <v>4.48</v>
      </c>
      <c r="T885" s="84"/>
      <c r="U885" s="86">
        <v>8.0</v>
      </c>
      <c r="V885" s="86">
        <v>618.224</v>
      </c>
      <c r="W885" s="86">
        <v>0.0</v>
      </c>
      <c r="X885" s="199">
        <v>109000.0</v>
      </c>
      <c r="Y885" s="86">
        <v>1087.0</v>
      </c>
      <c r="Z885" s="86">
        <v>19.55341</v>
      </c>
    </row>
    <row r="886">
      <c r="A886" s="185">
        <v>884.0</v>
      </c>
      <c r="B886" s="185" t="s">
        <v>58</v>
      </c>
      <c r="C886" s="185" t="s">
        <v>27</v>
      </c>
      <c r="D886" s="185" t="s">
        <v>27</v>
      </c>
      <c r="E886" s="185" t="s">
        <v>27</v>
      </c>
      <c r="F886" s="185">
        <v>64.0</v>
      </c>
      <c r="G886" s="185" t="s">
        <v>53</v>
      </c>
      <c r="H886" s="185"/>
      <c r="I886" s="185" t="s">
        <v>59</v>
      </c>
      <c r="J886" s="191">
        <v>1.0</v>
      </c>
      <c r="K886" s="191" t="s">
        <v>34</v>
      </c>
      <c r="L886" s="185">
        <v>12210.449999999999</v>
      </c>
      <c r="M886" s="185">
        <v>14522.34</v>
      </c>
      <c r="N886" s="185"/>
      <c r="O886" s="185">
        <v>69.0</v>
      </c>
      <c r="P886" s="186">
        <v>2764.9</v>
      </c>
      <c r="Q886" s="187">
        <v>0.0</v>
      </c>
      <c r="R886" s="86">
        <v>171.109</v>
      </c>
      <c r="S886" s="86">
        <v>2.369</v>
      </c>
      <c r="T886" s="84"/>
      <c r="U886" s="86">
        <v>4.0</v>
      </c>
      <c r="V886" s="86">
        <v>325.992</v>
      </c>
      <c r="W886" s="86">
        <v>0.0</v>
      </c>
      <c r="X886" s="199">
        <v>1020000.0</v>
      </c>
      <c r="Y886" s="86">
        <v>2165.0</v>
      </c>
      <c r="Z886" s="86">
        <v>22.94193</v>
      </c>
    </row>
    <row r="887">
      <c r="A887" s="185">
        <v>885.0</v>
      </c>
      <c r="B887" s="185" t="s">
        <v>58</v>
      </c>
      <c r="C887" s="185" t="s">
        <v>27</v>
      </c>
      <c r="D887" s="185" t="s">
        <v>27</v>
      </c>
      <c r="E887" s="185" t="s">
        <v>27</v>
      </c>
      <c r="F887" s="185">
        <v>64.0</v>
      </c>
      <c r="G887" s="185" t="s">
        <v>53</v>
      </c>
      <c r="H887" s="185"/>
      <c r="I887" s="185" t="s">
        <v>59</v>
      </c>
      <c r="J887" s="191">
        <v>1.0</v>
      </c>
      <c r="K887" s="191" t="s">
        <v>35</v>
      </c>
      <c r="L887" s="185">
        <v>14990.61</v>
      </c>
      <c r="M887" s="185">
        <v>78.274</v>
      </c>
      <c r="N887" s="185"/>
      <c r="O887" s="185">
        <v>67.0</v>
      </c>
      <c r="P887" s="186">
        <v>2957.6699999999996</v>
      </c>
      <c r="Q887" s="187">
        <v>0.1</v>
      </c>
      <c r="R887" s="86">
        <v>2184.22</v>
      </c>
      <c r="S887" s="86">
        <v>5.696</v>
      </c>
      <c r="T887" s="84"/>
      <c r="U887" s="86">
        <v>10.0</v>
      </c>
      <c r="V887" s="86">
        <v>426.57099999999997</v>
      </c>
      <c r="W887" s="86">
        <v>0.0</v>
      </c>
      <c r="X887" s="199">
        <v>34000.0</v>
      </c>
      <c r="Y887" s="86">
        <v>911.0</v>
      </c>
      <c r="Z887" s="86">
        <v>18.86835</v>
      </c>
    </row>
    <row r="888">
      <c r="A888" s="185">
        <v>886.0</v>
      </c>
      <c r="B888" s="185" t="s">
        <v>58</v>
      </c>
      <c r="C888" s="185" t="s">
        <v>27</v>
      </c>
      <c r="D888" s="185" t="s">
        <v>27</v>
      </c>
      <c r="E888" s="185" t="s">
        <v>27</v>
      </c>
      <c r="F888" s="185">
        <v>64.0</v>
      </c>
      <c r="G888" s="185" t="s">
        <v>53</v>
      </c>
      <c r="H888" s="185"/>
      <c r="I888" s="185" t="s">
        <v>59</v>
      </c>
      <c r="J888" s="191">
        <v>1.0</v>
      </c>
      <c r="K888" s="191" t="s">
        <v>36</v>
      </c>
      <c r="L888" s="185">
        <v>15128.220000000001</v>
      </c>
      <c r="M888" s="185">
        <v>54.273</v>
      </c>
      <c r="N888" s="185"/>
      <c r="O888" s="185">
        <v>0.0</v>
      </c>
      <c r="P888" s="186">
        <v>583.951</v>
      </c>
      <c r="Q888" s="187">
        <v>0.0</v>
      </c>
      <c r="R888" s="86">
        <v>0.0</v>
      </c>
      <c r="S888" s="86"/>
      <c r="T888" s="84"/>
      <c r="U888" s="86"/>
      <c r="V888" s="86">
        <v>0.0</v>
      </c>
      <c r="W888" s="86"/>
      <c r="X888" s="199">
        <v>8000.0</v>
      </c>
      <c r="Y888" s="86">
        <v>721.0</v>
      </c>
      <c r="Z888" s="86">
        <v>8.64913</v>
      </c>
    </row>
    <row r="889">
      <c r="A889" s="185">
        <v>887.0</v>
      </c>
      <c r="B889" s="185" t="s">
        <v>58</v>
      </c>
      <c r="C889" s="185" t="s">
        <v>27</v>
      </c>
      <c r="D889" s="185" t="s">
        <v>27</v>
      </c>
      <c r="E889" s="185" t="s">
        <v>27</v>
      </c>
      <c r="F889" s="185">
        <v>64.0</v>
      </c>
      <c r="G889" s="185" t="s">
        <v>53</v>
      </c>
      <c r="H889" s="185"/>
      <c r="I889" s="185" t="s">
        <v>59</v>
      </c>
      <c r="J889" s="191">
        <v>1.0</v>
      </c>
      <c r="K889" s="191" t="s">
        <v>37</v>
      </c>
      <c r="L889" s="185">
        <v>16611.25</v>
      </c>
      <c r="M889" s="185">
        <v>42.274</v>
      </c>
      <c r="N889" s="185"/>
      <c r="O889" s="185">
        <v>12.0</v>
      </c>
      <c r="P889" s="186">
        <v>10604.74</v>
      </c>
      <c r="Q889" s="187">
        <v>0.2</v>
      </c>
      <c r="R889" s="86">
        <v>2232.2799999999997</v>
      </c>
      <c r="S889" s="86">
        <v>6.112</v>
      </c>
      <c r="T889" s="84"/>
      <c r="U889" s="86">
        <v>10.0</v>
      </c>
      <c r="V889" s="86">
        <v>438.315</v>
      </c>
      <c r="W889" s="86">
        <v>0.0</v>
      </c>
      <c r="X889" s="199">
        <v>26000.0</v>
      </c>
      <c r="Y889" s="86">
        <v>871.0</v>
      </c>
      <c r="Z889" s="86">
        <v>18.94352</v>
      </c>
    </row>
    <row r="890">
      <c r="A890" s="185">
        <v>888.0</v>
      </c>
      <c r="B890" s="185" t="s">
        <v>58</v>
      </c>
      <c r="C890" s="185" t="s">
        <v>27</v>
      </c>
      <c r="D890" s="185" t="s">
        <v>27</v>
      </c>
      <c r="E890" s="185" t="s">
        <v>27</v>
      </c>
      <c r="F890" s="185">
        <v>64.0</v>
      </c>
      <c r="G890" s="185" t="s">
        <v>53</v>
      </c>
      <c r="H890" s="185"/>
      <c r="I890" s="185" t="s">
        <v>59</v>
      </c>
      <c r="J890" s="191">
        <v>1.0</v>
      </c>
      <c r="K890" s="191" t="s">
        <v>38</v>
      </c>
      <c r="L890" s="185">
        <v>17273.87</v>
      </c>
      <c r="M890" s="185">
        <v>121.349</v>
      </c>
      <c r="N890" s="185"/>
      <c r="O890" s="185">
        <v>85.0</v>
      </c>
      <c r="P890" s="186">
        <v>5867.14</v>
      </c>
      <c r="Q890" s="187">
        <v>0.1</v>
      </c>
      <c r="R890" s="86">
        <v>2475.81</v>
      </c>
      <c r="S890" s="86">
        <v>7.904</v>
      </c>
      <c r="T890" s="84"/>
      <c r="U890" s="86">
        <v>14.0</v>
      </c>
      <c r="V890" s="86">
        <v>498.123</v>
      </c>
      <c r="W890" s="86">
        <v>0.0</v>
      </c>
      <c r="X890" s="199">
        <v>45000.0</v>
      </c>
      <c r="Y890" s="86">
        <v>1078.0</v>
      </c>
      <c r="Z890" s="86">
        <v>19.83473</v>
      </c>
    </row>
    <row r="891">
      <c r="A891" s="185">
        <v>889.0</v>
      </c>
      <c r="B891" s="185" t="s">
        <v>58</v>
      </c>
      <c r="C891" s="185" t="s">
        <v>27</v>
      </c>
      <c r="D891" s="185" t="s">
        <v>27</v>
      </c>
      <c r="E891" s="185" t="s">
        <v>27</v>
      </c>
      <c r="F891" s="185">
        <v>64.0</v>
      </c>
      <c r="G891" s="185" t="s">
        <v>53</v>
      </c>
      <c r="H891" s="185"/>
      <c r="I891" s="185" t="s">
        <v>59</v>
      </c>
      <c r="J891" s="191">
        <v>1.0</v>
      </c>
      <c r="K891" s="191" t="s">
        <v>39</v>
      </c>
      <c r="L891" s="185">
        <v>22381.3</v>
      </c>
      <c r="M891" s="185">
        <v>24.384</v>
      </c>
      <c r="N891" s="185"/>
      <c r="O891" s="185">
        <v>12.0</v>
      </c>
      <c r="P891" s="186">
        <v>23555.489999999998</v>
      </c>
      <c r="Q891" s="187">
        <v>0.4</v>
      </c>
      <c r="R891" s="86">
        <v>4375.5</v>
      </c>
      <c r="S891" s="86">
        <v>5.825</v>
      </c>
      <c r="T891" s="84"/>
      <c r="U891" s="86">
        <v>10.0</v>
      </c>
      <c r="V891" s="86">
        <v>3003.0800000000004</v>
      </c>
      <c r="W891" s="86">
        <v>0.1</v>
      </c>
      <c r="X891" s="199">
        <v>40000.0</v>
      </c>
      <c r="Y891" s="86">
        <v>952.0</v>
      </c>
      <c r="Z891" s="86">
        <v>18.85772</v>
      </c>
    </row>
    <row r="892">
      <c r="A892" s="185">
        <v>890.0</v>
      </c>
      <c r="B892" s="185" t="s">
        <v>58</v>
      </c>
      <c r="C892" s="185" t="s">
        <v>27</v>
      </c>
      <c r="D892" s="185" t="s">
        <v>27</v>
      </c>
      <c r="E892" s="185" t="s">
        <v>27</v>
      </c>
      <c r="F892" s="185">
        <v>64.0</v>
      </c>
      <c r="G892" s="185" t="s">
        <v>53</v>
      </c>
      <c r="H892" s="185"/>
      <c r="I892" s="185" t="s">
        <v>59</v>
      </c>
      <c r="J892" s="191">
        <v>1.0</v>
      </c>
      <c r="K892" s="191" t="s">
        <v>40</v>
      </c>
      <c r="L892" s="185">
        <v>15361.21</v>
      </c>
      <c r="M892" s="185">
        <v>400.355</v>
      </c>
      <c r="N892" s="185"/>
      <c r="O892" s="185">
        <v>57.0</v>
      </c>
      <c r="P892" s="186">
        <v>36404.159999999996</v>
      </c>
      <c r="Q892" s="187">
        <v>0.6</v>
      </c>
      <c r="R892" s="86">
        <v>2327.55</v>
      </c>
      <c r="S892" s="86">
        <v>7.68</v>
      </c>
      <c r="T892" s="84"/>
      <c r="U892" s="86">
        <v>53.0</v>
      </c>
      <c r="V892" s="86">
        <v>1018.9999999999999</v>
      </c>
      <c r="W892" s="86">
        <v>0.0</v>
      </c>
      <c r="X892" s="199">
        <v>99000.0</v>
      </c>
      <c r="Y892" s="86">
        <v>1118.0</v>
      </c>
      <c r="Z892" s="86">
        <v>19.2285</v>
      </c>
    </row>
    <row r="893">
      <c r="A893" s="185">
        <v>891.0</v>
      </c>
      <c r="B893" s="185" t="s">
        <v>58</v>
      </c>
      <c r="C893" s="185" t="s">
        <v>27</v>
      </c>
      <c r="D893" s="185" t="s">
        <v>27</v>
      </c>
      <c r="E893" s="185" t="s">
        <v>27</v>
      </c>
      <c r="F893" s="185">
        <v>64.0</v>
      </c>
      <c r="G893" s="185" t="s">
        <v>53</v>
      </c>
      <c r="H893" s="185"/>
      <c r="I893" s="185" t="s">
        <v>59</v>
      </c>
      <c r="J893" s="191">
        <v>1.0</v>
      </c>
      <c r="K893" s="191" t="s">
        <v>41</v>
      </c>
      <c r="L893" s="185">
        <v>1844.1399999999999</v>
      </c>
      <c r="M893" s="185">
        <v>779.428</v>
      </c>
      <c r="N893" s="185"/>
      <c r="O893" s="185">
        <v>68.0</v>
      </c>
      <c r="P893" s="186">
        <v>1017.0600000000001</v>
      </c>
      <c r="Q893" s="187">
        <v>0.0</v>
      </c>
      <c r="R893" s="86">
        <v>12.353</v>
      </c>
      <c r="S893" s="86">
        <v>4.256</v>
      </c>
      <c r="T893" s="84"/>
      <c r="U893" s="86">
        <v>8.0</v>
      </c>
      <c r="V893" s="86">
        <v>154.01999999999998</v>
      </c>
      <c r="W893" s="86">
        <v>0.0</v>
      </c>
      <c r="X893" s="199">
        <v>76000.0</v>
      </c>
      <c r="Y893" s="86">
        <v>1167.0</v>
      </c>
      <c r="Z893" s="86">
        <v>20.37294</v>
      </c>
    </row>
    <row r="894">
      <c r="A894" s="185">
        <v>892.0</v>
      </c>
      <c r="B894" s="185" t="s">
        <v>58</v>
      </c>
      <c r="C894" s="185" t="s">
        <v>27</v>
      </c>
      <c r="D894" s="185" t="s">
        <v>27</v>
      </c>
      <c r="E894" s="185" t="s">
        <v>27</v>
      </c>
      <c r="F894" s="185">
        <v>64.0</v>
      </c>
      <c r="G894" s="185" t="s">
        <v>53</v>
      </c>
      <c r="H894" s="185"/>
      <c r="I894" s="185" t="s">
        <v>59</v>
      </c>
      <c r="J894" s="191">
        <v>1.0</v>
      </c>
      <c r="K894" s="191" t="s">
        <v>42</v>
      </c>
      <c r="L894" s="185">
        <v>11935.560000000001</v>
      </c>
      <c r="M894" s="185">
        <v>43.36</v>
      </c>
      <c r="N894" s="185"/>
      <c r="O894" s="185">
        <v>59.0</v>
      </c>
      <c r="P894" s="186">
        <v>1184.29</v>
      </c>
      <c r="Q894" s="187">
        <v>0.0</v>
      </c>
      <c r="R894" s="86">
        <v>2021.27</v>
      </c>
      <c r="S894" s="86">
        <v>1.248</v>
      </c>
      <c r="T894" s="84"/>
      <c r="U894" s="86">
        <v>2.0</v>
      </c>
      <c r="V894" s="86">
        <v>260.87100000000004</v>
      </c>
      <c r="W894" s="86">
        <v>0.0</v>
      </c>
      <c r="X894" s="199">
        <v>27000.0</v>
      </c>
      <c r="Y894" s="86">
        <v>846.0</v>
      </c>
      <c r="Z894" s="86">
        <v>18.82176</v>
      </c>
    </row>
    <row r="895">
      <c r="A895" s="185">
        <v>893.0</v>
      </c>
      <c r="B895" s="185" t="s">
        <v>58</v>
      </c>
      <c r="C895" s="185" t="s">
        <v>27</v>
      </c>
      <c r="D895" s="185" t="s">
        <v>27</v>
      </c>
      <c r="E895" s="185" t="s">
        <v>27</v>
      </c>
      <c r="F895" s="185">
        <v>64.0</v>
      </c>
      <c r="G895" s="185" t="s">
        <v>53</v>
      </c>
      <c r="H895" s="185"/>
      <c r="I895" s="185" t="s">
        <v>59</v>
      </c>
      <c r="J895" s="191">
        <v>1.0</v>
      </c>
      <c r="K895" s="191" t="s">
        <v>43</v>
      </c>
      <c r="L895" s="185">
        <v>1812.0400000000002</v>
      </c>
      <c r="M895" s="185">
        <v>521.955</v>
      </c>
      <c r="N895" s="185"/>
      <c r="O895" s="185">
        <v>59.0</v>
      </c>
      <c r="P895" s="186">
        <v>5384660.0</v>
      </c>
      <c r="Q895" s="187">
        <v>60.8</v>
      </c>
      <c r="R895" s="86">
        <v>62.818</v>
      </c>
      <c r="S895" s="84"/>
      <c r="T895" s="84"/>
      <c r="U895" s="84"/>
      <c r="V895" s="86">
        <v>0.0</v>
      </c>
      <c r="W895" s="188"/>
      <c r="X895" s="199">
        <v>5462000.0</v>
      </c>
      <c r="Y895" s="86">
        <v>6526.0</v>
      </c>
      <c r="Z895" s="86">
        <v>13.63317</v>
      </c>
    </row>
    <row r="896">
      <c r="A896" s="185">
        <v>894.0</v>
      </c>
      <c r="B896" s="185" t="s">
        <v>58</v>
      </c>
      <c r="C896" s="185" t="s">
        <v>27</v>
      </c>
      <c r="D896" s="185" t="s">
        <v>27</v>
      </c>
      <c r="E896" s="185" t="s">
        <v>27</v>
      </c>
      <c r="F896" s="185">
        <v>64.0</v>
      </c>
      <c r="G896" s="185" t="s">
        <v>53</v>
      </c>
      <c r="H896" s="185"/>
      <c r="I896" s="185" t="s">
        <v>59</v>
      </c>
      <c r="J896" s="191">
        <v>1.0</v>
      </c>
      <c r="K896" s="191" t="s">
        <v>44</v>
      </c>
      <c r="L896" s="185">
        <v>13456.68</v>
      </c>
      <c r="M896" s="185">
        <v>109.474</v>
      </c>
      <c r="N896" s="185"/>
      <c r="O896" s="185">
        <v>5.0</v>
      </c>
      <c r="P896" s="186">
        <v>988.552</v>
      </c>
      <c r="Q896" s="187">
        <v>0.0</v>
      </c>
      <c r="R896" s="86">
        <v>265.99</v>
      </c>
      <c r="S896" s="86">
        <v>1.28</v>
      </c>
      <c r="T896" s="84"/>
      <c r="U896" s="86">
        <v>2.0</v>
      </c>
      <c r="V896" s="86">
        <v>47.873</v>
      </c>
      <c r="W896" s="86">
        <v>0.0</v>
      </c>
      <c r="X896" s="199">
        <v>15000.0</v>
      </c>
      <c r="Y896" s="86">
        <v>858.0</v>
      </c>
      <c r="Z896" s="86">
        <v>19.01187</v>
      </c>
    </row>
    <row r="897">
      <c r="A897" s="185">
        <v>895.0</v>
      </c>
      <c r="B897" s="185" t="s">
        <v>58</v>
      </c>
      <c r="C897" s="185" t="s">
        <v>27</v>
      </c>
      <c r="D897" s="185" t="s">
        <v>27</v>
      </c>
      <c r="E897" s="185" t="s">
        <v>27</v>
      </c>
      <c r="F897" s="185">
        <v>64.0</v>
      </c>
      <c r="G897" s="185" t="s">
        <v>53</v>
      </c>
      <c r="H897" s="185"/>
      <c r="I897" s="185" t="s">
        <v>59</v>
      </c>
      <c r="J897" s="191">
        <v>1.0</v>
      </c>
      <c r="K897" s="191" t="s">
        <v>45</v>
      </c>
      <c r="L897" s="185">
        <v>13329.02</v>
      </c>
      <c r="M897" s="185">
        <v>1537.81</v>
      </c>
      <c r="N897" s="185"/>
      <c r="O897" s="185">
        <v>122.0</v>
      </c>
      <c r="P897" s="186">
        <v>1615.79</v>
      </c>
      <c r="Q897" s="187">
        <v>0.0</v>
      </c>
      <c r="R897" s="86">
        <v>17.343999999999998</v>
      </c>
      <c r="S897" s="86">
        <v>2.177</v>
      </c>
      <c r="T897" s="84"/>
      <c r="U897" s="86">
        <v>4.0</v>
      </c>
      <c r="V897" s="86">
        <v>77.666</v>
      </c>
      <c r="W897" s="86">
        <v>0.0</v>
      </c>
      <c r="X897" s="199">
        <v>231000.0</v>
      </c>
      <c r="Y897" s="86">
        <v>792.0</v>
      </c>
      <c r="Z897" s="86">
        <v>20.57728</v>
      </c>
    </row>
    <row r="898">
      <c r="A898" s="185">
        <v>896.0</v>
      </c>
      <c r="B898" s="185" t="s">
        <v>58</v>
      </c>
      <c r="C898" s="185" t="s">
        <v>27</v>
      </c>
      <c r="D898" s="185" t="s">
        <v>27</v>
      </c>
      <c r="E898" s="185" t="s">
        <v>27</v>
      </c>
      <c r="F898" s="185">
        <v>64.0</v>
      </c>
      <c r="G898" s="185" t="s">
        <v>53</v>
      </c>
      <c r="H898" s="185"/>
      <c r="I898" s="185" t="s">
        <v>59</v>
      </c>
      <c r="J898" s="191">
        <v>1.0</v>
      </c>
      <c r="K898" s="191" t="s">
        <v>46</v>
      </c>
      <c r="L898" s="185">
        <v>1971.7</v>
      </c>
      <c r="M898" s="185">
        <v>34369.77</v>
      </c>
      <c r="N898" s="185"/>
      <c r="O898" s="185">
        <v>7.0</v>
      </c>
      <c r="P898" s="186">
        <v>1869.75</v>
      </c>
      <c r="Q898" s="187">
        <v>0.0</v>
      </c>
      <c r="R898" s="86">
        <v>268.326</v>
      </c>
      <c r="S898" s="86">
        <v>1.28</v>
      </c>
      <c r="T898" s="84"/>
      <c r="U898" s="86">
        <v>2.0</v>
      </c>
      <c r="V898" s="86">
        <v>47.873</v>
      </c>
      <c r="W898" s="86">
        <v>0.0</v>
      </c>
      <c r="X898" s="199">
        <v>1744000.0</v>
      </c>
      <c r="Y898" s="86">
        <v>2654.0</v>
      </c>
      <c r="Z898" s="86">
        <v>19.32888</v>
      </c>
    </row>
    <row r="899">
      <c r="A899" s="185">
        <v>897.0</v>
      </c>
      <c r="B899" s="185" t="s">
        <v>58</v>
      </c>
      <c r="C899" s="185" t="s">
        <v>27</v>
      </c>
      <c r="D899" s="185" t="s">
        <v>27</v>
      </c>
      <c r="E899" s="185" t="s">
        <v>27</v>
      </c>
      <c r="F899" s="185">
        <v>64.0</v>
      </c>
      <c r="G899" s="185" t="s">
        <v>53</v>
      </c>
      <c r="H899" s="185"/>
      <c r="I899" s="185" t="s">
        <v>59</v>
      </c>
      <c r="J899" s="191">
        <v>1.0</v>
      </c>
      <c r="K899" s="191" t="s">
        <v>47</v>
      </c>
      <c r="L899" s="185">
        <v>11887.16</v>
      </c>
      <c r="M899" s="185">
        <v>1635.82</v>
      </c>
      <c r="N899" s="185"/>
      <c r="O899" s="185">
        <v>11.0</v>
      </c>
      <c r="P899" s="186">
        <v>12120.25</v>
      </c>
      <c r="Q899" s="187">
        <v>0.2</v>
      </c>
      <c r="R899" s="86">
        <v>585.134</v>
      </c>
      <c r="S899" s="86">
        <v>2.496</v>
      </c>
      <c r="T899" s="84"/>
      <c r="U899" s="86">
        <v>4.0</v>
      </c>
      <c r="V899" s="86">
        <v>95.747</v>
      </c>
      <c r="W899" s="86">
        <v>0.0</v>
      </c>
      <c r="X899" s="199">
        <v>324000.0</v>
      </c>
      <c r="Y899" s="86">
        <v>1293.0</v>
      </c>
      <c r="Z899" s="86">
        <v>19.98774</v>
      </c>
    </row>
    <row r="900">
      <c r="A900" s="185">
        <v>898.0</v>
      </c>
      <c r="B900" s="185" t="s">
        <v>58</v>
      </c>
      <c r="C900" s="185" t="s">
        <v>27</v>
      </c>
      <c r="D900" s="185" t="s">
        <v>27</v>
      </c>
      <c r="E900" s="185" t="s">
        <v>27</v>
      </c>
      <c r="F900" s="185">
        <v>64.0</v>
      </c>
      <c r="G900" s="185" t="s">
        <v>53</v>
      </c>
      <c r="H900" s="185"/>
      <c r="I900" s="185" t="s">
        <v>59</v>
      </c>
      <c r="J900" s="191">
        <v>1.0</v>
      </c>
      <c r="K900" s="191" t="s">
        <v>48</v>
      </c>
      <c r="L900" s="185">
        <v>19188.62</v>
      </c>
      <c r="M900" s="185">
        <v>14170.26</v>
      </c>
      <c r="N900" s="185"/>
      <c r="O900" s="185">
        <v>17.0</v>
      </c>
      <c r="P900" s="186">
        <v>8612.7</v>
      </c>
      <c r="Q900" s="187">
        <v>0.1</v>
      </c>
      <c r="R900" s="86">
        <v>2546.46</v>
      </c>
      <c r="S900" s="86">
        <v>13.024</v>
      </c>
      <c r="T900" s="84"/>
      <c r="U900" s="86">
        <v>8.0</v>
      </c>
      <c r="V900" s="86">
        <v>602.799</v>
      </c>
      <c r="W900" s="86">
        <v>0.0</v>
      </c>
      <c r="X900" s="199">
        <v>1280000.0</v>
      </c>
      <c r="Y900" s="86">
        <v>2427.0</v>
      </c>
      <c r="Z900" s="86">
        <v>20.49867</v>
      </c>
    </row>
    <row r="901">
      <c r="A901" s="185">
        <v>899.0</v>
      </c>
      <c r="B901" s="185" t="s">
        <v>58</v>
      </c>
      <c r="C901" s="185" t="s">
        <v>27</v>
      </c>
      <c r="D901" s="185" t="s">
        <v>27</v>
      </c>
      <c r="E901" s="185" t="s">
        <v>27</v>
      </c>
      <c r="F901" s="185">
        <v>64.0</v>
      </c>
      <c r="G901" s="185" t="s">
        <v>53</v>
      </c>
      <c r="H901" s="185"/>
      <c r="I901" s="185" t="s">
        <v>59</v>
      </c>
      <c r="J901" s="191">
        <v>1.0</v>
      </c>
      <c r="K901" s="191" t="s">
        <v>49</v>
      </c>
      <c r="L901" s="185">
        <v>20515.83</v>
      </c>
      <c r="M901" s="185">
        <v>55.009</v>
      </c>
      <c r="N901" s="185"/>
      <c r="O901" s="185">
        <v>3.0</v>
      </c>
      <c r="P901" s="186">
        <v>7602.96</v>
      </c>
      <c r="Q901" s="187">
        <v>0.1</v>
      </c>
      <c r="R901" s="86">
        <v>265.19100000000003</v>
      </c>
      <c r="S901" s="86">
        <v>1.248</v>
      </c>
      <c r="T901" s="84"/>
      <c r="U901" s="86">
        <v>2.0</v>
      </c>
      <c r="V901" s="86">
        <v>48.129</v>
      </c>
      <c r="W901" s="86">
        <v>0.0</v>
      </c>
      <c r="X901" s="199">
        <v>24000.0</v>
      </c>
      <c r="Y901" s="86">
        <v>903.0</v>
      </c>
      <c r="Z901" s="86">
        <v>18.44222</v>
      </c>
    </row>
    <row r="902">
      <c r="A902" s="185">
        <v>900.0</v>
      </c>
      <c r="B902" s="185" t="s">
        <v>58</v>
      </c>
      <c r="C902" s="185" t="s">
        <v>27</v>
      </c>
      <c r="D902" s="185" t="s">
        <v>27</v>
      </c>
      <c r="E902" s="185" t="s">
        <v>27</v>
      </c>
      <c r="F902" s="185">
        <v>64.0</v>
      </c>
      <c r="G902" s="185" t="s">
        <v>53</v>
      </c>
      <c r="H902" s="185"/>
      <c r="I902" s="185" t="s">
        <v>59</v>
      </c>
      <c r="J902" s="191">
        <v>1.0</v>
      </c>
      <c r="K902" s="191" t="s">
        <v>50</v>
      </c>
      <c r="L902" s="185">
        <v>14806.49</v>
      </c>
      <c r="M902" s="185">
        <v>4687.22</v>
      </c>
      <c r="N902" s="185"/>
      <c r="O902" s="185">
        <v>23.0</v>
      </c>
      <c r="P902" s="186">
        <v>33832.64</v>
      </c>
      <c r="Q902" s="187">
        <v>0.4</v>
      </c>
      <c r="R902" s="86">
        <v>3002.7</v>
      </c>
      <c r="S902" s="86">
        <v>12.064</v>
      </c>
      <c r="T902" s="84"/>
      <c r="U902" s="86">
        <v>8.0</v>
      </c>
      <c r="V902" s="86">
        <v>3499.58</v>
      </c>
      <c r="W902" s="86">
        <v>0.0</v>
      </c>
      <c r="X902" s="199">
        <v>2263000.0</v>
      </c>
      <c r="Y902" s="86">
        <v>3744.0</v>
      </c>
      <c r="Z902" s="86">
        <v>22.4053</v>
      </c>
    </row>
    <row r="903">
      <c r="A903" s="185">
        <v>901.0</v>
      </c>
      <c r="B903" s="185" t="s">
        <v>58</v>
      </c>
      <c r="C903" s="185" t="s">
        <v>27</v>
      </c>
      <c r="D903" s="185" t="s">
        <v>27</v>
      </c>
      <c r="E903" s="185" t="s">
        <v>27</v>
      </c>
      <c r="F903" s="185">
        <v>64.0</v>
      </c>
      <c r="G903" s="185" t="s">
        <v>53</v>
      </c>
      <c r="H903" s="185"/>
      <c r="I903" s="185" t="s">
        <v>59</v>
      </c>
      <c r="J903" s="191">
        <v>1.0</v>
      </c>
      <c r="K903" s="191" t="s">
        <v>51</v>
      </c>
      <c r="L903" s="86" t="e">
        <v>#VALUE!</v>
      </c>
      <c r="M903" s="86" t="s">
        <v>30</v>
      </c>
      <c r="N903" s="86" t="s">
        <v>30</v>
      </c>
      <c r="O903" s="86" t="s">
        <v>30</v>
      </c>
      <c r="P903" s="86" t="e">
        <v>#VALUE!</v>
      </c>
      <c r="Q903" s="86" t="s">
        <v>30</v>
      </c>
      <c r="R903" s="86" t="e">
        <v>#VALUE!</v>
      </c>
      <c r="S903" s="86" t="s">
        <v>30</v>
      </c>
      <c r="T903" s="86" t="s">
        <v>30</v>
      </c>
      <c r="U903" s="86" t="s">
        <v>30</v>
      </c>
      <c r="V903" s="86" t="e">
        <v>#VALUE!</v>
      </c>
      <c r="W903" s="86" t="s">
        <v>30</v>
      </c>
      <c r="X903" s="86" t="e">
        <v>#VALUE!</v>
      </c>
      <c r="Y903" s="86" t="s">
        <v>30</v>
      </c>
      <c r="Z903" s="86" t="s">
        <v>30</v>
      </c>
    </row>
    <row r="904">
      <c r="A904" s="185">
        <v>902.0</v>
      </c>
      <c r="B904" s="185" t="s">
        <v>58</v>
      </c>
      <c r="C904" s="185" t="s">
        <v>27</v>
      </c>
      <c r="D904" s="185" t="s">
        <v>27</v>
      </c>
      <c r="E904" s="185" t="s">
        <v>27</v>
      </c>
      <c r="F904" s="185">
        <v>64.0</v>
      </c>
      <c r="G904" s="185" t="s">
        <v>53</v>
      </c>
      <c r="H904" s="185"/>
      <c r="I904" s="185" t="s">
        <v>59</v>
      </c>
      <c r="J904" s="191">
        <v>1.0</v>
      </c>
      <c r="K904" s="191" t="s">
        <v>52</v>
      </c>
      <c r="L904" s="86" t="e">
        <v>#VALUE!</v>
      </c>
      <c r="M904" s="86" t="s">
        <v>30</v>
      </c>
      <c r="N904" s="86" t="s">
        <v>30</v>
      </c>
      <c r="O904" s="86" t="s">
        <v>30</v>
      </c>
      <c r="P904" s="86" t="e">
        <v>#VALUE!</v>
      </c>
      <c r="Q904" s="86" t="s">
        <v>30</v>
      </c>
      <c r="R904" s="86" t="e">
        <v>#VALUE!</v>
      </c>
      <c r="S904" s="86" t="s">
        <v>30</v>
      </c>
      <c r="T904" s="86" t="s">
        <v>30</v>
      </c>
      <c r="U904" s="86" t="s">
        <v>30</v>
      </c>
      <c r="V904" s="86" t="e">
        <v>#VALUE!</v>
      </c>
      <c r="W904" s="86" t="s">
        <v>30</v>
      </c>
      <c r="X904" s="86" t="e">
        <v>#VALUE!</v>
      </c>
      <c r="Y904" s="86" t="s">
        <v>30</v>
      </c>
      <c r="Z904" s="86" t="s">
        <v>30</v>
      </c>
    </row>
    <row r="905">
      <c r="A905" s="185">
        <v>903.0</v>
      </c>
      <c r="B905" s="185" t="s">
        <v>58</v>
      </c>
      <c r="C905" s="185" t="s">
        <v>27</v>
      </c>
      <c r="D905" s="185" t="s">
        <v>27</v>
      </c>
      <c r="E905" s="185" t="s">
        <v>27</v>
      </c>
      <c r="F905" s="185">
        <v>64.0</v>
      </c>
      <c r="G905" s="185" t="s">
        <v>53</v>
      </c>
      <c r="H905" s="185"/>
      <c r="I905" s="185" t="s">
        <v>59</v>
      </c>
      <c r="J905" s="191">
        <v>2.0</v>
      </c>
      <c r="K905" s="191" t="s">
        <v>31</v>
      </c>
      <c r="L905" s="185">
        <v>97584.46</v>
      </c>
      <c r="M905" s="185">
        <v>20.386</v>
      </c>
      <c r="N905" s="185"/>
      <c r="O905" s="185">
        <v>2.0</v>
      </c>
      <c r="P905" s="186">
        <v>65830.24</v>
      </c>
      <c r="Q905" s="187">
        <v>1.1</v>
      </c>
      <c r="R905" s="84">
        <v>0.0</v>
      </c>
      <c r="S905" s="84"/>
      <c r="T905" s="84"/>
      <c r="U905" s="84"/>
      <c r="V905" s="86">
        <v>0.0</v>
      </c>
      <c r="W905" s="188"/>
      <c r="X905" s="199">
        <v>76000.0</v>
      </c>
      <c r="Y905" s="86">
        <v>1321.0</v>
      </c>
      <c r="Z905" s="86">
        <v>15.81192</v>
      </c>
    </row>
    <row r="906">
      <c r="A906" s="185">
        <v>904.0</v>
      </c>
      <c r="B906" s="185" t="s">
        <v>58</v>
      </c>
      <c r="C906" s="185" t="s">
        <v>27</v>
      </c>
      <c r="D906" s="185" t="s">
        <v>27</v>
      </c>
      <c r="E906" s="185" t="s">
        <v>27</v>
      </c>
      <c r="F906" s="185">
        <v>64.0</v>
      </c>
      <c r="G906" s="185" t="s">
        <v>53</v>
      </c>
      <c r="H906" s="185"/>
      <c r="I906" s="185" t="s">
        <v>59</v>
      </c>
      <c r="J906" s="191">
        <v>2.0</v>
      </c>
      <c r="K906" s="191" t="s">
        <v>32</v>
      </c>
      <c r="L906" s="185">
        <v>4033.41</v>
      </c>
      <c r="M906" s="185">
        <v>1383.33</v>
      </c>
      <c r="N906" s="185"/>
      <c r="O906" s="185">
        <v>39.0</v>
      </c>
      <c r="P906" s="186">
        <v>3.552146E7</v>
      </c>
      <c r="Q906" s="187">
        <v>79.2</v>
      </c>
      <c r="R906" s="86">
        <v>47.904</v>
      </c>
      <c r="S906" s="86">
        <v>24.544</v>
      </c>
      <c r="T906" s="84"/>
      <c r="U906" s="86">
        <v>22.0</v>
      </c>
      <c r="V906" s="86">
        <v>463.402</v>
      </c>
      <c r="W906" s="86">
        <v>0.0</v>
      </c>
      <c r="X906" s="199">
        <v>3.6756E7</v>
      </c>
      <c r="Y906" s="86">
        <v>37321.0</v>
      </c>
      <c r="Z906" s="86">
        <v>25.70239</v>
      </c>
    </row>
    <row r="907">
      <c r="A907" s="185">
        <v>905.0</v>
      </c>
      <c r="B907" s="185" t="s">
        <v>58</v>
      </c>
      <c r="C907" s="185" t="s">
        <v>27</v>
      </c>
      <c r="D907" s="185" t="s">
        <v>27</v>
      </c>
      <c r="E907" s="185" t="s">
        <v>27</v>
      </c>
      <c r="F907" s="185">
        <v>64.0</v>
      </c>
      <c r="G907" s="185" t="s">
        <v>53</v>
      </c>
      <c r="H907" s="185"/>
      <c r="I907" s="185" t="s">
        <v>59</v>
      </c>
      <c r="J907" s="191">
        <v>2.0</v>
      </c>
      <c r="K907" s="191" t="s">
        <v>33</v>
      </c>
      <c r="L907" s="185">
        <v>32737.589999999997</v>
      </c>
      <c r="M907" s="185">
        <v>206.306</v>
      </c>
      <c r="N907" s="185"/>
      <c r="O907" s="185">
        <v>12.0</v>
      </c>
      <c r="P907" s="186">
        <v>23028.09</v>
      </c>
      <c r="Q907" s="187">
        <v>0.4</v>
      </c>
      <c r="R907" s="86">
        <v>4347.85</v>
      </c>
      <c r="S907" s="86">
        <v>4.769</v>
      </c>
      <c r="T907" s="84"/>
      <c r="U907" s="86">
        <v>8.0</v>
      </c>
      <c r="V907" s="86">
        <v>1038.23</v>
      </c>
      <c r="W907" s="86">
        <v>0.0</v>
      </c>
      <c r="X907" s="199">
        <v>207000.0</v>
      </c>
      <c r="Y907" s="86">
        <v>1258.0</v>
      </c>
      <c r="Z907" s="86">
        <v>19.97089</v>
      </c>
    </row>
    <row r="908">
      <c r="A908" s="185">
        <v>906.0</v>
      </c>
      <c r="B908" s="185" t="s">
        <v>58</v>
      </c>
      <c r="C908" s="185" t="s">
        <v>27</v>
      </c>
      <c r="D908" s="185" t="s">
        <v>27</v>
      </c>
      <c r="E908" s="185" t="s">
        <v>27</v>
      </c>
      <c r="F908" s="185">
        <v>64.0</v>
      </c>
      <c r="G908" s="185" t="s">
        <v>53</v>
      </c>
      <c r="H908" s="185"/>
      <c r="I908" s="185" t="s">
        <v>59</v>
      </c>
      <c r="J908" s="191">
        <v>2.0</v>
      </c>
      <c r="K908" s="191" t="s">
        <v>34</v>
      </c>
      <c r="L908" s="185">
        <v>24390.51</v>
      </c>
      <c r="M908" s="185">
        <v>27312.19</v>
      </c>
      <c r="N908" s="185"/>
      <c r="O908" s="185">
        <v>69.0</v>
      </c>
      <c r="P908" s="186">
        <v>5036.990000000001</v>
      </c>
      <c r="Q908" s="187">
        <v>0.1</v>
      </c>
      <c r="R908" s="86">
        <v>304.07099999999997</v>
      </c>
      <c r="S908" s="86">
        <v>2.656</v>
      </c>
      <c r="T908" s="84"/>
      <c r="U908" s="86">
        <v>4.0</v>
      </c>
      <c r="V908" s="86">
        <v>588.0790000000001</v>
      </c>
      <c r="W908" s="86">
        <v>0.0</v>
      </c>
      <c r="X908" s="199">
        <v>1952000.0</v>
      </c>
      <c r="Y908" s="86">
        <v>3179.0</v>
      </c>
      <c r="Z908" s="86">
        <v>21.94633</v>
      </c>
    </row>
    <row r="909">
      <c r="A909" s="185">
        <v>907.0</v>
      </c>
      <c r="B909" s="185" t="s">
        <v>58</v>
      </c>
      <c r="C909" s="185" t="s">
        <v>27</v>
      </c>
      <c r="D909" s="185" t="s">
        <v>27</v>
      </c>
      <c r="E909" s="185" t="s">
        <v>27</v>
      </c>
      <c r="F909" s="185">
        <v>64.0</v>
      </c>
      <c r="G909" s="185" t="s">
        <v>53</v>
      </c>
      <c r="H909" s="185"/>
      <c r="I909" s="185" t="s">
        <v>59</v>
      </c>
      <c r="J909" s="191">
        <v>2.0</v>
      </c>
      <c r="K909" s="191" t="s">
        <v>35</v>
      </c>
      <c r="L909" s="185">
        <v>32088.679999999997</v>
      </c>
      <c r="M909" s="185">
        <v>77.633</v>
      </c>
      <c r="N909" s="185"/>
      <c r="O909" s="185">
        <v>67.0</v>
      </c>
      <c r="P909" s="186">
        <v>6052.32</v>
      </c>
      <c r="Q909" s="187">
        <v>0.1</v>
      </c>
      <c r="R909" s="86">
        <v>4379.25</v>
      </c>
      <c r="S909" s="86">
        <v>5.857</v>
      </c>
      <c r="T909" s="84"/>
      <c r="U909" s="86">
        <v>10.0</v>
      </c>
      <c r="V909" s="86">
        <v>631.216</v>
      </c>
      <c r="W909" s="86">
        <v>0.0</v>
      </c>
      <c r="X909" s="199">
        <v>36000.0</v>
      </c>
      <c r="Y909" s="86">
        <v>957.0</v>
      </c>
      <c r="Z909" s="86">
        <v>19.11913</v>
      </c>
    </row>
    <row r="910">
      <c r="A910" s="185">
        <v>908.0</v>
      </c>
      <c r="B910" s="185" t="s">
        <v>58</v>
      </c>
      <c r="C910" s="185" t="s">
        <v>27</v>
      </c>
      <c r="D910" s="185" t="s">
        <v>27</v>
      </c>
      <c r="E910" s="185" t="s">
        <v>27</v>
      </c>
      <c r="F910" s="185">
        <v>64.0</v>
      </c>
      <c r="G910" s="185" t="s">
        <v>53</v>
      </c>
      <c r="H910" s="185"/>
      <c r="I910" s="185" t="s">
        <v>59</v>
      </c>
      <c r="J910" s="191">
        <v>2.0</v>
      </c>
      <c r="K910" s="191" t="s">
        <v>36</v>
      </c>
      <c r="L910" s="185">
        <v>31555.27</v>
      </c>
      <c r="M910" s="185">
        <v>53.408</v>
      </c>
      <c r="N910" s="185"/>
      <c r="O910" s="185">
        <v>1.0</v>
      </c>
      <c r="P910" s="186">
        <v>999.909</v>
      </c>
      <c r="Q910" s="187">
        <v>0.0</v>
      </c>
      <c r="R910" s="84">
        <v>0.0</v>
      </c>
      <c r="S910" s="84"/>
      <c r="T910" s="84"/>
      <c r="U910" s="84"/>
      <c r="V910" s="86">
        <v>0.0</v>
      </c>
      <c r="W910" s="188"/>
      <c r="X910" s="199">
        <v>7000.0</v>
      </c>
      <c r="Y910" s="86">
        <v>719.0</v>
      </c>
      <c r="Z910" s="86">
        <v>8.17576</v>
      </c>
    </row>
    <row r="911">
      <c r="A911" s="185">
        <v>909.0</v>
      </c>
      <c r="B911" s="185" t="s">
        <v>58</v>
      </c>
      <c r="C911" s="185" t="s">
        <v>27</v>
      </c>
      <c r="D911" s="185" t="s">
        <v>27</v>
      </c>
      <c r="E911" s="185" t="s">
        <v>27</v>
      </c>
      <c r="F911" s="185">
        <v>64.0</v>
      </c>
      <c r="G911" s="185" t="s">
        <v>53</v>
      </c>
      <c r="H911" s="185"/>
      <c r="I911" s="185" t="s">
        <v>59</v>
      </c>
      <c r="J911" s="191">
        <v>2.0</v>
      </c>
      <c r="K911" s="191" t="s">
        <v>37</v>
      </c>
      <c r="L911" s="185">
        <v>33510.759999999995</v>
      </c>
      <c r="M911" s="185">
        <v>42.209</v>
      </c>
      <c r="N911" s="185"/>
      <c r="O911" s="185">
        <v>12.0</v>
      </c>
      <c r="P911" s="186">
        <v>21041.42</v>
      </c>
      <c r="Q911" s="187">
        <v>0.4</v>
      </c>
      <c r="R911" s="86">
        <v>4372.3</v>
      </c>
      <c r="S911" s="86">
        <v>5.824</v>
      </c>
      <c r="T911" s="84"/>
      <c r="U911" s="86">
        <v>10.0</v>
      </c>
      <c r="V911" s="86">
        <v>633.297</v>
      </c>
      <c r="W911" s="86">
        <v>0.0</v>
      </c>
      <c r="X911" s="199">
        <v>34000.0</v>
      </c>
      <c r="Y911" s="86">
        <v>893.0</v>
      </c>
      <c r="Z911" s="86">
        <v>18.57343</v>
      </c>
    </row>
    <row r="912">
      <c r="A912" s="185">
        <v>910.0</v>
      </c>
      <c r="B912" s="185" t="s">
        <v>58</v>
      </c>
      <c r="C912" s="185" t="s">
        <v>27</v>
      </c>
      <c r="D912" s="185" t="s">
        <v>27</v>
      </c>
      <c r="E912" s="185" t="s">
        <v>27</v>
      </c>
      <c r="F912" s="185">
        <v>64.0</v>
      </c>
      <c r="G912" s="185" t="s">
        <v>53</v>
      </c>
      <c r="H912" s="185"/>
      <c r="I912" s="185" t="s">
        <v>59</v>
      </c>
      <c r="J912" s="191">
        <v>2.0</v>
      </c>
      <c r="K912" s="191" t="s">
        <v>38</v>
      </c>
      <c r="L912" s="185">
        <v>35296.99</v>
      </c>
      <c r="M912" s="185">
        <v>121.697</v>
      </c>
      <c r="N912" s="185"/>
      <c r="O912" s="185">
        <v>85.0</v>
      </c>
      <c r="P912" s="186">
        <v>13879.5</v>
      </c>
      <c r="Q912" s="187">
        <v>0.2</v>
      </c>
      <c r="R912" s="86">
        <v>4923.129999999999</v>
      </c>
      <c r="S912" s="86">
        <v>7.873</v>
      </c>
      <c r="T912" s="84"/>
      <c r="U912" s="86">
        <v>14.0</v>
      </c>
      <c r="V912" s="86">
        <v>742.803</v>
      </c>
      <c r="W912" s="86">
        <v>0.0</v>
      </c>
      <c r="X912" s="199">
        <v>52000.0</v>
      </c>
      <c r="Y912" s="86">
        <v>1100.0</v>
      </c>
      <c r="Z912" s="86">
        <v>19.44219</v>
      </c>
    </row>
    <row r="913">
      <c r="A913" s="185">
        <v>911.0</v>
      </c>
      <c r="B913" s="185" t="s">
        <v>58</v>
      </c>
      <c r="C913" s="185" t="s">
        <v>27</v>
      </c>
      <c r="D913" s="185" t="s">
        <v>27</v>
      </c>
      <c r="E913" s="185" t="s">
        <v>27</v>
      </c>
      <c r="F913" s="185">
        <v>64.0</v>
      </c>
      <c r="G913" s="185" t="s">
        <v>53</v>
      </c>
      <c r="H913" s="185"/>
      <c r="I913" s="185" t="s">
        <v>59</v>
      </c>
      <c r="J913" s="191">
        <v>2.0</v>
      </c>
      <c r="K913" s="191" t="s">
        <v>39</v>
      </c>
      <c r="L913" s="185">
        <v>44449.32</v>
      </c>
      <c r="M913" s="185">
        <v>24.864</v>
      </c>
      <c r="N913" s="185"/>
      <c r="O913" s="185">
        <v>12.0</v>
      </c>
      <c r="P913" s="186">
        <v>50361.39</v>
      </c>
      <c r="Q913" s="187">
        <v>0.9</v>
      </c>
      <c r="R913" s="86">
        <v>8728.76</v>
      </c>
      <c r="S913" s="86">
        <v>6.304</v>
      </c>
      <c r="T913" s="84"/>
      <c r="U913" s="86">
        <v>10.0</v>
      </c>
      <c r="V913" s="86">
        <v>6064.05</v>
      </c>
      <c r="W913" s="86">
        <v>0.1</v>
      </c>
      <c r="X913" s="199">
        <v>65000.0</v>
      </c>
      <c r="Y913" s="86">
        <v>1055.0</v>
      </c>
      <c r="Z913" s="86">
        <v>19.06161</v>
      </c>
    </row>
    <row r="914">
      <c r="A914" s="185">
        <v>912.0</v>
      </c>
      <c r="B914" s="185" t="s">
        <v>58</v>
      </c>
      <c r="C914" s="185" t="s">
        <v>27</v>
      </c>
      <c r="D914" s="185" t="s">
        <v>27</v>
      </c>
      <c r="E914" s="185" t="s">
        <v>27</v>
      </c>
      <c r="F914" s="185">
        <v>64.0</v>
      </c>
      <c r="G914" s="185" t="s">
        <v>53</v>
      </c>
      <c r="H914" s="185"/>
      <c r="I914" s="185" t="s">
        <v>59</v>
      </c>
      <c r="J914" s="191">
        <v>2.0</v>
      </c>
      <c r="K914" s="191" t="s">
        <v>40</v>
      </c>
      <c r="L914" s="185">
        <v>31009.6</v>
      </c>
      <c r="M914" s="185">
        <v>796.485</v>
      </c>
      <c r="N914" s="185"/>
      <c r="O914" s="185">
        <v>57.0</v>
      </c>
      <c r="P914" s="186">
        <v>72999.6</v>
      </c>
      <c r="Q914" s="187">
        <v>1.2</v>
      </c>
      <c r="R914" s="86">
        <v>4641.81</v>
      </c>
      <c r="S914" s="86">
        <v>8.064</v>
      </c>
      <c r="T914" s="84"/>
      <c r="U914" s="86">
        <v>53.0</v>
      </c>
      <c r="V914" s="86">
        <v>1443.5800000000002</v>
      </c>
      <c r="W914" s="86">
        <v>0.0</v>
      </c>
      <c r="X914" s="199">
        <v>179000.0</v>
      </c>
      <c r="Y914" s="86">
        <v>1271.0</v>
      </c>
      <c r="Z914" s="86">
        <v>19.45302</v>
      </c>
    </row>
    <row r="915">
      <c r="A915" s="185">
        <v>913.0</v>
      </c>
      <c r="B915" s="185" t="s">
        <v>58</v>
      </c>
      <c r="C915" s="185" t="s">
        <v>27</v>
      </c>
      <c r="D915" s="185" t="s">
        <v>27</v>
      </c>
      <c r="E915" s="185" t="s">
        <v>27</v>
      </c>
      <c r="F915" s="185">
        <v>64.0</v>
      </c>
      <c r="G915" s="185" t="s">
        <v>53</v>
      </c>
      <c r="H915" s="185"/>
      <c r="I915" s="185" t="s">
        <v>59</v>
      </c>
      <c r="J915" s="191">
        <v>2.0</v>
      </c>
      <c r="K915" s="191" t="s">
        <v>41</v>
      </c>
      <c r="L915" s="185">
        <v>4006.52</v>
      </c>
      <c r="M915" s="185">
        <v>1587.4</v>
      </c>
      <c r="N915" s="185"/>
      <c r="O915" s="185">
        <v>30.0</v>
      </c>
      <c r="P915" s="186">
        <v>844.04</v>
      </c>
      <c r="Q915" s="187">
        <v>0.0</v>
      </c>
      <c r="R915" s="86">
        <v>33.698</v>
      </c>
      <c r="S915" s="86">
        <v>9.088</v>
      </c>
      <c r="T915" s="84"/>
      <c r="U915" s="86">
        <v>8.0</v>
      </c>
      <c r="V915" s="86">
        <v>154.244</v>
      </c>
      <c r="W915" s="86">
        <v>0.0</v>
      </c>
      <c r="X915" s="199">
        <v>107000.0</v>
      </c>
      <c r="Y915" s="86">
        <v>1187.0</v>
      </c>
      <c r="Z915" s="86">
        <v>20.10348</v>
      </c>
    </row>
    <row r="916">
      <c r="A916" s="185">
        <v>914.0</v>
      </c>
      <c r="B916" s="185" t="s">
        <v>58</v>
      </c>
      <c r="C916" s="185" t="s">
        <v>27</v>
      </c>
      <c r="D916" s="185" t="s">
        <v>27</v>
      </c>
      <c r="E916" s="185" t="s">
        <v>27</v>
      </c>
      <c r="F916" s="185">
        <v>64.0</v>
      </c>
      <c r="G916" s="185" t="s">
        <v>53</v>
      </c>
      <c r="H916" s="185"/>
      <c r="I916" s="185" t="s">
        <v>59</v>
      </c>
      <c r="J916" s="191">
        <v>2.0</v>
      </c>
      <c r="K916" s="191" t="s">
        <v>42</v>
      </c>
      <c r="L916" s="185">
        <v>24902.04</v>
      </c>
      <c r="M916" s="185">
        <v>42.624</v>
      </c>
      <c r="N916" s="185"/>
      <c r="O916" s="185">
        <v>59.0</v>
      </c>
      <c r="P916" s="186">
        <v>2045.87</v>
      </c>
      <c r="Q916" s="187">
        <v>0.0</v>
      </c>
      <c r="R916" s="86">
        <v>3943.7799999999997</v>
      </c>
      <c r="S916" s="86">
        <v>1.44</v>
      </c>
      <c r="T916" s="84"/>
      <c r="U916" s="86">
        <v>2.0</v>
      </c>
      <c r="V916" s="86">
        <v>458.50800000000004</v>
      </c>
      <c r="W916" s="86">
        <v>0.0</v>
      </c>
      <c r="X916" s="199">
        <v>27000.0</v>
      </c>
      <c r="Y916" s="86">
        <v>873.0</v>
      </c>
      <c r="Z916" s="86">
        <v>22.34888</v>
      </c>
    </row>
    <row r="917">
      <c r="A917" s="185">
        <v>915.0</v>
      </c>
      <c r="B917" s="185" t="s">
        <v>58</v>
      </c>
      <c r="C917" s="185" t="s">
        <v>27</v>
      </c>
      <c r="D917" s="185" t="s">
        <v>27</v>
      </c>
      <c r="E917" s="185" t="s">
        <v>27</v>
      </c>
      <c r="F917" s="185">
        <v>64.0</v>
      </c>
      <c r="G917" s="185" t="s">
        <v>53</v>
      </c>
      <c r="H917" s="185"/>
      <c r="I917" s="185" t="s">
        <v>59</v>
      </c>
      <c r="J917" s="191">
        <v>2.0</v>
      </c>
      <c r="K917" s="191" t="s">
        <v>43</v>
      </c>
      <c r="L917" s="185">
        <v>3521.9900000000002</v>
      </c>
      <c r="M917" s="185">
        <v>1047.98</v>
      </c>
      <c r="N917" s="185"/>
      <c r="O917" s="185">
        <v>59.0</v>
      </c>
      <c r="P917" s="186">
        <v>2.177707E7</v>
      </c>
      <c r="Q917" s="187">
        <v>81.1</v>
      </c>
      <c r="R917" s="86">
        <v>135.044</v>
      </c>
      <c r="S917" s="84"/>
      <c r="T917" s="84"/>
      <c r="U917" s="84"/>
      <c r="V917" s="86">
        <v>0.0</v>
      </c>
      <c r="W917" s="188"/>
      <c r="X917" s="199">
        <v>2.237E7</v>
      </c>
      <c r="Y917" s="86">
        <v>23251.0</v>
      </c>
      <c r="Z917" s="86">
        <v>12.89123</v>
      </c>
    </row>
    <row r="918">
      <c r="A918" s="185">
        <v>916.0</v>
      </c>
      <c r="B918" s="185" t="s">
        <v>58</v>
      </c>
      <c r="C918" s="185" t="s">
        <v>27</v>
      </c>
      <c r="D918" s="185" t="s">
        <v>27</v>
      </c>
      <c r="E918" s="185" t="s">
        <v>27</v>
      </c>
      <c r="F918" s="185">
        <v>64.0</v>
      </c>
      <c r="G918" s="185" t="s">
        <v>53</v>
      </c>
      <c r="H918" s="185"/>
      <c r="I918" s="185" t="s">
        <v>59</v>
      </c>
      <c r="J918" s="191">
        <v>2.0</v>
      </c>
      <c r="K918" s="191" t="s">
        <v>44</v>
      </c>
      <c r="L918" s="185">
        <v>27436.98</v>
      </c>
      <c r="M918" s="185">
        <v>109.696</v>
      </c>
      <c r="N918" s="185"/>
      <c r="O918" s="185">
        <v>5.0</v>
      </c>
      <c r="P918" s="186">
        <v>3020.33</v>
      </c>
      <c r="Q918" s="187">
        <v>0.1</v>
      </c>
      <c r="R918" s="86">
        <v>551.117</v>
      </c>
      <c r="S918" s="86">
        <v>1.248</v>
      </c>
      <c r="T918" s="84"/>
      <c r="U918" s="86">
        <v>2.0</v>
      </c>
      <c r="V918" s="86">
        <v>68.06700000000001</v>
      </c>
      <c r="W918" s="86">
        <v>0.0</v>
      </c>
      <c r="X918" s="199">
        <v>16000.0</v>
      </c>
      <c r="Y918" s="86">
        <v>886.0</v>
      </c>
      <c r="Z918" s="86">
        <v>18.95709</v>
      </c>
    </row>
    <row r="919">
      <c r="A919" s="185">
        <v>917.0</v>
      </c>
      <c r="B919" s="185" t="s">
        <v>58</v>
      </c>
      <c r="C919" s="185" t="s">
        <v>27</v>
      </c>
      <c r="D919" s="185" t="s">
        <v>27</v>
      </c>
      <c r="E919" s="185" t="s">
        <v>27</v>
      </c>
      <c r="F919" s="185">
        <v>64.0</v>
      </c>
      <c r="G919" s="185" t="s">
        <v>53</v>
      </c>
      <c r="H919" s="185"/>
      <c r="I919" s="185" t="s">
        <v>59</v>
      </c>
      <c r="J919" s="191">
        <v>2.0</v>
      </c>
      <c r="K919" s="191" t="s">
        <v>45</v>
      </c>
      <c r="L919" s="185">
        <v>27628.63</v>
      </c>
      <c r="M919" s="185">
        <v>200.388</v>
      </c>
      <c r="N919" s="185"/>
      <c r="O919" s="185">
        <v>12.0</v>
      </c>
      <c r="P919" s="186">
        <v>2083.39</v>
      </c>
      <c r="Q919" s="187">
        <v>0.0</v>
      </c>
      <c r="R919" s="86">
        <v>58.145</v>
      </c>
      <c r="S919" s="86">
        <v>2.208</v>
      </c>
      <c r="T919" s="84"/>
      <c r="U919" s="86">
        <v>4.0</v>
      </c>
      <c r="V919" s="86">
        <v>78.402</v>
      </c>
      <c r="W919" s="86">
        <v>0.0</v>
      </c>
      <c r="X919" s="199">
        <v>193000.0</v>
      </c>
      <c r="Y919" s="86">
        <v>788.0</v>
      </c>
      <c r="Z919" s="86">
        <v>20.67096</v>
      </c>
    </row>
    <row r="920">
      <c r="A920" s="185">
        <v>918.0</v>
      </c>
      <c r="B920" s="185" t="s">
        <v>58</v>
      </c>
      <c r="C920" s="185" t="s">
        <v>27</v>
      </c>
      <c r="D920" s="185" t="s">
        <v>27</v>
      </c>
      <c r="E920" s="185" t="s">
        <v>27</v>
      </c>
      <c r="F920" s="185">
        <v>64.0</v>
      </c>
      <c r="G920" s="185" t="s">
        <v>53</v>
      </c>
      <c r="H920" s="185"/>
      <c r="I920" s="185" t="s">
        <v>59</v>
      </c>
      <c r="J920" s="191">
        <v>2.0</v>
      </c>
      <c r="K920" s="191" t="s">
        <v>46</v>
      </c>
      <c r="L920" s="185">
        <v>2864.58</v>
      </c>
      <c r="M920" s="185">
        <v>68007.27</v>
      </c>
      <c r="N920" s="185"/>
      <c r="O920" s="185">
        <v>7.0</v>
      </c>
      <c r="P920" s="186">
        <v>3575.2799999999997</v>
      </c>
      <c r="Q920" s="187">
        <v>0.0</v>
      </c>
      <c r="R920" s="86">
        <v>559.6940000000001</v>
      </c>
      <c r="S920" s="86">
        <v>1.248</v>
      </c>
      <c r="T920" s="84"/>
      <c r="U920" s="86">
        <v>2.0</v>
      </c>
      <c r="V920" s="86">
        <v>68.70700000000001</v>
      </c>
      <c r="W920" s="86">
        <v>0.0</v>
      </c>
      <c r="X920" s="199">
        <v>3451000.0</v>
      </c>
      <c r="Y920" s="86">
        <v>4388.0</v>
      </c>
      <c r="Z920" s="86">
        <v>19.10043</v>
      </c>
    </row>
    <row r="921">
      <c r="A921" s="185">
        <v>919.0</v>
      </c>
      <c r="B921" s="185" t="s">
        <v>58</v>
      </c>
      <c r="C921" s="185" t="s">
        <v>27</v>
      </c>
      <c r="D921" s="185" t="s">
        <v>27</v>
      </c>
      <c r="E921" s="185" t="s">
        <v>27</v>
      </c>
      <c r="F921" s="185">
        <v>64.0</v>
      </c>
      <c r="G921" s="185" t="s">
        <v>53</v>
      </c>
      <c r="H921" s="185"/>
      <c r="I921" s="185" t="s">
        <v>59</v>
      </c>
      <c r="J921" s="191">
        <v>2.0</v>
      </c>
      <c r="K921" s="191" t="s">
        <v>47</v>
      </c>
      <c r="L921" s="185">
        <v>23701.83</v>
      </c>
      <c r="M921" s="185">
        <v>2606.69</v>
      </c>
      <c r="N921" s="185"/>
      <c r="O921" s="185">
        <v>11.0</v>
      </c>
      <c r="P921" s="186">
        <v>40544.3</v>
      </c>
      <c r="Q921" s="187">
        <v>0.7</v>
      </c>
      <c r="R921" s="86">
        <v>1117.12</v>
      </c>
      <c r="S921" s="86">
        <v>2.528</v>
      </c>
      <c r="T921" s="84"/>
      <c r="U921" s="86">
        <v>4.0</v>
      </c>
      <c r="V921" s="86">
        <v>134.947</v>
      </c>
      <c r="W921" s="86">
        <v>0.0</v>
      </c>
      <c r="X921" s="199">
        <v>622000.0</v>
      </c>
      <c r="Y921" s="86">
        <v>1627.0</v>
      </c>
      <c r="Z921" s="86">
        <v>19.56349</v>
      </c>
    </row>
    <row r="922">
      <c r="A922" s="185">
        <v>920.0</v>
      </c>
      <c r="B922" s="185" t="s">
        <v>58</v>
      </c>
      <c r="C922" s="185" t="s">
        <v>27</v>
      </c>
      <c r="D922" s="185" t="s">
        <v>27</v>
      </c>
      <c r="E922" s="185" t="s">
        <v>27</v>
      </c>
      <c r="F922" s="185">
        <v>64.0</v>
      </c>
      <c r="G922" s="185" t="s">
        <v>53</v>
      </c>
      <c r="H922" s="185"/>
      <c r="I922" s="185" t="s">
        <v>59</v>
      </c>
      <c r="J922" s="191">
        <v>2.0</v>
      </c>
      <c r="K922" s="191" t="s">
        <v>48</v>
      </c>
      <c r="L922" s="185">
        <v>38582.96</v>
      </c>
      <c r="M922" s="185">
        <v>26575.86</v>
      </c>
      <c r="N922" s="185"/>
      <c r="O922" s="185">
        <v>17.0</v>
      </c>
      <c r="P922" s="186">
        <v>17150.829999999998</v>
      </c>
      <c r="Q922" s="187">
        <v>0.3</v>
      </c>
      <c r="R922" s="86">
        <v>5347.91</v>
      </c>
      <c r="S922" s="86">
        <v>4.96</v>
      </c>
      <c r="T922" s="84"/>
      <c r="U922" s="86">
        <v>8.0</v>
      </c>
      <c r="V922" s="86">
        <v>1016.7299999999999</v>
      </c>
      <c r="W922" s="86">
        <v>0.0</v>
      </c>
      <c r="X922" s="199">
        <v>2503000.0</v>
      </c>
      <c r="Y922" s="86">
        <v>3755.0</v>
      </c>
      <c r="Z922" s="86">
        <v>21.48211</v>
      </c>
    </row>
    <row r="923">
      <c r="A923" s="185">
        <v>921.0</v>
      </c>
      <c r="B923" s="185" t="s">
        <v>58</v>
      </c>
      <c r="C923" s="185" t="s">
        <v>27</v>
      </c>
      <c r="D923" s="185" t="s">
        <v>27</v>
      </c>
      <c r="E923" s="185" t="s">
        <v>27</v>
      </c>
      <c r="F923" s="185">
        <v>64.0</v>
      </c>
      <c r="G923" s="185" t="s">
        <v>53</v>
      </c>
      <c r="H923" s="185"/>
      <c r="I923" s="185" t="s">
        <v>59</v>
      </c>
      <c r="J923" s="191">
        <v>2.0</v>
      </c>
      <c r="K923" s="191" t="s">
        <v>49</v>
      </c>
      <c r="L923" s="185">
        <v>40719.95</v>
      </c>
      <c r="M923" s="185">
        <v>55.041</v>
      </c>
      <c r="N923" s="185"/>
      <c r="O923" s="185">
        <v>3.0</v>
      </c>
      <c r="P923" s="186">
        <v>21018.59</v>
      </c>
      <c r="Q923" s="187">
        <v>0.4</v>
      </c>
      <c r="R923" s="86">
        <v>529.069</v>
      </c>
      <c r="S923" s="86">
        <v>1.28</v>
      </c>
      <c r="T923" s="84"/>
      <c r="U923" s="86">
        <v>2.0</v>
      </c>
      <c r="V923" s="86">
        <v>69.922</v>
      </c>
      <c r="W923" s="86">
        <v>0.0</v>
      </c>
      <c r="X923" s="199">
        <v>37000.0</v>
      </c>
      <c r="Y923" s="86">
        <v>914.0</v>
      </c>
      <c r="Z923" s="86">
        <v>18.66224</v>
      </c>
    </row>
    <row r="924">
      <c r="A924" s="185">
        <v>922.0</v>
      </c>
      <c r="B924" s="185" t="s">
        <v>58</v>
      </c>
      <c r="C924" s="185" t="s">
        <v>27</v>
      </c>
      <c r="D924" s="185" t="s">
        <v>27</v>
      </c>
      <c r="E924" s="185" t="s">
        <v>27</v>
      </c>
      <c r="F924" s="185">
        <v>64.0</v>
      </c>
      <c r="G924" s="185" t="s">
        <v>53</v>
      </c>
      <c r="H924" s="185"/>
      <c r="I924" s="185" t="s">
        <v>59</v>
      </c>
      <c r="J924" s="191">
        <v>2.0</v>
      </c>
      <c r="K924" s="191" t="s">
        <v>50</v>
      </c>
      <c r="L924" s="185">
        <v>29938.33</v>
      </c>
      <c r="M924" s="185">
        <v>7715.85</v>
      </c>
      <c r="N924" s="185"/>
      <c r="O924" s="185">
        <v>23.0</v>
      </c>
      <c r="P924" s="186">
        <v>67694.52</v>
      </c>
      <c r="Q924" s="187">
        <v>0.8</v>
      </c>
      <c r="R924" s="86">
        <v>5980.88</v>
      </c>
      <c r="S924" s="86">
        <v>4.576</v>
      </c>
      <c r="T924" s="84"/>
      <c r="U924" s="86">
        <v>8.0</v>
      </c>
      <c r="V924" s="86">
        <v>7450.33</v>
      </c>
      <c r="W924" s="86">
        <v>0.1</v>
      </c>
      <c r="X924" s="199">
        <v>4276000.0</v>
      </c>
      <c r="Y924" s="86">
        <v>5921.0</v>
      </c>
      <c r="Z924" s="86">
        <v>23.12656</v>
      </c>
    </row>
    <row r="925">
      <c r="A925" s="185">
        <v>923.0</v>
      </c>
      <c r="B925" s="185" t="s">
        <v>58</v>
      </c>
      <c r="C925" s="185" t="s">
        <v>27</v>
      </c>
      <c r="D925" s="185" t="s">
        <v>27</v>
      </c>
      <c r="E925" s="185" t="s">
        <v>27</v>
      </c>
      <c r="F925" s="185">
        <v>64.0</v>
      </c>
      <c r="G925" s="185" t="s">
        <v>53</v>
      </c>
      <c r="H925" s="185"/>
      <c r="I925" s="185" t="s">
        <v>59</v>
      </c>
      <c r="J925" s="191">
        <v>2.0</v>
      </c>
      <c r="K925" s="191" t="s">
        <v>51</v>
      </c>
      <c r="L925" s="86" t="e">
        <v>#VALUE!</v>
      </c>
      <c r="M925" s="86" t="s">
        <v>30</v>
      </c>
      <c r="N925" s="86" t="s">
        <v>30</v>
      </c>
      <c r="O925" s="86" t="s">
        <v>30</v>
      </c>
      <c r="P925" s="86" t="e">
        <v>#VALUE!</v>
      </c>
      <c r="Q925" s="86" t="s">
        <v>30</v>
      </c>
      <c r="R925" s="86" t="e">
        <v>#VALUE!</v>
      </c>
      <c r="S925" s="86" t="s">
        <v>30</v>
      </c>
      <c r="T925" s="86" t="s">
        <v>30</v>
      </c>
      <c r="U925" s="86" t="s">
        <v>30</v>
      </c>
      <c r="V925" s="86" t="e">
        <v>#VALUE!</v>
      </c>
      <c r="W925" s="86" t="s">
        <v>30</v>
      </c>
      <c r="X925" s="86" t="e">
        <v>#VALUE!</v>
      </c>
      <c r="Y925" s="86" t="s">
        <v>30</v>
      </c>
      <c r="Z925" s="86" t="s">
        <v>30</v>
      </c>
    </row>
    <row r="926">
      <c r="A926" s="185">
        <v>924.0</v>
      </c>
      <c r="B926" s="185" t="s">
        <v>58</v>
      </c>
      <c r="C926" s="185" t="s">
        <v>27</v>
      </c>
      <c r="D926" s="185" t="s">
        <v>27</v>
      </c>
      <c r="E926" s="185" t="s">
        <v>27</v>
      </c>
      <c r="F926" s="185">
        <v>64.0</v>
      </c>
      <c r="G926" s="185" t="s">
        <v>53</v>
      </c>
      <c r="H926" s="185"/>
      <c r="I926" s="185" t="s">
        <v>59</v>
      </c>
      <c r="J926" s="191">
        <v>2.0</v>
      </c>
      <c r="K926" s="191" t="s">
        <v>52</v>
      </c>
      <c r="L926" s="86" t="e">
        <v>#VALUE!</v>
      </c>
      <c r="M926" s="86" t="s">
        <v>30</v>
      </c>
      <c r="N926" s="86" t="s">
        <v>30</v>
      </c>
      <c r="O926" s="86" t="s">
        <v>30</v>
      </c>
      <c r="P926" s="86" t="e">
        <v>#VALUE!</v>
      </c>
      <c r="Q926" s="86" t="s">
        <v>30</v>
      </c>
      <c r="R926" s="86" t="e">
        <v>#VALUE!</v>
      </c>
      <c r="S926" s="86" t="s">
        <v>30</v>
      </c>
      <c r="T926" s="86" t="s">
        <v>30</v>
      </c>
      <c r="U926" s="86" t="s">
        <v>30</v>
      </c>
      <c r="V926" s="86" t="e">
        <v>#VALUE!</v>
      </c>
      <c r="W926" s="86" t="s">
        <v>30</v>
      </c>
      <c r="X926" s="86" t="e">
        <v>#VALUE!</v>
      </c>
      <c r="Y926" s="86" t="s">
        <v>30</v>
      </c>
      <c r="Z926" s="86" t="s">
        <v>30</v>
      </c>
    </row>
    <row r="927">
      <c r="A927" s="185">
        <v>925.0</v>
      </c>
      <c r="B927" s="185" t="s">
        <v>58</v>
      </c>
      <c r="C927" s="185" t="s">
        <v>27</v>
      </c>
      <c r="D927" s="185" t="s">
        <v>27</v>
      </c>
      <c r="E927" s="185" t="s">
        <v>27</v>
      </c>
      <c r="F927" s="185">
        <v>64.0</v>
      </c>
      <c r="G927" s="185" t="s">
        <v>53</v>
      </c>
      <c r="H927" s="185"/>
      <c r="I927" s="185" t="s">
        <v>59</v>
      </c>
      <c r="J927" s="191">
        <v>4.0</v>
      </c>
      <c r="K927" s="191" t="s">
        <v>31</v>
      </c>
      <c r="L927" s="185">
        <v>172113.05</v>
      </c>
      <c r="M927" s="185">
        <v>19.905</v>
      </c>
      <c r="N927" s="185"/>
      <c r="O927" s="185">
        <v>2.0</v>
      </c>
      <c r="P927" s="186">
        <v>235808.49000000002</v>
      </c>
      <c r="Q927" s="187">
        <v>4.0</v>
      </c>
      <c r="R927" s="84">
        <v>0.0</v>
      </c>
      <c r="S927" s="84"/>
      <c r="T927" s="84"/>
      <c r="U927" s="84"/>
      <c r="V927" s="86">
        <v>0.0</v>
      </c>
      <c r="W927" s="188"/>
      <c r="X927" s="199">
        <v>208000.0</v>
      </c>
      <c r="Y927" s="86">
        <v>1774.0</v>
      </c>
      <c r="Z927" s="86">
        <v>23.05435</v>
      </c>
    </row>
    <row r="928">
      <c r="A928" s="185">
        <v>926.0</v>
      </c>
      <c r="B928" s="185" t="s">
        <v>58</v>
      </c>
      <c r="C928" s="185" t="s">
        <v>27</v>
      </c>
      <c r="D928" s="185" t="s">
        <v>27</v>
      </c>
      <c r="E928" s="185" t="s">
        <v>27</v>
      </c>
      <c r="F928" s="185">
        <v>64.0</v>
      </c>
      <c r="G928" s="185" t="s">
        <v>53</v>
      </c>
      <c r="H928" s="185"/>
      <c r="I928" s="185" t="s">
        <v>59</v>
      </c>
      <c r="J928" s="191">
        <v>4.0</v>
      </c>
      <c r="K928" s="191" t="s">
        <v>32</v>
      </c>
      <c r="L928" s="185">
        <v>7547.04</v>
      </c>
      <c r="M928" s="185">
        <v>2897.55</v>
      </c>
      <c r="N928" s="185"/>
      <c r="O928" s="185">
        <v>39.0</v>
      </c>
      <c r="P928" s="186">
        <v>1.404157E8</v>
      </c>
      <c r="Q928" s="187">
        <v>95.6</v>
      </c>
      <c r="R928" s="86">
        <v>77.189</v>
      </c>
      <c r="S928" s="86">
        <v>32.288</v>
      </c>
      <c r="T928" s="84"/>
      <c r="U928" s="86">
        <v>22.0</v>
      </c>
      <c r="V928" s="86">
        <v>629.007</v>
      </c>
      <c r="W928" s="86">
        <v>0.0</v>
      </c>
      <c r="X928" s="199">
        <v>1.49657E8</v>
      </c>
      <c r="Y928" s="86">
        <v>142529.0</v>
      </c>
      <c r="Z928" s="86">
        <v>21.61622</v>
      </c>
    </row>
    <row r="929">
      <c r="A929" s="185">
        <v>927.0</v>
      </c>
      <c r="B929" s="185" t="s">
        <v>58</v>
      </c>
      <c r="C929" s="185" t="s">
        <v>27</v>
      </c>
      <c r="D929" s="185" t="s">
        <v>27</v>
      </c>
      <c r="E929" s="185" t="s">
        <v>27</v>
      </c>
      <c r="F929" s="185">
        <v>64.0</v>
      </c>
      <c r="G929" s="185" t="s">
        <v>53</v>
      </c>
      <c r="H929" s="185"/>
      <c r="I929" s="185" t="s">
        <v>59</v>
      </c>
      <c r="J929" s="191">
        <v>4.0</v>
      </c>
      <c r="K929" s="191" t="s">
        <v>33</v>
      </c>
      <c r="L929" s="185">
        <v>66882.81999999999</v>
      </c>
      <c r="M929" s="185">
        <v>436.519</v>
      </c>
      <c r="N929" s="185"/>
      <c r="O929" s="185">
        <v>12.0</v>
      </c>
      <c r="P929" s="186">
        <v>47300.4</v>
      </c>
      <c r="Q929" s="187">
        <v>0.8</v>
      </c>
      <c r="R929" s="86">
        <v>8689.15</v>
      </c>
      <c r="S929" s="86">
        <v>4.768</v>
      </c>
      <c r="T929" s="84"/>
      <c r="U929" s="86">
        <v>8.0</v>
      </c>
      <c r="V929" s="86">
        <v>1985.97</v>
      </c>
      <c r="W929" s="86">
        <v>0.0</v>
      </c>
      <c r="X929" s="199">
        <v>428000.0</v>
      </c>
      <c r="Y929" s="86">
        <v>1602.0</v>
      </c>
      <c r="Z929" s="86">
        <v>20.00882</v>
      </c>
    </row>
    <row r="930">
      <c r="A930" s="185">
        <v>928.0</v>
      </c>
      <c r="B930" s="185" t="s">
        <v>58</v>
      </c>
      <c r="C930" s="185" t="s">
        <v>27</v>
      </c>
      <c r="D930" s="185" t="s">
        <v>27</v>
      </c>
      <c r="E930" s="185" t="s">
        <v>27</v>
      </c>
      <c r="F930" s="185">
        <v>64.0</v>
      </c>
      <c r="G930" s="185" t="s">
        <v>53</v>
      </c>
      <c r="H930" s="185"/>
      <c r="I930" s="185" t="s">
        <v>59</v>
      </c>
      <c r="J930" s="191">
        <v>4.0</v>
      </c>
      <c r="K930" s="191" t="s">
        <v>34</v>
      </c>
      <c r="L930" s="185">
        <v>57402.85</v>
      </c>
      <c r="M930" s="185">
        <v>53255.97</v>
      </c>
      <c r="N930" s="185"/>
      <c r="O930" s="185">
        <v>69.0</v>
      </c>
      <c r="P930" s="186">
        <v>9671.609999999999</v>
      </c>
      <c r="Q930" s="187">
        <v>0.1</v>
      </c>
      <c r="R930" s="86">
        <v>645.3290000000001</v>
      </c>
      <c r="S930" s="86">
        <v>2.656</v>
      </c>
      <c r="T930" s="84"/>
      <c r="U930" s="86">
        <v>4.0</v>
      </c>
      <c r="V930" s="86">
        <v>1185.6899999999998</v>
      </c>
      <c r="W930" s="86">
        <v>0.0</v>
      </c>
      <c r="X930" s="199">
        <v>3855000.0</v>
      </c>
      <c r="Y930" s="86">
        <v>5139.0</v>
      </c>
      <c r="Z930" s="86">
        <v>21.85674</v>
      </c>
    </row>
    <row r="931">
      <c r="A931" s="185">
        <v>929.0</v>
      </c>
      <c r="B931" s="185" t="s">
        <v>58</v>
      </c>
      <c r="C931" s="185" t="s">
        <v>27</v>
      </c>
      <c r="D931" s="185" t="s">
        <v>27</v>
      </c>
      <c r="E931" s="185" t="s">
        <v>27</v>
      </c>
      <c r="F931" s="185">
        <v>64.0</v>
      </c>
      <c r="G931" s="185" t="s">
        <v>53</v>
      </c>
      <c r="H931" s="185"/>
      <c r="I931" s="185" t="s">
        <v>59</v>
      </c>
      <c r="J931" s="191">
        <v>4.0</v>
      </c>
      <c r="K931" s="191" t="s">
        <v>35</v>
      </c>
      <c r="L931" s="185">
        <v>67251.97</v>
      </c>
      <c r="M931" s="185">
        <v>78.113</v>
      </c>
      <c r="N931" s="185"/>
      <c r="O931" s="185">
        <v>67.0</v>
      </c>
      <c r="P931" s="186">
        <v>12449.57</v>
      </c>
      <c r="Q931" s="187">
        <v>0.2</v>
      </c>
      <c r="R931" s="86">
        <v>8796.77</v>
      </c>
      <c r="S931" s="86">
        <v>5.984</v>
      </c>
      <c r="T931" s="84"/>
      <c r="U931" s="86">
        <v>10.0</v>
      </c>
      <c r="V931" s="86">
        <v>1112.31</v>
      </c>
      <c r="W931" s="86">
        <v>0.0</v>
      </c>
      <c r="X931" s="199">
        <v>43000.0</v>
      </c>
      <c r="Y931" s="86">
        <v>1049.0</v>
      </c>
      <c r="Z931" s="86">
        <v>18.55401</v>
      </c>
    </row>
    <row r="932">
      <c r="A932" s="185">
        <v>930.0</v>
      </c>
      <c r="B932" s="185" t="s">
        <v>58</v>
      </c>
      <c r="C932" s="185" t="s">
        <v>27</v>
      </c>
      <c r="D932" s="185" t="s">
        <v>27</v>
      </c>
      <c r="E932" s="185" t="s">
        <v>27</v>
      </c>
      <c r="F932" s="185">
        <v>64.0</v>
      </c>
      <c r="G932" s="185" t="s">
        <v>53</v>
      </c>
      <c r="H932" s="185"/>
      <c r="I932" s="185" t="s">
        <v>59</v>
      </c>
      <c r="J932" s="191">
        <v>4.0</v>
      </c>
      <c r="K932" s="191" t="s">
        <v>36</v>
      </c>
      <c r="L932" s="185">
        <v>62982.64000000001</v>
      </c>
      <c r="M932" s="185">
        <v>53.889</v>
      </c>
      <c r="N932" s="185"/>
      <c r="O932" s="185">
        <v>1.0</v>
      </c>
      <c r="P932" s="186">
        <v>1.8184E7</v>
      </c>
      <c r="Q932" s="187">
        <v>0.1</v>
      </c>
      <c r="R932" s="84">
        <v>0.0</v>
      </c>
      <c r="S932" s="84"/>
      <c r="T932" s="84"/>
      <c r="U932" s="84"/>
      <c r="V932" s="86">
        <v>0.0</v>
      </c>
      <c r="W932" s="188"/>
      <c r="X932" s="199">
        <v>8000.0</v>
      </c>
      <c r="Y932" s="86">
        <v>788.0</v>
      </c>
      <c r="Z932" s="86">
        <v>8.66641</v>
      </c>
    </row>
    <row r="933">
      <c r="A933" s="185">
        <v>931.0</v>
      </c>
      <c r="B933" s="185" t="s">
        <v>58</v>
      </c>
      <c r="C933" s="185" t="s">
        <v>27</v>
      </c>
      <c r="D933" s="185" t="s">
        <v>27</v>
      </c>
      <c r="E933" s="185" t="s">
        <v>27</v>
      </c>
      <c r="F933" s="185">
        <v>64.0</v>
      </c>
      <c r="G933" s="185" t="s">
        <v>53</v>
      </c>
      <c r="H933" s="185"/>
      <c r="I933" s="185" t="s">
        <v>59</v>
      </c>
      <c r="J933" s="191">
        <v>4.0</v>
      </c>
      <c r="K933" s="191" t="s">
        <v>37</v>
      </c>
      <c r="L933" s="185">
        <v>68043.65</v>
      </c>
      <c r="M933" s="185">
        <v>42.401</v>
      </c>
      <c r="N933" s="185"/>
      <c r="O933" s="185">
        <v>12.0</v>
      </c>
      <c r="P933" s="186">
        <v>43608.420000000006</v>
      </c>
      <c r="Q933" s="187">
        <v>0.7</v>
      </c>
      <c r="R933" s="86">
        <v>8779.87</v>
      </c>
      <c r="S933" s="86">
        <v>5.857</v>
      </c>
      <c r="T933" s="84"/>
      <c r="U933" s="86">
        <v>10.0</v>
      </c>
      <c r="V933" s="86">
        <v>1103.26</v>
      </c>
      <c r="W933" s="86">
        <v>0.0</v>
      </c>
      <c r="X933" s="199">
        <v>55000.0</v>
      </c>
      <c r="Y933" s="86">
        <v>991.0</v>
      </c>
      <c r="Z933" s="86">
        <v>19.14554</v>
      </c>
    </row>
    <row r="934">
      <c r="A934" s="185">
        <v>932.0</v>
      </c>
      <c r="B934" s="185" t="s">
        <v>58</v>
      </c>
      <c r="C934" s="185" t="s">
        <v>27</v>
      </c>
      <c r="D934" s="185" t="s">
        <v>27</v>
      </c>
      <c r="E934" s="185" t="s">
        <v>27</v>
      </c>
      <c r="F934" s="185">
        <v>64.0</v>
      </c>
      <c r="G934" s="185" t="s">
        <v>53</v>
      </c>
      <c r="H934" s="185"/>
      <c r="I934" s="185" t="s">
        <v>59</v>
      </c>
      <c r="J934" s="191">
        <v>4.0</v>
      </c>
      <c r="K934" s="191" t="s">
        <v>38</v>
      </c>
      <c r="L934" s="185">
        <v>72039.36</v>
      </c>
      <c r="M934" s="185">
        <v>120.29</v>
      </c>
      <c r="N934" s="185"/>
      <c r="O934" s="185">
        <v>85.0</v>
      </c>
      <c r="P934" s="186">
        <v>33181.35</v>
      </c>
      <c r="Q934" s="187">
        <v>0.6</v>
      </c>
      <c r="R934" s="86">
        <v>9820.02</v>
      </c>
      <c r="S934" s="86">
        <v>8.16</v>
      </c>
      <c r="T934" s="84"/>
      <c r="U934" s="86">
        <v>14.0</v>
      </c>
      <c r="V934" s="86">
        <v>1233.9199999999998</v>
      </c>
      <c r="W934" s="86">
        <v>0.0</v>
      </c>
      <c r="X934" s="199">
        <v>72000.0</v>
      </c>
      <c r="Y934" s="86">
        <v>1198.0</v>
      </c>
      <c r="Z934" s="86">
        <v>19.80036</v>
      </c>
    </row>
    <row r="935">
      <c r="A935" s="185">
        <v>933.0</v>
      </c>
      <c r="B935" s="185" t="s">
        <v>58</v>
      </c>
      <c r="C935" s="185" t="s">
        <v>27</v>
      </c>
      <c r="D935" s="185" t="s">
        <v>27</v>
      </c>
      <c r="E935" s="185" t="s">
        <v>27</v>
      </c>
      <c r="F935" s="185">
        <v>64.0</v>
      </c>
      <c r="G935" s="185" t="s">
        <v>53</v>
      </c>
      <c r="H935" s="185"/>
      <c r="I935" s="185" t="s">
        <v>59</v>
      </c>
      <c r="J935" s="191">
        <v>4.0</v>
      </c>
      <c r="K935" s="191" t="s">
        <v>39</v>
      </c>
      <c r="L935" s="185">
        <v>90064.18</v>
      </c>
      <c r="M935" s="185">
        <v>24.992</v>
      </c>
      <c r="N935" s="185"/>
      <c r="O935" s="185">
        <v>12.0</v>
      </c>
      <c r="P935" s="186">
        <v>107628.93</v>
      </c>
      <c r="Q935" s="187">
        <v>1.8</v>
      </c>
      <c r="R935" s="86">
        <v>17792.03</v>
      </c>
      <c r="S935" s="86">
        <v>6.08</v>
      </c>
      <c r="T935" s="84"/>
      <c r="U935" s="86">
        <v>10.0</v>
      </c>
      <c r="V935" s="86">
        <v>12303.449999999999</v>
      </c>
      <c r="W935" s="86">
        <v>0.2</v>
      </c>
      <c r="X935" s="199">
        <v>121000.0</v>
      </c>
      <c r="Y935" s="86">
        <v>1271.0</v>
      </c>
      <c r="Z935" s="86">
        <v>18.91266</v>
      </c>
    </row>
    <row r="936">
      <c r="A936" s="185">
        <v>934.0</v>
      </c>
      <c r="B936" s="185" t="s">
        <v>58</v>
      </c>
      <c r="C936" s="185" t="s">
        <v>27</v>
      </c>
      <c r="D936" s="185" t="s">
        <v>27</v>
      </c>
      <c r="E936" s="185" t="s">
        <v>27</v>
      </c>
      <c r="F936" s="185">
        <v>64.0</v>
      </c>
      <c r="G936" s="185" t="s">
        <v>53</v>
      </c>
      <c r="H936" s="185"/>
      <c r="I936" s="185" t="s">
        <v>59</v>
      </c>
      <c r="J936" s="191">
        <v>4.0</v>
      </c>
      <c r="K936" s="191" t="s">
        <v>40</v>
      </c>
      <c r="L936" s="185">
        <v>62121.21</v>
      </c>
      <c r="M936" s="185">
        <v>1516.22</v>
      </c>
      <c r="N936" s="185"/>
      <c r="O936" s="185">
        <v>57.0</v>
      </c>
      <c r="P936" s="186">
        <v>145296.25999999998</v>
      </c>
      <c r="Q936" s="187">
        <v>2.5</v>
      </c>
      <c r="R936" s="86">
        <v>9405.0</v>
      </c>
      <c r="S936" s="86">
        <v>8.576</v>
      </c>
      <c r="T936" s="84"/>
      <c r="U936" s="86">
        <v>53.0</v>
      </c>
      <c r="V936" s="86">
        <v>2568.2299999999996</v>
      </c>
      <c r="W936" s="86">
        <v>0.0</v>
      </c>
      <c r="X936" s="199">
        <v>340000.0</v>
      </c>
      <c r="Y936" s="86">
        <v>1671.0</v>
      </c>
      <c r="Z936" s="86">
        <v>23.02209</v>
      </c>
    </row>
    <row r="937">
      <c r="A937" s="185">
        <v>935.0</v>
      </c>
      <c r="B937" s="185" t="s">
        <v>58</v>
      </c>
      <c r="C937" s="185" t="s">
        <v>27</v>
      </c>
      <c r="D937" s="185" t="s">
        <v>27</v>
      </c>
      <c r="E937" s="185" t="s">
        <v>27</v>
      </c>
      <c r="F937" s="185">
        <v>64.0</v>
      </c>
      <c r="G937" s="185" t="s">
        <v>53</v>
      </c>
      <c r="H937" s="185"/>
      <c r="I937" s="185" t="s">
        <v>59</v>
      </c>
      <c r="J937" s="191">
        <v>4.0</v>
      </c>
      <c r="K937" s="191" t="s">
        <v>41</v>
      </c>
      <c r="L937" s="185">
        <v>7348.59</v>
      </c>
      <c r="M937" s="185">
        <v>2572.55</v>
      </c>
      <c r="N937" s="185"/>
      <c r="O937" s="185">
        <v>22.0</v>
      </c>
      <c r="P937" s="186">
        <v>1215.86</v>
      </c>
      <c r="Q937" s="187">
        <v>0.0</v>
      </c>
      <c r="R937" s="86">
        <v>59.617000000000004</v>
      </c>
      <c r="S937" s="86">
        <v>4.736</v>
      </c>
      <c r="T937" s="84"/>
      <c r="U937" s="86">
        <v>8.0</v>
      </c>
      <c r="V937" s="86">
        <v>169.44600000000003</v>
      </c>
      <c r="W937" s="86">
        <v>0.0</v>
      </c>
      <c r="X937" s="199">
        <v>181000.0</v>
      </c>
      <c r="Y937" s="86">
        <v>1251.0</v>
      </c>
      <c r="Z937" s="86">
        <v>20.02494</v>
      </c>
    </row>
    <row r="938">
      <c r="A938" s="185">
        <v>936.0</v>
      </c>
      <c r="B938" s="185" t="s">
        <v>58</v>
      </c>
      <c r="C938" s="185" t="s">
        <v>27</v>
      </c>
      <c r="D938" s="185" t="s">
        <v>27</v>
      </c>
      <c r="E938" s="185" t="s">
        <v>27</v>
      </c>
      <c r="F938" s="185">
        <v>64.0</v>
      </c>
      <c r="G938" s="185" t="s">
        <v>53</v>
      </c>
      <c r="H938" s="185"/>
      <c r="I938" s="185" t="s">
        <v>59</v>
      </c>
      <c r="J938" s="191">
        <v>4.0</v>
      </c>
      <c r="K938" s="191" t="s">
        <v>42</v>
      </c>
      <c r="L938" s="185">
        <v>49490.58</v>
      </c>
      <c r="M938" s="185">
        <v>43.136</v>
      </c>
      <c r="N938" s="185"/>
      <c r="O938" s="185">
        <v>59.0</v>
      </c>
      <c r="P938" s="186">
        <v>3924.57</v>
      </c>
      <c r="Q938" s="187">
        <v>0.1</v>
      </c>
      <c r="R938" s="86">
        <v>7901.51</v>
      </c>
      <c r="S938" s="86">
        <v>1.248</v>
      </c>
      <c r="T938" s="84"/>
      <c r="U938" s="86">
        <v>2.0</v>
      </c>
      <c r="V938" s="86">
        <v>896.343</v>
      </c>
      <c r="W938" s="86">
        <v>0.0</v>
      </c>
      <c r="X938" s="199">
        <v>29000.0</v>
      </c>
      <c r="Y938" s="86">
        <v>941.0</v>
      </c>
      <c r="Z938" s="86">
        <v>18.59932</v>
      </c>
    </row>
    <row r="939">
      <c r="A939" s="185">
        <v>937.0</v>
      </c>
      <c r="B939" s="185" t="s">
        <v>58</v>
      </c>
      <c r="C939" s="185" t="s">
        <v>27</v>
      </c>
      <c r="D939" s="185" t="s">
        <v>27</v>
      </c>
      <c r="E939" s="185" t="s">
        <v>27</v>
      </c>
      <c r="F939" s="185">
        <v>64.0</v>
      </c>
      <c r="G939" s="185" t="s">
        <v>53</v>
      </c>
      <c r="H939" s="185"/>
      <c r="I939" s="185" t="s">
        <v>59</v>
      </c>
      <c r="J939" s="191">
        <v>4.0</v>
      </c>
      <c r="K939" s="191" t="s">
        <v>43</v>
      </c>
      <c r="L939" s="185">
        <v>7305.13</v>
      </c>
      <c r="M939" s="185">
        <v>1743.87</v>
      </c>
      <c r="N939" s="185"/>
      <c r="O939" s="185">
        <v>59.0</v>
      </c>
      <c r="P939" s="186">
        <v>8.805702E7</v>
      </c>
      <c r="Q939" s="187">
        <v>91.8</v>
      </c>
      <c r="R939" s="86">
        <v>236.80599999999998</v>
      </c>
      <c r="S939" s="84"/>
      <c r="T939" s="84"/>
      <c r="U939" s="84"/>
      <c r="V939" s="86">
        <v>0.0</v>
      </c>
      <c r="W939" s="188"/>
      <c r="X939" s="199">
        <v>9.0915E7</v>
      </c>
      <c r="Y939" s="86">
        <v>90167.0</v>
      </c>
      <c r="Z939" s="86">
        <v>13.41934</v>
      </c>
    </row>
    <row r="940">
      <c r="A940" s="185">
        <v>938.0</v>
      </c>
      <c r="B940" s="185" t="s">
        <v>58</v>
      </c>
      <c r="C940" s="185" t="s">
        <v>27</v>
      </c>
      <c r="D940" s="185" t="s">
        <v>27</v>
      </c>
      <c r="E940" s="185" t="s">
        <v>27</v>
      </c>
      <c r="F940" s="185">
        <v>64.0</v>
      </c>
      <c r="G940" s="185" t="s">
        <v>53</v>
      </c>
      <c r="H940" s="185"/>
      <c r="I940" s="185" t="s">
        <v>59</v>
      </c>
      <c r="J940" s="191">
        <v>4.0</v>
      </c>
      <c r="K940" s="191" t="s">
        <v>44</v>
      </c>
      <c r="L940" s="185">
        <v>54341.700000000004</v>
      </c>
      <c r="M940" s="185">
        <v>110.465</v>
      </c>
      <c r="N940" s="185"/>
      <c r="O940" s="185">
        <v>5.0</v>
      </c>
      <c r="P940" s="186">
        <v>8339.740000000002</v>
      </c>
      <c r="Q940" s="187">
        <v>0.1</v>
      </c>
      <c r="R940" s="86">
        <v>1082.27</v>
      </c>
      <c r="S940" s="86">
        <v>1.312</v>
      </c>
      <c r="T940" s="84"/>
      <c r="U940" s="86">
        <v>2.0</v>
      </c>
      <c r="V940" s="86">
        <v>114.53099999999999</v>
      </c>
      <c r="W940" s="86">
        <v>0.0</v>
      </c>
      <c r="X940" s="199">
        <v>24000.0</v>
      </c>
      <c r="Y940" s="86">
        <v>939.0</v>
      </c>
      <c r="Z940" s="86">
        <v>22.61855</v>
      </c>
    </row>
    <row r="941">
      <c r="A941" s="185">
        <v>939.0</v>
      </c>
      <c r="B941" s="185" t="s">
        <v>58</v>
      </c>
      <c r="C941" s="185" t="s">
        <v>27</v>
      </c>
      <c r="D941" s="185" t="s">
        <v>27</v>
      </c>
      <c r="E941" s="185" t="s">
        <v>27</v>
      </c>
      <c r="F941" s="185">
        <v>64.0</v>
      </c>
      <c r="G941" s="185" t="s">
        <v>53</v>
      </c>
      <c r="H941" s="185"/>
      <c r="I941" s="185" t="s">
        <v>59</v>
      </c>
      <c r="J941" s="191">
        <v>4.0</v>
      </c>
      <c r="K941" s="191" t="s">
        <v>45</v>
      </c>
      <c r="L941" s="185">
        <v>54285.54</v>
      </c>
      <c r="M941" s="185">
        <v>240.581</v>
      </c>
      <c r="N941" s="185"/>
      <c r="O941" s="185">
        <v>12.0</v>
      </c>
      <c r="P941" s="186">
        <v>4032.64</v>
      </c>
      <c r="Q941" s="187">
        <v>0.1</v>
      </c>
      <c r="R941" s="86">
        <v>110.62700000000001</v>
      </c>
      <c r="S941" s="86">
        <v>2.368</v>
      </c>
      <c r="T941" s="84"/>
      <c r="U941" s="86">
        <v>4.0</v>
      </c>
      <c r="V941" s="86">
        <v>86.467</v>
      </c>
      <c r="W941" s="86">
        <v>0.0</v>
      </c>
      <c r="X941" s="199">
        <v>127000.0</v>
      </c>
      <c r="Y941" s="86">
        <v>826.0</v>
      </c>
      <c r="Z941" s="86">
        <v>20.40003</v>
      </c>
    </row>
    <row r="942">
      <c r="A942" s="185">
        <v>940.0</v>
      </c>
      <c r="B942" s="185" t="s">
        <v>58</v>
      </c>
      <c r="C942" s="185" t="s">
        <v>27</v>
      </c>
      <c r="D942" s="185" t="s">
        <v>27</v>
      </c>
      <c r="E942" s="185" t="s">
        <v>27</v>
      </c>
      <c r="F942" s="185">
        <v>64.0</v>
      </c>
      <c r="G942" s="185" t="s">
        <v>53</v>
      </c>
      <c r="H942" s="185"/>
      <c r="I942" s="185" t="s">
        <v>59</v>
      </c>
      <c r="J942" s="191">
        <v>4.0</v>
      </c>
      <c r="K942" s="191" t="s">
        <v>46</v>
      </c>
      <c r="L942" s="185">
        <v>4510.44</v>
      </c>
      <c r="M942" s="185">
        <v>128244.22</v>
      </c>
      <c r="N942" s="185"/>
      <c r="O942" s="185">
        <v>7.0</v>
      </c>
      <c r="P942" s="186">
        <v>7003.04</v>
      </c>
      <c r="Q942" s="187">
        <v>0.1</v>
      </c>
      <c r="R942" s="86">
        <v>1149.37</v>
      </c>
      <c r="S942" s="86">
        <v>1.28</v>
      </c>
      <c r="T942" s="84"/>
      <c r="U942" s="86">
        <v>2.0</v>
      </c>
      <c r="V942" s="86">
        <v>111.747</v>
      </c>
      <c r="W942" s="86">
        <v>0.0</v>
      </c>
      <c r="X942" s="199">
        <v>6339000.0</v>
      </c>
      <c r="Y942" s="86">
        <v>7277.0</v>
      </c>
      <c r="Z942" s="86">
        <v>19.14029</v>
      </c>
    </row>
    <row r="943">
      <c r="A943" s="185">
        <v>941.0</v>
      </c>
      <c r="B943" s="185" t="s">
        <v>58</v>
      </c>
      <c r="C943" s="185" t="s">
        <v>27</v>
      </c>
      <c r="D943" s="185" t="s">
        <v>27</v>
      </c>
      <c r="E943" s="185" t="s">
        <v>27</v>
      </c>
      <c r="F943" s="185">
        <v>64.0</v>
      </c>
      <c r="G943" s="185" t="s">
        <v>53</v>
      </c>
      <c r="H943" s="185"/>
      <c r="I943" s="185" t="s">
        <v>59</v>
      </c>
      <c r="J943" s="191">
        <v>4.0</v>
      </c>
      <c r="K943" s="191" t="s">
        <v>47</v>
      </c>
      <c r="L943" s="185">
        <v>46987.630000000005</v>
      </c>
      <c r="M943" s="185">
        <v>5068.08</v>
      </c>
      <c r="N943" s="185"/>
      <c r="O943" s="185">
        <v>11.0</v>
      </c>
      <c r="P943" s="186">
        <v>98454.09</v>
      </c>
      <c r="Q943" s="187">
        <v>1.7</v>
      </c>
      <c r="R943" s="86">
        <v>2185.21</v>
      </c>
      <c r="S943" s="86">
        <v>2.56</v>
      </c>
      <c r="T943" s="84"/>
      <c r="U943" s="86">
        <v>4.0</v>
      </c>
      <c r="V943" s="86">
        <v>229.158</v>
      </c>
      <c r="W943" s="86">
        <v>0.0</v>
      </c>
      <c r="X943" s="199">
        <v>1238000.0</v>
      </c>
      <c r="Y943" s="86">
        <v>2322.0</v>
      </c>
      <c r="Z943" s="86">
        <v>19.69248</v>
      </c>
    </row>
    <row r="944">
      <c r="A944" s="185">
        <v>942.0</v>
      </c>
      <c r="B944" s="185" t="s">
        <v>58</v>
      </c>
      <c r="C944" s="185" t="s">
        <v>27</v>
      </c>
      <c r="D944" s="185" t="s">
        <v>27</v>
      </c>
      <c r="E944" s="185" t="s">
        <v>27</v>
      </c>
      <c r="F944" s="185">
        <v>64.0</v>
      </c>
      <c r="G944" s="185" t="s">
        <v>53</v>
      </c>
      <c r="H944" s="185"/>
      <c r="I944" s="185" t="s">
        <v>59</v>
      </c>
      <c r="J944" s="191">
        <v>4.0</v>
      </c>
      <c r="K944" s="191" t="s">
        <v>48</v>
      </c>
      <c r="L944" s="185">
        <v>86084.59999999999</v>
      </c>
      <c r="M944" s="185">
        <v>52917.76</v>
      </c>
      <c r="N944" s="185"/>
      <c r="O944" s="185">
        <v>17.0</v>
      </c>
      <c r="P944" s="186">
        <v>34785.850000000006</v>
      </c>
      <c r="Q944" s="187">
        <v>0.3</v>
      </c>
      <c r="R944" s="86">
        <v>10583.63</v>
      </c>
      <c r="S944" s="86">
        <v>4.576</v>
      </c>
      <c r="T944" s="84"/>
      <c r="U944" s="86">
        <v>8.0</v>
      </c>
      <c r="V944" s="86">
        <v>1987.9199999999998</v>
      </c>
      <c r="W944" s="86">
        <v>0.0</v>
      </c>
      <c r="X944" s="199">
        <v>4921000.0</v>
      </c>
      <c r="Y944" s="86">
        <v>6276.0</v>
      </c>
      <c r="Z944" s="86">
        <v>20.65988</v>
      </c>
    </row>
    <row r="945">
      <c r="A945" s="185">
        <v>943.0</v>
      </c>
      <c r="B945" s="185" t="s">
        <v>58</v>
      </c>
      <c r="C945" s="185" t="s">
        <v>27</v>
      </c>
      <c r="D945" s="185" t="s">
        <v>27</v>
      </c>
      <c r="E945" s="185" t="s">
        <v>27</v>
      </c>
      <c r="F945" s="185">
        <v>64.0</v>
      </c>
      <c r="G945" s="185" t="s">
        <v>53</v>
      </c>
      <c r="H945" s="185"/>
      <c r="I945" s="185" t="s">
        <v>59</v>
      </c>
      <c r="J945" s="191">
        <v>4.0</v>
      </c>
      <c r="K945" s="191" t="s">
        <v>49</v>
      </c>
      <c r="L945" s="185">
        <v>82088.14</v>
      </c>
      <c r="M945" s="185">
        <v>55.649</v>
      </c>
      <c r="N945" s="185"/>
      <c r="O945" s="185">
        <v>3.0</v>
      </c>
      <c r="P945" s="186">
        <v>50549.6</v>
      </c>
      <c r="Q945" s="187">
        <v>0.9</v>
      </c>
      <c r="R945" s="86">
        <v>1055.29</v>
      </c>
      <c r="S945" s="86">
        <v>1.28</v>
      </c>
      <c r="T945" s="84"/>
      <c r="U945" s="86">
        <v>2.0</v>
      </c>
      <c r="V945" s="86">
        <v>110.114</v>
      </c>
      <c r="W945" s="86">
        <v>0.0</v>
      </c>
      <c r="X945" s="199">
        <v>67000.0</v>
      </c>
      <c r="Y945" s="86">
        <v>1075.0</v>
      </c>
      <c r="Z945" s="86">
        <v>18.47937</v>
      </c>
    </row>
    <row r="946">
      <c r="A946" s="185">
        <v>944.0</v>
      </c>
      <c r="B946" s="185" t="s">
        <v>58</v>
      </c>
      <c r="C946" s="185" t="s">
        <v>27</v>
      </c>
      <c r="D946" s="185" t="s">
        <v>27</v>
      </c>
      <c r="E946" s="185" t="s">
        <v>27</v>
      </c>
      <c r="F946" s="185">
        <v>64.0</v>
      </c>
      <c r="G946" s="185" t="s">
        <v>53</v>
      </c>
      <c r="H946" s="185"/>
      <c r="I946" s="185" t="s">
        <v>59</v>
      </c>
      <c r="J946" s="191">
        <v>4.0</v>
      </c>
      <c r="K946" s="191" t="s">
        <v>50</v>
      </c>
      <c r="L946" s="185">
        <v>59635.11</v>
      </c>
      <c r="M946" s="185">
        <v>15500.6</v>
      </c>
      <c r="N946" s="185"/>
      <c r="O946" s="185">
        <v>23.0</v>
      </c>
      <c r="P946" s="186">
        <v>134893.45</v>
      </c>
      <c r="Q946" s="187">
        <v>0.9</v>
      </c>
      <c r="R946" s="86">
        <v>11983.99</v>
      </c>
      <c r="S946" s="86">
        <v>4.513</v>
      </c>
      <c r="T946" s="84"/>
      <c r="U946" s="86">
        <v>8.0</v>
      </c>
      <c r="V946" s="86">
        <v>15016.99</v>
      </c>
      <c r="W946" s="86">
        <v>0.1</v>
      </c>
      <c r="X946" s="199">
        <v>8420000.0</v>
      </c>
      <c r="Y946" s="86">
        <v>10219.0</v>
      </c>
      <c r="Z946" s="86">
        <v>22.49468</v>
      </c>
    </row>
    <row r="947">
      <c r="A947" s="185">
        <v>945.0</v>
      </c>
      <c r="B947" s="185" t="s">
        <v>58</v>
      </c>
      <c r="C947" s="185" t="s">
        <v>27</v>
      </c>
      <c r="D947" s="185" t="s">
        <v>27</v>
      </c>
      <c r="E947" s="185" t="s">
        <v>27</v>
      </c>
      <c r="F947" s="185">
        <v>64.0</v>
      </c>
      <c r="G947" s="185" t="s">
        <v>53</v>
      </c>
      <c r="H947" s="185"/>
      <c r="I947" s="185" t="s">
        <v>59</v>
      </c>
      <c r="J947" s="191">
        <v>4.0</v>
      </c>
      <c r="K947" s="191" t="s">
        <v>51</v>
      </c>
      <c r="L947" s="86" t="e">
        <v>#VALUE!</v>
      </c>
      <c r="M947" s="86" t="s">
        <v>30</v>
      </c>
      <c r="N947" s="86" t="s">
        <v>30</v>
      </c>
      <c r="O947" s="86" t="s">
        <v>30</v>
      </c>
      <c r="P947" s="86" t="e">
        <v>#VALUE!</v>
      </c>
      <c r="Q947" s="86" t="s">
        <v>30</v>
      </c>
      <c r="R947" s="86" t="e">
        <v>#VALUE!</v>
      </c>
      <c r="S947" s="86" t="s">
        <v>30</v>
      </c>
      <c r="T947" s="86" t="s">
        <v>30</v>
      </c>
      <c r="U947" s="86" t="s">
        <v>30</v>
      </c>
      <c r="V947" s="86" t="e">
        <v>#VALUE!</v>
      </c>
      <c r="W947" s="86" t="s">
        <v>30</v>
      </c>
      <c r="X947" s="86" t="e">
        <v>#VALUE!</v>
      </c>
      <c r="Y947" s="86" t="s">
        <v>30</v>
      </c>
      <c r="Z947" s="86" t="s">
        <v>30</v>
      </c>
    </row>
    <row r="948">
      <c r="A948" s="185">
        <v>946.0</v>
      </c>
      <c r="B948" s="185" t="s">
        <v>58</v>
      </c>
      <c r="C948" s="185" t="s">
        <v>27</v>
      </c>
      <c r="D948" s="185" t="s">
        <v>27</v>
      </c>
      <c r="E948" s="185" t="s">
        <v>27</v>
      </c>
      <c r="F948" s="185">
        <v>64.0</v>
      </c>
      <c r="G948" s="185" t="s">
        <v>53</v>
      </c>
      <c r="H948" s="185"/>
      <c r="I948" s="185" t="s">
        <v>59</v>
      </c>
      <c r="J948" s="191">
        <v>4.0</v>
      </c>
      <c r="K948" s="191" t="s">
        <v>52</v>
      </c>
      <c r="L948" s="86" t="e">
        <v>#VALUE!</v>
      </c>
      <c r="M948" s="86" t="s">
        <v>30</v>
      </c>
      <c r="N948" s="86" t="s">
        <v>30</v>
      </c>
      <c r="O948" s="86" t="s">
        <v>30</v>
      </c>
      <c r="P948" s="86" t="e">
        <v>#VALUE!</v>
      </c>
      <c r="Q948" s="86" t="s">
        <v>30</v>
      </c>
      <c r="R948" s="86" t="e">
        <v>#VALUE!</v>
      </c>
      <c r="S948" s="86" t="s">
        <v>30</v>
      </c>
      <c r="T948" s="86" t="s">
        <v>30</v>
      </c>
      <c r="U948" s="86" t="s">
        <v>30</v>
      </c>
      <c r="V948" s="86" t="e">
        <v>#VALUE!</v>
      </c>
      <c r="W948" s="86" t="s">
        <v>30</v>
      </c>
      <c r="X948" s="86" t="e">
        <v>#VALUE!</v>
      </c>
      <c r="Y948" s="86" t="s">
        <v>30</v>
      </c>
      <c r="Z948" s="86" t="s">
        <v>30</v>
      </c>
    </row>
    <row r="949">
      <c r="A949" s="185">
        <v>947.0</v>
      </c>
      <c r="B949" s="185" t="s">
        <v>58</v>
      </c>
      <c r="C949" s="185" t="s">
        <v>27</v>
      </c>
      <c r="D949" s="185" t="s">
        <v>27</v>
      </c>
      <c r="E949" s="185" t="s">
        <v>27</v>
      </c>
      <c r="F949" s="185">
        <v>64.0</v>
      </c>
      <c r="G949" s="185" t="s">
        <v>53</v>
      </c>
      <c r="H949" s="185"/>
      <c r="I949" s="185" t="s">
        <v>59</v>
      </c>
      <c r="J949" s="191">
        <v>8.0</v>
      </c>
      <c r="K949" s="191" t="s">
        <v>31</v>
      </c>
      <c r="L949" s="185">
        <v>221216.13</v>
      </c>
      <c r="M949" s="185">
        <v>20.129</v>
      </c>
      <c r="N949" s="185"/>
      <c r="O949" s="185">
        <v>2.0</v>
      </c>
      <c r="P949" s="186">
        <v>311831.06</v>
      </c>
      <c r="Q949" s="187">
        <v>5.3</v>
      </c>
      <c r="R949" s="86">
        <v>239933.63</v>
      </c>
      <c r="S949" s="86">
        <v>71.522</v>
      </c>
      <c r="T949" s="84"/>
      <c r="U949" s="86">
        <v>2.0</v>
      </c>
      <c r="V949" s="86">
        <v>81767.31999999999</v>
      </c>
      <c r="W949" s="86">
        <v>1.4</v>
      </c>
      <c r="X949" s="199">
        <v>153000.0</v>
      </c>
      <c r="Y949" s="86">
        <v>2237.0</v>
      </c>
      <c r="Z949" s="86">
        <v>22.78574</v>
      </c>
    </row>
    <row r="950">
      <c r="A950" s="185">
        <v>948.0</v>
      </c>
      <c r="B950" s="185" t="s">
        <v>58</v>
      </c>
      <c r="C950" s="185" t="s">
        <v>27</v>
      </c>
      <c r="D950" s="185" t="s">
        <v>27</v>
      </c>
      <c r="E950" s="185" t="s">
        <v>27</v>
      </c>
      <c r="F950" s="185">
        <v>64.0</v>
      </c>
      <c r="G950" s="185" t="s">
        <v>53</v>
      </c>
      <c r="H950" s="185"/>
      <c r="I950" s="185" t="s">
        <v>59</v>
      </c>
      <c r="J950" s="191">
        <v>8.0</v>
      </c>
      <c r="K950" s="191" t="s">
        <v>32</v>
      </c>
      <c r="L950" s="185">
        <v>21025.480000000003</v>
      </c>
      <c r="M950" s="185">
        <v>13184.77</v>
      </c>
      <c r="N950" s="185"/>
      <c r="O950" s="185">
        <v>39.0</v>
      </c>
      <c r="P950" s="186">
        <v>5.9574799E8</v>
      </c>
      <c r="Q950" s="187">
        <v>98.8</v>
      </c>
      <c r="R950" s="86">
        <v>129.02700000000002</v>
      </c>
      <c r="S950" s="86">
        <v>37.472</v>
      </c>
      <c r="T950" s="84"/>
      <c r="U950" s="86">
        <v>22.0</v>
      </c>
      <c r="V950" s="86">
        <v>513.676</v>
      </c>
      <c r="W950" s="86">
        <v>0.0</v>
      </c>
      <c r="X950" s="199">
        <v>5.92157E8</v>
      </c>
      <c r="Y950" s="86">
        <v>598380.0</v>
      </c>
      <c r="Z950" s="86">
        <v>25.08624</v>
      </c>
    </row>
    <row r="951">
      <c r="A951" s="185">
        <v>949.0</v>
      </c>
      <c r="B951" s="185" t="s">
        <v>58</v>
      </c>
      <c r="C951" s="185" t="s">
        <v>27</v>
      </c>
      <c r="D951" s="185" t="s">
        <v>27</v>
      </c>
      <c r="E951" s="185" t="s">
        <v>27</v>
      </c>
      <c r="F951" s="185">
        <v>64.0</v>
      </c>
      <c r="G951" s="185" t="s">
        <v>53</v>
      </c>
      <c r="H951" s="185"/>
      <c r="I951" s="185" t="s">
        <v>59</v>
      </c>
      <c r="J951" s="191">
        <v>8.0</v>
      </c>
      <c r="K951" s="191" t="s">
        <v>33</v>
      </c>
      <c r="L951" s="185">
        <v>128835.00000000001</v>
      </c>
      <c r="M951" s="185">
        <v>671.503</v>
      </c>
      <c r="N951" s="185"/>
      <c r="O951" s="185">
        <v>12.0</v>
      </c>
      <c r="P951" s="186">
        <v>65134.32</v>
      </c>
      <c r="Q951" s="187">
        <v>1.1</v>
      </c>
      <c r="R951" s="86">
        <v>212377.19999999998</v>
      </c>
      <c r="S951" s="86">
        <v>1786.76</v>
      </c>
      <c r="T951" s="84"/>
      <c r="U951" s="86">
        <v>12.0</v>
      </c>
      <c r="V951" s="86">
        <v>33791.600000000006</v>
      </c>
      <c r="W951" s="86">
        <v>0.6</v>
      </c>
      <c r="X951" s="199">
        <v>891000.0</v>
      </c>
      <c r="Y951" s="86">
        <v>2307.0</v>
      </c>
      <c r="Z951" s="86">
        <v>21.45977</v>
      </c>
    </row>
    <row r="952">
      <c r="A952" s="185">
        <v>950.0</v>
      </c>
      <c r="B952" s="185" t="s">
        <v>58</v>
      </c>
      <c r="C952" s="185" t="s">
        <v>27</v>
      </c>
      <c r="D952" s="185" t="s">
        <v>27</v>
      </c>
      <c r="E952" s="185" t="s">
        <v>27</v>
      </c>
      <c r="F952" s="185">
        <v>64.0</v>
      </c>
      <c r="G952" s="185" t="s">
        <v>53</v>
      </c>
      <c r="H952" s="185"/>
      <c r="I952" s="185" t="s">
        <v>59</v>
      </c>
      <c r="J952" s="191">
        <v>8.0</v>
      </c>
      <c r="K952" s="191" t="s">
        <v>34</v>
      </c>
      <c r="L952" s="185">
        <v>96758.22</v>
      </c>
      <c r="M952" s="185">
        <v>141372.52</v>
      </c>
      <c r="N952" s="185"/>
      <c r="O952" s="185">
        <v>69.0</v>
      </c>
      <c r="P952" s="186">
        <v>17815.84</v>
      </c>
      <c r="Q952" s="187">
        <v>0.1</v>
      </c>
      <c r="R952" s="86">
        <v>67366.94</v>
      </c>
      <c r="S952" s="86">
        <v>235217.09</v>
      </c>
      <c r="T952" s="84"/>
      <c r="U952" s="86">
        <v>6.0</v>
      </c>
      <c r="V952" s="86">
        <v>14394.51</v>
      </c>
      <c r="W952" s="86">
        <v>0.1</v>
      </c>
      <c r="X952" s="199">
        <v>7718000.0</v>
      </c>
      <c r="Y952" s="86">
        <v>9127.0</v>
      </c>
      <c r="Z952" s="86">
        <v>21.83005</v>
      </c>
    </row>
    <row r="953">
      <c r="A953" s="185">
        <v>951.0</v>
      </c>
      <c r="B953" s="185" t="s">
        <v>58</v>
      </c>
      <c r="C953" s="185" t="s">
        <v>27</v>
      </c>
      <c r="D953" s="185" t="s">
        <v>27</v>
      </c>
      <c r="E953" s="185" t="s">
        <v>27</v>
      </c>
      <c r="F953" s="185">
        <v>64.0</v>
      </c>
      <c r="G953" s="185" t="s">
        <v>53</v>
      </c>
      <c r="H953" s="185"/>
      <c r="I953" s="185" t="s">
        <v>59</v>
      </c>
      <c r="J953" s="191">
        <v>8.0</v>
      </c>
      <c r="K953" s="191" t="s">
        <v>35</v>
      </c>
      <c r="L953" s="185">
        <v>131804.24</v>
      </c>
      <c r="M953" s="185">
        <v>77.954</v>
      </c>
      <c r="N953" s="185"/>
      <c r="O953" s="185">
        <v>67.0</v>
      </c>
      <c r="P953" s="186">
        <v>18847.239999999998</v>
      </c>
      <c r="Q953" s="187">
        <v>0.3</v>
      </c>
      <c r="R953" s="86">
        <v>209763.80000000002</v>
      </c>
      <c r="S953" s="86">
        <v>292.679</v>
      </c>
      <c r="T953" s="84"/>
      <c r="U953" s="86">
        <v>67.0</v>
      </c>
      <c r="V953" s="86">
        <v>10335.17</v>
      </c>
      <c r="W953" s="86">
        <v>0.2</v>
      </c>
      <c r="X953" s="199">
        <v>49000.0</v>
      </c>
      <c r="Y953" s="86">
        <v>1213.0</v>
      </c>
      <c r="Z953" s="86">
        <v>18.65157</v>
      </c>
    </row>
    <row r="954">
      <c r="A954" s="185">
        <v>952.0</v>
      </c>
      <c r="B954" s="185" t="s">
        <v>58</v>
      </c>
      <c r="C954" s="185" t="s">
        <v>27</v>
      </c>
      <c r="D954" s="185" t="s">
        <v>27</v>
      </c>
      <c r="E954" s="185" t="s">
        <v>27</v>
      </c>
      <c r="F954" s="185">
        <v>64.0</v>
      </c>
      <c r="G954" s="185" t="s">
        <v>53</v>
      </c>
      <c r="H954" s="185"/>
      <c r="I954" s="185" t="s">
        <v>59</v>
      </c>
      <c r="J954" s="191">
        <v>8.0</v>
      </c>
      <c r="K954" s="191" t="s">
        <v>36</v>
      </c>
      <c r="L954" s="185">
        <v>127660.52</v>
      </c>
      <c r="M954" s="185">
        <v>53.537</v>
      </c>
      <c r="N954" s="185"/>
      <c r="O954" s="185">
        <v>1.0</v>
      </c>
      <c r="P954" s="186">
        <v>2306.52</v>
      </c>
      <c r="Q954" s="187">
        <v>0.0</v>
      </c>
      <c r="R954" s="86">
        <v>187489.1</v>
      </c>
      <c r="S954" s="86">
        <v>208.806</v>
      </c>
      <c r="T954" s="84"/>
      <c r="U954" s="86">
        <v>1.0</v>
      </c>
      <c r="V954" s="86">
        <v>1242.9099999999999</v>
      </c>
      <c r="W954" s="86">
        <v>0.0</v>
      </c>
      <c r="X954" s="199">
        <v>9000.0</v>
      </c>
      <c r="Y954" s="86">
        <v>949.0</v>
      </c>
      <c r="Z954" s="86">
        <v>8.72531</v>
      </c>
    </row>
    <row r="955">
      <c r="A955" s="185">
        <v>953.0</v>
      </c>
      <c r="B955" s="185" t="s">
        <v>58</v>
      </c>
      <c r="C955" s="185" t="s">
        <v>27</v>
      </c>
      <c r="D955" s="185" t="s">
        <v>27</v>
      </c>
      <c r="E955" s="185" t="s">
        <v>27</v>
      </c>
      <c r="F955" s="185">
        <v>64.0</v>
      </c>
      <c r="G955" s="185" t="s">
        <v>53</v>
      </c>
      <c r="H955" s="185"/>
      <c r="I955" s="185" t="s">
        <v>59</v>
      </c>
      <c r="J955" s="191">
        <v>8.0</v>
      </c>
      <c r="K955" s="191" t="s">
        <v>37</v>
      </c>
      <c r="L955" s="185">
        <v>146489.07</v>
      </c>
      <c r="M955" s="185">
        <v>41.954</v>
      </c>
      <c r="N955" s="185"/>
      <c r="O955" s="185">
        <v>12.0</v>
      </c>
      <c r="P955" s="186">
        <v>62396.69</v>
      </c>
      <c r="Q955" s="187">
        <v>1.1</v>
      </c>
      <c r="R955" s="86">
        <v>229345.67</v>
      </c>
      <c r="S955" s="86">
        <v>149.859</v>
      </c>
      <c r="T955" s="84"/>
      <c r="U955" s="86">
        <v>12.0</v>
      </c>
      <c r="V955" s="86">
        <v>31876.05</v>
      </c>
      <c r="W955" s="86">
        <v>0.5</v>
      </c>
      <c r="X955" s="199">
        <v>72000.0</v>
      </c>
      <c r="Y955" s="86">
        <v>1161.0</v>
      </c>
      <c r="Z955" s="86">
        <v>18.61363</v>
      </c>
    </row>
    <row r="956">
      <c r="A956" s="185">
        <v>954.0</v>
      </c>
      <c r="B956" s="185" t="s">
        <v>58</v>
      </c>
      <c r="C956" s="185" t="s">
        <v>27</v>
      </c>
      <c r="D956" s="185" t="s">
        <v>27</v>
      </c>
      <c r="E956" s="185" t="s">
        <v>27</v>
      </c>
      <c r="F956" s="185">
        <v>64.0</v>
      </c>
      <c r="G956" s="185" t="s">
        <v>53</v>
      </c>
      <c r="H956" s="185"/>
      <c r="I956" s="185" t="s">
        <v>59</v>
      </c>
      <c r="J956" s="191">
        <v>8.0</v>
      </c>
      <c r="K956" s="191" t="s">
        <v>38</v>
      </c>
      <c r="L956" s="185">
        <v>160755.19</v>
      </c>
      <c r="M956" s="185">
        <v>137.316</v>
      </c>
      <c r="N956" s="185"/>
      <c r="O956" s="185">
        <v>85.0</v>
      </c>
      <c r="P956" s="186">
        <v>54114.61</v>
      </c>
      <c r="Q956" s="187">
        <v>0.9</v>
      </c>
      <c r="R956" s="86">
        <v>233029.40000000002</v>
      </c>
      <c r="S956" s="86">
        <v>184.964</v>
      </c>
      <c r="T956" s="84"/>
      <c r="U956" s="86">
        <v>71.0</v>
      </c>
      <c r="V956" s="86">
        <v>28011.92</v>
      </c>
      <c r="W956" s="86">
        <v>0.5</v>
      </c>
      <c r="X956" s="199">
        <v>94000.0</v>
      </c>
      <c r="Y956" s="86">
        <v>1426.0</v>
      </c>
      <c r="Z956" s="86">
        <v>19.38044</v>
      </c>
    </row>
    <row r="957">
      <c r="A957" s="185">
        <v>955.0</v>
      </c>
      <c r="B957" s="185" t="s">
        <v>58</v>
      </c>
      <c r="C957" s="185" t="s">
        <v>27</v>
      </c>
      <c r="D957" s="185" t="s">
        <v>27</v>
      </c>
      <c r="E957" s="185" t="s">
        <v>27</v>
      </c>
      <c r="F957" s="185">
        <v>64.0</v>
      </c>
      <c r="G957" s="185" t="s">
        <v>53</v>
      </c>
      <c r="H957" s="185"/>
      <c r="I957" s="185" t="s">
        <v>59</v>
      </c>
      <c r="J957" s="191">
        <v>8.0</v>
      </c>
      <c r="K957" s="191" t="s">
        <v>39</v>
      </c>
      <c r="L957" s="185">
        <v>197592.4</v>
      </c>
      <c r="M957" s="185">
        <v>24.544</v>
      </c>
      <c r="N957" s="185"/>
      <c r="O957" s="185">
        <v>12.0</v>
      </c>
      <c r="P957" s="186">
        <v>160953.99</v>
      </c>
      <c r="Q957" s="187">
        <v>2.7</v>
      </c>
      <c r="R957" s="86">
        <v>311169.47</v>
      </c>
      <c r="S957" s="86">
        <v>93.634</v>
      </c>
      <c r="T957" s="84"/>
      <c r="U957" s="86">
        <v>12.0</v>
      </c>
      <c r="V957" s="86">
        <v>92734.12999999999</v>
      </c>
      <c r="W957" s="86">
        <v>1.6</v>
      </c>
      <c r="X957" s="199">
        <v>176000.0</v>
      </c>
      <c r="Y957" s="86">
        <v>1694.0</v>
      </c>
      <c r="Z957" s="86">
        <v>18.17559</v>
      </c>
    </row>
    <row r="958">
      <c r="A958" s="185">
        <v>956.0</v>
      </c>
      <c r="B958" s="185" t="s">
        <v>58</v>
      </c>
      <c r="C958" s="185" t="s">
        <v>27</v>
      </c>
      <c r="D958" s="185" t="s">
        <v>27</v>
      </c>
      <c r="E958" s="185" t="s">
        <v>27</v>
      </c>
      <c r="F958" s="185">
        <v>64.0</v>
      </c>
      <c r="G958" s="185" t="s">
        <v>53</v>
      </c>
      <c r="H958" s="185"/>
      <c r="I958" s="185" t="s">
        <v>59</v>
      </c>
      <c r="J958" s="191">
        <v>8.0</v>
      </c>
      <c r="K958" s="191" t="s">
        <v>40</v>
      </c>
      <c r="L958" s="185">
        <v>121521.65</v>
      </c>
      <c r="M958" s="185">
        <v>3617.66</v>
      </c>
      <c r="N958" s="185"/>
      <c r="O958" s="185">
        <v>57.0</v>
      </c>
      <c r="P958" s="186">
        <v>195141.32</v>
      </c>
      <c r="Q958" s="187">
        <v>3.3</v>
      </c>
      <c r="R958" s="86">
        <v>212963.05000000002</v>
      </c>
      <c r="S958" s="86">
        <v>7567.88</v>
      </c>
      <c r="T958" s="84"/>
      <c r="U958" s="86">
        <v>57.0</v>
      </c>
      <c r="V958" s="86">
        <v>99279.48999999999</v>
      </c>
      <c r="W958" s="86">
        <v>1.7</v>
      </c>
      <c r="X958" s="199">
        <v>991000.0</v>
      </c>
      <c r="Y958" s="86">
        <v>2675.0</v>
      </c>
      <c r="Z958" s="86">
        <v>19.06781</v>
      </c>
    </row>
    <row r="959">
      <c r="A959" s="185">
        <v>957.0</v>
      </c>
      <c r="B959" s="185" t="s">
        <v>58</v>
      </c>
      <c r="C959" s="185" t="s">
        <v>27</v>
      </c>
      <c r="D959" s="185" t="s">
        <v>27</v>
      </c>
      <c r="E959" s="185" t="s">
        <v>27</v>
      </c>
      <c r="F959" s="185">
        <v>64.0</v>
      </c>
      <c r="G959" s="185" t="s">
        <v>53</v>
      </c>
      <c r="H959" s="185"/>
      <c r="I959" s="185" t="s">
        <v>59</v>
      </c>
      <c r="J959" s="191">
        <v>8.0</v>
      </c>
      <c r="K959" s="191" t="s">
        <v>41</v>
      </c>
      <c r="L959" s="185">
        <v>14562.699999999999</v>
      </c>
      <c r="M959" s="185">
        <v>4118.5</v>
      </c>
      <c r="N959" s="185"/>
      <c r="O959" s="185">
        <v>22.0</v>
      </c>
      <c r="P959" s="186">
        <v>2067.31</v>
      </c>
      <c r="Q959" s="187">
        <v>0.0</v>
      </c>
      <c r="R959" s="86">
        <v>111.331</v>
      </c>
      <c r="S959" s="86">
        <v>4.192</v>
      </c>
      <c r="T959" s="84"/>
      <c r="U959" s="86">
        <v>8.0</v>
      </c>
      <c r="V959" s="86">
        <v>139.90800000000002</v>
      </c>
      <c r="W959" s="86">
        <v>0.0</v>
      </c>
      <c r="X959" s="199">
        <v>327000.0</v>
      </c>
      <c r="Y959" s="86">
        <v>1483.0</v>
      </c>
      <c r="Z959" s="86">
        <v>21.10256</v>
      </c>
    </row>
    <row r="960">
      <c r="A960" s="185">
        <v>958.0</v>
      </c>
      <c r="B960" s="185" t="s">
        <v>58</v>
      </c>
      <c r="C960" s="185" t="s">
        <v>27</v>
      </c>
      <c r="D960" s="185" t="s">
        <v>27</v>
      </c>
      <c r="E960" s="185" t="s">
        <v>27</v>
      </c>
      <c r="F960" s="185">
        <v>64.0</v>
      </c>
      <c r="G960" s="185" t="s">
        <v>53</v>
      </c>
      <c r="H960" s="185"/>
      <c r="I960" s="185" t="s">
        <v>59</v>
      </c>
      <c r="J960" s="191">
        <v>8.0</v>
      </c>
      <c r="K960" s="191" t="s">
        <v>42</v>
      </c>
      <c r="L960" s="185">
        <v>108454.16</v>
      </c>
      <c r="M960" s="185">
        <v>42.944</v>
      </c>
      <c r="N960" s="185"/>
      <c r="O960" s="185">
        <v>59.0</v>
      </c>
      <c r="P960" s="186">
        <v>5721.05</v>
      </c>
      <c r="Q960" s="187">
        <v>0.1</v>
      </c>
      <c r="R960" s="86">
        <v>158301.83</v>
      </c>
      <c r="S960" s="86">
        <v>162.341</v>
      </c>
      <c r="T960" s="84"/>
      <c r="U960" s="86">
        <v>59.0</v>
      </c>
      <c r="V960" s="86">
        <v>3796.32</v>
      </c>
      <c r="W960" s="86">
        <v>0.1</v>
      </c>
      <c r="X960" s="199">
        <v>31000.0</v>
      </c>
      <c r="Y960" s="86">
        <v>1092.0</v>
      </c>
      <c r="Z960" s="86">
        <v>18.64625</v>
      </c>
    </row>
    <row r="961">
      <c r="A961" s="185">
        <v>959.0</v>
      </c>
      <c r="B961" s="185" t="s">
        <v>58</v>
      </c>
      <c r="C961" s="185" t="s">
        <v>27</v>
      </c>
      <c r="D961" s="185" t="s">
        <v>27</v>
      </c>
      <c r="E961" s="185" t="s">
        <v>27</v>
      </c>
      <c r="F961" s="185">
        <v>64.0</v>
      </c>
      <c r="G961" s="185" t="s">
        <v>53</v>
      </c>
      <c r="H961" s="185"/>
      <c r="I961" s="185" t="s">
        <v>59</v>
      </c>
      <c r="J961" s="191">
        <v>8.0</v>
      </c>
      <c r="K961" s="191" t="s">
        <v>43</v>
      </c>
      <c r="L961" s="185">
        <v>14522.76</v>
      </c>
      <c r="M961" s="185">
        <v>2.72023</v>
      </c>
      <c r="N961" s="185"/>
      <c r="O961" s="185">
        <v>59.0</v>
      </c>
      <c r="P961" s="186">
        <v>3.5948271E8</v>
      </c>
      <c r="Q961" s="187">
        <v>98.2</v>
      </c>
      <c r="R961" s="86">
        <v>496.716</v>
      </c>
      <c r="S961" s="84"/>
      <c r="T961" s="84"/>
      <c r="U961" s="84"/>
      <c r="V961" s="86">
        <v>0.0</v>
      </c>
      <c r="W961" s="188"/>
      <c r="X961" s="199">
        <v>3.68096E8</v>
      </c>
      <c r="Y961" s="86">
        <v>362746.0</v>
      </c>
      <c r="Z961" s="86">
        <v>15.1277</v>
      </c>
    </row>
    <row r="962">
      <c r="A962" s="185">
        <v>960.0</v>
      </c>
      <c r="B962" s="185" t="s">
        <v>58</v>
      </c>
      <c r="C962" s="185" t="s">
        <v>27</v>
      </c>
      <c r="D962" s="185" t="s">
        <v>27</v>
      </c>
      <c r="E962" s="185" t="s">
        <v>27</v>
      </c>
      <c r="F962" s="185">
        <v>64.0</v>
      </c>
      <c r="G962" s="185" t="s">
        <v>53</v>
      </c>
      <c r="H962" s="185"/>
      <c r="I962" s="185" t="s">
        <v>59</v>
      </c>
      <c r="J962" s="191">
        <v>8.0</v>
      </c>
      <c r="K962" s="191" t="s">
        <v>44</v>
      </c>
      <c r="L962" s="185">
        <v>112249.97</v>
      </c>
      <c r="M962" s="185">
        <v>110.593</v>
      </c>
      <c r="N962" s="185"/>
      <c r="O962" s="185">
        <v>5.0</v>
      </c>
      <c r="P962" s="186">
        <v>14610.18</v>
      </c>
      <c r="Q962" s="187">
        <v>0.2</v>
      </c>
      <c r="R962" s="86">
        <v>160777.96000000002</v>
      </c>
      <c r="S962" s="86">
        <v>348.969</v>
      </c>
      <c r="T962" s="84"/>
      <c r="U962" s="86">
        <v>3.0</v>
      </c>
      <c r="V962" s="86">
        <v>7763.39</v>
      </c>
      <c r="W962" s="86">
        <v>0.1</v>
      </c>
      <c r="X962" s="199">
        <v>28000.0</v>
      </c>
      <c r="Y962" s="86">
        <v>1073.0</v>
      </c>
      <c r="Z962" s="86">
        <v>19.08215</v>
      </c>
    </row>
    <row r="963">
      <c r="A963" s="185">
        <v>961.0</v>
      </c>
      <c r="B963" s="185" t="s">
        <v>58</v>
      </c>
      <c r="C963" s="185" t="s">
        <v>27</v>
      </c>
      <c r="D963" s="185" t="s">
        <v>27</v>
      </c>
      <c r="E963" s="185" t="s">
        <v>27</v>
      </c>
      <c r="F963" s="185">
        <v>64.0</v>
      </c>
      <c r="G963" s="185" t="s">
        <v>53</v>
      </c>
      <c r="H963" s="185"/>
      <c r="I963" s="185" t="s">
        <v>59</v>
      </c>
      <c r="J963" s="191">
        <v>8.0</v>
      </c>
      <c r="K963" s="191" t="s">
        <v>45</v>
      </c>
      <c r="L963" s="185">
        <v>116255.01</v>
      </c>
      <c r="M963" s="185">
        <v>315.75</v>
      </c>
      <c r="N963" s="185"/>
      <c r="O963" s="185">
        <v>12.0</v>
      </c>
      <c r="P963" s="186">
        <v>5594.44</v>
      </c>
      <c r="Q963" s="187">
        <v>0.1</v>
      </c>
      <c r="R963" s="86">
        <v>153309.24</v>
      </c>
      <c r="S963" s="86">
        <v>732.657</v>
      </c>
      <c r="T963" s="84"/>
      <c r="U963" s="86">
        <v>8.0</v>
      </c>
      <c r="V963" s="86">
        <v>2693.2200000000003</v>
      </c>
      <c r="W963" s="86">
        <v>0.0</v>
      </c>
      <c r="X963" s="199">
        <v>160000.0</v>
      </c>
      <c r="Y963" s="86">
        <v>1004.0</v>
      </c>
      <c r="Z963" s="86">
        <v>20.98089</v>
      </c>
    </row>
    <row r="964">
      <c r="A964" s="185">
        <v>962.0</v>
      </c>
      <c r="B964" s="185" t="s">
        <v>58</v>
      </c>
      <c r="C964" s="185" t="s">
        <v>27</v>
      </c>
      <c r="D964" s="185" t="s">
        <v>27</v>
      </c>
      <c r="E964" s="185" t="s">
        <v>27</v>
      </c>
      <c r="F964" s="185">
        <v>64.0</v>
      </c>
      <c r="G964" s="185" t="s">
        <v>53</v>
      </c>
      <c r="H964" s="185"/>
      <c r="I964" s="185" t="s">
        <v>59</v>
      </c>
      <c r="J964" s="191">
        <v>8.0</v>
      </c>
      <c r="K964" s="191" t="s">
        <v>46</v>
      </c>
      <c r="L964" s="185">
        <v>7964.0199999999995</v>
      </c>
      <c r="M964" s="185">
        <v>255691.56</v>
      </c>
      <c r="N964" s="185"/>
      <c r="O964" s="185">
        <v>7.0</v>
      </c>
      <c r="P964" s="186">
        <v>13808.42</v>
      </c>
      <c r="Q964" s="187">
        <v>0.1</v>
      </c>
      <c r="R964" s="86">
        <v>2161.4300000000003</v>
      </c>
      <c r="S964" s="86">
        <v>1.184</v>
      </c>
      <c r="T964" s="84"/>
      <c r="U964" s="86">
        <v>2.0</v>
      </c>
      <c r="V964" s="86">
        <v>147.428</v>
      </c>
      <c r="W964" s="86">
        <v>0.0</v>
      </c>
      <c r="X964" s="199">
        <v>1.1624E7</v>
      </c>
      <c r="Y964" s="86">
        <v>12567.0</v>
      </c>
      <c r="Z964" s="86">
        <v>19.29273</v>
      </c>
    </row>
    <row r="965">
      <c r="A965" s="185">
        <v>963.0</v>
      </c>
      <c r="B965" s="185" t="s">
        <v>58</v>
      </c>
      <c r="C965" s="185" t="s">
        <v>27</v>
      </c>
      <c r="D965" s="185" t="s">
        <v>27</v>
      </c>
      <c r="E965" s="185" t="s">
        <v>27</v>
      </c>
      <c r="F965" s="185">
        <v>64.0</v>
      </c>
      <c r="G965" s="185" t="s">
        <v>53</v>
      </c>
      <c r="H965" s="185"/>
      <c r="I965" s="185" t="s">
        <v>59</v>
      </c>
      <c r="J965" s="191">
        <v>8.0</v>
      </c>
      <c r="K965" s="191" t="s">
        <v>47</v>
      </c>
      <c r="L965" s="185">
        <v>84578.29</v>
      </c>
      <c r="M965" s="185">
        <v>9497.86</v>
      </c>
      <c r="N965" s="185"/>
      <c r="O965" s="185">
        <v>11.0</v>
      </c>
      <c r="P965" s="186">
        <v>145287.69</v>
      </c>
      <c r="Q965" s="187">
        <v>2.5</v>
      </c>
      <c r="R965" s="86">
        <v>142370.78</v>
      </c>
      <c r="S965" s="86">
        <v>12014.89</v>
      </c>
      <c r="T965" s="84"/>
      <c r="U965" s="86">
        <v>7.0</v>
      </c>
      <c r="V965" s="86">
        <v>74110.20999999999</v>
      </c>
      <c r="W965" s="86">
        <v>1.3</v>
      </c>
      <c r="X965" s="199">
        <v>2376000.0</v>
      </c>
      <c r="Y965" s="86">
        <v>3554.0</v>
      </c>
      <c r="Z965" s="86">
        <v>20.21143</v>
      </c>
    </row>
    <row r="966">
      <c r="A966" s="185">
        <v>964.0</v>
      </c>
      <c r="B966" s="185" t="s">
        <v>58</v>
      </c>
      <c r="C966" s="185" t="s">
        <v>27</v>
      </c>
      <c r="D966" s="185" t="s">
        <v>27</v>
      </c>
      <c r="E966" s="185" t="s">
        <v>27</v>
      </c>
      <c r="F966" s="185">
        <v>64.0</v>
      </c>
      <c r="G966" s="185" t="s">
        <v>53</v>
      </c>
      <c r="H966" s="185"/>
      <c r="I966" s="185" t="s">
        <v>59</v>
      </c>
      <c r="J966" s="191">
        <v>8.0</v>
      </c>
      <c r="K966" s="191" t="s">
        <v>48</v>
      </c>
      <c r="L966" s="185">
        <v>173175.87</v>
      </c>
      <c r="M966" s="185">
        <v>74831.12</v>
      </c>
      <c r="N966" s="185"/>
      <c r="O966" s="185">
        <v>19.0</v>
      </c>
      <c r="P966" s="186">
        <v>83070.6</v>
      </c>
      <c r="Q966" s="187">
        <v>0.6</v>
      </c>
      <c r="R966" s="86">
        <v>161026.1</v>
      </c>
      <c r="S966" s="86">
        <v>119105.49</v>
      </c>
      <c r="T966" s="84"/>
      <c r="U966" s="86">
        <v>16.0</v>
      </c>
      <c r="V966" s="86">
        <v>43367.56</v>
      </c>
      <c r="W966" s="86">
        <v>0.3</v>
      </c>
      <c r="X966" s="199">
        <v>9816000.0</v>
      </c>
      <c r="Y966" s="86">
        <v>11487.0</v>
      </c>
      <c r="Z966" s="86">
        <v>20.53724</v>
      </c>
    </row>
    <row r="967">
      <c r="A967" s="185">
        <v>965.0</v>
      </c>
      <c r="B967" s="185" t="s">
        <v>58</v>
      </c>
      <c r="C967" s="185" t="s">
        <v>27</v>
      </c>
      <c r="D967" s="185" t="s">
        <v>27</v>
      </c>
      <c r="E967" s="185" t="s">
        <v>27</v>
      </c>
      <c r="F967" s="185">
        <v>64.0</v>
      </c>
      <c r="G967" s="185" t="s">
        <v>53</v>
      </c>
      <c r="H967" s="185"/>
      <c r="I967" s="185" t="s">
        <v>59</v>
      </c>
      <c r="J967" s="191">
        <v>8.0</v>
      </c>
      <c r="K967" s="191" t="s">
        <v>49</v>
      </c>
      <c r="L967" s="185">
        <v>180636.62</v>
      </c>
      <c r="M967" s="185">
        <v>55.136</v>
      </c>
      <c r="N967" s="185"/>
      <c r="O967" s="185">
        <v>3.0</v>
      </c>
      <c r="P967" s="186">
        <v>73495.79</v>
      </c>
      <c r="Q967" s="187">
        <v>1.3</v>
      </c>
      <c r="R967" s="86">
        <v>236707.34</v>
      </c>
      <c r="S967" s="86">
        <v>209.926</v>
      </c>
      <c r="T967" s="84"/>
      <c r="U967" s="86">
        <v>3.0</v>
      </c>
      <c r="V967" s="86">
        <v>37140.630000000005</v>
      </c>
      <c r="W967" s="86">
        <v>0.6</v>
      </c>
      <c r="X967" s="199">
        <v>90000.0</v>
      </c>
      <c r="Y967" s="86">
        <v>1267.0</v>
      </c>
      <c r="Z967" s="86">
        <v>18.96976</v>
      </c>
    </row>
    <row r="968">
      <c r="A968" s="185">
        <v>966.0</v>
      </c>
      <c r="B968" s="185" t="s">
        <v>58</v>
      </c>
      <c r="C968" s="185" t="s">
        <v>27</v>
      </c>
      <c r="D968" s="185" t="s">
        <v>27</v>
      </c>
      <c r="E968" s="185" t="s">
        <v>27</v>
      </c>
      <c r="F968" s="185">
        <v>64.0</v>
      </c>
      <c r="G968" s="185" t="s">
        <v>53</v>
      </c>
      <c r="H968" s="185"/>
      <c r="I968" s="185" t="s">
        <v>59</v>
      </c>
      <c r="J968" s="191">
        <v>8.0</v>
      </c>
      <c r="K968" s="191" t="s">
        <v>50</v>
      </c>
      <c r="L968" s="185">
        <v>127692.62999999999</v>
      </c>
      <c r="M968" s="185">
        <v>37972.7</v>
      </c>
      <c r="N968" s="185"/>
      <c r="O968" s="185">
        <v>23.0</v>
      </c>
      <c r="P968" s="186">
        <v>199407.81</v>
      </c>
      <c r="Q968" s="187">
        <v>0.8</v>
      </c>
      <c r="R968" s="86">
        <v>148810.93000000002</v>
      </c>
      <c r="S968" s="86">
        <v>43135.36</v>
      </c>
      <c r="T968" s="84"/>
      <c r="U968" s="86">
        <v>12.0</v>
      </c>
      <c r="V968" s="86">
        <v>98715.34</v>
      </c>
      <c r="W968" s="86">
        <v>0.4</v>
      </c>
      <c r="X968" s="199">
        <v>1.7365E7</v>
      </c>
      <c r="Y968" s="86">
        <v>19633.0</v>
      </c>
      <c r="Z968" s="86">
        <v>23.13996</v>
      </c>
    </row>
    <row r="969">
      <c r="A969" s="185">
        <v>967.0</v>
      </c>
      <c r="B969" s="185" t="s">
        <v>58</v>
      </c>
      <c r="C969" s="185" t="s">
        <v>27</v>
      </c>
      <c r="D969" s="185" t="s">
        <v>27</v>
      </c>
      <c r="E969" s="185" t="s">
        <v>27</v>
      </c>
      <c r="F969" s="185">
        <v>64.0</v>
      </c>
      <c r="G969" s="185" t="s">
        <v>53</v>
      </c>
      <c r="H969" s="185"/>
      <c r="I969" s="185" t="s">
        <v>59</v>
      </c>
      <c r="J969" s="191">
        <v>8.0</v>
      </c>
      <c r="K969" s="191" t="s">
        <v>51</v>
      </c>
      <c r="L969" s="185">
        <v>0.0</v>
      </c>
      <c r="M969" s="185"/>
      <c r="N969" s="185"/>
      <c r="O969" s="185"/>
      <c r="P969" s="195">
        <v>0.0</v>
      </c>
      <c r="Q969" s="197"/>
      <c r="R969" s="84">
        <v>0.0</v>
      </c>
      <c r="S969" s="84"/>
      <c r="T969" s="84"/>
      <c r="U969" s="84"/>
      <c r="V969" s="86">
        <v>0.0</v>
      </c>
      <c r="W969" s="86" t="s">
        <v>30</v>
      </c>
      <c r="X969" s="199" t="e">
        <v>#VALUE!</v>
      </c>
      <c r="Y969" s="86" t="s">
        <v>30</v>
      </c>
      <c r="Z969" s="188"/>
    </row>
    <row r="970">
      <c r="A970" s="185">
        <v>968.0</v>
      </c>
      <c r="B970" s="185" t="s">
        <v>58</v>
      </c>
      <c r="C970" s="185" t="s">
        <v>27</v>
      </c>
      <c r="D970" s="185" t="s">
        <v>27</v>
      </c>
      <c r="E970" s="185" t="s">
        <v>27</v>
      </c>
      <c r="F970" s="185">
        <v>64.0</v>
      </c>
      <c r="G970" s="185" t="s">
        <v>53</v>
      </c>
      <c r="H970" s="185"/>
      <c r="I970" s="185" t="s">
        <v>59</v>
      </c>
      <c r="J970" s="191">
        <v>8.0</v>
      </c>
      <c r="K970" s="191" t="s">
        <v>52</v>
      </c>
      <c r="L970" s="185">
        <v>0.0</v>
      </c>
      <c r="M970" s="185"/>
      <c r="N970" s="185"/>
      <c r="O970" s="185"/>
      <c r="P970" s="195">
        <v>0.0</v>
      </c>
      <c r="Q970" s="197"/>
      <c r="R970" s="84">
        <v>0.0</v>
      </c>
      <c r="S970" s="84"/>
      <c r="T970" s="84"/>
      <c r="U970" s="84"/>
      <c r="V970" s="86">
        <v>0.0</v>
      </c>
      <c r="W970" s="86" t="s">
        <v>30</v>
      </c>
      <c r="X970" s="199" t="e">
        <v>#VALUE!</v>
      </c>
      <c r="Y970" s="86" t="s">
        <v>30</v>
      </c>
      <c r="Z970" s="188"/>
    </row>
    <row r="971">
      <c r="A971" s="185">
        <v>969.0</v>
      </c>
      <c r="B971" s="185" t="s">
        <v>58</v>
      </c>
      <c r="C971" s="185" t="s">
        <v>27</v>
      </c>
      <c r="D971" s="185" t="s">
        <v>27</v>
      </c>
      <c r="E971" s="185" t="s">
        <v>27</v>
      </c>
      <c r="F971" s="185">
        <v>32.0</v>
      </c>
      <c r="G971" s="185" t="s">
        <v>53</v>
      </c>
      <c r="H971" s="185"/>
      <c r="I971" s="185" t="s">
        <v>59</v>
      </c>
      <c r="J971" s="191">
        <v>1.0</v>
      </c>
      <c r="K971" s="191" t="s">
        <v>31</v>
      </c>
      <c r="L971" s="185">
        <v>24317.83</v>
      </c>
      <c r="M971" s="185">
        <v>19.712</v>
      </c>
      <c r="N971" s="185"/>
      <c r="O971" s="185">
        <v>2.0</v>
      </c>
      <c r="P971" s="186">
        <v>33172.7</v>
      </c>
      <c r="Q971" s="187">
        <v>1.2</v>
      </c>
      <c r="R971" s="84">
        <v>0.0</v>
      </c>
      <c r="S971" s="84"/>
      <c r="T971" s="84"/>
      <c r="U971" s="84"/>
      <c r="V971" s="86">
        <v>0.0</v>
      </c>
      <c r="W971" s="188"/>
      <c r="X971" s="199">
        <v>54000.0</v>
      </c>
      <c r="Y971" s="86">
        <v>831.0</v>
      </c>
      <c r="Z971" s="86">
        <v>14.65112</v>
      </c>
    </row>
    <row r="972">
      <c r="A972" s="185">
        <v>970.0</v>
      </c>
      <c r="B972" s="185" t="s">
        <v>58</v>
      </c>
      <c r="C972" s="185" t="s">
        <v>27</v>
      </c>
      <c r="D972" s="185" t="s">
        <v>27</v>
      </c>
      <c r="E972" s="185" t="s">
        <v>27</v>
      </c>
      <c r="F972" s="185">
        <v>32.0</v>
      </c>
      <c r="G972" s="185" t="s">
        <v>53</v>
      </c>
      <c r="H972" s="185"/>
      <c r="I972" s="185" t="s">
        <v>59</v>
      </c>
      <c r="J972" s="191">
        <v>1.0</v>
      </c>
      <c r="K972" s="191" t="s">
        <v>32</v>
      </c>
      <c r="L972" s="185">
        <v>2180.54</v>
      </c>
      <c r="M972" s="185">
        <v>751.121</v>
      </c>
      <c r="N972" s="185"/>
      <c r="O972" s="185">
        <v>39.0</v>
      </c>
      <c r="P972" s="186">
        <v>9003790.0</v>
      </c>
      <c r="Q972" s="187">
        <v>60.6</v>
      </c>
      <c r="R972" s="86">
        <v>26.754</v>
      </c>
      <c r="S972" s="86">
        <v>26.049</v>
      </c>
      <c r="T972" s="84"/>
      <c r="U972" s="86">
        <v>22.0</v>
      </c>
      <c r="V972" s="86">
        <v>458.924</v>
      </c>
      <c r="W972" s="86">
        <v>0.0</v>
      </c>
      <c r="X972" s="199">
        <v>8852000.0</v>
      </c>
      <c r="Y972" s="86">
        <v>10599.0</v>
      </c>
      <c r="Z972" s="86">
        <v>22.58024</v>
      </c>
    </row>
    <row r="973">
      <c r="A973" s="185">
        <v>971.0</v>
      </c>
      <c r="B973" s="185" t="s">
        <v>58</v>
      </c>
      <c r="C973" s="185" t="s">
        <v>27</v>
      </c>
      <c r="D973" s="185" t="s">
        <v>27</v>
      </c>
      <c r="E973" s="185" t="s">
        <v>27</v>
      </c>
      <c r="F973" s="185">
        <v>32.0</v>
      </c>
      <c r="G973" s="185" t="s">
        <v>53</v>
      </c>
      <c r="H973" s="185"/>
      <c r="I973" s="185" t="s">
        <v>59</v>
      </c>
      <c r="J973" s="191">
        <v>1.0</v>
      </c>
      <c r="K973" s="191" t="s">
        <v>33</v>
      </c>
      <c r="L973" s="185">
        <v>15789.12</v>
      </c>
      <c r="M973" s="185">
        <v>162.276</v>
      </c>
      <c r="N973" s="185"/>
      <c r="O973" s="185">
        <v>12.0</v>
      </c>
      <c r="P973" s="186">
        <v>11496.7</v>
      </c>
      <c r="Q973" s="187">
        <v>0.2</v>
      </c>
      <c r="R973" s="86">
        <v>2174.39</v>
      </c>
      <c r="S973" s="86">
        <v>4.512</v>
      </c>
      <c r="T973" s="84"/>
      <c r="U973" s="86">
        <v>8.0</v>
      </c>
      <c r="V973" s="86">
        <v>623.598</v>
      </c>
      <c r="W973" s="86">
        <v>0.0</v>
      </c>
      <c r="X973" s="199">
        <v>119000.0</v>
      </c>
      <c r="Y973" s="86">
        <v>981.0</v>
      </c>
      <c r="Z973" s="86">
        <v>19.11039</v>
      </c>
    </row>
    <row r="974">
      <c r="A974" s="185">
        <v>972.0</v>
      </c>
      <c r="B974" s="185" t="s">
        <v>58</v>
      </c>
      <c r="C974" s="185" t="s">
        <v>27</v>
      </c>
      <c r="D974" s="185" t="s">
        <v>27</v>
      </c>
      <c r="E974" s="185" t="s">
        <v>27</v>
      </c>
      <c r="F974" s="185">
        <v>32.0</v>
      </c>
      <c r="G974" s="185" t="s">
        <v>53</v>
      </c>
      <c r="H974" s="185"/>
      <c r="I974" s="185" t="s">
        <v>59</v>
      </c>
      <c r="J974" s="191">
        <v>1.0</v>
      </c>
      <c r="K974" s="191" t="s">
        <v>34</v>
      </c>
      <c r="L974" s="185">
        <v>14090.400000000001</v>
      </c>
      <c r="M974" s="185">
        <v>14687.95</v>
      </c>
      <c r="N974" s="185"/>
      <c r="O974" s="185">
        <v>69.0</v>
      </c>
      <c r="P974" s="186">
        <v>2667.1</v>
      </c>
      <c r="Q974" s="187">
        <v>0.0</v>
      </c>
      <c r="R974" s="86">
        <v>155.172</v>
      </c>
      <c r="S974" s="86">
        <v>2.528</v>
      </c>
      <c r="T974" s="84"/>
      <c r="U974" s="86">
        <v>4.0</v>
      </c>
      <c r="V974" s="86">
        <v>319.04900000000004</v>
      </c>
      <c r="W974" s="86">
        <v>0.0</v>
      </c>
      <c r="X974" s="199">
        <v>1039000.0</v>
      </c>
      <c r="Y974" s="86">
        <v>2206.0</v>
      </c>
      <c r="Z974" s="86">
        <v>23.04035</v>
      </c>
    </row>
    <row r="975">
      <c r="A975" s="185">
        <v>973.0</v>
      </c>
      <c r="B975" s="185" t="s">
        <v>58</v>
      </c>
      <c r="C975" s="185" t="s">
        <v>27</v>
      </c>
      <c r="D975" s="185" t="s">
        <v>27</v>
      </c>
      <c r="E975" s="185" t="s">
        <v>27</v>
      </c>
      <c r="F975" s="185">
        <v>32.0</v>
      </c>
      <c r="G975" s="185" t="s">
        <v>53</v>
      </c>
      <c r="H975" s="185"/>
      <c r="I975" s="185" t="s">
        <v>59</v>
      </c>
      <c r="J975" s="191">
        <v>1.0</v>
      </c>
      <c r="K975" s="191" t="s">
        <v>35</v>
      </c>
      <c r="L975" s="185">
        <v>15151.57</v>
      </c>
      <c r="M975" s="185">
        <v>77.281</v>
      </c>
      <c r="N975" s="185"/>
      <c r="O975" s="185">
        <v>67.0</v>
      </c>
      <c r="P975" s="186">
        <v>2861.96</v>
      </c>
      <c r="Q975" s="187">
        <v>0.0</v>
      </c>
      <c r="R975" s="86">
        <v>2188.34</v>
      </c>
      <c r="S975" s="86">
        <v>5.633</v>
      </c>
      <c r="T975" s="84"/>
      <c r="U975" s="86">
        <v>10.0</v>
      </c>
      <c r="V975" s="86">
        <v>421.002</v>
      </c>
      <c r="W975" s="86">
        <v>0.0</v>
      </c>
      <c r="X975" s="199">
        <v>39000.0</v>
      </c>
      <c r="Y975" s="86">
        <v>871.0</v>
      </c>
      <c r="Z975" s="86">
        <v>18.50061</v>
      </c>
    </row>
    <row r="976">
      <c r="A976" s="185">
        <v>974.0</v>
      </c>
      <c r="B976" s="185" t="s">
        <v>58</v>
      </c>
      <c r="C976" s="185" t="s">
        <v>27</v>
      </c>
      <c r="D976" s="185" t="s">
        <v>27</v>
      </c>
      <c r="E976" s="185" t="s">
        <v>27</v>
      </c>
      <c r="F976" s="185">
        <v>32.0</v>
      </c>
      <c r="G976" s="185" t="s">
        <v>53</v>
      </c>
      <c r="H976" s="185"/>
      <c r="I976" s="185" t="s">
        <v>59</v>
      </c>
      <c r="J976" s="191">
        <v>1.0</v>
      </c>
      <c r="K976" s="191" t="s">
        <v>36</v>
      </c>
      <c r="L976" s="185">
        <v>15491.68</v>
      </c>
      <c r="M976" s="185">
        <v>54.018</v>
      </c>
      <c r="N976" s="185"/>
      <c r="O976" s="185">
        <v>1.0</v>
      </c>
      <c r="P976" s="186">
        <v>567.628</v>
      </c>
      <c r="Q976" s="187">
        <v>0.0</v>
      </c>
      <c r="R976" s="86">
        <v>0.0</v>
      </c>
      <c r="S976" s="86"/>
      <c r="T976" s="84"/>
      <c r="U976" s="86"/>
      <c r="V976" s="86">
        <v>0.0</v>
      </c>
      <c r="W976" s="86"/>
      <c r="X976" s="199">
        <v>11000.0</v>
      </c>
      <c r="Y976" s="86">
        <v>718.0</v>
      </c>
      <c r="Z976" s="86">
        <v>8.86856</v>
      </c>
    </row>
    <row r="977">
      <c r="A977" s="185">
        <v>975.0</v>
      </c>
      <c r="B977" s="185" t="s">
        <v>58</v>
      </c>
      <c r="C977" s="185" t="s">
        <v>27</v>
      </c>
      <c r="D977" s="185" t="s">
        <v>27</v>
      </c>
      <c r="E977" s="185" t="s">
        <v>27</v>
      </c>
      <c r="F977" s="185">
        <v>32.0</v>
      </c>
      <c r="G977" s="185" t="s">
        <v>53</v>
      </c>
      <c r="H977" s="185"/>
      <c r="I977" s="185" t="s">
        <v>59</v>
      </c>
      <c r="J977" s="191">
        <v>1.0</v>
      </c>
      <c r="K977" s="191" t="s">
        <v>37</v>
      </c>
      <c r="L977" s="185">
        <v>16847.18</v>
      </c>
      <c r="M977" s="185">
        <v>41.216</v>
      </c>
      <c r="N977" s="185"/>
      <c r="O977" s="185">
        <v>12.0</v>
      </c>
      <c r="P977" s="186">
        <v>10636.77</v>
      </c>
      <c r="Q977" s="187">
        <v>0.2</v>
      </c>
      <c r="R977" s="86">
        <v>2204.98</v>
      </c>
      <c r="S977" s="86">
        <v>5.633</v>
      </c>
      <c r="T977" s="84"/>
      <c r="U977" s="86">
        <v>10.0</v>
      </c>
      <c r="V977" s="86">
        <v>418.156</v>
      </c>
      <c r="W977" s="86">
        <v>0.0</v>
      </c>
      <c r="X977" s="199">
        <v>30000.0</v>
      </c>
      <c r="Y977" s="86">
        <v>848.0</v>
      </c>
      <c r="Z977" s="86">
        <v>18.53866</v>
      </c>
    </row>
    <row r="978">
      <c r="A978" s="185">
        <v>976.0</v>
      </c>
      <c r="B978" s="185" t="s">
        <v>58</v>
      </c>
      <c r="C978" s="185" t="s">
        <v>27</v>
      </c>
      <c r="D978" s="185" t="s">
        <v>27</v>
      </c>
      <c r="E978" s="185" t="s">
        <v>27</v>
      </c>
      <c r="F978" s="185">
        <v>32.0</v>
      </c>
      <c r="G978" s="185" t="s">
        <v>53</v>
      </c>
      <c r="H978" s="185"/>
      <c r="I978" s="185" t="s">
        <v>59</v>
      </c>
      <c r="J978" s="191">
        <v>1.0</v>
      </c>
      <c r="K978" s="191" t="s">
        <v>38</v>
      </c>
      <c r="L978" s="185">
        <v>17785.87</v>
      </c>
      <c r="M978" s="185">
        <v>121.153</v>
      </c>
      <c r="N978" s="185"/>
      <c r="O978" s="185">
        <v>85.0</v>
      </c>
      <c r="P978" s="186">
        <v>5865.41</v>
      </c>
      <c r="Q978" s="187">
        <v>0.1</v>
      </c>
      <c r="R978" s="86">
        <v>2512.87</v>
      </c>
      <c r="S978" s="86">
        <v>8.096</v>
      </c>
      <c r="T978" s="84"/>
      <c r="U978" s="86">
        <v>14.0</v>
      </c>
      <c r="V978" s="86">
        <v>502.093</v>
      </c>
      <c r="W978" s="86">
        <v>0.0</v>
      </c>
      <c r="X978" s="199">
        <v>48000.0</v>
      </c>
      <c r="Y978" s="86">
        <v>1049.0</v>
      </c>
      <c r="Z978" s="86">
        <v>19.48323</v>
      </c>
    </row>
    <row r="979">
      <c r="A979" s="185">
        <v>977.0</v>
      </c>
      <c r="B979" s="185" t="s">
        <v>58</v>
      </c>
      <c r="C979" s="185" t="s">
        <v>27</v>
      </c>
      <c r="D979" s="185" t="s">
        <v>27</v>
      </c>
      <c r="E979" s="185" t="s">
        <v>27</v>
      </c>
      <c r="F979" s="185">
        <v>32.0</v>
      </c>
      <c r="G979" s="185" t="s">
        <v>53</v>
      </c>
      <c r="H979" s="185"/>
      <c r="I979" s="185" t="s">
        <v>59</v>
      </c>
      <c r="J979" s="191">
        <v>1.0</v>
      </c>
      <c r="K979" s="191" t="s">
        <v>39</v>
      </c>
      <c r="L979" s="185">
        <v>22854.18</v>
      </c>
      <c r="M979" s="185">
        <v>24.192</v>
      </c>
      <c r="N979" s="185"/>
      <c r="O979" s="185">
        <v>12.0</v>
      </c>
      <c r="P979" s="186">
        <v>23585.93</v>
      </c>
      <c r="Q979" s="187">
        <v>0.4</v>
      </c>
      <c r="R979" s="86">
        <v>4367.73</v>
      </c>
      <c r="S979" s="86">
        <v>5.984</v>
      </c>
      <c r="T979" s="84"/>
      <c r="U979" s="86">
        <v>10.0</v>
      </c>
      <c r="V979" s="86">
        <v>3015.12</v>
      </c>
      <c r="W979" s="86">
        <v>0.1</v>
      </c>
      <c r="X979" s="199">
        <v>44000.0</v>
      </c>
      <c r="Y979" s="86">
        <v>929.0</v>
      </c>
      <c r="Z979" s="86">
        <v>18.95188</v>
      </c>
    </row>
    <row r="980">
      <c r="A980" s="185">
        <v>978.0</v>
      </c>
      <c r="B980" s="185" t="s">
        <v>58</v>
      </c>
      <c r="C980" s="185" t="s">
        <v>27</v>
      </c>
      <c r="D980" s="185" t="s">
        <v>27</v>
      </c>
      <c r="E980" s="185" t="s">
        <v>27</v>
      </c>
      <c r="F980" s="185">
        <v>32.0</v>
      </c>
      <c r="G980" s="185" t="s">
        <v>53</v>
      </c>
      <c r="H980" s="185"/>
      <c r="I980" s="185" t="s">
        <v>59</v>
      </c>
      <c r="J980" s="191">
        <v>1.0</v>
      </c>
      <c r="K980" s="191" t="s">
        <v>40</v>
      </c>
      <c r="L980" s="185">
        <v>15698.08</v>
      </c>
      <c r="M980" s="185">
        <v>376.324</v>
      </c>
      <c r="N980" s="185"/>
      <c r="O980" s="185">
        <v>57.0</v>
      </c>
      <c r="P980" s="186">
        <v>36580.26</v>
      </c>
      <c r="Q980" s="187">
        <v>0.6</v>
      </c>
      <c r="R980" s="86">
        <v>2324.89</v>
      </c>
      <c r="S980" s="86">
        <v>7.68</v>
      </c>
      <c r="T980" s="84"/>
      <c r="U980" s="86">
        <v>53.0</v>
      </c>
      <c r="V980" s="86">
        <v>1018.3</v>
      </c>
      <c r="W980" s="86">
        <v>0.0</v>
      </c>
      <c r="X980" s="199">
        <v>102000.0</v>
      </c>
      <c r="Y980" s="86">
        <v>1128.0</v>
      </c>
      <c r="Z980" s="86">
        <v>19.03202</v>
      </c>
    </row>
    <row r="981">
      <c r="A981" s="185">
        <v>979.0</v>
      </c>
      <c r="B981" s="185" t="s">
        <v>58</v>
      </c>
      <c r="C981" s="185" t="s">
        <v>27</v>
      </c>
      <c r="D981" s="185" t="s">
        <v>27</v>
      </c>
      <c r="E981" s="185" t="s">
        <v>27</v>
      </c>
      <c r="F981" s="185">
        <v>32.0</v>
      </c>
      <c r="G981" s="185" t="s">
        <v>53</v>
      </c>
      <c r="H981" s="185"/>
      <c r="I981" s="185" t="s">
        <v>59</v>
      </c>
      <c r="J981" s="191">
        <v>1.0</v>
      </c>
      <c r="K981" s="191" t="s">
        <v>41</v>
      </c>
      <c r="L981" s="185">
        <v>1865.9099999999999</v>
      </c>
      <c r="M981" s="185">
        <v>538.725</v>
      </c>
      <c r="N981" s="185"/>
      <c r="O981" s="185">
        <v>68.0</v>
      </c>
      <c r="P981" s="186">
        <v>995.559</v>
      </c>
      <c r="Q981" s="187">
        <v>0.0</v>
      </c>
      <c r="R981" s="86">
        <v>12.385</v>
      </c>
      <c r="S981" s="86">
        <v>13.024</v>
      </c>
      <c r="T981" s="84"/>
      <c r="U981" s="86">
        <v>8.0</v>
      </c>
      <c r="V981" s="86">
        <v>153.764</v>
      </c>
      <c r="W981" s="86">
        <v>0.0</v>
      </c>
      <c r="X981" s="199">
        <v>79000.0</v>
      </c>
      <c r="Y981" s="86">
        <v>1135.0</v>
      </c>
      <c r="Z981" s="86">
        <v>24.27307</v>
      </c>
    </row>
    <row r="982">
      <c r="A982" s="185">
        <v>980.0</v>
      </c>
      <c r="B982" s="185" t="s">
        <v>58</v>
      </c>
      <c r="C982" s="185" t="s">
        <v>27</v>
      </c>
      <c r="D982" s="185" t="s">
        <v>27</v>
      </c>
      <c r="E982" s="185" t="s">
        <v>27</v>
      </c>
      <c r="F982" s="185">
        <v>32.0</v>
      </c>
      <c r="G982" s="185" t="s">
        <v>53</v>
      </c>
      <c r="H982" s="185"/>
      <c r="I982" s="185" t="s">
        <v>59</v>
      </c>
      <c r="J982" s="191">
        <v>1.0</v>
      </c>
      <c r="K982" s="191" t="s">
        <v>42</v>
      </c>
      <c r="L982" s="185">
        <v>11891.82</v>
      </c>
      <c r="M982" s="185">
        <v>43.074</v>
      </c>
      <c r="N982" s="185"/>
      <c r="O982" s="185">
        <v>59.0</v>
      </c>
      <c r="P982" s="186">
        <v>1179.08</v>
      </c>
      <c r="Q982" s="187">
        <v>0.0</v>
      </c>
      <c r="R982" s="86">
        <v>1973.8100000000002</v>
      </c>
      <c r="S982" s="86">
        <v>1.248</v>
      </c>
      <c r="T982" s="84"/>
      <c r="U982" s="86">
        <v>2.0</v>
      </c>
      <c r="V982" s="86">
        <v>262.086</v>
      </c>
      <c r="W982" s="86">
        <v>0.0</v>
      </c>
      <c r="X982" s="199">
        <v>29000.0</v>
      </c>
      <c r="Y982" s="86">
        <v>808.0</v>
      </c>
      <c r="Z982" s="86">
        <v>18.46168</v>
      </c>
    </row>
    <row r="983">
      <c r="A983" s="185">
        <v>981.0</v>
      </c>
      <c r="B983" s="185" t="s">
        <v>58</v>
      </c>
      <c r="C983" s="185" t="s">
        <v>27</v>
      </c>
      <c r="D983" s="185" t="s">
        <v>27</v>
      </c>
      <c r="E983" s="185" t="s">
        <v>27</v>
      </c>
      <c r="F983" s="185">
        <v>32.0</v>
      </c>
      <c r="G983" s="185" t="s">
        <v>53</v>
      </c>
      <c r="H983" s="185"/>
      <c r="I983" s="185" t="s">
        <v>59</v>
      </c>
      <c r="J983" s="191">
        <v>1.0</v>
      </c>
      <c r="K983" s="191" t="s">
        <v>43</v>
      </c>
      <c r="L983" s="185">
        <v>1831.38</v>
      </c>
      <c r="M983" s="185">
        <v>512.55</v>
      </c>
      <c r="N983" s="185"/>
      <c r="O983" s="185">
        <v>59.0</v>
      </c>
      <c r="P983" s="186">
        <v>5377890.0</v>
      </c>
      <c r="Q983" s="187">
        <v>60.7</v>
      </c>
      <c r="R983" s="86">
        <v>62.626</v>
      </c>
      <c r="S983" s="84"/>
      <c r="T983" s="84"/>
      <c r="U983" s="84"/>
      <c r="V983" s="86">
        <v>0.0</v>
      </c>
      <c r="W983" s="188"/>
      <c r="X983" s="199">
        <v>5464000.0</v>
      </c>
      <c r="Y983" s="86">
        <v>6521.0</v>
      </c>
      <c r="Z983" s="86">
        <v>13.18841</v>
      </c>
    </row>
    <row r="984">
      <c r="A984" s="185">
        <v>982.0</v>
      </c>
      <c r="B984" s="185" t="s">
        <v>58</v>
      </c>
      <c r="C984" s="185" t="s">
        <v>27</v>
      </c>
      <c r="D984" s="185" t="s">
        <v>27</v>
      </c>
      <c r="E984" s="185" t="s">
        <v>27</v>
      </c>
      <c r="F984" s="185">
        <v>32.0</v>
      </c>
      <c r="G984" s="185" t="s">
        <v>53</v>
      </c>
      <c r="H984" s="185"/>
      <c r="I984" s="185" t="s">
        <v>59</v>
      </c>
      <c r="J984" s="191">
        <v>1.0</v>
      </c>
      <c r="K984" s="191" t="s">
        <v>44</v>
      </c>
      <c r="L984" s="185">
        <v>13793.27</v>
      </c>
      <c r="M984" s="185">
        <v>109.793</v>
      </c>
      <c r="N984" s="185"/>
      <c r="O984" s="185">
        <v>5.0</v>
      </c>
      <c r="P984" s="186">
        <v>1036.21</v>
      </c>
      <c r="Q984" s="187">
        <v>0.0</v>
      </c>
      <c r="R984" s="86">
        <v>266.343</v>
      </c>
      <c r="S984" s="86">
        <v>1.248</v>
      </c>
      <c r="T984" s="84"/>
      <c r="U984" s="86">
        <v>2.0</v>
      </c>
      <c r="V984" s="86">
        <v>48.035000000000004</v>
      </c>
      <c r="W984" s="86">
        <v>0.0</v>
      </c>
      <c r="X984" s="199">
        <v>17000.0</v>
      </c>
      <c r="Y984" s="86">
        <v>869.0</v>
      </c>
      <c r="Z984" s="86">
        <v>19.11911</v>
      </c>
    </row>
    <row r="985">
      <c r="A985" s="185">
        <v>983.0</v>
      </c>
      <c r="B985" s="185" t="s">
        <v>58</v>
      </c>
      <c r="C985" s="185" t="s">
        <v>27</v>
      </c>
      <c r="D985" s="185" t="s">
        <v>27</v>
      </c>
      <c r="E985" s="185" t="s">
        <v>27</v>
      </c>
      <c r="F985" s="185">
        <v>32.0</v>
      </c>
      <c r="G985" s="185" t="s">
        <v>53</v>
      </c>
      <c r="H985" s="185"/>
      <c r="I985" s="185" t="s">
        <v>59</v>
      </c>
      <c r="J985" s="191">
        <v>1.0</v>
      </c>
      <c r="K985" s="191" t="s">
        <v>45</v>
      </c>
      <c r="L985" s="185">
        <v>13729.25</v>
      </c>
      <c r="M985" s="185">
        <v>1594.003</v>
      </c>
      <c r="N985" s="185"/>
      <c r="O985" s="185">
        <v>122.0</v>
      </c>
      <c r="P985" s="186">
        <v>1754.71</v>
      </c>
      <c r="Q985" s="187">
        <v>0.0</v>
      </c>
      <c r="R985" s="86">
        <v>17.408</v>
      </c>
      <c r="S985" s="86">
        <v>12.672</v>
      </c>
      <c r="T985" s="84"/>
      <c r="U985" s="86">
        <v>4.0</v>
      </c>
      <c r="V985" s="86">
        <v>77.85799999999999</v>
      </c>
      <c r="W985" s="86">
        <v>0.0</v>
      </c>
      <c r="X985" s="199">
        <v>228000.0</v>
      </c>
      <c r="Y985" s="86">
        <v>828.0</v>
      </c>
      <c r="Z985" s="86">
        <v>20.64663</v>
      </c>
    </row>
    <row r="986">
      <c r="A986" s="185">
        <v>984.0</v>
      </c>
      <c r="B986" s="185" t="s">
        <v>58</v>
      </c>
      <c r="C986" s="185" t="s">
        <v>27</v>
      </c>
      <c r="D986" s="185" t="s">
        <v>27</v>
      </c>
      <c r="E986" s="185" t="s">
        <v>27</v>
      </c>
      <c r="F986" s="185">
        <v>32.0</v>
      </c>
      <c r="G986" s="185" t="s">
        <v>53</v>
      </c>
      <c r="H986" s="185"/>
      <c r="I986" s="185" t="s">
        <v>59</v>
      </c>
      <c r="J986" s="191">
        <v>1.0</v>
      </c>
      <c r="K986" s="191" t="s">
        <v>46</v>
      </c>
      <c r="L986" s="185">
        <v>1951.16</v>
      </c>
      <c r="M986" s="185">
        <v>35583.15</v>
      </c>
      <c r="N986" s="185"/>
      <c r="O986" s="185">
        <v>7.0</v>
      </c>
      <c r="P986" s="186">
        <v>1869.18</v>
      </c>
      <c r="Q986" s="187">
        <v>0.0</v>
      </c>
      <c r="R986" s="86">
        <v>268.007</v>
      </c>
      <c r="S986" s="86">
        <v>1.312</v>
      </c>
      <c r="T986" s="84"/>
      <c r="U986" s="86">
        <v>2.0</v>
      </c>
      <c r="V986" s="86">
        <v>51.874</v>
      </c>
      <c r="W986" s="86">
        <v>0.0</v>
      </c>
      <c r="X986" s="199">
        <v>1725000.0</v>
      </c>
      <c r="Y986" s="86">
        <v>2628.0</v>
      </c>
      <c r="Z986" s="86">
        <v>19.45416</v>
      </c>
    </row>
    <row r="987">
      <c r="A987" s="185">
        <v>985.0</v>
      </c>
      <c r="B987" s="185" t="s">
        <v>58</v>
      </c>
      <c r="C987" s="185" t="s">
        <v>27</v>
      </c>
      <c r="D987" s="185" t="s">
        <v>27</v>
      </c>
      <c r="E987" s="185" t="s">
        <v>27</v>
      </c>
      <c r="F987" s="185">
        <v>32.0</v>
      </c>
      <c r="G987" s="185" t="s">
        <v>53</v>
      </c>
      <c r="H987" s="185"/>
      <c r="I987" s="185" t="s">
        <v>59</v>
      </c>
      <c r="J987" s="191">
        <v>1.0</v>
      </c>
      <c r="K987" s="191" t="s">
        <v>47</v>
      </c>
      <c r="L987" s="185">
        <v>12135.7</v>
      </c>
      <c r="M987" s="185">
        <v>1452.98</v>
      </c>
      <c r="N987" s="185"/>
      <c r="O987" s="185">
        <v>11.0</v>
      </c>
      <c r="P987" s="186">
        <v>12114.869999999999</v>
      </c>
      <c r="Q987" s="187">
        <v>0.2</v>
      </c>
      <c r="R987" s="86">
        <v>536.814</v>
      </c>
      <c r="S987" s="86">
        <v>2.624</v>
      </c>
      <c r="T987" s="84"/>
      <c r="U987" s="86">
        <v>4.0</v>
      </c>
      <c r="V987" s="86">
        <v>104.643</v>
      </c>
      <c r="W987" s="86">
        <v>0.0</v>
      </c>
      <c r="X987" s="199">
        <v>336000.0</v>
      </c>
      <c r="Y987" s="86">
        <v>1302.0</v>
      </c>
      <c r="Z987" s="86">
        <v>20.01141</v>
      </c>
    </row>
    <row r="988">
      <c r="A988" s="185">
        <v>986.0</v>
      </c>
      <c r="B988" s="185" t="s">
        <v>58</v>
      </c>
      <c r="C988" s="185" t="s">
        <v>27</v>
      </c>
      <c r="D988" s="185" t="s">
        <v>27</v>
      </c>
      <c r="E988" s="185" t="s">
        <v>27</v>
      </c>
      <c r="F988" s="185">
        <v>32.0</v>
      </c>
      <c r="G988" s="185" t="s">
        <v>53</v>
      </c>
      <c r="H988" s="185"/>
      <c r="I988" s="185" t="s">
        <v>59</v>
      </c>
      <c r="J988" s="191">
        <v>1.0</v>
      </c>
      <c r="K988" s="191" t="s">
        <v>48</v>
      </c>
      <c r="L988" s="185">
        <v>18573.579999999998</v>
      </c>
      <c r="M988" s="185">
        <v>14904.92</v>
      </c>
      <c r="N988" s="185"/>
      <c r="O988" s="185">
        <v>17.0</v>
      </c>
      <c r="P988" s="186">
        <v>8593.0</v>
      </c>
      <c r="Q988" s="187">
        <v>0.1</v>
      </c>
      <c r="R988" s="86">
        <v>2537.8500000000004</v>
      </c>
      <c r="S988" s="86">
        <v>4.544</v>
      </c>
      <c r="T988" s="84"/>
      <c r="U988" s="86">
        <v>8.0</v>
      </c>
      <c r="V988" s="86">
        <v>621.645</v>
      </c>
      <c r="W988" s="86">
        <v>0.0</v>
      </c>
      <c r="X988" s="199">
        <v>1289000.0</v>
      </c>
      <c r="Y988" s="86">
        <v>2374.0</v>
      </c>
      <c r="Z988" s="86">
        <v>20.15197</v>
      </c>
    </row>
    <row r="989">
      <c r="A989" s="185">
        <v>987.0</v>
      </c>
      <c r="B989" s="185" t="s">
        <v>58</v>
      </c>
      <c r="C989" s="185" t="s">
        <v>27</v>
      </c>
      <c r="D989" s="185" t="s">
        <v>27</v>
      </c>
      <c r="E989" s="185" t="s">
        <v>27</v>
      </c>
      <c r="F989" s="185">
        <v>32.0</v>
      </c>
      <c r="G989" s="185" t="s">
        <v>53</v>
      </c>
      <c r="H989" s="185"/>
      <c r="I989" s="185" t="s">
        <v>59</v>
      </c>
      <c r="J989" s="191">
        <v>1.0</v>
      </c>
      <c r="K989" s="191" t="s">
        <v>49</v>
      </c>
      <c r="L989" s="185">
        <v>20501.57</v>
      </c>
      <c r="M989" s="185">
        <v>54.912</v>
      </c>
      <c r="N989" s="185"/>
      <c r="O989" s="185">
        <v>3.0</v>
      </c>
      <c r="P989" s="186">
        <v>7571.39</v>
      </c>
      <c r="Q989" s="187">
        <v>0.1</v>
      </c>
      <c r="R989" s="86">
        <v>265.255</v>
      </c>
      <c r="S989" s="86">
        <v>1.248</v>
      </c>
      <c r="T989" s="84"/>
      <c r="U989" s="86">
        <v>2.0</v>
      </c>
      <c r="V989" s="86">
        <v>47.841</v>
      </c>
      <c r="W989" s="86">
        <v>0.0</v>
      </c>
      <c r="X989" s="199">
        <v>26000.0</v>
      </c>
      <c r="Y989" s="86">
        <v>845.0</v>
      </c>
      <c r="Z989" s="86">
        <v>18.50245</v>
      </c>
    </row>
    <row r="990">
      <c r="A990" s="185">
        <v>988.0</v>
      </c>
      <c r="B990" s="185" t="s">
        <v>58</v>
      </c>
      <c r="C990" s="185" t="s">
        <v>27</v>
      </c>
      <c r="D990" s="185" t="s">
        <v>27</v>
      </c>
      <c r="E990" s="185" t="s">
        <v>27</v>
      </c>
      <c r="F990" s="185">
        <v>32.0</v>
      </c>
      <c r="G990" s="185" t="s">
        <v>53</v>
      </c>
      <c r="H990" s="185"/>
      <c r="I990" s="185" t="s">
        <v>59</v>
      </c>
      <c r="J990" s="191">
        <v>1.0</v>
      </c>
      <c r="K990" s="191" t="s">
        <v>50</v>
      </c>
      <c r="L990" s="185">
        <v>14936.61</v>
      </c>
      <c r="M990" s="185">
        <v>4519.9</v>
      </c>
      <c r="N990" s="185"/>
      <c r="O990" s="185">
        <v>23.0</v>
      </c>
      <c r="P990" s="186">
        <v>33830.770000000004</v>
      </c>
      <c r="Q990" s="187">
        <v>0.4</v>
      </c>
      <c r="R990" s="86">
        <v>3053.2599999999998</v>
      </c>
      <c r="S990" s="86">
        <v>4.448</v>
      </c>
      <c r="T990" s="84"/>
      <c r="U990" s="86">
        <v>8.0</v>
      </c>
      <c r="V990" s="86">
        <v>3504.5</v>
      </c>
      <c r="W990" s="86">
        <v>0.0</v>
      </c>
      <c r="X990" s="199">
        <v>2285000.0</v>
      </c>
      <c r="Y990" s="86">
        <v>3798.0</v>
      </c>
      <c r="Z990" s="86">
        <v>22.69288</v>
      </c>
    </row>
    <row r="991">
      <c r="A991" s="185">
        <v>989.0</v>
      </c>
      <c r="B991" s="185" t="s">
        <v>58</v>
      </c>
      <c r="C991" s="185" t="s">
        <v>27</v>
      </c>
      <c r="D991" s="185" t="s">
        <v>27</v>
      </c>
      <c r="E991" s="185" t="s">
        <v>27</v>
      </c>
      <c r="F991" s="185">
        <v>32.0</v>
      </c>
      <c r="G991" s="185" t="s">
        <v>53</v>
      </c>
      <c r="H991" s="185"/>
      <c r="I991" s="185" t="s">
        <v>59</v>
      </c>
      <c r="J991" s="191">
        <v>1.0</v>
      </c>
      <c r="K991" s="191" t="s">
        <v>51</v>
      </c>
      <c r="L991" s="86">
        <v>0.0</v>
      </c>
      <c r="M991" s="86"/>
      <c r="N991" s="86"/>
      <c r="O991" s="86"/>
      <c r="P991" s="86">
        <v>0.0</v>
      </c>
      <c r="Q991" s="86"/>
      <c r="R991" s="86">
        <v>0.0</v>
      </c>
      <c r="S991" s="86"/>
      <c r="T991" s="86"/>
      <c r="U991" s="86"/>
      <c r="V991" s="86">
        <v>0.0</v>
      </c>
      <c r="W991" s="86"/>
      <c r="X991" s="86" t="e">
        <v>#VALUE!</v>
      </c>
      <c r="Y991" s="86" t="s">
        <v>30</v>
      </c>
      <c r="Z991" s="86" t="s">
        <v>30</v>
      </c>
    </row>
    <row r="992">
      <c r="A992" s="185">
        <v>990.0</v>
      </c>
      <c r="B992" s="185" t="s">
        <v>58</v>
      </c>
      <c r="C992" s="185" t="s">
        <v>27</v>
      </c>
      <c r="D992" s="185" t="s">
        <v>27</v>
      </c>
      <c r="E992" s="185" t="s">
        <v>27</v>
      </c>
      <c r="F992" s="185">
        <v>32.0</v>
      </c>
      <c r="G992" s="185" t="s">
        <v>53</v>
      </c>
      <c r="H992" s="185"/>
      <c r="I992" s="185" t="s">
        <v>59</v>
      </c>
      <c r="J992" s="191">
        <v>1.0</v>
      </c>
      <c r="K992" s="191" t="s">
        <v>52</v>
      </c>
      <c r="L992" s="86">
        <v>0.0</v>
      </c>
      <c r="M992" s="86"/>
      <c r="N992" s="86"/>
      <c r="O992" s="86"/>
      <c r="P992" s="86">
        <v>0.0</v>
      </c>
      <c r="Q992" s="86"/>
      <c r="R992" s="86">
        <v>0.0</v>
      </c>
      <c r="S992" s="86"/>
      <c r="T992" s="86"/>
      <c r="U992" s="86"/>
      <c r="V992" s="86">
        <v>0.0</v>
      </c>
      <c r="W992" s="86"/>
      <c r="X992" s="86" t="e">
        <v>#VALUE!</v>
      </c>
      <c r="Y992" s="86" t="s">
        <v>30</v>
      </c>
      <c r="Z992" s="86" t="s">
        <v>30</v>
      </c>
    </row>
    <row r="993">
      <c r="A993" s="185">
        <v>991.0</v>
      </c>
      <c r="B993" s="185" t="s">
        <v>58</v>
      </c>
      <c r="C993" s="185" t="s">
        <v>27</v>
      </c>
      <c r="D993" s="185" t="s">
        <v>27</v>
      </c>
      <c r="E993" s="185" t="s">
        <v>27</v>
      </c>
      <c r="F993" s="185">
        <v>32.0</v>
      </c>
      <c r="G993" s="185" t="s">
        <v>53</v>
      </c>
      <c r="H993" s="185"/>
      <c r="I993" s="185" t="s">
        <v>59</v>
      </c>
      <c r="J993" s="191">
        <v>2.0</v>
      </c>
      <c r="K993" s="191" t="s">
        <v>31</v>
      </c>
      <c r="L993" s="185">
        <v>73919.79000000001</v>
      </c>
      <c r="M993" s="185">
        <v>19.201</v>
      </c>
      <c r="N993" s="185"/>
      <c r="O993" s="185">
        <v>2.0</v>
      </c>
      <c r="P993" s="186">
        <v>61485.12</v>
      </c>
      <c r="Q993" s="187">
        <v>1.0</v>
      </c>
      <c r="R993" s="84">
        <v>0.0</v>
      </c>
      <c r="S993" s="84"/>
      <c r="T993" s="84"/>
      <c r="U993" s="84"/>
      <c r="V993" s="86">
        <v>0.0</v>
      </c>
      <c r="W993" s="188"/>
      <c r="X993" s="199">
        <v>89000.0</v>
      </c>
      <c r="Y993" s="86">
        <v>1094.0</v>
      </c>
      <c r="Z993" s="86">
        <v>13.70754</v>
      </c>
    </row>
    <row r="994">
      <c r="A994" s="185">
        <v>992.0</v>
      </c>
      <c r="B994" s="185" t="s">
        <v>58</v>
      </c>
      <c r="C994" s="185" t="s">
        <v>27</v>
      </c>
      <c r="D994" s="185" t="s">
        <v>27</v>
      </c>
      <c r="E994" s="185" t="s">
        <v>27</v>
      </c>
      <c r="F994" s="185">
        <v>32.0</v>
      </c>
      <c r="G994" s="185" t="s">
        <v>53</v>
      </c>
      <c r="H994" s="185"/>
      <c r="I994" s="185" t="s">
        <v>59</v>
      </c>
      <c r="J994" s="191">
        <v>2.0</v>
      </c>
      <c r="K994" s="191" t="s">
        <v>32</v>
      </c>
      <c r="L994" s="185">
        <v>4125.88</v>
      </c>
      <c r="M994" s="185">
        <v>1507.86</v>
      </c>
      <c r="N994" s="185"/>
      <c r="O994" s="185">
        <v>39.0</v>
      </c>
      <c r="P994" s="186">
        <v>3.592675E7</v>
      </c>
      <c r="Q994" s="187">
        <v>85.8</v>
      </c>
      <c r="R994" s="86">
        <v>47.905</v>
      </c>
      <c r="S994" s="86">
        <v>35.04</v>
      </c>
      <c r="T994" s="84"/>
      <c r="U994" s="86">
        <v>22.0</v>
      </c>
      <c r="V994" s="86">
        <v>462.891</v>
      </c>
      <c r="W994" s="86">
        <v>0.0</v>
      </c>
      <c r="X994" s="199">
        <v>3.7593E7</v>
      </c>
      <c r="Y994" s="86">
        <v>37679.0</v>
      </c>
      <c r="Z994" s="86">
        <v>21.27786</v>
      </c>
    </row>
    <row r="995">
      <c r="A995" s="185">
        <v>993.0</v>
      </c>
      <c r="B995" s="185" t="s">
        <v>58</v>
      </c>
      <c r="C995" s="185" t="s">
        <v>27</v>
      </c>
      <c r="D995" s="185" t="s">
        <v>27</v>
      </c>
      <c r="E995" s="185" t="s">
        <v>27</v>
      </c>
      <c r="F995" s="185">
        <v>32.0</v>
      </c>
      <c r="G995" s="185" t="s">
        <v>53</v>
      </c>
      <c r="H995" s="185"/>
      <c r="I995" s="185" t="s">
        <v>59</v>
      </c>
      <c r="J995" s="191">
        <v>2.0</v>
      </c>
      <c r="K995" s="191" t="s">
        <v>33</v>
      </c>
      <c r="L995" s="185">
        <v>31252.26</v>
      </c>
      <c r="M995" s="185">
        <v>199.555</v>
      </c>
      <c r="N995" s="185"/>
      <c r="O995" s="185">
        <v>12.0</v>
      </c>
      <c r="P995" s="186">
        <v>23247.489999999998</v>
      </c>
      <c r="Q995" s="187">
        <v>0.4</v>
      </c>
      <c r="R995" s="86">
        <v>4352.719999999999</v>
      </c>
      <c r="S995" s="86">
        <v>4.544</v>
      </c>
      <c r="T995" s="84"/>
      <c r="U995" s="86">
        <v>8.0</v>
      </c>
      <c r="V995" s="86">
        <v>1018.6200000000001</v>
      </c>
      <c r="W995" s="86">
        <v>0.0</v>
      </c>
      <c r="X995" s="199">
        <v>222000.0</v>
      </c>
      <c r="Y995" s="86">
        <v>1136.0</v>
      </c>
      <c r="Z995" s="86">
        <v>19.28197</v>
      </c>
    </row>
    <row r="996">
      <c r="A996" s="185">
        <v>994.0</v>
      </c>
      <c r="B996" s="185" t="s">
        <v>58</v>
      </c>
      <c r="C996" s="185" t="s">
        <v>27</v>
      </c>
      <c r="D996" s="185" t="s">
        <v>27</v>
      </c>
      <c r="E996" s="185" t="s">
        <v>27</v>
      </c>
      <c r="F996" s="185">
        <v>32.0</v>
      </c>
      <c r="G996" s="185" t="s">
        <v>53</v>
      </c>
      <c r="H996" s="185"/>
      <c r="I996" s="185" t="s">
        <v>59</v>
      </c>
      <c r="J996" s="191">
        <v>2.0</v>
      </c>
      <c r="K996" s="191" t="s">
        <v>34</v>
      </c>
      <c r="L996" s="185">
        <v>24310.52</v>
      </c>
      <c r="M996" s="185">
        <v>27.37165</v>
      </c>
      <c r="N996" s="185"/>
      <c r="O996" s="185">
        <v>69.0</v>
      </c>
      <c r="P996" s="186">
        <v>5027.790000000001</v>
      </c>
      <c r="Q996" s="187">
        <v>0.1</v>
      </c>
      <c r="R996" s="86">
        <v>304.072</v>
      </c>
      <c r="S996" s="86">
        <v>8.608</v>
      </c>
      <c r="T996" s="84"/>
      <c r="U996" s="86">
        <v>4.0</v>
      </c>
      <c r="V996" s="86">
        <v>587.152</v>
      </c>
      <c r="W996" s="86">
        <v>0.0</v>
      </c>
      <c r="X996" s="199">
        <v>1974000.0</v>
      </c>
      <c r="Y996" s="86">
        <v>3083.0</v>
      </c>
      <c r="Z996" s="86">
        <v>21.25125</v>
      </c>
    </row>
    <row r="997">
      <c r="A997" s="185">
        <v>995.0</v>
      </c>
      <c r="B997" s="185" t="s">
        <v>58</v>
      </c>
      <c r="C997" s="185" t="s">
        <v>27</v>
      </c>
      <c r="D997" s="185" t="s">
        <v>27</v>
      </c>
      <c r="E997" s="185" t="s">
        <v>27</v>
      </c>
      <c r="F997" s="185">
        <v>32.0</v>
      </c>
      <c r="G997" s="185" t="s">
        <v>53</v>
      </c>
      <c r="H997" s="185"/>
      <c r="I997" s="185" t="s">
        <v>59</v>
      </c>
      <c r="J997" s="191">
        <v>2.0</v>
      </c>
      <c r="K997" s="191" t="s">
        <v>35</v>
      </c>
      <c r="L997" s="185">
        <v>30610.65</v>
      </c>
      <c r="M997" s="185">
        <v>77.857</v>
      </c>
      <c r="N997" s="185"/>
      <c r="O997" s="185">
        <v>67.0</v>
      </c>
      <c r="P997" s="186">
        <v>6034.360000000001</v>
      </c>
      <c r="Q997" s="187">
        <v>0.1</v>
      </c>
      <c r="R997" s="86">
        <v>4382.19</v>
      </c>
      <c r="S997" s="86">
        <v>6.112</v>
      </c>
      <c r="T997" s="84"/>
      <c r="U997" s="86">
        <v>10.0</v>
      </c>
      <c r="V997" s="86">
        <v>642.512</v>
      </c>
      <c r="W997" s="86">
        <v>0.0</v>
      </c>
      <c r="X997" s="199">
        <v>46000.0</v>
      </c>
      <c r="Y997" s="86">
        <v>909.0</v>
      </c>
      <c r="Z997" s="86">
        <v>18.59968</v>
      </c>
    </row>
    <row r="998">
      <c r="A998" s="185">
        <v>996.0</v>
      </c>
      <c r="B998" s="185" t="s">
        <v>58</v>
      </c>
      <c r="C998" s="185" t="s">
        <v>27</v>
      </c>
      <c r="D998" s="185" t="s">
        <v>27</v>
      </c>
      <c r="E998" s="185" t="s">
        <v>27</v>
      </c>
      <c r="F998" s="185">
        <v>32.0</v>
      </c>
      <c r="G998" s="185" t="s">
        <v>53</v>
      </c>
      <c r="H998" s="185"/>
      <c r="I998" s="185" t="s">
        <v>59</v>
      </c>
      <c r="J998" s="191">
        <v>2.0</v>
      </c>
      <c r="K998" s="191" t="s">
        <v>36</v>
      </c>
      <c r="L998" s="185">
        <v>31670.44</v>
      </c>
      <c r="M998" s="185">
        <v>54.624</v>
      </c>
      <c r="N998" s="185"/>
      <c r="O998" s="185">
        <v>1.0</v>
      </c>
      <c r="P998" s="186">
        <v>998.512</v>
      </c>
      <c r="Q998" s="187">
        <v>0.0</v>
      </c>
      <c r="R998" s="84">
        <v>0.0</v>
      </c>
      <c r="S998" s="84"/>
      <c r="T998" s="84"/>
      <c r="U998" s="84"/>
      <c r="V998" s="86">
        <v>0.0</v>
      </c>
      <c r="W998" s="188"/>
      <c r="X998" s="199">
        <v>13000.0</v>
      </c>
      <c r="Y998" s="86">
        <v>730.0</v>
      </c>
      <c r="Z998" s="86">
        <v>8.16967</v>
      </c>
    </row>
    <row r="999">
      <c r="A999" s="185">
        <v>997.0</v>
      </c>
      <c r="B999" s="185" t="s">
        <v>58</v>
      </c>
      <c r="C999" s="185" t="s">
        <v>27</v>
      </c>
      <c r="D999" s="185" t="s">
        <v>27</v>
      </c>
      <c r="E999" s="185" t="s">
        <v>27</v>
      </c>
      <c r="F999" s="185">
        <v>32.0</v>
      </c>
      <c r="G999" s="185" t="s">
        <v>53</v>
      </c>
      <c r="H999" s="185"/>
      <c r="I999" s="185" t="s">
        <v>59</v>
      </c>
      <c r="J999" s="191">
        <v>2.0</v>
      </c>
      <c r="K999" s="191" t="s">
        <v>37</v>
      </c>
      <c r="L999" s="185">
        <v>33895.4</v>
      </c>
      <c r="M999" s="185">
        <v>42.018</v>
      </c>
      <c r="N999" s="185"/>
      <c r="O999" s="185">
        <v>12.0</v>
      </c>
      <c r="P999" s="186">
        <v>21119.710000000003</v>
      </c>
      <c r="Q999" s="187">
        <v>0.4</v>
      </c>
      <c r="R999" s="86">
        <v>4376.33</v>
      </c>
      <c r="S999" s="86">
        <v>5.792</v>
      </c>
      <c r="T999" s="84"/>
      <c r="U999" s="86">
        <v>10.0</v>
      </c>
      <c r="V999" s="86">
        <v>633.2959999999999</v>
      </c>
      <c r="W999" s="86">
        <v>0.0</v>
      </c>
      <c r="X999" s="199">
        <v>40000.0</v>
      </c>
      <c r="Y999" s="86">
        <v>911.0</v>
      </c>
      <c r="Z999" s="86">
        <v>18.89106</v>
      </c>
    </row>
    <row r="1000">
      <c r="A1000" s="185">
        <v>998.0</v>
      </c>
      <c r="B1000" s="185" t="s">
        <v>58</v>
      </c>
      <c r="C1000" s="185" t="s">
        <v>27</v>
      </c>
      <c r="D1000" s="185" t="s">
        <v>27</v>
      </c>
      <c r="E1000" s="185" t="s">
        <v>27</v>
      </c>
      <c r="F1000" s="185">
        <v>32.0</v>
      </c>
      <c r="G1000" s="185" t="s">
        <v>53</v>
      </c>
      <c r="H1000" s="185"/>
      <c r="I1000" s="185" t="s">
        <v>59</v>
      </c>
      <c r="J1000" s="191">
        <v>2.0</v>
      </c>
      <c r="K1000" s="191" t="s">
        <v>38</v>
      </c>
      <c r="L1000" s="185">
        <v>35128.24</v>
      </c>
      <c r="M1000" s="185">
        <v>121.409</v>
      </c>
      <c r="N1000" s="185"/>
      <c r="O1000" s="185">
        <v>85.0</v>
      </c>
      <c r="P1000" s="186">
        <v>13946.78</v>
      </c>
      <c r="Q1000" s="187">
        <v>0.2</v>
      </c>
      <c r="R1000" s="86">
        <v>4913.88</v>
      </c>
      <c r="S1000" s="86">
        <v>7.936</v>
      </c>
      <c r="T1000" s="84"/>
      <c r="U1000" s="86">
        <v>14.0</v>
      </c>
      <c r="V1000" s="86">
        <v>736.0179999999999</v>
      </c>
      <c r="W1000" s="86">
        <v>0.0</v>
      </c>
      <c r="X1000" s="199">
        <v>61000.0</v>
      </c>
      <c r="Y1000" s="86">
        <v>1090.0</v>
      </c>
      <c r="Z1000" s="86">
        <v>19.69106</v>
      </c>
    </row>
    <row r="1001">
      <c r="A1001" s="185">
        <v>999.0</v>
      </c>
      <c r="B1001" s="185" t="s">
        <v>58</v>
      </c>
      <c r="C1001" s="185" t="s">
        <v>27</v>
      </c>
      <c r="D1001" s="185" t="s">
        <v>27</v>
      </c>
      <c r="E1001" s="185" t="s">
        <v>27</v>
      </c>
      <c r="F1001" s="185">
        <v>32.0</v>
      </c>
      <c r="G1001" s="185" t="s">
        <v>53</v>
      </c>
      <c r="H1001" s="185"/>
      <c r="I1001" s="185" t="s">
        <v>59</v>
      </c>
      <c r="J1001" s="191">
        <v>2.0</v>
      </c>
      <c r="K1001" s="191" t="s">
        <v>39</v>
      </c>
      <c r="L1001" s="185">
        <v>45242.32</v>
      </c>
      <c r="M1001" s="185">
        <v>24.32</v>
      </c>
      <c r="N1001" s="185"/>
      <c r="O1001" s="185">
        <v>12.0</v>
      </c>
      <c r="P1001" s="186">
        <v>50540.03</v>
      </c>
      <c r="Q1001" s="187">
        <v>0.9</v>
      </c>
      <c r="R1001" s="86">
        <v>8725.4</v>
      </c>
      <c r="S1001" s="86">
        <v>5.985</v>
      </c>
      <c r="T1001" s="84"/>
      <c r="U1001" s="86">
        <v>10.0</v>
      </c>
      <c r="V1001" s="86">
        <v>6041.400000000001</v>
      </c>
      <c r="W1001" s="86">
        <v>0.1</v>
      </c>
      <c r="X1001" s="199">
        <v>72000.0</v>
      </c>
      <c r="Y1001" s="86">
        <v>1045.0</v>
      </c>
      <c r="Z1001" s="86">
        <v>19.05841</v>
      </c>
    </row>
    <row r="1002">
      <c r="A1002" s="185">
        <v>1000.0</v>
      </c>
      <c r="B1002" s="185" t="s">
        <v>58</v>
      </c>
      <c r="C1002" s="185" t="s">
        <v>27</v>
      </c>
      <c r="D1002" s="185" t="s">
        <v>27</v>
      </c>
      <c r="E1002" s="185" t="s">
        <v>27</v>
      </c>
      <c r="F1002" s="185">
        <v>32.0</v>
      </c>
      <c r="G1002" s="185" t="s">
        <v>53</v>
      </c>
      <c r="H1002" s="185"/>
      <c r="I1002" s="185" t="s">
        <v>59</v>
      </c>
      <c r="J1002" s="191">
        <v>2.0</v>
      </c>
      <c r="K1002" s="191" t="s">
        <v>40</v>
      </c>
      <c r="L1002" s="185">
        <v>31895.68</v>
      </c>
      <c r="M1002" s="185">
        <v>811.404</v>
      </c>
      <c r="N1002" s="185"/>
      <c r="O1002" s="185">
        <v>57.0</v>
      </c>
      <c r="P1002" s="186">
        <v>72632.73</v>
      </c>
      <c r="Q1002" s="187">
        <v>2.5</v>
      </c>
      <c r="R1002" s="86">
        <v>4706.46</v>
      </c>
      <c r="S1002" s="86">
        <v>8.128</v>
      </c>
      <c r="T1002" s="84"/>
      <c r="U1002" s="86">
        <v>53.0</v>
      </c>
      <c r="V1002" s="86">
        <v>1465.86</v>
      </c>
      <c r="W1002" s="86">
        <v>0.1</v>
      </c>
      <c r="X1002" s="199">
        <v>183000.0</v>
      </c>
      <c r="Y1002" s="86">
        <v>1235.0</v>
      </c>
      <c r="Z1002" s="86">
        <v>19.35096</v>
      </c>
    </row>
    <row r="1003">
      <c r="A1003" s="185">
        <v>1001.0</v>
      </c>
      <c r="B1003" s="185" t="s">
        <v>58</v>
      </c>
      <c r="C1003" s="185" t="s">
        <v>27</v>
      </c>
      <c r="D1003" s="185" t="s">
        <v>27</v>
      </c>
      <c r="E1003" s="185" t="s">
        <v>27</v>
      </c>
      <c r="F1003" s="185">
        <v>32.0</v>
      </c>
      <c r="G1003" s="185" t="s">
        <v>53</v>
      </c>
      <c r="H1003" s="185"/>
      <c r="I1003" s="185" t="s">
        <v>59</v>
      </c>
      <c r="J1003" s="191">
        <v>2.0</v>
      </c>
      <c r="K1003" s="191" t="s">
        <v>41</v>
      </c>
      <c r="L1003" s="185">
        <v>4068.7100000000005</v>
      </c>
      <c r="M1003" s="185">
        <v>1967.61</v>
      </c>
      <c r="N1003" s="185"/>
      <c r="O1003" s="185">
        <v>30.0</v>
      </c>
      <c r="P1003" s="186">
        <v>928.72</v>
      </c>
      <c r="Q1003" s="187">
        <v>0.0</v>
      </c>
      <c r="R1003" s="86">
        <v>33.12</v>
      </c>
      <c r="S1003" s="86">
        <v>4.288</v>
      </c>
      <c r="T1003" s="84"/>
      <c r="U1003" s="86">
        <v>8.0</v>
      </c>
      <c r="V1003" s="86">
        <v>154.596</v>
      </c>
      <c r="W1003" s="86">
        <v>0.0</v>
      </c>
      <c r="X1003" s="199">
        <v>116000.0</v>
      </c>
      <c r="Y1003" s="86">
        <v>1183.0</v>
      </c>
      <c r="Z1003" s="86">
        <v>20.74126</v>
      </c>
    </row>
    <row r="1004">
      <c r="A1004" s="185">
        <v>1002.0</v>
      </c>
      <c r="B1004" s="185" t="s">
        <v>58</v>
      </c>
      <c r="C1004" s="185" t="s">
        <v>27</v>
      </c>
      <c r="D1004" s="185" t="s">
        <v>27</v>
      </c>
      <c r="E1004" s="185" t="s">
        <v>27</v>
      </c>
      <c r="F1004" s="185">
        <v>32.0</v>
      </c>
      <c r="G1004" s="185" t="s">
        <v>53</v>
      </c>
      <c r="H1004" s="185"/>
      <c r="I1004" s="185" t="s">
        <v>59</v>
      </c>
      <c r="J1004" s="191">
        <v>2.0</v>
      </c>
      <c r="K1004" s="191" t="s">
        <v>42</v>
      </c>
      <c r="L1004" s="185">
        <v>25202.449999999997</v>
      </c>
      <c r="M1004" s="185">
        <v>42.913</v>
      </c>
      <c r="N1004" s="185"/>
      <c r="O1004" s="185">
        <v>59.0</v>
      </c>
      <c r="P1004" s="186">
        <v>2082.46</v>
      </c>
      <c r="Q1004" s="187">
        <v>0.0</v>
      </c>
      <c r="R1004" s="86">
        <v>3948.93</v>
      </c>
      <c r="S1004" s="86">
        <v>1.248</v>
      </c>
      <c r="T1004" s="84"/>
      <c r="U1004" s="86">
        <v>2.0</v>
      </c>
      <c r="V1004" s="86">
        <v>458.38</v>
      </c>
      <c r="W1004" s="86">
        <v>0.0</v>
      </c>
      <c r="X1004" s="199">
        <v>31000.0</v>
      </c>
      <c r="Y1004" s="86">
        <v>826.0</v>
      </c>
      <c r="Z1004" s="86">
        <v>18.16844</v>
      </c>
    </row>
    <row r="1005">
      <c r="A1005" s="185">
        <v>1003.0</v>
      </c>
      <c r="B1005" s="185" t="s">
        <v>58</v>
      </c>
      <c r="C1005" s="185" t="s">
        <v>27</v>
      </c>
      <c r="D1005" s="185" t="s">
        <v>27</v>
      </c>
      <c r="E1005" s="185" t="s">
        <v>27</v>
      </c>
      <c r="F1005" s="185">
        <v>32.0</v>
      </c>
      <c r="G1005" s="185" t="s">
        <v>53</v>
      </c>
      <c r="H1005" s="185"/>
      <c r="I1005" s="185" t="s">
        <v>59</v>
      </c>
      <c r="J1005" s="191">
        <v>2.0</v>
      </c>
      <c r="K1005" s="191" t="s">
        <v>43</v>
      </c>
      <c r="L1005" s="185">
        <v>3674.33</v>
      </c>
      <c r="M1005" s="185">
        <v>1034.74</v>
      </c>
      <c r="N1005" s="185"/>
      <c r="O1005" s="185">
        <v>59.0</v>
      </c>
      <c r="P1005" s="186">
        <v>2.21586E7</v>
      </c>
      <c r="Q1005" s="187">
        <v>82.4</v>
      </c>
      <c r="R1005" s="86">
        <v>152.356</v>
      </c>
      <c r="S1005" s="84"/>
      <c r="T1005" s="84"/>
      <c r="U1005" s="84"/>
      <c r="V1005" s="86">
        <v>0.0</v>
      </c>
      <c r="W1005" s="188"/>
      <c r="X1005" s="199">
        <v>2.3033E7</v>
      </c>
      <c r="Y1005" s="86">
        <v>23641.0</v>
      </c>
      <c r="Z1005" s="86">
        <v>13.71045</v>
      </c>
    </row>
    <row r="1006">
      <c r="A1006" s="185">
        <v>1004.0</v>
      </c>
      <c r="B1006" s="185" t="s">
        <v>58</v>
      </c>
      <c r="C1006" s="185" t="s">
        <v>27</v>
      </c>
      <c r="D1006" s="185" t="s">
        <v>27</v>
      </c>
      <c r="E1006" s="185" t="s">
        <v>27</v>
      </c>
      <c r="F1006" s="185">
        <v>32.0</v>
      </c>
      <c r="G1006" s="185" t="s">
        <v>53</v>
      </c>
      <c r="H1006" s="185"/>
      <c r="I1006" s="185" t="s">
        <v>59</v>
      </c>
      <c r="J1006" s="191">
        <v>2.0</v>
      </c>
      <c r="K1006" s="191" t="s">
        <v>44</v>
      </c>
      <c r="L1006" s="185">
        <v>27789.84</v>
      </c>
      <c r="M1006" s="185">
        <v>109.347</v>
      </c>
      <c r="N1006" s="185"/>
      <c r="O1006" s="185">
        <v>5.0</v>
      </c>
      <c r="P1006" s="186">
        <v>3031.44</v>
      </c>
      <c r="Q1006" s="187">
        <v>0.1</v>
      </c>
      <c r="R1006" s="86">
        <v>530.5419999999999</v>
      </c>
      <c r="S1006" s="86">
        <v>1.28</v>
      </c>
      <c r="T1006" s="84"/>
      <c r="U1006" s="86">
        <v>2.0</v>
      </c>
      <c r="V1006" s="86">
        <v>70.402</v>
      </c>
      <c r="W1006" s="86">
        <v>0.0</v>
      </c>
      <c r="X1006" s="199">
        <v>20000.0</v>
      </c>
      <c r="Y1006" s="86">
        <v>883.0</v>
      </c>
      <c r="Z1006" s="86">
        <v>19.02542</v>
      </c>
    </row>
    <row r="1007">
      <c r="A1007" s="185">
        <v>1005.0</v>
      </c>
      <c r="B1007" s="185" t="s">
        <v>58</v>
      </c>
      <c r="C1007" s="185" t="s">
        <v>27</v>
      </c>
      <c r="D1007" s="185" t="s">
        <v>27</v>
      </c>
      <c r="E1007" s="185" t="s">
        <v>27</v>
      </c>
      <c r="F1007" s="185">
        <v>32.0</v>
      </c>
      <c r="G1007" s="185" t="s">
        <v>53</v>
      </c>
      <c r="H1007" s="185"/>
      <c r="I1007" s="185" t="s">
        <v>59</v>
      </c>
      <c r="J1007" s="191">
        <v>2.0</v>
      </c>
      <c r="K1007" s="191" t="s">
        <v>45</v>
      </c>
      <c r="L1007" s="185">
        <v>28144.33</v>
      </c>
      <c r="M1007" s="185">
        <v>202.052</v>
      </c>
      <c r="N1007" s="185"/>
      <c r="O1007" s="185">
        <v>12.0</v>
      </c>
      <c r="P1007" s="186">
        <v>2079.23</v>
      </c>
      <c r="Q1007" s="187">
        <v>0.0</v>
      </c>
      <c r="R1007" s="86">
        <v>58.433</v>
      </c>
      <c r="S1007" s="86">
        <v>2.177</v>
      </c>
      <c r="T1007" s="84"/>
      <c r="U1007" s="86">
        <v>4.0</v>
      </c>
      <c r="V1007" s="86">
        <v>78.433</v>
      </c>
      <c r="W1007" s="86">
        <v>0.0</v>
      </c>
      <c r="X1007" s="199">
        <v>202000.0</v>
      </c>
      <c r="Y1007" s="86">
        <v>829.0</v>
      </c>
      <c r="Z1007" s="86">
        <v>20.02973</v>
      </c>
    </row>
    <row r="1008">
      <c r="A1008" s="185">
        <v>1006.0</v>
      </c>
      <c r="B1008" s="185" t="s">
        <v>58</v>
      </c>
      <c r="C1008" s="185" t="s">
        <v>27</v>
      </c>
      <c r="D1008" s="185" t="s">
        <v>27</v>
      </c>
      <c r="E1008" s="185" t="s">
        <v>27</v>
      </c>
      <c r="F1008" s="185">
        <v>32.0</v>
      </c>
      <c r="G1008" s="185" t="s">
        <v>53</v>
      </c>
      <c r="H1008" s="185"/>
      <c r="I1008" s="185" t="s">
        <v>59</v>
      </c>
      <c r="J1008" s="191">
        <v>2.0</v>
      </c>
      <c r="K1008" s="191" t="s">
        <v>46</v>
      </c>
      <c r="L1008" s="185">
        <v>2821.9599999999996</v>
      </c>
      <c r="M1008" s="185">
        <v>71513.22</v>
      </c>
      <c r="N1008" s="185"/>
      <c r="O1008" s="185">
        <v>7.0</v>
      </c>
      <c r="P1008" s="186">
        <v>3580.09</v>
      </c>
      <c r="Q1008" s="187">
        <v>0.0</v>
      </c>
      <c r="R1008" s="86">
        <v>559.47</v>
      </c>
      <c r="S1008" s="86">
        <v>1.376</v>
      </c>
      <c r="T1008" s="84"/>
      <c r="U1008" s="86">
        <v>2.0</v>
      </c>
      <c r="V1008" s="86">
        <v>68.995</v>
      </c>
      <c r="W1008" s="86">
        <v>0.0</v>
      </c>
      <c r="X1008" s="199">
        <v>3456000.0</v>
      </c>
      <c r="Y1008" s="86">
        <v>4361.0</v>
      </c>
      <c r="Z1008" s="86">
        <v>19.13833</v>
      </c>
    </row>
    <row r="1009">
      <c r="A1009" s="185">
        <v>1007.0</v>
      </c>
      <c r="B1009" s="185" t="s">
        <v>58</v>
      </c>
      <c r="C1009" s="185" t="s">
        <v>27</v>
      </c>
      <c r="D1009" s="185" t="s">
        <v>27</v>
      </c>
      <c r="E1009" s="185" t="s">
        <v>27</v>
      </c>
      <c r="F1009" s="185">
        <v>32.0</v>
      </c>
      <c r="G1009" s="185" t="s">
        <v>53</v>
      </c>
      <c r="H1009" s="185"/>
      <c r="I1009" s="185" t="s">
        <v>59</v>
      </c>
      <c r="J1009" s="191">
        <v>2.0</v>
      </c>
      <c r="K1009" s="191" t="s">
        <v>47</v>
      </c>
      <c r="L1009" s="185">
        <v>24489.43</v>
      </c>
      <c r="M1009" s="185">
        <v>2846.16</v>
      </c>
      <c r="N1009" s="185"/>
      <c r="O1009" s="185">
        <v>11.0</v>
      </c>
      <c r="P1009" s="186">
        <v>40502.89</v>
      </c>
      <c r="Q1009" s="187">
        <v>0.7</v>
      </c>
      <c r="R1009" s="86">
        <v>1113.5600000000002</v>
      </c>
      <c r="S1009" s="86">
        <v>2.528</v>
      </c>
      <c r="T1009" s="84"/>
      <c r="U1009" s="86">
        <v>4.0</v>
      </c>
      <c r="V1009" s="86">
        <v>136.131</v>
      </c>
      <c r="W1009" s="86">
        <v>0.0</v>
      </c>
      <c r="X1009" s="199">
        <v>643000.0</v>
      </c>
      <c r="Y1009" s="86">
        <v>1646.0</v>
      </c>
      <c r="Z1009" s="86">
        <v>20.06512</v>
      </c>
    </row>
    <row r="1010">
      <c r="A1010" s="185">
        <v>1008.0</v>
      </c>
      <c r="B1010" s="185" t="s">
        <v>58</v>
      </c>
      <c r="C1010" s="185" t="s">
        <v>27</v>
      </c>
      <c r="D1010" s="185" t="s">
        <v>27</v>
      </c>
      <c r="E1010" s="185" t="s">
        <v>27</v>
      </c>
      <c r="F1010" s="185">
        <v>32.0</v>
      </c>
      <c r="G1010" s="185" t="s">
        <v>53</v>
      </c>
      <c r="H1010" s="185"/>
      <c r="I1010" s="185" t="s">
        <v>59</v>
      </c>
      <c r="J1010" s="191">
        <v>2.0</v>
      </c>
      <c r="K1010" s="191" t="s">
        <v>48</v>
      </c>
      <c r="L1010" s="185">
        <v>38199.41</v>
      </c>
      <c r="M1010" s="185">
        <v>26908.25</v>
      </c>
      <c r="N1010" s="185"/>
      <c r="O1010" s="185">
        <v>17.0</v>
      </c>
      <c r="P1010" s="186">
        <v>17166.6</v>
      </c>
      <c r="Q1010" s="187">
        <v>0.3</v>
      </c>
      <c r="R1010" s="86">
        <v>5502.379999999999</v>
      </c>
      <c r="S1010" s="86">
        <v>4.769</v>
      </c>
      <c r="T1010" s="84"/>
      <c r="U1010" s="86">
        <v>8.0</v>
      </c>
      <c r="V1010" s="86">
        <v>1037.66</v>
      </c>
      <c r="W1010" s="86">
        <v>0.0</v>
      </c>
      <c r="X1010" s="199">
        <v>2484000.0</v>
      </c>
      <c r="Y1010" s="86">
        <v>3610.0</v>
      </c>
      <c r="Z1010" s="86">
        <v>20.03018</v>
      </c>
    </row>
    <row r="1011">
      <c r="A1011" s="185">
        <v>1009.0</v>
      </c>
      <c r="B1011" s="185" t="s">
        <v>58</v>
      </c>
      <c r="C1011" s="185" t="s">
        <v>27</v>
      </c>
      <c r="D1011" s="185" t="s">
        <v>27</v>
      </c>
      <c r="E1011" s="185" t="s">
        <v>27</v>
      </c>
      <c r="F1011" s="185">
        <v>32.0</v>
      </c>
      <c r="G1011" s="185" t="s">
        <v>53</v>
      </c>
      <c r="H1011" s="185"/>
      <c r="I1011" s="185" t="s">
        <v>59</v>
      </c>
      <c r="J1011" s="191">
        <v>2.0</v>
      </c>
      <c r="K1011" s="191" t="s">
        <v>49</v>
      </c>
      <c r="L1011" s="185">
        <v>41938.24</v>
      </c>
      <c r="M1011" s="185">
        <v>54.689</v>
      </c>
      <c r="N1011" s="185"/>
      <c r="O1011" s="185">
        <v>3.0</v>
      </c>
      <c r="P1011" s="186">
        <v>21095.649999999998</v>
      </c>
      <c r="Q1011" s="187">
        <v>0.4</v>
      </c>
      <c r="R1011" s="86">
        <v>529.805</v>
      </c>
      <c r="S1011" s="86">
        <v>1.28</v>
      </c>
      <c r="T1011" s="84"/>
      <c r="U1011" s="86">
        <v>2.0</v>
      </c>
      <c r="V1011" s="86">
        <v>68.994</v>
      </c>
      <c r="W1011" s="86">
        <v>0.0</v>
      </c>
      <c r="X1011" s="199">
        <v>40000.0</v>
      </c>
      <c r="Y1011" s="86">
        <v>890.0</v>
      </c>
      <c r="Z1011" s="86">
        <v>18.59465</v>
      </c>
    </row>
    <row r="1012">
      <c r="A1012" s="185">
        <v>1010.0</v>
      </c>
      <c r="B1012" s="185" t="s">
        <v>58</v>
      </c>
      <c r="C1012" s="185" t="s">
        <v>27</v>
      </c>
      <c r="D1012" s="185" t="s">
        <v>27</v>
      </c>
      <c r="E1012" s="185" t="s">
        <v>27</v>
      </c>
      <c r="F1012" s="185">
        <v>32.0</v>
      </c>
      <c r="G1012" s="185" t="s">
        <v>53</v>
      </c>
      <c r="H1012" s="185"/>
      <c r="I1012" s="185" t="s">
        <v>59</v>
      </c>
      <c r="J1012" s="191">
        <v>2.0</v>
      </c>
      <c r="K1012" s="191" t="s">
        <v>50</v>
      </c>
      <c r="L1012" s="185">
        <v>30357.39</v>
      </c>
      <c r="M1012" s="185">
        <v>8274.24</v>
      </c>
      <c r="N1012" s="185"/>
      <c r="O1012" s="185">
        <v>23.0</v>
      </c>
      <c r="P1012" s="186">
        <v>67283.65</v>
      </c>
      <c r="Q1012" s="187">
        <v>0.6</v>
      </c>
      <c r="R1012" s="86">
        <v>6028.98</v>
      </c>
      <c r="S1012" s="86">
        <v>4.352</v>
      </c>
      <c r="T1012" s="84"/>
      <c r="U1012" s="86">
        <v>8.0</v>
      </c>
      <c r="V1012" s="86">
        <v>7417.18</v>
      </c>
      <c r="W1012" s="86">
        <v>0.1</v>
      </c>
      <c r="X1012" s="199">
        <v>4271000.0</v>
      </c>
      <c r="Y1012" s="86">
        <v>5915.0</v>
      </c>
      <c r="Z1012" s="86">
        <v>22.64232</v>
      </c>
    </row>
    <row r="1013">
      <c r="A1013" s="185">
        <v>1011.0</v>
      </c>
      <c r="B1013" s="185" t="s">
        <v>58</v>
      </c>
      <c r="C1013" s="185" t="s">
        <v>27</v>
      </c>
      <c r="D1013" s="185" t="s">
        <v>27</v>
      </c>
      <c r="E1013" s="185" t="s">
        <v>27</v>
      </c>
      <c r="F1013" s="185">
        <v>32.0</v>
      </c>
      <c r="G1013" s="185" t="s">
        <v>53</v>
      </c>
      <c r="H1013" s="185"/>
      <c r="I1013" s="185" t="s">
        <v>59</v>
      </c>
      <c r="J1013" s="191">
        <v>2.0</v>
      </c>
      <c r="K1013" s="191" t="s">
        <v>51</v>
      </c>
      <c r="L1013" s="86">
        <v>0.0</v>
      </c>
      <c r="M1013" s="86"/>
      <c r="N1013" s="86"/>
      <c r="O1013" s="86"/>
      <c r="P1013" s="86">
        <v>0.0</v>
      </c>
      <c r="Q1013" s="86"/>
      <c r="R1013" s="86">
        <v>0.0</v>
      </c>
      <c r="S1013" s="86"/>
      <c r="T1013" s="86"/>
      <c r="U1013" s="86"/>
      <c r="V1013" s="86">
        <v>0.0</v>
      </c>
      <c r="W1013" s="86"/>
      <c r="X1013" s="86" t="e">
        <v>#VALUE!</v>
      </c>
      <c r="Y1013" s="86" t="s">
        <v>30</v>
      </c>
      <c r="Z1013" s="86" t="s">
        <v>30</v>
      </c>
    </row>
    <row r="1014">
      <c r="A1014" s="185">
        <v>1012.0</v>
      </c>
      <c r="B1014" s="185" t="s">
        <v>58</v>
      </c>
      <c r="C1014" s="185" t="s">
        <v>27</v>
      </c>
      <c r="D1014" s="185" t="s">
        <v>27</v>
      </c>
      <c r="E1014" s="185" t="s">
        <v>27</v>
      </c>
      <c r="F1014" s="185">
        <v>32.0</v>
      </c>
      <c r="G1014" s="185" t="s">
        <v>53</v>
      </c>
      <c r="H1014" s="185"/>
      <c r="I1014" s="185" t="s">
        <v>59</v>
      </c>
      <c r="J1014" s="191">
        <v>2.0</v>
      </c>
      <c r="K1014" s="191" t="s">
        <v>52</v>
      </c>
      <c r="L1014" s="86">
        <v>0.0</v>
      </c>
      <c r="M1014" s="86"/>
      <c r="N1014" s="86"/>
      <c r="O1014" s="86"/>
      <c r="P1014" s="86">
        <v>0.0</v>
      </c>
      <c r="Q1014" s="86"/>
      <c r="R1014" s="86">
        <v>0.0</v>
      </c>
      <c r="S1014" s="86"/>
      <c r="T1014" s="86"/>
      <c r="U1014" s="86"/>
      <c r="V1014" s="86">
        <v>0.0</v>
      </c>
      <c r="W1014" s="86"/>
      <c r="X1014" s="86" t="e">
        <v>#VALUE!</v>
      </c>
      <c r="Y1014" s="86" t="s">
        <v>30</v>
      </c>
      <c r="Z1014" s="86" t="s">
        <v>30</v>
      </c>
    </row>
    <row r="1015">
      <c r="A1015" s="185">
        <v>1013.0</v>
      </c>
      <c r="B1015" s="185" t="s">
        <v>58</v>
      </c>
      <c r="C1015" s="185" t="s">
        <v>27</v>
      </c>
      <c r="D1015" s="185" t="s">
        <v>27</v>
      </c>
      <c r="E1015" s="185" t="s">
        <v>27</v>
      </c>
      <c r="F1015" s="185">
        <v>32.0</v>
      </c>
      <c r="G1015" s="185" t="s">
        <v>53</v>
      </c>
      <c r="H1015" s="185"/>
      <c r="I1015" s="185" t="s">
        <v>59</v>
      </c>
      <c r="J1015" s="191">
        <v>4.0</v>
      </c>
      <c r="K1015" s="191" t="s">
        <v>31</v>
      </c>
      <c r="L1015" s="185">
        <v>99769.74</v>
      </c>
      <c r="M1015" s="185">
        <v>19.808</v>
      </c>
      <c r="N1015" s="185"/>
      <c r="O1015" s="185">
        <v>2.0</v>
      </c>
      <c r="P1015" s="186">
        <v>208153.6</v>
      </c>
      <c r="Q1015" s="187">
        <v>3.5</v>
      </c>
      <c r="R1015" s="84">
        <v>0.0</v>
      </c>
      <c r="S1015" s="84"/>
      <c r="T1015" s="84"/>
      <c r="U1015" s="84"/>
      <c r="V1015" s="86">
        <v>0.0</v>
      </c>
      <c r="W1015" s="188"/>
      <c r="X1015" s="199">
        <v>118000.0</v>
      </c>
      <c r="Y1015" s="86">
        <v>1127.0</v>
      </c>
      <c r="Z1015" s="86">
        <v>15.80251</v>
      </c>
    </row>
    <row r="1016">
      <c r="A1016" s="185">
        <v>1014.0</v>
      </c>
      <c r="B1016" s="185" t="s">
        <v>58</v>
      </c>
      <c r="C1016" s="185" t="s">
        <v>27</v>
      </c>
      <c r="D1016" s="185" t="s">
        <v>27</v>
      </c>
      <c r="E1016" s="185" t="s">
        <v>27</v>
      </c>
      <c r="F1016" s="185">
        <v>32.0</v>
      </c>
      <c r="G1016" s="185" t="s">
        <v>53</v>
      </c>
      <c r="H1016" s="185"/>
      <c r="I1016" s="185" t="s">
        <v>59</v>
      </c>
      <c r="J1016" s="191">
        <v>4.0</v>
      </c>
      <c r="K1016" s="191" t="s">
        <v>32</v>
      </c>
      <c r="L1016" s="185">
        <v>7679.74</v>
      </c>
      <c r="M1016" s="185">
        <v>2465.99</v>
      </c>
      <c r="N1016" s="185"/>
      <c r="O1016" s="185">
        <v>39.0</v>
      </c>
      <c r="P1016" s="186">
        <v>1.4095495E8</v>
      </c>
      <c r="Q1016" s="187">
        <v>95.9</v>
      </c>
      <c r="R1016" s="86">
        <v>76.225</v>
      </c>
      <c r="S1016" s="86">
        <v>16.864</v>
      </c>
      <c r="T1016" s="84"/>
      <c r="U1016" s="86">
        <v>22.0</v>
      </c>
      <c r="V1016" s="86">
        <v>513.933</v>
      </c>
      <c r="W1016" s="86">
        <v>0.0</v>
      </c>
      <c r="X1016" s="199">
        <v>1.46621E8</v>
      </c>
      <c r="Y1016" s="86">
        <v>142947.0</v>
      </c>
      <c r="Z1016" s="86">
        <v>21.59677</v>
      </c>
    </row>
    <row r="1017">
      <c r="A1017" s="185">
        <v>1015.0</v>
      </c>
      <c r="B1017" s="185" t="s">
        <v>58</v>
      </c>
      <c r="C1017" s="185" t="s">
        <v>27</v>
      </c>
      <c r="D1017" s="185" t="s">
        <v>27</v>
      </c>
      <c r="E1017" s="185" t="s">
        <v>27</v>
      </c>
      <c r="F1017" s="185">
        <v>32.0</v>
      </c>
      <c r="G1017" s="185" t="s">
        <v>53</v>
      </c>
      <c r="H1017" s="185"/>
      <c r="I1017" s="185" t="s">
        <v>59</v>
      </c>
      <c r="J1017" s="191">
        <v>4.0</v>
      </c>
      <c r="K1017" s="191" t="s">
        <v>33</v>
      </c>
      <c r="L1017" s="185">
        <v>64007.72000000001</v>
      </c>
      <c r="M1017" s="185">
        <v>320.938</v>
      </c>
      <c r="N1017" s="185"/>
      <c r="O1017" s="185">
        <v>12.0</v>
      </c>
      <c r="P1017" s="186">
        <v>47244.43</v>
      </c>
      <c r="Q1017" s="187">
        <v>0.8</v>
      </c>
      <c r="R1017" s="86">
        <v>8711.740000000002</v>
      </c>
      <c r="S1017" s="86">
        <v>4.768</v>
      </c>
      <c r="T1017" s="84"/>
      <c r="U1017" s="86">
        <v>8.0</v>
      </c>
      <c r="V1017" s="86">
        <v>2007.4399999999998</v>
      </c>
      <c r="W1017" s="86">
        <v>0.0</v>
      </c>
      <c r="X1017" s="199">
        <v>429000.0</v>
      </c>
      <c r="Y1017" s="86">
        <v>1429.0</v>
      </c>
      <c r="Z1017" s="86">
        <v>19.46715</v>
      </c>
    </row>
    <row r="1018">
      <c r="A1018" s="185">
        <v>1016.0</v>
      </c>
      <c r="B1018" s="185" t="s">
        <v>58</v>
      </c>
      <c r="C1018" s="185" t="s">
        <v>27</v>
      </c>
      <c r="D1018" s="185" t="s">
        <v>27</v>
      </c>
      <c r="E1018" s="185" t="s">
        <v>27</v>
      </c>
      <c r="F1018" s="185">
        <v>32.0</v>
      </c>
      <c r="G1018" s="185" t="s">
        <v>53</v>
      </c>
      <c r="H1018" s="185"/>
      <c r="I1018" s="185" t="s">
        <v>59</v>
      </c>
      <c r="J1018" s="191">
        <v>4.0</v>
      </c>
      <c r="K1018" s="191" t="s">
        <v>34</v>
      </c>
      <c r="L1018" s="185">
        <v>48160.93</v>
      </c>
      <c r="M1018" s="185">
        <v>55169.74</v>
      </c>
      <c r="N1018" s="185"/>
      <c r="O1018" s="185">
        <v>69.0</v>
      </c>
      <c r="P1018" s="186">
        <v>9727.4</v>
      </c>
      <c r="Q1018" s="187">
        <v>0.1</v>
      </c>
      <c r="R1018" s="86">
        <v>639.216</v>
      </c>
      <c r="S1018" s="86">
        <v>4.896</v>
      </c>
      <c r="T1018" s="84"/>
      <c r="U1018" s="86">
        <v>4.0</v>
      </c>
      <c r="V1018" s="86">
        <v>1169.24</v>
      </c>
      <c r="W1018" s="86">
        <v>0.0</v>
      </c>
      <c r="X1018" s="199">
        <v>3873000.0</v>
      </c>
      <c r="Y1018" s="86">
        <v>5014.0</v>
      </c>
      <c r="Z1018" s="86">
        <v>20.98568</v>
      </c>
    </row>
    <row r="1019">
      <c r="A1019" s="185">
        <v>1017.0</v>
      </c>
      <c r="B1019" s="185" t="s">
        <v>58</v>
      </c>
      <c r="C1019" s="185" t="s">
        <v>27</v>
      </c>
      <c r="D1019" s="185" t="s">
        <v>27</v>
      </c>
      <c r="E1019" s="185" t="s">
        <v>27</v>
      </c>
      <c r="F1019" s="185">
        <v>32.0</v>
      </c>
      <c r="G1019" s="185" t="s">
        <v>53</v>
      </c>
      <c r="H1019" s="185"/>
      <c r="I1019" s="185" t="s">
        <v>59</v>
      </c>
      <c r="J1019" s="191">
        <v>4.0</v>
      </c>
      <c r="K1019" s="191" t="s">
        <v>35</v>
      </c>
      <c r="L1019" s="185">
        <v>61331.95</v>
      </c>
      <c r="M1019" s="185">
        <v>78.657</v>
      </c>
      <c r="N1019" s="185"/>
      <c r="O1019" s="185">
        <v>57.0</v>
      </c>
      <c r="P1019" s="186">
        <v>12549.83</v>
      </c>
      <c r="Q1019" s="187">
        <v>0.2</v>
      </c>
      <c r="R1019" s="86">
        <v>8780.09</v>
      </c>
      <c r="S1019" s="86">
        <v>6.336</v>
      </c>
      <c r="T1019" s="84"/>
      <c r="U1019" s="86">
        <v>10.0</v>
      </c>
      <c r="V1019" s="86">
        <v>1136.28</v>
      </c>
      <c r="W1019" s="86">
        <v>0.0</v>
      </c>
      <c r="X1019" s="199">
        <v>44000.0</v>
      </c>
      <c r="Y1019" s="86">
        <v>980.0</v>
      </c>
      <c r="Z1019" s="86">
        <v>19.04435</v>
      </c>
    </row>
    <row r="1020">
      <c r="A1020" s="185">
        <v>1018.0</v>
      </c>
      <c r="B1020" s="185" t="s">
        <v>58</v>
      </c>
      <c r="C1020" s="185" t="s">
        <v>27</v>
      </c>
      <c r="D1020" s="185" t="s">
        <v>27</v>
      </c>
      <c r="E1020" s="185" t="s">
        <v>27</v>
      </c>
      <c r="F1020" s="185">
        <v>32.0</v>
      </c>
      <c r="G1020" s="185" t="s">
        <v>53</v>
      </c>
      <c r="H1020" s="185"/>
      <c r="I1020" s="185" t="s">
        <v>59</v>
      </c>
      <c r="J1020" s="191">
        <v>4.0</v>
      </c>
      <c r="K1020" s="191" t="s">
        <v>36</v>
      </c>
      <c r="L1020" s="185">
        <v>63716.51</v>
      </c>
      <c r="M1020" s="185">
        <v>54.337</v>
      </c>
      <c r="N1020" s="185"/>
      <c r="O1020" s="185">
        <v>1.0</v>
      </c>
      <c r="P1020" s="186">
        <v>1835.9099999999999</v>
      </c>
      <c r="Q1020" s="187">
        <v>0.0</v>
      </c>
      <c r="R1020" s="84">
        <v>0.0</v>
      </c>
      <c r="S1020" s="84"/>
      <c r="T1020" s="84"/>
      <c r="U1020" s="84"/>
      <c r="V1020" s="86">
        <v>0.0</v>
      </c>
      <c r="W1020" s="188"/>
      <c r="X1020" s="199">
        <v>9000.0</v>
      </c>
      <c r="Y1020" s="86">
        <v>787.0</v>
      </c>
      <c r="Z1020" s="86">
        <v>8.73513</v>
      </c>
    </row>
    <row r="1021">
      <c r="A1021" s="185">
        <v>1019.0</v>
      </c>
      <c r="B1021" s="185" t="s">
        <v>58</v>
      </c>
      <c r="C1021" s="185" t="s">
        <v>27</v>
      </c>
      <c r="D1021" s="185" t="s">
        <v>27</v>
      </c>
      <c r="E1021" s="185" t="s">
        <v>27</v>
      </c>
      <c r="F1021" s="185">
        <v>32.0</v>
      </c>
      <c r="G1021" s="185" t="s">
        <v>53</v>
      </c>
      <c r="H1021" s="185"/>
      <c r="I1021" s="185" t="s">
        <v>59</v>
      </c>
      <c r="J1021" s="191">
        <v>4.0</v>
      </c>
      <c r="K1021" s="191" t="s">
        <v>37</v>
      </c>
      <c r="L1021" s="185">
        <v>68786.63</v>
      </c>
      <c r="M1021" s="185">
        <v>49.28</v>
      </c>
      <c r="N1021" s="185"/>
      <c r="O1021" s="185">
        <v>12.0</v>
      </c>
      <c r="P1021" s="186">
        <v>43490.03</v>
      </c>
      <c r="Q1021" s="187">
        <v>0.7</v>
      </c>
      <c r="R1021" s="86">
        <v>8809.31</v>
      </c>
      <c r="S1021" s="86">
        <v>5.792</v>
      </c>
      <c r="T1021" s="84"/>
      <c r="U1021" s="86">
        <v>10.0</v>
      </c>
      <c r="V1021" s="86">
        <v>1103.45</v>
      </c>
      <c r="W1021" s="86">
        <v>0.0</v>
      </c>
      <c r="X1021" s="199">
        <v>56000.0</v>
      </c>
      <c r="Y1021" s="86">
        <v>995.0</v>
      </c>
      <c r="Z1021" s="86">
        <v>18.94759</v>
      </c>
    </row>
    <row r="1022">
      <c r="A1022" s="185">
        <v>1020.0</v>
      </c>
      <c r="B1022" s="185" t="s">
        <v>58</v>
      </c>
      <c r="C1022" s="185" t="s">
        <v>27</v>
      </c>
      <c r="D1022" s="185" t="s">
        <v>27</v>
      </c>
      <c r="E1022" s="185" t="s">
        <v>27</v>
      </c>
      <c r="F1022" s="185">
        <v>32.0</v>
      </c>
      <c r="G1022" s="185" t="s">
        <v>53</v>
      </c>
      <c r="H1022" s="185"/>
      <c r="I1022" s="185" t="s">
        <v>59</v>
      </c>
      <c r="J1022" s="191">
        <v>4.0</v>
      </c>
      <c r="K1022" s="191" t="s">
        <v>38</v>
      </c>
      <c r="L1022" s="185">
        <v>71739.13</v>
      </c>
      <c r="M1022" s="185">
        <v>122.531</v>
      </c>
      <c r="N1022" s="185"/>
      <c r="O1022" s="185">
        <v>85.0</v>
      </c>
      <c r="P1022" s="186">
        <v>33408.05</v>
      </c>
      <c r="Q1022" s="187">
        <v>0.6</v>
      </c>
      <c r="R1022" s="86">
        <v>9853.94</v>
      </c>
      <c r="S1022" s="86">
        <v>8.928</v>
      </c>
      <c r="T1022" s="84"/>
      <c r="U1022" s="86">
        <v>14.0</v>
      </c>
      <c r="V1022" s="86">
        <v>1286.5</v>
      </c>
      <c r="W1022" s="86">
        <v>0.0</v>
      </c>
      <c r="X1022" s="199">
        <v>74000.0</v>
      </c>
      <c r="Y1022" s="86">
        <v>1166.0</v>
      </c>
      <c r="Z1022" s="86">
        <v>19.8504</v>
      </c>
    </row>
    <row r="1023">
      <c r="A1023" s="185">
        <v>1021.0</v>
      </c>
      <c r="B1023" s="185" t="s">
        <v>58</v>
      </c>
      <c r="C1023" s="185" t="s">
        <v>27</v>
      </c>
      <c r="D1023" s="185" t="s">
        <v>27</v>
      </c>
      <c r="E1023" s="185" t="s">
        <v>27</v>
      </c>
      <c r="F1023" s="185">
        <v>32.0</v>
      </c>
      <c r="G1023" s="185" t="s">
        <v>53</v>
      </c>
      <c r="H1023" s="185"/>
      <c r="I1023" s="185" t="s">
        <v>59</v>
      </c>
      <c r="J1023" s="191">
        <v>4.0</v>
      </c>
      <c r="K1023" s="191" t="s">
        <v>39</v>
      </c>
      <c r="L1023" s="185">
        <v>91325.56999999999</v>
      </c>
      <c r="M1023" s="185">
        <v>24.704</v>
      </c>
      <c r="N1023" s="185"/>
      <c r="O1023" s="185">
        <v>12.0</v>
      </c>
      <c r="P1023" s="186">
        <v>107679.15999999999</v>
      </c>
      <c r="Q1023" s="187">
        <v>1.8</v>
      </c>
      <c r="R1023" s="86">
        <v>17601.01</v>
      </c>
      <c r="S1023" s="86">
        <v>6.592</v>
      </c>
      <c r="T1023" s="84"/>
      <c r="U1023" s="86">
        <v>10.0</v>
      </c>
      <c r="V1023" s="86">
        <v>12169.359999999999</v>
      </c>
      <c r="W1023" s="86">
        <v>0.2</v>
      </c>
      <c r="X1023" s="199">
        <v>123000.0</v>
      </c>
      <c r="Y1023" s="86">
        <v>1254.0</v>
      </c>
      <c r="Z1023" s="86">
        <v>18.77116</v>
      </c>
    </row>
    <row r="1024">
      <c r="A1024" s="185">
        <v>1022.0</v>
      </c>
      <c r="B1024" s="185" t="s">
        <v>58</v>
      </c>
      <c r="C1024" s="185" t="s">
        <v>27</v>
      </c>
      <c r="D1024" s="185" t="s">
        <v>27</v>
      </c>
      <c r="E1024" s="185" t="s">
        <v>27</v>
      </c>
      <c r="F1024" s="185">
        <v>32.0</v>
      </c>
      <c r="G1024" s="185" t="s">
        <v>53</v>
      </c>
      <c r="H1024" s="185"/>
      <c r="I1024" s="185" t="s">
        <v>59</v>
      </c>
      <c r="J1024" s="191">
        <v>4.0</v>
      </c>
      <c r="K1024" s="191" t="s">
        <v>40</v>
      </c>
      <c r="L1024" s="185">
        <v>63515.189999999995</v>
      </c>
      <c r="M1024" s="185">
        <v>1692.71</v>
      </c>
      <c r="N1024" s="185"/>
      <c r="O1024" s="185">
        <v>57.0</v>
      </c>
      <c r="P1024" s="186">
        <v>144661.21000000002</v>
      </c>
      <c r="Q1024" s="187">
        <v>2.5</v>
      </c>
      <c r="R1024" s="86">
        <v>9446.220000000001</v>
      </c>
      <c r="S1024" s="86">
        <v>14.784</v>
      </c>
      <c r="T1024" s="84"/>
      <c r="U1024" s="86">
        <v>53.0</v>
      </c>
      <c r="V1024" s="86">
        <v>2503.13</v>
      </c>
      <c r="W1024" s="86">
        <v>0.0</v>
      </c>
      <c r="X1024" s="199">
        <v>339000.0</v>
      </c>
      <c r="Y1024" s="86">
        <v>1622.0</v>
      </c>
      <c r="Z1024" s="86">
        <v>18.69899</v>
      </c>
    </row>
    <row r="1025">
      <c r="A1025" s="185">
        <v>1023.0</v>
      </c>
      <c r="B1025" s="185" t="s">
        <v>58</v>
      </c>
      <c r="C1025" s="185" t="s">
        <v>27</v>
      </c>
      <c r="D1025" s="185" t="s">
        <v>27</v>
      </c>
      <c r="E1025" s="185" t="s">
        <v>27</v>
      </c>
      <c r="F1025" s="185">
        <v>32.0</v>
      </c>
      <c r="G1025" s="185" t="s">
        <v>53</v>
      </c>
      <c r="H1025" s="185"/>
      <c r="I1025" s="185" t="s">
        <v>59</v>
      </c>
      <c r="J1025" s="191">
        <v>4.0</v>
      </c>
      <c r="K1025" s="191" t="s">
        <v>41</v>
      </c>
      <c r="L1025" s="185">
        <v>7697.17</v>
      </c>
      <c r="M1025" s="185">
        <v>3026.15</v>
      </c>
      <c r="N1025" s="185"/>
      <c r="O1025" s="185">
        <v>22.0</v>
      </c>
      <c r="P1025" s="186">
        <v>1224.6999999999998</v>
      </c>
      <c r="Q1025" s="187">
        <v>0.0</v>
      </c>
      <c r="R1025" s="86">
        <v>59.394000000000005</v>
      </c>
      <c r="S1025" s="86">
        <v>4.224</v>
      </c>
      <c r="T1025" s="84"/>
      <c r="U1025" s="86">
        <v>8.0</v>
      </c>
      <c r="V1025" s="86">
        <v>155.71599999999998</v>
      </c>
      <c r="W1025" s="86">
        <v>0.0</v>
      </c>
      <c r="X1025" s="199">
        <v>186000.0</v>
      </c>
      <c r="Y1025" s="86">
        <v>1255.0</v>
      </c>
      <c r="Z1025" s="86">
        <v>20.93027</v>
      </c>
    </row>
    <row r="1026">
      <c r="A1026" s="185">
        <v>1024.0</v>
      </c>
      <c r="B1026" s="185" t="s">
        <v>58</v>
      </c>
      <c r="C1026" s="185" t="s">
        <v>27</v>
      </c>
      <c r="D1026" s="185" t="s">
        <v>27</v>
      </c>
      <c r="E1026" s="185" t="s">
        <v>27</v>
      </c>
      <c r="F1026" s="185">
        <v>32.0</v>
      </c>
      <c r="G1026" s="185" t="s">
        <v>53</v>
      </c>
      <c r="H1026" s="185"/>
      <c r="I1026" s="185" t="s">
        <v>59</v>
      </c>
      <c r="J1026" s="191">
        <v>4.0</v>
      </c>
      <c r="K1026" s="191" t="s">
        <v>42</v>
      </c>
      <c r="L1026" s="185">
        <v>50221.98</v>
      </c>
      <c r="M1026" s="185">
        <v>43.009</v>
      </c>
      <c r="N1026" s="185"/>
      <c r="O1026" s="185">
        <v>59.0</v>
      </c>
      <c r="P1026" s="186">
        <v>3922.2999999999997</v>
      </c>
      <c r="Q1026" s="187">
        <v>0.1</v>
      </c>
      <c r="R1026" s="86">
        <v>7909.67</v>
      </c>
      <c r="S1026" s="86">
        <v>1.248</v>
      </c>
      <c r="T1026" s="84"/>
      <c r="U1026" s="86">
        <v>2.0</v>
      </c>
      <c r="V1026" s="86">
        <v>901.974</v>
      </c>
      <c r="W1026" s="86">
        <v>0.0</v>
      </c>
      <c r="X1026" s="199">
        <v>30000.0</v>
      </c>
      <c r="Y1026" s="86">
        <v>898.0</v>
      </c>
      <c r="Z1026" s="86">
        <v>18.69144</v>
      </c>
    </row>
    <row r="1027">
      <c r="A1027" s="185">
        <v>1025.0</v>
      </c>
      <c r="B1027" s="185" t="s">
        <v>58</v>
      </c>
      <c r="C1027" s="185" t="s">
        <v>27</v>
      </c>
      <c r="D1027" s="185" t="s">
        <v>27</v>
      </c>
      <c r="E1027" s="185" t="s">
        <v>27</v>
      </c>
      <c r="F1027" s="185">
        <v>32.0</v>
      </c>
      <c r="G1027" s="185" t="s">
        <v>53</v>
      </c>
      <c r="H1027" s="185"/>
      <c r="I1027" s="185" t="s">
        <v>59</v>
      </c>
      <c r="J1027" s="191">
        <v>4.0</v>
      </c>
      <c r="K1027" s="191" t="s">
        <v>43</v>
      </c>
      <c r="L1027" s="185">
        <v>7398.62</v>
      </c>
      <c r="M1027" s="185">
        <v>1756.83</v>
      </c>
      <c r="N1027" s="185"/>
      <c r="O1027" s="185">
        <v>59.0</v>
      </c>
      <c r="P1027" s="186">
        <v>8.750598E7</v>
      </c>
      <c r="Q1027" s="187">
        <v>85.9</v>
      </c>
      <c r="R1027" s="86">
        <v>256.262</v>
      </c>
      <c r="S1027" s="84"/>
      <c r="T1027" s="84"/>
      <c r="U1027" s="84"/>
      <c r="V1027" s="86">
        <v>0.0</v>
      </c>
      <c r="W1027" s="188"/>
      <c r="X1027" s="199">
        <v>9.1801E7</v>
      </c>
      <c r="Y1027" s="86">
        <v>89604.0</v>
      </c>
      <c r="Z1027" s="86">
        <v>13.77552</v>
      </c>
    </row>
    <row r="1028">
      <c r="A1028" s="185">
        <v>1026.0</v>
      </c>
      <c r="B1028" s="185" t="s">
        <v>58</v>
      </c>
      <c r="C1028" s="185" t="s">
        <v>27</v>
      </c>
      <c r="D1028" s="185" t="s">
        <v>27</v>
      </c>
      <c r="E1028" s="185" t="s">
        <v>27</v>
      </c>
      <c r="F1028" s="185">
        <v>32.0</v>
      </c>
      <c r="G1028" s="185" t="s">
        <v>53</v>
      </c>
      <c r="H1028" s="185"/>
      <c r="I1028" s="185" t="s">
        <v>59</v>
      </c>
      <c r="J1028" s="191">
        <v>4.0</v>
      </c>
      <c r="K1028" s="191" t="s">
        <v>44</v>
      </c>
      <c r="L1028" s="185">
        <v>55297.03</v>
      </c>
      <c r="M1028" s="185">
        <v>110.338</v>
      </c>
      <c r="N1028" s="185"/>
      <c r="O1028" s="185">
        <v>5.0</v>
      </c>
      <c r="P1028" s="186">
        <v>8320.029999999999</v>
      </c>
      <c r="Q1028" s="187">
        <v>0.1</v>
      </c>
      <c r="R1028" s="86">
        <v>1081.4299999999998</v>
      </c>
      <c r="S1028" s="86">
        <v>1.312</v>
      </c>
      <c r="T1028" s="84"/>
      <c r="U1028" s="86">
        <v>2.0</v>
      </c>
      <c r="V1028" s="86">
        <v>114.532</v>
      </c>
      <c r="W1028" s="86">
        <v>0.0</v>
      </c>
      <c r="X1028" s="199">
        <v>22000.0</v>
      </c>
      <c r="Y1028" s="86">
        <v>947.0</v>
      </c>
      <c r="Z1028" s="86">
        <v>18.93048</v>
      </c>
    </row>
    <row r="1029">
      <c r="A1029" s="185">
        <v>1027.0</v>
      </c>
      <c r="B1029" s="185" t="s">
        <v>58</v>
      </c>
      <c r="C1029" s="185" t="s">
        <v>27</v>
      </c>
      <c r="D1029" s="185" t="s">
        <v>27</v>
      </c>
      <c r="E1029" s="185" t="s">
        <v>27</v>
      </c>
      <c r="F1029" s="185">
        <v>32.0</v>
      </c>
      <c r="G1029" s="185" t="s">
        <v>53</v>
      </c>
      <c r="H1029" s="185"/>
      <c r="I1029" s="185" t="s">
        <v>59</v>
      </c>
      <c r="J1029" s="191">
        <v>4.0</v>
      </c>
      <c r="K1029" s="191" t="s">
        <v>45</v>
      </c>
      <c r="L1029" s="185">
        <v>55217.7</v>
      </c>
      <c r="M1029" s="185">
        <v>235.237</v>
      </c>
      <c r="N1029" s="185"/>
      <c r="O1029" s="185">
        <v>12.0</v>
      </c>
      <c r="P1029" s="186">
        <v>3879.1600000000003</v>
      </c>
      <c r="Q1029" s="187">
        <v>0.1</v>
      </c>
      <c r="R1029" s="86">
        <v>110.53</v>
      </c>
      <c r="S1029" s="86">
        <v>2.177</v>
      </c>
      <c r="T1029" s="84"/>
      <c r="U1029" s="86">
        <v>4.0</v>
      </c>
      <c r="V1029" s="86">
        <v>79.842</v>
      </c>
      <c r="W1029" s="86">
        <v>0.0</v>
      </c>
      <c r="X1029" s="199">
        <v>108000.0</v>
      </c>
      <c r="Y1029" s="86">
        <v>810.0</v>
      </c>
      <c r="Z1029" s="86">
        <v>20.29514</v>
      </c>
    </row>
    <row r="1030">
      <c r="A1030" s="185">
        <v>1028.0</v>
      </c>
      <c r="B1030" s="185" t="s">
        <v>58</v>
      </c>
      <c r="C1030" s="185" t="s">
        <v>27</v>
      </c>
      <c r="D1030" s="185" t="s">
        <v>27</v>
      </c>
      <c r="E1030" s="185" t="s">
        <v>27</v>
      </c>
      <c r="F1030" s="185">
        <v>32.0</v>
      </c>
      <c r="G1030" s="185" t="s">
        <v>53</v>
      </c>
      <c r="H1030" s="185"/>
      <c r="I1030" s="185" t="s">
        <v>59</v>
      </c>
      <c r="J1030" s="191">
        <v>4.0</v>
      </c>
      <c r="K1030" s="191" t="s">
        <v>46</v>
      </c>
      <c r="L1030" s="185">
        <v>4461.76</v>
      </c>
      <c r="M1030" s="185">
        <v>131950.8</v>
      </c>
      <c r="N1030" s="185"/>
      <c r="O1030" s="185">
        <v>7.0</v>
      </c>
      <c r="P1030" s="186">
        <v>7019.05</v>
      </c>
      <c r="Q1030" s="187">
        <v>0.1</v>
      </c>
      <c r="R1030" s="86">
        <v>1064.86</v>
      </c>
      <c r="S1030" s="86">
        <v>1.248</v>
      </c>
      <c r="T1030" s="84"/>
      <c r="U1030" s="86">
        <v>2.0</v>
      </c>
      <c r="V1030" s="86">
        <v>105.635</v>
      </c>
      <c r="W1030" s="86">
        <v>0.0</v>
      </c>
      <c r="X1030" s="199">
        <v>6388000.0</v>
      </c>
      <c r="Y1030" s="86">
        <v>7341.0</v>
      </c>
      <c r="Z1030" s="86">
        <v>19.13317</v>
      </c>
    </row>
    <row r="1031">
      <c r="A1031" s="185">
        <v>1029.0</v>
      </c>
      <c r="B1031" s="185" t="s">
        <v>58</v>
      </c>
      <c r="C1031" s="185" t="s">
        <v>27</v>
      </c>
      <c r="D1031" s="185" t="s">
        <v>27</v>
      </c>
      <c r="E1031" s="185" t="s">
        <v>27</v>
      </c>
      <c r="F1031" s="185">
        <v>32.0</v>
      </c>
      <c r="G1031" s="185" t="s">
        <v>53</v>
      </c>
      <c r="H1031" s="185"/>
      <c r="I1031" s="185" t="s">
        <v>59</v>
      </c>
      <c r="J1031" s="191">
        <v>4.0</v>
      </c>
      <c r="K1031" s="191" t="s">
        <v>47</v>
      </c>
      <c r="L1031" s="185">
        <v>47905.61</v>
      </c>
      <c r="M1031" s="185">
        <v>5307.6</v>
      </c>
      <c r="N1031" s="185"/>
      <c r="O1031" s="185">
        <v>11.0</v>
      </c>
      <c r="P1031" s="186">
        <v>98700.2</v>
      </c>
      <c r="Q1031" s="187">
        <v>1.7</v>
      </c>
      <c r="R1031" s="86">
        <v>2165.72</v>
      </c>
      <c r="S1031" s="86">
        <v>8.224</v>
      </c>
      <c r="T1031" s="84"/>
      <c r="U1031" s="86">
        <v>4.0</v>
      </c>
      <c r="V1031" s="86">
        <v>221.98999999999998</v>
      </c>
      <c r="W1031" s="86">
        <v>0.0</v>
      </c>
      <c r="X1031" s="199">
        <v>1239000.0</v>
      </c>
      <c r="Y1031" s="86">
        <v>2300.0</v>
      </c>
      <c r="Z1031" s="86">
        <v>19.86761</v>
      </c>
    </row>
    <row r="1032">
      <c r="A1032" s="185">
        <v>1030.0</v>
      </c>
      <c r="B1032" s="185" t="s">
        <v>58</v>
      </c>
      <c r="C1032" s="185" t="s">
        <v>27</v>
      </c>
      <c r="D1032" s="185" t="s">
        <v>27</v>
      </c>
      <c r="E1032" s="185" t="s">
        <v>27</v>
      </c>
      <c r="F1032" s="185">
        <v>32.0</v>
      </c>
      <c r="G1032" s="185" t="s">
        <v>53</v>
      </c>
      <c r="H1032" s="185"/>
      <c r="I1032" s="185" t="s">
        <v>59</v>
      </c>
      <c r="J1032" s="191">
        <v>4.0</v>
      </c>
      <c r="K1032" s="191" t="s">
        <v>48</v>
      </c>
      <c r="L1032" s="185">
        <v>76390.48</v>
      </c>
      <c r="M1032" s="185">
        <v>55213.75</v>
      </c>
      <c r="N1032" s="185"/>
      <c r="O1032" s="185">
        <v>17.0</v>
      </c>
      <c r="P1032" s="186">
        <v>34875.21</v>
      </c>
      <c r="Q1032" s="187">
        <v>0.4</v>
      </c>
      <c r="R1032" s="86">
        <v>10716.42</v>
      </c>
      <c r="S1032" s="86">
        <v>4.544</v>
      </c>
      <c r="T1032" s="84"/>
      <c r="U1032" s="86">
        <v>8.0</v>
      </c>
      <c r="V1032" s="86">
        <v>1951.3799999999999</v>
      </c>
      <c r="W1032" s="86">
        <v>0.0</v>
      </c>
      <c r="X1032" s="199">
        <v>4902000.0</v>
      </c>
      <c r="Y1032" s="86">
        <v>6126.0</v>
      </c>
      <c r="Z1032" s="86">
        <v>20.18837</v>
      </c>
    </row>
    <row r="1033">
      <c r="A1033" s="185">
        <v>1031.0</v>
      </c>
      <c r="B1033" s="185" t="s">
        <v>58</v>
      </c>
      <c r="C1033" s="185" t="s">
        <v>27</v>
      </c>
      <c r="D1033" s="185" t="s">
        <v>27</v>
      </c>
      <c r="E1033" s="185" t="s">
        <v>27</v>
      </c>
      <c r="F1033" s="185">
        <v>32.0</v>
      </c>
      <c r="G1033" s="185" t="s">
        <v>53</v>
      </c>
      <c r="H1033" s="185"/>
      <c r="I1033" s="185" t="s">
        <v>59</v>
      </c>
      <c r="J1033" s="191">
        <v>4.0</v>
      </c>
      <c r="K1033" s="191" t="s">
        <v>49</v>
      </c>
      <c r="L1033" s="185">
        <v>83697.56</v>
      </c>
      <c r="M1033" s="185">
        <v>54.753</v>
      </c>
      <c r="N1033" s="185"/>
      <c r="O1033" s="185">
        <v>3.0</v>
      </c>
      <c r="P1033" s="186">
        <v>50536.78</v>
      </c>
      <c r="Q1033" s="187">
        <v>0.9</v>
      </c>
      <c r="R1033" s="86">
        <v>1057.21</v>
      </c>
      <c r="S1033" s="86">
        <v>1.248</v>
      </c>
      <c r="T1033" s="84"/>
      <c r="U1033" s="86">
        <v>2.0</v>
      </c>
      <c r="V1033" s="86">
        <v>110.626</v>
      </c>
      <c r="W1033" s="86">
        <v>0.0</v>
      </c>
      <c r="X1033" s="199">
        <v>68000.0</v>
      </c>
      <c r="Y1033" s="86">
        <v>1044.0</v>
      </c>
      <c r="Z1033" s="86">
        <v>18.52358</v>
      </c>
    </row>
    <row r="1034">
      <c r="A1034" s="185">
        <v>1032.0</v>
      </c>
      <c r="B1034" s="185" t="s">
        <v>58</v>
      </c>
      <c r="C1034" s="185" t="s">
        <v>27</v>
      </c>
      <c r="D1034" s="185" t="s">
        <v>27</v>
      </c>
      <c r="E1034" s="185" t="s">
        <v>27</v>
      </c>
      <c r="F1034" s="185">
        <v>32.0</v>
      </c>
      <c r="G1034" s="185" t="s">
        <v>53</v>
      </c>
      <c r="H1034" s="185"/>
      <c r="I1034" s="185" t="s">
        <v>59</v>
      </c>
      <c r="J1034" s="191">
        <v>4.0</v>
      </c>
      <c r="K1034" s="191" t="s">
        <v>50</v>
      </c>
      <c r="L1034" s="185">
        <v>59899.630000000005</v>
      </c>
      <c r="M1034" s="185">
        <v>15527.59</v>
      </c>
      <c r="N1034" s="185"/>
      <c r="O1034" s="185">
        <v>23.0</v>
      </c>
      <c r="P1034" s="186">
        <v>135544.43</v>
      </c>
      <c r="Q1034" s="187">
        <v>0.9</v>
      </c>
      <c r="R1034" s="86">
        <v>11966.150000000001</v>
      </c>
      <c r="S1034" s="86">
        <v>4.64</v>
      </c>
      <c r="T1034" s="84"/>
      <c r="U1034" s="86">
        <v>8.0</v>
      </c>
      <c r="V1034" s="86">
        <v>15205.460000000001</v>
      </c>
      <c r="W1034" s="86">
        <v>0.1</v>
      </c>
      <c r="X1034" s="199">
        <v>8405000.0</v>
      </c>
      <c r="Y1034" s="86">
        <v>10200.0</v>
      </c>
      <c r="Z1034" s="86">
        <v>22.52758</v>
      </c>
    </row>
    <row r="1035">
      <c r="A1035" s="185">
        <v>1033.0</v>
      </c>
      <c r="B1035" s="185" t="s">
        <v>58</v>
      </c>
      <c r="C1035" s="185" t="s">
        <v>27</v>
      </c>
      <c r="D1035" s="185" t="s">
        <v>27</v>
      </c>
      <c r="E1035" s="185" t="s">
        <v>27</v>
      </c>
      <c r="F1035" s="185">
        <v>32.0</v>
      </c>
      <c r="G1035" s="185" t="s">
        <v>53</v>
      </c>
      <c r="H1035" s="185"/>
      <c r="I1035" s="185" t="s">
        <v>59</v>
      </c>
      <c r="J1035" s="191">
        <v>4.0</v>
      </c>
      <c r="K1035" s="191" t="s">
        <v>51</v>
      </c>
      <c r="L1035" s="86" t="e">
        <v>#VALUE!</v>
      </c>
      <c r="M1035" s="86" t="s">
        <v>30</v>
      </c>
      <c r="N1035" s="86" t="s">
        <v>30</v>
      </c>
      <c r="O1035" s="86" t="s">
        <v>30</v>
      </c>
      <c r="P1035" s="86" t="e">
        <v>#VALUE!</v>
      </c>
      <c r="Q1035" s="86" t="s">
        <v>30</v>
      </c>
      <c r="R1035" s="86" t="e">
        <v>#VALUE!</v>
      </c>
      <c r="S1035" s="86" t="s">
        <v>30</v>
      </c>
      <c r="T1035" s="86" t="s">
        <v>30</v>
      </c>
      <c r="U1035" s="86" t="s">
        <v>30</v>
      </c>
      <c r="V1035" s="86" t="e">
        <v>#VALUE!</v>
      </c>
      <c r="W1035" s="86" t="s">
        <v>30</v>
      </c>
      <c r="X1035" s="86" t="e">
        <v>#VALUE!</v>
      </c>
      <c r="Y1035" s="86" t="s">
        <v>30</v>
      </c>
      <c r="Z1035" s="86" t="s">
        <v>30</v>
      </c>
    </row>
    <row r="1036">
      <c r="A1036" s="185">
        <v>1034.0</v>
      </c>
      <c r="B1036" s="185" t="s">
        <v>58</v>
      </c>
      <c r="C1036" s="185" t="s">
        <v>27</v>
      </c>
      <c r="D1036" s="185" t="s">
        <v>27</v>
      </c>
      <c r="E1036" s="185" t="s">
        <v>27</v>
      </c>
      <c r="F1036" s="185">
        <v>32.0</v>
      </c>
      <c r="G1036" s="185" t="s">
        <v>53</v>
      </c>
      <c r="H1036" s="185"/>
      <c r="I1036" s="185" t="s">
        <v>59</v>
      </c>
      <c r="J1036" s="191">
        <v>4.0</v>
      </c>
      <c r="K1036" s="191" t="s">
        <v>52</v>
      </c>
      <c r="L1036" s="86" t="e">
        <v>#VALUE!</v>
      </c>
      <c r="M1036" s="86" t="s">
        <v>30</v>
      </c>
      <c r="N1036" s="86" t="s">
        <v>30</v>
      </c>
      <c r="O1036" s="86" t="s">
        <v>30</v>
      </c>
      <c r="P1036" s="86" t="e">
        <v>#VALUE!</v>
      </c>
      <c r="Q1036" s="86" t="s">
        <v>30</v>
      </c>
      <c r="R1036" s="86" t="e">
        <v>#VALUE!</v>
      </c>
      <c r="S1036" s="86" t="s">
        <v>30</v>
      </c>
      <c r="T1036" s="86" t="s">
        <v>30</v>
      </c>
      <c r="U1036" s="86" t="s">
        <v>30</v>
      </c>
      <c r="V1036" s="86" t="e">
        <v>#VALUE!</v>
      </c>
      <c r="W1036" s="86" t="s">
        <v>30</v>
      </c>
      <c r="X1036" s="86" t="e">
        <v>#VALUE!</v>
      </c>
      <c r="Y1036" s="86" t="s">
        <v>30</v>
      </c>
      <c r="Z1036" s="86" t="s">
        <v>30</v>
      </c>
    </row>
    <row r="1037">
      <c r="A1037" s="185">
        <v>1035.0</v>
      </c>
      <c r="B1037" s="185" t="s">
        <v>58</v>
      </c>
      <c r="C1037" s="185" t="s">
        <v>27</v>
      </c>
      <c r="D1037" s="185" t="s">
        <v>27</v>
      </c>
      <c r="E1037" s="185" t="s">
        <v>27</v>
      </c>
      <c r="F1037" s="185">
        <v>32.0</v>
      </c>
      <c r="G1037" s="185" t="s">
        <v>53</v>
      </c>
      <c r="H1037" s="185"/>
      <c r="I1037" s="185" t="s">
        <v>59</v>
      </c>
      <c r="J1037" s="191">
        <v>8.0</v>
      </c>
      <c r="K1037" s="191" t="s">
        <v>31</v>
      </c>
      <c r="L1037" s="185">
        <v>218527.80000000002</v>
      </c>
      <c r="M1037" s="185">
        <v>19.712</v>
      </c>
      <c r="N1037" s="185"/>
      <c r="O1037" s="185">
        <v>2.0</v>
      </c>
      <c r="P1037" s="186">
        <v>268064.51</v>
      </c>
      <c r="Q1037" s="187">
        <v>4.6</v>
      </c>
      <c r="R1037" s="86">
        <v>291437.02999999997</v>
      </c>
      <c r="S1037" s="86">
        <v>71.234</v>
      </c>
      <c r="T1037" s="84"/>
      <c r="U1037" s="86">
        <v>2.0</v>
      </c>
      <c r="V1037" s="86">
        <v>71316.11</v>
      </c>
      <c r="W1037" s="86">
        <v>1.2</v>
      </c>
      <c r="X1037" s="199">
        <v>270000.0</v>
      </c>
      <c r="Y1037" s="86">
        <v>1394.0</v>
      </c>
      <c r="Z1037" s="86">
        <v>19.68523</v>
      </c>
    </row>
    <row r="1038">
      <c r="A1038" s="185">
        <v>1036.0</v>
      </c>
      <c r="B1038" s="185" t="s">
        <v>58</v>
      </c>
      <c r="C1038" s="185" t="s">
        <v>27</v>
      </c>
      <c r="D1038" s="185" t="s">
        <v>27</v>
      </c>
      <c r="E1038" s="185" t="s">
        <v>27</v>
      </c>
      <c r="F1038" s="185">
        <v>32.0</v>
      </c>
      <c r="G1038" s="185" t="s">
        <v>53</v>
      </c>
      <c r="H1038" s="185"/>
      <c r="I1038" s="185" t="s">
        <v>59</v>
      </c>
      <c r="J1038" s="191">
        <v>8.0</v>
      </c>
      <c r="K1038" s="191" t="s">
        <v>32</v>
      </c>
      <c r="L1038" s="185">
        <v>15330.6</v>
      </c>
      <c r="M1038" s="185">
        <v>4280.71</v>
      </c>
      <c r="N1038" s="185"/>
      <c r="O1038" s="185">
        <v>39.0</v>
      </c>
      <c r="P1038" s="186">
        <v>5.9719893E8</v>
      </c>
      <c r="Q1038" s="187">
        <v>99.0</v>
      </c>
      <c r="R1038" s="86">
        <v>129.924</v>
      </c>
      <c r="S1038" s="86">
        <v>12.128</v>
      </c>
      <c r="T1038" s="84"/>
      <c r="U1038" s="86">
        <v>22.0</v>
      </c>
      <c r="V1038" s="86">
        <v>568.238</v>
      </c>
      <c r="W1038" s="86">
        <v>0.0</v>
      </c>
      <c r="X1038" s="199">
        <v>5.97355E8</v>
      </c>
      <c r="Y1038" s="86">
        <v>599668.0</v>
      </c>
      <c r="Z1038" s="86">
        <v>21.58304</v>
      </c>
    </row>
    <row r="1039">
      <c r="A1039" s="185">
        <v>1037.0</v>
      </c>
      <c r="B1039" s="185" t="s">
        <v>58</v>
      </c>
      <c r="C1039" s="185" t="s">
        <v>27</v>
      </c>
      <c r="D1039" s="185" t="s">
        <v>27</v>
      </c>
      <c r="E1039" s="185" t="s">
        <v>27</v>
      </c>
      <c r="F1039" s="185">
        <v>32.0</v>
      </c>
      <c r="G1039" s="185" t="s">
        <v>53</v>
      </c>
      <c r="H1039" s="185"/>
      <c r="I1039" s="185" t="s">
        <v>59</v>
      </c>
      <c r="J1039" s="191">
        <v>8.0</v>
      </c>
      <c r="K1039" s="191" t="s">
        <v>33</v>
      </c>
      <c r="L1039" s="185">
        <v>127815.74</v>
      </c>
      <c r="M1039" s="185">
        <v>531.656</v>
      </c>
      <c r="N1039" s="185"/>
      <c r="O1039" s="185">
        <v>12.0</v>
      </c>
      <c r="P1039" s="186">
        <v>63538.27</v>
      </c>
      <c r="Q1039" s="187">
        <v>1.1</v>
      </c>
      <c r="R1039" s="86">
        <v>226595.41999999998</v>
      </c>
      <c r="S1039" s="86">
        <v>1782.22</v>
      </c>
      <c r="T1039" s="84"/>
      <c r="U1039" s="86">
        <v>12.0</v>
      </c>
      <c r="V1039" s="86">
        <v>32346.870000000003</v>
      </c>
      <c r="W1039" s="86">
        <v>0.6</v>
      </c>
      <c r="X1039" s="199">
        <v>891000.0</v>
      </c>
      <c r="Y1039" s="86">
        <v>2009.0</v>
      </c>
      <c r="Z1039" s="86">
        <v>19.07342</v>
      </c>
    </row>
    <row r="1040">
      <c r="A1040" s="185">
        <v>1038.0</v>
      </c>
      <c r="B1040" s="185" t="s">
        <v>58</v>
      </c>
      <c r="C1040" s="185" t="s">
        <v>27</v>
      </c>
      <c r="D1040" s="185" t="s">
        <v>27</v>
      </c>
      <c r="E1040" s="185" t="s">
        <v>27</v>
      </c>
      <c r="F1040" s="185">
        <v>32.0</v>
      </c>
      <c r="G1040" s="185" t="s">
        <v>53</v>
      </c>
      <c r="H1040" s="185"/>
      <c r="I1040" s="185" t="s">
        <v>59</v>
      </c>
      <c r="J1040" s="191">
        <v>8.0</v>
      </c>
      <c r="K1040" s="191" t="s">
        <v>34</v>
      </c>
      <c r="L1040" s="185">
        <v>103436.23999999999</v>
      </c>
      <c r="M1040" s="185">
        <v>150402.34</v>
      </c>
      <c r="N1040" s="185"/>
      <c r="O1040" s="185">
        <v>69.0</v>
      </c>
      <c r="P1040" s="186">
        <v>17590.399999999998</v>
      </c>
      <c r="Q1040" s="187">
        <v>0.1</v>
      </c>
      <c r="R1040" s="86">
        <v>78995.59999999999</v>
      </c>
      <c r="S1040" s="86">
        <v>236056.25</v>
      </c>
      <c r="T1040" s="84"/>
      <c r="U1040" s="86">
        <v>6.0</v>
      </c>
      <c r="V1040" s="86">
        <v>14341.18</v>
      </c>
      <c r="W1040" s="86">
        <v>0.1</v>
      </c>
      <c r="X1040" s="199">
        <v>7724000.0</v>
      </c>
      <c r="Y1040" s="86">
        <v>9061.0</v>
      </c>
      <c r="Z1040" s="86">
        <v>21.00912</v>
      </c>
    </row>
    <row r="1041">
      <c r="A1041" s="185">
        <v>1039.0</v>
      </c>
      <c r="B1041" s="185" t="s">
        <v>58</v>
      </c>
      <c r="C1041" s="185" t="s">
        <v>27</v>
      </c>
      <c r="D1041" s="185" t="s">
        <v>27</v>
      </c>
      <c r="E1041" s="185" t="s">
        <v>27</v>
      </c>
      <c r="F1041" s="185">
        <v>32.0</v>
      </c>
      <c r="G1041" s="185" t="s">
        <v>53</v>
      </c>
      <c r="H1041" s="185"/>
      <c r="I1041" s="185" t="s">
        <v>59</v>
      </c>
      <c r="J1041" s="191">
        <v>8.0</v>
      </c>
      <c r="K1041" s="191" t="s">
        <v>35</v>
      </c>
      <c r="L1041" s="185">
        <v>131959.0</v>
      </c>
      <c r="M1041" s="185">
        <v>76.065</v>
      </c>
      <c r="N1041" s="185"/>
      <c r="O1041" s="185">
        <v>67.0</v>
      </c>
      <c r="P1041" s="186">
        <v>18627.8</v>
      </c>
      <c r="Q1041" s="187">
        <v>0.3</v>
      </c>
      <c r="R1041" s="86">
        <v>218734.02</v>
      </c>
      <c r="S1041" s="86">
        <v>292.743</v>
      </c>
      <c r="T1041" s="84"/>
      <c r="U1041" s="86">
        <v>67.0</v>
      </c>
      <c r="V1041" s="86">
        <v>10362.38</v>
      </c>
      <c r="W1041" s="86">
        <v>0.2</v>
      </c>
      <c r="X1041" s="199">
        <v>50000.0</v>
      </c>
      <c r="Y1041" s="86">
        <v>1127.0</v>
      </c>
      <c r="Z1041" s="86">
        <v>18.83552</v>
      </c>
    </row>
    <row r="1042">
      <c r="A1042" s="185">
        <v>1040.0</v>
      </c>
      <c r="B1042" s="185" t="s">
        <v>58</v>
      </c>
      <c r="C1042" s="185" t="s">
        <v>27</v>
      </c>
      <c r="D1042" s="185" t="s">
        <v>27</v>
      </c>
      <c r="E1042" s="185" t="s">
        <v>27</v>
      </c>
      <c r="F1042" s="185">
        <v>32.0</v>
      </c>
      <c r="G1042" s="185" t="s">
        <v>53</v>
      </c>
      <c r="H1042" s="185"/>
      <c r="I1042" s="185" t="s">
        <v>59</v>
      </c>
      <c r="J1042" s="191">
        <v>8.0</v>
      </c>
      <c r="K1042" s="191" t="s">
        <v>36</v>
      </c>
      <c r="L1042" s="185">
        <v>137414.74</v>
      </c>
      <c r="M1042" s="185">
        <v>65.793</v>
      </c>
      <c r="N1042" s="185"/>
      <c r="O1042" s="185">
        <v>1.0</v>
      </c>
      <c r="P1042" s="186">
        <v>2389.3900000000003</v>
      </c>
      <c r="Q1042" s="187">
        <v>0.0</v>
      </c>
      <c r="R1042" s="86">
        <v>181568.35</v>
      </c>
      <c r="S1042" s="86">
        <v>208.933</v>
      </c>
      <c r="T1042" s="84"/>
      <c r="U1042" s="86">
        <v>1.0</v>
      </c>
      <c r="V1042" s="86">
        <v>1269.6000000000001</v>
      </c>
      <c r="W1042" s="86">
        <v>0.0</v>
      </c>
      <c r="X1042" s="199">
        <v>10000.0</v>
      </c>
      <c r="Y1042" s="86">
        <v>938.0</v>
      </c>
      <c r="Z1042" s="86">
        <v>8.82892</v>
      </c>
    </row>
    <row r="1043">
      <c r="A1043" s="185">
        <v>1041.0</v>
      </c>
      <c r="B1043" s="185" t="s">
        <v>58</v>
      </c>
      <c r="C1043" s="185" t="s">
        <v>27</v>
      </c>
      <c r="D1043" s="185" t="s">
        <v>27</v>
      </c>
      <c r="E1043" s="185" t="s">
        <v>27</v>
      </c>
      <c r="F1043" s="185">
        <v>32.0</v>
      </c>
      <c r="G1043" s="185" t="s">
        <v>53</v>
      </c>
      <c r="H1043" s="185"/>
      <c r="I1043" s="185" t="s">
        <v>59</v>
      </c>
      <c r="J1043" s="191">
        <v>8.0</v>
      </c>
      <c r="K1043" s="191" t="s">
        <v>37</v>
      </c>
      <c r="L1043" s="185">
        <v>155093.03</v>
      </c>
      <c r="M1043" s="185">
        <v>42.433</v>
      </c>
      <c r="N1043" s="185"/>
      <c r="O1043" s="185">
        <v>12.0</v>
      </c>
      <c r="P1043" s="186">
        <v>61512.4</v>
      </c>
      <c r="Q1043" s="187">
        <v>1.0</v>
      </c>
      <c r="R1043" s="86">
        <v>222656.94</v>
      </c>
      <c r="S1043" s="86">
        <v>150.436</v>
      </c>
      <c r="T1043" s="84"/>
      <c r="U1043" s="86">
        <v>12.0</v>
      </c>
      <c r="V1043" s="86">
        <v>31863.77</v>
      </c>
      <c r="W1043" s="86">
        <v>0.5</v>
      </c>
      <c r="X1043" s="199">
        <v>73000.0</v>
      </c>
      <c r="Y1043" s="86">
        <v>1197.0</v>
      </c>
      <c r="Z1043" s="86">
        <v>19.06532</v>
      </c>
    </row>
    <row r="1044">
      <c r="A1044" s="185">
        <v>1042.0</v>
      </c>
      <c r="B1044" s="185" t="s">
        <v>58</v>
      </c>
      <c r="C1044" s="185" t="s">
        <v>27</v>
      </c>
      <c r="D1044" s="185" t="s">
        <v>27</v>
      </c>
      <c r="E1044" s="185" t="s">
        <v>27</v>
      </c>
      <c r="F1044" s="185">
        <v>32.0</v>
      </c>
      <c r="G1044" s="185" t="s">
        <v>53</v>
      </c>
      <c r="H1044" s="185"/>
      <c r="I1044" s="185" t="s">
        <v>59</v>
      </c>
      <c r="J1044" s="191">
        <v>8.0</v>
      </c>
      <c r="K1044" s="191" t="s">
        <v>38</v>
      </c>
      <c r="L1044" s="185">
        <v>154944.17</v>
      </c>
      <c r="M1044" s="185">
        <v>121.092</v>
      </c>
      <c r="N1044" s="185"/>
      <c r="O1044" s="185">
        <v>85.0</v>
      </c>
      <c r="P1044" s="186">
        <v>54042.76</v>
      </c>
      <c r="Q1044" s="187">
        <v>0.9</v>
      </c>
      <c r="R1044" s="86">
        <v>248555.24</v>
      </c>
      <c r="S1044" s="86">
        <v>171.557</v>
      </c>
      <c r="T1044" s="84"/>
      <c r="U1044" s="86">
        <v>71.0</v>
      </c>
      <c r="V1044" s="86">
        <v>28052.56</v>
      </c>
      <c r="W1044" s="86">
        <v>0.5</v>
      </c>
      <c r="X1044" s="199">
        <v>94000.0</v>
      </c>
      <c r="Y1044" s="86">
        <v>1343.0</v>
      </c>
      <c r="Z1044" s="86">
        <v>19.75215</v>
      </c>
    </row>
    <row r="1045">
      <c r="A1045" s="185">
        <v>1043.0</v>
      </c>
      <c r="B1045" s="185" t="s">
        <v>58</v>
      </c>
      <c r="C1045" s="185" t="s">
        <v>27</v>
      </c>
      <c r="D1045" s="185" t="s">
        <v>27</v>
      </c>
      <c r="E1045" s="185" t="s">
        <v>27</v>
      </c>
      <c r="F1045" s="185">
        <v>32.0</v>
      </c>
      <c r="G1045" s="185" t="s">
        <v>53</v>
      </c>
      <c r="H1045" s="185"/>
      <c r="I1045" s="185" t="s">
        <v>59</v>
      </c>
      <c r="J1045" s="191">
        <v>8.0</v>
      </c>
      <c r="K1045" s="191" t="s">
        <v>39</v>
      </c>
      <c r="L1045" s="185">
        <v>199019.84999999998</v>
      </c>
      <c r="M1045" s="185">
        <v>23.873</v>
      </c>
      <c r="N1045" s="185"/>
      <c r="O1045" s="185">
        <v>12.0</v>
      </c>
      <c r="P1045" s="186">
        <v>161157.37</v>
      </c>
      <c r="Q1045" s="187">
        <v>2.7</v>
      </c>
      <c r="R1045" s="86">
        <v>312961.73</v>
      </c>
      <c r="S1045" s="86">
        <v>77.73</v>
      </c>
      <c r="T1045" s="84"/>
      <c r="U1045" s="86">
        <v>12.0</v>
      </c>
      <c r="V1045" s="86">
        <v>92731.52</v>
      </c>
      <c r="W1045" s="86">
        <v>1.6</v>
      </c>
      <c r="X1045" s="199">
        <v>176000.0</v>
      </c>
      <c r="Y1045" s="86">
        <v>1638.0</v>
      </c>
      <c r="Z1045" s="86">
        <v>18.38809</v>
      </c>
    </row>
    <row r="1046">
      <c r="A1046" s="185">
        <v>1044.0</v>
      </c>
      <c r="B1046" s="185" t="s">
        <v>58</v>
      </c>
      <c r="C1046" s="185" t="s">
        <v>27</v>
      </c>
      <c r="D1046" s="185" t="s">
        <v>27</v>
      </c>
      <c r="E1046" s="185" t="s">
        <v>27</v>
      </c>
      <c r="F1046" s="185">
        <v>32.0</v>
      </c>
      <c r="G1046" s="185" t="s">
        <v>53</v>
      </c>
      <c r="H1046" s="185"/>
      <c r="I1046" s="185" t="s">
        <v>59</v>
      </c>
      <c r="J1046" s="191">
        <v>8.0</v>
      </c>
      <c r="K1046" s="191" t="s">
        <v>40</v>
      </c>
      <c r="L1046" s="185">
        <v>123931.28</v>
      </c>
      <c r="M1046" s="185">
        <v>3735.8</v>
      </c>
      <c r="N1046" s="185"/>
      <c r="O1046" s="185">
        <v>57.0</v>
      </c>
      <c r="P1046" s="186">
        <v>194673.30000000002</v>
      </c>
      <c r="Q1046" s="187">
        <v>3.3</v>
      </c>
      <c r="R1046" s="86">
        <v>215013.89</v>
      </c>
      <c r="S1046" s="86">
        <v>7659.58</v>
      </c>
      <c r="T1046" s="84"/>
      <c r="U1046" s="86">
        <v>57.0</v>
      </c>
      <c r="V1046" s="86">
        <v>98542.72</v>
      </c>
      <c r="W1046" s="86">
        <v>1.7</v>
      </c>
      <c r="X1046" s="199">
        <v>990000.0</v>
      </c>
      <c r="Y1046" s="86">
        <v>2634.0</v>
      </c>
      <c r="Z1046" s="86">
        <v>18.59689</v>
      </c>
    </row>
    <row r="1047">
      <c r="A1047" s="185">
        <v>1045.0</v>
      </c>
      <c r="B1047" s="185" t="s">
        <v>58</v>
      </c>
      <c r="C1047" s="185" t="s">
        <v>27</v>
      </c>
      <c r="D1047" s="185" t="s">
        <v>27</v>
      </c>
      <c r="E1047" s="185" t="s">
        <v>27</v>
      </c>
      <c r="F1047" s="185">
        <v>32.0</v>
      </c>
      <c r="G1047" s="185" t="s">
        <v>53</v>
      </c>
      <c r="H1047" s="185"/>
      <c r="I1047" s="185" t="s">
        <v>59</v>
      </c>
      <c r="J1047" s="191">
        <v>8.0</v>
      </c>
      <c r="K1047" s="191" t="s">
        <v>41</v>
      </c>
      <c r="L1047" s="185">
        <v>15132.93</v>
      </c>
      <c r="M1047" s="185">
        <v>4226.4</v>
      </c>
      <c r="N1047" s="185"/>
      <c r="O1047" s="185">
        <v>22.0</v>
      </c>
      <c r="P1047" s="186">
        <v>2357.41</v>
      </c>
      <c r="Q1047" s="187">
        <v>0.0</v>
      </c>
      <c r="R1047" s="86">
        <v>111.906</v>
      </c>
      <c r="S1047" s="86">
        <v>4.704</v>
      </c>
      <c r="T1047" s="84"/>
      <c r="U1047" s="86">
        <v>8.0</v>
      </c>
      <c r="V1047" s="86">
        <v>174.27599999999998</v>
      </c>
      <c r="W1047" s="86">
        <v>0.0</v>
      </c>
      <c r="X1047" s="199">
        <v>335000.0</v>
      </c>
      <c r="Y1047" s="86">
        <v>1418.0</v>
      </c>
      <c r="Z1047" s="86">
        <v>20.66149</v>
      </c>
    </row>
    <row r="1048">
      <c r="A1048" s="185">
        <v>1046.0</v>
      </c>
      <c r="B1048" s="185" t="s">
        <v>58</v>
      </c>
      <c r="C1048" s="185" t="s">
        <v>27</v>
      </c>
      <c r="D1048" s="185" t="s">
        <v>27</v>
      </c>
      <c r="E1048" s="185" t="s">
        <v>27</v>
      </c>
      <c r="F1048" s="185">
        <v>32.0</v>
      </c>
      <c r="G1048" s="185" t="s">
        <v>53</v>
      </c>
      <c r="H1048" s="185"/>
      <c r="I1048" s="185" t="s">
        <v>59</v>
      </c>
      <c r="J1048" s="191">
        <v>8.0</v>
      </c>
      <c r="K1048" s="191" t="s">
        <v>42</v>
      </c>
      <c r="L1048" s="185">
        <v>115012.17</v>
      </c>
      <c r="M1048" s="185">
        <v>43.584</v>
      </c>
      <c r="N1048" s="185"/>
      <c r="O1048" s="185">
        <v>59.0</v>
      </c>
      <c r="P1048" s="186">
        <v>5835.25</v>
      </c>
      <c r="Q1048" s="187">
        <v>0.1</v>
      </c>
      <c r="R1048" s="86">
        <v>165182.99</v>
      </c>
      <c r="S1048" s="86">
        <v>162.596</v>
      </c>
      <c r="T1048" s="84"/>
      <c r="U1048" s="86">
        <v>59.0</v>
      </c>
      <c r="V1048" s="86">
        <v>3836.54</v>
      </c>
      <c r="W1048" s="86">
        <v>0.1</v>
      </c>
      <c r="X1048" s="199">
        <v>31000.0</v>
      </c>
      <c r="Y1048" s="86">
        <v>1017.0</v>
      </c>
      <c r="Z1048" s="86">
        <v>19.31131</v>
      </c>
    </row>
    <row r="1049">
      <c r="A1049" s="185">
        <v>1047.0</v>
      </c>
      <c r="B1049" s="185" t="s">
        <v>58</v>
      </c>
      <c r="C1049" s="185" t="s">
        <v>27</v>
      </c>
      <c r="D1049" s="185" t="s">
        <v>27</v>
      </c>
      <c r="E1049" s="185" t="s">
        <v>27</v>
      </c>
      <c r="F1049" s="185">
        <v>32.0</v>
      </c>
      <c r="G1049" s="185" t="s">
        <v>53</v>
      </c>
      <c r="H1049" s="185"/>
      <c r="I1049" s="185" t="s">
        <v>59</v>
      </c>
      <c r="J1049" s="191">
        <v>8.0</v>
      </c>
      <c r="K1049" s="191" t="s">
        <v>43</v>
      </c>
      <c r="L1049" s="185">
        <v>21137.63</v>
      </c>
      <c r="M1049" s="185">
        <v>3031.02</v>
      </c>
      <c r="N1049" s="185"/>
      <c r="O1049" s="185">
        <v>59.0</v>
      </c>
      <c r="P1049" s="186">
        <v>3.6195882E8</v>
      </c>
      <c r="Q1049" s="187">
        <v>98.1</v>
      </c>
      <c r="R1049" s="86">
        <v>465.16400000000004</v>
      </c>
      <c r="S1049" s="84"/>
      <c r="T1049" s="84"/>
      <c r="U1049" s="84"/>
      <c r="V1049" s="86">
        <v>0.0</v>
      </c>
      <c r="W1049" s="188"/>
      <c r="X1049" s="199">
        <v>3.68323E8</v>
      </c>
      <c r="Y1049" s="86">
        <v>365252.0</v>
      </c>
      <c r="Z1049" s="86">
        <v>15.65933</v>
      </c>
    </row>
    <row r="1050">
      <c r="A1050" s="185">
        <v>1048.0</v>
      </c>
      <c r="B1050" s="185" t="s">
        <v>58</v>
      </c>
      <c r="C1050" s="185" t="s">
        <v>27</v>
      </c>
      <c r="D1050" s="185" t="s">
        <v>27</v>
      </c>
      <c r="E1050" s="185" t="s">
        <v>27</v>
      </c>
      <c r="F1050" s="185">
        <v>32.0</v>
      </c>
      <c r="G1050" s="185" t="s">
        <v>53</v>
      </c>
      <c r="H1050" s="185"/>
      <c r="I1050" s="185" t="s">
        <v>59</v>
      </c>
      <c r="J1050" s="191">
        <v>8.0</v>
      </c>
      <c r="K1050" s="191" t="s">
        <v>44</v>
      </c>
      <c r="L1050" s="185">
        <v>115677.81999999999</v>
      </c>
      <c r="M1050" s="185">
        <v>110.211</v>
      </c>
      <c r="N1050" s="185"/>
      <c r="O1050" s="185">
        <v>5.0</v>
      </c>
      <c r="P1050" s="186">
        <v>14622.730000000001</v>
      </c>
      <c r="Q1050" s="187">
        <v>0.2</v>
      </c>
      <c r="R1050" s="86">
        <v>164570.47</v>
      </c>
      <c r="S1050" s="86">
        <v>349.223</v>
      </c>
      <c r="T1050" s="84"/>
      <c r="U1050" s="86">
        <v>3.0</v>
      </c>
      <c r="V1050" s="86">
        <v>7393.469999999999</v>
      </c>
      <c r="W1050" s="86">
        <v>0.1</v>
      </c>
      <c r="X1050" s="199">
        <v>29000.0</v>
      </c>
      <c r="Y1050" s="86">
        <v>1084.0</v>
      </c>
      <c r="Z1050" s="86">
        <v>19.12176</v>
      </c>
    </row>
    <row r="1051">
      <c r="A1051" s="185">
        <v>1049.0</v>
      </c>
      <c r="B1051" s="185" t="s">
        <v>58</v>
      </c>
      <c r="C1051" s="185" t="s">
        <v>27</v>
      </c>
      <c r="D1051" s="185" t="s">
        <v>27</v>
      </c>
      <c r="E1051" s="185" t="s">
        <v>27</v>
      </c>
      <c r="F1051" s="185">
        <v>32.0</v>
      </c>
      <c r="G1051" s="185" t="s">
        <v>53</v>
      </c>
      <c r="H1051" s="185"/>
      <c r="I1051" s="185" t="s">
        <v>59</v>
      </c>
      <c r="J1051" s="191">
        <v>8.0</v>
      </c>
      <c r="K1051" s="191" t="s">
        <v>45</v>
      </c>
      <c r="L1051" s="185">
        <v>119060.14</v>
      </c>
      <c r="M1051" s="185">
        <v>315.878</v>
      </c>
      <c r="N1051" s="185"/>
      <c r="O1051" s="185">
        <v>12.0</v>
      </c>
      <c r="P1051" s="186">
        <v>5589.31</v>
      </c>
      <c r="Q1051" s="187">
        <v>0.1</v>
      </c>
      <c r="R1051" s="86">
        <v>156307.61000000002</v>
      </c>
      <c r="S1051" s="86">
        <v>763.093</v>
      </c>
      <c r="T1051" s="84"/>
      <c r="U1051" s="86">
        <v>8.0</v>
      </c>
      <c r="V1051" s="86">
        <v>2843.1099999999997</v>
      </c>
      <c r="W1051" s="86">
        <v>0.0</v>
      </c>
      <c r="X1051" s="199">
        <v>165000.0</v>
      </c>
      <c r="Y1051" s="86">
        <v>1006.0</v>
      </c>
      <c r="Z1051" s="86">
        <v>20.72722</v>
      </c>
    </row>
    <row r="1052">
      <c r="A1052" s="185">
        <v>1050.0</v>
      </c>
      <c r="B1052" s="185" t="s">
        <v>58</v>
      </c>
      <c r="C1052" s="185" t="s">
        <v>27</v>
      </c>
      <c r="D1052" s="185" t="s">
        <v>27</v>
      </c>
      <c r="E1052" s="185" t="s">
        <v>27</v>
      </c>
      <c r="F1052" s="185">
        <v>32.0</v>
      </c>
      <c r="G1052" s="185" t="s">
        <v>53</v>
      </c>
      <c r="H1052" s="185"/>
      <c r="I1052" s="185" t="s">
        <v>59</v>
      </c>
      <c r="J1052" s="191">
        <v>8.0</v>
      </c>
      <c r="K1052" s="191" t="s">
        <v>46</v>
      </c>
      <c r="L1052" s="185">
        <v>8306.41</v>
      </c>
      <c r="M1052" s="185">
        <v>259133.43</v>
      </c>
      <c r="N1052" s="185"/>
      <c r="O1052" s="185">
        <v>7.0</v>
      </c>
      <c r="P1052" s="186">
        <v>13757.67</v>
      </c>
      <c r="Q1052" s="187">
        <v>0.1</v>
      </c>
      <c r="R1052" s="86">
        <v>2193.24</v>
      </c>
      <c r="S1052" s="86">
        <v>1.312</v>
      </c>
      <c r="T1052" s="84"/>
      <c r="U1052" s="86">
        <v>2.0</v>
      </c>
      <c r="V1052" s="86">
        <v>164.93099999999998</v>
      </c>
      <c r="W1052" s="86">
        <v>0.0</v>
      </c>
      <c r="X1052" s="199">
        <v>1.1775E7</v>
      </c>
      <c r="Y1052" s="86">
        <v>12649.0</v>
      </c>
      <c r="Z1052" s="86">
        <v>27.62954</v>
      </c>
    </row>
    <row r="1053">
      <c r="A1053" s="185">
        <v>1051.0</v>
      </c>
      <c r="B1053" s="185" t="s">
        <v>58</v>
      </c>
      <c r="C1053" s="185" t="s">
        <v>27</v>
      </c>
      <c r="D1053" s="185" t="s">
        <v>27</v>
      </c>
      <c r="E1053" s="185" t="s">
        <v>27</v>
      </c>
      <c r="F1053" s="185">
        <v>32.0</v>
      </c>
      <c r="G1053" s="185" t="s">
        <v>53</v>
      </c>
      <c r="H1053" s="185"/>
      <c r="I1053" s="185" t="s">
        <v>59</v>
      </c>
      <c r="J1053" s="191">
        <v>8.0</v>
      </c>
      <c r="K1053" s="191" t="s">
        <v>47</v>
      </c>
      <c r="L1053" s="185">
        <v>97662.37</v>
      </c>
      <c r="M1053" s="185">
        <v>10641.1</v>
      </c>
      <c r="N1053" s="185"/>
      <c r="O1053" s="185">
        <v>11.0</v>
      </c>
      <c r="P1053" s="186">
        <v>144955.88</v>
      </c>
      <c r="Q1053" s="187">
        <v>1.6</v>
      </c>
      <c r="R1053" s="86">
        <v>139212.44999999998</v>
      </c>
      <c r="S1053" s="86">
        <v>12028.08</v>
      </c>
      <c r="T1053" s="84"/>
      <c r="U1053" s="86">
        <v>7.0</v>
      </c>
      <c r="V1053" s="86">
        <v>71918.81</v>
      </c>
      <c r="W1053" s="86">
        <v>0.8</v>
      </c>
      <c r="X1053" s="199">
        <v>2367000.0</v>
      </c>
      <c r="Y1053" s="86">
        <v>3605.0</v>
      </c>
      <c r="Z1053" s="86">
        <v>20.30675</v>
      </c>
    </row>
    <row r="1054">
      <c r="A1054" s="185">
        <v>1052.0</v>
      </c>
      <c r="B1054" s="185" t="s">
        <v>58</v>
      </c>
      <c r="C1054" s="185" t="s">
        <v>27</v>
      </c>
      <c r="D1054" s="185" t="s">
        <v>27</v>
      </c>
      <c r="E1054" s="185" t="s">
        <v>27</v>
      </c>
      <c r="F1054" s="185">
        <v>32.0</v>
      </c>
      <c r="G1054" s="185" t="s">
        <v>53</v>
      </c>
      <c r="H1054" s="185"/>
      <c r="I1054" s="185" t="s">
        <v>59</v>
      </c>
      <c r="J1054" s="191">
        <v>8.0</v>
      </c>
      <c r="K1054" s="191" t="s">
        <v>48</v>
      </c>
      <c r="L1054" s="185">
        <v>155631.04</v>
      </c>
      <c r="M1054" s="185">
        <v>77240.34</v>
      </c>
      <c r="N1054" s="185"/>
      <c r="O1054" s="185">
        <v>19.0</v>
      </c>
      <c r="P1054" s="186">
        <v>83338.02</v>
      </c>
      <c r="Q1054" s="187">
        <v>0.6</v>
      </c>
      <c r="R1054" s="86">
        <v>165403.46</v>
      </c>
      <c r="S1054" s="86">
        <v>119004.63</v>
      </c>
      <c r="T1054" s="84"/>
      <c r="U1054" s="86">
        <v>16.0</v>
      </c>
      <c r="V1054" s="86">
        <v>44669.09</v>
      </c>
      <c r="W1054" s="86">
        <v>0.3</v>
      </c>
      <c r="X1054" s="199">
        <v>9946000.0</v>
      </c>
      <c r="Y1054" s="86">
        <v>11338.0</v>
      </c>
      <c r="Z1054" s="86">
        <v>21.44062</v>
      </c>
    </row>
    <row r="1055">
      <c r="A1055" s="185">
        <v>1053.0</v>
      </c>
      <c r="B1055" s="185" t="s">
        <v>58</v>
      </c>
      <c r="C1055" s="185" t="s">
        <v>27</v>
      </c>
      <c r="D1055" s="185" t="s">
        <v>27</v>
      </c>
      <c r="E1055" s="185" t="s">
        <v>27</v>
      </c>
      <c r="F1055" s="185">
        <v>32.0</v>
      </c>
      <c r="G1055" s="185" t="s">
        <v>53</v>
      </c>
      <c r="H1055" s="185"/>
      <c r="I1055" s="185" t="s">
        <v>59</v>
      </c>
      <c r="J1055" s="191">
        <v>8.0</v>
      </c>
      <c r="K1055" s="191" t="s">
        <v>49</v>
      </c>
      <c r="L1055" s="185">
        <v>181627.94</v>
      </c>
      <c r="M1055" s="185">
        <v>55.233</v>
      </c>
      <c r="N1055" s="185"/>
      <c r="O1055" s="185">
        <v>3.0</v>
      </c>
      <c r="P1055" s="186">
        <v>73521.06000000001</v>
      </c>
      <c r="Q1055" s="187">
        <v>1.3</v>
      </c>
      <c r="R1055" s="86">
        <v>241463.72</v>
      </c>
      <c r="S1055" s="86">
        <v>208.166</v>
      </c>
      <c r="T1055" s="84"/>
      <c r="U1055" s="86">
        <v>3.0</v>
      </c>
      <c r="V1055" s="86">
        <v>36695.04</v>
      </c>
      <c r="W1055" s="86">
        <v>0.6</v>
      </c>
      <c r="X1055" s="199">
        <v>89000.0</v>
      </c>
      <c r="Y1055" s="86">
        <v>1229.0</v>
      </c>
      <c r="Z1055" s="86">
        <v>18.56507</v>
      </c>
    </row>
    <row r="1056">
      <c r="A1056" s="185">
        <v>1054.0</v>
      </c>
      <c r="B1056" s="185" t="s">
        <v>58</v>
      </c>
      <c r="C1056" s="185" t="s">
        <v>27</v>
      </c>
      <c r="D1056" s="185" t="s">
        <v>27</v>
      </c>
      <c r="E1056" s="185" t="s">
        <v>27</v>
      </c>
      <c r="F1056" s="185">
        <v>32.0</v>
      </c>
      <c r="G1056" s="185" t="s">
        <v>53</v>
      </c>
      <c r="H1056" s="185"/>
      <c r="I1056" s="185" t="s">
        <v>59</v>
      </c>
      <c r="J1056" s="191">
        <v>8.0</v>
      </c>
      <c r="K1056" s="191" t="s">
        <v>50</v>
      </c>
      <c r="L1056" s="185">
        <v>122520.59</v>
      </c>
      <c r="M1056" s="185">
        <v>40785.75</v>
      </c>
      <c r="N1056" s="185"/>
      <c r="O1056" s="185">
        <v>23.0</v>
      </c>
      <c r="P1056" s="186">
        <v>199491.83</v>
      </c>
      <c r="Q1056" s="187">
        <v>0.8</v>
      </c>
      <c r="R1056" s="86">
        <v>152101.01</v>
      </c>
      <c r="S1056" s="86">
        <v>43623.47</v>
      </c>
      <c r="T1056" s="84"/>
      <c r="U1056" s="86">
        <v>12.0</v>
      </c>
      <c r="V1056" s="86">
        <v>101875.04</v>
      </c>
      <c r="W1056" s="86">
        <v>0.4</v>
      </c>
      <c r="X1056" s="199">
        <v>1.7345E7</v>
      </c>
      <c r="Y1056" s="86">
        <v>19670.0</v>
      </c>
      <c r="Z1056" s="86">
        <v>23.34904</v>
      </c>
    </row>
    <row r="1057">
      <c r="A1057" s="185">
        <v>1055.0</v>
      </c>
      <c r="B1057" s="185" t="s">
        <v>58</v>
      </c>
      <c r="C1057" s="185" t="s">
        <v>27</v>
      </c>
      <c r="D1057" s="185" t="s">
        <v>27</v>
      </c>
      <c r="E1057" s="185" t="s">
        <v>27</v>
      </c>
      <c r="F1057" s="185">
        <v>32.0</v>
      </c>
      <c r="G1057" s="185" t="s">
        <v>53</v>
      </c>
      <c r="H1057" s="185"/>
      <c r="I1057" s="185" t="s">
        <v>59</v>
      </c>
      <c r="J1057" s="191">
        <v>8.0</v>
      </c>
      <c r="K1057" s="191" t="s">
        <v>51</v>
      </c>
      <c r="L1057" s="185">
        <v>0.0</v>
      </c>
      <c r="M1057" s="185"/>
      <c r="N1057" s="185"/>
      <c r="O1057" s="185"/>
      <c r="P1057" s="195">
        <v>0.0</v>
      </c>
      <c r="Q1057" s="197"/>
      <c r="R1057" s="84">
        <v>0.0</v>
      </c>
      <c r="S1057" s="84"/>
      <c r="T1057" s="84"/>
      <c r="U1057" s="84"/>
      <c r="V1057" s="86">
        <v>0.0</v>
      </c>
      <c r="W1057" s="86"/>
      <c r="X1057" s="199" t="e">
        <v>#VALUE!</v>
      </c>
      <c r="Y1057" s="86" t="s">
        <v>30</v>
      </c>
      <c r="Z1057" s="86" t="s">
        <v>30</v>
      </c>
    </row>
    <row r="1058">
      <c r="A1058" s="185">
        <v>1056.0</v>
      </c>
      <c r="B1058" s="185" t="s">
        <v>58</v>
      </c>
      <c r="C1058" s="185" t="s">
        <v>27</v>
      </c>
      <c r="D1058" s="185" t="s">
        <v>27</v>
      </c>
      <c r="E1058" s="185" t="s">
        <v>27</v>
      </c>
      <c r="F1058" s="185">
        <v>32.0</v>
      </c>
      <c r="G1058" s="185" t="s">
        <v>53</v>
      </c>
      <c r="H1058" s="185"/>
      <c r="I1058" s="185" t="s">
        <v>59</v>
      </c>
      <c r="J1058" s="191">
        <v>8.0</v>
      </c>
      <c r="K1058" s="191" t="s">
        <v>52</v>
      </c>
      <c r="L1058" s="185">
        <v>0.0</v>
      </c>
      <c r="M1058" s="185"/>
      <c r="N1058" s="185"/>
      <c r="O1058" s="185"/>
      <c r="P1058" s="195">
        <v>0.0</v>
      </c>
      <c r="Q1058" s="197"/>
      <c r="R1058" s="84">
        <v>0.0</v>
      </c>
      <c r="S1058" s="84"/>
      <c r="T1058" s="84"/>
      <c r="U1058" s="84"/>
      <c r="V1058" s="86">
        <v>0.0</v>
      </c>
      <c r="W1058" s="86"/>
      <c r="X1058" s="199" t="e">
        <v>#VALUE!</v>
      </c>
      <c r="Y1058" s="86" t="s">
        <v>30</v>
      </c>
      <c r="Z1058" s="86" t="s">
        <v>30</v>
      </c>
    </row>
    <row r="1059">
      <c r="A1059" s="155"/>
      <c r="B1059" s="155"/>
      <c r="C1059" s="155"/>
      <c r="D1059" s="155"/>
      <c r="E1059" s="155"/>
      <c r="F1059" s="155"/>
      <c r="G1059" s="155"/>
      <c r="H1059" s="155"/>
      <c r="I1059" s="155"/>
      <c r="J1059" s="155"/>
      <c r="K1059" s="155"/>
      <c r="L1059" s="155"/>
      <c r="M1059" s="155"/>
      <c r="N1059" s="155"/>
      <c r="O1059" s="155"/>
      <c r="P1059" s="202"/>
      <c r="Q1059" s="151"/>
      <c r="R1059" s="97"/>
      <c r="S1059" s="128"/>
      <c r="T1059" s="128"/>
      <c r="U1059" s="128"/>
      <c r="V1059" s="128"/>
      <c r="W1059" s="151"/>
      <c r="X1059" s="98"/>
      <c r="Y1059" s="143"/>
      <c r="Z1059" s="143"/>
    </row>
    <row r="1060">
      <c r="A1060" s="155"/>
      <c r="B1060" s="155"/>
      <c r="C1060" s="155"/>
      <c r="D1060" s="155"/>
      <c r="E1060" s="155"/>
      <c r="F1060" s="155"/>
      <c r="G1060" s="155"/>
      <c r="H1060" s="155"/>
      <c r="I1060" s="155"/>
      <c r="J1060" s="155"/>
      <c r="K1060" s="155"/>
      <c r="L1060" s="155"/>
      <c r="M1060" s="155"/>
      <c r="N1060" s="155"/>
      <c r="O1060" s="155"/>
      <c r="P1060" s="202"/>
      <c r="Q1060" s="151"/>
      <c r="R1060" s="97"/>
      <c r="S1060" s="128"/>
      <c r="T1060" s="128"/>
      <c r="U1060" s="128"/>
      <c r="V1060" s="128"/>
      <c r="W1060" s="151"/>
      <c r="X1060" s="98"/>
      <c r="Y1060" s="143"/>
      <c r="Z1060" s="143"/>
    </row>
    <row r="1061">
      <c r="A1061" s="155"/>
      <c r="B1061" s="155"/>
      <c r="C1061" s="155"/>
      <c r="D1061" s="155"/>
      <c r="E1061" s="155"/>
      <c r="F1061" s="155"/>
      <c r="G1061" s="155"/>
      <c r="H1061" s="155"/>
      <c r="I1061" s="155"/>
      <c r="J1061" s="155"/>
      <c r="K1061" s="155"/>
      <c r="L1061" s="155"/>
      <c r="M1061" s="155"/>
      <c r="N1061" s="155"/>
      <c r="O1061" s="155"/>
      <c r="P1061" s="202"/>
      <c r="Q1061" s="151"/>
      <c r="R1061" s="97"/>
      <c r="S1061" s="128"/>
      <c r="T1061" s="128"/>
      <c r="U1061" s="128"/>
      <c r="V1061" s="128"/>
      <c r="W1061" s="151"/>
      <c r="X1061" s="98"/>
      <c r="Y1061" s="143"/>
      <c r="Z1061" s="143"/>
    </row>
    <row r="1062">
      <c r="A1062" s="155"/>
      <c r="B1062" s="155"/>
      <c r="C1062" s="155"/>
      <c r="D1062" s="155"/>
      <c r="E1062" s="155"/>
      <c r="F1062" s="155"/>
      <c r="G1062" s="155"/>
      <c r="H1062" s="155"/>
      <c r="I1062" s="155"/>
      <c r="J1062" s="155"/>
      <c r="K1062" s="155"/>
      <c r="L1062" s="155"/>
      <c r="M1062" s="155"/>
      <c r="N1062" s="155"/>
      <c r="O1062" s="155"/>
      <c r="P1062" s="202"/>
      <c r="Q1062" s="151"/>
      <c r="R1062" s="97"/>
      <c r="S1062" s="128"/>
      <c r="T1062" s="128"/>
      <c r="U1062" s="128"/>
      <c r="V1062" s="128"/>
      <c r="W1062" s="151"/>
      <c r="X1062" s="98"/>
      <c r="Y1062" s="143"/>
      <c r="Z1062" s="143"/>
    </row>
    <row r="1063">
      <c r="A1063" s="155"/>
      <c r="B1063" s="155"/>
      <c r="C1063" s="155"/>
      <c r="D1063" s="155"/>
      <c r="E1063" s="155"/>
      <c r="F1063" s="155"/>
      <c r="G1063" s="155"/>
      <c r="H1063" s="155"/>
      <c r="I1063" s="155"/>
      <c r="J1063" s="155"/>
      <c r="K1063" s="155"/>
      <c r="L1063" s="155"/>
      <c r="M1063" s="155"/>
      <c r="N1063" s="155"/>
      <c r="O1063" s="155"/>
      <c r="P1063" s="202"/>
      <c r="Q1063" s="151"/>
      <c r="R1063" s="97"/>
      <c r="S1063" s="128"/>
      <c r="T1063" s="128"/>
      <c r="U1063" s="128"/>
      <c r="V1063" s="128"/>
      <c r="W1063" s="151"/>
      <c r="X1063" s="98"/>
      <c r="Y1063" s="143"/>
      <c r="Z1063" s="143"/>
    </row>
    <row r="1064">
      <c r="A1064" s="155"/>
      <c r="B1064" s="155"/>
      <c r="C1064" s="155"/>
      <c r="D1064" s="155"/>
      <c r="E1064" s="155"/>
      <c r="F1064" s="155"/>
      <c r="G1064" s="155"/>
      <c r="H1064" s="155"/>
      <c r="I1064" s="155"/>
      <c r="J1064" s="155"/>
      <c r="K1064" s="155"/>
      <c r="L1064" s="155"/>
      <c r="M1064" s="155"/>
      <c r="N1064" s="155"/>
      <c r="O1064" s="155"/>
      <c r="P1064" s="202"/>
      <c r="Q1064" s="151"/>
      <c r="R1064" s="97"/>
      <c r="S1064" s="128"/>
      <c r="T1064" s="128"/>
      <c r="U1064" s="128"/>
      <c r="V1064" s="128"/>
      <c r="W1064" s="151"/>
      <c r="X1064" s="98"/>
      <c r="Y1064" s="143"/>
      <c r="Z1064" s="143"/>
    </row>
    <row r="1065">
      <c r="A1065" s="155"/>
      <c r="B1065" s="155"/>
      <c r="C1065" s="155"/>
      <c r="D1065" s="155"/>
      <c r="E1065" s="155"/>
      <c r="F1065" s="155"/>
      <c r="G1065" s="155"/>
      <c r="H1065" s="155"/>
      <c r="I1065" s="155"/>
      <c r="J1065" s="155"/>
      <c r="K1065" s="155"/>
      <c r="L1065" s="155"/>
      <c r="M1065" s="155"/>
      <c r="N1065" s="155"/>
      <c r="O1065" s="155"/>
      <c r="P1065" s="202"/>
      <c r="Q1065" s="151"/>
      <c r="R1065" s="97"/>
      <c r="S1065" s="128"/>
      <c r="T1065" s="128"/>
      <c r="U1065" s="128"/>
      <c r="V1065" s="128"/>
      <c r="W1065" s="151"/>
      <c r="X1065" s="98"/>
      <c r="Y1065" s="143"/>
      <c r="Z1065" s="143"/>
    </row>
    <row r="1066">
      <c r="A1066" s="155"/>
      <c r="B1066" s="155"/>
      <c r="C1066" s="155"/>
      <c r="D1066" s="155"/>
      <c r="E1066" s="155"/>
      <c r="F1066" s="155"/>
      <c r="G1066" s="155"/>
      <c r="H1066" s="155"/>
      <c r="I1066" s="155"/>
      <c r="J1066" s="155"/>
      <c r="K1066" s="155"/>
      <c r="L1066" s="155"/>
      <c r="M1066" s="155"/>
      <c r="N1066" s="155"/>
      <c r="O1066" s="155"/>
      <c r="P1066" s="202"/>
      <c r="Q1066" s="151"/>
      <c r="R1066" s="97"/>
      <c r="S1066" s="128"/>
      <c r="T1066" s="128"/>
      <c r="U1066" s="128"/>
      <c r="V1066" s="128"/>
      <c r="W1066" s="151"/>
      <c r="X1066" s="98"/>
      <c r="Y1066" s="143"/>
      <c r="Z1066" s="143"/>
    </row>
    <row r="1067">
      <c r="A1067" s="155"/>
      <c r="B1067" s="155"/>
      <c r="C1067" s="155"/>
      <c r="D1067" s="155"/>
      <c r="E1067" s="155"/>
      <c r="F1067" s="155"/>
      <c r="G1067" s="155"/>
      <c r="H1067" s="155"/>
      <c r="I1067" s="155"/>
      <c r="J1067" s="155"/>
      <c r="K1067" s="155"/>
      <c r="L1067" s="155"/>
      <c r="M1067" s="155"/>
      <c r="N1067" s="155"/>
      <c r="O1067" s="155"/>
      <c r="P1067" s="202"/>
      <c r="Q1067" s="151"/>
      <c r="R1067" s="97"/>
      <c r="S1067" s="128"/>
      <c r="T1067" s="128"/>
      <c r="U1067" s="128"/>
      <c r="V1067" s="128"/>
      <c r="W1067" s="151"/>
      <c r="X1067" s="98"/>
      <c r="Y1067" s="143"/>
      <c r="Z1067" s="143"/>
    </row>
    <row r="1068">
      <c r="A1068" s="155"/>
      <c r="B1068" s="155"/>
      <c r="C1068" s="155"/>
      <c r="D1068" s="155"/>
      <c r="E1068" s="155"/>
      <c r="F1068" s="155"/>
      <c r="G1068" s="155"/>
      <c r="H1068" s="155"/>
      <c r="I1068" s="155"/>
      <c r="J1068" s="155"/>
      <c r="K1068" s="155"/>
      <c r="L1068" s="155"/>
      <c r="M1068" s="155"/>
      <c r="N1068" s="155"/>
      <c r="O1068" s="155"/>
      <c r="P1068" s="202"/>
      <c r="Q1068" s="151"/>
      <c r="R1068" s="97"/>
      <c r="S1068" s="128"/>
      <c r="T1068" s="128"/>
      <c r="U1068" s="128"/>
      <c r="V1068" s="128"/>
      <c r="W1068" s="151"/>
      <c r="X1068" s="98"/>
      <c r="Y1068" s="143"/>
      <c r="Z1068" s="143"/>
    </row>
    <row r="1069">
      <c r="A1069" s="155"/>
      <c r="B1069" s="155"/>
      <c r="C1069" s="155"/>
      <c r="D1069" s="155"/>
      <c r="E1069" s="155"/>
      <c r="F1069" s="155"/>
      <c r="G1069" s="155"/>
      <c r="H1069" s="155"/>
      <c r="I1069" s="155"/>
      <c r="J1069" s="155"/>
      <c r="K1069" s="155"/>
      <c r="L1069" s="155"/>
      <c r="M1069" s="155"/>
      <c r="N1069" s="155"/>
      <c r="O1069" s="155"/>
      <c r="P1069" s="202"/>
      <c r="Q1069" s="151"/>
      <c r="R1069" s="97"/>
      <c r="S1069" s="128"/>
      <c r="T1069" s="128"/>
      <c r="U1069" s="128"/>
      <c r="V1069" s="128"/>
      <c r="W1069" s="151"/>
      <c r="X1069" s="98"/>
      <c r="Y1069" s="143"/>
      <c r="Z1069" s="143"/>
    </row>
    <row r="1070">
      <c r="A1070" s="155"/>
      <c r="B1070" s="155"/>
      <c r="C1070" s="155"/>
      <c r="D1070" s="155"/>
      <c r="E1070" s="155"/>
      <c r="F1070" s="155"/>
      <c r="G1070" s="155"/>
      <c r="H1070" s="155"/>
      <c r="I1070" s="155"/>
      <c r="J1070" s="155"/>
      <c r="K1070" s="155"/>
      <c r="L1070" s="155"/>
      <c r="M1070" s="155"/>
      <c r="N1070" s="155"/>
      <c r="O1070" s="155"/>
      <c r="P1070" s="202"/>
      <c r="Q1070" s="151"/>
      <c r="R1070" s="97"/>
      <c r="S1070" s="128"/>
      <c r="T1070" s="128"/>
      <c r="U1070" s="128"/>
      <c r="V1070" s="128"/>
      <c r="W1070" s="151"/>
      <c r="X1070" s="98"/>
      <c r="Y1070" s="143"/>
      <c r="Z1070" s="143"/>
    </row>
    <row r="1071">
      <c r="A1071" s="155"/>
      <c r="B1071" s="155"/>
      <c r="C1071" s="155"/>
      <c r="D1071" s="155"/>
      <c r="E1071" s="155"/>
      <c r="F1071" s="155"/>
      <c r="G1071" s="155"/>
      <c r="H1071" s="155"/>
      <c r="I1071" s="155"/>
      <c r="J1071" s="155"/>
      <c r="K1071" s="155"/>
      <c r="L1071" s="155"/>
      <c r="M1071" s="155"/>
      <c r="N1071" s="155"/>
      <c r="O1071" s="155"/>
      <c r="P1071" s="202"/>
      <c r="Q1071" s="151"/>
      <c r="R1071" s="97"/>
      <c r="S1071" s="128"/>
      <c r="T1071" s="128"/>
      <c r="U1071" s="128"/>
      <c r="V1071" s="128"/>
      <c r="W1071" s="151"/>
      <c r="X1071" s="98"/>
      <c r="Y1071" s="143"/>
      <c r="Z1071" s="143"/>
    </row>
    <row r="1072">
      <c r="A1072" s="155"/>
      <c r="B1072" s="155"/>
      <c r="C1072" s="155"/>
      <c r="D1072" s="155"/>
      <c r="E1072" s="155"/>
      <c r="F1072" s="155"/>
      <c r="G1072" s="155"/>
      <c r="H1072" s="155"/>
      <c r="I1072" s="155"/>
      <c r="J1072" s="155"/>
      <c r="K1072" s="155"/>
      <c r="L1072" s="155"/>
      <c r="M1072" s="155"/>
      <c r="N1072" s="155"/>
      <c r="O1072" s="155"/>
      <c r="P1072" s="202"/>
      <c r="Q1072" s="151"/>
      <c r="R1072" s="97"/>
      <c r="S1072" s="128"/>
      <c r="T1072" s="128"/>
      <c r="U1072" s="128"/>
      <c r="V1072" s="128"/>
      <c r="W1072" s="151"/>
      <c r="X1072" s="98"/>
      <c r="Y1072" s="143"/>
      <c r="Z1072" s="143"/>
    </row>
    <row r="1073">
      <c r="A1073" s="155"/>
      <c r="B1073" s="155"/>
      <c r="C1073" s="155"/>
      <c r="D1073" s="155"/>
      <c r="E1073" s="155"/>
      <c r="F1073" s="155"/>
      <c r="G1073" s="155"/>
      <c r="H1073" s="155"/>
      <c r="I1073" s="155"/>
      <c r="J1073" s="155"/>
      <c r="K1073" s="155"/>
      <c r="L1073" s="155"/>
      <c r="M1073" s="155"/>
      <c r="N1073" s="155"/>
      <c r="O1073" s="155"/>
      <c r="P1073" s="202"/>
      <c r="Q1073" s="151"/>
      <c r="R1073" s="97"/>
      <c r="S1073" s="128"/>
      <c r="T1073" s="128"/>
      <c r="U1073" s="128"/>
      <c r="V1073" s="128"/>
      <c r="W1073" s="151"/>
      <c r="X1073" s="98"/>
      <c r="Y1073" s="143"/>
      <c r="Z1073" s="143"/>
    </row>
    <row r="1074">
      <c r="A1074" s="155"/>
      <c r="B1074" s="155"/>
      <c r="C1074" s="155"/>
      <c r="D1074" s="155"/>
      <c r="E1074" s="155"/>
      <c r="F1074" s="155"/>
      <c r="G1074" s="155"/>
      <c r="H1074" s="155"/>
      <c r="I1074" s="155"/>
      <c r="J1074" s="155"/>
      <c r="K1074" s="155"/>
      <c r="L1074" s="155"/>
      <c r="M1074" s="155"/>
      <c r="N1074" s="155"/>
      <c r="O1074" s="155"/>
      <c r="P1074" s="202"/>
      <c r="Q1074" s="151"/>
      <c r="R1074" s="97"/>
      <c r="S1074" s="128"/>
      <c r="T1074" s="128"/>
      <c r="U1074" s="128"/>
      <c r="V1074" s="128"/>
      <c r="W1074" s="151"/>
      <c r="X1074" s="98"/>
      <c r="Y1074" s="143"/>
      <c r="Z1074" s="143"/>
    </row>
    <row r="1075">
      <c r="A1075" s="155"/>
      <c r="B1075" s="155"/>
      <c r="C1075" s="155"/>
      <c r="D1075" s="155"/>
      <c r="E1075" s="155"/>
      <c r="F1075" s="155"/>
      <c r="G1075" s="155"/>
      <c r="H1075" s="155"/>
      <c r="I1075" s="155"/>
      <c r="J1075" s="155"/>
      <c r="K1075" s="155"/>
      <c r="L1075" s="155"/>
      <c r="M1075" s="155"/>
      <c r="N1075" s="155"/>
      <c r="O1075" s="155"/>
      <c r="P1075" s="202"/>
      <c r="Q1075" s="151"/>
      <c r="R1075" s="97"/>
      <c r="S1075" s="128"/>
      <c r="T1075" s="128"/>
      <c r="U1075" s="128"/>
      <c r="V1075" s="128"/>
      <c r="W1075" s="151"/>
      <c r="X1075" s="98"/>
      <c r="Y1075" s="143"/>
      <c r="Z1075" s="143"/>
    </row>
    <row r="1076">
      <c r="A1076" s="155"/>
      <c r="B1076" s="155"/>
      <c r="C1076" s="155"/>
      <c r="D1076" s="155"/>
      <c r="E1076" s="155"/>
      <c r="F1076" s="155"/>
      <c r="G1076" s="155"/>
      <c r="H1076" s="155"/>
      <c r="I1076" s="155"/>
      <c r="J1076" s="155"/>
      <c r="K1076" s="155"/>
      <c r="L1076" s="155"/>
      <c r="M1076" s="155"/>
      <c r="N1076" s="155"/>
      <c r="O1076" s="155"/>
      <c r="P1076" s="202"/>
      <c r="Q1076" s="151"/>
      <c r="R1076" s="97"/>
      <c r="S1076" s="128"/>
      <c r="T1076" s="128"/>
      <c r="U1076" s="128"/>
      <c r="V1076" s="128"/>
      <c r="W1076" s="151"/>
      <c r="X1076" s="98"/>
      <c r="Y1076" s="143"/>
      <c r="Z1076" s="143"/>
    </row>
    <row r="1077">
      <c r="A1077" s="155"/>
      <c r="B1077" s="155"/>
      <c r="C1077" s="155"/>
      <c r="D1077" s="155"/>
      <c r="E1077" s="155"/>
      <c r="F1077" s="155"/>
      <c r="G1077" s="155"/>
      <c r="H1077" s="155"/>
      <c r="I1077" s="155"/>
      <c r="J1077" s="155"/>
      <c r="K1077" s="155"/>
      <c r="L1077" s="155"/>
      <c r="M1077" s="155"/>
      <c r="N1077" s="155"/>
      <c r="O1077" s="155"/>
      <c r="P1077" s="202"/>
      <c r="Q1077" s="151"/>
      <c r="R1077" s="97"/>
      <c r="S1077" s="128"/>
      <c r="T1077" s="128"/>
      <c r="U1077" s="128"/>
      <c r="V1077" s="128"/>
      <c r="W1077" s="151"/>
      <c r="X1077" s="98"/>
      <c r="Y1077" s="143"/>
      <c r="Z1077" s="143"/>
    </row>
    <row r="1078">
      <c r="A1078" s="155"/>
      <c r="B1078" s="155"/>
      <c r="C1078" s="155"/>
      <c r="D1078" s="155"/>
      <c r="E1078" s="155"/>
      <c r="F1078" s="155"/>
      <c r="G1078" s="155"/>
      <c r="H1078" s="155"/>
      <c r="I1078" s="155"/>
      <c r="J1078" s="155"/>
      <c r="K1078" s="155"/>
      <c r="L1078" s="155"/>
      <c r="M1078" s="155"/>
      <c r="N1078" s="155"/>
      <c r="O1078" s="155"/>
      <c r="P1078" s="202"/>
      <c r="Q1078" s="151"/>
      <c r="R1078" s="97"/>
      <c r="S1078" s="128"/>
      <c r="T1078" s="128"/>
      <c r="U1078" s="128"/>
      <c r="V1078" s="128"/>
      <c r="W1078" s="151"/>
      <c r="X1078" s="98"/>
      <c r="Y1078" s="143"/>
      <c r="Z1078" s="143"/>
    </row>
    <row r="1079">
      <c r="A1079" s="155"/>
      <c r="B1079" s="155"/>
      <c r="C1079" s="155"/>
      <c r="D1079" s="155"/>
      <c r="E1079" s="155"/>
      <c r="F1079" s="155"/>
      <c r="G1079" s="155"/>
      <c r="H1079" s="155"/>
      <c r="I1079" s="155"/>
      <c r="J1079" s="155"/>
      <c r="K1079" s="155"/>
      <c r="L1079" s="155"/>
      <c r="M1079" s="155"/>
      <c r="N1079" s="155"/>
      <c r="O1079" s="155"/>
      <c r="P1079" s="202"/>
      <c r="Q1079" s="151"/>
      <c r="R1079" s="97"/>
      <c r="S1079" s="128"/>
      <c r="T1079" s="128"/>
      <c r="U1079" s="128"/>
      <c r="V1079" s="128"/>
      <c r="W1079" s="151"/>
      <c r="X1079" s="98"/>
      <c r="Y1079" s="143"/>
      <c r="Z1079" s="143"/>
    </row>
    <row r="1080">
      <c r="A1080" s="155"/>
      <c r="B1080" s="155"/>
      <c r="C1080" s="155"/>
      <c r="D1080" s="155"/>
      <c r="E1080" s="155"/>
      <c r="F1080" s="155"/>
      <c r="G1080" s="155"/>
      <c r="H1080" s="155"/>
      <c r="I1080" s="155"/>
      <c r="J1080" s="155"/>
      <c r="K1080" s="155"/>
      <c r="L1080" s="155"/>
      <c r="M1080" s="155"/>
      <c r="N1080" s="155"/>
      <c r="O1080" s="155"/>
      <c r="P1080" s="202"/>
      <c r="Q1080" s="151"/>
      <c r="R1080" s="97"/>
      <c r="S1080" s="128"/>
      <c r="T1080" s="128"/>
      <c r="U1080" s="128"/>
      <c r="V1080" s="128"/>
      <c r="W1080" s="151"/>
      <c r="X1080" s="98"/>
      <c r="Y1080" s="143"/>
      <c r="Z1080" s="143"/>
    </row>
    <row r="1081">
      <c r="A1081" s="155"/>
      <c r="B1081" s="155"/>
      <c r="C1081" s="155"/>
      <c r="D1081" s="155"/>
      <c r="E1081" s="155"/>
      <c r="F1081" s="155"/>
      <c r="G1081" s="155"/>
      <c r="H1081" s="155"/>
      <c r="I1081" s="155"/>
      <c r="J1081" s="155"/>
      <c r="K1081" s="155"/>
      <c r="L1081" s="155"/>
      <c r="M1081" s="155"/>
      <c r="N1081" s="155"/>
      <c r="O1081" s="155"/>
      <c r="P1081" s="202"/>
      <c r="Q1081" s="151"/>
      <c r="R1081" s="97"/>
      <c r="S1081" s="128"/>
      <c r="T1081" s="128"/>
      <c r="U1081" s="128"/>
      <c r="V1081" s="128"/>
      <c r="W1081" s="151"/>
      <c r="X1081" s="98"/>
      <c r="Y1081" s="143"/>
      <c r="Z1081" s="143"/>
    </row>
    <row r="1082">
      <c r="A1082" s="155"/>
      <c r="B1082" s="155"/>
      <c r="C1082" s="155"/>
      <c r="D1082" s="155"/>
      <c r="E1082" s="155"/>
      <c r="F1082" s="155"/>
      <c r="G1082" s="155"/>
      <c r="H1082" s="155"/>
      <c r="I1082" s="155"/>
      <c r="J1082" s="155"/>
      <c r="K1082" s="155"/>
      <c r="L1082" s="155"/>
      <c r="M1082" s="155"/>
      <c r="N1082" s="155"/>
      <c r="O1082" s="155"/>
      <c r="P1082" s="202"/>
      <c r="Q1082" s="151"/>
      <c r="R1082" s="97"/>
      <c r="S1082" s="128"/>
      <c r="T1082" s="128"/>
      <c r="U1082" s="128"/>
      <c r="V1082" s="128"/>
      <c r="W1082" s="151"/>
      <c r="X1082" s="98"/>
      <c r="Y1082" s="143"/>
      <c r="Z1082" s="143"/>
    </row>
    <row r="1083">
      <c r="A1083" s="155"/>
      <c r="B1083" s="155"/>
      <c r="C1083" s="155"/>
      <c r="D1083" s="155"/>
      <c r="E1083" s="155"/>
      <c r="F1083" s="155"/>
      <c r="G1083" s="155"/>
      <c r="H1083" s="155"/>
      <c r="I1083" s="155"/>
      <c r="J1083" s="155"/>
      <c r="K1083" s="155"/>
      <c r="L1083" s="155"/>
      <c r="M1083" s="155"/>
      <c r="N1083" s="155"/>
      <c r="O1083" s="155"/>
      <c r="P1083" s="202"/>
      <c r="Q1083" s="151"/>
      <c r="R1083" s="97"/>
      <c r="S1083" s="128"/>
      <c r="T1083" s="128"/>
      <c r="U1083" s="128"/>
      <c r="V1083" s="128"/>
      <c r="W1083" s="151"/>
      <c r="X1083" s="98"/>
      <c r="Y1083" s="143"/>
      <c r="Z1083" s="143"/>
    </row>
    <row r="1084">
      <c r="A1084" s="155"/>
      <c r="B1084" s="155"/>
      <c r="C1084" s="155"/>
      <c r="D1084" s="155"/>
      <c r="E1084" s="155"/>
      <c r="F1084" s="155"/>
      <c r="G1084" s="155"/>
      <c r="H1084" s="155"/>
      <c r="I1084" s="155"/>
      <c r="J1084" s="155"/>
      <c r="K1084" s="155"/>
      <c r="L1084" s="155"/>
      <c r="M1084" s="155"/>
      <c r="N1084" s="155"/>
      <c r="O1084" s="155"/>
      <c r="P1084" s="202"/>
      <c r="Q1084" s="151"/>
      <c r="R1084" s="97"/>
      <c r="S1084" s="128"/>
      <c r="T1084" s="128"/>
      <c r="U1084" s="128"/>
      <c r="V1084" s="128"/>
      <c r="W1084" s="151"/>
      <c r="X1084" s="98"/>
      <c r="Y1084" s="143"/>
      <c r="Z1084" s="143"/>
    </row>
    <row r="1085">
      <c r="A1085" s="155"/>
      <c r="B1085" s="155"/>
      <c r="C1085" s="155"/>
      <c r="D1085" s="155"/>
      <c r="E1085" s="155"/>
      <c r="F1085" s="155"/>
      <c r="G1085" s="155"/>
      <c r="H1085" s="155"/>
      <c r="I1085" s="155"/>
      <c r="J1085" s="155"/>
      <c r="K1085" s="155"/>
      <c r="L1085" s="155"/>
      <c r="M1085" s="155"/>
      <c r="N1085" s="155"/>
      <c r="O1085" s="155"/>
      <c r="P1085" s="202"/>
      <c r="Q1085" s="151"/>
      <c r="R1085" s="97"/>
      <c r="S1085" s="128"/>
      <c r="T1085" s="128"/>
      <c r="U1085" s="128"/>
      <c r="V1085" s="128"/>
      <c r="W1085" s="151"/>
      <c r="X1085" s="98"/>
      <c r="Y1085" s="143"/>
      <c r="Z1085" s="143"/>
    </row>
    <row r="1086">
      <c r="A1086" s="155"/>
      <c r="B1086" s="155"/>
      <c r="C1086" s="155"/>
      <c r="D1086" s="155"/>
      <c r="E1086" s="155"/>
      <c r="F1086" s="155"/>
      <c r="G1086" s="155"/>
      <c r="H1086" s="155"/>
      <c r="I1086" s="155"/>
      <c r="J1086" s="155"/>
      <c r="K1086" s="155"/>
      <c r="L1086" s="155"/>
      <c r="M1086" s="155"/>
      <c r="N1086" s="155"/>
      <c r="O1086" s="155"/>
      <c r="P1086" s="202"/>
      <c r="Q1086" s="151"/>
      <c r="R1086" s="97"/>
      <c r="S1086" s="128"/>
      <c r="T1086" s="128"/>
      <c r="U1086" s="128"/>
      <c r="V1086" s="128"/>
      <c r="W1086" s="151"/>
      <c r="X1086" s="98"/>
      <c r="Y1086" s="143"/>
      <c r="Z1086" s="143"/>
    </row>
    <row r="1087">
      <c r="A1087" s="155"/>
      <c r="B1087" s="155"/>
      <c r="C1087" s="155"/>
      <c r="D1087" s="155"/>
      <c r="E1087" s="155"/>
      <c r="F1087" s="155"/>
      <c r="G1087" s="155"/>
      <c r="H1087" s="155"/>
      <c r="I1087" s="155"/>
      <c r="J1087" s="155"/>
      <c r="K1087" s="155"/>
      <c r="L1087" s="155"/>
      <c r="M1087" s="155"/>
      <c r="N1087" s="155"/>
      <c r="O1087" s="155"/>
      <c r="P1087" s="202"/>
      <c r="Q1087" s="151"/>
      <c r="R1087" s="97"/>
      <c r="S1087" s="128"/>
      <c r="T1087" s="128"/>
      <c r="U1087" s="128"/>
      <c r="V1087" s="128"/>
      <c r="W1087" s="151"/>
      <c r="X1087" s="98"/>
      <c r="Y1087" s="143"/>
      <c r="Z1087" s="143"/>
    </row>
    <row r="1088">
      <c r="A1088" s="155"/>
      <c r="B1088" s="155"/>
      <c r="C1088" s="155"/>
      <c r="D1088" s="155"/>
      <c r="E1088" s="155"/>
      <c r="F1088" s="155"/>
      <c r="G1088" s="155"/>
      <c r="H1088" s="155"/>
      <c r="I1088" s="155"/>
      <c r="J1088" s="155"/>
      <c r="K1088" s="155"/>
      <c r="L1088" s="155"/>
      <c r="M1088" s="155"/>
      <c r="N1088" s="155"/>
      <c r="O1088" s="155"/>
      <c r="P1088" s="202"/>
      <c r="Q1088" s="151"/>
      <c r="R1088" s="97"/>
      <c r="S1088" s="128"/>
      <c r="T1088" s="128"/>
      <c r="U1088" s="128"/>
      <c r="V1088" s="128"/>
      <c r="W1088" s="151"/>
      <c r="X1088" s="98"/>
      <c r="Y1088" s="143"/>
      <c r="Z1088" s="143"/>
    </row>
    <row r="1089">
      <c r="A1089" s="155"/>
      <c r="B1089" s="155"/>
      <c r="C1089" s="155"/>
      <c r="D1089" s="155"/>
      <c r="E1089" s="155"/>
      <c r="F1089" s="155"/>
      <c r="G1089" s="155"/>
      <c r="H1089" s="155"/>
      <c r="I1089" s="155"/>
      <c r="J1089" s="155"/>
      <c r="K1089" s="155"/>
      <c r="L1089" s="155"/>
      <c r="M1089" s="155"/>
      <c r="N1089" s="155"/>
      <c r="O1089" s="155"/>
      <c r="P1089" s="202"/>
      <c r="Q1089" s="151"/>
      <c r="R1089" s="97"/>
      <c r="S1089" s="128"/>
      <c r="T1089" s="128"/>
      <c r="U1089" s="128"/>
      <c r="V1089" s="128"/>
      <c r="W1089" s="151"/>
      <c r="X1089" s="98"/>
      <c r="Y1089" s="143"/>
      <c r="Z1089" s="143"/>
    </row>
    <row r="1090">
      <c r="A1090" s="155"/>
      <c r="B1090" s="155"/>
      <c r="C1090" s="155"/>
      <c r="D1090" s="155"/>
      <c r="E1090" s="155"/>
      <c r="F1090" s="155"/>
      <c r="G1090" s="155"/>
      <c r="H1090" s="155"/>
      <c r="I1090" s="155"/>
      <c r="J1090" s="155"/>
      <c r="K1090" s="155"/>
      <c r="L1090" s="155"/>
      <c r="M1090" s="155"/>
      <c r="N1090" s="155"/>
      <c r="O1090" s="155"/>
      <c r="P1090" s="202"/>
      <c r="Q1090" s="151"/>
      <c r="R1090" s="97"/>
      <c r="S1090" s="128"/>
      <c r="T1090" s="128"/>
      <c r="U1090" s="128"/>
      <c r="V1090" s="128"/>
      <c r="W1090" s="151"/>
      <c r="X1090" s="98"/>
      <c r="Y1090" s="143"/>
      <c r="Z1090" s="143"/>
    </row>
    <row r="1091">
      <c r="A1091" s="155"/>
      <c r="B1091" s="155"/>
      <c r="C1091" s="155"/>
      <c r="D1091" s="155"/>
      <c r="E1091" s="155"/>
      <c r="F1091" s="155"/>
      <c r="G1091" s="155"/>
      <c r="H1091" s="155"/>
      <c r="I1091" s="155"/>
      <c r="J1091" s="155"/>
      <c r="K1091" s="155"/>
      <c r="L1091" s="155"/>
      <c r="M1091" s="155"/>
      <c r="N1091" s="155"/>
      <c r="O1091" s="155"/>
      <c r="P1091" s="202"/>
      <c r="Q1091" s="151"/>
      <c r="R1091" s="97"/>
      <c r="S1091" s="128"/>
      <c r="T1091" s="128"/>
      <c r="U1091" s="128"/>
      <c r="V1091" s="128"/>
      <c r="W1091" s="151"/>
      <c r="X1091" s="98"/>
      <c r="Y1091" s="143"/>
      <c r="Z1091" s="143"/>
    </row>
    <row r="1092">
      <c r="A1092" s="155"/>
      <c r="B1092" s="155"/>
      <c r="C1092" s="155"/>
      <c r="D1092" s="155"/>
      <c r="E1092" s="155"/>
      <c r="F1092" s="155"/>
      <c r="G1092" s="155"/>
      <c r="H1092" s="155"/>
      <c r="I1092" s="155"/>
      <c r="J1092" s="155"/>
      <c r="K1092" s="155"/>
      <c r="L1092" s="155"/>
      <c r="M1092" s="155"/>
      <c r="N1092" s="155"/>
      <c r="O1092" s="155"/>
      <c r="P1092" s="202"/>
      <c r="Q1092" s="151"/>
      <c r="R1092" s="97"/>
      <c r="S1092" s="128"/>
      <c r="T1092" s="128"/>
      <c r="U1092" s="128"/>
      <c r="V1092" s="128"/>
      <c r="W1092" s="151"/>
      <c r="X1092" s="98"/>
      <c r="Y1092" s="143"/>
      <c r="Z1092" s="143"/>
    </row>
    <row r="1093">
      <c r="A1093" s="155"/>
      <c r="B1093" s="155"/>
      <c r="C1093" s="155"/>
      <c r="D1093" s="155"/>
      <c r="E1093" s="155"/>
      <c r="F1093" s="155"/>
      <c r="G1093" s="155"/>
      <c r="H1093" s="155"/>
      <c r="I1093" s="155"/>
      <c r="J1093" s="155"/>
      <c r="K1093" s="155"/>
      <c r="L1093" s="155"/>
      <c r="M1093" s="155"/>
      <c r="N1093" s="155"/>
      <c r="O1093" s="155"/>
      <c r="P1093" s="202"/>
      <c r="Q1093" s="151"/>
      <c r="R1093" s="97"/>
      <c r="S1093" s="128"/>
      <c r="T1093" s="128"/>
      <c r="U1093" s="128"/>
      <c r="V1093" s="128"/>
      <c r="W1093" s="151"/>
      <c r="X1093" s="98"/>
      <c r="Y1093" s="143"/>
      <c r="Z1093" s="143"/>
    </row>
    <row r="1094">
      <c r="A1094" s="155"/>
      <c r="B1094" s="155"/>
      <c r="C1094" s="155"/>
      <c r="D1094" s="155"/>
      <c r="E1094" s="155"/>
      <c r="F1094" s="155"/>
      <c r="G1094" s="155"/>
      <c r="H1094" s="155"/>
      <c r="I1094" s="155"/>
      <c r="J1094" s="155"/>
      <c r="K1094" s="155"/>
      <c r="L1094" s="155"/>
      <c r="M1094" s="155"/>
      <c r="N1094" s="155"/>
      <c r="O1094" s="155"/>
      <c r="P1094" s="202"/>
      <c r="Q1094" s="151"/>
      <c r="R1094" s="97"/>
      <c r="S1094" s="128"/>
      <c r="T1094" s="128"/>
      <c r="U1094" s="128"/>
      <c r="V1094" s="128"/>
      <c r="W1094" s="151"/>
      <c r="X1094" s="98"/>
      <c r="Y1094" s="143"/>
      <c r="Z1094" s="143"/>
    </row>
    <row r="1095">
      <c r="A1095" s="155"/>
      <c r="B1095" s="155"/>
      <c r="C1095" s="155"/>
      <c r="D1095" s="155"/>
      <c r="E1095" s="155"/>
      <c r="F1095" s="155"/>
      <c r="G1095" s="155"/>
      <c r="H1095" s="155"/>
      <c r="I1095" s="155"/>
      <c r="J1095" s="155"/>
      <c r="K1095" s="155"/>
      <c r="L1095" s="155"/>
      <c r="M1095" s="155"/>
      <c r="N1095" s="155"/>
      <c r="O1095" s="155"/>
      <c r="P1095" s="202"/>
      <c r="Q1095" s="151"/>
      <c r="R1095" s="97"/>
      <c r="S1095" s="128"/>
      <c r="T1095" s="128"/>
      <c r="U1095" s="128"/>
      <c r="V1095" s="128"/>
      <c r="W1095" s="151"/>
      <c r="X1095" s="98"/>
      <c r="Y1095" s="143"/>
      <c r="Z1095" s="143"/>
    </row>
    <row r="1096">
      <c r="A1096" s="155"/>
      <c r="B1096" s="155"/>
      <c r="C1096" s="155"/>
      <c r="D1096" s="155"/>
      <c r="E1096" s="155"/>
      <c r="F1096" s="155"/>
      <c r="G1096" s="155"/>
      <c r="H1096" s="155"/>
      <c r="I1096" s="155"/>
      <c r="J1096" s="155"/>
      <c r="K1096" s="155"/>
      <c r="L1096" s="155"/>
      <c r="M1096" s="155"/>
      <c r="N1096" s="155"/>
      <c r="O1096" s="155"/>
      <c r="P1096" s="202"/>
      <c r="Q1096" s="151"/>
      <c r="R1096" s="97"/>
      <c r="S1096" s="128"/>
      <c r="T1096" s="128"/>
      <c r="U1096" s="128"/>
      <c r="V1096" s="128"/>
      <c r="W1096" s="151"/>
      <c r="X1096" s="98"/>
      <c r="Y1096" s="143"/>
      <c r="Z1096" s="143"/>
    </row>
    <row r="1097">
      <c r="A1097" s="155"/>
      <c r="B1097" s="155"/>
      <c r="C1097" s="155"/>
      <c r="D1097" s="155"/>
      <c r="E1097" s="155"/>
      <c r="F1097" s="155"/>
      <c r="G1097" s="155"/>
      <c r="H1097" s="155"/>
      <c r="I1097" s="155"/>
      <c r="J1097" s="155"/>
      <c r="K1097" s="155"/>
      <c r="L1097" s="155"/>
      <c r="M1097" s="155"/>
      <c r="N1097" s="155"/>
      <c r="O1097" s="155"/>
      <c r="P1097" s="202"/>
      <c r="Q1097" s="151"/>
      <c r="R1097" s="97"/>
      <c r="S1097" s="128"/>
      <c r="T1097" s="128"/>
      <c r="U1097" s="128"/>
      <c r="V1097" s="128"/>
      <c r="W1097" s="151"/>
      <c r="X1097" s="98"/>
      <c r="Y1097" s="143"/>
      <c r="Z1097" s="143"/>
    </row>
    <row r="1098">
      <c r="A1098" s="155"/>
      <c r="B1098" s="155"/>
      <c r="C1098" s="155"/>
      <c r="D1098" s="155"/>
      <c r="E1098" s="155"/>
      <c r="F1098" s="155"/>
      <c r="G1098" s="155"/>
      <c r="H1098" s="155"/>
      <c r="I1098" s="155"/>
      <c r="J1098" s="155"/>
      <c r="K1098" s="155"/>
      <c r="L1098" s="155"/>
      <c r="M1098" s="155"/>
      <c r="N1098" s="155"/>
      <c r="O1098" s="155"/>
      <c r="P1098" s="202"/>
      <c r="Q1098" s="151"/>
      <c r="R1098" s="97"/>
      <c r="S1098" s="128"/>
      <c r="T1098" s="128"/>
      <c r="U1098" s="128"/>
      <c r="V1098" s="128"/>
      <c r="W1098" s="151"/>
      <c r="X1098" s="98"/>
      <c r="Y1098" s="143"/>
      <c r="Z1098" s="143"/>
    </row>
    <row r="1099">
      <c r="A1099" s="155"/>
      <c r="B1099" s="155"/>
      <c r="C1099" s="155"/>
      <c r="D1099" s="155"/>
      <c r="E1099" s="155"/>
      <c r="F1099" s="155"/>
      <c r="G1099" s="155"/>
      <c r="H1099" s="155"/>
      <c r="I1099" s="155"/>
      <c r="J1099" s="155"/>
      <c r="K1099" s="155"/>
      <c r="L1099" s="155"/>
      <c r="M1099" s="155"/>
      <c r="N1099" s="155"/>
      <c r="O1099" s="155"/>
      <c r="P1099" s="202"/>
      <c r="Q1099" s="151"/>
      <c r="R1099" s="97"/>
      <c r="S1099" s="128"/>
      <c r="T1099" s="128"/>
      <c r="U1099" s="128"/>
      <c r="V1099" s="128"/>
      <c r="W1099" s="151"/>
      <c r="X1099" s="98"/>
      <c r="Y1099" s="143"/>
      <c r="Z1099" s="143"/>
    </row>
    <row r="1100">
      <c r="A1100" s="155"/>
      <c r="B1100" s="155"/>
      <c r="C1100" s="155"/>
      <c r="D1100" s="155"/>
      <c r="E1100" s="155"/>
      <c r="F1100" s="155"/>
      <c r="G1100" s="155"/>
      <c r="H1100" s="155"/>
      <c r="I1100" s="155"/>
      <c r="J1100" s="155"/>
      <c r="K1100" s="155"/>
      <c r="L1100" s="155"/>
      <c r="M1100" s="155"/>
      <c r="N1100" s="155"/>
      <c r="O1100" s="155"/>
      <c r="P1100" s="202"/>
      <c r="Q1100" s="151"/>
      <c r="R1100" s="97"/>
      <c r="S1100" s="128"/>
      <c r="T1100" s="128"/>
      <c r="U1100" s="128"/>
      <c r="V1100" s="128"/>
      <c r="W1100" s="151"/>
      <c r="X1100" s="98"/>
      <c r="Y1100" s="143"/>
      <c r="Z1100" s="143"/>
    </row>
    <row r="1101">
      <c r="A1101" s="155"/>
      <c r="B1101" s="155"/>
      <c r="C1101" s="155"/>
      <c r="D1101" s="155"/>
      <c r="E1101" s="155"/>
      <c r="F1101" s="155"/>
      <c r="G1101" s="155"/>
      <c r="H1101" s="155"/>
      <c r="I1101" s="155"/>
      <c r="J1101" s="155"/>
      <c r="K1101" s="155"/>
      <c r="L1101" s="155"/>
      <c r="M1101" s="155"/>
      <c r="N1101" s="155"/>
      <c r="O1101" s="155"/>
      <c r="P1101" s="202"/>
      <c r="Q1101" s="151"/>
      <c r="R1101" s="97"/>
      <c r="S1101" s="128"/>
      <c r="T1101" s="128"/>
      <c r="U1101" s="128"/>
      <c r="V1101" s="128"/>
      <c r="W1101" s="151"/>
      <c r="X1101" s="98"/>
      <c r="Y1101" s="143"/>
      <c r="Z1101" s="143"/>
    </row>
    <row r="1102">
      <c r="A1102" s="155"/>
      <c r="B1102" s="155"/>
      <c r="C1102" s="155"/>
      <c r="D1102" s="155"/>
      <c r="E1102" s="155"/>
      <c r="F1102" s="155"/>
      <c r="G1102" s="155"/>
      <c r="H1102" s="155"/>
      <c r="I1102" s="155"/>
      <c r="J1102" s="155"/>
      <c r="K1102" s="155"/>
      <c r="L1102" s="155"/>
      <c r="M1102" s="155"/>
      <c r="N1102" s="155"/>
      <c r="O1102" s="155"/>
      <c r="P1102" s="202"/>
      <c r="Q1102" s="151"/>
      <c r="R1102" s="97"/>
      <c r="S1102" s="128"/>
      <c r="T1102" s="128"/>
      <c r="U1102" s="128"/>
      <c r="V1102" s="128"/>
      <c r="W1102" s="151"/>
      <c r="X1102" s="98"/>
      <c r="Y1102" s="143"/>
      <c r="Z1102" s="143"/>
    </row>
    <row r="1103">
      <c r="A1103" s="155"/>
      <c r="B1103" s="155"/>
      <c r="C1103" s="155"/>
      <c r="D1103" s="155"/>
      <c r="E1103" s="155"/>
      <c r="F1103" s="155"/>
      <c r="G1103" s="155"/>
      <c r="H1103" s="155"/>
      <c r="I1103" s="155"/>
      <c r="J1103" s="155"/>
      <c r="K1103" s="155"/>
      <c r="L1103" s="155"/>
      <c r="M1103" s="155"/>
      <c r="N1103" s="155"/>
      <c r="O1103" s="155"/>
      <c r="P1103" s="202"/>
      <c r="Q1103" s="151"/>
      <c r="R1103" s="97"/>
      <c r="S1103" s="128"/>
      <c r="T1103" s="128"/>
      <c r="U1103" s="128"/>
      <c r="V1103" s="128"/>
      <c r="W1103" s="151"/>
      <c r="X1103" s="98"/>
      <c r="Y1103" s="143"/>
      <c r="Z1103" s="143"/>
    </row>
    <row r="1104">
      <c r="A1104" s="155"/>
      <c r="B1104" s="155"/>
      <c r="C1104" s="155"/>
      <c r="D1104" s="155"/>
      <c r="E1104" s="155"/>
      <c r="F1104" s="155"/>
      <c r="G1104" s="155"/>
      <c r="H1104" s="155"/>
      <c r="I1104" s="155"/>
      <c r="J1104" s="155"/>
      <c r="K1104" s="155"/>
      <c r="L1104" s="155"/>
      <c r="M1104" s="155"/>
      <c r="N1104" s="155"/>
      <c r="O1104" s="155"/>
      <c r="P1104" s="202"/>
      <c r="Q1104" s="151"/>
      <c r="R1104" s="97"/>
      <c r="S1104" s="128"/>
      <c r="T1104" s="128"/>
      <c r="U1104" s="128"/>
      <c r="V1104" s="128"/>
      <c r="W1104" s="151"/>
      <c r="X1104" s="98"/>
      <c r="Y1104" s="143"/>
      <c r="Z1104" s="143"/>
    </row>
    <row r="1105">
      <c r="A1105" s="155"/>
      <c r="B1105" s="155"/>
      <c r="C1105" s="155"/>
      <c r="D1105" s="155"/>
      <c r="E1105" s="155"/>
      <c r="F1105" s="155"/>
      <c r="G1105" s="155"/>
      <c r="H1105" s="155"/>
      <c r="I1105" s="155"/>
      <c r="J1105" s="155"/>
      <c r="K1105" s="155"/>
      <c r="L1105" s="155"/>
      <c r="M1105" s="155"/>
      <c r="N1105" s="155"/>
      <c r="O1105" s="155"/>
      <c r="P1105" s="202"/>
      <c r="Q1105" s="151"/>
      <c r="R1105" s="97"/>
      <c r="S1105" s="128"/>
      <c r="T1105" s="128"/>
      <c r="U1105" s="128"/>
      <c r="V1105" s="128"/>
      <c r="W1105" s="151"/>
      <c r="X1105" s="98"/>
      <c r="Y1105" s="143"/>
      <c r="Z1105" s="143"/>
    </row>
    <row r="1106">
      <c r="A1106" s="155"/>
      <c r="B1106" s="155"/>
      <c r="C1106" s="155"/>
      <c r="D1106" s="155"/>
      <c r="E1106" s="155"/>
      <c r="F1106" s="155"/>
      <c r="G1106" s="155"/>
      <c r="H1106" s="155"/>
      <c r="I1106" s="155"/>
      <c r="J1106" s="155"/>
      <c r="K1106" s="155"/>
      <c r="L1106" s="155"/>
      <c r="M1106" s="155"/>
      <c r="N1106" s="155"/>
      <c r="O1106" s="155"/>
      <c r="P1106" s="202"/>
      <c r="Q1106" s="151"/>
      <c r="R1106" s="97"/>
      <c r="S1106" s="128"/>
      <c r="T1106" s="128"/>
      <c r="U1106" s="128"/>
      <c r="V1106" s="128"/>
      <c r="W1106" s="151"/>
      <c r="X1106" s="98"/>
      <c r="Y1106" s="143"/>
      <c r="Z1106" s="143"/>
    </row>
    <row r="1107">
      <c r="A1107" s="155"/>
      <c r="B1107" s="155"/>
      <c r="C1107" s="155"/>
      <c r="D1107" s="155"/>
      <c r="E1107" s="155"/>
      <c r="F1107" s="155"/>
      <c r="G1107" s="155"/>
      <c r="H1107" s="155"/>
      <c r="I1107" s="155"/>
      <c r="J1107" s="155"/>
      <c r="K1107" s="155"/>
      <c r="L1107" s="155"/>
      <c r="M1107" s="155"/>
      <c r="N1107" s="155"/>
      <c r="O1107" s="155"/>
      <c r="P1107" s="202"/>
      <c r="Q1107" s="151"/>
      <c r="R1107" s="97"/>
      <c r="S1107" s="128"/>
      <c r="T1107" s="128"/>
      <c r="U1107" s="128"/>
      <c r="V1107" s="128"/>
      <c r="W1107" s="151"/>
      <c r="X1107" s="98"/>
      <c r="Y1107" s="143"/>
      <c r="Z1107" s="143"/>
    </row>
    <row r="1108">
      <c r="A1108" s="155"/>
      <c r="B1108" s="155"/>
      <c r="C1108" s="155"/>
      <c r="D1108" s="155"/>
      <c r="E1108" s="155"/>
      <c r="F1108" s="155"/>
      <c r="G1108" s="155"/>
      <c r="H1108" s="155"/>
      <c r="I1108" s="155"/>
      <c r="J1108" s="155"/>
      <c r="K1108" s="155"/>
      <c r="L1108" s="155"/>
      <c r="M1108" s="155"/>
      <c r="N1108" s="155"/>
      <c r="O1108" s="155"/>
      <c r="P1108" s="202"/>
      <c r="Q1108" s="151"/>
      <c r="R1108" s="97"/>
      <c r="S1108" s="128"/>
      <c r="T1108" s="128"/>
      <c r="U1108" s="128"/>
      <c r="V1108" s="128"/>
      <c r="W1108" s="151"/>
      <c r="X1108" s="98"/>
      <c r="Y1108" s="143"/>
      <c r="Z1108" s="143"/>
    </row>
    <row r="1109">
      <c r="A1109" s="155"/>
      <c r="B1109" s="155"/>
      <c r="C1109" s="155"/>
      <c r="D1109" s="155"/>
      <c r="E1109" s="155"/>
      <c r="F1109" s="155"/>
      <c r="G1109" s="155"/>
      <c r="H1109" s="155"/>
      <c r="I1109" s="155"/>
      <c r="J1109" s="155"/>
      <c r="K1109" s="155"/>
      <c r="L1109" s="155"/>
      <c r="M1109" s="155"/>
      <c r="N1109" s="155"/>
      <c r="O1109" s="155"/>
      <c r="P1109" s="202"/>
      <c r="Q1109" s="151"/>
      <c r="R1109" s="97"/>
      <c r="S1109" s="128"/>
      <c r="T1109" s="128"/>
      <c r="U1109" s="128"/>
      <c r="V1109" s="128"/>
      <c r="W1109" s="151"/>
      <c r="X1109" s="98"/>
      <c r="Y1109" s="143"/>
      <c r="Z1109" s="143"/>
    </row>
    <row r="1110">
      <c r="A1110" s="155"/>
      <c r="B1110" s="155"/>
      <c r="C1110" s="155"/>
      <c r="D1110" s="155"/>
      <c r="E1110" s="155"/>
      <c r="F1110" s="155"/>
      <c r="G1110" s="155"/>
      <c r="H1110" s="155"/>
      <c r="I1110" s="155"/>
      <c r="J1110" s="155"/>
      <c r="K1110" s="155"/>
      <c r="L1110" s="155"/>
      <c r="M1110" s="155"/>
      <c r="N1110" s="155"/>
      <c r="O1110" s="155"/>
      <c r="P1110" s="202"/>
      <c r="Q1110" s="151"/>
      <c r="R1110" s="97"/>
      <c r="S1110" s="128"/>
      <c r="T1110" s="128"/>
      <c r="U1110" s="128"/>
      <c r="V1110" s="128"/>
      <c r="W1110" s="151"/>
      <c r="X1110" s="98"/>
      <c r="Y1110" s="143"/>
      <c r="Z1110" s="143"/>
    </row>
    <row r="1111">
      <c r="A1111" s="155"/>
      <c r="B1111" s="155"/>
      <c r="C1111" s="155"/>
      <c r="D1111" s="155"/>
      <c r="E1111" s="155"/>
      <c r="F1111" s="155"/>
      <c r="G1111" s="155"/>
      <c r="H1111" s="155"/>
      <c r="I1111" s="155"/>
      <c r="J1111" s="155"/>
      <c r="K1111" s="155"/>
      <c r="L1111" s="155"/>
      <c r="M1111" s="155"/>
      <c r="N1111" s="155"/>
      <c r="O1111" s="155"/>
      <c r="P1111" s="202"/>
      <c r="Q1111" s="151"/>
      <c r="R1111" s="97"/>
      <c r="S1111" s="128"/>
      <c r="T1111" s="128"/>
      <c r="U1111" s="128"/>
      <c r="V1111" s="128"/>
      <c r="W1111" s="151"/>
      <c r="X1111" s="98"/>
      <c r="Y1111" s="143"/>
      <c r="Z1111" s="143"/>
    </row>
    <row r="1112">
      <c r="A1112" s="155"/>
      <c r="B1112" s="155"/>
      <c r="C1112" s="155"/>
      <c r="D1112" s="155"/>
      <c r="E1112" s="155"/>
      <c r="F1112" s="155"/>
      <c r="G1112" s="155"/>
      <c r="H1112" s="155"/>
      <c r="I1112" s="155"/>
      <c r="J1112" s="155"/>
      <c r="K1112" s="155"/>
      <c r="L1112" s="155"/>
      <c r="M1112" s="155"/>
      <c r="N1112" s="155"/>
      <c r="O1112" s="155"/>
      <c r="P1112" s="202"/>
      <c r="Q1112" s="151"/>
      <c r="R1112" s="97"/>
      <c r="S1112" s="128"/>
      <c r="T1112" s="128"/>
      <c r="U1112" s="128"/>
      <c r="V1112" s="128"/>
      <c r="W1112" s="151"/>
      <c r="X1112" s="98"/>
      <c r="Y1112" s="143"/>
      <c r="Z1112" s="143"/>
    </row>
    <row r="1113">
      <c r="A1113" s="155"/>
      <c r="B1113" s="155"/>
      <c r="C1113" s="155"/>
      <c r="D1113" s="155"/>
      <c r="E1113" s="155"/>
      <c r="F1113" s="155"/>
      <c r="G1113" s="155"/>
      <c r="H1113" s="155"/>
      <c r="I1113" s="155"/>
      <c r="J1113" s="155"/>
      <c r="K1113" s="155"/>
      <c r="L1113" s="155"/>
      <c r="M1113" s="155"/>
      <c r="N1113" s="155"/>
      <c r="O1113" s="155"/>
      <c r="P1113" s="202"/>
      <c r="Q1113" s="151"/>
      <c r="R1113" s="97"/>
      <c r="S1113" s="128"/>
      <c r="T1113" s="128"/>
      <c r="U1113" s="128"/>
      <c r="V1113" s="128"/>
      <c r="W1113" s="151"/>
      <c r="X1113" s="98"/>
      <c r="Y1113" s="143"/>
      <c r="Z1113" s="143"/>
    </row>
    <row r="1114">
      <c r="A1114" s="155"/>
      <c r="B1114" s="155"/>
      <c r="C1114" s="155"/>
      <c r="D1114" s="155"/>
      <c r="E1114" s="155"/>
      <c r="F1114" s="155"/>
      <c r="G1114" s="155"/>
      <c r="H1114" s="155"/>
      <c r="I1114" s="155"/>
      <c r="J1114" s="155"/>
      <c r="K1114" s="155"/>
      <c r="L1114" s="155"/>
      <c r="M1114" s="155"/>
      <c r="N1114" s="155"/>
      <c r="O1114" s="155"/>
      <c r="P1114" s="202"/>
      <c r="Q1114" s="151"/>
      <c r="R1114" s="97"/>
      <c r="S1114" s="128"/>
      <c r="T1114" s="128"/>
      <c r="U1114" s="128"/>
      <c r="V1114" s="128"/>
      <c r="W1114" s="151"/>
      <c r="X1114" s="98"/>
      <c r="Y1114" s="143"/>
      <c r="Z1114" s="143"/>
    </row>
    <row r="1115">
      <c r="A1115" s="155"/>
      <c r="B1115" s="155"/>
      <c r="C1115" s="155"/>
      <c r="D1115" s="155"/>
      <c r="E1115" s="155"/>
      <c r="F1115" s="155"/>
      <c r="G1115" s="155"/>
      <c r="H1115" s="155"/>
      <c r="I1115" s="155"/>
      <c r="J1115" s="155"/>
      <c r="K1115" s="155"/>
      <c r="L1115" s="155"/>
      <c r="M1115" s="155"/>
      <c r="N1115" s="155"/>
      <c r="O1115" s="155"/>
      <c r="P1115" s="202"/>
      <c r="Q1115" s="151"/>
      <c r="R1115" s="97"/>
      <c r="S1115" s="128"/>
      <c r="T1115" s="128"/>
      <c r="U1115" s="128"/>
      <c r="V1115" s="128"/>
      <c r="W1115" s="151"/>
      <c r="X1115" s="98"/>
      <c r="Y1115" s="143"/>
      <c r="Z1115" s="143"/>
    </row>
    <row r="1116">
      <c r="A1116" s="155"/>
      <c r="B1116" s="155"/>
      <c r="C1116" s="155"/>
      <c r="D1116" s="155"/>
      <c r="E1116" s="155"/>
      <c r="F1116" s="155"/>
      <c r="G1116" s="155"/>
      <c r="H1116" s="155"/>
      <c r="I1116" s="155"/>
      <c r="J1116" s="155"/>
      <c r="K1116" s="155"/>
      <c r="L1116" s="155"/>
      <c r="M1116" s="155"/>
      <c r="N1116" s="155"/>
      <c r="O1116" s="155"/>
      <c r="P1116" s="202"/>
      <c r="Q1116" s="151"/>
      <c r="R1116" s="97"/>
      <c r="S1116" s="128"/>
      <c r="T1116" s="128"/>
      <c r="U1116" s="128"/>
      <c r="V1116" s="128"/>
      <c r="W1116" s="151"/>
      <c r="X1116" s="98"/>
      <c r="Y1116" s="143"/>
      <c r="Z1116" s="143"/>
    </row>
    <row r="1117">
      <c r="A1117" s="155"/>
      <c r="B1117" s="155"/>
      <c r="C1117" s="155"/>
      <c r="D1117" s="155"/>
      <c r="E1117" s="155"/>
      <c r="F1117" s="155"/>
      <c r="G1117" s="155"/>
      <c r="H1117" s="155"/>
      <c r="I1117" s="155"/>
      <c r="J1117" s="155"/>
      <c r="K1117" s="155"/>
      <c r="L1117" s="155"/>
      <c r="M1117" s="155"/>
      <c r="N1117" s="155"/>
      <c r="O1117" s="155"/>
      <c r="P1117" s="202"/>
      <c r="Q1117" s="151"/>
      <c r="R1117" s="97"/>
      <c r="S1117" s="128"/>
      <c r="T1117" s="128"/>
      <c r="U1117" s="128"/>
      <c r="V1117" s="128"/>
      <c r="W1117" s="151"/>
      <c r="X1117" s="98"/>
      <c r="Y1117" s="143"/>
      <c r="Z1117" s="143"/>
    </row>
    <row r="1118">
      <c r="A1118" s="155"/>
      <c r="B1118" s="155"/>
      <c r="C1118" s="155"/>
      <c r="D1118" s="155"/>
      <c r="E1118" s="155"/>
      <c r="F1118" s="155"/>
      <c r="G1118" s="155"/>
      <c r="H1118" s="155"/>
      <c r="I1118" s="155"/>
      <c r="J1118" s="155"/>
      <c r="K1118" s="155"/>
      <c r="L1118" s="155"/>
      <c r="M1118" s="155"/>
      <c r="N1118" s="155"/>
      <c r="O1118" s="155"/>
      <c r="P1118" s="202"/>
      <c r="Q1118" s="151"/>
      <c r="R1118" s="97"/>
      <c r="S1118" s="128"/>
      <c r="T1118" s="128"/>
      <c r="U1118" s="128"/>
      <c r="V1118" s="128"/>
      <c r="W1118" s="151"/>
      <c r="X1118" s="98"/>
      <c r="Y1118" s="143"/>
      <c r="Z1118" s="143"/>
    </row>
    <row r="1119">
      <c r="A1119" s="155"/>
      <c r="B1119" s="155"/>
      <c r="C1119" s="155"/>
      <c r="D1119" s="155"/>
      <c r="E1119" s="155"/>
      <c r="F1119" s="155"/>
      <c r="G1119" s="155"/>
      <c r="H1119" s="155"/>
      <c r="I1119" s="155"/>
      <c r="J1119" s="155"/>
      <c r="K1119" s="155"/>
      <c r="L1119" s="155"/>
      <c r="M1119" s="155"/>
      <c r="N1119" s="155"/>
      <c r="O1119" s="155"/>
      <c r="P1119" s="202"/>
      <c r="Q1119" s="151"/>
      <c r="R1119" s="97"/>
      <c r="S1119" s="128"/>
      <c r="T1119" s="128"/>
      <c r="U1119" s="128"/>
      <c r="V1119" s="128"/>
      <c r="W1119" s="151"/>
      <c r="X1119" s="98"/>
      <c r="Y1119" s="143"/>
      <c r="Z1119" s="143"/>
    </row>
    <row r="1120">
      <c r="A1120" s="155"/>
      <c r="B1120" s="155"/>
      <c r="C1120" s="155"/>
      <c r="D1120" s="155"/>
      <c r="E1120" s="155"/>
      <c r="F1120" s="155"/>
      <c r="G1120" s="155"/>
      <c r="H1120" s="155"/>
      <c r="I1120" s="155"/>
      <c r="J1120" s="155"/>
      <c r="K1120" s="155"/>
      <c r="L1120" s="155"/>
      <c r="M1120" s="155"/>
      <c r="N1120" s="155"/>
      <c r="O1120" s="155"/>
      <c r="P1120" s="202"/>
      <c r="Q1120" s="151"/>
      <c r="R1120" s="97"/>
      <c r="S1120" s="128"/>
      <c r="T1120" s="128"/>
      <c r="U1120" s="128"/>
      <c r="V1120" s="128"/>
      <c r="W1120" s="151"/>
      <c r="X1120" s="98"/>
      <c r="Y1120" s="143"/>
      <c r="Z1120" s="143"/>
    </row>
    <row r="1121">
      <c r="A1121" s="155"/>
      <c r="B1121" s="155"/>
      <c r="C1121" s="155"/>
      <c r="D1121" s="155"/>
      <c r="E1121" s="155"/>
      <c r="F1121" s="155"/>
      <c r="G1121" s="155"/>
      <c r="H1121" s="155"/>
      <c r="I1121" s="155"/>
      <c r="J1121" s="155"/>
      <c r="K1121" s="155"/>
      <c r="L1121" s="155"/>
      <c r="M1121" s="155"/>
      <c r="N1121" s="155"/>
      <c r="O1121" s="155"/>
      <c r="P1121" s="202"/>
      <c r="Q1121" s="151"/>
      <c r="R1121" s="97"/>
      <c r="S1121" s="128"/>
      <c r="T1121" s="128"/>
      <c r="U1121" s="128"/>
      <c r="V1121" s="128"/>
      <c r="W1121" s="151"/>
      <c r="X1121" s="98"/>
      <c r="Y1121" s="143"/>
      <c r="Z1121" s="143"/>
    </row>
    <row r="1122">
      <c r="A1122" s="155"/>
      <c r="B1122" s="155"/>
      <c r="C1122" s="155"/>
      <c r="D1122" s="155"/>
      <c r="E1122" s="155"/>
      <c r="F1122" s="155"/>
      <c r="G1122" s="155"/>
      <c r="H1122" s="155"/>
      <c r="I1122" s="155"/>
      <c r="J1122" s="155"/>
      <c r="K1122" s="155"/>
      <c r="L1122" s="155"/>
      <c r="M1122" s="155"/>
      <c r="N1122" s="155"/>
      <c r="O1122" s="155"/>
      <c r="P1122" s="202"/>
      <c r="Q1122" s="151"/>
      <c r="R1122" s="97"/>
      <c r="S1122" s="128"/>
      <c r="T1122" s="128"/>
      <c r="U1122" s="128"/>
      <c r="V1122" s="128"/>
      <c r="W1122" s="151"/>
      <c r="X1122" s="98"/>
      <c r="Y1122" s="143"/>
      <c r="Z1122" s="143"/>
    </row>
    <row r="1123">
      <c r="A1123" s="155"/>
      <c r="B1123" s="155"/>
      <c r="C1123" s="155"/>
      <c r="D1123" s="155"/>
      <c r="E1123" s="155"/>
      <c r="F1123" s="155"/>
      <c r="G1123" s="155"/>
      <c r="H1123" s="155"/>
      <c r="I1123" s="155"/>
      <c r="J1123" s="155"/>
      <c r="K1123" s="155"/>
      <c r="L1123" s="155"/>
      <c r="M1123" s="155"/>
      <c r="N1123" s="155"/>
      <c r="O1123" s="155"/>
      <c r="P1123" s="202"/>
      <c r="Q1123" s="151"/>
      <c r="R1123" s="97"/>
      <c r="S1123" s="128"/>
      <c r="T1123" s="128"/>
      <c r="U1123" s="128"/>
      <c r="V1123" s="128"/>
      <c r="W1123" s="151"/>
      <c r="X1123" s="98"/>
      <c r="Y1123" s="143"/>
      <c r="Z1123" s="143"/>
    </row>
    <row r="1124">
      <c r="A1124" s="155"/>
      <c r="B1124" s="155"/>
      <c r="C1124" s="155"/>
      <c r="D1124" s="155"/>
      <c r="E1124" s="155"/>
      <c r="F1124" s="155"/>
      <c r="G1124" s="155"/>
      <c r="H1124" s="155"/>
      <c r="I1124" s="155"/>
      <c r="J1124" s="155"/>
      <c r="K1124" s="155"/>
      <c r="L1124" s="155"/>
      <c r="M1124" s="155"/>
      <c r="N1124" s="155"/>
      <c r="O1124" s="155"/>
      <c r="P1124" s="202"/>
      <c r="Q1124" s="151"/>
      <c r="R1124" s="97"/>
      <c r="S1124" s="128"/>
      <c r="T1124" s="128"/>
      <c r="U1124" s="128"/>
      <c r="V1124" s="128"/>
      <c r="W1124" s="151"/>
      <c r="X1124" s="98"/>
      <c r="Y1124" s="143"/>
      <c r="Z1124" s="143"/>
    </row>
    <row r="1125">
      <c r="A1125" s="155"/>
      <c r="B1125" s="155"/>
      <c r="C1125" s="155"/>
      <c r="D1125" s="155"/>
      <c r="E1125" s="155"/>
      <c r="F1125" s="155"/>
      <c r="G1125" s="155"/>
      <c r="H1125" s="155"/>
      <c r="I1125" s="155"/>
      <c r="J1125" s="155"/>
      <c r="K1125" s="155"/>
      <c r="L1125" s="155"/>
      <c r="M1125" s="155"/>
      <c r="N1125" s="155"/>
      <c r="O1125" s="155"/>
      <c r="P1125" s="202"/>
      <c r="Q1125" s="151"/>
      <c r="R1125" s="97"/>
      <c r="S1125" s="128"/>
      <c r="T1125" s="128"/>
      <c r="U1125" s="128"/>
      <c r="V1125" s="128"/>
      <c r="W1125" s="151"/>
      <c r="X1125" s="98"/>
      <c r="Y1125" s="143"/>
      <c r="Z1125" s="143"/>
    </row>
    <row r="1126">
      <c r="A1126" s="155"/>
      <c r="B1126" s="155"/>
      <c r="C1126" s="155"/>
      <c r="D1126" s="155"/>
      <c r="E1126" s="155"/>
      <c r="F1126" s="155"/>
      <c r="G1126" s="155"/>
      <c r="H1126" s="155"/>
      <c r="I1126" s="155"/>
      <c r="J1126" s="155"/>
      <c r="K1126" s="155"/>
      <c r="L1126" s="155"/>
      <c r="M1126" s="155"/>
      <c r="N1126" s="155"/>
      <c r="O1126" s="155"/>
      <c r="P1126" s="202"/>
      <c r="Q1126" s="151"/>
      <c r="R1126" s="97"/>
      <c r="S1126" s="128"/>
      <c r="T1126" s="128"/>
      <c r="U1126" s="128"/>
      <c r="V1126" s="128"/>
      <c r="W1126" s="151"/>
      <c r="X1126" s="98"/>
      <c r="Y1126" s="143"/>
      <c r="Z1126" s="143"/>
    </row>
    <row r="1127">
      <c r="A1127" s="155"/>
      <c r="B1127" s="155"/>
      <c r="C1127" s="155"/>
      <c r="D1127" s="155"/>
      <c r="E1127" s="155"/>
      <c r="F1127" s="155"/>
      <c r="G1127" s="155"/>
      <c r="H1127" s="155"/>
      <c r="I1127" s="155"/>
      <c r="J1127" s="155"/>
      <c r="K1127" s="155"/>
      <c r="L1127" s="155"/>
      <c r="M1127" s="155"/>
      <c r="N1127" s="155"/>
      <c r="O1127" s="155"/>
      <c r="P1127" s="202"/>
      <c r="Q1127" s="151"/>
      <c r="R1127" s="97"/>
      <c r="S1127" s="128"/>
      <c r="T1127" s="128"/>
      <c r="U1127" s="128"/>
      <c r="V1127" s="128"/>
      <c r="W1127" s="151"/>
      <c r="X1127" s="98"/>
      <c r="Y1127" s="143"/>
      <c r="Z1127" s="143"/>
    </row>
    <row r="1128">
      <c r="A1128" s="155"/>
      <c r="B1128" s="155"/>
      <c r="C1128" s="155"/>
      <c r="D1128" s="155"/>
      <c r="E1128" s="155"/>
      <c r="F1128" s="155"/>
      <c r="G1128" s="155"/>
      <c r="H1128" s="155"/>
      <c r="I1128" s="155"/>
      <c r="J1128" s="155"/>
      <c r="K1128" s="155"/>
      <c r="L1128" s="155"/>
      <c r="M1128" s="155"/>
      <c r="N1128" s="155"/>
      <c r="O1128" s="155"/>
      <c r="P1128" s="202"/>
      <c r="Q1128" s="151"/>
      <c r="R1128" s="97"/>
      <c r="S1128" s="128"/>
      <c r="T1128" s="128"/>
      <c r="U1128" s="128"/>
      <c r="V1128" s="128"/>
      <c r="W1128" s="151"/>
      <c r="X1128" s="98"/>
      <c r="Y1128" s="143"/>
      <c r="Z1128" s="143"/>
    </row>
    <row r="1129">
      <c r="A1129" s="155"/>
      <c r="B1129" s="155"/>
      <c r="C1129" s="155"/>
      <c r="D1129" s="155"/>
      <c r="E1129" s="155"/>
      <c r="F1129" s="155"/>
      <c r="G1129" s="155"/>
      <c r="H1129" s="155"/>
      <c r="I1129" s="155"/>
      <c r="J1129" s="155"/>
      <c r="K1129" s="155"/>
      <c r="L1129" s="155"/>
      <c r="M1129" s="155"/>
      <c r="N1129" s="155"/>
      <c r="O1129" s="155"/>
      <c r="P1129" s="202"/>
      <c r="Q1129" s="151"/>
      <c r="R1129" s="97"/>
      <c r="S1129" s="128"/>
      <c r="T1129" s="128"/>
      <c r="U1129" s="128"/>
      <c r="V1129" s="128"/>
      <c r="W1129" s="151"/>
      <c r="X1129" s="98"/>
      <c r="Y1129" s="143"/>
      <c r="Z1129" s="143"/>
    </row>
    <row r="1130">
      <c r="A1130" s="155"/>
      <c r="B1130" s="155"/>
      <c r="C1130" s="155"/>
      <c r="D1130" s="155"/>
      <c r="E1130" s="155"/>
      <c r="F1130" s="155"/>
      <c r="G1130" s="155"/>
      <c r="H1130" s="155"/>
      <c r="I1130" s="155"/>
      <c r="J1130" s="155"/>
      <c r="K1130" s="155"/>
      <c r="L1130" s="155"/>
      <c r="M1130" s="155"/>
      <c r="N1130" s="155"/>
      <c r="O1130" s="155"/>
      <c r="P1130" s="202"/>
      <c r="Q1130" s="151"/>
      <c r="R1130" s="97"/>
      <c r="S1130" s="128"/>
      <c r="T1130" s="128"/>
      <c r="U1130" s="128"/>
      <c r="V1130" s="128"/>
      <c r="W1130" s="151"/>
      <c r="X1130" s="98"/>
      <c r="Y1130" s="143"/>
      <c r="Z1130" s="143"/>
    </row>
    <row r="1131">
      <c r="A1131" s="155"/>
      <c r="B1131" s="155"/>
      <c r="C1131" s="155"/>
      <c r="D1131" s="155"/>
      <c r="E1131" s="155"/>
      <c r="F1131" s="155"/>
      <c r="G1131" s="155"/>
      <c r="H1131" s="155"/>
      <c r="I1131" s="155"/>
      <c r="J1131" s="155"/>
      <c r="K1131" s="155"/>
      <c r="L1131" s="155"/>
      <c r="M1131" s="155"/>
      <c r="N1131" s="155"/>
      <c r="O1131" s="155"/>
      <c r="P1131" s="202"/>
      <c r="Q1131" s="151"/>
      <c r="R1131" s="97"/>
      <c r="S1131" s="128"/>
      <c r="T1131" s="128"/>
      <c r="U1131" s="128"/>
      <c r="V1131" s="128"/>
      <c r="W1131" s="151"/>
      <c r="X1131" s="98"/>
      <c r="Y1131" s="143"/>
      <c r="Z1131" s="143"/>
    </row>
    <row r="1132">
      <c r="A1132" s="155"/>
      <c r="B1132" s="155"/>
      <c r="C1132" s="155"/>
      <c r="D1132" s="155"/>
      <c r="E1132" s="155"/>
      <c r="F1132" s="155"/>
      <c r="G1132" s="155"/>
      <c r="H1132" s="155"/>
      <c r="I1132" s="155"/>
      <c r="J1132" s="155"/>
      <c r="K1132" s="155"/>
      <c r="L1132" s="155"/>
      <c r="M1132" s="155"/>
      <c r="N1132" s="155"/>
      <c r="O1132" s="155"/>
      <c r="P1132" s="202"/>
      <c r="Q1132" s="151"/>
      <c r="R1132" s="97"/>
      <c r="S1132" s="128"/>
      <c r="T1132" s="128"/>
      <c r="U1132" s="128"/>
      <c r="V1132" s="128"/>
      <c r="W1132" s="151"/>
      <c r="X1132" s="98"/>
      <c r="Y1132" s="143"/>
      <c r="Z1132" s="143"/>
    </row>
    <row r="1133">
      <c r="A1133" s="155"/>
      <c r="B1133" s="155"/>
      <c r="C1133" s="155"/>
      <c r="D1133" s="155"/>
      <c r="E1133" s="155"/>
      <c r="F1133" s="155"/>
      <c r="G1133" s="155"/>
      <c r="H1133" s="155"/>
      <c r="I1133" s="155"/>
      <c r="J1133" s="155"/>
      <c r="K1133" s="155"/>
      <c r="L1133" s="155"/>
      <c r="M1133" s="155"/>
      <c r="N1133" s="155"/>
      <c r="O1133" s="155"/>
      <c r="P1133" s="202"/>
      <c r="Q1133" s="151"/>
      <c r="R1133" s="97"/>
      <c r="S1133" s="128"/>
      <c r="T1133" s="128"/>
      <c r="U1133" s="128"/>
      <c r="V1133" s="128"/>
      <c r="W1133" s="151"/>
      <c r="X1133" s="98"/>
      <c r="Y1133" s="143"/>
      <c r="Z1133" s="143"/>
    </row>
    <row r="1134">
      <c r="A1134" s="155"/>
      <c r="B1134" s="155"/>
      <c r="C1134" s="155"/>
      <c r="D1134" s="155"/>
      <c r="E1134" s="155"/>
      <c r="F1134" s="155"/>
      <c r="G1134" s="155"/>
      <c r="H1134" s="155"/>
      <c r="I1134" s="155"/>
      <c r="J1134" s="155"/>
      <c r="K1134" s="155"/>
      <c r="L1134" s="155"/>
      <c r="M1134" s="155"/>
      <c r="N1134" s="155"/>
      <c r="O1134" s="155"/>
      <c r="P1134" s="202"/>
      <c r="Q1134" s="151"/>
      <c r="R1134" s="97"/>
      <c r="S1134" s="128"/>
      <c r="T1134" s="128"/>
      <c r="U1134" s="128"/>
      <c r="V1134" s="128"/>
      <c r="W1134" s="151"/>
      <c r="X1134" s="98"/>
      <c r="Y1134" s="143"/>
      <c r="Z1134" s="143"/>
    </row>
    <row r="1135">
      <c r="A1135" s="155"/>
      <c r="B1135" s="155"/>
      <c r="C1135" s="155"/>
      <c r="D1135" s="155"/>
      <c r="E1135" s="155"/>
      <c r="F1135" s="155"/>
      <c r="G1135" s="155"/>
      <c r="H1135" s="155"/>
      <c r="I1135" s="155"/>
      <c r="J1135" s="155"/>
      <c r="K1135" s="155"/>
      <c r="L1135" s="155"/>
      <c r="M1135" s="155"/>
      <c r="N1135" s="155"/>
      <c r="O1135" s="155"/>
      <c r="P1135" s="202"/>
      <c r="Q1135" s="151"/>
      <c r="R1135" s="97"/>
      <c r="S1135" s="128"/>
      <c r="T1135" s="128"/>
      <c r="U1135" s="128"/>
      <c r="V1135" s="128"/>
      <c r="W1135" s="151"/>
      <c r="X1135" s="98"/>
      <c r="Y1135" s="143"/>
      <c r="Z1135" s="143"/>
    </row>
    <row r="1136">
      <c r="A1136" s="155"/>
      <c r="B1136" s="155"/>
      <c r="C1136" s="155"/>
      <c r="D1136" s="155"/>
      <c r="E1136" s="155"/>
      <c r="F1136" s="155"/>
      <c r="G1136" s="155"/>
      <c r="H1136" s="155"/>
      <c r="I1136" s="155"/>
      <c r="J1136" s="155"/>
      <c r="K1136" s="155"/>
      <c r="L1136" s="155"/>
      <c r="M1136" s="155"/>
      <c r="N1136" s="155"/>
      <c r="O1136" s="155"/>
      <c r="P1136" s="202"/>
      <c r="Q1136" s="151"/>
      <c r="R1136" s="97"/>
      <c r="S1136" s="128"/>
      <c r="T1136" s="128"/>
      <c r="U1136" s="128"/>
      <c r="V1136" s="128"/>
      <c r="W1136" s="151"/>
      <c r="X1136" s="98"/>
      <c r="Y1136" s="143"/>
      <c r="Z1136" s="143"/>
    </row>
    <row r="1137">
      <c r="A1137" s="155"/>
      <c r="B1137" s="155"/>
      <c r="C1137" s="155"/>
      <c r="D1137" s="155"/>
      <c r="E1137" s="155"/>
      <c r="F1137" s="155"/>
      <c r="G1137" s="155"/>
      <c r="H1137" s="155"/>
      <c r="I1137" s="155"/>
      <c r="J1137" s="155"/>
      <c r="K1137" s="155"/>
      <c r="L1137" s="155"/>
      <c r="M1137" s="155"/>
      <c r="N1137" s="155"/>
      <c r="O1137" s="155"/>
      <c r="P1137" s="202"/>
      <c r="Q1137" s="151"/>
      <c r="R1137" s="97"/>
      <c r="S1137" s="128"/>
      <c r="T1137" s="128"/>
      <c r="U1137" s="128"/>
      <c r="V1137" s="128"/>
      <c r="W1137" s="151"/>
      <c r="X1137" s="98"/>
      <c r="Y1137" s="143"/>
      <c r="Z1137" s="143"/>
    </row>
    <row r="1138">
      <c r="A1138" s="155"/>
      <c r="B1138" s="155"/>
      <c r="C1138" s="155"/>
      <c r="D1138" s="155"/>
      <c r="E1138" s="155"/>
      <c r="F1138" s="155"/>
      <c r="G1138" s="155"/>
      <c r="H1138" s="155"/>
      <c r="I1138" s="155"/>
      <c r="J1138" s="155"/>
      <c r="K1138" s="155"/>
      <c r="L1138" s="155"/>
      <c r="M1138" s="155"/>
      <c r="N1138" s="155"/>
      <c r="O1138" s="155"/>
      <c r="P1138" s="202"/>
      <c r="Q1138" s="151"/>
      <c r="R1138" s="97"/>
      <c r="S1138" s="128"/>
      <c r="T1138" s="128"/>
      <c r="U1138" s="128"/>
      <c r="V1138" s="128"/>
      <c r="W1138" s="151"/>
      <c r="X1138" s="98"/>
      <c r="Y1138" s="143"/>
      <c r="Z1138" s="143"/>
    </row>
    <row r="1139">
      <c r="A1139" s="155"/>
      <c r="B1139" s="155"/>
      <c r="C1139" s="155"/>
      <c r="D1139" s="155"/>
      <c r="E1139" s="155"/>
      <c r="F1139" s="155"/>
      <c r="G1139" s="155"/>
      <c r="H1139" s="155"/>
      <c r="I1139" s="155"/>
      <c r="J1139" s="155"/>
      <c r="K1139" s="155"/>
      <c r="L1139" s="155"/>
      <c r="M1139" s="155"/>
      <c r="N1139" s="155"/>
      <c r="O1139" s="155"/>
      <c r="P1139" s="202"/>
      <c r="Q1139" s="151"/>
      <c r="R1139" s="97"/>
      <c r="S1139" s="128"/>
      <c r="T1139" s="128"/>
      <c r="U1139" s="128"/>
      <c r="V1139" s="128"/>
      <c r="W1139" s="151"/>
      <c r="X1139" s="98"/>
      <c r="Y1139" s="143"/>
      <c r="Z1139" s="143"/>
    </row>
    <row r="1140">
      <c r="A1140" s="155"/>
      <c r="B1140" s="155"/>
      <c r="C1140" s="155"/>
      <c r="D1140" s="155"/>
      <c r="E1140" s="155"/>
      <c r="F1140" s="155"/>
      <c r="G1140" s="155"/>
      <c r="H1140" s="155"/>
      <c r="I1140" s="155"/>
      <c r="J1140" s="155"/>
      <c r="K1140" s="155"/>
      <c r="L1140" s="155"/>
      <c r="M1140" s="155"/>
      <c r="N1140" s="155"/>
      <c r="O1140" s="155"/>
      <c r="P1140" s="202"/>
      <c r="Q1140" s="151"/>
      <c r="R1140" s="97"/>
      <c r="S1140" s="128"/>
      <c r="T1140" s="128"/>
      <c r="U1140" s="128"/>
      <c r="V1140" s="128"/>
      <c r="W1140" s="151"/>
      <c r="X1140" s="98"/>
      <c r="Y1140" s="143"/>
      <c r="Z1140" s="143"/>
    </row>
    <row r="1141">
      <c r="A1141" s="155"/>
      <c r="B1141" s="155"/>
      <c r="C1141" s="155"/>
      <c r="D1141" s="155"/>
      <c r="E1141" s="155"/>
      <c r="F1141" s="155"/>
      <c r="G1141" s="155"/>
      <c r="H1141" s="155"/>
      <c r="I1141" s="155"/>
      <c r="J1141" s="155"/>
      <c r="K1141" s="155"/>
      <c r="L1141" s="155"/>
      <c r="M1141" s="155"/>
      <c r="N1141" s="155"/>
      <c r="O1141" s="155"/>
      <c r="P1141" s="202"/>
      <c r="Q1141" s="151"/>
      <c r="R1141" s="97"/>
      <c r="S1141" s="128"/>
      <c r="T1141" s="128"/>
      <c r="U1141" s="128"/>
      <c r="V1141" s="128"/>
      <c r="W1141" s="151"/>
      <c r="X1141" s="98"/>
      <c r="Y1141" s="143"/>
      <c r="Z1141" s="143"/>
    </row>
    <row r="1142">
      <c r="A1142" s="155"/>
      <c r="B1142" s="155"/>
      <c r="C1142" s="155"/>
      <c r="D1142" s="155"/>
      <c r="E1142" s="155"/>
      <c r="F1142" s="155"/>
      <c r="G1142" s="155"/>
      <c r="H1142" s="155"/>
      <c r="I1142" s="155"/>
      <c r="J1142" s="155"/>
      <c r="K1142" s="155"/>
      <c r="L1142" s="155"/>
      <c r="M1142" s="155"/>
      <c r="N1142" s="155"/>
      <c r="O1142" s="155"/>
      <c r="P1142" s="202"/>
      <c r="Q1142" s="151"/>
      <c r="R1142" s="97"/>
      <c r="S1142" s="128"/>
      <c r="T1142" s="128"/>
      <c r="U1142" s="128"/>
      <c r="V1142" s="128"/>
      <c r="W1142" s="151"/>
      <c r="X1142" s="98"/>
      <c r="Y1142" s="143"/>
      <c r="Z1142" s="143"/>
    </row>
    <row r="1143">
      <c r="A1143" s="155"/>
      <c r="B1143" s="155"/>
      <c r="C1143" s="155"/>
      <c r="D1143" s="155"/>
      <c r="E1143" s="155"/>
      <c r="F1143" s="155"/>
      <c r="G1143" s="155"/>
      <c r="H1143" s="155"/>
      <c r="I1143" s="155"/>
      <c r="J1143" s="155"/>
      <c r="K1143" s="155"/>
      <c r="L1143" s="155"/>
      <c r="M1143" s="155"/>
      <c r="N1143" s="155"/>
      <c r="O1143" s="155"/>
      <c r="P1143" s="202"/>
      <c r="Q1143" s="151"/>
      <c r="R1143" s="97"/>
      <c r="S1143" s="128"/>
      <c r="T1143" s="128"/>
      <c r="U1143" s="128"/>
      <c r="V1143" s="128"/>
      <c r="W1143" s="151"/>
      <c r="X1143" s="98"/>
      <c r="Y1143" s="143"/>
      <c r="Z1143" s="143"/>
    </row>
    <row r="1144">
      <c r="A1144" s="155"/>
      <c r="B1144" s="155"/>
      <c r="C1144" s="155"/>
      <c r="D1144" s="155"/>
      <c r="E1144" s="155"/>
      <c r="F1144" s="155"/>
      <c r="G1144" s="155"/>
      <c r="H1144" s="155"/>
      <c r="I1144" s="155"/>
      <c r="J1144" s="155"/>
      <c r="K1144" s="155"/>
      <c r="L1144" s="155"/>
      <c r="M1144" s="155"/>
      <c r="N1144" s="155"/>
      <c r="O1144" s="155"/>
      <c r="P1144" s="202"/>
      <c r="Q1144" s="151"/>
      <c r="R1144" s="97"/>
      <c r="S1144" s="128"/>
      <c r="T1144" s="128"/>
      <c r="U1144" s="128"/>
      <c r="V1144" s="128"/>
      <c r="W1144" s="151"/>
      <c r="X1144" s="98"/>
      <c r="Y1144" s="143"/>
      <c r="Z1144" s="143"/>
    </row>
    <row r="1145">
      <c r="A1145" s="155"/>
      <c r="B1145" s="155"/>
      <c r="C1145" s="155"/>
      <c r="D1145" s="155"/>
      <c r="E1145" s="155"/>
      <c r="F1145" s="155"/>
      <c r="G1145" s="155"/>
      <c r="H1145" s="155"/>
      <c r="I1145" s="155"/>
      <c r="J1145" s="155"/>
      <c r="K1145" s="155"/>
      <c r="L1145" s="155"/>
      <c r="M1145" s="155"/>
      <c r="N1145" s="155"/>
      <c r="O1145" s="155"/>
      <c r="P1145" s="202"/>
      <c r="Q1145" s="151"/>
      <c r="R1145" s="97"/>
      <c r="S1145" s="128"/>
      <c r="T1145" s="128"/>
      <c r="U1145" s="128"/>
      <c r="V1145" s="128"/>
      <c r="W1145" s="151"/>
      <c r="X1145" s="98"/>
      <c r="Y1145" s="143"/>
      <c r="Z1145" s="143"/>
    </row>
    <row r="1146">
      <c r="A1146" s="155"/>
      <c r="B1146" s="155"/>
      <c r="C1146" s="155"/>
      <c r="D1146" s="155"/>
      <c r="E1146" s="155"/>
      <c r="F1146" s="155"/>
      <c r="G1146" s="155"/>
      <c r="H1146" s="155"/>
      <c r="I1146" s="155"/>
      <c r="J1146" s="155"/>
      <c r="K1146" s="155"/>
      <c r="L1146" s="155"/>
      <c r="M1146" s="155"/>
      <c r="N1146" s="155"/>
      <c r="O1146" s="155"/>
      <c r="P1146" s="202"/>
      <c r="Q1146" s="151"/>
      <c r="R1146" s="97"/>
      <c r="S1146" s="128"/>
      <c r="T1146" s="128"/>
      <c r="U1146" s="128"/>
      <c r="V1146" s="128"/>
      <c r="W1146" s="151"/>
      <c r="X1146" s="98"/>
      <c r="Y1146" s="143"/>
      <c r="Z1146" s="143"/>
    </row>
    <row r="1147">
      <c r="A1147" s="155"/>
      <c r="B1147" s="155"/>
      <c r="C1147" s="155"/>
      <c r="D1147" s="155"/>
      <c r="E1147" s="155"/>
      <c r="F1147" s="155"/>
      <c r="G1147" s="155"/>
      <c r="H1147" s="155"/>
      <c r="I1147" s="155"/>
      <c r="J1147" s="155"/>
      <c r="K1147" s="155"/>
      <c r="L1147" s="155"/>
      <c r="M1147" s="155"/>
      <c r="N1147" s="155"/>
      <c r="O1147" s="155"/>
      <c r="P1147" s="202"/>
      <c r="Q1147" s="151"/>
      <c r="R1147" s="97"/>
      <c r="S1147" s="128"/>
      <c r="T1147" s="128"/>
      <c r="U1147" s="128"/>
      <c r="V1147" s="128"/>
      <c r="W1147" s="151"/>
      <c r="X1147" s="98"/>
      <c r="Y1147" s="143"/>
      <c r="Z1147" s="143"/>
    </row>
    <row r="1148">
      <c r="A1148" s="155"/>
      <c r="B1148" s="155"/>
      <c r="C1148" s="155"/>
      <c r="D1148" s="155"/>
      <c r="E1148" s="155"/>
      <c r="F1148" s="155"/>
      <c r="G1148" s="155"/>
      <c r="H1148" s="155"/>
      <c r="I1148" s="155"/>
      <c r="J1148" s="155"/>
      <c r="K1148" s="155"/>
      <c r="L1148" s="155"/>
      <c r="M1148" s="155"/>
      <c r="N1148" s="155"/>
      <c r="O1148" s="155"/>
      <c r="P1148" s="202"/>
      <c r="Q1148" s="151"/>
      <c r="R1148" s="97"/>
      <c r="S1148" s="128"/>
      <c r="T1148" s="128"/>
      <c r="U1148" s="128"/>
      <c r="V1148" s="128"/>
      <c r="W1148" s="151"/>
      <c r="X1148" s="98"/>
      <c r="Y1148" s="143"/>
      <c r="Z1148" s="143"/>
    </row>
    <row r="1149">
      <c r="A1149" s="155"/>
      <c r="B1149" s="155"/>
      <c r="C1149" s="155"/>
      <c r="D1149" s="155"/>
      <c r="E1149" s="155"/>
      <c r="F1149" s="155"/>
      <c r="G1149" s="155"/>
      <c r="H1149" s="155"/>
      <c r="I1149" s="155"/>
      <c r="J1149" s="155"/>
      <c r="K1149" s="155"/>
      <c r="L1149" s="155"/>
      <c r="M1149" s="155"/>
      <c r="N1149" s="155"/>
      <c r="O1149" s="155"/>
      <c r="P1149" s="202"/>
      <c r="Q1149" s="151"/>
      <c r="R1149" s="97"/>
      <c r="S1149" s="128"/>
      <c r="T1149" s="128"/>
      <c r="U1149" s="128"/>
      <c r="V1149" s="128"/>
      <c r="W1149" s="151"/>
      <c r="X1149" s="98"/>
      <c r="Y1149" s="143"/>
      <c r="Z1149" s="143"/>
    </row>
    <row r="1150">
      <c r="A1150" s="155"/>
      <c r="B1150" s="155"/>
      <c r="C1150" s="155"/>
      <c r="D1150" s="155"/>
      <c r="E1150" s="155"/>
      <c r="F1150" s="155"/>
      <c r="G1150" s="155"/>
      <c r="H1150" s="155"/>
      <c r="I1150" s="155"/>
      <c r="J1150" s="155"/>
      <c r="K1150" s="155"/>
      <c r="L1150" s="155"/>
      <c r="M1150" s="155"/>
      <c r="N1150" s="155"/>
      <c r="O1150" s="155"/>
      <c r="P1150" s="202"/>
      <c r="Q1150" s="151"/>
      <c r="R1150" s="97"/>
      <c r="S1150" s="128"/>
      <c r="T1150" s="128"/>
      <c r="U1150" s="128"/>
      <c r="V1150" s="128"/>
      <c r="W1150" s="151"/>
      <c r="X1150" s="98"/>
      <c r="Y1150" s="143"/>
      <c r="Z1150" s="143"/>
    </row>
    <row r="1151">
      <c r="A1151" s="155"/>
      <c r="B1151" s="155"/>
      <c r="C1151" s="155"/>
      <c r="D1151" s="155"/>
      <c r="E1151" s="155"/>
      <c r="F1151" s="155"/>
      <c r="G1151" s="155"/>
      <c r="H1151" s="155"/>
      <c r="I1151" s="155"/>
      <c r="J1151" s="155"/>
      <c r="K1151" s="155"/>
      <c r="L1151" s="155"/>
      <c r="M1151" s="155"/>
      <c r="N1151" s="155"/>
      <c r="O1151" s="155"/>
      <c r="P1151" s="202"/>
      <c r="Q1151" s="151"/>
      <c r="R1151" s="97"/>
      <c r="S1151" s="128"/>
      <c r="T1151" s="128"/>
      <c r="U1151" s="128"/>
      <c r="V1151" s="128"/>
      <c r="W1151" s="151"/>
      <c r="X1151" s="98"/>
      <c r="Y1151" s="143"/>
      <c r="Z1151" s="143"/>
    </row>
    <row r="1152">
      <c r="A1152" s="155"/>
      <c r="B1152" s="155"/>
      <c r="C1152" s="155"/>
      <c r="D1152" s="155"/>
      <c r="E1152" s="155"/>
      <c r="F1152" s="155"/>
      <c r="G1152" s="155"/>
      <c r="H1152" s="155"/>
      <c r="I1152" s="155"/>
      <c r="J1152" s="155"/>
      <c r="K1152" s="155"/>
      <c r="L1152" s="155"/>
      <c r="M1152" s="155"/>
      <c r="N1152" s="155"/>
      <c r="O1152" s="155"/>
      <c r="P1152" s="202"/>
      <c r="Q1152" s="151"/>
      <c r="R1152" s="97"/>
      <c r="S1152" s="128"/>
      <c r="T1152" s="128"/>
      <c r="U1152" s="128"/>
      <c r="V1152" s="128"/>
      <c r="W1152" s="151"/>
      <c r="X1152" s="98"/>
      <c r="Y1152" s="143"/>
      <c r="Z1152" s="143"/>
    </row>
    <row r="1153">
      <c r="A1153" s="155"/>
      <c r="B1153" s="155"/>
      <c r="C1153" s="155"/>
      <c r="D1153" s="155"/>
      <c r="E1153" s="155"/>
      <c r="F1153" s="155"/>
      <c r="G1153" s="155"/>
      <c r="H1153" s="155"/>
      <c r="I1153" s="155"/>
      <c r="J1153" s="155"/>
      <c r="K1153" s="155"/>
      <c r="L1153" s="155"/>
      <c r="M1153" s="155"/>
      <c r="N1153" s="155"/>
      <c r="O1153" s="155"/>
      <c r="P1153" s="202"/>
      <c r="Q1153" s="151"/>
      <c r="R1153" s="97"/>
      <c r="S1153" s="128"/>
      <c r="T1153" s="128"/>
      <c r="U1153" s="128"/>
      <c r="V1153" s="128"/>
      <c r="W1153" s="151"/>
      <c r="X1153" s="98"/>
      <c r="Y1153" s="143"/>
      <c r="Z1153" s="143"/>
    </row>
    <row r="1154">
      <c r="A1154" s="155"/>
      <c r="B1154" s="155"/>
      <c r="C1154" s="155"/>
      <c r="D1154" s="155"/>
      <c r="E1154" s="155"/>
      <c r="F1154" s="155"/>
      <c r="G1154" s="155"/>
      <c r="H1154" s="155"/>
      <c r="I1154" s="155"/>
      <c r="J1154" s="155"/>
      <c r="K1154" s="155"/>
      <c r="L1154" s="155"/>
      <c r="M1154" s="155"/>
      <c r="N1154" s="155"/>
      <c r="O1154" s="155"/>
      <c r="P1154" s="202"/>
      <c r="Q1154" s="151"/>
      <c r="R1154" s="97"/>
      <c r="S1154" s="128"/>
      <c r="T1154" s="128"/>
      <c r="U1154" s="128"/>
      <c r="V1154" s="128"/>
      <c r="W1154" s="151"/>
      <c r="X1154" s="98"/>
      <c r="Y1154" s="143"/>
      <c r="Z1154" s="143"/>
    </row>
    <row r="1155">
      <c r="A1155" s="155"/>
      <c r="B1155" s="155"/>
      <c r="C1155" s="155"/>
      <c r="D1155" s="155"/>
      <c r="E1155" s="155"/>
      <c r="F1155" s="155"/>
      <c r="G1155" s="155"/>
      <c r="H1155" s="155"/>
      <c r="I1155" s="155"/>
      <c r="J1155" s="155"/>
      <c r="K1155" s="155"/>
      <c r="L1155" s="155"/>
      <c r="M1155" s="155"/>
      <c r="N1155" s="155"/>
      <c r="O1155" s="155"/>
      <c r="P1155" s="202"/>
      <c r="Q1155" s="151"/>
      <c r="R1155" s="97"/>
      <c r="S1155" s="128"/>
      <c r="T1155" s="128"/>
      <c r="U1155" s="128"/>
      <c r="V1155" s="128"/>
      <c r="W1155" s="151"/>
      <c r="X1155" s="98"/>
      <c r="Y1155" s="143"/>
      <c r="Z1155" s="143"/>
    </row>
    <row r="1156">
      <c r="A1156" s="155"/>
      <c r="B1156" s="155"/>
      <c r="C1156" s="155"/>
      <c r="D1156" s="155"/>
      <c r="E1156" s="155"/>
      <c r="F1156" s="155"/>
      <c r="G1156" s="155"/>
      <c r="H1156" s="155"/>
      <c r="I1156" s="155"/>
      <c r="J1156" s="155"/>
      <c r="K1156" s="155"/>
      <c r="L1156" s="155"/>
      <c r="M1156" s="155"/>
      <c r="N1156" s="155"/>
      <c r="O1156" s="155"/>
      <c r="P1156" s="202"/>
      <c r="Q1156" s="151"/>
      <c r="R1156" s="97"/>
      <c r="S1156" s="128"/>
      <c r="T1156" s="128"/>
      <c r="U1156" s="128"/>
      <c r="V1156" s="128"/>
      <c r="W1156" s="151"/>
      <c r="X1156" s="98"/>
      <c r="Y1156" s="143"/>
      <c r="Z1156" s="143"/>
    </row>
    <row r="1157">
      <c r="A1157" s="155"/>
      <c r="B1157" s="155"/>
      <c r="C1157" s="155"/>
      <c r="D1157" s="155"/>
      <c r="E1157" s="155"/>
      <c r="F1157" s="155"/>
      <c r="G1157" s="155"/>
      <c r="H1157" s="155"/>
      <c r="I1157" s="155"/>
      <c r="J1157" s="155"/>
      <c r="K1157" s="155"/>
      <c r="L1157" s="155"/>
      <c r="M1157" s="155"/>
      <c r="N1157" s="155"/>
      <c r="O1157" s="155"/>
      <c r="P1157" s="202"/>
      <c r="Q1157" s="151"/>
      <c r="R1157" s="97"/>
      <c r="S1157" s="128"/>
      <c r="T1157" s="128"/>
      <c r="U1157" s="128"/>
      <c r="V1157" s="128"/>
      <c r="W1157" s="151"/>
      <c r="X1157" s="98"/>
      <c r="Y1157" s="143"/>
      <c r="Z1157" s="143"/>
    </row>
    <row r="1158">
      <c r="A1158" s="155"/>
      <c r="B1158" s="155"/>
      <c r="C1158" s="155"/>
      <c r="D1158" s="155"/>
      <c r="E1158" s="155"/>
      <c r="F1158" s="155"/>
      <c r="G1158" s="155"/>
      <c r="H1158" s="155"/>
      <c r="I1158" s="155"/>
      <c r="J1158" s="155"/>
      <c r="K1158" s="155"/>
      <c r="L1158" s="155"/>
      <c r="M1158" s="155"/>
      <c r="N1158" s="155"/>
      <c r="O1158" s="155"/>
      <c r="P1158" s="202"/>
      <c r="Q1158" s="151"/>
      <c r="R1158" s="97"/>
      <c r="S1158" s="128"/>
      <c r="T1158" s="128"/>
      <c r="U1158" s="128"/>
      <c r="V1158" s="128"/>
      <c r="W1158" s="151"/>
      <c r="X1158" s="98"/>
      <c r="Y1158" s="143"/>
      <c r="Z1158" s="143"/>
    </row>
    <row r="1159">
      <c r="A1159" s="155"/>
      <c r="B1159" s="155"/>
      <c r="C1159" s="155"/>
      <c r="D1159" s="155"/>
      <c r="E1159" s="155"/>
      <c r="F1159" s="155"/>
      <c r="G1159" s="155"/>
      <c r="H1159" s="155"/>
      <c r="I1159" s="155"/>
      <c r="J1159" s="155"/>
      <c r="K1159" s="155"/>
      <c r="L1159" s="155"/>
      <c r="M1159" s="155"/>
      <c r="N1159" s="155"/>
      <c r="O1159" s="155"/>
      <c r="P1159" s="202"/>
      <c r="Q1159" s="151"/>
      <c r="R1159" s="97"/>
      <c r="S1159" s="128"/>
      <c r="T1159" s="128"/>
      <c r="U1159" s="128"/>
      <c r="V1159" s="128"/>
      <c r="W1159" s="151"/>
      <c r="X1159" s="98"/>
      <c r="Y1159" s="143"/>
      <c r="Z1159" s="143"/>
    </row>
    <row r="1160">
      <c r="A1160" s="155"/>
      <c r="B1160" s="155"/>
      <c r="C1160" s="155"/>
      <c r="D1160" s="155"/>
      <c r="E1160" s="155"/>
      <c r="F1160" s="155"/>
      <c r="G1160" s="155"/>
      <c r="H1160" s="155"/>
      <c r="I1160" s="155"/>
      <c r="J1160" s="155"/>
      <c r="K1160" s="155"/>
      <c r="L1160" s="155"/>
      <c r="M1160" s="155"/>
      <c r="N1160" s="155"/>
      <c r="O1160" s="155"/>
      <c r="P1160" s="202"/>
      <c r="Q1160" s="151"/>
      <c r="R1160" s="97"/>
      <c r="S1160" s="128"/>
      <c r="T1160" s="128"/>
      <c r="U1160" s="128"/>
      <c r="V1160" s="128"/>
      <c r="W1160" s="151"/>
      <c r="X1160" s="98"/>
      <c r="Y1160" s="143"/>
      <c r="Z1160" s="143"/>
    </row>
    <row r="1161">
      <c r="A1161" s="155"/>
      <c r="B1161" s="155"/>
      <c r="C1161" s="155"/>
      <c r="D1161" s="155"/>
      <c r="E1161" s="155"/>
      <c r="F1161" s="155"/>
      <c r="G1161" s="155"/>
      <c r="H1161" s="155"/>
      <c r="I1161" s="155"/>
      <c r="J1161" s="155"/>
      <c r="K1161" s="155"/>
      <c r="L1161" s="155"/>
      <c r="M1161" s="155"/>
      <c r="N1161" s="155"/>
      <c r="O1161" s="155"/>
      <c r="P1161" s="202"/>
      <c r="Q1161" s="151"/>
      <c r="R1161" s="97"/>
      <c r="S1161" s="128"/>
      <c r="T1161" s="128"/>
      <c r="U1161" s="128"/>
      <c r="V1161" s="128"/>
      <c r="W1161" s="151"/>
      <c r="X1161" s="98"/>
      <c r="Y1161" s="143"/>
      <c r="Z1161" s="143"/>
    </row>
    <row r="1162">
      <c r="A1162" s="155"/>
      <c r="B1162" s="155"/>
      <c r="C1162" s="155"/>
      <c r="D1162" s="155"/>
      <c r="E1162" s="155"/>
      <c r="F1162" s="155"/>
      <c r="G1162" s="155"/>
      <c r="H1162" s="155"/>
      <c r="I1162" s="155"/>
      <c r="J1162" s="155"/>
      <c r="K1162" s="155"/>
      <c r="L1162" s="155"/>
      <c r="M1162" s="155"/>
      <c r="N1162" s="155"/>
      <c r="O1162" s="155"/>
      <c r="P1162" s="202"/>
      <c r="Q1162" s="151"/>
      <c r="R1162" s="97"/>
      <c r="S1162" s="128"/>
      <c r="T1162" s="128"/>
      <c r="U1162" s="128"/>
      <c r="V1162" s="128"/>
      <c r="W1162" s="151"/>
      <c r="X1162" s="98"/>
      <c r="Y1162" s="143"/>
      <c r="Z1162" s="143"/>
    </row>
    <row r="1163">
      <c r="A1163" s="155"/>
      <c r="B1163" s="155"/>
      <c r="C1163" s="155"/>
      <c r="D1163" s="155"/>
      <c r="E1163" s="155"/>
      <c r="F1163" s="155"/>
      <c r="G1163" s="155"/>
      <c r="H1163" s="155"/>
      <c r="I1163" s="155"/>
      <c r="J1163" s="155"/>
      <c r="K1163" s="155"/>
      <c r="L1163" s="155"/>
      <c r="M1163" s="155"/>
      <c r="N1163" s="155"/>
      <c r="O1163" s="155"/>
      <c r="P1163" s="202"/>
      <c r="Q1163" s="151"/>
      <c r="R1163" s="97"/>
      <c r="S1163" s="128"/>
      <c r="T1163" s="128"/>
      <c r="U1163" s="128"/>
      <c r="V1163" s="128"/>
      <c r="W1163" s="151"/>
      <c r="X1163" s="98"/>
      <c r="Y1163" s="143"/>
      <c r="Z1163" s="143"/>
    </row>
    <row r="1164">
      <c r="A1164" s="155"/>
      <c r="B1164" s="155"/>
      <c r="C1164" s="155"/>
      <c r="D1164" s="155"/>
      <c r="E1164" s="155"/>
      <c r="F1164" s="155"/>
      <c r="G1164" s="155"/>
      <c r="H1164" s="155"/>
      <c r="I1164" s="155"/>
      <c r="J1164" s="155"/>
      <c r="K1164" s="155"/>
      <c r="L1164" s="155"/>
      <c r="M1164" s="155"/>
      <c r="N1164" s="155"/>
      <c r="O1164" s="155"/>
      <c r="P1164" s="202"/>
      <c r="Q1164" s="151"/>
      <c r="R1164" s="97"/>
      <c r="S1164" s="128"/>
      <c r="T1164" s="128"/>
      <c r="U1164" s="128"/>
      <c r="V1164" s="128"/>
      <c r="W1164" s="151"/>
      <c r="X1164" s="98"/>
      <c r="Y1164" s="143"/>
      <c r="Z1164" s="143"/>
    </row>
    <row r="1165">
      <c r="A1165" s="155"/>
      <c r="B1165" s="155"/>
      <c r="C1165" s="155"/>
      <c r="D1165" s="155"/>
      <c r="E1165" s="155"/>
      <c r="F1165" s="155"/>
      <c r="G1165" s="155"/>
      <c r="H1165" s="155"/>
      <c r="I1165" s="155"/>
      <c r="J1165" s="155"/>
      <c r="K1165" s="155"/>
      <c r="L1165" s="155"/>
      <c r="M1165" s="155"/>
      <c r="N1165" s="155"/>
      <c r="O1165" s="155"/>
      <c r="P1165" s="202"/>
      <c r="Q1165" s="151"/>
      <c r="R1165" s="97"/>
      <c r="S1165" s="128"/>
      <c r="T1165" s="128"/>
      <c r="U1165" s="128"/>
      <c r="V1165" s="128"/>
      <c r="W1165" s="151"/>
      <c r="X1165" s="98"/>
      <c r="Y1165" s="143"/>
      <c r="Z1165" s="143"/>
    </row>
    <row r="1166">
      <c r="A1166" s="155"/>
      <c r="B1166" s="155"/>
      <c r="C1166" s="155"/>
      <c r="D1166" s="155"/>
      <c r="E1166" s="155"/>
      <c r="F1166" s="155"/>
      <c r="G1166" s="155"/>
      <c r="H1166" s="155"/>
      <c r="I1166" s="155"/>
      <c r="J1166" s="155"/>
      <c r="K1166" s="155"/>
      <c r="L1166" s="155"/>
      <c r="M1166" s="155"/>
      <c r="N1166" s="155"/>
      <c r="O1166" s="155"/>
      <c r="P1166" s="202"/>
      <c r="Q1166" s="151"/>
      <c r="R1166" s="97"/>
      <c r="S1166" s="128"/>
      <c r="T1166" s="128"/>
      <c r="U1166" s="128"/>
      <c r="V1166" s="128"/>
      <c r="W1166" s="151"/>
      <c r="X1166" s="98"/>
      <c r="Y1166" s="143"/>
      <c r="Z1166" s="143"/>
    </row>
    <row r="1167">
      <c r="A1167" s="155"/>
      <c r="B1167" s="155"/>
      <c r="C1167" s="155"/>
      <c r="D1167" s="155"/>
      <c r="E1167" s="155"/>
      <c r="F1167" s="155"/>
      <c r="G1167" s="155"/>
      <c r="H1167" s="155"/>
      <c r="I1167" s="155"/>
      <c r="J1167" s="155"/>
      <c r="K1167" s="155"/>
      <c r="L1167" s="155"/>
      <c r="M1167" s="155"/>
      <c r="N1167" s="155"/>
      <c r="O1167" s="155"/>
      <c r="P1167" s="202"/>
      <c r="Q1167" s="151"/>
      <c r="R1167" s="97"/>
      <c r="S1167" s="128"/>
      <c r="T1167" s="128"/>
      <c r="U1167" s="128"/>
      <c r="V1167" s="128"/>
      <c r="W1167" s="151"/>
      <c r="X1167" s="98"/>
      <c r="Y1167" s="143"/>
      <c r="Z1167" s="143"/>
    </row>
    <row r="1168">
      <c r="A1168" s="155"/>
      <c r="B1168" s="155"/>
      <c r="C1168" s="155"/>
      <c r="D1168" s="155"/>
      <c r="E1168" s="155"/>
      <c r="F1168" s="155"/>
      <c r="G1168" s="155"/>
      <c r="H1168" s="155"/>
      <c r="I1168" s="155"/>
      <c r="J1168" s="155"/>
      <c r="K1168" s="155"/>
      <c r="L1168" s="155"/>
      <c r="M1168" s="155"/>
      <c r="N1168" s="155"/>
      <c r="O1168" s="155"/>
      <c r="P1168" s="202"/>
      <c r="Q1168" s="151"/>
      <c r="R1168" s="97"/>
      <c r="S1168" s="128"/>
      <c r="T1168" s="128"/>
      <c r="U1168" s="128"/>
      <c r="V1168" s="128"/>
      <c r="W1168" s="151"/>
      <c r="X1168" s="98"/>
      <c r="Y1168" s="143"/>
      <c r="Z1168" s="143"/>
    </row>
    <row r="1169">
      <c r="A1169" s="155"/>
      <c r="B1169" s="155"/>
      <c r="C1169" s="155"/>
      <c r="D1169" s="155"/>
      <c r="E1169" s="155"/>
      <c r="F1169" s="155"/>
      <c r="G1169" s="155"/>
      <c r="H1169" s="155"/>
      <c r="I1169" s="155"/>
      <c r="J1169" s="155"/>
      <c r="K1169" s="155"/>
      <c r="L1169" s="155"/>
      <c r="M1169" s="155"/>
      <c r="N1169" s="155"/>
      <c r="O1169" s="155"/>
      <c r="P1169" s="202"/>
      <c r="Q1169" s="151"/>
      <c r="R1169" s="97"/>
      <c r="S1169" s="128"/>
      <c r="T1169" s="128"/>
      <c r="U1169" s="128"/>
      <c r="V1169" s="128"/>
      <c r="W1169" s="151"/>
      <c r="X1169" s="98"/>
      <c r="Y1169" s="143"/>
      <c r="Z1169" s="143"/>
    </row>
    <row r="1170">
      <c r="A1170" s="155"/>
      <c r="B1170" s="155"/>
      <c r="C1170" s="155"/>
      <c r="D1170" s="155"/>
      <c r="E1170" s="155"/>
      <c r="F1170" s="155"/>
      <c r="G1170" s="155"/>
      <c r="H1170" s="155"/>
      <c r="I1170" s="155"/>
      <c r="J1170" s="155"/>
      <c r="K1170" s="155"/>
      <c r="L1170" s="155"/>
      <c r="M1170" s="155"/>
      <c r="N1170" s="155"/>
      <c r="O1170" s="155"/>
      <c r="P1170" s="202"/>
      <c r="Q1170" s="151"/>
      <c r="R1170" s="97"/>
      <c r="S1170" s="128"/>
      <c r="T1170" s="128"/>
      <c r="U1170" s="128"/>
      <c r="V1170" s="128"/>
      <c r="W1170" s="151"/>
      <c r="X1170" s="98"/>
      <c r="Y1170" s="143"/>
      <c r="Z1170" s="143"/>
    </row>
    <row r="1171">
      <c r="A1171" s="155"/>
      <c r="B1171" s="155"/>
      <c r="C1171" s="155"/>
      <c r="D1171" s="155"/>
      <c r="E1171" s="155"/>
      <c r="F1171" s="155"/>
      <c r="G1171" s="155"/>
      <c r="H1171" s="155"/>
      <c r="I1171" s="155"/>
      <c r="J1171" s="155"/>
      <c r="K1171" s="155"/>
      <c r="L1171" s="155"/>
      <c r="M1171" s="155"/>
      <c r="N1171" s="155"/>
      <c r="O1171" s="155"/>
      <c r="P1171" s="202"/>
      <c r="Q1171" s="151"/>
      <c r="R1171" s="97"/>
      <c r="S1171" s="128"/>
      <c r="T1171" s="128"/>
      <c r="U1171" s="128"/>
      <c r="V1171" s="128"/>
      <c r="W1171" s="151"/>
      <c r="X1171" s="98"/>
      <c r="Y1171" s="143"/>
      <c r="Z1171" s="143"/>
    </row>
    <row r="1172">
      <c r="A1172" s="155"/>
      <c r="B1172" s="155"/>
      <c r="C1172" s="155"/>
      <c r="D1172" s="155"/>
      <c r="E1172" s="155"/>
      <c r="F1172" s="155"/>
      <c r="G1172" s="155"/>
      <c r="H1172" s="155"/>
      <c r="I1172" s="155"/>
      <c r="J1172" s="155"/>
      <c r="K1172" s="155"/>
      <c r="L1172" s="155"/>
      <c r="M1172" s="155"/>
      <c r="N1172" s="155"/>
      <c r="O1172" s="155"/>
      <c r="P1172" s="202"/>
      <c r="Q1172" s="151"/>
      <c r="R1172" s="97"/>
      <c r="S1172" s="128"/>
      <c r="T1172" s="128"/>
      <c r="U1172" s="128"/>
      <c r="V1172" s="128"/>
      <c r="W1172" s="151"/>
      <c r="X1172" s="98"/>
      <c r="Y1172" s="143"/>
      <c r="Z1172" s="143"/>
    </row>
    <row r="1173">
      <c r="A1173" s="155"/>
      <c r="B1173" s="155"/>
      <c r="C1173" s="155"/>
      <c r="D1173" s="155"/>
      <c r="E1173" s="155"/>
      <c r="F1173" s="155"/>
      <c r="G1173" s="155"/>
      <c r="H1173" s="155"/>
      <c r="I1173" s="155"/>
      <c r="J1173" s="155"/>
      <c r="K1173" s="155"/>
      <c r="L1173" s="155"/>
      <c r="M1173" s="155"/>
      <c r="N1173" s="155"/>
      <c r="O1173" s="155"/>
      <c r="P1173" s="202"/>
      <c r="Q1173" s="151"/>
      <c r="R1173" s="97"/>
      <c r="S1173" s="128"/>
      <c r="T1173" s="128"/>
      <c r="U1173" s="128"/>
      <c r="V1173" s="128"/>
      <c r="W1173" s="151"/>
      <c r="X1173" s="98"/>
      <c r="Y1173" s="143"/>
      <c r="Z1173" s="143"/>
    </row>
    <row r="1174">
      <c r="A1174" s="155"/>
      <c r="B1174" s="155"/>
      <c r="C1174" s="155"/>
      <c r="D1174" s="155"/>
      <c r="E1174" s="155"/>
      <c r="F1174" s="155"/>
      <c r="G1174" s="155"/>
      <c r="H1174" s="155"/>
      <c r="I1174" s="155"/>
      <c r="J1174" s="155"/>
      <c r="K1174" s="155"/>
      <c r="L1174" s="155"/>
      <c r="M1174" s="155"/>
      <c r="N1174" s="155"/>
      <c r="O1174" s="155"/>
      <c r="P1174" s="202"/>
      <c r="Q1174" s="151"/>
      <c r="R1174" s="97"/>
      <c r="S1174" s="128"/>
      <c r="T1174" s="128"/>
      <c r="U1174" s="128"/>
      <c r="V1174" s="128"/>
      <c r="W1174" s="151"/>
      <c r="X1174" s="98"/>
      <c r="Y1174" s="143"/>
      <c r="Z1174" s="143"/>
    </row>
    <row r="1175">
      <c r="A1175" s="155"/>
      <c r="B1175" s="155"/>
      <c r="C1175" s="155"/>
      <c r="D1175" s="155"/>
      <c r="E1175" s="155"/>
      <c r="F1175" s="155"/>
      <c r="G1175" s="155"/>
      <c r="H1175" s="155"/>
      <c r="I1175" s="155"/>
      <c r="J1175" s="155"/>
      <c r="K1175" s="155"/>
      <c r="L1175" s="155"/>
      <c r="M1175" s="155"/>
      <c r="N1175" s="155"/>
      <c r="O1175" s="155"/>
      <c r="P1175" s="202"/>
      <c r="Q1175" s="151"/>
      <c r="R1175" s="97"/>
      <c r="S1175" s="128"/>
      <c r="T1175" s="128"/>
      <c r="U1175" s="128"/>
      <c r="V1175" s="128"/>
      <c r="W1175" s="151"/>
      <c r="X1175" s="98"/>
      <c r="Y1175" s="143"/>
      <c r="Z1175" s="143"/>
    </row>
    <row r="1176">
      <c r="A1176" s="155"/>
      <c r="B1176" s="155"/>
      <c r="C1176" s="155"/>
      <c r="D1176" s="155"/>
      <c r="E1176" s="155"/>
      <c r="F1176" s="155"/>
      <c r="G1176" s="155"/>
      <c r="H1176" s="155"/>
      <c r="I1176" s="155"/>
      <c r="J1176" s="155"/>
      <c r="K1176" s="155"/>
      <c r="L1176" s="155"/>
      <c r="M1176" s="155"/>
      <c r="N1176" s="155"/>
      <c r="O1176" s="155"/>
      <c r="P1176" s="202"/>
      <c r="Q1176" s="151"/>
      <c r="R1176" s="97"/>
      <c r="S1176" s="128"/>
      <c r="T1176" s="128"/>
      <c r="U1176" s="128"/>
      <c r="V1176" s="128"/>
      <c r="W1176" s="151"/>
      <c r="X1176" s="98"/>
      <c r="Y1176" s="143"/>
      <c r="Z1176" s="143"/>
    </row>
    <row r="1177">
      <c r="A1177" s="155"/>
      <c r="B1177" s="155"/>
      <c r="C1177" s="155"/>
      <c r="D1177" s="155"/>
      <c r="E1177" s="155"/>
      <c r="F1177" s="155"/>
      <c r="G1177" s="155"/>
      <c r="H1177" s="155"/>
      <c r="I1177" s="155"/>
      <c r="J1177" s="155"/>
      <c r="K1177" s="155"/>
      <c r="L1177" s="155"/>
      <c r="M1177" s="155"/>
      <c r="N1177" s="155"/>
      <c r="O1177" s="155"/>
      <c r="P1177" s="202"/>
      <c r="Q1177" s="151"/>
      <c r="R1177" s="97"/>
      <c r="S1177" s="128"/>
      <c r="T1177" s="128"/>
      <c r="U1177" s="128"/>
      <c r="V1177" s="128"/>
      <c r="W1177" s="151"/>
      <c r="X1177" s="98"/>
      <c r="Y1177" s="143"/>
      <c r="Z1177" s="143"/>
    </row>
    <row r="1178">
      <c r="A1178" s="155"/>
      <c r="B1178" s="155"/>
      <c r="C1178" s="155"/>
      <c r="D1178" s="155"/>
      <c r="E1178" s="155"/>
      <c r="F1178" s="155"/>
      <c r="G1178" s="155"/>
      <c r="H1178" s="155"/>
      <c r="I1178" s="155"/>
      <c r="J1178" s="155"/>
      <c r="K1178" s="155"/>
      <c r="L1178" s="155"/>
      <c r="M1178" s="155"/>
      <c r="N1178" s="155"/>
      <c r="O1178" s="155"/>
      <c r="P1178" s="202"/>
      <c r="Q1178" s="151"/>
      <c r="R1178" s="97"/>
      <c r="S1178" s="128"/>
      <c r="T1178" s="128"/>
      <c r="U1178" s="128"/>
      <c r="V1178" s="128"/>
      <c r="W1178" s="151"/>
      <c r="X1178" s="98"/>
      <c r="Y1178" s="143"/>
      <c r="Z1178" s="143"/>
    </row>
    <row r="1179">
      <c r="A1179" s="155"/>
      <c r="B1179" s="155"/>
      <c r="C1179" s="155"/>
      <c r="D1179" s="155"/>
      <c r="E1179" s="155"/>
      <c r="F1179" s="155"/>
      <c r="G1179" s="155"/>
      <c r="H1179" s="155"/>
      <c r="I1179" s="155"/>
      <c r="J1179" s="155"/>
      <c r="K1179" s="155"/>
      <c r="L1179" s="155"/>
      <c r="M1179" s="155"/>
      <c r="N1179" s="155"/>
      <c r="O1179" s="155"/>
      <c r="P1179" s="202"/>
      <c r="Q1179" s="151"/>
      <c r="R1179" s="97"/>
      <c r="S1179" s="128"/>
      <c r="T1179" s="128"/>
      <c r="U1179" s="128"/>
      <c r="V1179" s="128"/>
      <c r="W1179" s="151"/>
      <c r="X1179" s="98"/>
      <c r="Y1179" s="143"/>
      <c r="Z1179" s="143"/>
    </row>
    <row r="1180">
      <c r="A1180" s="155"/>
      <c r="B1180" s="155"/>
      <c r="C1180" s="155"/>
      <c r="D1180" s="155"/>
      <c r="E1180" s="155"/>
      <c r="F1180" s="155"/>
      <c r="G1180" s="155"/>
      <c r="H1180" s="155"/>
      <c r="I1180" s="155"/>
      <c r="J1180" s="155"/>
      <c r="K1180" s="155"/>
      <c r="L1180" s="155"/>
      <c r="M1180" s="155"/>
      <c r="N1180" s="155"/>
      <c r="O1180" s="155"/>
      <c r="P1180" s="202"/>
      <c r="Q1180" s="151"/>
      <c r="R1180" s="97"/>
      <c r="S1180" s="128"/>
      <c r="T1180" s="128"/>
      <c r="U1180" s="128"/>
      <c r="V1180" s="128"/>
      <c r="W1180" s="151"/>
      <c r="X1180" s="98"/>
      <c r="Y1180" s="143"/>
      <c r="Z1180" s="143"/>
    </row>
    <row r="1181">
      <c r="A1181" s="155"/>
      <c r="B1181" s="155"/>
      <c r="C1181" s="155"/>
      <c r="D1181" s="155"/>
      <c r="E1181" s="155"/>
      <c r="F1181" s="155"/>
      <c r="G1181" s="155"/>
      <c r="H1181" s="155"/>
      <c r="I1181" s="155"/>
      <c r="J1181" s="155"/>
      <c r="K1181" s="155"/>
      <c r="L1181" s="155"/>
      <c r="M1181" s="155"/>
      <c r="N1181" s="155"/>
      <c r="O1181" s="155"/>
      <c r="P1181" s="202"/>
      <c r="Q1181" s="151"/>
      <c r="R1181" s="97"/>
      <c r="S1181" s="128"/>
      <c r="T1181" s="128"/>
      <c r="U1181" s="128"/>
      <c r="V1181" s="128"/>
      <c r="W1181" s="151"/>
      <c r="X1181" s="98"/>
      <c r="Y1181" s="143"/>
      <c r="Z1181" s="143"/>
    </row>
    <row r="1182">
      <c r="A1182" s="155"/>
      <c r="B1182" s="155"/>
      <c r="C1182" s="155"/>
      <c r="D1182" s="155"/>
      <c r="E1182" s="155"/>
      <c r="F1182" s="155"/>
      <c r="G1182" s="155"/>
      <c r="H1182" s="155"/>
      <c r="I1182" s="155"/>
      <c r="J1182" s="155"/>
      <c r="K1182" s="155"/>
      <c r="L1182" s="155"/>
      <c r="M1182" s="155"/>
      <c r="N1182" s="155"/>
      <c r="O1182" s="155"/>
      <c r="P1182" s="202"/>
      <c r="Q1182" s="151"/>
      <c r="R1182" s="97"/>
      <c r="S1182" s="128"/>
      <c r="T1182" s="128"/>
      <c r="U1182" s="128"/>
      <c r="V1182" s="128"/>
      <c r="W1182" s="151"/>
      <c r="X1182" s="98"/>
      <c r="Y1182" s="143"/>
      <c r="Z1182" s="143"/>
    </row>
    <row r="1183">
      <c r="A1183" s="155"/>
      <c r="B1183" s="155"/>
      <c r="C1183" s="155"/>
      <c r="D1183" s="155"/>
      <c r="E1183" s="155"/>
      <c r="F1183" s="155"/>
      <c r="G1183" s="155"/>
      <c r="H1183" s="155"/>
      <c r="I1183" s="155"/>
      <c r="J1183" s="155"/>
      <c r="K1183" s="155"/>
      <c r="L1183" s="155"/>
      <c r="M1183" s="155"/>
      <c r="N1183" s="155"/>
      <c r="O1183" s="155"/>
      <c r="P1183" s="202"/>
      <c r="Q1183" s="151"/>
      <c r="R1183" s="97"/>
      <c r="S1183" s="128"/>
      <c r="T1183" s="128"/>
      <c r="U1183" s="128"/>
      <c r="V1183" s="128"/>
      <c r="W1183" s="151"/>
      <c r="X1183" s="98"/>
      <c r="Y1183" s="143"/>
      <c r="Z1183" s="143"/>
    </row>
    <row r="1184">
      <c r="A1184" s="155"/>
      <c r="B1184" s="155"/>
      <c r="C1184" s="155"/>
      <c r="D1184" s="155"/>
      <c r="E1184" s="155"/>
      <c r="F1184" s="155"/>
      <c r="G1184" s="155"/>
      <c r="H1184" s="155"/>
      <c r="I1184" s="155"/>
      <c r="J1184" s="155"/>
      <c r="K1184" s="155"/>
      <c r="L1184" s="155"/>
      <c r="M1184" s="155"/>
      <c r="N1184" s="155"/>
      <c r="O1184" s="155"/>
      <c r="P1184" s="202"/>
      <c r="Q1184" s="151"/>
      <c r="R1184" s="97"/>
      <c r="S1184" s="128"/>
      <c r="T1184" s="128"/>
      <c r="U1184" s="128"/>
      <c r="V1184" s="128"/>
      <c r="W1184" s="151"/>
      <c r="X1184" s="98"/>
      <c r="Y1184" s="143"/>
      <c r="Z1184" s="143"/>
    </row>
    <row r="1185">
      <c r="A1185" s="155"/>
      <c r="B1185" s="155"/>
      <c r="C1185" s="155"/>
      <c r="D1185" s="155"/>
      <c r="E1185" s="155"/>
      <c r="F1185" s="155"/>
      <c r="G1185" s="155"/>
      <c r="H1185" s="155"/>
      <c r="I1185" s="155"/>
      <c r="J1185" s="155"/>
      <c r="K1185" s="155"/>
      <c r="L1185" s="155"/>
      <c r="M1185" s="155"/>
      <c r="N1185" s="155"/>
      <c r="O1185" s="155"/>
      <c r="P1185" s="202"/>
      <c r="Q1185" s="151"/>
      <c r="R1185" s="97"/>
      <c r="S1185" s="128"/>
      <c r="T1185" s="128"/>
      <c r="U1185" s="128"/>
      <c r="V1185" s="128"/>
      <c r="W1185" s="151"/>
      <c r="X1185" s="98"/>
      <c r="Y1185" s="143"/>
      <c r="Z1185" s="143"/>
    </row>
    <row r="1186">
      <c r="A1186" s="155"/>
      <c r="B1186" s="155"/>
      <c r="C1186" s="155"/>
      <c r="D1186" s="155"/>
      <c r="E1186" s="155"/>
      <c r="F1186" s="155"/>
      <c r="G1186" s="155"/>
      <c r="H1186" s="155"/>
      <c r="I1186" s="155"/>
      <c r="J1186" s="155"/>
      <c r="K1186" s="155"/>
      <c r="L1186" s="155"/>
      <c r="M1186" s="155"/>
      <c r="N1186" s="155"/>
      <c r="O1186" s="155"/>
      <c r="P1186" s="202"/>
      <c r="Q1186" s="151"/>
      <c r="R1186" s="97"/>
      <c r="S1186" s="128"/>
      <c r="T1186" s="128"/>
      <c r="U1186" s="128"/>
      <c r="V1186" s="128"/>
      <c r="W1186" s="151"/>
      <c r="X1186" s="98"/>
      <c r="Y1186" s="143"/>
      <c r="Z1186" s="143"/>
    </row>
    <row r="1187">
      <c r="A1187" s="155"/>
      <c r="B1187" s="155"/>
      <c r="C1187" s="155"/>
      <c r="D1187" s="155"/>
      <c r="E1187" s="155"/>
      <c r="F1187" s="155"/>
      <c r="G1187" s="155"/>
      <c r="H1187" s="155"/>
      <c r="I1187" s="155"/>
      <c r="J1187" s="155"/>
      <c r="K1187" s="155"/>
      <c r="L1187" s="155"/>
      <c r="M1187" s="155"/>
      <c r="N1187" s="155"/>
      <c r="O1187" s="155"/>
      <c r="P1187" s="202"/>
      <c r="Q1187" s="151"/>
      <c r="R1187" s="97"/>
      <c r="S1187" s="128"/>
      <c r="T1187" s="128"/>
      <c r="U1187" s="128"/>
      <c r="V1187" s="128"/>
      <c r="W1187" s="151"/>
      <c r="X1187" s="98"/>
      <c r="Y1187" s="143"/>
      <c r="Z1187" s="143"/>
    </row>
    <row r="1188">
      <c r="A1188" s="155"/>
      <c r="B1188" s="155"/>
      <c r="C1188" s="155"/>
      <c r="D1188" s="155"/>
      <c r="E1188" s="155"/>
      <c r="F1188" s="155"/>
      <c r="G1188" s="155"/>
      <c r="H1188" s="155"/>
      <c r="I1188" s="155"/>
      <c r="J1188" s="155"/>
      <c r="K1188" s="155"/>
      <c r="L1188" s="155"/>
      <c r="M1188" s="155"/>
      <c r="N1188" s="155"/>
      <c r="O1188" s="155"/>
      <c r="P1188" s="202"/>
      <c r="Q1188" s="151"/>
      <c r="R1188" s="97"/>
      <c r="S1188" s="128"/>
      <c r="T1188" s="128"/>
      <c r="U1188" s="128"/>
      <c r="V1188" s="128"/>
      <c r="W1188" s="151"/>
      <c r="X1188" s="98"/>
      <c r="Y1188" s="143"/>
      <c r="Z1188" s="143"/>
    </row>
    <row r="1189">
      <c r="A1189" s="155"/>
      <c r="B1189" s="155"/>
      <c r="C1189" s="155"/>
      <c r="D1189" s="155"/>
      <c r="E1189" s="155"/>
      <c r="F1189" s="155"/>
      <c r="G1189" s="155"/>
      <c r="H1189" s="155"/>
      <c r="I1189" s="155"/>
      <c r="J1189" s="155"/>
      <c r="K1189" s="155"/>
      <c r="L1189" s="155"/>
      <c r="M1189" s="155"/>
      <c r="N1189" s="155"/>
      <c r="O1189" s="155"/>
      <c r="P1189" s="202"/>
      <c r="Q1189" s="151"/>
      <c r="R1189" s="97"/>
      <c r="S1189" s="128"/>
      <c r="T1189" s="128"/>
      <c r="U1189" s="128"/>
      <c r="V1189" s="128"/>
      <c r="W1189" s="151"/>
      <c r="X1189" s="98"/>
      <c r="Y1189" s="143"/>
      <c r="Z1189" s="143"/>
    </row>
    <row r="1190">
      <c r="A1190" s="155"/>
      <c r="B1190" s="155"/>
      <c r="C1190" s="155"/>
      <c r="D1190" s="155"/>
      <c r="E1190" s="155"/>
      <c r="F1190" s="155"/>
      <c r="G1190" s="155"/>
      <c r="H1190" s="155"/>
      <c r="I1190" s="155"/>
      <c r="J1190" s="155"/>
      <c r="K1190" s="155"/>
      <c r="L1190" s="155"/>
      <c r="M1190" s="155"/>
      <c r="N1190" s="155"/>
      <c r="O1190" s="155"/>
      <c r="P1190" s="202"/>
      <c r="Q1190" s="151"/>
      <c r="R1190" s="97"/>
      <c r="S1190" s="128"/>
      <c r="T1190" s="128"/>
      <c r="U1190" s="128"/>
      <c r="V1190" s="128"/>
      <c r="W1190" s="151"/>
      <c r="X1190" s="98"/>
      <c r="Y1190" s="143"/>
      <c r="Z1190" s="143"/>
    </row>
    <row r="1191">
      <c r="A1191" s="155"/>
      <c r="B1191" s="155"/>
      <c r="C1191" s="155"/>
      <c r="D1191" s="155"/>
      <c r="E1191" s="155"/>
      <c r="F1191" s="155"/>
      <c r="G1191" s="155"/>
      <c r="H1191" s="155"/>
      <c r="I1191" s="155"/>
      <c r="J1191" s="155"/>
      <c r="K1191" s="155"/>
      <c r="L1191" s="155"/>
      <c r="M1191" s="155"/>
      <c r="N1191" s="155"/>
      <c r="O1191" s="155"/>
      <c r="P1191" s="202"/>
      <c r="Q1191" s="151"/>
      <c r="R1191" s="97"/>
      <c r="S1191" s="128"/>
      <c r="T1191" s="128"/>
      <c r="U1191" s="128"/>
      <c r="V1191" s="128"/>
      <c r="W1191" s="151"/>
      <c r="X1191" s="98"/>
      <c r="Y1191" s="143"/>
      <c r="Z1191" s="143"/>
    </row>
    <row r="1192">
      <c r="A1192" s="155"/>
      <c r="B1192" s="155"/>
      <c r="C1192" s="155"/>
      <c r="D1192" s="155"/>
      <c r="E1192" s="155"/>
      <c r="F1192" s="155"/>
      <c r="G1192" s="155"/>
      <c r="H1192" s="155"/>
      <c r="I1192" s="155"/>
      <c r="J1192" s="155"/>
      <c r="K1192" s="155"/>
      <c r="L1192" s="155"/>
      <c r="M1192" s="155"/>
      <c r="N1192" s="155"/>
      <c r="O1192" s="155"/>
      <c r="P1192" s="202"/>
      <c r="Q1192" s="151"/>
      <c r="R1192" s="97"/>
      <c r="S1192" s="128"/>
      <c r="T1192" s="128"/>
      <c r="U1192" s="128"/>
      <c r="V1192" s="128"/>
      <c r="W1192" s="151"/>
      <c r="X1192" s="98"/>
      <c r="Y1192" s="143"/>
      <c r="Z1192" s="143"/>
    </row>
    <row r="1193">
      <c r="A1193" s="155"/>
      <c r="B1193" s="155"/>
      <c r="C1193" s="155"/>
      <c r="D1193" s="155"/>
      <c r="E1193" s="155"/>
      <c r="F1193" s="155"/>
      <c r="G1193" s="155"/>
      <c r="H1193" s="155"/>
      <c r="I1193" s="155"/>
      <c r="J1193" s="155"/>
      <c r="K1193" s="155"/>
      <c r="L1193" s="155"/>
      <c r="M1193" s="155"/>
      <c r="N1193" s="155"/>
      <c r="O1193" s="155"/>
      <c r="P1193" s="202"/>
      <c r="Q1193" s="151"/>
      <c r="R1193" s="97"/>
      <c r="S1193" s="128"/>
      <c r="T1193" s="128"/>
      <c r="U1193" s="128"/>
      <c r="V1193" s="128"/>
      <c r="W1193" s="151"/>
      <c r="X1193" s="98"/>
      <c r="Y1193" s="143"/>
      <c r="Z1193" s="143"/>
    </row>
    <row r="1194">
      <c r="A1194" s="155"/>
      <c r="B1194" s="155"/>
      <c r="C1194" s="155"/>
      <c r="D1194" s="155"/>
      <c r="E1194" s="155"/>
      <c r="F1194" s="155"/>
      <c r="G1194" s="155"/>
      <c r="H1194" s="155"/>
      <c r="I1194" s="155"/>
      <c r="J1194" s="155"/>
      <c r="K1194" s="155"/>
      <c r="L1194" s="155"/>
      <c r="M1194" s="155"/>
      <c r="N1194" s="155"/>
      <c r="O1194" s="155"/>
      <c r="P1194" s="202"/>
      <c r="Q1194" s="151"/>
      <c r="R1194" s="97"/>
      <c r="S1194" s="128"/>
      <c r="T1194" s="128"/>
      <c r="U1194" s="128"/>
      <c r="V1194" s="128"/>
      <c r="W1194" s="151"/>
      <c r="X1194" s="98"/>
      <c r="Y1194" s="143"/>
      <c r="Z1194" s="143"/>
    </row>
    <row r="1195">
      <c r="A1195" s="155"/>
      <c r="B1195" s="155"/>
      <c r="C1195" s="155"/>
      <c r="D1195" s="155"/>
      <c r="E1195" s="155"/>
      <c r="F1195" s="155"/>
      <c r="G1195" s="155"/>
      <c r="H1195" s="155"/>
      <c r="I1195" s="155"/>
      <c r="J1195" s="155"/>
      <c r="K1195" s="155"/>
      <c r="L1195" s="155"/>
      <c r="M1195" s="155"/>
      <c r="N1195" s="155"/>
      <c r="O1195" s="155"/>
      <c r="P1195" s="202"/>
      <c r="Q1195" s="151"/>
      <c r="R1195" s="97"/>
      <c r="S1195" s="128"/>
      <c r="T1195" s="128"/>
      <c r="U1195" s="128"/>
      <c r="V1195" s="128"/>
      <c r="W1195" s="151"/>
      <c r="X1195" s="98"/>
      <c r="Y1195" s="143"/>
      <c r="Z1195" s="143"/>
    </row>
    <row r="1196">
      <c r="A1196" s="155"/>
      <c r="B1196" s="155"/>
      <c r="C1196" s="155"/>
      <c r="D1196" s="155"/>
      <c r="E1196" s="155"/>
      <c r="F1196" s="155"/>
      <c r="G1196" s="155"/>
      <c r="H1196" s="155"/>
      <c r="I1196" s="155"/>
      <c r="J1196" s="155"/>
      <c r="K1196" s="155"/>
      <c r="L1196" s="155"/>
      <c r="M1196" s="155"/>
      <c r="N1196" s="155"/>
      <c r="O1196" s="155"/>
      <c r="P1196" s="202"/>
      <c r="Q1196" s="151"/>
      <c r="R1196" s="97"/>
      <c r="S1196" s="128"/>
      <c r="T1196" s="128"/>
      <c r="U1196" s="128"/>
      <c r="V1196" s="128"/>
      <c r="W1196" s="151"/>
      <c r="X1196" s="98"/>
      <c r="Y1196" s="143"/>
      <c r="Z1196" s="143"/>
    </row>
    <row r="1197">
      <c r="A1197" s="155"/>
      <c r="B1197" s="155"/>
      <c r="C1197" s="155"/>
      <c r="D1197" s="155"/>
      <c r="E1197" s="155"/>
      <c r="F1197" s="155"/>
      <c r="G1197" s="155"/>
      <c r="H1197" s="155"/>
      <c r="I1197" s="155"/>
      <c r="J1197" s="155"/>
      <c r="K1197" s="155"/>
      <c r="L1197" s="155"/>
      <c r="M1197" s="155"/>
      <c r="N1197" s="155"/>
      <c r="O1197" s="155"/>
      <c r="P1197" s="202"/>
      <c r="Q1197" s="151"/>
      <c r="R1197" s="97"/>
      <c r="S1197" s="128"/>
      <c r="T1197" s="128"/>
      <c r="U1197" s="128"/>
      <c r="V1197" s="128"/>
      <c r="W1197" s="151"/>
      <c r="X1197" s="98"/>
      <c r="Y1197" s="143"/>
      <c r="Z1197" s="143"/>
    </row>
    <row r="1198">
      <c r="A1198" s="155"/>
      <c r="B1198" s="155"/>
      <c r="C1198" s="155"/>
      <c r="D1198" s="155"/>
      <c r="E1198" s="155"/>
      <c r="F1198" s="155"/>
      <c r="G1198" s="155"/>
      <c r="H1198" s="155"/>
      <c r="I1198" s="155"/>
      <c r="J1198" s="155"/>
      <c r="K1198" s="155"/>
      <c r="L1198" s="155"/>
      <c r="M1198" s="155"/>
      <c r="N1198" s="155"/>
      <c r="O1198" s="155"/>
      <c r="P1198" s="202"/>
      <c r="Q1198" s="151"/>
      <c r="R1198" s="97"/>
      <c r="S1198" s="128"/>
      <c r="T1198" s="128"/>
      <c r="U1198" s="128"/>
      <c r="V1198" s="128"/>
      <c r="W1198" s="151"/>
      <c r="X1198" s="98"/>
      <c r="Y1198" s="143"/>
      <c r="Z1198" s="143"/>
    </row>
    <row r="1199">
      <c r="A1199" s="155"/>
      <c r="B1199" s="155"/>
      <c r="C1199" s="155"/>
      <c r="D1199" s="155"/>
      <c r="E1199" s="155"/>
      <c r="F1199" s="155"/>
      <c r="G1199" s="155"/>
      <c r="H1199" s="155"/>
      <c r="I1199" s="155"/>
      <c r="J1199" s="155"/>
      <c r="K1199" s="155"/>
      <c r="L1199" s="155"/>
      <c r="M1199" s="155"/>
      <c r="N1199" s="155"/>
      <c r="O1199" s="155"/>
      <c r="P1199" s="202"/>
      <c r="Q1199" s="151"/>
      <c r="R1199" s="97"/>
      <c r="S1199" s="128"/>
      <c r="T1199" s="128"/>
      <c r="U1199" s="128"/>
      <c r="V1199" s="128"/>
      <c r="W1199" s="151"/>
      <c r="X1199" s="98"/>
      <c r="Y1199" s="143"/>
      <c r="Z1199" s="143"/>
    </row>
    <row r="1200">
      <c r="A1200" s="155"/>
      <c r="B1200" s="155"/>
      <c r="C1200" s="155"/>
      <c r="D1200" s="155"/>
      <c r="E1200" s="155"/>
      <c r="F1200" s="155"/>
      <c r="G1200" s="155"/>
      <c r="H1200" s="155"/>
      <c r="I1200" s="155"/>
      <c r="J1200" s="155"/>
      <c r="K1200" s="155"/>
      <c r="L1200" s="155"/>
      <c r="M1200" s="155"/>
      <c r="N1200" s="155"/>
      <c r="O1200" s="155"/>
      <c r="P1200" s="202"/>
      <c r="Q1200" s="151"/>
      <c r="R1200" s="97"/>
      <c r="S1200" s="128"/>
      <c r="T1200" s="128"/>
      <c r="U1200" s="128"/>
      <c r="V1200" s="128"/>
      <c r="W1200" s="151"/>
      <c r="X1200" s="98"/>
      <c r="Y1200" s="143"/>
      <c r="Z1200" s="143"/>
    </row>
    <row r="1201">
      <c r="A1201" s="155"/>
      <c r="B1201" s="155"/>
      <c r="C1201" s="155"/>
      <c r="D1201" s="155"/>
      <c r="E1201" s="155"/>
      <c r="F1201" s="155"/>
      <c r="G1201" s="155"/>
      <c r="H1201" s="155"/>
      <c r="I1201" s="155"/>
      <c r="J1201" s="155"/>
      <c r="K1201" s="155"/>
      <c r="L1201" s="155"/>
      <c r="M1201" s="155"/>
      <c r="N1201" s="155"/>
      <c r="O1201" s="155"/>
      <c r="P1201" s="202"/>
      <c r="Q1201" s="151"/>
      <c r="R1201" s="97"/>
      <c r="S1201" s="128"/>
      <c r="T1201" s="128"/>
      <c r="U1201" s="128"/>
      <c r="V1201" s="128"/>
      <c r="W1201" s="151"/>
      <c r="X1201" s="98"/>
      <c r="Y1201" s="143"/>
      <c r="Z1201" s="143"/>
    </row>
    <row r="1202">
      <c r="A1202" s="155"/>
      <c r="B1202" s="155"/>
      <c r="C1202" s="155"/>
      <c r="D1202" s="155"/>
      <c r="E1202" s="155"/>
      <c r="F1202" s="155"/>
      <c r="G1202" s="155"/>
      <c r="H1202" s="155"/>
      <c r="I1202" s="155"/>
      <c r="J1202" s="155"/>
      <c r="K1202" s="155"/>
      <c r="L1202" s="155"/>
      <c r="M1202" s="155"/>
      <c r="N1202" s="155"/>
      <c r="O1202" s="155"/>
      <c r="P1202" s="202"/>
      <c r="Q1202" s="151"/>
      <c r="R1202" s="97"/>
      <c r="S1202" s="128"/>
      <c r="T1202" s="128"/>
      <c r="U1202" s="128"/>
      <c r="V1202" s="128"/>
      <c r="W1202" s="151"/>
      <c r="X1202" s="98"/>
      <c r="Y1202" s="143"/>
      <c r="Z1202" s="143"/>
    </row>
    <row r="1203">
      <c r="A1203" s="155"/>
      <c r="B1203" s="155"/>
      <c r="C1203" s="155"/>
      <c r="D1203" s="155"/>
      <c r="E1203" s="155"/>
      <c r="F1203" s="155"/>
      <c r="G1203" s="155"/>
      <c r="H1203" s="155"/>
      <c r="I1203" s="155"/>
      <c r="J1203" s="155"/>
      <c r="K1203" s="155"/>
      <c r="L1203" s="155"/>
      <c r="M1203" s="155"/>
      <c r="N1203" s="155"/>
      <c r="O1203" s="155"/>
      <c r="P1203" s="202"/>
      <c r="Q1203" s="151"/>
      <c r="R1203" s="97"/>
      <c r="S1203" s="128"/>
      <c r="T1203" s="128"/>
      <c r="U1203" s="128"/>
      <c r="V1203" s="128"/>
      <c r="W1203" s="151"/>
      <c r="X1203" s="98"/>
      <c r="Y1203" s="143"/>
      <c r="Z1203" s="143"/>
    </row>
    <row r="1204">
      <c r="A1204" s="155"/>
      <c r="B1204" s="155"/>
      <c r="C1204" s="155"/>
      <c r="D1204" s="155"/>
      <c r="E1204" s="155"/>
      <c r="F1204" s="155"/>
      <c r="G1204" s="155"/>
      <c r="H1204" s="155"/>
      <c r="I1204" s="155"/>
      <c r="J1204" s="155"/>
      <c r="K1204" s="155"/>
      <c r="L1204" s="155"/>
      <c r="M1204" s="155"/>
      <c r="N1204" s="155"/>
      <c r="O1204" s="155"/>
      <c r="P1204" s="202"/>
      <c r="Q1204" s="151"/>
      <c r="R1204" s="97"/>
      <c r="S1204" s="128"/>
      <c r="T1204" s="128"/>
      <c r="U1204" s="128"/>
      <c r="V1204" s="128"/>
      <c r="W1204" s="151"/>
      <c r="X1204" s="98"/>
      <c r="Y1204" s="143"/>
      <c r="Z1204" s="143"/>
    </row>
    <row r="1205">
      <c r="A1205" s="155"/>
      <c r="B1205" s="155"/>
      <c r="C1205" s="155"/>
      <c r="D1205" s="155"/>
      <c r="E1205" s="155"/>
      <c r="F1205" s="155"/>
      <c r="G1205" s="155"/>
      <c r="H1205" s="155"/>
      <c r="I1205" s="155"/>
      <c r="J1205" s="155"/>
      <c r="K1205" s="155"/>
      <c r="L1205" s="155"/>
      <c r="M1205" s="155"/>
      <c r="N1205" s="155"/>
      <c r="O1205" s="155"/>
      <c r="P1205" s="202"/>
      <c r="Q1205" s="151"/>
      <c r="R1205" s="97"/>
      <c r="S1205" s="128"/>
      <c r="T1205" s="128"/>
      <c r="U1205" s="128"/>
      <c r="V1205" s="128"/>
      <c r="W1205" s="151"/>
      <c r="X1205" s="98"/>
      <c r="Y1205" s="143"/>
      <c r="Z1205" s="143"/>
    </row>
    <row r="1206">
      <c r="A1206" s="155"/>
      <c r="B1206" s="155"/>
      <c r="C1206" s="155"/>
      <c r="D1206" s="155"/>
      <c r="E1206" s="155"/>
      <c r="F1206" s="155"/>
      <c r="G1206" s="155"/>
      <c r="H1206" s="155"/>
      <c r="I1206" s="155"/>
      <c r="J1206" s="155"/>
      <c r="K1206" s="155"/>
      <c r="L1206" s="155"/>
      <c r="M1206" s="155"/>
      <c r="N1206" s="155"/>
      <c r="O1206" s="155"/>
      <c r="P1206" s="202"/>
      <c r="Q1206" s="151"/>
      <c r="R1206" s="97"/>
      <c r="S1206" s="128"/>
      <c r="T1206" s="128"/>
      <c r="U1206" s="128"/>
      <c r="V1206" s="128"/>
      <c r="W1206" s="151"/>
      <c r="X1206" s="98"/>
      <c r="Y1206" s="143"/>
      <c r="Z1206" s="143"/>
    </row>
    <row r="1207">
      <c r="A1207" s="155"/>
      <c r="B1207" s="155"/>
      <c r="C1207" s="155"/>
      <c r="D1207" s="155"/>
      <c r="E1207" s="155"/>
      <c r="F1207" s="155"/>
      <c r="G1207" s="155"/>
      <c r="H1207" s="155"/>
      <c r="I1207" s="155"/>
      <c r="J1207" s="155"/>
      <c r="K1207" s="155"/>
      <c r="L1207" s="155"/>
      <c r="M1207" s="155"/>
      <c r="N1207" s="155"/>
      <c r="O1207" s="155"/>
      <c r="P1207" s="202"/>
      <c r="Q1207" s="151"/>
      <c r="R1207" s="97"/>
      <c r="S1207" s="128"/>
      <c r="T1207" s="128"/>
      <c r="U1207" s="128"/>
      <c r="V1207" s="128"/>
      <c r="W1207" s="151"/>
      <c r="X1207" s="98"/>
      <c r="Y1207" s="143"/>
      <c r="Z1207" s="143"/>
    </row>
    <row r="1208">
      <c r="A1208" s="155"/>
      <c r="B1208" s="155"/>
      <c r="C1208" s="155"/>
      <c r="D1208" s="155"/>
      <c r="E1208" s="155"/>
      <c r="F1208" s="155"/>
      <c r="G1208" s="155"/>
      <c r="H1208" s="155"/>
      <c r="I1208" s="155"/>
      <c r="J1208" s="155"/>
      <c r="K1208" s="155"/>
      <c r="L1208" s="155"/>
      <c r="M1208" s="155"/>
      <c r="N1208" s="155"/>
      <c r="O1208" s="155"/>
      <c r="P1208" s="202"/>
      <c r="Q1208" s="151"/>
      <c r="R1208" s="97"/>
      <c r="S1208" s="128"/>
      <c r="T1208" s="128"/>
      <c r="U1208" s="128"/>
      <c r="V1208" s="128"/>
      <c r="W1208" s="151"/>
      <c r="X1208" s="98"/>
      <c r="Y1208" s="143"/>
      <c r="Z1208" s="143"/>
    </row>
    <row r="1209">
      <c r="A1209" s="155"/>
      <c r="B1209" s="155"/>
      <c r="C1209" s="155"/>
      <c r="D1209" s="155"/>
      <c r="E1209" s="155"/>
      <c r="F1209" s="155"/>
      <c r="G1209" s="155"/>
      <c r="H1209" s="155"/>
      <c r="I1209" s="155"/>
      <c r="J1209" s="155"/>
      <c r="K1209" s="155"/>
      <c r="L1209" s="155"/>
      <c r="M1209" s="155"/>
      <c r="N1209" s="155"/>
      <c r="O1209" s="155"/>
      <c r="P1209" s="202"/>
      <c r="Q1209" s="151"/>
      <c r="R1209" s="97"/>
      <c r="S1209" s="128"/>
      <c r="T1209" s="128"/>
      <c r="U1209" s="128"/>
      <c r="V1209" s="128"/>
      <c r="W1209" s="151"/>
      <c r="X1209" s="98"/>
      <c r="Y1209" s="143"/>
      <c r="Z1209" s="143"/>
    </row>
    <row r="1210">
      <c r="A1210" s="155"/>
      <c r="B1210" s="155"/>
      <c r="C1210" s="155"/>
      <c r="D1210" s="155"/>
      <c r="E1210" s="155"/>
      <c r="F1210" s="155"/>
      <c r="G1210" s="155"/>
      <c r="H1210" s="155"/>
      <c r="I1210" s="155"/>
      <c r="J1210" s="155"/>
      <c r="K1210" s="155"/>
      <c r="L1210" s="155"/>
      <c r="M1210" s="155"/>
      <c r="N1210" s="155"/>
      <c r="O1210" s="155"/>
      <c r="P1210" s="202"/>
      <c r="Q1210" s="151"/>
      <c r="R1210" s="97"/>
      <c r="S1210" s="128"/>
      <c r="T1210" s="128"/>
      <c r="U1210" s="128"/>
      <c r="V1210" s="128"/>
      <c r="W1210" s="151"/>
      <c r="X1210" s="98"/>
      <c r="Y1210" s="143"/>
      <c r="Z1210" s="143"/>
    </row>
    <row r="1211">
      <c r="A1211" s="155"/>
      <c r="B1211" s="155"/>
      <c r="C1211" s="155"/>
      <c r="D1211" s="155"/>
      <c r="E1211" s="155"/>
      <c r="F1211" s="155"/>
      <c r="G1211" s="155"/>
      <c r="H1211" s="155"/>
      <c r="I1211" s="155"/>
      <c r="J1211" s="155"/>
      <c r="K1211" s="155"/>
      <c r="L1211" s="155"/>
      <c r="M1211" s="155"/>
      <c r="N1211" s="155"/>
      <c r="O1211" s="155"/>
      <c r="P1211" s="202"/>
      <c r="Q1211" s="151"/>
      <c r="R1211" s="97"/>
      <c r="S1211" s="128"/>
      <c r="T1211" s="128"/>
      <c r="U1211" s="128"/>
      <c r="V1211" s="128"/>
      <c r="W1211" s="151"/>
      <c r="X1211" s="98"/>
      <c r="Y1211" s="143"/>
      <c r="Z1211" s="143"/>
    </row>
    <row r="1212">
      <c r="A1212" s="155"/>
      <c r="B1212" s="155"/>
      <c r="C1212" s="155"/>
      <c r="D1212" s="155"/>
      <c r="E1212" s="155"/>
      <c r="F1212" s="155"/>
      <c r="G1212" s="155"/>
      <c r="H1212" s="155"/>
      <c r="I1212" s="155"/>
      <c r="J1212" s="155"/>
      <c r="K1212" s="155"/>
      <c r="L1212" s="155"/>
      <c r="M1212" s="155"/>
      <c r="N1212" s="155"/>
      <c r="O1212" s="155"/>
      <c r="P1212" s="202"/>
      <c r="Q1212" s="151"/>
      <c r="R1212" s="97"/>
      <c r="S1212" s="128"/>
      <c r="T1212" s="128"/>
      <c r="U1212" s="128"/>
      <c r="V1212" s="128"/>
      <c r="W1212" s="151"/>
      <c r="X1212" s="98"/>
      <c r="Y1212" s="143"/>
      <c r="Z1212" s="143"/>
    </row>
    <row r="1213">
      <c r="A1213" s="155"/>
      <c r="B1213" s="155"/>
      <c r="C1213" s="155"/>
      <c r="D1213" s="155"/>
      <c r="E1213" s="155"/>
      <c r="F1213" s="155"/>
      <c r="G1213" s="155"/>
      <c r="H1213" s="155"/>
      <c r="I1213" s="155"/>
      <c r="J1213" s="155"/>
      <c r="K1213" s="155"/>
      <c r="L1213" s="155"/>
      <c r="M1213" s="155"/>
      <c r="N1213" s="155"/>
      <c r="O1213" s="155"/>
      <c r="P1213" s="202"/>
      <c r="Q1213" s="151"/>
      <c r="R1213" s="97"/>
      <c r="S1213" s="128"/>
      <c r="T1213" s="128"/>
      <c r="U1213" s="128"/>
      <c r="V1213" s="128"/>
      <c r="W1213" s="151"/>
      <c r="X1213" s="98"/>
      <c r="Y1213" s="143"/>
      <c r="Z1213" s="143"/>
    </row>
    <row r="1214">
      <c r="A1214" s="155"/>
      <c r="B1214" s="155"/>
      <c r="C1214" s="155"/>
      <c r="D1214" s="155"/>
      <c r="E1214" s="155"/>
      <c r="F1214" s="155"/>
      <c r="G1214" s="155"/>
      <c r="H1214" s="155"/>
      <c r="I1214" s="155"/>
      <c r="J1214" s="155"/>
      <c r="K1214" s="155"/>
      <c r="L1214" s="155"/>
      <c r="M1214" s="155"/>
      <c r="N1214" s="155"/>
      <c r="O1214" s="155"/>
      <c r="P1214" s="202"/>
      <c r="Q1214" s="151"/>
      <c r="R1214" s="97"/>
      <c r="S1214" s="128"/>
      <c r="T1214" s="128"/>
      <c r="U1214" s="128"/>
      <c r="V1214" s="128"/>
      <c r="W1214" s="151"/>
      <c r="X1214" s="98"/>
      <c r="Y1214" s="143"/>
      <c r="Z1214" s="143"/>
    </row>
    <row r="1215">
      <c r="A1215" s="155"/>
      <c r="B1215" s="155"/>
      <c r="C1215" s="155"/>
      <c r="D1215" s="155"/>
      <c r="E1215" s="155"/>
      <c r="F1215" s="155"/>
      <c r="G1215" s="155"/>
      <c r="H1215" s="155"/>
      <c r="I1215" s="155"/>
      <c r="J1215" s="155"/>
      <c r="K1215" s="155"/>
      <c r="L1215" s="155"/>
      <c r="M1215" s="155"/>
      <c r="N1215" s="155"/>
      <c r="O1215" s="155"/>
      <c r="P1215" s="202"/>
      <c r="Q1215" s="151"/>
      <c r="R1215" s="97"/>
      <c r="S1215" s="128"/>
      <c r="T1215" s="128"/>
      <c r="U1215" s="128"/>
      <c r="V1215" s="128"/>
      <c r="W1215" s="151"/>
      <c r="X1215" s="98"/>
      <c r="Y1215" s="143"/>
      <c r="Z1215" s="143"/>
    </row>
    <row r="1216">
      <c r="A1216" s="155"/>
      <c r="B1216" s="155"/>
      <c r="C1216" s="155"/>
      <c r="D1216" s="155"/>
      <c r="E1216" s="155"/>
      <c r="F1216" s="155"/>
      <c r="G1216" s="155"/>
      <c r="H1216" s="155"/>
      <c r="I1216" s="155"/>
      <c r="J1216" s="155"/>
      <c r="K1216" s="155"/>
      <c r="L1216" s="155"/>
      <c r="M1216" s="155"/>
      <c r="N1216" s="155"/>
      <c r="O1216" s="155"/>
      <c r="P1216" s="202"/>
      <c r="Q1216" s="151"/>
      <c r="R1216" s="97"/>
      <c r="S1216" s="128"/>
      <c r="T1216" s="128"/>
      <c r="U1216" s="128"/>
      <c r="V1216" s="128"/>
      <c r="W1216" s="151"/>
      <c r="X1216" s="98"/>
      <c r="Y1216" s="143"/>
      <c r="Z1216" s="143"/>
    </row>
    <row r="1217">
      <c r="A1217" s="155"/>
      <c r="B1217" s="155"/>
      <c r="C1217" s="155"/>
      <c r="D1217" s="155"/>
      <c r="E1217" s="155"/>
      <c r="F1217" s="155"/>
      <c r="G1217" s="155"/>
      <c r="H1217" s="155"/>
      <c r="I1217" s="155"/>
      <c r="J1217" s="155"/>
      <c r="K1217" s="155"/>
      <c r="L1217" s="155"/>
      <c r="M1217" s="155"/>
      <c r="N1217" s="155"/>
      <c r="O1217" s="155"/>
      <c r="P1217" s="202"/>
      <c r="Q1217" s="151"/>
      <c r="R1217" s="97"/>
      <c r="S1217" s="128"/>
      <c r="T1217" s="128"/>
      <c r="U1217" s="128"/>
      <c r="V1217" s="128"/>
      <c r="W1217" s="151"/>
      <c r="X1217" s="98"/>
      <c r="Y1217" s="143"/>
      <c r="Z1217" s="143"/>
    </row>
    <row r="1218">
      <c r="A1218" s="155"/>
      <c r="B1218" s="155"/>
      <c r="C1218" s="155"/>
      <c r="D1218" s="155"/>
      <c r="E1218" s="155"/>
      <c r="F1218" s="155"/>
      <c r="G1218" s="155"/>
      <c r="H1218" s="155"/>
      <c r="I1218" s="155"/>
      <c r="J1218" s="155"/>
      <c r="K1218" s="155"/>
      <c r="L1218" s="155"/>
      <c r="M1218" s="155"/>
      <c r="N1218" s="155"/>
      <c r="O1218" s="155"/>
      <c r="P1218" s="202"/>
      <c r="Q1218" s="151"/>
      <c r="R1218" s="97"/>
      <c r="S1218" s="128"/>
      <c r="T1218" s="128"/>
      <c r="U1218" s="128"/>
      <c r="V1218" s="128"/>
      <c r="W1218" s="151"/>
      <c r="X1218" s="98"/>
      <c r="Y1218" s="143"/>
      <c r="Z1218" s="143"/>
    </row>
    <row r="1219">
      <c r="A1219" s="155"/>
      <c r="B1219" s="155"/>
      <c r="C1219" s="155"/>
      <c r="D1219" s="155"/>
      <c r="E1219" s="155"/>
      <c r="F1219" s="155"/>
      <c r="G1219" s="155"/>
      <c r="H1219" s="155"/>
      <c r="I1219" s="155"/>
      <c r="J1219" s="155"/>
      <c r="K1219" s="155"/>
      <c r="L1219" s="155"/>
      <c r="M1219" s="155"/>
      <c r="N1219" s="155"/>
      <c r="O1219" s="155"/>
      <c r="P1219" s="202"/>
      <c r="Q1219" s="151"/>
      <c r="R1219" s="97"/>
      <c r="S1219" s="128"/>
      <c r="T1219" s="128"/>
      <c r="U1219" s="128"/>
      <c r="V1219" s="128"/>
      <c r="W1219" s="151"/>
      <c r="X1219" s="98"/>
      <c r="Y1219" s="143"/>
      <c r="Z1219" s="143"/>
    </row>
    <row r="1220">
      <c r="A1220" s="155"/>
      <c r="B1220" s="155"/>
      <c r="C1220" s="155"/>
      <c r="D1220" s="155"/>
      <c r="E1220" s="155"/>
      <c r="F1220" s="155"/>
      <c r="G1220" s="155"/>
      <c r="H1220" s="155"/>
      <c r="I1220" s="155"/>
      <c r="J1220" s="155"/>
      <c r="K1220" s="155"/>
      <c r="L1220" s="155"/>
      <c r="M1220" s="155"/>
      <c r="N1220" s="155"/>
      <c r="O1220" s="155"/>
      <c r="P1220" s="202"/>
      <c r="Q1220" s="151"/>
      <c r="R1220" s="97"/>
      <c r="S1220" s="128"/>
      <c r="T1220" s="128"/>
      <c r="U1220" s="128"/>
      <c r="V1220" s="128"/>
      <c r="W1220" s="151"/>
      <c r="X1220" s="98"/>
      <c r="Y1220" s="143"/>
      <c r="Z1220" s="143"/>
    </row>
    <row r="1221">
      <c r="A1221" s="155"/>
      <c r="B1221" s="155"/>
      <c r="C1221" s="155"/>
      <c r="D1221" s="155"/>
      <c r="E1221" s="155"/>
      <c r="F1221" s="155"/>
      <c r="G1221" s="155"/>
      <c r="H1221" s="155"/>
      <c r="I1221" s="155"/>
      <c r="J1221" s="155"/>
      <c r="K1221" s="155"/>
      <c r="L1221" s="155"/>
      <c r="M1221" s="155"/>
      <c r="N1221" s="155"/>
      <c r="O1221" s="155"/>
      <c r="P1221" s="202"/>
      <c r="Q1221" s="151"/>
      <c r="R1221" s="97"/>
      <c r="S1221" s="128"/>
      <c r="T1221" s="128"/>
      <c r="U1221" s="128"/>
      <c r="V1221" s="128"/>
      <c r="W1221" s="151"/>
      <c r="X1221" s="98"/>
      <c r="Y1221" s="143"/>
      <c r="Z1221" s="143"/>
    </row>
    <row r="1222">
      <c r="A1222" s="155"/>
      <c r="B1222" s="155"/>
      <c r="C1222" s="155"/>
      <c r="D1222" s="155"/>
      <c r="E1222" s="155"/>
      <c r="F1222" s="155"/>
      <c r="G1222" s="155"/>
      <c r="H1222" s="155"/>
      <c r="I1222" s="155"/>
      <c r="J1222" s="155"/>
      <c r="K1222" s="155"/>
      <c r="L1222" s="155"/>
      <c r="M1222" s="155"/>
      <c r="N1222" s="155"/>
      <c r="O1222" s="155"/>
      <c r="P1222" s="202"/>
      <c r="Q1222" s="151"/>
      <c r="R1222" s="97"/>
      <c r="S1222" s="128"/>
      <c r="T1222" s="128"/>
      <c r="U1222" s="128"/>
      <c r="V1222" s="128"/>
      <c r="W1222" s="151"/>
      <c r="X1222" s="98"/>
      <c r="Y1222" s="143"/>
      <c r="Z1222" s="143"/>
    </row>
    <row r="1223">
      <c r="A1223" s="155"/>
      <c r="B1223" s="155"/>
      <c r="C1223" s="155"/>
      <c r="D1223" s="155"/>
      <c r="E1223" s="155"/>
      <c r="F1223" s="155"/>
      <c r="G1223" s="155"/>
      <c r="H1223" s="155"/>
      <c r="I1223" s="155"/>
      <c r="J1223" s="155"/>
      <c r="K1223" s="155"/>
      <c r="L1223" s="155"/>
      <c r="M1223" s="155"/>
      <c r="N1223" s="155"/>
      <c r="O1223" s="155"/>
      <c r="P1223" s="202"/>
      <c r="Q1223" s="151"/>
      <c r="R1223" s="97"/>
      <c r="S1223" s="128"/>
      <c r="T1223" s="128"/>
      <c r="U1223" s="128"/>
      <c r="V1223" s="128"/>
      <c r="W1223" s="151"/>
      <c r="X1223" s="98"/>
      <c r="Y1223" s="143"/>
      <c r="Z1223" s="143"/>
    </row>
    <row r="1224">
      <c r="A1224" s="155"/>
      <c r="B1224" s="155"/>
      <c r="C1224" s="155"/>
      <c r="D1224" s="155"/>
      <c r="E1224" s="155"/>
      <c r="F1224" s="155"/>
      <c r="G1224" s="155"/>
      <c r="H1224" s="155"/>
      <c r="I1224" s="155"/>
      <c r="J1224" s="155"/>
      <c r="K1224" s="155"/>
      <c r="L1224" s="155"/>
      <c r="M1224" s="155"/>
      <c r="N1224" s="155"/>
      <c r="O1224" s="155"/>
      <c r="P1224" s="202"/>
      <c r="Q1224" s="151"/>
      <c r="R1224" s="97"/>
      <c r="S1224" s="128"/>
      <c r="T1224" s="128"/>
      <c r="U1224" s="128"/>
      <c r="V1224" s="128"/>
      <c r="W1224" s="151"/>
      <c r="X1224" s="98"/>
      <c r="Y1224" s="143"/>
      <c r="Z1224" s="143"/>
    </row>
    <row r="1225">
      <c r="A1225" s="155"/>
      <c r="B1225" s="155"/>
      <c r="C1225" s="155"/>
      <c r="D1225" s="155"/>
      <c r="E1225" s="155"/>
      <c r="F1225" s="155"/>
      <c r="G1225" s="155"/>
      <c r="H1225" s="155"/>
      <c r="I1225" s="155"/>
      <c r="J1225" s="155"/>
      <c r="K1225" s="155"/>
      <c r="L1225" s="155"/>
      <c r="M1225" s="155"/>
      <c r="N1225" s="155"/>
      <c r="O1225" s="155"/>
      <c r="P1225" s="202"/>
      <c r="Q1225" s="151"/>
      <c r="R1225" s="97"/>
      <c r="S1225" s="128"/>
      <c r="T1225" s="128"/>
      <c r="U1225" s="128"/>
      <c r="V1225" s="128"/>
      <c r="W1225" s="151"/>
      <c r="X1225" s="98"/>
      <c r="Y1225" s="143"/>
      <c r="Z1225" s="143"/>
    </row>
    <row r="1226">
      <c r="A1226" s="155"/>
      <c r="B1226" s="155"/>
      <c r="C1226" s="155"/>
      <c r="D1226" s="155"/>
      <c r="E1226" s="155"/>
      <c r="F1226" s="155"/>
      <c r="G1226" s="155"/>
      <c r="H1226" s="155"/>
      <c r="I1226" s="155"/>
      <c r="J1226" s="155"/>
      <c r="K1226" s="155"/>
      <c r="L1226" s="155"/>
      <c r="M1226" s="155"/>
      <c r="N1226" s="155"/>
      <c r="O1226" s="155"/>
      <c r="P1226" s="202"/>
      <c r="Q1226" s="151"/>
      <c r="R1226" s="97"/>
      <c r="S1226" s="128"/>
      <c r="T1226" s="128"/>
      <c r="U1226" s="128"/>
      <c r="V1226" s="128"/>
      <c r="W1226" s="151"/>
      <c r="X1226" s="98"/>
      <c r="Y1226" s="143"/>
      <c r="Z1226" s="143"/>
    </row>
    <row r="1227">
      <c r="A1227" s="155"/>
      <c r="B1227" s="155"/>
      <c r="C1227" s="155"/>
      <c r="D1227" s="155"/>
      <c r="E1227" s="155"/>
      <c r="F1227" s="155"/>
      <c r="G1227" s="155"/>
      <c r="H1227" s="155"/>
      <c r="I1227" s="155"/>
      <c r="J1227" s="155"/>
      <c r="K1227" s="155"/>
      <c r="L1227" s="155"/>
      <c r="M1227" s="155"/>
      <c r="N1227" s="155"/>
      <c r="O1227" s="155"/>
      <c r="P1227" s="202"/>
      <c r="Q1227" s="151"/>
      <c r="R1227" s="97"/>
      <c r="S1227" s="128"/>
      <c r="T1227" s="128"/>
      <c r="U1227" s="128"/>
      <c r="V1227" s="128"/>
      <c r="W1227" s="151"/>
      <c r="X1227" s="98"/>
      <c r="Y1227" s="143"/>
      <c r="Z1227" s="143"/>
    </row>
    <row r="1228">
      <c r="A1228" s="155"/>
      <c r="B1228" s="155"/>
      <c r="C1228" s="155"/>
      <c r="D1228" s="155"/>
      <c r="E1228" s="155"/>
      <c r="F1228" s="155"/>
      <c r="G1228" s="155"/>
      <c r="H1228" s="155"/>
      <c r="I1228" s="155"/>
      <c r="J1228" s="155"/>
      <c r="K1228" s="155"/>
      <c r="L1228" s="155"/>
      <c r="M1228" s="155"/>
      <c r="N1228" s="155"/>
      <c r="O1228" s="155"/>
      <c r="P1228" s="202"/>
      <c r="Q1228" s="151"/>
      <c r="R1228" s="97"/>
      <c r="S1228" s="128"/>
      <c r="T1228" s="128"/>
      <c r="U1228" s="128"/>
      <c r="V1228" s="128"/>
      <c r="W1228" s="151"/>
      <c r="X1228" s="98"/>
      <c r="Y1228" s="143"/>
      <c r="Z1228" s="143"/>
    </row>
    <row r="1229">
      <c r="A1229" s="155"/>
      <c r="B1229" s="155"/>
      <c r="C1229" s="155"/>
      <c r="D1229" s="155"/>
      <c r="E1229" s="155"/>
      <c r="F1229" s="155"/>
      <c r="G1229" s="155"/>
      <c r="H1229" s="155"/>
      <c r="I1229" s="155"/>
      <c r="J1229" s="155"/>
      <c r="K1229" s="155"/>
      <c r="L1229" s="155"/>
      <c r="M1229" s="155"/>
      <c r="N1229" s="155"/>
      <c r="O1229" s="155"/>
      <c r="P1229" s="202"/>
      <c r="Q1229" s="151"/>
      <c r="R1229" s="97"/>
      <c r="S1229" s="128"/>
      <c r="T1229" s="128"/>
      <c r="U1229" s="128"/>
      <c r="V1229" s="128"/>
      <c r="W1229" s="151"/>
      <c r="X1229" s="98"/>
      <c r="Y1229" s="143"/>
      <c r="Z1229" s="143"/>
    </row>
    <row r="1230">
      <c r="A1230" s="155"/>
      <c r="B1230" s="155"/>
      <c r="C1230" s="155"/>
      <c r="D1230" s="155"/>
      <c r="E1230" s="155"/>
      <c r="F1230" s="155"/>
      <c r="G1230" s="155"/>
      <c r="H1230" s="155"/>
      <c r="I1230" s="155"/>
      <c r="J1230" s="155"/>
      <c r="K1230" s="155"/>
      <c r="L1230" s="155"/>
      <c r="M1230" s="155"/>
      <c r="N1230" s="155"/>
      <c r="O1230" s="155"/>
      <c r="P1230" s="202"/>
      <c r="Q1230" s="151"/>
      <c r="R1230" s="97"/>
      <c r="S1230" s="128"/>
      <c r="T1230" s="128"/>
      <c r="U1230" s="128"/>
      <c r="V1230" s="128"/>
      <c r="W1230" s="151"/>
      <c r="X1230" s="98"/>
      <c r="Y1230" s="143"/>
      <c r="Z1230" s="143"/>
    </row>
    <row r="1231">
      <c r="A1231" s="155"/>
      <c r="B1231" s="155"/>
      <c r="C1231" s="155"/>
      <c r="D1231" s="155"/>
      <c r="E1231" s="155"/>
      <c r="F1231" s="155"/>
      <c r="G1231" s="155"/>
      <c r="H1231" s="155"/>
      <c r="I1231" s="155"/>
      <c r="J1231" s="155"/>
      <c r="K1231" s="155"/>
      <c r="L1231" s="155"/>
      <c r="M1231" s="155"/>
      <c r="N1231" s="155"/>
      <c r="O1231" s="155"/>
      <c r="P1231" s="202"/>
      <c r="Q1231" s="151"/>
      <c r="R1231" s="97"/>
      <c r="S1231" s="128"/>
      <c r="T1231" s="128"/>
      <c r="U1231" s="128"/>
      <c r="V1231" s="128"/>
      <c r="W1231" s="151"/>
      <c r="X1231" s="98"/>
      <c r="Y1231" s="143"/>
      <c r="Z1231" s="143"/>
    </row>
    <row r="1232">
      <c r="A1232" s="155"/>
      <c r="B1232" s="155"/>
      <c r="C1232" s="155"/>
      <c r="D1232" s="155"/>
      <c r="E1232" s="155"/>
      <c r="F1232" s="155"/>
      <c r="G1232" s="155"/>
      <c r="H1232" s="155"/>
      <c r="I1232" s="155"/>
      <c r="J1232" s="155"/>
      <c r="K1232" s="155"/>
      <c r="L1232" s="155"/>
      <c r="M1232" s="155"/>
      <c r="N1232" s="155"/>
      <c r="O1232" s="155"/>
      <c r="P1232" s="202"/>
      <c r="Q1232" s="151"/>
      <c r="R1232" s="97"/>
      <c r="S1232" s="128"/>
      <c r="T1232" s="128"/>
      <c r="U1232" s="128"/>
      <c r="V1232" s="128"/>
      <c r="W1232" s="151"/>
      <c r="X1232" s="98"/>
      <c r="Y1232" s="143"/>
      <c r="Z1232" s="143"/>
    </row>
    <row r="1233">
      <c r="A1233" s="155"/>
      <c r="B1233" s="155"/>
      <c r="C1233" s="155"/>
      <c r="D1233" s="155"/>
      <c r="E1233" s="155"/>
      <c r="F1233" s="155"/>
      <c r="G1233" s="155"/>
      <c r="H1233" s="155"/>
      <c r="I1233" s="155"/>
      <c r="J1233" s="155"/>
      <c r="K1233" s="155"/>
      <c r="L1233" s="155"/>
      <c r="M1233" s="155"/>
      <c r="N1233" s="155"/>
      <c r="O1233" s="155"/>
      <c r="P1233" s="202"/>
      <c r="Q1233" s="151"/>
      <c r="R1233" s="97"/>
      <c r="S1233" s="128"/>
      <c r="T1233" s="128"/>
      <c r="U1233" s="128"/>
      <c r="V1233" s="128"/>
      <c r="W1233" s="151"/>
      <c r="X1233" s="98"/>
      <c r="Y1233" s="143"/>
      <c r="Z1233" s="143"/>
    </row>
    <row r="1234">
      <c r="A1234" s="155"/>
      <c r="B1234" s="155"/>
      <c r="C1234" s="155"/>
      <c r="D1234" s="155"/>
      <c r="E1234" s="155"/>
      <c r="F1234" s="155"/>
      <c r="G1234" s="155"/>
      <c r="H1234" s="155"/>
      <c r="I1234" s="155"/>
      <c r="J1234" s="155"/>
      <c r="K1234" s="155"/>
      <c r="L1234" s="155"/>
      <c r="M1234" s="155"/>
      <c r="N1234" s="155"/>
      <c r="O1234" s="155"/>
      <c r="P1234" s="202"/>
      <c r="Q1234" s="151"/>
      <c r="R1234" s="97"/>
      <c r="S1234" s="128"/>
      <c r="T1234" s="128"/>
      <c r="U1234" s="128"/>
      <c r="V1234" s="128"/>
      <c r="W1234" s="151"/>
      <c r="X1234" s="98"/>
      <c r="Y1234" s="143"/>
      <c r="Z1234" s="143"/>
    </row>
    <row r="1235">
      <c r="A1235" s="155"/>
      <c r="B1235" s="155"/>
      <c r="C1235" s="155"/>
      <c r="D1235" s="155"/>
      <c r="E1235" s="155"/>
      <c r="F1235" s="155"/>
      <c r="G1235" s="155"/>
      <c r="H1235" s="155"/>
      <c r="I1235" s="155"/>
      <c r="J1235" s="155"/>
      <c r="K1235" s="155"/>
      <c r="L1235" s="155"/>
      <c r="M1235" s="155"/>
      <c r="N1235" s="155"/>
      <c r="O1235" s="155"/>
      <c r="P1235" s="202"/>
      <c r="Q1235" s="151"/>
      <c r="R1235" s="97"/>
      <c r="S1235" s="128"/>
      <c r="T1235" s="128"/>
      <c r="U1235" s="128"/>
      <c r="V1235" s="128"/>
      <c r="W1235" s="151"/>
      <c r="X1235" s="98"/>
      <c r="Y1235" s="143"/>
      <c r="Z1235" s="143"/>
    </row>
    <row r="1236">
      <c r="A1236" s="155"/>
      <c r="B1236" s="155"/>
      <c r="C1236" s="155"/>
      <c r="D1236" s="155"/>
      <c r="E1236" s="155"/>
      <c r="F1236" s="155"/>
      <c r="G1236" s="155"/>
      <c r="H1236" s="155"/>
      <c r="I1236" s="155"/>
      <c r="J1236" s="155"/>
      <c r="K1236" s="155"/>
      <c r="L1236" s="155"/>
      <c r="M1236" s="155"/>
      <c r="N1236" s="155"/>
      <c r="O1236" s="155"/>
      <c r="P1236" s="202"/>
      <c r="Q1236" s="151"/>
      <c r="R1236" s="97"/>
      <c r="S1236" s="128"/>
      <c r="T1236" s="128"/>
      <c r="U1236" s="128"/>
      <c r="V1236" s="128"/>
      <c r="W1236" s="151"/>
      <c r="X1236" s="98"/>
      <c r="Y1236" s="143"/>
      <c r="Z1236" s="143"/>
    </row>
    <row r="1237">
      <c r="A1237" s="155"/>
      <c r="B1237" s="155"/>
      <c r="C1237" s="155"/>
      <c r="D1237" s="155"/>
      <c r="E1237" s="155"/>
      <c r="F1237" s="155"/>
      <c r="G1237" s="155"/>
      <c r="H1237" s="155"/>
      <c r="I1237" s="155"/>
      <c r="J1237" s="155"/>
      <c r="K1237" s="155"/>
      <c r="L1237" s="155"/>
      <c r="M1237" s="155"/>
      <c r="N1237" s="155"/>
      <c r="O1237" s="155"/>
      <c r="P1237" s="202"/>
      <c r="Q1237" s="151"/>
      <c r="R1237" s="97"/>
      <c r="S1237" s="128"/>
      <c r="T1237" s="128"/>
      <c r="U1237" s="128"/>
      <c r="V1237" s="128"/>
      <c r="W1237" s="151"/>
      <c r="X1237" s="98"/>
      <c r="Y1237" s="143"/>
      <c r="Z1237" s="143"/>
    </row>
    <row r="1238">
      <c r="A1238" s="155"/>
      <c r="B1238" s="155"/>
      <c r="C1238" s="155"/>
      <c r="D1238" s="155"/>
      <c r="E1238" s="155"/>
      <c r="F1238" s="155"/>
      <c r="G1238" s="155"/>
      <c r="H1238" s="155"/>
      <c r="I1238" s="155"/>
      <c r="J1238" s="155"/>
      <c r="K1238" s="155"/>
      <c r="L1238" s="155"/>
      <c r="M1238" s="155"/>
      <c r="N1238" s="155"/>
      <c r="O1238" s="155"/>
      <c r="P1238" s="202"/>
      <c r="Q1238" s="151"/>
      <c r="R1238" s="97"/>
      <c r="S1238" s="128"/>
      <c r="T1238" s="128"/>
      <c r="U1238" s="128"/>
      <c r="V1238" s="128"/>
      <c r="W1238" s="151"/>
      <c r="X1238" s="98"/>
      <c r="Y1238" s="143"/>
      <c r="Z1238" s="143"/>
    </row>
    <row r="1239">
      <c r="A1239" s="155"/>
      <c r="B1239" s="155"/>
      <c r="C1239" s="155"/>
      <c r="D1239" s="155"/>
      <c r="E1239" s="155"/>
      <c r="F1239" s="155"/>
      <c r="G1239" s="155"/>
      <c r="H1239" s="155"/>
      <c r="I1239" s="155"/>
      <c r="J1239" s="155"/>
      <c r="K1239" s="155"/>
      <c r="L1239" s="155"/>
      <c r="M1239" s="155"/>
      <c r="N1239" s="155"/>
      <c r="O1239" s="155"/>
      <c r="P1239" s="202"/>
      <c r="Q1239" s="151"/>
      <c r="R1239" s="97"/>
      <c r="S1239" s="128"/>
      <c r="T1239" s="128"/>
      <c r="U1239" s="128"/>
      <c r="V1239" s="128"/>
      <c r="W1239" s="151"/>
      <c r="X1239" s="98"/>
      <c r="Y1239" s="143"/>
      <c r="Z1239" s="143"/>
    </row>
    <row r="1240">
      <c r="A1240" s="155"/>
      <c r="B1240" s="155"/>
      <c r="C1240" s="155"/>
      <c r="D1240" s="155"/>
      <c r="E1240" s="155"/>
      <c r="F1240" s="155"/>
      <c r="G1240" s="155"/>
      <c r="H1240" s="155"/>
      <c r="I1240" s="155"/>
      <c r="J1240" s="155"/>
      <c r="K1240" s="155"/>
      <c r="L1240" s="155"/>
      <c r="M1240" s="155"/>
      <c r="N1240" s="155"/>
      <c r="O1240" s="155"/>
      <c r="P1240" s="202"/>
      <c r="Q1240" s="151"/>
      <c r="R1240" s="97"/>
      <c r="S1240" s="128"/>
      <c r="T1240" s="128"/>
      <c r="U1240" s="128"/>
      <c r="V1240" s="128"/>
      <c r="W1240" s="151"/>
      <c r="X1240" s="98"/>
      <c r="Y1240" s="143"/>
      <c r="Z1240" s="143"/>
    </row>
    <row r="1241">
      <c r="A1241" s="155"/>
      <c r="B1241" s="155"/>
      <c r="C1241" s="155"/>
      <c r="D1241" s="155"/>
      <c r="E1241" s="155"/>
      <c r="F1241" s="155"/>
      <c r="G1241" s="155"/>
      <c r="H1241" s="155"/>
      <c r="I1241" s="155"/>
      <c r="J1241" s="155"/>
      <c r="K1241" s="155"/>
      <c r="L1241" s="155"/>
      <c r="M1241" s="155"/>
      <c r="N1241" s="155"/>
      <c r="O1241" s="155"/>
      <c r="P1241" s="202"/>
      <c r="Q1241" s="151"/>
      <c r="R1241" s="97"/>
      <c r="S1241" s="128"/>
      <c r="T1241" s="128"/>
      <c r="U1241" s="128"/>
      <c r="V1241" s="128"/>
      <c r="W1241" s="151"/>
      <c r="X1241" s="98"/>
      <c r="Y1241" s="143"/>
      <c r="Z1241" s="143"/>
    </row>
    <row r="1242">
      <c r="A1242" s="155"/>
      <c r="B1242" s="155"/>
      <c r="C1242" s="155"/>
      <c r="D1242" s="155"/>
      <c r="E1242" s="155"/>
      <c r="F1242" s="155"/>
      <c r="G1242" s="155"/>
      <c r="H1242" s="155"/>
      <c r="I1242" s="155"/>
      <c r="J1242" s="155"/>
      <c r="K1242" s="155"/>
      <c r="L1242" s="155"/>
      <c r="M1242" s="155"/>
      <c r="N1242" s="155"/>
      <c r="O1242" s="155"/>
      <c r="P1242" s="202"/>
      <c r="Q1242" s="151"/>
      <c r="R1242" s="97"/>
      <c r="S1242" s="128"/>
      <c r="T1242" s="128"/>
      <c r="U1242" s="128"/>
      <c r="V1242" s="128"/>
      <c r="W1242" s="151"/>
      <c r="X1242" s="98"/>
      <c r="Y1242" s="143"/>
      <c r="Z1242" s="143"/>
    </row>
    <row r="1243">
      <c r="A1243" s="155"/>
      <c r="B1243" s="155"/>
      <c r="C1243" s="155"/>
      <c r="D1243" s="155"/>
      <c r="E1243" s="155"/>
      <c r="F1243" s="155"/>
      <c r="G1243" s="155"/>
      <c r="H1243" s="155"/>
      <c r="I1243" s="155"/>
      <c r="J1243" s="155"/>
      <c r="K1243" s="155"/>
      <c r="L1243" s="155"/>
      <c r="M1243" s="155"/>
      <c r="N1243" s="155"/>
      <c r="O1243" s="155"/>
      <c r="P1243" s="202"/>
      <c r="Q1243" s="151"/>
      <c r="R1243" s="97"/>
      <c r="S1243" s="128"/>
      <c r="T1243" s="128"/>
      <c r="U1243" s="128"/>
      <c r="V1243" s="128"/>
      <c r="W1243" s="151"/>
      <c r="X1243" s="98"/>
      <c r="Y1243" s="143"/>
      <c r="Z1243" s="143"/>
    </row>
    <row r="1244">
      <c r="A1244" s="155"/>
      <c r="B1244" s="155"/>
      <c r="C1244" s="155"/>
      <c r="D1244" s="155"/>
      <c r="E1244" s="155"/>
      <c r="F1244" s="155"/>
      <c r="G1244" s="155"/>
      <c r="H1244" s="155"/>
      <c r="I1244" s="155"/>
      <c r="J1244" s="155"/>
      <c r="K1244" s="155"/>
      <c r="L1244" s="155"/>
      <c r="M1244" s="155"/>
      <c r="N1244" s="155"/>
      <c r="O1244" s="155"/>
      <c r="P1244" s="202"/>
      <c r="Q1244" s="151"/>
      <c r="R1244" s="97"/>
      <c r="S1244" s="128"/>
      <c r="T1244" s="128"/>
      <c r="U1244" s="128"/>
      <c r="V1244" s="128"/>
      <c r="W1244" s="151"/>
      <c r="X1244" s="98"/>
      <c r="Y1244" s="143"/>
      <c r="Z1244" s="143"/>
    </row>
    <row r="1245">
      <c r="A1245" s="155"/>
      <c r="B1245" s="155"/>
      <c r="C1245" s="155"/>
      <c r="D1245" s="155"/>
      <c r="E1245" s="155"/>
      <c r="F1245" s="155"/>
      <c r="G1245" s="155"/>
      <c r="H1245" s="155"/>
      <c r="I1245" s="155"/>
      <c r="J1245" s="155"/>
      <c r="K1245" s="155"/>
      <c r="L1245" s="155"/>
      <c r="M1245" s="155"/>
      <c r="N1245" s="155"/>
      <c r="O1245" s="155"/>
      <c r="P1245" s="202"/>
      <c r="Q1245" s="151"/>
      <c r="R1245" s="97"/>
      <c r="S1245" s="128"/>
      <c r="T1245" s="128"/>
      <c r="U1245" s="128"/>
      <c r="V1245" s="128"/>
      <c r="W1245" s="151"/>
      <c r="X1245" s="98"/>
      <c r="Y1245" s="143"/>
      <c r="Z1245" s="143"/>
    </row>
    <row r="1246">
      <c r="A1246" s="155"/>
      <c r="B1246" s="155"/>
      <c r="C1246" s="155"/>
      <c r="D1246" s="155"/>
      <c r="E1246" s="155"/>
      <c r="F1246" s="155"/>
      <c r="G1246" s="155"/>
      <c r="H1246" s="155"/>
      <c r="I1246" s="155"/>
      <c r="J1246" s="155"/>
      <c r="K1246" s="155"/>
      <c r="L1246" s="155"/>
      <c r="M1246" s="155"/>
      <c r="N1246" s="155"/>
      <c r="O1246" s="155"/>
      <c r="P1246" s="202"/>
      <c r="Q1246" s="151"/>
      <c r="R1246" s="97"/>
      <c r="S1246" s="128"/>
      <c r="T1246" s="128"/>
      <c r="U1246" s="128"/>
      <c r="V1246" s="128"/>
      <c r="W1246" s="151"/>
      <c r="X1246" s="98"/>
      <c r="Y1246" s="143"/>
      <c r="Z1246" s="143"/>
    </row>
    <row r="1247">
      <c r="A1247" s="155"/>
      <c r="B1247" s="155"/>
      <c r="C1247" s="155"/>
      <c r="D1247" s="155"/>
      <c r="E1247" s="155"/>
      <c r="F1247" s="155"/>
      <c r="G1247" s="155"/>
      <c r="H1247" s="155"/>
      <c r="I1247" s="155"/>
      <c r="J1247" s="155"/>
      <c r="K1247" s="155"/>
      <c r="L1247" s="155"/>
      <c r="M1247" s="155"/>
      <c r="N1247" s="155"/>
      <c r="O1247" s="155"/>
      <c r="P1247" s="202"/>
      <c r="Q1247" s="151"/>
      <c r="R1247" s="97"/>
      <c r="S1247" s="128"/>
      <c r="T1247" s="128"/>
      <c r="U1247" s="128"/>
      <c r="V1247" s="128"/>
      <c r="W1247" s="151"/>
      <c r="X1247" s="98"/>
      <c r="Y1247" s="143"/>
      <c r="Z1247" s="143"/>
    </row>
    <row r="1248">
      <c r="A1248" s="155"/>
      <c r="B1248" s="155"/>
      <c r="C1248" s="155"/>
      <c r="D1248" s="155"/>
      <c r="E1248" s="155"/>
      <c r="F1248" s="155"/>
      <c r="G1248" s="155"/>
      <c r="H1248" s="155"/>
      <c r="I1248" s="155"/>
      <c r="J1248" s="155"/>
      <c r="K1248" s="155"/>
      <c r="L1248" s="155"/>
      <c r="M1248" s="155"/>
      <c r="N1248" s="155"/>
      <c r="O1248" s="155"/>
      <c r="P1248" s="202"/>
      <c r="Q1248" s="151"/>
      <c r="R1248" s="97"/>
      <c r="S1248" s="128"/>
      <c r="T1248" s="128"/>
      <c r="U1248" s="128"/>
      <c r="V1248" s="128"/>
      <c r="W1248" s="151"/>
      <c r="X1248" s="98"/>
      <c r="Y1248" s="143"/>
      <c r="Z1248" s="143"/>
    </row>
    <row r="1249">
      <c r="A1249" s="155"/>
      <c r="B1249" s="155"/>
      <c r="C1249" s="155"/>
      <c r="D1249" s="155"/>
      <c r="E1249" s="155"/>
      <c r="F1249" s="155"/>
      <c r="G1249" s="155"/>
      <c r="H1249" s="155"/>
      <c r="I1249" s="155"/>
      <c r="J1249" s="155"/>
      <c r="K1249" s="155"/>
      <c r="L1249" s="155"/>
      <c r="M1249" s="155"/>
      <c r="N1249" s="155"/>
      <c r="O1249" s="155"/>
      <c r="P1249" s="202"/>
      <c r="Q1249" s="151"/>
      <c r="R1249" s="97"/>
      <c r="S1249" s="128"/>
      <c r="T1249" s="128"/>
      <c r="U1249" s="128"/>
      <c r="V1249" s="128"/>
      <c r="W1249" s="151"/>
      <c r="X1249" s="98"/>
      <c r="Y1249" s="143"/>
      <c r="Z1249" s="143"/>
    </row>
    <row r="1250">
      <c r="A1250" s="155"/>
      <c r="B1250" s="155"/>
      <c r="C1250" s="155"/>
      <c r="D1250" s="155"/>
      <c r="E1250" s="155"/>
      <c r="F1250" s="155"/>
      <c r="G1250" s="155"/>
      <c r="H1250" s="155"/>
      <c r="I1250" s="155"/>
      <c r="J1250" s="155"/>
      <c r="K1250" s="155"/>
      <c r="L1250" s="155"/>
      <c r="M1250" s="155"/>
      <c r="N1250" s="155"/>
      <c r="O1250" s="155"/>
      <c r="P1250" s="202"/>
      <c r="Q1250" s="151"/>
      <c r="R1250" s="97"/>
      <c r="S1250" s="128"/>
      <c r="T1250" s="128"/>
      <c r="U1250" s="128"/>
      <c r="V1250" s="128"/>
      <c r="W1250" s="151"/>
      <c r="X1250" s="98"/>
      <c r="Y1250" s="143"/>
      <c r="Z1250" s="143"/>
    </row>
    <row r="1251">
      <c r="A1251" s="155"/>
      <c r="B1251" s="155"/>
      <c r="C1251" s="155"/>
      <c r="D1251" s="155"/>
      <c r="E1251" s="155"/>
      <c r="F1251" s="155"/>
      <c r="G1251" s="155"/>
      <c r="H1251" s="155"/>
      <c r="I1251" s="155"/>
      <c r="J1251" s="155"/>
      <c r="K1251" s="155"/>
      <c r="L1251" s="155"/>
      <c r="M1251" s="155"/>
      <c r="N1251" s="155"/>
      <c r="O1251" s="155"/>
      <c r="P1251" s="202"/>
      <c r="Q1251" s="151"/>
      <c r="R1251" s="97"/>
      <c r="S1251" s="128"/>
      <c r="T1251" s="128"/>
      <c r="U1251" s="128"/>
      <c r="V1251" s="128"/>
      <c r="W1251" s="151"/>
      <c r="X1251" s="98"/>
      <c r="Y1251" s="143"/>
      <c r="Z1251" s="143"/>
    </row>
    <row r="1252">
      <c r="A1252" s="155"/>
      <c r="B1252" s="155"/>
      <c r="C1252" s="155"/>
      <c r="D1252" s="155"/>
      <c r="E1252" s="155"/>
      <c r="F1252" s="155"/>
      <c r="G1252" s="155"/>
      <c r="H1252" s="155"/>
      <c r="I1252" s="155"/>
      <c r="J1252" s="155"/>
      <c r="K1252" s="155"/>
      <c r="L1252" s="155"/>
      <c r="M1252" s="155"/>
      <c r="N1252" s="155"/>
      <c r="O1252" s="155"/>
      <c r="P1252" s="202"/>
      <c r="Q1252" s="151"/>
      <c r="R1252" s="97"/>
      <c r="S1252" s="128"/>
      <c r="T1252" s="128"/>
      <c r="U1252" s="128"/>
      <c r="V1252" s="128"/>
      <c r="W1252" s="151"/>
      <c r="X1252" s="98"/>
      <c r="Y1252" s="143"/>
      <c r="Z1252" s="143"/>
    </row>
    <row r="1253">
      <c r="A1253" s="155"/>
      <c r="B1253" s="155"/>
      <c r="C1253" s="155"/>
      <c r="D1253" s="155"/>
      <c r="E1253" s="155"/>
      <c r="F1253" s="155"/>
      <c r="G1253" s="155"/>
      <c r="H1253" s="155"/>
      <c r="I1253" s="155"/>
      <c r="J1253" s="155"/>
      <c r="K1253" s="155"/>
      <c r="L1253" s="155"/>
      <c r="M1253" s="155"/>
      <c r="N1253" s="155"/>
      <c r="O1253" s="155"/>
      <c r="P1253" s="202"/>
      <c r="Q1253" s="151"/>
      <c r="R1253" s="97"/>
      <c r="S1253" s="128"/>
      <c r="T1253" s="128"/>
      <c r="U1253" s="128"/>
      <c r="V1253" s="128"/>
      <c r="W1253" s="151"/>
      <c r="X1253" s="98"/>
      <c r="Y1253" s="143"/>
      <c r="Z1253" s="143"/>
    </row>
    <row r="1254">
      <c r="A1254" s="155"/>
      <c r="B1254" s="155"/>
      <c r="C1254" s="155"/>
      <c r="D1254" s="155"/>
      <c r="E1254" s="155"/>
      <c r="F1254" s="155"/>
      <c r="G1254" s="155"/>
      <c r="H1254" s="155"/>
      <c r="I1254" s="155"/>
      <c r="J1254" s="155"/>
      <c r="K1254" s="155"/>
      <c r="L1254" s="155"/>
      <c r="M1254" s="155"/>
      <c r="N1254" s="155"/>
      <c r="O1254" s="155"/>
      <c r="P1254" s="202"/>
      <c r="Q1254" s="151"/>
      <c r="R1254" s="97"/>
      <c r="S1254" s="128"/>
      <c r="T1254" s="128"/>
      <c r="U1254" s="128"/>
      <c r="V1254" s="128"/>
      <c r="W1254" s="151"/>
      <c r="X1254" s="98"/>
      <c r="Y1254" s="143"/>
      <c r="Z1254" s="143"/>
    </row>
    <row r="1255">
      <c r="A1255" s="155"/>
      <c r="B1255" s="155"/>
      <c r="C1255" s="155"/>
      <c r="D1255" s="155"/>
      <c r="E1255" s="155"/>
      <c r="F1255" s="155"/>
      <c r="G1255" s="155"/>
      <c r="H1255" s="155"/>
      <c r="I1255" s="155"/>
      <c r="J1255" s="155"/>
      <c r="K1255" s="155"/>
      <c r="L1255" s="155"/>
      <c r="M1255" s="155"/>
      <c r="N1255" s="155"/>
      <c r="O1255" s="155"/>
      <c r="P1255" s="202"/>
      <c r="Q1255" s="151"/>
      <c r="R1255" s="97"/>
      <c r="S1255" s="128"/>
      <c r="T1255" s="128"/>
      <c r="U1255" s="128"/>
      <c r="V1255" s="128"/>
      <c r="W1255" s="151"/>
      <c r="X1255" s="98"/>
      <c r="Y1255" s="143"/>
      <c r="Z1255" s="143"/>
    </row>
    <row r="1256">
      <c r="A1256" s="155"/>
      <c r="B1256" s="155"/>
      <c r="C1256" s="155"/>
      <c r="D1256" s="155"/>
      <c r="E1256" s="155"/>
      <c r="F1256" s="155"/>
      <c r="G1256" s="155"/>
      <c r="H1256" s="155"/>
      <c r="I1256" s="155"/>
      <c r="J1256" s="155"/>
      <c r="K1256" s="155"/>
      <c r="L1256" s="155"/>
      <c r="M1256" s="155"/>
      <c r="N1256" s="155"/>
      <c r="O1256" s="155"/>
      <c r="P1256" s="202"/>
      <c r="Q1256" s="151"/>
      <c r="R1256" s="97"/>
      <c r="S1256" s="128"/>
      <c r="T1256" s="128"/>
      <c r="U1256" s="128"/>
      <c r="V1256" s="128"/>
      <c r="W1256" s="151"/>
      <c r="X1256" s="98"/>
      <c r="Y1256" s="143"/>
      <c r="Z1256" s="143"/>
    </row>
    <row r="1257">
      <c r="A1257" s="155"/>
      <c r="B1257" s="155"/>
      <c r="C1257" s="155"/>
      <c r="D1257" s="155"/>
      <c r="E1257" s="155"/>
      <c r="F1257" s="155"/>
      <c r="G1257" s="155"/>
      <c r="H1257" s="155"/>
      <c r="I1257" s="155"/>
      <c r="J1257" s="155"/>
      <c r="K1257" s="155"/>
      <c r="L1257" s="155"/>
      <c r="M1257" s="155"/>
      <c r="N1257" s="155"/>
      <c r="O1257" s="155"/>
      <c r="P1257" s="202"/>
      <c r="Q1257" s="151"/>
      <c r="R1257" s="97"/>
      <c r="S1257" s="128"/>
      <c r="T1257" s="128"/>
      <c r="U1257" s="128"/>
      <c r="V1257" s="128"/>
      <c r="W1257" s="151"/>
      <c r="X1257" s="98"/>
      <c r="Y1257" s="143"/>
      <c r="Z1257" s="143"/>
    </row>
    <row r="1258">
      <c r="A1258" s="155"/>
      <c r="B1258" s="155"/>
      <c r="C1258" s="155"/>
      <c r="D1258" s="155"/>
      <c r="E1258" s="155"/>
      <c r="F1258" s="155"/>
      <c r="G1258" s="155"/>
      <c r="H1258" s="155"/>
      <c r="I1258" s="155"/>
      <c r="J1258" s="155"/>
      <c r="K1258" s="155"/>
      <c r="L1258" s="155"/>
      <c r="M1258" s="155"/>
      <c r="N1258" s="155"/>
      <c r="O1258" s="155"/>
      <c r="P1258" s="202"/>
      <c r="Q1258" s="151"/>
      <c r="R1258" s="97"/>
      <c r="S1258" s="128"/>
      <c r="T1258" s="128"/>
      <c r="U1258" s="128"/>
      <c r="V1258" s="128"/>
      <c r="W1258" s="151"/>
      <c r="X1258" s="98"/>
      <c r="Y1258" s="143"/>
      <c r="Z1258" s="143"/>
    </row>
    <row r="1259">
      <c r="A1259" s="155"/>
      <c r="B1259" s="155"/>
      <c r="C1259" s="155"/>
      <c r="D1259" s="155"/>
      <c r="E1259" s="155"/>
      <c r="F1259" s="155"/>
      <c r="G1259" s="155"/>
      <c r="H1259" s="155"/>
      <c r="I1259" s="155"/>
      <c r="J1259" s="155"/>
      <c r="K1259" s="155"/>
      <c r="L1259" s="155"/>
      <c r="M1259" s="155"/>
      <c r="N1259" s="155"/>
      <c r="O1259" s="155"/>
      <c r="P1259" s="202"/>
      <c r="Q1259" s="151"/>
      <c r="R1259" s="97"/>
      <c r="S1259" s="128"/>
      <c r="T1259" s="128"/>
      <c r="U1259" s="128"/>
      <c r="V1259" s="128"/>
      <c r="W1259" s="151"/>
      <c r="X1259" s="98"/>
      <c r="Y1259" s="143"/>
      <c r="Z1259" s="143"/>
    </row>
    <row r="1260">
      <c r="A1260" s="155"/>
      <c r="B1260" s="155"/>
      <c r="C1260" s="155"/>
      <c r="D1260" s="155"/>
      <c r="E1260" s="155"/>
      <c r="F1260" s="155"/>
      <c r="G1260" s="155"/>
      <c r="H1260" s="155"/>
      <c r="I1260" s="155"/>
      <c r="J1260" s="155"/>
      <c r="K1260" s="155"/>
      <c r="L1260" s="155"/>
      <c r="M1260" s="155"/>
      <c r="N1260" s="155"/>
      <c r="O1260" s="155"/>
      <c r="P1260" s="202"/>
      <c r="Q1260" s="151"/>
      <c r="R1260" s="97"/>
      <c r="S1260" s="128"/>
      <c r="T1260" s="128"/>
      <c r="U1260" s="128"/>
      <c r="V1260" s="128"/>
      <c r="W1260" s="151"/>
      <c r="X1260" s="98"/>
      <c r="Y1260" s="143"/>
      <c r="Z1260" s="143"/>
    </row>
    <row r="1261">
      <c r="A1261" s="155"/>
      <c r="B1261" s="155"/>
      <c r="C1261" s="155"/>
      <c r="D1261" s="155"/>
      <c r="E1261" s="155"/>
      <c r="F1261" s="155"/>
      <c r="G1261" s="155"/>
      <c r="H1261" s="155"/>
      <c r="I1261" s="155"/>
      <c r="J1261" s="155"/>
      <c r="K1261" s="155"/>
      <c r="L1261" s="155"/>
      <c r="M1261" s="155"/>
      <c r="N1261" s="155"/>
      <c r="O1261" s="155"/>
      <c r="P1261" s="202"/>
      <c r="Q1261" s="151"/>
      <c r="R1261" s="97"/>
      <c r="S1261" s="128"/>
      <c r="T1261" s="128"/>
      <c r="U1261" s="128"/>
      <c r="V1261" s="128"/>
      <c r="W1261" s="151"/>
      <c r="X1261" s="98"/>
      <c r="Y1261" s="143"/>
      <c r="Z1261" s="143"/>
    </row>
    <row r="1262">
      <c r="A1262" s="155"/>
      <c r="B1262" s="155"/>
      <c r="C1262" s="155"/>
      <c r="D1262" s="155"/>
      <c r="E1262" s="155"/>
      <c r="F1262" s="155"/>
      <c r="G1262" s="155"/>
      <c r="H1262" s="155"/>
      <c r="I1262" s="155"/>
      <c r="J1262" s="155"/>
      <c r="K1262" s="155"/>
      <c r="L1262" s="155"/>
      <c r="M1262" s="155"/>
      <c r="N1262" s="155"/>
      <c r="O1262" s="155"/>
      <c r="P1262" s="202"/>
      <c r="Q1262" s="151"/>
      <c r="R1262" s="97"/>
      <c r="S1262" s="128"/>
      <c r="T1262" s="128"/>
      <c r="U1262" s="128"/>
      <c r="V1262" s="128"/>
      <c r="W1262" s="151"/>
      <c r="X1262" s="98"/>
      <c r="Y1262" s="143"/>
      <c r="Z1262" s="143"/>
    </row>
    <row r="1263">
      <c r="A1263" s="155"/>
      <c r="B1263" s="155"/>
      <c r="C1263" s="155"/>
      <c r="D1263" s="155"/>
      <c r="E1263" s="155"/>
      <c r="F1263" s="155"/>
      <c r="G1263" s="155"/>
      <c r="H1263" s="155"/>
      <c r="I1263" s="155"/>
      <c r="J1263" s="155"/>
      <c r="K1263" s="155"/>
      <c r="L1263" s="155"/>
      <c r="M1263" s="155"/>
      <c r="N1263" s="155"/>
      <c r="O1263" s="155"/>
      <c r="P1263" s="202"/>
      <c r="Q1263" s="151"/>
      <c r="R1263" s="97"/>
      <c r="S1263" s="128"/>
      <c r="T1263" s="128"/>
      <c r="U1263" s="128"/>
      <c r="V1263" s="128"/>
      <c r="W1263" s="151"/>
      <c r="X1263" s="98"/>
      <c r="Y1263" s="143"/>
      <c r="Z1263" s="143"/>
    </row>
    <row r="1264">
      <c r="A1264" s="155"/>
      <c r="B1264" s="155"/>
      <c r="C1264" s="155"/>
      <c r="D1264" s="155"/>
      <c r="E1264" s="155"/>
      <c r="F1264" s="155"/>
      <c r="G1264" s="155"/>
      <c r="H1264" s="155"/>
      <c r="I1264" s="155"/>
      <c r="J1264" s="155"/>
      <c r="K1264" s="155"/>
      <c r="L1264" s="155"/>
      <c r="M1264" s="155"/>
      <c r="N1264" s="155"/>
      <c r="O1264" s="155"/>
      <c r="P1264" s="202"/>
      <c r="Q1264" s="151"/>
      <c r="R1264" s="97"/>
      <c r="S1264" s="128"/>
      <c r="T1264" s="128"/>
      <c r="U1264" s="128"/>
      <c r="V1264" s="128"/>
      <c r="W1264" s="151"/>
      <c r="X1264" s="98"/>
      <c r="Y1264" s="143"/>
      <c r="Z1264" s="143"/>
    </row>
    <row r="1265">
      <c r="A1265" s="155"/>
      <c r="B1265" s="155"/>
      <c r="C1265" s="155"/>
      <c r="D1265" s="155"/>
      <c r="E1265" s="155"/>
      <c r="F1265" s="155"/>
      <c r="G1265" s="155"/>
      <c r="H1265" s="155"/>
      <c r="I1265" s="155"/>
      <c r="J1265" s="155"/>
      <c r="K1265" s="155"/>
      <c r="L1265" s="155"/>
      <c r="M1265" s="155"/>
      <c r="N1265" s="155"/>
      <c r="O1265" s="155"/>
      <c r="P1265" s="202"/>
      <c r="Q1265" s="151"/>
      <c r="R1265" s="97"/>
      <c r="S1265" s="128"/>
      <c r="T1265" s="128"/>
      <c r="U1265" s="128"/>
      <c r="V1265" s="128"/>
      <c r="W1265" s="151"/>
      <c r="X1265" s="98"/>
      <c r="Y1265" s="143"/>
      <c r="Z1265" s="143"/>
    </row>
    <row r="1266">
      <c r="A1266" s="155"/>
      <c r="B1266" s="155"/>
      <c r="C1266" s="155"/>
      <c r="D1266" s="155"/>
      <c r="E1266" s="155"/>
      <c r="F1266" s="155"/>
      <c r="G1266" s="155"/>
      <c r="H1266" s="155"/>
      <c r="I1266" s="155"/>
      <c r="J1266" s="155"/>
      <c r="K1266" s="155"/>
      <c r="L1266" s="155"/>
      <c r="M1266" s="155"/>
      <c r="N1266" s="155"/>
      <c r="O1266" s="155"/>
      <c r="P1266" s="202"/>
      <c r="Q1266" s="151"/>
      <c r="R1266" s="97"/>
      <c r="S1266" s="128"/>
      <c r="T1266" s="128"/>
      <c r="U1266" s="128"/>
      <c r="V1266" s="128"/>
      <c r="W1266" s="151"/>
      <c r="X1266" s="98"/>
      <c r="Y1266" s="143"/>
      <c r="Z1266" s="143"/>
    </row>
    <row r="1267">
      <c r="A1267" s="155"/>
      <c r="B1267" s="155"/>
      <c r="C1267" s="155"/>
      <c r="D1267" s="155"/>
      <c r="E1267" s="155"/>
      <c r="F1267" s="155"/>
      <c r="G1267" s="155"/>
      <c r="H1267" s="155"/>
      <c r="I1267" s="155"/>
      <c r="J1267" s="155"/>
      <c r="K1267" s="155"/>
      <c r="L1267" s="155"/>
      <c r="M1267" s="155"/>
      <c r="N1267" s="155"/>
      <c r="O1267" s="155"/>
      <c r="P1267" s="202"/>
      <c r="Q1267" s="151"/>
      <c r="R1267" s="97"/>
      <c r="S1267" s="128"/>
      <c r="T1267" s="128"/>
      <c r="U1267" s="128"/>
      <c r="V1267" s="128"/>
      <c r="W1267" s="151"/>
      <c r="X1267" s="98"/>
      <c r="Y1267" s="143"/>
      <c r="Z1267" s="143"/>
    </row>
    <row r="1268">
      <c r="A1268" s="155"/>
      <c r="B1268" s="155"/>
      <c r="C1268" s="155"/>
      <c r="D1268" s="155"/>
      <c r="E1268" s="155"/>
      <c r="F1268" s="155"/>
      <c r="G1268" s="155"/>
      <c r="H1268" s="155"/>
      <c r="I1268" s="155"/>
      <c r="J1268" s="155"/>
      <c r="K1268" s="155"/>
      <c r="L1268" s="155"/>
      <c r="M1268" s="155"/>
      <c r="N1268" s="155"/>
      <c r="O1268" s="155"/>
      <c r="P1268" s="202"/>
      <c r="Q1268" s="151"/>
      <c r="R1268" s="97"/>
      <c r="S1268" s="128"/>
      <c r="T1268" s="128"/>
      <c r="U1268" s="128"/>
      <c r="V1268" s="128"/>
      <c r="W1268" s="151"/>
      <c r="X1268" s="98"/>
      <c r="Y1268" s="143"/>
      <c r="Z1268" s="143"/>
    </row>
    <row r="1269">
      <c r="A1269" s="155"/>
      <c r="B1269" s="155"/>
      <c r="C1269" s="155"/>
      <c r="D1269" s="155"/>
      <c r="E1269" s="155"/>
      <c r="F1269" s="155"/>
      <c r="G1269" s="155"/>
      <c r="H1269" s="155"/>
      <c r="I1269" s="155"/>
      <c r="J1269" s="155"/>
      <c r="K1269" s="155"/>
      <c r="L1269" s="155"/>
      <c r="M1269" s="155"/>
      <c r="N1269" s="155"/>
      <c r="O1269" s="155"/>
      <c r="P1269" s="202"/>
      <c r="Q1269" s="151"/>
      <c r="R1269" s="97"/>
      <c r="S1269" s="128"/>
      <c r="T1269" s="128"/>
      <c r="U1269" s="128"/>
      <c r="V1269" s="128"/>
      <c r="W1269" s="151"/>
      <c r="X1269" s="98"/>
      <c r="Y1269" s="143"/>
      <c r="Z1269" s="143"/>
    </row>
    <row r="1270">
      <c r="A1270" s="155"/>
      <c r="B1270" s="155"/>
      <c r="C1270" s="155"/>
      <c r="D1270" s="155"/>
      <c r="E1270" s="155"/>
      <c r="F1270" s="155"/>
      <c r="G1270" s="155"/>
      <c r="H1270" s="155"/>
      <c r="I1270" s="155"/>
      <c r="J1270" s="155"/>
      <c r="K1270" s="155"/>
      <c r="L1270" s="155"/>
      <c r="M1270" s="155"/>
      <c r="N1270" s="155"/>
      <c r="O1270" s="155"/>
      <c r="P1270" s="202"/>
      <c r="Q1270" s="151"/>
      <c r="R1270" s="97"/>
      <c r="S1270" s="128"/>
      <c r="T1270" s="128"/>
      <c r="U1270" s="128"/>
      <c r="V1270" s="128"/>
      <c r="W1270" s="151"/>
      <c r="X1270" s="98"/>
      <c r="Y1270" s="143"/>
      <c r="Z1270" s="143"/>
    </row>
    <row r="1271">
      <c r="A1271" s="155"/>
      <c r="B1271" s="155"/>
      <c r="C1271" s="155"/>
      <c r="D1271" s="155"/>
      <c r="E1271" s="155"/>
      <c r="F1271" s="155"/>
      <c r="G1271" s="155"/>
      <c r="H1271" s="155"/>
      <c r="I1271" s="155"/>
      <c r="J1271" s="155"/>
      <c r="K1271" s="155"/>
      <c r="L1271" s="155"/>
      <c r="M1271" s="155"/>
      <c r="N1271" s="155"/>
      <c r="O1271" s="155"/>
      <c r="P1271" s="202"/>
      <c r="Q1271" s="151"/>
      <c r="R1271" s="97"/>
      <c r="S1271" s="128"/>
      <c r="T1271" s="128"/>
      <c r="U1271" s="128"/>
      <c r="V1271" s="128"/>
      <c r="W1271" s="151"/>
      <c r="X1271" s="98"/>
      <c r="Y1271" s="143"/>
      <c r="Z1271" s="143"/>
    </row>
    <row r="1272">
      <c r="A1272" s="155"/>
      <c r="B1272" s="155"/>
      <c r="C1272" s="155"/>
      <c r="D1272" s="155"/>
      <c r="E1272" s="155"/>
      <c r="F1272" s="155"/>
      <c r="G1272" s="155"/>
      <c r="H1272" s="155"/>
      <c r="I1272" s="155"/>
      <c r="J1272" s="155"/>
      <c r="K1272" s="155"/>
      <c r="L1272" s="155"/>
      <c r="M1272" s="155"/>
      <c r="N1272" s="155"/>
      <c r="O1272" s="155"/>
      <c r="P1272" s="202"/>
      <c r="Q1272" s="151"/>
      <c r="R1272" s="97"/>
      <c r="S1272" s="128"/>
      <c r="T1272" s="128"/>
      <c r="U1272" s="128"/>
      <c r="V1272" s="128"/>
      <c r="W1272" s="151"/>
      <c r="X1272" s="98"/>
      <c r="Y1272" s="143"/>
      <c r="Z1272" s="143"/>
    </row>
    <row r="1273">
      <c r="A1273" s="155"/>
      <c r="B1273" s="155"/>
      <c r="C1273" s="155"/>
      <c r="D1273" s="155"/>
      <c r="E1273" s="155"/>
      <c r="F1273" s="155"/>
      <c r="G1273" s="155"/>
      <c r="H1273" s="155"/>
      <c r="I1273" s="155"/>
      <c r="J1273" s="155"/>
      <c r="K1273" s="155"/>
      <c r="L1273" s="155"/>
      <c r="M1273" s="155"/>
      <c r="N1273" s="155"/>
      <c r="O1273" s="155"/>
      <c r="P1273" s="202"/>
      <c r="Q1273" s="151"/>
      <c r="R1273" s="97"/>
      <c r="S1273" s="128"/>
      <c r="T1273" s="128"/>
      <c r="U1273" s="128"/>
      <c r="V1273" s="128"/>
      <c r="W1273" s="151"/>
      <c r="X1273" s="98"/>
      <c r="Y1273" s="143"/>
      <c r="Z1273" s="143"/>
    </row>
    <row r="1274">
      <c r="A1274" s="155"/>
      <c r="B1274" s="155"/>
      <c r="C1274" s="155"/>
      <c r="D1274" s="155"/>
      <c r="E1274" s="155"/>
      <c r="F1274" s="155"/>
      <c r="G1274" s="155"/>
      <c r="H1274" s="155"/>
      <c r="I1274" s="155"/>
      <c r="J1274" s="155"/>
      <c r="K1274" s="155"/>
      <c r="L1274" s="155"/>
      <c r="M1274" s="155"/>
      <c r="N1274" s="155"/>
      <c r="O1274" s="155"/>
      <c r="P1274" s="202"/>
      <c r="Q1274" s="151"/>
      <c r="R1274" s="97"/>
      <c r="S1274" s="128"/>
      <c r="T1274" s="128"/>
      <c r="U1274" s="128"/>
      <c r="V1274" s="128"/>
      <c r="W1274" s="151"/>
      <c r="X1274" s="98"/>
      <c r="Y1274" s="143"/>
      <c r="Z1274" s="143"/>
    </row>
    <row r="1275">
      <c r="A1275" s="155"/>
      <c r="B1275" s="155"/>
      <c r="C1275" s="155"/>
      <c r="D1275" s="155"/>
      <c r="E1275" s="155"/>
      <c r="F1275" s="155"/>
      <c r="G1275" s="155"/>
      <c r="H1275" s="155"/>
      <c r="I1275" s="155"/>
      <c r="J1275" s="155"/>
      <c r="K1275" s="155"/>
      <c r="L1275" s="155"/>
      <c r="M1275" s="155"/>
      <c r="N1275" s="155"/>
      <c r="O1275" s="155"/>
      <c r="P1275" s="202"/>
      <c r="Q1275" s="151"/>
      <c r="R1275" s="97"/>
      <c r="S1275" s="128"/>
      <c r="T1275" s="128"/>
      <c r="U1275" s="128"/>
      <c r="V1275" s="128"/>
      <c r="W1275" s="151"/>
      <c r="X1275" s="98"/>
      <c r="Y1275" s="143"/>
      <c r="Z1275" s="143"/>
    </row>
    <row r="1276">
      <c r="A1276" s="155"/>
      <c r="B1276" s="155"/>
      <c r="C1276" s="155"/>
      <c r="D1276" s="155"/>
      <c r="E1276" s="155"/>
      <c r="F1276" s="155"/>
      <c r="G1276" s="155"/>
      <c r="H1276" s="155"/>
      <c r="I1276" s="155"/>
      <c r="J1276" s="155"/>
      <c r="K1276" s="155"/>
      <c r="L1276" s="155"/>
      <c r="M1276" s="155"/>
      <c r="N1276" s="155"/>
      <c r="O1276" s="155"/>
      <c r="P1276" s="202"/>
      <c r="Q1276" s="151"/>
      <c r="R1276" s="97"/>
      <c r="S1276" s="128"/>
      <c r="T1276" s="128"/>
      <c r="U1276" s="128"/>
      <c r="V1276" s="128"/>
      <c r="W1276" s="151"/>
      <c r="X1276" s="98"/>
      <c r="Y1276" s="143"/>
      <c r="Z1276" s="143"/>
    </row>
    <row r="1277">
      <c r="A1277" s="155"/>
      <c r="B1277" s="155"/>
      <c r="C1277" s="155"/>
      <c r="D1277" s="155"/>
      <c r="E1277" s="155"/>
      <c r="F1277" s="155"/>
      <c r="G1277" s="155"/>
      <c r="H1277" s="155"/>
      <c r="I1277" s="155"/>
      <c r="J1277" s="155"/>
      <c r="K1277" s="155"/>
      <c r="L1277" s="155"/>
      <c r="M1277" s="155"/>
      <c r="N1277" s="155"/>
      <c r="O1277" s="155"/>
      <c r="P1277" s="202"/>
      <c r="Q1277" s="151"/>
      <c r="R1277" s="97"/>
      <c r="S1277" s="128"/>
      <c r="T1277" s="128"/>
      <c r="U1277" s="128"/>
      <c r="V1277" s="128"/>
      <c r="W1277" s="151"/>
      <c r="X1277" s="98"/>
      <c r="Y1277" s="143"/>
      <c r="Z1277" s="143"/>
    </row>
    <row r="1278">
      <c r="A1278" s="155"/>
      <c r="B1278" s="155"/>
      <c r="C1278" s="155"/>
      <c r="D1278" s="155"/>
      <c r="E1278" s="155"/>
      <c r="F1278" s="155"/>
      <c r="G1278" s="155"/>
      <c r="H1278" s="155"/>
      <c r="I1278" s="155"/>
      <c r="J1278" s="155"/>
      <c r="K1278" s="155"/>
      <c r="L1278" s="155"/>
      <c r="M1278" s="155"/>
      <c r="N1278" s="155"/>
      <c r="O1278" s="155"/>
      <c r="P1278" s="202"/>
      <c r="Q1278" s="151"/>
      <c r="R1278" s="97"/>
      <c r="S1278" s="128"/>
      <c r="T1278" s="128"/>
      <c r="U1278" s="128"/>
      <c r="V1278" s="128"/>
      <c r="W1278" s="151"/>
      <c r="X1278" s="98"/>
      <c r="Y1278" s="143"/>
      <c r="Z1278" s="143"/>
    </row>
    <row r="1279">
      <c r="A1279" s="155"/>
      <c r="B1279" s="155"/>
      <c r="C1279" s="155"/>
      <c r="D1279" s="155"/>
      <c r="E1279" s="155"/>
      <c r="F1279" s="155"/>
      <c r="G1279" s="155"/>
      <c r="H1279" s="155"/>
      <c r="I1279" s="155"/>
      <c r="J1279" s="155"/>
      <c r="K1279" s="155"/>
      <c r="L1279" s="155"/>
      <c r="M1279" s="155"/>
      <c r="N1279" s="155"/>
      <c r="O1279" s="155"/>
      <c r="P1279" s="202"/>
      <c r="Q1279" s="151"/>
      <c r="R1279" s="97"/>
      <c r="S1279" s="128"/>
      <c r="T1279" s="128"/>
      <c r="U1279" s="128"/>
      <c r="V1279" s="128"/>
      <c r="W1279" s="151"/>
      <c r="X1279" s="98"/>
      <c r="Y1279" s="143"/>
      <c r="Z1279" s="143"/>
    </row>
    <row r="1280">
      <c r="A1280" s="155"/>
      <c r="B1280" s="155"/>
      <c r="C1280" s="155"/>
      <c r="D1280" s="155"/>
      <c r="E1280" s="155"/>
      <c r="F1280" s="155"/>
      <c r="G1280" s="155"/>
      <c r="H1280" s="155"/>
      <c r="I1280" s="155"/>
      <c r="J1280" s="155"/>
      <c r="K1280" s="155"/>
      <c r="L1280" s="155"/>
      <c r="M1280" s="155"/>
      <c r="N1280" s="155"/>
      <c r="O1280" s="155"/>
      <c r="P1280" s="202"/>
      <c r="Q1280" s="151"/>
      <c r="R1280" s="97"/>
      <c r="S1280" s="128"/>
      <c r="T1280" s="128"/>
      <c r="U1280" s="128"/>
      <c r="V1280" s="128"/>
      <c r="W1280" s="151"/>
      <c r="X1280" s="98"/>
      <c r="Y1280" s="143"/>
      <c r="Z1280" s="143"/>
    </row>
    <row r="1281">
      <c r="A1281" s="155"/>
      <c r="B1281" s="155"/>
      <c r="C1281" s="155"/>
      <c r="D1281" s="155"/>
      <c r="E1281" s="155"/>
      <c r="F1281" s="155"/>
      <c r="G1281" s="155"/>
      <c r="H1281" s="155"/>
      <c r="I1281" s="155"/>
      <c r="J1281" s="155"/>
      <c r="K1281" s="155"/>
      <c r="L1281" s="155"/>
      <c r="M1281" s="155"/>
      <c r="N1281" s="155"/>
      <c r="O1281" s="155"/>
      <c r="P1281" s="202"/>
      <c r="Q1281" s="151"/>
      <c r="R1281" s="97"/>
      <c r="S1281" s="128"/>
      <c r="T1281" s="128"/>
      <c r="U1281" s="128"/>
      <c r="V1281" s="128"/>
      <c r="W1281" s="151"/>
      <c r="X1281" s="98"/>
      <c r="Y1281" s="143"/>
      <c r="Z1281" s="143"/>
    </row>
    <row r="1282">
      <c r="A1282" s="155"/>
      <c r="B1282" s="155"/>
      <c r="C1282" s="155"/>
      <c r="D1282" s="155"/>
      <c r="E1282" s="155"/>
      <c r="F1282" s="155"/>
      <c r="G1282" s="155"/>
      <c r="H1282" s="155"/>
      <c r="I1282" s="155"/>
      <c r="J1282" s="155"/>
      <c r="K1282" s="155"/>
      <c r="L1282" s="155"/>
      <c r="M1282" s="155"/>
      <c r="N1282" s="155"/>
      <c r="O1282" s="155"/>
      <c r="P1282" s="202"/>
      <c r="Q1282" s="151"/>
      <c r="R1282" s="97"/>
      <c r="S1282" s="128"/>
      <c r="T1282" s="128"/>
      <c r="U1282" s="128"/>
      <c r="V1282" s="128"/>
      <c r="W1282" s="151"/>
      <c r="X1282" s="98"/>
      <c r="Y1282" s="143"/>
      <c r="Z1282" s="143"/>
    </row>
    <row r="1283">
      <c r="A1283" s="155"/>
      <c r="B1283" s="155"/>
      <c r="C1283" s="155"/>
      <c r="D1283" s="155"/>
      <c r="E1283" s="155"/>
      <c r="F1283" s="155"/>
      <c r="G1283" s="155"/>
      <c r="H1283" s="155"/>
      <c r="I1283" s="155"/>
      <c r="J1283" s="155"/>
      <c r="K1283" s="155"/>
      <c r="L1283" s="155"/>
      <c r="M1283" s="155"/>
      <c r="N1283" s="155"/>
      <c r="O1283" s="155"/>
      <c r="P1283" s="202"/>
      <c r="Q1283" s="151"/>
      <c r="R1283" s="97"/>
      <c r="S1283" s="128"/>
      <c r="T1283" s="128"/>
      <c r="U1283" s="128"/>
      <c r="V1283" s="128"/>
      <c r="W1283" s="151"/>
      <c r="X1283" s="98"/>
      <c r="Y1283" s="143"/>
      <c r="Z1283" s="143"/>
    </row>
    <row r="1284">
      <c r="A1284" s="155"/>
      <c r="B1284" s="155"/>
      <c r="C1284" s="155"/>
      <c r="D1284" s="155"/>
      <c r="E1284" s="155"/>
      <c r="F1284" s="155"/>
      <c r="G1284" s="155"/>
      <c r="H1284" s="155"/>
      <c r="I1284" s="155"/>
      <c r="J1284" s="155"/>
      <c r="K1284" s="155"/>
      <c r="L1284" s="155"/>
      <c r="M1284" s="155"/>
      <c r="N1284" s="155"/>
      <c r="O1284" s="155"/>
      <c r="P1284" s="202"/>
      <c r="Q1284" s="151"/>
      <c r="R1284" s="97"/>
      <c r="S1284" s="128"/>
      <c r="T1284" s="128"/>
      <c r="U1284" s="128"/>
      <c r="V1284" s="128"/>
      <c r="W1284" s="151"/>
      <c r="X1284" s="98"/>
      <c r="Y1284" s="143"/>
      <c r="Z1284" s="143"/>
    </row>
    <row r="1285">
      <c r="A1285" s="155"/>
      <c r="B1285" s="155"/>
      <c r="C1285" s="155"/>
      <c r="D1285" s="155"/>
      <c r="E1285" s="155"/>
      <c r="F1285" s="155"/>
      <c r="G1285" s="155"/>
      <c r="H1285" s="155"/>
      <c r="I1285" s="155"/>
      <c r="J1285" s="155"/>
      <c r="K1285" s="155"/>
      <c r="L1285" s="155"/>
      <c r="M1285" s="155"/>
      <c r="N1285" s="155"/>
      <c r="O1285" s="155"/>
      <c r="P1285" s="202"/>
      <c r="Q1285" s="151"/>
      <c r="R1285" s="97"/>
      <c r="S1285" s="128"/>
      <c r="T1285" s="128"/>
      <c r="U1285" s="128"/>
      <c r="V1285" s="128"/>
      <c r="W1285" s="151"/>
      <c r="X1285" s="98"/>
      <c r="Y1285" s="143"/>
      <c r="Z1285" s="143"/>
    </row>
    <row r="1286">
      <c r="A1286" s="155"/>
      <c r="B1286" s="155"/>
      <c r="C1286" s="155"/>
      <c r="D1286" s="155"/>
      <c r="E1286" s="155"/>
      <c r="F1286" s="155"/>
      <c r="G1286" s="155"/>
      <c r="H1286" s="155"/>
      <c r="I1286" s="155"/>
      <c r="J1286" s="155"/>
      <c r="K1286" s="155"/>
      <c r="L1286" s="155"/>
      <c r="M1286" s="155"/>
      <c r="N1286" s="155"/>
      <c r="O1286" s="155"/>
      <c r="P1286" s="202"/>
      <c r="Q1286" s="151"/>
      <c r="R1286" s="97"/>
      <c r="S1286" s="128"/>
      <c r="T1286" s="128"/>
      <c r="U1286" s="128"/>
      <c r="V1286" s="128"/>
      <c r="W1286" s="151"/>
      <c r="X1286" s="98"/>
      <c r="Y1286" s="143"/>
      <c r="Z1286" s="143"/>
    </row>
    <row r="1287">
      <c r="A1287" s="155"/>
      <c r="B1287" s="155"/>
      <c r="C1287" s="155"/>
      <c r="D1287" s="155"/>
      <c r="E1287" s="155"/>
      <c r="F1287" s="155"/>
      <c r="G1287" s="155"/>
      <c r="H1287" s="155"/>
      <c r="I1287" s="155"/>
      <c r="J1287" s="155"/>
      <c r="K1287" s="155"/>
      <c r="L1287" s="155"/>
      <c r="M1287" s="155"/>
      <c r="N1287" s="155"/>
      <c r="O1287" s="155"/>
      <c r="P1287" s="202"/>
      <c r="Q1287" s="151"/>
      <c r="R1287" s="97"/>
      <c r="S1287" s="128"/>
      <c r="T1287" s="128"/>
      <c r="U1287" s="128"/>
      <c r="V1287" s="128"/>
      <c r="W1287" s="151"/>
      <c r="X1287" s="98"/>
      <c r="Y1287" s="143"/>
      <c r="Z1287" s="143"/>
    </row>
    <row r="1288">
      <c r="A1288" s="155"/>
      <c r="B1288" s="155"/>
      <c r="C1288" s="155"/>
      <c r="D1288" s="155"/>
      <c r="E1288" s="155"/>
      <c r="F1288" s="155"/>
      <c r="G1288" s="155"/>
      <c r="H1288" s="155"/>
      <c r="I1288" s="155"/>
      <c r="J1288" s="155"/>
      <c r="K1288" s="155"/>
      <c r="L1288" s="155"/>
      <c r="M1288" s="155"/>
      <c r="N1288" s="155"/>
      <c r="O1288" s="155"/>
      <c r="P1288" s="202"/>
      <c r="Q1288" s="151"/>
      <c r="R1288" s="97"/>
      <c r="S1288" s="128"/>
      <c r="T1288" s="128"/>
      <c r="U1288" s="128"/>
      <c r="V1288" s="128"/>
      <c r="W1288" s="151"/>
      <c r="X1288" s="98"/>
      <c r="Y1288" s="143"/>
      <c r="Z1288" s="143"/>
    </row>
    <row r="1289">
      <c r="A1289" s="155"/>
      <c r="B1289" s="155"/>
      <c r="C1289" s="155"/>
      <c r="D1289" s="155"/>
      <c r="E1289" s="155"/>
      <c r="F1289" s="155"/>
      <c r="G1289" s="155"/>
      <c r="H1289" s="155"/>
      <c r="I1289" s="155"/>
      <c r="J1289" s="155"/>
      <c r="K1289" s="155"/>
      <c r="L1289" s="155"/>
      <c r="M1289" s="155"/>
      <c r="N1289" s="155"/>
      <c r="O1289" s="155"/>
      <c r="P1289" s="202"/>
      <c r="Q1289" s="151"/>
      <c r="R1289" s="97"/>
      <c r="S1289" s="128"/>
      <c r="T1289" s="128"/>
      <c r="U1289" s="128"/>
      <c r="V1289" s="128"/>
      <c r="W1289" s="151"/>
      <c r="X1289" s="98"/>
      <c r="Y1289" s="143"/>
      <c r="Z1289" s="143"/>
    </row>
    <row r="1290">
      <c r="A1290" s="155"/>
      <c r="B1290" s="155"/>
      <c r="C1290" s="155"/>
      <c r="D1290" s="155"/>
      <c r="E1290" s="155"/>
      <c r="F1290" s="155"/>
      <c r="G1290" s="155"/>
      <c r="H1290" s="155"/>
      <c r="I1290" s="155"/>
      <c r="J1290" s="155"/>
      <c r="K1290" s="155"/>
      <c r="L1290" s="155"/>
      <c r="M1290" s="155"/>
      <c r="N1290" s="155"/>
      <c r="O1290" s="155"/>
      <c r="P1290" s="202"/>
      <c r="Q1290" s="151"/>
      <c r="R1290" s="97"/>
      <c r="S1290" s="128"/>
      <c r="T1290" s="128"/>
      <c r="U1290" s="128"/>
      <c r="V1290" s="128"/>
      <c r="W1290" s="151"/>
      <c r="X1290" s="98"/>
      <c r="Y1290" s="143"/>
      <c r="Z1290" s="143"/>
    </row>
    <row r="1291">
      <c r="A1291" s="155"/>
      <c r="B1291" s="155"/>
      <c r="C1291" s="155"/>
      <c r="D1291" s="155"/>
      <c r="E1291" s="155"/>
      <c r="F1291" s="155"/>
      <c r="G1291" s="155"/>
      <c r="H1291" s="155"/>
      <c r="I1291" s="155"/>
      <c r="J1291" s="155"/>
      <c r="K1291" s="155"/>
      <c r="L1291" s="155"/>
      <c r="M1291" s="155"/>
      <c r="N1291" s="155"/>
      <c r="O1291" s="155"/>
      <c r="P1291" s="202"/>
      <c r="Q1291" s="151"/>
      <c r="R1291" s="97"/>
      <c r="S1291" s="128"/>
      <c r="T1291" s="128"/>
      <c r="U1291" s="128"/>
      <c r="V1291" s="128"/>
      <c r="W1291" s="151"/>
      <c r="X1291" s="98"/>
      <c r="Y1291" s="143"/>
      <c r="Z1291" s="143"/>
    </row>
    <row r="1292">
      <c r="A1292" s="155"/>
      <c r="B1292" s="155"/>
      <c r="C1292" s="155"/>
      <c r="D1292" s="155"/>
      <c r="E1292" s="155"/>
      <c r="F1292" s="155"/>
      <c r="G1292" s="155"/>
      <c r="H1292" s="155"/>
      <c r="I1292" s="155"/>
      <c r="J1292" s="155"/>
      <c r="K1292" s="155"/>
      <c r="L1292" s="155"/>
      <c r="M1292" s="155"/>
      <c r="N1292" s="155"/>
      <c r="O1292" s="155"/>
      <c r="P1292" s="202"/>
      <c r="Q1292" s="151"/>
      <c r="R1292" s="97"/>
      <c r="S1292" s="128"/>
      <c r="T1292" s="128"/>
      <c r="U1292" s="128"/>
      <c r="V1292" s="128"/>
      <c r="W1292" s="151"/>
      <c r="X1292" s="98"/>
      <c r="Y1292" s="143"/>
      <c r="Z1292" s="143"/>
    </row>
    <row r="1293">
      <c r="A1293" s="155"/>
      <c r="B1293" s="155"/>
      <c r="C1293" s="155"/>
      <c r="D1293" s="155"/>
      <c r="E1293" s="155"/>
      <c r="F1293" s="155"/>
      <c r="G1293" s="155"/>
      <c r="H1293" s="155"/>
      <c r="I1293" s="155"/>
      <c r="J1293" s="155"/>
      <c r="K1293" s="155"/>
      <c r="L1293" s="155"/>
      <c r="M1293" s="155"/>
      <c r="N1293" s="155"/>
      <c r="O1293" s="155"/>
      <c r="P1293" s="202"/>
      <c r="Q1293" s="151"/>
      <c r="R1293" s="97"/>
      <c r="S1293" s="128"/>
      <c r="T1293" s="128"/>
      <c r="U1293" s="128"/>
      <c r="V1293" s="128"/>
      <c r="W1293" s="151"/>
      <c r="X1293" s="98"/>
      <c r="Y1293" s="143"/>
      <c r="Z1293" s="143"/>
    </row>
    <row r="1294">
      <c r="A1294" s="155"/>
      <c r="B1294" s="155"/>
      <c r="C1294" s="155"/>
      <c r="D1294" s="155"/>
      <c r="E1294" s="155"/>
      <c r="F1294" s="155"/>
      <c r="G1294" s="155"/>
      <c r="H1294" s="155"/>
      <c r="I1294" s="155"/>
      <c r="J1294" s="155"/>
      <c r="K1294" s="155"/>
      <c r="L1294" s="155"/>
      <c r="M1294" s="155"/>
      <c r="N1294" s="155"/>
      <c r="O1294" s="155"/>
      <c r="P1294" s="202"/>
      <c r="Q1294" s="151"/>
      <c r="R1294" s="97"/>
      <c r="S1294" s="128"/>
      <c r="T1294" s="128"/>
      <c r="U1294" s="128"/>
      <c r="V1294" s="128"/>
      <c r="W1294" s="151"/>
      <c r="X1294" s="98"/>
      <c r="Y1294" s="143"/>
      <c r="Z1294" s="143"/>
    </row>
    <row r="1295">
      <c r="A1295" s="155"/>
      <c r="B1295" s="155"/>
      <c r="C1295" s="155"/>
      <c r="D1295" s="155"/>
      <c r="E1295" s="155"/>
      <c r="F1295" s="155"/>
      <c r="G1295" s="155"/>
      <c r="H1295" s="155"/>
      <c r="I1295" s="155"/>
      <c r="J1295" s="155"/>
      <c r="K1295" s="155"/>
      <c r="L1295" s="155"/>
      <c r="M1295" s="155"/>
      <c r="N1295" s="155"/>
      <c r="O1295" s="155"/>
      <c r="P1295" s="202"/>
      <c r="Q1295" s="151"/>
      <c r="R1295" s="97"/>
      <c r="S1295" s="128"/>
      <c r="T1295" s="128"/>
      <c r="U1295" s="128"/>
      <c r="V1295" s="128"/>
      <c r="W1295" s="151"/>
      <c r="X1295" s="98"/>
      <c r="Y1295" s="143"/>
      <c r="Z1295" s="143"/>
    </row>
    <row r="1296">
      <c r="A1296" s="155"/>
      <c r="B1296" s="155"/>
      <c r="C1296" s="155"/>
      <c r="D1296" s="155"/>
      <c r="E1296" s="155"/>
      <c r="F1296" s="155"/>
      <c r="G1296" s="155"/>
      <c r="H1296" s="155"/>
      <c r="I1296" s="155"/>
      <c r="J1296" s="155"/>
      <c r="K1296" s="155"/>
      <c r="L1296" s="155"/>
      <c r="M1296" s="155"/>
      <c r="N1296" s="155"/>
      <c r="O1296" s="155"/>
      <c r="P1296" s="202"/>
      <c r="Q1296" s="151"/>
      <c r="R1296" s="97"/>
      <c r="S1296" s="128"/>
      <c r="T1296" s="128"/>
      <c r="U1296" s="128"/>
      <c r="V1296" s="128"/>
      <c r="W1296" s="151"/>
      <c r="X1296" s="98"/>
      <c r="Y1296" s="143"/>
      <c r="Z1296" s="143"/>
    </row>
    <row r="1297">
      <c r="A1297" s="155"/>
      <c r="B1297" s="155"/>
      <c r="C1297" s="155"/>
      <c r="D1297" s="155"/>
      <c r="E1297" s="155"/>
      <c r="F1297" s="155"/>
      <c r="G1297" s="155"/>
      <c r="H1297" s="155"/>
      <c r="I1297" s="155"/>
      <c r="J1297" s="155"/>
      <c r="K1297" s="155"/>
      <c r="L1297" s="155"/>
      <c r="M1297" s="155"/>
      <c r="N1297" s="155"/>
      <c r="O1297" s="155"/>
      <c r="P1297" s="202"/>
      <c r="Q1297" s="151"/>
      <c r="R1297" s="97"/>
      <c r="S1297" s="128"/>
      <c r="T1297" s="128"/>
      <c r="U1297" s="128"/>
      <c r="V1297" s="128"/>
      <c r="W1297" s="151"/>
      <c r="X1297" s="98"/>
      <c r="Y1297" s="143"/>
      <c r="Z1297" s="143"/>
    </row>
    <row r="1298">
      <c r="A1298" s="155"/>
      <c r="B1298" s="155"/>
      <c r="C1298" s="155"/>
      <c r="D1298" s="155"/>
      <c r="E1298" s="155"/>
      <c r="F1298" s="155"/>
      <c r="G1298" s="155"/>
      <c r="H1298" s="155"/>
      <c r="I1298" s="155"/>
      <c r="J1298" s="155"/>
      <c r="K1298" s="155"/>
      <c r="L1298" s="155"/>
      <c r="M1298" s="155"/>
      <c r="N1298" s="155"/>
      <c r="O1298" s="155"/>
      <c r="P1298" s="202"/>
      <c r="Q1298" s="151"/>
      <c r="R1298" s="97"/>
      <c r="S1298" s="128"/>
      <c r="T1298" s="128"/>
      <c r="U1298" s="128"/>
      <c r="V1298" s="128"/>
      <c r="W1298" s="151"/>
      <c r="X1298" s="98"/>
      <c r="Y1298" s="143"/>
      <c r="Z1298" s="143"/>
    </row>
    <row r="1299">
      <c r="A1299" s="155"/>
      <c r="B1299" s="155"/>
      <c r="C1299" s="155"/>
      <c r="D1299" s="155"/>
      <c r="E1299" s="155"/>
      <c r="F1299" s="155"/>
      <c r="G1299" s="155"/>
      <c r="H1299" s="155"/>
      <c r="I1299" s="155"/>
      <c r="J1299" s="155"/>
      <c r="K1299" s="155"/>
      <c r="L1299" s="155"/>
      <c r="M1299" s="155"/>
      <c r="N1299" s="155"/>
      <c r="O1299" s="155"/>
      <c r="P1299" s="202"/>
      <c r="Q1299" s="151"/>
      <c r="R1299" s="97"/>
      <c r="S1299" s="128"/>
      <c r="T1299" s="128"/>
      <c r="U1299" s="128"/>
      <c r="V1299" s="128"/>
      <c r="W1299" s="151"/>
      <c r="X1299" s="98"/>
      <c r="Y1299" s="143"/>
      <c r="Z1299" s="143"/>
    </row>
    <row r="1300">
      <c r="A1300" s="155"/>
      <c r="B1300" s="155"/>
      <c r="C1300" s="155"/>
      <c r="D1300" s="155"/>
      <c r="E1300" s="155"/>
      <c r="F1300" s="155"/>
      <c r="G1300" s="155"/>
      <c r="H1300" s="155"/>
      <c r="I1300" s="155"/>
      <c r="J1300" s="155"/>
      <c r="K1300" s="155"/>
      <c r="L1300" s="155"/>
      <c r="M1300" s="155"/>
      <c r="N1300" s="155"/>
      <c r="O1300" s="155"/>
      <c r="P1300" s="202"/>
      <c r="Q1300" s="151"/>
      <c r="R1300" s="97"/>
      <c r="S1300" s="128"/>
      <c r="T1300" s="128"/>
      <c r="U1300" s="128"/>
      <c r="V1300" s="128"/>
      <c r="W1300" s="151"/>
      <c r="X1300" s="98"/>
      <c r="Y1300" s="143"/>
      <c r="Z1300" s="143"/>
    </row>
    <row r="1301">
      <c r="A1301" s="155"/>
      <c r="B1301" s="155"/>
      <c r="C1301" s="155"/>
      <c r="D1301" s="155"/>
      <c r="E1301" s="155"/>
      <c r="F1301" s="155"/>
      <c r="G1301" s="155"/>
      <c r="H1301" s="155"/>
      <c r="I1301" s="155"/>
      <c r="J1301" s="155"/>
      <c r="K1301" s="155"/>
      <c r="L1301" s="155"/>
      <c r="M1301" s="155"/>
      <c r="N1301" s="155"/>
      <c r="O1301" s="155"/>
      <c r="P1301" s="202"/>
      <c r="Q1301" s="151"/>
      <c r="R1301" s="97"/>
      <c r="S1301" s="128"/>
      <c r="T1301" s="128"/>
      <c r="U1301" s="128"/>
      <c r="V1301" s="128"/>
      <c r="W1301" s="151"/>
      <c r="X1301" s="98"/>
      <c r="Y1301" s="143"/>
      <c r="Z1301" s="143"/>
    </row>
    <row r="1302">
      <c r="A1302" s="155"/>
      <c r="B1302" s="155"/>
      <c r="C1302" s="155"/>
      <c r="D1302" s="155"/>
      <c r="E1302" s="155"/>
      <c r="F1302" s="155"/>
      <c r="G1302" s="155"/>
      <c r="H1302" s="155"/>
      <c r="I1302" s="155"/>
      <c r="J1302" s="155"/>
      <c r="K1302" s="155"/>
      <c r="L1302" s="155"/>
      <c r="M1302" s="155"/>
      <c r="N1302" s="155"/>
      <c r="O1302" s="155"/>
      <c r="P1302" s="202"/>
      <c r="Q1302" s="151"/>
      <c r="R1302" s="97"/>
      <c r="S1302" s="128"/>
      <c r="T1302" s="128"/>
      <c r="U1302" s="128"/>
      <c r="V1302" s="128"/>
      <c r="W1302" s="151"/>
      <c r="X1302" s="98"/>
      <c r="Y1302" s="143"/>
      <c r="Z1302" s="143"/>
    </row>
    <row r="1303">
      <c r="A1303" s="155"/>
      <c r="B1303" s="155"/>
      <c r="C1303" s="155"/>
      <c r="D1303" s="155"/>
      <c r="E1303" s="155"/>
      <c r="F1303" s="155"/>
      <c r="G1303" s="155"/>
      <c r="H1303" s="155"/>
      <c r="I1303" s="155"/>
      <c r="J1303" s="155"/>
      <c r="K1303" s="155"/>
      <c r="L1303" s="155"/>
      <c r="M1303" s="155"/>
      <c r="N1303" s="155"/>
      <c r="O1303" s="155"/>
      <c r="P1303" s="202"/>
      <c r="Q1303" s="151"/>
      <c r="R1303" s="97"/>
      <c r="S1303" s="128"/>
      <c r="T1303" s="128"/>
      <c r="U1303" s="128"/>
      <c r="V1303" s="128"/>
      <c r="W1303" s="151"/>
      <c r="X1303" s="98"/>
      <c r="Y1303" s="143"/>
      <c r="Z1303" s="143"/>
    </row>
    <row r="1304">
      <c r="A1304" s="155"/>
      <c r="B1304" s="155"/>
      <c r="C1304" s="155"/>
      <c r="D1304" s="155"/>
      <c r="E1304" s="155"/>
      <c r="F1304" s="155"/>
      <c r="G1304" s="155"/>
      <c r="H1304" s="155"/>
      <c r="I1304" s="155"/>
      <c r="J1304" s="155"/>
      <c r="K1304" s="155"/>
      <c r="L1304" s="155"/>
      <c r="M1304" s="155"/>
      <c r="N1304" s="155"/>
      <c r="O1304" s="155"/>
      <c r="P1304" s="202"/>
      <c r="Q1304" s="151"/>
      <c r="R1304" s="97"/>
      <c r="S1304" s="128"/>
      <c r="T1304" s="128"/>
      <c r="U1304" s="128"/>
      <c r="V1304" s="128"/>
      <c r="W1304" s="151"/>
      <c r="X1304" s="98"/>
      <c r="Y1304" s="143"/>
      <c r="Z1304" s="143"/>
    </row>
    <row r="1305">
      <c r="A1305" s="155"/>
      <c r="B1305" s="155"/>
      <c r="C1305" s="155"/>
      <c r="D1305" s="155"/>
      <c r="E1305" s="155"/>
      <c r="F1305" s="155"/>
      <c r="G1305" s="155"/>
      <c r="H1305" s="155"/>
      <c r="I1305" s="155"/>
      <c r="J1305" s="155"/>
      <c r="K1305" s="155"/>
      <c r="L1305" s="155"/>
      <c r="M1305" s="155"/>
      <c r="N1305" s="155"/>
      <c r="O1305" s="155"/>
      <c r="P1305" s="202"/>
      <c r="Q1305" s="151"/>
      <c r="R1305" s="97"/>
      <c r="S1305" s="128"/>
      <c r="T1305" s="128"/>
      <c r="U1305" s="128"/>
      <c r="V1305" s="128"/>
      <c r="W1305" s="151"/>
      <c r="X1305" s="98"/>
      <c r="Y1305" s="143"/>
      <c r="Z1305" s="143"/>
    </row>
    <row r="1306">
      <c r="A1306" s="155"/>
      <c r="B1306" s="155"/>
      <c r="C1306" s="155"/>
      <c r="D1306" s="155"/>
      <c r="E1306" s="155"/>
      <c r="F1306" s="155"/>
      <c r="G1306" s="155"/>
      <c r="H1306" s="155"/>
      <c r="I1306" s="155"/>
      <c r="J1306" s="155"/>
      <c r="K1306" s="155"/>
      <c r="L1306" s="155"/>
      <c r="M1306" s="155"/>
      <c r="N1306" s="155"/>
      <c r="O1306" s="155"/>
      <c r="P1306" s="202"/>
      <c r="Q1306" s="151"/>
      <c r="R1306" s="97"/>
      <c r="S1306" s="128"/>
      <c r="T1306" s="128"/>
      <c r="U1306" s="128"/>
      <c r="V1306" s="128"/>
      <c r="W1306" s="151"/>
      <c r="X1306" s="98"/>
      <c r="Y1306" s="143"/>
      <c r="Z1306" s="143"/>
    </row>
    <row r="1307">
      <c r="A1307" s="155"/>
      <c r="B1307" s="155"/>
      <c r="C1307" s="155"/>
      <c r="D1307" s="155"/>
      <c r="E1307" s="155"/>
      <c r="F1307" s="155"/>
      <c r="G1307" s="155"/>
      <c r="H1307" s="155"/>
      <c r="I1307" s="155"/>
      <c r="J1307" s="155"/>
      <c r="K1307" s="155"/>
      <c r="L1307" s="155"/>
      <c r="M1307" s="155"/>
      <c r="N1307" s="155"/>
      <c r="O1307" s="155"/>
      <c r="P1307" s="202"/>
      <c r="Q1307" s="151"/>
      <c r="R1307" s="97"/>
      <c r="S1307" s="128"/>
      <c r="T1307" s="128"/>
      <c r="U1307" s="128"/>
      <c r="V1307" s="128"/>
      <c r="W1307" s="151"/>
      <c r="X1307" s="98"/>
      <c r="Y1307" s="143"/>
      <c r="Z1307" s="143"/>
    </row>
    <row r="1308">
      <c r="A1308" s="155"/>
      <c r="B1308" s="155"/>
      <c r="C1308" s="155"/>
      <c r="D1308" s="155"/>
      <c r="E1308" s="155"/>
      <c r="F1308" s="155"/>
      <c r="G1308" s="155"/>
      <c r="H1308" s="155"/>
      <c r="I1308" s="155"/>
      <c r="J1308" s="155"/>
      <c r="K1308" s="155"/>
      <c r="L1308" s="155"/>
      <c r="M1308" s="155"/>
      <c r="N1308" s="155"/>
      <c r="O1308" s="155"/>
      <c r="P1308" s="202"/>
      <c r="Q1308" s="151"/>
      <c r="R1308" s="97"/>
      <c r="S1308" s="128"/>
      <c r="T1308" s="128"/>
      <c r="U1308" s="128"/>
      <c r="V1308" s="128"/>
      <c r="W1308" s="151"/>
      <c r="X1308" s="98"/>
      <c r="Y1308" s="143"/>
      <c r="Z1308" s="143"/>
    </row>
    <row r="1309">
      <c r="A1309" s="155"/>
      <c r="B1309" s="155"/>
      <c r="C1309" s="155"/>
      <c r="D1309" s="155"/>
      <c r="E1309" s="155"/>
      <c r="F1309" s="155"/>
      <c r="G1309" s="155"/>
      <c r="H1309" s="155"/>
      <c r="I1309" s="155"/>
      <c r="J1309" s="155"/>
      <c r="K1309" s="155"/>
      <c r="L1309" s="155"/>
      <c r="M1309" s="155"/>
      <c r="N1309" s="155"/>
      <c r="O1309" s="155"/>
      <c r="P1309" s="202"/>
      <c r="Q1309" s="151"/>
      <c r="R1309" s="97"/>
      <c r="S1309" s="128"/>
      <c r="T1309" s="128"/>
      <c r="U1309" s="128"/>
      <c r="V1309" s="128"/>
      <c r="W1309" s="151"/>
      <c r="X1309" s="98"/>
      <c r="Y1309" s="143"/>
      <c r="Z1309" s="143"/>
    </row>
    <row r="1310">
      <c r="A1310" s="155"/>
      <c r="B1310" s="155"/>
      <c r="C1310" s="155"/>
      <c r="D1310" s="155"/>
      <c r="E1310" s="155"/>
      <c r="F1310" s="155"/>
      <c r="G1310" s="155"/>
      <c r="H1310" s="155"/>
      <c r="I1310" s="155"/>
      <c r="J1310" s="155"/>
      <c r="K1310" s="155"/>
      <c r="L1310" s="155"/>
      <c r="M1310" s="155"/>
      <c r="N1310" s="155"/>
      <c r="O1310" s="155"/>
      <c r="P1310" s="202"/>
      <c r="Q1310" s="151"/>
      <c r="R1310" s="97"/>
      <c r="S1310" s="128"/>
      <c r="T1310" s="128"/>
      <c r="U1310" s="128"/>
      <c r="V1310" s="128"/>
      <c r="W1310" s="151"/>
      <c r="X1310" s="98"/>
      <c r="Y1310" s="143"/>
      <c r="Z1310" s="143"/>
    </row>
    <row r="1311">
      <c r="A1311" s="155"/>
      <c r="B1311" s="155"/>
      <c r="C1311" s="155"/>
      <c r="D1311" s="155"/>
      <c r="E1311" s="155"/>
      <c r="F1311" s="155"/>
      <c r="G1311" s="155"/>
      <c r="H1311" s="155"/>
      <c r="I1311" s="155"/>
      <c r="J1311" s="155"/>
      <c r="K1311" s="155"/>
      <c r="L1311" s="155"/>
      <c r="M1311" s="155"/>
      <c r="N1311" s="155"/>
      <c r="O1311" s="155"/>
      <c r="P1311" s="202"/>
      <c r="Q1311" s="151"/>
      <c r="R1311" s="97"/>
      <c r="S1311" s="128"/>
      <c r="T1311" s="128"/>
      <c r="U1311" s="128"/>
      <c r="V1311" s="128"/>
      <c r="W1311" s="151"/>
      <c r="X1311" s="98"/>
      <c r="Y1311" s="143"/>
      <c r="Z1311" s="143"/>
    </row>
    <row r="1312">
      <c r="A1312" s="155"/>
      <c r="B1312" s="155"/>
      <c r="C1312" s="155"/>
      <c r="D1312" s="155"/>
      <c r="E1312" s="155"/>
      <c r="F1312" s="155"/>
      <c r="G1312" s="155"/>
      <c r="H1312" s="155"/>
      <c r="I1312" s="155"/>
      <c r="J1312" s="155"/>
      <c r="K1312" s="155"/>
      <c r="L1312" s="155"/>
      <c r="M1312" s="155"/>
      <c r="N1312" s="155"/>
      <c r="O1312" s="155"/>
      <c r="P1312" s="202"/>
      <c r="Q1312" s="151"/>
      <c r="R1312" s="97"/>
      <c r="S1312" s="128"/>
      <c r="T1312" s="128"/>
      <c r="U1312" s="128"/>
      <c r="V1312" s="128"/>
      <c r="W1312" s="151"/>
      <c r="X1312" s="98"/>
      <c r="Y1312" s="143"/>
      <c r="Z1312" s="143"/>
    </row>
    <row r="1313">
      <c r="A1313" s="155"/>
      <c r="B1313" s="155"/>
      <c r="C1313" s="155"/>
      <c r="D1313" s="155"/>
      <c r="E1313" s="155"/>
      <c r="F1313" s="155"/>
      <c r="G1313" s="155"/>
      <c r="H1313" s="155"/>
      <c r="I1313" s="155"/>
      <c r="J1313" s="155"/>
      <c r="K1313" s="155"/>
      <c r="L1313" s="155"/>
      <c r="M1313" s="155"/>
      <c r="N1313" s="155"/>
      <c r="O1313" s="155"/>
      <c r="P1313" s="202"/>
      <c r="Q1313" s="151"/>
      <c r="R1313" s="97"/>
      <c r="S1313" s="128"/>
      <c r="T1313" s="128"/>
      <c r="U1313" s="128"/>
      <c r="V1313" s="128"/>
      <c r="W1313" s="151"/>
      <c r="X1313" s="98"/>
      <c r="Y1313" s="143"/>
      <c r="Z1313" s="143"/>
    </row>
    <row r="1314">
      <c r="A1314" s="155"/>
      <c r="B1314" s="155"/>
      <c r="C1314" s="155"/>
      <c r="D1314" s="155"/>
      <c r="E1314" s="155"/>
      <c r="F1314" s="155"/>
      <c r="G1314" s="155"/>
      <c r="H1314" s="155"/>
      <c r="I1314" s="155"/>
      <c r="J1314" s="155"/>
      <c r="K1314" s="155"/>
      <c r="L1314" s="155"/>
      <c r="M1314" s="155"/>
      <c r="N1314" s="155"/>
      <c r="O1314" s="155"/>
      <c r="P1314" s="202"/>
      <c r="Q1314" s="151"/>
      <c r="R1314" s="97"/>
      <c r="S1314" s="128"/>
      <c r="T1314" s="128"/>
      <c r="U1314" s="128"/>
      <c r="V1314" s="128"/>
      <c r="W1314" s="151"/>
      <c r="X1314" s="98"/>
      <c r="Y1314" s="143"/>
      <c r="Z1314" s="143"/>
    </row>
    <row r="1315">
      <c r="A1315" s="155"/>
      <c r="B1315" s="155"/>
      <c r="C1315" s="155"/>
      <c r="D1315" s="155"/>
      <c r="E1315" s="155"/>
      <c r="F1315" s="155"/>
      <c r="G1315" s="155"/>
      <c r="H1315" s="155"/>
      <c r="I1315" s="155"/>
      <c r="J1315" s="155"/>
      <c r="K1315" s="155"/>
      <c r="L1315" s="155"/>
      <c r="M1315" s="155"/>
      <c r="N1315" s="155"/>
      <c r="O1315" s="155"/>
      <c r="P1315" s="202"/>
      <c r="Q1315" s="151"/>
      <c r="R1315" s="97"/>
      <c r="S1315" s="128"/>
      <c r="T1315" s="128"/>
      <c r="U1315" s="128"/>
      <c r="V1315" s="128"/>
      <c r="W1315" s="151"/>
      <c r="X1315" s="98"/>
      <c r="Y1315" s="143"/>
      <c r="Z1315" s="143"/>
    </row>
    <row r="1316">
      <c r="A1316" s="155"/>
      <c r="B1316" s="155"/>
      <c r="C1316" s="155"/>
      <c r="D1316" s="155"/>
      <c r="E1316" s="155"/>
      <c r="F1316" s="155"/>
      <c r="G1316" s="155"/>
      <c r="H1316" s="155"/>
      <c r="I1316" s="155"/>
      <c r="J1316" s="155"/>
      <c r="K1316" s="155"/>
      <c r="L1316" s="155"/>
      <c r="M1316" s="155"/>
      <c r="N1316" s="155"/>
      <c r="O1316" s="155"/>
      <c r="P1316" s="202"/>
      <c r="Q1316" s="151"/>
      <c r="R1316" s="97"/>
      <c r="S1316" s="128"/>
      <c r="T1316" s="128"/>
      <c r="U1316" s="128"/>
      <c r="V1316" s="128"/>
      <c r="W1316" s="151"/>
      <c r="X1316" s="98"/>
      <c r="Y1316" s="143"/>
      <c r="Z1316" s="143"/>
    </row>
    <row r="1317">
      <c r="A1317" s="155"/>
      <c r="B1317" s="155"/>
      <c r="C1317" s="155"/>
      <c r="D1317" s="155"/>
      <c r="E1317" s="155"/>
      <c r="F1317" s="155"/>
      <c r="G1317" s="155"/>
      <c r="H1317" s="155"/>
      <c r="I1317" s="155"/>
      <c r="J1317" s="155"/>
      <c r="K1317" s="155"/>
      <c r="L1317" s="155"/>
      <c r="M1317" s="155"/>
      <c r="N1317" s="155"/>
      <c r="O1317" s="155"/>
      <c r="P1317" s="202"/>
      <c r="Q1317" s="151"/>
      <c r="R1317" s="97"/>
      <c r="S1317" s="128"/>
      <c r="T1317" s="128"/>
      <c r="U1317" s="128"/>
      <c r="V1317" s="128"/>
      <c r="W1317" s="151"/>
      <c r="X1317" s="98"/>
      <c r="Y1317" s="143"/>
      <c r="Z1317" s="143"/>
    </row>
    <row r="1318">
      <c r="A1318" s="155"/>
      <c r="B1318" s="155"/>
      <c r="C1318" s="155"/>
      <c r="D1318" s="155"/>
      <c r="E1318" s="155"/>
      <c r="F1318" s="155"/>
      <c r="G1318" s="155"/>
      <c r="H1318" s="155"/>
      <c r="I1318" s="155"/>
      <c r="J1318" s="155"/>
      <c r="K1318" s="155"/>
      <c r="L1318" s="155"/>
      <c r="M1318" s="155"/>
      <c r="N1318" s="155"/>
      <c r="O1318" s="155"/>
      <c r="P1318" s="202"/>
      <c r="Q1318" s="151"/>
      <c r="R1318" s="97"/>
      <c r="S1318" s="128"/>
      <c r="T1318" s="128"/>
      <c r="U1318" s="128"/>
      <c r="V1318" s="128"/>
      <c r="W1318" s="151"/>
      <c r="X1318" s="98"/>
      <c r="Y1318" s="143"/>
      <c r="Z1318" s="143"/>
    </row>
    <row r="1319">
      <c r="A1319" s="155"/>
      <c r="B1319" s="155"/>
      <c r="C1319" s="155"/>
      <c r="D1319" s="155"/>
      <c r="E1319" s="155"/>
      <c r="F1319" s="155"/>
      <c r="G1319" s="155"/>
      <c r="H1319" s="155"/>
      <c r="I1319" s="155"/>
      <c r="J1319" s="155"/>
      <c r="K1319" s="155"/>
      <c r="L1319" s="155"/>
      <c r="M1319" s="155"/>
      <c r="N1319" s="155"/>
      <c r="O1319" s="155"/>
      <c r="P1319" s="202"/>
      <c r="Q1319" s="151"/>
      <c r="R1319" s="97"/>
      <c r="S1319" s="128"/>
      <c r="T1319" s="128"/>
      <c r="U1319" s="128"/>
      <c r="V1319" s="128"/>
      <c r="W1319" s="151"/>
      <c r="X1319" s="98"/>
      <c r="Y1319" s="143"/>
      <c r="Z1319" s="143"/>
    </row>
    <row r="1320">
      <c r="A1320" s="155"/>
      <c r="B1320" s="155"/>
      <c r="C1320" s="155"/>
      <c r="D1320" s="155"/>
      <c r="E1320" s="155"/>
      <c r="F1320" s="155"/>
      <c r="G1320" s="155"/>
      <c r="H1320" s="155"/>
      <c r="I1320" s="155"/>
      <c r="J1320" s="155"/>
      <c r="K1320" s="155"/>
      <c r="L1320" s="155"/>
      <c r="M1320" s="155"/>
      <c r="N1320" s="155"/>
      <c r="O1320" s="155"/>
      <c r="P1320" s="202"/>
      <c r="Q1320" s="151"/>
      <c r="R1320" s="97"/>
      <c r="S1320" s="128"/>
      <c r="T1320" s="128"/>
      <c r="U1320" s="128"/>
      <c r="V1320" s="128"/>
      <c r="W1320" s="151"/>
      <c r="X1320" s="98"/>
      <c r="Y1320" s="143"/>
      <c r="Z1320" s="143"/>
    </row>
    <row r="1321">
      <c r="A1321" s="155"/>
      <c r="B1321" s="155"/>
      <c r="C1321" s="155"/>
      <c r="D1321" s="155"/>
      <c r="E1321" s="155"/>
      <c r="F1321" s="155"/>
      <c r="G1321" s="155"/>
      <c r="H1321" s="155"/>
      <c r="I1321" s="155"/>
      <c r="J1321" s="155"/>
      <c r="K1321" s="155"/>
      <c r="L1321" s="155"/>
      <c r="M1321" s="155"/>
      <c r="N1321" s="155"/>
      <c r="O1321" s="155"/>
      <c r="P1321" s="202"/>
      <c r="Q1321" s="151"/>
      <c r="R1321" s="97"/>
      <c r="S1321" s="128"/>
      <c r="T1321" s="128"/>
      <c r="U1321" s="128"/>
      <c r="V1321" s="128"/>
      <c r="W1321" s="151"/>
      <c r="X1321" s="98"/>
      <c r="Y1321" s="143"/>
      <c r="Z1321" s="143"/>
    </row>
    <row r="1322">
      <c r="A1322" s="155"/>
      <c r="B1322" s="155"/>
      <c r="C1322" s="155"/>
      <c r="D1322" s="155"/>
      <c r="E1322" s="155"/>
      <c r="F1322" s="155"/>
      <c r="G1322" s="155"/>
      <c r="H1322" s="155"/>
      <c r="I1322" s="155"/>
      <c r="J1322" s="155"/>
      <c r="K1322" s="155"/>
      <c r="L1322" s="155"/>
      <c r="M1322" s="155"/>
      <c r="N1322" s="155"/>
      <c r="O1322" s="155"/>
      <c r="P1322" s="202"/>
      <c r="Q1322" s="151"/>
      <c r="R1322" s="97"/>
      <c r="S1322" s="128"/>
      <c r="T1322" s="128"/>
      <c r="U1322" s="128"/>
      <c r="V1322" s="128"/>
      <c r="W1322" s="151"/>
      <c r="X1322" s="98"/>
      <c r="Y1322" s="143"/>
      <c r="Z1322" s="143"/>
    </row>
    <row r="1323">
      <c r="A1323" s="155"/>
      <c r="B1323" s="155"/>
      <c r="C1323" s="155"/>
      <c r="D1323" s="155"/>
      <c r="E1323" s="155"/>
      <c r="F1323" s="155"/>
      <c r="G1323" s="155"/>
      <c r="H1323" s="155"/>
      <c r="I1323" s="155"/>
      <c r="J1323" s="155"/>
      <c r="K1323" s="155"/>
      <c r="L1323" s="155"/>
      <c r="M1323" s="155"/>
      <c r="N1323" s="155"/>
      <c r="O1323" s="155"/>
      <c r="P1323" s="202"/>
      <c r="Q1323" s="151"/>
      <c r="R1323" s="97"/>
      <c r="S1323" s="128"/>
      <c r="T1323" s="128"/>
      <c r="U1323" s="128"/>
      <c r="V1323" s="128"/>
      <c r="W1323" s="151"/>
      <c r="X1323" s="98"/>
      <c r="Y1323" s="143"/>
      <c r="Z1323" s="143"/>
    </row>
    <row r="1324">
      <c r="A1324" s="155"/>
      <c r="B1324" s="155"/>
      <c r="C1324" s="155"/>
      <c r="D1324" s="155"/>
      <c r="E1324" s="155"/>
      <c r="F1324" s="155"/>
      <c r="G1324" s="155"/>
      <c r="H1324" s="155"/>
      <c r="I1324" s="155"/>
      <c r="J1324" s="155"/>
      <c r="K1324" s="155"/>
      <c r="L1324" s="155"/>
      <c r="M1324" s="155"/>
      <c r="N1324" s="155"/>
      <c r="O1324" s="155"/>
      <c r="P1324" s="202"/>
      <c r="Q1324" s="151"/>
      <c r="R1324" s="97"/>
      <c r="S1324" s="128"/>
      <c r="T1324" s="128"/>
      <c r="U1324" s="128"/>
      <c r="V1324" s="128"/>
      <c r="W1324" s="151"/>
      <c r="X1324" s="98"/>
      <c r="Y1324" s="143"/>
      <c r="Z1324" s="143"/>
    </row>
    <row r="1325">
      <c r="A1325" s="155"/>
      <c r="B1325" s="155"/>
      <c r="C1325" s="155"/>
      <c r="D1325" s="155"/>
      <c r="E1325" s="155"/>
      <c r="F1325" s="155"/>
      <c r="G1325" s="155"/>
      <c r="H1325" s="155"/>
      <c r="I1325" s="155"/>
      <c r="J1325" s="155"/>
      <c r="K1325" s="155"/>
      <c r="L1325" s="155"/>
      <c r="M1325" s="155"/>
      <c r="N1325" s="155"/>
      <c r="O1325" s="155"/>
      <c r="P1325" s="202"/>
      <c r="Q1325" s="151"/>
      <c r="R1325" s="97"/>
      <c r="S1325" s="128"/>
      <c r="T1325" s="128"/>
      <c r="U1325" s="128"/>
      <c r="V1325" s="128"/>
      <c r="W1325" s="151"/>
      <c r="X1325" s="98"/>
      <c r="Y1325" s="143"/>
      <c r="Z1325" s="143"/>
    </row>
    <row r="1326">
      <c r="A1326" s="155"/>
      <c r="B1326" s="155"/>
      <c r="C1326" s="155"/>
      <c r="D1326" s="155"/>
      <c r="E1326" s="155"/>
      <c r="F1326" s="155"/>
      <c r="G1326" s="155"/>
      <c r="H1326" s="155"/>
      <c r="I1326" s="155"/>
      <c r="J1326" s="155"/>
      <c r="K1326" s="155"/>
      <c r="L1326" s="155"/>
      <c r="M1326" s="155"/>
      <c r="N1326" s="155"/>
      <c r="O1326" s="155"/>
      <c r="P1326" s="202"/>
      <c r="Q1326" s="151"/>
      <c r="R1326" s="97"/>
      <c r="S1326" s="128"/>
      <c r="T1326" s="128"/>
      <c r="U1326" s="128"/>
      <c r="V1326" s="128"/>
      <c r="W1326" s="151"/>
      <c r="X1326" s="98"/>
      <c r="Y1326" s="143"/>
      <c r="Z1326" s="143"/>
    </row>
    <row r="1327">
      <c r="A1327" s="155"/>
      <c r="B1327" s="155"/>
      <c r="C1327" s="155"/>
      <c r="D1327" s="155"/>
      <c r="E1327" s="155"/>
      <c r="F1327" s="155"/>
      <c r="G1327" s="155"/>
      <c r="H1327" s="155"/>
      <c r="I1327" s="155"/>
      <c r="J1327" s="155"/>
      <c r="K1327" s="155"/>
      <c r="L1327" s="155"/>
      <c r="M1327" s="155"/>
      <c r="N1327" s="155"/>
      <c r="O1327" s="155"/>
      <c r="P1327" s="202"/>
      <c r="Q1327" s="151"/>
      <c r="R1327" s="97"/>
      <c r="S1327" s="128"/>
      <c r="T1327" s="128"/>
      <c r="U1327" s="128"/>
      <c r="V1327" s="128"/>
      <c r="W1327" s="151"/>
      <c r="X1327" s="98"/>
      <c r="Y1327" s="143"/>
      <c r="Z1327" s="143"/>
    </row>
    <row r="1328">
      <c r="A1328" s="155"/>
      <c r="B1328" s="155"/>
      <c r="C1328" s="155"/>
      <c r="D1328" s="155"/>
      <c r="E1328" s="155"/>
      <c r="F1328" s="155"/>
      <c r="G1328" s="155"/>
      <c r="H1328" s="155"/>
      <c r="I1328" s="155"/>
      <c r="J1328" s="155"/>
      <c r="K1328" s="155"/>
      <c r="L1328" s="155"/>
      <c r="M1328" s="155"/>
      <c r="N1328" s="155"/>
      <c r="O1328" s="155"/>
      <c r="P1328" s="202"/>
      <c r="Q1328" s="151"/>
      <c r="R1328" s="97"/>
      <c r="S1328" s="128"/>
      <c r="T1328" s="128"/>
      <c r="U1328" s="128"/>
      <c r="V1328" s="128"/>
      <c r="W1328" s="151"/>
      <c r="X1328" s="98"/>
      <c r="Y1328" s="143"/>
      <c r="Z1328" s="143"/>
    </row>
    <row r="1329">
      <c r="A1329" s="155"/>
      <c r="B1329" s="155"/>
      <c r="C1329" s="155"/>
      <c r="D1329" s="155"/>
      <c r="E1329" s="155"/>
      <c r="F1329" s="155"/>
      <c r="G1329" s="155"/>
      <c r="H1329" s="155"/>
      <c r="I1329" s="155"/>
      <c r="J1329" s="155"/>
      <c r="K1329" s="155"/>
      <c r="L1329" s="155"/>
      <c r="M1329" s="155"/>
      <c r="N1329" s="155"/>
      <c r="O1329" s="155"/>
      <c r="P1329" s="202"/>
      <c r="Q1329" s="151"/>
      <c r="R1329" s="97"/>
      <c r="S1329" s="128"/>
      <c r="T1329" s="128"/>
      <c r="U1329" s="128"/>
      <c r="V1329" s="128"/>
      <c r="W1329" s="151"/>
      <c r="X1329" s="98"/>
      <c r="Y1329" s="143"/>
      <c r="Z1329" s="143"/>
    </row>
    <row r="1330">
      <c r="A1330" s="155"/>
      <c r="B1330" s="155"/>
      <c r="C1330" s="155"/>
      <c r="D1330" s="155"/>
      <c r="E1330" s="155"/>
      <c r="F1330" s="155"/>
      <c r="G1330" s="155"/>
      <c r="H1330" s="155"/>
      <c r="I1330" s="155"/>
      <c r="J1330" s="155"/>
      <c r="K1330" s="155"/>
      <c r="L1330" s="155"/>
      <c r="M1330" s="155"/>
      <c r="N1330" s="155"/>
      <c r="O1330" s="155"/>
      <c r="P1330" s="202"/>
      <c r="Q1330" s="151"/>
      <c r="R1330" s="97"/>
      <c r="S1330" s="128"/>
      <c r="T1330" s="128"/>
      <c r="U1330" s="128"/>
      <c r="V1330" s="128"/>
      <c r="W1330" s="151"/>
      <c r="X1330" s="98"/>
      <c r="Y1330" s="143"/>
      <c r="Z1330" s="143"/>
    </row>
    <row r="1331">
      <c r="A1331" s="155"/>
      <c r="B1331" s="155"/>
      <c r="C1331" s="155"/>
      <c r="D1331" s="155"/>
      <c r="E1331" s="155"/>
      <c r="F1331" s="155"/>
      <c r="G1331" s="155"/>
      <c r="H1331" s="155"/>
      <c r="I1331" s="155"/>
      <c r="J1331" s="155"/>
      <c r="K1331" s="155"/>
      <c r="L1331" s="155"/>
      <c r="M1331" s="155"/>
      <c r="N1331" s="155"/>
      <c r="O1331" s="155"/>
      <c r="P1331" s="202"/>
      <c r="Q1331" s="151"/>
      <c r="R1331" s="97"/>
      <c r="S1331" s="128"/>
      <c r="T1331" s="128"/>
      <c r="U1331" s="128"/>
      <c r="V1331" s="128"/>
      <c r="W1331" s="151"/>
      <c r="X1331" s="98"/>
      <c r="Y1331" s="143"/>
      <c r="Z1331" s="143"/>
    </row>
    <row r="1332">
      <c r="A1332" s="155"/>
      <c r="B1332" s="155"/>
      <c r="C1332" s="155"/>
      <c r="D1332" s="155"/>
      <c r="E1332" s="155"/>
      <c r="F1332" s="155"/>
      <c r="G1332" s="155"/>
      <c r="H1332" s="155"/>
      <c r="I1332" s="155"/>
      <c r="J1332" s="155"/>
      <c r="K1332" s="155"/>
      <c r="L1332" s="155"/>
      <c r="M1332" s="155"/>
      <c r="N1332" s="155"/>
      <c r="O1332" s="155"/>
      <c r="P1332" s="202"/>
      <c r="Q1332" s="151"/>
      <c r="R1332" s="97"/>
      <c r="S1332" s="128"/>
      <c r="T1332" s="128"/>
      <c r="U1332" s="128"/>
      <c r="V1332" s="128"/>
      <c r="W1332" s="151"/>
      <c r="X1332" s="98"/>
      <c r="Y1332" s="143"/>
      <c r="Z1332" s="143"/>
    </row>
    <row r="1333">
      <c r="A1333" s="155"/>
      <c r="B1333" s="155"/>
      <c r="C1333" s="155"/>
      <c r="D1333" s="155"/>
      <c r="E1333" s="155"/>
      <c r="F1333" s="155"/>
      <c r="G1333" s="155"/>
      <c r="H1333" s="155"/>
      <c r="I1333" s="155"/>
      <c r="J1333" s="155"/>
      <c r="K1333" s="155"/>
      <c r="L1333" s="155"/>
      <c r="M1333" s="155"/>
      <c r="N1333" s="155"/>
      <c r="O1333" s="155"/>
      <c r="P1333" s="202"/>
      <c r="Q1333" s="151"/>
      <c r="R1333" s="97"/>
      <c r="S1333" s="128"/>
      <c r="T1333" s="128"/>
      <c r="U1333" s="128"/>
      <c r="V1333" s="128"/>
      <c r="W1333" s="151"/>
      <c r="X1333" s="98"/>
      <c r="Y1333" s="143"/>
      <c r="Z1333" s="143"/>
    </row>
    <row r="1334">
      <c r="A1334" s="155"/>
      <c r="B1334" s="155"/>
      <c r="C1334" s="155"/>
      <c r="D1334" s="155"/>
      <c r="E1334" s="155"/>
      <c r="F1334" s="155"/>
      <c r="G1334" s="155"/>
      <c r="H1334" s="155"/>
      <c r="I1334" s="155"/>
      <c r="J1334" s="155"/>
      <c r="K1334" s="155"/>
      <c r="L1334" s="155"/>
      <c r="M1334" s="155"/>
      <c r="N1334" s="155"/>
      <c r="O1334" s="155"/>
      <c r="P1334" s="202"/>
      <c r="Q1334" s="151"/>
      <c r="R1334" s="97"/>
      <c r="S1334" s="128"/>
      <c r="T1334" s="128"/>
      <c r="U1334" s="128"/>
      <c r="V1334" s="128"/>
      <c r="W1334" s="151"/>
      <c r="X1334" s="98"/>
      <c r="Y1334" s="143"/>
      <c r="Z1334" s="143"/>
    </row>
    <row r="1335">
      <c r="A1335" s="155"/>
      <c r="B1335" s="155"/>
      <c r="C1335" s="155"/>
      <c r="D1335" s="155"/>
      <c r="E1335" s="155"/>
      <c r="F1335" s="155"/>
      <c r="G1335" s="155"/>
      <c r="H1335" s="155"/>
      <c r="I1335" s="155"/>
      <c r="J1335" s="155"/>
      <c r="K1335" s="155"/>
      <c r="L1335" s="155"/>
      <c r="M1335" s="155"/>
      <c r="N1335" s="155"/>
      <c r="O1335" s="155"/>
      <c r="P1335" s="202"/>
      <c r="Q1335" s="151"/>
      <c r="R1335" s="97"/>
      <c r="S1335" s="128"/>
      <c r="T1335" s="128"/>
      <c r="U1335" s="128"/>
      <c r="V1335" s="128"/>
      <c r="W1335" s="151"/>
      <c r="X1335" s="98"/>
      <c r="Y1335" s="143"/>
      <c r="Z1335" s="143"/>
    </row>
    <row r="1336">
      <c r="A1336" s="155"/>
      <c r="B1336" s="155"/>
      <c r="C1336" s="155"/>
      <c r="D1336" s="155"/>
      <c r="E1336" s="155"/>
      <c r="F1336" s="155"/>
      <c r="G1336" s="155"/>
      <c r="H1336" s="155"/>
      <c r="I1336" s="155"/>
      <c r="J1336" s="155"/>
      <c r="K1336" s="155"/>
      <c r="L1336" s="155"/>
      <c r="M1336" s="155"/>
      <c r="N1336" s="155"/>
      <c r="O1336" s="155"/>
      <c r="P1336" s="202"/>
      <c r="Q1336" s="151"/>
      <c r="R1336" s="97"/>
      <c r="S1336" s="128"/>
      <c r="T1336" s="128"/>
      <c r="U1336" s="128"/>
      <c r="V1336" s="128"/>
      <c r="W1336" s="151"/>
      <c r="X1336" s="98"/>
      <c r="Y1336" s="143"/>
      <c r="Z1336" s="143"/>
    </row>
    <row r="1337">
      <c r="A1337" s="155"/>
      <c r="B1337" s="155"/>
      <c r="C1337" s="155"/>
      <c r="D1337" s="155"/>
      <c r="E1337" s="155"/>
      <c r="F1337" s="155"/>
      <c r="G1337" s="155"/>
      <c r="H1337" s="155"/>
      <c r="I1337" s="155"/>
      <c r="J1337" s="155"/>
      <c r="K1337" s="155"/>
      <c r="L1337" s="155"/>
      <c r="M1337" s="155"/>
      <c r="N1337" s="155"/>
      <c r="O1337" s="155"/>
      <c r="P1337" s="202"/>
      <c r="Q1337" s="151"/>
      <c r="R1337" s="97"/>
      <c r="S1337" s="128"/>
      <c r="T1337" s="128"/>
      <c r="U1337" s="128"/>
      <c r="V1337" s="128"/>
      <c r="W1337" s="151"/>
      <c r="X1337" s="98"/>
      <c r="Y1337" s="143"/>
      <c r="Z1337" s="143"/>
    </row>
    <row r="1338">
      <c r="A1338" s="155"/>
      <c r="B1338" s="155"/>
      <c r="C1338" s="155"/>
      <c r="D1338" s="155"/>
      <c r="E1338" s="155"/>
      <c r="F1338" s="155"/>
      <c r="G1338" s="155"/>
      <c r="H1338" s="155"/>
      <c r="I1338" s="155"/>
      <c r="J1338" s="155"/>
      <c r="K1338" s="155"/>
      <c r="L1338" s="155"/>
      <c r="M1338" s="155"/>
      <c r="N1338" s="155"/>
      <c r="O1338" s="155"/>
      <c r="P1338" s="202"/>
      <c r="Q1338" s="151"/>
      <c r="R1338" s="97"/>
      <c r="S1338" s="128"/>
      <c r="T1338" s="128"/>
      <c r="U1338" s="128"/>
      <c r="V1338" s="128"/>
      <c r="W1338" s="151"/>
      <c r="X1338" s="98"/>
      <c r="Y1338" s="143"/>
      <c r="Z1338" s="143"/>
    </row>
    <row r="1339">
      <c r="A1339" s="155"/>
      <c r="B1339" s="155"/>
      <c r="C1339" s="155"/>
      <c r="D1339" s="155"/>
      <c r="E1339" s="155"/>
      <c r="F1339" s="155"/>
      <c r="G1339" s="155"/>
      <c r="H1339" s="155"/>
      <c r="I1339" s="155"/>
      <c r="J1339" s="155"/>
      <c r="K1339" s="155"/>
      <c r="L1339" s="155"/>
      <c r="M1339" s="155"/>
      <c r="N1339" s="155"/>
      <c r="O1339" s="155"/>
      <c r="P1339" s="202"/>
      <c r="Q1339" s="151"/>
      <c r="R1339" s="97"/>
      <c r="S1339" s="128"/>
      <c r="T1339" s="128"/>
      <c r="U1339" s="128"/>
      <c r="V1339" s="128"/>
      <c r="W1339" s="151"/>
      <c r="X1339" s="98"/>
      <c r="Y1339" s="143"/>
      <c r="Z1339" s="143"/>
    </row>
    <row r="1340">
      <c r="A1340" s="155"/>
      <c r="B1340" s="155"/>
      <c r="C1340" s="155"/>
      <c r="D1340" s="155"/>
      <c r="E1340" s="155"/>
      <c r="F1340" s="155"/>
      <c r="G1340" s="155"/>
      <c r="H1340" s="155"/>
      <c r="I1340" s="155"/>
      <c r="J1340" s="155"/>
      <c r="K1340" s="155"/>
      <c r="L1340" s="155"/>
      <c r="M1340" s="155"/>
      <c r="N1340" s="155"/>
      <c r="O1340" s="155"/>
      <c r="P1340" s="202"/>
      <c r="Q1340" s="151"/>
      <c r="R1340" s="97"/>
      <c r="S1340" s="128"/>
      <c r="T1340" s="128"/>
      <c r="U1340" s="128"/>
      <c r="V1340" s="128"/>
      <c r="W1340" s="151"/>
      <c r="X1340" s="98"/>
      <c r="Y1340" s="143"/>
      <c r="Z1340" s="143"/>
    </row>
    <row r="1341">
      <c r="A1341" s="155"/>
      <c r="B1341" s="155"/>
      <c r="C1341" s="155"/>
      <c r="D1341" s="155"/>
      <c r="E1341" s="155"/>
      <c r="F1341" s="155"/>
      <c r="G1341" s="155"/>
      <c r="H1341" s="155"/>
      <c r="I1341" s="155"/>
      <c r="J1341" s="155"/>
      <c r="K1341" s="155"/>
      <c r="L1341" s="155"/>
      <c r="M1341" s="155"/>
      <c r="N1341" s="155"/>
      <c r="O1341" s="155"/>
      <c r="P1341" s="202"/>
      <c r="Q1341" s="151"/>
      <c r="R1341" s="97"/>
      <c r="S1341" s="128"/>
      <c r="T1341" s="128"/>
      <c r="U1341" s="128"/>
      <c r="V1341" s="128"/>
      <c r="W1341" s="151"/>
      <c r="X1341" s="98"/>
      <c r="Y1341" s="143"/>
      <c r="Z1341" s="143"/>
    </row>
    <row r="1342">
      <c r="A1342" s="155"/>
      <c r="B1342" s="155"/>
      <c r="C1342" s="155"/>
      <c r="D1342" s="155"/>
      <c r="E1342" s="155"/>
      <c r="F1342" s="155"/>
      <c r="G1342" s="155"/>
      <c r="H1342" s="155"/>
      <c r="I1342" s="155"/>
      <c r="J1342" s="155"/>
      <c r="K1342" s="155"/>
      <c r="L1342" s="155"/>
      <c r="M1342" s="155"/>
      <c r="N1342" s="155"/>
      <c r="O1342" s="155"/>
      <c r="P1342" s="202"/>
      <c r="Q1342" s="151"/>
      <c r="R1342" s="97"/>
      <c r="S1342" s="128"/>
      <c r="T1342" s="128"/>
      <c r="U1342" s="128"/>
      <c r="V1342" s="128"/>
      <c r="W1342" s="151"/>
      <c r="X1342" s="98"/>
      <c r="Y1342" s="143"/>
      <c r="Z1342" s="143"/>
    </row>
    <row r="1343">
      <c r="A1343" s="155"/>
      <c r="B1343" s="155"/>
      <c r="C1343" s="155"/>
      <c r="D1343" s="155"/>
      <c r="E1343" s="155"/>
      <c r="F1343" s="155"/>
      <c r="G1343" s="155"/>
      <c r="H1343" s="155"/>
      <c r="I1343" s="155"/>
      <c r="J1343" s="155"/>
      <c r="K1343" s="155"/>
      <c r="L1343" s="155"/>
      <c r="M1343" s="155"/>
      <c r="N1343" s="155"/>
      <c r="O1343" s="155"/>
      <c r="P1343" s="202"/>
      <c r="Q1343" s="151"/>
      <c r="R1343" s="97"/>
      <c r="S1343" s="128"/>
      <c r="T1343" s="128"/>
      <c r="U1343" s="128"/>
      <c r="V1343" s="128"/>
      <c r="W1343" s="151"/>
      <c r="X1343" s="98"/>
      <c r="Y1343" s="143"/>
      <c r="Z1343" s="143"/>
    </row>
    <row r="1344">
      <c r="A1344" s="155"/>
      <c r="B1344" s="155"/>
      <c r="C1344" s="155"/>
      <c r="D1344" s="155"/>
      <c r="E1344" s="155"/>
      <c r="F1344" s="155"/>
      <c r="G1344" s="155"/>
      <c r="H1344" s="155"/>
      <c r="I1344" s="155"/>
      <c r="J1344" s="155"/>
      <c r="K1344" s="155"/>
      <c r="L1344" s="155"/>
      <c r="M1344" s="155"/>
      <c r="N1344" s="155"/>
      <c r="O1344" s="155"/>
      <c r="P1344" s="202"/>
      <c r="Q1344" s="151"/>
      <c r="R1344" s="97"/>
      <c r="S1344" s="128"/>
      <c r="T1344" s="128"/>
      <c r="U1344" s="128"/>
      <c r="V1344" s="128"/>
      <c r="W1344" s="151"/>
      <c r="X1344" s="98"/>
      <c r="Y1344" s="143"/>
      <c r="Z1344" s="143"/>
    </row>
    <row r="1345">
      <c r="A1345" s="155"/>
      <c r="B1345" s="155"/>
      <c r="C1345" s="155"/>
      <c r="D1345" s="155"/>
      <c r="E1345" s="155"/>
      <c r="F1345" s="155"/>
      <c r="G1345" s="155"/>
      <c r="H1345" s="155"/>
      <c r="I1345" s="155"/>
      <c r="J1345" s="155"/>
      <c r="K1345" s="155"/>
      <c r="L1345" s="155"/>
      <c r="M1345" s="155"/>
      <c r="N1345" s="155"/>
      <c r="O1345" s="155"/>
      <c r="P1345" s="202"/>
      <c r="Q1345" s="151"/>
      <c r="R1345" s="97"/>
      <c r="S1345" s="128"/>
      <c r="T1345" s="128"/>
      <c r="U1345" s="128"/>
      <c r="V1345" s="128"/>
      <c r="W1345" s="151"/>
      <c r="X1345" s="98"/>
      <c r="Y1345" s="143"/>
      <c r="Z1345" s="143"/>
    </row>
    <row r="1346">
      <c r="A1346" s="155"/>
      <c r="B1346" s="155"/>
      <c r="C1346" s="155"/>
      <c r="D1346" s="155"/>
      <c r="E1346" s="155"/>
      <c r="F1346" s="155"/>
      <c r="G1346" s="155"/>
      <c r="H1346" s="155"/>
      <c r="I1346" s="155"/>
      <c r="J1346" s="155"/>
      <c r="K1346" s="155"/>
      <c r="L1346" s="155"/>
      <c r="M1346" s="155"/>
      <c r="N1346" s="155"/>
      <c r="O1346" s="155"/>
      <c r="P1346" s="202"/>
      <c r="Q1346" s="151"/>
      <c r="R1346" s="97"/>
      <c r="S1346" s="128"/>
      <c r="T1346" s="128"/>
      <c r="U1346" s="128"/>
      <c r="V1346" s="128"/>
      <c r="W1346" s="151"/>
      <c r="X1346" s="98"/>
      <c r="Y1346" s="143"/>
      <c r="Z1346" s="143"/>
    </row>
    <row r="1347">
      <c r="A1347" s="155"/>
      <c r="B1347" s="155"/>
      <c r="C1347" s="155"/>
      <c r="D1347" s="155"/>
      <c r="E1347" s="155"/>
      <c r="F1347" s="155"/>
      <c r="G1347" s="155"/>
      <c r="H1347" s="155"/>
      <c r="I1347" s="155"/>
      <c r="J1347" s="155"/>
      <c r="K1347" s="155"/>
      <c r="L1347" s="155"/>
      <c r="M1347" s="155"/>
      <c r="N1347" s="155"/>
      <c r="O1347" s="155"/>
      <c r="P1347" s="202"/>
      <c r="Q1347" s="151"/>
      <c r="R1347" s="97"/>
      <c r="S1347" s="128"/>
      <c r="T1347" s="128"/>
      <c r="U1347" s="128"/>
      <c r="V1347" s="128"/>
      <c r="W1347" s="151"/>
      <c r="X1347" s="98"/>
      <c r="Y1347" s="143"/>
      <c r="Z1347" s="143"/>
    </row>
    <row r="1348">
      <c r="A1348" s="155"/>
      <c r="B1348" s="155"/>
      <c r="C1348" s="155"/>
      <c r="D1348" s="155"/>
      <c r="E1348" s="155"/>
      <c r="F1348" s="155"/>
      <c r="G1348" s="155"/>
      <c r="H1348" s="155"/>
      <c r="I1348" s="155"/>
      <c r="J1348" s="155"/>
      <c r="K1348" s="155"/>
      <c r="L1348" s="155"/>
      <c r="M1348" s="155"/>
      <c r="N1348" s="155"/>
      <c r="O1348" s="155"/>
      <c r="P1348" s="202"/>
      <c r="Q1348" s="151"/>
      <c r="R1348" s="97"/>
      <c r="S1348" s="128"/>
      <c r="T1348" s="128"/>
      <c r="U1348" s="128"/>
      <c r="V1348" s="128"/>
      <c r="W1348" s="151"/>
      <c r="X1348" s="98"/>
      <c r="Y1348" s="143"/>
      <c r="Z1348" s="143"/>
    </row>
    <row r="1349">
      <c r="A1349" s="155"/>
      <c r="B1349" s="155"/>
      <c r="C1349" s="155"/>
      <c r="D1349" s="155"/>
      <c r="E1349" s="155"/>
      <c r="F1349" s="155"/>
      <c r="G1349" s="155"/>
      <c r="H1349" s="155"/>
      <c r="I1349" s="155"/>
      <c r="J1349" s="155"/>
      <c r="K1349" s="155"/>
      <c r="L1349" s="155"/>
      <c r="M1349" s="155"/>
      <c r="N1349" s="155"/>
      <c r="O1349" s="155"/>
      <c r="P1349" s="202"/>
      <c r="Q1349" s="151"/>
      <c r="R1349" s="97"/>
      <c r="S1349" s="128"/>
      <c r="T1349" s="128"/>
      <c r="U1349" s="128"/>
      <c r="V1349" s="128"/>
      <c r="W1349" s="151"/>
      <c r="X1349" s="98"/>
      <c r="Y1349" s="143"/>
      <c r="Z1349" s="143"/>
    </row>
    <row r="1350">
      <c r="A1350" s="155"/>
      <c r="B1350" s="155"/>
      <c r="C1350" s="155"/>
      <c r="D1350" s="155"/>
      <c r="E1350" s="155"/>
      <c r="F1350" s="155"/>
      <c r="G1350" s="155"/>
      <c r="H1350" s="155"/>
      <c r="I1350" s="155"/>
      <c r="J1350" s="155"/>
      <c r="K1350" s="155"/>
      <c r="L1350" s="155"/>
      <c r="M1350" s="155"/>
      <c r="N1350" s="155"/>
      <c r="O1350" s="155"/>
      <c r="P1350" s="202"/>
      <c r="Q1350" s="151"/>
      <c r="R1350" s="97"/>
      <c r="S1350" s="128"/>
      <c r="T1350" s="128"/>
      <c r="U1350" s="128"/>
      <c r="V1350" s="128"/>
      <c r="W1350" s="151"/>
      <c r="X1350" s="98"/>
      <c r="Y1350" s="143"/>
      <c r="Z1350" s="143"/>
    </row>
    <row r="1351">
      <c r="A1351" s="155"/>
      <c r="B1351" s="155"/>
      <c r="C1351" s="155"/>
      <c r="D1351" s="155"/>
      <c r="E1351" s="155"/>
      <c r="F1351" s="155"/>
      <c r="G1351" s="155"/>
      <c r="H1351" s="155"/>
      <c r="I1351" s="155"/>
      <c r="J1351" s="155"/>
      <c r="K1351" s="155"/>
      <c r="L1351" s="155"/>
      <c r="M1351" s="155"/>
      <c r="N1351" s="155"/>
      <c r="O1351" s="155"/>
      <c r="P1351" s="202"/>
      <c r="Q1351" s="151"/>
      <c r="R1351" s="97"/>
      <c r="S1351" s="128"/>
      <c r="T1351" s="128"/>
      <c r="U1351" s="128"/>
      <c r="V1351" s="128"/>
      <c r="W1351" s="151"/>
      <c r="X1351" s="98"/>
      <c r="Y1351" s="143"/>
      <c r="Z1351" s="143"/>
    </row>
    <row r="1352">
      <c r="A1352" s="155"/>
      <c r="B1352" s="155"/>
      <c r="C1352" s="155"/>
      <c r="D1352" s="155"/>
      <c r="E1352" s="155"/>
      <c r="F1352" s="155"/>
      <c r="G1352" s="155"/>
      <c r="H1352" s="155"/>
      <c r="I1352" s="155"/>
      <c r="J1352" s="155"/>
      <c r="K1352" s="155"/>
      <c r="L1352" s="155"/>
      <c r="M1352" s="155"/>
      <c r="N1352" s="155"/>
      <c r="O1352" s="155"/>
      <c r="P1352" s="202"/>
      <c r="Q1352" s="151"/>
      <c r="R1352" s="97"/>
      <c r="S1352" s="128"/>
      <c r="T1352" s="128"/>
      <c r="U1352" s="128"/>
      <c r="V1352" s="128"/>
      <c r="W1352" s="151"/>
      <c r="X1352" s="98"/>
      <c r="Y1352" s="143"/>
      <c r="Z1352" s="143"/>
    </row>
    <row r="1353">
      <c r="A1353" s="155"/>
      <c r="B1353" s="155"/>
      <c r="C1353" s="155"/>
      <c r="D1353" s="155"/>
      <c r="E1353" s="155"/>
      <c r="F1353" s="155"/>
      <c r="G1353" s="155"/>
      <c r="H1353" s="155"/>
      <c r="I1353" s="155"/>
      <c r="J1353" s="155"/>
      <c r="K1353" s="155"/>
      <c r="L1353" s="155"/>
      <c r="M1353" s="155"/>
      <c r="N1353" s="155"/>
      <c r="O1353" s="155"/>
      <c r="P1353" s="202"/>
      <c r="Q1353" s="151"/>
      <c r="R1353" s="97"/>
      <c r="S1353" s="128"/>
      <c r="T1353" s="128"/>
      <c r="U1353" s="128"/>
      <c r="V1353" s="128"/>
      <c r="W1353" s="151"/>
      <c r="X1353" s="98"/>
      <c r="Y1353" s="143">
        <v>1.6</v>
      </c>
      <c r="Z1353" s="143"/>
    </row>
  </sheetData>
  <autoFilter ref="$A$2:$Z$1058">
    <filterColumn colId="4">
      <filters>
        <filter val="T"/>
      </filters>
    </filterColumn>
  </autoFilter>
  <mergeCells count="5">
    <mergeCell ref="B1:D1"/>
    <mergeCell ref="E1:I1"/>
    <mergeCell ref="L1:Q1"/>
    <mergeCell ref="R1:W1"/>
    <mergeCell ref="X1:Z1"/>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idden="1">
      <c r="A1" s="127" t="s">
        <v>170</v>
      </c>
      <c r="B1" s="127">
        <v>8.0</v>
      </c>
    </row>
    <row r="2" hidden="1">
      <c r="A2" s="127" t="s">
        <v>171</v>
      </c>
      <c r="B2" s="127" t="s">
        <v>29</v>
      </c>
      <c r="D2" s="206" t="s">
        <v>31</v>
      </c>
      <c r="E2" s="206" t="s">
        <v>32</v>
      </c>
      <c r="F2" s="206" t="s">
        <v>33</v>
      </c>
      <c r="G2" s="206" t="s">
        <v>34</v>
      </c>
      <c r="H2" s="206" t="s">
        <v>35</v>
      </c>
      <c r="I2" s="206" t="s">
        <v>36</v>
      </c>
      <c r="J2" s="206" t="s">
        <v>37</v>
      </c>
      <c r="K2" s="206" t="s">
        <v>38</v>
      </c>
      <c r="L2" s="206" t="s">
        <v>39</v>
      </c>
      <c r="M2" s="206" t="s">
        <v>40</v>
      </c>
      <c r="N2" s="206" t="s">
        <v>42</v>
      </c>
      <c r="O2" s="206" t="s">
        <v>43</v>
      </c>
      <c r="P2" s="206" t="s">
        <v>44</v>
      </c>
      <c r="Q2" s="206" t="s">
        <v>45</v>
      </c>
      <c r="R2" s="206" t="s">
        <v>46</v>
      </c>
      <c r="S2" s="206" t="s">
        <v>47</v>
      </c>
      <c r="T2" s="206" t="s">
        <v>49</v>
      </c>
    </row>
    <row r="3" hidden="1">
      <c r="A3" s="127" t="s">
        <v>172</v>
      </c>
      <c r="B3" s="207" t="s">
        <v>173</v>
      </c>
      <c r="C3" s="127" t="s">
        <v>174</v>
      </c>
      <c r="O3" s="206"/>
    </row>
    <row r="4" hidden="1">
      <c r="C4" s="127">
        <v>32.0</v>
      </c>
      <c r="D4" s="208">
        <v>187967.0</v>
      </c>
      <c r="E4" s="209">
        <v>60345.0</v>
      </c>
      <c r="F4" s="209">
        <v>65674.0</v>
      </c>
      <c r="G4" s="209">
        <v>132890.0</v>
      </c>
      <c r="H4" s="209">
        <v>72518.0</v>
      </c>
      <c r="I4" s="209">
        <v>59589.0</v>
      </c>
      <c r="J4" s="209">
        <v>133191.0</v>
      </c>
      <c r="K4" s="209">
        <v>94484.0</v>
      </c>
      <c r="L4" s="209">
        <v>329652.0</v>
      </c>
      <c r="M4" s="209">
        <v>112117.0</v>
      </c>
      <c r="N4" s="209">
        <v>142765.0</v>
      </c>
      <c r="O4" s="209">
        <v>618085.0</v>
      </c>
      <c r="P4" s="209">
        <v>42075.0</v>
      </c>
      <c r="Q4" s="209">
        <v>50766.0</v>
      </c>
      <c r="R4" s="209">
        <v>277710.0</v>
      </c>
      <c r="S4" s="209">
        <v>144496.0</v>
      </c>
      <c r="T4" s="209">
        <v>355173.0</v>
      </c>
    </row>
    <row r="5" hidden="1">
      <c r="C5" s="127">
        <v>48.0</v>
      </c>
      <c r="D5" s="208">
        <v>176788.0</v>
      </c>
      <c r="E5" s="209">
        <v>51956.0</v>
      </c>
      <c r="F5" s="209">
        <v>63492.0</v>
      </c>
      <c r="G5" s="209">
        <v>132018.0</v>
      </c>
      <c r="H5" s="209">
        <v>71871.0</v>
      </c>
      <c r="I5" s="209">
        <v>50627.0</v>
      </c>
      <c r="J5" s="209">
        <v>130740.00000000001</v>
      </c>
      <c r="K5" s="209">
        <v>70945.0</v>
      </c>
      <c r="L5" s="209">
        <v>322838.0</v>
      </c>
      <c r="M5" s="209">
        <v>106983.0</v>
      </c>
      <c r="N5" s="209">
        <v>140310.0</v>
      </c>
      <c r="O5" s="209">
        <v>616339.0</v>
      </c>
      <c r="P5" s="209">
        <v>40851.0</v>
      </c>
      <c r="Q5" s="209">
        <v>40466.0</v>
      </c>
      <c r="R5" s="209">
        <v>258175.0</v>
      </c>
      <c r="S5" s="209">
        <v>135395.0</v>
      </c>
      <c r="T5" s="209">
        <v>353731.0</v>
      </c>
    </row>
    <row r="6" hidden="1">
      <c r="C6" s="127">
        <v>64.0</v>
      </c>
      <c r="D6" s="210">
        <v>171854.0</v>
      </c>
      <c r="E6" s="211">
        <v>48394.0</v>
      </c>
      <c r="F6" s="211">
        <v>61554.0</v>
      </c>
      <c r="G6" s="211">
        <v>130785.0</v>
      </c>
      <c r="H6" s="211">
        <v>68299.0</v>
      </c>
      <c r="I6" s="211">
        <v>49419.0</v>
      </c>
      <c r="J6" s="211">
        <v>121929.0</v>
      </c>
      <c r="K6" s="211">
        <v>69237.0</v>
      </c>
      <c r="L6" s="211">
        <v>320289.0</v>
      </c>
      <c r="M6" s="211">
        <v>106564.0</v>
      </c>
      <c r="N6" s="211">
        <v>139706.0</v>
      </c>
      <c r="O6" s="211">
        <v>616029.0</v>
      </c>
      <c r="P6" s="211">
        <v>39738.0</v>
      </c>
      <c r="Q6" s="211">
        <v>39854.0</v>
      </c>
      <c r="R6" s="211">
        <v>254778.0</v>
      </c>
      <c r="S6" s="211">
        <v>133590.0</v>
      </c>
      <c r="T6" s="211">
        <v>351784.0</v>
      </c>
    </row>
    <row r="7" hidden="1">
      <c r="C7" s="127" t="s">
        <v>175</v>
      </c>
      <c r="D7" s="211"/>
      <c r="O7" s="206"/>
    </row>
    <row r="8" hidden="1">
      <c r="C8" s="127">
        <v>32.0</v>
      </c>
      <c r="D8" s="210">
        <v>344000.0</v>
      </c>
      <c r="E8" s="211">
        <v>8.4336E7</v>
      </c>
      <c r="F8" s="211">
        <v>883000.0</v>
      </c>
      <c r="G8" s="211">
        <v>7638000.0</v>
      </c>
      <c r="H8" s="211">
        <v>85000.0</v>
      </c>
      <c r="I8" s="211">
        <v>12000.0</v>
      </c>
      <c r="J8" s="211">
        <v>91000.0</v>
      </c>
      <c r="K8" s="211">
        <v>118000.0</v>
      </c>
      <c r="L8" s="211">
        <v>168000.0</v>
      </c>
      <c r="M8" s="211">
        <v>567000.0</v>
      </c>
      <c r="N8" s="211">
        <v>62000.0</v>
      </c>
      <c r="O8" s="211">
        <v>1.17341E8</v>
      </c>
      <c r="P8" s="211">
        <v>30000.0</v>
      </c>
      <c r="Q8" s="211">
        <v>170000.0</v>
      </c>
      <c r="R8" s="211">
        <v>1.1605E7</v>
      </c>
      <c r="S8" s="211">
        <v>2419000.0</v>
      </c>
      <c r="T8" s="211">
        <v>78000.0</v>
      </c>
    </row>
    <row r="9" hidden="1">
      <c r="C9" s="127">
        <v>48.0</v>
      </c>
      <c r="D9" s="210">
        <v>185000.0</v>
      </c>
      <c r="E9" s="211">
        <v>8.2742E7</v>
      </c>
      <c r="F9" s="211">
        <v>903000.0</v>
      </c>
      <c r="G9" s="211">
        <v>7672000.0</v>
      </c>
      <c r="H9" s="211">
        <v>102000.0</v>
      </c>
      <c r="I9" s="211">
        <v>18000.0</v>
      </c>
      <c r="J9" s="211">
        <v>107000.0</v>
      </c>
      <c r="K9" s="211">
        <v>130000.0</v>
      </c>
      <c r="L9" s="211">
        <v>175000.0</v>
      </c>
      <c r="M9" s="211">
        <v>565000.0</v>
      </c>
      <c r="N9" s="211">
        <v>67000.0</v>
      </c>
      <c r="O9" s="211">
        <v>1.01957E8</v>
      </c>
      <c r="P9" s="211">
        <v>33000.0</v>
      </c>
      <c r="Q9" s="211">
        <v>185000.0</v>
      </c>
      <c r="R9" s="211">
        <v>1.1627E7</v>
      </c>
      <c r="S9" s="211">
        <v>2420000.0</v>
      </c>
      <c r="T9" s="211">
        <v>79000.0</v>
      </c>
    </row>
    <row r="10" hidden="1">
      <c r="C10" s="127">
        <v>64.0</v>
      </c>
      <c r="D10" s="210">
        <v>348000.0</v>
      </c>
      <c r="E10" s="211">
        <v>8.2879E7</v>
      </c>
      <c r="F10" s="211">
        <v>879000.0</v>
      </c>
      <c r="G10" s="211">
        <v>7594000.0</v>
      </c>
      <c r="H10" s="211">
        <v>83000.0</v>
      </c>
      <c r="I10" s="211">
        <v>13000.0</v>
      </c>
      <c r="J10" s="211">
        <v>91000.0</v>
      </c>
      <c r="K10" s="211">
        <v>118000.0</v>
      </c>
      <c r="L10" s="211">
        <v>168000.0</v>
      </c>
      <c r="M10" s="211">
        <v>574000.0</v>
      </c>
      <c r="N10" s="211">
        <v>63000.0</v>
      </c>
      <c r="O10" s="211">
        <v>1.08178E8</v>
      </c>
      <c r="P10" s="211">
        <v>29000.0</v>
      </c>
      <c r="Q10" s="211">
        <v>166000.0</v>
      </c>
      <c r="R10" s="211">
        <v>1.1592E7</v>
      </c>
      <c r="S10" s="211">
        <v>2402000.0</v>
      </c>
      <c r="T10" s="211">
        <v>78000.0</v>
      </c>
      <c r="U10" s="211"/>
    </row>
    <row r="11" hidden="1">
      <c r="C11" s="127" t="s">
        <v>176</v>
      </c>
      <c r="D11" s="211"/>
      <c r="E11" s="210"/>
      <c r="O11" s="206"/>
    </row>
    <row r="12" hidden="1">
      <c r="C12" s="127">
        <v>32.0</v>
      </c>
      <c r="D12" s="68">
        <v>3177263.0</v>
      </c>
      <c r="E12" s="69">
        <v>1570730.0</v>
      </c>
      <c r="F12" s="69">
        <v>4323863.0</v>
      </c>
      <c r="G12" s="69">
        <v>1473901.0</v>
      </c>
      <c r="H12" s="69">
        <v>1.1135611E7</v>
      </c>
      <c r="I12" s="69">
        <v>2648820.0</v>
      </c>
      <c r="J12" s="69">
        <v>6839933.0</v>
      </c>
      <c r="K12" s="69">
        <v>9517520.0</v>
      </c>
      <c r="L12" s="69">
        <v>9512925.0</v>
      </c>
      <c r="M12" s="69">
        <v>5309674.0</v>
      </c>
      <c r="N12" s="69">
        <v>6561961.0</v>
      </c>
      <c r="O12" s="69">
        <v>6095707.0</v>
      </c>
      <c r="P12" s="69">
        <v>3505852.0</v>
      </c>
      <c r="Q12" s="69">
        <v>3415343.0</v>
      </c>
      <c r="R12" s="69">
        <v>1.4863735E7</v>
      </c>
      <c r="S12" s="69">
        <v>6356927.0</v>
      </c>
      <c r="T12" s="69">
        <v>3651445.0</v>
      </c>
    </row>
    <row r="13" hidden="1">
      <c r="A13" s="71">
        <v>3696302.0</v>
      </c>
      <c r="C13" s="127">
        <v>48.0</v>
      </c>
      <c r="D13" s="68">
        <v>3478994.0</v>
      </c>
      <c r="E13" s="69">
        <v>1693978.0</v>
      </c>
      <c r="F13" s="69">
        <v>4442111.0</v>
      </c>
      <c r="G13" s="69">
        <v>1434661.0</v>
      </c>
      <c r="H13" s="69">
        <v>1.0965482E7</v>
      </c>
      <c r="I13" s="69">
        <v>2883119.0</v>
      </c>
      <c r="J13" s="69">
        <v>6919617.0</v>
      </c>
      <c r="K13" s="69">
        <v>9401670.0</v>
      </c>
      <c r="L13" s="69">
        <v>9757678.0</v>
      </c>
      <c r="M13" s="69">
        <v>5335885.0</v>
      </c>
      <c r="N13" s="69">
        <v>6476777.0</v>
      </c>
      <c r="O13" s="69">
        <v>6036817.0</v>
      </c>
      <c r="P13" s="69">
        <v>3524077.0</v>
      </c>
      <c r="Q13" s="69">
        <v>3359371.0</v>
      </c>
      <c r="R13" s="69">
        <v>1.4502362E7</v>
      </c>
      <c r="S13" s="69">
        <v>6306597.0</v>
      </c>
      <c r="T13" s="69">
        <v>3450070.0</v>
      </c>
    </row>
    <row r="14" hidden="1">
      <c r="A14" s="44">
        <v>1580069.0</v>
      </c>
      <c r="C14" s="127">
        <v>64.0</v>
      </c>
      <c r="D14" s="71">
        <v>3696302.0</v>
      </c>
      <c r="E14" s="44">
        <v>1580069.0</v>
      </c>
      <c r="F14" s="44">
        <v>4300461.0</v>
      </c>
      <c r="G14" s="44">
        <v>1462941.0</v>
      </c>
      <c r="H14" s="44">
        <v>1.0954097E7</v>
      </c>
      <c r="I14" s="44">
        <v>2740731.0</v>
      </c>
      <c r="J14" s="44">
        <v>6875951.0</v>
      </c>
      <c r="K14" s="44">
        <v>9514268.0</v>
      </c>
      <c r="L14" s="44">
        <v>9466400.0</v>
      </c>
      <c r="M14" s="44">
        <v>5270422.0</v>
      </c>
      <c r="N14" s="44">
        <v>6469744.0</v>
      </c>
      <c r="O14" s="44">
        <v>6078446.0</v>
      </c>
      <c r="P14" s="44">
        <v>3491860.0</v>
      </c>
      <c r="Q14" s="44">
        <v>3401732.0</v>
      </c>
      <c r="R14" s="44">
        <v>1.4621502E7</v>
      </c>
      <c r="S14" s="44">
        <v>6382498.0</v>
      </c>
      <c r="T14" s="44">
        <v>3459371.0</v>
      </c>
    </row>
    <row r="15" hidden="1">
      <c r="A15" s="44">
        <v>4300461.0</v>
      </c>
      <c r="D15" s="211"/>
      <c r="E15" s="211"/>
      <c r="O15" s="206"/>
    </row>
    <row r="16" hidden="1">
      <c r="A16" s="44">
        <v>1462941.0</v>
      </c>
      <c r="C16" s="127" t="s">
        <v>177</v>
      </c>
      <c r="D16" s="211">
        <f t="shared" ref="D16:T16" si="1">D5/D4</f>
        <v>0.9405267946</v>
      </c>
      <c r="E16" s="211">
        <f t="shared" si="1"/>
        <v>0.8609826829</v>
      </c>
      <c r="F16" s="211">
        <f t="shared" si="1"/>
        <v>0.966775284</v>
      </c>
      <c r="G16" s="211">
        <f t="shared" si="1"/>
        <v>0.993438182</v>
      </c>
      <c r="H16" s="211">
        <f t="shared" si="1"/>
        <v>0.9910780772</v>
      </c>
      <c r="I16" s="211">
        <f t="shared" si="1"/>
        <v>0.8496031147</v>
      </c>
      <c r="J16" s="211">
        <f t="shared" si="1"/>
        <v>0.9815978557</v>
      </c>
      <c r="K16" s="211">
        <f t="shared" si="1"/>
        <v>0.7508678718</v>
      </c>
      <c r="L16" s="211">
        <f t="shared" si="1"/>
        <v>0.9793297174</v>
      </c>
      <c r="M16" s="211">
        <f t="shared" si="1"/>
        <v>0.95420855</v>
      </c>
      <c r="N16" s="211">
        <f t="shared" si="1"/>
        <v>0.9828039085</v>
      </c>
      <c r="O16" s="211">
        <f t="shared" si="1"/>
        <v>0.9971751458</v>
      </c>
      <c r="P16" s="211">
        <f t="shared" si="1"/>
        <v>0.9709090909</v>
      </c>
      <c r="Q16" s="211">
        <f t="shared" si="1"/>
        <v>0.7971083008</v>
      </c>
      <c r="R16" s="211">
        <f t="shared" si="1"/>
        <v>0.9296568363</v>
      </c>
      <c r="S16" s="211">
        <f t="shared" si="1"/>
        <v>0.9370155575</v>
      </c>
      <c r="T16" s="211">
        <f t="shared" si="1"/>
        <v>0.9959400067</v>
      </c>
    </row>
    <row r="17" hidden="1">
      <c r="A17" s="44">
        <v>1.0954097E7</v>
      </c>
      <c r="C17" s="127" t="s">
        <v>178</v>
      </c>
      <c r="D17" s="211">
        <f t="shared" ref="D17:T17" si="2">D6/D5</f>
        <v>0.9720908659</v>
      </c>
      <c r="E17" s="211">
        <f t="shared" si="2"/>
        <v>0.9314419894</v>
      </c>
      <c r="F17" s="211">
        <f t="shared" si="2"/>
        <v>0.9694764695</v>
      </c>
      <c r="G17" s="211">
        <f t="shared" si="2"/>
        <v>0.9906603645</v>
      </c>
      <c r="H17" s="211">
        <f t="shared" si="2"/>
        <v>0.9502998428</v>
      </c>
      <c r="I17" s="211">
        <f t="shared" si="2"/>
        <v>0.9761392143</v>
      </c>
      <c r="J17" s="211">
        <f t="shared" si="2"/>
        <v>0.9326067003</v>
      </c>
      <c r="K17" s="211">
        <f t="shared" si="2"/>
        <v>0.9759250123</v>
      </c>
      <c r="L17" s="211">
        <f t="shared" si="2"/>
        <v>0.9921043991</v>
      </c>
      <c r="M17" s="211">
        <f t="shared" si="2"/>
        <v>0.9960834899</v>
      </c>
      <c r="N17" s="211">
        <f t="shared" si="2"/>
        <v>0.9956952462</v>
      </c>
      <c r="O17" s="211">
        <f t="shared" si="2"/>
        <v>0.99949703</v>
      </c>
      <c r="P17" s="211">
        <f t="shared" si="2"/>
        <v>0.9727546449</v>
      </c>
      <c r="Q17" s="211">
        <f t="shared" si="2"/>
        <v>0.9848761924</v>
      </c>
      <c r="R17" s="211">
        <f t="shared" si="2"/>
        <v>0.9868422582</v>
      </c>
      <c r="S17" s="211">
        <f t="shared" si="2"/>
        <v>0.9866686362</v>
      </c>
      <c r="T17" s="211">
        <f t="shared" si="2"/>
        <v>0.9944958174</v>
      </c>
    </row>
    <row r="18" hidden="1">
      <c r="A18" s="44">
        <v>2740731.0</v>
      </c>
      <c r="D18" s="211"/>
      <c r="E18" s="211"/>
      <c r="O18" s="206"/>
    </row>
    <row r="19" hidden="1">
      <c r="A19" s="44">
        <v>6875951.0</v>
      </c>
      <c r="C19" s="127" t="s">
        <v>179</v>
      </c>
      <c r="D19" s="211">
        <f t="shared" ref="D19:T19" si="3">D9/D8</f>
        <v>0.5377906977</v>
      </c>
      <c r="E19" s="211">
        <f t="shared" si="3"/>
        <v>0.9810994119</v>
      </c>
      <c r="F19" s="211">
        <f t="shared" si="3"/>
        <v>1.022650057</v>
      </c>
      <c r="G19" s="211">
        <f t="shared" si="3"/>
        <v>1.004451427</v>
      </c>
      <c r="H19" s="211">
        <f t="shared" si="3"/>
        <v>1.2</v>
      </c>
      <c r="I19" s="211">
        <f t="shared" si="3"/>
        <v>1.5</v>
      </c>
      <c r="J19" s="211">
        <f t="shared" si="3"/>
        <v>1.175824176</v>
      </c>
      <c r="K19" s="211">
        <f t="shared" si="3"/>
        <v>1.101694915</v>
      </c>
      <c r="L19" s="211">
        <f t="shared" si="3"/>
        <v>1.041666667</v>
      </c>
      <c r="M19" s="211">
        <f t="shared" si="3"/>
        <v>0.9964726631</v>
      </c>
      <c r="N19" s="211">
        <f t="shared" si="3"/>
        <v>1.080645161</v>
      </c>
      <c r="O19" s="211">
        <f t="shared" si="3"/>
        <v>0.8688949302</v>
      </c>
      <c r="P19" s="211">
        <f t="shared" si="3"/>
        <v>1.1</v>
      </c>
      <c r="Q19" s="211">
        <f t="shared" si="3"/>
        <v>1.088235294</v>
      </c>
      <c r="R19" s="211">
        <f t="shared" si="3"/>
        <v>1.001895735</v>
      </c>
      <c r="S19" s="211">
        <f t="shared" si="3"/>
        <v>1.000413394</v>
      </c>
      <c r="T19" s="211">
        <f t="shared" si="3"/>
        <v>1.012820513</v>
      </c>
    </row>
    <row r="20" hidden="1">
      <c r="A20" s="44">
        <v>9514268.0</v>
      </c>
      <c r="C20" s="127" t="s">
        <v>180</v>
      </c>
      <c r="D20" s="211">
        <f t="shared" ref="D20:T20" si="4">D10/D9</f>
        <v>1.881081081</v>
      </c>
      <c r="E20" s="211">
        <f t="shared" si="4"/>
        <v>1.001655749</v>
      </c>
      <c r="F20" s="211">
        <f t="shared" si="4"/>
        <v>0.9734219269</v>
      </c>
      <c r="G20" s="211">
        <f t="shared" si="4"/>
        <v>0.9898331595</v>
      </c>
      <c r="H20" s="211">
        <f t="shared" si="4"/>
        <v>0.8137254902</v>
      </c>
      <c r="I20" s="211">
        <f t="shared" si="4"/>
        <v>0.7222222222</v>
      </c>
      <c r="J20" s="211">
        <f t="shared" si="4"/>
        <v>0.8504672897</v>
      </c>
      <c r="K20" s="211">
        <f t="shared" si="4"/>
        <v>0.9076923077</v>
      </c>
      <c r="L20" s="211">
        <f t="shared" si="4"/>
        <v>0.96</v>
      </c>
      <c r="M20" s="211">
        <f t="shared" si="4"/>
        <v>1.015929204</v>
      </c>
      <c r="N20" s="211">
        <f t="shared" si="4"/>
        <v>0.9402985075</v>
      </c>
      <c r="O20" s="211">
        <f t="shared" si="4"/>
        <v>1.061015918</v>
      </c>
      <c r="P20" s="211">
        <f t="shared" si="4"/>
        <v>0.8787878788</v>
      </c>
      <c r="Q20" s="211">
        <f t="shared" si="4"/>
        <v>0.8972972973</v>
      </c>
      <c r="R20" s="211">
        <f t="shared" si="4"/>
        <v>0.9969897652</v>
      </c>
      <c r="S20" s="211">
        <f t="shared" si="4"/>
        <v>0.9925619835</v>
      </c>
      <c r="T20" s="211">
        <f t="shared" si="4"/>
        <v>0.9873417722</v>
      </c>
    </row>
    <row r="21" hidden="1">
      <c r="A21" s="44">
        <v>9466400.0</v>
      </c>
      <c r="E21" s="211"/>
    </row>
    <row r="22" hidden="1">
      <c r="A22" s="44">
        <v>5270422.0</v>
      </c>
      <c r="C22" s="127" t="s">
        <v>181</v>
      </c>
      <c r="D22" s="211">
        <f t="shared" ref="D22:T22" si="5">D13/D12</f>
        <v>1.094965698</v>
      </c>
      <c r="E22" s="211">
        <f t="shared" si="5"/>
        <v>1.078465427</v>
      </c>
      <c r="F22" s="211">
        <f t="shared" si="5"/>
        <v>1.027347767</v>
      </c>
      <c r="G22" s="211">
        <f t="shared" si="5"/>
        <v>0.9733767736</v>
      </c>
      <c r="H22" s="211">
        <f t="shared" si="5"/>
        <v>0.9847220777</v>
      </c>
      <c r="I22" s="211">
        <f t="shared" si="5"/>
        <v>1.088454104</v>
      </c>
      <c r="J22" s="211">
        <f t="shared" si="5"/>
        <v>1.011649822</v>
      </c>
      <c r="K22" s="211">
        <f t="shared" si="5"/>
        <v>0.9878277114</v>
      </c>
      <c r="L22" s="211">
        <f t="shared" si="5"/>
        <v>1.025728469</v>
      </c>
      <c r="M22" s="211">
        <f t="shared" si="5"/>
        <v>1.004936461</v>
      </c>
      <c r="N22" s="211">
        <f t="shared" si="5"/>
        <v>0.9870185147</v>
      </c>
      <c r="O22" s="211">
        <f t="shared" si="5"/>
        <v>0.9903391026</v>
      </c>
      <c r="P22" s="211">
        <f t="shared" si="5"/>
        <v>1.005198451</v>
      </c>
      <c r="Q22" s="211">
        <f t="shared" si="5"/>
        <v>0.9836116021</v>
      </c>
      <c r="R22" s="211">
        <f t="shared" si="5"/>
        <v>0.9756876048</v>
      </c>
      <c r="S22" s="211">
        <f t="shared" si="5"/>
        <v>0.9920826525</v>
      </c>
      <c r="T22" s="211">
        <f t="shared" si="5"/>
        <v>0.9448506002</v>
      </c>
    </row>
    <row r="23" hidden="1">
      <c r="A23" s="44">
        <v>1238729.0</v>
      </c>
      <c r="C23" s="127" t="s">
        <v>182</v>
      </c>
      <c r="D23" s="211">
        <f t="shared" ref="D23:T23" si="6">D14/D13</f>
        <v>1.062462884</v>
      </c>
      <c r="E23" s="211">
        <f t="shared" si="6"/>
        <v>0.9327565057</v>
      </c>
      <c r="F23" s="211">
        <f t="shared" si="6"/>
        <v>0.968112008</v>
      </c>
      <c r="G23" s="211">
        <f t="shared" si="6"/>
        <v>1.019711974</v>
      </c>
      <c r="H23" s="211">
        <f t="shared" si="6"/>
        <v>0.9989617419</v>
      </c>
      <c r="I23" s="211">
        <f t="shared" si="6"/>
        <v>0.9506132074</v>
      </c>
      <c r="J23" s="211">
        <f t="shared" si="6"/>
        <v>0.9936895351</v>
      </c>
      <c r="K23" s="211">
        <f t="shared" si="6"/>
        <v>1.011976383</v>
      </c>
      <c r="L23" s="211">
        <f t="shared" si="6"/>
        <v>0.9701488407</v>
      </c>
      <c r="M23" s="211">
        <f t="shared" si="6"/>
        <v>0.9877315572</v>
      </c>
      <c r="N23" s="211">
        <f t="shared" si="6"/>
        <v>0.9989141204</v>
      </c>
      <c r="O23" s="211">
        <f t="shared" si="6"/>
        <v>1.006895853</v>
      </c>
      <c r="P23" s="211">
        <f t="shared" si="6"/>
        <v>0.9908580318</v>
      </c>
      <c r="Q23" s="211">
        <f t="shared" si="6"/>
        <v>1.012609801</v>
      </c>
      <c r="R23" s="211">
        <f t="shared" si="6"/>
        <v>1.008215213</v>
      </c>
      <c r="S23" s="211">
        <f t="shared" si="6"/>
        <v>1.012035175</v>
      </c>
      <c r="T23" s="211">
        <f t="shared" si="6"/>
        <v>1.002695887</v>
      </c>
    </row>
    <row r="24" hidden="1">
      <c r="A24" s="44">
        <v>6469744.0</v>
      </c>
      <c r="D24" s="211"/>
      <c r="E24" s="211"/>
    </row>
    <row r="25" hidden="1">
      <c r="A25" s="44">
        <v>6078446.0</v>
      </c>
      <c r="D25" s="211">
        <f t="shared" ref="D25:T25" si="7">if(D22&lt;1 &amp; D23&lt;1 &amp; D19&lt;1 &amp; D20&lt;1 &amp; D16&lt;1 &amp; D17&lt;1,1,0)</f>
        <v>0</v>
      </c>
      <c r="E25" s="211">
        <f t="shared" si="7"/>
        <v>0</v>
      </c>
      <c r="F25" s="211">
        <f t="shared" si="7"/>
        <v>0</v>
      </c>
      <c r="G25" s="211">
        <f t="shared" si="7"/>
        <v>0</v>
      </c>
      <c r="H25" s="211">
        <f t="shared" si="7"/>
        <v>0</v>
      </c>
      <c r="I25" s="211">
        <f t="shared" si="7"/>
        <v>0</v>
      </c>
      <c r="J25" s="211">
        <f t="shared" si="7"/>
        <v>0</v>
      </c>
      <c r="K25" s="211">
        <f t="shared" si="7"/>
        <v>0</v>
      </c>
      <c r="L25" s="211">
        <f t="shared" si="7"/>
        <v>0</v>
      </c>
      <c r="M25" s="211">
        <f t="shared" si="7"/>
        <v>0</v>
      </c>
      <c r="N25" s="211">
        <f t="shared" si="7"/>
        <v>0</v>
      </c>
      <c r="O25" s="211">
        <f t="shared" si="7"/>
        <v>0</v>
      </c>
      <c r="P25" s="211">
        <f t="shared" si="7"/>
        <v>0</v>
      </c>
      <c r="Q25" s="211">
        <f t="shared" si="7"/>
        <v>0</v>
      </c>
      <c r="R25" s="211">
        <f t="shared" si="7"/>
        <v>0</v>
      </c>
      <c r="S25" s="211">
        <f t="shared" si="7"/>
        <v>0</v>
      </c>
      <c r="T25" s="211">
        <f t="shared" si="7"/>
        <v>0</v>
      </c>
    </row>
    <row r="26" hidden="1">
      <c r="A26" s="44">
        <v>3491860.0</v>
      </c>
      <c r="D26" s="211"/>
      <c r="E26" s="211"/>
    </row>
    <row r="27" hidden="1">
      <c r="A27" s="44">
        <v>3401732.0</v>
      </c>
    </row>
    <row r="28" hidden="1">
      <c r="A28" s="44">
        <v>1.4621502E7</v>
      </c>
    </row>
    <row r="29" hidden="1">
      <c r="A29" s="44">
        <v>6382498.0</v>
      </c>
    </row>
    <row r="30" hidden="1">
      <c r="A30" s="44"/>
    </row>
    <row r="31" hidden="1">
      <c r="A31" s="44">
        <v>3459371.0</v>
      </c>
    </row>
    <row r="32" hidden="1">
      <c r="A32" s="211">
        <v>78000.0</v>
      </c>
      <c r="E32" s="211"/>
    </row>
    <row r="33" hidden="1">
      <c r="A33" s="211">
        <v>1.1617E7</v>
      </c>
      <c r="E33" s="211"/>
    </row>
    <row r="34" hidden="1">
      <c r="A34" s="211"/>
    </row>
    <row r="35" hidden="1">
      <c r="A35" s="211"/>
    </row>
    <row r="36">
      <c r="A36" s="127" t="s">
        <v>183</v>
      </c>
      <c r="B36" s="127" t="s">
        <v>184</v>
      </c>
      <c r="C36" s="127" t="s">
        <v>185</v>
      </c>
      <c r="D36" s="127" t="s">
        <v>186</v>
      </c>
      <c r="E36" s="127" t="s">
        <v>187</v>
      </c>
      <c r="F36" s="127" t="s">
        <v>188</v>
      </c>
      <c r="G36" s="127" t="s">
        <v>189</v>
      </c>
      <c r="H36" s="127" t="s">
        <v>190</v>
      </c>
      <c r="I36" s="127" t="s">
        <v>191</v>
      </c>
      <c r="J36" s="127" t="s">
        <v>192</v>
      </c>
    </row>
    <row r="37">
      <c r="A37" s="127">
        <v>1.0</v>
      </c>
      <c r="B37" s="208">
        <v>187967.0</v>
      </c>
      <c r="C37" s="208">
        <v>176788.0</v>
      </c>
      <c r="D37" s="210">
        <v>171854.0</v>
      </c>
      <c r="E37" s="210">
        <v>344000.0</v>
      </c>
      <c r="F37" s="210">
        <v>185000.0</v>
      </c>
      <c r="G37" s="210">
        <v>348000.0</v>
      </c>
      <c r="H37" s="68">
        <v>3177263.0</v>
      </c>
      <c r="I37" s="68">
        <v>3478994.0</v>
      </c>
      <c r="J37" s="71">
        <v>3696302.0</v>
      </c>
    </row>
    <row r="38">
      <c r="A38" s="127">
        <v>2.0</v>
      </c>
      <c r="B38" s="209">
        <v>60345.0</v>
      </c>
      <c r="C38" s="209">
        <v>51956.0</v>
      </c>
      <c r="D38" s="211">
        <v>48394.0</v>
      </c>
      <c r="E38" s="211">
        <v>8.4336E7</v>
      </c>
      <c r="F38" s="211">
        <v>8.2742E7</v>
      </c>
      <c r="G38" s="211">
        <v>8.2879E7</v>
      </c>
      <c r="H38" s="69">
        <v>1570730.0</v>
      </c>
      <c r="I38" s="69">
        <v>1693978.0</v>
      </c>
      <c r="J38" s="44">
        <v>1580069.0</v>
      </c>
    </row>
    <row r="39">
      <c r="A39" s="127">
        <v>3.0</v>
      </c>
      <c r="B39" s="209">
        <v>65674.0</v>
      </c>
      <c r="C39" s="209">
        <v>63492.0</v>
      </c>
      <c r="D39" s="211">
        <v>61554.0</v>
      </c>
      <c r="E39" s="211">
        <v>883000.0</v>
      </c>
      <c r="F39" s="211">
        <v>903000.0</v>
      </c>
      <c r="G39" s="211">
        <v>879000.0</v>
      </c>
      <c r="H39" s="69">
        <v>4323863.0</v>
      </c>
      <c r="I39" s="69">
        <v>4442111.0</v>
      </c>
      <c r="J39" s="44">
        <v>4300461.0</v>
      </c>
    </row>
    <row r="40">
      <c r="A40" s="127">
        <v>4.0</v>
      </c>
      <c r="B40" s="209">
        <v>132890.0</v>
      </c>
      <c r="C40" s="209">
        <v>132018.0</v>
      </c>
      <c r="D40" s="211">
        <v>130785.0</v>
      </c>
      <c r="E40" s="211">
        <v>7638000.0</v>
      </c>
      <c r="F40" s="211">
        <v>7672000.0</v>
      </c>
      <c r="G40" s="211">
        <v>7594000.0</v>
      </c>
      <c r="H40" s="69">
        <v>1473901.0</v>
      </c>
      <c r="I40" s="69">
        <v>1434661.0</v>
      </c>
      <c r="J40" s="44">
        <v>1462941.0</v>
      </c>
    </row>
    <row r="41">
      <c r="A41" s="127">
        <v>5.0</v>
      </c>
      <c r="B41" s="209">
        <v>72518.0</v>
      </c>
      <c r="C41" s="209">
        <v>71871.0</v>
      </c>
      <c r="D41" s="211">
        <v>68299.0</v>
      </c>
      <c r="E41" s="211">
        <v>85000.0</v>
      </c>
      <c r="F41" s="211">
        <v>102000.0</v>
      </c>
      <c r="G41" s="211">
        <v>83000.0</v>
      </c>
      <c r="H41" s="69">
        <v>1.1135611E7</v>
      </c>
      <c r="I41" s="69">
        <v>1.0965482E7</v>
      </c>
      <c r="J41" s="44">
        <v>1.0954097E7</v>
      </c>
    </row>
    <row r="42">
      <c r="A42" s="127">
        <v>6.0</v>
      </c>
      <c r="B42" s="209">
        <v>59589.0</v>
      </c>
      <c r="C42" s="209">
        <v>50627.0</v>
      </c>
      <c r="D42" s="211">
        <v>49419.0</v>
      </c>
      <c r="E42" s="211">
        <v>12000.0</v>
      </c>
      <c r="F42" s="211">
        <v>18000.0</v>
      </c>
      <c r="G42" s="211">
        <v>13000.0</v>
      </c>
      <c r="H42" s="69">
        <v>2648820.0</v>
      </c>
      <c r="I42" s="69">
        <v>2883119.0</v>
      </c>
      <c r="J42" s="44">
        <v>2740731.0</v>
      </c>
    </row>
    <row r="43">
      <c r="A43" s="127">
        <v>7.0</v>
      </c>
      <c r="B43" s="209">
        <v>133191.0</v>
      </c>
      <c r="C43" s="209">
        <v>130740.00000000001</v>
      </c>
      <c r="D43" s="211">
        <v>121929.0</v>
      </c>
      <c r="E43" s="211">
        <v>91000.0</v>
      </c>
      <c r="F43" s="211">
        <v>107000.0</v>
      </c>
      <c r="G43" s="211">
        <v>91000.0</v>
      </c>
      <c r="H43" s="69">
        <v>6839933.0</v>
      </c>
      <c r="I43" s="69">
        <v>6919617.0</v>
      </c>
      <c r="J43" s="44">
        <v>6875951.0</v>
      </c>
    </row>
    <row r="44">
      <c r="A44" s="127">
        <v>8.0</v>
      </c>
      <c r="B44" s="209">
        <v>94484.0</v>
      </c>
      <c r="C44" s="209">
        <v>70945.0</v>
      </c>
      <c r="D44" s="211">
        <v>69237.0</v>
      </c>
      <c r="E44" s="211">
        <v>118000.0</v>
      </c>
      <c r="F44" s="211">
        <v>130000.0</v>
      </c>
      <c r="G44" s="211">
        <v>118000.0</v>
      </c>
      <c r="H44" s="69">
        <v>9517520.0</v>
      </c>
      <c r="I44" s="69">
        <v>9401670.0</v>
      </c>
      <c r="J44" s="44">
        <v>9514268.0</v>
      </c>
    </row>
    <row r="45">
      <c r="A45" s="127">
        <v>9.0</v>
      </c>
      <c r="B45" s="209">
        <v>329652.0</v>
      </c>
      <c r="C45" s="209">
        <v>322838.0</v>
      </c>
      <c r="D45" s="211">
        <v>320289.0</v>
      </c>
      <c r="E45" s="211">
        <v>168000.0</v>
      </c>
      <c r="F45" s="211">
        <v>175000.0</v>
      </c>
      <c r="G45" s="211">
        <v>168000.0</v>
      </c>
      <c r="H45" s="69">
        <v>9512925.0</v>
      </c>
      <c r="I45" s="69">
        <v>9757678.0</v>
      </c>
      <c r="J45" s="44">
        <v>9466400.0</v>
      </c>
    </row>
    <row r="46">
      <c r="A46" s="127">
        <v>10.0</v>
      </c>
      <c r="B46" s="209">
        <v>112117.0</v>
      </c>
      <c r="C46" s="209">
        <v>106983.0</v>
      </c>
      <c r="D46" s="211">
        <v>106564.0</v>
      </c>
      <c r="E46" s="211">
        <v>567000.0</v>
      </c>
      <c r="F46" s="211">
        <v>565000.0</v>
      </c>
      <c r="G46" s="211">
        <v>574000.0</v>
      </c>
      <c r="H46" s="69">
        <v>5309674.0</v>
      </c>
      <c r="I46" s="69">
        <v>5335885.0</v>
      </c>
      <c r="J46" s="44">
        <v>5270422.0</v>
      </c>
    </row>
    <row r="47">
      <c r="A47" s="127">
        <v>11.0</v>
      </c>
      <c r="B47" s="212"/>
      <c r="C47" s="209"/>
      <c r="D47" s="211"/>
      <c r="E47" s="211">
        <v>340000.0</v>
      </c>
      <c r="F47" s="211">
        <v>348000.0</v>
      </c>
      <c r="G47" s="211">
        <v>335000.0</v>
      </c>
      <c r="H47" s="69">
        <v>1296144.0</v>
      </c>
      <c r="I47" s="69">
        <v>1271030.0</v>
      </c>
      <c r="J47" s="44">
        <v>1238729.0</v>
      </c>
    </row>
    <row r="48">
      <c r="A48" s="127">
        <v>12.0</v>
      </c>
      <c r="B48" s="209">
        <v>142765.0</v>
      </c>
      <c r="C48" s="209">
        <v>140310.0</v>
      </c>
      <c r="D48" s="211">
        <v>139706.0</v>
      </c>
      <c r="E48" s="211">
        <v>62000.0</v>
      </c>
      <c r="F48" s="211">
        <v>67000.0</v>
      </c>
      <c r="G48" s="211">
        <v>63000.0</v>
      </c>
      <c r="H48" s="69">
        <v>6561961.0</v>
      </c>
      <c r="I48" s="69">
        <v>6476777.0</v>
      </c>
      <c r="J48" s="44">
        <v>6469744.0</v>
      </c>
    </row>
    <row r="49">
      <c r="A49" s="127">
        <v>13.0</v>
      </c>
      <c r="B49" s="209">
        <v>618085.0</v>
      </c>
      <c r="C49" s="209">
        <v>616339.0</v>
      </c>
      <c r="D49" s="211">
        <v>616029.0</v>
      </c>
      <c r="E49" s="211">
        <v>1.17341E8</v>
      </c>
      <c r="F49" s="211">
        <v>1.01957E8</v>
      </c>
      <c r="G49" s="211">
        <v>1.08178E8</v>
      </c>
      <c r="H49" s="213"/>
      <c r="I49" s="213"/>
      <c r="J49" s="213"/>
    </row>
    <row r="50">
      <c r="A50" s="127">
        <v>14.0</v>
      </c>
      <c r="B50" s="209">
        <v>42075.0</v>
      </c>
      <c r="C50" s="209">
        <v>40851.0</v>
      </c>
      <c r="D50" s="211">
        <v>39738.0</v>
      </c>
      <c r="E50" s="211">
        <v>30000.0</v>
      </c>
      <c r="F50" s="211">
        <v>33000.0</v>
      </c>
      <c r="G50" s="211">
        <v>29000.0</v>
      </c>
      <c r="H50" s="68">
        <v>6095707.0</v>
      </c>
      <c r="I50" s="68">
        <v>6036817.0</v>
      </c>
      <c r="J50" s="71">
        <v>6078446.0</v>
      </c>
    </row>
    <row r="51">
      <c r="A51" s="127">
        <v>15.0</v>
      </c>
      <c r="B51" s="209">
        <v>50766.0</v>
      </c>
      <c r="C51" s="209">
        <v>40466.0</v>
      </c>
      <c r="D51" s="211">
        <v>39854.0</v>
      </c>
      <c r="E51" s="211">
        <v>170000.0</v>
      </c>
      <c r="F51" s="211">
        <v>185000.0</v>
      </c>
      <c r="G51" s="211">
        <v>166000.0</v>
      </c>
      <c r="H51" s="69">
        <v>3505852.0</v>
      </c>
      <c r="I51" s="69">
        <v>3524077.0</v>
      </c>
      <c r="J51" s="44">
        <v>3491860.0</v>
      </c>
    </row>
    <row r="52">
      <c r="A52" s="127">
        <v>16.0</v>
      </c>
      <c r="B52" s="209">
        <v>277710.0</v>
      </c>
      <c r="C52" s="209">
        <v>258175.0</v>
      </c>
      <c r="D52" s="211">
        <v>254778.0</v>
      </c>
      <c r="E52" s="211">
        <v>1.1605E7</v>
      </c>
      <c r="F52" s="211">
        <v>1.1627E7</v>
      </c>
      <c r="G52" s="211">
        <v>1.1592E7</v>
      </c>
      <c r="H52" s="69">
        <v>3415343.0</v>
      </c>
      <c r="I52" s="69">
        <v>3359371.0</v>
      </c>
      <c r="J52" s="44">
        <v>3401732.0</v>
      </c>
    </row>
    <row r="53">
      <c r="A53" s="127">
        <v>17.0</v>
      </c>
      <c r="B53" s="209">
        <v>144496.0</v>
      </c>
      <c r="C53" s="209">
        <v>135395.0</v>
      </c>
      <c r="D53" s="211">
        <v>133590.0</v>
      </c>
      <c r="E53" s="211">
        <v>2419000.0</v>
      </c>
      <c r="F53" s="211">
        <v>2420000.0</v>
      </c>
      <c r="G53" s="211">
        <v>2402000.0</v>
      </c>
      <c r="H53" s="69">
        <v>1.4863735E7</v>
      </c>
      <c r="I53" s="69">
        <v>1.4502362E7</v>
      </c>
      <c r="J53" s="44">
        <v>1.4621502E7</v>
      </c>
    </row>
    <row r="54">
      <c r="A54" s="127">
        <v>18.0</v>
      </c>
      <c r="B54" s="209">
        <v>175560.0</v>
      </c>
      <c r="C54" s="209">
        <v>169876.0</v>
      </c>
      <c r="D54" s="211">
        <v>168651.0</v>
      </c>
      <c r="E54" s="211">
        <v>6305000.0</v>
      </c>
      <c r="F54" s="211">
        <v>6352000.0</v>
      </c>
      <c r="G54" s="211">
        <v>6309000.0</v>
      </c>
      <c r="H54" s="213"/>
      <c r="I54" s="213"/>
      <c r="J54" s="213"/>
    </row>
    <row r="55">
      <c r="A55" s="127">
        <v>19.0</v>
      </c>
      <c r="B55" s="209">
        <v>355173.0</v>
      </c>
      <c r="C55" s="209">
        <v>353731.0</v>
      </c>
      <c r="D55" s="211">
        <v>351784.0</v>
      </c>
      <c r="E55" s="211">
        <v>78000.0</v>
      </c>
      <c r="F55" s="211">
        <v>79000.0</v>
      </c>
      <c r="G55" s="211">
        <v>78000.0</v>
      </c>
      <c r="H55" s="69">
        <v>6356927.0</v>
      </c>
      <c r="I55" s="69">
        <v>6306597.0</v>
      </c>
      <c r="J55" s="44">
        <v>6382498.0</v>
      </c>
    </row>
    <row r="56">
      <c r="A56" s="127">
        <v>20.0</v>
      </c>
      <c r="B56" s="209">
        <v>114035.0</v>
      </c>
      <c r="C56" s="209">
        <v>97414.0</v>
      </c>
      <c r="D56" s="211">
        <v>96606.0</v>
      </c>
      <c r="E56" s="211">
        <v>1.151E7</v>
      </c>
      <c r="F56" s="211">
        <v>1.1547E7</v>
      </c>
      <c r="G56" s="211">
        <v>1.1617E7</v>
      </c>
      <c r="H56" s="213"/>
      <c r="I56" s="213"/>
      <c r="J56" s="213"/>
    </row>
    <row r="57">
      <c r="A57" s="127">
        <v>21.0</v>
      </c>
      <c r="B57" s="212"/>
      <c r="C57" s="209"/>
      <c r="D57" s="211"/>
      <c r="E57" s="211"/>
      <c r="F57" s="211"/>
      <c r="G57" s="211"/>
      <c r="H57" s="213"/>
      <c r="I57" s="213"/>
      <c r="J57" s="213"/>
    </row>
    <row r="58">
      <c r="A58" s="127">
        <v>22.0</v>
      </c>
      <c r="B58" s="212"/>
      <c r="C58" s="209"/>
      <c r="D58" s="211"/>
      <c r="E58" s="211"/>
      <c r="F58" s="211"/>
      <c r="G58" s="211"/>
      <c r="H58" s="69">
        <v>3651445.0</v>
      </c>
      <c r="I58" s="69">
        <v>3450070.0</v>
      </c>
      <c r="J58" s="44">
        <v>3459371.0</v>
      </c>
    </row>
    <row r="59">
      <c r="A59" s="127" t="s">
        <v>183</v>
      </c>
      <c r="B59" s="127" t="s">
        <v>184</v>
      </c>
      <c r="C59" s="127" t="s">
        <v>185</v>
      </c>
      <c r="D59" s="127" t="s">
        <v>186</v>
      </c>
      <c r="E59" s="127" t="s">
        <v>187</v>
      </c>
      <c r="F59" s="127" t="s">
        <v>188</v>
      </c>
      <c r="G59" s="127" t="s">
        <v>189</v>
      </c>
      <c r="H59" s="127" t="s">
        <v>190</v>
      </c>
      <c r="I59" s="127" t="s">
        <v>191</v>
      </c>
      <c r="J59" s="127" t="s">
        <v>192</v>
      </c>
    </row>
    <row r="60">
      <c r="A60" s="127">
        <v>1.0</v>
      </c>
      <c r="B60" s="134">
        <f t="shared" ref="B60:J60" si="8">B37/1000</f>
        <v>187.967</v>
      </c>
      <c r="C60" s="134">
        <f t="shared" si="8"/>
        <v>176.788</v>
      </c>
      <c r="D60" s="134">
        <f t="shared" si="8"/>
        <v>171.854</v>
      </c>
      <c r="E60" s="134">
        <f t="shared" si="8"/>
        <v>344</v>
      </c>
      <c r="F60" s="134">
        <f t="shared" si="8"/>
        <v>185</v>
      </c>
      <c r="G60" s="134">
        <f t="shared" si="8"/>
        <v>348</v>
      </c>
      <c r="H60" s="134">
        <f t="shared" si="8"/>
        <v>3177.263</v>
      </c>
      <c r="I60" s="134">
        <f t="shared" si="8"/>
        <v>3478.994</v>
      </c>
      <c r="J60" s="134">
        <f t="shared" si="8"/>
        <v>3696.302</v>
      </c>
    </row>
    <row r="61">
      <c r="A61" s="127">
        <v>2.0</v>
      </c>
      <c r="B61" s="134">
        <f t="shared" ref="B61:J61" si="9">B38/1000</f>
        <v>60.345</v>
      </c>
      <c r="C61" s="134">
        <f t="shared" si="9"/>
        <v>51.956</v>
      </c>
      <c r="D61" s="134">
        <f t="shared" si="9"/>
        <v>48.394</v>
      </c>
      <c r="E61" s="134">
        <f t="shared" si="9"/>
        <v>84336</v>
      </c>
      <c r="F61" s="134">
        <f t="shared" si="9"/>
        <v>82742</v>
      </c>
      <c r="G61" s="134">
        <f t="shared" si="9"/>
        <v>82879</v>
      </c>
      <c r="H61" s="134">
        <f t="shared" si="9"/>
        <v>1570.73</v>
      </c>
      <c r="I61" s="134">
        <f t="shared" si="9"/>
        <v>1693.978</v>
      </c>
      <c r="J61" s="134">
        <f t="shared" si="9"/>
        <v>1580.069</v>
      </c>
    </row>
    <row r="62">
      <c r="A62" s="127">
        <v>3.0</v>
      </c>
      <c r="B62" s="134">
        <f t="shared" ref="B62:J62" si="10">B39/1000</f>
        <v>65.674</v>
      </c>
      <c r="C62" s="134">
        <f t="shared" si="10"/>
        <v>63.492</v>
      </c>
      <c r="D62" s="134">
        <f t="shared" si="10"/>
        <v>61.554</v>
      </c>
      <c r="E62" s="134">
        <f t="shared" si="10"/>
        <v>883</v>
      </c>
      <c r="F62" s="134">
        <f t="shared" si="10"/>
        <v>903</v>
      </c>
      <c r="G62" s="134">
        <f t="shared" si="10"/>
        <v>879</v>
      </c>
      <c r="H62" s="134">
        <f t="shared" si="10"/>
        <v>4323.863</v>
      </c>
      <c r="I62" s="134">
        <f t="shared" si="10"/>
        <v>4442.111</v>
      </c>
      <c r="J62" s="134">
        <f t="shared" si="10"/>
        <v>4300.461</v>
      </c>
    </row>
    <row r="63">
      <c r="A63" s="127">
        <v>4.0</v>
      </c>
      <c r="B63" s="134">
        <f t="shared" ref="B63:J63" si="11">B40/1000</f>
        <v>132.89</v>
      </c>
      <c r="C63" s="134">
        <f t="shared" si="11"/>
        <v>132.018</v>
      </c>
      <c r="D63" s="134">
        <f t="shared" si="11"/>
        <v>130.785</v>
      </c>
      <c r="E63" s="134">
        <f t="shared" si="11"/>
        <v>7638</v>
      </c>
      <c r="F63" s="134">
        <f t="shared" si="11"/>
        <v>7672</v>
      </c>
      <c r="G63" s="134">
        <f t="shared" si="11"/>
        <v>7594</v>
      </c>
      <c r="H63" s="134">
        <f t="shared" si="11"/>
        <v>1473.901</v>
      </c>
      <c r="I63" s="134">
        <f t="shared" si="11"/>
        <v>1434.661</v>
      </c>
      <c r="J63" s="134">
        <f t="shared" si="11"/>
        <v>1462.941</v>
      </c>
    </row>
    <row r="64">
      <c r="A64" s="127">
        <v>5.0</v>
      </c>
      <c r="B64" s="134">
        <f t="shared" ref="B64:J64" si="12">B41/1000</f>
        <v>72.518</v>
      </c>
      <c r="C64" s="134">
        <f t="shared" si="12"/>
        <v>71.871</v>
      </c>
      <c r="D64" s="134">
        <f t="shared" si="12"/>
        <v>68.299</v>
      </c>
      <c r="E64" s="134">
        <f t="shared" si="12"/>
        <v>85</v>
      </c>
      <c r="F64" s="134">
        <f t="shared" si="12"/>
        <v>102</v>
      </c>
      <c r="G64" s="134">
        <f t="shared" si="12"/>
        <v>83</v>
      </c>
      <c r="H64" s="134">
        <f t="shared" si="12"/>
        <v>11135.611</v>
      </c>
      <c r="I64" s="134">
        <f t="shared" si="12"/>
        <v>10965.482</v>
      </c>
      <c r="J64" s="134">
        <f t="shared" si="12"/>
        <v>10954.097</v>
      </c>
    </row>
    <row r="65">
      <c r="A65" s="127">
        <v>6.0</v>
      </c>
      <c r="B65" s="134">
        <f t="shared" ref="B65:J65" si="13">B42/1000</f>
        <v>59.589</v>
      </c>
      <c r="C65" s="134">
        <f t="shared" si="13"/>
        <v>50.627</v>
      </c>
      <c r="D65" s="134">
        <f t="shared" si="13"/>
        <v>49.419</v>
      </c>
      <c r="E65" s="134">
        <f t="shared" si="13"/>
        <v>12</v>
      </c>
      <c r="F65" s="134">
        <f t="shared" si="13"/>
        <v>18</v>
      </c>
      <c r="G65" s="134">
        <f t="shared" si="13"/>
        <v>13</v>
      </c>
      <c r="H65" s="134">
        <f t="shared" si="13"/>
        <v>2648.82</v>
      </c>
      <c r="I65" s="134">
        <f t="shared" si="13"/>
        <v>2883.119</v>
      </c>
      <c r="J65" s="134">
        <f t="shared" si="13"/>
        <v>2740.731</v>
      </c>
    </row>
    <row r="66">
      <c r="A66" s="127">
        <v>7.0</v>
      </c>
      <c r="B66" s="134">
        <f t="shared" ref="B66:J66" si="14">B43/1000</f>
        <v>133.191</v>
      </c>
      <c r="C66" s="134">
        <f t="shared" si="14"/>
        <v>130.74</v>
      </c>
      <c r="D66" s="134">
        <f t="shared" si="14"/>
        <v>121.929</v>
      </c>
      <c r="E66" s="134">
        <f t="shared" si="14"/>
        <v>91</v>
      </c>
      <c r="F66" s="134">
        <f t="shared" si="14"/>
        <v>107</v>
      </c>
      <c r="G66" s="134">
        <f t="shared" si="14"/>
        <v>91</v>
      </c>
      <c r="H66" s="134">
        <f t="shared" si="14"/>
        <v>6839.933</v>
      </c>
      <c r="I66" s="134">
        <f t="shared" si="14"/>
        <v>6919.617</v>
      </c>
      <c r="J66" s="134">
        <f t="shared" si="14"/>
        <v>6875.951</v>
      </c>
    </row>
    <row r="67">
      <c r="A67" s="127">
        <v>8.0</v>
      </c>
      <c r="B67" s="134">
        <f t="shared" ref="B67:J67" si="15">B44/1000</f>
        <v>94.484</v>
      </c>
      <c r="C67" s="134">
        <f t="shared" si="15"/>
        <v>70.945</v>
      </c>
      <c r="D67" s="134">
        <f t="shared" si="15"/>
        <v>69.237</v>
      </c>
      <c r="E67" s="134">
        <f t="shared" si="15"/>
        <v>118</v>
      </c>
      <c r="F67" s="134">
        <f t="shared" si="15"/>
        <v>130</v>
      </c>
      <c r="G67" s="134">
        <f t="shared" si="15"/>
        <v>118</v>
      </c>
      <c r="H67" s="134">
        <f t="shared" si="15"/>
        <v>9517.52</v>
      </c>
      <c r="I67" s="134">
        <f t="shared" si="15"/>
        <v>9401.67</v>
      </c>
      <c r="J67" s="134">
        <f t="shared" si="15"/>
        <v>9514.268</v>
      </c>
    </row>
    <row r="68">
      <c r="A68" s="127">
        <v>9.0</v>
      </c>
      <c r="B68" s="134">
        <f t="shared" ref="B68:J68" si="16">B45/1000</f>
        <v>329.652</v>
      </c>
      <c r="C68" s="134">
        <f t="shared" si="16"/>
        <v>322.838</v>
      </c>
      <c r="D68" s="134">
        <f t="shared" si="16"/>
        <v>320.289</v>
      </c>
      <c r="E68" s="134">
        <f t="shared" si="16"/>
        <v>168</v>
      </c>
      <c r="F68" s="134">
        <f t="shared" si="16"/>
        <v>175</v>
      </c>
      <c r="G68" s="134">
        <f t="shared" si="16"/>
        <v>168</v>
      </c>
      <c r="H68" s="134">
        <f t="shared" si="16"/>
        <v>9512.925</v>
      </c>
      <c r="I68" s="134">
        <f t="shared" si="16"/>
        <v>9757.678</v>
      </c>
      <c r="J68" s="134">
        <f t="shared" si="16"/>
        <v>9466.4</v>
      </c>
    </row>
    <row r="69">
      <c r="A69" s="127">
        <v>10.0</v>
      </c>
      <c r="B69" s="134">
        <f t="shared" ref="B69:J69" si="17">B46/1000</f>
        <v>112.117</v>
      </c>
      <c r="C69" s="134">
        <f t="shared" si="17"/>
        <v>106.983</v>
      </c>
      <c r="D69" s="134">
        <f t="shared" si="17"/>
        <v>106.564</v>
      </c>
      <c r="E69" s="134">
        <f t="shared" si="17"/>
        <v>567</v>
      </c>
      <c r="F69" s="134">
        <f t="shared" si="17"/>
        <v>565</v>
      </c>
      <c r="G69" s="134">
        <f t="shared" si="17"/>
        <v>574</v>
      </c>
      <c r="H69" s="134">
        <f t="shared" si="17"/>
        <v>5309.674</v>
      </c>
      <c r="I69" s="134">
        <f t="shared" si="17"/>
        <v>5335.885</v>
      </c>
      <c r="J69" s="134">
        <f t="shared" si="17"/>
        <v>5270.422</v>
      </c>
    </row>
    <row r="70">
      <c r="A70" s="127">
        <v>11.0</v>
      </c>
      <c r="B70" s="134">
        <f t="shared" ref="B70:J70" si="18">B47/1000</f>
        <v>0</v>
      </c>
      <c r="C70" s="134">
        <f t="shared" si="18"/>
        <v>0</v>
      </c>
      <c r="D70" s="134">
        <f t="shared" si="18"/>
        <v>0</v>
      </c>
      <c r="E70" s="134">
        <f t="shared" si="18"/>
        <v>340</v>
      </c>
      <c r="F70" s="134">
        <f t="shared" si="18"/>
        <v>348</v>
      </c>
      <c r="G70" s="134">
        <f t="shared" si="18"/>
        <v>335</v>
      </c>
      <c r="H70" s="134">
        <f t="shared" si="18"/>
        <v>1296.144</v>
      </c>
      <c r="I70" s="134">
        <f t="shared" si="18"/>
        <v>1271.03</v>
      </c>
      <c r="J70" s="134">
        <f t="shared" si="18"/>
        <v>1238.729</v>
      </c>
    </row>
    <row r="71">
      <c r="A71" s="127">
        <v>12.0</v>
      </c>
      <c r="B71" s="134">
        <f t="shared" ref="B71:J71" si="19">B48/1000</f>
        <v>142.765</v>
      </c>
      <c r="C71" s="134">
        <f t="shared" si="19"/>
        <v>140.31</v>
      </c>
      <c r="D71" s="134">
        <f t="shared" si="19"/>
        <v>139.706</v>
      </c>
      <c r="E71" s="134">
        <f t="shared" si="19"/>
        <v>62</v>
      </c>
      <c r="F71" s="134">
        <f t="shared" si="19"/>
        <v>67</v>
      </c>
      <c r="G71" s="134">
        <f t="shared" si="19"/>
        <v>63</v>
      </c>
      <c r="H71" s="134">
        <f t="shared" si="19"/>
        <v>6561.961</v>
      </c>
      <c r="I71" s="134">
        <f t="shared" si="19"/>
        <v>6476.777</v>
      </c>
      <c r="J71" s="134">
        <f t="shared" si="19"/>
        <v>6469.744</v>
      </c>
    </row>
    <row r="72">
      <c r="A72" s="127">
        <v>13.0</v>
      </c>
      <c r="B72" s="134">
        <f t="shared" ref="B72:J72" si="20">B49/1000</f>
        <v>618.085</v>
      </c>
      <c r="C72" s="134">
        <f t="shared" si="20"/>
        <v>616.339</v>
      </c>
      <c r="D72" s="134">
        <f t="shared" si="20"/>
        <v>616.029</v>
      </c>
      <c r="E72" s="134">
        <f t="shared" si="20"/>
        <v>117341</v>
      </c>
      <c r="F72" s="134">
        <f t="shared" si="20"/>
        <v>101957</v>
      </c>
      <c r="G72" s="134">
        <f t="shared" si="20"/>
        <v>108178</v>
      </c>
      <c r="H72" s="134">
        <f t="shared" si="20"/>
        <v>0</v>
      </c>
      <c r="I72" s="134">
        <f t="shared" si="20"/>
        <v>0</v>
      </c>
      <c r="J72" s="134">
        <f t="shared" si="20"/>
        <v>0</v>
      </c>
    </row>
    <row r="73">
      <c r="A73" s="127">
        <v>14.0</v>
      </c>
      <c r="B73" s="134">
        <f t="shared" ref="B73:J73" si="21">B50/1000</f>
        <v>42.075</v>
      </c>
      <c r="C73" s="134">
        <f t="shared" si="21"/>
        <v>40.851</v>
      </c>
      <c r="D73" s="134">
        <f t="shared" si="21"/>
        <v>39.738</v>
      </c>
      <c r="E73" s="134">
        <f t="shared" si="21"/>
        <v>30</v>
      </c>
      <c r="F73" s="134">
        <f t="shared" si="21"/>
        <v>33</v>
      </c>
      <c r="G73" s="134">
        <f t="shared" si="21"/>
        <v>29</v>
      </c>
      <c r="H73" s="134">
        <f t="shared" si="21"/>
        <v>6095.707</v>
      </c>
      <c r="I73" s="134">
        <f t="shared" si="21"/>
        <v>6036.817</v>
      </c>
      <c r="J73" s="134">
        <f t="shared" si="21"/>
        <v>6078.446</v>
      </c>
    </row>
    <row r="74">
      <c r="A74" s="127">
        <v>15.0</v>
      </c>
      <c r="B74" s="134">
        <f t="shared" ref="B74:J74" si="22">B51/1000</f>
        <v>50.766</v>
      </c>
      <c r="C74" s="134">
        <f t="shared" si="22"/>
        <v>40.466</v>
      </c>
      <c r="D74" s="134">
        <f t="shared" si="22"/>
        <v>39.854</v>
      </c>
      <c r="E74" s="134">
        <f t="shared" si="22"/>
        <v>170</v>
      </c>
      <c r="F74" s="134">
        <f t="shared" si="22"/>
        <v>185</v>
      </c>
      <c r="G74" s="134">
        <f t="shared" si="22"/>
        <v>166</v>
      </c>
      <c r="H74" s="134">
        <f t="shared" si="22"/>
        <v>3505.852</v>
      </c>
      <c r="I74" s="134">
        <f t="shared" si="22"/>
        <v>3524.077</v>
      </c>
      <c r="J74" s="134">
        <f t="shared" si="22"/>
        <v>3491.86</v>
      </c>
    </row>
    <row r="75">
      <c r="A75" s="127">
        <v>16.0</v>
      </c>
      <c r="B75" s="134">
        <f t="shared" ref="B75:J75" si="23">B52/1000</f>
        <v>277.71</v>
      </c>
      <c r="C75" s="134">
        <f t="shared" si="23"/>
        <v>258.175</v>
      </c>
      <c r="D75" s="134">
        <f t="shared" si="23"/>
        <v>254.778</v>
      </c>
      <c r="E75" s="134">
        <f t="shared" si="23"/>
        <v>11605</v>
      </c>
      <c r="F75" s="134">
        <f t="shared" si="23"/>
        <v>11627</v>
      </c>
      <c r="G75" s="134">
        <f t="shared" si="23"/>
        <v>11592</v>
      </c>
      <c r="H75" s="134">
        <f t="shared" si="23"/>
        <v>3415.343</v>
      </c>
      <c r="I75" s="134">
        <f t="shared" si="23"/>
        <v>3359.371</v>
      </c>
      <c r="J75" s="134">
        <f t="shared" si="23"/>
        <v>3401.732</v>
      </c>
    </row>
    <row r="76">
      <c r="A76" s="127">
        <v>17.0</v>
      </c>
      <c r="B76" s="134">
        <f t="shared" ref="B76:J76" si="24">B53/1000</f>
        <v>144.496</v>
      </c>
      <c r="C76" s="134">
        <f t="shared" si="24"/>
        <v>135.395</v>
      </c>
      <c r="D76" s="134">
        <f t="shared" si="24"/>
        <v>133.59</v>
      </c>
      <c r="E76" s="134">
        <f t="shared" si="24"/>
        <v>2419</v>
      </c>
      <c r="F76" s="134">
        <f t="shared" si="24"/>
        <v>2420</v>
      </c>
      <c r="G76" s="134">
        <f t="shared" si="24"/>
        <v>2402</v>
      </c>
      <c r="H76" s="134">
        <f t="shared" si="24"/>
        <v>14863.735</v>
      </c>
      <c r="I76" s="134">
        <f t="shared" si="24"/>
        <v>14502.362</v>
      </c>
      <c r="J76" s="134">
        <f t="shared" si="24"/>
        <v>14621.502</v>
      </c>
    </row>
    <row r="77">
      <c r="A77" s="127">
        <v>18.0</v>
      </c>
      <c r="B77" s="134">
        <f t="shared" ref="B77:J77" si="25">B54/1000</f>
        <v>175.56</v>
      </c>
      <c r="C77" s="134">
        <f t="shared" si="25"/>
        <v>169.876</v>
      </c>
      <c r="D77" s="134">
        <f t="shared" si="25"/>
        <v>168.651</v>
      </c>
      <c r="E77" s="134">
        <f t="shared" si="25"/>
        <v>6305</v>
      </c>
      <c r="F77" s="134">
        <f t="shared" si="25"/>
        <v>6352</v>
      </c>
      <c r="G77" s="134">
        <f t="shared" si="25"/>
        <v>6309</v>
      </c>
      <c r="H77" s="134">
        <f t="shared" si="25"/>
        <v>0</v>
      </c>
      <c r="I77" s="134">
        <f t="shared" si="25"/>
        <v>0</v>
      </c>
      <c r="J77" s="134">
        <f t="shared" si="25"/>
        <v>0</v>
      </c>
    </row>
    <row r="78">
      <c r="A78" s="127">
        <v>19.0</v>
      </c>
      <c r="B78" s="134">
        <f t="shared" ref="B78:J78" si="26">B55/1000</f>
        <v>355.173</v>
      </c>
      <c r="C78" s="134">
        <f t="shared" si="26"/>
        <v>353.731</v>
      </c>
      <c r="D78" s="134">
        <f t="shared" si="26"/>
        <v>351.784</v>
      </c>
      <c r="E78" s="134">
        <f t="shared" si="26"/>
        <v>78</v>
      </c>
      <c r="F78" s="134">
        <f t="shared" si="26"/>
        <v>79</v>
      </c>
      <c r="G78" s="134">
        <f t="shared" si="26"/>
        <v>78</v>
      </c>
      <c r="H78" s="134">
        <f t="shared" si="26"/>
        <v>6356.927</v>
      </c>
      <c r="I78" s="134">
        <f t="shared" si="26"/>
        <v>6306.597</v>
      </c>
      <c r="J78" s="134">
        <f t="shared" si="26"/>
        <v>6382.498</v>
      </c>
    </row>
    <row r="79">
      <c r="A79" s="127">
        <v>20.0</v>
      </c>
      <c r="B79" s="134">
        <f t="shared" ref="B79:J79" si="27">B56/1000</f>
        <v>114.035</v>
      </c>
      <c r="C79" s="134">
        <f t="shared" si="27"/>
        <v>97.414</v>
      </c>
      <c r="D79" s="134">
        <f t="shared" si="27"/>
        <v>96.606</v>
      </c>
      <c r="E79" s="134">
        <f t="shared" si="27"/>
        <v>11510</v>
      </c>
      <c r="F79" s="134">
        <f t="shared" si="27"/>
        <v>11547</v>
      </c>
      <c r="G79" s="134">
        <f t="shared" si="27"/>
        <v>11617</v>
      </c>
      <c r="H79" s="134">
        <f t="shared" si="27"/>
        <v>0</v>
      </c>
      <c r="I79" s="134">
        <f t="shared" si="27"/>
        <v>0</v>
      </c>
      <c r="J79" s="134">
        <f t="shared" si="27"/>
        <v>0</v>
      </c>
    </row>
    <row r="80">
      <c r="A80" s="127">
        <v>21.0</v>
      </c>
      <c r="B80" s="134">
        <f t="shared" ref="B80:J80" si="28">B57/1000</f>
        <v>0</v>
      </c>
      <c r="C80" s="134">
        <f t="shared" si="28"/>
        <v>0</v>
      </c>
      <c r="D80" s="134">
        <f t="shared" si="28"/>
        <v>0</v>
      </c>
      <c r="E80" s="134">
        <f t="shared" si="28"/>
        <v>0</v>
      </c>
      <c r="F80" s="134">
        <f t="shared" si="28"/>
        <v>0</v>
      </c>
      <c r="G80" s="134">
        <f t="shared" si="28"/>
        <v>0</v>
      </c>
      <c r="H80" s="134">
        <f t="shared" si="28"/>
        <v>0</v>
      </c>
      <c r="I80" s="134">
        <f t="shared" si="28"/>
        <v>0</v>
      </c>
      <c r="J80" s="134">
        <f t="shared" si="28"/>
        <v>0</v>
      </c>
    </row>
    <row r="81">
      <c r="A81" s="127">
        <v>22.0</v>
      </c>
      <c r="B81" s="134">
        <f t="shared" ref="B81:J81" si="29">B58/1000</f>
        <v>0</v>
      </c>
      <c r="C81" s="134">
        <f t="shared" si="29"/>
        <v>0</v>
      </c>
      <c r="D81" s="134">
        <f t="shared" si="29"/>
        <v>0</v>
      </c>
      <c r="E81" s="134">
        <f t="shared" si="29"/>
        <v>0</v>
      </c>
      <c r="F81" s="134">
        <f t="shared" si="29"/>
        <v>0</v>
      </c>
      <c r="G81" s="134">
        <f t="shared" si="29"/>
        <v>0</v>
      </c>
      <c r="H81" s="134">
        <f t="shared" si="29"/>
        <v>3651.445</v>
      </c>
      <c r="I81" s="134">
        <f t="shared" si="29"/>
        <v>3450.07</v>
      </c>
      <c r="J81" s="134">
        <f t="shared" si="29"/>
        <v>3459.371</v>
      </c>
    </row>
  </sheetData>
  <conditionalFormatting sqref="D16:T20 D22:T23">
    <cfRule type="cellIs" dxfId="0" priority="1" operator="lessThanOrEqual">
      <formula>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29"/>
    <col customWidth="1" min="2" max="2" width="11.86"/>
    <col customWidth="1" hidden="1" min="3" max="3" width="10.0"/>
    <col customWidth="1" hidden="1" min="4" max="4" width="17.29"/>
    <col customWidth="1" min="5" max="5" width="11.14"/>
    <col customWidth="1" min="6" max="6" width="13.57"/>
    <col customWidth="1" min="7" max="7" width="11.0"/>
    <col customWidth="1" hidden="1" min="8" max="8" width="11.43"/>
    <col customWidth="1" min="10" max="10" width="11.71"/>
    <col customWidth="1" hidden="1" min="11" max="11" width="21.43"/>
    <col customWidth="1" hidden="1" min="12" max="12" width="19.14"/>
    <col customWidth="1" hidden="1" min="13" max="13" width="14.14"/>
    <col customWidth="1" hidden="1" min="14" max="14" width="18.71"/>
    <col customWidth="1" hidden="1" min="15" max="15" width="17.0"/>
    <col customWidth="1" hidden="1" min="16" max="16" width="24.57"/>
    <col customWidth="1" hidden="1" min="17" max="17" width="20.57"/>
    <col customWidth="1" hidden="1" min="18" max="18" width="18.43"/>
    <col customWidth="1" min="19" max="19" width="15.86"/>
    <col customWidth="1" min="20" max="20" width="15.57"/>
    <col customWidth="1" min="21" max="21" width="16.57"/>
    <col customWidth="1" min="22" max="22" width="19.29"/>
    <col customWidth="1" min="23" max="23" width="15.43"/>
    <col customWidth="1" min="24" max="26" width="18.29"/>
  </cols>
  <sheetData>
    <row r="1">
      <c r="A1" s="1"/>
      <c r="B1" s="214" t="s">
        <v>0</v>
      </c>
      <c r="C1" s="3"/>
      <c r="D1" s="4"/>
      <c r="E1" s="215" t="s">
        <v>1</v>
      </c>
      <c r="F1" s="3"/>
      <c r="G1" s="3"/>
      <c r="H1" s="4"/>
      <c r="I1" s="216" t="s">
        <v>2</v>
      </c>
      <c r="J1" s="167" t="s">
        <v>3</v>
      </c>
      <c r="K1" s="217" t="s">
        <v>79</v>
      </c>
      <c r="L1" s="3"/>
      <c r="M1" s="3"/>
      <c r="N1" s="3"/>
      <c r="O1" s="3"/>
      <c r="P1" s="3"/>
      <c r="Q1" s="3"/>
      <c r="R1" s="4"/>
      <c r="S1" s="218" t="s">
        <v>4</v>
      </c>
      <c r="T1" s="3"/>
      <c r="U1" s="3"/>
      <c r="V1" s="3"/>
      <c r="W1" s="4"/>
      <c r="X1" s="219" t="s">
        <v>5</v>
      </c>
      <c r="Y1" s="3"/>
      <c r="Z1" s="3"/>
      <c r="AA1" s="3"/>
      <c r="AB1" s="3"/>
      <c r="AC1" s="3"/>
      <c r="AD1" s="220" t="s">
        <v>193</v>
      </c>
    </row>
    <row r="2">
      <c r="A2" s="221" t="s">
        <v>153</v>
      </c>
      <c r="B2" s="221" t="s">
        <v>7</v>
      </c>
      <c r="C2" s="221" t="s">
        <v>61</v>
      </c>
      <c r="D2" s="221" t="s">
        <v>62</v>
      </c>
      <c r="E2" s="221" t="s">
        <v>63</v>
      </c>
      <c r="F2" s="221" t="s">
        <v>64</v>
      </c>
      <c r="G2" s="221" t="s">
        <v>65</v>
      </c>
      <c r="H2" s="221" t="s">
        <v>67</v>
      </c>
      <c r="I2" s="221" t="s">
        <v>68</v>
      </c>
      <c r="J2" s="221" t="s">
        <v>3</v>
      </c>
      <c r="K2" s="221" t="s">
        <v>96</v>
      </c>
      <c r="L2" s="221" t="s">
        <v>97</v>
      </c>
      <c r="M2" s="221" t="s">
        <v>98</v>
      </c>
      <c r="N2" s="221" t="s">
        <v>99</v>
      </c>
      <c r="O2" s="221" t="s">
        <v>101</v>
      </c>
      <c r="P2" s="221" t="s">
        <v>102</v>
      </c>
      <c r="Q2" s="221" t="s">
        <v>103</v>
      </c>
      <c r="R2" s="221" t="s">
        <v>104</v>
      </c>
      <c r="S2" s="221" t="s">
        <v>194</v>
      </c>
      <c r="T2" s="221" t="s">
        <v>195</v>
      </c>
      <c r="U2" s="221" t="s">
        <v>71</v>
      </c>
      <c r="V2" s="221" t="s">
        <v>158</v>
      </c>
      <c r="W2" s="222" t="s">
        <v>196</v>
      </c>
      <c r="X2" s="221" t="s">
        <v>161</v>
      </c>
      <c r="Y2" s="223" t="s">
        <v>162</v>
      </c>
      <c r="Z2" s="223" t="s">
        <v>197</v>
      </c>
      <c r="AA2" s="224" t="s">
        <v>198</v>
      </c>
      <c r="AB2" s="225" t="s">
        <v>165</v>
      </c>
      <c r="AC2" s="226" t="s">
        <v>166</v>
      </c>
      <c r="AD2" s="227" t="s">
        <v>193</v>
      </c>
      <c r="AE2" s="228"/>
      <c r="AF2" s="228"/>
      <c r="AG2" s="228"/>
      <c r="AH2" s="228"/>
      <c r="AI2" s="228"/>
      <c r="AJ2" s="228"/>
    </row>
    <row r="3">
      <c r="A3" s="229">
        <v>1.0</v>
      </c>
      <c r="B3" s="229" t="s">
        <v>54</v>
      </c>
      <c r="C3" s="229" t="s">
        <v>28</v>
      </c>
      <c r="D3" s="229" t="s">
        <v>28</v>
      </c>
      <c r="E3" s="229" t="s">
        <v>28</v>
      </c>
      <c r="F3" s="229">
        <v>48.0</v>
      </c>
      <c r="G3" s="229" t="s">
        <v>28</v>
      </c>
      <c r="H3" s="229" t="s">
        <v>30</v>
      </c>
      <c r="I3" s="229">
        <v>1.0</v>
      </c>
      <c r="J3" s="229" t="s">
        <v>31</v>
      </c>
      <c r="K3" s="229" t="s">
        <v>27</v>
      </c>
      <c r="L3" s="229" t="s">
        <v>28</v>
      </c>
      <c r="M3" s="229">
        <v>0.0</v>
      </c>
      <c r="N3" s="229">
        <v>7.0</v>
      </c>
      <c r="O3" s="229">
        <v>1.0</v>
      </c>
      <c r="P3" s="229">
        <v>1.0</v>
      </c>
      <c r="Q3" s="229" t="s">
        <v>28</v>
      </c>
      <c r="R3" s="229" t="s">
        <v>27</v>
      </c>
      <c r="S3" s="229"/>
      <c r="T3" s="229"/>
      <c r="U3" s="229"/>
      <c r="V3" s="229"/>
      <c r="W3" s="229"/>
      <c r="X3" s="230">
        <v>692.65</v>
      </c>
      <c r="Y3" s="230"/>
      <c r="Z3" s="230"/>
      <c r="AA3" s="231"/>
      <c r="AB3" s="231"/>
      <c r="AC3" s="232"/>
      <c r="AD3" s="231"/>
      <c r="AE3" s="228"/>
      <c r="AF3" s="228"/>
      <c r="AG3" s="228"/>
      <c r="AH3" s="228"/>
      <c r="AI3" s="228"/>
      <c r="AJ3" s="228"/>
    </row>
    <row r="4">
      <c r="A4" s="233">
        <v>2.0</v>
      </c>
      <c r="B4" s="229" t="s">
        <v>54</v>
      </c>
      <c r="C4" s="229" t="s">
        <v>28</v>
      </c>
      <c r="D4" s="229" t="s">
        <v>28</v>
      </c>
      <c r="E4" s="229" t="s">
        <v>28</v>
      </c>
      <c r="F4" s="229">
        <v>48.0</v>
      </c>
      <c r="G4" s="229" t="s">
        <v>28</v>
      </c>
      <c r="H4" s="229" t="s">
        <v>30</v>
      </c>
      <c r="I4" s="233">
        <v>1.0</v>
      </c>
      <c r="J4" s="233" t="s">
        <v>32</v>
      </c>
      <c r="K4" s="233" t="s">
        <v>27</v>
      </c>
      <c r="L4" s="233" t="s">
        <v>27</v>
      </c>
      <c r="M4" s="233">
        <v>8.0</v>
      </c>
      <c r="N4" s="233">
        <v>0.0</v>
      </c>
      <c r="O4" s="233">
        <v>10.0</v>
      </c>
      <c r="P4" s="233">
        <v>5.0</v>
      </c>
      <c r="Q4" s="233" t="s">
        <v>28</v>
      </c>
      <c r="R4" s="233" t="s">
        <v>27</v>
      </c>
      <c r="S4" s="233"/>
      <c r="T4" s="233"/>
      <c r="U4" s="233"/>
      <c r="V4" s="233"/>
      <c r="W4" s="233"/>
      <c r="X4" s="234">
        <v>263.99</v>
      </c>
      <c r="Y4" s="234"/>
      <c r="Z4" s="234"/>
      <c r="AA4" s="235"/>
      <c r="AB4" s="235"/>
      <c r="AC4" s="236"/>
      <c r="AD4" s="235"/>
      <c r="AE4" s="228"/>
      <c r="AF4" s="228"/>
      <c r="AG4" s="228"/>
      <c r="AH4" s="228"/>
      <c r="AI4" s="228"/>
      <c r="AJ4" s="228"/>
    </row>
    <row r="5">
      <c r="A5" s="229">
        <v>3.0</v>
      </c>
      <c r="B5" s="229" t="s">
        <v>54</v>
      </c>
      <c r="C5" s="229" t="s">
        <v>28</v>
      </c>
      <c r="D5" s="229" t="s">
        <v>28</v>
      </c>
      <c r="E5" s="229" t="s">
        <v>28</v>
      </c>
      <c r="F5" s="229">
        <v>48.0</v>
      </c>
      <c r="G5" s="229" t="s">
        <v>28</v>
      </c>
      <c r="H5" s="229" t="s">
        <v>30</v>
      </c>
      <c r="I5" s="233">
        <v>1.0</v>
      </c>
      <c r="J5" s="233" t="s">
        <v>33</v>
      </c>
      <c r="K5" s="233" t="s">
        <v>27</v>
      </c>
      <c r="L5" s="233" t="s">
        <v>28</v>
      </c>
      <c r="M5" s="233">
        <v>2.0</v>
      </c>
      <c r="N5" s="233">
        <v>4.0</v>
      </c>
      <c r="O5" s="233">
        <v>3.0</v>
      </c>
      <c r="P5" s="233">
        <v>3.0</v>
      </c>
      <c r="Q5" s="233" t="s">
        <v>28</v>
      </c>
      <c r="R5" s="233" t="s">
        <v>27</v>
      </c>
      <c r="S5" s="235"/>
      <c r="T5" s="235"/>
      <c r="U5" s="235"/>
      <c r="V5" s="235"/>
      <c r="W5" s="235"/>
      <c r="X5" s="234">
        <v>1875.32</v>
      </c>
      <c r="Y5" s="234"/>
      <c r="Z5" s="234"/>
      <c r="AA5" s="235"/>
      <c r="AB5" s="235"/>
      <c r="AC5" s="236"/>
      <c r="AD5" s="235"/>
      <c r="AE5" s="228"/>
      <c r="AF5" s="228"/>
      <c r="AG5" s="228"/>
      <c r="AH5" s="228"/>
      <c r="AI5" s="228"/>
      <c r="AJ5" s="228"/>
    </row>
    <row r="6">
      <c r="A6" s="233">
        <v>4.0</v>
      </c>
      <c r="B6" s="229" t="s">
        <v>54</v>
      </c>
      <c r="C6" s="229" t="s">
        <v>28</v>
      </c>
      <c r="D6" s="229" t="s">
        <v>28</v>
      </c>
      <c r="E6" s="229" t="s">
        <v>28</v>
      </c>
      <c r="F6" s="229">
        <v>48.0</v>
      </c>
      <c r="G6" s="229" t="s">
        <v>28</v>
      </c>
      <c r="H6" s="229" t="s">
        <v>30</v>
      </c>
      <c r="I6" s="233">
        <v>1.0</v>
      </c>
      <c r="J6" s="233" t="s">
        <v>34</v>
      </c>
      <c r="K6" s="233" t="s">
        <v>27</v>
      </c>
      <c r="L6" s="233" t="s">
        <v>27</v>
      </c>
      <c r="M6" s="233">
        <v>0.0</v>
      </c>
      <c r="N6" s="233">
        <v>3.0</v>
      </c>
      <c r="O6" s="233">
        <v>2.0</v>
      </c>
      <c r="P6" s="233">
        <v>2.0</v>
      </c>
      <c r="Q6" s="233" t="s">
        <v>28</v>
      </c>
      <c r="R6" s="233" t="s">
        <v>27</v>
      </c>
      <c r="S6" s="235"/>
      <c r="T6" s="235"/>
      <c r="U6" s="235"/>
      <c r="V6" s="235"/>
      <c r="W6" s="235"/>
      <c r="X6" s="234">
        <v>330.2</v>
      </c>
      <c r="Y6" s="234"/>
      <c r="Z6" s="234"/>
      <c r="AA6" s="235"/>
      <c r="AB6" s="235"/>
      <c r="AC6" s="236"/>
      <c r="AD6" s="235"/>
      <c r="AE6" s="228"/>
      <c r="AF6" s="228"/>
      <c r="AG6" s="228"/>
      <c r="AH6" s="228"/>
      <c r="AI6" s="228"/>
      <c r="AJ6" s="228"/>
    </row>
    <row r="7">
      <c r="A7" s="229">
        <v>5.0</v>
      </c>
      <c r="B7" s="229" t="s">
        <v>54</v>
      </c>
      <c r="C7" s="229" t="s">
        <v>28</v>
      </c>
      <c r="D7" s="229" t="s">
        <v>28</v>
      </c>
      <c r="E7" s="229" t="s">
        <v>28</v>
      </c>
      <c r="F7" s="229">
        <v>48.0</v>
      </c>
      <c r="G7" s="229" t="s">
        <v>28</v>
      </c>
      <c r="H7" s="229" t="s">
        <v>30</v>
      </c>
      <c r="I7" s="233">
        <v>1.0</v>
      </c>
      <c r="J7" s="233" t="s">
        <v>35</v>
      </c>
      <c r="K7" s="233" t="s">
        <v>27</v>
      </c>
      <c r="L7" s="233" t="s">
        <v>28</v>
      </c>
      <c r="M7" s="233">
        <v>5.0</v>
      </c>
      <c r="N7" s="233">
        <v>4.0</v>
      </c>
      <c r="O7" s="233">
        <v>6.0</v>
      </c>
      <c r="P7" s="233">
        <v>6.0</v>
      </c>
      <c r="Q7" s="233" t="s">
        <v>28</v>
      </c>
      <c r="R7" s="233" t="s">
        <v>27</v>
      </c>
      <c r="S7" s="235"/>
      <c r="T7" s="235"/>
      <c r="U7" s="235"/>
      <c r="V7" s="235"/>
      <c r="W7" s="235"/>
      <c r="X7" s="234">
        <v>348.9</v>
      </c>
      <c r="Y7" s="234"/>
      <c r="Z7" s="234"/>
      <c r="AA7" s="235"/>
      <c r="AB7" s="235"/>
      <c r="AC7" s="236"/>
      <c r="AD7" s="235"/>
      <c r="AE7" s="228"/>
      <c r="AF7" s="228"/>
      <c r="AG7" s="228"/>
      <c r="AH7" s="228"/>
      <c r="AI7" s="228"/>
      <c r="AJ7" s="228"/>
    </row>
    <row r="8">
      <c r="A8" s="233">
        <v>6.0</v>
      </c>
      <c r="B8" s="229" t="s">
        <v>54</v>
      </c>
      <c r="C8" s="229" t="s">
        <v>28</v>
      </c>
      <c r="D8" s="229" t="s">
        <v>28</v>
      </c>
      <c r="E8" s="229" t="s">
        <v>28</v>
      </c>
      <c r="F8" s="229">
        <v>48.0</v>
      </c>
      <c r="G8" s="229" t="s">
        <v>28</v>
      </c>
      <c r="H8" s="229" t="s">
        <v>30</v>
      </c>
      <c r="I8" s="233">
        <v>1.0</v>
      </c>
      <c r="J8" s="233" t="s">
        <v>36</v>
      </c>
      <c r="K8" s="233" t="s">
        <v>27</v>
      </c>
      <c r="L8" s="233" t="s">
        <v>28</v>
      </c>
      <c r="M8" s="233">
        <v>0.0</v>
      </c>
      <c r="N8" s="233">
        <v>4.0</v>
      </c>
      <c r="O8" s="233">
        <v>1.0</v>
      </c>
      <c r="P8" s="233">
        <v>1.0</v>
      </c>
      <c r="Q8" s="233" t="s">
        <v>28</v>
      </c>
      <c r="R8" s="233" t="s">
        <v>28</v>
      </c>
      <c r="S8" s="235"/>
      <c r="T8" s="235"/>
      <c r="U8" s="235"/>
      <c r="V8" s="235"/>
      <c r="W8" s="235"/>
      <c r="X8" s="234">
        <v>503.94</v>
      </c>
      <c r="Y8" s="234"/>
      <c r="Z8" s="234"/>
      <c r="AA8" s="235"/>
      <c r="AB8" s="235"/>
      <c r="AC8" s="236"/>
      <c r="AD8" s="235"/>
      <c r="AE8" s="228"/>
      <c r="AF8" s="228"/>
      <c r="AG8" s="228"/>
      <c r="AH8" s="228"/>
      <c r="AI8" s="228"/>
      <c r="AJ8" s="228"/>
    </row>
    <row r="9">
      <c r="A9" s="229">
        <v>7.0</v>
      </c>
      <c r="B9" s="229" t="s">
        <v>54</v>
      </c>
      <c r="C9" s="229" t="s">
        <v>28</v>
      </c>
      <c r="D9" s="229" t="s">
        <v>28</v>
      </c>
      <c r="E9" s="229" t="s">
        <v>28</v>
      </c>
      <c r="F9" s="229">
        <v>48.0</v>
      </c>
      <c r="G9" s="229" t="s">
        <v>28</v>
      </c>
      <c r="H9" s="229" t="s">
        <v>30</v>
      </c>
      <c r="I9" s="233">
        <v>1.0</v>
      </c>
      <c r="J9" s="233" t="s">
        <v>37</v>
      </c>
      <c r="K9" s="233" t="s">
        <v>27</v>
      </c>
      <c r="L9" s="233" t="s">
        <v>27</v>
      </c>
      <c r="M9" s="233">
        <v>5.0</v>
      </c>
      <c r="N9" s="233">
        <v>5.0</v>
      </c>
      <c r="O9" s="233">
        <v>6.0</v>
      </c>
      <c r="P9" s="233">
        <v>5.0</v>
      </c>
      <c r="Q9" s="233" t="s">
        <v>28</v>
      </c>
      <c r="R9" s="233" t="s">
        <v>27</v>
      </c>
      <c r="S9" s="235"/>
      <c r="T9" s="235"/>
      <c r="U9" s="235"/>
      <c r="V9" s="235"/>
      <c r="W9" s="235"/>
      <c r="X9" s="234">
        <v>428.79</v>
      </c>
      <c r="Y9" s="234"/>
      <c r="Z9" s="234"/>
      <c r="AA9" s="235"/>
      <c r="AB9" s="235"/>
      <c r="AC9" s="236"/>
      <c r="AD9" s="235"/>
      <c r="AE9" s="228"/>
      <c r="AF9" s="228"/>
      <c r="AG9" s="228"/>
      <c r="AH9" s="228"/>
      <c r="AI9" s="228"/>
      <c r="AJ9" s="228"/>
    </row>
    <row r="10">
      <c r="A10" s="233">
        <v>8.0</v>
      </c>
      <c r="B10" s="229" t="s">
        <v>54</v>
      </c>
      <c r="C10" s="229" t="s">
        <v>28</v>
      </c>
      <c r="D10" s="229" t="s">
        <v>28</v>
      </c>
      <c r="E10" s="229" t="s">
        <v>28</v>
      </c>
      <c r="F10" s="229">
        <v>48.0</v>
      </c>
      <c r="G10" s="229" t="s">
        <v>28</v>
      </c>
      <c r="H10" s="229" t="s">
        <v>30</v>
      </c>
      <c r="I10" s="233">
        <v>1.0</v>
      </c>
      <c r="J10" s="233" t="s">
        <v>38</v>
      </c>
      <c r="K10" s="233" t="s">
        <v>27</v>
      </c>
      <c r="L10" s="233" t="s">
        <v>27</v>
      </c>
      <c r="M10" s="233">
        <v>7.0</v>
      </c>
      <c r="N10" s="233">
        <v>5.0</v>
      </c>
      <c r="O10" s="233">
        <v>8.0</v>
      </c>
      <c r="P10" s="233">
        <v>8.0</v>
      </c>
      <c r="Q10" s="233" t="s">
        <v>27</v>
      </c>
      <c r="R10" s="233" t="s">
        <v>27</v>
      </c>
      <c r="S10" s="235"/>
      <c r="T10" s="235"/>
      <c r="U10" s="235"/>
      <c r="V10" s="235"/>
      <c r="W10" s="235"/>
      <c r="X10" s="234">
        <v>553.71</v>
      </c>
      <c r="Y10" s="234"/>
      <c r="Z10" s="234"/>
      <c r="AA10" s="235"/>
      <c r="AB10" s="235"/>
      <c r="AC10" s="236"/>
      <c r="AD10" s="235"/>
      <c r="AE10" s="228"/>
      <c r="AF10" s="228"/>
      <c r="AG10" s="228"/>
      <c r="AH10" s="228"/>
      <c r="AI10" s="228"/>
      <c r="AJ10" s="228"/>
    </row>
    <row r="11">
      <c r="A11" s="229">
        <v>9.0</v>
      </c>
      <c r="B11" s="229" t="s">
        <v>54</v>
      </c>
      <c r="C11" s="229" t="s">
        <v>28</v>
      </c>
      <c r="D11" s="229" t="s">
        <v>28</v>
      </c>
      <c r="E11" s="229" t="s">
        <v>28</v>
      </c>
      <c r="F11" s="229">
        <v>48.0</v>
      </c>
      <c r="G11" s="229" t="s">
        <v>28</v>
      </c>
      <c r="H11" s="229" t="s">
        <v>30</v>
      </c>
      <c r="I11" s="233">
        <v>1.0</v>
      </c>
      <c r="J11" s="233" t="s">
        <v>39</v>
      </c>
      <c r="K11" s="233" t="s">
        <v>27</v>
      </c>
      <c r="L11" s="233" t="s">
        <v>27</v>
      </c>
      <c r="M11" s="233">
        <v>5.0</v>
      </c>
      <c r="N11" s="233">
        <v>6.0</v>
      </c>
      <c r="O11" s="233">
        <v>6.0</v>
      </c>
      <c r="P11" s="233">
        <v>6.0</v>
      </c>
      <c r="Q11" s="233" t="s">
        <v>28</v>
      </c>
      <c r="R11" s="233" t="s">
        <v>27</v>
      </c>
      <c r="S11" s="235"/>
      <c r="T11" s="235"/>
      <c r="U11" s="235"/>
      <c r="V11" s="235"/>
      <c r="W11" s="235"/>
      <c r="X11" s="234">
        <v>1595.02</v>
      </c>
      <c r="Y11" s="234"/>
      <c r="Z11" s="234"/>
      <c r="AA11" s="235"/>
      <c r="AB11" s="235"/>
      <c r="AC11" s="236"/>
      <c r="AD11" s="235"/>
      <c r="AE11" s="228"/>
      <c r="AF11" s="228"/>
      <c r="AG11" s="228"/>
      <c r="AH11" s="228"/>
      <c r="AI11" s="228"/>
      <c r="AJ11" s="228"/>
    </row>
    <row r="12">
      <c r="A12" s="233">
        <v>10.0</v>
      </c>
      <c r="B12" s="229" t="s">
        <v>54</v>
      </c>
      <c r="C12" s="229" t="s">
        <v>28</v>
      </c>
      <c r="D12" s="229" t="s">
        <v>28</v>
      </c>
      <c r="E12" s="229" t="s">
        <v>28</v>
      </c>
      <c r="F12" s="229">
        <v>48.0</v>
      </c>
      <c r="G12" s="229" t="s">
        <v>28</v>
      </c>
      <c r="H12" s="229" t="s">
        <v>30</v>
      </c>
      <c r="I12" s="233">
        <v>1.0</v>
      </c>
      <c r="J12" s="233" t="s">
        <v>40</v>
      </c>
      <c r="K12" s="233" t="s">
        <v>27</v>
      </c>
      <c r="L12" s="233" t="s">
        <v>28</v>
      </c>
      <c r="M12" s="233">
        <v>3.0</v>
      </c>
      <c r="N12" s="233">
        <v>4.0</v>
      </c>
      <c r="O12" s="233">
        <v>4.0</v>
      </c>
      <c r="P12" s="233">
        <v>4.0</v>
      </c>
      <c r="Q12" s="233" t="s">
        <v>28</v>
      </c>
      <c r="R12" s="233" t="s">
        <v>27</v>
      </c>
      <c r="S12" s="235"/>
      <c r="T12" s="235"/>
      <c r="U12" s="235"/>
      <c r="V12" s="235"/>
      <c r="W12" s="235"/>
      <c r="X12" s="234">
        <v>1691.02</v>
      </c>
      <c r="Y12" s="234"/>
      <c r="Z12" s="234"/>
      <c r="AA12" s="235"/>
      <c r="AB12" s="235"/>
      <c r="AC12" s="236"/>
      <c r="AD12" s="235"/>
      <c r="AE12" s="228"/>
      <c r="AF12" s="228"/>
      <c r="AG12" s="228"/>
      <c r="AH12" s="228"/>
      <c r="AI12" s="228"/>
      <c r="AJ12" s="228"/>
    </row>
    <row r="13">
      <c r="A13" s="229">
        <v>11.0</v>
      </c>
      <c r="B13" s="229" t="s">
        <v>54</v>
      </c>
      <c r="C13" s="229" t="s">
        <v>28</v>
      </c>
      <c r="D13" s="229" t="s">
        <v>28</v>
      </c>
      <c r="E13" s="229" t="s">
        <v>28</v>
      </c>
      <c r="F13" s="229">
        <v>48.0</v>
      </c>
      <c r="G13" s="229" t="s">
        <v>28</v>
      </c>
      <c r="H13" s="229" t="s">
        <v>30</v>
      </c>
      <c r="I13" s="233">
        <v>1.0</v>
      </c>
      <c r="J13" s="233" t="s">
        <v>41</v>
      </c>
      <c r="K13" s="233" t="s">
        <v>27</v>
      </c>
      <c r="L13" s="233" t="s">
        <v>27</v>
      </c>
      <c r="M13" s="233">
        <v>4.0</v>
      </c>
      <c r="N13" s="233">
        <v>0.0</v>
      </c>
      <c r="O13" s="233">
        <v>6.0</v>
      </c>
      <c r="P13" s="233">
        <v>3.0</v>
      </c>
      <c r="Q13" s="233" t="s">
        <v>28</v>
      </c>
      <c r="R13" s="233" t="s">
        <v>27</v>
      </c>
      <c r="S13" s="235"/>
      <c r="T13" s="235"/>
      <c r="U13" s="235"/>
      <c r="V13" s="235"/>
      <c r="W13" s="235"/>
      <c r="X13" s="234">
        <v>315.8</v>
      </c>
      <c r="Y13" s="234"/>
      <c r="Z13" s="234"/>
      <c r="AA13" s="235"/>
      <c r="AB13" s="235"/>
      <c r="AC13" s="236"/>
      <c r="AD13" s="233"/>
      <c r="AE13" s="228"/>
      <c r="AF13" s="228"/>
      <c r="AG13" s="228"/>
      <c r="AH13" s="228"/>
      <c r="AI13" s="228"/>
      <c r="AJ13" s="228"/>
    </row>
    <row r="14">
      <c r="A14" s="233">
        <v>12.0</v>
      </c>
      <c r="B14" s="229" t="s">
        <v>54</v>
      </c>
      <c r="C14" s="229" t="s">
        <v>28</v>
      </c>
      <c r="D14" s="229" t="s">
        <v>28</v>
      </c>
      <c r="E14" s="229" t="s">
        <v>28</v>
      </c>
      <c r="F14" s="229">
        <v>48.0</v>
      </c>
      <c r="G14" s="229" t="s">
        <v>28</v>
      </c>
      <c r="H14" s="229" t="s">
        <v>30</v>
      </c>
      <c r="I14" s="233">
        <v>1.0</v>
      </c>
      <c r="J14" s="233" t="s">
        <v>42</v>
      </c>
      <c r="K14" s="233" t="s">
        <v>27</v>
      </c>
      <c r="L14" s="233" t="s">
        <v>28</v>
      </c>
      <c r="M14" s="233">
        <v>1.0</v>
      </c>
      <c r="N14" s="233">
        <v>5.0</v>
      </c>
      <c r="O14" s="233">
        <v>2.0</v>
      </c>
      <c r="P14" s="233">
        <v>2.0</v>
      </c>
      <c r="Q14" s="233" t="s">
        <v>27</v>
      </c>
      <c r="R14" s="233" t="s">
        <v>27</v>
      </c>
      <c r="S14" s="235"/>
      <c r="T14" s="235"/>
      <c r="U14" s="235"/>
      <c r="V14" s="235"/>
      <c r="W14" s="235"/>
      <c r="X14" s="234">
        <v>964.02</v>
      </c>
      <c r="Y14" s="234"/>
      <c r="Z14" s="234"/>
      <c r="AA14" s="235"/>
      <c r="AB14" s="235"/>
      <c r="AC14" s="236"/>
      <c r="AD14" s="235"/>
      <c r="AE14" s="228"/>
      <c r="AF14" s="228"/>
      <c r="AG14" s="228"/>
      <c r="AH14" s="228"/>
      <c r="AI14" s="228"/>
      <c r="AJ14" s="228"/>
    </row>
    <row r="15">
      <c r="A15" s="229">
        <v>13.0</v>
      </c>
      <c r="B15" s="229" t="s">
        <v>54</v>
      </c>
      <c r="C15" s="229" t="s">
        <v>28</v>
      </c>
      <c r="D15" s="229" t="s">
        <v>28</v>
      </c>
      <c r="E15" s="229" t="s">
        <v>28</v>
      </c>
      <c r="F15" s="229">
        <v>48.0</v>
      </c>
      <c r="G15" s="229" t="s">
        <v>28</v>
      </c>
      <c r="H15" s="229" t="s">
        <v>30</v>
      </c>
      <c r="I15" s="233">
        <v>1.0</v>
      </c>
      <c r="J15" s="233" t="s">
        <v>43</v>
      </c>
      <c r="K15" s="233" t="s">
        <v>27</v>
      </c>
      <c r="L15" s="233" t="s">
        <v>27</v>
      </c>
      <c r="M15" s="233">
        <v>1.0</v>
      </c>
      <c r="N15" s="233">
        <v>0.0</v>
      </c>
      <c r="O15" s="233">
        <v>2.0</v>
      </c>
      <c r="P15" s="233">
        <v>2.0</v>
      </c>
      <c r="Q15" s="233" t="s">
        <v>28</v>
      </c>
      <c r="R15" s="233" t="s">
        <v>27</v>
      </c>
      <c r="S15" s="235"/>
      <c r="T15" s="235"/>
      <c r="U15" s="235"/>
      <c r="V15" s="235"/>
      <c r="W15" s="235"/>
      <c r="X15" s="234">
        <v>717.734</v>
      </c>
      <c r="Y15" s="234"/>
      <c r="Z15" s="234"/>
      <c r="AA15" s="235"/>
      <c r="AB15" s="235"/>
      <c r="AC15" s="236"/>
      <c r="AD15" s="235"/>
      <c r="AE15" s="228"/>
      <c r="AF15" s="228"/>
      <c r="AG15" s="228"/>
      <c r="AH15" s="228"/>
      <c r="AI15" s="228"/>
      <c r="AJ15" s="228"/>
    </row>
    <row r="16">
      <c r="A16" s="233">
        <v>14.0</v>
      </c>
      <c r="B16" s="229" t="s">
        <v>54</v>
      </c>
      <c r="C16" s="229" t="s">
        <v>28</v>
      </c>
      <c r="D16" s="229" t="s">
        <v>28</v>
      </c>
      <c r="E16" s="229" t="s">
        <v>28</v>
      </c>
      <c r="F16" s="229">
        <v>48.0</v>
      </c>
      <c r="G16" s="229" t="s">
        <v>28</v>
      </c>
      <c r="H16" s="229" t="s">
        <v>30</v>
      </c>
      <c r="I16" s="233">
        <v>1.0</v>
      </c>
      <c r="J16" s="233" t="s">
        <v>44</v>
      </c>
      <c r="K16" s="233" t="s">
        <v>27</v>
      </c>
      <c r="L16" s="233" t="s">
        <v>28</v>
      </c>
      <c r="M16" s="233">
        <v>1.0</v>
      </c>
      <c r="N16" s="233">
        <v>4.0</v>
      </c>
      <c r="O16" s="233">
        <v>2.0</v>
      </c>
      <c r="P16" s="233">
        <v>2.0</v>
      </c>
      <c r="Q16" s="233" t="s">
        <v>27</v>
      </c>
      <c r="R16" s="233" t="s">
        <v>28</v>
      </c>
      <c r="S16" s="235"/>
      <c r="T16" s="235"/>
      <c r="U16" s="235"/>
      <c r="V16" s="235"/>
      <c r="W16" s="235"/>
      <c r="X16" s="234">
        <v>911.38</v>
      </c>
      <c r="Y16" s="234"/>
      <c r="Z16" s="234"/>
      <c r="AA16" s="235"/>
      <c r="AB16" s="235"/>
      <c r="AC16" s="236"/>
      <c r="AD16" s="235"/>
      <c r="AE16" s="228"/>
      <c r="AF16" s="228"/>
      <c r="AG16" s="228"/>
      <c r="AH16" s="228"/>
      <c r="AI16" s="228"/>
      <c r="AJ16" s="228"/>
    </row>
    <row r="17">
      <c r="A17" s="229">
        <v>15.0</v>
      </c>
      <c r="B17" s="229" t="s">
        <v>54</v>
      </c>
      <c r="C17" s="229" t="s">
        <v>28</v>
      </c>
      <c r="D17" s="229" t="s">
        <v>28</v>
      </c>
      <c r="E17" s="229" t="s">
        <v>28</v>
      </c>
      <c r="F17" s="229">
        <v>48.0</v>
      </c>
      <c r="G17" s="229" t="s">
        <v>28</v>
      </c>
      <c r="H17" s="229" t="s">
        <v>30</v>
      </c>
      <c r="I17" s="233">
        <v>1.0</v>
      </c>
      <c r="J17" s="233" t="s">
        <v>45</v>
      </c>
      <c r="K17" s="233" t="s">
        <v>27</v>
      </c>
      <c r="L17" s="233" t="s">
        <v>27</v>
      </c>
      <c r="M17" s="233">
        <v>1.0</v>
      </c>
      <c r="N17" s="233">
        <v>4.0</v>
      </c>
      <c r="O17" s="233">
        <v>2.0</v>
      </c>
      <c r="P17" s="233">
        <v>2.0</v>
      </c>
      <c r="Q17" s="233" t="s">
        <v>28</v>
      </c>
      <c r="R17" s="233" t="s">
        <v>27</v>
      </c>
      <c r="S17" s="235"/>
      <c r="T17" s="235"/>
      <c r="U17" s="235"/>
      <c r="V17" s="235"/>
      <c r="W17" s="235"/>
      <c r="X17" s="234">
        <v>592.23</v>
      </c>
      <c r="Y17" s="234"/>
      <c r="Z17" s="234"/>
      <c r="AA17" s="235"/>
      <c r="AB17" s="235"/>
      <c r="AC17" s="236"/>
      <c r="AD17" s="235"/>
      <c r="AE17" s="228"/>
      <c r="AF17" s="228"/>
      <c r="AG17" s="228"/>
      <c r="AH17" s="228"/>
      <c r="AI17" s="228"/>
      <c r="AJ17" s="228"/>
    </row>
    <row r="18">
      <c r="A18" s="233">
        <v>16.0</v>
      </c>
      <c r="B18" s="229" t="s">
        <v>54</v>
      </c>
      <c r="C18" s="229" t="s">
        <v>28</v>
      </c>
      <c r="D18" s="229" t="s">
        <v>28</v>
      </c>
      <c r="E18" s="229" t="s">
        <v>28</v>
      </c>
      <c r="F18" s="229">
        <v>48.0</v>
      </c>
      <c r="G18" s="229" t="s">
        <v>28</v>
      </c>
      <c r="H18" s="229" t="s">
        <v>30</v>
      </c>
      <c r="I18" s="233">
        <v>1.0</v>
      </c>
      <c r="J18" s="233" t="s">
        <v>46</v>
      </c>
      <c r="K18" s="233" t="s">
        <v>27</v>
      </c>
      <c r="L18" s="233" t="s">
        <v>27</v>
      </c>
      <c r="M18" s="233">
        <v>1.0</v>
      </c>
      <c r="N18" s="233">
        <v>0.0</v>
      </c>
      <c r="O18" s="233">
        <v>3.0</v>
      </c>
      <c r="P18" s="233">
        <v>3.0</v>
      </c>
      <c r="Q18" s="233" t="s">
        <v>28</v>
      </c>
      <c r="R18" s="233" t="s">
        <v>27</v>
      </c>
      <c r="S18" s="235"/>
      <c r="T18" s="235"/>
      <c r="U18" s="235"/>
      <c r="V18" s="235"/>
      <c r="W18" s="235"/>
      <c r="X18" s="234">
        <v>708.07</v>
      </c>
      <c r="Y18" s="234"/>
      <c r="Z18" s="234"/>
      <c r="AA18" s="235"/>
      <c r="AB18" s="235"/>
      <c r="AC18" s="236"/>
      <c r="AD18" s="233"/>
      <c r="AE18" s="228"/>
      <c r="AF18" s="228"/>
      <c r="AG18" s="228"/>
      <c r="AH18" s="228"/>
      <c r="AI18" s="228"/>
      <c r="AJ18" s="228"/>
    </row>
    <row r="19">
      <c r="A19" s="229">
        <v>17.0</v>
      </c>
      <c r="B19" s="229" t="s">
        <v>54</v>
      </c>
      <c r="C19" s="229" t="s">
        <v>28</v>
      </c>
      <c r="D19" s="229" t="s">
        <v>28</v>
      </c>
      <c r="E19" s="229" t="s">
        <v>28</v>
      </c>
      <c r="F19" s="229">
        <v>48.0</v>
      </c>
      <c r="G19" s="229" t="s">
        <v>28</v>
      </c>
      <c r="H19" s="229" t="s">
        <v>30</v>
      </c>
      <c r="I19" s="233">
        <v>1.0</v>
      </c>
      <c r="J19" s="233" t="s">
        <v>47</v>
      </c>
      <c r="K19" s="233" t="s">
        <v>27</v>
      </c>
      <c r="L19" s="233" t="s">
        <v>27</v>
      </c>
      <c r="M19" s="233">
        <v>2.0</v>
      </c>
      <c r="N19" s="233">
        <v>3.0</v>
      </c>
      <c r="O19" s="233">
        <v>3.0</v>
      </c>
      <c r="P19" s="233">
        <v>2.0</v>
      </c>
      <c r="Q19" s="233" t="s">
        <v>28</v>
      </c>
      <c r="R19" s="233" t="s">
        <v>28</v>
      </c>
      <c r="S19" s="235"/>
      <c r="T19" s="235"/>
      <c r="U19" s="235"/>
      <c r="V19" s="235"/>
      <c r="W19" s="235"/>
      <c r="X19" s="234">
        <v>1867.43</v>
      </c>
      <c r="Y19" s="234"/>
      <c r="Z19" s="234"/>
      <c r="AA19" s="235"/>
      <c r="AB19" s="235"/>
      <c r="AC19" s="236"/>
      <c r="AD19" s="235"/>
      <c r="AE19" s="228"/>
      <c r="AF19" s="228"/>
      <c r="AG19" s="228"/>
      <c r="AH19" s="228"/>
      <c r="AI19" s="228"/>
      <c r="AJ19" s="228"/>
    </row>
    <row r="20">
      <c r="A20" s="233">
        <v>18.0</v>
      </c>
      <c r="B20" s="229" t="s">
        <v>54</v>
      </c>
      <c r="C20" s="229" t="s">
        <v>28</v>
      </c>
      <c r="D20" s="229" t="s">
        <v>28</v>
      </c>
      <c r="E20" s="229" t="s">
        <v>28</v>
      </c>
      <c r="F20" s="229">
        <v>48.0</v>
      </c>
      <c r="G20" s="229" t="s">
        <v>28</v>
      </c>
      <c r="H20" s="229" t="s">
        <v>30</v>
      </c>
      <c r="I20" s="233">
        <v>1.0</v>
      </c>
      <c r="J20" s="233" t="s">
        <v>48</v>
      </c>
      <c r="K20" s="233" t="s">
        <v>27</v>
      </c>
      <c r="L20" s="233" t="s">
        <v>27</v>
      </c>
      <c r="M20" s="233">
        <v>2.0</v>
      </c>
      <c r="N20" s="233">
        <v>2.0</v>
      </c>
      <c r="O20" s="233">
        <v>4.0</v>
      </c>
      <c r="P20" s="233">
        <v>3.0</v>
      </c>
      <c r="Q20" s="233" t="s">
        <v>28</v>
      </c>
      <c r="R20" s="233" t="s">
        <v>27</v>
      </c>
      <c r="S20" s="235"/>
      <c r="T20" s="235"/>
      <c r="U20" s="235"/>
      <c r="V20" s="235"/>
      <c r="W20" s="235"/>
      <c r="X20" s="234">
        <v>2705.81</v>
      </c>
      <c r="Y20" s="234"/>
      <c r="Z20" s="234"/>
      <c r="AA20" s="235"/>
      <c r="AB20" s="235"/>
      <c r="AC20" s="236"/>
      <c r="AD20" s="235"/>
      <c r="AE20" s="228"/>
      <c r="AF20" s="228"/>
      <c r="AG20" s="228"/>
      <c r="AH20" s="228"/>
      <c r="AI20" s="228"/>
      <c r="AJ20" s="228"/>
    </row>
    <row r="21">
      <c r="A21" s="229">
        <v>19.0</v>
      </c>
      <c r="B21" s="229" t="s">
        <v>54</v>
      </c>
      <c r="C21" s="229" t="s">
        <v>28</v>
      </c>
      <c r="D21" s="229" t="s">
        <v>28</v>
      </c>
      <c r="E21" s="229" t="s">
        <v>28</v>
      </c>
      <c r="F21" s="229">
        <v>48.0</v>
      </c>
      <c r="G21" s="229" t="s">
        <v>28</v>
      </c>
      <c r="H21" s="229" t="s">
        <v>30</v>
      </c>
      <c r="I21" s="233">
        <v>1.0</v>
      </c>
      <c r="J21" s="233" t="s">
        <v>49</v>
      </c>
      <c r="K21" s="233" t="s">
        <v>27</v>
      </c>
      <c r="L21" s="233" t="s">
        <v>28</v>
      </c>
      <c r="M21" s="233">
        <v>1.0</v>
      </c>
      <c r="N21" s="233">
        <v>6.0</v>
      </c>
      <c r="O21" s="233">
        <v>2.0</v>
      </c>
      <c r="P21" s="233">
        <v>2.0</v>
      </c>
      <c r="Q21" s="233" t="s">
        <v>28</v>
      </c>
      <c r="R21" s="233" t="s">
        <v>28</v>
      </c>
      <c r="S21" s="235"/>
      <c r="T21" s="235"/>
      <c r="U21" s="235"/>
      <c r="V21" s="235"/>
      <c r="W21" s="235"/>
      <c r="X21" s="234">
        <v>946.62</v>
      </c>
      <c r="Y21" s="234"/>
      <c r="Z21" s="234"/>
      <c r="AA21" s="235"/>
      <c r="AB21" s="235"/>
      <c r="AC21" s="236"/>
      <c r="AD21" s="235"/>
      <c r="AE21" s="228"/>
      <c r="AF21" s="228"/>
      <c r="AG21" s="228"/>
      <c r="AH21" s="228"/>
      <c r="AI21" s="228"/>
      <c r="AJ21" s="228"/>
    </row>
    <row r="22">
      <c r="A22" s="233">
        <v>20.0</v>
      </c>
      <c r="B22" s="229" t="s">
        <v>54</v>
      </c>
      <c r="C22" s="229" t="s">
        <v>28</v>
      </c>
      <c r="D22" s="229" t="s">
        <v>28</v>
      </c>
      <c r="E22" s="229" t="s">
        <v>28</v>
      </c>
      <c r="F22" s="229">
        <v>48.0</v>
      </c>
      <c r="G22" s="229" t="s">
        <v>28</v>
      </c>
      <c r="H22" s="229" t="s">
        <v>30</v>
      </c>
      <c r="I22" s="233">
        <v>1.0</v>
      </c>
      <c r="J22" s="233" t="s">
        <v>50</v>
      </c>
      <c r="K22" s="233" t="s">
        <v>27</v>
      </c>
      <c r="L22" s="233" t="s">
        <v>27</v>
      </c>
      <c r="M22" s="233">
        <v>2.0</v>
      </c>
      <c r="N22" s="233">
        <v>3.0</v>
      </c>
      <c r="O22" s="233">
        <v>5.0</v>
      </c>
      <c r="P22" s="233">
        <v>5.0</v>
      </c>
      <c r="Q22" s="233" t="s">
        <v>28</v>
      </c>
      <c r="R22" s="233" t="s">
        <v>27</v>
      </c>
      <c r="S22" s="235"/>
      <c r="T22" s="235"/>
      <c r="U22" s="235"/>
      <c r="V22" s="235"/>
      <c r="W22" s="235"/>
      <c r="X22" s="234" t="s">
        <v>199</v>
      </c>
      <c r="Y22" s="234"/>
      <c r="Z22" s="234"/>
      <c r="AA22" s="235"/>
      <c r="AB22" s="235"/>
      <c r="AC22" s="236"/>
      <c r="AD22" s="235"/>
      <c r="AE22" s="228"/>
      <c r="AF22" s="228"/>
      <c r="AG22" s="228"/>
      <c r="AH22" s="228"/>
      <c r="AI22" s="228"/>
      <c r="AJ22" s="228"/>
    </row>
    <row r="23">
      <c r="A23" s="229">
        <v>21.0</v>
      </c>
      <c r="B23" s="229" t="s">
        <v>54</v>
      </c>
      <c r="C23" s="229" t="s">
        <v>28</v>
      </c>
      <c r="D23" s="229" t="s">
        <v>28</v>
      </c>
      <c r="E23" s="229" t="s">
        <v>28</v>
      </c>
      <c r="F23" s="229">
        <v>48.0</v>
      </c>
      <c r="G23" s="229" t="s">
        <v>28</v>
      </c>
      <c r="H23" s="229" t="s">
        <v>30</v>
      </c>
      <c r="I23" s="233">
        <v>1.0</v>
      </c>
      <c r="J23" s="233" t="s">
        <v>51</v>
      </c>
      <c r="K23" s="233" t="s">
        <v>27</v>
      </c>
      <c r="L23" s="233" t="s">
        <v>27</v>
      </c>
      <c r="M23" s="233">
        <v>3.0</v>
      </c>
      <c r="N23" s="233">
        <v>4.0</v>
      </c>
      <c r="O23" s="233">
        <v>6.0</v>
      </c>
      <c r="P23" s="233">
        <v>4.0</v>
      </c>
      <c r="Q23" s="233" t="s">
        <v>28</v>
      </c>
      <c r="R23" s="233" t="s">
        <v>27</v>
      </c>
      <c r="S23" s="235"/>
      <c r="T23" s="235"/>
      <c r="U23" s="235"/>
      <c r="V23" s="235"/>
      <c r="W23" s="235"/>
      <c r="X23" s="234">
        <v>1149.62</v>
      </c>
      <c r="Y23" s="234"/>
      <c r="Z23" s="234"/>
      <c r="AA23" s="235"/>
      <c r="AB23" s="235"/>
      <c r="AC23" s="236"/>
      <c r="AD23" s="235"/>
      <c r="AE23" s="228"/>
      <c r="AF23" s="228"/>
      <c r="AG23" s="228"/>
      <c r="AH23" s="228"/>
      <c r="AI23" s="228"/>
      <c r="AJ23" s="228"/>
    </row>
    <row r="24">
      <c r="A24" s="233">
        <v>22.0</v>
      </c>
      <c r="B24" s="229" t="s">
        <v>54</v>
      </c>
      <c r="C24" s="229" t="s">
        <v>28</v>
      </c>
      <c r="D24" s="229" t="s">
        <v>28</v>
      </c>
      <c r="E24" s="229" t="s">
        <v>28</v>
      </c>
      <c r="F24" s="229">
        <v>48.0</v>
      </c>
      <c r="G24" s="229" t="s">
        <v>28</v>
      </c>
      <c r="H24" s="229" t="s">
        <v>30</v>
      </c>
      <c r="I24" s="233">
        <v>1.0</v>
      </c>
      <c r="J24" s="233" t="s">
        <v>52</v>
      </c>
      <c r="K24" s="233" t="s">
        <v>27</v>
      </c>
      <c r="L24" s="233" t="s">
        <v>27</v>
      </c>
      <c r="M24" s="233">
        <v>0.0</v>
      </c>
      <c r="N24" s="233">
        <v>0.0</v>
      </c>
      <c r="O24" s="233">
        <v>3.0</v>
      </c>
      <c r="P24" s="233">
        <v>2.0</v>
      </c>
      <c r="Q24" s="233" t="s">
        <v>28</v>
      </c>
      <c r="R24" s="233" t="s">
        <v>27</v>
      </c>
      <c r="S24" s="235"/>
      <c r="T24" s="235"/>
      <c r="U24" s="235"/>
      <c r="V24" s="235"/>
      <c r="W24" s="235"/>
      <c r="X24" s="233">
        <v>349.89</v>
      </c>
      <c r="Y24" s="233"/>
      <c r="Z24" s="233"/>
      <c r="AA24" s="235"/>
      <c r="AB24" s="235"/>
      <c r="AC24" s="236"/>
      <c r="AD24" s="233"/>
      <c r="AE24" s="228"/>
      <c r="AF24" s="228"/>
      <c r="AG24" s="228"/>
      <c r="AH24" s="228"/>
      <c r="AI24" s="228"/>
      <c r="AJ24" s="228"/>
    </row>
    <row r="25">
      <c r="A25" s="229">
        <v>23.0</v>
      </c>
      <c r="B25" s="229" t="s">
        <v>54</v>
      </c>
      <c r="C25" s="229" t="s">
        <v>28</v>
      </c>
      <c r="D25" s="229" t="s">
        <v>28</v>
      </c>
      <c r="E25" s="229" t="s">
        <v>28</v>
      </c>
      <c r="F25" s="229">
        <v>48.0</v>
      </c>
      <c r="G25" s="229" t="s">
        <v>28</v>
      </c>
      <c r="H25" s="229" t="s">
        <v>30</v>
      </c>
      <c r="I25" s="233">
        <v>2.0</v>
      </c>
      <c r="J25" s="233" t="s">
        <v>31</v>
      </c>
      <c r="K25" s="229" t="s">
        <v>27</v>
      </c>
      <c r="L25" s="229" t="s">
        <v>28</v>
      </c>
      <c r="M25" s="229">
        <v>0.0</v>
      </c>
      <c r="N25" s="229">
        <v>7.0</v>
      </c>
      <c r="O25" s="229">
        <v>1.0</v>
      </c>
      <c r="P25" s="229">
        <v>1.0</v>
      </c>
      <c r="Q25" s="229" t="s">
        <v>28</v>
      </c>
      <c r="R25" s="229" t="s">
        <v>27</v>
      </c>
      <c r="S25" s="235"/>
      <c r="T25" s="235"/>
      <c r="U25" s="235"/>
      <c r="V25" s="235"/>
      <c r="W25" s="235"/>
      <c r="X25" s="234">
        <v>1217.23</v>
      </c>
      <c r="Y25" s="234"/>
      <c r="Z25" s="234"/>
      <c r="AA25" s="235"/>
      <c r="AB25" s="235"/>
      <c r="AC25" s="236"/>
      <c r="AD25" s="231"/>
      <c r="AE25" s="228"/>
      <c r="AF25" s="228"/>
      <c r="AG25" s="228"/>
      <c r="AH25" s="228"/>
      <c r="AI25" s="228"/>
      <c r="AJ25" s="228"/>
    </row>
    <row r="26">
      <c r="A26" s="233">
        <v>24.0</v>
      </c>
      <c r="B26" s="229" t="s">
        <v>54</v>
      </c>
      <c r="C26" s="229" t="s">
        <v>28</v>
      </c>
      <c r="D26" s="229" t="s">
        <v>28</v>
      </c>
      <c r="E26" s="229" t="s">
        <v>28</v>
      </c>
      <c r="F26" s="229">
        <v>48.0</v>
      </c>
      <c r="G26" s="229" t="s">
        <v>28</v>
      </c>
      <c r="H26" s="229" t="s">
        <v>30</v>
      </c>
      <c r="I26" s="233">
        <v>2.0</v>
      </c>
      <c r="J26" s="233" t="s">
        <v>32</v>
      </c>
      <c r="K26" s="233" t="s">
        <v>27</v>
      </c>
      <c r="L26" s="233" t="s">
        <v>27</v>
      </c>
      <c r="M26" s="233">
        <v>8.0</v>
      </c>
      <c r="N26" s="233">
        <v>0.0</v>
      </c>
      <c r="O26" s="233">
        <v>10.0</v>
      </c>
      <c r="P26" s="233">
        <v>5.0</v>
      </c>
      <c r="Q26" s="233" t="s">
        <v>28</v>
      </c>
      <c r="R26" s="233" t="s">
        <v>27</v>
      </c>
      <c r="S26" s="235"/>
      <c r="T26" s="235"/>
      <c r="U26" s="235"/>
      <c r="V26" s="235"/>
      <c r="W26" s="235"/>
      <c r="X26" s="234">
        <v>408.29</v>
      </c>
      <c r="Y26" s="234"/>
      <c r="Z26" s="234"/>
      <c r="AA26" s="235"/>
      <c r="AB26" s="235"/>
      <c r="AC26" s="236"/>
      <c r="AD26" s="235"/>
      <c r="AE26" s="228"/>
      <c r="AF26" s="228"/>
      <c r="AG26" s="228"/>
      <c r="AH26" s="228"/>
      <c r="AI26" s="228"/>
      <c r="AJ26" s="228"/>
    </row>
    <row r="27">
      <c r="A27" s="229">
        <v>25.0</v>
      </c>
      <c r="B27" s="229" t="s">
        <v>54</v>
      </c>
      <c r="C27" s="229" t="s">
        <v>28</v>
      </c>
      <c r="D27" s="229" t="s">
        <v>28</v>
      </c>
      <c r="E27" s="229" t="s">
        <v>28</v>
      </c>
      <c r="F27" s="229">
        <v>48.0</v>
      </c>
      <c r="G27" s="229" t="s">
        <v>28</v>
      </c>
      <c r="H27" s="229" t="s">
        <v>30</v>
      </c>
      <c r="I27" s="233">
        <v>2.0</v>
      </c>
      <c r="J27" s="233" t="s">
        <v>33</v>
      </c>
      <c r="K27" s="233" t="s">
        <v>27</v>
      </c>
      <c r="L27" s="233" t="s">
        <v>28</v>
      </c>
      <c r="M27" s="233">
        <v>2.0</v>
      </c>
      <c r="N27" s="233">
        <v>4.0</v>
      </c>
      <c r="O27" s="233">
        <v>3.0</v>
      </c>
      <c r="P27" s="233">
        <v>3.0</v>
      </c>
      <c r="Q27" s="233" t="s">
        <v>28</v>
      </c>
      <c r="R27" s="233" t="s">
        <v>27</v>
      </c>
      <c r="S27" s="235"/>
      <c r="T27" s="235"/>
      <c r="U27" s="235"/>
      <c r="V27" s="235"/>
      <c r="W27" s="235"/>
      <c r="X27" s="234">
        <v>3585.43</v>
      </c>
      <c r="Y27" s="234"/>
      <c r="Z27" s="234"/>
      <c r="AA27" s="235"/>
      <c r="AB27" s="235"/>
      <c r="AC27" s="236"/>
      <c r="AD27" s="235"/>
      <c r="AE27" s="228"/>
      <c r="AF27" s="228"/>
      <c r="AG27" s="228"/>
      <c r="AH27" s="228"/>
      <c r="AI27" s="228"/>
      <c r="AJ27" s="228"/>
    </row>
    <row r="28">
      <c r="A28" s="233">
        <v>26.0</v>
      </c>
      <c r="B28" s="229" t="s">
        <v>54</v>
      </c>
      <c r="C28" s="229" t="s">
        <v>28</v>
      </c>
      <c r="D28" s="229" t="s">
        <v>28</v>
      </c>
      <c r="E28" s="229" t="s">
        <v>28</v>
      </c>
      <c r="F28" s="229">
        <v>48.0</v>
      </c>
      <c r="G28" s="229" t="s">
        <v>28</v>
      </c>
      <c r="H28" s="229" t="s">
        <v>30</v>
      </c>
      <c r="I28" s="233">
        <v>2.0</v>
      </c>
      <c r="J28" s="233" t="s">
        <v>34</v>
      </c>
      <c r="K28" s="233" t="s">
        <v>27</v>
      </c>
      <c r="L28" s="233" t="s">
        <v>27</v>
      </c>
      <c r="M28" s="233">
        <v>0.0</v>
      </c>
      <c r="N28" s="233">
        <v>3.0</v>
      </c>
      <c r="O28" s="233">
        <v>2.0</v>
      </c>
      <c r="P28" s="233">
        <v>2.0</v>
      </c>
      <c r="Q28" s="233" t="s">
        <v>28</v>
      </c>
      <c r="R28" s="233" t="s">
        <v>27</v>
      </c>
      <c r="S28" s="235"/>
      <c r="T28" s="235"/>
      <c r="U28" s="235"/>
      <c r="V28" s="235"/>
      <c r="W28" s="235"/>
      <c r="X28" s="234">
        <v>520.45</v>
      </c>
      <c r="Y28" s="234"/>
      <c r="Z28" s="234"/>
      <c r="AA28" s="235"/>
      <c r="AB28" s="235"/>
      <c r="AC28" s="236"/>
      <c r="AD28" s="235"/>
      <c r="AE28" s="228"/>
      <c r="AF28" s="228"/>
      <c r="AG28" s="228"/>
      <c r="AH28" s="228"/>
      <c r="AI28" s="228"/>
      <c r="AJ28" s="228"/>
    </row>
    <row r="29">
      <c r="A29" s="229">
        <v>27.0</v>
      </c>
      <c r="B29" s="229" t="s">
        <v>54</v>
      </c>
      <c r="C29" s="229" t="s">
        <v>28</v>
      </c>
      <c r="D29" s="229" t="s">
        <v>28</v>
      </c>
      <c r="E29" s="229" t="s">
        <v>28</v>
      </c>
      <c r="F29" s="229">
        <v>48.0</v>
      </c>
      <c r="G29" s="229" t="s">
        <v>28</v>
      </c>
      <c r="H29" s="229" t="s">
        <v>30</v>
      </c>
      <c r="I29" s="233">
        <v>2.0</v>
      </c>
      <c r="J29" s="233" t="s">
        <v>35</v>
      </c>
      <c r="K29" s="233" t="s">
        <v>27</v>
      </c>
      <c r="L29" s="233" t="s">
        <v>28</v>
      </c>
      <c r="M29" s="233">
        <v>5.0</v>
      </c>
      <c r="N29" s="233">
        <v>4.0</v>
      </c>
      <c r="O29" s="233">
        <v>6.0</v>
      </c>
      <c r="P29" s="233">
        <v>6.0</v>
      </c>
      <c r="Q29" s="233" t="s">
        <v>28</v>
      </c>
      <c r="R29" s="233" t="s">
        <v>27</v>
      </c>
      <c r="S29" s="235"/>
      <c r="T29" s="235"/>
      <c r="U29" s="235"/>
      <c r="V29" s="235"/>
      <c r="W29" s="235"/>
      <c r="X29" s="234">
        <v>894.39</v>
      </c>
      <c r="Y29" s="234"/>
      <c r="Z29" s="234"/>
      <c r="AA29" s="235"/>
      <c r="AB29" s="235"/>
      <c r="AC29" s="236"/>
      <c r="AD29" s="235"/>
      <c r="AE29" s="228"/>
      <c r="AF29" s="228"/>
      <c r="AG29" s="228"/>
      <c r="AH29" s="228"/>
      <c r="AI29" s="228"/>
      <c r="AJ29" s="228"/>
    </row>
    <row r="30">
      <c r="A30" s="233">
        <v>28.0</v>
      </c>
      <c r="B30" s="229" t="s">
        <v>54</v>
      </c>
      <c r="C30" s="229" t="s">
        <v>28</v>
      </c>
      <c r="D30" s="229" t="s">
        <v>28</v>
      </c>
      <c r="E30" s="229" t="s">
        <v>28</v>
      </c>
      <c r="F30" s="229">
        <v>48.0</v>
      </c>
      <c r="G30" s="229" t="s">
        <v>28</v>
      </c>
      <c r="H30" s="229" t="s">
        <v>30</v>
      </c>
      <c r="I30" s="233">
        <v>2.0</v>
      </c>
      <c r="J30" s="233" t="s">
        <v>36</v>
      </c>
      <c r="K30" s="233" t="s">
        <v>27</v>
      </c>
      <c r="L30" s="233" t="s">
        <v>28</v>
      </c>
      <c r="M30" s="233">
        <v>0.0</v>
      </c>
      <c r="N30" s="233">
        <v>4.0</v>
      </c>
      <c r="O30" s="233">
        <v>1.0</v>
      </c>
      <c r="P30" s="233">
        <v>1.0</v>
      </c>
      <c r="Q30" s="233" t="s">
        <v>28</v>
      </c>
      <c r="R30" s="233" t="s">
        <v>28</v>
      </c>
      <c r="S30" s="235"/>
      <c r="T30" s="235"/>
      <c r="U30" s="235"/>
      <c r="V30" s="235"/>
      <c r="W30" s="235"/>
      <c r="X30" s="234">
        <v>921.64</v>
      </c>
      <c r="Y30" s="234"/>
      <c r="Z30" s="234"/>
      <c r="AA30" s="235"/>
      <c r="AB30" s="235"/>
      <c r="AC30" s="236"/>
      <c r="AD30" s="235"/>
      <c r="AE30" s="228"/>
      <c r="AF30" s="228"/>
      <c r="AG30" s="228"/>
      <c r="AH30" s="228"/>
      <c r="AI30" s="228"/>
      <c r="AJ30" s="228"/>
    </row>
    <row r="31">
      <c r="A31" s="229">
        <v>29.0</v>
      </c>
      <c r="B31" s="229" t="s">
        <v>54</v>
      </c>
      <c r="C31" s="229" t="s">
        <v>28</v>
      </c>
      <c r="D31" s="229" t="s">
        <v>28</v>
      </c>
      <c r="E31" s="229" t="s">
        <v>28</v>
      </c>
      <c r="F31" s="229">
        <v>48.0</v>
      </c>
      <c r="G31" s="229" t="s">
        <v>28</v>
      </c>
      <c r="H31" s="229" t="s">
        <v>30</v>
      </c>
      <c r="I31" s="233">
        <v>2.0</v>
      </c>
      <c r="J31" s="233" t="s">
        <v>37</v>
      </c>
      <c r="K31" s="233" t="s">
        <v>27</v>
      </c>
      <c r="L31" s="233" t="s">
        <v>27</v>
      </c>
      <c r="M31" s="233">
        <v>5.0</v>
      </c>
      <c r="N31" s="233">
        <v>5.0</v>
      </c>
      <c r="O31" s="233">
        <v>6.0</v>
      </c>
      <c r="P31" s="233">
        <v>5.0</v>
      </c>
      <c r="Q31" s="233" t="s">
        <v>28</v>
      </c>
      <c r="R31" s="233" t="s">
        <v>27</v>
      </c>
      <c r="S31" s="235"/>
      <c r="T31" s="235"/>
      <c r="U31" s="235"/>
      <c r="V31" s="235"/>
      <c r="W31" s="235"/>
      <c r="X31" s="234">
        <v>681.14</v>
      </c>
      <c r="Y31" s="234"/>
      <c r="Z31" s="234"/>
      <c r="AA31" s="235"/>
      <c r="AB31" s="235"/>
      <c r="AC31" s="236"/>
      <c r="AD31" s="235"/>
      <c r="AE31" s="228"/>
      <c r="AF31" s="228"/>
      <c r="AG31" s="228"/>
      <c r="AH31" s="228"/>
      <c r="AI31" s="228"/>
      <c r="AJ31" s="228"/>
    </row>
    <row r="32">
      <c r="A32" s="233">
        <v>30.0</v>
      </c>
      <c r="B32" s="229" t="s">
        <v>54</v>
      </c>
      <c r="C32" s="229" t="s">
        <v>28</v>
      </c>
      <c r="D32" s="229" t="s">
        <v>28</v>
      </c>
      <c r="E32" s="229" t="s">
        <v>28</v>
      </c>
      <c r="F32" s="229">
        <v>48.0</v>
      </c>
      <c r="G32" s="229" t="s">
        <v>28</v>
      </c>
      <c r="H32" s="229" t="s">
        <v>30</v>
      </c>
      <c r="I32" s="233">
        <v>2.0</v>
      </c>
      <c r="J32" s="233" t="s">
        <v>38</v>
      </c>
      <c r="K32" s="233" t="s">
        <v>27</v>
      </c>
      <c r="L32" s="233" t="s">
        <v>27</v>
      </c>
      <c r="M32" s="233">
        <v>7.0</v>
      </c>
      <c r="N32" s="233">
        <v>5.0</v>
      </c>
      <c r="O32" s="233">
        <v>8.0</v>
      </c>
      <c r="P32" s="233">
        <v>8.0</v>
      </c>
      <c r="Q32" s="233" t="s">
        <v>27</v>
      </c>
      <c r="R32" s="233" t="s">
        <v>27</v>
      </c>
      <c r="S32" s="235"/>
      <c r="T32" s="235"/>
      <c r="U32" s="235"/>
      <c r="V32" s="235"/>
      <c r="W32" s="235"/>
      <c r="X32" s="234">
        <v>1062.27</v>
      </c>
      <c r="Y32" s="234"/>
      <c r="Z32" s="234"/>
      <c r="AA32" s="235"/>
      <c r="AB32" s="235"/>
      <c r="AC32" s="236"/>
      <c r="AD32" s="235"/>
      <c r="AE32" s="228"/>
      <c r="AF32" s="228"/>
      <c r="AG32" s="228"/>
      <c r="AH32" s="228"/>
      <c r="AI32" s="228"/>
      <c r="AJ32" s="228"/>
    </row>
    <row r="33">
      <c r="A33" s="229">
        <v>31.0</v>
      </c>
      <c r="B33" s="229" t="s">
        <v>54</v>
      </c>
      <c r="C33" s="229" t="s">
        <v>28</v>
      </c>
      <c r="D33" s="229" t="s">
        <v>28</v>
      </c>
      <c r="E33" s="229" t="s">
        <v>28</v>
      </c>
      <c r="F33" s="229">
        <v>48.0</v>
      </c>
      <c r="G33" s="229" t="s">
        <v>28</v>
      </c>
      <c r="H33" s="229" t="s">
        <v>30</v>
      </c>
      <c r="I33" s="233">
        <v>2.0</v>
      </c>
      <c r="J33" s="233" t="s">
        <v>39</v>
      </c>
      <c r="K33" s="233" t="s">
        <v>27</v>
      </c>
      <c r="L33" s="233" t="s">
        <v>27</v>
      </c>
      <c r="M33" s="233">
        <v>5.0</v>
      </c>
      <c r="N33" s="233">
        <v>6.0</v>
      </c>
      <c r="O33" s="233">
        <v>6.0</v>
      </c>
      <c r="P33" s="233">
        <v>6.0</v>
      </c>
      <c r="Q33" s="233" t="s">
        <v>28</v>
      </c>
      <c r="R33" s="233" t="s">
        <v>27</v>
      </c>
      <c r="S33" s="235"/>
      <c r="T33" s="235"/>
      <c r="U33" s="235"/>
      <c r="V33" s="235"/>
      <c r="W33" s="235"/>
      <c r="X33" s="234">
        <v>2735.0</v>
      </c>
      <c r="Y33" s="234"/>
      <c r="Z33" s="234"/>
      <c r="AA33" s="235"/>
      <c r="AB33" s="235"/>
      <c r="AC33" s="236"/>
      <c r="AD33" s="235"/>
      <c r="AE33" s="228"/>
      <c r="AF33" s="228"/>
      <c r="AG33" s="228"/>
      <c r="AH33" s="228"/>
      <c r="AI33" s="228"/>
      <c r="AJ33" s="228"/>
    </row>
    <row r="34">
      <c r="A34" s="233">
        <v>32.0</v>
      </c>
      <c r="B34" s="229" t="s">
        <v>54</v>
      </c>
      <c r="C34" s="229" t="s">
        <v>28</v>
      </c>
      <c r="D34" s="229" t="s">
        <v>28</v>
      </c>
      <c r="E34" s="229" t="s">
        <v>28</v>
      </c>
      <c r="F34" s="229">
        <v>48.0</v>
      </c>
      <c r="G34" s="229" t="s">
        <v>28</v>
      </c>
      <c r="H34" s="229" t="s">
        <v>30</v>
      </c>
      <c r="I34" s="233">
        <v>2.0</v>
      </c>
      <c r="J34" s="233" t="s">
        <v>40</v>
      </c>
      <c r="K34" s="233" t="s">
        <v>27</v>
      </c>
      <c r="L34" s="233" t="s">
        <v>28</v>
      </c>
      <c r="M34" s="233">
        <v>3.0</v>
      </c>
      <c r="N34" s="233">
        <v>4.0</v>
      </c>
      <c r="O34" s="233">
        <v>4.0</v>
      </c>
      <c r="P34" s="233">
        <v>4.0</v>
      </c>
      <c r="Q34" s="233" t="s">
        <v>28</v>
      </c>
      <c r="R34" s="233" t="s">
        <v>27</v>
      </c>
      <c r="S34" s="235"/>
      <c r="T34" s="235"/>
      <c r="U34" s="235"/>
      <c r="V34" s="235"/>
      <c r="W34" s="235"/>
      <c r="X34" s="234">
        <v>3023.39</v>
      </c>
      <c r="Y34" s="234"/>
      <c r="Z34" s="234"/>
      <c r="AA34" s="235"/>
      <c r="AB34" s="235"/>
      <c r="AC34" s="236"/>
      <c r="AD34" s="235"/>
      <c r="AE34" s="228"/>
      <c r="AF34" s="228"/>
      <c r="AG34" s="228"/>
      <c r="AH34" s="228"/>
      <c r="AI34" s="228"/>
      <c r="AJ34" s="228"/>
    </row>
    <row r="35">
      <c r="A35" s="229">
        <v>33.0</v>
      </c>
      <c r="B35" s="229" t="s">
        <v>54</v>
      </c>
      <c r="C35" s="229" t="s">
        <v>28</v>
      </c>
      <c r="D35" s="229" t="s">
        <v>28</v>
      </c>
      <c r="E35" s="229" t="s">
        <v>28</v>
      </c>
      <c r="F35" s="229">
        <v>48.0</v>
      </c>
      <c r="G35" s="229" t="s">
        <v>28</v>
      </c>
      <c r="H35" s="229" t="s">
        <v>30</v>
      </c>
      <c r="I35" s="233">
        <v>2.0</v>
      </c>
      <c r="J35" s="233" t="s">
        <v>41</v>
      </c>
      <c r="K35" s="233" t="s">
        <v>27</v>
      </c>
      <c r="L35" s="233" t="s">
        <v>27</v>
      </c>
      <c r="M35" s="233">
        <v>4.0</v>
      </c>
      <c r="N35" s="233">
        <v>0.0</v>
      </c>
      <c r="O35" s="233">
        <v>6.0</v>
      </c>
      <c r="P35" s="233">
        <v>3.0</v>
      </c>
      <c r="Q35" s="233" t="s">
        <v>28</v>
      </c>
      <c r="R35" s="233" t="s">
        <v>27</v>
      </c>
      <c r="S35" s="235"/>
      <c r="T35" s="235"/>
      <c r="U35" s="235"/>
      <c r="V35" s="235"/>
      <c r="W35" s="235"/>
      <c r="X35" s="234">
        <v>434.34</v>
      </c>
      <c r="Y35" s="234"/>
      <c r="Z35" s="234"/>
      <c r="AA35" s="235"/>
      <c r="AB35" s="235"/>
      <c r="AC35" s="236"/>
      <c r="AD35" s="233"/>
      <c r="AE35" s="228"/>
      <c r="AF35" s="228"/>
      <c r="AG35" s="228"/>
      <c r="AH35" s="228"/>
      <c r="AI35" s="228"/>
      <c r="AJ35" s="228"/>
    </row>
    <row r="36">
      <c r="A36" s="233">
        <v>34.0</v>
      </c>
      <c r="B36" s="229" t="s">
        <v>54</v>
      </c>
      <c r="C36" s="229" t="s">
        <v>28</v>
      </c>
      <c r="D36" s="229" t="s">
        <v>28</v>
      </c>
      <c r="E36" s="229" t="s">
        <v>28</v>
      </c>
      <c r="F36" s="229">
        <v>48.0</v>
      </c>
      <c r="G36" s="229" t="s">
        <v>28</v>
      </c>
      <c r="H36" s="229" t="s">
        <v>30</v>
      </c>
      <c r="I36" s="233">
        <v>2.0</v>
      </c>
      <c r="J36" s="233" t="s">
        <v>42</v>
      </c>
      <c r="K36" s="233" t="s">
        <v>27</v>
      </c>
      <c r="L36" s="233" t="s">
        <v>28</v>
      </c>
      <c r="M36" s="233">
        <v>1.0</v>
      </c>
      <c r="N36" s="233">
        <v>5.0</v>
      </c>
      <c r="O36" s="233">
        <v>2.0</v>
      </c>
      <c r="P36" s="233">
        <v>2.0</v>
      </c>
      <c r="Q36" s="233" t="s">
        <v>27</v>
      </c>
      <c r="R36" s="233" t="s">
        <v>27</v>
      </c>
      <c r="S36" s="235"/>
      <c r="T36" s="235"/>
      <c r="U36" s="235"/>
      <c r="V36" s="235"/>
      <c r="W36" s="235"/>
      <c r="X36" s="234">
        <v>1812.76</v>
      </c>
      <c r="Y36" s="234"/>
      <c r="Z36" s="234"/>
      <c r="AA36" s="235"/>
      <c r="AB36" s="235"/>
      <c r="AC36" s="236"/>
      <c r="AD36" s="235"/>
      <c r="AE36" s="228"/>
      <c r="AF36" s="228"/>
      <c r="AG36" s="228"/>
      <c r="AH36" s="228"/>
      <c r="AI36" s="228"/>
      <c r="AJ36" s="228"/>
    </row>
    <row r="37">
      <c r="A37" s="229">
        <v>35.0</v>
      </c>
      <c r="B37" s="229" t="s">
        <v>54</v>
      </c>
      <c r="C37" s="229" t="s">
        <v>28</v>
      </c>
      <c r="D37" s="229" t="s">
        <v>28</v>
      </c>
      <c r="E37" s="229" t="s">
        <v>28</v>
      </c>
      <c r="F37" s="229">
        <v>48.0</v>
      </c>
      <c r="G37" s="229" t="s">
        <v>28</v>
      </c>
      <c r="H37" s="229" t="s">
        <v>30</v>
      </c>
      <c r="I37" s="233">
        <v>2.0</v>
      </c>
      <c r="J37" s="233" t="s">
        <v>43</v>
      </c>
      <c r="K37" s="233" t="s">
        <v>27</v>
      </c>
      <c r="L37" s="233" t="s">
        <v>27</v>
      </c>
      <c r="M37" s="233">
        <v>1.0</v>
      </c>
      <c r="N37" s="233">
        <v>0.0</v>
      </c>
      <c r="O37" s="233">
        <v>2.0</v>
      </c>
      <c r="P37" s="233">
        <v>2.0</v>
      </c>
      <c r="Q37" s="233" t="s">
        <v>28</v>
      </c>
      <c r="R37" s="233" t="s">
        <v>27</v>
      </c>
      <c r="S37" s="235"/>
      <c r="T37" s="235"/>
      <c r="U37" s="235"/>
      <c r="V37" s="235"/>
      <c r="W37" s="235"/>
      <c r="X37" s="234" t="s">
        <v>199</v>
      </c>
      <c r="Y37" s="234"/>
      <c r="Z37" s="234"/>
      <c r="AA37" s="235"/>
      <c r="AB37" s="235"/>
      <c r="AC37" s="236"/>
      <c r="AD37" s="235"/>
      <c r="AE37" s="228"/>
      <c r="AF37" s="228"/>
      <c r="AG37" s="228"/>
      <c r="AH37" s="228"/>
      <c r="AI37" s="228"/>
      <c r="AJ37" s="228"/>
    </row>
    <row r="38">
      <c r="A38" s="233">
        <v>36.0</v>
      </c>
      <c r="B38" s="229" t="s">
        <v>54</v>
      </c>
      <c r="C38" s="229" t="s">
        <v>28</v>
      </c>
      <c r="D38" s="229" t="s">
        <v>28</v>
      </c>
      <c r="E38" s="229" t="s">
        <v>28</v>
      </c>
      <c r="F38" s="229">
        <v>48.0</v>
      </c>
      <c r="G38" s="229" t="s">
        <v>28</v>
      </c>
      <c r="H38" s="229" t="s">
        <v>30</v>
      </c>
      <c r="I38" s="233">
        <v>2.0</v>
      </c>
      <c r="J38" s="233" t="s">
        <v>44</v>
      </c>
      <c r="K38" s="233" t="s">
        <v>27</v>
      </c>
      <c r="L38" s="233" t="s">
        <v>28</v>
      </c>
      <c r="M38" s="233">
        <v>1.0</v>
      </c>
      <c r="N38" s="233">
        <v>4.0</v>
      </c>
      <c r="O38" s="233">
        <v>2.0</v>
      </c>
      <c r="P38" s="233">
        <v>2.0</v>
      </c>
      <c r="Q38" s="233" t="s">
        <v>27</v>
      </c>
      <c r="R38" s="233" t="s">
        <v>28</v>
      </c>
      <c r="S38" s="235"/>
      <c r="T38" s="235"/>
      <c r="U38" s="235"/>
      <c r="V38" s="235"/>
      <c r="W38" s="235"/>
      <c r="X38" s="234">
        <v>1653.99</v>
      </c>
      <c r="Y38" s="234"/>
      <c r="Z38" s="234"/>
      <c r="AA38" s="235"/>
      <c r="AB38" s="235"/>
      <c r="AC38" s="236"/>
      <c r="AD38" s="235"/>
      <c r="AE38" s="228"/>
      <c r="AF38" s="228"/>
      <c r="AG38" s="228"/>
      <c r="AH38" s="228"/>
      <c r="AI38" s="228"/>
      <c r="AJ38" s="228"/>
    </row>
    <row r="39">
      <c r="A39" s="229">
        <v>37.0</v>
      </c>
      <c r="B39" s="229" t="s">
        <v>54</v>
      </c>
      <c r="C39" s="229" t="s">
        <v>28</v>
      </c>
      <c r="D39" s="229" t="s">
        <v>28</v>
      </c>
      <c r="E39" s="229" t="s">
        <v>28</v>
      </c>
      <c r="F39" s="229">
        <v>48.0</v>
      </c>
      <c r="G39" s="229" t="s">
        <v>28</v>
      </c>
      <c r="H39" s="229" t="s">
        <v>30</v>
      </c>
      <c r="I39" s="233">
        <v>2.0</v>
      </c>
      <c r="J39" s="233" t="s">
        <v>45</v>
      </c>
      <c r="K39" s="233" t="s">
        <v>27</v>
      </c>
      <c r="L39" s="233" t="s">
        <v>27</v>
      </c>
      <c r="M39" s="233">
        <v>1.0</v>
      </c>
      <c r="N39" s="233">
        <v>4.0</v>
      </c>
      <c r="O39" s="233">
        <v>2.0</v>
      </c>
      <c r="P39" s="233">
        <v>2.0</v>
      </c>
      <c r="Q39" s="233" t="s">
        <v>28</v>
      </c>
      <c r="R39" s="233" t="s">
        <v>27</v>
      </c>
      <c r="S39" s="235"/>
      <c r="T39" s="235"/>
      <c r="U39" s="235"/>
      <c r="V39" s="235"/>
      <c r="W39" s="235"/>
      <c r="X39" s="234">
        <v>1043.88</v>
      </c>
      <c r="Y39" s="234"/>
      <c r="Z39" s="234"/>
      <c r="AA39" s="235"/>
      <c r="AB39" s="235"/>
      <c r="AC39" s="236"/>
      <c r="AD39" s="235"/>
      <c r="AE39" s="228"/>
      <c r="AF39" s="228"/>
      <c r="AG39" s="228"/>
      <c r="AH39" s="228"/>
      <c r="AI39" s="228"/>
      <c r="AJ39" s="228"/>
    </row>
    <row r="40">
      <c r="A40" s="233">
        <v>38.0</v>
      </c>
      <c r="B40" s="229" t="s">
        <v>54</v>
      </c>
      <c r="C40" s="229" t="s">
        <v>28</v>
      </c>
      <c r="D40" s="229" t="s">
        <v>28</v>
      </c>
      <c r="E40" s="229" t="s">
        <v>28</v>
      </c>
      <c r="F40" s="229">
        <v>48.0</v>
      </c>
      <c r="G40" s="229" t="s">
        <v>28</v>
      </c>
      <c r="H40" s="229" t="s">
        <v>30</v>
      </c>
      <c r="I40" s="233">
        <v>2.0</v>
      </c>
      <c r="J40" s="233" t="s">
        <v>46</v>
      </c>
      <c r="K40" s="233" t="s">
        <v>27</v>
      </c>
      <c r="L40" s="233" t="s">
        <v>27</v>
      </c>
      <c r="M40" s="233">
        <v>1.0</v>
      </c>
      <c r="N40" s="233">
        <v>0.0</v>
      </c>
      <c r="O40" s="233">
        <v>3.0</v>
      </c>
      <c r="P40" s="233">
        <v>3.0</v>
      </c>
      <c r="Q40" s="233" t="s">
        <v>28</v>
      </c>
      <c r="R40" s="233" t="s">
        <v>27</v>
      </c>
      <c r="S40" s="235"/>
      <c r="T40" s="235"/>
      <c r="U40" s="235"/>
      <c r="V40" s="235"/>
      <c r="W40" s="235"/>
      <c r="X40" s="234">
        <v>1322.41</v>
      </c>
      <c r="Y40" s="234"/>
      <c r="Z40" s="234"/>
      <c r="AA40" s="235"/>
      <c r="AB40" s="235"/>
      <c r="AC40" s="236"/>
      <c r="AD40" s="233"/>
      <c r="AE40" s="228"/>
      <c r="AF40" s="228"/>
      <c r="AG40" s="228"/>
      <c r="AH40" s="228"/>
      <c r="AI40" s="228"/>
      <c r="AJ40" s="228"/>
    </row>
    <row r="41">
      <c r="A41" s="229">
        <v>39.0</v>
      </c>
      <c r="B41" s="229" t="s">
        <v>54</v>
      </c>
      <c r="C41" s="229" t="s">
        <v>28</v>
      </c>
      <c r="D41" s="229" t="s">
        <v>28</v>
      </c>
      <c r="E41" s="229" t="s">
        <v>28</v>
      </c>
      <c r="F41" s="229">
        <v>48.0</v>
      </c>
      <c r="G41" s="229" t="s">
        <v>28</v>
      </c>
      <c r="H41" s="229" t="s">
        <v>30</v>
      </c>
      <c r="I41" s="233">
        <v>2.0</v>
      </c>
      <c r="J41" s="233" t="s">
        <v>47</v>
      </c>
      <c r="K41" s="233" t="s">
        <v>27</v>
      </c>
      <c r="L41" s="233" t="s">
        <v>27</v>
      </c>
      <c r="M41" s="233">
        <v>2.0</v>
      </c>
      <c r="N41" s="233">
        <v>3.0</v>
      </c>
      <c r="O41" s="233">
        <v>3.0</v>
      </c>
      <c r="P41" s="233">
        <v>2.0</v>
      </c>
      <c r="Q41" s="233" t="s">
        <v>28</v>
      </c>
      <c r="R41" s="233" t="s">
        <v>28</v>
      </c>
      <c r="S41" s="235"/>
      <c r="T41" s="235"/>
      <c r="U41" s="235"/>
      <c r="V41" s="235"/>
      <c r="W41" s="235"/>
      <c r="X41" s="234">
        <v>3581.38</v>
      </c>
      <c r="Y41" s="234"/>
      <c r="Z41" s="234"/>
      <c r="AA41" s="235"/>
      <c r="AB41" s="235"/>
      <c r="AC41" s="236"/>
      <c r="AD41" s="235"/>
      <c r="AE41" s="228"/>
      <c r="AF41" s="228"/>
      <c r="AG41" s="228"/>
      <c r="AH41" s="228"/>
      <c r="AI41" s="228"/>
      <c r="AJ41" s="228"/>
    </row>
    <row r="42">
      <c r="A42" s="233">
        <v>40.0</v>
      </c>
      <c r="B42" s="229" t="s">
        <v>54</v>
      </c>
      <c r="C42" s="229" t="s">
        <v>28</v>
      </c>
      <c r="D42" s="229" t="s">
        <v>28</v>
      </c>
      <c r="E42" s="229" t="s">
        <v>28</v>
      </c>
      <c r="F42" s="229">
        <v>48.0</v>
      </c>
      <c r="G42" s="229" t="s">
        <v>28</v>
      </c>
      <c r="H42" s="229" t="s">
        <v>30</v>
      </c>
      <c r="I42" s="233">
        <v>2.0</v>
      </c>
      <c r="J42" s="233" t="s">
        <v>48</v>
      </c>
      <c r="K42" s="233" t="s">
        <v>27</v>
      </c>
      <c r="L42" s="233" t="s">
        <v>27</v>
      </c>
      <c r="M42" s="233">
        <v>2.0</v>
      </c>
      <c r="N42" s="233">
        <v>2.0</v>
      </c>
      <c r="O42" s="233">
        <v>4.0</v>
      </c>
      <c r="P42" s="233">
        <v>3.0</v>
      </c>
      <c r="Q42" s="233" t="s">
        <v>28</v>
      </c>
      <c r="R42" s="233" t="s">
        <v>27</v>
      </c>
      <c r="S42" s="235"/>
      <c r="T42" s="235"/>
      <c r="U42" s="235"/>
      <c r="V42" s="235"/>
      <c r="W42" s="235"/>
      <c r="X42" s="234" t="s">
        <v>200</v>
      </c>
      <c r="Y42" s="234"/>
      <c r="Z42" s="234"/>
      <c r="AA42" s="235"/>
      <c r="AB42" s="235"/>
      <c r="AC42" s="236"/>
      <c r="AD42" s="235"/>
      <c r="AE42" s="228"/>
      <c r="AF42" s="228"/>
      <c r="AG42" s="228"/>
      <c r="AH42" s="228"/>
      <c r="AI42" s="228"/>
      <c r="AJ42" s="228"/>
    </row>
    <row r="43">
      <c r="A43" s="229">
        <v>41.0</v>
      </c>
      <c r="B43" s="229" t="s">
        <v>54</v>
      </c>
      <c r="C43" s="229" t="s">
        <v>28</v>
      </c>
      <c r="D43" s="229" t="s">
        <v>28</v>
      </c>
      <c r="E43" s="229" t="s">
        <v>28</v>
      </c>
      <c r="F43" s="229">
        <v>48.0</v>
      </c>
      <c r="G43" s="229" t="s">
        <v>28</v>
      </c>
      <c r="H43" s="229" t="s">
        <v>30</v>
      </c>
      <c r="I43" s="233">
        <v>2.0</v>
      </c>
      <c r="J43" s="233" t="s">
        <v>49</v>
      </c>
      <c r="K43" s="233" t="s">
        <v>27</v>
      </c>
      <c r="L43" s="233" t="s">
        <v>28</v>
      </c>
      <c r="M43" s="233">
        <v>1.0</v>
      </c>
      <c r="N43" s="233">
        <v>6.0</v>
      </c>
      <c r="O43" s="233">
        <v>2.0</v>
      </c>
      <c r="P43" s="233">
        <v>2.0</v>
      </c>
      <c r="Q43" s="233" t="s">
        <v>28</v>
      </c>
      <c r="R43" s="233" t="s">
        <v>28</v>
      </c>
      <c r="S43" s="235"/>
      <c r="T43" s="235"/>
      <c r="U43" s="235"/>
      <c r="V43" s="235"/>
      <c r="W43" s="235"/>
      <c r="X43" s="234">
        <v>1818.86</v>
      </c>
      <c r="Y43" s="234"/>
      <c r="Z43" s="234"/>
      <c r="AA43" s="235"/>
      <c r="AB43" s="235"/>
      <c r="AC43" s="236"/>
      <c r="AD43" s="235"/>
      <c r="AE43" s="228"/>
      <c r="AF43" s="228"/>
      <c r="AG43" s="228"/>
      <c r="AH43" s="228"/>
      <c r="AI43" s="228"/>
      <c r="AJ43" s="228"/>
    </row>
    <row r="44">
      <c r="A44" s="233">
        <v>42.0</v>
      </c>
      <c r="B44" s="229" t="s">
        <v>54</v>
      </c>
      <c r="C44" s="229" t="s">
        <v>28</v>
      </c>
      <c r="D44" s="229" t="s">
        <v>28</v>
      </c>
      <c r="E44" s="229" t="s">
        <v>28</v>
      </c>
      <c r="F44" s="229">
        <v>48.0</v>
      </c>
      <c r="G44" s="229" t="s">
        <v>28</v>
      </c>
      <c r="H44" s="229" t="s">
        <v>30</v>
      </c>
      <c r="I44" s="233">
        <v>2.0</v>
      </c>
      <c r="J44" s="233" t="s">
        <v>50</v>
      </c>
      <c r="K44" s="233" t="s">
        <v>27</v>
      </c>
      <c r="L44" s="233" t="s">
        <v>27</v>
      </c>
      <c r="M44" s="233">
        <v>2.0</v>
      </c>
      <c r="N44" s="233">
        <v>3.0</v>
      </c>
      <c r="O44" s="233">
        <v>5.0</v>
      </c>
      <c r="P44" s="233">
        <v>5.0</v>
      </c>
      <c r="Q44" s="233" t="s">
        <v>28</v>
      </c>
      <c r="R44" s="233" t="s">
        <v>27</v>
      </c>
      <c r="S44" s="235"/>
      <c r="T44" s="235"/>
      <c r="U44" s="235"/>
      <c r="V44" s="235"/>
      <c r="W44" s="235"/>
      <c r="X44" s="234" t="s">
        <v>199</v>
      </c>
      <c r="Y44" s="234"/>
      <c r="Z44" s="234"/>
      <c r="AA44" s="235"/>
      <c r="AB44" s="235"/>
      <c r="AC44" s="236"/>
      <c r="AD44" s="235"/>
      <c r="AE44" s="228"/>
      <c r="AF44" s="228"/>
      <c r="AG44" s="228"/>
      <c r="AH44" s="228"/>
      <c r="AI44" s="228"/>
      <c r="AJ44" s="228"/>
    </row>
    <row r="45">
      <c r="A45" s="229">
        <v>43.0</v>
      </c>
      <c r="B45" s="229" t="s">
        <v>54</v>
      </c>
      <c r="C45" s="229" t="s">
        <v>28</v>
      </c>
      <c r="D45" s="229" t="s">
        <v>28</v>
      </c>
      <c r="E45" s="229" t="s">
        <v>28</v>
      </c>
      <c r="F45" s="229">
        <v>48.0</v>
      </c>
      <c r="G45" s="229" t="s">
        <v>28</v>
      </c>
      <c r="H45" s="229" t="s">
        <v>30</v>
      </c>
      <c r="I45" s="233">
        <v>2.0</v>
      </c>
      <c r="J45" s="233" t="s">
        <v>51</v>
      </c>
      <c r="K45" s="233" t="s">
        <v>27</v>
      </c>
      <c r="L45" s="233" t="s">
        <v>27</v>
      </c>
      <c r="M45" s="233">
        <v>3.0</v>
      </c>
      <c r="N45" s="233">
        <v>4.0</v>
      </c>
      <c r="O45" s="233">
        <v>6.0</v>
      </c>
      <c r="P45" s="233">
        <v>4.0</v>
      </c>
      <c r="Q45" s="233" t="s">
        <v>28</v>
      </c>
      <c r="R45" s="233" t="s">
        <v>27</v>
      </c>
      <c r="S45" s="235"/>
      <c r="T45" s="235"/>
      <c r="U45" s="235"/>
      <c r="V45" s="235"/>
      <c r="W45" s="235"/>
      <c r="X45" s="234">
        <v>2119.06</v>
      </c>
      <c r="Y45" s="234"/>
      <c r="Z45" s="234"/>
      <c r="AA45" s="235"/>
      <c r="AB45" s="235"/>
      <c r="AC45" s="236"/>
      <c r="AD45" s="235"/>
      <c r="AE45" s="228"/>
      <c r="AF45" s="228"/>
      <c r="AG45" s="228"/>
      <c r="AH45" s="228"/>
      <c r="AI45" s="228"/>
      <c r="AJ45" s="228"/>
    </row>
    <row r="46">
      <c r="A46" s="233">
        <v>44.0</v>
      </c>
      <c r="B46" s="229" t="s">
        <v>54</v>
      </c>
      <c r="C46" s="229" t="s">
        <v>28</v>
      </c>
      <c r="D46" s="229" t="s">
        <v>28</v>
      </c>
      <c r="E46" s="229" t="s">
        <v>28</v>
      </c>
      <c r="F46" s="229">
        <v>48.0</v>
      </c>
      <c r="G46" s="229" t="s">
        <v>28</v>
      </c>
      <c r="H46" s="229" t="s">
        <v>30</v>
      </c>
      <c r="I46" s="233">
        <v>2.0</v>
      </c>
      <c r="J46" s="233" t="s">
        <v>52</v>
      </c>
      <c r="K46" s="233" t="s">
        <v>27</v>
      </c>
      <c r="L46" s="233" t="s">
        <v>27</v>
      </c>
      <c r="M46" s="233">
        <v>0.0</v>
      </c>
      <c r="N46" s="233">
        <v>0.0</v>
      </c>
      <c r="O46" s="233">
        <v>3.0</v>
      </c>
      <c r="P46" s="233">
        <v>2.0</v>
      </c>
      <c r="Q46" s="233" t="s">
        <v>28</v>
      </c>
      <c r="R46" s="233" t="s">
        <v>27</v>
      </c>
      <c r="S46" s="235"/>
      <c r="T46" s="235"/>
      <c r="U46" s="235"/>
      <c r="V46" s="235"/>
      <c r="W46" s="235"/>
      <c r="X46" s="233">
        <v>877.15</v>
      </c>
      <c r="Y46" s="233"/>
      <c r="Z46" s="233"/>
      <c r="AA46" s="235"/>
      <c r="AB46" s="235"/>
      <c r="AC46" s="236"/>
      <c r="AD46" s="233"/>
      <c r="AE46" s="228"/>
      <c r="AF46" s="228"/>
      <c r="AG46" s="228"/>
      <c r="AH46" s="228"/>
      <c r="AI46" s="228"/>
      <c r="AJ46" s="228"/>
    </row>
    <row r="47">
      <c r="A47" s="229">
        <v>45.0</v>
      </c>
      <c r="B47" s="229" t="s">
        <v>54</v>
      </c>
      <c r="C47" s="229" t="s">
        <v>28</v>
      </c>
      <c r="D47" s="229" t="s">
        <v>28</v>
      </c>
      <c r="E47" s="229" t="s">
        <v>28</v>
      </c>
      <c r="F47" s="229">
        <v>48.0</v>
      </c>
      <c r="G47" s="229" t="s">
        <v>28</v>
      </c>
      <c r="H47" s="229" t="s">
        <v>30</v>
      </c>
      <c r="I47" s="233">
        <v>4.0</v>
      </c>
      <c r="J47" s="233" t="s">
        <v>31</v>
      </c>
      <c r="K47" s="229" t="s">
        <v>27</v>
      </c>
      <c r="L47" s="229" t="s">
        <v>28</v>
      </c>
      <c r="M47" s="229">
        <v>0.0</v>
      </c>
      <c r="N47" s="229">
        <v>7.0</v>
      </c>
      <c r="O47" s="229">
        <v>1.0</v>
      </c>
      <c r="P47" s="229">
        <v>1.0</v>
      </c>
      <c r="Q47" s="229" t="s">
        <v>28</v>
      </c>
      <c r="R47" s="229" t="s">
        <v>27</v>
      </c>
      <c r="S47" s="235"/>
      <c r="T47" s="235"/>
      <c r="U47" s="235"/>
      <c r="V47" s="235"/>
      <c r="W47" s="235"/>
      <c r="X47" s="234">
        <v>2005.45</v>
      </c>
      <c r="Y47" s="234"/>
      <c r="Z47" s="234"/>
      <c r="AA47" s="235"/>
      <c r="AB47" s="235"/>
      <c r="AC47" s="236"/>
      <c r="AD47" s="231"/>
      <c r="AE47" s="228"/>
      <c r="AF47" s="228"/>
      <c r="AG47" s="228"/>
      <c r="AH47" s="228"/>
      <c r="AI47" s="228"/>
      <c r="AJ47" s="228"/>
    </row>
    <row r="48">
      <c r="A48" s="233">
        <v>46.0</v>
      </c>
      <c r="B48" s="229" t="s">
        <v>54</v>
      </c>
      <c r="C48" s="229" t="s">
        <v>28</v>
      </c>
      <c r="D48" s="229" t="s">
        <v>28</v>
      </c>
      <c r="E48" s="229" t="s">
        <v>28</v>
      </c>
      <c r="F48" s="229">
        <v>48.0</v>
      </c>
      <c r="G48" s="229" t="s">
        <v>28</v>
      </c>
      <c r="H48" s="229" t="s">
        <v>30</v>
      </c>
      <c r="I48" s="233">
        <v>4.0</v>
      </c>
      <c r="J48" s="233" t="s">
        <v>32</v>
      </c>
      <c r="K48" s="233" t="s">
        <v>27</v>
      </c>
      <c r="L48" s="233" t="s">
        <v>27</v>
      </c>
      <c r="M48" s="233">
        <v>8.0</v>
      </c>
      <c r="N48" s="233">
        <v>0.0</v>
      </c>
      <c r="O48" s="233">
        <v>10.0</v>
      </c>
      <c r="P48" s="233">
        <v>5.0</v>
      </c>
      <c r="Q48" s="233" t="s">
        <v>28</v>
      </c>
      <c r="R48" s="233" t="s">
        <v>27</v>
      </c>
      <c r="S48" s="235"/>
      <c r="T48" s="235"/>
      <c r="U48" s="235"/>
      <c r="V48" s="235"/>
      <c r="W48" s="235"/>
      <c r="X48" s="234">
        <v>766.91</v>
      </c>
      <c r="Y48" s="234"/>
      <c r="Z48" s="234"/>
      <c r="AA48" s="235"/>
      <c r="AB48" s="235"/>
      <c r="AC48" s="236"/>
      <c r="AD48" s="235"/>
      <c r="AE48" s="228"/>
      <c r="AF48" s="228"/>
      <c r="AG48" s="228"/>
      <c r="AH48" s="228"/>
      <c r="AI48" s="228"/>
      <c r="AJ48" s="228"/>
    </row>
    <row r="49">
      <c r="A49" s="229">
        <v>47.0</v>
      </c>
      <c r="B49" s="229" t="s">
        <v>54</v>
      </c>
      <c r="C49" s="229" t="s">
        <v>28</v>
      </c>
      <c r="D49" s="229" t="s">
        <v>28</v>
      </c>
      <c r="E49" s="229" t="s">
        <v>28</v>
      </c>
      <c r="F49" s="229">
        <v>48.0</v>
      </c>
      <c r="G49" s="229" t="s">
        <v>28</v>
      </c>
      <c r="H49" s="229" t="s">
        <v>30</v>
      </c>
      <c r="I49" s="233">
        <v>4.0</v>
      </c>
      <c r="J49" s="233" t="s">
        <v>33</v>
      </c>
      <c r="K49" s="233" t="s">
        <v>27</v>
      </c>
      <c r="L49" s="233" t="s">
        <v>28</v>
      </c>
      <c r="M49" s="233">
        <v>2.0</v>
      </c>
      <c r="N49" s="233">
        <v>4.0</v>
      </c>
      <c r="O49" s="233">
        <v>3.0</v>
      </c>
      <c r="P49" s="233">
        <v>3.0</v>
      </c>
      <c r="Q49" s="233" t="s">
        <v>28</v>
      </c>
      <c r="R49" s="233" t="s">
        <v>27</v>
      </c>
      <c r="S49" s="235"/>
      <c r="T49" s="235"/>
      <c r="U49" s="235"/>
      <c r="V49" s="235"/>
      <c r="W49" s="235"/>
      <c r="X49" s="234">
        <v>2269.64</v>
      </c>
      <c r="Y49" s="234"/>
      <c r="Z49" s="234"/>
      <c r="AA49" s="235"/>
      <c r="AB49" s="235"/>
      <c r="AC49" s="236"/>
      <c r="AD49" s="235"/>
      <c r="AE49" s="228"/>
      <c r="AF49" s="228"/>
      <c r="AG49" s="228"/>
      <c r="AH49" s="228"/>
      <c r="AI49" s="228"/>
      <c r="AJ49" s="228"/>
    </row>
    <row r="50">
      <c r="A50" s="233">
        <v>48.0</v>
      </c>
      <c r="B50" s="229" t="s">
        <v>54</v>
      </c>
      <c r="C50" s="229" t="s">
        <v>28</v>
      </c>
      <c r="D50" s="229" t="s">
        <v>28</v>
      </c>
      <c r="E50" s="229" t="s">
        <v>28</v>
      </c>
      <c r="F50" s="229">
        <v>48.0</v>
      </c>
      <c r="G50" s="229" t="s">
        <v>28</v>
      </c>
      <c r="H50" s="229" t="s">
        <v>30</v>
      </c>
      <c r="I50" s="233">
        <v>4.0</v>
      </c>
      <c r="J50" s="233" t="s">
        <v>34</v>
      </c>
      <c r="K50" s="233" t="s">
        <v>27</v>
      </c>
      <c r="L50" s="233" t="s">
        <v>27</v>
      </c>
      <c r="M50" s="233">
        <v>0.0</v>
      </c>
      <c r="N50" s="233">
        <v>3.0</v>
      </c>
      <c r="O50" s="233">
        <v>2.0</v>
      </c>
      <c r="P50" s="233">
        <v>2.0</v>
      </c>
      <c r="Q50" s="233" t="s">
        <v>28</v>
      </c>
      <c r="R50" s="233" t="s">
        <v>27</v>
      </c>
      <c r="S50" s="235"/>
      <c r="T50" s="235"/>
      <c r="U50" s="235"/>
      <c r="V50" s="235"/>
      <c r="W50" s="235"/>
      <c r="X50" s="234">
        <v>765.84</v>
      </c>
      <c r="Y50" s="234"/>
      <c r="Z50" s="234"/>
      <c r="AA50" s="235"/>
      <c r="AB50" s="235"/>
      <c r="AC50" s="236"/>
      <c r="AD50" s="235"/>
      <c r="AE50" s="228"/>
      <c r="AF50" s="228"/>
      <c r="AG50" s="228"/>
      <c r="AH50" s="228"/>
      <c r="AI50" s="228"/>
      <c r="AJ50" s="228"/>
    </row>
    <row r="51">
      <c r="A51" s="229">
        <v>49.0</v>
      </c>
      <c r="B51" s="229" t="s">
        <v>54</v>
      </c>
      <c r="C51" s="229" t="s">
        <v>28</v>
      </c>
      <c r="D51" s="229" t="s">
        <v>28</v>
      </c>
      <c r="E51" s="229" t="s">
        <v>28</v>
      </c>
      <c r="F51" s="229">
        <v>48.0</v>
      </c>
      <c r="G51" s="229" t="s">
        <v>28</v>
      </c>
      <c r="H51" s="229" t="s">
        <v>30</v>
      </c>
      <c r="I51" s="233">
        <v>4.0</v>
      </c>
      <c r="J51" s="233" t="s">
        <v>35</v>
      </c>
      <c r="K51" s="233" t="s">
        <v>27</v>
      </c>
      <c r="L51" s="233" t="s">
        <v>28</v>
      </c>
      <c r="M51" s="233">
        <v>5.0</v>
      </c>
      <c r="N51" s="233">
        <v>4.0</v>
      </c>
      <c r="O51" s="233">
        <v>6.0</v>
      </c>
      <c r="P51" s="233">
        <v>6.0</v>
      </c>
      <c r="Q51" s="233" t="s">
        <v>28</v>
      </c>
      <c r="R51" s="233" t="s">
        <v>27</v>
      </c>
      <c r="S51" s="235"/>
      <c r="T51" s="235"/>
      <c r="U51" s="235"/>
      <c r="V51" s="235"/>
      <c r="W51" s="235"/>
      <c r="X51" s="234">
        <v>1602.11</v>
      </c>
      <c r="Y51" s="234"/>
      <c r="Z51" s="234"/>
      <c r="AA51" s="235"/>
      <c r="AB51" s="235"/>
      <c r="AC51" s="236"/>
      <c r="AD51" s="235"/>
      <c r="AE51" s="228"/>
      <c r="AF51" s="228"/>
      <c r="AG51" s="228"/>
      <c r="AH51" s="228"/>
      <c r="AI51" s="228"/>
      <c r="AJ51" s="228"/>
    </row>
    <row r="52">
      <c r="A52" s="233">
        <v>50.0</v>
      </c>
      <c r="B52" s="229" t="s">
        <v>54</v>
      </c>
      <c r="C52" s="229" t="s">
        <v>28</v>
      </c>
      <c r="D52" s="229" t="s">
        <v>28</v>
      </c>
      <c r="E52" s="229" t="s">
        <v>28</v>
      </c>
      <c r="F52" s="229">
        <v>48.0</v>
      </c>
      <c r="G52" s="229" t="s">
        <v>28</v>
      </c>
      <c r="H52" s="229" t="s">
        <v>30</v>
      </c>
      <c r="I52" s="233">
        <v>4.0</v>
      </c>
      <c r="J52" s="233" t="s">
        <v>36</v>
      </c>
      <c r="K52" s="233" t="s">
        <v>27</v>
      </c>
      <c r="L52" s="233" t="s">
        <v>28</v>
      </c>
      <c r="M52" s="233">
        <v>0.0</v>
      </c>
      <c r="N52" s="233">
        <v>4.0</v>
      </c>
      <c r="O52" s="233">
        <v>1.0</v>
      </c>
      <c r="P52" s="233">
        <v>1.0</v>
      </c>
      <c r="Q52" s="233" t="s">
        <v>28</v>
      </c>
      <c r="R52" s="233" t="s">
        <v>28</v>
      </c>
      <c r="S52" s="235"/>
      <c r="T52" s="235"/>
      <c r="U52" s="235"/>
      <c r="V52" s="235"/>
      <c r="W52" s="235"/>
      <c r="X52" s="234">
        <v>1513.41</v>
      </c>
      <c r="Y52" s="234"/>
      <c r="Z52" s="234"/>
      <c r="AA52" s="235"/>
      <c r="AB52" s="235"/>
      <c r="AC52" s="236"/>
      <c r="AD52" s="235"/>
      <c r="AE52" s="228"/>
      <c r="AF52" s="228"/>
      <c r="AG52" s="228"/>
      <c r="AH52" s="228"/>
      <c r="AI52" s="228"/>
      <c r="AJ52" s="228"/>
    </row>
    <row r="53">
      <c r="A53" s="229">
        <v>51.0</v>
      </c>
      <c r="B53" s="229" t="s">
        <v>54</v>
      </c>
      <c r="C53" s="229" t="s">
        <v>28</v>
      </c>
      <c r="D53" s="229" t="s">
        <v>28</v>
      </c>
      <c r="E53" s="229" t="s">
        <v>28</v>
      </c>
      <c r="F53" s="229">
        <v>48.0</v>
      </c>
      <c r="G53" s="229" t="s">
        <v>28</v>
      </c>
      <c r="H53" s="229" t="s">
        <v>30</v>
      </c>
      <c r="I53" s="233">
        <v>4.0</v>
      </c>
      <c r="J53" s="233" t="s">
        <v>37</v>
      </c>
      <c r="K53" s="233" t="s">
        <v>27</v>
      </c>
      <c r="L53" s="233" t="s">
        <v>27</v>
      </c>
      <c r="M53" s="233">
        <v>5.0</v>
      </c>
      <c r="N53" s="233">
        <v>5.0</v>
      </c>
      <c r="O53" s="233">
        <v>6.0</v>
      </c>
      <c r="P53" s="233">
        <v>5.0</v>
      </c>
      <c r="Q53" s="233" t="s">
        <v>28</v>
      </c>
      <c r="R53" s="233" t="s">
        <v>27</v>
      </c>
      <c r="S53" s="235"/>
      <c r="T53" s="235"/>
      <c r="U53" s="235"/>
      <c r="V53" s="235"/>
      <c r="W53" s="235"/>
      <c r="X53" s="234">
        <v>4316.42</v>
      </c>
      <c r="Y53" s="234"/>
      <c r="Z53" s="234"/>
      <c r="AA53" s="235"/>
      <c r="AB53" s="235"/>
      <c r="AC53" s="236"/>
      <c r="AD53" s="235"/>
      <c r="AE53" s="228"/>
      <c r="AF53" s="228"/>
      <c r="AG53" s="228"/>
      <c r="AH53" s="228"/>
      <c r="AI53" s="228"/>
      <c r="AJ53" s="228"/>
    </row>
    <row r="54">
      <c r="A54" s="233">
        <v>52.0</v>
      </c>
      <c r="B54" s="229" t="s">
        <v>54</v>
      </c>
      <c r="C54" s="229" t="s">
        <v>28</v>
      </c>
      <c r="D54" s="229" t="s">
        <v>28</v>
      </c>
      <c r="E54" s="229" t="s">
        <v>28</v>
      </c>
      <c r="F54" s="229">
        <v>48.0</v>
      </c>
      <c r="G54" s="229" t="s">
        <v>28</v>
      </c>
      <c r="H54" s="229" t="s">
        <v>30</v>
      </c>
      <c r="I54" s="233">
        <v>4.0</v>
      </c>
      <c r="J54" s="233" t="s">
        <v>38</v>
      </c>
      <c r="K54" s="233" t="s">
        <v>27</v>
      </c>
      <c r="L54" s="233" t="s">
        <v>27</v>
      </c>
      <c r="M54" s="233">
        <v>7.0</v>
      </c>
      <c r="N54" s="233">
        <v>5.0</v>
      </c>
      <c r="O54" s="233">
        <v>8.0</v>
      </c>
      <c r="P54" s="233">
        <v>8.0</v>
      </c>
      <c r="Q54" s="233" t="s">
        <v>27</v>
      </c>
      <c r="R54" s="233" t="s">
        <v>27</v>
      </c>
      <c r="S54" s="235"/>
      <c r="T54" s="235"/>
      <c r="U54" s="235"/>
      <c r="V54" s="235"/>
      <c r="W54" s="235"/>
      <c r="X54" s="234">
        <v>2436.03</v>
      </c>
      <c r="Y54" s="234"/>
      <c r="Z54" s="234"/>
      <c r="AA54" s="235"/>
      <c r="AB54" s="235"/>
      <c r="AC54" s="236"/>
      <c r="AD54" s="235"/>
      <c r="AE54" s="228"/>
      <c r="AF54" s="228"/>
      <c r="AG54" s="228"/>
      <c r="AH54" s="228"/>
      <c r="AI54" s="228"/>
      <c r="AJ54" s="228"/>
    </row>
    <row r="55">
      <c r="A55" s="229">
        <v>53.0</v>
      </c>
      <c r="B55" s="229" t="s">
        <v>54</v>
      </c>
      <c r="C55" s="229" t="s">
        <v>28</v>
      </c>
      <c r="D55" s="229" t="s">
        <v>28</v>
      </c>
      <c r="E55" s="229" t="s">
        <v>28</v>
      </c>
      <c r="F55" s="229">
        <v>48.0</v>
      </c>
      <c r="G55" s="229" t="s">
        <v>28</v>
      </c>
      <c r="H55" s="229" t="s">
        <v>30</v>
      </c>
      <c r="I55" s="233">
        <v>4.0</v>
      </c>
      <c r="J55" s="233" t="s">
        <v>39</v>
      </c>
      <c r="K55" s="233" t="s">
        <v>27</v>
      </c>
      <c r="L55" s="233" t="s">
        <v>27</v>
      </c>
      <c r="M55" s="233">
        <v>5.0</v>
      </c>
      <c r="N55" s="233">
        <v>6.0</v>
      </c>
      <c r="O55" s="233">
        <v>6.0</v>
      </c>
      <c r="P55" s="233">
        <v>6.0</v>
      </c>
      <c r="Q55" s="233" t="s">
        <v>28</v>
      </c>
      <c r="R55" s="233" t="s">
        <v>27</v>
      </c>
      <c r="S55" s="235"/>
      <c r="T55" s="235"/>
      <c r="U55" s="235"/>
      <c r="V55" s="235"/>
      <c r="W55" s="235"/>
      <c r="X55" s="234">
        <v>4728.48</v>
      </c>
      <c r="Y55" s="234"/>
      <c r="Z55" s="234"/>
      <c r="AA55" s="235"/>
      <c r="AB55" s="235"/>
      <c r="AC55" s="236"/>
      <c r="AD55" s="235"/>
      <c r="AE55" s="228"/>
      <c r="AF55" s="228"/>
      <c r="AG55" s="228"/>
      <c r="AH55" s="228"/>
      <c r="AI55" s="228"/>
      <c r="AJ55" s="228"/>
    </row>
    <row r="56">
      <c r="A56" s="233">
        <v>54.0</v>
      </c>
      <c r="B56" s="229" t="s">
        <v>54</v>
      </c>
      <c r="C56" s="229" t="s">
        <v>28</v>
      </c>
      <c r="D56" s="229" t="s">
        <v>28</v>
      </c>
      <c r="E56" s="229" t="s">
        <v>28</v>
      </c>
      <c r="F56" s="229">
        <v>48.0</v>
      </c>
      <c r="G56" s="229" t="s">
        <v>28</v>
      </c>
      <c r="H56" s="229" t="s">
        <v>30</v>
      </c>
      <c r="I56" s="233">
        <v>4.0</v>
      </c>
      <c r="J56" s="233" t="s">
        <v>40</v>
      </c>
      <c r="K56" s="233" t="s">
        <v>27</v>
      </c>
      <c r="L56" s="233" t="s">
        <v>28</v>
      </c>
      <c r="M56" s="233">
        <v>3.0</v>
      </c>
      <c r="N56" s="233">
        <v>4.0</v>
      </c>
      <c r="O56" s="233">
        <v>4.0</v>
      </c>
      <c r="P56" s="233">
        <v>4.0</v>
      </c>
      <c r="Q56" s="233" t="s">
        <v>28</v>
      </c>
      <c r="R56" s="233" t="s">
        <v>27</v>
      </c>
      <c r="S56" s="235"/>
      <c r="T56" s="235"/>
      <c r="U56" s="235"/>
      <c r="V56" s="235"/>
      <c r="W56" s="235"/>
      <c r="X56" s="234">
        <v>6167.56</v>
      </c>
      <c r="Y56" s="234"/>
      <c r="Z56" s="234"/>
      <c r="AA56" s="235"/>
      <c r="AB56" s="235"/>
      <c r="AC56" s="236"/>
      <c r="AD56" s="235"/>
      <c r="AE56" s="228"/>
      <c r="AF56" s="228"/>
      <c r="AG56" s="228"/>
      <c r="AH56" s="228"/>
      <c r="AI56" s="228"/>
      <c r="AJ56" s="228"/>
    </row>
    <row r="57">
      <c r="A57" s="229">
        <v>55.0</v>
      </c>
      <c r="B57" s="229" t="s">
        <v>54</v>
      </c>
      <c r="C57" s="229" t="s">
        <v>28</v>
      </c>
      <c r="D57" s="229" t="s">
        <v>28</v>
      </c>
      <c r="E57" s="229" t="s">
        <v>28</v>
      </c>
      <c r="F57" s="229">
        <v>48.0</v>
      </c>
      <c r="G57" s="229" t="s">
        <v>28</v>
      </c>
      <c r="H57" s="229" t="s">
        <v>30</v>
      </c>
      <c r="I57" s="233">
        <v>4.0</v>
      </c>
      <c r="J57" s="233" t="s">
        <v>41</v>
      </c>
      <c r="K57" s="233" t="s">
        <v>27</v>
      </c>
      <c r="L57" s="233" t="s">
        <v>27</v>
      </c>
      <c r="M57" s="233">
        <v>4.0</v>
      </c>
      <c r="N57" s="233">
        <v>0.0</v>
      </c>
      <c r="O57" s="233">
        <v>6.0</v>
      </c>
      <c r="P57" s="233">
        <v>3.0</v>
      </c>
      <c r="Q57" s="233" t="s">
        <v>28</v>
      </c>
      <c r="R57" s="233" t="s">
        <v>27</v>
      </c>
      <c r="S57" s="235"/>
      <c r="T57" s="235"/>
      <c r="U57" s="235"/>
      <c r="V57" s="235"/>
      <c r="W57" s="235"/>
      <c r="X57" s="234">
        <v>756.73</v>
      </c>
      <c r="Y57" s="234"/>
      <c r="Z57" s="234"/>
      <c r="AA57" s="235"/>
      <c r="AB57" s="235"/>
      <c r="AC57" s="236"/>
      <c r="AD57" s="233"/>
      <c r="AE57" s="228"/>
      <c r="AF57" s="228"/>
      <c r="AG57" s="228"/>
      <c r="AH57" s="228"/>
      <c r="AI57" s="228"/>
      <c r="AJ57" s="228"/>
    </row>
    <row r="58">
      <c r="A58" s="233">
        <v>56.0</v>
      </c>
      <c r="B58" s="229" t="s">
        <v>54</v>
      </c>
      <c r="C58" s="229" t="s">
        <v>28</v>
      </c>
      <c r="D58" s="229" t="s">
        <v>28</v>
      </c>
      <c r="E58" s="229" t="s">
        <v>28</v>
      </c>
      <c r="F58" s="229">
        <v>48.0</v>
      </c>
      <c r="G58" s="229" t="s">
        <v>28</v>
      </c>
      <c r="H58" s="229" t="s">
        <v>30</v>
      </c>
      <c r="I58" s="233">
        <v>4.0</v>
      </c>
      <c r="J58" s="233" t="s">
        <v>42</v>
      </c>
      <c r="K58" s="233" t="s">
        <v>27</v>
      </c>
      <c r="L58" s="233" t="s">
        <v>28</v>
      </c>
      <c r="M58" s="233">
        <v>1.0</v>
      </c>
      <c r="N58" s="233">
        <v>5.0</v>
      </c>
      <c r="O58" s="233">
        <v>2.0</v>
      </c>
      <c r="P58" s="233">
        <v>2.0</v>
      </c>
      <c r="Q58" s="233" t="s">
        <v>27</v>
      </c>
      <c r="R58" s="233" t="s">
        <v>27</v>
      </c>
      <c r="S58" s="235"/>
      <c r="T58" s="235"/>
      <c r="U58" s="235"/>
      <c r="V58" s="235"/>
      <c r="W58" s="235"/>
      <c r="X58" s="234">
        <v>3183.18</v>
      </c>
      <c r="Y58" s="234"/>
      <c r="Z58" s="234"/>
      <c r="AA58" s="235"/>
      <c r="AB58" s="235"/>
      <c r="AC58" s="236"/>
      <c r="AD58" s="235"/>
      <c r="AE58" s="228"/>
      <c r="AF58" s="228"/>
      <c r="AG58" s="228"/>
      <c r="AH58" s="228"/>
      <c r="AI58" s="228"/>
      <c r="AJ58" s="228"/>
    </row>
    <row r="59">
      <c r="A59" s="229">
        <v>57.0</v>
      </c>
      <c r="B59" s="229" t="s">
        <v>54</v>
      </c>
      <c r="C59" s="229" t="s">
        <v>28</v>
      </c>
      <c r="D59" s="229" t="s">
        <v>28</v>
      </c>
      <c r="E59" s="229" t="s">
        <v>28</v>
      </c>
      <c r="F59" s="229">
        <v>48.0</v>
      </c>
      <c r="G59" s="229" t="s">
        <v>28</v>
      </c>
      <c r="H59" s="229" t="s">
        <v>30</v>
      </c>
      <c r="I59" s="233">
        <v>4.0</v>
      </c>
      <c r="J59" s="233" t="s">
        <v>43</v>
      </c>
      <c r="K59" s="233" t="s">
        <v>27</v>
      </c>
      <c r="L59" s="233" t="s">
        <v>27</v>
      </c>
      <c r="M59" s="233">
        <v>1.0</v>
      </c>
      <c r="N59" s="233">
        <v>0.0</v>
      </c>
      <c r="O59" s="233">
        <v>2.0</v>
      </c>
      <c r="P59" s="233">
        <v>2.0</v>
      </c>
      <c r="Q59" s="233" t="s">
        <v>28</v>
      </c>
      <c r="R59" s="233" t="s">
        <v>27</v>
      </c>
      <c r="S59" s="235"/>
      <c r="T59" s="235"/>
      <c r="U59" s="235"/>
      <c r="V59" s="235"/>
      <c r="W59" s="235"/>
      <c r="X59" s="234" t="s">
        <v>199</v>
      </c>
      <c r="Y59" s="234"/>
      <c r="Z59" s="234"/>
      <c r="AA59" s="235"/>
      <c r="AB59" s="235"/>
      <c r="AC59" s="236"/>
      <c r="AD59" s="235"/>
      <c r="AE59" s="228"/>
      <c r="AF59" s="228"/>
      <c r="AG59" s="228"/>
      <c r="AH59" s="228"/>
      <c r="AI59" s="228"/>
      <c r="AJ59" s="228"/>
    </row>
    <row r="60">
      <c r="A60" s="233">
        <v>58.0</v>
      </c>
      <c r="B60" s="229" t="s">
        <v>54</v>
      </c>
      <c r="C60" s="229" t="s">
        <v>28</v>
      </c>
      <c r="D60" s="229" t="s">
        <v>28</v>
      </c>
      <c r="E60" s="229" t="s">
        <v>28</v>
      </c>
      <c r="F60" s="229">
        <v>48.0</v>
      </c>
      <c r="G60" s="229" t="s">
        <v>28</v>
      </c>
      <c r="H60" s="229" t="s">
        <v>30</v>
      </c>
      <c r="I60" s="233">
        <v>4.0</v>
      </c>
      <c r="J60" s="233" t="s">
        <v>44</v>
      </c>
      <c r="K60" s="233" t="s">
        <v>27</v>
      </c>
      <c r="L60" s="233" t="s">
        <v>28</v>
      </c>
      <c r="M60" s="233">
        <v>1.0</v>
      </c>
      <c r="N60" s="233">
        <v>4.0</v>
      </c>
      <c r="O60" s="233">
        <v>2.0</v>
      </c>
      <c r="P60" s="233">
        <v>2.0</v>
      </c>
      <c r="Q60" s="233" t="s">
        <v>27</v>
      </c>
      <c r="R60" s="233" t="s">
        <v>28</v>
      </c>
      <c r="S60" s="235"/>
      <c r="T60" s="235"/>
      <c r="U60" s="235"/>
      <c r="V60" s="235"/>
      <c r="W60" s="235"/>
      <c r="X60" s="234">
        <v>3504.57</v>
      </c>
      <c r="Y60" s="234"/>
      <c r="Z60" s="234"/>
      <c r="AA60" s="235"/>
      <c r="AB60" s="235"/>
      <c r="AC60" s="236"/>
      <c r="AD60" s="235"/>
      <c r="AE60" s="228"/>
      <c r="AF60" s="228"/>
      <c r="AG60" s="228"/>
      <c r="AH60" s="228"/>
      <c r="AI60" s="228"/>
      <c r="AJ60" s="228"/>
    </row>
    <row r="61">
      <c r="A61" s="229">
        <v>59.0</v>
      </c>
      <c r="B61" s="229" t="s">
        <v>54</v>
      </c>
      <c r="C61" s="229" t="s">
        <v>28</v>
      </c>
      <c r="D61" s="229" t="s">
        <v>28</v>
      </c>
      <c r="E61" s="229" t="s">
        <v>28</v>
      </c>
      <c r="F61" s="229">
        <v>48.0</v>
      </c>
      <c r="G61" s="229" t="s">
        <v>28</v>
      </c>
      <c r="H61" s="229" t="s">
        <v>30</v>
      </c>
      <c r="I61" s="233">
        <v>4.0</v>
      </c>
      <c r="J61" s="233" t="s">
        <v>45</v>
      </c>
      <c r="K61" s="233" t="s">
        <v>27</v>
      </c>
      <c r="L61" s="233" t="s">
        <v>27</v>
      </c>
      <c r="M61" s="233">
        <v>1.0</v>
      </c>
      <c r="N61" s="233">
        <v>4.0</v>
      </c>
      <c r="O61" s="233">
        <v>2.0</v>
      </c>
      <c r="P61" s="233">
        <v>2.0</v>
      </c>
      <c r="Q61" s="233" t="s">
        <v>28</v>
      </c>
      <c r="R61" s="233" t="s">
        <v>27</v>
      </c>
      <c r="S61" s="235"/>
      <c r="T61" s="235"/>
      <c r="U61" s="235"/>
      <c r="V61" s="235"/>
      <c r="W61" s="235"/>
      <c r="X61" s="234">
        <v>1917.53</v>
      </c>
      <c r="Y61" s="234"/>
      <c r="Z61" s="234"/>
      <c r="AA61" s="235"/>
      <c r="AB61" s="235"/>
      <c r="AC61" s="236"/>
      <c r="AD61" s="235"/>
      <c r="AE61" s="228"/>
      <c r="AF61" s="228"/>
      <c r="AG61" s="228"/>
      <c r="AH61" s="228"/>
      <c r="AI61" s="228"/>
      <c r="AJ61" s="228"/>
    </row>
    <row r="62">
      <c r="A62" s="233">
        <v>60.0</v>
      </c>
      <c r="B62" s="229" t="s">
        <v>54</v>
      </c>
      <c r="C62" s="229" t="s">
        <v>28</v>
      </c>
      <c r="D62" s="229" t="s">
        <v>28</v>
      </c>
      <c r="E62" s="229" t="s">
        <v>28</v>
      </c>
      <c r="F62" s="229">
        <v>48.0</v>
      </c>
      <c r="G62" s="229" t="s">
        <v>28</v>
      </c>
      <c r="H62" s="229" t="s">
        <v>30</v>
      </c>
      <c r="I62" s="233">
        <v>4.0</v>
      </c>
      <c r="J62" s="233" t="s">
        <v>46</v>
      </c>
      <c r="K62" s="233" t="s">
        <v>27</v>
      </c>
      <c r="L62" s="233" t="s">
        <v>27</v>
      </c>
      <c r="M62" s="233">
        <v>1.0</v>
      </c>
      <c r="N62" s="233">
        <v>0.0</v>
      </c>
      <c r="O62" s="233">
        <v>3.0</v>
      </c>
      <c r="P62" s="233">
        <v>3.0</v>
      </c>
      <c r="Q62" s="233" t="s">
        <v>28</v>
      </c>
      <c r="R62" s="233" t="s">
        <v>27</v>
      </c>
      <c r="S62" s="235"/>
      <c r="T62" s="235"/>
      <c r="U62" s="235"/>
      <c r="V62" s="235"/>
      <c r="W62" s="235"/>
      <c r="X62" s="234">
        <v>2617.79</v>
      </c>
      <c r="Y62" s="234"/>
      <c r="Z62" s="234"/>
      <c r="AA62" s="235"/>
      <c r="AB62" s="235"/>
      <c r="AC62" s="236"/>
      <c r="AD62" s="233"/>
      <c r="AE62" s="228"/>
      <c r="AF62" s="228"/>
      <c r="AG62" s="228"/>
      <c r="AH62" s="228"/>
      <c r="AI62" s="228"/>
      <c r="AJ62" s="228"/>
    </row>
    <row r="63">
      <c r="A63" s="229">
        <v>61.0</v>
      </c>
      <c r="B63" s="229" t="s">
        <v>54</v>
      </c>
      <c r="C63" s="229" t="s">
        <v>28</v>
      </c>
      <c r="D63" s="229" t="s">
        <v>28</v>
      </c>
      <c r="E63" s="229" t="s">
        <v>28</v>
      </c>
      <c r="F63" s="229">
        <v>48.0</v>
      </c>
      <c r="G63" s="229" t="s">
        <v>28</v>
      </c>
      <c r="H63" s="229" t="s">
        <v>30</v>
      </c>
      <c r="I63" s="233">
        <v>4.0</v>
      </c>
      <c r="J63" s="233" t="s">
        <v>47</v>
      </c>
      <c r="K63" s="233" t="s">
        <v>27</v>
      </c>
      <c r="L63" s="233" t="s">
        <v>27</v>
      </c>
      <c r="M63" s="233">
        <v>2.0</v>
      </c>
      <c r="N63" s="233">
        <v>3.0</v>
      </c>
      <c r="O63" s="233">
        <v>3.0</v>
      </c>
      <c r="P63" s="233">
        <v>2.0</v>
      </c>
      <c r="Q63" s="233" t="s">
        <v>28</v>
      </c>
      <c r="R63" s="233" t="s">
        <v>28</v>
      </c>
      <c r="S63" s="235"/>
      <c r="T63" s="235"/>
      <c r="U63" s="235"/>
      <c r="V63" s="235"/>
      <c r="W63" s="235"/>
      <c r="X63" s="234">
        <v>7640.49</v>
      </c>
      <c r="Y63" s="234"/>
      <c r="Z63" s="234"/>
      <c r="AA63" s="235"/>
      <c r="AB63" s="235"/>
      <c r="AC63" s="236"/>
      <c r="AD63" s="235"/>
      <c r="AE63" s="228"/>
      <c r="AF63" s="228"/>
      <c r="AG63" s="228"/>
      <c r="AH63" s="228"/>
      <c r="AI63" s="228"/>
      <c r="AJ63" s="228"/>
    </row>
    <row r="64">
      <c r="A64" s="233">
        <v>62.0</v>
      </c>
      <c r="B64" s="229" t="s">
        <v>54</v>
      </c>
      <c r="C64" s="229" t="s">
        <v>28</v>
      </c>
      <c r="D64" s="229" t="s">
        <v>28</v>
      </c>
      <c r="E64" s="229" t="s">
        <v>28</v>
      </c>
      <c r="F64" s="229">
        <v>48.0</v>
      </c>
      <c r="G64" s="229" t="s">
        <v>28</v>
      </c>
      <c r="H64" s="229" t="s">
        <v>30</v>
      </c>
      <c r="I64" s="233">
        <v>4.0</v>
      </c>
      <c r="J64" s="233" t="s">
        <v>49</v>
      </c>
      <c r="K64" s="233" t="s">
        <v>27</v>
      </c>
      <c r="L64" s="233" t="s">
        <v>28</v>
      </c>
      <c r="M64" s="233">
        <v>1.0</v>
      </c>
      <c r="N64" s="233">
        <v>6.0</v>
      </c>
      <c r="O64" s="233">
        <v>2.0</v>
      </c>
      <c r="P64" s="233">
        <v>2.0</v>
      </c>
      <c r="Q64" s="233" t="s">
        <v>28</v>
      </c>
      <c r="R64" s="233" t="s">
        <v>28</v>
      </c>
      <c r="S64" s="235"/>
      <c r="T64" s="235"/>
      <c r="U64" s="235"/>
      <c r="V64" s="235"/>
      <c r="W64" s="235"/>
      <c r="X64" s="234">
        <v>3750.16</v>
      </c>
      <c r="Y64" s="234"/>
      <c r="Z64" s="234"/>
      <c r="AA64" s="235"/>
      <c r="AB64" s="235"/>
      <c r="AC64" s="236"/>
      <c r="AD64" s="235"/>
      <c r="AE64" s="228"/>
      <c r="AF64" s="228"/>
      <c r="AG64" s="228"/>
      <c r="AH64" s="228"/>
      <c r="AI64" s="228"/>
      <c r="AJ64" s="228"/>
    </row>
    <row r="65">
      <c r="A65" s="229">
        <v>63.0</v>
      </c>
      <c r="B65" s="229" t="s">
        <v>54</v>
      </c>
      <c r="C65" s="229" t="s">
        <v>28</v>
      </c>
      <c r="D65" s="229" t="s">
        <v>28</v>
      </c>
      <c r="E65" s="229" t="s">
        <v>28</v>
      </c>
      <c r="F65" s="229">
        <v>48.0</v>
      </c>
      <c r="G65" s="229" t="s">
        <v>28</v>
      </c>
      <c r="H65" s="229" t="s">
        <v>30</v>
      </c>
      <c r="I65" s="233">
        <v>4.0</v>
      </c>
      <c r="J65" s="233" t="s">
        <v>50</v>
      </c>
      <c r="K65" s="233" t="s">
        <v>27</v>
      </c>
      <c r="L65" s="233" t="s">
        <v>27</v>
      </c>
      <c r="M65" s="233">
        <v>2.0</v>
      </c>
      <c r="N65" s="233">
        <v>3.0</v>
      </c>
      <c r="O65" s="233">
        <v>5.0</v>
      </c>
      <c r="P65" s="233">
        <v>5.0</v>
      </c>
      <c r="Q65" s="233" t="s">
        <v>28</v>
      </c>
      <c r="R65" s="233" t="s">
        <v>27</v>
      </c>
      <c r="S65" s="235"/>
      <c r="T65" s="235"/>
      <c r="U65" s="235"/>
      <c r="V65" s="235"/>
      <c r="W65" s="235"/>
      <c r="X65" s="234" t="s">
        <v>199</v>
      </c>
      <c r="Y65" s="234"/>
      <c r="Z65" s="234"/>
      <c r="AA65" s="235"/>
      <c r="AB65" s="235"/>
      <c r="AC65" s="236"/>
      <c r="AD65" s="235"/>
      <c r="AE65" s="228"/>
      <c r="AF65" s="228"/>
      <c r="AG65" s="228"/>
      <c r="AH65" s="228"/>
      <c r="AI65" s="228"/>
      <c r="AJ65" s="228"/>
    </row>
    <row r="66">
      <c r="A66" s="233">
        <v>64.0</v>
      </c>
      <c r="B66" s="229" t="s">
        <v>54</v>
      </c>
      <c r="C66" s="229" t="s">
        <v>28</v>
      </c>
      <c r="D66" s="229" t="s">
        <v>28</v>
      </c>
      <c r="E66" s="229" t="s">
        <v>28</v>
      </c>
      <c r="F66" s="229">
        <v>48.0</v>
      </c>
      <c r="G66" s="229" t="s">
        <v>28</v>
      </c>
      <c r="H66" s="229" t="s">
        <v>30</v>
      </c>
      <c r="I66" s="233">
        <v>4.0</v>
      </c>
      <c r="J66" s="233" t="s">
        <v>51</v>
      </c>
      <c r="K66" s="233" t="s">
        <v>27</v>
      </c>
      <c r="L66" s="233" t="s">
        <v>27</v>
      </c>
      <c r="M66" s="233">
        <v>3.0</v>
      </c>
      <c r="N66" s="233">
        <v>4.0</v>
      </c>
      <c r="O66" s="233">
        <v>6.0</v>
      </c>
      <c r="P66" s="233">
        <v>4.0</v>
      </c>
      <c r="Q66" s="233" t="s">
        <v>28</v>
      </c>
      <c r="R66" s="233" t="s">
        <v>27</v>
      </c>
      <c r="S66" s="235"/>
      <c r="T66" s="235"/>
      <c r="U66" s="235"/>
      <c r="V66" s="235"/>
      <c r="W66" s="235"/>
      <c r="X66" s="234">
        <v>4501.5</v>
      </c>
      <c r="Y66" s="234"/>
      <c r="Z66" s="234"/>
      <c r="AA66" s="235"/>
      <c r="AB66" s="235"/>
      <c r="AC66" s="236"/>
      <c r="AD66" s="235"/>
      <c r="AE66" s="228"/>
      <c r="AF66" s="228"/>
      <c r="AG66" s="228"/>
      <c r="AH66" s="228"/>
      <c r="AI66" s="228"/>
      <c r="AJ66" s="228"/>
    </row>
    <row r="67">
      <c r="A67" s="229">
        <v>65.0</v>
      </c>
      <c r="B67" s="229" t="s">
        <v>54</v>
      </c>
      <c r="C67" s="229" t="s">
        <v>28</v>
      </c>
      <c r="D67" s="229" t="s">
        <v>28</v>
      </c>
      <c r="E67" s="229" t="s">
        <v>28</v>
      </c>
      <c r="F67" s="229">
        <v>48.0</v>
      </c>
      <c r="G67" s="229" t="s">
        <v>28</v>
      </c>
      <c r="H67" s="229" t="s">
        <v>30</v>
      </c>
      <c r="I67" s="233">
        <v>4.0</v>
      </c>
      <c r="J67" s="233" t="s">
        <v>52</v>
      </c>
      <c r="K67" s="233" t="s">
        <v>27</v>
      </c>
      <c r="L67" s="233" t="s">
        <v>27</v>
      </c>
      <c r="M67" s="233">
        <v>0.0</v>
      </c>
      <c r="N67" s="233">
        <v>0.0</v>
      </c>
      <c r="O67" s="233">
        <v>3.0</v>
      </c>
      <c r="P67" s="233">
        <v>2.0</v>
      </c>
      <c r="Q67" s="233" t="s">
        <v>28</v>
      </c>
      <c r="R67" s="233" t="s">
        <v>27</v>
      </c>
      <c r="S67" s="235"/>
      <c r="T67" s="235"/>
      <c r="U67" s="235"/>
      <c r="V67" s="235"/>
      <c r="W67" s="235"/>
      <c r="X67" s="233">
        <v>1722.42</v>
      </c>
      <c r="Y67" s="233"/>
      <c r="Z67" s="233"/>
      <c r="AA67" s="235"/>
      <c r="AB67" s="235"/>
      <c r="AC67" s="236"/>
      <c r="AD67" s="233"/>
      <c r="AE67" s="228"/>
      <c r="AF67" s="228"/>
      <c r="AG67" s="228"/>
      <c r="AH67" s="228"/>
      <c r="AI67" s="228"/>
      <c r="AJ67" s="228"/>
    </row>
    <row r="68">
      <c r="A68" s="233">
        <v>66.0</v>
      </c>
      <c r="B68" s="229" t="s">
        <v>54</v>
      </c>
      <c r="C68" s="229" t="s">
        <v>28</v>
      </c>
      <c r="D68" s="229" t="s">
        <v>28</v>
      </c>
      <c r="E68" s="229" t="s">
        <v>28</v>
      </c>
      <c r="F68" s="229">
        <v>48.0</v>
      </c>
      <c r="G68" s="229" t="s">
        <v>28</v>
      </c>
      <c r="H68" s="229" t="s">
        <v>30</v>
      </c>
      <c r="I68" s="233">
        <v>8.0</v>
      </c>
      <c r="J68" s="233" t="s">
        <v>31</v>
      </c>
      <c r="K68" s="229" t="s">
        <v>27</v>
      </c>
      <c r="L68" s="229" t="s">
        <v>28</v>
      </c>
      <c r="M68" s="229">
        <v>0.0</v>
      </c>
      <c r="N68" s="229">
        <v>7.0</v>
      </c>
      <c r="O68" s="229">
        <v>1.0</v>
      </c>
      <c r="P68" s="229">
        <v>1.0</v>
      </c>
      <c r="Q68" s="229" t="s">
        <v>28</v>
      </c>
      <c r="R68" s="229" t="s">
        <v>27</v>
      </c>
      <c r="S68" s="235"/>
      <c r="T68" s="235"/>
      <c r="U68" s="235"/>
      <c r="V68" s="235"/>
      <c r="W68" s="235"/>
      <c r="X68" s="234">
        <v>3523.44</v>
      </c>
      <c r="Y68" s="234"/>
      <c r="Z68" s="234"/>
      <c r="AA68" s="235"/>
      <c r="AB68" s="235"/>
      <c r="AC68" s="236"/>
      <c r="AD68" s="231"/>
      <c r="AE68" s="228"/>
      <c r="AF68" s="228"/>
      <c r="AG68" s="228"/>
      <c r="AH68" s="228"/>
      <c r="AI68" s="228"/>
      <c r="AJ68" s="228"/>
    </row>
    <row r="69">
      <c r="A69" s="229">
        <v>67.0</v>
      </c>
      <c r="B69" s="229" t="s">
        <v>54</v>
      </c>
      <c r="C69" s="229" t="s">
        <v>28</v>
      </c>
      <c r="D69" s="229" t="s">
        <v>28</v>
      </c>
      <c r="E69" s="229" t="s">
        <v>28</v>
      </c>
      <c r="F69" s="229">
        <v>48.0</v>
      </c>
      <c r="G69" s="229" t="s">
        <v>28</v>
      </c>
      <c r="H69" s="229" t="s">
        <v>30</v>
      </c>
      <c r="I69" s="233">
        <v>8.0</v>
      </c>
      <c r="J69" s="233" t="s">
        <v>32</v>
      </c>
      <c r="K69" s="233" t="s">
        <v>27</v>
      </c>
      <c r="L69" s="233" t="s">
        <v>27</v>
      </c>
      <c r="M69" s="233">
        <v>8.0</v>
      </c>
      <c r="N69" s="233">
        <v>0.0</v>
      </c>
      <c r="O69" s="233">
        <v>10.0</v>
      </c>
      <c r="P69" s="233">
        <v>5.0</v>
      </c>
      <c r="Q69" s="233" t="s">
        <v>28</v>
      </c>
      <c r="R69" s="233" t="s">
        <v>27</v>
      </c>
      <c r="S69" s="235"/>
      <c r="T69" s="235"/>
      <c r="U69" s="235"/>
      <c r="V69" s="235"/>
      <c r="W69" s="235"/>
      <c r="X69" s="234">
        <v>1381.23</v>
      </c>
      <c r="Y69" s="234"/>
      <c r="Z69" s="234"/>
      <c r="AA69" s="235"/>
      <c r="AB69" s="235"/>
      <c r="AC69" s="236"/>
      <c r="AD69" s="235"/>
      <c r="AE69" s="228"/>
      <c r="AF69" s="228"/>
      <c r="AG69" s="228"/>
      <c r="AH69" s="228"/>
      <c r="AI69" s="228"/>
      <c r="AJ69" s="228"/>
    </row>
    <row r="70">
      <c r="A70" s="233">
        <v>68.0</v>
      </c>
      <c r="B70" s="229" t="s">
        <v>54</v>
      </c>
      <c r="C70" s="229" t="s">
        <v>28</v>
      </c>
      <c r="D70" s="229" t="s">
        <v>28</v>
      </c>
      <c r="E70" s="229" t="s">
        <v>28</v>
      </c>
      <c r="F70" s="229">
        <v>48.0</v>
      </c>
      <c r="G70" s="229" t="s">
        <v>28</v>
      </c>
      <c r="H70" s="229" t="s">
        <v>30</v>
      </c>
      <c r="I70" s="233">
        <v>8.0</v>
      </c>
      <c r="J70" s="233" t="s">
        <v>33</v>
      </c>
      <c r="K70" s="233" t="s">
        <v>27</v>
      </c>
      <c r="L70" s="233" t="s">
        <v>28</v>
      </c>
      <c r="M70" s="233">
        <v>2.0</v>
      </c>
      <c r="N70" s="233">
        <v>4.0</v>
      </c>
      <c r="O70" s="233">
        <v>3.0</v>
      </c>
      <c r="P70" s="233">
        <v>3.0</v>
      </c>
      <c r="Q70" s="233" t="s">
        <v>28</v>
      </c>
      <c r="R70" s="233" t="s">
        <v>27</v>
      </c>
      <c r="S70" s="235"/>
      <c r="T70" s="235"/>
      <c r="U70" s="235"/>
      <c r="V70" s="235"/>
      <c r="W70" s="235"/>
      <c r="X70" s="234">
        <v>4465.77</v>
      </c>
      <c r="Y70" s="234"/>
      <c r="Z70" s="234"/>
      <c r="AA70" s="235"/>
      <c r="AB70" s="235"/>
      <c r="AC70" s="236"/>
      <c r="AD70" s="235"/>
      <c r="AE70" s="228"/>
      <c r="AF70" s="228"/>
      <c r="AG70" s="228"/>
      <c r="AH70" s="228"/>
      <c r="AI70" s="228"/>
      <c r="AJ70" s="228"/>
    </row>
    <row r="71">
      <c r="A71" s="229">
        <v>69.0</v>
      </c>
      <c r="B71" s="229" t="s">
        <v>54</v>
      </c>
      <c r="C71" s="229" t="s">
        <v>28</v>
      </c>
      <c r="D71" s="229" t="s">
        <v>28</v>
      </c>
      <c r="E71" s="229" t="s">
        <v>28</v>
      </c>
      <c r="F71" s="229">
        <v>48.0</v>
      </c>
      <c r="G71" s="229" t="s">
        <v>28</v>
      </c>
      <c r="H71" s="229" t="s">
        <v>30</v>
      </c>
      <c r="I71" s="233">
        <v>8.0</v>
      </c>
      <c r="J71" s="233" t="s">
        <v>34</v>
      </c>
      <c r="K71" s="233" t="s">
        <v>27</v>
      </c>
      <c r="L71" s="233" t="s">
        <v>27</v>
      </c>
      <c r="M71" s="233">
        <v>0.0</v>
      </c>
      <c r="N71" s="233">
        <v>3.0</v>
      </c>
      <c r="O71" s="233">
        <v>2.0</v>
      </c>
      <c r="P71" s="233">
        <v>2.0</v>
      </c>
      <c r="Q71" s="233" t="s">
        <v>28</v>
      </c>
      <c r="R71" s="233" t="s">
        <v>27</v>
      </c>
      <c r="S71" s="235"/>
      <c r="T71" s="235"/>
      <c r="U71" s="235"/>
      <c r="V71" s="235"/>
      <c r="W71" s="235"/>
      <c r="X71" s="234">
        <v>1617.38</v>
      </c>
      <c r="Y71" s="234"/>
      <c r="Z71" s="234"/>
      <c r="AA71" s="235"/>
      <c r="AB71" s="235"/>
      <c r="AC71" s="236"/>
      <c r="AD71" s="235"/>
      <c r="AE71" s="228"/>
      <c r="AF71" s="228"/>
      <c r="AG71" s="228"/>
      <c r="AH71" s="228"/>
      <c r="AI71" s="228"/>
      <c r="AJ71" s="228"/>
    </row>
    <row r="72">
      <c r="A72" s="233">
        <v>70.0</v>
      </c>
      <c r="B72" s="229" t="s">
        <v>54</v>
      </c>
      <c r="C72" s="229" t="s">
        <v>28</v>
      </c>
      <c r="D72" s="229" t="s">
        <v>28</v>
      </c>
      <c r="E72" s="229" t="s">
        <v>28</v>
      </c>
      <c r="F72" s="229">
        <v>48.0</v>
      </c>
      <c r="G72" s="229" t="s">
        <v>28</v>
      </c>
      <c r="H72" s="229" t="s">
        <v>30</v>
      </c>
      <c r="I72" s="233">
        <v>8.0</v>
      </c>
      <c r="J72" s="233" t="s">
        <v>35</v>
      </c>
      <c r="K72" s="233" t="s">
        <v>27</v>
      </c>
      <c r="L72" s="233" t="s">
        <v>28</v>
      </c>
      <c r="M72" s="233">
        <v>5.0</v>
      </c>
      <c r="N72" s="233">
        <v>4.0</v>
      </c>
      <c r="O72" s="233">
        <v>6.0</v>
      </c>
      <c r="P72" s="233">
        <v>6.0</v>
      </c>
      <c r="Q72" s="233" t="s">
        <v>28</v>
      </c>
      <c r="R72" s="233" t="s">
        <v>27</v>
      </c>
      <c r="S72" s="235"/>
      <c r="T72" s="235"/>
      <c r="U72" s="235"/>
      <c r="V72" s="235"/>
      <c r="W72" s="235"/>
      <c r="X72" s="234">
        <v>10888.29</v>
      </c>
      <c r="Y72" s="234"/>
      <c r="Z72" s="234"/>
      <c r="AA72" s="235"/>
      <c r="AB72" s="235"/>
      <c r="AC72" s="236"/>
      <c r="AD72" s="235"/>
      <c r="AE72" s="228"/>
      <c r="AF72" s="228"/>
      <c r="AG72" s="228"/>
      <c r="AH72" s="228"/>
      <c r="AI72" s="228"/>
      <c r="AJ72" s="228"/>
    </row>
    <row r="73">
      <c r="A73" s="229">
        <v>71.0</v>
      </c>
      <c r="B73" s="229" t="s">
        <v>54</v>
      </c>
      <c r="C73" s="229" t="s">
        <v>28</v>
      </c>
      <c r="D73" s="229" t="s">
        <v>28</v>
      </c>
      <c r="E73" s="229" t="s">
        <v>28</v>
      </c>
      <c r="F73" s="229">
        <v>48.0</v>
      </c>
      <c r="G73" s="229" t="s">
        <v>28</v>
      </c>
      <c r="H73" s="229" t="s">
        <v>30</v>
      </c>
      <c r="I73" s="233">
        <v>8.0</v>
      </c>
      <c r="J73" s="233" t="s">
        <v>36</v>
      </c>
      <c r="K73" s="233" t="s">
        <v>27</v>
      </c>
      <c r="L73" s="233" t="s">
        <v>28</v>
      </c>
      <c r="M73" s="233">
        <v>0.0</v>
      </c>
      <c r="N73" s="233">
        <v>4.0</v>
      </c>
      <c r="O73" s="233">
        <v>1.0</v>
      </c>
      <c r="P73" s="233">
        <v>1.0</v>
      </c>
      <c r="Q73" s="233" t="s">
        <v>28</v>
      </c>
      <c r="R73" s="233" t="s">
        <v>28</v>
      </c>
      <c r="S73" s="235"/>
      <c r="T73" s="235"/>
      <c r="U73" s="235"/>
      <c r="V73" s="235"/>
      <c r="W73" s="235"/>
      <c r="X73" s="234">
        <v>2819.57</v>
      </c>
      <c r="Y73" s="234"/>
      <c r="Z73" s="234"/>
      <c r="AA73" s="235"/>
      <c r="AB73" s="235"/>
      <c r="AC73" s="236"/>
      <c r="AD73" s="235"/>
      <c r="AE73" s="228"/>
      <c r="AF73" s="228"/>
      <c r="AG73" s="228"/>
      <c r="AH73" s="228"/>
      <c r="AI73" s="228"/>
      <c r="AJ73" s="228"/>
    </row>
    <row r="74">
      <c r="A74" s="233">
        <v>72.0</v>
      </c>
      <c r="B74" s="229" t="s">
        <v>54</v>
      </c>
      <c r="C74" s="229" t="s">
        <v>28</v>
      </c>
      <c r="D74" s="229" t="s">
        <v>28</v>
      </c>
      <c r="E74" s="229" t="s">
        <v>28</v>
      </c>
      <c r="F74" s="229">
        <v>48.0</v>
      </c>
      <c r="G74" s="229" t="s">
        <v>28</v>
      </c>
      <c r="H74" s="229" t="s">
        <v>30</v>
      </c>
      <c r="I74" s="233">
        <v>8.0</v>
      </c>
      <c r="J74" s="233" t="s">
        <v>37</v>
      </c>
      <c r="K74" s="233" t="s">
        <v>27</v>
      </c>
      <c r="L74" s="233" t="s">
        <v>27</v>
      </c>
      <c r="M74" s="233">
        <v>5.0</v>
      </c>
      <c r="N74" s="233">
        <v>5.0</v>
      </c>
      <c r="O74" s="233">
        <v>6.0</v>
      </c>
      <c r="P74" s="233">
        <v>5.0</v>
      </c>
      <c r="Q74" s="233" t="s">
        <v>28</v>
      </c>
      <c r="R74" s="233" t="s">
        <v>27</v>
      </c>
      <c r="S74" s="235"/>
      <c r="T74" s="235"/>
      <c r="U74" s="235"/>
      <c r="V74" s="235"/>
      <c r="W74" s="235"/>
      <c r="X74" s="234">
        <v>7091.47</v>
      </c>
      <c r="Y74" s="234"/>
      <c r="Z74" s="234"/>
      <c r="AA74" s="235"/>
      <c r="AB74" s="235"/>
      <c r="AC74" s="236"/>
      <c r="AD74" s="235"/>
      <c r="AE74" s="228"/>
      <c r="AF74" s="228"/>
      <c r="AG74" s="228"/>
      <c r="AH74" s="228"/>
      <c r="AI74" s="228"/>
      <c r="AJ74" s="228"/>
    </row>
    <row r="75">
      <c r="A75" s="229">
        <v>73.0</v>
      </c>
      <c r="B75" s="229" t="s">
        <v>54</v>
      </c>
      <c r="C75" s="229" t="s">
        <v>28</v>
      </c>
      <c r="D75" s="229" t="s">
        <v>28</v>
      </c>
      <c r="E75" s="229" t="s">
        <v>28</v>
      </c>
      <c r="F75" s="229">
        <v>48.0</v>
      </c>
      <c r="G75" s="229" t="s">
        <v>28</v>
      </c>
      <c r="H75" s="229" t="s">
        <v>30</v>
      </c>
      <c r="I75" s="233">
        <v>8.0</v>
      </c>
      <c r="J75" s="233" t="s">
        <v>38</v>
      </c>
      <c r="K75" s="233" t="s">
        <v>27</v>
      </c>
      <c r="L75" s="233" t="s">
        <v>27</v>
      </c>
      <c r="M75" s="233">
        <v>7.0</v>
      </c>
      <c r="N75" s="233">
        <v>5.0</v>
      </c>
      <c r="O75" s="233">
        <v>8.0</v>
      </c>
      <c r="P75" s="233">
        <v>8.0</v>
      </c>
      <c r="Q75" s="233" t="s">
        <v>27</v>
      </c>
      <c r="R75" s="233" t="s">
        <v>27</v>
      </c>
      <c r="S75" s="235"/>
      <c r="T75" s="235"/>
      <c r="U75" s="235"/>
      <c r="V75" s="235"/>
      <c r="W75" s="235"/>
      <c r="X75" s="234">
        <v>9573.22</v>
      </c>
      <c r="Y75" s="234"/>
      <c r="Z75" s="234"/>
      <c r="AA75" s="235"/>
      <c r="AB75" s="235"/>
      <c r="AC75" s="236"/>
      <c r="AD75" s="235"/>
      <c r="AE75" s="228"/>
      <c r="AF75" s="228"/>
      <c r="AG75" s="228"/>
      <c r="AH75" s="228"/>
      <c r="AI75" s="228"/>
      <c r="AJ75" s="228"/>
    </row>
    <row r="76">
      <c r="A76" s="233">
        <v>74.0</v>
      </c>
      <c r="B76" s="229" t="s">
        <v>54</v>
      </c>
      <c r="C76" s="229" t="s">
        <v>28</v>
      </c>
      <c r="D76" s="229" t="s">
        <v>28</v>
      </c>
      <c r="E76" s="229" t="s">
        <v>28</v>
      </c>
      <c r="F76" s="229">
        <v>48.0</v>
      </c>
      <c r="G76" s="229" t="s">
        <v>28</v>
      </c>
      <c r="H76" s="229" t="s">
        <v>30</v>
      </c>
      <c r="I76" s="233">
        <v>8.0</v>
      </c>
      <c r="J76" s="233" t="s">
        <v>39</v>
      </c>
      <c r="K76" s="233" t="s">
        <v>27</v>
      </c>
      <c r="L76" s="233" t="s">
        <v>27</v>
      </c>
      <c r="M76" s="233">
        <v>5.0</v>
      </c>
      <c r="N76" s="233">
        <v>6.0</v>
      </c>
      <c r="O76" s="233">
        <v>6.0</v>
      </c>
      <c r="P76" s="233">
        <v>6.0</v>
      </c>
      <c r="Q76" s="233" t="s">
        <v>28</v>
      </c>
      <c r="R76" s="233" t="s">
        <v>27</v>
      </c>
      <c r="S76" s="235"/>
      <c r="T76" s="235"/>
      <c r="U76" s="235"/>
      <c r="V76" s="235"/>
      <c r="W76" s="235"/>
      <c r="X76" s="234">
        <v>9594.01</v>
      </c>
      <c r="Y76" s="234"/>
      <c r="Z76" s="234"/>
      <c r="AA76" s="235"/>
      <c r="AB76" s="235"/>
      <c r="AC76" s="236"/>
      <c r="AD76" s="235"/>
      <c r="AE76" s="228"/>
      <c r="AF76" s="228"/>
      <c r="AG76" s="228"/>
      <c r="AH76" s="228"/>
      <c r="AI76" s="228"/>
      <c r="AJ76" s="228"/>
    </row>
    <row r="77">
      <c r="A77" s="229">
        <v>75.0</v>
      </c>
      <c r="B77" s="229" t="s">
        <v>54</v>
      </c>
      <c r="C77" s="229" t="s">
        <v>28</v>
      </c>
      <c r="D77" s="229" t="s">
        <v>28</v>
      </c>
      <c r="E77" s="229" t="s">
        <v>28</v>
      </c>
      <c r="F77" s="229">
        <v>48.0</v>
      </c>
      <c r="G77" s="229" t="s">
        <v>28</v>
      </c>
      <c r="H77" s="229" t="s">
        <v>30</v>
      </c>
      <c r="I77" s="233">
        <v>8.0</v>
      </c>
      <c r="J77" s="233" t="s">
        <v>40</v>
      </c>
      <c r="K77" s="233" t="s">
        <v>27</v>
      </c>
      <c r="L77" s="233" t="s">
        <v>28</v>
      </c>
      <c r="M77" s="233">
        <v>3.0</v>
      </c>
      <c r="N77" s="233">
        <v>4.0</v>
      </c>
      <c r="O77" s="233">
        <v>4.0</v>
      </c>
      <c r="P77" s="233">
        <v>4.0</v>
      </c>
      <c r="Q77" s="233" t="s">
        <v>28</v>
      </c>
      <c r="R77" s="233" t="s">
        <v>27</v>
      </c>
      <c r="S77" s="235"/>
      <c r="T77" s="235"/>
      <c r="U77" s="235"/>
      <c r="V77" s="235"/>
      <c r="W77" s="235"/>
      <c r="X77" s="234">
        <v>5658.16</v>
      </c>
      <c r="Y77" s="234"/>
      <c r="Z77" s="234"/>
      <c r="AA77" s="235"/>
      <c r="AB77" s="235"/>
      <c r="AC77" s="236"/>
      <c r="AD77" s="235"/>
      <c r="AE77" s="228"/>
      <c r="AF77" s="228"/>
      <c r="AG77" s="228"/>
      <c r="AH77" s="228"/>
      <c r="AI77" s="228"/>
      <c r="AJ77" s="228"/>
    </row>
    <row r="78">
      <c r="A78" s="233">
        <v>76.0</v>
      </c>
      <c r="B78" s="229" t="s">
        <v>54</v>
      </c>
      <c r="C78" s="229" t="s">
        <v>28</v>
      </c>
      <c r="D78" s="229" t="s">
        <v>28</v>
      </c>
      <c r="E78" s="229" t="s">
        <v>28</v>
      </c>
      <c r="F78" s="229">
        <v>48.0</v>
      </c>
      <c r="G78" s="229" t="s">
        <v>28</v>
      </c>
      <c r="H78" s="229" t="s">
        <v>30</v>
      </c>
      <c r="I78" s="233">
        <v>8.0</v>
      </c>
      <c r="J78" s="233" t="s">
        <v>41</v>
      </c>
      <c r="K78" s="233" t="s">
        <v>27</v>
      </c>
      <c r="L78" s="233" t="s">
        <v>27</v>
      </c>
      <c r="M78" s="233">
        <v>4.0</v>
      </c>
      <c r="N78" s="233">
        <v>0.0</v>
      </c>
      <c r="O78" s="233">
        <v>6.0</v>
      </c>
      <c r="P78" s="233">
        <v>3.0</v>
      </c>
      <c r="Q78" s="233" t="s">
        <v>28</v>
      </c>
      <c r="R78" s="233" t="s">
        <v>27</v>
      </c>
      <c r="S78" s="235"/>
      <c r="T78" s="235"/>
      <c r="U78" s="235"/>
      <c r="V78" s="235"/>
      <c r="W78" s="235"/>
      <c r="X78" s="234">
        <v>1165.14</v>
      </c>
      <c r="Y78" s="234"/>
      <c r="Z78" s="234"/>
      <c r="AA78" s="235"/>
      <c r="AB78" s="235"/>
      <c r="AC78" s="236"/>
      <c r="AD78" s="233"/>
      <c r="AE78" s="228"/>
      <c r="AF78" s="228"/>
      <c r="AG78" s="228"/>
      <c r="AH78" s="228"/>
      <c r="AI78" s="228"/>
      <c r="AJ78" s="228"/>
    </row>
    <row r="79">
      <c r="A79" s="229">
        <v>77.0</v>
      </c>
      <c r="B79" s="229" t="s">
        <v>54</v>
      </c>
      <c r="C79" s="229" t="s">
        <v>28</v>
      </c>
      <c r="D79" s="229" t="s">
        <v>28</v>
      </c>
      <c r="E79" s="229" t="s">
        <v>28</v>
      </c>
      <c r="F79" s="229">
        <v>48.0</v>
      </c>
      <c r="G79" s="229" t="s">
        <v>28</v>
      </c>
      <c r="H79" s="229" t="s">
        <v>30</v>
      </c>
      <c r="I79" s="233">
        <v>8.0</v>
      </c>
      <c r="J79" s="233" t="s">
        <v>42</v>
      </c>
      <c r="K79" s="233" t="s">
        <v>27</v>
      </c>
      <c r="L79" s="233" t="s">
        <v>28</v>
      </c>
      <c r="M79" s="233">
        <v>1.0</v>
      </c>
      <c r="N79" s="233">
        <v>5.0</v>
      </c>
      <c r="O79" s="233">
        <v>2.0</v>
      </c>
      <c r="P79" s="233">
        <v>2.0</v>
      </c>
      <c r="Q79" s="233" t="s">
        <v>27</v>
      </c>
      <c r="R79" s="233" t="s">
        <v>27</v>
      </c>
      <c r="S79" s="235"/>
      <c r="T79" s="235"/>
      <c r="U79" s="235"/>
      <c r="V79" s="235"/>
      <c r="W79" s="235"/>
      <c r="X79" s="234">
        <v>6169.33</v>
      </c>
      <c r="Y79" s="234"/>
      <c r="Z79" s="234"/>
      <c r="AA79" s="235"/>
      <c r="AB79" s="235"/>
      <c r="AC79" s="236"/>
      <c r="AD79" s="235"/>
      <c r="AE79" s="228"/>
      <c r="AF79" s="228"/>
      <c r="AG79" s="228"/>
      <c r="AH79" s="228"/>
      <c r="AI79" s="228"/>
      <c r="AJ79" s="228"/>
    </row>
    <row r="80">
      <c r="A80" s="233">
        <v>78.0</v>
      </c>
      <c r="B80" s="229" t="s">
        <v>54</v>
      </c>
      <c r="C80" s="229" t="s">
        <v>28</v>
      </c>
      <c r="D80" s="229" t="s">
        <v>28</v>
      </c>
      <c r="E80" s="229" t="s">
        <v>28</v>
      </c>
      <c r="F80" s="229">
        <v>48.0</v>
      </c>
      <c r="G80" s="229" t="s">
        <v>28</v>
      </c>
      <c r="H80" s="229" t="s">
        <v>30</v>
      </c>
      <c r="I80" s="233">
        <v>8.0</v>
      </c>
      <c r="J80" s="233" t="s">
        <v>44</v>
      </c>
      <c r="K80" s="233" t="s">
        <v>27</v>
      </c>
      <c r="L80" s="233" t="s">
        <v>28</v>
      </c>
      <c r="M80" s="233">
        <v>1.0</v>
      </c>
      <c r="N80" s="233">
        <v>4.0</v>
      </c>
      <c r="O80" s="233">
        <v>2.0</v>
      </c>
      <c r="P80" s="233">
        <v>2.0</v>
      </c>
      <c r="Q80" s="233" t="s">
        <v>27</v>
      </c>
      <c r="R80" s="233" t="s">
        <v>28</v>
      </c>
      <c r="S80" s="235"/>
      <c r="T80" s="235"/>
      <c r="U80" s="235"/>
      <c r="V80" s="235"/>
      <c r="W80" s="235"/>
      <c r="X80" s="234">
        <v>6354.79</v>
      </c>
      <c r="Y80" s="234"/>
      <c r="Z80" s="234"/>
      <c r="AA80" s="235"/>
      <c r="AB80" s="235"/>
      <c r="AC80" s="236"/>
      <c r="AD80" s="235"/>
      <c r="AE80" s="228"/>
      <c r="AF80" s="228"/>
      <c r="AG80" s="228"/>
      <c r="AH80" s="228"/>
      <c r="AI80" s="228"/>
      <c r="AJ80" s="228"/>
    </row>
    <row r="81">
      <c r="A81" s="229">
        <v>79.0</v>
      </c>
      <c r="B81" s="229" t="s">
        <v>54</v>
      </c>
      <c r="C81" s="229" t="s">
        <v>28</v>
      </c>
      <c r="D81" s="229" t="s">
        <v>28</v>
      </c>
      <c r="E81" s="229" t="s">
        <v>28</v>
      </c>
      <c r="F81" s="229">
        <v>48.0</v>
      </c>
      <c r="G81" s="229" t="s">
        <v>28</v>
      </c>
      <c r="H81" s="229" t="s">
        <v>30</v>
      </c>
      <c r="I81" s="233">
        <v>8.0</v>
      </c>
      <c r="J81" s="233" t="s">
        <v>45</v>
      </c>
      <c r="K81" s="233" t="s">
        <v>27</v>
      </c>
      <c r="L81" s="233" t="s">
        <v>27</v>
      </c>
      <c r="M81" s="233">
        <v>1.0</v>
      </c>
      <c r="N81" s="233">
        <v>4.0</v>
      </c>
      <c r="O81" s="233">
        <v>2.0</v>
      </c>
      <c r="P81" s="233">
        <v>2.0</v>
      </c>
      <c r="Q81" s="233" t="s">
        <v>28</v>
      </c>
      <c r="R81" s="233" t="s">
        <v>27</v>
      </c>
      <c r="S81" s="235"/>
      <c r="T81" s="235"/>
      <c r="U81" s="235"/>
      <c r="V81" s="235"/>
      <c r="W81" s="235"/>
      <c r="X81" s="234">
        <v>3507.47</v>
      </c>
      <c r="Y81" s="234"/>
      <c r="Z81" s="234"/>
      <c r="AA81" s="235"/>
      <c r="AB81" s="235"/>
      <c r="AC81" s="236"/>
      <c r="AD81" s="235"/>
      <c r="AE81" s="228"/>
      <c r="AF81" s="228"/>
      <c r="AG81" s="228"/>
      <c r="AH81" s="228"/>
      <c r="AI81" s="228"/>
      <c r="AJ81" s="228"/>
    </row>
    <row r="82">
      <c r="A82" s="233">
        <v>80.0</v>
      </c>
      <c r="B82" s="229" t="s">
        <v>54</v>
      </c>
      <c r="C82" s="229" t="s">
        <v>28</v>
      </c>
      <c r="D82" s="229" t="s">
        <v>28</v>
      </c>
      <c r="E82" s="229" t="s">
        <v>28</v>
      </c>
      <c r="F82" s="229">
        <v>48.0</v>
      </c>
      <c r="G82" s="229" t="s">
        <v>28</v>
      </c>
      <c r="H82" s="229" t="s">
        <v>30</v>
      </c>
      <c r="I82" s="233">
        <v>8.0</v>
      </c>
      <c r="J82" s="233" t="s">
        <v>46</v>
      </c>
      <c r="K82" s="233" t="s">
        <v>27</v>
      </c>
      <c r="L82" s="233" t="s">
        <v>27</v>
      </c>
      <c r="M82" s="233">
        <v>1.0</v>
      </c>
      <c r="N82" s="233">
        <v>0.0</v>
      </c>
      <c r="O82" s="233">
        <v>3.0</v>
      </c>
      <c r="P82" s="233">
        <v>3.0</v>
      </c>
      <c r="Q82" s="233" t="s">
        <v>28</v>
      </c>
      <c r="R82" s="233" t="s">
        <v>27</v>
      </c>
      <c r="S82" s="235"/>
      <c r="T82" s="235"/>
      <c r="U82" s="235"/>
      <c r="V82" s="235"/>
      <c r="W82" s="235"/>
      <c r="X82" s="234">
        <v>5045.18</v>
      </c>
      <c r="Y82" s="234"/>
      <c r="Z82" s="234"/>
      <c r="AA82" s="235"/>
      <c r="AB82" s="235"/>
      <c r="AC82" s="236"/>
      <c r="AD82" s="233"/>
      <c r="AE82" s="228"/>
      <c r="AF82" s="228"/>
      <c r="AG82" s="228"/>
      <c r="AH82" s="228"/>
      <c r="AI82" s="228"/>
      <c r="AJ82" s="228"/>
    </row>
    <row r="83">
      <c r="A83" s="229">
        <v>81.0</v>
      </c>
      <c r="B83" s="229" t="s">
        <v>54</v>
      </c>
      <c r="C83" s="229" t="s">
        <v>28</v>
      </c>
      <c r="D83" s="229" t="s">
        <v>28</v>
      </c>
      <c r="E83" s="229" t="s">
        <v>28</v>
      </c>
      <c r="F83" s="229">
        <v>48.0</v>
      </c>
      <c r="G83" s="229" t="s">
        <v>28</v>
      </c>
      <c r="H83" s="229" t="s">
        <v>30</v>
      </c>
      <c r="I83" s="233">
        <v>8.0</v>
      </c>
      <c r="J83" s="233" t="s">
        <v>47</v>
      </c>
      <c r="K83" s="233" t="s">
        <v>27</v>
      </c>
      <c r="L83" s="233" t="s">
        <v>27</v>
      </c>
      <c r="M83" s="233">
        <v>2.0</v>
      </c>
      <c r="N83" s="233">
        <v>3.0</v>
      </c>
      <c r="O83" s="233">
        <v>3.0</v>
      </c>
      <c r="P83" s="233">
        <v>2.0</v>
      </c>
      <c r="Q83" s="233" t="s">
        <v>28</v>
      </c>
      <c r="R83" s="233" t="s">
        <v>28</v>
      </c>
      <c r="S83" s="235"/>
      <c r="T83" s="235"/>
      <c r="U83" s="235"/>
      <c r="V83" s="235"/>
      <c r="W83" s="235"/>
      <c r="X83" s="234">
        <v>15703.64</v>
      </c>
      <c r="Y83" s="234"/>
      <c r="Z83" s="234"/>
      <c r="AA83" s="235"/>
      <c r="AB83" s="235"/>
      <c r="AC83" s="236"/>
      <c r="AD83" s="235"/>
      <c r="AE83" s="228"/>
      <c r="AF83" s="228"/>
      <c r="AG83" s="228"/>
      <c r="AH83" s="228"/>
      <c r="AI83" s="228"/>
      <c r="AJ83" s="228"/>
    </row>
    <row r="84">
      <c r="A84" s="233">
        <v>82.0</v>
      </c>
      <c r="B84" s="229" t="s">
        <v>54</v>
      </c>
      <c r="C84" s="229" t="s">
        <v>28</v>
      </c>
      <c r="D84" s="229" t="s">
        <v>28</v>
      </c>
      <c r="E84" s="229" t="s">
        <v>28</v>
      </c>
      <c r="F84" s="229">
        <v>48.0</v>
      </c>
      <c r="G84" s="229" t="s">
        <v>28</v>
      </c>
      <c r="H84" s="229" t="s">
        <v>30</v>
      </c>
      <c r="I84" s="233">
        <v>8.0</v>
      </c>
      <c r="J84" s="233" t="s">
        <v>49</v>
      </c>
      <c r="K84" s="233" t="s">
        <v>27</v>
      </c>
      <c r="L84" s="233" t="s">
        <v>28</v>
      </c>
      <c r="M84" s="233">
        <v>1.0</v>
      </c>
      <c r="N84" s="233">
        <v>6.0</v>
      </c>
      <c r="O84" s="233">
        <v>2.0</v>
      </c>
      <c r="P84" s="233">
        <v>2.0</v>
      </c>
      <c r="Q84" s="233" t="s">
        <v>28</v>
      </c>
      <c r="R84" s="233" t="s">
        <v>28</v>
      </c>
      <c r="S84" s="235"/>
      <c r="T84" s="235"/>
      <c r="U84" s="235"/>
      <c r="V84" s="235"/>
      <c r="W84" s="235"/>
      <c r="X84" s="234">
        <v>6912.98</v>
      </c>
      <c r="Y84" s="234"/>
      <c r="Z84" s="234"/>
      <c r="AA84" s="235"/>
      <c r="AB84" s="235"/>
      <c r="AC84" s="236"/>
      <c r="AD84" s="235"/>
      <c r="AE84" s="228"/>
      <c r="AF84" s="228"/>
      <c r="AG84" s="228"/>
      <c r="AH84" s="228"/>
      <c r="AI84" s="228"/>
      <c r="AJ84" s="228"/>
    </row>
    <row r="85">
      <c r="A85" s="229">
        <v>83.0</v>
      </c>
      <c r="B85" s="229" t="s">
        <v>54</v>
      </c>
      <c r="C85" s="229" t="s">
        <v>28</v>
      </c>
      <c r="D85" s="229" t="s">
        <v>28</v>
      </c>
      <c r="E85" s="229" t="s">
        <v>28</v>
      </c>
      <c r="F85" s="229">
        <v>48.0</v>
      </c>
      <c r="G85" s="229" t="s">
        <v>28</v>
      </c>
      <c r="H85" s="229" t="s">
        <v>30</v>
      </c>
      <c r="I85" s="233">
        <v>8.0</v>
      </c>
      <c r="J85" s="233" t="s">
        <v>51</v>
      </c>
      <c r="K85" s="233" t="s">
        <v>27</v>
      </c>
      <c r="L85" s="233" t="s">
        <v>27</v>
      </c>
      <c r="M85" s="233">
        <v>3.0</v>
      </c>
      <c r="N85" s="233">
        <v>4.0</v>
      </c>
      <c r="O85" s="233">
        <v>6.0</v>
      </c>
      <c r="P85" s="233">
        <v>4.0</v>
      </c>
      <c r="Q85" s="233" t="s">
        <v>28</v>
      </c>
      <c r="R85" s="233" t="s">
        <v>27</v>
      </c>
      <c r="S85" s="235"/>
      <c r="T85" s="235"/>
      <c r="U85" s="235"/>
      <c r="V85" s="235"/>
      <c r="W85" s="235"/>
      <c r="X85" s="234" t="s">
        <v>199</v>
      </c>
      <c r="Y85" s="234"/>
      <c r="Z85" s="234"/>
      <c r="AA85" s="235"/>
      <c r="AB85" s="235"/>
      <c r="AC85" s="236"/>
      <c r="AD85" s="235"/>
      <c r="AE85" s="228"/>
      <c r="AF85" s="228"/>
      <c r="AG85" s="228"/>
      <c r="AH85" s="228"/>
      <c r="AI85" s="228"/>
      <c r="AJ85" s="228"/>
    </row>
    <row r="86">
      <c r="A86" s="233">
        <v>84.0</v>
      </c>
      <c r="B86" s="229" t="s">
        <v>54</v>
      </c>
      <c r="C86" s="229" t="s">
        <v>28</v>
      </c>
      <c r="D86" s="229" t="s">
        <v>28</v>
      </c>
      <c r="E86" s="229" t="s">
        <v>28</v>
      </c>
      <c r="F86" s="229">
        <v>48.0</v>
      </c>
      <c r="G86" s="229" t="s">
        <v>28</v>
      </c>
      <c r="H86" s="229" t="s">
        <v>30</v>
      </c>
      <c r="I86" s="233">
        <v>8.0</v>
      </c>
      <c r="J86" s="233" t="s">
        <v>52</v>
      </c>
      <c r="K86" s="233" t="s">
        <v>27</v>
      </c>
      <c r="L86" s="233" t="s">
        <v>27</v>
      </c>
      <c r="M86" s="233">
        <v>0.0</v>
      </c>
      <c r="N86" s="233">
        <v>0.0</v>
      </c>
      <c r="O86" s="233">
        <v>3.0</v>
      </c>
      <c r="P86" s="233">
        <v>2.0</v>
      </c>
      <c r="Q86" s="233" t="s">
        <v>28</v>
      </c>
      <c r="R86" s="233" t="s">
        <v>27</v>
      </c>
      <c r="S86" s="235"/>
      <c r="T86" s="235"/>
      <c r="U86" s="235"/>
      <c r="V86" s="235"/>
      <c r="W86" s="235"/>
      <c r="X86" s="233">
        <v>3535.67</v>
      </c>
      <c r="Y86" s="233"/>
      <c r="Z86" s="233"/>
      <c r="AA86" s="235"/>
      <c r="AB86" s="235"/>
      <c r="AC86" s="236"/>
      <c r="AD86" s="233"/>
      <c r="AE86" s="228"/>
      <c r="AF86" s="228"/>
      <c r="AG86" s="228"/>
      <c r="AH86" s="228"/>
      <c r="AI86" s="228"/>
      <c r="AJ86" s="228"/>
    </row>
    <row r="87">
      <c r="A87" s="229">
        <v>85.0</v>
      </c>
      <c r="B87" s="229" t="s">
        <v>54</v>
      </c>
      <c r="C87" s="229" t="s">
        <v>28</v>
      </c>
      <c r="D87" s="229" t="s">
        <v>28</v>
      </c>
      <c r="E87" s="229" t="s">
        <v>28</v>
      </c>
      <c r="F87" s="229">
        <v>48.0</v>
      </c>
      <c r="G87" s="229" t="s">
        <v>28</v>
      </c>
      <c r="H87" s="229" t="s">
        <v>30</v>
      </c>
      <c r="I87" s="233">
        <v>16.0</v>
      </c>
      <c r="J87" s="233" t="s">
        <v>31</v>
      </c>
      <c r="K87" s="229" t="s">
        <v>27</v>
      </c>
      <c r="L87" s="229" t="s">
        <v>28</v>
      </c>
      <c r="M87" s="229">
        <v>0.0</v>
      </c>
      <c r="N87" s="229">
        <v>7.0</v>
      </c>
      <c r="O87" s="229">
        <v>1.0</v>
      </c>
      <c r="P87" s="229">
        <v>1.0</v>
      </c>
      <c r="Q87" s="229" t="s">
        <v>28</v>
      </c>
      <c r="R87" s="229" t="s">
        <v>27</v>
      </c>
      <c r="S87" s="235"/>
      <c r="T87" s="235"/>
      <c r="U87" s="235"/>
      <c r="V87" s="235"/>
      <c r="W87" s="235"/>
      <c r="X87" s="234">
        <v>8662.22</v>
      </c>
      <c r="Y87" s="234"/>
      <c r="Z87" s="234"/>
      <c r="AA87" s="235"/>
      <c r="AB87" s="235"/>
      <c r="AC87" s="236"/>
      <c r="AD87" s="231"/>
      <c r="AE87" s="228"/>
      <c r="AF87" s="228"/>
      <c r="AG87" s="228"/>
      <c r="AH87" s="228"/>
      <c r="AI87" s="228"/>
      <c r="AJ87" s="228"/>
    </row>
    <row r="88">
      <c r="A88" s="233">
        <v>86.0</v>
      </c>
      <c r="B88" s="229" t="s">
        <v>54</v>
      </c>
      <c r="C88" s="229" t="s">
        <v>28</v>
      </c>
      <c r="D88" s="229" t="s">
        <v>28</v>
      </c>
      <c r="E88" s="229" t="s">
        <v>28</v>
      </c>
      <c r="F88" s="229">
        <v>48.0</v>
      </c>
      <c r="G88" s="229" t="s">
        <v>28</v>
      </c>
      <c r="H88" s="229" t="s">
        <v>30</v>
      </c>
      <c r="I88" s="233">
        <v>16.0</v>
      </c>
      <c r="J88" s="233" t="s">
        <v>32</v>
      </c>
      <c r="K88" s="233" t="s">
        <v>27</v>
      </c>
      <c r="L88" s="233" t="s">
        <v>27</v>
      </c>
      <c r="M88" s="233">
        <v>8.0</v>
      </c>
      <c r="N88" s="233">
        <v>0.0</v>
      </c>
      <c r="O88" s="233">
        <v>10.0</v>
      </c>
      <c r="P88" s="233">
        <v>5.0</v>
      </c>
      <c r="Q88" s="233" t="s">
        <v>28</v>
      </c>
      <c r="R88" s="233" t="s">
        <v>27</v>
      </c>
      <c r="S88" s="235"/>
      <c r="T88" s="235"/>
      <c r="U88" s="235"/>
      <c r="V88" s="235"/>
      <c r="W88" s="235"/>
      <c r="X88" s="234">
        <v>2867.84</v>
      </c>
      <c r="Y88" s="234"/>
      <c r="Z88" s="234"/>
      <c r="AA88" s="235"/>
      <c r="AB88" s="235"/>
      <c r="AC88" s="236"/>
      <c r="AD88" s="235"/>
      <c r="AE88" s="228"/>
      <c r="AF88" s="228"/>
      <c r="AG88" s="228"/>
      <c r="AH88" s="228"/>
      <c r="AI88" s="228"/>
      <c r="AJ88" s="228"/>
    </row>
    <row r="89">
      <c r="A89" s="229">
        <v>87.0</v>
      </c>
      <c r="B89" s="229" t="s">
        <v>54</v>
      </c>
      <c r="C89" s="229" t="s">
        <v>28</v>
      </c>
      <c r="D89" s="229" t="s">
        <v>28</v>
      </c>
      <c r="E89" s="229" t="s">
        <v>28</v>
      </c>
      <c r="F89" s="229">
        <v>48.0</v>
      </c>
      <c r="G89" s="229" t="s">
        <v>28</v>
      </c>
      <c r="H89" s="229" t="s">
        <v>30</v>
      </c>
      <c r="I89" s="233">
        <v>16.0</v>
      </c>
      <c r="J89" s="233" t="s">
        <v>33</v>
      </c>
      <c r="K89" s="233" t="s">
        <v>27</v>
      </c>
      <c r="L89" s="233" t="s">
        <v>28</v>
      </c>
      <c r="M89" s="233">
        <v>2.0</v>
      </c>
      <c r="N89" s="233">
        <v>4.0</v>
      </c>
      <c r="O89" s="233">
        <v>3.0</v>
      </c>
      <c r="P89" s="233">
        <v>3.0</v>
      </c>
      <c r="Q89" s="233" t="s">
        <v>28</v>
      </c>
      <c r="R89" s="233" t="s">
        <v>27</v>
      </c>
      <c r="S89" s="235"/>
      <c r="T89" s="235"/>
      <c r="U89" s="235"/>
      <c r="V89" s="235"/>
      <c r="W89" s="235"/>
      <c r="X89" s="234">
        <v>8780.04</v>
      </c>
      <c r="Y89" s="234"/>
      <c r="Z89" s="234"/>
      <c r="AA89" s="235"/>
      <c r="AB89" s="235"/>
      <c r="AC89" s="236"/>
      <c r="AD89" s="235"/>
      <c r="AE89" s="228"/>
      <c r="AF89" s="228"/>
      <c r="AG89" s="228"/>
      <c r="AH89" s="228"/>
      <c r="AI89" s="228"/>
      <c r="AJ89" s="228"/>
    </row>
    <row r="90">
      <c r="A90" s="233">
        <v>88.0</v>
      </c>
      <c r="B90" s="229" t="s">
        <v>54</v>
      </c>
      <c r="C90" s="229" t="s">
        <v>28</v>
      </c>
      <c r="D90" s="229" t="s">
        <v>28</v>
      </c>
      <c r="E90" s="229" t="s">
        <v>28</v>
      </c>
      <c r="F90" s="229">
        <v>48.0</v>
      </c>
      <c r="G90" s="229" t="s">
        <v>28</v>
      </c>
      <c r="H90" s="229" t="s">
        <v>30</v>
      </c>
      <c r="I90" s="233">
        <v>16.0</v>
      </c>
      <c r="J90" s="233" t="s">
        <v>34</v>
      </c>
      <c r="K90" s="233" t="s">
        <v>27</v>
      </c>
      <c r="L90" s="233" t="s">
        <v>27</v>
      </c>
      <c r="M90" s="233">
        <v>0.0</v>
      </c>
      <c r="N90" s="233">
        <v>3.0</v>
      </c>
      <c r="O90" s="233">
        <v>2.0</v>
      </c>
      <c r="P90" s="233">
        <v>2.0</v>
      </c>
      <c r="Q90" s="233" t="s">
        <v>28</v>
      </c>
      <c r="R90" s="233" t="s">
        <v>27</v>
      </c>
      <c r="S90" s="235"/>
      <c r="T90" s="235"/>
      <c r="U90" s="235"/>
      <c r="V90" s="235"/>
      <c r="W90" s="235"/>
      <c r="X90" s="234">
        <v>2773.26</v>
      </c>
      <c r="Y90" s="234"/>
      <c r="Z90" s="234"/>
      <c r="AA90" s="235"/>
      <c r="AB90" s="235"/>
      <c r="AC90" s="236"/>
      <c r="AD90" s="235"/>
      <c r="AE90" s="228"/>
      <c r="AF90" s="228"/>
      <c r="AG90" s="228"/>
      <c r="AH90" s="228"/>
      <c r="AI90" s="228"/>
      <c r="AJ90" s="228"/>
    </row>
    <row r="91">
      <c r="A91" s="229">
        <v>89.0</v>
      </c>
      <c r="B91" s="229" t="s">
        <v>54</v>
      </c>
      <c r="C91" s="229" t="s">
        <v>28</v>
      </c>
      <c r="D91" s="229" t="s">
        <v>28</v>
      </c>
      <c r="E91" s="229" t="s">
        <v>28</v>
      </c>
      <c r="F91" s="229">
        <v>48.0</v>
      </c>
      <c r="G91" s="229" t="s">
        <v>28</v>
      </c>
      <c r="H91" s="229" t="s">
        <v>30</v>
      </c>
      <c r="I91" s="233">
        <v>16.0</v>
      </c>
      <c r="J91" s="233" t="s">
        <v>35</v>
      </c>
      <c r="K91" s="233" t="s">
        <v>27</v>
      </c>
      <c r="L91" s="233" t="s">
        <v>28</v>
      </c>
      <c r="M91" s="233">
        <v>5.0</v>
      </c>
      <c r="N91" s="233">
        <v>4.0</v>
      </c>
      <c r="O91" s="233">
        <v>6.0</v>
      </c>
      <c r="P91" s="233">
        <v>6.0</v>
      </c>
      <c r="Q91" s="233" t="s">
        <v>28</v>
      </c>
      <c r="R91" s="233" t="s">
        <v>27</v>
      </c>
      <c r="S91" s="235"/>
      <c r="T91" s="235"/>
      <c r="U91" s="235"/>
      <c r="V91" s="235"/>
      <c r="W91" s="235"/>
      <c r="X91" s="234">
        <v>21883.53</v>
      </c>
      <c r="Y91" s="234"/>
      <c r="Z91" s="234"/>
      <c r="AA91" s="235"/>
      <c r="AB91" s="235"/>
      <c r="AC91" s="236"/>
      <c r="AD91" s="235"/>
      <c r="AE91" s="228"/>
      <c r="AF91" s="228"/>
      <c r="AG91" s="228"/>
      <c r="AH91" s="228"/>
      <c r="AI91" s="228"/>
      <c r="AJ91" s="228"/>
    </row>
    <row r="92">
      <c r="A92" s="233">
        <v>90.0</v>
      </c>
      <c r="B92" s="229" t="s">
        <v>54</v>
      </c>
      <c r="C92" s="229" t="s">
        <v>28</v>
      </c>
      <c r="D92" s="229" t="s">
        <v>28</v>
      </c>
      <c r="E92" s="229" t="s">
        <v>28</v>
      </c>
      <c r="F92" s="229">
        <v>48.0</v>
      </c>
      <c r="G92" s="229" t="s">
        <v>28</v>
      </c>
      <c r="H92" s="229" t="s">
        <v>30</v>
      </c>
      <c r="I92" s="233">
        <v>16.0</v>
      </c>
      <c r="J92" s="233" t="s">
        <v>36</v>
      </c>
      <c r="K92" s="233" t="s">
        <v>27</v>
      </c>
      <c r="L92" s="233" t="s">
        <v>28</v>
      </c>
      <c r="M92" s="233">
        <v>0.0</v>
      </c>
      <c r="N92" s="233">
        <v>4.0</v>
      </c>
      <c r="O92" s="233">
        <v>1.0</v>
      </c>
      <c r="P92" s="233">
        <v>1.0</v>
      </c>
      <c r="Q92" s="233" t="s">
        <v>28</v>
      </c>
      <c r="R92" s="233" t="s">
        <v>28</v>
      </c>
      <c r="S92" s="235"/>
      <c r="T92" s="235"/>
      <c r="U92" s="235"/>
      <c r="V92" s="235"/>
      <c r="W92" s="235"/>
      <c r="X92" s="234">
        <v>6117.82</v>
      </c>
      <c r="Y92" s="234"/>
      <c r="Z92" s="234"/>
      <c r="AA92" s="235"/>
      <c r="AB92" s="235"/>
      <c r="AC92" s="236"/>
      <c r="AD92" s="235"/>
      <c r="AE92" s="228"/>
      <c r="AF92" s="228"/>
      <c r="AG92" s="228"/>
      <c r="AH92" s="228"/>
      <c r="AI92" s="228"/>
      <c r="AJ92" s="228"/>
    </row>
    <row r="93">
      <c r="A93" s="229">
        <v>91.0</v>
      </c>
      <c r="B93" s="229" t="s">
        <v>54</v>
      </c>
      <c r="C93" s="229" t="s">
        <v>28</v>
      </c>
      <c r="D93" s="229" t="s">
        <v>28</v>
      </c>
      <c r="E93" s="229" t="s">
        <v>28</v>
      </c>
      <c r="F93" s="229">
        <v>48.0</v>
      </c>
      <c r="G93" s="229" t="s">
        <v>28</v>
      </c>
      <c r="H93" s="229" t="s">
        <v>30</v>
      </c>
      <c r="I93" s="233">
        <v>16.0</v>
      </c>
      <c r="J93" s="233" t="s">
        <v>37</v>
      </c>
      <c r="K93" s="233" t="s">
        <v>27</v>
      </c>
      <c r="L93" s="233" t="s">
        <v>27</v>
      </c>
      <c r="M93" s="233">
        <v>5.0</v>
      </c>
      <c r="N93" s="233">
        <v>5.0</v>
      </c>
      <c r="O93" s="233">
        <v>6.0</v>
      </c>
      <c r="P93" s="233">
        <v>5.0</v>
      </c>
      <c r="Q93" s="233" t="s">
        <v>28</v>
      </c>
      <c r="R93" s="233" t="s">
        <v>27</v>
      </c>
      <c r="S93" s="235"/>
      <c r="T93" s="235"/>
      <c r="U93" s="235"/>
      <c r="V93" s="235"/>
      <c r="W93" s="235"/>
      <c r="X93" s="234">
        <v>14101.05</v>
      </c>
      <c r="Y93" s="234"/>
      <c r="Z93" s="234"/>
      <c r="AA93" s="235"/>
      <c r="AB93" s="235"/>
      <c r="AC93" s="236"/>
      <c r="AD93" s="235"/>
      <c r="AE93" s="228"/>
      <c r="AF93" s="228"/>
      <c r="AG93" s="228"/>
      <c r="AH93" s="228"/>
      <c r="AI93" s="228"/>
      <c r="AJ93" s="228"/>
    </row>
    <row r="94">
      <c r="A94" s="233">
        <v>92.0</v>
      </c>
      <c r="B94" s="229" t="s">
        <v>54</v>
      </c>
      <c r="C94" s="229" t="s">
        <v>28</v>
      </c>
      <c r="D94" s="229" t="s">
        <v>28</v>
      </c>
      <c r="E94" s="229" t="s">
        <v>28</v>
      </c>
      <c r="F94" s="229">
        <v>48.0</v>
      </c>
      <c r="G94" s="229" t="s">
        <v>28</v>
      </c>
      <c r="H94" s="229" t="s">
        <v>30</v>
      </c>
      <c r="I94" s="233">
        <v>16.0</v>
      </c>
      <c r="J94" s="233" t="s">
        <v>38</v>
      </c>
      <c r="K94" s="233" t="s">
        <v>27</v>
      </c>
      <c r="L94" s="233" t="s">
        <v>27</v>
      </c>
      <c r="M94" s="233">
        <v>7.0</v>
      </c>
      <c r="N94" s="233">
        <v>5.0</v>
      </c>
      <c r="O94" s="233">
        <v>8.0</v>
      </c>
      <c r="P94" s="233">
        <v>8.0</v>
      </c>
      <c r="Q94" s="233" t="s">
        <v>27</v>
      </c>
      <c r="R94" s="233" t="s">
        <v>27</v>
      </c>
      <c r="S94" s="235"/>
      <c r="T94" s="235"/>
      <c r="U94" s="235"/>
      <c r="V94" s="235"/>
      <c r="W94" s="235"/>
      <c r="X94" s="234">
        <v>19871.6</v>
      </c>
      <c r="Y94" s="234"/>
      <c r="Z94" s="234"/>
      <c r="AA94" s="235"/>
      <c r="AB94" s="235"/>
      <c r="AC94" s="236"/>
      <c r="AD94" s="235"/>
      <c r="AE94" s="228"/>
      <c r="AF94" s="228"/>
      <c r="AG94" s="228"/>
      <c r="AH94" s="228"/>
      <c r="AI94" s="228"/>
      <c r="AJ94" s="228"/>
    </row>
    <row r="95">
      <c r="A95" s="229">
        <v>93.0</v>
      </c>
      <c r="B95" s="229" t="s">
        <v>54</v>
      </c>
      <c r="C95" s="229" t="s">
        <v>28</v>
      </c>
      <c r="D95" s="229" t="s">
        <v>28</v>
      </c>
      <c r="E95" s="229" t="s">
        <v>28</v>
      </c>
      <c r="F95" s="229">
        <v>48.0</v>
      </c>
      <c r="G95" s="229" t="s">
        <v>28</v>
      </c>
      <c r="H95" s="229" t="s">
        <v>30</v>
      </c>
      <c r="I95" s="233">
        <v>16.0</v>
      </c>
      <c r="J95" s="233" t="s">
        <v>39</v>
      </c>
      <c r="K95" s="233" t="s">
        <v>27</v>
      </c>
      <c r="L95" s="233" t="s">
        <v>27</v>
      </c>
      <c r="M95" s="233">
        <v>5.0</v>
      </c>
      <c r="N95" s="233">
        <v>6.0</v>
      </c>
      <c r="O95" s="233">
        <v>6.0</v>
      </c>
      <c r="P95" s="233">
        <v>6.0</v>
      </c>
      <c r="Q95" s="233" t="s">
        <v>28</v>
      </c>
      <c r="R95" s="233" t="s">
        <v>27</v>
      </c>
      <c r="S95" s="235"/>
      <c r="T95" s="235"/>
      <c r="U95" s="235"/>
      <c r="V95" s="235"/>
      <c r="W95" s="235"/>
      <c r="X95" s="234">
        <v>21067.28</v>
      </c>
      <c r="Y95" s="234"/>
      <c r="Z95" s="234"/>
      <c r="AA95" s="235"/>
      <c r="AB95" s="235"/>
      <c r="AC95" s="236"/>
      <c r="AD95" s="235"/>
      <c r="AE95" s="228"/>
      <c r="AF95" s="228"/>
      <c r="AG95" s="228"/>
      <c r="AH95" s="228"/>
      <c r="AI95" s="228"/>
      <c r="AJ95" s="228"/>
    </row>
    <row r="96">
      <c r="A96" s="233">
        <v>94.0</v>
      </c>
      <c r="B96" s="229" t="s">
        <v>54</v>
      </c>
      <c r="C96" s="229" t="s">
        <v>28</v>
      </c>
      <c r="D96" s="229" t="s">
        <v>28</v>
      </c>
      <c r="E96" s="229" t="s">
        <v>28</v>
      </c>
      <c r="F96" s="229">
        <v>48.0</v>
      </c>
      <c r="G96" s="229" t="s">
        <v>28</v>
      </c>
      <c r="H96" s="229" t="s">
        <v>30</v>
      </c>
      <c r="I96" s="233">
        <v>16.0</v>
      </c>
      <c r="J96" s="233" t="s">
        <v>40</v>
      </c>
      <c r="K96" s="233" t="s">
        <v>27</v>
      </c>
      <c r="L96" s="233" t="s">
        <v>28</v>
      </c>
      <c r="M96" s="233">
        <v>3.0</v>
      </c>
      <c r="N96" s="233">
        <v>4.0</v>
      </c>
      <c r="O96" s="233">
        <v>4.0</v>
      </c>
      <c r="P96" s="233">
        <v>4.0</v>
      </c>
      <c r="Q96" s="233" t="s">
        <v>28</v>
      </c>
      <c r="R96" s="233" t="s">
        <v>27</v>
      </c>
      <c r="S96" s="235"/>
      <c r="T96" s="235"/>
      <c r="U96" s="235"/>
      <c r="V96" s="235"/>
      <c r="W96" s="235"/>
      <c r="X96" s="234">
        <v>10387.54</v>
      </c>
      <c r="Y96" s="234"/>
      <c r="Z96" s="234"/>
      <c r="AA96" s="235"/>
      <c r="AB96" s="235"/>
      <c r="AC96" s="236"/>
      <c r="AD96" s="235"/>
      <c r="AE96" s="228"/>
      <c r="AF96" s="228"/>
      <c r="AG96" s="228"/>
      <c r="AH96" s="228"/>
      <c r="AI96" s="228"/>
      <c r="AJ96" s="228"/>
    </row>
    <row r="97">
      <c r="A97" s="229">
        <v>95.0</v>
      </c>
      <c r="B97" s="229" t="s">
        <v>54</v>
      </c>
      <c r="C97" s="229" t="s">
        <v>28</v>
      </c>
      <c r="D97" s="229" t="s">
        <v>28</v>
      </c>
      <c r="E97" s="229" t="s">
        <v>28</v>
      </c>
      <c r="F97" s="229">
        <v>48.0</v>
      </c>
      <c r="G97" s="229" t="s">
        <v>28</v>
      </c>
      <c r="H97" s="229" t="s">
        <v>30</v>
      </c>
      <c r="I97" s="233">
        <v>16.0</v>
      </c>
      <c r="J97" s="233" t="s">
        <v>41</v>
      </c>
      <c r="K97" s="233" t="s">
        <v>27</v>
      </c>
      <c r="L97" s="233" t="s">
        <v>27</v>
      </c>
      <c r="M97" s="233">
        <v>4.0</v>
      </c>
      <c r="N97" s="233">
        <v>0.0</v>
      </c>
      <c r="O97" s="233">
        <v>6.0</v>
      </c>
      <c r="P97" s="233">
        <v>3.0</v>
      </c>
      <c r="Q97" s="233" t="s">
        <v>28</v>
      </c>
      <c r="R97" s="233" t="s">
        <v>27</v>
      </c>
      <c r="S97" s="235"/>
      <c r="T97" s="235"/>
      <c r="U97" s="235"/>
      <c r="V97" s="235"/>
      <c r="W97" s="235"/>
      <c r="X97" s="234">
        <v>2319.36</v>
      </c>
      <c r="Y97" s="234"/>
      <c r="Z97" s="234"/>
      <c r="AA97" s="235"/>
      <c r="AB97" s="235"/>
      <c r="AC97" s="236"/>
      <c r="AD97" s="233"/>
      <c r="AE97" s="228"/>
      <c r="AF97" s="228"/>
      <c r="AG97" s="228"/>
      <c r="AH97" s="228"/>
      <c r="AI97" s="228"/>
      <c r="AJ97" s="228"/>
    </row>
    <row r="98">
      <c r="A98" s="233">
        <v>96.0</v>
      </c>
      <c r="B98" s="229" t="s">
        <v>54</v>
      </c>
      <c r="C98" s="229" t="s">
        <v>28</v>
      </c>
      <c r="D98" s="229" t="s">
        <v>28</v>
      </c>
      <c r="E98" s="229" t="s">
        <v>28</v>
      </c>
      <c r="F98" s="229">
        <v>48.0</v>
      </c>
      <c r="G98" s="229" t="s">
        <v>28</v>
      </c>
      <c r="H98" s="229" t="s">
        <v>30</v>
      </c>
      <c r="I98" s="233">
        <v>16.0</v>
      </c>
      <c r="J98" s="233" t="s">
        <v>42</v>
      </c>
      <c r="K98" s="233" t="s">
        <v>27</v>
      </c>
      <c r="L98" s="233" t="s">
        <v>28</v>
      </c>
      <c r="M98" s="233">
        <v>1.0</v>
      </c>
      <c r="N98" s="233">
        <v>5.0</v>
      </c>
      <c r="O98" s="233">
        <v>2.0</v>
      </c>
      <c r="P98" s="233">
        <v>2.0</v>
      </c>
      <c r="Q98" s="233" t="s">
        <v>27</v>
      </c>
      <c r="R98" s="233" t="s">
        <v>27</v>
      </c>
      <c r="S98" s="235"/>
      <c r="T98" s="235"/>
      <c r="U98" s="235"/>
      <c r="V98" s="235"/>
      <c r="W98" s="235"/>
      <c r="X98" s="234">
        <v>11879.85</v>
      </c>
      <c r="Y98" s="234"/>
      <c r="Z98" s="234"/>
      <c r="AA98" s="235"/>
      <c r="AB98" s="235"/>
      <c r="AC98" s="236"/>
      <c r="AD98" s="235"/>
      <c r="AE98" s="228"/>
      <c r="AF98" s="228"/>
      <c r="AG98" s="228"/>
      <c r="AH98" s="228"/>
      <c r="AI98" s="228"/>
      <c r="AJ98" s="228"/>
    </row>
    <row r="99">
      <c r="A99" s="229">
        <v>97.0</v>
      </c>
      <c r="B99" s="229" t="s">
        <v>54</v>
      </c>
      <c r="C99" s="229" t="s">
        <v>28</v>
      </c>
      <c r="D99" s="229" t="s">
        <v>28</v>
      </c>
      <c r="E99" s="229" t="s">
        <v>28</v>
      </c>
      <c r="F99" s="229">
        <v>48.0</v>
      </c>
      <c r="G99" s="229" t="s">
        <v>28</v>
      </c>
      <c r="H99" s="229" t="s">
        <v>30</v>
      </c>
      <c r="I99" s="233">
        <v>16.0</v>
      </c>
      <c r="J99" s="233" t="s">
        <v>44</v>
      </c>
      <c r="K99" s="233" t="s">
        <v>27</v>
      </c>
      <c r="L99" s="233" t="s">
        <v>28</v>
      </c>
      <c r="M99" s="233">
        <v>1.0</v>
      </c>
      <c r="N99" s="233">
        <v>4.0</v>
      </c>
      <c r="O99" s="233">
        <v>2.0</v>
      </c>
      <c r="P99" s="233">
        <v>2.0</v>
      </c>
      <c r="Q99" s="233" t="s">
        <v>27</v>
      </c>
      <c r="R99" s="233" t="s">
        <v>28</v>
      </c>
      <c r="S99" s="235"/>
      <c r="T99" s="235"/>
      <c r="U99" s="235"/>
      <c r="V99" s="235"/>
      <c r="W99" s="235"/>
      <c r="X99" s="234">
        <v>12239.63</v>
      </c>
      <c r="Y99" s="234"/>
      <c r="Z99" s="234"/>
      <c r="AA99" s="235"/>
      <c r="AB99" s="235"/>
      <c r="AC99" s="236"/>
      <c r="AD99" s="235"/>
      <c r="AE99" s="228"/>
      <c r="AF99" s="228"/>
      <c r="AG99" s="228"/>
      <c r="AH99" s="228"/>
      <c r="AI99" s="228"/>
      <c r="AJ99" s="228"/>
    </row>
    <row r="100">
      <c r="A100" s="233">
        <v>98.0</v>
      </c>
      <c r="B100" s="229" t="s">
        <v>54</v>
      </c>
      <c r="C100" s="229" t="s">
        <v>28</v>
      </c>
      <c r="D100" s="229" t="s">
        <v>28</v>
      </c>
      <c r="E100" s="229" t="s">
        <v>28</v>
      </c>
      <c r="F100" s="229">
        <v>48.0</v>
      </c>
      <c r="G100" s="229" t="s">
        <v>28</v>
      </c>
      <c r="H100" s="229" t="s">
        <v>30</v>
      </c>
      <c r="I100" s="233">
        <v>16.0</v>
      </c>
      <c r="J100" s="233" t="s">
        <v>45</v>
      </c>
      <c r="K100" s="233" t="s">
        <v>27</v>
      </c>
      <c r="L100" s="233" t="s">
        <v>27</v>
      </c>
      <c r="M100" s="233">
        <v>1.0</v>
      </c>
      <c r="N100" s="233">
        <v>4.0</v>
      </c>
      <c r="O100" s="233">
        <v>2.0</v>
      </c>
      <c r="P100" s="233">
        <v>2.0</v>
      </c>
      <c r="Q100" s="233" t="s">
        <v>28</v>
      </c>
      <c r="R100" s="233" t="s">
        <v>27</v>
      </c>
      <c r="S100" s="235"/>
      <c r="T100" s="235"/>
      <c r="U100" s="235"/>
      <c r="V100" s="235"/>
      <c r="W100" s="235"/>
      <c r="X100" s="234">
        <v>6932.91</v>
      </c>
      <c r="Y100" s="234"/>
      <c r="Z100" s="234"/>
      <c r="AA100" s="235"/>
      <c r="AB100" s="235"/>
      <c r="AC100" s="236"/>
      <c r="AD100" s="235"/>
      <c r="AE100" s="228"/>
      <c r="AF100" s="228"/>
      <c r="AG100" s="228"/>
      <c r="AH100" s="228"/>
      <c r="AI100" s="228"/>
      <c r="AJ100" s="228"/>
    </row>
    <row r="101">
      <c r="A101" s="229">
        <v>99.0</v>
      </c>
      <c r="B101" s="229" t="s">
        <v>54</v>
      </c>
      <c r="C101" s="229" t="s">
        <v>28</v>
      </c>
      <c r="D101" s="229" t="s">
        <v>28</v>
      </c>
      <c r="E101" s="229" t="s">
        <v>28</v>
      </c>
      <c r="F101" s="229">
        <v>48.0</v>
      </c>
      <c r="G101" s="229" t="s">
        <v>28</v>
      </c>
      <c r="H101" s="229" t="s">
        <v>30</v>
      </c>
      <c r="I101" s="233">
        <v>16.0</v>
      </c>
      <c r="J101" s="233" t="s">
        <v>46</v>
      </c>
      <c r="K101" s="233" t="s">
        <v>27</v>
      </c>
      <c r="L101" s="233" t="s">
        <v>27</v>
      </c>
      <c r="M101" s="233">
        <v>1.0</v>
      </c>
      <c r="N101" s="233">
        <v>0.0</v>
      </c>
      <c r="O101" s="233">
        <v>3.0</v>
      </c>
      <c r="P101" s="233">
        <v>3.0</v>
      </c>
      <c r="Q101" s="233" t="s">
        <v>28</v>
      </c>
      <c r="R101" s="233" t="s">
        <v>27</v>
      </c>
      <c r="S101" s="235"/>
      <c r="T101" s="235"/>
      <c r="U101" s="235"/>
      <c r="V101" s="235"/>
      <c r="W101" s="235"/>
      <c r="X101" s="234">
        <v>10144.1</v>
      </c>
      <c r="Y101" s="234"/>
      <c r="Z101" s="234"/>
      <c r="AA101" s="235"/>
      <c r="AB101" s="235"/>
      <c r="AC101" s="236"/>
      <c r="AD101" s="233"/>
      <c r="AE101" s="228"/>
      <c r="AF101" s="228"/>
      <c r="AG101" s="228"/>
      <c r="AH101" s="228"/>
      <c r="AI101" s="228"/>
      <c r="AJ101" s="228"/>
    </row>
    <row r="102">
      <c r="A102" s="233">
        <v>100.0</v>
      </c>
      <c r="B102" s="229" t="s">
        <v>54</v>
      </c>
      <c r="C102" s="229" t="s">
        <v>28</v>
      </c>
      <c r="D102" s="229" t="s">
        <v>28</v>
      </c>
      <c r="E102" s="229" t="s">
        <v>28</v>
      </c>
      <c r="F102" s="229">
        <v>48.0</v>
      </c>
      <c r="G102" s="229" t="s">
        <v>28</v>
      </c>
      <c r="H102" s="229" t="s">
        <v>30</v>
      </c>
      <c r="I102" s="233">
        <v>16.0</v>
      </c>
      <c r="J102" s="233" t="s">
        <v>47</v>
      </c>
      <c r="K102" s="233" t="s">
        <v>27</v>
      </c>
      <c r="L102" s="233" t="s">
        <v>27</v>
      </c>
      <c r="M102" s="233">
        <v>2.0</v>
      </c>
      <c r="N102" s="233">
        <v>3.0</v>
      </c>
      <c r="O102" s="233">
        <v>3.0</v>
      </c>
      <c r="P102" s="233">
        <v>2.0</v>
      </c>
      <c r="Q102" s="233" t="s">
        <v>28</v>
      </c>
      <c r="R102" s="233" t="s">
        <v>28</v>
      </c>
      <c r="S102" s="235"/>
      <c r="T102" s="235"/>
      <c r="U102" s="235"/>
      <c r="V102" s="235"/>
      <c r="W102" s="235"/>
      <c r="X102" s="234">
        <v>17350.07</v>
      </c>
      <c r="Y102" s="234"/>
      <c r="Z102" s="234"/>
      <c r="AA102" s="235"/>
      <c r="AB102" s="235"/>
      <c r="AC102" s="236"/>
      <c r="AD102" s="235"/>
      <c r="AE102" s="228"/>
      <c r="AF102" s="228"/>
      <c r="AG102" s="228"/>
      <c r="AH102" s="228"/>
      <c r="AI102" s="228"/>
      <c r="AJ102" s="228"/>
    </row>
    <row r="103">
      <c r="A103" s="229">
        <v>101.0</v>
      </c>
      <c r="B103" s="229" t="s">
        <v>54</v>
      </c>
      <c r="C103" s="229" t="s">
        <v>28</v>
      </c>
      <c r="D103" s="229" t="s">
        <v>28</v>
      </c>
      <c r="E103" s="229" t="s">
        <v>28</v>
      </c>
      <c r="F103" s="229">
        <v>48.0</v>
      </c>
      <c r="G103" s="229" t="s">
        <v>28</v>
      </c>
      <c r="H103" s="229" t="s">
        <v>30</v>
      </c>
      <c r="I103" s="233">
        <v>16.0</v>
      </c>
      <c r="J103" s="233" t="s">
        <v>49</v>
      </c>
      <c r="K103" s="233" t="s">
        <v>27</v>
      </c>
      <c r="L103" s="233" t="s">
        <v>28</v>
      </c>
      <c r="M103" s="233">
        <v>1.0</v>
      </c>
      <c r="N103" s="233">
        <v>6.0</v>
      </c>
      <c r="O103" s="233">
        <v>2.0</v>
      </c>
      <c r="P103" s="233">
        <v>2.0</v>
      </c>
      <c r="Q103" s="233" t="s">
        <v>28</v>
      </c>
      <c r="R103" s="233" t="s">
        <v>28</v>
      </c>
      <c r="S103" s="235"/>
      <c r="T103" s="235"/>
      <c r="U103" s="235"/>
      <c r="V103" s="235"/>
      <c r="W103" s="235"/>
      <c r="X103" s="234">
        <v>13297.53</v>
      </c>
      <c r="Y103" s="234"/>
      <c r="Z103" s="234"/>
      <c r="AA103" s="235"/>
      <c r="AB103" s="235"/>
      <c r="AC103" s="236"/>
      <c r="AD103" s="235"/>
      <c r="AE103" s="228"/>
      <c r="AF103" s="228"/>
      <c r="AG103" s="228"/>
      <c r="AH103" s="228"/>
      <c r="AI103" s="228"/>
      <c r="AJ103" s="228"/>
    </row>
    <row r="104">
      <c r="A104" s="233">
        <v>102.0</v>
      </c>
      <c r="B104" s="229" t="s">
        <v>54</v>
      </c>
      <c r="C104" s="229" t="s">
        <v>28</v>
      </c>
      <c r="D104" s="229" t="s">
        <v>28</v>
      </c>
      <c r="E104" s="229" t="s">
        <v>28</v>
      </c>
      <c r="F104" s="229">
        <v>48.0</v>
      </c>
      <c r="G104" s="229" t="s">
        <v>28</v>
      </c>
      <c r="H104" s="229" t="s">
        <v>30</v>
      </c>
      <c r="I104" s="233">
        <v>16.0</v>
      </c>
      <c r="J104" s="233" t="s">
        <v>51</v>
      </c>
      <c r="K104" s="233" t="s">
        <v>27</v>
      </c>
      <c r="L104" s="233" t="s">
        <v>27</v>
      </c>
      <c r="M104" s="233">
        <v>3.0</v>
      </c>
      <c r="N104" s="233">
        <v>4.0</v>
      </c>
      <c r="O104" s="233">
        <v>6.0</v>
      </c>
      <c r="P104" s="233">
        <v>4.0</v>
      </c>
      <c r="Q104" s="233" t="s">
        <v>28</v>
      </c>
      <c r="R104" s="233" t="s">
        <v>27</v>
      </c>
      <c r="S104" s="235"/>
      <c r="T104" s="235"/>
      <c r="U104" s="235"/>
      <c r="V104" s="235"/>
      <c r="W104" s="235"/>
      <c r="X104" s="234">
        <v>165104.96</v>
      </c>
      <c r="Y104" s="234"/>
      <c r="Z104" s="234"/>
      <c r="AA104" s="235"/>
      <c r="AB104" s="235"/>
      <c r="AC104" s="236"/>
      <c r="AD104" s="235"/>
      <c r="AE104" s="228"/>
      <c r="AF104" s="228"/>
      <c r="AG104" s="228"/>
      <c r="AH104" s="228"/>
      <c r="AI104" s="228"/>
      <c r="AJ104" s="228"/>
    </row>
    <row r="105">
      <c r="A105" s="229">
        <v>103.0</v>
      </c>
      <c r="B105" s="229" t="s">
        <v>54</v>
      </c>
      <c r="C105" s="229" t="s">
        <v>28</v>
      </c>
      <c r="D105" s="229" t="s">
        <v>28</v>
      </c>
      <c r="E105" s="229" t="s">
        <v>28</v>
      </c>
      <c r="F105" s="229">
        <v>48.0</v>
      </c>
      <c r="G105" s="229" t="s">
        <v>28</v>
      </c>
      <c r="H105" s="229" t="s">
        <v>30</v>
      </c>
      <c r="I105" s="233">
        <v>16.0</v>
      </c>
      <c r="J105" s="233" t="s">
        <v>52</v>
      </c>
      <c r="K105" s="233" t="s">
        <v>27</v>
      </c>
      <c r="L105" s="233" t="s">
        <v>27</v>
      </c>
      <c r="M105" s="233">
        <v>0.0</v>
      </c>
      <c r="N105" s="233">
        <v>0.0</v>
      </c>
      <c r="O105" s="233">
        <v>3.0</v>
      </c>
      <c r="P105" s="233">
        <v>2.0</v>
      </c>
      <c r="Q105" s="233" t="s">
        <v>28</v>
      </c>
      <c r="R105" s="233" t="s">
        <v>27</v>
      </c>
      <c r="S105" s="235"/>
      <c r="T105" s="235"/>
      <c r="U105" s="235"/>
      <c r="V105" s="235"/>
      <c r="W105" s="235"/>
      <c r="X105" s="234">
        <v>7748.26</v>
      </c>
      <c r="Y105" s="234"/>
      <c r="Z105" s="234"/>
      <c r="AA105" s="235"/>
      <c r="AB105" s="235"/>
      <c r="AC105" s="236"/>
      <c r="AD105" s="233"/>
      <c r="AE105" s="228"/>
      <c r="AF105" s="228"/>
      <c r="AG105" s="228"/>
      <c r="AH105" s="228"/>
      <c r="AI105" s="228"/>
      <c r="AJ105" s="228"/>
    </row>
    <row r="106">
      <c r="A106" s="233">
        <v>104.0</v>
      </c>
      <c r="B106" s="229" t="s">
        <v>54</v>
      </c>
      <c r="C106" s="229" t="s">
        <v>28</v>
      </c>
      <c r="D106" s="229" t="s">
        <v>28</v>
      </c>
      <c r="E106" s="229" t="s">
        <v>28</v>
      </c>
      <c r="F106" s="229">
        <v>48.0</v>
      </c>
      <c r="G106" s="229" t="s">
        <v>28</v>
      </c>
      <c r="H106" s="229" t="s">
        <v>30</v>
      </c>
      <c r="I106" s="233">
        <v>32.0</v>
      </c>
      <c r="J106" s="233" t="s">
        <v>31</v>
      </c>
      <c r="K106" s="229" t="s">
        <v>27</v>
      </c>
      <c r="L106" s="229" t="s">
        <v>28</v>
      </c>
      <c r="M106" s="229">
        <v>0.0</v>
      </c>
      <c r="N106" s="229">
        <v>7.0</v>
      </c>
      <c r="O106" s="229">
        <v>1.0</v>
      </c>
      <c r="P106" s="229">
        <v>1.0</v>
      </c>
      <c r="Q106" s="229" t="s">
        <v>28</v>
      </c>
      <c r="R106" s="229" t="s">
        <v>27</v>
      </c>
      <c r="S106" s="235"/>
      <c r="T106" s="235"/>
      <c r="U106" s="235"/>
      <c r="V106" s="235"/>
      <c r="W106" s="235"/>
      <c r="X106" s="234">
        <v>13714.37</v>
      </c>
      <c r="Y106" s="234"/>
      <c r="Z106" s="234"/>
      <c r="AA106" s="235"/>
      <c r="AB106" s="235"/>
      <c r="AC106" s="236"/>
      <c r="AD106" s="231"/>
      <c r="AE106" s="228"/>
      <c r="AF106" s="228"/>
      <c r="AG106" s="228"/>
      <c r="AH106" s="228"/>
      <c r="AI106" s="228"/>
      <c r="AJ106" s="228"/>
    </row>
    <row r="107">
      <c r="A107" s="229">
        <v>105.0</v>
      </c>
      <c r="B107" s="229" t="s">
        <v>54</v>
      </c>
      <c r="C107" s="229" t="s">
        <v>28</v>
      </c>
      <c r="D107" s="229" t="s">
        <v>28</v>
      </c>
      <c r="E107" s="229" t="s">
        <v>28</v>
      </c>
      <c r="F107" s="229">
        <v>48.0</v>
      </c>
      <c r="G107" s="229" t="s">
        <v>28</v>
      </c>
      <c r="H107" s="229" t="s">
        <v>30</v>
      </c>
      <c r="I107" s="233">
        <v>32.0</v>
      </c>
      <c r="J107" s="233" t="s">
        <v>32</v>
      </c>
      <c r="K107" s="233" t="s">
        <v>27</v>
      </c>
      <c r="L107" s="233" t="s">
        <v>27</v>
      </c>
      <c r="M107" s="233">
        <v>8.0</v>
      </c>
      <c r="N107" s="233">
        <v>0.0</v>
      </c>
      <c r="O107" s="233">
        <v>10.0</v>
      </c>
      <c r="P107" s="233">
        <v>5.0</v>
      </c>
      <c r="Q107" s="233" t="s">
        <v>28</v>
      </c>
      <c r="R107" s="233" t="s">
        <v>27</v>
      </c>
      <c r="S107" s="235"/>
      <c r="T107" s="235"/>
      <c r="U107" s="235"/>
      <c r="V107" s="235"/>
      <c r="W107" s="235"/>
      <c r="X107" s="234">
        <v>8268.89</v>
      </c>
      <c r="Y107" s="234"/>
      <c r="Z107" s="234"/>
      <c r="AA107" s="235"/>
      <c r="AB107" s="235"/>
      <c r="AC107" s="236"/>
      <c r="AD107" s="235"/>
      <c r="AE107" s="228"/>
      <c r="AF107" s="228"/>
      <c r="AG107" s="228"/>
      <c r="AH107" s="228"/>
      <c r="AI107" s="228"/>
      <c r="AJ107" s="228"/>
    </row>
    <row r="108">
      <c r="A108" s="233">
        <v>106.0</v>
      </c>
      <c r="B108" s="229" t="s">
        <v>54</v>
      </c>
      <c r="C108" s="229" t="s">
        <v>28</v>
      </c>
      <c r="D108" s="229" t="s">
        <v>28</v>
      </c>
      <c r="E108" s="229" t="s">
        <v>28</v>
      </c>
      <c r="F108" s="229">
        <v>48.0</v>
      </c>
      <c r="G108" s="229" t="s">
        <v>28</v>
      </c>
      <c r="H108" s="229" t="s">
        <v>30</v>
      </c>
      <c r="I108" s="233">
        <v>32.0</v>
      </c>
      <c r="J108" s="233" t="s">
        <v>33</v>
      </c>
      <c r="K108" s="233" t="s">
        <v>27</v>
      </c>
      <c r="L108" s="233" t="s">
        <v>28</v>
      </c>
      <c r="M108" s="233">
        <v>2.0</v>
      </c>
      <c r="N108" s="233">
        <v>4.0</v>
      </c>
      <c r="O108" s="233">
        <v>3.0</v>
      </c>
      <c r="P108" s="233">
        <v>3.0</v>
      </c>
      <c r="Q108" s="233" t="s">
        <v>28</v>
      </c>
      <c r="R108" s="233" t="s">
        <v>27</v>
      </c>
      <c r="S108" s="235"/>
      <c r="T108" s="235"/>
      <c r="U108" s="235"/>
      <c r="V108" s="235"/>
      <c r="W108" s="235"/>
      <c r="X108" s="234">
        <v>39085.56</v>
      </c>
      <c r="Y108" s="234"/>
      <c r="Z108" s="234"/>
      <c r="AA108" s="235"/>
      <c r="AB108" s="235"/>
      <c r="AC108" s="236"/>
      <c r="AD108" s="235"/>
      <c r="AE108" s="228"/>
      <c r="AF108" s="228"/>
      <c r="AG108" s="228"/>
      <c r="AH108" s="228"/>
      <c r="AI108" s="228"/>
      <c r="AJ108" s="228"/>
    </row>
    <row r="109">
      <c r="A109" s="229">
        <v>107.0</v>
      </c>
      <c r="B109" s="229" t="s">
        <v>54</v>
      </c>
      <c r="C109" s="229" t="s">
        <v>28</v>
      </c>
      <c r="D109" s="229" t="s">
        <v>28</v>
      </c>
      <c r="E109" s="229" t="s">
        <v>28</v>
      </c>
      <c r="F109" s="229">
        <v>48.0</v>
      </c>
      <c r="G109" s="229" t="s">
        <v>28</v>
      </c>
      <c r="H109" s="229" t="s">
        <v>30</v>
      </c>
      <c r="I109" s="233">
        <v>32.0</v>
      </c>
      <c r="J109" s="233" t="s">
        <v>34</v>
      </c>
      <c r="K109" s="233" t="s">
        <v>27</v>
      </c>
      <c r="L109" s="233" t="s">
        <v>27</v>
      </c>
      <c r="M109" s="233">
        <v>0.0</v>
      </c>
      <c r="N109" s="233">
        <v>3.0</v>
      </c>
      <c r="O109" s="233">
        <v>2.0</v>
      </c>
      <c r="P109" s="233">
        <v>2.0</v>
      </c>
      <c r="Q109" s="233" t="s">
        <v>28</v>
      </c>
      <c r="R109" s="233" t="s">
        <v>27</v>
      </c>
      <c r="S109" s="235"/>
      <c r="T109" s="235"/>
      <c r="U109" s="235"/>
      <c r="V109" s="235"/>
      <c r="W109" s="235"/>
      <c r="X109" s="234">
        <v>47063.38</v>
      </c>
      <c r="Y109" s="234"/>
      <c r="Z109" s="234"/>
      <c r="AA109" s="235"/>
      <c r="AB109" s="235"/>
      <c r="AC109" s="236"/>
      <c r="AD109" s="235"/>
      <c r="AE109" s="228"/>
      <c r="AF109" s="228"/>
      <c r="AG109" s="228"/>
      <c r="AH109" s="228"/>
      <c r="AI109" s="228"/>
      <c r="AJ109" s="228"/>
    </row>
    <row r="110">
      <c r="A110" s="233">
        <v>108.0</v>
      </c>
      <c r="B110" s="229" t="s">
        <v>54</v>
      </c>
      <c r="C110" s="229" t="s">
        <v>28</v>
      </c>
      <c r="D110" s="229" t="s">
        <v>28</v>
      </c>
      <c r="E110" s="229" t="s">
        <v>28</v>
      </c>
      <c r="F110" s="229">
        <v>48.0</v>
      </c>
      <c r="G110" s="229" t="s">
        <v>28</v>
      </c>
      <c r="H110" s="229" t="s">
        <v>30</v>
      </c>
      <c r="I110" s="233">
        <v>32.0</v>
      </c>
      <c r="J110" s="233" t="s">
        <v>35</v>
      </c>
      <c r="K110" s="233" t="s">
        <v>27</v>
      </c>
      <c r="L110" s="233" t="s">
        <v>28</v>
      </c>
      <c r="M110" s="233">
        <v>5.0</v>
      </c>
      <c r="N110" s="233">
        <v>4.0</v>
      </c>
      <c r="O110" s="233">
        <v>6.0</v>
      </c>
      <c r="P110" s="233">
        <v>6.0</v>
      </c>
      <c r="Q110" s="233" t="s">
        <v>28</v>
      </c>
      <c r="R110" s="233" t="s">
        <v>27</v>
      </c>
      <c r="S110" s="235"/>
      <c r="T110" s="235"/>
      <c r="U110" s="235"/>
      <c r="V110" s="235"/>
      <c r="W110" s="235"/>
      <c r="X110" s="234" t="s">
        <v>199</v>
      </c>
      <c r="Y110" s="234"/>
      <c r="Z110" s="234"/>
      <c r="AA110" s="235"/>
      <c r="AB110" s="235"/>
      <c r="AC110" s="236"/>
      <c r="AD110" s="235"/>
      <c r="AE110" s="228"/>
      <c r="AF110" s="228"/>
      <c r="AG110" s="228"/>
      <c r="AH110" s="228"/>
      <c r="AI110" s="228"/>
      <c r="AJ110" s="228"/>
    </row>
    <row r="111">
      <c r="A111" s="229">
        <v>109.0</v>
      </c>
      <c r="B111" s="229" t="s">
        <v>54</v>
      </c>
      <c r="C111" s="229" t="s">
        <v>28</v>
      </c>
      <c r="D111" s="229" t="s">
        <v>28</v>
      </c>
      <c r="E111" s="229" t="s">
        <v>28</v>
      </c>
      <c r="F111" s="229">
        <v>48.0</v>
      </c>
      <c r="G111" s="229" t="s">
        <v>28</v>
      </c>
      <c r="H111" s="229" t="s">
        <v>30</v>
      </c>
      <c r="I111" s="233">
        <v>32.0</v>
      </c>
      <c r="J111" s="233" t="s">
        <v>36</v>
      </c>
      <c r="K111" s="233" t="s">
        <v>27</v>
      </c>
      <c r="L111" s="233" t="s">
        <v>28</v>
      </c>
      <c r="M111" s="233">
        <v>0.0</v>
      </c>
      <c r="N111" s="233">
        <v>4.0</v>
      </c>
      <c r="O111" s="233">
        <v>1.0</v>
      </c>
      <c r="P111" s="233">
        <v>1.0</v>
      </c>
      <c r="Q111" s="233" t="s">
        <v>28</v>
      </c>
      <c r="R111" s="233" t="s">
        <v>28</v>
      </c>
      <c r="S111" s="236"/>
      <c r="T111" s="236"/>
      <c r="U111" s="236"/>
      <c r="V111" s="236"/>
      <c r="W111" s="236"/>
      <c r="X111" s="234">
        <v>11353.63</v>
      </c>
      <c r="Y111" s="234"/>
      <c r="Z111" s="234"/>
      <c r="AA111" s="235"/>
      <c r="AB111" s="235"/>
      <c r="AC111" s="236"/>
      <c r="AD111" s="235"/>
      <c r="AE111" s="228"/>
      <c r="AF111" s="228"/>
      <c r="AG111" s="228"/>
      <c r="AH111" s="228"/>
      <c r="AI111" s="228"/>
      <c r="AJ111" s="228"/>
    </row>
    <row r="112">
      <c r="A112" s="233">
        <v>110.0</v>
      </c>
      <c r="B112" s="229" t="s">
        <v>54</v>
      </c>
      <c r="C112" s="229" t="s">
        <v>28</v>
      </c>
      <c r="D112" s="229" t="s">
        <v>28</v>
      </c>
      <c r="E112" s="229" t="s">
        <v>28</v>
      </c>
      <c r="F112" s="229">
        <v>48.0</v>
      </c>
      <c r="G112" s="229" t="s">
        <v>28</v>
      </c>
      <c r="H112" s="229" t="s">
        <v>30</v>
      </c>
      <c r="I112" s="233">
        <v>32.0</v>
      </c>
      <c r="J112" s="233" t="s">
        <v>37</v>
      </c>
      <c r="K112" s="233" t="s">
        <v>27</v>
      </c>
      <c r="L112" s="233" t="s">
        <v>27</v>
      </c>
      <c r="M112" s="233">
        <v>5.0</v>
      </c>
      <c r="N112" s="233">
        <v>5.0</v>
      </c>
      <c r="O112" s="233">
        <v>6.0</v>
      </c>
      <c r="P112" s="233">
        <v>5.0</v>
      </c>
      <c r="Q112" s="233" t="s">
        <v>28</v>
      </c>
      <c r="R112" s="233" t="s">
        <v>27</v>
      </c>
      <c r="S112" s="236"/>
      <c r="T112" s="236"/>
      <c r="U112" s="236"/>
      <c r="V112" s="236"/>
      <c r="W112" s="236"/>
      <c r="X112" s="234">
        <v>27667.15</v>
      </c>
      <c r="Y112" s="234"/>
      <c r="Z112" s="234"/>
      <c r="AA112" s="235"/>
      <c r="AB112" s="235"/>
      <c r="AC112" s="236"/>
      <c r="AD112" s="235"/>
      <c r="AE112" s="228"/>
      <c r="AF112" s="228"/>
      <c r="AG112" s="228"/>
      <c r="AH112" s="228"/>
      <c r="AI112" s="228"/>
      <c r="AJ112" s="228"/>
    </row>
    <row r="113">
      <c r="A113" s="229">
        <v>111.0</v>
      </c>
      <c r="B113" s="229" t="s">
        <v>54</v>
      </c>
      <c r="C113" s="229" t="s">
        <v>28</v>
      </c>
      <c r="D113" s="229" t="s">
        <v>28</v>
      </c>
      <c r="E113" s="229" t="s">
        <v>28</v>
      </c>
      <c r="F113" s="229">
        <v>48.0</v>
      </c>
      <c r="G113" s="229" t="s">
        <v>28</v>
      </c>
      <c r="H113" s="229" t="s">
        <v>30</v>
      </c>
      <c r="I113" s="233">
        <v>32.0</v>
      </c>
      <c r="J113" s="233" t="s">
        <v>38</v>
      </c>
      <c r="K113" s="233" t="s">
        <v>27</v>
      </c>
      <c r="L113" s="233" t="s">
        <v>27</v>
      </c>
      <c r="M113" s="233">
        <v>7.0</v>
      </c>
      <c r="N113" s="233">
        <v>5.0</v>
      </c>
      <c r="O113" s="233">
        <v>8.0</v>
      </c>
      <c r="P113" s="233">
        <v>8.0</v>
      </c>
      <c r="Q113" s="233" t="s">
        <v>27</v>
      </c>
      <c r="R113" s="233" t="s">
        <v>27</v>
      </c>
      <c r="S113" s="236"/>
      <c r="T113" s="236"/>
      <c r="U113" s="236"/>
      <c r="V113" s="236"/>
      <c r="W113" s="236"/>
      <c r="X113" s="234">
        <v>49142.19</v>
      </c>
      <c r="Y113" s="234"/>
      <c r="Z113" s="234"/>
      <c r="AA113" s="235"/>
      <c r="AB113" s="235"/>
      <c r="AC113" s="236"/>
      <c r="AD113" s="235"/>
      <c r="AE113" s="228"/>
      <c r="AF113" s="228"/>
      <c r="AG113" s="228"/>
      <c r="AH113" s="228"/>
      <c r="AI113" s="228"/>
      <c r="AJ113" s="228"/>
    </row>
    <row r="114">
      <c r="A114" s="233">
        <v>112.0</v>
      </c>
      <c r="B114" s="229" t="s">
        <v>54</v>
      </c>
      <c r="C114" s="229" t="s">
        <v>28</v>
      </c>
      <c r="D114" s="229" t="s">
        <v>28</v>
      </c>
      <c r="E114" s="229" t="s">
        <v>28</v>
      </c>
      <c r="F114" s="229">
        <v>48.0</v>
      </c>
      <c r="G114" s="229" t="s">
        <v>28</v>
      </c>
      <c r="H114" s="229" t="s">
        <v>30</v>
      </c>
      <c r="I114" s="233">
        <v>32.0</v>
      </c>
      <c r="J114" s="233" t="s">
        <v>39</v>
      </c>
      <c r="K114" s="233" t="s">
        <v>27</v>
      </c>
      <c r="L114" s="233" t="s">
        <v>27</v>
      </c>
      <c r="M114" s="233">
        <v>5.0</v>
      </c>
      <c r="N114" s="233">
        <v>6.0</v>
      </c>
      <c r="O114" s="233">
        <v>6.0</v>
      </c>
      <c r="P114" s="233">
        <v>6.0</v>
      </c>
      <c r="Q114" s="233" t="s">
        <v>28</v>
      </c>
      <c r="R114" s="233" t="s">
        <v>27</v>
      </c>
      <c r="S114" s="236"/>
      <c r="T114" s="236"/>
      <c r="U114" s="236"/>
      <c r="V114" s="236"/>
      <c r="W114" s="236"/>
      <c r="X114" s="234">
        <v>49430.62</v>
      </c>
      <c r="Y114" s="234"/>
      <c r="Z114" s="234"/>
      <c r="AA114" s="235"/>
      <c r="AB114" s="235"/>
      <c r="AC114" s="236"/>
      <c r="AD114" s="235"/>
      <c r="AE114" s="228"/>
      <c r="AF114" s="228"/>
      <c r="AG114" s="228"/>
      <c r="AH114" s="228"/>
      <c r="AI114" s="228"/>
      <c r="AJ114" s="228"/>
    </row>
    <row r="115">
      <c r="A115" s="229">
        <v>113.0</v>
      </c>
      <c r="B115" s="229" t="s">
        <v>54</v>
      </c>
      <c r="C115" s="229" t="s">
        <v>28</v>
      </c>
      <c r="D115" s="229" t="s">
        <v>28</v>
      </c>
      <c r="E115" s="229" t="s">
        <v>28</v>
      </c>
      <c r="F115" s="229">
        <v>48.0</v>
      </c>
      <c r="G115" s="229" t="s">
        <v>28</v>
      </c>
      <c r="H115" s="229" t="s">
        <v>30</v>
      </c>
      <c r="I115" s="233">
        <v>32.0</v>
      </c>
      <c r="J115" s="233" t="s">
        <v>40</v>
      </c>
      <c r="K115" s="233" t="s">
        <v>27</v>
      </c>
      <c r="L115" s="233" t="s">
        <v>28</v>
      </c>
      <c r="M115" s="233">
        <v>3.0</v>
      </c>
      <c r="N115" s="233">
        <v>4.0</v>
      </c>
      <c r="O115" s="233">
        <v>4.0</v>
      </c>
      <c r="P115" s="233">
        <v>4.0</v>
      </c>
      <c r="Q115" s="233" t="s">
        <v>28</v>
      </c>
      <c r="R115" s="233" t="s">
        <v>27</v>
      </c>
      <c r="S115" s="236"/>
      <c r="T115" s="236"/>
      <c r="U115" s="236"/>
      <c r="V115" s="236"/>
      <c r="W115" s="236"/>
      <c r="X115" s="234">
        <v>21713.94</v>
      </c>
      <c r="Y115" s="234"/>
      <c r="Z115" s="234"/>
      <c r="AA115" s="235"/>
      <c r="AB115" s="235"/>
      <c r="AC115" s="236"/>
      <c r="AD115" s="235"/>
      <c r="AE115" s="228"/>
      <c r="AF115" s="228"/>
      <c r="AG115" s="228"/>
      <c r="AH115" s="228"/>
      <c r="AI115" s="228"/>
      <c r="AJ115" s="228"/>
    </row>
    <row r="116">
      <c r="A116" s="233">
        <v>114.0</v>
      </c>
      <c r="B116" s="229" t="s">
        <v>54</v>
      </c>
      <c r="C116" s="229" t="s">
        <v>28</v>
      </c>
      <c r="D116" s="229" t="s">
        <v>28</v>
      </c>
      <c r="E116" s="229" t="s">
        <v>28</v>
      </c>
      <c r="F116" s="229">
        <v>48.0</v>
      </c>
      <c r="G116" s="229" t="s">
        <v>28</v>
      </c>
      <c r="H116" s="229" t="s">
        <v>30</v>
      </c>
      <c r="I116" s="233">
        <v>32.0</v>
      </c>
      <c r="J116" s="233" t="s">
        <v>41</v>
      </c>
      <c r="K116" s="233" t="s">
        <v>27</v>
      </c>
      <c r="L116" s="233" t="s">
        <v>27</v>
      </c>
      <c r="M116" s="233">
        <v>4.0</v>
      </c>
      <c r="N116" s="233">
        <v>0.0</v>
      </c>
      <c r="O116" s="233">
        <v>6.0</v>
      </c>
      <c r="P116" s="233">
        <v>3.0</v>
      </c>
      <c r="Q116" s="233" t="s">
        <v>28</v>
      </c>
      <c r="R116" s="233" t="s">
        <v>27</v>
      </c>
      <c r="S116" s="236"/>
      <c r="T116" s="236"/>
      <c r="U116" s="236"/>
      <c r="V116" s="236"/>
      <c r="W116" s="236"/>
      <c r="X116" s="234">
        <v>4248.74</v>
      </c>
      <c r="Y116" s="234"/>
      <c r="Z116" s="234"/>
      <c r="AA116" s="235"/>
      <c r="AB116" s="235"/>
      <c r="AC116" s="236"/>
      <c r="AD116" s="233"/>
      <c r="AE116" s="228"/>
      <c r="AF116" s="228"/>
      <c r="AG116" s="228"/>
      <c r="AH116" s="228"/>
      <c r="AI116" s="228"/>
      <c r="AJ116" s="228"/>
    </row>
    <row r="117">
      <c r="A117" s="229">
        <v>115.0</v>
      </c>
      <c r="B117" s="229" t="s">
        <v>54</v>
      </c>
      <c r="C117" s="229" t="s">
        <v>28</v>
      </c>
      <c r="D117" s="229" t="s">
        <v>28</v>
      </c>
      <c r="E117" s="229" t="s">
        <v>28</v>
      </c>
      <c r="F117" s="229">
        <v>48.0</v>
      </c>
      <c r="G117" s="229" t="s">
        <v>28</v>
      </c>
      <c r="H117" s="229" t="s">
        <v>30</v>
      </c>
      <c r="I117" s="233">
        <v>32.0</v>
      </c>
      <c r="J117" s="233" t="s">
        <v>42</v>
      </c>
      <c r="K117" s="233" t="s">
        <v>27</v>
      </c>
      <c r="L117" s="233" t="s">
        <v>28</v>
      </c>
      <c r="M117" s="233">
        <v>1.0</v>
      </c>
      <c r="N117" s="233">
        <v>5.0</v>
      </c>
      <c r="O117" s="233">
        <v>2.0</v>
      </c>
      <c r="P117" s="233">
        <v>2.0</v>
      </c>
      <c r="Q117" s="233" t="s">
        <v>27</v>
      </c>
      <c r="R117" s="233" t="s">
        <v>27</v>
      </c>
      <c r="S117" s="236"/>
      <c r="T117" s="236"/>
      <c r="U117" s="236"/>
      <c r="V117" s="236"/>
      <c r="W117" s="236"/>
      <c r="X117" s="234">
        <v>38197.43</v>
      </c>
      <c r="Y117" s="234"/>
      <c r="Z117" s="234"/>
      <c r="AA117" s="235"/>
      <c r="AB117" s="235"/>
      <c r="AC117" s="236"/>
      <c r="AD117" s="235"/>
      <c r="AE117" s="228"/>
      <c r="AF117" s="228"/>
      <c r="AG117" s="228"/>
      <c r="AH117" s="228"/>
      <c r="AI117" s="228"/>
      <c r="AJ117" s="228"/>
    </row>
    <row r="118">
      <c r="A118" s="233">
        <v>116.0</v>
      </c>
      <c r="B118" s="229" t="s">
        <v>54</v>
      </c>
      <c r="C118" s="229" t="s">
        <v>28</v>
      </c>
      <c r="D118" s="229" t="s">
        <v>28</v>
      </c>
      <c r="E118" s="229" t="s">
        <v>28</v>
      </c>
      <c r="F118" s="229">
        <v>48.0</v>
      </c>
      <c r="G118" s="229" t="s">
        <v>28</v>
      </c>
      <c r="H118" s="229" t="s">
        <v>30</v>
      </c>
      <c r="I118" s="233">
        <v>32.0</v>
      </c>
      <c r="J118" s="233" t="s">
        <v>44</v>
      </c>
      <c r="K118" s="233" t="s">
        <v>27</v>
      </c>
      <c r="L118" s="233" t="s">
        <v>28</v>
      </c>
      <c r="M118" s="233">
        <v>1.0</v>
      </c>
      <c r="N118" s="233">
        <v>4.0</v>
      </c>
      <c r="O118" s="233">
        <v>2.0</v>
      </c>
      <c r="P118" s="233">
        <v>2.0</v>
      </c>
      <c r="Q118" s="233" t="s">
        <v>27</v>
      </c>
      <c r="R118" s="233" t="s">
        <v>28</v>
      </c>
      <c r="S118" s="236"/>
      <c r="T118" s="236"/>
      <c r="U118" s="236"/>
      <c r="V118" s="236"/>
      <c r="W118" s="236"/>
      <c r="X118" s="234">
        <v>22264.3</v>
      </c>
      <c r="Y118" s="234"/>
      <c r="Z118" s="234"/>
      <c r="AA118" s="235"/>
      <c r="AB118" s="235"/>
      <c r="AC118" s="236"/>
      <c r="AD118" s="235"/>
      <c r="AE118" s="228"/>
      <c r="AF118" s="228"/>
      <c r="AG118" s="228"/>
      <c r="AH118" s="228"/>
      <c r="AI118" s="228"/>
      <c r="AJ118" s="228"/>
    </row>
    <row r="119">
      <c r="A119" s="229">
        <v>117.0</v>
      </c>
      <c r="B119" s="229" t="s">
        <v>54</v>
      </c>
      <c r="C119" s="229" t="s">
        <v>28</v>
      </c>
      <c r="D119" s="229" t="s">
        <v>28</v>
      </c>
      <c r="E119" s="229" t="s">
        <v>28</v>
      </c>
      <c r="F119" s="229">
        <v>48.0</v>
      </c>
      <c r="G119" s="229" t="s">
        <v>28</v>
      </c>
      <c r="H119" s="229" t="s">
        <v>30</v>
      </c>
      <c r="I119" s="233">
        <v>32.0</v>
      </c>
      <c r="J119" s="233" t="s">
        <v>45</v>
      </c>
      <c r="K119" s="233" t="s">
        <v>27</v>
      </c>
      <c r="L119" s="233" t="s">
        <v>27</v>
      </c>
      <c r="M119" s="233">
        <v>1.0</v>
      </c>
      <c r="N119" s="233">
        <v>4.0</v>
      </c>
      <c r="O119" s="233">
        <v>2.0</v>
      </c>
      <c r="P119" s="233">
        <v>2.0</v>
      </c>
      <c r="Q119" s="233" t="s">
        <v>28</v>
      </c>
      <c r="R119" s="233" t="s">
        <v>27</v>
      </c>
      <c r="S119" s="236"/>
      <c r="T119" s="236"/>
      <c r="U119" s="236"/>
      <c r="V119" s="236"/>
      <c r="W119" s="236"/>
      <c r="X119" s="234">
        <v>13049.11</v>
      </c>
      <c r="Y119" s="234"/>
      <c r="Z119" s="234"/>
      <c r="AA119" s="235"/>
      <c r="AB119" s="235"/>
      <c r="AC119" s="236"/>
      <c r="AD119" s="235"/>
      <c r="AE119" s="228"/>
      <c r="AF119" s="228"/>
      <c r="AG119" s="228"/>
      <c r="AH119" s="228"/>
      <c r="AI119" s="228"/>
      <c r="AJ119" s="228"/>
    </row>
    <row r="120">
      <c r="A120" s="233">
        <v>118.0</v>
      </c>
      <c r="B120" s="229" t="s">
        <v>54</v>
      </c>
      <c r="C120" s="229" t="s">
        <v>28</v>
      </c>
      <c r="D120" s="229" t="s">
        <v>28</v>
      </c>
      <c r="E120" s="229" t="s">
        <v>28</v>
      </c>
      <c r="F120" s="229">
        <v>48.0</v>
      </c>
      <c r="G120" s="229" t="s">
        <v>28</v>
      </c>
      <c r="H120" s="229" t="s">
        <v>30</v>
      </c>
      <c r="I120" s="233">
        <v>32.0</v>
      </c>
      <c r="J120" s="233" t="s">
        <v>46</v>
      </c>
      <c r="K120" s="233" t="s">
        <v>27</v>
      </c>
      <c r="L120" s="233" t="s">
        <v>27</v>
      </c>
      <c r="M120" s="233">
        <v>1.0</v>
      </c>
      <c r="N120" s="233">
        <v>0.0</v>
      </c>
      <c r="O120" s="233">
        <v>3.0</v>
      </c>
      <c r="P120" s="233">
        <v>3.0</v>
      </c>
      <c r="Q120" s="233" t="s">
        <v>28</v>
      </c>
      <c r="R120" s="233" t="s">
        <v>27</v>
      </c>
      <c r="S120" s="236"/>
      <c r="T120" s="236"/>
      <c r="U120" s="236"/>
      <c r="V120" s="236"/>
      <c r="W120" s="236"/>
      <c r="X120" s="234">
        <v>13031.88</v>
      </c>
      <c r="Y120" s="234"/>
      <c r="Z120" s="234"/>
      <c r="AA120" s="235"/>
      <c r="AB120" s="235"/>
      <c r="AC120" s="236"/>
      <c r="AD120" s="233"/>
      <c r="AE120" s="228"/>
      <c r="AF120" s="228"/>
      <c r="AG120" s="228"/>
      <c r="AH120" s="228"/>
      <c r="AI120" s="228"/>
      <c r="AJ120" s="228"/>
    </row>
    <row r="121">
      <c r="A121" s="229">
        <v>119.0</v>
      </c>
      <c r="B121" s="229" t="s">
        <v>54</v>
      </c>
      <c r="C121" s="229" t="s">
        <v>28</v>
      </c>
      <c r="D121" s="229" t="s">
        <v>28</v>
      </c>
      <c r="E121" s="229" t="s">
        <v>28</v>
      </c>
      <c r="F121" s="229">
        <v>48.0</v>
      </c>
      <c r="G121" s="229" t="s">
        <v>28</v>
      </c>
      <c r="H121" s="229" t="s">
        <v>30</v>
      </c>
      <c r="I121" s="233">
        <v>32.0</v>
      </c>
      <c r="J121" s="233" t="s">
        <v>47</v>
      </c>
      <c r="K121" s="233" t="s">
        <v>27</v>
      </c>
      <c r="L121" s="233" t="s">
        <v>27</v>
      </c>
      <c r="M121" s="233">
        <v>2.0</v>
      </c>
      <c r="N121" s="233">
        <v>3.0</v>
      </c>
      <c r="O121" s="233">
        <v>3.0</v>
      </c>
      <c r="P121" s="233">
        <v>2.0</v>
      </c>
      <c r="Q121" s="233" t="s">
        <v>28</v>
      </c>
      <c r="R121" s="233" t="s">
        <v>28</v>
      </c>
      <c r="S121" s="236"/>
      <c r="T121" s="236"/>
      <c r="U121" s="236"/>
      <c r="V121" s="236"/>
      <c r="W121" s="236"/>
      <c r="X121" s="234" t="s">
        <v>200</v>
      </c>
      <c r="Y121" s="234"/>
      <c r="Z121" s="234"/>
      <c r="AA121" s="235"/>
      <c r="AB121" s="235"/>
      <c r="AC121" s="236"/>
      <c r="AD121" s="235"/>
      <c r="AE121" s="228"/>
      <c r="AF121" s="228"/>
      <c r="AG121" s="228"/>
      <c r="AH121" s="228"/>
      <c r="AI121" s="228"/>
      <c r="AJ121" s="228"/>
    </row>
    <row r="122">
      <c r="A122" s="233">
        <v>120.0</v>
      </c>
      <c r="B122" s="229" t="s">
        <v>54</v>
      </c>
      <c r="C122" s="229" t="s">
        <v>28</v>
      </c>
      <c r="D122" s="229" t="s">
        <v>28</v>
      </c>
      <c r="E122" s="229" t="s">
        <v>28</v>
      </c>
      <c r="F122" s="229">
        <v>48.0</v>
      </c>
      <c r="G122" s="229" t="s">
        <v>28</v>
      </c>
      <c r="H122" s="229" t="s">
        <v>30</v>
      </c>
      <c r="I122" s="233">
        <v>32.0</v>
      </c>
      <c r="J122" s="233" t="s">
        <v>49</v>
      </c>
      <c r="K122" s="233" t="s">
        <v>27</v>
      </c>
      <c r="L122" s="233" t="s">
        <v>28</v>
      </c>
      <c r="M122" s="233">
        <v>1.0</v>
      </c>
      <c r="N122" s="233">
        <v>6.0</v>
      </c>
      <c r="O122" s="233">
        <v>2.0</v>
      </c>
      <c r="P122" s="233">
        <v>2.0</v>
      </c>
      <c r="Q122" s="233" t="s">
        <v>28</v>
      </c>
      <c r="R122" s="233" t="s">
        <v>28</v>
      </c>
      <c r="S122" s="236"/>
      <c r="T122" s="236"/>
      <c r="U122" s="236"/>
      <c r="V122" s="236"/>
      <c r="W122" s="236"/>
      <c r="X122" s="234">
        <v>24480.31</v>
      </c>
      <c r="Y122" s="234"/>
      <c r="Z122" s="234"/>
      <c r="AA122" s="235"/>
      <c r="AB122" s="235"/>
      <c r="AC122" s="236"/>
      <c r="AD122" s="235"/>
      <c r="AE122" s="228"/>
      <c r="AF122" s="228"/>
      <c r="AG122" s="228"/>
      <c r="AH122" s="228"/>
      <c r="AI122" s="228"/>
      <c r="AJ122" s="228"/>
    </row>
    <row r="123">
      <c r="A123" s="229">
        <v>121.0</v>
      </c>
      <c r="B123" s="229" t="s">
        <v>54</v>
      </c>
      <c r="C123" s="229" t="s">
        <v>28</v>
      </c>
      <c r="D123" s="229" t="s">
        <v>28</v>
      </c>
      <c r="E123" s="229" t="s">
        <v>28</v>
      </c>
      <c r="F123" s="229">
        <v>48.0</v>
      </c>
      <c r="G123" s="229" t="s">
        <v>28</v>
      </c>
      <c r="H123" s="229" t="s">
        <v>30</v>
      </c>
      <c r="I123" s="233">
        <v>32.0</v>
      </c>
      <c r="J123" s="233" t="s">
        <v>51</v>
      </c>
      <c r="K123" s="233" t="s">
        <v>27</v>
      </c>
      <c r="L123" s="233" t="s">
        <v>27</v>
      </c>
      <c r="M123" s="233">
        <v>3.0</v>
      </c>
      <c r="N123" s="233">
        <v>4.0</v>
      </c>
      <c r="O123" s="233">
        <v>6.0</v>
      </c>
      <c r="P123" s="233">
        <v>4.0</v>
      </c>
      <c r="Q123" s="233" t="s">
        <v>28</v>
      </c>
      <c r="R123" s="233" t="s">
        <v>27</v>
      </c>
      <c r="S123" s="236"/>
      <c r="T123" s="236"/>
      <c r="U123" s="236"/>
      <c r="V123" s="236"/>
      <c r="W123" s="236"/>
      <c r="X123" s="234" t="s">
        <v>199</v>
      </c>
      <c r="Y123" s="234"/>
      <c r="Z123" s="234"/>
      <c r="AA123" s="235"/>
      <c r="AB123" s="235"/>
      <c r="AC123" s="236"/>
      <c r="AD123" s="235"/>
      <c r="AE123" s="228"/>
      <c r="AF123" s="228"/>
      <c r="AG123" s="228"/>
      <c r="AH123" s="228"/>
      <c r="AI123" s="228"/>
      <c r="AJ123" s="228"/>
    </row>
    <row r="124">
      <c r="A124" s="233">
        <v>122.0</v>
      </c>
      <c r="B124" s="229" t="s">
        <v>54</v>
      </c>
      <c r="C124" s="229" t="s">
        <v>28</v>
      </c>
      <c r="D124" s="229" t="s">
        <v>28</v>
      </c>
      <c r="E124" s="229" t="s">
        <v>28</v>
      </c>
      <c r="F124" s="229">
        <v>48.0</v>
      </c>
      <c r="G124" s="229" t="s">
        <v>28</v>
      </c>
      <c r="H124" s="229" t="s">
        <v>30</v>
      </c>
      <c r="I124" s="233">
        <v>32.0</v>
      </c>
      <c r="J124" s="233" t="s">
        <v>52</v>
      </c>
      <c r="K124" s="233" t="s">
        <v>27</v>
      </c>
      <c r="L124" s="233" t="s">
        <v>27</v>
      </c>
      <c r="M124" s="233">
        <v>0.0</v>
      </c>
      <c r="N124" s="233">
        <v>0.0</v>
      </c>
      <c r="O124" s="233">
        <v>3.0</v>
      </c>
      <c r="P124" s="233">
        <v>2.0</v>
      </c>
      <c r="Q124" s="233" t="s">
        <v>28</v>
      </c>
      <c r="R124" s="233" t="s">
        <v>27</v>
      </c>
      <c r="S124" s="236"/>
      <c r="T124" s="236"/>
      <c r="U124" s="236"/>
      <c r="V124" s="236"/>
      <c r="W124" s="236"/>
      <c r="X124" s="234">
        <v>15124.43</v>
      </c>
      <c r="Y124" s="234"/>
      <c r="Z124" s="234"/>
      <c r="AA124" s="235"/>
      <c r="AB124" s="235"/>
      <c r="AC124" s="236"/>
      <c r="AD124" s="233"/>
      <c r="AE124" s="228"/>
      <c r="AF124" s="228"/>
      <c r="AG124" s="228"/>
      <c r="AH124" s="228"/>
      <c r="AI124" s="228"/>
      <c r="AJ124" s="228"/>
    </row>
    <row r="125">
      <c r="A125" s="229">
        <v>123.0</v>
      </c>
      <c r="B125" s="229" t="s">
        <v>54</v>
      </c>
      <c r="C125" s="229" t="s">
        <v>28</v>
      </c>
      <c r="D125" s="229" t="s">
        <v>28</v>
      </c>
      <c r="E125" s="229" t="s">
        <v>28</v>
      </c>
      <c r="F125" s="229">
        <v>48.0</v>
      </c>
      <c r="G125" s="229" t="s">
        <v>28</v>
      </c>
      <c r="H125" s="229" t="s">
        <v>30</v>
      </c>
      <c r="I125" s="233">
        <v>64.0</v>
      </c>
      <c r="J125" s="233" t="s">
        <v>31</v>
      </c>
      <c r="K125" s="229" t="s">
        <v>27</v>
      </c>
      <c r="L125" s="229" t="s">
        <v>28</v>
      </c>
      <c r="M125" s="229">
        <v>0.0</v>
      </c>
      <c r="N125" s="229">
        <v>7.0</v>
      </c>
      <c r="O125" s="229">
        <v>1.0</v>
      </c>
      <c r="P125" s="229">
        <v>1.0</v>
      </c>
      <c r="Q125" s="229" t="s">
        <v>28</v>
      </c>
      <c r="R125" s="229" t="s">
        <v>27</v>
      </c>
      <c r="S125" s="236"/>
      <c r="T125" s="236"/>
      <c r="U125" s="236"/>
      <c r="V125" s="236"/>
      <c r="W125" s="236"/>
      <c r="X125" s="234">
        <v>77725.598</v>
      </c>
      <c r="Y125" s="234"/>
      <c r="Z125" s="234"/>
      <c r="AA125" s="235"/>
      <c r="AB125" s="235"/>
      <c r="AC125" s="236"/>
      <c r="AD125" s="231"/>
      <c r="AE125" s="228"/>
      <c r="AF125" s="228"/>
      <c r="AG125" s="228"/>
      <c r="AH125" s="228"/>
      <c r="AI125" s="228"/>
      <c r="AJ125" s="228"/>
    </row>
    <row r="126">
      <c r="A126" s="233">
        <v>124.0</v>
      </c>
      <c r="B126" s="229" t="s">
        <v>54</v>
      </c>
      <c r="C126" s="229" t="s">
        <v>28</v>
      </c>
      <c r="D126" s="229" t="s">
        <v>28</v>
      </c>
      <c r="E126" s="229" t="s">
        <v>28</v>
      </c>
      <c r="F126" s="229">
        <v>48.0</v>
      </c>
      <c r="G126" s="229" t="s">
        <v>28</v>
      </c>
      <c r="H126" s="229" t="s">
        <v>30</v>
      </c>
      <c r="I126" s="233">
        <v>64.0</v>
      </c>
      <c r="J126" s="233" t="s">
        <v>32</v>
      </c>
      <c r="K126" s="233" t="s">
        <v>27</v>
      </c>
      <c r="L126" s="233" t="s">
        <v>27</v>
      </c>
      <c r="M126" s="233">
        <v>8.0</v>
      </c>
      <c r="N126" s="233">
        <v>0.0</v>
      </c>
      <c r="O126" s="233">
        <v>10.0</v>
      </c>
      <c r="P126" s="233">
        <v>5.0</v>
      </c>
      <c r="Q126" s="233" t="s">
        <v>28</v>
      </c>
      <c r="R126" s="233" t="s">
        <v>27</v>
      </c>
      <c r="S126" s="236"/>
      <c r="T126" s="236"/>
      <c r="U126" s="236"/>
      <c r="V126" s="236"/>
      <c r="W126" s="236"/>
      <c r="X126" s="234">
        <v>15505.27</v>
      </c>
      <c r="Y126" s="234"/>
      <c r="Z126" s="234"/>
      <c r="AA126" s="235"/>
      <c r="AB126" s="235"/>
      <c r="AC126" s="236"/>
      <c r="AD126" s="235"/>
      <c r="AE126" s="228"/>
      <c r="AF126" s="228"/>
      <c r="AG126" s="228"/>
      <c r="AH126" s="228"/>
      <c r="AI126" s="228"/>
      <c r="AJ126" s="228"/>
    </row>
    <row r="127">
      <c r="A127" s="229">
        <v>125.0</v>
      </c>
      <c r="B127" s="229" t="s">
        <v>54</v>
      </c>
      <c r="C127" s="229" t="s">
        <v>28</v>
      </c>
      <c r="D127" s="229" t="s">
        <v>28</v>
      </c>
      <c r="E127" s="229" t="s">
        <v>28</v>
      </c>
      <c r="F127" s="229">
        <v>48.0</v>
      </c>
      <c r="G127" s="229" t="s">
        <v>28</v>
      </c>
      <c r="H127" s="229" t="s">
        <v>30</v>
      </c>
      <c r="I127" s="233">
        <v>64.0</v>
      </c>
      <c r="J127" s="233" t="s">
        <v>33</v>
      </c>
      <c r="K127" s="233" t="s">
        <v>27</v>
      </c>
      <c r="L127" s="233" t="s">
        <v>28</v>
      </c>
      <c r="M127" s="233">
        <v>2.0</v>
      </c>
      <c r="N127" s="233">
        <v>4.0</v>
      </c>
      <c r="O127" s="233">
        <v>3.0</v>
      </c>
      <c r="P127" s="233">
        <v>3.0</v>
      </c>
      <c r="Q127" s="233" t="s">
        <v>28</v>
      </c>
      <c r="R127" s="233" t="s">
        <v>27</v>
      </c>
      <c r="S127" s="236"/>
      <c r="T127" s="236"/>
      <c r="U127" s="236"/>
      <c r="V127" s="236"/>
      <c r="W127" s="236"/>
      <c r="X127" s="234">
        <v>85970.75</v>
      </c>
      <c r="Y127" s="234"/>
      <c r="Z127" s="234"/>
      <c r="AA127" s="235"/>
      <c r="AB127" s="235"/>
      <c r="AC127" s="236"/>
      <c r="AD127" s="235"/>
      <c r="AE127" s="228"/>
      <c r="AF127" s="228"/>
      <c r="AG127" s="228"/>
      <c r="AH127" s="228"/>
      <c r="AI127" s="228"/>
      <c r="AJ127" s="228"/>
    </row>
    <row r="128">
      <c r="A128" s="233">
        <v>126.0</v>
      </c>
      <c r="B128" s="229" t="s">
        <v>54</v>
      </c>
      <c r="C128" s="229" t="s">
        <v>28</v>
      </c>
      <c r="D128" s="229" t="s">
        <v>28</v>
      </c>
      <c r="E128" s="229" t="s">
        <v>28</v>
      </c>
      <c r="F128" s="229">
        <v>48.0</v>
      </c>
      <c r="G128" s="229" t="s">
        <v>28</v>
      </c>
      <c r="H128" s="229" t="s">
        <v>30</v>
      </c>
      <c r="I128" s="233">
        <v>64.0</v>
      </c>
      <c r="J128" s="233" t="s">
        <v>34</v>
      </c>
      <c r="K128" s="233" t="s">
        <v>27</v>
      </c>
      <c r="L128" s="233" t="s">
        <v>27</v>
      </c>
      <c r="M128" s="233">
        <v>0.0</v>
      </c>
      <c r="N128" s="233">
        <v>3.0</v>
      </c>
      <c r="O128" s="233">
        <v>2.0</v>
      </c>
      <c r="P128" s="233">
        <v>2.0</v>
      </c>
      <c r="Q128" s="233" t="s">
        <v>28</v>
      </c>
      <c r="R128" s="233" t="s">
        <v>27</v>
      </c>
      <c r="S128" s="236"/>
      <c r="T128" s="236"/>
      <c r="U128" s="236"/>
      <c r="V128" s="236"/>
      <c r="W128" s="236"/>
      <c r="X128" s="234">
        <v>97534.46</v>
      </c>
      <c r="Y128" s="234"/>
      <c r="Z128" s="234"/>
      <c r="AA128" s="235"/>
      <c r="AB128" s="235"/>
      <c r="AC128" s="236"/>
      <c r="AD128" s="235"/>
      <c r="AE128" s="228"/>
      <c r="AF128" s="228"/>
      <c r="AG128" s="228"/>
      <c r="AH128" s="228"/>
      <c r="AI128" s="228"/>
      <c r="AJ128" s="228"/>
    </row>
    <row r="129">
      <c r="A129" s="229">
        <v>127.0</v>
      </c>
      <c r="B129" s="229" t="s">
        <v>54</v>
      </c>
      <c r="C129" s="229" t="s">
        <v>28</v>
      </c>
      <c r="D129" s="229" t="s">
        <v>28</v>
      </c>
      <c r="E129" s="229" t="s">
        <v>28</v>
      </c>
      <c r="F129" s="229">
        <v>48.0</v>
      </c>
      <c r="G129" s="229" t="s">
        <v>28</v>
      </c>
      <c r="H129" s="229" t="s">
        <v>30</v>
      </c>
      <c r="I129" s="233">
        <v>64.0</v>
      </c>
      <c r="J129" s="233" t="s">
        <v>35</v>
      </c>
      <c r="K129" s="233" t="s">
        <v>27</v>
      </c>
      <c r="L129" s="233" t="s">
        <v>28</v>
      </c>
      <c r="M129" s="233">
        <v>5.0</v>
      </c>
      <c r="N129" s="233">
        <v>4.0</v>
      </c>
      <c r="O129" s="233">
        <v>6.0</v>
      </c>
      <c r="P129" s="233">
        <v>6.0</v>
      </c>
      <c r="Q129" s="233" t="s">
        <v>28</v>
      </c>
      <c r="R129" s="233" t="s">
        <v>27</v>
      </c>
      <c r="S129" s="236"/>
      <c r="T129" s="236"/>
      <c r="U129" s="236"/>
      <c r="V129" s="236"/>
      <c r="W129" s="236"/>
      <c r="X129" s="234" t="s">
        <v>199</v>
      </c>
      <c r="Y129" s="234"/>
      <c r="Z129" s="234"/>
      <c r="AA129" s="235"/>
      <c r="AB129" s="235"/>
      <c r="AC129" s="236"/>
      <c r="AD129" s="235"/>
      <c r="AE129" s="228"/>
      <c r="AF129" s="228"/>
      <c r="AG129" s="228"/>
      <c r="AH129" s="228"/>
      <c r="AI129" s="228"/>
      <c r="AJ129" s="228"/>
    </row>
    <row r="130">
      <c r="A130" s="233">
        <v>128.0</v>
      </c>
      <c r="B130" s="229" t="s">
        <v>54</v>
      </c>
      <c r="C130" s="229" t="s">
        <v>28</v>
      </c>
      <c r="D130" s="229" t="s">
        <v>28</v>
      </c>
      <c r="E130" s="229" t="s">
        <v>28</v>
      </c>
      <c r="F130" s="229">
        <v>48.0</v>
      </c>
      <c r="G130" s="229" t="s">
        <v>28</v>
      </c>
      <c r="H130" s="229" t="s">
        <v>30</v>
      </c>
      <c r="I130" s="233">
        <v>64.0</v>
      </c>
      <c r="J130" s="233" t="s">
        <v>36</v>
      </c>
      <c r="K130" s="233" t="s">
        <v>27</v>
      </c>
      <c r="L130" s="233" t="s">
        <v>28</v>
      </c>
      <c r="M130" s="233">
        <v>0.0</v>
      </c>
      <c r="N130" s="233">
        <v>4.0</v>
      </c>
      <c r="O130" s="233">
        <v>1.0</v>
      </c>
      <c r="P130" s="233">
        <v>1.0</v>
      </c>
      <c r="Q130" s="233" t="s">
        <v>28</v>
      </c>
      <c r="R130" s="233" t="s">
        <v>28</v>
      </c>
      <c r="S130" s="236"/>
      <c r="T130" s="236"/>
      <c r="U130" s="236"/>
      <c r="V130" s="236"/>
      <c r="W130" s="236"/>
      <c r="X130" s="234">
        <v>74139.91</v>
      </c>
      <c r="Y130" s="234"/>
      <c r="Z130" s="234"/>
      <c r="AA130" s="235"/>
      <c r="AB130" s="235"/>
      <c r="AC130" s="236"/>
      <c r="AD130" s="235"/>
      <c r="AE130" s="228"/>
      <c r="AF130" s="228"/>
      <c r="AG130" s="228"/>
      <c r="AH130" s="228"/>
      <c r="AI130" s="228"/>
      <c r="AJ130" s="228"/>
    </row>
    <row r="131">
      <c r="A131" s="229">
        <v>129.0</v>
      </c>
      <c r="B131" s="229" t="s">
        <v>54</v>
      </c>
      <c r="C131" s="229" t="s">
        <v>28</v>
      </c>
      <c r="D131" s="229" t="s">
        <v>28</v>
      </c>
      <c r="E131" s="229" t="s">
        <v>28</v>
      </c>
      <c r="F131" s="229">
        <v>48.0</v>
      </c>
      <c r="G131" s="229" t="s">
        <v>28</v>
      </c>
      <c r="H131" s="229" t="s">
        <v>30</v>
      </c>
      <c r="I131" s="233">
        <v>64.0</v>
      </c>
      <c r="J131" s="233" t="s">
        <v>37</v>
      </c>
      <c r="K131" s="233" t="s">
        <v>27</v>
      </c>
      <c r="L131" s="233" t="s">
        <v>27</v>
      </c>
      <c r="M131" s="233">
        <v>5.0</v>
      </c>
      <c r="N131" s="233">
        <v>5.0</v>
      </c>
      <c r="O131" s="233">
        <v>6.0</v>
      </c>
      <c r="P131" s="233">
        <v>5.0</v>
      </c>
      <c r="Q131" s="233" t="s">
        <v>28</v>
      </c>
      <c r="R131" s="233" t="s">
        <v>27</v>
      </c>
      <c r="S131" s="236"/>
      <c r="T131" s="236"/>
      <c r="U131" s="236"/>
      <c r="V131" s="236"/>
      <c r="W131" s="236"/>
      <c r="X131" s="234">
        <v>91212.11</v>
      </c>
      <c r="Y131" s="234"/>
      <c r="Z131" s="234"/>
      <c r="AA131" s="235"/>
      <c r="AB131" s="235"/>
      <c r="AC131" s="236"/>
      <c r="AD131" s="235"/>
      <c r="AE131" s="228"/>
      <c r="AF131" s="228"/>
      <c r="AG131" s="228"/>
      <c r="AH131" s="228"/>
      <c r="AI131" s="228"/>
      <c r="AJ131" s="228"/>
    </row>
    <row r="132">
      <c r="A132" s="233">
        <v>130.0</v>
      </c>
      <c r="B132" s="229" t="s">
        <v>54</v>
      </c>
      <c r="C132" s="229" t="s">
        <v>28</v>
      </c>
      <c r="D132" s="229" t="s">
        <v>28</v>
      </c>
      <c r="E132" s="229" t="s">
        <v>28</v>
      </c>
      <c r="F132" s="229">
        <v>48.0</v>
      </c>
      <c r="G132" s="229" t="s">
        <v>28</v>
      </c>
      <c r="H132" s="229" t="s">
        <v>30</v>
      </c>
      <c r="I132" s="233">
        <v>64.0</v>
      </c>
      <c r="J132" s="233" t="s">
        <v>38</v>
      </c>
      <c r="K132" s="233" t="s">
        <v>27</v>
      </c>
      <c r="L132" s="233" t="s">
        <v>27</v>
      </c>
      <c r="M132" s="233">
        <v>7.0</v>
      </c>
      <c r="N132" s="233">
        <v>5.0</v>
      </c>
      <c r="O132" s="233">
        <v>8.0</v>
      </c>
      <c r="P132" s="233">
        <v>8.0</v>
      </c>
      <c r="Q132" s="233" t="s">
        <v>27</v>
      </c>
      <c r="R132" s="233" t="s">
        <v>27</v>
      </c>
      <c r="S132" s="236"/>
      <c r="T132" s="236"/>
      <c r="U132" s="236"/>
      <c r="V132" s="236"/>
      <c r="W132" s="236"/>
      <c r="X132" s="234">
        <v>90269.28</v>
      </c>
      <c r="Y132" s="234"/>
      <c r="Z132" s="234"/>
      <c r="AA132" s="235"/>
      <c r="AB132" s="235"/>
      <c r="AC132" s="236"/>
      <c r="AD132" s="235"/>
      <c r="AE132" s="228"/>
      <c r="AF132" s="228"/>
      <c r="AG132" s="228"/>
      <c r="AH132" s="228"/>
      <c r="AI132" s="228"/>
      <c r="AJ132" s="228"/>
    </row>
    <row r="133">
      <c r="A133" s="229">
        <v>131.0</v>
      </c>
      <c r="B133" s="229" t="s">
        <v>54</v>
      </c>
      <c r="C133" s="229" t="s">
        <v>28</v>
      </c>
      <c r="D133" s="229" t="s">
        <v>28</v>
      </c>
      <c r="E133" s="229" t="s">
        <v>28</v>
      </c>
      <c r="F133" s="229">
        <v>48.0</v>
      </c>
      <c r="G133" s="229" t="s">
        <v>28</v>
      </c>
      <c r="H133" s="229" t="s">
        <v>30</v>
      </c>
      <c r="I133" s="233">
        <v>64.0</v>
      </c>
      <c r="J133" s="233" t="s">
        <v>39</v>
      </c>
      <c r="K133" s="233" t="s">
        <v>27</v>
      </c>
      <c r="L133" s="233" t="s">
        <v>27</v>
      </c>
      <c r="M133" s="233">
        <v>5.0</v>
      </c>
      <c r="N133" s="233">
        <v>6.0</v>
      </c>
      <c r="O133" s="233">
        <v>6.0</v>
      </c>
      <c r="P133" s="233">
        <v>6.0</v>
      </c>
      <c r="Q133" s="233" t="s">
        <v>28</v>
      </c>
      <c r="R133" s="233" t="s">
        <v>27</v>
      </c>
      <c r="S133" s="236"/>
      <c r="T133" s="236"/>
      <c r="U133" s="236"/>
      <c r="V133" s="236"/>
      <c r="W133" s="236"/>
      <c r="X133" s="234">
        <v>115270.08</v>
      </c>
      <c r="Y133" s="234"/>
      <c r="Z133" s="234"/>
      <c r="AA133" s="235"/>
      <c r="AB133" s="235"/>
      <c r="AC133" s="236"/>
      <c r="AD133" s="235"/>
      <c r="AE133" s="228"/>
      <c r="AF133" s="228"/>
      <c r="AG133" s="228"/>
      <c r="AH133" s="228"/>
      <c r="AI133" s="228"/>
      <c r="AJ133" s="228"/>
    </row>
    <row r="134">
      <c r="A134" s="233">
        <v>132.0</v>
      </c>
      <c r="B134" s="229" t="s">
        <v>54</v>
      </c>
      <c r="C134" s="229" t="s">
        <v>28</v>
      </c>
      <c r="D134" s="229" t="s">
        <v>28</v>
      </c>
      <c r="E134" s="229" t="s">
        <v>28</v>
      </c>
      <c r="F134" s="229">
        <v>48.0</v>
      </c>
      <c r="G134" s="229" t="s">
        <v>28</v>
      </c>
      <c r="H134" s="229" t="s">
        <v>30</v>
      </c>
      <c r="I134" s="233">
        <v>64.0</v>
      </c>
      <c r="J134" s="233" t="s">
        <v>40</v>
      </c>
      <c r="K134" s="233" t="s">
        <v>27</v>
      </c>
      <c r="L134" s="233" t="s">
        <v>28</v>
      </c>
      <c r="M134" s="233">
        <v>3.0</v>
      </c>
      <c r="N134" s="233">
        <v>4.0</v>
      </c>
      <c r="O134" s="233">
        <v>4.0</v>
      </c>
      <c r="P134" s="233">
        <v>4.0</v>
      </c>
      <c r="Q134" s="233" t="s">
        <v>28</v>
      </c>
      <c r="R134" s="233" t="s">
        <v>27</v>
      </c>
      <c r="S134" s="236"/>
      <c r="T134" s="236"/>
      <c r="U134" s="236"/>
      <c r="V134" s="236"/>
      <c r="W134" s="236"/>
      <c r="X134" s="234">
        <v>100407.791</v>
      </c>
      <c r="Y134" s="234"/>
      <c r="Z134" s="234"/>
      <c r="AA134" s="235"/>
      <c r="AB134" s="235"/>
      <c r="AC134" s="236"/>
      <c r="AD134" s="235"/>
      <c r="AE134" s="228"/>
      <c r="AF134" s="228"/>
      <c r="AG134" s="228"/>
      <c r="AH134" s="228"/>
      <c r="AI134" s="228"/>
      <c r="AJ134" s="228"/>
    </row>
    <row r="135">
      <c r="A135" s="229">
        <v>133.0</v>
      </c>
      <c r="B135" s="229" t="s">
        <v>54</v>
      </c>
      <c r="C135" s="229" t="s">
        <v>28</v>
      </c>
      <c r="D135" s="229" t="s">
        <v>28</v>
      </c>
      <c r="E135" s="229" t="s">
        <v>28</v>
      </c>
      <c r="F135" s="229">
        <v>48.0</v>
      </c>
      <c r="G135" s="229" t="s">
        <v>28</v>
      </c>
      <c r="H135" s="229" t="s">
        <v>30</v>
      </c>
      <c r="I135" s="233">
        <v>64.0</v>
      </c>
      <c r="J135" s="233" t="s">
        <v>41</v>
      </c>
      <c r="K135" s="233" t="s">
        <v>27</v>
      </c>
      <c r="L135" s="233" t="s">
        <v>27</v>
      </c>
      <c r="M135" s="233">
        <v>4.0</v>
      </c>
      <c r="N135" s="233">
        <v>0.0</v>
      </c>
      <c r="O135" s="233">
        <v>6.0</v>
      </c>
      <c r="P135" s="233">
        <v>3.0</v>
      </c>
      <c r="Q135" s="233" t="s">
        <v>28</v>
      </c>
      <c r="R135" s="233" t="s">
        <v>27</v>
      </c>
      <c r="S135" s="236"/>
      <c r="T135" s="236"/>
      <c r="U135" s="236"/>
      <c r="V135" s="236"/>
      <c r="W135" s="236"/>
      <c r="X135" s="234">
        <v>8347.55</v>
      </c>
      <c r="Y135" s="234"/>
      <c r="Z135" s="234"/>
      <c r="AA135" s="235"/>
      <c r="AB135" s="235"/>
      <c r="AC135" s="236"/>
      <c r="AD135" s="233"/>
      <c r="AE135" s="228"/>
      <c r="AF135" s="228"/>
      <c r="AG135" s="228"/>
      <c r="AH135" s="228"/>
      <c r="AI135" s="228"/>
      <c r="AJ135" s="228"/>
    </row>
    <row r="136">
      <c r="A136" s="233">
        <v>134.0</v>
      </c>
      <c r="B136" s="229" t="s">
        <v>54</v>
      </c>
      <c r="C136" s="229" t="s">
        <v>28</v>
      </c>
      <c r="D136" s="229" t="s">
        <v>28</v>
      </c>
      <c r="E136" s="229" t="s">
        <v>28</v>
      </c>
      <c r="F136" s="229">
        <v>48.0</v>
      </c>
      <c r="G136" s="229" t="s">
        <v>28</v>
      </c>
      <c r="H136" s="229" t="s">
        <v>30</v>
      </c>
      <c r="I136" s="233">
        <v>64.0</v>
      </c>
      <c r="J136" s="233" t="s">
        <v>42</v>
      </c>
      <c r="K136" s="233" t="s">
        <v>27</v>
      </c>
      <c r="L136" s="233" t="s">
        <v>28</v>
      </c>
      <c r="M136" s="233">
        <v>1.0</v>
      </c>
      <c r="N136" s="233">
        <v>5.0</v>
      </c>
      <c r="O136" s="233">
        <v>2.0</v>
      </c>
      <c r="P136" s="233">
        <v>2.0</v>
      </c>
      <c r="Q136" s="233" t="s">
        <v>27</v>
      </c>
      <c r="R136" s="233" t="s">
        <v>27</v>
      </c>
      <c r="S136" s="236"/>
      <c r="T136" s="236"/>
      <c r="U136" s="236"/>
      <c r="V136" s="236"/>
      <c r="W136" s="236"/>
      <c r="X136" s="234">
        <v>82949.69</v>
      </c>
      <c r="Y136" s="234"/>
      <c r="Z136" s="234"/>
      <c r="AA136" s="235"/>
      <c r="AB136" s="235"/>
      <c r="AC136" s="236"/>
      <c r="AD136" s="235"/>
      <c r="AE136" s="228"/>
      <c r="AF136" s="228"/>
      <c r="AG136" s="228"/>
      <c r="AH136" s="228"/>
      <c r="AI136" s="228"/>
      <c r="AJ136" s="228"/>
    </row>
    <row r="137">
      <c r="A137" s="229">
        <v>135.0</v>
      </c>
      <c r="B137" s="229" t="s">
        <v>54</v>
      </c>
      <c r="C137" s="229" t="s">
        <v>28</v>
      </c>
      <c r="D137" s="229" t="s">
        <v>28</v>
      </c>
      <c r="E137" s="229" t="s">
        <v>28</v>
      </c>
      <c r="F137" s="229">
        <v>48.0</v>
      </c>
      <c r="G137" s="229" t="s">
        <v>28</v>
      </c>
      <c r="H137" s="229" t="s">
        <v>30</v>
      </c>
      <c r="I137" s="233">
        <v>64.0</v>
      </c>
      <c r="J137" s="233" t="s">
        <v>44</v>
      </c>
      <c r="K137" s="233" t="s">
        <v>27</v>
      </c>
      <c r="L137" s="233" t="s">
        <v>28</v>
      </c>
      <c r="M137" s="233">
        <v>1.0</v>
      </c>
      <c r="N137" s="233">
        <v>4.0</v>
      </c>
      <c r="O137" s="233">
        <v>2.0</v>
      </c>
      <c r="P137" s="233">
        <v>2.0</v>
      </c>
      <c r="Q137" s="233" t="s">
        <v>27</v>
      </c>
      <c r="R137" s="233" t="s">
        <v>28</v>
      </c>
      <c r="S137" s="236"/>
      <c r="T137" s="236"/>
      <c r="U137" s="236"/>
      <c r="V137" s="236"/>
      <c r="W137" s="236"/>
      <c r="X137" s="234">
        <v>81892.37</v>
      </c>
      <c r="Y137" s="234"/>
      <c r="Z137" s="234"/>
      <c r="AA137" s="235"/>
      <c r="AB137" s="235"/>
      <c r="AC137" s="236"/>
      <c r="AD137" s="235"/>
      <c r="AE137" s="228"/>
      <c r="AF137" s="228"/>
      <c r="AG137" s="228"/>
      <c r="AH137" s="228"/>
      <c r="AI137" s="228"/>
      <c r="AJ137" s="228"/>
    </row>
    <row r="138">
      <c r="A138" s="233">
        <v>136.0</v>
      </c>
      <c r="B138" s="229" t="s">
        <v>54</v>
      </c>
      <c r="C138" s="229" t="s">
        <v>28</v>
      </c>
      <c r="D138" s="229" t="s">
        <v>28</v>
      </c>
      <c r="E138" s="229" t="s">
        <v>28</v>
      </c>
      <c r="F138" s="229">
        <v>48.0</v>
      </c>
      <c r="G138" s="229" t="s">
        <v>28</v>
      </c>
      <c r="H138" s="229" t="s">
        <v>30</v>
      </c>
      <c r="I138" s="233">
        <v>64.0</v>
      </c>
      <c r="J138" s="233" t="s">
        <v>45</v>
      </c>
      <c r="K138" s="233" t="s">
        <v>27</v>
      </c>
      <c r="L138" s="233" t="s">
        <v>27</v>
      </c>
      <c r="M138" s="233">
        <v>1.0</v>
      </c>
      <c r="N138" s="233">
        <v>4.0</v>
      </c>
      <c r="O138" s="233">
        <v>2.0</v>
      </c>
      <c r="P138" s="233">
        <v>2.0</v>
      </c>
      <c r="Q138" s="233" t="s">
        <v>28</v>
      </c>
      <c r="R138" s="233" t="s">
        <v>27</v>
      </c>
      <c r="S138" s="236"/>
      <c r="T138" s="236"/>
      <c r="U138" s="236"/>
      <c r="V138" s="236"/>
      <c r="W138" s="236"/>
      <c r="X138" s="234">
        <v>59868.441</v>
      </c>
      <c r="Y138" s="234"/>
      <c r="Z138" s="234"/>
      <c r="AA138" s="235"/>
      <c r="AB138" s="235"/>
      <c r="AC138" s="236"/>
      <c r="AD138" s="235"/>
      <c r="AE138" s="228"/>
      <c r="AF138" s="228"/>
      <c r="AG138" s="228"/>
      <c r="AH138" s="228"/>
      <c r="AI138" s="228"/>
      <c r="AJ138" s="228"/>
    </row>
    <row r="139">
      <c r="A139" s="229">
        <v>137.0</v>
      </c>
      <c r="B139" s="229" t="s">
        <v>54</v>
      </c>
      <c r="C139" s="229" t="s">
        <v>28</v>
      </c>
      <c r="D139" s="229" t="s">
        <v>28</v>
      </c>
      <c r="E139" s="229" t="s">
        <v>28</v>
      </c>
      <c r="F139" s="229">
        <v>48.0</v>
      </c>
      <c r="G139" s="229" t="s">
        <v>28</v>
      </c>
      <c r="H139" s="229" t="s">
        <v>30</v>
      </c>
      <c r="I139" s="233">
        <v>64.0</v>
      </c>
      <c r="J139" s="233" t="s">
        <v>46</v>
      </c>
      <c r="K139" s="233" t="s">
        <v>27</v>
      </c>
      <c r="L139" s="233" t="s">
        <v>27</v>
      </c>
      <c r="M139" s="233">
        <v>1.0</v>
      </c>
      <c r="N139" s="233">
        <v>0.0</v>
      </c>
      <c r="O139" s="233">
        <v>3.0</v>
      </c>
      <c r="P139" s="233">
        <v>3.0</v>
      </c>
      <c r="Q139" s="233" t="s">
        <v>28</v>
      </c>
      <c r="R139" s="233" t="s">
        <v>27</v>
      </c>
      <c r="S139" s="236"/>
      <c r="T139" s="236"/>
      <c r="U139" s="236"/>
      <c r="V139" s="236"/>
      <c r="W139" s="236"/>
      <c r="X139" s="234">
        <v>26090.76</v>
      </c>
      <c r="Y139" s="234"/>
      <c r="Z139" s="234"/>
      <c r="AA139" s="235"/>
      <c r="AB139" s="235"/>
      <c r="AC139" s="236"/>
      <c r="AD139" s="233"/>
      <c r="AE139" s="228"/>
      <c r="AF139" s="228"/>
      <c r="AG139" s="228"/>
      <c r="AH139" s="228"/>
      <c r="AI139" s="228"/>
      <c r="AJ139" s="228"/>
    </row>
    <row r="140">
      <c r="A140" s="233">
        <v>138.0</v>
      </c>
      <c r="B140" s="229" t="s">
        <v>54</v>
      </c>
      <c r="C140" s="229" t="s">
        <v>28</v>
      </c>
      <c r="D140" s="229" t="s">
        <v>28</v>
      </c>
      <c r="E140" s="229" t="s">
        <v>28</v>
      </c>
      <c r="F140" s="229">
        <v>48.0</v>
      </c>
      <c r="G140" s="229" t="s">
        <v>28</v>
      </c>
      <c r="H140" s="229" t="s">
        <v>30</v>
      </c>
      <c r="I140" s="233">
        <v>64.0</v>
      </c>
      <c r="J140" s="233" t="s">
        <v>49</v>
      </c>
      <c r="K140" s="233" t="s">
        <v>27</v>
      </c>
      <c r="L140" s="233" t="s">
        <v>28</v>
      </c>
      <c r="M140" s="233">
        <v>1.0</v>
      </c>
      <c r="N140" s="233">
        <v>6.0</v>
      </c>
      <c r="O140" s="233">
        <v>2.0</v>
      </c>
      <c r="P140" s="233">
        <v>2.0</v>
      </c>
      <c r="Q140" s="233" t="s">
        <v>28</v>
      </c>
      <c r="R140" s="233" t="s">
        <v>28</v>
      </c>
      <c r="S140" s="236"/>
      <c r="T140" s="236"/>
      <c r="U140" s="236"/>
      <c r="V140" s="236"/>
      <c r="W140" s="236"/>
      <c r="X140" s="234">
        <v>77102.75</v>
      </c>
      <c r="Y140" s="234"/>
      <c r="Z140" s="234"/>
      <c r="AA140" s="235"/>
      <c r="AB140" s="235"/>
      <c r="AC140" s="236"/>
      <c r="AD140" s="235"/>
      <c r="AE140" s="228"/>
      <c r="AF140" s="228"/>
      <c r="AG140" s="228"/>
      <c r="AH140" s="228"/>
      <c r="AI140" s="228"/>
      <c r="AJ140" s="228"/>
    </row>
    <row r="141">
      <c r="A141" s="229">
        <v>139.0</v>
      </c>
      <c r="B141" s="229" t="s">
        <v>54</v>
      </c>
      <c r="C141" s="229" t="s">
        <v>28</v>
      </c>
      <c r="D141" s="229" t="s">
        <v>28</v>
      </c>
      <c r="E141" s="229" t="s">
        <v>28</v>
      </c>
      <c r="F141" s="229">
        <v>48.0</v>
      </c>
      <c r="G141" s="229" t="s">
        <v>28</v>
      </c>
      <c r="H141" s="229" t="s">
        <v>30</v>
      </c>
      <c r="I141" s="233">
        <v>64.0</v>
      </c>
      <c r="J141" s="233" t="s">
        <v>52</v>
      </c>
      <c r="K141" s="233" t="s">
        <v>27</v>
      </c>
      <c r="L141" s="233" t="s">
        <v>27</v>
      </c>
      <c r="M141" s="233">
        <v>0.0</v>
      </c>
      <c r="N141" s="233">
        <v>0.0</v>
      </c>
      <c r="O141" s="233">
        <v>3.0</v>
      </c>
      <c r="P141" s="233">
        <v>2.0</v>
      </c>
      <c r="Q141" s="233" t="s">
        <v>28</v>
      </c>
      <c r="R141" s="233" t="s">
        <v>27</v>
      </c>
      <c r="S141" s="236"/>
      <c r="T141" s="236"/>
      <c r="U141" s="236"/>
      <c r="V141" s="236"/>
      <c r="W141" s="236"/>
      <c r="X141" s="234">
        <v>31434.04</v>
      </c>
      <c r="Y141" s="234"/>
      <c r="Z141" s="234"/>
      <c r="AA141" s="235"/>
      <c r="AB141" s="235"/>
      <c r="AC141" s="236"/>
      <c r="AD141" s="233"/>
      <c r="AE141" s="228"/>
      <c r="AF141" s="228"/>
      <c r="AG141" s="228"/>
      <c r="AH141" s="228"/>
      <c r="AI141" s="228"/>
      <c r="AJ141" s="228"/>
    </row>
    <row r="142">
      <c r="A142" s="233">
        <v>140.0</v>
      </c>
      <c r="B142" s="229" t="s">
        <v>54</v>
      </c>
      <c r="C142" s="229" t="s">
        <v>28</v>
      </c>
      <c r="D142" s="229" t="s">
        <v>28</v>
      </c>
      <c r="E142" s="229" t="s">
        <v>28</v>
      </c>
      <c r="F142" s="229">
        <v>48.0</v>
      </c>
      <c r="G142" s="229" t="s">
        <v>28</v>
      </c>
      <c r="H142" s="229" t="s">
        <v>30</v>
      </c>
      <c r="I142" s="233">
        <v>128.0</v>
      </c>
      <c r="J142" s="233" t="s">
        <v>31</v>
      </c>
      <c r="K142" s="229" t="s">
        <v>27</v>
      </c>
      <c r="L142" s="229" t="s">
        <v>28</v>
      </c>
      <c r="M142" s="229">
        <v>0.0</v>
      </c>
      <c r="N142" s="229">
        <v>7.0</v>
      </c>
      <c r="O142" s="229">
        <v>1.0</v>
      </c>
      <c r="P142" s="229">
        <v>1.0</v>
      </c>
      <c r="Q142" s="229" t="s">
        <v>28</v>
      </c>
      <c r="R142" s="229" t="s">
        <v>27</v>
      </c>
      <c r="S142" s="236"/>
      <c r="T142" s="236"/>
      <c r="U142" s="236"/>
      <c r="V142" s="236"/>
      <c r="W142" s="236"/>
      <c r="X142" s="234">
        <v>155484.586</v>
      </c>
      <c r="Y142" s="234"/>
      <c r="Z142" s="234"/>
      <c r="AA142" s="235"/>
      <c r="AB142" s="235"/>
      <c r="AC142" s="236"/>
      <c r="AD142" s="231"/>
      <c r="AE142" s="228"/>
      <c r="AF142" s="228"/>
      <c r="AG142" s="228"/>
      <c r="AH142" s="228"/>
      <c r="AI142" s="228"/>
      <c r="AJ142" s="228"/>
    </row>
    <row r="143">
      <c r="A143" s="229">
        <v>141.0</v>
      </c>
      <c r="B143" s="229" t="s">
        <v>54</v>
      </c>
      <c r="C143" s="229" t="s">
        <v>28</v>
      </c>
      <c r="D143" s="229" t="s">
        <v>28</v>
      </c>
      <c r="E143" s="229" t="s">
        <v>28</v>
      </c>
      <c r="F143" s="229">
        <v>48.0</v>
      </c>
      <c r="G143" s="229" t="s">
        <v>28</v>
      </c>
      <c r="H143" s="229" t="s">
        <v>30</v>
      </c>
      <c r="I143" s="233">
        <v>128.0</v>
      </c>
      <c r="J143" s="233" t="s">
        <v>32</v>
      </c>
      <c r="K143" s="233" t="s">
        <v>27</v>
      </c>
      <c r="L143" s="233" t="s">
        <v>27</v>
      </c>
      <c r="M143" s="233">
        <v>8.0</v>
      </c>
      <c r="N143" s="233">
        <v>0.0</v>
      </c>
      <c r="O143" s="233">
        <v>10.0</v>
      </c>
      <c r="P143" s="233">
        <v>5.0</v>
      </c>
      <c r="Q143" s="233" t="s">
        <v>28</v>
      </c>
      <c r="R143" s="233" t="s">
        <v>27</v>
      </c>
      <c r="S143" s="236"/>
      <c r="T143" s="236"/>
      <c r="U143" s="236"/>
      <c r="V143" s="236"/>
      <c r="W143" s="236"/>
      <c r="X143" s="234">
        <v>33622.58</v>
      </c>
      <c r="Y143" s="234"/>
      <c r="Z143" s="234"/>
      <c r="AA143" s="235"/>
      <c r="AB143" s="235"/>
      <c r="AC143" s="236"/>
      <c r="AD143" s="235"/>
      <c r="AE143" s="228"/>
      <c r="AF143" s="228"/>
      <c r="AG143" s="228"/>
      <c r="AH143" s="228"/>
      <c r="AI143" s="228"/>
      <c r="AJ143" s="228"/>
    </row>
    <row r="144">
      <c r="A144" s="233">
        <v>142.0</v>
      </c>
      <c r="B144" s="229" t="s">
        <v>54</v>
      </c>
      <c r="C144" s="229" t="s">
        <v>28</v>
      </c>
      <c r="D144" s="229" t="s">
        <v>28</v>
      </c>
      <c r="E144" s="229" t="s">
        <v>28</v>
      </c>
      <c r="F144" s="229">
        <v>48.0</v>
      </c>
      <c r="G144" s="229" t="s">
        <v>28</v>
      </c>
      <c r="H144" s="229" t="s">
        <v>30</v>
      </c>
      <c r="I144" s="233">
        <v>128.0</v>
      </c>
      <c r="J144" s="233" t="s">
        <v>33</v>
      </c>
      <c r="K144" s="233" t="s">
        <v>27</v>
      </c>
      <c r="L144" s="233" t="s">
        <v>28</v>
      </c>
      <c r="M144" s="233">
        <v>2.0</v>
      </c>
      <c r="N144" s="233">
        <v>4.0</v>
      </c>
      <c r="O144" s="233">
        <v>3.0</v>
      </c>
      <c r="P144" s="233">
        <v>3.0</v>
      </c>
      <c r="Q144" s="233" t="s">
        <v>28</v>
      </c>
      <c r="R144" s="233" t="s">
        <v>27</v>
      </c>
      <c r="S144" s="236"/>
      <c r="T144" s="236"/>
      <c r="U144" s="236"/>
      <c r="V144" s="236"/>
      <c r="W144" s="236"/>
      <c r="X144" s="234">
        <v>205332.04</v>
      </c>
      <c r="Y144" s="234"/>
      <c r="Z144" s="234"/>
      <c r="AA144" s="235"/>
      <c r="AB144" s="235"/>
      <c r="AC144" s="236"/>
      <c r="AD144" s="235"/>
      <c r="AE144" s="228"/>
      <c r="AF144" s="228"/>
      <c r="AG144" s="228"/>
      <c r="AH144" s="228"/>
      <c r="AI144" s="228"/>
      <c r="AJ144" s="228"/>
    </row>
    <row r="145">
      <c r="A145" s="229">
        <v>143.0</v>
      </c>
      <c r="B145" s="229" t="s">
        <v>54</v>
      </c>
      <c r="C145" s="229" t="s">
        <v>28</v>
      </c>
      <c r="D145" s="229" t="s">
        <v>28</v>
      </c>
      <c r="E145" s="229" t="s">
        <v>28</v>
      </c>
      <c r="F145" s="229">
        <v>48.0</v>
      </c>
      <c r="G145" s="229" t="s">
        <v>28</v>
      </c>
      <c r="H145" s="229" t="s">
        <v>30</v>
      </c>
      <c r="I145" s="233">
        <v>128.0</v>
      </c>
      <c r="J145" s="233" t="s">
        <v>34</v>
      </c>
      <c r="K145" s="233" t="s">
        <v>27</v>
      </c>
      <c r="L145" s="233" t="s">
        <v>27</v>
      </c>
      <c r="M145" s="233">
        <v>0.0</v>
      </c>
      <c r="N145" s="233">
        <v>3.0</v>
      </c>
      <c r="O145" s="233">
        <v>2.0</v>
      </c>
      <c r="P145" s="233">
        <v>2.0</v>
      </c>
      <c r="Q145" s="233" t="s">
        <v>28</v>
      </c>
      <c r="R145" s="233" t="s">
        <v>27</v>
      </c>
      <c r="S145" s="236"/>
      <c r="T145" s="236"/>
      <c r="U145" s="236"/>
      <c r="V145" s="236"/>
      <c r="W145" s="236"/>
      <c r="X145" s="234">
        <v>192597.67</v>
      </c>
      <c r="Y145" s="234"/>
      <c r="Z145" s="234"/>
      <c r="AA145" s="235"/>
      <c r="AB145" s="235"/>
      <c r="AC145" s="236"/>
      <c r="AD145" s="235"/>
      <c r="AE145" s="228"/>
      <c r="AF145" s="228"/>
      <c r="AG145" s="228"/>
      <c r="AH145" s="228"/>
      <c r="AI145" s="228"/>
      <c r="AJ145" s="228"/>
    </row>
    <row r="146">
      <c r="A146" s="233">
        <v>144.0</v>
      </c>
      <c r="B146" s="229" t="s">
        <v>54</v>
      </c>
      <c r="C146" s="229" t="s">
        <v>28</v>
      </c>
      <c r="D146" s="229" t="s">
        <v>28</v>
      </c>
      <c r="E146" s="229" t="s">
        <v>28</v>
      </c>
      <c r="F146" s="229">
        <v>48.0</v>
      </c>
      <c r="G146" s="229" t="s">
        <v>28</v>
      </c>
      <c r="H146" s="229" t="s">
        <v>30</v>
      </c>
      <c r="I146" s="233">
        <v>128.0</v>
      </c>
      <c r="J146" s="233" t="s">
        <v>36</v>
      </c>
      <c r="K146" s="233" t="s">
        <v>27</v>
      </c>
      <c r="L146" s="233" t="s">
        <v>28</v>
      </c>
      <c r="M146" s="233">
        <v>0.0</v>
      </c>
      <c r="N146" s="233">
        <v>4.0</v>
      </c>
      <c r="O146" s="233">
        <v>1.0</v>
      </c>
      <c r="P146" s="233">
        <v>1.0</v>
      </c>
      <c r="Q146" s="233" t="s">
        <v>28</v>
      </c>
      <c r="R146" s="233" t="s">
        <v>28</v>
      </c>
      <c r="S146" s="236"/>
      <c r="T146" s="236"/>
      <c r="U146" s="236"/>
      <c r="V146" s="236"/>
      <c r="W146" s="236"/>
      <c r="X146" s="234">
        <v>132363.22</v>
      </c>
      <c r="Y146" s="234"/>
      <c r="Z146" s="234"/>
      <c r="AA146" s="235"/>
      <c r="AB146" s="235"/>
      <c r="AC146" s="236"/>
      <c r="AD146" s="235"/>
      <c r="AE146" s="228"/>
      <c r="AF146" s="228"/>
      <c r="AG146" s="228"/>
      <c r="AH146" s="228"/>
      <c r="AI146" s="228"/>
      <c r="AJ146" s="228"/>
    </row>
    <row r="147">
      <c r="A147" s="229">
        <v>145.0</v>
      </c>
      <c r="B147" s="229" t="s">
        <v>54</v>
      </c>
      <c r="C147" s="229" t="s">
        <v>28</v>
      </c>
      <c r="D147" s="229" t="s">
        <v>28</v>
      </c>
      <c r="E147" s="229" t="s">
        <v>28</v>
      </c>
      <c r="F147" s="229">
        <v>48.0</v>
      </c>
      <c r="G147" s="229" t="s">
        <v>28</v>
      </c>
      <c r="H147" s="229" t="s">
        <v>30</v>
      </c>
      <c r="I147" s="233">
        <v>128.0</v>
      </c>
      <c r="J147" s="233" t="s">
        <v>37</v>
      </c>
      <c r="K147" s="233" t="s">
        <v>27</v>
      </c>
      <c r="L147" s="233" t="s">
        <v>27</v>
      </c>
      <c r="M147" s="233">
        <v>5.0</v>
      </c>
      <c r="N147" s="233">
        <v>5.0</v>
      </c>
      <c r="O147" s="233">
        <v>6.0</v>
      </c>
      <c r="P147" s="233">
        <v>5.0</v>
      </c>
      <c r="Q147" s="233" t="s">
        <v>28</v>
      </c>
      <c r="R147" s="233" t="s">
        <v>27</v>
      </c>
      <c r="S147" s="236"/>
      <c r="T147" s="236"/>
      <c r="U147" s="236"/>
      <c r="V147" s="236"/>
      <c r="W147" s="236"/>
      <c r="X147" s="234">
        <v>166356.4</v>
      </c>
      <c r="Y147" s="234"/>
      <c r="Z147" s="234"/>
      <c r="AA147" s="235"/>
      <c r="AB147" s="235"/>
      <c r="AC147" s="236"/>
      <c r="AD147" s="235"/>
      <c r="AE147" s="228"/>
      <c r="AF147" s="228"/>
      <c r="AG147" s="228"/>
      <c r="AH147" s="228"/>
      <c r="AI147" s="228"/>
      <c r="AJ147" s="228"/>
    </row>
    <row r="148">
      <c r="A148" s="233">
        <v>146.0</v>
      </c>
      <c r="B148" s="229" t="s">
        <v>54</v>
      </c>
      <c r="C148" s="229" t="s">
        <v>28</v>
      </c>
      <c r="D148" s="229" t="s">
        <v>28</v>
      </c>
      <c r="E148" s="229" t="s">
        <v>28</v>
      </c>
      <c r="F148" s="229">
        <v>48.0</v>
      </c>
      <c r="G148" s="229" t="s">
        <v>28</v>
      </c>
      <c r="H148" s="229" t="s">
        <v>30</v>
      </c>
      <c r="I148" s="233">
        <v>128.0</v>
      </c>
      <c r="J148" s="233" t="s">
        <v>38</v>
      </c>
      <c r="K148" s="233" t="s">
        <v>27</v>
      </c>
      <c r="L148" s="233" t="s">
        <v>27</v>
      </c>
      <c r="M148" s="233">
        <v>7.0</v>
      </c>
      <c r="N148" s="233">
        <v>5.0</v>
      </c>
      <c r="O148" s="233">
        <v>8.0</v>
      </c>
      <c r="P148" s="233">
        <v>8.0</v>
      </c>
      <c r="Q148" s="233" t="s">
        <v>27</v>
      </c>
      <c r="R148" s="233" t="s">
        <v>27</v>
      </c>
      <c r="S148" s="236"/>
      <c r="T148" s="236"/>
      <c r="U148" s="236"/>
      <c r="V148" s="236"/>
      <c r="W148" s="236"/>
      <c r="X148" s="234">
        <v>162987.21</v>
      </c>
      <c r="Y148" s="234"/>
      <c r="Z148" s="234"/>
      <c r="AA148" s="235"/>
      <c r="AB148" s="235"/>
      <c r="AC148" s="236"/>
      <c r="AD148" s="235"/>
      <c r="AE148" s="228"/>
      <c r="AF148" s="228"/>
      <c r="AG148" s="228"/>
      <c r="AH148" s="228"/>
      <c r="AI148" s="228"/>
      <c r="AJ148" s="228"/>
    </row>
    <row r="149">
      <c r="A149" s="229">
        <v>147.0</v>
      </c>
      <c r="B149" s="229" t="s">
        <v>54</v>
      </c>
      <c r="C149" s="229" t="s">
        <v>28</v>
      </c>
      <c r="D149" s="229" t="s">
        <v>28</v>
      </c>
      <c r="E149" s="229" t="s">
        <v>28</v>
      </c>
      <c r="F149" s="229">
        <v>48.0</v>
      </c>
      <c r="G149" s="229" t="s">
        <v>28</v>
      </c>
      <c r="H149" s="229" t="s">
        <v>30</v>
      </c>
      <c r="I149" s="233">
        <v>128.0</v>
      </c>
      <c r="J149" s="233" t="s">
        <v>39</v>
      </c>
      <c r="K149" s="233" t="s">
        <v>27</v>
      </c>
      <c r="L149" s="233" t="s">
        <v>27</v>
      </c>
      <c r="M149" s="233">
        <v>5.0</v>
      </c>
      <c r="N149" s="233">
        <v>6.0</v>
      </c>
      <c r="O149" s="233">
        <v>6.0</v>
      </c>
      <c r="P149" s="233">
        <v>6.0</v>
      </c>
      <c r="Q149" s="233" t="s">
        <v>28</v>
      </c>
      <c r="R149" s="233" t="s">
        <v>27</v>
      </c>
      <c r="S149" s="236"/>
      <c r="T149" s="236"/>
      <c r="U149" s="236"/>
      <c r="V149" s="236"/>
      <c r="W149" s="236"/>
      <c r="X149" s="234">
        <v>263905.06</v>
      </c>
      <c r="Y149" s="234"/>
      <c r="Z149" s="234"/>
      <c r="AA149" s="235"/>
      <c r="AB149" s="235"/>
      <c r="AC149" s="236"/>
      <c r="AD149" s="235"/>
      <c r="AE149" s="228"/>
      <c r="AF149" s="228"/>
      <c r="AG149" s="228"/>
      <c r="AH149" s="228"/>
      <c r="AI149" s="228"/>
      <c r="AJ149" s="228"/>
    </row>
    <row r="150">
      <c r="A150" s="233">
        <v>148.0</v>
      </c>
      <c r="B150" s="229" t="s">
        <v>54</v>
      </c>
      <c r="C150" s="229" t="s">
        <v>28</v>
      </c>
      <c r="D150" s="229" t="s">
        <v>28</v>
      </c>
      <c r="E150" s="229" t="s">
        <v>28</v>
      </c>
      <c r="F150" s="229">
        <v>48.0</v>
      </c>
      <c r="G150" s="229" t="s">
        <v>28</v>
      </c>
      <c r="H150" s="229" t="s">
        <v>30</v>
      </c>
      <c r="I150" s="233">
        <v>128.0</v>
      </c>
      <c r="J150" s="233" t="s">
        <v>40</v>
      </c>
      <c r="K150" s="233" t="s">
        <v>27</v>
      </c>
      <c r="L150" s="233" t="s">
        <v>28</v>
      </c>
      <c r="M150" s="233">
        <v>3.0</v>
      </c>
      <c r="N150" s="233">
        <v>4.0</v>
      </c>
      <c r="O150" s="233">
        <v>4.0</v>
      </c>
      <c r="P150" s="233">
        <v>4.0</v>
      </c>
      <c r="Q150" s="233" t="s">
        <v>28</v>
      </c>
      <c r="R150" s="233" t="s">
        <v>27</v>
      </c>
      <c r="S150" s="236"/>
      <c r="T150" s="236"/>
      <c r="U150" s="236"/>
      <c r="V150" s="236"/>
      <c r="W150" s="236"/>
      <c r="X150" s="234">
        <v>197021.34</v>
      </c>
      <c r="Y150" s="234"/>
      <c r="Z150" s="234"/>
      <c r="AA150" s="235"/>
      <c r="AB150" s="235"/>
      <c r="AC150" s="236"/>
      <c r="AD150" s="235"/>
      <c r="AE150" s="228"/>
      <c r="AF150" s="228"/>
      <c r="AG150" s="228"/>
      <c r="AH150" s="228"/>
      <c r="AI150" s="228"/>
      <c r="AJ150" s="228"/>
    </row>
    <row r="151">
      <c r="A151" s="229">
        <v>149.0</v>
      </c>
      <c r="B151" s="229" t="s">
        <v>54</v>
      </c>
      <c r="C151" s="229" t="s">
        <v>28</v>
      </c>
      <c r="D151" s="229" t="s">
        <v>28</v>
      </c>
      <c r="E151" s="229" t="s">
        <v>28</v>
      </c>
      <c r="F151" s="229">
        <v>48.0</v>
      </c>
      <c r="G151" s="229" t="s">
        <v>28</v>
      </c>
      <c r="H151" s="229" t="s">
        <v>30</v>
      </c>
      <c r="I151" s="233">
        <v>128.0</v>
      </c>
      <c r="J151" s="233" t="s">
        <v>41</v>
      </c>
      <c r="K151" s="233" t="s">
        <v>27</v>
      </c>
      <c r="L151" s="233" t="s">
        <v>27</v>
      </c>
      <c r="M151" s="233">
        <v>4.0</v>
      </c>
      <c r="N151" s="233">
        <v>0.0</v>
      </c>
      <c r="O151" s="233">
        <v>6.0</v>
      </c>
      <c r="P151" s="233">
        <v>3.0</v>
      </c>
      <c r="Q151" s="233" t="s">
        <v>28</v>
      </c>
      <c r="R151" s="233" t="s">
        <v>27</v>
      </c>
      <c r="S151" s="236"/>
      <c r="T151" s="236"/>
      <c r="U151" s="236"/>
      <c r="V151" s="236"/>
      <c r="W151" s="236"/>
      <c r="X151" s="234">
        <v>16567.51</v>
      </c>
      <c r="Y151" s="234"/>
      <c r="Z151" s="234"/>
      <c r="AA151" s="235"/>
      <c r="AB151" s="235"/>
      <c r="AC151" s="236"/>
      <c r="AD151" s="233"/>
      <c r="AE151" s="228"/>
      <c r="AF151" s="228"/>
      <c r="AG151" s="228"/>
      <c r="AH151" s="228"/>
      <c r="AI151" s="228"/>
      <c r="AJ151" s="228"/>
    </row>
    <row r="152">
      <c r="A152" s="233">
        <v>150.0</v>
      </c>
      <c r="B152" s="229" t="s">
        <v>54</v>
      </c>
      <c r="C152" s="229" t="s">
        <v>28</v>
      </c>
      <c r="D152" s="229" t="s">
        <v>28</v>
      </c>
      <c r="E152" s="229" t="s">
        <v>28</v>
      </c>
      <c r="F152" s="229">
        <v>48.0</v>
      </c>
      <c r="G152" s="229" t="s">
        <v>28</v>
      </c>
      <c r="H152" s="229" t="s">
        <v>30</v>
      </c>
      <c r="I152" s="233">
        <v>128.0</v>
      </c>
      <c r="J152" s="233" t="s">
        <v>42</v>
      </c>
      <c r="K152" s="233" t="s">
        <v>27</v>
      </c>
      <c r="L152" s="233" t="s">
        <v>28</v>
      </c>
      <c r="M152" s="233">
        <v>1.0</v>
      </c>
      <c r="N152" s="233">
        <v>5.0</v>
      </c>
      <c r="O152" s="233">
        <v>2.0</v>
      </c>
      <c r="P152" s="233">
        <v>2.0</v>
      </c>
      <c r="Q152" s="233" t="s">
        <v>27</v>
      </c>
      <c r="R152" s="233" t="s">
        <v>27</v>
      </c>
      <c r="S152" s="236"/>
      <c r="T152" s="236"/>
      <c r="U152" s="236"/>
      <c r="V152" s="236"/>
      <c r="W152" s="236"/>
      <c r="X152" s="234">
        <v>160326.24</v>
      </c>
      <c r="Y152" s="234"/>
      <c r="Z152" s="234"/>
      <c r="AA152" s="235"/>
      <c r="AB152" s="235"/>
      <c r="AC152" s="236"/>
      <c r="AD152" s="235"/>
      <c r="AE152" s="228"/>
      <c r="AF152" s="228"/>
      <c r="AG152" s="228"/>
      <c r="AH152" s="228"/>
      <c r="AI152" s="228"/>
      <c r="AJ152" s="228"/>
    </row>
    <row r="153">
      <c r="A153" s="229">
        <v>151.0</v>
      </c>
      <c r="B153" s="229" t="s">
        <v>54</v>
      </c>
      <c r="C153" s="229" t="s">
        <v>28</v>
      </c>
      <c r="D153" s="229" t="s">
        <v>28</v>
      </c>
      <c r="E153" s="229" t="s">
        <v>28</v>
      </c>
      <c r="F153" s="229">
        <v>48.0</v>
      </c>
      <c r="G153" s="229" t="s">
        <v>28</v>
      </c>
      <c r="H153" s="229" t="s">
        <v>30</v>
      </c>
      <c r="I153" s="233">
        <v>128.0</v>
      </c>
      <c r="J153" s="233" t="s">
        <v>44</v>
      </c>
      <c r="K153" s="233" t="s">
        <v>27</v>
      </c>
      <c r="L153" s="233" t="s">
        <v>28</v>
      </c>
      <c r="M153" s="233">
        <v>1.0</v>
      </c>
      <c r="N153" s="233">
        <v>4.0</v>
      </c>
      <c r="O153" s="233">
        <v>2.0</v>
      </c>
      <c r="P153" s="233">
        <v>2.0</v>
      </c>
      <c r="Q153" s="233" t="s">
        <v>27</v>
      </c>
      <c r="R153" s="233" t="s">
        <v>28</v>
      </c>
      <c r="S153" s="236"/>
      <c r="T153" s="236"/>
      <c r="U153" s="236"/>
      <c r="V153" s="236"/>
      <c r="W153" s="236"/>
      <c r="X153" s="234">
        <v>100197.75</v>
      </c>
      <c r="Y153" s="234"/>
      <c r="Z153" s="234"/>
      <c r="AA153" s="235"/>
      <c r="AB153" s="235"/>
      <c r="AC153" s="236"/>
      <c r="AD153" s="235"/>
      <c r="AE153" s="228"/>
      <c r="AF153" s="228"/>
      <c r="AG153" s="228"/>
      <c r="AH153" s="228"/>
      <c r="AI153" s="228"/>
      <c r="AJ153" s="228"/>
    </row>
    <row r="154">
      <c r="A154" s="233">
        <v>152.0</v>
      </c>
      <c r="B154" s="229" t="s">
        <v>54</v>
      </c>
      <c r="C154" s="229" t="s">
        <v>28</v>
      </c>
      <c r="D154" s="229" t="s">
        <v>28</v>
      </c>
      <c r="E154" s="229" t="s">
        <v>28</v>
      </c>
      <c r="F154" s="229">
        <v>48.0</v>
      </c>
      <c r="G154" s="229" t="s">
        <v>28</v>
      </c>
      <c r="H154" s="229" t="s">
        <v>30</v>
      </c>
      <c r="I154" s="233">
        <v>128.0</v>
      </c>
      <c r="J154" s="233" t="s">
        <v>45</v>
      </c>
      <c r="K154" s="233" t="s">
        <v>27</v>
      </c>
      <c r="L154" s="233" t="s">
        <v>27</v>
      </c>
      <c r="M154" s="233">
        <v>1.0</v>
      </c>
      <c r="N154" s="233">
        <v>4.0</v>
      </c>
      <c r="O154" s="233">
        <v>2.0</v>
      </c>
      <c r="P154" s="233">
        <v>2.0</v>
      </c>
      <c r="Q154" s="233" t="s">
        <v>28</v>
      </c>
      <c r="R154" s="233" t="s">
        <v>27</v>
      </c>
      <c r="S154" s="236"/>
      <c r="T154" s="236"/>
      <c r="U154" s="236"/>
      <c r="V154" s="236"/>
      <c r="W154" s="236"/>
      <c r="X154" s="234">
        <v>398659.96</v>
      </c>
      <c r="Y154" s="234"/>
      <c r="Z154" s="234"/>
      <c r="AA154" s="235"/>
      <c r="AB154" s="235"/>
      <c r="AC154" s="236"/>
      <c r="AD154" s="235"/>
      <c r="AE154" s="228"/>
      <c r="AF154" s="228"/>
      <c r="AG154" s="228"/>
      <c r="AH154" s="228"/>
      <c r="AI154" s="228"/>
      <c r="AJ154" s="228"/>
    </row>
    <row r="155">
      <c r="A155" s="229">
        <v>153.0</v>
      </c>
      <c r="B155" s="229" t="s">
        <v>54</v>
      </c>
      <c r="C155" s="229" t="s">
        <v>28</v>
      </c>
      <c r="D155" s="229" t="s">
        <v>28</v>
      </c>
      <c r="E155" s="229" t="s">
        <v>28</v>
      </c>
      <c r="F155" s="229">
        <v>48.0</v>
      </c>
      <c r="G155" s="229" t="s">
        <v>28</v>
      </c>
      <c r="H155" s="229" t="s">
        <v>30</v>
      </c>
      <c r="I155" s="233">
        <v>128.0</v>
      </c>
      <c r="J155" s="233" t="s">
        <v>46</v>
      </c>
      <c r="K155" s="233" t="s">
        <v>27</v>
      </c>
      <c r="L155" s="233" t="s">
        <v>27</v>
      </c>
      <c r="M155" s="233">
        <v>1.0</v>
      </c>
      <c r="N155" s="233">
        <v>0.0</v>
      </c>
      <c r="O155" s="233">
        <v>3.0</v>
      </c>
      <c r="P155" s="233">
        <v>3.0</v>
      </c>
      <c r="Q155" s="233" t="s">
        <v>28</v>
      </c>
      <c r="R155" s="233" t="s">
        <v>27</v>
      </c>
      <c r="S155" s="236"/>
      <c r="T155" s="236"/>
      <c r="U155" s="236"/>
      <c r="V155" s="236"/>
      <c r="W155" s="236"/>
      <c r="X155" s="234">
        <v>55371.85</v>
      </c>
      <c r="Y155" s="234"/>
      <c r="Z155" s="234"/>
      <c r="AA155" s="235"/>
      <c r="AB155" s="235"/>
      <c r="AC155" s="236"/>
      <c r="AD155" s="233"/>
      <c r="AE155" s="228"/>
      <c r="AF155" s="228"/>
      <c r="AG155" s="228"/>
      <c r="AH155" s="228"/>
      <c r="AI155" s="228"/>
      <c r="AJ155" s="228"/>
    </row>
    <row r="156">
      <c r="A156" s="233">
        <v>154.0</v>
      </c>
      <c r="B156" s="229" t="s">
        <v>54</v>
      </c>
      <c r="C156" s="229" t="s">
        <v>28</v>
      </c>
      <c r="D156" s="229" t="s">
        <v>28</v>
      </c>
      <c r="E156" s="229" t="s">
        <v>28</v>
      </c>
      <c r="F156" s="229">
        <v>48.0</v>
      </c>
      <c r="G156" s="229" t="s">
        <v>28</v>
      </c>
      <c r="H156" s="229" t="s">
        <v>30</v>
      </c>
      <c r="I156" s="233">
        <v>128.0</v>
      </c>
      <c r="J156" s="233" t="s">
        <v>49</v>
      </c>
      <c r="K156" s="233" t="s">
        <v>27</v>
      </c>
      <c r="L156" s="233" t="s">
        <v>28</v>
      </c>
      <c r="M156" s="233">
        <v>1.0</v>
      </c>
      <c r="N156" s="233">
        <v>6.0</v>
      </c>
      <c r="O156" s="233">
        <v>2.0</v>
      </c>
      <c r="P156" s="233">
        <v>2.0</v>
      </c>
      <c r="Q156" s="233" t="s">
        <v>28</v>
      </c>
      <c r="R156" s="233" t="s">
        <v>28</v>
      </c>
      <c r="S156" s="236"/>
      <c r="T156" s="236"/>
      <c r="U156" s="236"/>
      <c r="V156" s="236"/>
      <c r="W156" s="236"/>
      <c r="X156" s="234">
        <v>126438.86</v>
      </c>
      <c r="Y156" s="234"/>
      <c r="Z156" s="234"/>
      <c r="AA156" s="235"/>
      <c r="AB156" s="235"/>
      <c r="AC156" s="236"/>
      <c r="AD156" s="235"/>
      <c r="AE156" s="228"/>
      <c r="AF156" s="228"/>
      <c r="AG156" s="228"/>
      <c r="AH156" s="228"/>
      <c r="AI156" s="228"/>
      <c r="AJ156" s="228"/>
    </row>
    <row r="157">
      <c r="A157" s="229">
        <v>155.0</v>
      </c>
      <c r="B157" s="229" t="s">
        <v>54</v>
      </c>
      <c r="C157" s="229" t="s">
        <v>28</v>
      </c>
      <c r="D157" s="229" t="s">
        <v>28</v>
      </c>
      <c r="E157" s="229" t="s">
        <v>28</v>
      </c>
      <c r="F157" s="229">
        <v>48.0</v>
      </c>
      <c r="G157" s="229" t="s">
        <v>28</v>
      </c>
      <c r="H157" s="229" t="s">
        <v>30</v>
      </c>
      <c r="I157" s="233">
        <v>128.0</v>
      </c>
      <c r="J157" s="233" t="s">
        <v>52</v>
      </c>
      <c r="K157" s="233" t="s">
        <v>27</v>
      </c>
      <c r="L157" s="233" t="s">
        <v>27</v>
      </c>
      <c r="M157" s="233">
        <v>0.0</v>
      </c>
      <c r="N157" s="233">
        <v>0.0</v>
      </c>
      <c r="O157" s="233">
        <v>3.0</v>
      </c>
      <c r="P157" s="233">
        <v>2.0</v>
      </c>
      <c r="Q157" s="233" t="s">
        <v>28</v>
      </c>
      <c r="R157" s="233" t="s">
        <v>27</v>
      </c>
      <c r="S157" s="236"/>
      <c r="T157" s="236"/>
      <c r="U157" s="236"/>
      <c r="V157" s="236"/>
      <c r="W157" s="236"/>
      <c r="X157" s="234">
        <v>59340.84</v>
      </c>
      <c r="Y157" s="234"/>
      <c r="Z157" s="234"/>
      <c r="AA157" s="235"/>
      <c r="AB157" s="235"/>
      <c r="AC157" s="236"/>
      <c r="AD157" s="233"/>
      <c r="AE157" s="228"/>
      <c r="AF157" s="228"/>
      <c r="AG157" s="228"/>
      <c r="AH157" s="228"/>
      <c r="AI157" s="228"/>
      <c r="AJ157" s="228"/>
    </row>
    <row r="158">
      <c r="A158" s="233">
        <v>156.0</v>
      </c>
      <c r="B158" s="229" t="s">
        <v>54</v>
      </c>
      <c r="C158" s="229" t="s">
        <v>28</v>
      </c>
      <c r="D158" s="229" t="s">
        <v>28</v>
      </c>
      <c r="E158" s="229" t="s">
        <v>28</v>
      </c>
      <c r="F158" s="229">
        <v>32.0</v>
      </c>
      <c r="G158" s="229" t="s">
        <v>28</v>
      </c>
      <c r="H158" s="229" t="s">
        <v>30</v>
      </c>
      <c r="I158" s="229">
        <v>1.0</v>
      </c>
      <c r="J158" s="229" t="s">
        <v>31</v>
      </c>
      <c r="K158" s="229" t="s">
        <v>27</v>
      </c>
      <c r="L158" s="229" t="s">
        <v>28</v>
      </c>
      <c r="M158" s="229">
        <v>0.0</v>
      </c>
      <c r="N158" s="229">
        <v>7.0</v>
      </c>
      <c r="O158" s="229">
        <v>1.0</v>
      </c>
      <c r="P158" s="229">
        <v>1.0</v>
      </c>
      <c r="Q158" s="229" t="s">
        <v>28</v>
      </c>
      <c r="R158" s="229" t="s">
        <v>27</v>
      </c>
      <c r="S158" s="236"/>
      <c r="T158" s="236"/>
      <c r="U158" s="236"/>
      <c r="V158" s="236"/>
      <c r="W158" s="236"/>
      <c r="X158" s="234">
        <v>582.3</v>
      </c>
      <c r="Y158" s="234"/>
      <c r="Z158" s="234"/>
      <c r="AA158" s="235"/>
      <c r="AB158" s="235"/>
      <c r="AC158" s="236"/>
      <c r="AD158" s="233"/>
      <c r="AE158" s="228"/>
      <c r="AF158" s="228"/>
      <c r="AG158" s="228"/>
      <c r="AH158" s="228"/>
      <c r="AI158" s="228"/>
      <c r="AJ158" s="228"/>
    </row>
    <row r="159">
      <c r="A159" s="229">
        <v>157.0</v>
      </c>
      <c r="B159" s="229" t="s">
        <v>54</v>
      </c>
      <c r="C159" s="229" t="s">
        <v>28</v>
      </c>
      <c r="D159" s="229" t="s">
        <v>28</v>
      </c>
      <c r="E159" s="229" t="s">
        <v>28</v>
      </c>
      <c r="F159" s="229">
        <v>32.0</v>
      </c>
      <c r="G159" s="229" t="s">
        <v>28</v>
      </c>
      <c r="H159" s="229" t="s">
        <v>30</v>
      </c>
      <c r="I159" s="233">
        <v>1.0</v>
      </c>
      <c r="J159" s="233" t="s">
        <v>32</v>
      </c>
      <c r="K159" s="233" t="s">
        <v>27</v>
      </c>
      <c r="L159" s="233" t="s">
        <v>27</v>
      </c>
      <c r="M159" s="233">
        <v>8.0</v>
      </c>
      <c r="N159" s="233">
        <v>0.0</v>
      </c>
      <c r="O159" s="233">
        <v>10.0</v>
      </c>
      <c r="P159" s="233">
        <v>5.0</v>
      </c>
      <c r="Q159" s="233" t="s">
        <v>28</v>
      </c>
      <c r="R159" s="233" t="s">
        <v>27</v>
      </c>
      <c r="S159" s="236"/>
      <c r="T159" s="236"/>
      <c r="U159" s="236"/>
      <c r="V159" s="236"/>
      <c r="W159" s="236"/>
      <c r="X159" s="234">
        <v>291.21</v>
      </c>
      <c r="Y159" s="234"/>
      <c r="Z159" s="234"/>
      <c r="AA159" s="235"/>
      <c r="AB159" s="235"/>
      <c r="AC159" s="236"/>
      <c r="AD159" s="233"/>
      <c r="AE159" s="228"/>
      <c r="AF159" s="228"/>
      <c r="AG159" s="228"/>
      <c r="AH159" s="228"/>
      <c r="AI159" s="228"/>
      <c r="AJ159" s="228"/>
    </row>
    <row r="160">
      <c r="A160" s="233">
        <v>158.0</v>
      </c>
      <c r="B160" s="229" t="s">
        <v>54</v>
      </c>
      <c r="C160" s="229" t="s">
        <v>28</v>
      </c>
      <c r="D160" s="229" t="s">
        <v>28</v>
      </c>
      <c r="E160" s="229" t="s">
        <v>28</v>
      </c>
      <c r="F160" s="229">
        <v>32.0</v>
      </c>
      <c r="G160" s="229" t="s">
        <v>28</v>
      </c>
      <c r="H160" s="229" t="s">
        <v>30</v>
      </c>
      <c r="I160" s="233">
        <v>1.0</v>
      </c>
      <c r="J160" s="233" t="s">
        <v>33</v>
      </c>
      <c r="K160" s="233" t="s">
        <v>27</v>
      </c>
      <c r="L160" s="233" t="s">
        <v>28</v>
      </c>
      <c r="M160" s="233">
        <v>2.0</v>
      </c>
      <c r="N160" s="233">
        <v>4.0</v>
      </c>
      <c r="O160" s="233">
        <v>3.0</v>
      </c>
      <c r="P160" s="233">
        <v>3.0</v>
      </c>
      <c r="Q160" s="233" t="s">
        <v>28</v>
      </c>
      <c r="R160" s="233" t="s">
        <v>27</v>
      </c>
      <c r="S160" s="236"/>
      <c r="T160" s="236"/>
      <c r="U160" s="236"/>
      <c r="V160" s="236"/>
      <c r="W160" s="236"/>
      <c r="X160" s="234">
        <v>1903.74</v>
      </c>
      <c r="Y160" s="234"/>
      <c r="Z160" s="234"/>
      <c r="AA160" s="235"/>
      <c r="AB160" s="235"/>
      <c r="AC160" s="236"/>
      <c r="AD160" s="233"/>
      <c r="AE160" s="228"/>
      <c r="AF160" s="228"/>
      <c r="AG160" s="228"/>
      <c r="AH160" s="228"/>
      <c r="AI160" s="228"/>
      <c r="AJ160" s="228"/>
    </row>
    <row r="161">
      <c r="A161" s="229">
        <v>159.0</v>
      </c>
      <c r="B161" s="229" t="s">
        <v>54</v>
      </c>
      <c r="C161" s="229" t="s">
        <v>28</v>
      </c>
      <c r="D161" s="229" t="s">
        <v>28</v>
      </c>
      <c r="E161" s="229" t="s">
        <v>28</v>
      </c>
      <c r="F161" s="229">
        <v>32.0</v>
      </c>
      <c r="G161" s="229" t="s">
        <v>28</v>
      </c>
      <c r="H161" s="229" t="s">
        <v>30</v>
      </c>
      <c r="I161" s="233">
        <v>1.0</v>
      </c>
      <c r="J161" s="233" t="s">
        <v>34</v>
      </c>
      <c r="K161" s="233" t="s">
        <v>27</v>
      </c>
      <c r="L161" s="233" t="s">
        <v>27</v>
      </c>
      <c r="M161" s="233">
        <v>0.0</v>
      </c>
      <c r="N161" s="233">
        <v>3.0</v>
      </c>
      <c r="O161" s="233">
        <v>2.0</v>
      </c>
      <c r="P161" s="233">
        <v>2.0</v>
      </c>
      <c r="Q161" s="233" t="s">
        <v>28</v>
      </c>
      <c r="R161" s="233" t="s">
        <v>27</v>
      </c>
      <c r="S161" s="237">
        <v>41.02564</v>
      </c>
      <c r="T161" s="237">
        <v>30.07559</v>
      </c>
      <c r="U161" s="237">
        <v>466.0</v>
      </c>
      <c r="V161" s="237">
        <v>5.0</v>
      </c>
      <c r="W161" s="237">
        <v>1.75944</v>
      </c>
      <c r="X161" s="234">
        <v>274.06</v>
      </c>
      <c r="Y161" s="234"/>
      <c r="Z161" s="234"/>
      <c r="AA161" s="235"/>
      <c r="AB161" s="235"/>
      <c r="AC161" s="236"/>
      <c r="AD161" s="233"/>
      <c r="AE161" s="228"/>
      <c r="AF161" s="228"/>
      <c r="AG161" s="228"/>
      <c r="AH161" s="228"/>
      <c r="AI161" s="228"/>
      <c r="AJ161" s="228"/>
    </row>
    <row r="162">
      <c r="A162" s="233">
        <v>160.0</v>
      </c>
      <c r="B162" s="229" t="s">
        <v>54</v>
      </c>
      <c r="C162" s="229" t="s">
        <v>28</v>
      </c>
      <c r="D162" s="229" t="s">
        <v>28</v>
      </c>
      <c r="E162" s="229" t="s">
        <v>28</v>
      </c>
      <c r="F162" s="229">
        <v>32.0</v>
      </c>
      <c r="G162" s="229" t="s">
        <v>28</v>
      </c>
      <c r="H162" s="229" t="s">
        <v>30</v>
      </c>
      <c r="I162" s="233">
        <v>1.0</v>
      </c>
      <c r="J162" s="233" t="s">
        <v>35</v>
      </c>
      <c r="K162" s="233" t="s">
        <v>27</v>
      </c>
      <c r="L162" s="233" t="s">
        <v>28</v>
      </c>
      <c r="M162" s="233">
        <v>5.0</v>
      </c>
      <c r="N162" s="233">
        <v>4.0</v>
      </c>
      <c r="O162" s="233">
        <v>6.0</v>
      </c>
      <c r="P162" s="233">
        <v>6.0</v>
      </c>
      <c r="Q162" s="233" t="s">
        <v>28</v>
      </c>
      <c r="R162" s="233" t="s">
        <v>27</v>
      </c>
      <c r="S162" s="236"/>
      <c r="T162" s="236"/>
      <c r="U162" s="236"/>
      <c r="V162" s="236"/>
      <c r="W162" s="236"/>
      <c r="X162" s="234">
        <v>346.18</v>
      </c>
      <c r="Y162" s="234"/>
      <c r="Z162" s="234"/>
      <c r="AA162" s="235"/>
      <c r="AB162" s="235"/>
      <c r="AC162" s="236"/>
      <c r="AD162" s="233"/>
      <c r="AE162" s="228"/>
      <c r="AF162" s="228"/>
      <c r="AG162" s="228"/>
      <c r="AH162" s="228"/>
      <c r="AI162" s="228"/>
      <c r="AJ162" s="228"/>
    </row>
    <row r="163">
      <c r="A163" s="229">
        <v>161.0</v>
      </c>
      <c r="B163" s="229" t="s">
        <v>54</v>
      </c>
      <c r="C163" s="229" t="s">
        <v>28</v>
      </c>
      <c r="D163" s="229" t="s">
        <v>28</v>
      </c>
      <c r="E163" s="229" t="s">
        <v>28</v>
      </c>
      <c r="F163" s="229">
        <v>32.0</v>
      </c>
      <c r="G163" s="229" t="s">
        <v>28</v>
      </c>
      <c r="H163" s="229" t="s">
        <v>30</v>
      </c>
      <c r="I163" s="233">
        <v>1.0</v>
      </c>
      <c r="J163" s="233" t="s">
        <v>36</v>
      </c>
      <c r="K163" s="233" t="s">
        <v>27</v>
      </c>
      <c r="L163" s="233" t="s">
        <v>28</v>
      </c>
      <c r="M163" s="233">
        <v>0.0</v>
      </c>
      <c r="N163" s="233">
        <v>4.0</v>
      </c>
      <c r="O163" s="233">
        <v>1.0</v>
      </c>
      <c r="P163" s="233">
        <v>1.0</v>
      </c>
      <c r="Q163" s="233" t="s">
        <v>28</v>
      </c>
      <c r="R163" s="233" t="s">
        <v>28</v>
      </c>
      <c r="S163" s="236"/>
      <c r="T163" s="236"/>
      <c r="U163" s="236"/>
      <c r="V163" s="236"/>
      <c r="W163" s="236"/>
      <c r="X163" s="234">
        <v>482.63</v>
      </c>
      <c r="Y163" s="234"/>
      <c r="Z163" s="234"/>
      <c r="AA163" s="235"/>
      <c r="AB163" s="235"/>
      <c r="AC163" s="236"/>
      <c r="AD163" s="233"/>
      <c r="AE163" s="228"/>
      <c r="AF163" s="228"/>
      <c r="AG163" s="228"/>
      <c r="AH163" s="228"/>
      <c r="AI163" s="228"/>
      <c r="AJ163" s="228"/>
    </row>
    <row r="164">
      <c r="A164" s="233">
        <v>162.0</v>
      </c>
      <c r="B164" s="229" t="s">
        <v>54</v>
      </c>
      <c r="C164" s="229" t="s">
        <v>28</v>
      </c>
      <c r="D164" s="229" t="s">
        <v>28</v>
      </c>
      <c r="E164" s="229" t="s">
        <v>28</v>
      </c>
      <c r="F164" s="229">
        <v>32.0</v>
      </c>
      <c r="G164" s="229" t="s">
        <v>28</v>
      </c>
      <c r="H164" s="229" t="s">
        <v>30</v>
      </c>
      <c r="I164" s="233">
        <v>1.0</v>
      </c>
      <c r="J164" s="233" t="s">
        <v>37</v>
      </c>
      <c r="K164" s="233" t="s">
        <v>27</v>
      </c>
      <c r="L164" s="233" t="s">
        <v>27</v>
      </c>
      <c r="M164" s="233">
        <v>5.0</v>
      </c>
      <c r="N164" s="233">
        <v>5.0</v>
      </c>
      <c r="O164" s="233">
        <v>6.0</v>
      </c>
      <c r="P164" s="233">
        <v>5.0</v>
      </c>
      <c r="Q164" s="233" t="s">
        <v>28</v>
      </c>
      <c r="R164" s="233" t="s">
        <v>27</v>
      </c>
      <c r="S164" s="237">
        <v>43.57375</v>
      </c>
      <c r="T164" s="237">
        <v>1.59659</v>
      </c>
      <c r="U164" s="237">
        <v>4030.0</v>
      </c>
      <c r="V164" s="237">
        <v>8.0</v>
      </c>
      <c r="W164" s="237">
        <v>8.60489</v>
      </c>
      <c r="X164" s="234">
        <v>490.68</v>
      </c>
      <c r="Y164" s="234"/>
      <c r="Z164" s="234"/>
      <c r="AA164" s="235"/>
      <c r="AB164" s="235"/>
      <c r="AC164" s="236"/>
      <c r="AD164" s="233"/>
      <c r="AE164" s="228"/>
      <c r="AF164" s="228"/>
      <c r="AG164" s="228"/>
      <c r="AH164" s="228"/>
      <c r="AI164" s="228"/>
      <c r="AJ164" s="228"/>
    </row>
    <row r="165">
      <c r="A165" s="229">
        <v>163.0</v>
      </c>
      <c r="B165" s="229" t="s">
        <v>54</v>
      </c>
      <c r="C165" s="229" t="s">
        <v>28</v>
      </c>
      <c r="D165" s="229" t="s">
        <v>28</v>
      </c>
      <c r="E165" s="229" t="s">
        <v>28</v>
      </c>
      <c r="F165" s="229">
        <v>32.0</v>
      </c>
      <c r="G165" s="229" t="s">
        <v>28</v>
      </c>
      <c r="H165" s="229" t="s">
        <v>30</v>
      </c>
      <c r="I165" s="233">
        <v>1.0</v>
      </c>
      <c r="J165" s="233" t="s">
        <v>38</v>
      </c>
      <c r="K165" s="233" t="s">
        <v>27</v>
      </c>
      <c r="L165" s="233" t="s">
        <v>27</v>
      </c>
      <c r="M165" s="233">
        <v>7.0</v>
      </c>
      <c r="N165" s="233">
        <v>5.0</v>
      </c>
      <c r="O165" s="233">
        <v>8.0</v>
      </c>
      <c r="P165" s="233">
        <v>8.0</v>
      </c>
      <c r="Q165" s="233" t="s">
        <v>27</v>
      </c>
      <c r="R165" s="233" t="s">
        <v>27</v>
      </c>
      <c r="S165" s="236"/>
      <c r="T165" s="236"/>
      <c r="U165" s="236"/>
      <c r="V165" s="236"/>
      <c r="W165" s="236"/>
      <c r="X165" s="234">
        <v>670.87</v>
      </c>
      <c r="Y165" s="234"/>
      <c r="Z165" s="234"/>
      <c r="AA165" s="235"/>
      <c r="AB165" s="235"/>
      <c r="AC165" s="236"/>
      <c r="AD165" s="233"/>
      <c r="AE165" s="228"/>
      <c r="AF165" s="228"/>
      <c r="AG165" s="228"/>
      <c r="AH165" s="228"/>
      <c r="AI165" s="228"/>
      <c r="AJ165" s="228"/>
    </row>
    <row r="166">
      <c r="A166" s="233">
        <v>164.0</v>
      </c>
      <c r="B166" s="229" t="s">
        <v>54</v>
      </c>
      <c r="C166" s="229" t="s">
        <v>28</v>
      </c>
      <c r="D166" s="229" t="s">
        <v>28</v>
      </c>
      <c r="E166" s="229" t="s">
        <v>28</v>
      </c>
      <c r="F166" s="229">
        <v>32.0</v>
      </c>
      <c r="G166" s="229" t="s">
        <v>28</v>
      </c>
      <c r="H166" s="229" t="s">
        <v>30</v>
      </c>
      <c r="I166" s="233">
        <v>1.0</v>
      </c>
      <c r="J166" s="233" t="s">
        <v>39</v>
      </c>
      <c r="K166" s="233" t="s">
        <v>27</v>
      </c>
      <c r="L166" s="233" t="s">
        <v>27</v>
      </c>
      <c r="M166" s="233">
        <v>5.0</v>
      </c>
      <c r="N166" s="233">
        <v>6.0</v>
      </c>
      <c r="O166" s="233">
        <v>6.0</v>
      </c>
      <c r="P166" s="233">
        <v>6.0</v>
      </c>
      <c r="Q166" s="233" t="s">
        <v>28</v>
      </c>
      <c r="R166" s="233" t="s">
        <v>27</v>
      </c>
      <c r="S166" s="236"/>
      <c r="T166" s="236"/>
      <c r="U166" s="236"/>
      <c r="V166" s="236"/>
      <c r="W166" s="236"/>
      <c r="X166" s="234">
        <v>1393.57</v>
      </c>
      <c r="Y166" s="234"/>
      <c r="Z166" s="234"/>
      <c r="AA166" s="235"/>
      <c r="AB166" s="235"/>
      <c r="AC166" s="236"/>
      <c r="AD166" s="233"/>
      <c r="AE166" s="228"/>
      <c r="AF166" s="228"/>
      <c r="AG166" s="228"/>
      <c r="AH166" s="228"/>
      <c r="AI166" s="228"/>
      <c r="AJ166" s="228"/>
    </row>
    <row r="167">
      <c r="A167" s="229">
        <v>165.0</v>
      </c>
      <c r="B167" s="229" t="s">
        <v>54</v>
      </c>
      <c r="C167" s="229" t="s">
        <v>28</v>
      </c>
      <c r="D167" s="229" t="s">
        <v>28</v>
      </c>
      <c r="E167" s="229" t="s">
        <v>28</v>
      </c>
      <c r="F167" s="229">
        <v>32.0</v>
      </c>
      <c r="G167" s="229" t="s">
        <v>28</v>
      </c>
      <c r="H167" s="229" t="s">
        <v>30</v>
      </c>
      <c r="I167" s="233">
        <v>1.0</v>
      </c>
      <c r="J167" s="233" t="s">
        <v>40</v>
      </c>
      <c r="K167" s="233" t="s">
        <v>27</v>
      </c>
      <c r="L167" s="233" t="s">
        <v>28</v>
      </c>
      <c r="M167" s="233">
        <v>3.0</v>
      </c>
      <c r="N167" s="233">
        <v>4.0</v>
      </c>
      <c r="O167" s="233">
        <v>4.0</v>
      </c>
      <c r="P167" s="233">
        <v>4.0</v>
      </c>
      <c r="Q167" s="233" t="s">
        <v>28</v>
      </c>
      <c r="R167" s="233" t="s">
        <v>27</v>
      </c>
      <c r="S167" s="237">
        <v>191.17346</v>
      </c>
      <c r="T167" s="237">
        <v>155.00762</v>
      </c>
      <c r="U167" s="237">
        <v>9943.0</v>
      </c>
      <c r="V167" s="237">
        <v>23.0</v>
      </c>
      <c r="W167" s="237">
        <v>31.52453</v>
      </c>
      <c r="X167" s="234">
        <v>1589.09</v>
      </c>
      <c r="Y167" s="234"/>
      <c r="Z167" s="234"/>
      <c r="AA167" s="235"/>
      <c r="AB167" s="235"/>
      <c r="AC167" s="236"/>
      <c r="AD167" s="233"/>
      <c r="AE167" s="228"/>
      <c r="AF167" s="228"/>
      <c r="AG167" s="228"/>
      <c r="AH167" s="228"/>
      <c r="AI167" s="228"/>
      <c r="AJ167" s="228"/>
    </row>
    <row r="168">
      <c r="A168" s="233">
        <v>166.0</v>
      </c>
      <c r="B168" s="229" t="s">
        <v>54</v>
      </c>
      <c r="C168" s="229" t="s">
        <v>28</v>
      </c>
      <c r="D168" s="229" t="s">
        <v>28</v>
      </c>
      <c r="E168" s="229" t="s">
        <v>28</v>
      </c>
      <c r="F168" s="229">
        <v>32.0</v>
      </c>
      <c r="G168" s="229" t="s">
        <v>28</v>
      </c>
      <c r="H168" s="229" t="s">
        <v>30</v>
      </c>
      <c r="I168" s="233">
        <v>1.0</v>
      </c>
      <c r="J168" s="233" t="s">
        <v>41</v>
      </c>
      <c r="K168" s="233" t="s">
        <v>27</v>
      </c>
      <c r="L168" s="233" t="s">
        <v>27</v>
      </c>
      <c r="M168" s="233">
        <v>4.0</v>
      </c>
      <c r="N168" s="233">
        <v>0.0</v>
      </c>
      <c r="O168" s="233">
        <v>6.0</v>
      </c>
      <c r="P168" s="233">
        <v>3.0</v>
      </c>
      <c r="Q168" s="233" t="s">
        <v>28</v>
      </c>
      <c r="R168" s="233" t="s">
        <v>27</v>
      </c>
      <c r="S168" s="236"/>
      <c r="T168" s="236"/>
      <c r="U168" s="236"/>
      <c r="V168" s="236"/>
      <c r="W168" s="236"/>
      <c r="X168" s="234">
        <v>322.45</v>
      </c>
      <c r="Y168" s="234"/>
      <c r="Z168" s="234"/>
      <c r="AA168" s="235"/>
      <c r="AB168" s="235"/>
      <c r="AC168" s="236"/>
      <c r="AD168" s="233"/>
      <c r="AE168" s="228"/>
      <c r="AF168" s="228"/>
      <c r="AG168" s="228"/>
      <c r="AH168" s="228"/>
      <c r="AI168" s="228"/>
      <c r="AJ168" s="228"/>
    </row>
    <row r="169">
      <c r="A169" s="229">
        <v>167.0</v>
      </c>
      <c r="B169" s="229" t="s">
        <v>54</v>
      </c>
      <c r="C169" s="229" t="s">
        <v>28</v>
      </c>
      <c r="D169" s="229" t="s">
        <v>28</v>
      </c>
      <c r="E169" s="229" t="s">
        <v>28</v>
      </c>
      <c r="F169" s="229">
        <v>32.0</v>
      </c>
      <c r="G169" s="229" t="s">
        <v>28</v>
      </c>
      <c r="H169" s="229" t="s">
        <v>30</v>
      </c>
      <c r="I169" s="233">
        <v>1.0</v>
      </c>
      <c r="J169" s="233" t="s">
        <v>42</v>
      </c>
      <c r="K169" s="233" t="s">
        <v>27</v>
      </c>
      <c r="L169" s="233" t="s">
        <v>28</v>
      </c>
      <c r="M169" s="233">
        <v>1.0</v>
      </c>
      <c r="N169" s="233">
        <v>5.0</v>
      </c>
      <c r="O169" s="233">
        <v>2.0</v>
      </c>
      <c r="P169" s="233">
        <v>2.0</v>
      </c>
      <c r="Q169" s="233" t="s">
        <v>27</v>
      </c>
      <c r="R169" s="233" t="s">
        <v>27</v>
      </c>
      <c r="S169" s="237">
        <v>210.25508</v>
      </c>
      <c r="T169" s="237">
        <v>166.16808</v>
      </c>
      <c r="U169" s="237">
        <v>6991.0</v>
      </c>
      <c r="V169" s="237">
        <v>32.0</v>
      </c>
      <c r="W169" s="237">
        <v>27.5837</v>
      </c>
      <c r="X169" s="234">
        <v>1100.81</v>
      </c>
      <c r="Y169" s="234"/>
      <c r="Z169" s="234"/>
      <c r="AA169" s="235"/>
      <c r="AB169" s="235"/>
      <c r="AC169" s="236"/>
      <c r="AD169" s="233"/>
      <c r="AE169" s="228"/>
      <c r="AF169" s="228"/>
      <c r="AG169" s="228"/>
      <c r="AH169" s="228"/>
      <c r="AI169" s="228"/>
      <c r="AJ169" s="228"/>
    </row>
    <row r="170">
      <c r="A170" s="233">
        <v>168.0</v>
      </c>
      <c r="B170" s="229" t="s">
        <v>54</v>
      </c>
      <c r="C170" s="229" t="s">
        <v>28</v>
      </c>
      <c r="D170" s="229" t="s">
        <v>28</v>
      </c>
      <c r="E170" s="229" t="s">
        <v>28</v>
      </c>
      <c r="F170" s="229">
        <v>32.0</v>
      </c>
      <c r="G170" s="229" t="s">
        <v>28</v>
      </c>
      <c r="H170" s="229" t="s">
        <v>30</v>
      </c>
      <c r="I170" s="233">
        <v>1.0</v>
      </c>
      <c r="J170" s="233" t="s">
        <v>43</v>
      </c>
      <c r="K170" s="233" t="s">
        <v>27</v>
      </c>
      <c r="L170" s="233" t="s">
        <v>27</v>
      </c>
      <c r="M170" s="233">
        <v>1.0</v>
      </c>
      <c r="N170" s="233">
        <v>0.0</v>
      </c>
      <c r="O170" s="233">
        <v>2.0</v>
      </c>
      <c r="P170" s="233">
        <v>2.0</v>
      </c>
      <c r="Q170" s="233" t="s">
        <v>28</v>
      </c>
      <c r="R170" s="233" t="s">
        <v>27</v>
      </c>
      <c r="S170" s="236"/>
      <c r="T170" s="236"/>
      <c r="U170" s="236"/>
      <c r="V170" s="236"/>
      <c r="W170" s="236"/>
      <c r="X170" s="234">
        <v>690.72</v>
      </c>
      <c r="Y170" s="234"/>
      <c r="Z170" s="234"/>
      <c r="AA170" s="235"/>
      <c r="AB170" s="235"/>
      <c r="AC170" s="236"/>
      <c r="AD170" s="233"/>
      <c r="AE170" s="228"/>
      <c r="AF170" s="228"/>
      <c r="AG170" s="228"/>
      <c r="AH170" s="228"/>
      <c r="AI170" s="228"/>
      <c r="AJ170" s="228"/>
    </row>
    <row r="171">
      <c r="A171" s="229">
        <v>169.0</v>
      </c>
      <c r="B171" s="229" t="s">
        <v>54</v>
      </c>
      <c r="C171" s="229" t="s">
        <v>28</v>
      </c>
      <c r="D171" s="229" t="s">
        <v>28</v>
      </c>
      <c r="E171" s="229" t="s">
        <v>28</v>
      </c>
      <c r="F171" s="229">
        <v>32.0</v>
      </c>
      <c r="G171" s="229" t="s">
        <v>28</v>
      </c>
      <c r="H171" s="229" t="s">
        <v>30</v>
      </c>
      <c r="I171" s="233">
        <v>1.0</v>
      </c>
      <c r="J171" s="233" t="s">
        <v>44</v>
      </c>
      <c r="K171" s="233" t="s">
        <v>27</v>
      </c>
      <c r="L171" s="233" t="s">
        <v>28</v>
      </c>
      <c r="M171" s="233">
        <v>1.0</v>
      </c>
      <c r="N171" s="233">
        <v>4.0</v>
      </c>
      <c r="O171" s="233">
        <v>2.0</v>
      </c>
      <c r="P171" s="233">
        <v>2.0</v>
      </c>
      <c r="Q171" s="233" t="s">
        <v>27</v>
      </c>
      <c r="R171" s="233" t="s">
        <v>28</v>
      </c>
      <c r="S171" s="236"/>
      <c r="T171" s="236"/>
      <c r="U171" s="236"/>
      <c r="V171" s="236"/>
      <c r="W171" s="236"/>
      <c r="X171" s="234">
        <v>956.57</v>
      </c>
      <c r="Y171" s="234"/>
      <c r="Z171" s="234"/>
      <c r="AA171" s="235"/>
      <c r="AB171" s="235"/>
      <c r="AC171" s="236"/>
      <c r="AD171" s="233"/>
      <c r="AE171" s="228"/>
      <c r="AF171" s="228"/>
      <c r="AG171" s="228"/>
      <c r="AH171" s="228"/>
      <c r="AI171" s="228"/>
      <c r="AJ171" s="228"/>
    </row>
    <row r="172">
      <c r="A172" s="233">
        <v>170.0</v>
      </c>
      <c r="B172" s="229" t="s">
        <v>54</v>
      </c>
      <c r="C172" s="229" t="s">
        <v>28</v>
      </c>
      <c r="D172" s="229" t="s">
        <v>28</v>
      </c>
      <c r="E172" s="229" t="s">
        <v>28</v>
      </c>
      <c r="F172" s="229">
        <v>32.0</v>
      </c>
      <c r="G172" s="229" t="s">
        <v>28</v>
      </c>
      <c r="H172" s="229" t="s">
        <v>30</v>
      </c>
      <c r="I172" s="233">
        <v>1.0</v>
      </c>
      <c r="J172" s="233" t="s">
        <v>45</v>
      </c>
      <c r="K172" s="233" t="s">
        <v>27</v>
      </c>
      <c r="L172" s="233" t="s">
        <v>27</v>
      </c>
      <c r="M172" s="233">
        <v>1.0</v>
      </c>
      <c r="N172" s="233">
        <v>4.0</v>
      </c>
      <c r="O172" s="233">
        <v>2.0</v>
      </c>
      <c r="P172" s="233">
        <v>2.0</v>
      </c>
      <c r="Q172" s="233" t="s">
        <v>28</v>
      </c>
      <c r="R172" s="233" t="s">
        <v>27</v>
      </c>
      <c r="S172" s="237">
        <v>258.05396</v>
      </c>
      <c r="T172" s="237">
        <v>258.94685</v>
      </c>
      <c r="U172" s="237">
        <v>2751.0</v>
      </c>
      <c r="V172" s="237">
        <v>16.0</v>
      </c>
      <c r="W172" s="237">
        <v>10.17612</v>
      </c>
      <c r="X172" s="234">
        <v>564.13</v>
      </c>
      <c r="Y172" s="234"/>
      <c r="Z172" s="234"/>
      <c r="AA172" s="235"/>
      <c r="AB172" s="235"/>
      <c r="AC172" s="236"/>
      <c r="AD172" s="233"/>
      <c r="AE172" s="228"/>
      <c r="AF172" s="228"/>
      <c r="AG172" s="228"/>
      <c r="AH172" s="228"/>
      <c r="AI172" s="228"/>
      <c r="AJ172" s="228"/>
    </row>
    <row r="173">
      <c r="A173" s="229">
        <v>171.0</v>
      </c>
      <c r="B173" s="229" t="s">
        <v>54</v>
      </c>
      <c r="C173" s="229" t="s">
        <v>28</v>
      </c>
      <c r="D173" s="229" t="s">
        <v>28</v>
      </c>
      <c r="E173" s="229" t="s">
        <v>28</v>
      </c>
      <c r="F173" s="229">
        <v>32.0</v>
      </c>
      <c r="G173" s="229" t="s">
        <v>28</v>
      </c>
      <c r="H173" s="229" t="s">
        <v>30</v>
      </c>
      <c r="I173" s="233">
        <v>1.0</v>
      </c>
      <c r="J173" s="233" t="s">
        <v>46</v>
      </c>
      <c r="K173" s="233" t="s">
        <v>27</v>
      </c>
      <c r="L173" s="233" t="s">
        <v>27</v>
      </c>
      <c r="M173" s="233">
        <v>1.0</v>
      </c>
      <c r="N173" s="233">
        <v>0.0</v>
      </c>
      <c r="O173" s="233">
        <v>3.0</v>
      </c>
      <c r="P173" s="233">
        <v>3.0</v>
      </c>
      <c r="Q173" s="233" t="s">
        <v>28</v>
      </c>
      <c r="R173" s="233" t="s">
        <v>27</v>
      </c>
      <c r="S173" s="236"/>
      <c r="T173" s="236"/>
      <c r="U173" s="236"/>
      <c r="V173" s="236"/>
      <c r="W173" s="236"/>
      <c r="X173" s="234">
        <v>741.54</v>
      </c>
      <c r="Y173" s="234"/>
      <c r="Z173" s="234"/>
      <c r="AA173" s="235"/>
      <c r="AB173" s="235"/>
      <c r="AC173" s="236"/>
      <c r="AD173" s="233"/>
      <c r="AE173" s="228"/>
      <c r="AF173" s="228"/>
      <c r="AG173" s="228"/>
      <c r="AH173" s="228"/>
      <c r="AI173" s="228"/>
      <c r="AJ173" s="228"/>
    </row>
    <row r="174">
      <c r="A174" s="233">
        <v>172.0</v>
      </c>
      <c r="B174" s="229" t="s">
        <v>54</v>
      </c>
      <c r="C174" s="229" t="s">
        <v>28</v>
      </c>
      <c r="D174" s="229" t="s">
        <v>28</v>
      </c>
      <c r="E174" s="229" t="s">
        <v>28</v>
      </c>
      <c r="F174" s="229">
        <v>32.0</v>
      </c>
      <c r="G174" s="229" t="s">
        <v>28</v>
      </c>
      <c r="H174" s="229" t="s">
        <v>30</v>
      </c>
      <c r="I174" s="233">
        <v>1.0</v>
      </c>
      <c r="J174" s="233" t="s">
        <v>47</v>
      </c>
      <c r="K174" s="233" t="s">
        <v>27</v>
      </c>
      <c r="L174" s="233" t="s">
        <v>27</v>
      </c>
      <c r="M174" s="233">
        <v>2.0</v>
      </c>
      <c r="N174" s="233">
        <v>3.0</v>
      </c>
      <c r="O174" s="233">
        <v>3.0</v>
      </c>
      <c r="P174" s="233">
        <v>2.0</v>
      </c>
      <c r="Q174" s="233" t="s">
        <v>28</v>
      </c>
      <c r="R174" s="233" t="s">
        <v>28</v>
      </c>
      <c r="S174" s="236"/>
      <c r="T174" s="236"/>
      <c r="U174" s="236"/>
      <c r="V174" s="236"/>
      <c r="W174" s="236"/>
      <c r="X174" s="234">
        <v>1917.96</v>
      </c>
      <c r="Y174" s="234"/>
      <c r="Z174" s="234"/>
      <c r="AA174" s="235"/>
      <c r="AB174" s="235"/>
      <c r="AC174" s="236"/>
      <c r="AD174" s="233"/>
      <c r="AE174" s="228"/>
      <c r="AF174" s="228"/>
      <c r="AG174" s="228"/>
      <c r="AH174" s="228"/>
      <c r="AI174" s="228"/>
      <c r="AJ174" s="228"/>
    </row>
    <row r="175">
      <c r="A175" s="229">
        <v>173.0</v>
      </c>
      <c r="B175" s="229" t="s">
        <v>54</v>
      </c>
      <c r="C175" s="229" t="s">
        <v>28</v>
      </c>
      <c r="D175" s="229" t="s">
        <v>28</v>
      </c>
      <c r="E175" s="229" t="s">
        <v>28</v>
      </c>
      <c r="F175" s="229">
        <v>32.0</v>
      </c>
      <c r="G175" s="229" t="s">
        <v>28</v>
      </c>
      <c r="H175" s="229" t="s">
        <v>30</v>
      </c>
      <c r="I175" s="233">
        <v>1.0</v>
      </c>
      <c r="J175" s="233" t="s">
        <v>48</v>
      </c>
      <c r="K175" s="233" t="s">
        <v>27</v>
      </c>
      <c r="L175" s="233" t="s">
        <v>27</v>
      </c>
      <c r="M175" s="233">
        <v>2.0</v>
      </c>
      <c r="N175" s="233">
        <v>2.0</v>
      </c>
      <c r="O175" s="233">
        <v>4.0</v>
      </c>
      <c r="P175" s="233">
        <v>3.0</v>
      </c>
      <c r="Q175" s="233" t="s">
        <v>28</v>
      </c>
      <c r="R175" s="233" t="s">
        <v>27</v>
      </c>
      <c r="S175" s="236"/>
      <c r="T175" s="236"/>
      <c r="U175" s="236"/>
      <c r="V175" s="236"/>
      <c r="W175" s="236"/>
      <c r="X175" s="234">
        <v>2922.36</v>
      </c>
      <c r="Y175" s="234"/>
      <c r="Z175" s="234"/>
      <c r="AA175" s="235"/>
      <c r="AB175" s="235"/>
      <c r="AC175" s="236"/>
      <c r="AD175" s="233"/>
      <c r="AE175" s="228"/>
      <c r="AF175" s="228"/>
      <c r="AG175" s="228"/>
      <c r="AH175" s="228"/>
      <c r="AI175" s="228"/>
      <c r="AJ175" s="228"/>
    </row>
    <row r="176">
      <c r="A176" s="233">
        <v>174.0</v>
      </c>
      <c r="B176" s="229" t="s">
        <v>54</v>
      </c>
      <c r="C176" s="229" t="s">
        <v>28</v>
      </c>
      <c r="D176" s="229" t="s">
        <v>28</v>
      </c>
      <c r="E176" s="229" t="s">
        <v>28</v>
      </c>
      <c r="F176" s="229">
        <v>32.0</v>
      </c>
      <c r="G176" s="229" t="s">
        <v>28</v>
      </c>
      <c r="H176" s="229" t="s">
        <v>30</v>
      </c>
      <c r="I176" s="233">
        <v>1.0</v>
      </c>
      <c r="J176" s="233" t="s">
        <v>49</v>
      </c>
      <c r="K176" s="233" t="s">
        <v>27</v>
      </c>
      <c r="L176" s="233" t="s">
        <v>28</v>
      </c>
      <c r="M176" s="233">
        <v>1.0</v>
      </c>
      <c r="N176" s="233">
        <v>6.0</v>
      </c>
      <c r="O176" s="233">
        <v>2.0</v>
      </c>
      <c r="P176" s="233">
        <v>2.0</v>
      </c>
      <c r="Q176" s="233" t="s">
        <v>28</v>
      </c>
      <c r="R176" s="233" t="s">
        <v>28</v>
      </c>
      <c r="S176" s="236"/>
      <c r="T176" s="236"/>
      <c r="U176" s="236"/>
      <c r="V176" s="236"/>
      <c r="W176" s="236"/>
      <c r="X176" s="234">
        <v>973.66</v>
      </c>
      <c r="Y176" s="234"/>
      <c r="Z176" s="234"/>
      <c r="AA176" s="235"/>
      <c r="AB176" s="235"/>
      <c r="AC176" s="236"/>
      <c r="AD176" s="233"/>
      <c r="AE176" s="228"/>
      <c r="AF176" s="228"/>
      <c r="AG176" s="228"/>
      <c r="AH176" s="228"/>
      <c r="AI176" s="228"/>
      <c r="AJ176" s="228"/>
    </row>
    <row r="177">
      <c r="A177" s="229">
        <v>175.0</v>
      </c>
      <c r="B177" s="229" t="s">
        <v>54</v>
      </c>
      <c r="C177" s="229" t="s">
        <v>28</v>
      </c>
      <c r="D177" s="229" t="s">
        <v>28</v>
      </c>
      <c r="E177" s="229" t="s">
        <v>28</v>
      </c>
      <c r="F177" s="229">
        <v>32.0</v>
      </c>
      <c r="G177" s="229" t="s">
        <v>28</v>
      </c>
      <c r="H177" s="229" t="s">
        <v>30</v>
      </c>
      <c r="I177" s="233">
        <v>1.0</v>
      </c>
      <c r="J177" s="233" t="s">
        <v>50</v>
      </c>
      <c r="K177" s="233" t="s">
        <v>27</v>
      </c>
      <c r="L177" s="233" t="s">
        <v>27</v>
      </c>
      <c r="M177" s="233">
        <v>2.0</v>
      </c>
      <c r="N177" s="233">
        <v>3.0</v>
      </c>
      <c r="O177" s="233">
        <v>5.0</v>
      </c>
      <c r="P177" s="233">
        <v>5.0</v>
      </c>
      <c r="Q177" s="233" t="s">
        <v>28</v>
      </c>
      <c r="R177" s="233" t="s">
        <v>27</v>
      </c>
      <c r="S177" s="236"/>
      <c r="T177" s="236"/>
      <c r="U177" s="236"/>
      <c r="V177" s="236"/>
      <c r="W177" s="236"/>
      <c r="X177" s="234" t="s">
        <v>199</v>
      </c>
      <c r="Y177" s="234"/>
      <c r="Z177" s="234"/>
      <c r="AA177" s="235"/>
      <c r="AB177" s="235"/>
      <c r="AC177" s="236"/>
      <c r="AD177" s="233"/>
      <c r="AE177" s="228"/>
      <c r="AF177" s="228"/>
      <c r="AG177" s="228"/>
      <c r="AH177" s="228"/>
      <c r="AI177" s="228"/>
      <c r="AJ177" s="228"/>
    </row>
    <row r="178">
      <c r="A178" s="233">
        <v>176.0</v>
      </c>
      <c r="B178" s="229" t="s">
        <v>54</v>
      </c>
      <c r="C178" s="229" t="s">
        <v>28</v>
      </c>
      <c r="D178" s="229" t="s">
        <v>28</v>
      </c>
      <c r="E178" s="229" t="s">
        <v>28</v>
      </c>
      <c r="F178" s="229">
        <v>32.0</v>
      </c>
      <c r="G178" s="229" t="s">
        <v>28</v>
      </c>
      <c r="H178" s="229" t="s">
        <v>30</v>
      </c>
      <c r="I178" s="233">
        <v>1.0</v>
      </c>
      <c r="J178" s="233" t="s">
        <v>51</v>
      </c>
      <c r="K178" s="233" t="s">
        <v>27</v>
      </c>
      <c r="L178" s="233" t="s">
        <v>27</v>
      </c>
      <c r="M178" s="233">
        <v>3.0</v>
      </c>
      <c r="N178" s="233">
        <v>4.0</v>
      </c>
      <c r="O178" s="233">
        <v>6.0</v>
      </c>
      <c r="P178" s="233">
        <v>4.0</v>
      </c>
      <c r="Q178" s="233" t="s">
        <v>28</v>
      </c>
      <c r="R178" s="233" t="s">
        <v>27</v>
      </c>
      <c r="S178" s="236"/>
      <c r="T178" s="236"/>
      <c r="U178" s="236"/>
      <c r="V178" s="236"/>
      <c r="W178" s="236"/>
      <c r="X178" s="234">
        <v>1175.07</v>
      </c>
      <c r="Y178" s="234"/>
      <c r="Z178" s="234"/>
      <c r="AA178" s="235"/>
      <c r="AB178" s="235"/>
      <c r="AC178" s="236"/>
      <c r="AD178" s="233"/>
      <c r="AE178" s="228"/>
      <c r="AF178" s="228"/>
      <c r="AG178" s="228"/>
      <c r="AH178" s="228"/>
      <c r="AI178" s="228"/>
      <c r="AJ178" s="228"/>
    </row>
    <row r="179">
      <c r="A179" s="229">
        <v>177.0</v>
      </c>
      <c r="B179" s="229" t="s">
        <v>54</v>
      </c>
      <c r="C179" s="229" t="s">
        <v>28</v>
      </c>
      <c r="D179" s="229" t="s">
        <v>28</v>
      </c>
      <c r="E179" s="229" t="s">
        <v>28</v>
      </c>
      <c r="F179" s="229">
        <v>32.0</v>
      </c>
      <c r="G179" s="229" t="s">
        <v>28</v>
      </c>
      <c r="H179" s="229" t="s">
        <v>30</v>
      </c>
      <c r="I179" s="233">
        <v>1.0</v>
      </c>
      <c r="J179" s="233" t="s">
        <v>52</v>
      </c>
      <c r="K179" s="233" t="s">
        <v>27</v>
      </c>
      <c r="L179" s="233" t="s">
        <v>27</v>
      </c>
      <c r="M179" s="233">
        <v>0.0</v>
      </c>
      <c r="N179" s="233">
        <v>0.0</v>
      </c>
      <c r="O179" s="233">
        <v>3.0</v>
      </c>
      <c r="P179" s="233">
        <v>2.0</v>
      </c>
      <c r="Q179" s="233" t="s">
        <v>28</v>
      </c>
      <c r="R179" s="233" t="s">
        <v>27</v>
      </c>
      <c r="S179" s="236"/>
      <c r="T179" s="236"/>
      <c r="U179" s="236"/>
      <c r="V179" s="236"/>
      <c r="W179" s="236"/>
      <c r="X179" s="234">
        <v>403.49</v>
      </c>
      <c r="Y179" s="234"/>
      <c r="Z179" s="234"/>
      <c r="AA179" s="235"/>
      <c r="AB179" s="235"/>
      <c r="AC179" s="236"/>
      <c r="AD179" s="233"/>
      <c r="AE179" s="228"/>
      <c r="AF179" s="228"/>
      <c r="AG179" s="228"/>
      <c r="AH179" s="228"/>
      <c r="AI179" s="228"/>
      <c r="AJ179" s="228"/>
    </row>
    <row r="180">
      <c r="A180" s="233">
        <v>178.0</v>
      </c>
      <c r="B180" s="229" t="s">
        <v>54</v>
      </c>
      <c r="C180" s="229" t="s">
        <v>28</v>
      </c>
      <c r="D180" s="229" t="s">
        <v>28</v>
      </c>
      <c r="E180" s="229" t="s">
        <v>28</v>
      </c>
      <c r="F180" s="229">
        <v>32.0</v>
      </c>
      <c r="G180" s="229" t="s">
        <v>28</v>
      </c>
      <c r="H180" s="229" t="s">
        <v>30</v>
      </c>
      <c r="I180" s="233">
        <v>2.0</v>
      </c>
      <c r="J180" s="233" t="s">
        <v>31</v>
      </c>
      <c r="K180" s="229" t="s">
        <v>27</v>
      </c>
      <c r="L180" s="229" t="s">
        <v>28</v>
      </c>
      <c r="M180" s="229">
        <v>0.0</v>
      </c>
      <c r="N180" s="229">
        <v>7.0</v>
      </c>
      <c r="O180" s="229">
        <v>1.0</v>
      </c>
      <c r="P180" s="229">
        <v>1.0</v>
      </c>
      <c r="Q180" s="229" t="s">
        <v>28</v>
      </c>
      <c r="R180" s="229" t="s">
        <v>27</v>
      </c>
      <c r="S180" s="236"/>
      <c r="T180" s="236"/>
      <c r="U180" s="236"/>
      <c r="V180" s="236"/>
      <c r="W180" s="236"/>
      <c r="X180" s="234">
        <v>1269.8</v>
      </c>
      <c r="Y180" s="234"/>
      <c r="Z180" s="234"/>
      <c r="AA180" s="235"/>
      <c r="AB180" s="235"/>
      <c r="AC180" s="236"/>
      <c r="AD180" s="233"/>
      <c r="AE180" s="228"/>
      <c r="AF180" s="228"/>
      <c r="AG180" s="228"/>
      <c r="AH180" s="228"/>
      <c r="AI180" s="228"/>
      <c r="AJ180" s="228"/>
    </row>
    <row r="181">
      <c r="A181" s="229">
        <v>179.0</v>
      </c>
      <c r="B181" s="229" t="s">
        <v>54</v>
      </c>
      <c r="C181" s="229" t="s">
        <v>28</v>
      </c>
      <c r="D181" s="229" t="s">
        <v>28</v>
      </c>
      <c r="E181" s="229" t="s">
        <v>28</v>
      </c>
      <c r="F181" s="229">
        <v>32.0</v>
      </c>
      <c r="G181" s="229" t="s">
        <v>28</v>
      </c>
      <c r="H181" s="229" t="s">
        <v>30</v>
      </c>
      <c r="I181" s="233">
        <v>2.0</v>
      </c>
      <c r="J181" s="233" t="s">
        <v>32</v>
      </c>
      <c r="K181" s="233" t="s">
        <v>27</v>
      </c>
      <c r="L181" s="233" t="s">
        <v>27</v>
      </c>
      <c r="M181" s="233">
        <v>8.0</v>
      </c>
      <c r="N181" s="233">
        <v>0.0</v>
      </c>
      <c r="O181" s="233">
        <v>10.0</v>
      </c>
      <c r="P181" s="233">
        <v>5.0</v>
      </c>
      <c r="Q181" s="233" t="s">
        <v>28</v>
      </c>
      <c r="R181" s="233" t="s">
        <v>27</v>
      </c>
      <c r="S181" s="236"/>
      <c r="T181" s="236"/>
      <c r="U181" s="236"/>
      <c r="V181" s="236"/>
      <c r="W181" s="236"/>
      <c r="X181" s="234">
        <v>435.67</v>
      </c>
      <c r="Y181" s="234"/>
      <c r="Z181" s="234"/>
      <c r="AA181" s="235"/>
      <c r="AB181" s="235"/>
      <c r="AC181" s="236"/>
      <c r="AD181" s="233"/>
    </row>
    <row r="182">
      <c r="A182" s="233">
        <v>180.0</v>
      </c>
      <c r="B182" s="229" t="s">
        <v>54</v>
      </c>
      <c r="C182" s="229" t="s">
        <v>28</v>
      </c>
      <c r="D182" s="229" t="s">
        <v>28</v>
      </c>
      <c r="E182" s="229" t="s">
        <v>28</v>
      </c>
      <c r="F182" s="229">
        <v>32.0</v>
      </c>
      <c r="G182" s="229" t="s">
        <v>28</v>
      </c>
      <c r="H182" s="229" t="s">
        <v>30</v>
      </c>
      <c r="I182" s="233">
        <v>2.0</v>
      </c>
      <c r="J182" s="233" t="s">
        <v>33</v>
      </c>
      <c r="K182" s="233" t="s">
        <v>27</v>
      </c>
      <c r="L182" s="233" t="s">
        <v>28</v>
      </c>
      <c r="M182" s="233">
        <v>2.0</v>
      </c>
      <c r="N182" s="233">
        <v>4.0</v>
      </c>
      <c r="O182" s="233">
        <v>3.0</v>
      </c>
      <c r="P182" s="233">
        <v>3.0</v>
      </c>
      <c r="Q182" s="233" t="s">
        <v>28</v>
      </c>
      <c r="R182" s="233" t="s">
        <v>27</v>
      </c>
      <c r="S182" s="236"/>
      <c r="T182" s="236"/>
      <c r="U182" s="236"/>
      <c r="V182" s="236"/>
      <c r="W182" s="236"/>
      <c r="X182" s="234">
        <v>3691.34</v>
      </c>
      <c r="Y182" s="234"/>
      <c r="Z182" s="234"/>
      <c r="AA182" s="235"/>
      <c r="AB182" s="235"/>
      <c r="AC182" s="236"/>
      <c r="AD182" s="233"/>
    </row>
    <row r="183">
      <c r="A183" s="229">
        <v>181.0</v>
      </c>
      <c r="B183" s="229" t="s">
        <v>54</v>
      </c>
      <c r="C183" s="229" t="s">
        <v>28</v>
      </c>
      <c r="D183" s="229" t="s">
        <v>28</v>
      </c>
      <c r="E183" s="229" t="s">
        <v>28</v>
      </c>
      <c r="F183" s="229">
        <v>32.0</v>
      </c>
      <c r="G183" s="229" t="s">
        <v>28</v>
      </c>
      <c r="H183" s="229" t="s">
        <v>30</v>
      </c>
      <c r="I183" s="233">
        <v>2.0</v>
      </c>
      <c r="J183" s="233" t="s">
        <v>34</v>
      </c>
      <c r="K183" s="233" t="s">
        <v>27</v>
      </c>
      <c r="L183" s="233" t="s">
        <v>27</v>
      </c>
      <c r="M183" s="233">
        <v>0.0</v>
      </c>
      <c r="N183" s="233">
        <v>3.0</v>
      </c>
      <c r="O183" s="233">
        <v>2.0</v>
      </c>
      <c r="P183" s="233">
        <v>2.0</v>
      </c>
      <c r="Q183" s="233" t="s">
        <v>28</v>
      </c>
      <c r="R183" s="233" t="s">
        <v>27</v>
      </c>
      <c r="S183" s="237">
        <v>114.12326</v>
      </c>
      <c r="T183" s="237">
        <v>83.2775</v>
      </c>
      <c r="U183" s="237">
        <v>1614.0</v>
      </c>
      <c r="V183" s="237">
        <v>8.0</v>
      </c>
      <c r="W183" s="237">
        <v>4.52454</v>
      </c>
      <c r="X183" s="234">
        <v>508.1</v>
      </c>
      <c r="Y183" s="234"/>
      <c r="Z183" s="234"/>
      <c r="AA183" s="235"/>
      <c r="AB183" s="235"/>
      <c r="AC183" s="236"/>
      <c r="AD183" s="233"/>
    </row>
    <row r="184">
      <c r="A184" s="233">
        <v>182.0</v>
      </c>
      <c r="B184" s="229" t="s">
        <v>54</v>
      </c>
      <c r="C184" s="229" t="s">
        <v>28</v>
      </c>
      <c r="D184" s="229" t="s">
        <v>28</v>
      </c>
      <c r="E184" s="229" t="s">
        <v>28</v>
      </c>
      <c r="F184" s="229">
        <v>32.0</v>
      </c>
      <c r="G184" s="229" t="s">
        <v>28</v>
      </c>
      <c r="H184" s="229" t="s">
        <v>30</v>
      </c>
      <c r="I184" s="233">
        <v>2.0</v>
      </c>
      <c r="J184" s="233" t="s">
        <v>35</v>
      </c>
      <c r="K184" s="233" t="s">
        <v>27</v>
      </c>
      <c r="L184" s="233" t="s">
        <v>28</v>
      </c>
      <c r="M184" s="233">
        <v>5.0</v>
      </c>
      <c r="N184" s="233">
        <v>4.0</v>
      </c>
      <c r="O184" s="233">
        <v>6.0</v>
      </c>
      <c r="P184" s="233">
        <v>6.0</v>
      </c>
      <c r="Q184" s="233" t="s">
        <v>28</v>
      </c>
      <c r="R184" s="233" t="s">
        <v>27</v>
      </c>
      <c r="S184" s="236"/>
      <c r="T184" s="236"/>
      <c r="U184" s="236"/>
      <c r="V184" s="236"/>
      <c r="W184" s="236"/>
      <c r="X184" s="234">
        <v>858.04</v>
      </c>
      <c r="Y184" s="234"/>
      <c r="Z184" s="234"/>
      <c r="AA184" s="235"/>
      <c r="AB184" s="235"/>
      <c r="AC184" s="236"/>
      <c r="AD184" s="233"/>
    </row>
    <row r="185">
      <c r="A185" s="229">
        <v>183.0</v>
      </c>
      <c r="B185" s="229" t="s">
        <v>54</v>
      </c>
      <c r="C185" s="229" t="s">
        <v>28</v>
      </c>
      <c r="D185" s="229" t="s">
        <v>28</v>
      </c>
      <c r="E185" s="229" t="s">
        <v>28</v>
      </c>
      <c r="F185" s="229">
        <v>32.0</v>
      </c>
      <c r="G185" s="229" t="s">
        <v>28</v>
      </c>
      <c r="H185" s="229" t="s">
        <v>30</v>
      </c>
      <c r="I185" s="233">
        <v>2.0</v>
      </c>
      <c r="J185" s="233" t="s">
        <v>36</v>
      </c>
      <c r="K185" s="233" t="s">
        <v>27</v>
      </c>
      <c r="L185" s="233" t="s">
        <v>28</v>
      </c>
      <c r="M185" s="233">
        <v>0.0</v>
      </c>
      <c r="N185" s="233">
        <v>4.0</v>
      </c>
      <c r="O185" s="233">
        <v>1.0</v>
      </c>
      <c r="P185" s="233">
        <v>1.0</v>
      </c>
      <c r="Q185" s="233" t="s">
        <v>28</v>
      </c>
      <c r="R185" s="233" t="s">
        <v>28</v>
      </c>
      <c r="S185" s="236"/>
      <c r="T185" s="236"/>
      <c r="U185" s="236"/>
      <c r="V185" s="236"/>
      <c r="W185" s="236"/>
      <c r="X185" s="234">
        <v>847.96</v>
      </c>
      <c r="Y185" s="234"/>
      <c r="Z185" s="234"/>
      <c r="AA185" s="235"/>
      <c r="AB185" s="235"/>
      <c r="AC185" s="236"/>
      <c r="AD185" s="233"/>
    </row>
    <row r="186">
      <c r="A186" s="233">
        <v>184.0</v>
      </c>
      <c r="B186" s="229" t="s">
        <v>54</v>
      </c>
      <c r="C186" s="229" t="s">
        <v>28</v>
      </c>
      <c r="D186" s="229" t="s">
        <v>28</v>
      </c>
      <c r="E186" s="229" t="s">
        <v>28</v>
      </c>
      <c r="F186" s="229">
        <v>32.0</v>
      </c>
      <c r="G186" s="229" t="s">
        <v>28</v>
      </c>
      <c r="H186" s="229" t="s">
        <v>30</v>
      </c>
      <c r="I186" s="233">
        <v>2.0</v>
      </c>
      <c r="J186" s="233" t="s">
        <v>37</v>
      </c>
      <c r="K186" s="233" t="s">
        <v>27</v>
      </c>
      <c r="L186" s="233" t="s">
        <v>27</v>
      </c>
      <c r="M186" s="233">
        <v>5.0</v>
      </c>
      <c r="N186" s="233">
        <v>5.0</v>
      </c>
      <c r="O186" s="233">
        <v>6.0</v>
      </c>
      <c r="P186" s="233">
        <v>5.0</v>
      </c>
      <c r="Q186" s="233" t="s">
        <v>28</v>
      </c>
      <c r="R186" s="233" t="s">
        <v>27</v>
      </c>
      <c r="S186" s="237">
        <v>126.45314</v>
      </c>
      <c r="T186" s="237">
        <v>4.4286</v>
      </c>
      <c r="U186" s="237">
        <v>9735.0</v>
      </c>
      <c r="V186" s="237">
        <v>13.0</v>
      </c>
      <c r="W186" s="237">
        <v>23.36848</v>
      </c>
      <c r="X186" s="234">
        <v>691.15</v>
      </c>
      <c r="Y186" s="234"/>
      <c r="Z186" s="234"/>
      <c r="AA186" s="235"/>
      <c r="AB186" s="235"/>
      <c r="AC186" s="236"/>
      <c r="AD186" s="233"/>
    </row>
    <row r="187">
      <c r="A187" s="229">
        <v>185.0</v>
      </c>
      <c r="B187" s="229" t="s">
        <v>54</v>
      </c>
      <c r="C187" s="229" t="s">
        <v>28</v>
      </c>
      <c r="D187" s="229" t="s">
        <v>28</v>
      </c>
      <c r="E187" s="229" t="s">
        <v>28</v>
      </c>
      <c r="F187" s="229">
        <v>32.0</v>
      </c>
      <c r="G187" s="229" t="s">
        <v>28</v>
      </c>
      <c r="H187" s="229" t="s">
        <v>30</v>
      </c>
      <c r="I187" s="233">
        <v>2.0</v>
      </c>
      <c r="J187" s="233" t="s">
        <v>38</v>
      </c>
      <c r="K187" s="233" t="s">
        <v>27</v>
      </c>
      <c r="L187" s="233" t="s">
        <v>27</v>
      </c>
      <c r="M187" s="233">
        <v>7.0</v>
      </c>
      <c r="N187" s="233">
        <v>5.0</v>
      </c>
      <c r="O187" s="233">
        <v>8.0</v>
      </c>
      <c r="P187" s="233">
        <v>8.0</v>
      </c>
      <c r="Q187" s="233" t="s">
        <v>27</v>
      </c>
      <c r="R187" s="233" t="s">
        <v>27</v>
      </c>
      <c r="S187" s="236"/>
      <c r="T187" s="236"/>
      <c r="U187" s="236"/>
      <c r="V187" s="236"/>
      <c r="W187" s="236"/>
      <c r="X187" s="234">
        <v>1119.95</v>
      </c>
      <c r="Y187" s="234"/>
      <c r="Z187" s="234"/>
      <c r="AA187" s="235"/>
      <c r="AB187" s="235"/>
      <c r="AC187" s="236"/>
      <c r="AD187" s="233"/>
    </row>
    <row r="188">
      <c r="A188" s="233">
        <v>186.0</v>
      </c>
      <c r="B188" s="229" t="s">
        <v>54</v>
      </c>
      <c r="C188" s="229" t="s">
        <v>28</v>
      </c>
      <c r="D188" s="229" t="s">
        <v>28</v>
      </c>
      <c r="E188" s="229" t="s">
        <v>28</v>
      </c>
      <c r="F188" s="229">
        <v>32.0</v>
      </c>
      <c r="G188" s="229" t="s">
        <v>28</v>
      </c>
      <c r="H188" s="229" t="s">
        <v>30</v>
      </c>
      <c r="I188" s="233">
        <v>2.0</v>
      </c>
      <c r="J188" s="233" t="s">
        <v>39</v>
      </c>
      <c r="K188" s="233" t="s">
        <v>27</v>
      </c>
      <c r="L188" s="233" t="s">
        <v>27</v>
      </c>
      <c r="M188" s="233">
        <v>5.0</v>
      </c>
      <c r="N188" s="233">
        <v>6.0</v>
      </c>
      <c r="O188" s="233">
        <v>6.0</v>
      </c>
      <c r="P188" s="233">
        <v>6.0</v>
      </c>
      <c r="Q188" s="233" t="s">
        <v>28</v>
      </c>
      <c r="R188" s="233" t="s">
        <v>27</v>
      </c>
      <c r="S188" s="236"/>
      <c r="T188" s="236"/>
      <c r="U188" s="236"/>
      <c r="V188" s="236"/>
      <c r="W188" s="236"/>
      <c r="X188" s="234">
        <v>2621.85</v>
      </c>
      <c r="Y188" s="234"/>
      <c r="Z188" s="234"/>
      <c r="AA188" s="235"/>
      <c r="AB188" s="235"/>
      <c r="AC188" s="236"/>
      <c r="AD188" s="233"/>
    </row>
    <row r="189">
      <c r="A189" s="229">
        <v>187.0</v>
      </c>
      <c r="B189" s="229" t="s">
        <v>54</v>
      </c>
      <c r="C189" s="229" t="s">
        <v>28</v>
      </c>
      <c r="D189" s="229" t="s">
        <v>28</v>
      </c>
      <c r="E189" s="229" t="s">
        <v>28</v>
      </c>
      <c r="F189" s="229">
        <v>32.0</v>
      </c>
      <c r="G189" s="229" t="s">
        <v>28</v>
      </c>
      <c r="H189" s="229" t="s">
        <v>30</v>
      </c>
      <c r="I189" s="233">
        <v>2.0</v>
      </c>
      <c r="J189" s="233" t="s">
        <v>40</v>
      </c>
      <c r="K189" s="233" t="s">
        <v>27</v>
      </c>
      <c r="L189" s="233" t="s">
        <v>28</v>
      </c>
      <c r="M189" s="233">
        <v>3.0</v>
      </c>
      <c r="N189" s="233">
        <v>4.0</v>
      </c>
      <c r="O189" s="233">
        <v>4.0</v>
      </c>
      <c r="P189" s="233">
        <v>4.0</v>
      </c>
      <c r="Q189" s="233" t="s">
        <v>28</v>
      </c>
      <c r="R189" s="233" t="s">
        <v>27</v>
      </c>
      <c r="S189" s="237">
        <v>287.48672</v>
      </c>
      <c r="T189" s="237">
        <v>291.37731</v>
      </c>
      <c r="U189" s="237">
        <v>10624.0</v>
      </c>
      <c r="V189" s="237">
        <v>43.0</v>
      </c>
      <c r="W189" s="237">
        <v>50.64255</v>
      </c>
      <c r="X189" s="234">
        <v>3148.42</v>
      </c>
      <c r="Y189" s="234"/>
      <c r="Z189" s="234"/>
      <c r="AA189" s="235"/>
      <c r="AB189" s="235"/>
      <c r="AC189" s="236"/>
      <c r="AD189" s="233"/>
    </row>
    <row r="190">
      <c r="A190" s="233">
        <v>188.0</v>
      </c>
      <c r="B190" s="229" t="s">
        <v>54</v>
      </c>
      <c r="C190" s="229" t="s">
        <v>28</v>
      </c>
      <c r="D190" s="229" t="s">
        <v>28</v>
      </c>
      <c r="E190" s="229" t="s">
        <v>28</v>
      </c>
      <c r="F190" s="229">
        <v>32.0</v>
      </c>
      <c r="G190" s="229" t="s">
        <v>28</v>
      </c>
      <c r="H190" s="229" t="s">
        <v>30</v>
      </c>
      <c r="I190" s="233">
        <v>2.0</v>
      </c>
      <c r="J190" s="233" t="s">
        <v>41</v>
      </c>
      <c r="K190" s="233" t="s">
        <v>27</v>
      </c>
      <c r="L190" s="233" t="s">
        <v>27</v>
      </c>
      <c r="M190" s="233">
        <v>4.0</v>
      </c>
      <c r="N190" s="233">
        <v>0.0</v>
      </c>
      <c r="O190" s="233">
        <v>6.0</v>
      </c>
      <c r="P190" s="233">
        <v>3.0</v>
      </c>
      <c r="Q190" s="233" t="s">
        <v>28</v>
      </c>
      <c r="R190" s="233" t="s">
        <v>27</v>
      </c>
      <c r="S190" s="236"/>
      <c r="T190" s="236"/>
      <c r="U190" s="236"/>
      <c r="V190" s="236"/>
      <c r="W190" s="236"/>
      <c r="X190" s="234">
        <v>466.13</v>
      </c>
      <c r="Y190" s="234"/>
      <c r="Z190" s="234"/>
      <c r="AA190" s="235"/>
      <c r="AB190" s="235"/>
      <c r="AC190" s="236"/>
      <c r="AD190" s="233"/>
    </row>
    <row r="191">
      <c r="A191" s="229">
        <v>189.0</v>
      </c>
      <c r="B191" s="229" t="s">
        <v>54</v>
      </c>
      <c r="C191" s="229" t="s">
        <v>28</v>
      </c>
      <c r="D191" s="229" t="s">
        <v>28</v>
      </c>
      <c r="E191" s="229" t="s">
        <v>28</v>
      </c>
      <c r="F191" s="229">
        <v>32.0</v>
      </c>
      <c r="G191" s="229" t="s">
        <v>28</v>
      </c>
      <c r="H191" s="229" t="s">
        <v>30</v>
      </c>
      <c r="I191" s="233">
        <v>2.0</v>
      </c>
      <c r="J191" s="233" t="s">
        <v>42</v>
      </c>
      <c r="K191" s="233" t="s">
        <v>27</v>
      </c>
      <c r="L191" s="233" t="s">
        <v>28</v>
      </c>
      <c r="M191" s="233">
        <v>1.0</v>
      </c>
      <c r="N191" s="233">
        <v>5.0</v>
      </c>
      <c r="O191" s="233">
        <v>2.0</v>
      </c>
      <c r="P191" s="233">
        <v>2.0</v>
      </c>
      <c r="Q191" s="233" t="s">
        <v>27</v>
      </c>
      <c r="R191" s="233" t="s">
        <v>27</v>
      </c>
      <c r="S191" s="237">
        <v>346.68213</v>
      </c>
      <c r="T191" s="237">
        <v>305.55496</v>
      </c>
      <c r="U191" s="237">
        <v>11235.0</v>
      </c>
      <c r="V191" s="237">
        <v>53.0</v>
      </c>
      <c r="W191" s="237">
        <v>44.55843</v>
      </c>
      <c r="X191" s="234">
        <v>2041.95</v>
      </c>
      <c r="Y191" s="234"/>
      <c r="Z191" s="234"/>
      <c r="AA191" s="235"/>
      <c r="AB191" s="235"/>
      <c r="AC191" s="236"/>
      <c r="AD191" s="233"/>
    </row>
    <row r="192">
      <c r="A192" s="233">
        <v>190.0</v>
      </c>
      <c r="B192" s="229" t="s">
        <v>54</v>
      </c>
      <c r="C192" s="229" t="s">
        <v>28</v>
      </c>
      <c r="D192" s="229" t="s">
        <v>28</v>
      </c>
      <c r="E192" s="229" t="s">
        <v>28</v>
      </c>
      <c r="F192" s="229">
        <v>32.0</v>
      </c>
      <c r="G192" s="229" t="s">
        <v>28</v>
      </c>
      <c r="H192" s="229" t="s">
        <v>30</v>
      </c>
      <c r="I192" s="233">
        <v>2.0</v>
      </c>
      <c r="J192" s="233" t="s">
        <v>43</v>
      </c>
      <c r="K192" s="233" t="s">
        <v>27</v>
      </c>
      <c r="L192" s="233" t="s">
        <v>27</v>
      </c>
      <c r="M192" s="233">
        <v>1.0</v>
      </c>
      <c r="N192" s="233">
        <v>0.0</v>
      </c>
      <c r="O192" s="233">
        <v>2.0</v>
      </c>
      <c r="P192" s="233">
        <v>2.0</v>
      </c>
      <c r="Q192" s="233" t="s">
        <v>28</v>
      </c>
      <c r="R192" s="233" t="s">
        <v>27</v>
      </c>
      <c r="S192" s="236"/>
      <c r="T192" s="236"/>
      <c r="U192" s="236"/>
      <c r="V192" s="236"/>
      <c r="W192" s="236"/>
      <c r="X192" s="234" t="s">
        <v>199</v>
      </c>
      <c r="Y192" s="234"/>
      <c r="Z192" s="234"/>
      <c r="AA192" s="235"/>
      <c r="AB192" s="235"/>
      <c r="AC192" s="236"/>
      <c r="AD192" s="233"/>
    </row>
    <row r="193">
      <c r="A193" s="229">
        <v>191.0</v>
      </c>
      <c r="B193" s="229" t="s">
        <v>54</v>
      </c>
      <c r="C193" s="229" t="s">
        <v>28</v>
      </c>
      <c r="D193" s="229" t="s">
        <v>28</v>
      </c>
      <c r="E193" s="229" t="s">
        <v>28</v>
      </c>
      <c r="F193" s="229">
        <v>32.0</v>
      </c>
      <c r="G193" s="229" t="s">
        <v>28</v>
      </c>
      <c r="H193" s="229" t="s">
        <v>30</v>
      </c>
      <c r="I193" s="233">
        <v>2.0</v>
      </c>
      <c r="J193" s="233" t="s">
        <v>44</v>
      </c>
      <c r="K193" s="233" t="s">
        <v>27</v>
      </c>
      <c r="L193" s="233" t="s">
        <v>28</v>
      </c>
      <c r="M193" s="233">
        <v>1.0</v>
      </c>
      <c r="N193" s="233">
        <v>4.0</v>
      </c>
      <c r="O193" s="233">
        <v>2.0</v>
      </c>
      <c r="P193" s="233">
        <v>2.0</v>
      </c>
      <c r="Q193" s="233" t="s">
        <v>27</v>
      </c>
      <c r="R193" s="233" t="s">
        <v>28</v>
      </c>
      <c r="S193" s="236"/>
      <c r="T193" s="236"/>
      <c r="U193" s="236"/>
      <c r="V193" s="236"/>
      <c r="W193" s="236"/>
      <c r="X193" s="234">
        <v>1706.48</v>
      </c>
      <c r="Y193" s="234"/>
      <c r="Z193" s="234"/>
      <c r="AA193" s="235"/>
      <c r="AB193" s="235"/>
      <c r="AC193" s="236"/>
      <c r="AD193" s="233"/>
    </row>
    <row r="194">
      <c r="A194" s="233">
        <v>192.0</v>
      </c>
      <c r="B194" s="229" t="s">
        <v>54</v>
      </c>
      <c r="C194" s="229" t="s">
        <v>28</v>
      </c>
      <c r="D194" s="229" t="s">
        <v>28</v>
      </c>
      <c r="E194" s="229" t="s">
        <v>28</v>
      </c>
      <c r="F194" s="229">
        <v>32.0</v>
      </c>
      <c r="G194" s="229" t="s">
        <v>28</v>
      </c>
      <c r="H194" s="229" t="s">
        <v>30</v>
      </c>
      <c r="I194" s="233">
        <v>2.0</v>
      </c>
      <c r="J194" s="233" t="s">
        <v>45</v>
      </c>
      <c r="K194" s="233" t="s">
        <v>27</v>
      </c>
      <c r="L194" s="233" t="s">
        <v>27</v>
      </c>
      <c r="M194" s="233">
        <v>1.0</v>
      </c>
      <c r="N194" s="233">
        <v>4.0</v>
      </c>
      <c r="O194" s="233">
        <v>2.0</v>
      </c>
      <c r="P194" s="233">
        <v>2.0</v>
      </c>
      <c r="Q194" s="233" t="s">
        <v>28</v>
      </c>
      <c r="R194" s="233" t="s">
        <v>27</v>
      </c>
      <c r="S194" s="237">
        <v>502.95553</v>
      </c>
      <c r="T194" s="237">
        <v>505.90099</v>
      </c>
      <c r="U194" s="237">
        <v>4866.0</v>
      </c>
      <c r="V194" s="237">
        <v>34.0</v>
      </c>
      <c r="W194" s="237">
        <v>30.2473</v>
      </c>
      <c r="X194" s="234">
        <v>987.52</v>
      </c>
      <c r="Y194" s="234"/>
      <c r="Z194" s="234"/>
      <c r="AA194" s="235"/>
      <c r="AB194" s="235"/>
      <c r="AC194" s="236"/>
      <c r="AD194" s="233"/>
    </row>
    <row r="195">
      <c r="A195" s="229">
        <v>193.0</v>
      </c>
      <c r="B195" s="229" t="s">
        <v>54</v>
      </c>
      <c r="C195" s="229" t="s">
        <v>28</v>
      </c>
      <c r="D195" s="229" t="s">
        <v>28</v>
      </c>
      <c r="E195" s="229" t="s">
        <v>28</v>
      </c>
      <c r="F195" s="229">
        <v>32.0</v>
      </c>
      <c r="G195" s="229" t="s">
        <v>28</v>
      </c>
      <c r="H195" s="229" t="s">
        <v>30</v>
      </c>
      <c r="I195" s="233">
        <v>2.0</v>
      </c>
      <c r="J195" s="233" t="s">
        <v>46</v>
      </c>
      <c r="K195" s="233" t="s">
        <v>27</v>
      </c>
      <c r="L195" s="233" t="s">
        <v>27</v>
      </c>
      <c r="M195" s="233">
        <v>1.0</v>
      </c>
      <c r="N195" s="233">
        <v>0.0</v>
      </c>
      <c r="O195" s="233">
        <v>3.0</v>
      </c>
      <c r="P195" s="233">
        <v>3.0</v>
      </c>
      <c r="Q195" s="233" t="s">
        <v>28</v>
      </c>
      <c r="R195" s="233" t="s">
        <v>27</v>
      </c>
      <c r="S195" s="236"/>
      <c r="T195" s="236"/>
      <c r="U195" s="236"/>
      <c r="V195" s="236"/>
      <c r="W195" s="236"/>
      <c r="X195" s="234">
        <v>1380.05</v>
      </c>
      <c r="Y195" s="234"/>
      <c r="Z195" s="234"/>
      <c r="AA195" s="235"/>
      <c r="AB195" s="235"/>
      <c r="AC195" s="236"/>
      <c r="AD195" s="233"/>
    </row>
    <row r="196">
      <c r="A196" s="233">
        <v>194.0</v>
      </c>
      <c r="B196" s="229" t="s">
        <v>54</v>
      </c>
      <c r="C196" s="229" t="s">
        <v>28</v>
      </c>
      <c r="D196" s="229" t="s">
        <v>28</v>
      </c>
      <c r="E196" s="229" t="s">
        <v>28</v>
      </c>
      <c r="F196" s="229">
        <v>32.0</v>
      </c>
      <c r="G196" s="229" t="s">
        <v>28</v>
      </c>
      <c r="H196" s="229" t="s">
        <v>30</v>
      </c>
      <c r="I196" s="233">
        <v>2.0</v>
      </c>
      <c r="J196" s="233" t="s">
        <v>47</v>
      </c>
      <c r="K196" s="233" t="s">
        <v>27</v>
      </c>
      <c r="L196" s="233" t="s">
        <v>27</v>
      </c>
      <c r="M196" s="233">
        <v>2.0</v>
      </c>
      <c r="N196" s="233">
        <v>3.0</v>
      </c>
      <c r="O196" s="233">
        <v>3.0</v>
      </c>
      <c r="P196" s="233">
        <v>2.0</v>
      </c>
      <c r="Q196" s="233" t="s">
        <v>28</v>
      </c>
      <c r="R196" s="233" t="s">
        <v>28</v>
      </c>
      <c r="S196" s="236"/>
      <c r="T196" s="236"/>
      <c r="U196" s="236"/>
      <c r="V196" s="236"/>
      <c r="W196" s="236"/>
      <c r="X196" s="234">
        <v>3688.22</v>
      </c>
      <c r="Y196" s="234"/>
      <c r="Z196" s="234"/>
      <c r="AA196" s="235"/>
      <c r="AB196" s="235"/>
      <c r="AC196" s="236"/>
      <c r="AD196" s="233"/>
    </row>
    <row r="197">
      <c r="A197" s="229">
        <v>195.0</v>
      </c>
      <c r="B197" s="229" t="s">
        <v>54</v>
      </c>
      <c r="C197" s="229" t="s">
        <v>28</v>
      </c>
      <c r="D197" s="229" t="s">
        <v>28</v>
      </c>
      <c r="E197" s="229" t="s">
        <v>28</v>
      </c>
      <c r="F197" s="229">
        <v>32.0</v>
      </c>
      <c r="G197" s="229" t="s">
        <v>28</v>
      </c>
      <c r="H197" s="229" t="s">
        <v>30</v>
      </c>
      <c r="I197" s="233">
        <v>2.0</v>
      </c>
      <c r="J197" s="233" t="s">
        <v>48</v>
      </c>
      <c r="K197" s="233" t="s">
        <v>27</v>
      </c>
      <c r="L197" s="233" t="s">
        <v>27</v>
      </c>
      <c r="M197" s="233">
        <v>2.0</v>
      </c>
      <c r="N197" s="233">
        <v>2.0</v>
      </c>
      <c r="O197" s="233">
        <v>4.0</v>
      </c>
      <c r="P197" s="233">
        <v>3.0</v>
      </c>
      <c r="Q197" s="233" t="s">
        <v>28</v>
      </c>
      <c r="R197" s="233" t="s">
        <v>27</v>
      </c>
      <c r="S197" s="236"/>
      <c r="T197" s="236"/>
      <c r="U197" s="236"/>
      <c r="V197" s="236"/>
      <c r="W197" s="236"/>
      <c r="X197" s="234" t="s">
        <v>200</v>
      </c>
      <c r="Y197" s="234"/>
      <c r="Z197" s="234"/>
      <c r="AA197" s="235"/>
      <c r="AB197" s="235"/>
      <c r="AC197" s="236"/>
      <c r="AD197" s="233"/>
    </row>
    <row r="198">
      <c r="A198" s="233">
        <v>196.0</v>
      </c>
      <c r="B198" s="229" t="s">
        <v>54</v>
      </c>
      <c r="C198" s="229" t="s">
        <v>28</v>
      </c>
      <c r="D198" s="229" t="s">
        <v>28</v>
      </c>
      <c r="E198" s="229" t="s">
        <v>28</v>
      </c>
      <c r="F198" s="229">
        <v>32.0</v>
      </c>
      <c r="G198" s="229" t="s">
        <v>28</v>
      </c>
      <c r="H198" s="229" t="s">
        <v>30</v>
      </c>
      <c r="I198" s="233">
        <v>2.0</v>
      </c>
      <c r="J198" s="233" t="s">
        <v>49</v>
      </c>
      <c r="K198" s="233" t="s">
        <v>27</v>
      </c>
      <c r="L198" s="233" t="s">
        <v>28</v>
      </c>
      <c r="M198" s="233">
        <v>1.0</v>
      </c>
      <c r="N198" s="233">
        <v>6.0</v>
      </c>
      <c r="O198" s="233">
        <v>2.0</v>
      </c>
      <c r="P198" s="233">
        <v>2.0</v>
      </c>
      <c r="Q198" s="233" t="s">
        <v>28</v>
      </c>
      <c r="R198" s="233" t="s">
        <v>28</v>
      </c>
      <c r="S198" s="236"/>
      <c r="T198" s="236"/>
      <c r="U198" s="236"/>
      <c r="V198" s="236"/>
      <c r="W198" s="236"/>
      <c r="X198" s="234">
        <v>1783.43</v>
      </c>
      <c r="Y198" s="234"/>
      <c r="Z198" s="234"/>
      <c r="AA198" s="235"/>
      <c r="AB198" s="235"/>
      <c r="AC198" s="236"/>
      <c r="AD198" s="233"/>
    </row>
    <row r="199">
      <c r="A199" s="229">
        <v>197.0</v>
      </c>
      <c r="B199" s="229" t="s">
        <v>54</v>
      </c>
      <c r="C199" s="229" t="s">
        <v>28</v>
      </c>
      <c r="D199" s="229" t="s">
        <v>28</v>
      </c>
      <c r="E199" s="229" t="s">
        <v>28</v>
      </c>
      <c r="F199" s="229">
        <v>32.0</v>
      </c>
      <c r="G199" s="229" t="s">
        <v>28</v>
      </c>
      <c r="H199" s="229" t="s">
        <v>30</v>
      </c>
      <c r="I199" s="233">
        <v>2.0</v>
      </c>
      <c r="J199" s="233" t="s">
        <v>50</v>
      </c>
      <c r="K199" s="233" t="s">
        <v>27</v>
      </c>
      <c r="L199" s="233" t="s">
        <v>27</v>
      </c>
      <c r="M199" s="233">
        <v>2.0</v>
      </c>
      <c r="N199" s="233">
        <v>3.0</v>
      </c>
      <c r="O199" s="233">
        <v>5.0</v>
      </c>
      <c r="P199" s="233">
        <v>5.0</v>
      </c>
      <c r="Q199" s="233" t="s">
        <v>28</v>
      </c>
      <c r="R199" s="233" t="s">
        <v>27</v>
      </c>
      <c r="S199" s="236"/>
      <c r="T199" s="236"/>
      <c r="U199" s="236"/>
      <c r="V199" s="236"/>
      <c r="W199" s="236"/>
      <c r="X199" s="234" t="s">
        <v>199</v>
      </c>
      <c r="Y199" s="234"/>
      <c r="Z199" s="234"/>
      <c r="AA199" s="235"/>
      <c r="AB199" s="235"/>
      <c r="AC199" s="236"/>
      <c r="AD199" s="233"/>
    </row>
    <row r="200">
      <c r="A200" s="233">
        <v>198.0</v>
      </c>
      <c r="B200" s="229" t="s">
        <v>54</v>
      </c>
      <c r="C200" s="229" t="s">
        <v>28</v>
      </c>
      <c r="D200" s="229" t="s">
        <v>28</v>
      </c>
      <c r="E200" s="229" t="s">
        <v>28</v>
      </c>
      <c r="F200" s="229">
        <v>32.0</v>
      </c>
      <c r="G200" s="229" t="s">
        <v>28</v>
      </c>
      <c r="H200" s="229" t="s">
        <v>30</v>
      </c>
      <c r="I200" s="233">
        <v>2.0</v>
      </c>
      <c r="J200" s="233" t="s">
        <v>51</v>
      </c>
      <c r="K200" s="233" t="s">
        <v>27</v>
      </c>
      <c r="L200" s="233" t="s">
        <v>27</v>
      </c>
      <c r="M200" s="233">
        <v>3.0</v>
      </c>
      <c r="N200" s="233">
        <v>4.0</v>
      </c>
      <c r="O200" s="233">
        <v>6.0</v>
      </c>
      <c r="P200" s="233">
        <v>4.0</v>
      </c>
      <c r="Q200" s="233" t="s">
        <v>28</v>
      </c>
      <c r="R200" s="233" t="s">
        <v>27</v>
      </c>
      <c r="S200" s="236"/>
      <c r="T200" s="236"/>
      <c r="U200" s="236"/>
      <c r="V200" s="236"/>
      <c r="W200" s="236"/>
      <c r="X200" s="234">
        <v>2143.88</v>
      </c>
      <c r="Y200" s="234"/>
      <c r="Z200" s="234"/>
      <c r="AA200" s="235"/>
      <c r="AB200" s="235"/>
      <c r="AC200" s="236"/>
      <c r="AD200" s="233"/>
    </row>
    <row r="201">
      <c r="A201" s="229">
        <v>199.0</v>
      </c>
      <c r="B201" s="229" t="s">
        <v>54</v>
      </c>
      <c r="C201" s="229" t="s">
        <v>28</v>
      </c>
      <c r="D201" s="229" t="s">
        <v>28</v>
      </c>
      <c r="E201" s="229" t="s">
        <v>28</v>
      </c>
      <c r="F201" s="229">
        <v>32.0</v>
      </c>
      <c r="G201" s="229" t="s">
        <v>28</v>
      </c>
      <c r="H201" s="229" t="s">
        <v>30</v>
      </c>
      <c r="I201" s="233">
        <v>2.0</v>
      </c>
      <c r="J201" s="233" t="s">
        <v>52</v>
      </c>
      <c r="K201" s="233" t="s">
        <v>27</v>
      </c>
      <c r="L201" s="233" t="s">
        <v>27</v>
      </c>
      <c r="M201" s="233">
        <v>0.0</v>
      </c>
      <c r="N201" s="233">
        <v>0.0</v>
      </c>
      <c r="O201" s="233">
        <v>3.0</v>
      </c>
      <c r="P201" s="233">
        <v>2.0</v>
      </c>
      <c r="Q201" s="233" t="s">
        <v>28</v>
      </c>
      <c r="R201" s="233" t="s">
        <v>27</v>
      </c>
      <c r="S201" s="236"/>
      <c r="T201" s="236"/>
      <c r="U201" s="236"/>
      <c r="V201" s="236"/>
      <c r="W201" s="236"/>
      <c r="X201" s="234">
        <v>1003.87</v>
      </c>
      <c r="Y201" s="234"/>
      <c r="Z201" s="234"/>
      <c r="AA201" s="235"/>
      <c r="AB201" s="235"/>
      <c r="AC201" s="236"/>
      <c r="AD201" s="233"/>
    </row>
    <row r="202">
      <c r="A202" s="233">
        <v>200.0</v>
      </c>
      <c r="B202" s="229" t="s">
        <v>54</v>
      </c>
      <c r="C202" s="229" t="s">
        <v>28</v>
      </c>
      <c r="D202" s="229" t="s">
        <v>28</v>
      </c>
      <c r="E202" s="229" t="s">
        <v>28</v>
      </c>
      <c r="F202" s="229">
        <v>32.0</v>
      </c>
      <c r="G202" s="229" t="s">
        <v>28</v>
      </c>
      <c r="H202" s="229" t="s">
        <v>30</v>
      </c>
      <c r="I202" s="233">
        <v>4.0</v>
      </c>
      <c r="J202" s="233" t="s">
        <v>31</v>
      </c>
      <c r="K202" s="229" t="s">
        <v>27</v>
      </c>
      <c r="L202" s="229" t="s">
        <v>28</v>
      </c>
      <c r="M202" s="229">
        <v>0.0</v>
      </c>
      <c r="N202" s="229">
        <v>7.0</v>
      </c>
      <c r="O202" s="229">
        <v>1.0</v>
      </c>
      <c r="P202" s="229">
        <v>1.0</v>
      </c>
      <c r="Q202" s="229" t="s">
        <v>28</v>
      </c>
      <c r="R202" s="229" t="s">
        <v>27</v>
      </c>
      <c r="S202" s="236"/>
      <c r="T202" s="236"/>
      <c r="U202" s="236"/>
      <c r="V202" s="236"/>
      <c r="W202" s="236"/>
      <c r="X202" s="234">
        <v>2132.33</v>
      </c>
      <c r="Y202" s="234"/>
      <c r="Z202" s="234"/>
      <c r="AA202" s="235"/>
      <c r="AB202" s="235"/>
      <c r="AC202" s="236"/>
      <c r="AD202" s="233"/>
    </row>
    <row r="203">
      <c r="A203" s="229">
        <v>201.0</v>
      </c>
      <c r="B203" s="229" t="s">
        <v>54</v>
      </c>
      <c r="C203" s="229" t="s">
        <v>28</v>
      </c>
      <c r="D203" s="229" t="s">
        <v>28</v>
      </c>
      <c r="E203" s="229" t="s">
        <v>28</v>
      </c>
      <c r="F203" s="229">
        <v>32.0</v>
      </c>
      <c r="G203" s="229" t="s">
        <v>28</v>
      </c>
      <c r="H203" s="229" t="s">
        <v>30</v>
      </c>
      <c r="I203" s="233">
        <v>4.0</v>
      </c>
      <c r="J203" s="233" t="s">
        <v>32</v>
      </c>
      <c r="K203" s="233" t="s">
        <v>27</v>
      </c>
      <c r="L203" s="233" t="s">
        <v>27</v>
      </c>
      <c r="M203" s="233">
        <v>8.0</v>
      </c>
      <c r="N203" s="233">
        <v>0.0</v>
      </c>
      <c r="O203" s="233">
        <v>10.0</v>
      </c>
      <c r="P203" s="233">
        <v>5.0</v>
      </c>
      <c r="Q203" s="233" t="s">
        <v>28</v>
      </c>
      <c r="R203" s="233" t="s">
        <v>27</v>
      </c>
      <c r="S203" s="236"/>
      <c r="T203" s="236"/>
      <c r="U203" s="236"/>
      <c r="V203" s="236"/>
      <c r="W203" s="236"/>
      <c r="X203" s="234">
        <v>817.95</v>
      </c>
      <c r="Y203" s="234"/>
      <c r="Z203" s="234"/>
      <c r="AA203" s="235"/>
      <c r="AB203" s="235"/>
      <c r="AC203" s="236"/>
      <c r="AD203" s="233"/>
    </row>
    <row r="204">
      <c r="A204" s="233">
        <v>202.0</v>
      </c>
      <c r="B204" s="229" t="s">
        <v>54</v>
      </c>
      <c r="C204" s="229" t="s">
        <v>28</v>
      </c>
      <c r="D204" s="229" t="s">
        <v>28</v>
      </c>
      <c r="E204" s="229" t="s">
        <v>28</v>
      </c>
      <c r="F204" s="229">
        <v>32.0</v>
      </c>
      <c r="G204" s="229" t="s">
        <v>28</v>
      </c>
      <c r="H204" s="229" t="s">
        <v>30</v>
      </c>
      <c r="I204" s="233">
        <v>4.0</v>
      </c>
      <c r="J204" s="233" t="s">
        <v>33</v>
      </c>
      <c r="K204" s="233" t="s">
        <v>27</v>
      </c>
      <c r="L204" s="233" t="s">
        <v>28</v>
      </c>
      <c r="M204" s="233">
        <v>2.0</v>
      </c>
      <c r="N204" s="233">
        <v>4.0</v>
      </c>
      <c r="O204" s="233">
        <v>3.0</v>
      </c>
      <c r="P204" s="233">
        <v>3.0</v>
      </c>
      <c r="Q204" s="233" t="s">
        <v>28</v>
      </c>
      <c r="R204" s="233" t="s">
        <v>27</v>
      </c>
      <c r="S204" s="236"/>
      <c r="T204" s="236"/>
      <c r="U204" s="236"/>
      <c r="V204" s="236"/>
      <c r="W204" s="236"/>
      <c r="X204" s="234">
        <v>2348.93</v>
      </c>
      <c r="Y204" s="234"/>
      <c r="Z204" s="234"/>
      <c r="AA204" s="235"/>
      <c r="AB204" s="235"/>
      <c r="AC204" s="236"/>
      <c r="AD204" s="233"/>
    </row>
    <row r="205">
      <c r="A205" s="229">
        <v>203.0</v>
      </c>
      <c r="B205" s="229" t="s">
        <v>54</v>
      </c>
      <c r="C205" s="229" t="s">
        <v>28</v>
      </c>
      <c r="D205" s="229" t="s">
        <v>28</v>
      </c>
      <c r="E205" s="229" t="s">
        <v>28</v>
      </c>
      <c r="F205" s="229">
        <v>32.0</v>
      </c>
      <c r="G205" s="229" t="s">
        <v>28</v>
      </c>
      <c r="H205" s="229" t="s">
        <v>30</v>
      </c>
      <c r="I205" s="233">
        <v>4.0</v>
      </c>
      <c r="J205" s="233" t="s">
        <v>34</v>
      </c>
      <c r="K205" s="233" t="s">
        <v>27</v>
      </c>
      <c r="L205" s="233" t="s">
        <v>27</v>
      </c>
      <c r="M205" s="233">
        <v>0.0</v>
      </c>
      <c r="N205" s="233">
        <v>3.0</v>
      </c>
      <c r="O205" s="233">
        <v>2.0</v>
      </c>
      <c r="P205" s="233">
        <v>2.0</v>
      </c>
      <c r="Q205" s="233" t="s">
        <v>28</v>
      </c>
      <c r="R205" s="233" t="s">
        <v>27</v>
      </c>
      <c r="S205" s="237">
        <v>256.01021</v>
      </c>
      <c r="T205" s="237">
        <v>236.88336</v>
      </c>
      <c r="U205" s="237">
        <v>3312.0</v>
      </c>
      <c r="V205" s="237">
        <v>16.0</v>
      </c>
      <c r="W205" s="237">
        <v>8.14177</v>
      </c>
      <c r="X205" s="234">
        <v>785.75</v>
      </c>
      <c r="Y205" s="234"/>
      <c r="Z205" s="234"/>
      <c r="AA205" s="235"/>
      <c r="AB205" s="235"/>
      <c r="AC205" s="236"/>
      <c r="AD205" s="233"/>
    </row>
    <row r="206">
      <c r="A206" s="233">
        <v>204.0</v>
      </c>
      <c r="B206" s="229" t="s">
        <v>54</v>
      </c>
      <c r="C206" s="229" t="s">
        <v>28</v>
      </c>
      <c r="D206" s="229" t="s">
        <v>28</v>
      </c>
      <c r="E206" s="229" t="s">
        <v>28</v>
      </c>
      <c r="F206" s="229">
        <v>32.0</v>
      </c>
      <c r="G206" s="229" t="s">
        <v>28</v>
      </c>
      <c r="H206" s="229" t="s">
        <v>30</v>
      </c>
      <c r="I206" s="233">
        <v>4.0</v>
      </c>
      <c r="J206" s="233" t="s">
        <v>35</v>
      </c>
      <c r="K206" s="233" t="s">
        <v>27</v>
      </c>
      <c r="L206" s="233" t="s">
        <v>28</v>
      </c>
      <c r="M206" s="233">
        <v>5.0</v>
      </c>
      <c r="N206" s="233">
        <v>4.0</v>
      </c>
      <c r="O206" s="233">
        <v>6.0</v>
      </c>
      <c r="P206" s="233">
        <v>6.0</v>
      </c>
      <c r="Q206" s="233" t="s">
        <v>28</v>
      </c>
      <c r="R206" s="233" t="s">
        <v>27</v>
      </c>
      <c r="S206" s="236"/>
      <c r="T206" s="236"/>
      <c r="U206" s="236"/>
      <c r="V206" s="236"/>
      <c r="W206" s="236"/>
      <c r="X206" s="234">
        <v>1637.11</v>
      </c>
      <c r="Y206" s="234"/>
      <c r="Z206" s="234"/>
      <c r="AA206" s="235"/>
      <c r="AB206" s="235"/>
      <c r="AC206" s="236"/>
      <c r="AD206" s="233"/>
    </row>
    <row r="207">
      <c r="A207" s="229">
        <v>205.0</v>
      </c>
      <c r="B207" s="229" t="s">
        <v>54</v>
      </c>
      <c r="C207" s="229" t="s">
        <v>28</v>
      </c>
      <c r="D207" s="229" t="s">
        <v>28</v>
      </c>
      <c r="E207" s="229" t="s">
        <v>28</v>
      </c>
      <c r="F207" s="229">
        <v>32.0</v>
      </c>
      <c r="G207" s="229" t="s">
        <v>28</v>
      </c>
      <c r="H207" s="229" t="s">
        <v>30</v>
      </c>
      <c r="I207" s="233">
        <v>4.0</v>
      </c>
      <c r="J207" s="233" t="s">
        <v>36</v>
      </c>
      <c r="K207" s="233" t="s">
        <v>27</v>
      </c>
      <c r="L207" s="233" t="s">
        <v>28</v>
      </c>
      <c r="M207" s="233">
        <v>0.0</v>
      </c>
      <c r="N207" s="233">
        <v>4.0</v>
      </c>
      <c r="O207" s="233">
        <v>1.0</v>
      </c>
      <c r="P207" s="233">
        <v>1.0</v>
      </c>
      <c r="Q207" s="233" t="s">
        <v>28</v>
      </c>
      <c r="R207" s="233" t="s">
        <v>28</v>
      </c>
      <c r="S207" s="236"/>
      <c r="T207" s="236"/>
      <c r="U207" s="236"/>
      <c r="V207" s="236"/>
      <c r="W207" s="236"/>
      <c r="X207" s="234">
        <v>1447.94</v>
      </c>
      <c r="Y207" s="234"/>
      <c r="Z207" s="234"/>
      <c r="AA207" s="235"/>
      <c r="AB207" s="235"/>
      <c r="AC207" s="236"/>
      <c r="AD207" s="233"/>
    </row>
    <row r="208">
      <c r="A208" s="233">
        <v>206.0</v>
      </c>
      <c r="B208" s="229" t="s">
        <v>54</v>
      </c>
      <c r="C208" s="229" t="s">
        <v>28</v>
      </c>
      <c r="D208" s="229" t="s">
        <v>28</v>
      </c>
      <c r="E208" s="229" t="s">
        <v>28</v>
      </c>
      <c r="F208" s="229">
        <v>32.0</v>
      </c>
      <c r="G208" s="229" t="s">
        <v>28</v>
      </c>
      <c r="H208" s="229" t="s">
        <v>30</v>
      </c>
      <c r="I208" s="233">
        <v>4.0</v>
      </c>
      <c r="J208" s="233" t="s">
        <v>37</v>
      </c>
      <c r="K208" s="233" t="s">
        <v>27</v>
      </c>
      <c r="L208" s="233" t="s">
        <v>27</v>
      </c>
      <c r="M208" s="233">
        <v>5.0</v>
      </c>
      <c r="N208" s="233">
        <v>5.0</v>
      </c>
      <c r="O208" s="233">
        <v>6.0</v>
      </c>
      <c r="P208" s="233">
        <v>5.0</v>
      </c>
      <c r="Q208" s="233" t="s">
        <v>28</v>
      </c>
      <c r="R208" s="233" t="s">
        <v>27</v>
      </c>
      <c r="S208" s="237">
        <v>436.07747</v>
      </c>
      <c r="T208" s="237">
        <v>411.57618</v>
      </c>
      <c r="U208" s="237">
        <v>25743.0</v>
      </c>
      <c r="V208" s="237">
        <v>67.0</v>
      </c>
      <c r="W208" s="237">
        <v>94.86214</v>
      </c>
      <c r="X208" s="234">
        <v>4200.15</v>
      </c>
      <c r="Y208" s="234"/>
      <c r="Z208" s="234"/>
      <c r="AA208" s="235"/>
      <c r="AB208" s="235"/>
      <c r="AC208" s="236"/>
      <c r="AD208" s="233"/>
    </row>
    <row r="209">
      <c r="A209" s="229">
        <v>207.0</v>
      </c>
      <c r="B209" s="229" t="s">
        <v>54</v>
      </c>
      <c r="C209" s="229" t="s">
        <v>28</v>
      </c>
      <c r="D209" s="229" t="s">
        <v>28</v>
      </c>
      <c r="E209" s="229" t="s">
        <v>28</v>
      </c>
      <c r="F209" s="229">
        <v>32.0</v>
      </c>
      <c r="G209" s="229" t="s">
        <v>28</v>
      </c>
      <c r="H209" s="229" t="s">
        <v>30</v>
      </c>
      <c r="I209" s="233">
        <v>4.0</v>
      </c>
      <c r="J209" s="233" t="s">
        <v>38</v>
      </c>
      <c r="K209" s="233" t="s">
        <v>27</v>
      </c>
      <c r="L209" s="233" t="s">
        <v>27</v>
      </c>
      <c r="M209" s="233">
        <v>7.0</v>
      </c>
      <c r="N209" s="233">
        <v>5.0</v>
      </c>
      <c r="O209" s="233">
        <v>8.0</v>
      </c>
      <c r="P209" s="233">
        <v>8.0</v>
      </c>
      <c r="Q209" s="233" t="s">
        <v>27</v>
      </c>
      <c r="R209" s="233" t="s">
        <v>27</v>
      </c>
      <c r="S209" s="236"/>
      <c r="T209" s="236"/>
      <c r="U209" s="236"/>
      <c r="V209" s="236"/>
      <c r="W209" s="236"/>
      <c r="X209" s="234">
        <v>2326.57</v>
      </c>
      <c r="Y209" s="234"/>
      <c r="Z209" s="234"/>
      <c r="AA209" s="235"/>
      <c r="AB209" s="235"/>
      <c r="AC209" s="236"/>
      <c r="AD209" s="233"/>
    </row>
    <row r="210">
      <c r="A210" s="233">
        <v>208.0</v>
      </c>
      <c r="B210" s="229" t="s">
        <v>54</v>
      </c>
      <c r="C210" s="229" t="s">
        <v>28</v>
      </c>
      <c r="D210" s="229" t="s">
        <v>28</v>
      </c>
      <c r="E210" s="229" t="s">
        <v>28</v>
      </c>
      <c r="F210" s="229">
        <v>32.0</v>
      </c>
      <c r="G210" s="229" t="s">
        <v>28</v>
      </c>
      <c r="H210" s="229" t="s">
        <v>30</v>
      </c>
      <c r="I210" s="233">
        <v>4.0</v>
      </c>
      <c r="J210" s="233" t="s">
        <v>39</v>
      </c>
      <c r="K210" s="233" t="s">
        <v>27</v>
      </c>
      <c r="L210" s="233" t="s">
        <v>27</v>
      </c>
      <c r="M210" s="233">
        <v>5.0</v>
      </c>
      <c r="N210" s="233">
        <v>6.0</v>
      </c>
      <c r="O210" s="233">
        <v>6.0</v>
      </c>
      <c r="P210" s="233">
        <v>6.0</v>
      </c>
      <c r="Q210" s="233" t="s">
        <v>28</v>
      </c>
      <c r="R210" s="233" t="s">
        <v>27</v>
      </c>
      <c r="S210" s="236"/>
      <c r="T210" s="236"/>
      <c r="U210" s="236"/>
      <c r="V210" s="236"/>
      <c r="W210" s="236"/>
      <c r="X210" s="234">
        <v>4278.24</v>
      </c>
      <c r="Y210" s="234"/>
      <c r="Z210" s="234"/>
      <c r="AA210" s="235"/>
      <c r="AB210" s="235"/>
      <c r="AC210" s="236"/>
      <c r="AD210" s="233"/>
    </row>
    <row r="211">
      <c r="A211" s="229">
        <v>209.0</v>
      </c>
      <c r="B211" s="229" t="s">
        <v>54</v>
      </c>
      <c r="C211" s="229" t="s">
        <v>28</v>
      </c>
      <c r="D211" s="229" t="s">
        <v>28</v>
      </c>
      <c r="E211" s="229" t="s">
        <v>28</v>
      </c>
      <c r="F211" s="229">
        <v>32.0</v>
      </c>
      <c r="G211" s="229" t="s">
        <v>28</v>
      </c>
      <c r="H211" s="229" t="s">
        <v>30</v>
      </c>
      <c r="I211" s="233">
        <v>4.0</v>
      </c>
      <c r="J211" s="233" t="s">
        <v>40</v>
      </c>
      <c r="K211" s="233" t="s">
        <v>27</v>
      </c>
      <c r="L211" s="233" t="s">
        <v>28</v>
      </c>
      <c r="M211" s="233">
        <v>3.0</v>
      </c>
      <c r="N211" s="233">
        <v>4.0</v>
      </c>
      <c r="O211" s="233">
        <v>4.0</v>
      </c>
      <c r="P211" s="233">
        <v>4.0</v>
      </c>
      <c r="Q211" s="233" t="s">
        <v>28</v>
      </c>
      <c r="R211" s="233" t="s">
        <v>27</v>
      </c>
      <c r="S211" s="237">
        <v>491.71427</v>
      </c>
      <c r="T211" s="237">
        <v>517.8119</v>
      </c>
      <c r="U211" s="237">
        <v>21923.0</v>
      </c>
      <c r="V211" s="237">
        <v>81.0</v>
      </c>
      <c r="W211" s="237">
        <v>96.29918</v>
      </c>
      <c r="X211" s="234">
        <v>5749.38</v>
      </c>
      <c r="Y211" s="234"/>
      <c r="Z211" s="234"/>
      <c r="AA211" s="235"/>
      <c r="AB211" s="235"/>
      <c r="AC211" s="236"/>
      <c r="AD211" s="233"/>
    </row>
    <row r="212">
      <c r="A212" s="233">
        <v>210.0</v>
      </c>
      <c r="B212" s="229" t="s">
        <v>54</v>
      </c>
      <c r="C212" s="229" t="s">
        <v>28</v>
      </c>
      <c r="D212" s="229" t="s">
        <v>28</v>
      </c>
      <c r="E212" s="229" t="s">
        <v>28</v>
      </c>
      <c r="F212" s="229">
        <v>32.0</v>
      </c>
      <c r="G212" s="229" t="s">
        <v>28</v>
      </c>
      <c r="H212" s="229" t="s">
        <v>30</v>
      </c>
      <c r="I212" s="233">
        <v>4.0</v>
      </c>
      <c r="J212" s="233" t="s">
        <v>41</v>
      </c>
      <c r="K212" s="233" t="s">
        <v>27</v>
      </c>
      <c r="L212" s="233" t="s">
        <v>27</v>
      </c>
      <c r="M212" s="233">
        <v>4.0</v>
      </c>
      <c r="N212" s="233">
        <v>0.0</v>
      </c>
      <c r="O212" s="233">
        <v>6.0</v>
      </c>
      <c r="P212" s="233">
        <v>3.0</v>
      </c>
      <c r="Q212" s="233" t="s">
        <v>28</v>
      </c>
      <c r="R212" s="233" t="s">
        <v>27</v>
      </c>
      <c r="S212" s="236"/>
      <c r="T212" s="236"/>
      <c r="U212" s="236"/>
      <c r="V212" s="236"/>
      <c r="W212" s="236"/>
      <c r="X212" s="234">
        <v>716.96</v>
      </c>
      <c r="Y212" s="234"/>
      <c r="Z212" s="234"/>
      <c r="AA212" s="235"/>
      <c r="AB212" s="235"/>
      <c r="AC212" s="236"/>
      <c r="AD212" s="233"/>
    </row>
    <row r="213">
      <c r="A213" s="229">
        <v>211.0</v>
      </c>
      <c r="B213" s="229" t="s">
        <v>54</v>
      </c>
      <c r="C213" s="229" t="s">
        <v>28</v>
      </c>
      <c r="D213" s="229" t="s">
        <v>28</v>
      </c>
      <c r="E213" s="229" t="s">
        <v>28</v>
      </c>
      <c r="F213" s="229">
        <v>32.0</v>
      </c>
      <c r="G213" s="229" t="s">
        <v>28</v>
      </c>
      <c r="H213" s="229" t="s">
        <v>30</v>
      </c>
      <c r="I213" s="233">
        <v>4.0</v>
      </c>
      <c r="J213" s="233" t="s">
        <v>42</v>
      </c>
      <c r="K213" s="233" t="s">
        <v>27</v>
      </c>
      <c r="L213" s="233" t="s">
        <v>28</v>
      </c>
      <c r="M213" s="233">
        <v>1.0</v>
      </c>
      <c r="N213" s="233">
        <v>5.0</v>
      </c>
      <c r="O213" s="233">
        <v>2.0</v>
      </c>
      <c r="P213" s="233">
        <v>2.0</v>
      </c>
      <c r="Q213" s="233" t="s">
        <v>27</v>
      </c>
      <c r="R213" s="233" t="s">
        <v>27</v>
      </c>
      <c r="S213" s="237">
        <v>608.65919</v>
      </c>
      <c r="T213" s="237">
        <v>598.99751</v>
      </c>
      <c r="U213" s="237">
        <v>17483.0</v>
      </c>
      <c r="V213" s="237">
        <v>96.0</v>
      </c>
      <c r="W213" s="237">
        <v>99.33195</v>
      </c>
      <c r="X213" s="234">
        <v>3282.8</v>
      </c>
      <c r="Y213" s="234"/>
      <c r="Z213" s="234"/>
      <c r="AA213" s="235"/>
      <c r="AB213" s="235"/>
      <c r="AC213" s="236"/>
      <c r="AD213" s="233"/>
    </row>
    <row r="214">
      <c r="A214" s="233">
        <v>212.0</v>
      </c>
      <c r="B214" s="229" t="s">
        <v>54</v>
      </c>
      <c r="C214" s="229" t="s">
        <v>28</v>
      </c>
      <c r="D214" s="229" t="s">
        <v>28</v>
      </c>
      <c r="E214" s="229" t="s">
        <v>28</v>
      </c>
      <c r="F214" s="229">
        <v>32.0</v>
      </c>
      <c r="G214" s="229" t="s">
        <v>28</v>
      </c>
      <c r="H214" s="229" t="s">
        <v>30</v>
      </c>
      <c r="I214" s="233">
        <v>4.0</v>
      </c>
      <c r="J214" s="233" t="s">
        <v>43</v>
      </c>
      <c r="K214" s="233" t="s">
        <v>27</v>
      </c>
      <c r="L214" s="233" t="s">
        <v>27</v>
      </c>
      <c r="M214" s="233">
        <v>1.0</v>
      </c>
      <c r="N214" s="233">
        <v>0.0</v>
      </c>
      <c r="O214" s="233">
        <v>2.0</v>
      </c>
      <c r="P214" s="233">
        <v>2.0</v>
      </c>
      <c r="Q214" s="233" t="s">
        <v>28</v>
      </c>
      <c r="R214" s="233" t="s">
        <v>27</v>
      </c>
      <c r="S214" s="236"/>
      <c r="T214" s="236"/>
      <c r="U214" s="236"/>
      <c r="V214" s="236"/>
      <c r="W214" s="236"/>
      <c r="X214" s="234" t="s">
        <v>199</v>
      </c>
      <c r="Y214" s="234"/>
      <c r="Z214" s="234"/>
      <c r="AA214" s="235"/>
      <c r="AB214" s="235"/>
      <c r="AC214" s="236"/>
      <c r="AD214" s="233"/>
    </row>
    <row r="215">
      <c r="A215" s="229">
        <v>213.0</v>
      </c>
      <c r="B215" s="229" t="s">
        <v>54</v>
      </c>
      <c r="C215" s="229" t="s">
        <v>28</v>
      </c>
      <c r="D215" s="229" t="s">
        <v>28</v>
      </c>
      <c r="E215" s="229" t="s">
        <v>28</v>
      </c>
      <c r="F215" s="229">
        <v>32.0</v>
      </c>
      <c r="G215" s="229" t="s">
        <v>28</v>
      </c>
      <c r="H215" s="229" t="s">
        <v>30</v>
      </c>
      <c r="I215" s="233">
        <v>4.0</v>
      </c>
      <c r="J215" s="233" t="s">
        <v>44</v>
      </c>
      <c r="K215" s="233" t="s">
        <v>27</v>
      </c>
      <c r="L215" s="233" t="s">
        <v>28</v>
      </c>
      <c r="M215" s="233">
        <v>1.0</v>
      </c>
      <c r="N215" s="233">
        <v>4.0</v>
      </c>
      <c r="O215" s="233">
        <v>2.0</v>
      </c>
      <c r="P215" s="233">
        <v>2.0</v>
      </c>
      <c r="Q215" s="233" t="s">
        <v>27</v>
      </c>
      <c r="R215" s="233" t="s">
        <v>28</v>
      </c>
      <c r="S215" s="236"/>
      <c r="T215" s="236"/>
      <c r="U215" s="236"/>
      <c r="V215" s="236"/>
      <c r="W215" s="236"/>
      <c r="X215" s="234">
        <v>2999.0</v>
      </c>
      <c r="Y215" s="234"/>
      <c r="Z215" s="234"/>
      <c r="AA215" s="235"/>
      <c r="AB215" s="235"/>
      <c r="AC215" s="236"/>
      <c r="AD215" s="233"/>
    </row>
    <row r="216">
      <c r="A216" s="233">
        <v>214.0</v>
      </c>
      <c r="B216" s="229" t="s">
        <v>54</v>
      </c>
      <c r="C216" s="229" t="s">
        <v>28</v>
      </c>
      <c r="D216" s="229" t="s">
        <v>28</v>
      </c>
      <c r="E216" s="229" t="s">
        <v>28</v>
      </c>
      <c r="F216" s="229">
        <v>32.0</v>
      </c>
      <c r="G216" s="229" t="s">
        <v>28</v>
      </c>
      <c r="H216" s="229" t="s">
        <v>30</v>
      </c>
      <c r="I216" s="233">
        <v>4.0</v>
      </c>
      <c r="J216" s="233" t="s">
        <v>45</v>
      </c>
      <c r="K216" s="233" t="s">
        <v>27</v>
      </c>
      <c r="L216" s="233" t="s">
        <v>27</v>
      </c>
      <c r="M216" s="233">
        <v>1.0</v>
      </c>
      <c r="N216" s="233">
        <v>4.0</v>
      </c>
      <c r="O216" s="233">
        <v>2.0</v>
      </c>
      <c r="P216" s="233">
        <v>2.0</v>
      </c>
      <c r="Q216" s="233" t="s">
        <v>28</v>
      </c>
      <c r="R216" s="233" t="s">
        <v>27</v>
      </c>
      <c r="S216" s="237">
        <v>991.96969</v>
      </c>
      <c r="T216" s="237">
        <f>1.02149*1000</f>
        <v>1021.49</v>
      </c>
      <c r="U216" s="237">
        <v>11335.0</v>
      </c>
      <c r="V216" s="237">
        <v>65.0</v>
      </c>
      <c r="W216" s="237">
        <v>83.92537</v>
      </c>
      <c r="X216" s="234">
        <v>1759.51</v>
      </c>
      <c r="Y216" s="234"/>
      <c r="Z216" s="234"/>
      <c r="AA216" s="235"/>
      <c r="AB216" s="235"/>
      <c r="AC216" s="236"/>
      <c r="AD216" s="233"/>
    </row>
    <row r="217">
      <c r="A217" s="229">
        <v>215.0</v>
      </c>
      <c r="B217" s="229" t="s">
        <v>54</v>
      </c>
      <c r="C217" s="229" t="s">
        <v>28</v>
      </c>
      <c r="D217" s="229" t="s">
        <v>28</v>
      </c>
      <c r="E217" s="229" t="s">
        <v>28</v>
      </c>
      <c r="F217" s="229">
        <v>32.0</v>
      </c>
      <c r="G217" s="229" t="s">
        <v>28</v>
      </c>
      <c r="H217" s="229" t="s">
        <v>30</v>
      </c>
      <c r="I217" s="233">
        <v>4.0</v>
      </c>
      <c r="J217" s="233" t="s">
        <v>46</v>
      </c>
      <c r="K217" s="233" t="s">
        <v>27</v>
      </c>
      <c r="L217" s="233" t="s">
        <v>27</v>
      </c>
      <c r="M217" s="233">
        <v>1.0</v>
      </c>
      <c r="N217" s="233">
        <v>0.0</v>
      </c>
      <c r="O217" s="233">
        <v>3.0</v>
      </c>
      <c r="P217" s="233">
        <v>3.0</v>
      </c>
      <c r="Q217" s="233" t="s">
        <v>28</v>
      </c>
      <c r="R217" s="233" t="s">
        <v>27</v>
      </c>
      <c r="S217" s="236"/>
      <c r="T217" s="236"/>
      <c r="U217" s="236"/>
      <c r="V217" s="236"/>
      <c r="W217" s="236"/>
      <c r="X217" s="234">
        <v>2655.7</v>
      </c>
      <c r="Y217" s="234"/>
      <c r="Z217" s="234"/>
      <c r="AA217" s="235"/>
      <c r="AB217" s="235"/>
      <c r="AC217" s="236"/>
      <c r="AD217" s="233"/>
    </row>
    <row r="218">
      <c r="A218" s="233">
        <v>216.0</v>
      </c>
      <c r="B218" s="229" t="s">
        <v>54</v>
      </c>
      <c r="C218" s="229" t="s">
        <v>28</v>
      </c>
      <c r="D218" s="229" t="s">
        <v>28</v>
      </c>
      <c r="E218" s="229" t="s">
        <v>28</v>
      </c>
      <c r="F218" s="229">
        <v>32.0</v>
      </c>
      <c r="G218" s="229" t="s">
        <v>28</v>
      </c>
      <c r="H218" s="229" t="s">
        <v>30</v>
      </c>
      <c r="I218" s="233">
        <v>4.0</v>
      </c>
      <c r="J218" s="233" t="s">
        <v>47</v>
      </c>
      <c r="K218" s="233" t="s">
        <v>27</v>
      </c>
      <c r="L218" s="233" t="s">
        <v>27</v>
      </c>
      <c r="M218" s="233">
        <v>2.0</v>
      </c>
      <c r="N218" s="233">
        <v>3.0</v>
      </c>
      <c r="O218" s="233">
        <v>3.0</v>
      </c>
      <c r="P218" s="233">
        <v>2.0</v>
      </c>
      <c r="Q218" s="233" t="s">
        <v>28</v>
      </c>
      <c r="R218" s="233" t="s">
        <v>28</v>
      </c>
      <c r="S218" s="236"/>
      <c r="T218" s="236"/>
      <c r="U218" s="236"/>
      <c r="V218" s="236"/>
      <c r="W218" s="236"/>
      <c r="X218" s="234">
        <v>7422.47</v>
      </c>
      <c r="Y218" s="234"/>
      <c r="Z218" s="234"/>
      <c r="AA218" s="235"/>
      <c r="AB218" s="235"/>
      <c r="AC218" s="236"/>
      <c r="AD218" s="233"/>
    </row>
    <row r="219">
      <c r="A219" s="229">
        <v>217.0</v>
      </c>
      <c r="B219" s="229" t="s">
        <v>54</v>
      </c>
      <c r="C219" s="229" t="s">
        <v>28</v>
      </c>
      <c r="D219" s="229" t="s">
        <v>28</v>
      </c>
      <c r="E219" s="229" t="s">
        <v>28</v>
      </c>
      <c r="F219" s="229">
        <v>32.0</v>
      </c>
      <c r="G219" s="229" t="s">
        <v>28</v>
      </c>
      <c r="H219" s="229" t="s">
        <v>30</v>
      </c>
      <c r="I219" s="233">
        <v>4.0</v>
      </c>
      <c r="J219" s="233" t="s">
        <v>49</v>
      </c>
      <c r="K219" s="233" t="s">
        <v>27</v>
      </c>
      <c r="L219" s="233" t="s">
        <v>28</v>
      </c>
      <c r="M219" s="233">
        <v>1.0</v>
      </c>
      <c r="N219" s="233">
        <v>6.0</v>
      </c>
      <c r="O219" s="233">
        <v>2.0</v>
      </c>
      <c r="P219" s="233">
        <v>2.0</v>
      </c>
      <c r="Q219" s="233" t="s">
        <v>28</v>
      </c>
      <c r="R219" s="233" t="s">
        <v>28</v>
      </c>
      <c r="S219" s="236"/>
      <c r="T219" s="236"/>
      <c r="U219" s="236"/>
      <c r="V219" s="236"/>
      <c r="W219" s="236"/>
      <c r="X219" s="234">
        <v>3115.14</v>
      </c>
      <c r="Y219" s="234"/>
      <c r="Z219" s="234"/>
      <c r="AA219" s="235"/>
      <c r="AB219" s="235"/>
      <c r="AC219" s="236"/>
      <c r="AD219" s="233"/>
    </row>
    <row r="220">
      <c r="A220" s="233">
        <v>218.0</v>
      </c>
      <c r="B220" s="229" t="s">
        <v>54</v>
      </c>
      <c r="C220" s="229" t="s">
        <v>28</v>
      </c>
      <c r="D220" s="229" t="s">
        <v>28</v>
      </c>
      <c r="E220" s="229" t="s">
        <v>28</v>
      </c>
      <c r="F220" s="229">
        <v>32.0</v>
      </c>
      <c r="G220" s="229" t="s">
        <v>28</v>
      </c>
      <c r="H220" s="229" t="s">
        <v>30</v>
      </c>
      <c r="I220" s="233">
        <v>4.0</v>
      </c>
      <c r="J220" s="233" t="s">
        <v>51</v>
      </c>
      <c r="K220" s="233" t="s">
        <v>27</v>
      </c>
      <c r="L220" s="233" t="s">
        <v>27</v>
      </c>
      <c r="M220" s="233">
        <v>3.0</v>
      </c>
      <c r="N220" s="233">
        <v>4.0</v>
      </c>
      <c r="O220" s="233">
        <v>6.0</v>
      </c>
      <c r="P220" s="233">
        <v>4.0</v>
      </c>
      <c r="Q220" s="233" t="s">
        <v>28</v>
      </c>
      <c r="R220" s="233" t="s">
        <v>27</v>
      </c>
      <c r="S220" s="236"/>
      <c r="T220" s="236"/>
      <c r="U220" s="236"/>
      <c r="V220" s="236"/>
      <c r="W220" s="236"/>
      <c r="X220" s="234">
        <v>4314.6</v>
      </c>
      <c r="Y220" s="234"/>
      <c r="Z220" s="234"/>
      <c r="AA220" s="235"/>
      <c r="AB220" s="235"/>
      <c r="AC220" s="236"/>
      <c r="AD220" s="233"/>
    </row>
    <row r="221">
      <c r="A221" s="229">
        <v>219.0</v>
      </c>
      <c r="B221" s="229" t="s">
        <v>54</v>
      </c>
      <c r="C221" s="229" t="s">
        <v>28</v>
      </c>
      <c r="D221" s="229" t="s">
        <v>28</v>
      </c>
      <c r="E221" s="229" t="s">
        <v>28</v>
      </c>
      <c r="F221" s="229">
        <v>32.0</v>
      </c>
      <c r="G221" s="229" t="s">
        <v>28</v>
      </c>
      <c r="H221" s="229" t="s">
        <v>30</v>
      </c>
      <c r="I221" s="233">
        <v>4.0</v>
      </c>
      <c r="J221" s="233" t="s">
        <v>52</v>
      </c>
      <c r="K221" s="233" t="s">
        <v>27</v>
      </c>
      <c r="L221" s="233" t="s">
        <v>27</v>
      </c>
      <c r="M221" s="233">
        <v>0.0</v>
      </c>
      <c r="N221" s="233">
        <v>0.0</v>
      </c>
      <c r="O221" s="233">
        <v>3.0</v>
      </c>
      <c r="P221" s="233">
        <v>2.0</v>
      </c>
      <c r="Q221" s="233" t="s">
        <v>28</v>
      </c>
      <c r="R221" s="233" t="s">
        <v>27</v>
      </c>
      <c r="S221" s="236"/>
      <c r="T221" s="236"/>
      <c r="U221" s="236"/>
      <c r="V221" s="236"/>
      <c r="W221" s="236"/>
      <c r="X221" s="234">
        <v>1957.54</v>
      </c>
      <c r="Y221" s="234"/>
      <c r="Z221" s="234"/>
      <c r="AA221" s="235"/>
      <c r="AB221" s="235"/>
      <c r="AC221" s="236"/>
      <c r="AD221" s="233"/>
    </row>
    <row r="222">
      <c r="A222" s="233">
        <v>220.0</v>
      </c>
      <c r="B222" s="229" t="s">
        <v>54</v>
      </c>
      <c r="C222" s="229" t="s">
        <v>28</v>
      </c>
      <c r="D222" s="229" t="s">
        <v>28</v>
      </c>
      <c r="E222" s="229" t="s">
        <v>28</v>
      </c>
      <c r="F222" s="229">
        <v>32.0</v>
      </c>
      <c r="G222" s="229" t="s">
        <v>28</v>
      </c>
      <c r="H222" s="229" t="s">
        <v>30</v>
      </c>
      <c r="I222" s="233">
        <v>8.0</v>
      </c>
      <c r="J222" s="233" t="s">
        <v>31</v>
      </c>
      <c r="K222" s="229" t="s">
        <v>27</v>
      </c>
      <c r="L222" s="229" t="s">
        <v>28</v>
      </c>
      <c r="M222" s="229">
        <v>0.0</v>
      </c>
      <c r="N222" s="229">
        <v>7.0</v>
      </c>
      <c r="O222" s="229">
        <v>1.0</v>
      </c>
      <c r="P222" s="229">
        <v>1.0</v>
      </c>
      <c r="Q222" s="229" t="s">
        <v>28</v>
      </c>
      <c r="R222" s="229" t="s">
        <v>27</v>
      </c>
      <c r="S222" s="236"/>
      <c r="T222" s="236"/>
      <c r="U222" s="236"/>
      <c r="V222" s="236"/>
      <c r="W222" s="236"/>
      <c r="X222" s="234">
        <v>4131.96</v>
      </c>
      <c r="Y222" s="234"/>
      <c r="Z222" s="234"/>
      <c r="AA222" s="235"/>
      <c r="AB222" s="235"/>
      <c r="AC222" s="236"/>
      <c r="AD222" s="233"/>
    </row>
    <row r="223">
      <c r="A223" s="229">
        <v>221.0</v>
      </c>
      <c r="B223" s="229" t="s">
        <v>54</v>
      </c>
      <c r="C223" s="229" t="s">
        <v>28</v>
      </c>
      <c r="D223" s="229" t="s">
        <v>28</v>
      </c>
      <c r="E223" s="229" t="s">
        <v>28</v>
      </c>
      <c r="F223" s="229">
        <v>32.0</v>
      </c>
      <c r="G223" s="229" t="s">
        <v>28</v>
      </c>
      <c r="H223" s="229" t="s">
        <v>30</v>
      </c>
      <c r="I223" s="233">
        <v>8.0</v>
      </c>
      <c r="J223" s="233" t="s">
        <v>32</v>
      </c>
      <c r="K223" s="233" t="s">
        <v>27</v>
      </c>
      <c r="L223" s="233" t="s">
        <v>27</v>
      </c>
      <c r="M223" s="233">
        <v>8.0</v>
      </c>
      <c r="N223" s="233">
        <v>0.0</v>
      </c>
      <c r="O223" s="233">
        <v>10.0</v>
      </c>
      <c r="P223" s="233">
        <v>5.0</v>
      </c>
      <c r="Q223" s="233" t="s">
        <v>28</v>
      </c>
      <c r="R223" s="233" t="s">
        <v>27</v>
      </c>
      <c r="S223" s="236"/>
      <c r="T223" s="236"/>
      <c r="U223" s="236"/>
      <c r="V223" s="236"/>
      <c r="W223" s="236"/>
      <c r="X223" s="234">
        <v>1546.36</v>
      </c>
      <c r="Y223" s="234"/>
      <c r="Z223" s="234"/>
      <c r="AA223" s="235"/>
      <c r="AB223" s="235"/>
      <c r="AC223" s="236"/>
      <c r="AD223" s="233"/>
    </row>
    <row r="224">
      <c r="A224" s="233">
        <v>222.0</v>
      </c>
      <c r="B224" s="229" t="s">
        <v>54</v>
      </c>
      <c r="C224" s="229" t="s">
        <v>28</v>
      </c>
      <c r="D224" s="229" t="s">
        <v>28</v>
      </c>
      <c r="E224" s="229" t="s">
        <v>28</v>
      </c>
      <c r="F224" s="229">
        <v>32.0</v>
      </c>
      <c r="G224" s="229" t="s">
        <v>28</v>
      </c>
      <c r="H224" s="229" t="s">
        <v>30</v>
      </c>
      <c r="I224" s="233">
        <v>8.0</v>
      </c>
      <c r="J224" s="233" t="s">
        <v>33</v>
      </c>
      <c r="K224" s="233" t="s">
        <v>27</v>
      </c>
      <c r="L224" s="233" t="s">
        <v>28</v>
      </c>
      <c r="M224" s="233">
        <v>2.0</v>
      </c>
      <c r="N224" s="233">
        <v>4.0</v>
      </c>
      <c r="O224" s="233">
        <v>3.0</v>
      </c>
      <c r="P224" s="233">
        <v>3.0</v>
      </c>
      <c r="Q224" s="233" t="s">
        <v>28</v>
      </c>
      <c r="R224" s="233" t="s">
        <v>27</v>
      </c>
      <c r="S224" s="236"/>
      <c r="T224" s="236"/>
      <c r="U224" s="236"/>
      <c r="V224" s="236"/>
      <c r="W224" s="236"/>
      <c r="X224" s="234">
        <v>4632.62</v>
      </c>
      <c r="Y224" s="234"/>
      <c r="Z224" s="234"/>
      <c r="AA224" s="235"/>
      <c r="AB224" s="235"/>
      <c r="AC224" s="236"/>
      <c r="AD224" s="233"/>
    </row>
    <row r="225">
      <c r="A225" s="229">
        <v>223.0</v>
      </c>
      <c r="B225" s="229" t="s">
        <v>54</v>
      </c>
      <c r="C225" s="229" t="s">
        <v>28</v>
      </c>
      <c r="D225" s="229" t="s">
        <v>28</v>
      </c>
      <c r="E225" s="229" t="s">
        <v>28</v>
      </c>
      <c r="F225" s="229">
        <v>32.0</v>
      </c>
      <c r="G225" s="229" t="s">
        <v>28</v>
      </c>
      <c r="H225" s="229" t="s">
        <v>30</v>
      </c>
      <c r="I225" s="233">
        <v>8.0</v>
      </c>
      <c r="J225" s="233" t="s">
        <v>34</v>
      </c>
      <c r="K225" s="233" t="s">
        <v>27</v>
      </c>
      <c r="L225" s="233" t="s">
        <v>27</v>
      </c>
      <c r="M225" s="233">
        <v>0.0</v>
      </c>
      <c r="N225" s="233">
        <v>3.0</v>
      </c>
      <c r="O225" s="233">
        <v>2.0</v>
      </c>
      <c r="P225" s="233">
        <v>2.0</v>
      </c>
      <c r="Q225" s="233" t="s">
        <v>28</v>
      </c>
      <c r="R225" s="233" t="s">
        <v>27</v>
      </c>
      <c r="S225" s="237">
        <v>493.82244</v>
      </c>
      <c r="T225" s="237">
        <v>479.1856</v>
      </c>
      <c r="U225" s="237">
        <v>6617.0</v>
      </c>
      <c r="V225" s="237">
        <v>31.0</v>
      </c>
      <c r="W225" s="237">
        <v>20.75738</v>
      </c>
      <c r="X225" s="234">
        <v>1508.02</v>
      </c>
      <c r="Y225" s="234"/>
      <c r="Z225" s="234"/>
      <c r="AA225" s="235"/>
      <c r="AB225" s="235"/>
      <c r="AC225" s="236"/>
      <c r="AD225" s="233"/>
    </row>
    <row r="226">
      <c r="A226" s="233">
        <v>224.0</v>
      </c>
      <c r="B226" s="229" t="s">
        <v>54</v>
      </c>
      <c r="C226" s="229" t="s">
        <v>28</v>
      </c>
      <c r="D226" s="229" t="s">
        <v>28</v>
      </c>
      <c r="E226" s="229" t="s">
        <v>28</v>
      </c>
      <c r="F226" s="229">
        <v>32.0</v>
      </c>
      <c r="G226" s="229" t="s">
        <v>28</v>
      </c>
      <c r="H226" s="229" t="s">
        <v>30</v>
      </c>
      <c r="I226" s="233">
        <v>8.0</v>
      </c>
      <c r="J226" s="233" t="s">
        <v>35</v>
      </c>
      <c r="K226" s="233" t="s">
        <v>27</v>
      </c>
      <c r="L226" s="233" t="s">
        <v>28</v>
      </c>
      <c r="M226" s="233">
        <v>5.0</v>
      </c>
      <c r="N226" s="233">
        <v>4.0</v>
      </c>
      <c r="O226" s="233">
        <v>6.0</v>
      </c>
      <c r="P226" s="233">
        <v>6.0</v>
      </c>
      <c r="Q226" s="233" t="s">
        <v>28</v>
      </c>
      <c r="R226" s="233" t="s">
        <v>27</v>
      </c>
      <c r="S226" s="236"/>
      <c r="T226" s="236"/>
      <c r="U226" s="236"/>
      <c r="V226" s="236"/>
      <c r="W226" s="236"/>
      <c r="X226" s="234">
        <v>9949.44</v>
      </c>
      <c r="Y226" s="234"/>
      <c r="Z226" s="234"/>
      <c r="AA226" s="235"/>
      <c r="AB226" s="235"/>
      <c r="AC226" s="236"/>
      <c r="AD226" s="233"/>
    </row>
    <row r="227">
      <c r="A227" s="229">
        <v>225.0</v>
      </c>
      <c r="B227" s="229" t="s">
        <v>54</v>
      </c>
      <c r="C227" s="229" t="s">
        <v>28</v>
      </c>
      <c r="D227" s="229" t="s">
        <v>28</v>
      </c>
      <c r="E227" s="229" t="s">
        <v>28</v>
      </c>
      <c r="F227" s="229">
        <v>32.0</v>
      </c>
      <c r="G227" s="229" t="s">
        <v>28</v>
      </c>
      <c r="H227" s="229" t="s">
        <v>30</v>
      </c>
      <c r="I227" s="233">
        <v>8.0</v>
      </c>
      <c r="J227" s="233" t="s">
        <v>36</v>
      </c>
      <c r="K227" s="233" t="s">
        <v>27</v>
      </c>
      <c r="L227" s="233" t="s">
        <v>28</v>
      </c>
      <c r="M227" s="233">
        <v>0.0</v>
      </c>
      <c r="N227" s="233">
        <v>4.0</v>
      </c>
      <c r="O227" s="233">
        <v>1.0</v>
      </c>
      <c r="P227" s="233">
        <v>1.0</v>
      </c>
      <c r="Q227" s="233" t="s">
        <v>28</v>
      </c>
      <c r="R227" s="233" t="s">
        <v>28</v>
      </c>
      <c r="S227" s="236"/>
      <c r="T227" s="236"/>
      <c r="U227" s="236"/>
      <c r="V227" s="236"/>
      <c r="W227" s="236"/>
      <c r="X227" s="234">
        <v>2498.98</v>
      </c>
      <c r="Y227" s="234"/>
      <c r="Z227" s="234"/>
      <c r="AA227" s="235"/>
      <c r="AB227" s="235"/>
      <c r="AC227" s="236"/>
      <c r="AD227" s="233"/>
    </row>
    <row r="228">
      <c r="A228" s="233">
        <v>226.0</v>
      </c>
      <c r="B228" s="229" t="s">
        <v>54</v>
      </c>
      <c r="C228" s="229" t="s">
        <v>28</v>
      </c>
      <c r="D228" s="229" t="s">
        <v>28</v>
      </c>
      <c r="E228" s="229" t="s">
        <v>28</v>
      </c>
      <c r="F228" s="229">
        <v>32.0</v>
      </c>
      <c r="G228" s="229" t="s">
        <v>28</v>
      </c>
      <c r="H228" s="229" t="s">
        <v>30</v>
      </c>
      <c r="I228" s="233">
        <v>8.0</v>
      </c>
      <c r="J228" s="233" t="s">
        <v>37</v>
      </c>
      <c r="K228" s="233" t="s">
        <v>27</v>
      </c>
      <c r="L228" s="233" t="s">
        <v>27</v>
      </c>
      <c r="M228" s="233">
        <v>5.0</v>
      </c>
      <c r="N228" s="233">
        <v>5.0</v>
      </c>
      <c r="O228" s="233">
        <v>6.0</v>
      </c>
      <c r="P228" s="233">
        <v>5.0</v>
      </c>
      <c r="Q228" s="233" t="s">
        <v>28</v>
      </c>
      <c r="R228" s="233" t="s">
        <v>27</v>
      </c>
      <c r="S228" s="236">
        <f>1.18703*1000</f>
        <v>1187.03</v>
      </c>
      <c r="T228" s="236">
        <f>1.14882*1000</f>
        <v>1148.82</v>
      </c>
      <c r="U228" s="237">
        <v>75470.0</v>
      </c>
      <c r="V228" s="237">
        <v>155.0</v>
      </c>
      <c r="W228" s="237">
        <v>224.69375</v>
      </c>
      <c r="X228" s="234">
        <v>6407.3</v>
      </c>
      <c r="Y228" s="234"/>
      <c r="Z228" s="234"/>
      <c r="AA228" s="235"/>
      <c r="AB228" s="235"/>
      <c r="AC228" s="236"/>
      <c r="AD228" s="233"/>
    </row>
    <row r="229">
      <c r="A229" s="229">
        <v>227.0</v>
      </c>
      <c r="B229" s="229" t="s">
        <v>54</v>
      </c>
      <c r="C229" s="229" t="s">
        <v>28</v>
      </c>
      <c r="D229" s="229" t="s">
        <v>28</v>
      </c>
      <c r="E229" s="229" t="s">
        <v>28</v>
      </c>
      <c r="F229" s="229">
        <v>32.0</v>
      </c>
      <c r="G229" s="229" t="s">
        <v>28</v>
      </c>
      <c r="H229" s="229" t="s">
        <v>30</v>
      </c>
      <c r="I229" s="233">
        <v>8.0</v>
      </c>
      <c r="J229" s="233" t="s">
        <v>38</v>
      </c>
      <c r="K229" s="233" t="s">
        <v>27</v>
      </c>
      <c r="L229" s="233" t="s">
        <v>27</v>
      </c>
      <c r="M229" s="233">
        <v>7.0</v>
      </c>
      <c r="N229" s="233">
        <v>5.0</v>
      </c>
      <c r="O229" s="233">
        <v>8.0</v>
      </c>
      <c r="P229" s="233">
        <v>8.0</v>
      </c>
      <c r="Q229" s="233" t="s">
        <v>27</v>
      </c>
      <c r="R229" s="233" t="s">
        <v>27</v>
      </c>
      <c r="S229" s="236"/>
      <c r="T229" s="236"/>
      <c r="U229" s="236"/>
      <c r="V229" s="236"/>
      <c r="W229" s="236"/>
      <c r="X229" s="234">
        <v>9116.21</v>
      </c>
      <c r="Y229" s="234"/>
      <c r="Z229" s="234"/>
      <c r="AA229" s="235"/>
      <c r="AB229" s="235"/>
      <c r="AC229" s="236"/>
      <c r="AD229" s="233"/>
    </row>
    <row r="230">
      <c r="A230" s="233">
        <v>228.0</v>
      </c>
      <c r="B230" s="229" t="s">
        <v>54</v>
      </c>
      <c r="C230" s="229" t="s">
        <v>28</v>
      </c>
      <c r="D230" s="229" t="s">
        <v>28</v>
      </c>
      <c r="E230" s="229" t="s">
        <v>28</v>
      </c>
      <c r="F230" s="229">
        <v>32.0</v>
      </c>
      <c r="G230" s="229" t="s">
        <v>28</v>
      </c>
      <c r="H230" s="229" t="s">
        <v>30</v>
      </c>
      <c r="I230" s="233">
        <v>8.0</v>
      </c>
      <c r="J230" s="233" t="s">
        <v>39</v>
      </c>
      <c r="K230" s="233" t="s">
        <v>27</v>
      </c>
      <c r="L230" s="233" t="s">
        <v>27</v>
      </c>
      <c r="M230" s="233">
        <v>5.0</v>
      </c>
      <c r="N230" s="233">
        <v>6.0</v>
      </c>
      <c r="O230" s="233">
        <v>6.0</v>
      </c>
      <c r="P230" s="233">
        <v>6.0</v>
      </c>
      <c r="Q230" s="233" t="s">
        <v>28</v>
      </c>
      <c r="R230" s="233" t="s">
        <v>27</v>
      </c>
      <c r="S230" s="236"/>
      <c r="T230" s="236"/>
      <c r="U230" s="236"/>
      <c r="V230" s="236"/>
      <c r="W230" s="236"/>
      <c r="X230" s="234">
        <v>8615.97</v>
      </c>
      <c r="Y230" s="234"/>
      <c r="Z230" s="234"/>
      <c r="AA230" s="235"/>
      <c r="AB230" s="235"/>
      <c r="AC230" s="236"/>
      <c r="AD230" s="233"/>
    </row>
    <row r="231">
      <c r="A231" s="229">
        <v>229.0</v>
      </c>
      <c r="B231" s="229" t="s">
        <v>54</v>
      </c>
      <c r="C231" s="229" t="s">
        <v>28</v>
      </c>
      <c r="D231" s="229" t="s">
        <v>28</v>
      </c>
      <c r="E231" s="229" t="s">
        <v>28</v>
      </c>
      <c r="F231" s="229">
        <v>32.0</v>
      </c>
      <c r="G231" s="229" t="s">
        <v>28</v>
      </c>
      <c r="H231" s="229" t="s">
        <v>30</v>
      </c>
      <c r="I231" s="233">
        <v>8.0</v>
      </c>
      <c r="J231" s="233" t="s">
        <v>40</v>
      </c>
      <c r="K231" s="233" t="s">
        <v>27</v>
      </c>
      <c r="L231" s="233" t="s">
        <v>28</v>
      </c>
      <c r="M231" s="233">
        <v>3.0</v>
      </c>
      <c r="N231" s="233">
        <v>4.0</v>
      </c>
      <c r="O231" s="233">
        <v>4.0</v>
      </c>
      <c r="P231" s="233">
        <v>4.0</v>
      </c>
      <c r="Q231" s="233" t="s">
        <v>28</v>
      </c>
      <c r="R231" s="233" t="s">
        <v>27</v>
      </c>
      <c r="S231" s="236">
        <f>2.2453*1000</f>
        <v>2245.3</v>
      </c>
      <c r="T231" s="236">
        <f>2.22353*1000</f>
        <v>2223.53</v>
      </c>
      <c r="U231" s="237">
        <v>121826.0</v>
      </c>
      <c r="V231" s="237">
        <v>154.0</v>
      </c>
      <c r="W231" s="237">
        <v>296.34801</v>
      </c>
      <c r="X231" s="234">
        <v>5268.85</v>
      </c>
      <c r="Y231" s="234"/>
      <c r="Z231" s="234"/>
      <c r="AA231" s="235"/>
      <c r="AB231" s="235"/>
      <c r="AC231" s="236"/>
      <c r="AD231" s="233"/>
    </row>
    <row r="232">
      <c r="A232" s="233">
        <v>230.0</v>
      </c>
      <c r="B232" s="229" t="s">
        <v>54</v>
      </c>
      <c r="C232" s="229" t="s">
        <v>28</v>
      </c>
      <c r="D232" s="229" t="s">
        <v>28</v>
      </c>
      <c r="E232" s="229" t="s">
        <v>28</v>
      </c>
      <c r="F232" s="229">
        <v>32.0</v>
      </c>
      <c r="G232" s="229" t="s">
        <v>28</v>
      </c>
      <c r="H232" s="229" t="s">
        <v>30</v>
      </c>
      <c r="I232" s="233">
        <v>8.0</v>
      </c>
      <c r="J232" s="233" t="s">
        <v>41</v>
      </c>
      <c r="K232" s="233" t="s">
        <v>27</v>
      </c>
      <c r="L232" s="233" t="s">
        <v>27</v>
      </c>
      <c r="M232" s="233">
        <v>4.0</v>
      </c>
      <c r="N232" s="233">
        <v>0.0</v>
      </c>
      <c r="O232" s="233">
        <v>6.0</v>
      </c>
      <c r="P232" s="233">
        <v>3.0</v>
      </c>
      <c r="Q232" s="233" t="s">
        <v>28</v>
      </c>
      <c r="R232" s="233" t="s">
        <v>27</v>
      </c>
      <c r="S232" s="236"/>
      <c r="T232" s="236"/>
      <c r="U232" s="236"/>
      <c r="V232" s="236"/>
      <c r="W232" s="236"/>
      <c r="X232" s="234">
        <v>1248.15</v>
      </c>
      <c r="Y232" s="234"/>
      <c r="Z232" s="234"/>
      <c r="AA232" s="235"/>
      <c r="AB232" s="235"/>
      <c r="AC232" s="236"/>
      <c r="AD232" s="233"/>
    </row>
    <row r="233">
      <c r="A233" s="229">
        <v>231.0</v>
      </c>
      <c r="B233" s="229" t="s">
        <v>54</v>
      </c>
      <c r="C233" s="229" t="s">
        <v>28</v>
      </c>
      <c r="D233" s="229" t="s">
        <v>28</v>
      </c>
      <c r="E233" s="229" t="s">
        <v>28</v>
      </c>
      <c r="F233" s="229">
        <v>32.0</v>
      </c>
      <c r="G233" s="229" t="s">
        <v>28</v>
      </c>
      <c r="H233" s="229" t="s">
        <v>30</v>
      </c>
      <c r="I233" s="233">
        <v>8.0</v>
      </c>
      <c r="J233" s="233" t="s">
        <v>42</v>
      </c>
      <c r="K233" s="233" t="s">
        <v>27</v>
      </c>
      <c r="L233" s="233" t="s">
        <v>28</v>
      </c>
      <c r="M233" s="233">
        <v>1.0</v>
      </c>
      <c r="N233" s="233">
        <v>5.0</v>
      </c>
      <c r="O233" s="233">
        <v>2.0</v>
      </c>
      <c r="P233" s="233">
        <v>2.0</v>
      </c>
      <c r="Q233" s="233" t="s">
        <v>27</v>
      </c>
      <c r="R233" s="233" t="s">
        <v>27</v>
      </c>
      <c r="S233" s="236">
        <f>1.16199*1000</f>
        <v>1161.99</v>
      </c>
      <c r="T233" s="236">
        <f>1.17553*1000</f>
        <v>1175.53</v>
      </c>
      <c r="U233" s="237">
        <v>34476.0</v>
      </c>
      <c r="V233" s="237">
        <v>187.0</v>
      </c>
      <c r="W233" s="237">
        <v>185.27245</v>
      </c>
      <c r="X233" s="234">
        <v>6320.3</v>
      </c>
      <c r="Y233" s="234"/>
      <c r="Z233" s="234"/>
      <c r="AA233" s="235"/>
      <c r="AB233" s="235"/>
      <c r="AC233" s="236"/>
      <c r="AD233" s="233"/>
    </row>
    <row r="234">
      <c r="A234" s="233">
        <v>232.0</v>
      </c>
      <c r="B234" s="229" t="s">
        <v>54</v>
      </c>
      <c r="C234" s="229" t="s">
        <v>28</v>
      </c>
      <c r="D234" s="229" t="s">
        <v>28</v>
      </c>
      <c r="E234" s="229" t="s">
        <v>28</v>
      </c>
      <c r="F234" s="229">
        <v>32.0</v>
      </c>
      <c r="G234" s="229" t="s">
        <v>28</v>
      </c>
      <c r="H234" s="229" t="s">
        <v>30</v>
      </c>
      <c r="I234" s="233">
        <v>8.0</v>
      </c>
      <c r="J234" s="233" t="s">
        <v>44</v>
      </c>
      <c r="K234" s="233" t="s">
        <v>27</v>
      </c>
      <c r="L234" s="233" t="s">
        <v>28</v>
      </c>
      <c r="M234" s="233">
        <v>1.0</v>
      </c>
      <c r="N234" s="233">
        <v>4.0</v>
      </c>
      <c r="O234" s="233">
        <v>2.0</v>
      </c>
      <c r="P234" s="233">
        <v>2.0</v>
      </c>
      <c r="Q234" s="233" t="s">
        <v>27</v>
      </c>
      <c r="R234" s="233" t="s">
        <v>28</v>
      </c>
      <c r="S234" s="236"/>
      <c r="T234" s="236"/>
      <c r="U234" s="236"/>
      <c r="V234" s="236"/>
      <c r="W234" s="236"/>
      <c r="X234" s="234">
        <v>5789.58</v>
      </c>
      <c r="Y234" s="234"/>
      <c r="Z234" s="234"/>
      <c r="AA234" s="235"/>
      <c r="AB234" s="235"/>
      <c r="AC234" s="236"/>
      <c r="AD234" s="233"/>
    </row>
    <row r="235">
      <c r="A235" s="229">
        <v>233.0</v>
      </c>
      <c r="B235" s="229" t="s">
        <v>54</v>
      </c>
      <c r="C235" s="229" t="s">
        <v>28</v>
      </c>
      <c r="D235" s="229" t="s">
        <v>28</v>
      </c>
      <c r="E235" s="229" t="s">
        <v>28</v>
      </c>
      <c r="F235" s="229">
        <v>32.0</v>
      </c>
      <c r="G235" s="229" t="s">
        <v>28</v>
      </c>
      <c r="H235" s="229" t="s">
        <v>30</v>
      </c>
      <c r="I235" s="233">
        <v>8.0</v>
      </c>
      <c r="J235" s="233" t="s">
        <v>45</v>
      </c>
      <c r="K235" s="233" t="s">
        <v>27</v>
      </c>
      <c r="L235" s="233" t="s">
        <v>27</v>
      </c>
      <c r="M235" s="233">
        <v>1.0</v>
      </c>
      <c r="N235" s="233">
        <v>4.0</v>
      </c>
      <c r="O235" s="233">
        <v>2.0</v>
      </c>
      <c r="P235" s="233">
        <v>2.0</v>
      </c>
      <c r="Q235" s="233" t="s">
        <v>28</v>
      </c>
      <c r="R235" s="233" t="s">
        <v>27</v>
      </c>
      <c r="S235" s="236">
        <f>1.95902*1000</f>
        <v>1959.02</v>
      </c>
      <c r="T235" s="236">
        <f>2.06032*1000</f>
        <v>2060.32</v>
      </c>
      <c r="U235" s="237">
        <v>21330.0</v>
      </c>
      <c r="V235" s="237">
        <v>125.0</v>
      </c>
      <c r="W235" s="237">
        <v>240.97092</v>
      </c>
      <c r="X235" s="234">
        <v>3388.36</v>
      </c>
      <c r="Y235" s="234"/>
      <c r="Z235" s="234"/>
      <c r="AA235" s="235"/>
      <c r="AB235" s="235"/>
      <c r="AC235" s="236"/>
      <c r="AD235" s="233"/>
    </row>
    <row r="236">
      <c r="A236" s="233">
        <v>234.0</v>
      </c>
      <c r="B236" s="229" t="s">
        <v>54</v>
      </c>
      <c r="C236" s="229" t="s">
        <v>28</v>
      </c>
      <c r="D236" s="229" t="s">
        <v>28</v>
      </c>
      <c r="E236" s="229" t="s">
        <v>28</v>
      </c>
      <c r="F236" s="229">
        <v>32.0</v>
      </c>
      <c r="G236" s="229" t="s">
        <v>28</v>
      </c>
      <c r="H236" s="229" t="s">
        <v>30</v>
      </c>
      <c r="I236" s="233">
        <v>8.0</v>
      </c>
      <c r="J236" s="233" t="s">
        <v>46</v>
      </c>
      <c r="K236" s="233" t="s">
        <v>27</v>
      </c>
      <c r="L236" s="233" t="s">
        <v>27</v>
      </c>
      <c r="M236" s="233">
        <v>1.0</v>
      </c>
      <c r="N236" s="233">
        <v>0.0</v>
      </c>
      <c r="O236" s="233">
        <v>3.0</v>
      </c>
      <c r="P236" s="233">
        <v>3.0</v>
      </c>
      <c r="Q236" s="233" t="s">
        <v>28</v>
      </c>
      <c r="R236" s="233" t="s">
        <v>27</v>
      </c>
      <c r="S236" s="236"/>
      <c r="T236" s="236"/>
      <c r="U236" s="236"/>
      <c r="V236" s="236"/>
      <c r="W236" s="236"/>
      <c r="X236" s="234">
        <v>5214.1</v>
      </c>
      <c r="Y236" s="234"/>
      <c r="Z236" s="234"/>
      <c r="AA236" s="235"/>
      <c r="AB236" s="235"/>
      <c r="AC236" s="236"/>
      <c r="AD236" s="233"/>
    </row>
    <row r="237">
      <c r="A237" s="229">
        <v>235.0</v>
      </c>
      <c r="B237" s="229" t="s">
        <v>54</v>
      </c>
      <c r="C237" s="229" t="s">
        <v>28</v>
      </c>
      <c r="D237" s="229" t="s">
        <v>28</v>
      </c>
      <c r="E237" s="229" t="s">
        <v>28</v>
      </c>
      <c r="F237" s="229">
        <v>32.0</v>
      </c>
      <c r="G237" s="229" t="s">
        <v>28</v>
      </c>
      <c r="H237" s="229" t="s">
        <v>30</v>
      </c>
      <c r="I237" s="233">
        <v>8.0</v>
      </c>
      <c r="J237" s="233" t="s">
        <v>47</v>
      </c>
      <c r="K237" s="233" t="s">
        <v>27</v>
      </c>
      <c r="L237" s="233" t="s">
        <v>27</v>
      </c>
      <c r="M237" s="233">
        <v>2.0</v>
      </c>
      <c r="N237" s="233">
        <v>3.0</v>
      </c>
      <c r="O237" s="233">
        <v>3.0</v>
      </c>
      <c r="P237" s="233">
        <v>2.0</v>
      </c>
      <c r="Q237" s="233" t="s">
        <v>28</v>
      </c>
      <c r="R237" s="233" t="s">
        <v>28</v>
      </c>
      <c r="S237" s="236"/>
      <c r="T237" s="236"/>
      <c r="U237" s="236"/>
      <c r="V237" s="236"/>
      <c r="W237" s="236"/>
      <c r="X237" s="234">
        <v>14856.27</v>
      </c>
      <c r="Y237" s="234"/>
      <c r="Z237" s="234"/>
      <c r="AA237" s="235"/>
      <c r="AB237" s="235"/>
      <c r="AC237" s="236"/>
      <c r="AD237" s="233"/>
    </row>
    <row r="238">
      <c r="A238" s="233">
        <v>236.0</v>
      </c>
      <c r="B238" s="229" t="s">
        <v>54</v>
      </c>
      <c r="C238" s="229" t="s">
        <v>28</v>
      </c>
      <c r="D238" s="229" t="s">
        <v>28</v>
      </c>
      <c r="E238" s="229" t="s">
        <v>28</v>
      </c>
      <c r="F238" s="229">
        <v>32.0</v>
      </c>
      <c r="G238" s="229" t="s">
        <v>28</v>
      </c>
      <c r="H238" s="229" t="s">
        <v>30</v>
      </c>
      <c r="I238" s="233">
        <v>8.0</v>
      </c>
      <c r="J238" s="233" t="s">
        <v>49</v>
      </c>
      <c r="K238" s="233" t="s">
        <v>27</v>
      </c>
      <c r="L238" s="233" t="s">
        <v>28</v>
      </c>
      <c r="M238" s="233">
        <v>1.0</v>
      </c>
      <c r="N238" s="233">
        <v>6.0</v>
      </c>
      <c r="O238" s="233">
        <v>2.0</v>
      </c>
      <c r="P238" s="233">
        <v>2.0</v>
      </c>
      <c r="Q238" s="233" t="s">
        <v>28</v>
      </c>
      <c r="R238" s="233" t="s">
        <v>28</v>
      </c>
      <c r="S238" s="236"/>
      <c r="T238" s="236"/>
      <c r="U238" s="236"/>
      <c r="V238" s="236"/>
      <c r="W238" s="236"/>
      <c r="X238" s="234">
        <v>6154.47</v>
      </c>
      <c r="Y238" s="234"/>
      <c r="Z238" s="234"/>
      <c r="AA238" s="235"/>
      <c r="AB238" s="235"/>
      <c r="AC238" s="236"/>
      <c r="AD238" s="233"/>
    </row>
    <row r="239">
      <c r="A239" s="229">
        <v>237.0</v>
      </c>
      <c r="B239" s="229" t="s">
        <v>54</v>
      </c>
      <c r="C239" s="229" t="s">
        <v>28</v>
      </c>
      <c r="D239" s="229" t="s">
        <v>28</v>
      </c>
      <c r="E239" s="229" t="s">
        <v>28</v>
      </c>
      <c r="F239" s="229">
        <v>32.0</v>
      </c>
      <c r="G239" s="229" t="s">
        <v>28</v>
      </c>
      <c r="H239" s="229" t="s">
        <v>30</v>
      </c>
      <c r="I239" s="233">
        <v>8.0</v>
      </c>
      <c r="J239" s="233" t="s">
        <v>51</v>
      </c>
      <c r="K239" s="233" t="s">
        <v>27</v>
      </c>
      <c r="L239" s="233" t="s">
        <v>27</v>
      </c>
      <c r="M239" s="233">
        <v>3.0</v>
      </c>
      <c r="N239" s="233">
        <v>4.0</v>
      </c>
      <c r="O239" s="233">
        <v>6.0</v>
      </c>
      <c r="P239" s="233">
        <v>4.0</v>
      </c>
      <c r="Q239" s="233" t="s">
        <v>28</v>
      </c>
      <c r="R239" s="233" t="s">
        <v>27</v>
      </c>
      <c r="S239" s="236"/>
      <c r="T239" s="236"/>
      <c r="U239" s="236"/>
      <c r="V239" s="236"/>
      <c r="W239" s="236"/>
      <c r="X239" s="234" t="s">
        <v>199</v>
      </c>
      <c r="Y239" s="234"/>
      <c r="Z239" s="234"/>
      <c r="AA239" s="235"/>
      <c r="AB239" s="235"/>
      <c r="AC239" s="236"/>
      <c r="AD239" s="233"/>
    </row>
    <row r="240">
      <c r="A240" s="233">
        <v>238.0</v>
      </c>
      <c r="B240" s="229" t="s">
        <v>54</v>
      </c>
      <c r="C240" s="229" t="s">
        <v>28</v>
      </c>
      <c r="D240" s="229" t="s">
        <v>28</v>
      </c>
      <c r="E240" s="229" t="s">
        <v>28</v>
      </c>
      <c r="F240" s="229">
        <v>32.0</v>
      </c>
      <c r="G240" s="229" t="s">
        <v>28</v>
      </c>
      <c r="H240" s="229" t="s">
        <v>30</v>
      </c>
      <c r="I240" s="233">
        <v>8.0</v>
      </c>
      <c r="J240" s="233" t="s">
        <v>52</v>
      </c>
      <c r="K240" s="233" t="s">
        <v>27</v>
      </c>
      <c r="L240" s="233" t="s">
        <v>27</v>
      </c>
      <c r="M240" s="233">
        <v>0.0</v>
      </c>
      <c r="N240" s="233">
        <v>0.0</v>
      </c>
      <c r="O240" s="233">
        <v>3.0</v>
      </c>
      <c r="P240" s="233">
        <v>2.0</v>
      </c>
      <c r="Q240" s="233" t="s">
        <v>28</v>
      </c>
      <c r="R240" s="233" t="s">
        <v>27</v>
      </c>
      <c r="S240" s="236"/>
      <c r="T240" s="236"/>
      <c r="U240" s="236"/>
      <c r="V240" s="236"/>
      <c r="W240" s="236"/>
      <c r="X240" s="234">
        <v>3899.17</v>
      </c>
      <c r="Y240" s="234"/>
      <c r="Z240" s="234"/>
      <c r="AA240" s="235"/>
      <c r="AB240" s="235"/>
      <c r="AC240" s="236"/>
      <c r="AD240" s="233"/>
    </row>
    <row r="241">
      <c r="A241" s="229">
        <v>239.0</v>
      </c>
      <c r="B241" s="229" t="s">
        <v>54</v>
      </c>
      <c r="C241" s="229" t="s">
        <v>28</v>
      </c>
      <c r="D241" s="229" t="s">
        <v>28</v>
      </c>
      <c r="E241" s="229" t="s">
        <v>28</v>
      </c>
      <c r="F241" s="229">
        <v>32.0</v>
      </c>
      <c r="G241" s="229" t="s">
        <v>28</v>
      </c>
      <c r="H241" s="229" t="s">
        <v>30</v>
      </c>
      <c r="I241" s="233">
        <v>16.0</v>
      </c>
      <c r="J241" s="233" t="s">
        <v>31</v>
      </c>
      <c r="K241" s="229" t="s">
        <v>27</v>
      </c>
      <c r="L241" s="229" t="s">
        <v>28</v>
      </c>
      <c r="M241" s="229">
        <v>0.0</v>
      </c>
      <c r="N241" s="229">
        <v>7.0</v>
      </c>
      <c r="O241" s="229">
        <v>1.0</v>
      </c>
      <c r="P241" s="229">
        <v>1.0</v>
      </c>
      <c r="Q241" s="229" t="s">
        <v>28</v>
      </c>
      <c r="R241" s="229" t="s">
        <v>27</v>
      </c>
      <c r="S241" s="236"/>
      <c r="T241" s="236"/>
      <c r="U241" s="236"/>
      <c r="V241" s="236"/>
      <c r="W241" s="236"/>
      <c r="X241" s="234">
        <v>7678.75</v>
      </c>
      <c r="Y241" s="234"/>
      <c r="Z241" s="234"/>
      <c r="AA241" s="235"/>
      <c r="AB241" s="235"/>
      <c r="AC241" s="236"/>
      <c r="AD241" s="233"/>
    </row>
    <row r="242">
      <c r="A242" s="233">
        <v>240.0</v>
      </c>
      <c r="B242" s="229" t="s">
        <v>54</v>
      </c>
      <c r="C242" s="229" t="s">
        <v>28</v>
      </c>
      <c r="D242" s="229" t="s">
        <v>28</v>
      </c>
      <c r="E242" s="229" t="s">
        <v>28</v>
      </c>
      <c r="F242" s="229">
        <v>32.0</v>
      </c>
      <c r="G242" s="229" t="s">
        <v>28</v>
      </c>
      <c r="H242" s="229" t="s">
        <v>30</v>
      </c>
      <c r="I242" s="233">
        <v>16.0</v>
      </c>
      <c r="J242" s="233" t="s">
        <v>32</v>
      </c>
      <c r="K242" s="233" t="s">
        <v>27</v>
      </c>
      <c r="L242" s="233" t="s">
        <v>27</v>
      </c>
      <c r="M242" s="233">
        <v>8.0</v>
      </c>
      <c r="N242" s="233">
        <v>0.0</v>
      </c>
      <c r="O242" s="233">
        <v>10.0</v>
      </c>
      <c r="P242" s="233">
        <v>5.0</v>
      </c>
      <c r="Q242" s="233" t="s">
        <v>28</v>
      </c>
      <c r="R242" s="233" t="s">
        <v>27</v>
      </c>
      <c r="S242" s="236"/>
      <c r="T242" s="236"/>
      <c r="U242" s="236"/>
      <c r="V242" s="236"/>
      <c r="W242" s="236"/>
      <c r="X242" s="234">
        <v>3013.64</v>
      </c>
      <c r="Y242" s="234"/>
      <c r="Z242" s="234"/>
      <c r="AA242" s="235"/>
      <c r="AB242" s="235"/>
      <c r="AC242" s="236"/>
      <c r="AD242" s="233"/>
    </row>
    <row r="243">
      <c r="A243" s="229">
        <v>241.0</v>
      </c>
      <c r="B243" s="229" t="s">
        <v>54</v>
      </c>
      <c r="C243" s="229" t="s">
        <v>28</v>
      </c>
      <c r="D243" s="229" t="s">
        <v>28</v>
      </c>
      <c r="E243" s="229" t="s">
        <v>28</v>
      </c>
      <c r="F243" s="229">
        <v>32.0</v>
      </c>
      <c r="G243" s="229" t="s">
        <v>28</v>
      </c>
      <c r="H243" s="229" t="s">
        <v>30</v>
      </c>
      <c r="I243" s="233">
        <v>16.0</v>
      </c>
      <c r="J243" s="233" t="s">
        <v>33</v>
      </c>
      <c r="K243" s="233" t="s">
        <v>27</v>
      </c>
      <c r="L243" s="233" t="s">
        <v>28</v>
      </c>
      <c r="M243" s="233">
        <v>2.0</v>
      </c>
      <c r="N243" s="233">
        <v>4.0</v>
      </c>
      <c r="O243" s="233">
        <v>3.0</v>
      </c>
      <c r="P243" s="233">
        <v>3.0</v>
      </c>
      <c r="Q243" s="233" t="s">
        <v>28</v>
      </c>
      <c r="R243" s="233" t="s">
        <v>27</v>
      </c>
      <c r="S243" s="236"/>
      <c r="T243" s="236"/>
      <c r="U243" s="236"/>
      <c r="V243" s="236"/>
      <c r="W243" s="236"/>
      <c r="X243" s="234">
        <v>20867.12</v>
      </c>
      <c r="Y243" s="234"/>
      <c r="Z243" s="234"/>
      <c r="AA243" s="235"/>
      <c r="AB243" s="235"/>
      <c r="AC243" s="236"/>
      <c r="AD243" s="233"/>
    </row>
    <row r="244">
      <c r="A244" s="233">
        <v>242.0</v>
      </c>
      <c r="B244" s="229" t="s">
        <v>54</v>
      </c>
      <c r="C244" s="229" t="s">
        <v>28</v>
      </c>
      <c r="D244" s="229" t="s">
        <v>28</v>
      </c>
      <c r="E244" s="229" t="s">
        <v>28</v>
      </c>
      <c r="F244" s="229">
        <v>32.0</v>
      </c>
      <c r="G244" s="229" t="s">
        <v>28</v>
      </c>
      <c r="H244" s="229" t="s">
        <v>30</v>
      </c>
      <c r="I244" s="233">
        <v>16.0</v>
      </c>
      <c r="J244" s="233" t="s">
        <v>34</v>
      </c>
      <c r="K244" s="233" t="s">
        <v>27</v>
      </c>
      <c r="L244" s="233" t="s">
        <v>27</v>
      </c>
      <c r="M244" s="233">
        <v>0.0</v>
      </c>
      <c r="N244" s="233">
        <v>3.0</v>
      </c>
      <c r="O244" s="233">
        <v>2.0</v>
      </c>
      <c r="P244" s="233">
        <v>2.0</v>
      </c>
      <c r="Q244" s="233" t="s">
        <v>28</v>
      </c>
      <c r="R244" s="233" t="s">
        <v>27</v>
      </c>
      <c r="S244" s="237">
        <v>922.31953</v>
      </c>
      <c r="T244" s="237">
        <v>961.9091</v>
      </c>
      <c r="U244" s="237">
        <v>14824.0</v>
      </c>
      <c r="V244" s="237">
        <v>58.0</v>
      </c>
      <c r="W244" s="237">
        <v>60.51208</v>
      </c>
      <c r="X244" s="234">
        <v>2798.61</v>
      </c>
      <c r="Y244" s="234"/>
      <c r="Z244" s="234"/>
      <c r="AA244" s="235"/>
      <c r="AB244" s="235"/>
      <c r="AC244" s="236"/>
      <c r="AD244" s="233"/>
    </row>
    <row r="245">
      <c r="A245" s="229">
        <v>243.0</v>
      </c>
      <c r="B245" s="229" t="s">
        <v>54</v>
      </c>
      <c r="C245" s="229" t="s">
        <v>28</v>
      </c>
      <c r="D245" s="229" t="s">
        <v>28</v>
      </c>
      <c r="E245" s="229" t="s">
        <v>28</v>
      </c>
      <c r="F245" s="229">
        <v>32.0</v>
      </c>
      <c r="G245" s="229" t="s">
        <v>28</v>
      </c>
      <c r="H245" s="229" t="s">
        <v>30</v>
      </c>
      <c r="I245" s="233">
        <v>16.0</v>
      </c>
      <c r="J245" s="233" t="s">
        <v>35</v>
      </c>
      <c r="K245" s="233" t="s">
        <v>27</v>
      </c>
      <c r="L245" s="233" t="s">
        <v>28</v>
      </c>
      <c r="M245" s="233">
        <v>5.0</v>
      </c>
      <c r="N245" s="233">
        <v>4.0</v>
      </c>
      <c r="O245" s="233">
        <v>6.0</v>
      </c>
      <c r="P245" s="233">
        <v>6.0</v>
      </c>
      <c r="Q245" s="233" t="s">
        <v>28</v>
      </c>
      <c r="R245" s="233" t="s">
        <v>27</v>
      </c>
      <c r="S245" s="236"/>
      <c r="T245" s="236"/>
      <c r="U245" s="236"/>
      <c r="V245" s="236"/>
      <c r="W245" s="236"/>
      <c r="X245" s="234">
        <v>29957.56</v>
      </c>
      <c r="Y245" s="234"/>
      <c r="Z245" s="234"/>
      <c r="AA245" s="235"/>
      <c r="AB245" s="235"/>
      <c r="AC245" s="236"/>
      <c r="AD245" s="233"/>
    </row>
    <row r="246">
      <c r="A246" s="233">
        <v>244.0</v>
      </c>
      <c r="B246" s="229" t="s">
        <v>54</v>
      </c>
      <c r="C246" s="229" t="s">
        <v>28</v>
      </c>
      <c r="D246" s="229" t="s">
        <v>28</v>
      </c>
      <c r="E246" s="229" t="s">
        <v>28</v>
      </c>
      <c r="F246" s="229">
        <v>32.0</v>
      </c>
      <c r="G246" s="229" t="s">
        <v>28</v>
      </c>
      <c r="H246" s="229" t="s">
        <v>30</v>
      </c>
      <c r="I246" s="233">
        <v>16.0</v>
      </c>
      <c r="J246" s="233" t="s">
        <v>36</v>
      </c>
      <c r="K246" s="233" t="s">
        <v>27</v>
      </c>
      <c r="L246" s="233" t="s">
        <v>28</v>
      </c>
      <c r="M246" s="233">
        <v>0.0</v>
      </c>
      <c r="N246" s="233">
        <v>4.0</v>
      </c>
      <c r="O246" s="233">
        <v>1.0</v>
      </c>
      <c r="P246" s="233">
        <v>1.0</v>
      </c>
      <c r="Q246" s="233" t="s">
        <v>28</v>
      </c>
      <c r="R246" s="233" t="s">
        <v>28</v>
      </c>
      <c r="S246" s="236"/>
      <c r="T246" s="236"/>
      <c r="U246" s="236"/>
      <c r="V246" s="236"/>
      <c r="W246" s="236"/>
      <c r="X246" s="234">
        <v>4873.87</v>
      </c>
      <c r="Y246" s="234"/>
      <c r="Z246" s="234"/>
      <c r="AA246" s="235"/>
      <c r="AB246" s="235"/>
      <c r="AC246" s="236"/>
      <c r="AD246" s="233"/>
    </row>
    <row r="247">
      <c r="A247" s="229">
        <v>245.0</v>
      </c>
      <c r="B247" s="229" t="s">
        <v>54</v>
      </c>
      <c r="C247" s="229" t="s">
        <v>28</v>
      </c>
      <c r="D247" s="229" t="s">
        <v>28</v>
      </c>
      <c r="E247" s="229" t="s">
        <v>28</v>
      </c>
      <c r="F247" s="229">
        <v>32.0</v>
      </c>
      <c r="G247" s="229" t="s">
        <v>28</v>
      </c>
      <c r="H247" s="229" t="s">
        <v>30</v>
      </c>
      <c r="I247" s="233">
        <v>16.0</v>
      </c>
      <c r="J247" s="233" t="s">
        <v>37</v>
      </c>
      <c r="K247" s="233" t="s">
        <v>27</v>
      </c>
      <c r="L247" s="233" t="s">
        <v>27</v>
      </c>
      <c r="M247" s="233">
        <v>5.0</v>
      </c>
      <c r="N247" s="233">
        <v>5.0</v>
      </c>
      <c r="O247" s="233">
        <v>6.0</v>
      </c>
      <c r="P247" s="233">
        <v>5.0</v>
      </c>
      <c r="Q247" s="233" t="s">
        <v>28</v>
      </c>
      <c r="R247" s="233" t="s">
        <v>27</v>
      </c>
      <c r="S247" s="236">
        <f>2.32349*1000</f>
        <v>2323.49</v>
      </c>
      <c r="T247" s="236">
        <f>2.29637*1000</f>
        <v>2296.37</v>
      </c>
      <c r="U247" s="237">
        <v>145781.0</v>
      </c>
      <c r="V247" s="237">
        <v>314.0</v>
      </c>
      <c r="W247" s="237">
        <v>561.33678</v>
      </c>
      <c r="X247" s="234">
        <v>12525.41</v>
      </c>
      <c r="Y247" s="234"/>
      <c r="Z247" s="234"/>
      <c r="AA247" s="235"/>
      <c r="AB247" s="235"/>
      <c r="AC247" s="236"/>
      <c r="AD247" s="233"/>
    </row>
    <row r="248">
      <c r="A248" s="233">
        <v>246.0</v>
      </c>
      <c r="B248" s="229" t="s">
        <v>54</v>
      </c>
      <c r="C248" s="229" t="s">
        <v>28</v>
      </c>
      <c r="D248" s="229" t="s">
        <v>28</v>
      </c>
      <c r="E248" s="229" t="s">
        <v>28</v>
      </c>
      <c r="F248" s="229">
        <v>32.0</v>
      </c>
      <c r="G248" s="229" t="s">
        <v>28</v>
      </c>
      <c r="H248" s="229" t="s">
        <v>30</v>
      </c>
      <c r="I248" s="233">
        <v>16.0</v>
      </c>
      <c r="J248" s="233" t="s">
        <v>38</v>
      </c>
      <c r="K248" s="233" t="s">
        <v>27</v>
      </c>
      <c r="L248" s="233" t="s">
        <v>27</v>
      </c>
      <c r="M248" s="233">
        <v>7.0</v>
      </c>
      <c r="N248" s="233">
        <v>5.0</v>
      </c>
      <c r="O248" s="233">
        <v>8.0</v>
      </c>
      <c r="P248" s="233">
        <v>8.0</v>
      </c>
      <c r="Q248" s="233" t="s">
        <v>27</v>
      </c>
      <c r="R248" s="233" t="s">
        <v>27</v>
      </c>
      <c r="S248" s="236"/>
      <c r="T248" s="236"/>
      <c r="U248" s="236"/>
      <c r="V248" s="236"/>
      <c r="W248" s="236"/>
      <c r="X248" s="234">
        <v>17943.71</v>
      </c>
      <c r="Y248" s="234"/>
      <c r="Z248" s="234"/>
      <c r="AA248" s="235"/>
      <c r="AB248" s="235"/>
      <c r="AC248" s="236"/>
      <c r="AD248" s="233"/>
    </row>
    <row r="249">
      <c r="A249" s="229">
        <v>247.0</v>
      </c>
      <c r="B249" s="229" t="s">
        <v>54</v>
      </c>
      <c r="C249" s="229" t="s">
        <v>28</v>
      </c>
      <c r="D249" s="229" t="s">
        <v>28</v>
      </c>
      <c r="E249" s="229" t="s">
        <v>28</v>
      </c>
      <c r="F249" s="229">
        <v>32.0</v>
      </c>
      <c r="G249" s="229" t="s">
        <v>28</v>
      </c>
      <c r="H249" s="229" t="s">
        <v>30</v>
      </c>
      <c r="I249" s="233">
        <v>16.0</v>
      </c>
      <c r="J249" s="233" t="s">
        <v>39</v>
      </c>
      <c r="K249" s="233" t="s">
        <v>27</v>
      </c>
      <c r="L249" s="233" t="s">
        <v>27</v>
      </c>
      <c r="M249" s="233">
        <v>5.0</v>
      </c>
      <c r="N249" s="233">
        <v>6.0</v>
      </c>
      <c r="O249" s="233">
        <v>6.0</v>
      </c>
      <c r="P249" s="233">
        <v>6.0</v>
      </c>
      <c r="Q249" s="233" t="s">
        <v>28</v>
      </c>
      <c r="R249" s="233" t="s">
        <v>27</v>
      </c>
      <c r="S249" s="236"/>
      <c r="T249" s="236"/>
      <c r="U249" s="236"/>
      <c r="V249" s="236"/>
      <c r="W249" s="236"/>
      <c r="X249" s="234">
        <v>31307.93</v>
      </c>
      <c r="Y249" s="234"/>
      <c r="Z249" s="234"/>
      <c r="AA249" s="235"/>
      <c r="AB249" s="235"/>
      <c r="AC249" s="236"/>
      <c r="AD249" s="233"/>
    </row>
    <row r="250">
      <c r="A250" s="233">
        <v>248.0</v>
      </c>
      <c r="B250" s="229" t="s">
        <v>54</v>
      </c>
      <c r="C250" s="229" t="s">
        <v>28</v>
      </c>
      <c r="D250" s="229" t="s">
        <v>28</v>
      </c>
      <c r="E250" s="229" t="s">
        <v>28</v>
      </c>
      <c r="F250" s="229">
        <v>32.0</v>
      </c>
      <c r="G250" s="229" t="s">
        <v>28</v>
      </c>
      <c r="H250" s="229" t="s">
        <v>30</v>
      </c>
      <c r="I250" s="233">
        <v>16.0</v>
      </c>
      <c r="J250" s="233" t="s">
        <v>40</v>
      </c>
      <c r="K250" s="233" t="s">
        <v>27</v>
      </c>
      <c r="L250" s="233" t="s">
        <v>28</v>
      </c>
      <c r="M250" s="233">
        <v>3.0</v>
      </c>
      <c r="N250" s="233">
        <v>4.0</v>
      </c>
      <c r="O250" s="233">
        <v>4.0</v>
      </c>
      <c r="P250" s="233">
        <v>4.0</v>
      </c>
      <c r="Q250" s="233" t="s">
        <v>28</v>
      </c>
      <c r="R250" s="233" t="s">
        <v>27</v>
      </c>
      <c r="S250" s="236">
        <f>4.39462*1000</f>
        <v>4394.62</v>
      </c>
      <c r="T250" s="236">
        <f>4.43408*1000</f>
        <v>4434.08</v>
      </c>
      <c r="U250" s="237">
        <v>260697.0</v>
      </c>
      <c r="V250" s="237">
        <v>305.0</v>
      </c>
      <c r="W250" s="237">
        <v>435.64961</v>
      </c>
      <c r="X250" s="234">
        <v>9770.53</v>
      </c>
      <c r="Y250" s="234"/>
      <c r="Z250" s="234"/>
      <c r="AA250" s="235"/>
      <c r="AB250" s="235"/>
      <c r="AC250" s="236"/>
      <c r="AD250" s="233"/>
    </row>
    <row r="251">
      <c r="A251" s="229">
        <v>249.0</v>
      </c>
      <c r="B251" s="229" t="s">
        <v>54</v>
      </c>
      <c r="C251" s="229" t="s">
        <v>28</v>
      </c>
      <c r="D251" s="229" t="s">
        <v>28</v>
      </c>
      <c r="E251" s="229" t="s">
        <v>28</v>
      </c>
      <c r="F251" s="229">
        <v>32.0</v>
      </c>
      <c r="G251" s="229" t="s">
        <v>28</v>
      </c>
      <c r="H251" s="229" t="s">
        <v>30</v>
      </c>
      <c r="I251" s="233">
        <v>16.0</v>
      </c>
      <c r="J251" s="233" t="s">
        <v>41</v>
      </c>
      <c r="K251" s="233" t="s">
        <v>27</v>
      </c>
      <c r="L251" s="233" t="s">
        <v>27</v>
      </c>
      <c r="M251" s="233">
        <v>4.0</v>
      </c>
      <c r="N251" s="233">
        <v>0.0</v>
      </c>
      <c r="O251" s="233">
        <v>6.0</v>
      </c>
      <c r="P251" s="233">
        <v>3.0</v>
      </c>
      <c r="Q251" s="233" t="s">
        <v>28</v>
      </c>
      <c r="R251" s="233" t="s">
        <v>27</v>
      </c>
      <c r="S251" s="236"/>
      <c r="T251" s="236"/>
      <c r="U251" s="236"/>
      <c r="V251" s="236"/>
      <c r="W251" s="236"/>
      <c r="X251" s="234">
        <v>2268.29</v>
      </c>
      <c r="Y251" s="234"/>
      <c r="Z251" s="234"/>
      <c r="AA251" s="235"/>
      <c r="AB251" s="235"/>
      <c r="AC251" s="236"/>
      <c r="AD251" s="233"/>
    </row>
    <row r="252">
      <c r="A252" s="233">
        <v>250.0</v>
      </c>
      <c r="B252" s="229" t="s">
        <v>54</v>
      </c>
      <c r="C252" s="229" t="s">
        <v>28</v>
      </c>
      <c r="D252" s="229" t="s">
        <v>28</v>
      </c>
      <c r="E252" s="229" t="s">
        <v>28</v>
      </c>
      <c r="F252" s="229">
        <v>32.0</v>
      </c>
      <c r="G252" s="229" t="s">
        <v>28</v>
      </c>
      <c r="H252" s="229" t="s">
        <v>30</v>
      </c>
      <c r="I252" s="233">
        <v>16.0</v>
      </c>
      <c r="J252" s="233" t="s">
        <v>42</v>
      </c>
      <c r="K252" s="233" t="s">
        <v>27</v>
      </c>
      <c r="L252" s="233" t="s">
        <v>28</v>
      </c>
      <c r="M252" s="233">
        <v>1.0</v>
      </c>
      <c r="N252" s="233">
        <v>5.0</v>
      </c>
      <c r="O252" s="233">
        <v>2.0</v>
      </c>
      <c r="P252" s="233">
        <v>2.0</v>
      </c>
      <c r="Q252" s="233" t="s">
        <v>27</v>
      </c>
      <c r="R252" s="233" t="s">
        <v>27</v>
      </c>
      <c r="S252" s="236">
        <f>2.25463*1000</f>
        <v>2254.63</v>
      </c>
      <c r="T252" s="236">
        <f>2.33961*1000</f>
        <v>2339.61</v>
      </c>
      <c r="U252" s="237">
        <v>66946.0</v>
      </c>
      <c r="V252" s="237">
        <v>366.0</v>
      </c>
      <c r="W252" s="237">
        <v>364.87293</v>
      </c>
      <c r="X252" s="234">
        <v>11689.76</v>
      </c>
      <c r="Y252" s="234"/>
      <c r="Z252" s="234"/>
      <c r="AA252" s="235"/>
      <c r="AB252" s="235"/>
      <c r="AC252" s="236"/>
      <c r="AD252" s="233"/>
    </row>
    <row r="253">
      <c r="A253" s="229">
        <v>251.0</v>
      </c>
      <c r="B253" s="229" t="s">
        <v>54</v>
      </c>
      <c r="C253" s="229" t="s">
        <v>28</v>
      </c>
      <c r="D253" s="229" t="s">
        <v>28</v>
      </c>
      <c r="E253" s="229" t="s">
        <v>28</v>
      </c>
      <c r="F253" s="229">
        <v>32.0</v>
      </c>
      <c r="G253" s="229" t="s">
        <v>28</v>
      </c>
      <c r="H253" s="229" t="s">
        <v>30</v>
      </c>
      <c r="I253" s="233">
        <v>16.0</v>
      </c>
      <c r="J253" s="233" t="s">
        <v>44</v>
      </c>
      <c r="K253" s="233" t="s">
        <v>27</v>
      </c>
      <c r="L253" s="233" t="s">
        <v>28</v>
      </c>
      <c r="M253" s="233">
        <v>1.0</v>
      </c>
      <c r="N253" s="233">
        <v>4.0</v>
      </c>
      <c r="O253" s="233">
        <v>2.0</v>
      </c>
      <c r="P253" s="233">
        <v>2.0</v>
      </c>
      <c r="Q253" s="233" t="s">
        <v>27</v>
      </c>
      <c r="R253" s="233" t="s">
        <v>28</v>
      </c>
      <c r="S253" s="236"/>
      <c r="T253" s="236"/>
      <c r="U253" s="236"/>
      <c r="V253" s="236"/>
      <c r="W253" s="236"/>
      <c r="X253" s="234">
        <v>11434.51</v>
      </c>
      <c r="Y253" s="234"/>
      <c r="Z253" s="234"/>
      <c r="AA253" s="235"/>
      <c r="AB253" s="235"/>
      <c r="AC253" s="236"/>
      <c r="AD253" s="233"/>
    </row>
    <row r="254">
      <c r="A254" s="233">
        <v>252.0</v>
      </c>
      <c r="B254" s="229" t="s">
        <v>54</v>
      </c>
      <c r="C254" s="229" t="s">
        <v>28</v>
      </c>
      <c r="D254" s="229" t="s">
        <v>28</v>
      </c>
      <c r="E254" s="229" t="s">
        <v>28</v>
      </c>
      <c r="F254" s="229">
        <v>32.0</v>
      </c>
      <c r="G254" s="229" t="s">
        <v>28</v>
      </c>
      <c r="H254" s="229" t="s">
        <v>30</v>
      </c>
      <c r="I254" s="233">
        <v>16.0</v>
      </c>
      <c r="J254" s="233" t="s">
        <v>45</v>
      </c>
      <c r="K254" s="233" t="s">
        <v>27</v>
      </c>
      <c r="L254" s="233" t="s">
        <v>27</v>
      </c>
      <c r="M254" s="233">
        <v>1.0</v>
      </c>
      <c r="N254" s="233">
        <v>4.0</v>
      </c>
      <c r="O254" s="233">
        <v>2.0</v>
      </c>
      <c r="P254" s="233">
        <v>2.0</v>
      </c>
      <c r="Q254" s="233" t="s">
        <v>28</v>
      </c>
      <c r="R254" s="233" t="s">
        <v>27</v>
      </c>
      <c r="S254" s="236">
        <f>3.93171*1000</f>
        <v>3931.71</v>
      </c>
      <c r="T254" s="236">
        <f>4.14355*1000</f>
        <v>4143.55</v>
      </c>
      <c r="U254" s="237">
        <v>43503.0</v>
      </c>
      <c r="V254" s="237">
        <v>248.0</v>
      </c>
      <c r="W254" s="237">
        <v>528.97726</v>
      </c>
      <c r="X254" s="234">
        <v>6578.12</v>
      </c>
      <c r="Y254" s="234"/>
      <c r="Z254" s="234"/>
      <c r="AA254" s="235"/>
      <c r="AB254" s="235"/>
      <c r="AC254" s="236"/>
      <c r="AD254" s="233"/>
    </row>
    <row r="255">
      <c r="A255" s="229">
        <v>253.0</v>
      </c>
      <c r="B255" s="229" t="s">
        <v>54</v>
      </c>
      <c r="C255" s="229" t="s">
        <v>28</v>
      </c>
      <c r="D255" s="229" t="s">
        <v>28</v>
      </c>
      <c r="E255" s="229" t="s">
        <v>28</v>
      </c>
      <c r="F255" s="229">
        <v>32.0</v>
      </c>
      <c r="G255" s="229" t="s">
        <v>28</v>
      </c>
      <c r="H255" s="229" t="s">
        <v>30</v>
      </c>
      <c r="I255" s="233">
        <v>16.0</v>
      </c>
      <c r="J255" s="233" t="s">
        <v>46</v>
      </c>
      <c r="K255" s="233" t="s">
        <v>27</v>
      </c>
      <c r="L255" s="233" t="s">
        <v>27</v>
      </c>
      <c r="M255" s="233">
        <v>1.0</v>
      </c>
      <c r="N255" s="233">
        <v>0.0</v>
      </c>
      <c r="O255" s="233">
        <v>3.0</v>
      </c>
      <c r="P255" s="233">
        <v>3.0</v>
      </c>
      <c r="Q255" s="233" t="s">
        <v>28</v>
      </c>
      <c r="R255" s="233" t="s">
        <v>27</v>
      </c>
      <c r="S255" s="236"/>
      <c r="T255" s="236"/>
      <c r="U255" s="236"/>
      <c r="V255" s="236"/>
      <c r="W255" s="236"/>
      <c r="X255" s="234">
        <v>10195.11</v>
      </c>
      <c r="Y255" s="234"/>
      <c r="Z255" s="234"/>
      <c r="AA255" s="235"/>
      <c r="AB255" s="235"/>
      <c r="AC255" s="236"/>
      <c r="AD255" s="233"/>
    </row>
    <row r="256">
      <c r="A256" s="233">
        <v>254.0</v>
      </c>
      <c r="B256" s="229" t="s">
        <v>54</v>
      </c>
      <c r="C256" s="229" t="s">
        <v>28</v>
      </c>
      <c r="D256" s="229" t="s">
        <v>28</v>
      </c>
      <c r="E256" s="229" t="s">
        <v>28</v>
      </c>
      <c r="F256" s="229">
        <v>32.0</v>
      </c>
      <c r="G256" s="229" t="s">
        <v>28</v>
      </c>
      <c r="H256" s="229" t="s">
        <v>30</v>
      </c>
      <c r="I256" s="233">
        <v>16.0</v>
      </c>
      <c r="J256" s="233" t="s">
        <v>47</v>
      </c>
      <c r="K256" s="233" t="s">
        <v>27</v>
      </c>
      <c r="L256" s="233" t="s">
        <v>27</v>
      </c>
      <c r="M256" s="233">
        <v>2.0</v>
      </c>
      <c r="N256" s="233">
        <v>3.0</v>
      </c>
      <c r="O256" s="233">
        <v>3.0</v>
      </c>
      <c r="P256" s="233">
        <v>2.0</v>
      </c>
      <c r="Q256" s="233" t="s">
        <v>28</v>
      </c>
      <c r="R256" s="233" t="s">
        <v>28</v>
      </c>
      <c r="S256" s="236"/>
      <c r="T256" s="236"/>
      <c r="U256" s="236"/>
      <c r="V256" s="236"/>
      <c r="W256" s="236"/>
      <c r="X256" s="234">
        <v>16956.47</v>
      </c>
      <c r="Y256" s="234"/>
      <c r="Z256" s="234"/>
      <c r="AA256" s="235"/>
      <c r="AB256" s="235"/>
      <c r="AC256" s="236"/>
      <c r="AD256" s="233"/>
    </row>
    <row r="257">
      <c r="A257" s="229">
        <v>255.0</v>
      </c>
      <c r="B257" s="229" t="s">
        <v>54</v>
      </c>
      <c r="C257" s="229" t="s">
        <v>28</v>
      </c>
      <c r="D257" s="229" t="s">
        <v>28</v>
      </c>
      <c r="E257" s="229" t="s">
        <v>28</v>
      </c>
      <c r="F257" s="229">
        <v>32.0</v>
      </c>
      <c r="G257" s="229" t="s">
        <v>28</v>
      </c>
      <c r="H257" s="229" t="s">
        <v>30</v>
      </c>
      <c r="I257" s="233">
        <v>16.0</v>
      </c>
      <c r="J257" s="233" t="s">
        <v>49</v>
      </c>
      <c r="K257" s="233" t="s">
        <v>27</v>
      </c>
      <c r="L257" s="233" t="s">
        <v>28</v>
      </c>
      <c r="M257" s="233">
        <v>1.0</v>
      </c>
      <c r="N257" s="233">
        <v>6.0</v>
      </c>
      <c r="O257" s="233">
        <v>2.0</v>
      </c>
      <c r="P257" s="233">
        <v>2.0</v>
      </c>
      <c r="Q257" s="233" t="s">
        <v>28</v>
      </c>
      <c r="R257" s="233" t="s">
        <v>28</v>
      </c>
      <c r="S257" s="236"/>
      <c r="T257" s="236"/>
      <c r="U257" s="236"/>
      <c r="V257" s="236"/>
      <c r="W257" s="236"/>
      <c r="X257" s="234">
        <v>12082.63</v>
      </c>
      <c r="Y257" s="234"/>
      <c r="Z257" s="234"/>
      <c r="AA257" s="235"/>
      <c r="AB257" s="235"/>
      <c r="AC257" s="236"/>
      <c r="AD257" s="233"/>
    </row>
    <row r="258">
      <c r="A258" s="233">
        <v>256.0</v>
      </c>
      <c r="B258" s="229" t="s">
        <v>54</v>
      </c>
      <c r="C258" s="229" t="s">
        <v>28</v>
      </c>
      <c r="D258" s="229" t="s">
        <v>28</v>
      </c>
      <c r="E258" s="229" t="s">
        <v>28</v>
      </c>
      <c r="F258" s="229">
        <v>32.0</v>
      </c>
      <c r="G258" s="229" t="s">
        <v>28</v>
      </c>
      <c r="H258" s="229" t="s">
        <v>30</v>
      </c>
      <c r="I258" s="233">
        <v>16.0</v>
      </c>
      <c r="J258" s="233" t="s">
        <v>51</v>
      </c>
      <c r="K258" s="233" t="s">
        <v>27</v>
      </c>
      <c r="L258" s="233" t="s">
        <v>27</v>
      </c>
      <c r="M258" s="233">
        <v>3.0</v>
      </c>
      <c r="N258" s="233">
        <v>4.0</v>
      </c>
      <c r="O258" s="233">
        <v>6.0</v>
      </c>
      <c r="P258" s="233">
        <v>4.0</v>
      </c>
      <c r="Q258" s="233" t="s">
        <v>28</v>
      </c>
      <c r="R258" s="233" t="s">
        <v>27</v>
      </c>
      <c r="S258" s="236"/>
      <c r="T258" s="236"/>
      <c r="U258" s="236"/>
      <c r="V258" s="236"/>
      <c r="W258" s="236"/>
      <c r="X258" s="234">
        <v>236832.43</v>
      </c>
      <c r="Y258" s="234"/>
      <c r="Z258" s="234"/>
      <c r="AA258" s="235"/>
      <c r="AB258" s="235"/>
      <c r="AC258" s="236"/>
      <c r="AD258" s="233"/>
    </row>
    <row r="259">
      <c r="A259" s="229">
        <v>257.0</v>
      </c>
      <c r="B259" s="229" t="s">
        <v>54</v>
      </c>
      <c r="C259" s="229" t="s">
        <v>28</v>
      </c>
      <c r="D259" s="229" t="s">
        <v>28</v>
      </c>
      <c r="E259" s="229" t="s">
        <v>28</v>
      </c>
      <c r="F259" s="229">
        <v>32.0</v>
      </c>
      <c r="G259" s="229" t="s">
        <v>28</v>
      </c>
      <c r="H259" s="229" t="s">
        <v>30</v>
      </c>
      <c r="I259" s="233">
        <v>16.0</v>
      </c>
      <c r="J259" s="233" t="s">
        <v>52</v>
      </c>
      <c r="K259" s="233" t="s">
        <v>27</v>
      </c>
      <c r="L259" s="233" t="s">
        <v>27</v>
      </c>
      <c r="M259" s="233">
        <v>0.0</v>
      </c>
      <c r="N259" s="233">
        <v>0.0</v>
      </c>
      <c r="O259" s="233">
        <v>3.0</v>
      </c>
      <c r="P259" s="233">
        <v>2.0</v>
      </c>
      <c r="Q259" s="233" t="s">
        <v>28</v>
      </c>
      <c r="R259" s="233" t="s">
        <v>27</v>
      </c>
      <c r="S259" s="236"/>
      <c r="T259" s="236"/>
      <c r="U259" s="236"/>
      <c r="V259" s="236"/>
      <c r="W259" s="236"/>
      <c r="X259" s="234">
        <v>7687.03</v>
      </c>
      <c r="Y259" s="234"/>
      <c r="Z259" s="234"/>
      <c r="AA259" s="235"/>
      <c r="AB259" s="235"/>
      <c r="AC259" s="236"/>
      <c r="AD259" s="233"/>
    </row>
    <row r="260">
      <c r="A260" s="233">
        <v>258.0</v>
      </c>
      <c r="B260" s="229" t="s">
        <v>54</v>
      </c>
      <c r="C260" s="229" t="s">
        <v>28</v>
      </c>
      <c r="D260" s="229" t="s">
        <v>28</v>
      </c>
      <c r="E260" s="229" t="s">
        <v>28</v>
      </c>
      <c r="F260" s="229">
        <v>32.0</v>
      </c>
      <c r="G260" s="229" t="s">
        <v>28</v>
      </c>
      <c r="H260" s="229" t="s">
        <v>30</v>
      </c>
      <c r="I260" s="233">
        <v>32.0</v>
      </c>
      <c r="J260" s="233" t="s">
        <v>31</v>
      </c>
      <c r="K260" s="229" t="s">
        <v>27</v>
      </c>
      <c r="L260" s="229" t="s">
        <v>28</v>
      </c>
      <c r="M260" s="229">
        <v>0.0</v>
      </c>
      <c r="N260" s="229">
        <v>7.0</v>
      </c>
      <c r="O260" s="229">
        <v>1.0</v>
      </c>
      <c r="P260" s="229">
        <v>1.0</v>
      </c>
      <c r="Q260" s="229" t="s">
        <v>28</v>
      </c>
      <c r="R260" s="229" t="s">
        <v>27</v>
      </c>
      <c r="S260" s="236"/>
      <c r="T260" s="236"/>
      <c r="U260" s="236"/>
      <c r="V260" s="236"/>
      <c r="W260" s="236"/>
      <c r="X260" s="234">
        <v>34336.72</v>
      </c>
      <c r="Y260" s="234"/>
      <c r="Z260" s="234"/>
      <c r="AA260" s="235"/>
      <c r="AB260" s="235"/>
      <c r="AC260" s="236"/>
      <c r="AD260" s="233"/>
    </row>
    <row r="261">
      <c r="A261" s="229">
        <v>259.0</v>
      </c>
      <c r="B261" s="229" t="s">
        <v>54</v>
      </c>
      <c r="C261" s="229" t="s">
        <v>28</v>
      </c>
      <c r="D261" s="229" t="s">
        <v>28</v>
      </c>
      <c r="E261" s="229" t="s">
        <v>28</v>
      </c>
      <c r="F261" s="229">
        <v>32.0</v>
      </c>
      <c r="G261" s="229" t="s">
        <v>28</v>
      </c>
      <c r="H261" s="229" t="s">
        <v>30</v>
      </c>
      <c r="I261" s="233">
        <v>32.0</v>
      </c>
      <c r="J261" s="233" t="s">
        <v>32</v>
      </c>
      <c r="K261" s="233" t="s">
        <v>27</v>
      </c>
      <c r="L261" s="233" t="s">
        <v>27</v>
      </c>
      <c r="M261" s="233">
        <v>8.0</v>
      </c>
      <c r="N261" s="233">
        <v>0.0</v>
      </c>
      <c r="O261" s="233">
        <v>10.0</v>
      </c>
      <c r="P261" s="233">
        <v>5.0</v>
      </c>
      <c r="Q261" s="233" t="s">
        <v>28</v>
      </c>
      <c r="R261" s="233" t="s">
        <v>27</v>
      </c>
      <c r="S261" s="236"/>
      <c r="T261" s="236"/>
      <c r="U261" s="236"/>
      <c r="V261" s="236"/>
      <c r="W261" s="236"/>
      <c r="X261" s="234">
        <v>8526.9</v>
      </c>
      <c r="Y261" s="234"/>
      <c r="Z261" s="234"/>
      <c r="AA261" s="235"/>
      <c r="AB261" s="235"/>
      <c r="AC261" s="236"/>
      <c r="AD261" s="233"/>
    </row>
    <row r="262">
      <c r="A262" s="233">
        <v>260.0</v>
      </c>
      <c r="B262" s="229" t="s">
        <v>54</v>
      </c>
      <c r="C262" s="229" t="s">
        <v>28</v>
      </c>
      <c r="D262" s="229" t="s">
        <v>28</v>
      </c>
      <c r="E262" s="229" t="s">
        <v>28</v>
      </c>
      <c r="F262" s="229">
        <v>32.0</v>
      </c>
      <c r="G262" s="229" t="s">
        <v>28</v>
      </c>
      <c r="H262" s="229" t="s">
        <v>30</v>
      </c>
      <c r="I262" s="233">
        <v>32.0</v>
      </c>
      <c r="J262" s="233" t="s">
        <v>33</v>
      </c>
      <c r="K262" s="233" t="s">
        <v>27</v>
      </c>
      <c r="L262" s="233" t="s">
        <v>28</v>
      </c>
      <c r="M262" s="233">
        <v>2.0</v>
      </c>
      <c r="N262" s="233">
        <v>4.0</v>
      </c>
      <c r="O262" s="233">
        <v>3.0</v>
      </c>
      <c r="P262" s="233">
        <v>3.0</v>
      </c>
      <c r="Q262" s="233" t="s">
        <v>28</v>
      </c>
      <c r="R262" s="233" t="s">
        <v>27</v>
      </c>
      <c r="S262" s="236"/>
      <c r="T262" s="236"/>
      <c r="U262" s="236"/>
      <c r="V262" s="236"/>
      <c r="W262" s="236"/>
      <c r="X262" s="234">
        <v>40048.07</v>
      </c>
      <c r="Y262" s="234"/>
      <c r="Z262" s="234"/>
      <c r="AA262" s="235"/>
      <c r="AB262" s="235"/>
      <c r="AC262" s="236"/>
      <c r="AD262" s="233"/>
    </row>
    <row r="263">
      <c r="A263" s="229">
        <v>261.0</v>
      </c>
      <c r="B263" s="229" t="s">
        <v>54</v>
      </c>
      <c r="C263" s="229" t="s">
        <v>28</v>
      </c>
      <c r="D263" s="229" t="s">
        <v>28</v>
      </c>
      <c r="E263" s="229" t="s">
        <v>28</v>
      </c>
      <c r="F263" s="229">
        <v>32.0</v>
      </c>
      <c r="G263" s="229" t="s">
        <v>28</v>
      </c>
      <c r="H263" s="229" t="s">
        <v>30</v>
      </c>
      <c r="I263" s="233">
        <v>32.0</v>
      </c>
      <c r="J263" s="233" t="s">
        <v>34</v>
      </c>
      <c r="K263" s="233" t="s">
        <v>27</v>
      </c>
      <c r="L263" s="233" t="s">
        <v>27</v>
      </c>
      <c r="M263" s="233">
        <v>0.0</v>
      </c>
      <c r="N263" s="233">
        <v>3.0</v>
      </c>
      <c r="O263" s="233">
        <v>2.0</v>
      </c>
      <c r="P263" s="233">
        <v>2.0</v>
      </c>
      <c r="Q263" s="233" t="s">
        <v>28</v>
      </c>
      <c r="R263" s="233" t="s">
        <v>27</v>
      </c>
      <c r="S263" s="236">
        <f>1.79729*1000</f>
        <v>1797.29</v>
      </c>
      <c r="T263" s="236">
        <f>1.93264*1000</f>
        <v>1932.64</v>
      </c>
      <c r="U263" s="237">
        <v>30484.0</v>
      </c>
      <c r="V263" s="237">
        <v>115.0</v>
      </c>
      <c r="W263" s="237">
        <v>69.95464</v>
      </c>
      <c r="X263" s="234">
        <v>48843.94</v>
      </c>
      <c r="Y263" s="234"/>
      <c r="Z263" s="234"/>
      <c r="AA263" s="235"/>
      <c r="AB263" s="235"/>
      <c r="AC263" s="236"/>
      <c r="AD263" s="233"/>
    </row>
    <row r="264">
      <c r="A264" s="233">
        <v>262.0</v>
      </c>
      <c r="B264" s="229" t="s">
        <v>54</v>
      </c>
      <c r="C264" s="229" t="s">
        <v>28</v>
      </c>
      <c r="D264" s="229" t="s">
        <v>28</v>
      </c>
      <c r="E264" s="229" t="s">
        <v>28</v>
      </c>
      <c r="F264" s="229">
        <v>32.0</v>
      </c>
      <c r="G264" s="229" t="s">
        <v>28</v>
      </c>
      <c r="H264" s="229" t="s">
        <v>30</v>
      </c>
      <c r="I264" s="233">
        <v>32.0</v>
      </c>
      <c r="J264" s="233" t="s">
        <v>35</v>
      </c>
      <c r="K264" s="233" t="s">
        <v>27</v>
      </c>
      <c r="L264" s="233" t="s">
        <v>28</v>
      </c>
      <c r="M264" s="233">
        <v>5.0</v>
      </c>
      <c r="N264" s="233">
        <v>4.0</v>
      </c>
      <c r="O264" s="233">
        <v>6.0</v>
      </c>
      <c r="P264" s="233">
        <v>6.0</v>
      </c>
      <c r="Q264" s="233" t="s">
        <v>28</v>
      </c>
      <c r="R264" s="233" t="s">
        <v>27</v>
      </c>
      <c r="S264" s="236"/>
      <c r="T264" s="236"/>
      <c r="U264" s="236"/>
      <c r="V264" s="236"/>
      <c r="W264" s="236"/>
      <c r="X264" s="234" t="s">
        <v>199</v>
      </c>
      <c r="Y264" s="234"/>
      <c r="Z264" s="234"/>
      <c r="AA264" s="235"/>
      <c r="AB264" s="235"/>
      <c r="AC264" s="236"/>
      <c r="AD264" s="233"/>
    </row>
    <row r="265">
      <c r="A265" s="229">
        <v>263.0</v>
      </c>
      <c r="B265" s="229" t="s">
        <v>54</v>
      </c>
      <c r="C265" s="229" t="s">
        <v>28</v>
      </c>
      <c r="D265" s="229" t="s">
        <v>28</v>
      </c>
      <c r="E265" s="229" t="s">
        <v>28</v>
      </c>
      <c r="F265" s="229">
        <v>32.0</v>
      </c>
      <c r="G265" s="229" t="s">
        <v>28</v>
      </c>
      <c r="H265" s="229" t="s">
        <v>30</v>
      </c>
      <c r="I265" s="233">
        <v>32.0</v>
      </c>
      <c r="J265" s="233" t="s">
        <v>36</v>
      </c>
      <c r="K265" s="233" t="s">
        <v>27</v>
      </c>
      <c r="L265" s="233" t="s">
        <v>28</v>
      </c>
      <c r="M265" s="233">
        <v>0.0</v>
      </c>
      <c r="N265" s="233">
        <v>4.0</v>
      </c>
      <c r="O265" s="233">
        <v>1.0</v>
      </c>
      <c r="P265" s="233">
        <v>1.0</v>
      </c>
      <c r="Q265" s="233" t="s">
        <v>28</v>
      </c>
      <c r="R265" s="233" t="s">
        <v>28</v>
      </c>
      <c r="S265" s="236"/>
      <c r="T265" s="236"/>
      <c r="U265" s="236"/>
      <c r="V265" s="236"/>
      <c r="W265" s="236"/>
      <c r="X265" s="234">
        <v>29883.17</v>
      </c>
      <c r="Y265" s="234"/>
      <c r="Z265" s="234"/>
      <c r="AA265" s="235"/>
      <c r="AB265" s="235"/>
      <c r="AC265" s="236"/>
      <c r="AD265" s="233"/>
    </row>
    <row r="266">
      <c r="A266" s="233">
        <v>264.0</v>
      </c>
      <c r="B266" s="229" t="s">
        <v>54</v>
      </c>
      <c r="C266" s="229" t="s">
        <v>28</v>
      </c>
      <c r="D266" s="229" t="s">
        <v>28</v>
      </c>
      <c r="E266" s="229" t="s">
        <v>28</v>
      </c>
      <c r="F266" s="229">
        <v>32.0</v>
      </c>
      <c r="G266" s="229" t="s">
        <v>28</v>
      </c>
      <c r="H266" s="229" t="s">
        <v>30</v>
      </c>
      <c r="I266" s="233">
        <v>32.0</v>
      </c>
      <c r="J266" s="233" t="s">
        <v>37</v>
      </c>
      <c r="K266" s="233" t="s">
        <v>27</v>
      </c>
      <c r="L266" s="233" t="s">
        <v>27</v>
      </c>
      <c r="M266" s="233">
        <v>5.0</v>
      </c>
      <c r="N266" s="233">
        <v>5.0</v>
      </c>
      <c r="O266" s="233">
        <v>6.0</v>
      </c>
      <c r="P266" s="233">
        <v>5.0</v>
      </c>
      <c r="Q266" s="233" t="s">
        <v>28</v>
      </c>
      <c r="R266" s="233" t="s">
        <v>27</v>
      </c>
      <c r="S266" s="236">
        <f>4.55782*1000</f>
        <v>4557.82</v>
      </c>
      <c r="T266" s="236">
        <f>4.62466*1000</f>
        <v>4624.66</v>
      </c>
      <c r="U266" s="237">
        <v>291163.0</v>
      </c>
      <c r="V266" s="237">
        <v>624.0</v>
      </c>
      <c r="W266" s="236">
        <f>1.29502*1000</f>
        <v>1295.02</v>
      </c>
      <c r="X266" s="234">
        <v>57772.65</v>
      </c>
      <c r="Y266" s="234"/>
      <c r="Z266" s="234"/>
      <c r="AA266" s="235"/>
      <c r="AB266" s="235"/>
      <c r="AC266" s="236"/>
      <c r="AD266" s="233"/>
    </row>
    <row r="267">
      <c r="A267" s="229">
        <v>265.0</v>
      </c>
      <c r="B267" s="229" t="s">
        <v>54</v>
      </c>
      <c r="C267" s="229" t="s">
        <v>28</v>
      </c>
      <c r="D267" s="229" t="s">
        <v>28</v>
      </c>
      <c r="E267" s="229" t="s">
        <v>28</v>
      </c>
      <c r="F267" s="229">
        <v>32.0</v>
      </c>
      <c r="G267" s="229" t="s">
        <v>28</v>
      </c>
      <c r="H267" s="229" t="s">
        <v>30</v>
      </c>
      <c r="I267" s="233">
        <v>32.0</v>
      </c>
      <c r="J267" s="233" t="s">
        <v>38</v>
      </c>
      <c r="K267" s="233" t="s">
        <v>27</v>
      </c>
      <c r="L267" s="233" t="s">
        <v>27</v>
      </c>
      <c r="M267" s="233">
        <v>7.0</v>
      </c>
      <c r="N267" s="233">
        <v>5.0</v>
      </c>
      <c r="O267" s="233">
        <v>8.0</v>
      </c>
      <c r="P267" s="233">
        <v>8.0</v>
      </c>
      <c r="Q267" s="233" t="s">
        <v>27</v>
      </c>
      <c r="R267" s="233" t="s">
        <v>27</v>
      </c>
      <c r="S267" s="236"/>
      <c r="T267" s="236"/>
      <c r="U267" s="236"/>
      <c r="V267" s="236"/>
      <c r="W267" s="236"/>
      <c r="X267" s="234" t="s">
        <v>199</v>
      </c>
      <c r="Y267" s="234"/>
      <c r="Z267" s="234"/>
      <c r="AA267" s="235"/>
      <c r="AB267" s="235"/>
      <c r="AC267" s="236"/>
      <c r="AD267" s="233"/>
    </row>
    <row r="268">
      <c r="A268" s="233">
        <v>266.0</v>
      </c>
      <c r="B268" s="229" t="s">
        <v>54</v>
      </c>
      <c r="C268" s="229" t="s">
        <v>28</v>
      </c>
      <c r="D268" s="229" t="s">
        <v>28</v>
      </c>
      <c r="E268" s="229" t="s">
        <v>28</v>
      </c>
      <c r="F268" s="229">
        <v>32.0</v>
      </c>
      <c r="G268" s="229" t="s">
        <v>28</v>
      </c>
      <c r="H268" s="229" t="s">
        <v>30</v>
      </c>
      <c r="I268" s="233">
        <v>32.0</v>
      </c>
      <c r="J268" s="233" t="s">
        <v>39</v>
      </c>
      <c r="K268" s="233" t="s">
        <v>27</v>
      </c>
      <c r="L268" s="233" t="s">
        <v>27</v>
      </c>
      <c r="M268" s="233">
        <v>5.0</v>
      </c>
      <c r="N268" s="233">
        <v>6.0</v>
      </c>
      <c r="O268" s="233">
        <v>6.0</v>
      </c>
      <c r="P268" s="233">
        <v>6.0</v>
      </c>
      <c r="Q268" s="233" t="s">
        <v>28</v>
      </c>
      <c r="R268" s="233" t="s">
        <v>27</v>
      </c>
      <c r="S268" s="236"/>
      <c r="T268" s="236"/>
      <c r="U268" s="236"/>
      <c r="V268" s="236"/>
      <c r="W268" s="236"/>
      <c r="X268" s="234">
        <v>55873.74</v>
      </c>
      <c r="Y268" s="234"/>
      <c r="Z268" s="234"/>
      <c r="AA268" s="235"/>
      <c r="AB268" s="235"/>
      <c r="AC268" s="236"/>
      <c r="AD268" s="233"/>
    </row>
    <row r="269">
      <c r="A269" s="229">
        <v>267.0</v>
      </c>
      <c r="B269" s="229" t="s">
        <v>54</v>
      </c>
      <c r="C269" s="229" t="s">
        <v>28</v>
      </c>
      <c r="D269" s="229" t="s">
        <v>28</v>
      </c>
      <c r="E269" s="229" t="s">
        <v>28</v>
      </c>
      <c r="F269" s="229">
        <v>32.0</v>
      </c>
      <c r="G269" s="229" t="s">
        <v>28</v>
      </c>
      <c r="H269" s="229" t="s">
        <v>30</v>
      </c>
      <c r="I269" s="233">
        <v>32.0</v>
      </c>
      <c r="J269" s="233" t="s">
        <v>40</v>
      </c>
      <c r="K269" s="233" t="s">
        <v>27</v>
      </c>
      <c r="L269" s="233" t="s">
        <v>28</v>
      </c>
      <c r="M269" s="233">
        <v>3.0</v>
      </c>
      <c r="N269" s="233">
        <v>4.0</v>
      </c>
      <c r="O269" s="233">
        <v>4.0</v>
      </c>
      <c r="P269" s="233">
        <v>4.0</v>
      </c>
      <c r="Q269" s="233" t="s">
        <v>28</v>
      </c>
      <c r="R269" s="233" t="s">
        <v>27</v>
      </c>
      <c r="S269" s="236">
        <f>8.73929*1000</f>
        <v>8739.29</v>
      </c>
      <c r="T269" s="236">
        <f>8.94979*1000</f>
        <v>8949.79</v>
      </c>
      <c r="U269" s="237">
        <v>515057.0</v>
      </c>
      <c r="V269" s="237">
        <v>607.0</v>
      </c>
      <c r="W269" s="236">
        <f>1.18257*1000</f>
        <v>1182.57</v>
      </c>
      <c r="X269" s="234">
        <v>41044.31</v>
      </c>
      <c r="Y269" s="234"/>
      <c r="Z269" s="234"/>
      <c r="AA269" s="235"/>
      <c r="AB269" s="235"/>
      <c r="AC269" s="236"/>
      <c r="AD269" s="233"/>
    </row>
    <row r="270">
      <c r="A270" s="233">
        <v>268.0</v>
      </c>
      <c r="B270" s="229" t="s">
        <v>54</v>
      </c>
      <c r="C270" s="229" t="s">
        <v>28</v>
      </c>
      <c r="D270" s="229" t="s">
        <v>28</v>
      </c>
      <c r="E270" s="229" t="s">
        <v>28</v>
      </c>
      <c r="F270" s="229">
        <v>32.0</v>
      </c>
      <c r="G270" s="229" t="s">
        <v>28</v>
      </c>
      <c r="H270" s="229" t="s">
        <v>30</v>
      </c>
      <c r="I270" s="233">
        <v>32.0</v>
      </c>
      <c r="J270" s="233" t="s">
        <v>41</v>
      </c>
      <c r="K270" s="233" t="s">
        <v>27</v>
      </c>
      <c r="L270" s="233" t="s">
        <v>27</v>
      </c>
      <c r="M270" s="233">
        <v>4.0</v>
      </c>
      <c r="N270" s="233">
        <v>0.0</v>
      </c>
      <c r="O270" s="233">
        <v>6.0</v>
      </c>
      <c r="P270" s="233">
        <v>3.0</v>
      </c>
      <c r="Q270" s="233" t="s">
        <v>28</v>
      </c>
      <c r="R270" s="233" t="s">
        <v>27</v>
      </c>
      <c r="S270" s="236"/>
      <c r="T270" s="236"/>
      <c r="U270" s="236"/>
      <c r="V270" s="236"/>
      <c r="W270" s="236"/>
      <c r="X270" s="234">
        <v>4183.39</v>
      </c>
      <c r="Y270" s="234"/>
      <c r="Z270" s="234"/>
      <c r="AA270" s="235"/>
      <c r="AB270" s="235"/>
      <c r="AC270" s="236"/>
      <c r="AD270" s="233"/>
    </row>
    <row r="271">
      <c r="A271" s="229">
        <v>269.0</v>
      </c>
      <c r="B271" s="229" t="s">
        <v>54</v>
      </c>
      <c r="C271" s="229" t="s">
        <v>28</v>
      </c>
      <c r="D271" s="229" t="s">
        <v>28</v>
      </c>
      <c r="E271" s="229" t="s">
        <v>28</v>
      </c>
      <c r="F271" s="229">
        <v>32.0</v>
      </c>
      <c r="G271" s="229" t="s">
        <v>28</v>
      </c>
      <c r="H271" s="229" t="s">
        <v>30</v>
      </c>
      <c r="I271" s="233">
        <v>32.0</v>
      </c>
      <c r="J271" s="233" t="s">
        <v>42</v>
      </c>
      <c r="K271" s="233" t="s">
        <v>27</v>
      </c>
      <c r="L271" s="233" t="s">
        <v>28</v>
      </c>
      <c r="M271" s="233">
        <v>1.0</v>
      </c>
      <c r="N271" s="233">
        <v>5.0</v>
      </c>
      <c r="O271" s="233">
        <v>2.0</v>
      </c>
      <c r="P271" s="233">
        <v>2.0</v>
      </c>
      <c r="Q271" s="233" t="s">
        <v>27</v>
      </c>
      <c r="R271" s="233" t="s">
        <v>27</v>
      </c>
      <c r="S271" s="236">
        <f>4.43849*1000</f>
        <v>4438.49</v>
      </c>
      <c r="T271" s="236">
        <f>4.69627*1000</f>
        <v>4696.27</v>
      </c>
      <c r="U271" s="237">
        <v>139172.0</v>
      </c>
      <c r="V271" s="237">
        <v>726.0</v>
      </c>
      <c r="W271" s="237">
        <v>789.54304</v>
      </c>
      <c r="X271" s="234">
        <v>40375.74</v>
      </c>
      <c r="Y271" s="234"/>
      <c r="Z271" s="234"/>
      <c r="AA271" s="235"/>
      <c r="AB271" s="235"/>
      <c r="AC271" s="236"/>
      <c r="AD271" s="233"/>
    </row>
    <row r="272">
      <c r="A272" s="233">
        <v>270.0</v>
      </c>
      <c r="B272" s="229" t="s">
        <v>54</v>
      </c>
      <c r="C272" s="229" t="s">
        <v>28</v>
      </c>
      <c r="D272" s="229" t="s">
        <v>28</v>
      </c>
      <c r="E272" s="229" t="s">
        <v>28</v>
      </c>
      <c r="F272" s="229">
        <v>32.0</v>
      </c>
      <c r="G272" s="229" t="s">
        <v>28</v>
      </c>
      <c r="H272" s="229" t="s">
        <v>30</v>
      </c>
      <c r="I272" s="233">
        <v>32.0</v>
      </c>
      <c r="J272" s="233" t="s">
        <v>44</v>
      </c>
      <c r="K272" s="233" t="s">
        <v>27</v>
      </c>
      <c r="L272" s="233" t="s">
        <v>28</v>
      </c>
      <c r="M272" s="233">
        <v>1.0</v>
      </c>
      <c r="N272" s="233">
        <v>4.0</v>
      </c>
      <c r="O272" s="233">
        <v>2.0</v>
      </c>
      <c r="P272" s="233">
        <v>2.0</v>
      </c>
      <c r="Q272" s="233" t="s">
        <v>27</v>
      </c>
      <c r="R272" s="233" t="s">
        <v>28</v>
      </c>
      <c r="S272" s="236"/>
      <c r="T272" s="236"/>
      <c r="U272" s="236"/>
      <c r="V272" s="236"/>
      <c r="W272" s="236"/>
      <c r="X272" s="234">
        <v>36932.28</v>
      </c>
      <c r="Y272" s="234"/>
      <c r="Z272" s="234"/>
      <c r="AA272" s="235"/>
      <c r="AB272" s="235"/>
      <c r="AC272" s="236"/>
      <c r="AD272" s="233"/>
    </row>
    <row r="273">
      <c r="A273" s="229">
        <v>271.0</v>
      </c>
      <c r="B273" s="229" t="s">
        <v>54</v>
      </c>
      <c r="C273" s="229" t="s">
        <v>28</v>
      </c>
      <c r="D273" s="229" t="s">
        <v>28</v>
      </c>
      <c r="E273" s="229" t="s">
        <v>28</v>
      </c>
      <c r="F273" s="229">
        <v>32.0</v>
      </c>
      <c r="G273" s="229" t="s">
        <v>28</v>
      </c>
      <c r="H273" s="229" t="s">
        <v>30</v>
      </c>
      <c r="I273" s="233">
        <v>32.0</v>
      </c>
      <c r="J273" s="233" t="s">
        <v>45</v>
      </c>
      <c r="K273" s="233" t="s">
        <v>27</v>
      </c>
      <c r="L273" s="233" t="s">
        <v>27</v>
      </c>
      <c r="M273" s="233">
        <v>1.0</v>
      </c>
      <c r="N273" s="233">
        <v>4.0</v>
      </c>
      <c r="O273" s="233">
        <v>2.0</v>
      </c>
      <c r="P273" s="233">
        <v>2.0</v>
      </c>
      <c r="Q273" s="233" t="s">
        <v>28</v>
      </c>
      <c r="R273" s="233" t="s">
        <v>27</v>
      </c>
      <c r="S273" s="236">
        <f>7.79715*1000</f>
        <v>7797.15</v>
      </c>
      <c r="T273" s="236">
        <f>8.52124*1000</f>
        <v>8521.24</v>
      </c>
      <c r="U273" s="237">
        <v>86628.0</v>
      </c>
      <c r="V273" s="237">
        <v>496.0</v>
      </c>
      <c r="W273" s="237">
        <v>458.60282</v>
      </c>
      <c r="X273" s="234">
        <v>38175.13</v>
      </c>
      <c r="Y273" s="234"/>
      <c r="Z273" s="234"/>
      <c r="AA273" s="235"/>
      <c r="AB273" s="235"/>
      <c r="AC273" s="236"/>
      <c r="AD273" s="233"/>
    </row>
    <row r="274">
      <c r="A274" s="233">
        <v>272.0</v>
      </c>
      <c r="B274" s="229" t="s">
        <v>54</v>
      </c>
      <c r="C274" s="229" t="s">
        <v>28</v>
      </c>
      <c r="D274" s="229" t="s">
        <v>28</v>
      </c>
      <c r="E274" s="229" t="s">
        <v>28</v>
      </c>
      <c r="F274" s="229">
        <v>32.0</v>
      </c>
      <c r="G274" s="229" t="s">
        <v>28</v>
      </c>
      <c r="H274" s="229" t="s">
        <v>30</v>
      </c>
      <c r="I274" s="233">
        <v>32.0</v>
      </c>
      <c r="J274" s="233" t="s">
        <v>46</v>
      </c>
      <c r="K274" s="233" t="s">
        <v>27</v>
      </c>
      <c r="L274" s="233" t="s">
        <v>27</v>
      </c>
      <c r="M274" s="233">
        <v>1.0</v>
      </c>
      <c r="N274" s="233">
        <v>0.0</v>
      </c>
      <c r="O274" s="233">
        <v>3.0</v>
      </c>
      <c r="P274" s="233">
        <v>3.0</v>
      </c>
      <c r="Q274" s="233" t="s">
        <v>28</v>
      </c>
      <c r="R274" s="233" t="s">
        <v>27</v>
      </c>
      <c r="S274" s="236"/>
      <c r="T274" s="236"/>
      <c r="U274" s="236"/>
      <c r="V274" s="236"/>
      <c r="W274" s="236"/>
      <c r="X274" s="234">
        <v>12914.75</v>
      </c>
      <c r="Y274" s="234"/>
      <c r="Z274" s="234"/>
      <c r="AA274" s="235"/>
      <c r="AB274" s="235"/>
      <c r="AC274" s="236"/>
      <c r="AD274" s="233"/>
    </row>
    <row r="275">
      <c r="A275" s="229">
        <v>273.0</v>
      </c>
      <c r="B275" s="229" t="s">
        <v>54</v>
      </c>
      <c r="C275" s="229" t="s">
        <v>28</v>
      </c>
      <c r="D275" s="229" t="s">
        <v>28</v>
      </c>
      <c r="E275" s="229" t="s">
        <v>28</v>
      </c>
      <c r="F275" s="229">
        <v>32.0</v>
      </c>
      <c r="G275" s="229" t="s">
        <v>28</v>
      </c>
      <c r="H275" s="229" t="s">
        <v>30</v>
      </c>
      <c r="I275" s="233">
        <v>32.0</v>
      </c>
      <c r="J275" s="233" t="s">
        <v>47</v>
      </c>
      <c r="K275" s="233" t="s">
        <v>27</v>
      </c>
      <c r="L275" s="233" t="s">
        <v>27</v>
      </c>
      <c r="M275" s="233">
        <v>2.0</v>
      </c>
      <c r="N275" s="233">
        <v>3.0</v>
      </c>
      <c r="O275" s="233">
        <v>3.0</v>
      </c>
      <c r="P275" s="233">
        <v>2.0</v>
      </c>
      <c r="Q275" s="233" t="s">
        <v>28</v>
      </c>
      <c r="R275" s="233" t="s">
        <v>28</v>
      </c>
      <c r="S275" s="236"/>
      <c r="T275" s="236"/>
      <c r="U275" s="236"/>
      <c r="V275" s="236"/>
      <c r="W275" s="236"/>
      <c r="X275" s="234" t="s">
        <v>200</v>
      </c>
      <c r="Y275" s="234"/>
      <c r="Z275" s="234"/>
      <c r="AA275" s="235"/>
      <c r="AB275" s="235"/>
      <c r="AC275" s="236"/>
      <c r="AD275" s="233"/>
    </row>
    <row r="276">
      <c r="A276" s="233">
        <v>274.0</v>
      </c>
      <c r="B276" s="229" t="s">
        <v>54</v>
      </c>
      <c r="C276" s="229" t="s">
        <v>28</v>
      </c>
      <c r="D276" s="229" t="s">
        <v>28</v>
      </c>
      <c r="E276" s="229" t="s">
        <v>28</v>
      </c>
      <c r="F276" s="229">
        <v>32.0</v>
      </c>
      <c r="G276" s="229" t="s">
        <v>28</v>
      </c>
      <c r="H276" s="229" t="s">
        <v>30</v>
      </c>
      <c r="I276" s="233">
        <v>32.0</v>
      </c>
      <c r="J276" s="233" t="s">
        <v>49</v>
      </c>
      <c r="K276" s="233" t="s">
        <v>27</v>
      </c>
      <c r="L276" s="233" t="s">
        <v>28</v>
      </c>
      <c r="M276" s="233">
        <v>1.0</v>
      </c>
      <c r="N276" s="233">
        <v>6.0</v>
      </c>
      <c r="O276" s="233">
        <v>2.0</v>
      </c>
      <c r="P276" s="233">
        <v>2.0</v>
      </c>
      <c r="Q276" s="233" t="s">
        <v>28</v>
      </c>
      <c r="R276" s="233" t="s">
        <v>28</v>
      </c>
      <c r="S276" s="236"/>
      <c r="T276" s="236"/>
      <c r="U276" s="236"/>
      <c r="V276" s="236"/>
      <c r="W276" s="236"/>
      <c r="X276" s="234">
        <v>40308.75</v>
      </c>
      <c r="Y276" s="234"/>
      <c r="Z276" s="234"/>
      <c r="AA276" s="235"/>
      <c r="AB276" s="235"/>
      <c r="AC276" s="236"/>
      <c r="AD276" s="233"/>
    </row>
    <row r="277">
      <c r="A277" s="229">
        <v>275.0</v>
      </c>
      <c r="B277" s="229" t="s">
        <v>54</v>
      </c>
      <c r="C277" s="229" t="s">
        <v>28</v>
      </c>
      <c r="D277" s="229" t="s">
        <v>28</v>
      </c>
      <c r="E277" s="229" t="s">
        <v>28</v>
      </c>
      <c r="F277" s="229">
        <v>32.0</v>
      </c>
      <c r="G277" s="229" t="s">
        <v>28</v>
      </c>
      <c r="H277" s="229" t="s">
        <v>30</v>
      </c>
      <c r="I277" s="233">
        <v>32.0</v>
      </c>
      <c r="J277" s="233" t="s">
        <v>52</v>
      </c>
      <c r="K277" s="233" t="s">
        <v>27</v>
      </c>
      <c r="L277" s="233" t="s">
        <v>27</v>
      </c>
      <c r="M277" s="233">
        <v>0.0</v>
      </c>
      <c r="N277" s="233">
        <v>0.0</v>
      </c>
      <c r="O277" s="233">
        <v>3.0</v>
      </c>
      <c r="P277" s="233">
        <v>2.0</v>
      </c>
      <c r="Q277" s="233" t="s">
        <v>28</v>
      </c>
      <c r="R277" s="233" t="s">
        <v>27</v>
      </c>
      <c r="S277" s="236"/>
      <c r="T277" s="236"/>
      <c r="U277" s="236"/>
      <c r="V277" s="236"/>
      <c r="W277" s="236"/>
      <c r="X277" s="234">
        <v>15096.35</v>
      </c>
      <c r="Y277" s="234"/>
      <c r="Z277" s="234"/>
      <c r="AA277" s="235"/>
      <c r="AB277" s="235"/>
      <c r="AC277" s="236"/>
      <c r="AD277" s="233"/>
    </row>
    <row r="278">
      <c r="A278" s="233">
        <v>276.0</v>
      </c>
      <c r="B278" s="229" t="s">
        <v>54</v>
      </c>
      <c r="C278" s="229" t="s">
        <v>28</v>
      </c>
      <c r="D278" s="229" t="s">
        <v>28</v>
      </c>
      <c r="E278" s="229" t="s">
        <v>28</v>
      </c>
      <c r="F278" s="229">
        <v>32.0</v>
      </c>
      <c r="G278" s="229" t="s">
        <v>28</v>
      </c>
      <c r="H278" s="229" t="s">
        <v>30</v>
      </c>
      <c r="I278" s="233">
        <v>64.0</v>
      </c>
      <c r="J278" s="233" t="s">
        <v>31</v>
      </c>
      <c r="K278" s="229" t="s">
        <v>27</v>
      </c>
      <c r="L278" s="229" t="s">
        <v>28</v>
      </c>
      <c r="M278" s="229">
        <v>0.0</v>
      </c>
      <c r="N278" s="229">
        <v>7.0</v>
      </c>
      <c r="O278" s="229">
        <v>1.0</v>
      </c>
      <c r="P278" s="229">
        <v>1.0</v>
      </c>
      <c r="Q278" s="229" t="s">
        <v>28</v>
      </c>
      <c r="R278" s="229" t="s">
        <v>27</v>
      </c>
      <c r="S278" s="236"/>
      <c r="T278" s="236"/>
      <c r="U278" s="236"/>
      <c r="V278" s="236"/>
      <c r="W278" s="236"/>
      <c r="X278" s="234">
        <v>120894.82</v>
      </c>
      <c r="Y278" s="234"/>
      <c r="Z278" s="234"/>
      <c r="AA278" s="235"/>
      <c r="AB278" s="235"/>
      <c r="AC278" s="236"/>
      <c r="AD278" s="233"/>
    </row>
    <row r="279">
      <c r="A279" s="229">
        <v>277.0</v>
      </c>
      <c r="B279" s="229" t="s">
        <v>54</v>
      </c>
      <c r="C279" s="229" t="s">
        <v>28</v>
      </c>
      <c r="D279" s="229" t="s">
        <v>28</v>
      </c>
      <c r="E279" s="229" t="s">
        <v>28</v>
      </c>
      <c r="F279" s="229">
        <v>32.0</v>
      </c>
      <c r="G279" s="229" t="s">
        <v>28</v>
      </c>
      <c r="H279" s="229" t="s">
        <v>30</v>
      </c>
      <c r="I279" s="233">
        <v>64.0</v>
      </c>
      <c r="J279" s="233" t="s">
        <v>32</v>
      </c>
      <c r="K279" s="233" t="s">
        <v>27</v>
      </c>
      <c r="L279" s="233" t="s">
        <v>27</v>
      </c>
      <c r="M279" s="233">
        <v>8.0</v>
      </c>
      <c r="N279" s="233">
        <v>0.0</v>
      </c>
      <c r="O279" s="233">
        <v>10.0</v>
      </c>
      <c r="P279" s="233">
        <v>5.0</v>
      </c>
      <c r="Q279" s="233" t="s">
        <v>28</v>
      </c>
      <c r="R279" s="233" t="s">
        <v>27</v>
      </c>
      <c r="S279" s="236"/>
      <c r="T279" s="236"/>
      <c r="U279" s="236"/>
      <c r="V279" s="236"/>
      <c r="W279" s="236"/>
      <c r="X279" s="234">
        <v>15645.54</v>
      </c>
      <c r="Y279" s="234"/>
      <c r="Z279" s="234"/>
      <c r="AA279" s="235"/>
      <c r="AB279" s="235"/>
      <c r="AC279" s="236"/>
      <c r="AD279" s="233"/>
    </row>
    <row r="280">
      <c r="A280" s="233">
        <v>278.0</v>
      </c>
      <c r="B280" s="229" t="s">
        <v>54</v>
      </c>
      <c r="C280" s="229" t="s">
        <v>28</v>
      </c>
      <c r="D280" s="229" t="s">
        <v>28</v>
      </c>
      <c r="E280" s="229" t="s">
        <v>28</v>
      </c>
      <c r="F280" s="229">
        <v>32.0</v>
      </c>
      <c r="G280" s="229" t="s">
        <v>28</v>
      </c>
      <c r="H280" s="229" t="s">
        <v>30</v>
      </c>
      <c r="I280" s="233">
        <v>64.0</v>
      </c>
      <c r="J280" s="233" t="s">
        <v>33</v>
      </c>
      <c r="K280" s="233" t="s">
        <v>27</v>
      </c>
      <c r="L280" s="233" t="s">
        <v>28</v>
      </c>
      <c r="M280" s="233">
        <v>2.0</v>
      </c>
      <c r="N280" s="233">
        <v>4.0</v>
      </c>
      <c r="O280" s="233">
        <v>3.0</v>
      </c>
      <c r="P280" s="233">
        <v>3.0</v>
      </c>
      <c r="Q280" s="233" t="s">
        <v>28</v>
      </c>
      <c r="R280" s="233" t="s">
        <v>27</v>
      </c>
      <c r="S280" s="236"/>
      <c r="T280" s="236"/>
      <c r="U280" s="236"/>
      <c r="V280" s="236"/>
      <c r="W280" s="236"/>
      <c r="X280" s="234">
        <v>138282.56</v>
      </c>
      <c r="Y280" s="234"/>
      <c r="Z280" s="234"/>
      <c r="AA280" s="235"/>
      <c r="AB280" s="235"/>
      <c r="AC280" s="236"/>
      <c r="AD280" s="233"/>
    </row>
    <row r="281">
      <c r="A281" s="229">
        <v>279.0</v>
      </c>
      <c r="B281" s="229" t="s">
        <v>54</v>
      </c>
      <c r="C281" s="229" t="s">
        <v>28</v>
      </c>
      <c r="D281" s="229" t="s">
        <v>28</v>
      </c>
      <c r="E281" s="229" t="s">
        <v>28</v>
      </c>
      <c r="F281" s="229">
        <v>32.0</v>
      </c>
      <c r="G281" s="229" t="s">
        <v>28</v>
      </c>
      <c r="H281" s="229" t="s">
        <v>30</v>
      </c>
      <c r="I281" s="233">
        <v>64.0</v>
      </c>
      <c r="J281" s="233" t="s">
        <v>34</v>
      </c>
      <c r="K281" s="233" t="s">
        <v>27</v>
      </c>
      <c r="L281" s="233" t="s">
        <v>27</v>
      </c>
      <c r="M281" s="233">
        <v>0.0</v>
      </c>
      <c r="N281" s="233">
        <v>3.0</v>
      </c>
      <c r="O281" s="233">
        <v>2.0</v>
      </c>
      <c r="P281" s="233">
        <v>2.0</v>
      </c>
      <c r="Q281" s="233" t="s">
        <v>28</v>
      </c>
      <c r="R281" s="233" t="s">
        <v>27</v>
      </c>
      <c r="S281" s="236">
        <f>3.56633*1000</f>
        <v>3566.33</v>
      </c>
      <c r="T281" s="236">
        <f>3.86011*1000</f>
        <v>3860.11</v>
      </c>
      <c r="U281" s="237">
        <v>62372.0</v>
      </c>
      <c r="V281" s="237">
        <v>227.0</v>
      </c>
      <c r="W281" s="237">
        <v>131.83167</v>
      </c>
      <c r="X281" s="234">
        <v>111445.29</v>
      </c>
      <c r="Y281" s="234"/>
      <c r="Z281" s="234"/>
      <c r="AA281" s="235"/>
      <c r="AB281" s="235"/>
      <c r="AC281" s="236"/>
      <c r="AD281" s="233"/>
    </row>
    <row r="282">
      <c r="A282" s="233">
        <v>280.0</v>
      </c>
      <c r="B282" s="229" t="s">
        <v>54</v>
      </c>
      <c r="C282" s="229" t="s">
        <v>28</v>
      </c>
      <c r="D282" s="229" t="s">
        <v>28</v>
      </c>
      <c r="E282" s="229" t="s">
        <v>28</v>
      </c>
      <c r="F282" s="229">
        <v>32.0</v>
      </c>
      <c r="G282" s="229" t="s">
        <v>28</v>
      </c>
      <c r="H282" s="229" t="s">
        <v>30</v>
      </c>
      <c r="I282" s="233">
        <v>64.0</v>
      </c>
      <c r="J282" s="233" t="s">
        <v>35</v>
      </c>
      <c r="K282" s="233" t="s">
        <v>27</v>
      </c>
      <c r="L282" s="233" t="s">
        <v>28</v>
      </c>
      <c r="M282" s="233">
        <v>5.0</v>
      </c>
      <c r="N282" s="233">
        <v>4.0</v>
      </c>
      <c r="O282" s="233">
        <v>6.0</v>
      </c>
      <c r="P282" s="233">
        <v>6.0</v>
      </c>
      <c r="Q282" s="233" t="s">
        <v>28</v>
      </c>
      <c r="R282" s="233" t="s">
        <v>27</v>
      </c>
      <c r="S282" s="236"/>
      <c r="T282" s="236"/>
      <c r="U282" s="236"/>
      <c r="V282" s="236"/>
      <c r="W282" s="236"/>
      <c r="X282" s="234" t="s">
        <v>199</v>
      </c>
      <c r="Y282" s="234"/>
      <c r="Z282" s="234"/>
      <c r="AA282" s="235"/>
      <c r="AB282" s="235"/>
      <c r="AC282" s="236"/>
      <c r="AD282" s="233"/>
    </row>
    <row r="283">
      <c r="A283" s="229">
        <v>281.0</v>
      </c>
      <c r="B283" s="229" t="s">
        <v>54</v>
      </c>
      <c r="C283" s="229" t="s">
        <v>28</v>
      </c>
      <c r="D283" s="229" t="s">
        <v>28</v>
      </c>
      <c r="E283" s="229" t="s">
        <v>28</v>
      </c>
      <c r="F283" s="229">
        <v>32.0</v>
      </c>
      <c r="G283" s="229" t="s">
        <v>28</v>
      </c>
      <c r="H283" s="229" t="s">
        <v>30</v>
      </c>
      <c r="I283" s="233">
        <v>64.0</v>
      </c>
      <c r="J283" s="233" t="s">
        <v>36</v>
      </c>
      <c r="K283" s="233" t="s">
        <v>27</v>
      </c>
      <c r="L283" s="233" t="s">
        <v>28</v>
      </c>
      <c r="M283" s="233">
        <v>0.0</v>
      </c>
      <c r="N283" s="233">
        <v>4.0</v>
      </c>
      <c r="O283" s="233">
        <v>1.0</v>
      </c>
      <c r="P283" s="233">
        <v>1.0</v>
      </c>
      <c r="Q283" s="233" t="s">
        <v>28</v>
      </c>
      <c r="R283" s="233" t="s">
        <v>28</v>
      </c>
      <c r="S283" s="236"/>
      <c r="T283" s="236"/>
      <c r="U283" s="236"/>
      <c r="V283" s="236"/>
      <c r="W283" s="236"/>
      <c r="X283" s="234">
        <v>128179.65</v>
      </c>
      <c r="Y283" s="234"/>
      <c r="Z283" s="234"/>
      <c r="AA283" s="235"/>
      <c r="AB283" s="235"/>
      <c r="AC283" s="236"/>
      <c r="AD283" s="233"/>
    </row>
    <row r="284">
      <c r="A284" s="233">
        <v>282.0</v>
      </c>
      <c r="B284" s="229" t="s">
        <v>54</v>
      </c>
      <c r="C284" s="229" t="s">
        <v>28</v>
      </c>
      <c r="D284" s="229" t="s">
        <v>28</v>
      </c>
      <c r="E284" s="229" t="s">
        <v>28</v>
      </c>
      <c r="F284" s="229">
        <v>32.0</v>
      </c>
      <c r="G284" s="229" t="s">
        <v>28</v>
      </c>
      <c r="H284" s="229" t="s">
        <v>30</v>
      </c>
      <c r="I284" s="233">
        <v>64.0</v>
      </c>
      <c r="J284" s="233" t="s">
        <v>37</v>
      </c>
      <c r="K284" s="233" t="s">
        <v>27</v>
      </c>
      <c r="L284" s="233" t="s">
        <v>27</v>
      </c>
      <c r="M284" s="233">
        <v>5.0</v>
      </c>
      <c r="N284" s="233">
        <v>5.0</v>
      </c>
      <c r="O284" s="233">
        <v>6.0</v>
      </c>
      <c r="P284" s="233">
        <v>5.0</v>
      </c>
      <c r="Q284" s="233" t="s">
        <v>28</v>
      </c>
      <c r="R284" s="233" t="s">
        <v>27</v>
      </c>
      <c r="S284" s="236">
        <f>9.03793*1000</f>
        <v>9037.93</v>
      </c>
      <c r="T284" s="236">
        <f>9.21949*1000</f>
        <v>9219.49</v>
      </c>
      <c r="U284" s="237">
        <v>577316.0</v>
      </c>
      <c r="V284" s="237">
        <v>1244.0</v>
      </c>
      <c r="W284" s="236">
        <f>2.64929*1000</f>
        <v>2649.29</v>
      </c>
      <c r="X284" s="234">
        <v>131667.19</v>
      </c>
      <c r="Y284" s="234"/>
      <c r="Z284" s="234"/>
      <c r="AA284" s="235"/>
      <c r="AB284" s="235"/>
      <c r="AC284" s="236"/>
      <c r="AD284" s="233"/>
    </row>
    <row r="285">
      <c r="A285" s="229">
        <v>283.0</v>
      </c>
      <c r="B285" s="229" t="s">
        <v>54</v>
      </c>
      <c r="C285" s="229" t="s">
        <v>28</v>
      </c>
      <c r="D285" s="229" t="s">
        <v>28</v>
      </c>
      <c r="E285" s="229" t="s">
        <v>28</v>
      </c>
      <c r="F285" s="229">
        <v>32.0</v>
      </c>
      <c r="G285" s="229" t="s">
        <v>28</v>
      </c>
      <c r="H285" s="229" t="s">
        <v>30</v>
      </c>
      <c r="I285" s="233">
        <v>64.0</v>
      </c>
      <c r="J285" s="233" t="s">
        <v>38</v>
      </c>
      <c r="K285" s="233" t="s">
        <v>27</v>
      </c>
      <c r="L285" s="233" t="s">
        <v>27</v>
      </c>
      <c r="M285" s="233">
        <v>7.0</v>
      </c>
      <c r="N285" s="233">
        <v>5.0</v>
      </c>
      <c r="O285" s="233">
        <v>8.0</v>
      </c>
      <c r="P285" s="233">
        <v>8.0</v>
      </c>
      <c r="Q285" s="233" t="s">
        <v>27</v>
      </c>
      <c r="R285" s="233" t="s">
        <v>27</v>
      </c>
      <c r="S285" s="236"/>
      <c r="T285" s="236"/>
      <c r="U285" s="236"/>
      <c r="V285" s="236"/>
      <c r="W285" s="236"/>
      <c r="X285" s="234">
        <v>143611.49</v>
      </c>
      <c r="Y285" s="234"/>
      <c r="Z285" s="234"/>
      <c r="AA285" s="235"/>
      <c r="AB285" s="235"/>
      <c r="AC285" s="236"/>
      <c r="AD285" s="233"/>
    </row>
    <row r="286">
      <c r="A286" s="233">
        <v>284.0</v>
      </c>
      <c r="B286" s="229" t="s">
        <v>54</v>
      </c>
      <c r="C286" s="229" t="s">
        <v>28</v>
      </c>
      <c r="D286" s="229" t="s">
        <v>28</v>
      </c>
      <c r="E286" s="229" t="s">
        <v>28</v>
      </c>
      <c r="F286" s="229">
        <v>32.0</v>
      </c>
      <c r="G286" s="229" t="s">
        <v>28</v>
      </c>
      <c r="H286" s="229" t="s">
        <v>30</v>
      </c>
      <c r="I286" s="233">
        <v>64.0</v>
      </c>
      <c r="J286" s="233" t="s">
        <v>39</v>
      </c>
      <c r="K286" s="233" t="s">
        <v>27</v>
      </c>
      <c r="L286" s="233" t="s">
        <v>27</v>
      </c>
      <c r="M286" s="233">
        <v>5.0</v>
      </c>
      <c r="N286" s="233">
        <v>6.0</v>
      </c>
      <c r="O286" s="233">
        <v>6.0</v>
      </c>
      <c r="P286" s="233">
        <v>6.0</v>
      </c>
      <c r="Q286" s="233" t="s">
        <v>28</v>
      </c>
      <c r="R286" s="233" t="s">
        <v>27</v>
      </c>
      <c r="S286" s="236"/>
      <c r="T286" s="236"/>
      <c r="U286" s="236"/>
      <c r="V286" s="236"/>
      <c r="W286" s="236"/>
      <c r="X286" s="234">
        <v>155934.68</v>
      </c>
      <c r="Y286" s="234"/>
      <c r="Z286" s="234"/>
      <c r="AA286" s="235"/>
      <c r="AB286" s="235"/>
      <c r="AC286" s="236"/>
      <c r="AD286" s="233"/>
    </row>
    <row r="287">
      <c r="A287" s="229">
        <v>285.0</v>
      </c>
      <c r="B287" s="229" t="s">
        <v>54</v>
      </c>
      <c r="C287" s="229" t="s">
        <v>28</v>
      </c>
      <c r="D287" s="229" t="s">
        <v>28</v>
      </c>
      <c r="E287" s="229" t="s">
        <v>28</v>
      </c>
      <c r="F287" s="229">
        <v>32.0</v>
      </c>
      <c r="G287" s="229" t="s">
        <v>28</v>
      </c>
      <c r="H287" s="229" t="s">
        <v>30</v>
      </c>
      <c r="I287" s="233">
        <v>64.0</v>
      </c>
      <c r="J287" s="233" t="s">
        <v>40</v>
      </c>
      <c r="K287" s="233" t="s">
        <v>27</v>
      </c>
      <c r="L287" s="233" t="s">
        <v>28</v>
      </c>
      <c r="M287" s="233">
        <v>3.0</v>
      </c>
      <c r="N287" s="233">
        <v>4.0</v>
      </c>
      <c r="O287" s="233">
        <v>4.0</v>
      </c>
      <c r="P287" s="233">
        <v>4.0</v>
      </c>
      <c r="Q287" s="233" t="s">
        <v>28</v>
      </c>
      <c r="R287" s="233" t="s">
        <v>27</v>
      </c>
      <c r="S287" s="236">
        <f>17.42459*1000</f>
        <v>17424.59</v>
      </c>
      <c r="T287" s="236">
        <f>17.84078*1000</f>
        <v>17840.78</v>
      </c>
      <c r="U287" s="237">
        <v>1047907.0</v>
      </c>
      <c r="V287" s="237">
        <v>1243.0</v>
      </c>
      <c r="W287" s="236">
        <f>2.74629*1000</f>
        <v>2746.29</v>
      </c>
      <c r="X287" s="234">
        <v>152028.19</v>
      </c>
      <c r="Y287" s="234"/>
      <c r="Z287" s="234"/>
      <c r="AA287" s="235"/>
      <c r="AB287" s="235"/>
      <c r="AC287" s="236"/>
      <c r="AD287" s="233"/>
    </row>
    <row r="288">
      <c r="A288" s="233">
        <v>286.0</v>
      </c>
      <c r="B288" s="229" t="s">
        <v>54</v>
      </c>
      <c r="C288" s="229" t="s">
        <v>28</v>
      </c>
      <c r="D288" s="229" t="s">
        <v>28</v>
      </c>
      <c r="E288" s="229" t="s">
        <v>28</v>
      </c>
      <c r="F288" s="229">
        <v>32.0</v>
      </c>
      <c r="G288" s="229" t="s">
        <v>28</v>
      </c>
      <c r="H288" s="229" t="s">
        <v>30</v>
      </c>
      <c r="I288" s="233">
        <v>64.0</v>
      </c>
      <c r="J288" s="233" t="s">
        <v>41</v>
      </c>
      <c r="K288" s="233" t="s">
        <v>27</v>
      </c>
      <c r="L288" s="233" t="s">
        <v>27</v>
      </c>
      <c r="M288" s="233">
        <v>4.0</v>
      </c>
      <c r="N288" s="233">
        <v>0.0</v>
      </c>
      <c r="O288" s="233">
        <v>6.0</v>
      </c>
      <c r="P288" s="233">
        <v>3.0</v>
      </c>
      <c r="Q288" s="233" t="s">
        <v>28</v>
      </c>
      <c r="R288" s="233" t="s">
        <v>27</v>
      </c>
      <c r="S288" s="236"/>
      <c r="T288" s="236"/>
      <c r="U288" s="236"/>
      <c r="V288" s="236"/>
      <c r="W288" s="236"/>
      <c r="X288" s="234">
        <v>8038.06</v>
      </c>
      <c r="Y288" s="234"/>
      <c r="Z288" s="234"/>
      <c r="AA288" s="235"/>
      <c r="AB288" s="235"/>
      <c r="AC288" s="236"/>
      <c r="AD288" s="233"/>
    </row>
    <row r="289">
      <c r="A289" s="229">
        <v>287.0</v>
      </c>
      <c r="B289" s="229" t="s">
        <v>54</v>
      </c>
      <c r="C289" s="229" t="s">
        <v>28</v>
      </c>
      <c r="D289" s="229" t="s">
        <v>28</v>
      </c>
      <c r="E289" s="229" t="s">
        <v>28</v>
      </c>
      <c r="F289" s="229">
        <v>32.0</v>
      </c>
      <c r="G289" s="229" t="s">
        <v>28</v>
      </c>
      <c r="H289" s="229" t="s">
        <v>30</v>
      </c>
      <c r="I289" s="233">
        <v>64.0</v>
      </c>
      <c r="J289" s="233" t="s">
        <v>42</v>
      </c>
      <c r="K289" s="233" t="s">
        <v>27</v>
      </c>
      <c r="L289" s="233" t="s">
        <v>28</v>
      </c>
      <c r="M289" s="233">
        <v>1.0</v>
      </c>
      <c r="N289" s="233">
        <v>5.0</v>
      </c>
      <c r="O289" s="233">
        <v>2.0</v>
      </c>
      <c r="P289" s="233">
        <v>2.0</v>
      </c>
      <c r="Q289" s="233" t="s">
        <v>27</v>
      </c>
      <c r="R289" s="233" t="s">
        <v>27</v>
      </c>
      <c r="S289" s="236">
        <f>8.78152*1000</f>
        <v>8781.52</v>
      </c>
      <c r="T289" s="236">
        <f>9.39283*1000</f>
        <v>9392.83</v>
      </c>
      <c r="U289" s="237">
        <v>277907.0</v>
      </c>
      <c r="V289" s="237">
        <v>1440.0</v>
      </c>
      <c r="W289" s="236">
        <f>1.5667*1000</f>
        <v>1566.7</v>
      </c>
      <c r="X289" s="234">
        <v>125781.88</v>
      </c>
      <c r="Y289" s="234"/>
      <c r="Z289" s="234"/>
      <c r="AA289" s="235"/>
      <c r="AB289" s="235"/>
      <c r="AC289" s="236"/>
      <c r="AD289" s="233"/>
    </row>
    <row r="290">
      <c r="A290" s="233">
        <v>288.0</v>
      </c>
      <c r="B290" s="229" t="s">
        <v>54</v>
      </c>
      <c r="C290" s="229" t="s">
        <v>28</v>
      </c>
      <c r="D290" s="229" t="s">
        <v>28</v>
      </c>
      <c r="E290" s="229" t="s">
        <v>28</v>
      </c>
      <c r="F290" s="229">
        <v>32.0</v>
      </c>
      <c r="G290" s="229" t="s">
        <v>28</v>
      </c>
      <c r="H290" s="229" t="s">
        <v>30</v>
      </c>
      <c r="I290" s="233">
        <v>64.0</v>
      </c>
      <c r="J290" s="233" t="s">
        <v>44</v>
      </c>
      <c r="K290" s="233" t="s">
        <v>27</v>
      </c>
      <c r="L290" s="233" t="s">
        <v>28</v>
      </c>
      <c r="M290" s="233">
        <v>1.0</v>
      </c>
      <c r="N290" s="233">
        <v>4.0</v>
      </c>
      <c r="O290" s="233">
        <v>2.0</v>
      </c>
      <c r="P290" s="233">
        <v>2.0</v>
      </c>
      <c r="Q290" s="233" t="s">
        <v>27</v>
      </c>
      <c r="R290" s="233" t="s">
        <v>28</v>
      </c>
      <c r="S290" s="236"/>
      <c r="T290" s="236"/>
      <c r="U290" s="236"/>
      <c r="V290" s="236"/>
      <c r="W290" s="236"/>
      <c r="X290" s="234">
        <v>126073.29</v>
      </c>
      <c r="Y290" s="234"/>
      <c r="Z290" s="234"/>
      <c r="AA290" s="235"/>
      <c r="AB290" s="235"/>
      <c r="AC290" s="236"/>
      <c r="AD290" s="233"/>
    </row>
    <row r="291">
      <c r="A291" s="229">
        <v>289.0</v>
      </c>
      <c r="B291" s="229" t="s">
        <v>54</v>
      </c>
      <c r="C291" s="229" t="s">
        <v>28</v>
      </c>
      <c r="D291" s="229" t="s">
        <v>28</v>
      </c>
      <c r="E291" s="229" t="s">
        <v>28</v>
      </c>
      <c r="F291" s="229">
        <v>32.0</v>
      </c>
      <c r="G291" s="229" t="s">
        <v>28</v>
      </c>
      <c r="H291" s="229" t="s">
        <v>30</v>
      </c>
      <c r="I291" s="233">
        <v>64.0</v>
      </c>
      <c r="J291" s="233" t="s">
        <v>45</v>
      </c>
      <c r="K291" s="233" t="s">
        <v>27</v>
      </c>
      <c r="L291" s="233" t="s">
        <v>27</v>
      </c>
      <c r="M291" s="233">
        <v>1.0</v>
      </c>
      <c r="N291" s="233">
        <v>4.0</v>
      </c>
      <c r="O291" s="233">
        <v>2.0</v>
      </c>
      <c r="P291" s="233">
        <v>2.0</v>
      </c>
      <c r="Q291" s="233" t="s">
        <v>28</v>
      </c>
      <c r="R291" s="233" t="s">
        <v>27</v>
      </c>
      <c r="S291" s="236">
        <f>15.58458*1000</f>
        <v>15584.58</v>
      </c>
      <c r="T291" s="236">
        <f>17.07804*1000</f>
        <v>17078.04</v>
      </c>
      <c r="U291" s="237">
        <v>178444.0</v>
      </c>
      <c r="V291" s="237">
        <v>988.0</v>
      </c>
      <c r="W291" s="237">
        <v>866.85173</v>
      </c>
      <c r="X291" s="234">
        <v>100752.91</v>
      </c>
      <c r="Y291" s="234"/>
      <c r="Z291" s="234"/>
      <c r="AA291" s="235"/>
      <c r="AB291" s="235"/>
      <c r="AC291" s="236"/>
      <c r="AD291" s="233"/>
    </row>
    <row r="292">
      <c r="A292" s="233">
        <v>290.0</v>
      </c>
      <c r="B292" s="229" t="s">
        <v>54</v>
      </c>
      <c r="C292" s="229" t="s">
        <v>28</v>
      </c>
      <c r="D292" s="229" t="s">
        <v>28</v>
      </c>
      <c r="E292" s="229" t="s">
        <v>28</v>
      </c>
      <c r="F292" s="229">
        <v>32.0</v>
      </c>
      <c r="G292" s="229" t="s">
        <v>28</v>
      </c>
      <c r="H292" s="229" t="s">
        <v>30</v>
      </c>
      <c r="I292" s="233">
        <v>64.0</v>
      </c>
      <c r="J292" s="233" t="s">
        <v>46</v>
      </c>
      <c r="K292" s="233" t="s">
        <v>27</v>
      </c>
      <c r="L292" s="233" t="s">
        <v>27</v>
      </c>
      <c r="M292" s="233">
        <v>1.0</v>
      </c>
      <c r="N292" s="233">
        <v>0.0</v>
      </c>
      <c r="O292" s="233">
        <v>3.0</v>
      </c>
      <c r="P292" s="233">
        <v>3.0</v>
      </c>
      <c r="Q292" s="233" t="s">
        <v>28</v>
      </c>
      <c r="R292" s="233" t="s">
        <v>27</v>
      </c>
      <c r="S292" s="236"/>
      <c r="T292" s="236"/>
      <c r="U292" s="236"/>
      <c r="V292" s="236"/>
      <c r="W292" s="236"/>
      <c r="X292" s="234">
        <v>26059.45</v>
      </c>
      <c r="Y292" s="234"/>
      <c r="Z292" s="234"/>
      <c r="AA292" s="235"/>
      <c r="AB292" s="235"/>
      <c r="AC292" s="236"/>
      <c r="AD292" s="233"/>
    </row>
    <row r="293">
      <c r="A293" s="229">
        <v>291.0</v>
      </c>
      <c r="B293" s="229" t="s">
        <v>54</v>
      </c>
      <c r="C293" s="229" t="s">
        <v>28</v>
      </c>
      <c r="D293" s="229" t="s">
        <v>28</v>
      </c>
      <c r="E293" s="229" t="s">
        <v>28</v>
      </c>
      <c r="F293" s="229">
        <v>32.0</v>
      </c>
      <c r="G293" s="229" t="s">
        <v>28</v>
      </c>
      <c r="H293" s="229" t="s">
        <v>30</v>
      </c>
      <c r="I293" s="233">
        <v>64.0</v>
      </c>
      <c r="J293" s="233" t="s">
        <v>49</v>
      </c>
      <c r="K293" s="233" t="s">
        <v>27</v>
      </c>
      <c r="L293" s="233" t="s">
        <v>28</v>
      </c>
      <c r="M293" s="233">
        <v>1.0</v>
      </c>
      <c r="N293" s="233">
        <v>6.0</v>
      </c>
      <c r="O293" s="233">
        <v>2.0</v>
      </c>
      <c r="P293" s="233">
        <v>2.0</v>
      </c>
      <c r="Q293" s="233" t="s">
        <v>28</v>
      </c>
      <c r="R293" s="233" t="s">
        <v>28</v>
      </c>
      <c r="S293" s="236"/>
      <c r="T293" s="236"/>
      <c r="U293" s="236"/>
      <c r="V293" s="236"/>
      <c r="W293" s="236"/>
      <c r="X293" s="234">
        <v>130936.78</v>
      </c>
      <c r="Y293" s="234"/>
      <c r="Z293" s="234"/>
      <c r="AA293" s="235"/>
      <c r="AB293" s="235"/>
      <c r="AC293" s="236"/>
      <c r="AD293" s="233"/>
    </row>
    <row r="294">
      <c r="A294" s="233">
        <v>292.0</v>
      </c>
      <c r="B294" s="229" t="s">
        <v>54</v>
      </c>
      <c r="C294" s="229" t="s">
        <v>28</v>
      </c>
      <c r="D294" s="229" t="s">
        <v>28</v>
      </c>
      <c r="E294" s="229" t="s">
        <v>28</v>
      </c>
      <c r="F294" s="229">
        <v>32.0</v>
      </c>
      <c r="G294" s="229" t="s">
        <v>28</v>
      </c>
      <c r="H294" s="229" t="s">
        <v>30</v>
      </c>
      <c r="I294" s="233">
        <v>64.0</v>
      </c>
      <c r="J294" s="233" t="s">
        <v>52</v>
      </c>
      <c r="K294" s="233" t="s">
        <v>27</v>
      </c>
      <c r="L294" s="233" t="s">
        <v>27</v>
      </c>
      <c r="M294" s="233">
        <v>0.0</v>
      </c>
      <c r="N294" s="233">
        <v>0.0</v>
      </c>
      <c r="O294" s="233">
        <v>3.0</v>
      </c>
      <c r="P294" s="233">
        <v>2.0</v>
      </c>
      <c r="Q294" s="233" t="s">
        <v>28</v>
      </c>
      <c r="R294" s="233" t="s">
        <v>27</v>
      </c>
      <c r="S294" s="236"/>
      <c r="T294" s="236"/>
      <c r="U294" s="236"/>
      <c r="V294" s="236"/>
      <c r="W294" s="236"/>
      <c r="X294" s="234">
        <v>31836.84</v>
      </c>
      <c r="Y294" s="234"/>
      <c r="Z294" s="234"/>
      <c r="AA294" s="235"/>
      <c r="AB294" s="235"/>
      <c r="AC294" s="236"/>
      <c r="AD294" s="233"/>
    </row>
    <row r="295">
      <c r="A295" s="229">
        <v>293.0</v>
      </c>
      <c r="B295" s="229" t="s">
        <v>54</v>
      </c>
      <c r="C295" s="229" t="s">
        <v>28</v>
      </c>
      <c r="D295" s="229" t="s">
        <v>28</v>
      </c>
      <c r="E295" s="229" t="s">
        <v>28</v>
      </c>
      <c r="F295" s="229">
        <v>32.0</v>
      </c>
      <c r="G295" s="229" t="s">
        <v>28</v>
      </c>
      <c r="H295" s="229" t="s">
        <v>30</v>
      </c>
      <c r="I295" s="233">
        <v>128.0</v>
      </c>
      <c r="J295" s="233" t="s">
        <v>31</v>
      </c>
      <c r="K295" s="229" t="s">
        <v>27</v>
      </c>
      <c r="L295" s="229" t="s">
        <v>28</v>
      </c>
      <c r="M295" s="229">
        <v>0.0</v>
      </c>
      <c r="N295" s="229">
        <v>7.0</v>
      </c>
      <c r="O295" s="229">
        <v>1.0</v>
      </c>
      <c r="P295" s="229">
        <v>1.0</v>
      </c>
      <c r="Q295" s="229" t="s">
        <v>28</v>
      </c>
      <c r="R295" s="229" t="s">
        <v>27</v>
      </c>
      <c r="S295" s="236"/>
      <c r="T295" s="236"/>
      <c r="U295" s="236"/>
      <c r="V295" s="236"/>
      <c r="W295" s="236"/>
      <c r="X295" s="234">
        <v>154263.55</v>
      </c>
      <c r="Y295" s="234"/>
      <c r="Z295" s="234"/>
      <c r="AA295" s="235"/>
      <c r="AB295" s="235"/>
      <c r="AC295" s="236"/>
      <c r="AD295" s="233"/>
    </row>
    <row r="296">
      <c r="A296" s="233">
        <v>294.0</v>
      </c>
      <c r="B296" s="229" t="s">
        <v>54</v>
      </c>
      <c r="C296" s="229" t="s">
        <v>28</v>
      </c>
      <c r="D296" s="229" t="s">
        <v>28</v>
      </c>
      <c r="E296" s="229" t="s">
        <v>28</v>
      </c>
      <c r="F296" s="229">
        <v>32.0</v>
      </c>
      <c r="G296" s="229" t="s">
        <v>28</v>
      </c>
      <c r="H296" s="229" t="s">
        <v>30</v>
      </c>
      <c r="I296" s="233">
        <v>128.0</v>
      </c>
      <c r="J296" s="233" t="s">
        <v>32</v>
      </c>
      <c r="K296" s="233" t="s">
        <v>27</v>
      </c>
      <c r="L296" s="233" t="s">
        <v>27</v>
      </c>
      <c r="M296" s="233">
        <v>8.0</v>
      </c>
      <c r="N296" s="233">
        <v>0.0</v>
      </c>
      <c r="O296" s="233">
        <v>10.0</v>
      </c>
      <c r="P296" s="233">
        <v>5.0</v>
      </c>
      <c r="Q296" s="233" t="s">
        <v>28</v>
      </c>
      <c r="R296" s="233" t="s">
        <v>27</v>
      </c>
      <c r="S296" s="236"/>
      <c r="T296" s="236"/>
      <c r="U296" s="236"/>
      <c r="V296" s="236"/>
      <c r="W296" s="236"/>
      <c r="X296" s="234">
        <v>55074.69</v>
      </c>
      <c r="Y296" s="234"/>
      <c r="Z296" s="234"/>
      <c r="AA296" s="235"/>
      <c r="AB296" s="235"/>
      <c r="AC296" s="236"/>
      <c r="AD296" s="233"/>
    </row>
    <row r="297">
      <c r="A297" s="229">
        <v>295.0</v>
      </c>
      <c r="B297" s="229" t="s">
        <v>54</v>
      </c>
      <c r="C297" s="229" t="s">
        <v>28</v>
      </c>
      <c r="D297" s="229" t="s">
        <v>28</v>
      </c>
      <c r="E297" s="229" t="s">
        <v>28</v>
      </c>
      <c r="F297" s="229">
        <v>32.0</v>
      </c>
      <c r="G297" s="229" t="s">
        <v>28</v>
      </c>
      <c r="H297" s="229" t="s">
        <v>30</v>
      </c>
      <c r="I297" s="233">
        <v>128.0</v>
      </c>
      <c r="J297" s="233" t="s">
        <v>33</v>
      </c>
      <c r="K297" s="233" t="s">
        <v>27</v>
      </c>
      <c r="L297" s="233" t="s">
        <v>28</v>
      </c>
      <c r="M297" s="233">
        <v>2.0</v>
      </c>
      <c r="N297" s="233">
        <v>4.0</v>
      </c>
      <c r="O297" s="233">
        <v>3.0</v>
      </c>
      <c r="P297" s="233">
        <v>3.0</v>
      </c>
      <c r="Q297" s="233" t="s">
        <v>28</v>
      </c>
      <c r="R297" s="233" t="s">
        <v>27</v>
      </c>
      <c r="S297" s="236"/>
      <c r="T297" s="236"/>
      <c r="U297" s="236"/>
      <c r="V297" s="236"/>
      <c r="W297" s="236"/>
      <c r="X297" s="234">
        <v>164115.43</v>
      </c>
      <c r="Y297" s="234"/>
      <c r="Z297" s="234"/>
      <c r="AA297" s="235"/>
      <c r="AB297" s="235"/>
      <c r="AC297" s="236"/>
      <c r="AD297" s="233"/>
    </row>
    <row r="298">
      <c r="A298" s="233">
        <v>296.0</v>
      </c>
      <c r="B298" s="229" t="s">
        <v>54</v>
      </c>
      <c r="C298" s="229" t="s">
        <v>28</v>
      </c>
      <c r="D298" s="229" t="s">
        <v>28</v>
      </c>
      <c r="E298" s="229" t="s">
        <v>28</v>
      </c>
      <c r="F298" s="229">
        <v>32.0</v>
      </c>
      <c r="G298" s="229" t="s">
        <v>28</v>
      </c>
      <c r="H298" s="229" t="s">
        <v>30</v>
      </c>
      <c r="I298" s="233">
        <v>128.0</v>
      </c>
      <c r="J298" s="233" t="s">
        <v>34</v>
      </c>
      <c r="K298" s="233" t="s">
        <v>27</v>
      </c>
      <c r="L298" s="233" t="s">
        <v>27</v>
      </c>
      <c r="M298" s="233">
        <v>0.0</v>
      </c>
      <c r="N298" s="233">
        <v>3.0</v>
      </c>
      <c r="O298" s="233">
        <v>2.0</v>
      </c>
      <c r="P298" s="233">
        <v>2.0</v>
      </c>
      <c r="Q298" s="233" t="s">
        <v>28</v>
      </c>
      <c r="R298" s="233" t="s">
        <v>27</v>
      </c>
      <c r="S298" s="236">
        <f>7.09064*1000</f>
        <v>7090.64</v>
      </c>
      <c r="T298" s="236">
        <f>7.73116*1000</f>
        <v>7731.16</v>
      </c>
      <c r="U298" s="237">
        <v>127130.0</v>
      </c>
      <c r="V298" s="237">
        <v>452.0</v>
      </c>
      <c r="W298" s="237">
        <v>264.4334</v>
      </c>
      <c r="X298" s="234">
        <v>218346.43</v>
      </c>
      <c r="Y298" s="234"/>
      <c r="Z298" s="234"/>
      <c r="AA298" s="235"/>
      <c r="AB298" s="235"/>
      <c r="AC298" s="236"/>
      <c r="AD298" s="233"/>
    </row>
    <row r="299">
      <c r="A299" s="229">
        <v>297.0</v>
      </c>
      <c r="B299" s="229" t="s">
        <v>54</v>
      </c>
      <c r="C299" s="229" t="s">
        <v>28</v>
      </c>
      <c r="D299" s="229" t="s">
        <v>28</v>
      </c>
      <c r="E299" s="229" t="s">
        <v>28</v>
      </c>
      <c r="F299" s="229">
        <v>32.0</v>
      </c>
      <c r="G299" s="229" t="s">
        <v>28</v>
      </c>
      <c r="H299" s="229" t="s">
        <v>30</v>
      </c>
      <c r="I299" s="233">
        <v>128.0</v>
      </c>
      <c r="J299" s="233" t="s">
        <v>36</v>
      </c>
      <c r="K299" s="233" t="s">
        <v>27</v>
      </c>
      <c r="L299" s="233" t="s">
        <v>28</v>
      </c>
      <c r="M299" s="233">
        <v>0.0</v>
      </c>
      <c r="N299" s="233">
        <v>4.0</v>
      </c>
      <c r="O299" s="233">
        <v>1.0</v>
      </c>
      <c r="P299" s="233">
        <v>1.0</v>
      </c>
      <c r="Q299" s="233" t="s">
        <v>28</v>
      </c>
      <c r="R299" s="233" t="s">
        <v>28</v>
      </c>
      <c r="S299" s="236"/>
      <c r="T299" s="236"/>
      <c r="U299" s="236"/>
      <c r="V299" s="236"/>
      <c r="W299" s="236"/>
      <c r="X299" s="234">
        <v>136821.85</v>
      </c>
      <c r="Y299" s="234"/>
      <c r="Z299" s="234"/>
      <c r="AA299" s="235"/>
      <c r="AB299" s="235"/>
      <c r="AC299" s="236"/>
      <c r="AD299" s="233"/>
    </row>
    <row r="300">
      <c r="A300" s="233">
        <v>298.0</v>
      </c>
      <c r="B300" s="229" t="s">
        <v>54</v>
      </c>
      <c r="C300" s="229" t="s">
        <v>28</v>
      </c>
      <c r="D300" s="229" t="s">
        <v>28</v>
      </c>
      <c r="E300" s="229" t="s">
        <v>28</v>
      </c>
      <c r="F300" s="229">
        <v>32.0</v>
      </c>
      <c r="G300" s="229" t="s">
        <v>28</v>
      </c>
      <c r="H300" s="229" t="s">
        <v>30</v>
      </c>
      <c r="I300" s="233">
        <v>128.0</v>
      </c>
      <c r="J300" s="233" t="s">
        <v>37</v>
      </c>
      <c r="K300" s="233" t="s">
        <v>27</v>
      </c>
      <c r="L300" s="233" t="s">
        <v>27</v>
      </c>
      <c r="M300" s="233">
        <v>5.0</v>
      </c>
      <c r="N300" s="233">
        <v>5.0</v>
      </c>
      <c r="O300" s="233">
        <v>6.0</v>
      </c>
      <c r="P300" s="233">
        <v>5.0</v>
      </c>
      <c r="Q300" s="233" t="s">
        <v>28</v>
      </c>
      <c r="R300" s="233" t="s">
        <v>27</v>
      </c>
      <c r="S300" s="236">
        <f>17.99526*1000</f>
        <v>17995.26</v>
      </c>
      <c r="T300" s="236">
        <f>18.4104*1000</f>
        <v>18410.4</v>
      </c>
      <c r="U300" s="237">
        <v>1133336.0</v>
      </c>
      <c r="V300" s="237">
        <v>2482.0</v>
      </c>
      <c r="W300" s="237">
        <f>5.25938*1000</f>
        <v>5259.38</v>
      </c>
      <c r="X300" s="234">
        <v>178050.46</v>
      </c>
      <c r="Y300" s="234"/>
      <c r="Z300" s="234"/>
      <c r="AA300" s="235"/>
      <c r="AB300" s="235"/>
      <c r="AC300" s="236"/>
      <c r="AD300" s="233"/>
    </row>
    <row r="301">
      <c r="A301" s="229">
        <v>299.0</v>
      </c>
      <c r="B301" s="229" t="s">
        <v>54</v>
      </c>
      <c r="C301" s="229" t="s">
        <v>28</v>
      </c>
      <c r="D301" s="229" t="s">
        <v>28</v>
      </c>
      <c r="E301" s="229" t="s">
        <v>28</v>
      </c>
      <c r="F301" s="229">
        <v>32.0</v>
      </c>
      <c r="G301" s="229" t="s">
        <v>28</v>
      </c>
      <c r="H301" s="229" t="s">
        <v>30</v>
      </c>
      <c r="I301" s="233">
        <v>128.0</v>
      </c>
      <c r="J301" s="233" t="s">
        <v>38</v>
      </c>
      <c r="K301" s="233" t="s">
        <v>27</v>
      </c>
      <c r="L301" s="233" t="s">
        <v>27</v>
      </c>
      <c r="M301" s="233">
        <v>7.0</v>
      </c>
      <c r="N301" s="233">
        <v>5.0</v>
      </c>
      <c r="O301" s="233">
        <v>8.0</v>
      </c>
      <c r="P301" s="233">
        <v>8.0</v>
      </c>
      <c r="Q301" s="233" t="s">
        <v>27</v>
      </c>
      <c r="R301" s="233" t="s">
        <v>27</v>
      </c>
      <c r="S301" s="236"/>
      <c r="T301" s="236"/>
      <c r="U301" s="236"/>
      <c r="V301" s="236"/>
      <c r="W301" s="236"/>
      <c r="X301" s="234">
        <v>188217.05</v>
      </c>
      <c r="Y301" s="234"/>
      <c r="Z301" s="234"/>
      <c r="AA301" s="235"/>
      <c r="AB301" s="235"/>
      <c r="AC301" s="236"/>
      <c r="AD301" s="233"/>
    </row>
    <row r="302">
      <c r="A302" s="233">
        <v>300.0</v>
      </c>
      <c r="B302" s="229" t="s">
        <v>54</v>
      </c>
      <c r="C302" s="229" t="s">
        <v>28</v>
      </c>
      <c r="D302" s="229" t="s">
        <v>28</v>
      </c>
      <c r="E302" s="229" t="s">
        <v>28</v>
      </c>
      <c r="F302" s="229">
        <v>32.0</v>
      </c>
      <c r="G302" s="229" t="s">
        <v>28</v>
      </c>
      <c r="H302" s="229" t="s">
        <v>30</v>
      </c>
      <c r="I302" s="233">
        <v>128.0</v>
      </c>
      <c r="J302" s="233" t="s">
        <v>39</v>
      </c>
      <c r="K302" s="233" t="s">
        <v>27</v>
      </c>
      <c r="L302" s="233" t="s">
        <v>27</v>
      </c>
      <c r="M302" s="233">
        <v>5.0</v>
      </c>
      <c r="N302" s="233">
        <v>6.0</v>
      </c>
      <c r="O302" s="233">
        <v>6.0</v>
      </c>
      <c r="P302" s="233">
        <v>6.0</v>
      </c>
      <c r="Q302" s="233" t="s">
        <v>28</v>
      </c>
      <c r="R302" s="233" t="s">
        <v>27</v>
      </c>
      <c r="S302" s="236"/>
      <c r="T302" s="236"/>
      <c r="U302" s="236"/>
      <c r="V302" s="236"/>
      <c r="W302" s="236"/>
      <c r="X302" s="234">
        <v>314034.24</v>
      </c>
      <c r="Y302" s="234"/>
      <c r="Z302" s="234"/>
      <c r="AA302" s="235"/>
      <c r="AB302" s="235"/>
      <c r="AC302" s="236"/>
      <c r="AD302" s="233"/>
    </row>
    <row r="303">
      <c r="A303" s="229">
        <v>301.0</v>
      </c>
      <c r="B303" s="229" t="s">
        <v>54</v>
      </c>
      <c r="C303" s="229" t="s">
        <v>28</v>
      </c>
      <c r="D303" s="229" t="s">
        <v>28</v>
      </c>
      <c r="E303" s="229" t="s">
        <v>28</v>
      </c>
      <c r="F303" s="229">
        <v>32.0</v>
      </c>
      <c r="G303" s="229" t="s">
        <v>28</v>
      </c>
      <c r="H303" s="229" t="s">
        <v>30</v>
      </c>
      <c r="I303" s="233">
        <v>128.0</v>
      </c>
      <c r="J303" s="233" t="s">
        <v>40</v>
      </c>
      <c r="K303" s="233" t="s">
        <v>27</v>
      </c>
      <c r="L303" s="233" t="s">
        <v>28</v>
      </c>
      <c r="M303" s="233">
        <v>3.0</v>
      </c>
      <c r="N303" s="233">
        <v>4.0</v>
      </c>
      <c r="O303" s="233">
        <v>4.0</v>
      </c>
      <c r="P303" s="233">
        <v>4.0</v>
      </c>
      <c r="Q303" s="233" t="s">
        <v>28</v>
      </c>
      <c r="R303" s="233" t="s">
        <v>27</v>
      </c>
      <c r="S303" s="236">
        <f>33.98336*1000</f>
        <v>33983.36</v>
      </c>
      <c r="T303" s="236">
        <f>34.97938*1000</f>
        <v>34979.38</v>
      </c>
      <c r="U303" s="237">
        <v>24158.0</v>
      </c>
      <c r="V303" s="237">
        <v>2420.0</v>
      </c>
      <c r="W303" s="236">
        <f>4.1187*1000</f>
        <v>4118.7</v>
      </c>
      <c r="X303" s="234">
        <v>251919.83</v>
      </c>
      <c r="Y303" s="234"/>
      <c r="Z303" s="234"/>
      <c r="AA303" s="235"/>
      <c r="AB303" s="235"/>
      <c r="AC303" s="236"/>
      <c r="AD303" s="233"/>
    </row>
    <row r="304">
      <c r="A304" s="233">
        <v>302.0</v>
      </c>
      <c r="B304" s="229" t="s">
        <v>54</v>
      </c>
      <c r="C304" s="229" t="s">
        <v>28</v>
      </c>
      <c r="D304" s="229" t="s">
        <v>28</v>
      </c>
      <c r="E304" s="229" t="s">
        <v>28</v>
      </c>
      <c r="F304" s="229">
        <v>32.0</v>
      </c>
      <c r="G304" s="229" t="s">
        <v>28</v>
      </c>
      <c r="H304" s="229" t="s">
        <v>30</v>
      </c>
      <c r="I304" s="233">
        <v>128.0</v>
      </c>
      <c r="J304" s="233" t="s">
        <v>41</v>
      </c>
      <c r="K304" s="233" t="s">
        <v>27</v>
      </c>
      <c r="L304" s="233" t="s">
        <v>27</v>
      </c>
      <c r="M304" s="233">
        <v>4.0</v>
      </c>
      <c r="N304" s="233">
        <v>0.0</v>
      </c>
      <c r="O304" s="233">
        <v>6.0</v>
      </c>
      <c r="P304" s="233">
        <v>3.0</v>
      </c>
      <c r="Q304" s="233" t="s">
        <v>28</v>
      </c>
      <c r="R304" s="233" t="s">
        <v>27</v>
      </c>
      <c r="S304" s="236"/>
      <c r="T304" s="236"/>
      <c r="U304" s="236"/>
      <c r="V304" s="236"/>
      <c r="W304" s="236"/>
      <c r="X304" s="234">
        <v>35012.84</v>
      </c>
      <c r="Y304" s="234"/>
      <c r="Z304" s="234"/>
      <c r="AA304" s="235"/>
      <c r="AB304" s="235"/>
      <c r="AC304" s="236"/>
      <c r="AD304" s="233"/>
    </row>
    <row r="305">
      <c r="A305" s="229">
        <v>303.0</v>
      </c>
      <c r="B305" s="229" t="s">
        <v>54</v>
      </c>
      <c r="C305" s="229" t="s">
        <v>28</v>
      </c>
      <c r="D305" s="229" t="s">
        <v>28</v>
      </c>
      <c r="E305" s="229" t="s">
        <v>28</v>
      </c>
      <c r="F305" s="229">
        <v>32.0</v>
      </c>
      <c r="G305" s="229" t="s">
        <v>28</v>
      </c>
      <c r="H305" s="229" t="s">
        <v>30</v>
      </c>
      <c r="I305" s="233">
        <v>128.0</v>
      </c>
      <c r="J305" s="233" t="s">
        <v>42</v>
      </c>
      <c r="K305" s="233" t="s">
        <v>27</v>
      </c>
      <c r="L305" s="233" t="s">
        <v>28</v>
      </c>
      <c r="M305" s="233">
        <v>1.0</v>
      </c>
      <c r="N305" s="233">
        <v>5.0</v>
      </c>
      <c r="O305" s="233">
        <v>2.0</v>
      </c>
      <c r="P305" s="233">
        <v>2.0</v>
      </c>
      <c r="Q305" s="233" t="s">
        <v>27</v>
      </c>
      <c r="R305" s="233" t="s">
        <v>27</v>
      </c>
      <c r="S305" s="236">
        <f>17.53275*1000</f>
        <v>17532.75</v>
      </c>
      <c r="T305" s="236">
        <f>18.74163*1000</f>
        <v>18741.63</v>
      </c>
      <c r="U305" s="237">
        <v>534654.0</v>
      </c>
      <c r="V305" s="237">
        <v>2873.0</v>
      </c>
      <c r="W305" s="236">
        <f>3.09336*1000</f>
        <v>3093.36</v>
      </c>
      <c r="X305" s="234">
        <v>169733.86</v>
      </c>
      <c r="Y305" s="234"/>
      <c r="Z305" s="234"/>
      <c r="AA305" s="235"/>
      <c r="AB305" s="235"/>
      <c r="AC305" s="236"/>
      <c r="AD305" s="233"/>
    </row>
    <row r="306">
      <c r="A306" s="233">
        <v>304.0</v>
      </c>
      <c r="B306" s="229" t="s">
        <v>54</v>
      </c>
      <c r="C306" s="229" t="s">
        <v>28</v>
      </c>
      <c r="D306" s="229" t="s">
        <v>28</v>
      </c>
      <c r="E306" s="229" t="s">
        <v>28</v>
      </c>
      <c r="F306" s="229">
        <v>32.0</v>
      </c>
      <c r="G306" s="229" t="s">
        <v>28</v>
      </c>
      <c r="H306" s="229" t="s">
        <v>30</v>
      </c>
      <c r="I306" s="233">
        <v>128.0</v>
      </c>
      <c r="J306" s="233" t="s">
        <v>44</v>
      </c>
      <c r="K306" s="233" t="s">
        <v>27</v>
      </c>
      <c r="L306" s="233" t="s">
        <v>28</v>
      </c>
      <c r="M306" s="233">
        <v>1.0</v>
      </c>
      <c r="N306" s="233">
        <v>4.0</v>
      </c>
      <c r="O306" s="233">
        <v>2.0</v>
      </c>
      <c r="P306" s="233">
        <v>2.0</v>
      </c>
      <c r="Q306" s="233" t="s">
        <v>27</v>
      </c>
      <c r="R306" s="233" t="s">
        <v>28</v>
      </c>
      <c r="S306" s="236"/>
      <c r="T306" s="236"/>
      <c r="U306" s="236"/>
      <c r="V306" s="236"/>
      <c r="W306" s="236"/>
      <c r="X306" s="234">
        <v>158709.26</v>
      </c>
      <c r="Y306" s="234"/>
      <c r="Z306" s="234"/>
      <c r="AA306" s="235"/>
      <c r="AB306" s="235"/>
      <c r="AC306" s="236"/>
      <c r="AD306" s="233"/>
    </row>
    <row r="307">
      <c r="A307" s="229">
        <v>305.0</v>
      </c>
      <c r="B307" s="229" t="s">
        <v>54</v>
      </c>
      <c r="C307" s="229" t="s">
        <v>28</v>
      </c>
      <c r="D307" s="229" t="s">
        <v>28</v>
      </c>
      <c r="E307" s="229" t="s">
        <v>28</v>
      </c>
      <c r="F307" s="229">
        <v>32.0</v>
      </c>
      <c r="G307" s="229" t="s">
        <v>28</v>
      </c>
      <c r="H307" s="229" t="s">
        <v>30</v>
      </c>
      <c r="I307" s="233">
        <v>128.0</v>
      </c>
      <c r="J307" s="233" t="s">
        <v>45</v>
      </c>
      <c r="K307" s="233" t="s">
        <v>27</v>
      </c>
      <c r="L307" s="233" t="s">
        <v>27</v>
      </c>
      <c r="M307" s="233">
        <v>1.0</v>
      </c>
      <c r="N307" s="233">
        <v>4.0</v>
      </c>
      <c r="O307" s="233">
        <v>2.0</v>
      </c>
      <c r="P307" s="233">
        <v>2.0</v>
      </c>
      <c r="Q307" s="233" t="s">
        <v>28</v>
      </c>
      <c r="R307" s="233" t="s">
        <v>27</v>
      </c>
      <c r="S307" s="236">
        <f>31.09695*1000</f>
        <v>31096.95</v>
      </c>
      <c r="T307" s="236">
        <f>34.1781*1000</f>
        <v>34178.1</v>
      </c>
      <c r="U307" s="237">
        <v>359043.0</v>
      </c>
      <c r="V307" s="237">
        <v>1973.0</v>
      </c>
      <c r="W307" s="236">
        <f>1.77196*1000</f>
        <v>1771.96</v>
      </c>
      <c r="X307" s="234">
        <v>151583.23</v>
      </c>
      <c r="Y307" s="234"/>
      <c r="Z307" s="234"/>
      <c r="AA307" s="235"/>
      <c r="AB307" s="235"/>
      <c r="AC307" s="236"/>
      <c r="AD307" s="233"/>
    </row>
    <row r="308">
      <c r="A308" s="233">
        <v>306.0</v>
      </c>
      <c r="B308" s="229" t="s">
        <v>54</v>
      </c>
      <c r="C308" s="229" t="s">
        <v>28</v>
      </c>
      <c r="D308" s="229" t="s">
        <v>28</v>
      </c>
      <c r="E308" s="229" t="s">
        <v>28</v>
      </c>
      <c r="F308" s="229">
        <v>32.0</v>
      </c>
      <c r="G308" s="229" t="s">
        <v>28</v>
      </c>
      <c r="H308" s="229" t="s">
        <v>30</v>
      </c>
      <c r="I308" s="233">
        <v>128.0</v>
      </c>
      <c r="J308" s="233" t="s">
        <v>46</v>
      </c>
      <c r="K308" s="233" t="s">
        <v>27</v>
      </c>
      <c r="L308" s="233" t="s">
        <v>27</v>
      </c>
      <c r="M308" s="233">
        <v>1.0</v>
      </c>
      <c r="N308" s="233">
        <v>0.0</v>
      </c>
      <c r="O308" s="233">
        <v>3.0</v>
      </c>
      <c r="P308" s="233">
        <v>3.0</v>
      </c>
      <c r="Q308" s="233" t="s">
        <v>28</v>
      </c>
      <c r="R308" s="233" t="s">
        <v>27</v>
      </c>
      <c r="S308" s="236"/>
      <c r="T308" s="236"/>
      <c r="U308" s="236"/>
      <c r="V308" s="236"/>
      <c r="W308" s="236"/>
      <c r="X308" s="234">
        <v>66359.46</v>
      </c>
      <c r="Y308" s="234"/>
      <c r="Z308" s="234"/>
      <c r="AA308" s="235"/>
      <c r="AB308" s="235"/>
      <c r="AC308" s="236"/>
      <c r="AD308" s="233"/>
    </row>
    <row r="309">
      <c r="A309" s="229">
        <v>307.0</v>
      </c>
      <c r="B309" s="229" t="s">
        <v>54</v>
      </c>
      <c r="C309" s="229" t="s">
        <v>28</v>
      </c>
      <c r="D309" s="229" t="s">
        <v>28</v>
      </c>
      <c r="E309" s="229" t="s">
        <v>28</v>
      </c>
      <c r="F309" s="229">
        <v>32.0</v>
      </c>
      <c r="G309" s="229" t="s">
        <v>28</v>
      </c>
      <c r="H309" s="229" t="s">
        <v>30</v>
      </c>
      <c r="I309" s="233">
        <v>128.0</v>
      </c>
      <c r="J309" s="233" t="s">
        <v>49</v>
      </c>
      <c r="K309" s="233" t="s">
        <v>27</v>
      </c>
      <c r="L309" s="233" t="s">
        <v>28</v>
      </c>
      <c r="M309" s="233">
        <v>1.0</v>
      </c>
      <c r="N309" s="233">
        <v>6.0</v>
      </c>
      <c r="O309" s="233">
        <v>2.0</v>
      </c>
      <c r="P309" s="233">
        <v>2.0</v>
      </c>
      <c r="Q309" s="233" t="s">
        <v>28</v>
      </c>
      <c r="R309" s="233" t="s">
        <v>28</v>
      </c>
      <c r="S309" s="236"/>
      <c r="T309" s="236"/>
      <c r="U309" s="236"/>
      <c r="V309" s="236"/>
      <c r="W309" s="236"/>
      <c r="X309" s="234">
        <v>212782.26</v>
      </c>
      <c r="Y309" s="234"/>
      <c r="Z309" s="234"/>
      <c r="AA309" s="235"/>
      <c r="AB309" s="235"/>
      <c r="AC309" s="236"/>
      <c r="AD309" s="233"/>
    </row>
    <row r="310">
      <c r="A310" s="233">
        <v>308.0</v>
      </c>
      <c r="B310" s="229" t="s">
        <v>54</v>
      </c>
      <c r="C310" s="229" t="s">
        <v>28</v>
      </c>
      <c r="D310" s="229" t="s">
        <v>28</v>
      </c>
      <c r="E310" s="229" t="s">
        <v>28</v>
      </c>
      <c r="F310" s="229">
        <v>32.0</v>
      </c>
      <c r="G310" s="229" t="s">
        <v>28</v>
      </c>
      <c r="H310" s="229" t="s">
        <v>30</v>
      </c>
      <c r="I310" s="233">
        <v>128.0</v>
      </c>
      <c r="J310" s="233" t="s">
        <v>52</v>
      </c>
      <c r="K310" s="233" t="s">
        <v>27</v>
      </c>
      <c r="L310" s="233" t="s">
        <v>27</v>
      </c>
      <c r="M310" s="233">
        <v>0.0</v>
      </c>
      <c r="N310" s="233">
        <v>0.0</v>
      </c>
      <c r="O310" s="233">
        <v>3.0</v>
      </c>
      <c r="P310" s="233">
        <v>2.0</v>
      </c>
      <c r="Q310" s="233" t="s">
        <v>28</v>
      </c>
      <c r="R310" s="233" t="s">
        <v>27</v>
      </c>
      <c r="S310" s="236"/>
      <c r="T310" s="236"/>
      <c r="U310" s="236"/>
      <c r="V310" s="236"/>
      <c r="W310" s="236"/>
      <c r="X310" s="234">
        <v>85290.15</v>
      </c>
      <c r="Y310" s="234"/>
      <c r="Z310" s="234"/>
      <c r="AA310" s="235"/>
      <c r="AB310" s="235"/>
      <c r="AC310" s="236"/>
      <c r="AD310" s="233"/>
    </row>
    <row r="311">
      <c r="A311" s="229">
        <v>309.0</v>
      </c>
      <c r="B311" s="229" t="s">
        <v>54</v>
      </c>
      <c r="C311" s="229" t="s">
        <v>28</v>
      </c>
      <c r="D311" s="229" t="s">
        <v>28</v>
      </c>
      <c r="E311" s="229" t="s">
        <v>28</v>
      </c>
      <c r="F311" s="229">
        <v>64.0</v>
      </c>
      <c r="G311" s="229" t="s">
        <v>28</v>
      </c>
      <c r="H311" s="229" t="s">
        <v>30</v>
      </c>
      <c r="I311" s="229">
        <v>1.0</v>
      </c>
      <c r="J311" s="229" t="s">
        <v>31</v>
      </c>
      <c r="K311" s="229" t="s">
        <v>27</v>
      </c>
      <c r="L311" s="229" t="s">
        <v>28</v>
      </c>
      <c r="M311" s="229">
        <v>0.0</v>
      </c>
      <c r="N311" s="229">
        <v>7.0</v>
      </c>
      <c r="O311" s="229">
        <v>1.0</v>
      </c>
      <c r="P311" s="229">
        <v>1.0</v>
      </c>
      <c r="Q311" s="229" t="s">
        <v>28</v>
      </c>
      <c r="R311" s="229" t="s">
        <v>27</v>
      </c>
      <c r="S311" s="236"/>
      <c r="T311" s="236"/>
      <c r="U311" s="236"/>
      <c r="V311" s="236"/>
      <c r="W311" s="236"/>
      <c r="X311" s="234">
        <v>586.95</v>
      </c>
      <c r="Y311" s="234"/>
      <c r="Z311" s="234"/>
      <c r="AA311" s="235"/>
      <c r="AB311" s="235"/>
      <c r="AC311" s="236"/>
      <c r="AD311" s="233"/>
    </row>
    <row r="312">
      <c r="A312" s="233">
        <v>310.0</v>
      </c>
      <c r="B312" s="229" t="s">
        <v>54</v>
      </c>
      <c r="C312" s="229" t="s">
        <v>28</v>
      </c>
      <c r="D312" s="229" t="s">
        <v>28</v>
      </c>
      <c r="E312" s="229" t="s">
        <v>28</v>
      </c>
      <c r="F312" s="229">
        <v>64.0</v>
      </c>
      <c r="G312" s="229" t="s">
        <v>28</v>
      </c>
      <c r="H312" s="229" t="s">
        <v>30</v>
      </c>
      <c r="I312" s="233">
        <v>1.0</v>
      </c>
      <c r="J312" s="233" t="s">
        <v>32</v>
      </c>
      <c r="K312" s="233" t="s">
        <v>27</v>
      </c>
      <c r="L312" s="233" t="s">
        <v>27</v>
      </c>
      <c r="M312" s="233">
        <v>8.0</v>
      </c>
      <c r="N312" s="233">
        <v>0.0</v>
      </c>
      <c r="O312" s="233">
        <v>10.0</v>
      </c>
      <c r="P312" s="233">
        <v>5.0</v>
      </c>
      <c r="Q312" s="233" t="s">
        <v>28</v>
      </c>
      <c r="R312" s="233" t="s">
        <v>27</v>
      </c>
      <c r="S312" s="236"/>
      <c r="T312" s="236"/>
      <c r="U312" s="236"/>
      <c r="V312" s="236"/>
      <c r="W312" s="236"/>
      <c r="X312" s="234">
        <v>281.08</v>
      </c>
      <c r="Y312" s="234"/>
      <c r="Z312" s="234"/>
      <c r="AA312" s="235"/>
      <c r="AB312" s="235"/>
      <c r="AC312" s="236"/>
      <c r="AD312" s="233"/>
    </row>
    <row r="313">
      <c r="A313" s="229">
        <v>311.0</v>
      </c>
      <c r="B313" s="229" t="s">
        <v>54</v>
      </c>
      <c r="C313" s="229" t="s">
        <v>28</v>
      </c>
      <c r="D313" s="229" t="s">
        <v>28</v>
      </c>
      <c r="E313" s="229" t="s">
        <v>28</v>
      </c>
      <c r="F313" s="229">
        <v>64.0</v>
      </c>
      <c r="G313" s="229" t="s">
        <v>28</v>
      </c>
      <c r="H313" s="229" t="s">
        <v>30</v>
      </c>
      <c r="I313" s="233">
        <v>1.0</v>
      </c>
      <c r="J313" s="233" t="s">
        <v>33</v>
      </c>
      <c r="K313" s="233" t="s">
        <v>27</v>
      </c>
      <c r="L313" s="233" t="s">
        <v>28</v>
      </c>
      <c r="M313" s="233">
        <v>2.0</v>
      </c>
      <c r="N313" s="233">
        <v>4.0</v>
      </c>
      <c r="O313" s="233">
        <v>3.0</v>
      </c>
      <c r="P313" s="233">
        <v>3.0</v>
      </c>
      <c r="Q313" s="233" t="s">
        <v>28</v>
      </c>
      <c r="R313" s="233" t="s">
        <v>27</v>
      </c>
      <c r="S313" s="236"/>
      <c r="T313" s="236"/>
      <c r="U313" s="236"/>
      <c r="V313" s="236"/>
      <c r="W313" s="236"/>
      <c r="X313" s="234">
        <v>1907.26</v>
      </c>
      <c r="Y313" s="234"/>
      <c r="Z313" s="234"/>
      <c r="AA313" s="235"/>
      <c r="AB313" s="235"/>
      <c r="AC313" s="236"/>
      <c r="AD313" s="233"/>
    </row>
    <row r="314">
      <c r="A314" s="233">
        <v>312.0</v>
      </c>
      <c r="B314" s="229" t="s">
        <v>54</v>
      </c>
      <c r="C314" s="229" t="s">
        <v>28</v>
      </c>
      <c r="D314" s="229" t="s">
        <v>28</v>
      </c>
      <c r="E314" s="229" t="s">
        <v>28</v>
      </c>
      <c r="F314" s="229">
        <v>64.0</v>
      </c>
      <c r="G314" s="229" t="s">
        <v>28</v>
      </c>
      <c r="H314" s="229" t="s">
        <v>30</v>
      </c>
      <c r="I314" s="233">
        <v>1.0</v>
      </c>
      <c r="J314" s="233" t="s">
        <v>34</v>
      </c>
      <c r="K314" s="233" t="s">
        <v>27</v>
      </c>
      <c r="L314" s="233" t="s">
        <v>27</v>
      </c>
      <c r="M314" s="233">
        <v>0.0</v>
      </c>
      <c r="N314" s="233">
        <v>3.0</v>
      </c>
      <c r="O314" s="233">
        <v>2.0</v>
      </c>
      <c r="P314" s="233">
        <v>2.0</v>
      </c>
      <c r="Q314" s="233" t="s">
        <v>28</v>
      </c>
      <c r="R314" s="233" t="s">
        <v>27</v>
      </c>
      <c r="S314" s="236"/>
      <c r="T314" s="236"/>
      <c r="U314" s="236"/>
      <c r="V314" s="236"/>
      <c r="W314" s="236"/>
      <c r="X314" s="234">
        <v>309.01</v>
      </c>
      <c r="Y314" s="234"/>
      <c r="Z314" s="234"/>
      <c r="AA314" s="235"/>
      <c r="AB314" s="235"/>
      <c r="AC314" s="236"/>
      <c r="AD314" s="233"/>
    </row>
    <row r="315">
      <c r="A315" s="229">
        <v>313.0</v>
      </c>
      <c r="B315" s="229" t="s">
        <v>54</v>
      </c>
      <c r="C315" s="229" t="s">
        <v>28</v>
      </c>
      <c r="D315" s="229" t="s">
        <v>28</v>
      </c>
      <c r="E315" s="229" t="s">
        <v>28</v>
      </c>
      <c r="F315" s="229">
        <v>64.0</v>
      </c>
      <c r="G315" s="229" t="s">
        <v>28</v>
      </c>
      <c r="H315" s="229" t="s">
        <v>30</v>
      </c>
      <c r="I315" s="233">
        <v>1.0</v>
      </c>
      <c r="J315" s="233" t="s">
        <v>35</v>
      </c>
      <c r="K315" s="233" t="s">
        <v>27</v>
      </c>
      <c r="L315" s="233" t="s">
        <v>28</v>
      </c>
      <c r="M315" s="233">
        <v>5.0</v>
      </c>
      <c r="N315" s="233">
        <v>4.0</v>
      </c>
      <c r="O315" s="233">
        <v>6.0</v>
      </c>
      <c r="P315" s="233">
        <v>6.0</v>
      </c>
      <c r="Q315" s="233" t="s">
        <v>28</v>
      </c>
      <c r="R315" s="233" t="s">
        <v>27</v>
      </c>
      <c r="S315" s="236"/>
      <c r="T315" s="236"/>
      <c r="U315" s="236"/>
      <c r="V315" s="236"/>
      <c r="W315" s="236"/>
      <c r="X315" s="234">
        <v>394.01</v>
      </c>
      <c r="Y315" s="234"/>
      <c r="Z315" s="234"/>
      <c r="AA315" s="235"/>
      <c r="AB315" s="235"/>
      <c r="AC315" s="236"/>
      <c r="AD315" s="233"/>
    </row>
    <row r="316">
      <c r="A316" s="233">
        <v>314.0</v>
      </c>
      <c r="B316" s="229" t="s">
        <v>54</v>
      </c>
      <c r="C316" s="229" t="s">
        <v>28</v>
      </c>
      <c r="D316" s="229" t="s">
        <v>28</v>
      </c>
      <c r="E316" s="229" t="s">
        <v>28</v>
      </c>
      <c r="F316" s="229">
        <v>64.0</v>
      </c>
      <c r="G316" s="229" t="s">
        <v>28</v>
      </c>
      <c r="H316" s="229" t="s">
        <v>30</v>
      </c>
      <c r="I316" s="233">
        <v>1.0</v>
      </c>
      <c r="J316" s="233" t="s">
        <v>36</v>
      </c>
      <c r="K316" s="233" t="s">
        <v>27</v>
      </c>
      <c r="L316" s="233" t="s">
        <v>28</v>
      </c>
      <c r="M316" s="233">
        <v>0.0</v>
      </c>
      <c r="N316" s="233">
        <v>4.0</v>
      </c>
      <c r="O316" s="233">
        <v>1.0</v>
      </c>
      <c r="P316" s="233">
        <v>1.0</v>
      </c>
      <c r="Q316" s="233" t="s">
        <v>28</v>
      </c>
      <c r="R316" s="233" t="s">
        <v>28</v>
      </c>
      <c r="S316" s="236"/>
      <c r="T316" s="236"/>
      <c r="U316" s="236"/>
      <c r="V316" s="236"/>
      <c r="W316" s="236"/>
      <c r="X316" s="234">
        <v>536.86</v>
      </c>
      <c r="Y316" s="234"/>
      <c r="Z316" s="234"/>
      <c r="AA316" s="235"/>
      <c r="AB316" s="235"/>
      <c r="AC316" s="236"/>
      <c r="AD316" s="233"/>
    </row>
    <row r="317">
      <c r="A317" s="229">
        <v>315.0</v>
      </c>
      <c r="B317" s="229" t="s">
        <v>54</v>
      </c>
      <c r="C317" s="229" t="s">
        <v>28</v>
      </c>
      <c r="D317" s="229" t="s">
        <v>28</v>
      </c>
      <c r="E317" s="229" t="s">
        <v>28</v>
      </c>
      <c r="F317" s="229">
        <v>64.0</v>
      </c>
      <c r="G317" s="229" t="s">
        <v>28</v>
      </c>
      <c r="H317" s="229" t="s">
        <v>30</v>
      </c>
      <c r="I317" s="233">
        <v>1.0</v>
      </c>
      <c r="J317" s="233" t="s">
        <v>37</v>
      </c>
      <c r="K317" s="233" t="s">
        <v>27</v>
      </c>
      <c r="L317" s="233" t="s">
        <v>27</v>
      </c>
      <c r="M317" s="233">
        <v>5.0</v>
      </c>
      <c r="N317" s="233">
        <v>5.0</v>
      </c>
      <c r="O317" s="233">
        <v>6.0</v>
      </c>
      <c r="P317" s="233">
        <v>5.0</v>
      </c>
      <c r="Q317" s="233" t="s">
        <v>28</v>
      </c>
      <c r="R317" s="233" t="s">
        <v>27</v>
      </c>
      <c r="S317" s="236"/>
      <c r="T317" s="236"/>
      <c r="U317" s="236"/>
      <c r="V317" s="236"/>
      <c r="W317" s="236"/>
      <c r="X317" s="234">
        <v>477.03</v>
      </c>
      <c r="Y317" s="234"/>
      <c r="Z317" s="234"/>
      <c r="AA317" s="235"/>
      <c r="AB317" s="235"/>
      <c r="AC317" s="236"/>
      <c r="AD317" s="233"/>
    </row>
    <row r="318">
      <c r="A318" s="233">
        <v>316.0</v>
      </c>
      <c r="B318" s="229" t="s">
        <v>54</v>
      </c>
      <c r="C318" s="229" t="s">
        <v>28</v>
      </c>
      <c r="D318" s="229" t="s">
        <v>28</v>
      </c>
      <c r="E318" s="229" t="s">
        <v>28</v>
      </c>
      <c r="F318" s="229">
        <v>64.0</v>
      </c>
      <c r="G318" s="229" t="s">
        <v>28</v>
      </c>
      <c r="H318" s="229" t="s">
        <v>30</v>
      </c>
      <c r="I318" s="233">
        <v>1.0</v>
      </c>
      <c r="J318" s="233" t="s">
        <v>38</v>
      </c>
      <c r="K318" s="233" t="s">
        <v>27</v>
      </c>
      <c r="L318" s="233" t="s">
        <v>27</v>
      </c>
      <c r="M318" s="233">
        <v>7.0</v>
      </c>
      <c r="N318" s="233">
        <v>5.0</v>
      </c>
      <c r="O318" s="233">
        <v>8.0</v>
      </c>
      <c r="P318" s="233">
        <v>8.0</v>
      </c>
      <c r="Q318" s="233" t="s">
        <v>27</v>
      </c>
      <c r="R318" s="233" t="s">
        <v>27</v>
      </c>
      <c r="S318" s="236"/>
      <c r="T318" s="236"/>
      <c r="U318" s="236"/>
      <c r="V318" s="236"/>
      <c r="W318" s="236"/>
      <c r="X318" s="234">
        <v>602.47</v>
      </c>
      <c r="Y318" s="234"/>
      <c r="Z318" s="234"/>
      <c r="AA318" s="235"/>
      <c r="AB318" s="235"/>
      <c r="AC318" s="236"/>
      <c r="AD318" s="233"/>
    </row>
    <row r="319">
      <c r="A319" s="229">
        <v>317.0</v>
      </c>
      <c r="B319" s="229" t="s">
        <v>54</v>
      </c>
      <c r="C319" s="229" t="s">
        <v>28</v>
      </c>
      <c r="D319" s="229" t="s">
        <v>28</v>
      </c>
      <c r="E319" s="229" t="s">
        <v>28</v>
      </c>
      <c r="F319" s="229">
        <v>64.0</v>
      </c>
      <c r="G319" s="229" t="s">
        <v>28</v>
      </c>
      <c r="H319" s="229" t="s">
        <v>30</v>
      </c>
      <c r="I319" s="233">
        <v>1.0</v>
      </c>
      <c r="J319" s="233" t="s">
        <v>39</v>
      </c>
      <c r="K319" s="233" t="s">
        <v>27</v>
      </c>
      <c r="L319" s="233" t="s">
        <v>27</v>
      </c>
      <c r="M319" s="233">
        <v>5.0</v>
      </c>
      <c r="N319" s="233">
        <v>6.0</v>
      </c>
      <c r="O319" s="233">
        <v>6.0</v>
      </c>
      <c r="P319" s="233">
        <v>6.0</v>
      </c>
      <c r="Q319" s="233" t="s">
        <v>28</v>
      </c>
      <c r="R319" s="233" t="s">
        <v>27</v>
      </c>
      <c r="S319" s="236"/>
      <c r="T319" s="236"/>
      <c r="U319" s="236"/>
      <c r="V319" s="236"/>
      <c r="W319" s="236"/>
      <c r="X319" s="234">
        <v>1498.56</v>
      </c>
      <c r="Y319" s="234"/>
      <c r="Z319" s="234"/>
      <c r="AA319" s="235"/>
      <c r="AB319" s="235"/>
      <c r="AC319" s="236"/>
      <c r="AD319" s="233"/>
    </row>
    <row r="320">
      <c r="A320" s="233">
        <v>318.0</v>
      </c>
      <c r="B320" s="229" t="s">
        <v>54</v>
      </c>
      <c r="C320" s="229" t="s">
        <v>28</v>
      </c>
      <c r="D320" s="229" t="s">
        <v>28</v>
      </c>
      <c r="E320" s="229" t="s">
        <v>28</v>
      </c>
      <c r="F320" s="229">
        <v>64.0</v>
      </c>
      <c r="G320" s="229" t="s">
        <v>28</v>
      </c>
      <c r="H320" s="229" t="s">
        <v>30</v>
      </c>
      <c r="I320" s="233">
        <v>1.0</v>
      </c>
      <c r="J320" s="233" t="s">
        <v>40</v>
      </c>
      <c r="K320" s="233" t="s">
        <v>27</v>
      </c>
      <c r="L320" s="233" t="s">
        <v>28</v>
      </c>
      <c r="M320" s="233">
        <v>3.0</v>
      </c>
      <c r="N320" s="233">
        <v>4.0</v>
      </c>
      <c r="O320" s="233">
        <v>4.0</v>
      </c>
      <c r="P320" s="233">
        <v>4.0</v>
      </c>
      <c r="Q320" s="233" t="s">
        <v>28</v>
      </c>
      <c r="R320" s="233" t="s">
        <v>27</v>
      </c>
      <c r="S320" s="236"/>
      <c r="T320" s="236"/>
      <c r="U320" s="236"/>
      <c r="V320" s="236"/>
      <c r="W320" s="236"/>
      <c r="X320" s="234">
        <v>1587.57</v>
      </c>
      <c r="Y320" s="234"/>
      <c r="Z320" s="234"/>
      <c r="AA320" s="235"/>
      <c r="AB320" s="235"/>
      <c r="AC320" s="236"/>
      <c r="AD320" s="233"/>
    </row>
    <row r="321">
      <c r="A321" s="229">
        <v>319.0</v>
      </c>
      <c r="B321" s="229" t="s">
        <v>54</v>
      </c>
      <c r="C321" s="229" t="s">
        <v>28</v>
      </c>
      <c r="D321" s="229" t="s">
        <v>28</v>
      </c>
      <c r="E321" s="229" t="s">
        <v>28</v>
      </c>
      <c r="F321" s="229">
        <v>64.0</v>
      </c>
      <c r="G321" s="229" t="s">
        <v>28</v>
      </c>
      <c r="H321" s="229" t="s">
        <v>30</v>
      </c>
      <c r="I321" s="233">
        <v>1.0</v>
      </c>
      <c r="J321" s="233" t="s">
        <v>41</v>
      </c>
      <c r="K321" s="233" t="s">
        <v>27</v>
      </c>
      <c r="L321" s="233" t="s">
        <v>27</v>
      </c>
      <c r="M321" s="233">
        <v>4.0</v>
      </c>
      <c r="N321" s="233">
        <v>0.0</v>
      </c>
      <c r="O321" s="233">
        <v>6.0</v>
      </c>
      <c r="P321" s="233">
        <v>3.0</v>
      </c>
      <c r="Q321" s="233" t="s">
        <v>28</v>
      </c>
      <c r="R321" s="233" t="s">
        <v>27</v>
      </c>
      <c r="S321" s="236"/>
      <c r="T321" s="236"/>
      <c r="U321" s="236"/>
      <c r="V321" s="236"/>
      <c r="W321" s="236"/>
      <c r="X321" s="234">
        <v>282.04</v>
      </c>
      <c r="Y321" s="234"/>
      <c r="Z321" s="234"/>
      <c r="AA321" s="235"/>
      <c r="AB321" s="235"/>
      <c r="AC321" s="236"/>
      <c r="AD321" s="233"/>
    </row>
    <row r="322">
      <c r="A322" s="233">
        <v>320.0</v>
      </c>
      <c r="B322" s="229" t="s">
        <v>54</v>
      </c>
      <c r="C322" s="229" t="s">
        <v>28</v>
      </c>
      <c r="D322" s="229" t="s">
        <v>28</v>
      </c>
      <c r="E322" s="229" t="s">
        <v>28</v>
      </c>
      <c r="F322" s="229">
        <v>64.0</v>
      </c>
      <c r="G322" s="229" t="s">
        <v>28</v>
      </c>
      <c r="H322" s="229" t="s">
        <v>30</v>
      </c>
      <c r="I322" s="233">
        <v>1.0</v>
      </c>
      <c r="J322" s="233" t="s">
        <v>42</v>
      </c>
      <c r="K322" s="233" t="s">
        <v>27</v>
      </c>
      <c r="L322" s="233" t="s">
        <v>28</v>
      </c>
      <c r="M322" s="233">
        <v>1.0</v>
      </c>
      <c r="N322" s="233">
        <v>5.0</v>
      </c>
      <c r="O322" s="233">
        <v>2.0</v>
      </c>
      <c r="P322" s="233">
        <v>2.0</v>
      </c>
      <c r="Q322" s="233" t="s">
        <v>27</v>
      </c>
      <c r="R322" s="233" t="s">
        <v>27</v>
      </c>
      <c r="S322" s="236"/>
      <c r="T322" s="236"/>
      <c r="U322" s="236"/>
      <c r="V322" s="236"/>
      <c r="W322" s="236"/>
      <c r="X322" s="234">
        <v>986.94</v>
      </c>
      <c r="Y322" s="234"/>
      <c r="Z322" s="234"/>
      <c r="AA322" s="235"/>
      <c r="AB322" s="235"/>
      <c r="AC322" s="236"/>
      <c r="AD322" s="233"/>
    </row>
    <row r="323">
      <c r="A323" s="229">
        <v>321.0</v>
      </c>
      <c r="B323" s="229" t="s">
        <v>54</v>
      </c>
      <c r="C323" s="229" t="s">
        <v>28</v>
      </c>
      <c r="D323" s="229" t="s">
        <v>28</v>
      </c>
      <c r="E323" s="229" t="s">
        <v>28</v>
      </c>
      <c r="F323" s="229">
        <v>64.0</v>
      </c>
      <c r="G323" s="229" t="s">
        <v>28</v>
      </c>
      <c r="H323" s="229" t="s">
        <v>30</v>
      </c>
      <c r="I323" s="233">
        <v>1.0</v>
      </c>
      <c r="J323" s="233" t="s">
        <v>43</v>
      </c>
      <c r="K323" s="233" t="s">
        <v>27</v>
      </c>
      <c r="L323" s="233" t="s">
        <v>27</v>
      </c>
      <c r="M323" s="233">
        <v>1.0</v>
      </c>
      <c r="N323" s="233">
        <v>0.0</v>
      </c>
      <c r="O323" s="233">
        <v>2.0</v>
      </c>
      <c r="P323" s="233">
        <v>2.0</v>
      </c>
      <c r="Q323" s="233" t="s">
        <v>28</v>
      </c>
      <c r="R323" s="233" t="s">
        <v>27</v>
      </c>
      <c r="S323" s="236"/>
      <c r="T323" s="236"/>
      <c r="U323" s="236"/>
      <c r="V323" s="236"/>
      <c r="W323" s="236"/>
      <c r="X323" s="234" t="s">
        <v>199</v>
      </c>
      <c r="Y323" s="234"/>
      <c r="Z323" s="234"/>
      <c r="AA323" s="235"/>
      <c r="AB323" s="235"/>
      <c r="AC323" s="236"/>
      <c r="AD323" s="233"/>
    </row>
    <row r="324">
      <c r="A324" s="233">
        <v>322.0</v>
      </c>
      <c r="B324" s="229" t="s">
        <v>54</v>
      </c>
      <c r="C324" s="229" t="s">
        <v>28</v>
      </c>
      <c r="D324" s="229" t="s">
        <v>28</v>
      </c>
      <c r="E324" s="229" t="s">
        <v>28</v>
      </c>
      <c r="F324" s="229">
        <v>64.0</v>
      </c>
      <c r="G324" s="229" t="s">
        <v>28</v>
      </c>
      <c r="H324" s="229" t="s">
        <v>30</v>
      </c>
      <c r="I324" s="233">
        <v>1.0</v>
      </c>
      <c r="J324" s="233" t="s">
        <v>44</v>
      </c>
      <c r="K324" s="233" t="s">
        <v>27</v>
      </c>
      <c r="L324" s="233" t="s">
        <v>28</v>
      </c>
      <c r="M324" s="233">
        <v>1.0</v>
      </c>
      <c r="N324" s="233">
        <v>4.0</v>
      </c>
      <c r="O324" s="233">
        <v>2.0</v>
      </c>
      <c r="P324" s="233">
        <v>2.0</v>
      </c>
      <c r="Q324" s="233" t="s">
        <v>27</v>
      </c>
      <c r="R324" s="233" t="s">
        <v>28</v>
      </c>
      <c r="S324" s="236"/>
      <c r="T324" s="236"/>
      <c r="U324" s="236"/>
      <c r="V324" s="236"/>
      <c r="W324" s="236"/>
      <c r="X324" s="234">
        <v>909.21</v>
      </c>
      <c r="Y324" s="234"/>
      <c r="Z324" s="234"/>
      <c r="AA324" s="235"/>
      <c r="AB324" s="235"/>
      <c r="AC324" s="236"/>
      <c r="AD324" s="233"/>
    </row>
    <row r="325">
      <c r="A325" s="229">
        <v>323.0</v>
      </c>
      <c r="B325" s="229" t="s">
        <v>54</v>
      </c>
      <c r="C325" s="229" t="s">
        <v>28</v>
      </c>
      <c r="D325" s="229" t="s">
        <v>28</v>
      </c>
      <c r="E325" s="229" t="s">
        <v>28</v>
      </c>
      <c r="F325" s="229">
        <v>64.0</v>
      </c>
      <c r="G325" s="229" t="s">
        <v>28</v>
      </c>
      <c r="H325" s="229" t="s">
        <v>30</v>
      </c>
      <c r="I325" s="233">
        <v>1.0</v>
      </c>
      <c r="J325" s="233" t="s">
        <v>45</v>
      </c>
      <c r="K325" s="233" t="s">
        <v>27</v>
      </c>
      <c r="L325" s="233" t="s">
        <v>27</v>
      </c>
      <c r="M325" s="233">
        <v>1.0</v>
      </c>
      <c r="N325" s="233">
        <v>4.0</v>
      </c>
      <c r="O325" s="233">
        <v>2.0</v>
      </c>
      <c r="P325" s="233">
        <v>2.0</v>
      </c>
      <c r="Q325" s="233" t="s">
        <v>28</v>
      </c>
      <c r="R325" s="233" t="s">
        <v>27</v>
      </c>
      <c r="S325" s="236"/>
      <c r="T325" s="236"/>
      <c r="U325" s="236"/>
      <c r="V325" s="236"/>
      <c r="W325" s="236"/>
      <c r="X325" s="234">
        <v>554.44</v>
      </c>
      <c r="Y325" s="234"/>
      <c r="Z325" s="234"/>
      <c r="AA325" s="235"/>
      <c r="AB325" s="235"/>
      <c r="AC325" s="236"/>
      <c r="AD325" s="233"/>
    </row>
    <row r="326">
      <c r="A326" s="233">
        <v>324.0</v>
      </c>
      <c r="B326" s="229" t="s">
        <v>54</v>
      </c>
      <c r="C326" s="229" t="s">
        <v>28</v>
      </c>
      <c r="D326" s="229" t="s">
        <v>28</v>
      </c>
      <c r="E326" s="229" t="s">
        <v>28</v>
      </c>
      <c r="F326" s="229">
        <v>64.0</v>
      </c>
      <c r="G326" s="229" t="s">
        <v>28</v>
      </c>
      <c r="H326" s="229" t="s">
        <v>30</v>
      </c>
      <c r="I326" s="233">
        <v>1.0</v>
      </c>
      <c r="J326" s="233" t="s">
        <v>46</v>
      </c>
      <c r="K326" s="233" t="s">
        <v>27</v>
      </c>
      <c r="L326" s="233" t="s">
        <v>27</v>
      </c>
      <c r="M326" s="233">
        <v>1.0</v>
      </c>
      <c r="N326" s="233">
        <v>0.0</v>
      </c>
      <c r="O326" s="233">
        <v>3.0</v>
      </c>
      <c r="P326" s="233">
        <v>3.0</v>
      </c>
      <c r="Q326" s="233" t="s">
        <v>28</v>
      </c>
      <c r="R326" s="233" t="s">
        <v>27</v>
      </c>
      <c r="S326" s="236"/>
      <c r="T326" s="236"/>
      <c r="U326" s="236"/>
      <c r="V326" s="236"/>
      <c r="W326" s="236"/>
      <c r="X326" s="234">
        <v>714.85</v>
      </c>
      <c r="Y326" s="234"/>
      <c r="Z326" s="234"/>
      <c r="AA326" s="235"/>
      <c r="AB326" s="235"/>
      <c r="AC326" s="236"/>
      <c r="AD326" s="233"/>
    </row>
    <row r="327">
      <c r="A327" s="229">
        <v>325.0</v>
      </c>
      <c r="B327" s="229" t="s">
        <v>54</v>
      </c>
      <c r="C327" s="229" t="s">
        <v>28</v>
      </c>
      <c r="D327" s="229" t="s">
        <v>28</v>
      </c>
      <c r="E327" s="229" t="s">
        <v>28</v>
      </c>
      <c r="F327" s="229">
        <v>64.0</v>
      </c>
      <c r="G327" s="229" t="s">
        <v>28</v>
      </c>
      <c r="H327" s="229" t="s">
        <v>30</v>
      </c>
      <c r="I327" s="233">
        <v>1.0</v>
      </c>
      <c r="J327" s="233" t="s">
        <v>47</v>
      </c>
      <c r="K327" s="233" t="s">
        <v>27</v>
      </c>
      <c r="L327" s="233" t="s">
        <v>27</v>
      </c>
      <c r="M327" s="233">
        <v>2.0</v>
      </c>
      <c r="N327" s="233">
        <v>3.0</v>
      </c>
      <c r="O327" s="233">
        <v>3.0</v>
      </c>
      <c r="P327" s="233">
        <v>2.0</v>
      </c>
      <c r="Q327" s="233" t="s">
        <v>28</v>
      </c>
      <c r="R327" s="233" t="s">
        <v>28</v>
      </c>
      <c r="S327" s="236"/>
      <c r="T327" s="236"/>
      <c r="U327" s="236"/>
      <c r="V327" s="236"/>
      <c r="W327" s="236"/>
      <c r="X327" s="234">
        <v>1908.55</v>
      </c>
      <c r="Y327" s="234"/>
      <c r="Z327" s="234"/>
      <c r="AA327" s="235"/>
      <c r="AB327" s="235"/>
      <c r="AC327" s="236"/>
      <c r="AD327" s="233"/>
    </row>
    <row r="328">
      <c r="A328" s="233">
        <v>326.0</v>
      </c>
      <c r="B328" s="229" t="s">
        <v>54</v>
      </c>
      <c r="C328" s="229" t="s">
        <v>28</v>
      </c>
      <c r="D328" s="229" t="s">
        <v>28</v>
      </c>
      <c r="E328" s="229" t="s">
        <v>28</v>
      </c>
      <c r="F328" s="229">
        <v>64.0</v>
      </c>
      <c r="G328" s="229" t="s">
        <v>28</v>
      </c>
      <c r="H328" s="229" t="s">
        <v>30</v>
      </c>
      <c r="I328" s="233">
        <v>1.0</v>
      </c>
      <c r="J328" s="233" t="s">
        <v>48</v>
      </c>
      <c r="K328" s="233" t="s">
        <v>27</v>
      </c>
      <c r="L328" s="233" t="s">
        <v>27</v>
      </c>
      <c r="M328" s="233">
        <v>2.0</v>
      </c>
      <c r="N328" s="233">
        <v>2.0</v>
      </c>
      <c r="O328" s="233">
        <v>4.0</v>
      </c>
      <c r="P328" s="233">
        <v>3.0</v>
      </c>
      <c r="Q328" s="233" t="s">
        <v>28</v>
      </c>
      <c r="R328" s="233" t="s">
        <v>27</v>
      </c>
      <c r="S328" s="236"/>
      <c r="T328" s="236"/>
      <c r="U328" s="236"/>
      <c r="V328" s="236"/>
      <c r="W328" s="236"/>
      <c r="X328" s="234">
        <v>2810.56</v>
      </c>
      <c r="Y328" s="234"/>
      <c r="Z328" s="234"/>
      <c r="AA328" s="235"/>
      <c r="AB328" s="235"/>
      <c r="AC328" s="236"/>
      <c r="AD328" s="233"/>
    </row>
    <row r="329">
      <c r="A329" s="229">
        <v>327.0</v>
      </c>
      <c r="B329" s="229" t="s">
        <v>54</v>
      </c>
      <c r="C329" s="229" t="s">
        <v>28</v>
      </c>
      <c r="D329" s="229" t="s">
        <v>28</v>
      </c>
      <c r="E329" s="229" t="s">
        <v>28</v>
      </c>
      <c r="F329" s="229">
        <v>64.0</v>
      </c>
      <c r="G329" s="229" t="s">
        <v>28</v>
      </c>
      <c r="H329" s="229" t="s">
        <v>30</v>
      </c>
      <c r="I329" s="233">
        <v>1.0</v>
      </c>
      <c r="J329" s="233" t="s">
        <v>49</v>
      </c>
      <c r="K329" s="233" t="s">
        <v>27</v>
      </c>
      <c r="L329" s="233" t="s">
        <v>28</v>
      </c>
      <c r="M329" s="233">
        <v>1.0</v>
      </c>
      <c r="N329" s="233">
        <v>6.0</v>
      </c>
      <c r="O329" s="233">
        <v>2.0</v>
      </c>
      <c r="P329" s="233">
        <v>2.0</v>
      </c>
      <c r="Q329" s="233" t="s">
        <v>28</v>
      </c>
      <c r="R329" s="233" t="s">
        <v>28</v>
      </c>
      <c r="S329" s="236"/>
      <c r="T329" s="236"/>
      <c r="U329" s="236"/>
      <c r="V329" s="236"/>
      <c r="W329" s="236"/>
      <c r="X329" s="234">
        <v>970.55</v>
      </c>
      <c r="Y329" s="234"/>
      <c r="Z329" s="234"/>
      <c r="AA329" s="235"/>
      <c r="AB329" s="235"/>
      <c r="AC329" s="236"/>
      <c r="AD329" s="233"/>
    </row>
    <row r="330">
      <c r="A330" s="233">
        <v>328.0</v>
      </c>
      <c r="B330" s="229" t="s">
        <v>54</v>
      </c>
      <c r="C330" s="229" t="s">
        <v>28</v>
      </c>
      <c r="D330" s="229" t="s">
        <v>28</v>
      </c>
      <c r="E330" s="229" t="s">
        <v>28</v>
      </c>
      <c r="F330" s="229">
        <v>64.0</v>
      </c>
      <c r="G330" s="229" t="s">
        <v>28</v>
      </c>
      <c r="H330" s="229" t="s">
        <v>30</v>
      </c>
      <c r="I330" s="233">
        <v>1.0</v>
      </c>
      <c r="J330" s="233" t="s">
        <v>50</v>
      </c>
      <c r="K330" s="233" t="s">
        <v>27</v>
      </c>
      <c r="L330" s="233" t="s">
        <v>27</v>
      </c>
      <c r="M330" s="233">
        <v>2.0</v>
      </c>
      <c r="N330" s="233">
        <v>3.0</v>
      </c>
      <c r="O330" s="233">
        <v>5.0</v>
      </c>
      <c r="P330" s="233">
        <v>5.0</v>
      </c>
      <c r="Q330" s="233" t="s">
        <v>28</v>
      </c>
      <c r="R330" s="233" t="s">
        <v>27</v>
      </c>
      <c r="S330" s="236"/>
      <c r="T330" s="236"/>
      <c r="U330" s="236"/>
      <c r="V330" s="236"/>
      <c r="W330" s="236"/>
      <c r="X330" s="234" t="s">
        <v>199</v>
      </c>
      <c r="Y330" s="234"/>
      <c r="Z330" s="234"/>
      <c r="AA330" s="235"/>
      <c r="AB330" s="235"/>
      <c r="AC330" s="236"/>
      <c r="AD330" s="233"/>
    </row>
    <row r="331">
      <c r="A331" s="229">
        <v>329.0</v>
      </c>
      <c r="B331" s="229" t="s">
        <v>54</v>
      </c>
      <c r="C331" s="229" t="s">
        <v>28</v>
      </c>
      <c r="D331" s="229" t="s">
        <v>28</v>
      </c>
      <c r="E331" s="229" t="s">
        <v>28</v>
      </c>
      <c r="F331" s="229">
        <v>64.0</v>
      </c>
      <c r="G331" s="229" t="s">
        <v>28</v>
      </c>
      <c r="H331" s="229" t="s">
        <v>30</v>
      </c>
      <c r="I331" s="233">
        <v>1.0</v>
      </c>
      <c r="J331" s="233" t="s">
        <v>51</v>
      </c>
      <c r="K331" s="233" t="s">
        <v>27</v>
      </c>
      <c r="L331" s="233" t="s">
        <v>27</v>
      </c>
      <c r="M331" s="233">
        <v>3.0</v>
      </c>
      <c r="N331" s="233">
        <v>4.0</v>
      </c>
      <c r="O331" s="233">
        <v>6.0</v>
      </c>
      <c r="P331" s="233">
        <v>4.0</v>
      </c>
      <c r="Q331" s="233" t="s">
        <v>28</v>
      </c>
      <c r="R331" s="233" t="s">
        <v>27</v>
      </c>
      <c r="S331" s="236"/>
      <c r="T331" s="236"/>
      <c r="U331" s="236"/>
      <c r="V331" s="236"/>
      <c r="W331" s="236"/>
      <c r="X331" s="234">
        <v>1187.23</v>
      </c>
      <c r="Y331" s="234"/>
      <c r="Z331" s="234"/>
      <c r="AA331" s="235"/>
      <c r="AB331" s="235"/>
      <c r="AC331" s="236"/>
      <c r="AD331" s="233"/>
    </row>
    <row r="332">
      <c r="A332" s="233">
        <v>330.0</v>
      </c>
      <c r="B332" s="229" t="s">
        <v>54</v>
      </c>
      <c r="C332" s="229" t="s">
        <v>28</v>
      </c>
      <c r="D332" s="229" t="s">
        <v>28</v>
      </c>
      <c r="E332" s="229" t="s">
        <v>28</v>
      </c>
      <c r="F332" s="229">
        <v>64.0</v>
      </c>
      <c r="G332" s="229" t="s">
        <v>28</v>
      </c>
      <c r="H332" s="229" t="s">
        <v>30</v>
      </c>
      <c r="I332" s="233">
        <v>1.0</v>
      </c>
      <c r="J332" s="233" t="s">
        <v>52</v>
      </c>
      <c r="K332" s="233" t="s">
        <v>27</v>
      </c>
      <c r="L332" s="233" t="s">
        <v>27</v>
      </c>
      <c r="M332" s="233">
        <v>0.0</v>
      </c>
      <c r="N332" s="233">
        <v>0.0</v>
      </c>
      <c r="O332" s="233">
        <v>3.0</v>
      </c>
      <c r="P332" s="233">
        <v>2.0</v>
      </c>
      <c r="Q332" s="233" t="s">
        <v>28</v>
      </c>
      <c r="R332" s="233" t="s">
        <v>27</v>
      </c>
      <c r="S332" s="236"/>
      <c r="T332" s="236"/>
      <c r="U332" s="236"/>
      <c r="V332" s="236"/>
      <c r="W332" s="236"/>
      <c r="X332" s="234">
        <v>374.58</v>
      </c>
      <c r="Y332" s="234"/>
      <c r="Z332" s="234"/>
      <c r="AA332" s="235"/>
      <c r="AB332" s="235"/>
      <c r="AC332" s="236"/>
      <c r="AD332" s="233"/>
    </row>
    <row r="333">
      <c r="A333" s="229">
        <v>331.0</v>
      </c>
      <c r="B333" s="229" t="s">
        <v>54</v>
      </c>
      <c r="C333" s="229" t="s">
        <v>28</v>
      </c>
      <c r="D333" s="229" t="s">
        <v>28</v>
      </c>
      <c r="E333" s="229" t="s">
        <v>28</v>
      </c>
      <c r="F333" s="229">
        <v>64.0</v>
      </c>
      <c r="G333" s="229" t="s">
        <v>28</v>
      </c>
      <c r="H333" s="229" t="s">
        <v>30</v>
      </c>
      <c r="I333" s="233">
        <v>2.0</v>
      </c>
      <c r="J333" s="233" t="s">
        <v>31</v>
      </c>
      <c r="K333" s="229" t="s">
        <v>27</v>
      </c>
      <c r="L333" s="229" t="s">
        <v>28</v>
      </c>
      <c r="M333" s="229">
        <v>0.0</v>
      </c>
      <c r="N333" s="229">
        <v>7.0</v>
      </c>
      <c r="O333" s="229">
        <v>1.0</v>
      </c>
      <c r="P333" s="229">
        <v>1.0</v>
      </c>
      <c r="Q333" s="229" t="s">
        <v>28</v>
      </c>
      <c r="R333" s="229" t="s">
        <v>27</v>
      </c>
      <c r="S333" s="236"/>
      <c r="T333" s="236"/>
      <c r="U333" s="236"/>
      <c r="V333" s="236"/>
      <c r="W333" s="236"/>
      <c r="X333" s="234">
        <v>1175.43</v>
      </c>
      <c r="Y333" s="234"/>
      <c r="Z333" s="234"/>
      <c r="AA333" s="235"/>
      <c r="AB333" s="235"/>
      <c r="AC333" s="236"/>
      <c r="AD333" s="233"/>
    </row>
    <row r="334">
      <c r="A334" s="233">
        <v>332.0</v>
      </c>
      <c r="B334" s="229" t="s">
        <v>54</v>
      </c>
      <c r="C334" s="229" t="s">
        <v>28</v>
      </c>
      <c r="D334" s="229" t="s">
        <v>28</v>
      </c>
      <c r="E334" s="229" t="s">
        <v>28</v>
      </c>
      <c r="F334" s="229">
        <v>64.0</v>
      </c>
      <c r="G334" s="229" t="s">
        <v>28</v>
      </c>
      <c r="H334" s="229" t="s">
        <v>30</v>
      </c>
      <c r="I334" s="233">
        <v>2.0</v>
      </c>
      <c r="J334" s="233" t="s">
        <v>32</v>
      </c>
      <c r="K334" s="233" t="s">
        <v>27</v>
      </c>
      <c r="L334" s="233" t="s">
        <v>27</v>
      </c>
      <c r="M334" s="233">
        <v>8.0</v>
      </c>
      <c r="N334" s="233">
        <v>0.0</v>
      </c>
      <c r="O334" s="233">
        <v>10.0</v>
      </c>
      <c r="P334" s="233">
        <v>5.0</v>
      </c>
      <c r="Q334" s="233" t="s">
        <v>28</v>
      </c>
      <c r="R334" s="233" t="s">
        <v>27</v>
      </c>
      <c r="S334" s="236"/>
      <c r="T334" s="236"/>
      <c r="U334" s="236"/>
      <c r="V334" s="236"/>
      <c r="W334" s="236"/>
      <c r="X334" s="234">
        <v>430.2</v>
      </c>
      <c r="Y334" s="234"/>
      <c r="Z334" s="234"/>
      <c r="AA334" s="235"/>
      <c r="AB334" s="235"/>
      <c r="AC334" s="236"/>
      <c r="AD334" s="233"/>
    </row>
    <row r="335">
      <c r="A335" s="229">
        <v>333.0</v>
      </c>
      <c r="B335" s="229" t="s">
        <v>54</v>
      </c>
      <c r="C335" s="229" t="s">
        <v>28</v>
      </c>
      <c r="D335" s="229" t="s">
        <v>28</v>
      </c>
      <c r="E335" s="229" t="s">
        <v>28</v>
      </c>
      <c r="F335" s="229">
        <v>64.0</v>
      </c>
      <c r="G335" s="229" t="s">
        <v>28</v>
      </c>
      <c r="H335" s="229" t="s">
        <v>30</v>
      </c>
      <c r="I335" s="233">
        <v>2.0</v>
      </c>
      <c r="J335" s="233" t="s">
        <v>33</v>
      </c>
      <c r="K335" s="233" t="s">
        <v>27</v>
      </c>
      <c r="L335" s="233" t="s">
        <v>28</v>
      </c>
      <c r="M335" s="233">
        <v>2.0</v>
      </c>
      <c r="N335" s="233">
        <v>4.0</v>
      </c>
      <c r="O335" s="233">
        <v>3.0</v>
      </c>
      <c r="P335" s="233">
        <v>3.0</v>
      </c>
      <c r="Q335" s="233" t="s">
        <v>28</v>
      </c>
      <c r="R335" s="233" t="s">
        <v>27</v>
      </c>
      <c r="S335" s="236"/>
      <c r="T335" s="236"/>
      <c r="U335" s="236"/>
      <c r="V335" s="236"/>
      <c r="W335" s="236"/>
      <c r="X335" s="234">
        <v>3603.69</v>
      </c>
      <c r="Y335" s="234"/>
      <c r="Z335" s="234"/>
      <c r="AA335" s="235"/>
      <c r="AB335" s="235"/>
      <c r="AC335" s="236"/>
      <c r="AD335" s="233"/>
    </row>
    <row r="336">
      <c r="A336" s="233">
        <v>334.0</v>
      </c>
      <c r="B336" s="229" t="s">
        <v>54</v>
      </c>
      <c r="C336" s="229" t="s">
        <v>28</v>
      </c>
      <c r="D336" s="229" t="s">
        <v>28</v>
      </c>
      <c r="E336" s="229" t="s">
        <v>28</v>
      </c>
      <c r="F336" s="229">
        <v>64.0</v>
      </c>
      <c r="G336" s="229" t="s">
        <v>28</v>
      </c>
      <c r="H336" s="229" t="s">
        <v>30</v>
      </c>
      <c r="I336" s="233">
        <v>2.0</v>
      </c>
      <c r="J336" s="233" t="s">
        <v>34</v>
      </c>
      <c r="K336" s="233" t="s">
        <v>27</v>
      </c>
      <c r="L336" s="233" t="s">
        <v>27</v>
      </c>
      <c r="M336" s="233">
        <v>0.0</v>
      </c>
      <c r="N336" s="233">
        <v>3.0</v>
      </c>
      <c r="O336" s="233">
        <v>2.0</v>
      </c>
      <c r="P336" s="233">
        <v>2.0</v>
      </c>
      <c r="Q336" s="233" t="s">
        <v>28</v>
      </c>
      <c r="R336" s="233" t="s">
        <v>27</v>
      </c>
      <c r="S336" s="236"/>
      <c r="T336" s="236"/>
      <c r="U336" s="236"/>
      <c r="V336" s="236"/>
      <c r="W336" s="236"/>
      <c r="X336" s="234">
        <v>489.04</v>
      </c>
      <c r="Y336" s="234"/>
      <c r="Z336" s="234"/>
      <c r="AA336" s="235"/>
      <c r="AB336" s="235"/>
      <c r="AC336" s="236"/>
      <c r="AD336" s="233"/>
    </row>
    <row r="337">
      <c r="A337" s="229">
        <v>335.0</v>
      </c>
      <c r="B337" s="229" t="s">
        <v>54</v>
      </c>
      <c r="C337" s="229" t="s">
        <v>28</v>
      </c>
      <c r="D337" s="229" t="s">
        <v>28</v>
      </c>
      <c r="E337" s="229" t="s">
        <v>28</v>
      </c>
      <c r="F337" s="229">
        <v>64.0</v>
      </c>
      <c r="G337" s="229" t="s">
        <v>28</v>
      </c>
      <c r="H337" s="229" t="s">
        <v>30</v>
      </c>
      <c r="I337" s="233">
        <v>2.0</v>
      </c>
      <c r="J337" s="233" t="s">
        <v>35</v>
      </c>
      <c r="K337" s="233" t="s">
        <v>27</v>
      </c>
      <c r="L337" s="233" t="s">
        <v>28</v>
      </c>
      <c r="M337" s="233">
        <v>5.0</v>
      </c>
      <c r="N337" s="233">
        <v>4.0</v>
      </c>
      <c r="O337" s="233">
        <v>6.0</v>
      </c>
      <c r="P337" s="233">
        <v>6.0</v>
      </c>
      <c r="Q337" s="233" t="s">
        <v>28</v>
      </c>
      <c r="R337" s="233" t="s">
        <v>27</v>
      </c>
      <c r="S337" s="236"/>
      <c r="T337" s="236"/>
      <c r="U337" s="236"/>
      <c r="V337" s="236"/>
      <c r="W337" s="236"/>
      <c r="X337" s="234">
        <v>1012.94</v>
      </c>
      <c r="Y337" s="234"/>
      <c r="Z337" s="234"/>
      <c r="AA337" s="235"/>
      <c r="AB337" s="235"/>
      <c r="AC337" s="236"/>
      <c r="AD337" s="233"/>
    </row>
    <row r="338">
      <c r="A338" s="233">
        <v>336.0</v>
      </c>
      <c r="B338" s="229" t="s">
        <v>54</v>
      </c>
      <c r="C338" s="229" t="s">
        <v>28</v>
      </c>
      <c r="D338" s="229" t="s">
        <v>28</v>
      </c>
      <c r="E338" s="229" t="s">
        <v>28</v>
      </c>
      <c r="F338" s="229">
        <v>64.0</v>
      </c>
      <c r="G338" s="229" t="s">
        <v>28</v>
      </c>
      <c r="H338" s="229" t="s">
        <v>30</v>
      </c>
      <c r="I338" s="233">
        <v>2.0</v>
      </c>
      <c r="J338" s="233" t="s">
        <v>36</v>
      </c>
      <c r="K338" s="233" t="s">
        <v>27</v>
      </c>
      <c r="L338" s="233" t="s">
        <v>28</v>
      </c>
      <c r="M338" s="233">
        <v>0.0</v>
      </c>
      <c r="N338" s="233">
        <v>4.0</v>
      </c>
      <c r="O338" s="233">
        <v>1.0</v>
      </c>
      <c r="P338" s="233">
        <v>1.0</v>
      </c>
      <c r="Q338" s="233" t="s">
        <v>28</v>
      </c>
      <c r="R338" s="233" t="s">
        <v>28</v>
      </c>
      <c r="S338" s="236"/>
      <c r="T338" s="236"/>
      <c r="U338" s="236"/>
      <c r="V338" s="236"/>
      <c r="W338" s="236"/>
      <c r="X338" s="234">
        <v>913.55</v>
      </c>
      <c r="Y338" s="234"/>
      <c r="Z338" s="234"/>
      <c r="AA338" s="235"/>
      <c r="AB338" s="235"/>
      <c r="AC338" s="236"/>
      <c r="AD338" s="233"/>
    </row>
    <row r="339">
      <c r="A339" s="229">
        <v>337.0</v>
      </c>
      <c r="B339" s="229" t="s">
        <v>54</v>
      </c>
      <c r="C339" s="229" t="s">
        <v>28</v>
      </c>
      <c r="D339" s="229" t="s">
        <v>28</v>
      </c>
      <c r="E339" s="229" t="s">
        <v>28</v>
      </c>
      <c r="F339" s="229">
        <v>64.0</v>
      </c>
      <c r="G339" s="229" t="s">
        <v>28</v>
      </c>
      <c r="H339" s="229" t="s">
        <v>30</v>
      </c>
      <c r="I339" s="233">
        <v>2.0</v>
      </c>
      <c r="J339" s="233" t="s">
        <v>37</v>
      </c>
      <c r="K339" s="233" t="s">
        <v>27</v>
      </c>
      <c r="L339" s="233" t="s">
        <v>27</v>
      </c>
      <c r="M339" s="233">
        <v>5.0</v>
      </c>
      <c r="N339" s="233">
        <v>5.0</v>
      </c>
      <c r="O339" s="233">
        <v>6.0</v>
      </c>
      <c r="P339" s="233">
        <v>5.0</v>
      </c>
      <c r="Q339" s="233" t="s">
        <v>28</v>
      </c>
      <c r="R339" s="233" t="s">
        <v>27</v>
      </c>
      <c r="S339" s="236"/>
      <c r="T339" s="236"/>
      <c r="U339" s="236"/>
      <c r="V339" s="236"/>
      <c r="W339" s="236"/>
      <c r="X339" s="234">
        <v>880.24</v>
      </c>
      <c r="Y339" s="234"/>
      <c r="Z339" s="234"/>
      <c r="AA339" s="235"/>
      <c r="AB339" s="235"/>
      <c r="AC339" s="236"/>
      <c r="AD339" s="233"/>
    </row>
    <row r="340">
      <c r="A340" s="233">
        <v>338.0</v>
      </c>
      <c r="B340" s="229" t="s">
        <v>54</v>
      </c>
      <c r="C340" s="229" t="s">
        <v>28</v>
      </c>
      <c r="D340" s="229" t="s">
        <v>28</v>
      </c>
      <c r="E340" s="229" t="s">
        <v>28</v>
      </c>
      <c r="F340" s="229">
        <v>64.0</v>
      </c>
      <c r="G340" s="229" t="s">
        <v>28</v>
      </c>
      <c r="H340" s="229" t="s">
        <v>30</v>
      </c>
      <c r="I340" s="233">
        <v>2.0</v>
      </c>
      <c r="J340" s="233" t="s">
        <v>38</v>
      </c>
      <c r="K340" s="233" t="s">
        <v>27</v>
      </c>
      <c r="L340" s="233" t="s">
        <v>27</v>
      </c>
      <c r="M340" s="233">
        <v>7.0</v>
      </c>
      <c r="N340" s="233">
        <v>5.0</v>
      </c>
      <c r="O340" s="233">
        <v>8.0</v>
      </c>
      <c r="P340" s="233">
        <v>8.0</v>
      </c>
      <c r="Q340" s="233" t="s">
        <v>27</v>
      </c>
      <c r="R340" s="233" t="s">
        <v>27</v>
      </c>
      <c r="S340" s="236"/>
      <c r="T340" s="236"/>
      <c r="U340" s="236"/>
      <c r="V340" s="236"/>
      <c r="W340" s="236"/>
      <c r="X340" s="234">
        <v>1070.46</v>
      </c>
      <c r="Y340" s="234"/>
      <c r="Z340" s="234"/>
      <c r="AA340" s="235"/>
      <c r="AB340" s="235"/>
      <c r="AC340" s="236"/>
      <c r="AD340" s="233"/>
    </row>
    <row r="341">
      <c r="A341" s="229">
        <v>339.0</v>
      </c>
      <c r="B341" s="229" t="s">
        <v>54</v>
      </c>
      <c r="C341" s="229" t="s">
        <v>28</v>
      </c>
      <c r="D341" s="229" t="s">
        <v>28</v>
      </c>
      <c r="E341" s="229" t="s">
        <v>28</v>
      </c>
      <c r="F341" s="229">
        <v>64.0</v>
      </c>
      <c r="G341" s="229" t="s">
        <v>28</v>
      </c>
      <c r="H341" s="229" t="s">
        <v>30</v>
      </c>
      <c r="I341" s="233">
        <v>2.0</v>
      </c>
      <c r="J341" s="233" t="s">
        <v>39</v>
      </c>
      <c r="K341" s="233" t="s">
        <v>27</v>
      </c>
      <c r="L341" s="233" t="s">
        <v>27</v>
      </c>
      <c r="M341" s="233">
        <v>5.0</v>
      </c>
      <c r="N341" s="233">
        <v>6.0</v>
      </c>
      <c r="O341" s="233">
        <v>6.0</v>
      </c>
      <c r="P341" s="233">
        <v>6.0</v>
      </c>
      <c r="Q341" s="233" t="s">
        <v>28</v>
      </c>
      <c r="R341" s="233" t="s">
        <v>27</v>
      </c>
      <c r="S341" s="236"/>
      <c r="T341" s="236"/>
      <c r="U341" s="236"/>
      <c r="V341" s="236"/>
      <c r="W341" s="236"/>
      <c r="X341" s="234">
        <v>2688.88</v>
      </c>
      <c r="Y341" s="234"/>
      <c r="Z341" s="234"/>
      <c r="AA341" s="235"/>
      <c r="AB341" s="235"/>
      <c r="AC341" s="236"/>
      <c r="AD341" s="233"/>
    </row>
    <row r="342">
      <c r="A342" s="233">
        <v>340.0</v>
      </c>
      <c r="B342" s="229" t="s">
        <v>54</v>
      </c>
      <c r="C342" s="229" t="s">
        <v>28</v>
      </c>
      <c r="D342" s="229" t="s">
        <v>28</v>
      </c>
      <c r="E342" s="229" t="s">
        <v>28</v>
      </c>
      <c r="F342" s="229">
        <v>64.0</v>
      </c>
      <c r="G342" s="229" t="s">
        <v>28</v>
      </c>
      <c r="H342" s="229" t="s">
        <v>30</v>
      </c>
      <c r="I342" s="233">
        <v>2.0</v>
      </c>
      <c r="J342" s="233" t="s">
        <v>40</v>
      </c>
      <c r="K342" s="233" t="s">
        <v>27</v>
      </c>
      <c r="L342" s="233" t="s">
        <v>28</v>
      </c>
      <c r="M342" s="233">
        <v>3.0</v>
      </c>
      <c r="N342" s="233">
        <v>4.0</v>
      </c>
      <c r="O342" s="233">
        <v>4.0</v>
      </c>
      <c r="P342" s="233">
        <v>4.0</v>
      </c>
      <c r="Q342" s="233" t="s">
        <v>28</v>
      </c>
      <c r="R342" s="233" t="s">
        <v>27</v>
      </c>
      <c r="S342" s="236"/>
      <c r="T342" s="236"/>
      <c r="U342" s="236"/>
      <c r="V342" s="236"/>
      <c r="W342" s="236"/>
      <c r="X342" s="234">
        <v>3109.9</v>
      </c>
      <c r="Y342" s="234"/>
      <c r="Z342" s="234"/>
      <c r="AA342" s="235"/>
      <c r="AB342" s="235"/>
      <c r="AC342" s="236"/>
      <c r="AD342" s="233"/>
    </row>
    <row r="343">
      <c r="A343" s="229">
        <v>341.0</v>
      </c>
      <c r="B343" s="229" t="s">
        <v>54</v>
      </c>
      <c r="C343" s="229" t="s">
        <v>28</v>
      </c>
      <c r="D343" s="229" t="s">
        <v>28</v>
      </c>
      <c r="E343" s="229" t="s">
        <v>28</v>
      </c>
      <c r="F343" s="229">
        <v>64.0</v>
      </c>
      <c r="G343" s="229" t="s">
        <v>28</v>
      </c>
      <c r="H343" s="229" t="s">
        <v>30</v>
      </c>
      <c r="I343" s="233">
        <v>2.0</v>
      </c>
      <c r="J343" s="233" t="s">
        <v>41</v>
      </c>
      <c r="K343" s="233" t="s">
        <v>27</v>
      </c>
      <c r="L343" s="233" t="s">
        <v>27</v>
      </c>
      <c r="M343" s="233">
        <v>4.0</v>
      </c>
      <c r="N343" s="233">
        <v>0.0</v>
      </c>
      <c r="O343" s="233">
        <v>6.0</v>
      </c>
      <c r="P343" s="233">
        <v>3.0</v>
      </c>
      <c r="Q343" s="233" t="s">
        <v>28</v>
      </c>
      <c r="R343" s="233" t="s">
        <v>27</v>
      </c>
      <c r="S343" s="236"/>
      <c r="T343" s="236"/>
      <c r="U343" s="236"/>
      <c r="V343" s="236"/>
      <c r="W343" s="236"/>
      <c r="X343" s="234">
        <v>390.71</v>
      </c>
      <c r="Y343" s="234"/>
      <c r="Z343" s="234"/>
      <c r="AA343" s="235"/>
      <c r="AB343" s="235"/>
      <c r="AC343" s="236"/>
      <c r="AD343" s="233"/>
    </row>
    <row r="344">
      <c r="A344" s="233">
        <v>342.0</v>
      </c>
      <c r="B344" s="229" t="s">
        <v>54</v>
      </c>
      <c r="C344" s="229" t="s">
        <v>28</v>
      </c>
      <c r="D344" s="229" t="s">
        <v>28</v>
      </c>
      <c r="E344" s="229" t="s">
        <v>28</v>
      </c>
      <c r="F344" s="229">
        <v>64.0</v>
      </c>
      <c r="G344" s="229" t="s">
        <v>28</v>
      </c>
      <c r="H344" s="229" t="s">
        <v>30</v>
      </c>
      <c r="I344" s="233">
        <v>2.0</v>
      </c>
      <c r="J344" s="233" t="s">
        <v>42</v>
      </c>
      <c r="K344" s="233" t="s">
        <v>27</v>
      </c>
      <c r="L344" s="233" t="s">
        <v>28</v>
      </c>
      <c r="M344" s="233">
        <v>1.0</v>
      </c>
      <c r="N344" s="233">
        <v>5.0</v>
      </c>
      <c r="O344" s="233">
        <v>2.0</v>
      </c>
      <c r="P344" s="233">
        <v>2.0</v>
      </c>
      <c r="Q344" s="233" t="s">
        <v>27</v>
      </c>
      <c r="R344" s="233" t="s">
        <v>27</v>
      </c>
      <c r="S344" s="236"/>
      <c r="T344" s="236"/>
      <c r="U344" s="236"/>
      <c r="V344" s="236"/>
      <c r="W344" s="236"/>
      <c r="X344" s="234">
        <v>1801.35</v>
      </c>
      <c r="Y344" s="234"/>
      <c r="Z344" s="234"/>
      <c r="AA344" s="235"/>
      <c r="AB344" s="235"/>
      <c r="AC344" s="236"/>
      <c r="AD344" s="233"/>
    </row>
    <row r="345">
      <c r="A345" s="229">
        <v>343.0</v>
      </c>
      <c r="B345" s="229" t="s">
        <v>54</v>
      </c>
      <c r="C345" s="229" t="s">
        <v>28</v>
      </c>
      <c r="D345" s="229" t="s">
        <v>28</v>
      </c>
      <c r="E345" s="229" t="s">
        <v>28</v>
      </c>
      <c r="F345" s="229">
        <v>64.0</v>
      </c>
      <c r="G345" s="229" t="s">
        <v>28</v>
      </c>
      <c r="H345" s="229" t="s">
        <v>30</v>
      </c>
      <c r="I345" s="233">
        <v>2.0</v>
      </c>
      <c r="J345" s="233" t="s">
        <v>43</v>
      </c>
      <c r="K345" s="233" t="s">
        <v>27</v>
      </c>
      <c r="L345" s="233" t="s">
        <v>27</v>
      </c>
      <c r="M345" s="233">
        <v>1.0</v>
      </c>
      <c r="N345" s="233">
        <v>0.0</v>
      </c>
      <c r="O345" s="233">
        <v>2.0</v>
      </c>
      <c r="P345" s="233">
        <v>2.0</v>
      </c>
      <c r="Q345" s="233" t="s">
        <v>28</v>
      </c>
      <c r="R345" s="233" t="s">
        <v>27</v>
      </c>
      <c r="S345" s="236"/>
      <c r="T345" s="236"/>
      <c r="U345" s="236"/>
      <c r="V345" s="236"/>
      <c r="W345" s="236"/>
      <c r="X345" s="234" t="s">
        <v>199</v>
      </c>
      <c r="Y345" s="234"/>
      <c r="Z345" s="234"/>
      <c r="AA345" s="235"/>
      <c r="AB345" s="235"/>
      <c r="AC345" s="236"/>
      <c r="AD345" s="233"/>
    </row>
    <row r="346">
      <c r="A346" s="233">
        <v>344.0</v>
      </c>
      <c r="B346" s="229" t="s">
        <v>54</v>
      </c>
      <c r="C346" s="229" t="s">
        <v>28</v>
      </c>
      <c r="D346" s="229" t="s">
        <v>28</v>
      </c>
      <c r="E346" s="229" t="s">
        <v>28</v>
      </c>
      <c r="F346" s="229">
        <v>64.0</v>
      </c>
      <c r="G346" s="229" t="s">
        <v>28</v>
      </c>
      <c r="H346" s="229" t="s">
        <v>30</v>
      </c>
      <c r="I346" s="233">
        <v>2.0</v>
      </c>
      <c r="J346" s="233" t="s">
        <v>44</v>
      </c>
      <c r="K346" s="233" t="s">
        <v>27</v>
      </c>
      <c r="L346" s="233" t="s">
        <v>28</v>
      </c>
      <c r="M346" s="233">
        <v>1.0</v>
      </c>
      <c r="N346" s="233">
        <v>4.0</v>
      </c>
      <c r="O346" s="233">
        <v>2.0</v>
      </c>
      <c r="P346" s="233">
        <v>2.0</v>
      </c>
      <c r="Q346" s="233" t="s">
        <v>27</v>
      </c>
      <c r="R346" s="233" t="s">
        <v>28</v>
      </c>
      <c r="S346" s="236"/>
      <c r="T346" s="236"/>
      <c r="U346" s="236"/>
      <c r="V346" s="236"/>
      <c r="W346" s="236"/>
      <c r="X346" s="234">
        <v>1670.96</v>
      </c>
      <c r="Y346" s="234"/>
      <c r="Z346" s="234"/>
      <c r="AA346" s="235"/>
      <c r="AB346" s="235"/>
      <c r="AC346" s="236"/>
      <c r="AD346" s="233"/>
    </row>
    <row r="347">
      <c r="A347" s="229">
        <v>345.0</v>
      </c>
      <c r="B347" s="229" t="s">
        <v>54</v>
      </c>
      <c r="C347" s="229" t="s">
        <v>28</v>
      </c>
      <c r="D347" s="229" t="s">
        <v>28</v>
      </c>
      <c r="E347" s="229" t="s">
        <v>28</v>
      </c>
      <c r="F347" s="229">
        <v>64.0</v>
      </c>
      <c r="G347" s="229" t="s">
        <v>28</v>
      </c>
      <c r="H347" s="229" t="s">
        <v>30</v>
      </c>
      <c r="I347" s="233">
        <v>2.0</v>
      </c>
      <c r="J347" s="233" t="s">
        <v>45</v>
      </c>
      <c r="K347" s="233" t="s">
        <v>27</v>
      </c>
      <c r="L347" s="233" t="s">
        <v>27</v>
      </c>
      <c r="M347" s="233">
        <v>1.0</v>
      </c>
      <c r="N347" s="233">
        <v>4.0</v>
      </c>
      <c r="O347" s="233">
        <v>2.0</v>
      </c>
      <c r="P347" s="233">
        <v>2.0</v>
      </c>
      <c r="Q347" s="233" t="s">
        <v>28</v>
      </c>
      <c r="R347" s="233" t="s">
        <v>27</v>
      </c>
      <c r="S347" s="236"/>
      <c r="T347" s="236"/>
      <c r="U347" s="236"/>
      <c r="V347" s="236"/>
      <c r="W347" s="236"/>
      <c r="X347" s="234">
        <v>981.79</v>
      </c>
      <c r="Y347" s="234"/>
      <c r="Z347" s="234"/>
      <c r="AA347" s="235"/>
      <c r="AB347" s="235"/>
      <c r="AC347" s="236"/>
      <c r="AD347" s="233"/>
    </row>
    <row r="348">
      <c r="A348" s="233">
        <v>346.0</v>
      </c>
      <c r="B348" s="229" t="s">
        <v>54</v>
      </c>
      <c r="C348" s="229" t="s">
        <v>28</v>
      </c>
      <c r="D348" s="229" t="s">
        <v>28</v>
      </c>
      <c r="E348" s="229" t="s">
        <v>28</v>
      </c>
      <c r="F348" s="229">
        <v>64.0</v>
      </c>
      <c r="G348" s="229" t="s">
        <v>28</v>
      </c>
      <c r="H348" s="229" t="s">
        <v>30</v>
      </c>
      <c r="I348" s="233">
        <v>2.0</v>
      </c>
      <c r="J348" s="233" t="s">
        <v>46</v>
      </c>
      <c r="K348" s="233" t="s">
        <v>27</v>
      </c>
      <c r="L348" s="233" t="s">
        <v>27</v>
      </c>
      <c r="M348" s="233">
        <v>1.0</v>
      </c>
      <c r="N348" s="233">
        <v>0.0</v>
      </c>
      <c r="O348" s="233">
        <v>3.0</v>
      </c>
      <c r="P348" s="233">
        <v>3.0</v>
      </c>
      <c r="Q348" s="233" t="s">
        <v>28</v>
      </c>
      <c r="R348" s="233" t="s">
        <v>27</v>
      </c>
      <c r="S348" s="236"/>
      <c r="T348" s="236"/>
      <c r="U348" s="236"/>
      <c r="V348" s="236"/>
      <c r="W348" s="236"/>
      <c r="X348" s="234">
        <v>1356.73</v>
      </c>
      <c r="Y348" s="234"/>
      <c r="Z348" s="234"/>
      <c r="AA348" s="235"/>
      <c r="AB348" s="235"/>
      <c r="AC348" s="236"/>
      <c r="AD348" s="233"/>
    </row>
    <row r="349">
      <c r="A349" s="229">
        <v>347.0</v>
      </c>
      <c r="B349" s="229" t="s">
        <v>54</v>
      </c>
      <c r="C349" s="229" t="s">
        <v>28</v>
      </c>
      <c r="D349" s="229" t="s">
        <v>28</v>
      </c>
      <c r="E349" s="229" t="s">
        <v>28</v>
      </c>
      <c r="F349" s="229">
        <v>64.0</v>
      </c>
      <c r="G349" s="229" t="s">
        <v>28</v>
      </c>
      <c r="H349" s="229" t="s">
        <v>30</v>
      </c>
      <c r="I349" s="233">
        <v>2.0</v>
      </c>
      <c r="J349" s="233" t="s">
        <v>47</v>
      </c>
      <c r="K349" s="233" t="s">
        <v>27</v>
      </c>
      <c r="L349" s="233" t="s">
        <v>27</v>
      </c>
      <c r="M349" s="233">
        <v>2.0</v>
      </c>
      <c r="N349" s="233">
        <v>3.0</v>
      </c>
      <c r="O349" s="233">
        <v>3.0</v>
      </c>
      <c r="P349" s="233">
        <v>2.0</v>
      </c>
      <c r="Q349" s="233" t="s">
        <v>28</v>
      </c>
      <c r="R349" s="233" t="s">
        <v>28</v>
      </c>
      <c r="S349" s="236"/>
      <c r="T349" s="236"/>
      <c r="U349" s="236"/>
      <c r="V349" s="236"/>
      <c r="W349" s="236"/>
      <c r="X349" s="234">
        <v>3653.51</v>
      </c>
      <c r="Y349" s="234"/>
      <c r="Z349" s="234"/>
      <c r="AA349" s="235"/>
      <c r="AB349" s="235"/>
      <c r="AC349" s="236"/>
      <c r="AD349" s="233"/>
    </row>
    <row r="350">
      <c r="A350" s="233">
        <v>348.0</v>
      </c>
      <c r="B350" s="229" t="s">
        <v>54</v>
      </c>
      <c r="C350" s="229" t="s">
        <v>28</v>
      </c>
      <c r="D350" s="229" t="s">
        <v>28</v>
      </c>
      <c r="E350" s="229" t="s">
        <v>28</v>
      </c>
      <c r="F350" s="229">
        <v>64.0</v>
      </c>
      <c r="G350" s="229" t="s">
        <v>28</v>
      </c>
      <c r="H350" s="229" t="s">
        <v>30</v>
      </c>
      <c r="I350" s="233">
        <v>2.0</v>
      </c>
      <c r="J350" s="233" t="s">
        <v>48</v>
      </c>
      <c r="K350" s="233" t="s">
        <v>27</v>
      </c>
      <c r="L350" s="233" t="s">
        <v>27</v>
      </c>
      <c r="M350" s="233">
        <v>2.0</v>
      </c>
      <c r="N350" s="233">
        <v>2.0</v>
      </c>
      <c r="O350" s="233">
        <v>4.0</v>
      </c>
      <c r="P350" s="233">
        <v>3.0</v>
      </c>
      <c r="Q350" s="233" t="s">
        <v>28</v>
      </c>
      <c r="R350" s="233" t="s">
        <v>27</v>
      </c>
      <c r="S350" s="236"/>
      <c r="T350" s="236"/>
      <c r="U350" s="236"/>
      <c r="V350" s="236"/>
      <c r="W350" s="236"/>
      <c r="X350" s="234" t="s">
        <v>200</v>
      </c>
      <c r="Y350" s="234"/>
      <c r="Z350" s="234"/>
      <c r="AA350" s="235"/>
      <c r="AB350" s="235"/>
      <c r="AC350" s="236"/>
      <c r="AD350" s="233"/>
    </row>
    <row r="351">
      <c r="A351" s="229">
        <v>349.0</v>
      </c>
      <c r="B351" s="229" t="s">
        <v>54</v>
      </c>
      <c r="C351" s="229" t="s">
        <v>28</v>
      </c>
      <c r="D351" s="229" t="s">
        <v>28</v>
      </c>
      <c r="E351" s="229" t="s">
        <v>28</v>
      </c>
      <c r="F351" s="229">
        <v>64.0</v>
      </c>
      <c r="G351" s="229" t="s">
        <v>28</v>
      </c>
      <c r="H351" s="229" t="s">
        <v>30</v>
      </c>
      <c r="I351" s="233">
        <v>2.0</v>
      </c>
      <c r="J351" s="233" t="s">
        <v>49</v>
      </c>
      <c r="K351" s="233" t="s">
        <v>27</v>
      </c>
      <c r="L351" s="233" t="s">
        <v>28</v>
      </c>
      <c r="M351" s="233">
        <v>1.0</v>
      </c>
      <c r="N351" s="233">
        <v>6.0</v>
      </c>
      <c r="O351" s="233">
        <v>2.0</v>
      </c>
      <c r="P351" s="233">
        <v>2.0</v>
      </c>
      <c r="Q351" s="233" t="s">
        <v>28</v>
      </c>
      <c r="R351" s="233" t="s">
        <v>28</v>
      </c>
      <c r="S351" s="236"/>
      <c r="T351" s="236"/>
      <c r="U351" s="236"/>
      <c r="V351" s="236"/>
      <c r="W351" s="236"/>
      <c r="X351" s="234">
        <v>1717.42</v>
      </c>
      <c r="Y351" s="234"/>
      <c r="Z351" s="234"/>
      <c r="AA351" s="235"/>
      <c r="AB351" s="235"/>
      <c r="AC351" s="236"/>
      <c r="AD351" s="233"/>
    </row>
    <row r="352">
      <c r="A352" s="233">
        <v>350.0</v>
      </c>
      <c r="B352" s="229" t="s">
        <v>54</v>
      </c>
      <c r="C352" s="229" t="s">
        <v>28</v>
      </c>
      <c r="D352" s="229" t="s">
        <v>28</v>
      </c>
      <c r="E352" s="229" t="s">
        <v>28</v>
      </c>
      <c r="F352" s="229">
        <v>64.0</v>
      </c>
      <c r="G352" s="229" t="s">
        <v>28</v>
      </c>
      <c r="H352" s="229" t="s">
        <v>30</v>
      </c>
      <c r="I352" s="233">
        <v>2.0</v>
      </c>
      <c r="J352" s="233" t="s">
        <v>50</v>
      </c>
      <c r="K352" s="233" t="s">
        <v>27</v>
      </c>
      <c r="L352" s="233" t="s">
        <v>27</v>
      </c>
      <c r="M352" s="233">
        <v>2.0</v>
      </c>
      <c r="N352" s="233">
        <v>3.0</v>
      </c>
      <c r="O352" s="233">
        <v>5.0</v>
      </c>
      <c r="P352" s="233">
        <v>5.0</v>
      </c>
      <c r="Q352" s="233" t="s">
        <v>28</v>
      </c>
      <c r="R352" s="233" t="s">
        <v>27</v>
      </c>
      <c r="S352" s="236"/>
      <c r="T352" s="236"/>
      <c r="U352" s="236"/>
      <c r="V352" s="236"/>
      <c r="W352" s="236"/>
      <c r="X352" s="234" t="s">
        <v>199</v>
      </c>
      <c r="Y352" s="234"/>
      <c r="Z352" s="234"/>
      <c r="AA352" s="235"/>
      <c r="AB352" s="235"/>
      <c r="AC352" s="236"/>
      <c r="AD352" s="233"/>
    </row>
    <row r="353">
      <c r="A353" s="229">
        <v>351.0</v>
      </c>
      <c r="B353" s="229" t="s">
        <v>54</v>
      </c>
      <c r="C353" s="229" t="s">
        <v>28</v>
      </c>
      <c r="D353" s="229" t="s">
        <v>28</v>
      </c>
      <c r="E353" s="229" t="s">
        <v>28</v>
      </c>
      <c r="F353" s="229">
        <v>64.0</v>
      </c>
      <c r="G353" s="229" t="s">
        <v>28</v>
      </c>
      <c r="H353" s="229" t="s">
        <v>30</v>
      </c>
      <c r="I353" s="233">
        <v>2.0</v>
      </c>
      <c r="J353" s="233" t="s">
        <v>51</v>
      </c>
      <c r="K353" s="233" t="s">
        <v>27</v>
      </c>
      <c r="L353" s="233" t="s">
        <v>27</v>
      </c>
      <c r="M353" s="233">
        <v>3.0</v>
      </c>
      <c r="N353" s="233">
        <v>4.0</v>
      </c>
      <c r="O353" s="233">
        <v>6.0</v>
      </c>
      <c r="P353" s="233">
        <v>4.0</v>
      </c>
      <c r="Q353" s="233" t="s">
        <v>28</v>
      </c>
      <c r="R353" s="233" t="s">
        <v>27</v>
      </c>
      <c r="S353" s="236"/>
      <c r="T353" s="236"/>
      <c r="U353" s="236"/>
      <c r="V353" s="236"/>
      <c r="W353" s="236"/>
      <c r="X353" s="234">
        <v>2085.11</v>
      </c>
      <c r="Y353" s="234"/>
      <c r="Z353" s="234"/>
      <c r="AA353" s="235"/>
      <c r="AB353" s="235"/>
      <c r="AC353" s="236"/>
      <c r="AD353" s="233"/>
    </row>
    <row r="354">
      <c r="A354" s="233">
        <v>352.0</v>
      </c>
      <c r="B354" s="229" t="s">
        <v>54</v>
      </c>
      <c r="C354" s="229" t="s">
        <v>28</v>
      </c>
      <c r="D354" s="229" t="s">
        <v>28</v>
      </c>
      <c r="E354" s="229" t="s">
        <v>28</v>
      </c>
      <c r="F354" s="229">
        <v>64.0</v>
      </c>
      <c r="G354" s="229" t="s">
        <v>28</v>
      </c>
      <c r="H354" s="229" t="s">
        <v>30</v>
      </c>
      <c r="I354" s="233">
        <v>2.0</v>
      </c>
      <c r="J354" s="233" t="s">
        <v>52</v>
      </c>
      <c r="K354" s="233" t="s">
        <v>27</v>
      </c>
      <c r="L354" s="233" t="s">
        <v>27</v>
      </c>
      <c r="M354" s="233">
        <v>0.0</v>
      </c>
      <c r="N354" s="233">
        <v>0.0</v>
      </c>
      <c r="O354" s="233">
        <v>3.0</v>
      </c>
      <c r="P354" s="233">
        <v>2.0</v>
      </c>
      <c r="Q354" s="233" t="s">
        <v>28</v>
      </c>
      <c r="R354" s="233" t="s">
        <v>27</v>
      </c>
      <c r="S354" s="236"/>
      <c r="T354" s="236"/>
      <c r="U354" s="236"/>
      <c r="V354" s="236"/>
      <c r="W354" s="236"/>
      <c r="X354" s="234">
        <v>865.74</v>
      </c>
      <c r="Y354" s="234"/>
      <c r="Z354" s="234"/>
      <c r="AA354" s="235"/>
      <c r="AB354" s="235"/>
      <c r="AC354" s="236"/>
      <c r="AD354" s="233"/>
    </row>
    <row r="355">
      <c r="A355" s="229">
        <v>353.0</v>
      </c>
      <c r="B355" s="229" t="s">
        <v>54</v>
      </c>
      <c r="C355" s="229" t="s">
        <v>28</v>
      </c>
      <c r="D355" s="229" t="s">
        <v>28</v>
      </c>
      <c r="E355" s="229" t="s">
        <v>28</v>
      </c>
      <c r="F355" s="229">
        <v>64.0</v>
      </c>
      <c r="G355" s="229" t="s">
        <v>28</v>
      </c>
      <c r="H355" s="229" t="s">
        <v>30</v>
      </c>
      <c r="I355" s="233">
        <v>4.0</v>
      </c>
      <c r="J355" s="233" t="s">
        <v>31</v>
      </c>
      <c r="K355" s="229" t="s">
        <v>27</v>
      </c>
      <c r="L355" s="229" t="s">
        <v>28</v>
      </c>
      <c r="M355" s="229">
        <v>0.0</v>
      </c>
      <c r="N355" s="229">
        <v>7.0</v>
      </c>
      <c r="O355" s="229">
        <v>1.0</v>
      </c>
      <c r="P355" s="229">
        <v>1.0</v>
      </c>
      <c r="Q355" s="229" t="s">
        <v>28</v>
      </c>
      <c r="R355" s="229" t="s">
        <v>27</v>
      </c>
      <c r="S355" s="236"/>
      <c r="T355" s="236"/>
      <c r="U355" s="236"/>
      <c r="V355" s="236"/>
      <c r="W355" s="236"/>
      <c r="X355" s="234">
        <v>2166.48</v>
      </c>
      <c r="Y355" s="234"/>
      <c r="Z355" s="234"/>
      <c r="AA355" s="235"/>
      <c r="AB355" s="235"/>
      <c r="AC355" s="236"/>
      <c r="AD355" s="233"/>
    </row>
    <row r="356">
      <c r="A356" s="233">
        <v>354.0</v>
      </c>
      <c r="B356" s="229" t="s">
        <v>54</v>
      </c>
      <c r="C356" s="229" t="s">
        <v>28</v>
      </c>
      <c r="D356" s="229" t="s">
        <v>28</v>
      </c>
      <c r="E356" s="229" t="s">
        <v>28</v>
      </c>
      <c r="F356" s="229">
        <v>64.0</v>
      </c>
      <c r="G356" s="229" t="s">
        <v>28</v>
      </c>
      <c r="H356" s="229" t="s">
        <v>30</v>
      </c>
      <c r="I356" s="233">
        <v>4.0</v>
      </c>
      <c r="J356" s="233" t="s">
        <v>32</v>
      </c>
      <c r="K356" s="233" t="s">
        <v>27</v>
      </c>
      <c r="L356" s="233" t="s">
        <v>27</v>
      </c>
      <c r="M356" s="233">
        <v>8.0</v>
      </c>
      <c r="N356" s="233">
        <v>0.0</v>
      </c>
      <c r="O356" s="233">
        <v>10.0</v>
      </c>
      <c r="P356" s="233">
        <v>5.0</v>
      </c>
      <c r="Q356" s="233" t="s">
        <v>28</v>
      </c>
      <c r="R356" s="233" t="s">
        <v>27</v>
      </c>
      <c r="S356" s="236"/>
      <c r="T356" s="236"/>
      <c r="U356" s="236"/>
      <c r="V356" s="236"/>
      <c r="W356" s="236"/>
      <c r="X356" s="234">
        <v>804.61</v>
      </c>
      <c r="Y356" s="234"/>
      <c r="Z356" s="234"/>
      <c r="AA356" s="235"/>
      <c r="AB356" s="235"/>
      <c r="AC356" s="236"/>
      <c r="AD356" s="233"/>
    </row>
    <row r="357">
      <c r="A357" s="229">
        <v>355.0</v>
      </c>
      <c r="B357" s="229" t="s">
        <v>54</v>
      </c>
      <c r="C357" s="229" t="s">
        <v>28</v>
      </c>
      <c r="D357" s="229" t="s">
        <v>28</v>
      </c>
      <c r="E357" s="229" t="s">
        <v>28</v>
      </c>
      <c r="F357" s="229">
        <v>64.0</v>
      </c>
      <c r="G357" s="229" t="s">
        <v>28</v>
      </c>
      <c r="H357" s="229" t="s">
        <v>30</v>
      </c>
      <c r="I357" s="233">
        <v>4.0</v>
      </c>
      <c r="J357" s="233" t="s">
        <v>33</v>
      </c>
      <c r="K357" s="233" t="s">
        <v>27</v>
      </c>
      <c r="L357" s="233" t="s">
        <v>28</v>
      </c>
      <c r="M357" s="233">
        <v>2.0</v>
      </c>
      <c r="N357" s="233">
        <v>4.0</v>
      </c>
      <c r="O357" s="233">
        <v>3.0</v>
      </c>
      <c r="P357" s="233">
        <v>3.0</v>
      </c>
      <c r="Q357" s="233" t="s">
        <v>28</v>
      </c>
      <c r="R357" s="233" t="s">
        <v>27</v>
      </c>
      <c r="S357" s="236"/>
      <c r="T357" s="236"/>
      <c r="U357" s="236"/>
      <c r="V357" s="236"/>
      <c r="W357" s="236"/>
      <c r="X357" s="234">
        <v>2308.4</v>
      </c>
      <c r="Y357" s="234"/>
      <c r="Z357" s="234"/>
      <c r="AA357" s="235"/>
      <c r="AB357" s="235"/>
      <c r="AC357" s="236"/>
      <c r="AD357" s="233"/>
    </row>
    <row r="358">
      <c r="A358" s="233">
        <v>356.0</v>
      </c>
      <c r="B358" s="229" t="s">
        <v>54</v>
      </c>
      <c r="C358" s="229" t="s">
        <v>28</v>
      </c>
      <c r="D358" s="229" t="s">
        <v>28</v>
      </c>
      <c r="E358" s="229" t="s">
        <v>28</v>
      </c>
      <c r="F358" s="229">
        <v>64.0</v>
      </c>
      <c r="G358" s="229" t="s">
        <v>28</v>
      </c>
      <c r="H358" s="229" t="s">
        <v>30</v>
      </c>
      <c r="I358" s="233">
        <v>4.0</v>
      </c>
      <c r="J358" s="233" t="s">
        <v>34</v>
      </c>
      <c r="K358" s="233" t="s">
        <v>27</v>
      </c>
      <c r="L358" s="233" t="s">
        <v>27</v>
      </c>
      <c r="M358" s="233">
        <v>0.0</v>
      </c>
      <c r="N358" s="233">
        <v>3.0</v>
      </c>
      <c r="O358" s="233">
        <v>2.0</v>
      </c>
      <c r="P358" s="233">
        <v>2.0</v>
      </c>
      <c r="Q358" s="233" t="s">
        <v>28</v>
      </c>
      <c r="R358" s="233" t="s">
        <v>27</v>
      </c>
      <c r="S358" s="236"/>
      <c r="T358" s="236"/>
      <c r="U358" s="236"/>
      <c r="V358" s="236"/>
      <c r="W358" s="236"/>
      <c r="X358" s="234">
        <v>830.07</v>
      </c>
      <c r="Y358" s="234"/>
      <c r="Z358" s="234"/>
      <c r="AA358" s="235"/>
      <c r="AB358" s="235"/>
      <c r="AC358" s="236"/>
      <c r="AD358" s="233"/>
    </row>
    <row r="359">
      <c r="A359" s="229">
        <v>357.0</v>
      </c>
      <c r="B359" s="229" t="s">
        <v>54</v>
      </c>
      <c r="C359" s="229" t="s">
        <v>28</v>
      </c>
      <c r="D359" s="229" t="s">
        <v>28</v>
      </c>
      <c r="E359" s="229" t="s">
        <v>28</v>
      </c>
      <c r="F359" s="229">
        <v>64.0</v>
      </c>
      <c r="G359" s="229" t="s">
        <v>28</v>
      </c>
      <c r="H359" s="229" t="s">
        <v>30</v>
      </c>
      <c r="I359" s="233">
        <v>4.0</v>
      </c>
      <c r="J359" s="233" t="s">
        <v>35</v>
      </c>
      <c r="K359" s="233" t="s">
        <v>27</v>
      </c>
      <c r="L359" s="233" t="s">
        <v>28</v>
      </c>
      <c r="M359" s="233">
        <v>5.0</v>
      </c>
      <c r="N359" s="233">
        <v>4.0</v>
      </c>
      <c r="O359" s="233">
        <v>6.0</v>
      </c>
      <c r="P359" s="233">
        <v>6.0</v>
      </c>
      <c r="Q359" s="233" t="s">
        <v>28</v>
      </c>
      <c r="R359" s="233" t="s">
        <v>27</v>
      </c>
      <c r="S359" s="236"/>
      <c r="T359" s="236"/>
      <c r="U359" s="236"/>
      <c r="V359" s="236"/>
      <c r="W359" s="236"/>
      <c r="X359" s="234">
        <v>1730.75</v>
      </c>
      <c r="Y359" s="234"/>
      <c r="Z359" s="234"/>
      <c r="AA359" s="235"/>
      <c r="AB359" s="235"/>
      <c r="AC359" s="236"/>
      <c r="AD359" s="233"/>
    </row>
    <row r="360">
      <c r="A360" s="233">
        <v>358.0</v>
      </c>
      <c r="B360" s="229" t="s">
        <v>54</v>
      </c>
      <c r="C360" s="229" t="s">
        <v>28</v>
      </c>
      <c r="D360" s="229" t="s">
        <v>28</v>
      </c>
      <c r="E360" s="229" t="s">
        <v>28</v>
      </c>
      <c r="F360" s="229">
        <v>64.0</v>
      </c>
      <c r="G360" s="229" t="s">
        <v>28</v>
      </c>
      <c r="H360" s="229" t="s">
        <v>30</v>
      </c>
      <c r="I360" s="233">
        <v>4.0</v>
      </c>
      <c r="J360" s="233" t="s">
        <v>36</v>
      </c>
      <c r="K360" s="233" t="s">
        <v>27</v>
      </c>
      <c r="L360" s="233" t="s">
        <v>28</v>
      </c>
      <c r="M360" s="233">
        <v>0.0</v>
      </c>
      <c r="N360" s="233">
        <v>4.0</v>
      </c>
      <c r="O360" s="233">
        <v>1.0</v>
      </c>
      <c r="P360" s="233">
        <v>1.0</v>
      </c>
      <c r="Q360" s="233" t="s">
        <v>28</v>
      </c>
      <c r="R360" s="233" t="s">
        <v>28</v>
      </c>
      <c r="S360" s="236"/>
      <c r="T360" s="236"/>
      <c r="U360" s="236"/>
      <c r="V360" s="236"/>
      <c r="W360" s="236"/>
      <c r="X360" s="234">
        <v>1534.05</v>
      </c>
      <c r="Y360" s="234"/>
      <c r="Z360" s="234"/>
      <c r="AA360" s="235"/>
      <c r="AB360" s="235"/>
      <c r="AC360" s="236"/>
      <c r="AD360" s="233"/>
    </row>
    <row r="361">
      <c r="A361" s="229">
        <v>359.0</v>
      </c>
      <c r="B361" s="229" t="s">
        <v>54</v>
      </c>
      <c r="C361" s="229" t="s">
        <v>28</v>
      </c>
      <c r="D361" s="229" t="s">
        <v>28</v>
      </c>
      <c r="E361" s="229" t="s">
        <v>28</v>
      </c>
      <c r="F361" s="229">
        <v>64.0</v>
      </c>
      <c r="G361" s="229" t="s">
        <v>28</v>
      </c>
      <c r="H361" s="229" t="s">
        <v>30</v>
      </c>
      <c r="I361" s="233">
        <v>4.0</v>
      </c>
      <c r="J361" s="233" t="s">
        <v>37</v>
      </c>
      <c r="K361" s="233" t="s">
        <v>27</v>
      </c>
      <c r="L361" s="233" t="s">
        <v>27</v>
      </c>
      <c r="M361" s="233">
        <v>5.0</v>
      </c>
      <c r="N361" s="233">
        <v>5.0</v>
      </c>
      <c r="O361" s="233">
        <v>6.0</v>
      </c>
      <c r="P361" s="233">
        <v>5.0</v>
      </c>
      <c r="Q361" s="233" t="s">
        <v>28</v>
      </c>
      <c r="R361" s="233" t="s">
        <v>27</v>
      </c>
      <c r="S361" s="236"/>
      <c r="T361" s="236"/>
      <c r="U361" s="236"/>
      <c r="V361" s="236"/>
      <c r="W361" s="236"/>
      <c r="X361" s="234">
        <v>4491.89</v>
      </c>
      <c r="Y361" s="234"/>
      <c r="Z361" s="234"/>
      <c r="AA361" s="235"/>
      <c r="AB361" s="235"/>
      <c r="AC361" s="236"/>
      <c r="AD361" s="233"/>
    </row>
    <row r="362">
      <c r="A362" s="233">
        <v>360.0</v>
      </c>
      <c r="B362" s="229" t="s">
        <v>54</v>
      </c>
      <c r="C362" s="229" t="s">
        <v>28</v>
      </c>
      <c r="D362" s="229" t="s">
        <v>28</v>
      </c>
      <c r="E362" s="229" t="s">
        <v>28</v>
      </c>
      <c r="F362" s="229">
        <v>64.0</v>
      </c>
      <c r="G362" s="229" t="s">
        <v>28</v>
      </c>
      <c r="H362" s="229" t="s">
        <v>30</v>
      </c>
      <c r="I362" s="233">
        <v>4.0</v>
      </c>
      <c r="J362" s="233" t="s">
        <v>38</v>
      </c>
      <c r="K362" s="233" t="s">
        <v>27</v>
      </c>
      <c r="L362" s="233" t="s">
        <v>27</v>
      </c>
      <c r="M362" s="233">
        <v>7.0</v>
      </c>
      <c r="N362" s="233">
        <v>5.0</v>
      </c>
      <c r="O362" s="233">
        <v>8.0</v>
      </c>
      <c r="P362" s="233">
        <v>8.0</v>
      </c>
      <c r="Q362" s="233" t="s">
        <v>27</v>
      </c>
      <c r="R362" s="233" t="s">
        <v>27</v>
      </c>
      <c r="S362" s="236"/>
      <c r="T362" s="236"/>
      <c r="U362" s="236"/>
      <c r="V362" s="236"/>
      <c r="W362" s="236"/>
      <c r="X362" s="234">
        <v>2292.51</v>
      </c>
      <c r="Y362" s="234"/>
      <c r="Z362" s="234"/>
      <c r="AA362" s="235"/>
      <c r="AB362" s="235"/>
      <c r="AC362" s="236"/>
      <c r="AD362" s="233"/>
    </row>
    <row r="363">
      <c r="A363" s="229">
        <v>361.0</v>
      </c>
      <c r="B363" s="229" t="s">
        <v>54</v>
      </c>
      <c r="C363" s="229" t="s">
        <v>28</v>
      </c>
      <c r="D363" s="229" t="s">
        <v>28</v>
      </c>
      <c r="E363" s="229" t="s">
        <v>28</v>
      </c>
      <c r="F363" s="229">
        <v>64.0</v>
      </c>
      <c r="G363" s="229" t="s">
        <v>28</v>
      </c>
      <c r="H363" s="229" t="s">
        <v>30</v>
      </c>
      <c r="I363" s="233">
        <v>4.0</v>
      </c>
      <c r="J363" s="233" t="s">
        <v>39</v>
      </c>
      <c r="K363" s="233" t="s">
        <v>27</v>
      </c>
      <c r="L363" s="233" t="s">
        <v>27</v>
      </c>
      <c r="M363" s="233">
        <v>5.0</v>
      </c>
      <c r="N363" s="233">
        <v>6.0</v>
      </c>
      <c r="O363" s="233">
        <v>6.0</v>
      </c>
      <c r="P363" s="233">
        <v>6.0</v>
      </c>
      <c r="Q363" s="233" t="s">
        <v>28</v>
      </c>
      <c r="R363" s="233" t="s">
        <v>27</v>
      </c>
      <c r="S363" s="236"/>
      <c r="T363" s="236"/>
      <c r="U363" s="236"/>
      <c r="V363" s="236"/>
      <c r="W363" s="236"/>
      <c r="X363" s="234">
        <v>4545.68</v>
      </c>
      <c r="Y363" s="234"/>
      <c r="Z363" s="234"/>
      <c r="AA363" s="235"/>
      <c r="AB363" s="235"/>
      <c r="AC363" s="236"/>
      <c r="AD363" s="233"/>
    </row>
    <row r="364">
      <c r="A364" s="233">
        <v>362.0</v>
      </c>
      <c r="B364" s="229" t="s">
        <v>54</v>
      </c>
      <c r="C364" s="229" t="s">
        <v>28</v>
      </c>
      <c r="D364" s="229" t="s">
        <v>28</v>
      </c>
      <c r="E364" s="229" t="s">
        <v>28</v>
      </c>
      <c r="F364" s="229">
        <v>64.0</v>
      </c>
      <c r="G364" s="229" t="s">
        <v>28</v>
      </c>
      <c r="H364" s="229" t="s">
        <v>30</v>
      </c>
      <c r="I364" s="233">
        <v>4.0</v>
      </c>
      <c r="J364" s="233" t="s">
        <v>40</v>
      </c>
      <c r="K364" s="233" t="s">
        <v>27</v>
      </c>
      <c r="L364" s="233" t="s">
        <v>28</v>
      </c>
      <c r="M364" s="233">
        <v>3.0</v>
      </c>
      <c r="N364" s="233">
        <v>4.0</v>
      </c>
      <c r="O364" s="233">
        <v>4.0</v>
      </c>
      <c r="P364" s="233">
        <v>4.0</v>
      </c>
      <c r="Q364" s="233" t="s">
        <v>28</v>
      </c>
      <c r="R364" s="233" t="s">
        <v>27</v>
      </c>
      <c r="S364" s="236"/>
      <c r="T364" s="236"/>
      <c r="U364" s="236"/>
      <c r="V364" s="236"/>
      <c r="W364" s="236"/>
      <c r="X364" s="234">
        <v>5669.92</v>
      </c>
      <c r="Y364" s="234"/>
      <c r="Z364" s="234"/>
      <c r="AA364" s="235"/>
      <c r="AB364" s="235"/>
      <c r="AC364" s="236"/>
      <c r="AD364" s="233"/>
    </row>
    <row r="365">
      <c r="A365" s="229">
        <v>363.0</v>
      </c>
      <c r="B365" s="229" t="s">
        <v>54</v>
      </c>
      <c r="C365" s="229" t="s">
        <v>28</v>
      </c>
      <c r="D365" s="229" t="s">
        <v>28</v>
      </c>
      <c r="E365" s="229" t="s">
        <v>28</v>
      </c>
      <c r="F365" s="229">
        <v>64.0</v>
      </c>
      <c r="G365" s="229" t="s">
        <v>28</v>
      </c>
      <c r="H365" s="229" t="s">
        <v>30</v>
      </c>
      <c r="I365" s="233">
        <v>4.0</v>
      </c>
      <c r="J365" s="233" t="s">
        <v>41</v>
      </c>
      <c r="K365" s="233" t="s">
        <v>27</v>
      </c>
      <c r="L365" s="233" t="s">
        <v>27</v>
      </c>
      <c r="M365" s="233">
        <v>4.0</v>
      </c>
      <c r="N365" s="233">
        <v>0.0</v>
      </c>
      <c r="O365" s="233">
        <v>6.0</v>
      </c>
      <c r="P365" s="233">
        <v>3.0</v>
      </c>
      <c r="Q365" s="233" t="s">
        <v>28</v>
      </c>
      <c r="R365" s="233" t="s">
        <v>27</v>
      </c>
      <c r="S365" s="236"/>
      <c r="T365" s="236"/>
      <c r="U365" s="236"/>
      <c r="V365" s="236"/>
      <c r="W365" s="236"/>
      <c r="X365" s="234">
        <v>674.37</v>
      </c>
      <c r="Y365" s="234"/>
      <c r="Z365" s="234"/>
      <c r="AA365" s="235"/>
      <c r="AB365" s="235"/>
      <c r="AC365" s="236"/>
      <c r="AD365" s="233"/>
    </row>
    <row r="366">
      <c r="A366" s="233">
        <v>364.0</v>
      </c>
      <c r="B366" s="229" t="s">
        <v>54</v>
      </c>
      <c r="C366" s="229" t="s">
        <v>28</v>
      </c>
      <c r="D366" s="229" t="s">
        <v>28</v>
      </c>
      <c r="E366" s="229" t="s">
        <v>28</v>
      </c>
      <c r="F366" s="229">
        <v>64.0</v>
      </c>
      <c r="G366" s="229" t="s">
        <v>28</v>
      </c>
      <c r="H366" s="229" t="s">
        <v>30</v>
      </c>
      <c r="I366" s="233">
        <v>4.0</v>
      </c>
      <c r="J366" s="233" t="s">
        <v>42</v>
      </c>
      <c r="K366" s="233" t="s">
        <v>27</v>
      </c>
      <c r="L366" s="233" t="s">
        <v>28</v>
      </c>
      <c r="M366" s="233">
        <v>1.0</v>
      </c>
      <c r="N366" s="233">
        <v>5.0</v>
      </c>
      <c r="O366" s="233">
        <v>2.0</v>
      </c>
      <c r="P366" s="233">
        <v>2.0</v>
      </c>
      <c r="Q366" s="233" t="s">
        <v>27</v>
      </c>
      <c r="R366" s="233" t="s">
        <v>27</v>
      </c>
      <c r="S366" s="236"/>
      <c r="T366" s="236"/>
      <c r="U366" s="236"/>
      <c r="V366" s="236"/>
      <c r="W366" s="236"/>
      <c r="X366" s="234">
        <v>3148.43</v>
      </c>
      <c r="Y366" s="234"/>
      <c r="Z366" s="234"/>
      <c r="AA366" s="235"/>
      <c r="AB366" s="235"/>
      <c r="AC366" s="236"/>
      <c r="AD366" s="233"/>
    </row>
    <row r="367">
      <c r="A367" s="229">
        <v>365.0</v>
      </c>
      <c r="B367" s="229" t="s">
        <v>54</v>
      </c>
      <c r="C367" s="229" t="s">
        <v>28</v>
      </c>
      <c r="D367" s="229" t="s">
        <v>28</v>
      </c>
      <c r="E367" s="229" t="s">
        <v>28</v>
      </c>
      <c r="F367" s="229">
        <v>64.0</v>
      </c>
      <c r="G367" s="229" t="s">
        <v>28</v>
      </c>
      <c r="H367" s="229" t="s">
        <v>30</v>
      </c>
      <c r="I367" s="233">
        <v>4.0</v>
      </c>
      <c r="J367" s="233" t="s">
        <v>44</v>
      </c>
      <c r="K367" s="233" t="s">
        <v>27</v>
      </c>
      <c r="L367" s="233" t="s">
        <v>28</v>
      </c>
      <c r="M367" s="233">
        <v>1.0</v>
      </c>
      <c r="N367" s="233">
        <v>4.0</v>
      </c>
      <c r="O367" s="233">
        <v>2.0</v>
      </c>
      <c r="P367" s="233">
        <v>2.0</v>
      </c>
      <c r="Q367" s="233" t="s">
        <v>27</v>
      </c>
      <c r="R367" s="233" t="s">
        <v>28</v>
      </c>
      <c r="S367" s="236"/>
      <c r="T367" s="236"/>
      <c r="U367" s="236"/>
      <c r="V367" s="236"/>
      <c r="W367" s="236"/>
      <c r="X367" s="234">
        <v>2927.28</v>
      </c>
      <c r="Y367" s="234"/>
      <c r="Z367" s="234"/>
      <c r="AA367" s="235"/>
      <c r="AB367" s="235"/>
      <c r="AC367" s="236"/>
      <c r="AD367" s="233"/>
    </row>
    <row r="368">
      <c r="A368" s="233">
        <v>366.0</v>
      </c>
      <c r="B368" s="229" t="s">
        <v>54</v>
      </c>
      <c r="C368" s="229" t="s">
        <v>28</v>
      </c>
      <c r="D368" s="229" t="s">
        <v>28</v>
      </c>
      <c r="E368" s="229" t="s">
        <v>28</v>
      </c>
      <c r="F368" s="229">
        <v>64.0</v>
      </c>
      <c r="G368" s="229" t="s">
        <v>28</v>
      </c>
      <c r="H368" s="229" t="s">
        <v>30</v>
      </c>
      <c r="I368" s="233">
        <v>4.0</v>
      </c>
      <c r="J368" s="233" t="s">
        <v>45</v>
      </c>
      <c r="K368" s="233" t="s">
        <v>27</v>
      </c>
      <c r="L368" s="233" t="s">
        <v>27</v>
      </c>
      <c r="M368" s="233">
        <v>1.0</v>
      </c>
      <c r="N368" s="233">
        <v>4.0</v>
      </c>
      <c r="O368" s="233">
        <v>2.0</v>
      </c>
      <c r="P368" s="233">
        <v>2.0</v>
      </c>
      <c r="Q368" s="233" t="s">
        <v>28</v>
      </c>
      <c r="R368" s="233" t="s">
        <v>27</v>
      </c>
      <c r="S368" s="236"/>
      <c r="T368" s="236"/>
      <c r="U368" s="236"/>
      <c r="V368" s="236"/>
      <c r="W368" s="236"/>
      <c r="X368" s="234">
        <v>1674.7</v>
      </c>
      <c r="Y368" s="234"/>
      <c r="Z368" s="234"/>
      <c r="AA368" s="235"/>
      <c r="AB368" s="235"/>
      <c r="AC368" s="236"/>
      <c r="AD368" s="233"/>
    </row>
    <row r="369">
      <c r="A369" s="229">
        <v>367.0</v>
      </c>
      <c r="B369" s="229" t="s">
        <v>54</v>
      </c>
      <c r="C369" s="229" t="s">
        <v>28</v>
      </c>
      <c r="D369" s="229" t="s">
        <v>28</v>
      </c>
      <c r="E369" s="229" t="s">
        <v>28</v>
      </c>
      <c r="F369" s="229">
        <v>64.0</v>
      </c>
      <c r="G369" s="229" t="s">
        <v>28</v>
      </c>
      <c r="H369" s="229" t="s">
        <v>30</v>
      </c>
      <c r="I369" s="233">
        <v>4.0</v>
      </c>
      <c r="J369" s="233" t="s">
        <v>46</v>
      </c>
      <c r="K369" s="233" t="s">
        <v>27</v>
      </c>
      <c r="L369" s="233" t="s">
        <v>27</v>
      </c>
      <c r="M369" s="233">
        <v>1.0</v>
      </c>
      <c r="N369" s="233">
        <v>0.0</v>
      </c>
      <c r="O369" s="233">
        <v>3.0</v>
      </c>
      <c r="P369" s="233">
        <v>3.0</v>
      </c>
      <c r="Q369" s="233" t="s">
        <v>28</v>
      </c>
      <c r="R369" s="233" t="s">
        <v>27</v>
      </c>
      <c r="S369" s="236"/>
      <c r="T369" s="236"/>
      <c r="U369" s="236"/>
      <c r="V369" s="236"/>
      <c r="W369" s="236"/>
      <c r="X369" s="234">
        <v>2570.03</v>
      </c>
      <c r="Y369" s="234"/>
      <c r="Z369" s="234"/>
      <c r="AA369" s="235"/>
      <c r="AB369" s="235"/>
      <c r="AC369" s="236"/>
      <c r="AD369" s="233"/>
    </row>
    <row r="370">
      <c r="A370" s="233">
        <v>368.0</v>
      </c>
      <c r="B370" s="229" t="s">
        <v>54</v>
      </c>
      <c r="C370" s="229" t="s">
        <v>28</v>
      </c>
      <c r="D370" s="229" t="s">
        <v>28</v>
      </c>
      <c r="E370" s="229" t="s">
        <v>28</v>
      </c>
      <c r="F370" s="229">
        <v>64.0</v>
      </c>
      <c r="G370" s="229" t="s">
        <v>28</v>
      </c>
      <c r="H370" s="229" t="s">
        <v>30</v>
      </c>
      <c r="I370" s="233">
        <v>4.0</v>
      </c>
      <c r="J370" s="233" t="s">
        <v>47</v>
      </c>
      <c r="K370" s="233" t="s">
        <v>27</v>
      </c>
      <c r="L370" s="233" t="s">
        <v>27</v>
      </c>
      <c r="M370" s="233">
        <v>2.0</v>
      </c>
      <c r="N370" s="233">
        <v>3.0</v>
      </c>
      <c r="O370" s="233">
        <v>3.0</v>
      </c>
      <c r="P370" s="233">
        <v>2.0</v>
      </c>
      <c r="Q370" s="233" t="s">
        <v>28</v>
      </c>
      <c r="R370" s="233" t="s">
        <v>28</v>
      </c>
      <c r="S370" s="236"/>
      <c r="T370" s="236"/>
      <c r="U370" s="236"/>
      <c r="V370" s="236"/>
      <c r="W370" s="236"/>
      <c r="X370" s="234">
        <v>7005.39</v>
      </c>
      <c r="Y370" s="234"/>
      <c r="Z370" s="234"/>
      <c r="AA370" s="235"/>
      <c r="AB370" s="235"/>
      <c r="AC370" s="236"/>
      <c r="AD370" s="233"/>
    </row>
    <row r="371">
      <c r="A371" s="229">
        <v>369.0</v>
      </c>
      <c r="B371" s="229" t="s">
        <v>54</v>
      </c>
      <c r="C371" s="229" t="s">
        <v>28</v>
      </c>
      <c r="D371" s="229" t="s">
        <v>28</v>
      </c>
      <c r="E371" s="229" t="s">
        <v>28</v>
      </c>
      <c r="F371" s="229">
        <v>64.0</v>
      </c>
      <c r="G371" s="229" t="s">
        <v>28</v>
      </c>
      <c r="H371" s="229" t="s">
        <v>30</v>
      </c>
      <c r="I371" s="233">
        <v>4.0</v>
      </c>
      <c r="J371" s="233" t="s">
        <v>49</v>
      </c>
      <c r="K371" s="233" t="s">
        <v>27</v>
      </c>
      <c r="L371" s="233" t="s">
        <v>28</v>
      </c>
      <c r="M371" s="233">
        <v>1.0</v>
      </c>
      <c r="N371" s="233">
        <v>6.0</v>
      </c>
      <c r="O371" s="233">
        <v>2.0</v>
      </c>
      <c r="P371" s="233">
        <v>2.0</v>
      </c>
      <c r="Q371" s="233" t="s">
        <v>28</v>
      </c>
      <c r="R371" s="233" t="s">
        <v>28</v>
      </c>
      <c r="S371" s="236"/>
      <c r="T371" s="236"/>
      <c r="U371" s="236"/>
      <c r="V371" s="236"/>
      <c r="W371" s="236"/>
      <c r="X371" s="234">
        <v>3068.08</v>
      </c>
      <c r="Y371" s="234"/>
      <c r="Z371" s="234"/>
      <c r="AA371" s="235"/>
      <c r="AB371" s="235"/>
      <c r="AC371" s="236"/>
      <c r="AD371" s="233"/>
    </row>
    <row r="372">
      <c r="A372" s="233">
        <v>370.0</v>
      </c>
      <c r="B372" s="229" t="s">
        <v>54</v>
      </c>
      <c r="C372" s="229" t="s">
        <v>28</v>
      </c>
      <c r="D372" s="229" t="s">
        <v>28</v>
      </c>
      <c r="E372" s="229" t="s">
        <v>28</v>
      </c>
      <c r="F372" s="229">
        <v>64.0</v>
      </c>
      <c r="G372" s="229" t="s">
        <v>28</v>
      </c>
      <c r="H372" s="229" t="s">
        <v>30</v>
      </c>
      <c r="I372" s="233">
        <v>4.0</v>
      </c>
      <c r="J372" s="233" t="s">
        <v>51</v>
      </c>
      <c r="K372" s="233" t="s">
        <v>27</v>
      </c>
      <c r="L372" s="233" t="s">
        <v>27</v>
      </c>
      <c r="M372" s="233">
        <v>3.0</v>
      </c>
      <c r="N372" s="233">
        <v>4.0</v>
      </c>
      <c r="O372" s="233">
        <v>6.0</v>
      </c>
      <c r="P372" s="233">
        <v>4.0</v>
      </c>
      <c r="Q372" s="233" t="s">
        <v>28</v>
      </c>
      <c r="R372" s="233" t="s">
        <v>27</v>
      </c>
      <c r="S372" s="236"/>
      <c r="T372" s="236"/>
      <c r="U372" s="236"/>
      <c r="V372" s="236"/>
      <c r="W372" s="236"/>
      <c r="X372" s="234">
        <v>4371.28</v>
      </c>
      <c r="Y372" s="234"/>
      <c r="Z372" s="234"/>
      <c r="AA372" s="235"/>
      <c r="AB372" s="235"/>
      <c r="AC372" s="236"/>
      <c r="AD372" s="233"/>
    </row>
    <row r="373">
      <c r="A373" s="229">
        <v>371.0</v>
      </c>
      <c r="B373" s="229" t="s">
        <v>54</v>
      </c>
      <c r="C373" s="229" t="s">
        <v>28</v>
      </c>
      <c r="D373" s="229" t="s">
        <v>28</v>
      </c>
      <c r="E373" s="229" t="s">
        <v>28</v>
      </c>
      <c r="F373" s="229">
        <v>64.0</v>
      </c>
      <c r="G373" s="229" t="s">
        <v>28</v>
      </c>
      <c r="H373" s="229" t="s">
        <v>30</v>
      </c>
      <c r="I373" s="233">
        <v>4.0</v>
      </c>
      <c r="J373" s="233" t="s">
        <v>52</v>
      </c>
      <c r="K373" s="233" t="s">
        <v>27</v>
      </c>
      <c r="L373" s="233" t="s">
        <v>27</v>
      </c>
      <c r="M373" s="233">
        <v>0.0</v>
      </c>
      <c r="N373" s="233">
        <v>0.0</v>
      </c>
      <c r="O373" s="233">
        <v>3.0</v>
      </c>
      <c r="P373" s="233">
        <v>2.0</v>
      </c>
      <c r="Q373" s="233" t="s">
        <v>28</v>
      </c>
      <c r="R373" s="233" t="s">
        <v>27</v>
      </c>
      <c r="S373" s="236"/>
      <c r="T373" s="236"/>
      <c r="U373" s="236"/>
      <c r="V373" s="236"/>
      <c r="W373" s="236"/>
      <c r="X373" s="234">
        <v>1737.66</v>
      </c>
      <c r="Y373" s="234"/>
      <c r="Z373" s="234"/>
      <c r="AA373" s="235"/>
      <c r="AB373" s="235"/>
      <c r="AC373" s="236"/>
      <c r="AD373" s="233"/>
    </row>
    <row r="374">
      <c r="A374" s="233">
        <v>372.0</v>
      </c>
      <c r="B374" s="229" t="s">
        <v>54</v>
      </c>
      <c r="C374" s="229" t="s">
        <v>28</v>
      </c>
      <c r="D374" s="229" t="s">
        <v>28</v>
      </c>
      <c r="E374" s="229" t="s">
        <v>28</v>
      </c>
      <c r="F374" s="229">
        <v>64.0</v>
      </c>
      <c r="G374" s="229" t="s">
        <v>28</v>
      </c>
      <c r="H374" s="229" t="s">
        <v>30</v>
      </c>
      <c r="I374" s="233">
        <v>8.0</v>
      </c>
      <c r="J374" s="233" t="s">
        <v>31</v>
      </c>
      <c r="K374" s="229" t="s">
        <v>27</v>
      </c>
      <c r="L374" s="229" t="s">
        <v>28</v>
      </c>
      <c r="M374" s="229">
        <v>0.0</v>
      </c>
      <c r="N374" s="229">
        <v>7.0</v>
      </c>
      <c r="O374" s="229">
        <v>1.0</v>
      </c>
      <c r="P374" s="229">
        <v>1.0</v>
      </c>
      <c r="Q374" s="229" t="s">
        <v>28</v>
      </c>
      <c r="R374" s="229" t="s">
        <v>27</v>
      </c>
      <c r="S374" s="236"/>
      <c r="T374" s="236"/>
      <c r="U374" s="236"/>
      <c r="V374" s="236"/>
      <c r="W374" s="236"/>
      <c r="X374" s="234">
        <v>4073.52</v>
      </c>
      <c r="Y374" s="234"/>
      <c r="Z374" s="234"/>
      <c r="AA374" s="235"/>
      <c r="AB374" s="235"/>
      <c r="AC374" s="236"/>
      <c r="AD374" s="233"/>
    </row>
    <row r="375">
      <c r="A375" s="229">
        <v>373.0</v>
      </c>
      <c r="B375" s="229" t="s">
        <v>54</v>
      </c>
      <c r="C375" s="229" t="s">
        <v>28</v>
      </c>
      <c r="D375" s="229" t="s">
        <v>28</v>
      </c>
      <c r="E375" s="229" t="s">
        <v>28</v>
      </c>
      <c r="F375" s="229">
        <v>64.0</v>
      </c>
      <c r="G375" s="229" t="s">
        <v>28</v>
      </c>
      <c r="H375" s="229" t="s">
        <v>30</v>
      </c>
      <c r="I375" s="233">
        <v>8.0</v>
      </c>
      <c r="J375" s="233" t="s">
        <v>32</v>
      </c>
      <c r="K375" s="233" t="s">
        <v>27</v>
      </c>
      <c r="L375" s="233" t="s">
        <v>27</v>
      </c>
      <c r="M375" s="233">
        <v>8.0</v>
      </c>
      <c r="N375" s="233">
        <v>0.0</v>
      </c>
      <c r="O375" s="233">
        <v>10.0</v>
      </c>
      <c r="P375" s="233">
        <v>5.0</v>
      </c>
      <c r="Q375" s="233" t="s">
        <v>28</v>
      </c>
      <c r="R375" s="233" t="s">
        <v>27</v>
      </c>
      <c r="S375" s="236"/>
      <c r="T375" s="236"/>
      <c r="U375" s="236"/>
      <c r="V375" s="236"/>
      <c r="W375" s="236"/>
      <c r="X375" s="234">
        <v>1535.76</v>
      </c>
      <c r="Y375" s="234"/>
      <c r="Z375" s="234"/>
      <c r="AA375" s="235"/>
      <c r="AB375" s="235"/>
      <c r="AC375" s="236"/>
      <c r="AD375" s="233"/>
    </row>
    <row r="376">
      <c r="A376" s="233">
        <v>374.0</v>
      </c>
      <c r="B376" s="229" t="s">
        <v>54</v>
      </c>
      <c r="C376" s="229" t="s">
        <v>28</v>
      </c>
      <c r="D376" s="229" t="s">
        <v>28</v>
      </c>
      <c r="E376" s="229" t="s">
        <v>28</v>
      </c>
      <c r="F376" s="229">
        <v>64.0</v>
      </c>
      <c r="G376" s="229" t="s">
        <v>28</v>
      </c>
      <c r="H376" s="229" t="s">
        <v>30</v>
      </c>
      <c r="I376" s="233">
        <v>8.0</v>
      </c>
      <c r="J376" s="233" t="s">
        <v>33</v>
      </c>
      <c r="K376" s="233" t="s">
        <v>27</v>
      </c>
      <c r="L376" s="233" t="s">
        <v>28</v>
      </c>
      <c r="M376" s="233">
        <v>2.0</v>
      </c>
      <c r="N376" s="233">
        <v>4.0</v>
      </c>
      <c r="O376" s="233">
        <v>3.0</v>
      </c>
      <c r="P376" s="233">
        <v>3.0</v>
      </c>
      <c r="Q376" s="233" t="s">
        <v>28</v>
      </c>
      <c r="R376" s="233" t="s">
        <v>27</v>
      </c>
      <c r="S376" s="236"/>
      <c r="T376" s="236"/>
      <c r="U376" s="236"/>
      <c r="V376" s="236"/>
      <c r="W376" s="236"/>
      <c r="X376" s="234">
        <v>4662.47</v>
      </c>
      <c r="Y376" s="234"/>
      <c r="Z376" s="234"/>
      <c r="AA376" s="235"/>
      <c r="AB376" s="235"/>
      <c r="AC376" s="236"/>
      <c r="AD376" s="233"/>
    </row>
    <row r="377">
      <c r="A377" s="229">
        <v>375.0</v>
      </c>
      <c r="B377" s="229" t="s">
        <v>54</v>
      </c>
      <c r="C377" s="229" t="s">
        <v>28</v>
      </c>
      <c r="D377" s="229" t="s">
        <v>28</v>
      </c>
      <c r="E377" s="229" t="s">
        <v>28</v>
      </c>
      <c r="F377" s="229">
        <v>64.0</v>
      </c>
      <c r="G377" s="229" t="s">
        <v>28</v>
      </c>
      <c r="H377" s="229" t="s">
        <v>30</v>
      </c>
      <c r="I377" s="233">
        <v>8.0</v>
      </c>
      <c r="J377" s="233" t="s">
        <v>34</v>
      </c>
      <c r="K377" s="233" t="s">
        <v>27</v>
      </c>
      <c r="L377" s="233" t="s">
        <v>27</v>
      </c>
      <c r="M377" s="233">
        <v>0.0</v>
      </c>
      <c r="N377" s="233">
        <v>3.0</v>
      </c>
      <c r="O377" s="233">
        <v>2.0</v>
      </c>
      <c r="P377" s="233">
        <v>2.0</v>
      </c>
      <c r="Q377" s="233" t="s">
        <v>28</v>
      </c>
      <c r="R377" s="233" t="s">
        <v>27</v>
      </c>
      <c r="S377" s="236"/>
      <c r="T377" s="236"/>
      <c r="U377" s="236"/>
      <c r="V377" s="236"/>
      <c r="W377" s="236"/>
      <c r="X377" s="234">
        <v>1531.6</v>
      </c>
      <c r="Y377" s="234"/>
      <c r="Z377" s="234"/>
      <c r="AA377" s="235"/>
      <c r="AB377" s="235"/>
      <c r="AC377" s="236"/>
      <c r="AD377" s="233"/>
    </row>
    <row r="378">
      <c r="A378" s="233">
        <v>376.0</v>
      </c>
      <c r="B378" s="229" t="s">
        <v>54</v>
      </c>
      <c r="C378" s="229" t="s">
        <v>28</v>
      </c>
      <c r="D378" s="229" t="s">
        <v>28</v>
      </c>
      <c r="E378" s="229" t="s">
        <v>28</v>
      </c>
      <c r="F378" s="229">
        <v>64.0</v>
      </c>
      <c r="G378" s="229" t="s">
        <v>28</v>
      </c>
      <c r="H378" s="229" t="s">
        <v>30</v>
      </c>
      <c r="I378" s="233">
        <v>8.0</v>
      </c>
      <c r="J378" s="233" t="s">
        <v>35</v>
      </c>
      <c r="K378" s="233" t="s">
        <v>27</v>
      </c>
      <c r="L378" s="233" t="s">
        <v>28</v>
      </c>
      <c r="M378" s="233">
        <v>5.0</v>
      </c>
      <c r="N378" s="233">
        <v>4.0</v>
      </c>
      <c r="O378" s="233">
        <v>6.0</v>
      </c>
      <c r="P378" s="233">
        <v>6.0</v>
      </c>
      <c r="Q378" s="233" t="s">
        <v>28</v>
      </c>
      <c r="R378" s="233" t="s">
        <v>27</v>
      </c>
      <c r="S378" s="236"/>
      <c r="T378" s="236"/>
      <c r="U378" s="236"/>
      <c r="V378" s="236"/>
      <c r="W378" s="236"/>
      <c r="X378" s="234">
        <v>10580.2</v>
      </c>
      <c r="Y378" s="234"/>
      <c r="Z378" s="234"/>
      <c r="AA378" s="235"/>
      <c r="AB378" s="235"/>
      <c r="AC378" s="236"/>
      <c r="AD378" s="233"/>
    </row>
    <row r="379">
      <c r="A379" s="229">
        <v>377.0</v>
      </c>
      <c r="B379" s="229" t="s">
        <v>54</v>
      </c>
      <c r="C379" s="229" t="s">
        <v>28</v>
      </c>
      <c r="D379" s="229" t="s">
        <v>28</v>
      </c>
      <c r="E379" s="229" t="s">
        <v>28</v>
      </c>
      <c r="F379" s="229">
        <v>64.0</v>
      </c>
      <c r="G379" s="229" t="s">
        <v>28</v>
      </c>
      <c r="H379" s="229" t="s">
        <v>30</v>
      </c>
      <c r="I379" s="233">
        <v>8.0</v>
      </c>
      <c r="J379" s="233" t="s">
        <v>36</v>
      </c>
      <c r="K379" s="233" t="s">
        <v>27</v>
      </c>
      <c r="L379" s="233" t="s">
        <v>28</v>
      </c>
      <c r="M379" s="233">
        <v>0.0</v>
      </c>
      <c r="N379" s="233">
        <v>4.0</v>
      </c>
      <c r="O379" s="233">
        <v>1.0</v>
      </c>
      <c r="P379" s="233">
        <v>1.0</v>
      </c>
      <c r="Q379" s="233" t="s">
        <v>28</v>
      </c>
      <c r="R379" s="233" t="s">
        <v>28</v>
      </c>
      <c r="S379" s="236"/>
      <c r="T379" s="236"/>
      <c r="U379" s="236"/>
      <c r="V379" s="236"/>
      <c r="W379" s="236"/>
      <c r="X379" s="234">
        <v>2749.78</v>
      </c>
      <c r="Y379" s="234"/>
      <c r="Z379" s="234"/>
      <c r="AA379" s="235"/>
      <c r="AB379" s="235"/>
      <c r="AC379" s="236"/>
      <c r="AD379" s="233"/>
    </row>
    <row r="380">
      <c r="A380" s="233">
        <v>378.0</v>
      </c>
      <c r="B380" s="229" t="s">
        <v>54</v>
      </c>
      <c r="C380" s="229" t="s">
        <v>28</v>
      </c>
      <c r="D380" s="229" t="s">
        <v>28</v>
      </c>
      <c r="E380" s="229" t="s">
        <v>28</v>
      </c>
      <c r="F380" s="229">
        <v>64.0</v>
      </c>
      <c r="G380" s="229" t="s">
        <v>28</v>
      </c>
      <c r="H380" s="229" t="s">
        <v>30</v>
      </c>
      <c r="I380" s="233">
        <v>8.0</v>
      </c>
      <c r="J380" s="233" t="s">
        <v>37</v>
      </c>
      <c r="K380" s="233" t="s">
        <v>27</v>
      </c>
      <c r="L380" s="233" t="s">
        <v>27</v>
      </c>
      <c r="M380" s="233">
        <v>5.0</v>
      </c>
      <c r="N380" s="233">
        <v>5.0</v>
      </c>
      <c r="O380" s="233">
        <v>6.0</v>
      </c>
      <c r="P380" s="233">
        <v>5.0</v>
      </c>
      <c r="Q380" s="233" t="s">
        <v>28</v>
      </c>
      <c r="R380" s="233" t="s">
        <v>27</v>
      </c>
      <c r="S380" s="236"/>
      <c r="T380" s="236"/>
      <c r="U380" s="236"/>
      <c r="V380" s="236"/>
      <c r="W380" s="236"/>
      <c r="X380" s="234">
        <v>6599.54</v>
      </c>
      <c r="Y380" s="234"/>
      <c r="Z380" s="234"/>
      <c r="AA380" s="235"/>
      <c r="AB380" s="235"/>
      <c r="AC380" s="236"/>
      <c r="AD380" s="233"/>
    </row>
    <row r="381">
      <c r="A381" s="229">
        <v>379.0</v>
      </c>
      <c r="B381" s="229" t="s">
        <v>54</v>
      </c>
      <c r="C381" s="229" t="s">
        <v>28</v>
      </c>
      <c r="D381" s="229" t="s">
        <v>28</v>
      </c>
      <c r="E381" s="229" t="s">
        <v>28</v>
      </c>
      <c r="F381" s="229">
        <v>64.0</v>
      </c>
      <c r="G381" s="229" t="s">
        <v>28</v>
      </c>
      <c r="H381" s="229" t="s">
        <v>30</v>
      </c>
      <c r="I381" s="233">
        <v>8.0</v>
      </c>
      <c r="J381" s="233" t="s">
        <v>38</v>
      </c>
      <c r="K381" s="233" t="s">
        <v>27</v>
      </c>
      <c r="L381" s="233" t="s">
        <v>27</v>
      </c>
      <c r="M381" s="233">
        <v>7.0</v>
      </c>
      <c r="N381" s="233">
        <v>5.0</v>
      </c>
      <c r="O381" s="233">
        <v>8.0</v>
      </c>
      <c r="P381" s="233">
        <v>8.0</v>
      </c>
      <c r="Q381" s="233" t="s">
        <v>27</v>
      </c>
      <c r="R381" s="233" t="s">
        <v>27</v>
      </c>
      <c r="S381" s="236"/>
      <c r="T381" s="236"/>
      <c r="U381" s="236"/>
      <c r="V381" s="236"/>
      <c r="W381" s="236"/>
      <c r="X381" s="234">
        <v>8736.91</v>
      </c>
      <c r="Y381" s="234"/>
      <c r="Z381" s="234"/>
      <c r="AA381" s="235"/>
      <c r="AB381" s="235"/>
      <c r="AC381" s="236"/>
      <c r="AD381" s="233"/>
    </row>
    <row r="382">
      <c r="A382" s="233">
        <v>380.0</v>
      </c>
      <c r="B382" s="229" t="s">
        <v>54</v>
      </c>
      <c r="C382" s="229" t="s">
        <v>28</v>
      </c>
      <c r="D382" s="229" t="s">
        <v>28</v>
      </c>
      <c r="E382" s="229" t="s">
        <v>28</v>
      </c>
      <c r="F382" s="229">
        <v>64.0</v>
      </c>
      <c r="G382" s="229" t="s">
        <v>28</v>
      </c>
      <c r="H382" s="229" t="s">
        <v>30</v>
      </c>
      <c r="I382" s="233">
        <v>8.0</v>
      </c>
      <c r="J382" s="233" t="s">
        <v>39</v>
      </c>
      <c r="K382" s="233" t="s">
        <v>27</v>
      </c>
      <c r="L382" s="233" t="s">
        <v>27</v>
      </c>
      <c r="M382" s="233">
        <v>5.0</v>
      </c>
      <c r="N382" s="233">
        <v>6.0</v>
      </c>
      <c r="O382" s="233">
        <v>6.0</v>
      </c>
      <c r="P382" s="233">
        <v>6.0</v>
      </c>
      <c r="Q382" s="233" t="s">
        <v>28</v>
      </c>
      <c r="R382" s="233" t="s">
        <v>27</v>
      </c>
      <c r="S382" s="236"/>
      <c r="T382" s="236"/>
      <c r="U382" s="236"/>
      <c r="V382" s="236"/>
      <c r="W382" s="236"/>
      <c r="X382" s="234">
        <v>8880.28</v>
      </c>
      <c r="Y382" s="234"/>
      <c r="Z382" s="234"/>
      <c r="AA382" s="235"/>
      <c r="AB382" s="235"/>
      <c r="AC382" s="236"/>
      <c r="AD382" s="233"/>
    </row>
    <row r="383">
      <c r="A383" s="229">
        <v>381.0</v>
      </c>
      <c r="B383" s="229" t="s">
        <v>54</v>
      </c>
      <c r="C383" s="229" t="s">
        <v>28</v>
      </c>
      <c r="D383" s="229" t="s">
        <v>28</v>
      </c>
      <c r="E383" s="229" t="s">
        <v>28</v>
      </c>
      <c r="F383" s="229">
        <v>64.0</v>
      </c>
      <c r="G383" s="229" t="s">
        <v>28</v>
      </c>
      <c r="H383" s="229" t="s">
        <v>30</v>
      </c>
      <c r="I383" s="233">
        <v>8.0</v>
      </c>
      <c r="J383" s="233" t="s">
        <v>40</v>
      </c>
      <c r="K383" s="233" t="s">
        <v>27</v>
      </c>
      <c r="L383" s="233" t="s">
        <v>28</v>
      </c>
      <c r="M383" s="233">
        <v>3.0</v>
      </c>
      <c r="N383" s="233">
        <v>4.0</v>
      </c>
      <c r="O383" s="233">
        <v>4.0</v>
      </c>
      <c r="P383" s="233">
        <v>4.0</v>
      </c>
      <c r="Q383" s="233" t="s">
        <v>28</v>
      </c>
      <c r="R383" s="233" t="s">
        <v>27</v>
      </c>
      <c r="S383" s="236"/>
      <c r="T383" s="236"/>
      <c r="U383" s="236"/>
      <c r="V383" s="236"/>
      <c r="W383" s="236"/>
      <c r="X383" s="234">
        <v>5235.56</v>
      </c>
      <c r="Y383" s="234"/>
      <c r="Z383" s="234"/>
      <c r="AA383" s="235"/>
      <c r="AB383" s="235"/>
      <c r="AC383" s="236"/>
      <c r="AD383" s="233"/>
    </row>
    <row r="384">
      <c r="A384" s="233">
        <v>382.0</v>
      </c>
      <c r="B384" s="229" t="s">
        <v>54</v>
      </c>
      <c r="C384" s="229" t="s">
        <v>28</v>
      </c>
      <c r="D384" s="229" t="s">
        <v>28</v>
      </c>
      <c r="E384" s="229" t="s">
        <v>28</v>
      </c>
      <c r="F384" s="229">
        <v>64.0</v>
      </c>
      <c r="G384" s="229" t="s">
        <v>28</v>
      </c>
      <c r="H384" s="229" t="s">
        <v>30</v>
      </c>
      <c r="I384" s="233">
        <v>8.0</v>
      </c>
      <c r="J384" s="233" t="s">
        <v>41</v>
      </c>
      <c r="K384" s="233" t="s">
        <v>27</v>
      </c>
      <c r="L384" s="233" t="s">
        <v>27</v>
      </c>
      <c r="M384" s="233">
        <v>4.0</v>
      </c>
      <c r="N384" s="233">
        <v>0.0</v>
      </c>
      <c r="O384" s="233">
        <v>6.0</v>
      </c>
      <c r="P384" s="233">
        <v>3.0</v>
      </c>
      <c r="Q384" s="233" t="s">
        <v>28</v>
      </c>
      <c r="R384" s="233" t="s">
        <v>27</v>
      </c>
      <c r="S384" s="236"/>
      <c r="T384" s="236"/>
      <c r="U384" s="236"/>
      <c r="V384" s="236"/>
      <c r="W384" s="236"/>
      <c r="X384" s="234">
        <v>1190.87</v>
      </c>
      <c r="Y384" s="234"/>
      <c r="Z384" s="234"/>
      <c r="AA384" s="235"/>
      <c r="AB384" s="235"/>
      <c r="AC384" s="236"/>
      <c r="AD384" s="233"/>
    </row>
    <row r="385">
      <c r="A385" s="229">
        <v>383.0</v>
      </c>
      <c r="B385" s="229" t="s">
        <v>54</v>
      </c>
      <c r="C385" s="229" t="s">
        <v>28</v>
      </c>
      <c r="D385" s="229" t="s">
        <v>28</v>
      </c>
      <c r="E385" s="229" t="s">
        <v>28</v>
      </c>
      <c r="F385" s="229">
        <v>64.0</v>
      </c>
      <c r="G385" s="229" t="s">
        <v>28</v>
      </c>
      <c r="H385" s="229" t="s">
        <v>30</v>
      </c>
      <c r="I385" s="233">
        <v>8.0</v>
      </c>
      <c r="J385" s="233" t="s">
        <v>42</v>
      </c>
      <c r="K385" s="233" t="s">
        <v>27</v>
      </c>
      <c r="L385" s="233" t="s">
        <v>28</v>
      </c>
      <c r="M385" s="233">
        <v>1.0</v>
      </c>
      <c r="N385" s="233">
        <v>5.0</v>
      </c>
      <c r="O385" s="233">
        <v>2.0</v>
      </c>
      <c r="P385" s="233">
        <v>2.0</v>
      </c>
      <c r="Q385" s="233" t="s">
        <v>27</v>
      </c>
      <c r="R385" s="233" t="s">
        <v>27</v>
      </c>
      <c r="S385" s="236"/>
      <c r="T385" s="236"/>
      <c r="U385" s="236"/>
      <c r="V385" s="236"/>
      <c r="W385" s="236"/>
      <c r="X385" s="234">
        <v>6179.65</v>
      </c>
      <c r="Y385" s="234"/>
      <c r="Z385" s="234"/>
      <c r="AA385" s="235"/>
      <c r="AB385" s="235"/>
      <c r="AC385" s="236"/>
      <c r="AD385" s="233"/>
    </row>
    <row r="386">
      <c r="A386" s="233">
        <v>384.0</v>
      </c>
      <c r="B386" s="229" t="s">
        <v>54</v>
      </c>
      <c r="C386" s="229" t="s">
        <v>28</v>
      </c>
      <c r="D386" s="229" t="s">
        <v>28</v>
      </c>
      <c r="E386" s="229" t="s">
        <v>28</v>
      </c>
      <c r="F386" s="229">
        <v>64.0</v>
      </c>
      <c r="G386" s="229" t="s">
        <v>28</v>
      </c>
      <c r="H386" s="229" t="s">
        <v>30</v>
      </c>
      <c r="I386" s="233">
        <v>8.0</v>
      </c>
      <c r="J386" s="233" t="s">
        <v>44</v>
      </c>
      <c r="K386" s="233" t="s">
        <v>27</v>
      </c>
      <c r="L386" s="233" t="s">
        <v>28</v>
      </c>
      <c r="M386" s="233">
        <v>1.0</v>
      </c>
      <c r="N386" s="233">
        <v>4.0</v>
      </c>
      <c r="O386" s="233">
        <v>2.0</v>
      </c>
      <c r="P386" s="233">
        <v>2.0</v>
      </c>
      <c r="Q386" s="233" t="s">
        <v>27</v>
      </c>
      <c r="R386" s="233" t="s">
        <v>28</v>
      </c>
      <c r="S386" s="236"/>
      <c r="T386" s="236"/>
      <c r="U386" s="236"/>
      <c r="V386" s="236"/>
      <c r="W386" s="236"/>
      <c r="X386" s="234">
        <v>5580.69</v>
      </c>
      <c r="Y386" s="234"/>
      <c r="Z386" s="234"/>
      <c r="AA386" s="235"/>
      <c r="AB386" s="235"/>
      <c r="AC386" s="236"/>
      <c r="AD386" s="233"/>
    </row>
    <row r="387">
      <c r="A387" s="229">
        <v>385.0</v>
      </c>
      <c r="B387" s="229" t="s">
        <v>54</v>
      </c>
      <c r="C387" s="229" t="s">
        <v>28</v>
      </c>
      <c r="D387" s="229" t="s">
        <v>28</v>
      </c>
      <c r="E387" s="229" t="s">
        <v>28</v>
      </c>
      <c r="F387" s="229">
        <v>64.0</v>
      </c>
      <c r="G387" s="229" t="s">
        <v>28</v>
      </c>
      <c r="H387" s="229" t="s">
        <v>30</v>
      </c>
      <c r="I387" s="233">
        <v>8.0</v>
      </c>
      <c r="J387" s="233" t="s">
        <v>45</v>
      </c>
      <c r="K387" s="233" t="s">
        <v>27</v>
      </c>
      <c r="L387" s="233" t="s">
        <v>27</v>
      </c>
      <c r="M387" s="233">
        <v>1.0</v>
      </c>
      <c r="N387" s="233">
        <v>4.0</v>
      </c>
      <c r="O387" s="233">
        <v>2.0</v>
      </c>
      <c r="P387" s="233">
        <v>2.0</v>
      </c>
      <c r="Q387" s="233" t="s">
        <v>28</v>
      </c>
      <c r="R387" s="233" t="s">
        <v>27</v>
      </c>
      <c r="S387" s="236"/>
      <c r="T387" s="236"/>
      <c r="U387" s="236"/>
      <c r="V387" s="236"/>
      <c r="W387" s="236"/>
      <c r="X387" s="234">
        <v>3182.99</v>
      </c>
      <c r="Y387" s="234"/>
      <c r="Z387" s="234"/>
      <c r="AA387" s="235"/>
      <c r="AB387" s="235"/>
      <c r="AC387" s="236"/>
      <c r="AD387" s="233"/>
    </row>
    <row r="388">
      <c r="A388" s="233">
        <v>386.0</v>
      </c>
      <c r="B388" s="229" t="s">
        <v>54</v>
      </c>
      <c r="C388" s="229" t="s">
        <v>28</v>
      </c>
      <c r="D388" s="229" t="s">
        <v>28</v>
      </c>
      <c r="E388" s="229" t="s">
        <v>28</v>
      </c>
      <c r="F388" s="229">
        <v>64.0</v>
      </c>
      <c r="G388" s="229" t="s">
        <v>28</v>
      </c>
      <c r="H388" s="229" t="s">
        <v>30</v>
      </c>
      <c r="I388" s="233">
        <v>8.0</v>
      </c>
      <c r="J388" s="233" t="s">
        <v>46</v>
      </c>
      <c r="K388" s="233" t="s">
        <v>27</v>
      </c>
      <c r="L388" s="233" t="s">
        <v>27</v>
      </c>
      <c r="M388" s="233">
        <v>1.0</v>
      </c>
      <c r="N388" s="233">
        <v>0.0</v>
      </c>
      <c r="O388" s="233">
        <v>3.0</v>
      </c>
      <c r="P388" s="233">
        <v>3.0</v>
      </c>
      <c r="Q388" s="233" t="s">
        <v>28</v>
      </c>
      <c r="R388" s="233" t="s">
        <v>27</v>
      </c>
      <c r="S388" s="236"/>
      <c r="T388" s="236"/>
      <c r="U388" s="236"/>
      <c r="V388" s="236"/>
      <c r="W388" s="236"/>
      <c r="X388" s="234">
        <v>5054.8</v>
      </c>
      <c r="Y388" s="234"/>
      <c r="Z388" s="234"/>
      <c r="AA388" s="235"/>
      <c r="AB388" s="235"/>
      <c r="AC388" s="236"/>
      <c r="AD388" s="233"/>
    </row>
    <row r="389">
      <c r="A389" s="229">
        <v>387.0</v>
      </c>
      <c r="B389" s="229" t="s">
        <v>54</v>
      </c>
      <c r="C389" s="229" t="s">
        <v>28</v>
      </c>
      <c r="D389" s="229" t="s">
        <v>28</v>
      </c>
      <c r="E389" s="229" t="s">
        <v>28</v>
      </c>
      <c r="F389" s="229">
        <v>64.0</v>
      </c>
      <c r="G389" s="229" t="s">
        <v>28</v>
      </c>
      <c r="H389" s="229" t="s">
        <v>30</v>
      </c>
      <c r="I389" s="233">
        <v>8.0</v>
      </c>
      <c r="J389" s="233" t="s">
        <v>47</v>
      </c>
      <c r="K389" s="233" t="s">
        <v>27</v>
      </c>
      <c r="L389" s="233" t="s">
        <v>27</v>
      </c>
      <c r="M389" s="233">
        <v>2.0</v>
      </c>
      <c r="N389" s="233">
        <v>3.0</v>
      </c>
      <c r="O389" s="233">
        <v>3.0</v>
      </c>
      <c r="P389" s="233">
        <v>2.0</v>
      </c>
      <c r="Q389" s="233" t="s">
        <v>28</v>
      </c>
      <c r="R389" s="233" t="s">
        <v>28</v>
      </c>
      <c r="S389" s="236"/>
      <c r="T389" s="236"/>
      <c r="U389" s="236"/>
      <c r="V389" s="236"/>
      <c r="W389" s="236"/>
      <c r="X389" s="234">
        <v>14090.61</v>
      </c>
      <c r="Y389" s="234"/>
      <c r="Z389" s="234"/>
      <c r="AA389" s="235"/>
      <c r="AB389" s="235"/>
      <c r="AC389" s="236"/>
      <c r="AD389" s="233"/>
    </row>
    <row r="390">
      <c r="A390" s="233">
        <v>388.0</v>
      </c>
      <c r="B390" s="229" t="s">
        <v>54</v>
      </c>
      <c r="C390" s="229" t="s">
        <v>28</v>
      </c>
      <c r="D390" s="229" t="s">
        <v>28</v>
      </c>
      <c r="E390" s="229" t="s">
        <v>28</v>
      </c>
      <c r="F390" s="229">
        <v>64.0</v>
      </c>
      <c r="G390" s="229" t="s">
        <v>28</v>
      </c>
      <c r="H390" s="229" t="s">
        <v>30</v>
      </c>
      <c r="I390" s="233">
        <v>8.0</v>
      </c>
      <c r="J390" s="233" t="s">
        <v>49</v>
      </c>
      <c r="K390" s="233" t="s">
        <v>27</v>
      </c>
      <c r="L390" s="233" t="s">
        <v>28</v>
      </c>
      <c r="M390" s="233">
        <v>1.0</v>
      </c>
      <c r="N390" s="233">
        <v>6.0</v>
      </c>
      <c r="O390" s="233">
        <v>2.0</v>
      </c>
      <c r="P390" s="233">
        <v>2.0</v>
      </c>
      <c r="Q390" s="233" t="s">
        <v>28</v>
      </c>
      <c r="R390" s="233" t="s">
        <v>28</v>
      </c>
      <c r="S390" s="236"/>
      <c r="T390" s="236"/>
      <c r="U390" s="236"/>
      <c r="V390" s="236"/>
      <c r="W390" s="236"/>
      <c r="X390" s="234">
        <v>6076.56</v>
      </c>
      <c r="Y390" s="234"/>
      <c r="Z390" s="234"/>
      <c r="AA390" s="235"/>
      <c r="AB390" s="235"/>
      <c r="AC390" s="236"/>
      <c r="AD390" s="233"/>
    </row>
    <row r="391">
      <c r="A391" s="229">
        <v>389.0</v>
      </c>
      <c r="B391" s="229" t="s">
        <v>54</v>
      </c>
      <c r="C391" s="229" t="s">
        <v>28</v>
      </c>
      <c r="D391" s="229" t="s">
        <v>28</v>
      </c>
      <c r="E391" s="229" t="s">
        <v>28</v>
      </c>
      <c r="F391" s="229">
        <v>64.0</v>
      </c>
      <c r="G391" s="229" t="s">
        <v>28</v>
      </c>
      <c r="H391" s="229" t="s">
        <v>30</v>
      </c>
      <c r="I391" s="233">
        <v>8.0</v>
      </c>
      <c r="J391" s="233" t="s">
        <v>51</v>
      </c>
      <c r="K391" s="233" t="s">
        <v>27</v>
      </c>
      <c r="L391" s="233" t="s">
        <v>27</v>
      </c>
      <c r="M391" s="233">
        <v>3.0</v>
      </c>
      <c r="N391" s="233">
        <v>4.0</v>
      </c>
      <c r="O391" s="233">
        <v>6.0</v>
      </c>
      <c r="P391" s="233">
        <v>4.0</v>
      </c>
      <c r="Q391" s="233" t="s">
        <v>28</v>
      </c>
      <c r="R391" s="233" t="s">
        <v>27</v>
      </c>
      <c r="S391" s="236"/>
      <c r="T391" s="236"/>
      <c r="U391" s="236"/>
      <c r="V391" s="236"/>
      <c r="W391" s="236"/>
      <c r="X391" s="234" t="s">
        <v>199</v>
      </c>
      <c r="Y391" s="234"/>
      <c r="Z391" s="234"/>
      <c r="AA391" s="235"/>
      <c r="AB391" s="235"/>
      <c r="AC391" s="236"/>
      <c r="AD391" s="233"/>
    </row>
    <row r="392">
      <c r="A392" s="233">
        <v>390.0</v>
      </c>
      <c r="B392" s="229" t="s">
        <v>54</v>
      </c>
      <c r="C392" s="229" t="s">
        <v>28</v>
      </c>
      <c r="D392" s="229" t="s">
        <v>28</v>
      </c>
      <c r="E392" s="229" t="s">
        <v>28</v>
      </c>
      <c r="F392" s="229">
        <v>64.0</v>
      </c>
      <c r="G392" s="229" t="s">
        <v>28</v>
      </c>
      <c r="H392" s="229" t="s">
        <v>30</v>
      </c>
      <c r="I392" s="233">
        <v>8.0</v>
      </c>
      <c r="J392" s="233" t="s">
        <v>52</v>
      </c>
      <c r="K392" s="233" t="s">
        <v>27</v>
      </c>
      <c r="L392" s="233" t="s">
        <v>27</v>
      </c>
      <c r="M392" s="233">
        <v>0.0</v>
      </c>
      <c r="N392" s="233">
        <v>0.0</v>
      </c>
      <c r="O392" s="233">
        <v>3.0</v>
      </c>
      <c r="P392" s="233">
        <v>2.0</v>
      </c>
      <c r="Q392" s="233" t="s">
        <v>28</v>
      </c>
      <c r="R392" s="233" t="s">
        <v>27</v>
      </c>
      <c r="S392" s="236"/>
      <c r="T392" s="236"/>
      <c r="U392" s="236"/>
      <c r="V392" s="236"/>
      <c r="W392" s="236"/>
      <c r="X392" s="234">
        <v>3514.0</v>
      </c>
      <c r="Y392" s="234"/>
      <c r="Z392" s="234"/>
      <c r="AA392" s="235"/>
      <c r="AB392" s="235"/>
      <c r="AC392" s="236"/>
      <c r="AD392" s="233"/>
    </row>
    <row r="393">
      <c r="A393" s="229">
        <v>391.0</v>
      </c>
      <c r="B393" s="229" t="s">
        <v>54</v>
      </c>
      <c r="C393" s="229" t="s">
        <v>28</v>
      </c>
      <c r="D393" s="229" t="s">
        <v>28</v>
      </c>
      <c r="E393" s="229" t="s">
        <v>28</v>
      </c>
      <c r="F393" s="229">
        <v>64.0</v>
      </c>
      <c r="G393" s="229" t="s">
        <v>28</v>
      </c>
      <c r="H393" s="229" t="s">
        <v>30</v>
      </c>
      <c r="I393" s="233">
        <v>16.0</v>
      </c>
      <c r="J393" s="233" t="s">
        <v>31</v>
      </c>
      <c r="K393" s="229" t="s">
        <v>27</v>
      </c>
      <c r="L393" s="229" t="s">
        <v>28</v>
      </c>
      <c r="M393" s="229">
        <v>0.0</v>
      </c>
      <c r="N393" s="229">
        <v>7.0</v>
      </c>
      <c r="O393" s="229">
        <v>1.0</v>
      </c>
      <c r="P393" s="229">
        <v>1.0</v>
      </c>
      <c r="Q393" s="229" t="s">
        <v>28</v>
      </c>
      <c r="R393" s="229" t="s">
        <v>27</v>
      </c>
      <c r="S393" s="236"/>
      <c r="T393" s="236"/>
      <c r="U393" s="236"/>
      <c r="V393" s="236"/>
      <c r="W393" s="236"/>
      <c r="X393" s="234">
        <v>7180.38</v>
      </c>
      <c r="Y393" s="234"/>
      <c r="Z393" s="234"/>
      <c r="AA393" s="235"/>
      <c r="AB393" s="235"/>
      <c r="AC393" s="236"/>
      <c r="AD393" s="233"/>
    </row>
    <row r="394">
      <c r="A394" s="233">
        <v>392.0</v>
      </c>
      <c r="B394" s="229" t="s">
        <v>54</v>
      </c>
      <c r="C394" s="229" t="s">
        <v>28</v>
      </c>
      <c r="D394" s="229" t="s">
        <v>28</v>
      </c>
      <c r="E394" s="229" t="s">
        <v>28</v>
      </c>
      <c r="F394" s="229">
        <v>64.0</v>
      </c>
      <c r="G394" s="229" t="s">
        <v>28</v>
      </c>
      <c r="H394" s="229" t="s">
        <v>30</v>
      </c>
      <c r="I394" s="233">
        <v>16.0</v>
      </c>
      <c r="J394" s="233" t="s">
        <v>32</v>
      </c>
      <c r="K394" s="233" t="s">
        <v>27</v>
      </c>
      <c r="L394" s="233" t="s">
        <v>27</v>
      </c>
      <c r="M394" s="233">
        <v>8.0</v>
      </c>
      <c r="N394" s="233">
        <v>0.0</v>
      </c>
      <c r="O394" s="233">
        <v>10.0</v>
      </c>
      <c r="P394" s="233">
        <v>5.0</v>
      </c>
      <c r="Q394" s="233" t="s">
        <v>28</v>
      </c>
      <c r="R394" s="233" t="s">
        <v>27</v>
      </c>
      <c r="S394" s="236"/>
      <c r="T394" s="236"/>
      <c r="U394" s="236"/>
      <c r="V394" s="236"/>
      <c r="W394" s="236"/>
      <c r="X394" s="234">
        <v>2975.73</v>
      </c>
      <c r="Y394" s="234"/>
      <c r="Z394" s="234"/>
      <c r="AA394" s="235"/>
      <c r="AB394" s="235"/>
      <c r="AC394" s="236"/>
      <c r="AD394" s="233"/>
    </row>
    <row r="395">
      <c r="A395" s="229">
        <v>393.0</v>
      </c>
      <c r="B395" s="229" t="s">
        <v>54</v>
      </c>
      <c r="C395" s="229" t="s">
        <v>28</v>
      </c>
      <c r="D395" s="229" t="s">
        <v>28</v>
      </c>
      <c r="E395" s="229" t="s">
        <v>28</v>
      </c>
      <c r="F395" s="229">
        <v>64.0</v>
      </c>
      <c r="G395" s="229" t="s">
        <v>28</v>
      </c>
      <c r="H395" s="229" t="s">
        <v>30</v>
      </c>
      <c r="I395" s="233">
        <v>16.0</v>
      </c>
      <c r="J395" s="233" t="s">
        <v>33</v>
      </c>
      <c r="K395" s="233" t="s">
        <v>27</v>
      </c>
      <c r="L395" s="233" t="s">
        <v>28</v>
      </c>
      <c r="M395" s="233">
        <v>2.0</v>
      </c>
      <c r="N395" s="233">
        <v>4.0</v>
      </c>
      <c r="O395" s="233">
        <v>3.0</v>
      </c>
      <c r="P395" s="233">
        <v>3.0</v>
      </c>
      <c r="Q395" s="233" t="s">
        <v>28</v>
      </c>
      <c r="R395" s="233" t="s">
        <v>27</v>
      </c>
      <c r="S395" s="236"/>
      <c r="T395" s="236"/>
      <c r="U395" s="236"/>
      <c r="V395" s="236"/>
      <c r="W395" s="236"/>
      <c r="X395" s="234">
        <v>8694.54</v>
      </c>
      <c r="Y395" s="234"/>
      <c r="Z395" s="234"/>
      <c r="AA395" s="235"/>
      <c r="AB395" s="235"/>
      <c r="AC395" s="236"/>
      <c r="AD395" s="233"/>
    </row>
    <row r="396">
      <c r="A396" s="233">
        <v>394.0</v>
      </c>
      <c r="B396" s="229" t="s">
        <v>54</v>
      </c>
      <c r="C396" s="229" t="s">
        <v>28</v>
      </c>
      <c r="D396" s="229" t="s">
        <v>28</v>
      </c>
      <c r="E396" s="229" t="s">
        <v>28</v>
      </c>
      <c r="F396" s="229">
        <v>64.0</v>
      </c>
      <c r="G396" s="229" t="s">
        <v>28</v>
      </c>
      <c r="H396" s="229" t="s">
        <v>30</v>
      </c>
      <c r="I396" s="233">
        <v>16.0</v>
      </c>
      <c r="J396" s="233" t="s">
        <v>34</v>
      </c>
      <c r="K396" s="233" t="s">
        <v>27</v>
      </c>
      <c r="L396" s="233" t="s">
        <v>27</v>
      </c>
      <c r="M396" s="233">
        <v>0.0</v>
      </c>
      <c r="N396" s="233">
        <v>3.0</v>
      </c>
      <c r="O396" s="233">
        <v>2.0</v>
      </c>
      <c r="P396" s="233">
        <v>2.0</v>
      </c>
      <c r="Q396" s="233" t="s">
        <v>28</v>
      </c>
      <c r="R396" s="233" t="s">
        <v>27</v>
      </c>
      <c r="S396" s="236"/>
      <c r="T396" s="236"/>
      <c r="U396" s="236"/>
      <c r="V396" s="236"/>
      <c r="W396" s="236"/>
      <c r="X396" s="234">
        <v>2709.31</v>
      </c>
      <c r="Y396" s="234"/>
      <c r="Z396" s="234"/>
      <c r="AA396" s="235"/>
      <c r="AB396" s="235"/>
      <c r="AC396" s="236"/>
      <c r="AD396" s="233"/>
    </row>
    <row r="397">
      <c r="A397" s="229">
        <v>395.0</v>
      </c>
      <c r="B397" s="229" t="s">
        <v>54</v>
      </c>
      <c r="C397" s="229" t="s">
        <v>28</v>
      </c>
      <c r="D397" s="229" t="s">
        <v>28</v>
      </c>
      <c r="E397" s="229" t="s">
        <v>28</v>
      </c>
      <c r="F397" s="229">
        <v>64.0</v>
      </c>
      <c r="G397" s="229" t="s">
        <v>28</v>
      </c>
      <c r="H397" s="229" t="s">
        <v>30</v>
      </c>
      <c r="I397" s="233">
        <v>16.0</v>
      </c>
      <c r="J397" s="233" t="s">
        <v>35</v>
      </c>
      <c r="K397" s="233" t="s">
        <v>27</v>
      </c>
      <c r="L397" s="233" t="s">
        <v>28</v>
      </c>
      <c r="M397" s="233">
        <v>5.0</v>
      </c>
      <c r="N397" s="233">
        <v>4.0</v>
      </c>
      <c r="O397" s="233">
        <v>6.0</v>
      </c>
      <c r="P397" s="233">
        <v>6.0</v>
      </c>
      <c r="Q397" s="233" t="s">
        <v>28</v>
      </c>
      <c r="R397" s="233" t="s">
        <v>27</v>
      </c>
      <c r="S397" s="236"/>
      <c r="T397" s="236"/>
      <c r="U397" s="236"/>
      <c r="V397" s="236"/>
      <c r="W397" s="236"/>
      <c r="X397" s="234">
        <v>21042.21</v>
      </c>
      <c r="Y397" s="234"/>
      <c r="Z397" s="234"/>
      <c r="AA397" s="235"/>
      <c r="AB397" s="235"/>
      <c r="AC397" s="236"/>
      <c r="AD397" s="233"/>
    </row>
    <row r="398">
      <c r="A398" s="233">
        <v>396.0</v>
      </c>
      <c r="B398" s="229" t="s">
        <v>54</v>
      </c>
      <c r="C398" s="229" t="s">
        <v>28</v>
      </c>
      <c r="D398" s="229" t="s">
        <v>28</v>
      </c>
      <c r="E398" s="229" t="s">
        <v>28</v>
      </c>
      <c r="F398" s="229">
        <v>64.0</v>
      </c>
      <c r="G398" s="229" t="s">
        <v>28</v>
      </c>
      <c r="H398" s="229" t="s">
        <v>30</v>
      </c>
      <c r="I398" s="233">
        <v>16.0</v>
      </c>
      <c r="J398" s="233" t="s">
        <v>36</v>
      </c>
      <c r="K398" s="233" t="s">
        <v>27</v>
      </c>
      <c r="L398" s="233" t="s">
        <v>28</v>
      </c>
      <c r="M398" s="233">
        <v>0.0</v>
      </c>
      <c r="N398" s="233">
        <v>4.0</v>
      </c>
      <c r="O398" s="233">
        <v>1.0</v>
      </c>
      <c r="P398" s="233">
        <v>1.0</v>
      </c>
      <c r="Q398" s="233" t="s">
        <v>28</v>
      </c>
      <c r="R398" s="233" t="s">
        <v>28</v>
      </c>
      <c r="S398" s="236"/>
      <c r="T398" s="236"/>
      <c r="U398" s="236"/>
      <c r="V398" s="236"/>
      <c r="W398" s="236"/>
      <c r="X398" s="234">
        <v>4968.18</v>
      </c>
      <c r="Y398" s="234"/>
      <c r="Z398" s="234"/>
      <c r="AA398" s="235"/>
      <c r="AB398" s="235"/>
      <c r="AC398" s="236"/>
      <c r="AD398" s="233"/>
    </row>
    <row r="399">
      <c r="A399" s="229">
        <v>397.0</v>
      </c>
      <c r="B399" s="229" t="s">
        <v>54</v>
      </c>
      <c r="C399" s="229" t="s">
        <v>28</v>
      </c>
      <c r="D399" s="229" t="s">
        <v>28</v>
      </c>
      <c r="E399" s="229" t="s">
        <v>28</v>
      </c>
      <c r="F399" s="229">
        <v>64.0</v>
      </c>
      <c r="G399" s="229" t="s">
        <v>28</v>
      </c>
      <c r="H399" s="229" t="s">
        <v>30</v>
      </c>
      <c r="I399" s="233">
        <v>16.0</v>
      </c>
      <c r="J399" s="233" t="s">
        <v>37</v>
      </c>
      <c r="K399" s="233" t="s">
        <v>27</v>
      </c>
      <c r="L399" s="233" t="s">
        <v>27</v>
      </c>
      <c r="M399" s="233">
        <v>5.0</v>
      </c>
      <c r="N399" s="233">
        <v>5.0</v>
      </c>
      <c r="O399" s="233">
        <v>6.0</v>
      </c>
      <c r="P399" s="233">
        <v>5.0</v>
      </c>
      <c r="Q399" s="233" t="s">
        <v>28</v>
      </c>
      <c r="R399" s="233" t="s">
        <v>27</v>
      </c>
      <c r="S399" s="236"/>
      <c r="T399" s="236"/>
      <c r="U399" s="236"/>
      <c r="V399" s="236"/>
      <c r="W399" s="236"/>
      <c r="X399" s="234">
        <v>12887.05</v>
      </c>
      <c r="Y399" s="234"/>
      <c r="Z399" s="234"/>
      <c r="AA399" s="235"/>
      <c r="AB399" s="235"/>
      <c r="AC399" s="236"/>
      <c r="AD399" s="233"/>
    </row>
    <row r="400">
      <c r="A400" s="233">
        <v>398.0</v>
      </c>
      <c r="B400" s="229" t="s">
        <v>54</v>
      </c>
      <c r="C400" s="229" t="s">
        <v>28</v>
      </c>
      <c r="D400" s="229" t="s">
        <v>28</v>
      </c>
      <c r="E400" s="229" t="s">
        <v>28</v>
      </c>
      <c r="F400" s="229">
        <v>64.0</v>
      </c>
      <c r="G400" s="229" t="s">
        <v>28</v>
      </c>
      <c r="H400" s="229" t="s">
        <v>30</v>
      </c>
      <c r="I400" s="233">
        <v>16.0</v>
      </c>
      <c r="J400" s="233" t="s">
        <v>38</v>
      </c>
      <c r="K400" s="233" t="s">
        <v>27</v>
      </c>
      <c r="L400" s="233" t="s">
        <v>27</v>
      </c>
      <c r="M400" s="233">
        <v>7.0</v>
      </c>
      <c r="N400" s="233">
        <v>5.0</v>
      </c>
      <c r="O400" s="233">
        <v>8.0</v>
      </c>
      <c r="P400" s="233">
        <v>8.0</v>
      </c>
      <c r="Q400" s="233" t="s">
        <v>27</v>
      </c>
      <c r="R400" s="233" t="s">
        <v>27</v>
      </c>
      <c r="S400" s="236"/>
      <c r="T400" s="236"/>
      <c r="U400" s="236"/>
      <c r="V400" s="236"/>
      <c r="W400" s="236"/>
      <c r="X400" s="234">
        <v>17291.93</v>
      </c>
      <c r="Y400" s="234"/>
      <c r="Z400" s="234"/>
      <c r="AA400" s="235"/>
      <c r="AB400" s="235"/>
      <c r="AC400" s="236"/>
      <c r="AD400" s="233"/>
    </row>
    <row r="401">
      <c r="A401" s="229">
        <v>399.0</v>
      </c>
      <c r="B401" s="229" t="s">
        <v>54</v>
      </c>
      <c r="C401" s="229" t="s">
        <v>28</v>
      </c>
      <c r="D401" s="229" t="s">
        <v>28</v>
      </c>
      <c r="E401" s="229" t="s">
        <v>28</v>
      </c>
      <c r="F401" s="229">
        <v>64.0</v>
      </c>
      <c r="G401" s="229" t="s">
        <v>28</v>
      </c>
      <c r="H401" s="229" t="s">
        <v>30</v>
      </c>
      <c r="I401" s="233">
        <v>16.0</v>
      </c>
      <c r="J401" s="233" t="s">
        <v>39</v>
      </c>
      <c r="K401" s="233" t="s">
        <v>27</v>
      </c>
      <c r="L401" s="233" t="s">
        <v>27</v>
      </c>
      <c r="M401" s="233">
        <v>5.0</v>
      </c>
      <c r="N401" s="233">
        <v>6.0</v>
      </c>
      <c r="O401" s="233">
        <v>6.0</v>
      </c>
      <c r="P401" s="233">
        <v>6.0</v>
      </c>
      <c r="Q401" s="233" t="s">
        <v>28</v>
      </c>
      <c r="R401" s="233" t="s">
        <v>27</v>
      </c>
      <c r="S401" s="236"/>
      <c r="T401" s="236"/>
      <c r="U401" s="236"/>
      <c r="V401" s="236"/>
      <c r="W401" s="236"/>
      <c r="X401" s="234">
        <v>19974.32</v>
      </c>
      <c r="Y401" s="234"/>
      <c r="Z401" s="234"/>
      <c r="AA401" s="235"/>
      <c r="AB401" s="235"/>
      <c r="AC401" s="236"/>
      <c r="AD401" s="233"/>
    </row>
    <row r="402">
      <c r="A402" s="233">
        <v>400.0</v>
      </c>
      <c r="B402" s="229" t="s">
        <v>54</v>
      </c>
      <c r="C402" s="229" t="s">
        <v>28</v>
      </c>
      <c r="D402" s="229" t="s">
        <v>28</v>
      </c>
      <c r="E402" s="229" t="s">
        <v>28</v>
      </c>
      <c r="F402" s="229">
        <v>64.0</v>
      </c>
      <c r="G402" s="229" t="s">
        <v>28</v>
      </c>
      <c r="H402" s="229" t="s">
        <v>30</v>
      </c>
      <c r="I402" s="233">
        <v>16.0</v>
      </c>
      <c r="J402" s="233" t="s">
        <v>40</v>
      </c>
      <c r="K402" s="233" t="s">
        <v>27</v>
      </c>
      <c r="L402" s="233" t="s">
        <v>28</v>
      </c>
      <c r="M402" s="233">
        <v>3.0</v>
      </c>
      <c r="N402" s="233">
        <v>4.0</v>
      </c>
      <c r="O402" s="233">
        <v>4.0</v>
      </c>
      <c r="P402" s="233">
        <v>4.0</v>
      </c>
      <c r="Q402" s="233" t="s">
        <v>28</v>
      </c>
      <c r="R402" s="233" t="s">
        <v>27</v>
      </c>
      <c r="S402" s="236"/>
      <c r="T402" s="236"/>
      <c r="U402" s="236"/>
      <c r="V402" s="236"/>
      <c r="W402" s="236"/>
      <c r="X402" s="234">
        <v>10443.36</v>
      </c>
      <c r="Y402" s="234"/>
      <c r="Z402" s="234"/>
      <c r="AA402" s="235"/>
      <c r="AB402" s="235"/>
      <c r="AC402" s="236"/>
      <c r="AD402" s="233"/>
    </row>
    <row r="403">
      <c r="A403" s="229">
        <v>401.0</v>
      </c>
      <c r="B403" s="229" t="s">
        <v>54</v>
      </c>
      <c r="C403" s="229" t="s">
        <v>28</v>
      </c>
      <c r="D403" s="229" t="s">
        <v>28</v>
      </c>
      <c r="E403" s="229" t="s">
        <v>28</v>
      </c>
      <c r="F403" s="229">
        <v>64.0</v>
      </c>
      <c r="G403" s="229" t="s">
        <v>28</v>
      </c>
      <c r="H403" s="229" t="s">
        <v>30</v>
      </c>
      <c r="I403" s="233">
        <v>16.0</v>
      </c>
      <c r="J403" s="233" t="s">
        <v>41</v>
      </c>
      <c r="K403" s="233" t="s">
        <v>27</v>
      </c>
      <c r="L403" s="233" t="s">
        <v>27</v>
      </c>
      <c r="M403" s="233">
        <v>4.0</v>
      </c>
      <c r="N403" s="233">
        <v>0.0</v>
      </c>
      <c r="O403" s="233">
        <v>6.0</v>
      </c>
      <c r="P403" s="233">
        <v>3.0</v>
      </c>
      <c r="Q403" s="233" t="s">
        <v>28</v>
      </c>
      <c r="R403" s="233" t="s">
        <v>27</v>
      </c>
      <c r="S403" s="236"/>
      <c r="T403" s="236"/>
      <c r="U403" s="236"/>
      <c r="V403" s="236"/>
      <c r="W403" s="236"/>
      <c r="X403" s="234">
        <v>2167.86</v>
      </c>
      <c r="Y403" s="234"/>
      <c r="Z403" s="234"/>
      <c r="AA403" s="235"/>
      <c r="AB403" s="235"/>
      <c r="AC403" s="236"/>
      <c r="AD403" s="233"/>
    </row>
    <row r="404">
      <c r="A404" s="233">
        <v>402.0</v>
      </c>
      <c r="B404" s="229" t="s">
        <v>54</v>
      </c>
      <c r="C404" s="229" t="s">
        <v>28</v>
      </c>
      <c r="D404" s="229" t="s">
        <v>28</v>
      </c>
      <c r="E404" s="229" t="s">
        <v>28</v>
      </c>
      <c r="F404" s="229">
        <v>64.0</v>
      </c>
      <c r="G404" s="229" t="s">
        <v>28</v>
      </c>
      <c r="H404" s="229" t="s">
        <v>30</v>
      </c>
      <c r="I404" s="233">
        <v>16.0</v>
      </c>
      <c r="J404" s="233" t="s">
        <v>42</v>
      </c>
      <c r="K404" s="233" t="s">
        <v>27</v>
      </c>
      <c r="L404" s="233" t="s">
        <v>28</v>
      </c>
      <c r="M404" s="233">
        <v>1.0</v>
      </c>
      <c r="N404" s="233">
        <v>5.0</v>
      </c>
      <c r="O404" s="233">
        <v>2.0</v>
      </c>
      <c r="P404" s="233">
        <v>2.0</v>
      </c>
      <c r="Q404" s="233" t="s">
        <v>27</v>
      </c>
      <c r="R404" s="233" t="s">
        <v>27</v>
      </c>
      <c r="S404" s="236"/>
      <c r="T404" s="236"/>
      <c r="U404" s="236"/>
      <c r="V404" s="236"/>
      <c r="W404" s="236"/>
      <c r="X404" s="234">
        <v>12112.55</v>
      </c>
      <c r="Y404" s="234"/>
      <c r="Z404" s="234"/>
      <c r="AA404" s="235"/>
      <c r="AB404" s="235"/>
      <c r="AC404" s="236"/>
      <c r="AD404" s="233"/>
    </row>
    <row r="405">
      <c r="A405" s="229">
        <v>403.0</v>
      </c>
      <c r="B405" s="229" t="s">
        <v>54</v>
      </c>
      <c r="C405" s="229" t="s">
        <v>28</v>
      </c>
      <c r="D405" s="229" t="s">
        <v>28</v>
      </c>
      <c r="E405" s="229" t="s">
        <v>28</v>
      </c>
      <c r="F405" s="229">
        <v>64.0</v>
      </c>
      <c r="G405" s="229" t="s">
        <v>28</v>
      </c>
      <c r="H405" s="229" t="s">
        <v>30</v>
      </c>
      <c r="I405" s="233">
        <v>16.0</v>
      </c>
      <c r="J405" s="233" t="s">
        <v>44</v>
      </c>
      <c r="K405" s="233" t="s">
        <v>27</v>
      </c>
      <c r="L405" s="233" t="s">
        <v>28</v>
      </c>
      <c r="M405" s="233">
        <v>1.0</v>
      </c>
      <c r="N405" s="233">
        <v>4.0</v>
      </c>
      <c r="O405" s="233">
        <v>2.0</v>
      </c>
      <c r="P405" s="233">
        <v>2.0</v>
      </c>
      <c r="Q405" s="233" t="s">
        <v>27</v>
      </c>
      <c r="R405" s="233" t="s">
        <v>28</v>
      </c>
      <c r="S405" s="236"/>
      <c r="T405" s="236"/>
      <c r="U405" s="236"/>
      <c r="V405" s="236"/>
      <c r="W405" s="236"/>
      <c r="X405" s="234">
        <v>11042.59</v>
      </c>
      <c r="Y405" s="234"/>
      <c r="Z405" s="234"/>
      <c r="AA405" s="235"/>
      <c r="AB405" s="235"/>
      <c r="AC405" s="236"/>
      <c r="AD405" s="233"/>
    </row>
    <row r="406">
      <c r="A406" s="233">
        <v>404.0</v>
      </c>
      <c r="B406" s="229" t="s">
        <v>54</v>
      </c>
      <c r="C406" s="229" t="s">
        <v>28</v>
      </c>
      <c r="D406" s="229" t="s">
        <v>28</v>
      </c>
      <c r="E406" s="229" t="s">
        <v>28</v>
      </c>
      <c r="F406" s="229">
        <v>64.0</v>
      </c>
      <c r="G406" s="229" t="s">
        <v>28</v>
      </c>
      <c r="H406" s="229" t="s">
        <v>30</v>
      </c>
      <c r="I406" s="233">
        <v>16.0</v>
      </c>
      <c r="J406" s="233" t="s">
        <v>45</v>
      </c>
      <c r="K406" s="233" t="s">
        <v>27</v>
      </c>
      <c r="L406" s="233" t="s">
        <v>27</v>
      </c>
      <c r="M406" s="233">
        <v>1.0</v>
      </c>
      <c r="N406" s="233">
        <v>4.0</v>
      </c>
      <c r="O406" s="233">
        <v>2.0</v>
      </c>
      <c r="P406" s="233">
        <v>2.0</v>
      </c>
      <c r="Q406" s="233" t="s">
        <v>28</v>
      </c>
      <c r="R406" s="233" t="s">
        <v>27</v>
      </c>
      <c r="S406" s="236"/>
      <c r="T406" s="236"/>
      <c r="U406" s="236"/>
      <c r="V406" s="236"/>
      <c r="W406" s="236"/>
      <c r="X406" s="234">
        <v>6406.81</v>
      </c>
      <c r="Y406" s="234"/>
      <c r="Z406" s="234"/>
      <c r="AA406" s="235"/>
      <c r="AB406" s="235"/>
      <c r="AC406" s="236"/>
      <c r="AD406" s="233"/>
    </row>
    <row r="407">
      <c r="A407" s="229">
        <v>405.0</v>
      </c>
      <c r="B407" s="229" t="s">
        <v>54</v>
      </c>
      <c r="C407" s="229" t="s">
        <v>28</v>
      </c>
      <c r="D407" s="229" t="s">
        <v>28</v>
      </c>
      <c r="E407" s="229" t="s">
        <v>28</v>
      </c>
      <c r="F407" s="229">
        <v>64.0</v>
      </c>
      <c r="G407" s="229" t="s">
        <v>28</v>
      </c>
      <c r="H407" s="229" t="s">
        <v>30</v>
      </c>
      <c r="I407" s="233">
        <v>16.0</v>
      </c>
      <c r="J407" s="233" t="s">
        <v>46</v>
      </c>
      <c r="K407" s="233" t="s">
        <v>27</v>
      </c>
      <c r="L407" s="233" t="s">
        <v>27</v>
      </c>
      <c r="M407" s="233">
        <v>1.0</v>
      </c>
      <c r="N407" s="233">
        <v>0.0</v>
      </c>
      <c r="O407" s="233">
        <v>3.0</v>
      </c>
      <c r="P407" s="233">
        <v>3.0</v>
      </c>
      <c r="Q407" s="233" t="s">
        <v>28</v>
      </c>
      <c r="R407" s="233" t="s">
        <v>27</v>
      </c>
      <c r="S407" s="236"/>
      <c r="T407" s="236"/>
      <c r="U407" s="236"/>
      <c r="V407" s="236"/>
      <c r="W407" s="236"/>
      <c r="X407" s="234">
        <v>10010.18</v>
      </c>
      <c r="Y407" s="234"/>
      <c r="Z407" s="234"/>
      <c r="AA407" s="235"/>
      <c r="AB407" s="235"/>
      <c r="AC407" s="236"/>
      <c r="AD407" s="233"/>
    </row>
    <row r="408">
      <c r="A408" s="233">
        <v>406.0</v>
      </c>
      <c r="B408" s="229" t="s">
        <v>54</v>
      </c>
      <c r="C408" s="229" t="s">
        <v>28</v>
      </c>
      <c r="D408" s="229" t="s">
        <v>28</v>
      </c>
      <c r="E408" s="229" t="s">
        <v>28</v>
      </c>
      <c r="F408" s="229">
        <v>64.0</v>
      </c>
      <c r="G408" s="229" t="s">
        <v>28</v>
      </c>
      <c r="H408" s="229" t="s">
        <v>30</v>
      </c>
      <c r="I408" s="233">
        <v>16.0</v>
      </c>
      <c r="J408" s="233" t="s">
        <v>47</v>
      </c>
      <c r="K408" s="233" t="s">
        <v>27</v>
      </c>
      <c r="L408" s="233" t="s">
        <v>27</v>
      </c>
      <c r="M408" s="233">
        <v>2.0</v>
      </c>
      <c r="N408" s="233">
        <v>3.0</v>
      </c>
      <c r="O408" s="233">
        <v>3.0</v>
      </c>
      <c r="P408" s="233">
        <v>2.0</v>
      </c>
      <c r="Q408" s="233" t="s">
        <v>28</v>
      </c>
      <c r="R408" s="233" t="s">
        <v>28</v>
      </c>
      <c r="S408" s="236"/>
      <c r="T408" s="236"/>
      <c r="U408" s="236"/>
      <c r="V408" s="236"/>
      <c r="W408" s="236"/>
      <c r="X408" s="234">
        <v>16332.69</v>
      </c>
      <c r="Y408" s="234"/>
      <c r="Z408" s="234"/>
      <c r="AA408" s="235"/>
      <c r="AB408" s="235"/>
      <c r="AC408" s="236"/>
      <c r="AD408" s="233"/>
    </row>
    <row r="409">
      <c r="A409" s="229">
        <v>407.0</v>
      </c>
      <c r="B409" s="229" t="s">
        <v>54</v>
      </c>
      <c r="C409" s="229" t="s">
        <v>28</v>
      </c>
      <c r="D409" s="229" t="s">
        <v>28</v>
      </c>
      <c r="E409" s="229" t="s">
        <v>28</v>
      </c>
      <c r="F409" s="229">
        <v>64.0</v>
      </c>
      <c r="G409" s="229" t="s">
        <v>28</v>
      </c>
      <c r="H409" s="229" t="s">
        <v>30</v>
      </c>
      <c r="I409" s="233">
        <v>16.0</v>
      </c>
      <c r="J409" s="233" t="s">
        <v>49</v>
      </c>
      <c r="K409" s="233" t="s">
        <v>27</v>
      </c>
      <c r="L409" s="233" t="s">
        <v>28</v>
      </c>
      <c r="M409" s="233">
        <v>1.0</v>
      </c>
      <c r="N409" s="233">
        <v>6.0</v>
      </c>
      <c r="O409" s="233">
        <v>2.0</v>
      </c>
      <c r="P409" s="233">
        <v>2.0</v>
      </c>
      <c r="Q409" s="233" t="s">
        <v>28</v>
      </c>
      <c r="R409" s="233" t="s">
        <v>28</v>
      </c>
      <c r="S409" s="236"/>
      <c r="T409" s="236"/>
      <c r="U409" s="236"/>
      <c r="V409" s="236"/>
      <c r="W409" s="236"/>
      <c r="X409" s="234">
        <v>12069.53</v>
      </c>
      <c r="Y409" s="234"/>
      <c r="Z409" s="234"/>
      <c r="AA409" s="235"/>
      <c r="AB409" s="235"/>
      <c r="AC409" s="236"/>
      <c r="AD409" s="233"/>
    </row>
    <row r="410">
      <c r="A410" s="233">
        <v>408.0</v>
      </c>
      <c r="B410" s="229" t="s">
        <v>54</v>
      </c>
      <c r="C410" s="229" t="s">
        <v>28</v>
      </c>
      <c r="D410" s="229" t="s">
        <v>28</v>
      </c>
      <c r="E410" s="229" t="s">
        <v>28</v>
      </c>
      <c r="F410" s="229">
        <v>64.0</v>
      </c>
      <c r="G410" s="229" t="s">
        <v>28</v>
      </c>
      <c r="H410" s="229" t="s">
        <v>30</v>
      </c>
      <c r="I410" s="233">
        <v>16.0</v>
      </c>
      <c r="J410" s="233" t="s">
        <v>51</v>
      </c>
      <c r="K410" s="233" t="s">
        <v>27</v>
      </c>
      <c r="L410" s="233" t="s">
        <v>27</v>
      </c>
      <c r="M410" s="233">
        <v>3.0</v>
      </c>
      <c r="N410" s="233">
        <v>4.0</v>
      </c>
      <c r="O410" s="233">
        <v>6.0</v>
      </c>
      <c r="P410" s="233">
        <v>4.0</v>
      </c>
      <c r="Q410" s="233" t="s">
        <v>28</v>
      </c>
      <c r="R410" s="233" t="s">
        <v>27</v>
      </c>
      <c r="S410" s="236"/>
      <c r="T410" s="236"/>
      <c r="U410" s="236"/>
      <c r="V410" s="236"/>
      <c r="W410" s="236"/>
      <c r="X410" s="234">
        <v>163795.08</v>
      </c>
      <c r="Y410" s="234"/>
      <c r="Z410" s="234"/>
      <c r="AA410" s="235"/>
      <c r="AB410" s="235"/>
      <c r="AC410" s="236"/>
      <c r="AD410" s="233"/>
    </row>
    <row r="411">
      <c r="A411" s="229">
        <v>409.0</v>
      </c>
      <c r="B411" s="229" t="s">
        <v>54</v>
      </c>
      <c r="C411" s="229" t="s">
        <v>28</v>
      </c>
      <c r="D411" s="229" t="s">
        <v>28</v>
      </c>
      <c r="E411" s="229" t="s">
        <v>28</v>
      </c>
      <c r="F411" s="229">
        <v>64.0</v>
      </c>
      <c r="G411" s="229" t="s">
        <v>28</v>
      </c>
      <c r="H411" s="229" t="s">
        <v>30</v>
      </c>
      <c r="I411" s="233">
        <v>16.0</v>
      </c>
      <c r="J411" s="233" t="s">
        <v>52</v>
      </c>
      <c r="K411" s="233" t="s">
        <v>27</v>
      </c>
      <c r="L411" s="233" t="s">
        <v>27</v>
      </c>
      <c r="M411" s="233">
        <v>0.0</v>
      </c>
      <c r="N411" s="233">
        <v>0.0</v>
      </c>
      <c r="O411" s="233">
        <v>3.0</v>
      </c>
      <c r="P411" s="233">
        <v>2.0</v>
      </c>
      <c r="Q411" s="233" t="s">
        <v>28</v>
      </c>
      <c r="R411" s="233" t="s">
        <v>27</v>
      </c>
      <c r="S411" s="236"/>
      <c r="T411" s="236"/>
      <c r="U411" s="236"/>
      <c r="V411" s="236"/>
      <c r="W411" s="236"/>
      <c r="X411" s="234">
        <v>7242.41</v>
      </c>
      <c r="Y411" s="234"/>
      <c r="Z411" s="234"/>
      <c r="AA411" s="235"/>
      <c r="AB411" s="235"/>
      <c r="AC411" s="236"/>
      <c r="AD411" s="233"/>
    </row>
    <row r="412">
      <c r="A412" s="233">
        <v>410.0</v>
      </c>
      <c r="B412" s="229" t="s">
        <v>54</v>
      </c>
      <c r="C412" s="229" t="s">
        <v>28</v>
      </c>
      <c r="D412" s="229" t="s">
        <v>28</v>
      </c>
      <c r="E412" s="229" t="s">
        <v>28</v>
      </c>
      <c r="F412" s="229">
        <v>64.0</v>
      </c>
      <c r="G412" s="229" t="s">
        <v>28</v>
      </c>
      <c r="H412" s="229" t="s">
        <v>30</v>
      </c>
      <c r="I412" s="233">
        <v>32.0</v>
      </c>
      <c r="J412" s="233" t="s">
        <v>31</v>
      </c>
      <c r="K412" s="229" t="s">
        <v>27</v>
      </c>
      <c r="L412" s="229" t="s">
        <v>28</v>
      </c>
      <c r="M412" s="229">
        <v>0.0</v>
      </c>
      <c r="N412" s="229">
        <v>7.0</v>
      </c>
      <c r="O412" s="229">
        <v>1.0</v>
      </c>
      <c r="P412" s="229">
        <v>1.0</v>
      </c>
      <c r="Q412" s="229" t="s">
        <v>28</v>
      </c>
      <c r="R412" s="229" t="s">
        <v>27</v>
      </c>
      <c r="S412" s="236"/>
      <c r="T412" s="236"/>
      <c r="U412" s="236"/>
      <c r="V412" s="236"/>
      <c r="W412" s="236"/>
      <c r="X412" s="234">
        <v>13883.72</v>
      </c>
      <c r="Y412" s="234"/>
      <c r="Z412" s="234"/>
      <c r="AA412" s="235"/>
      <c r="AB412" s="235"/>
      <c r="AC412" s="236"/>
      <c r="AD412" s="233"/>
    </row>
    <row r="413">
      <c r="A413" s="229">
        <v>411.0</v>
      </c>
      <c r="B413" s="229" t="s">
        <v>54</v>
      </c>
      <c r="C413" s="229" t="s">
        <v>28</v>
      </c>
      <c r="D413" s="229" t="s">
        <v>28</v>
      </c>
      <c r="E413" s="229" t="s">
        <v>28</v>
      </c>
      <c r="F413" s="229">
        <v>64.0</v>
      </c>
      <c r="G413" s="229" t="s">
        <v>28</v>
      </c>
      <c r="H413" s="229" t="s">
        <v>30</v>
      </c>
      <c r="I413" s="233">
        <v>32.0</v>
      </c>
      <c r="J413" s="233" t="s">
        <v>32</v>
      </c>
      <c r="K413" s="233" t="s">
        <v>27</v>
      </c>
      <c r="L413" s="233" t="s">
        <v>27</v>
      </c>
      <c r="M413" s="233">
        <v>8.0</v>
      </c>
      <c r="N413" s="233">
        <v>0.0</v>
      </c>
      <c r="O413" s="233">
        <v>10.0</v>
      </c>
      <c r="P413" s="233">
        <v>5.0</v>
      </c>
      <c r="Q413" s="233" t="s">
        <v>28</v>
      </c>
      <c r="R413" s="233" t="s">
        <v>27</v>
      </c>
      <c r="S413" s="236"/>
      <c r="T413" s="236"/>
      <c r="U413" s="236"/>
      <c r="V413" s="236"/>
      <c r="W413" s="236"/>
      <c r="X413" s="234">
        <v>8389.33</v>
      </c>
      <c r="Y413" s="234"/>
      <c r="Z413" s="234"/>
      <c r="AA413" s="235"/>
      <c r="AB413" s="235"/>
      <c r="AC413" s="236"/>
      <c r="AD413" s="233"/>
    </row>
    <row r="414">
      <c r="A414" s="233">
        <v>412.0</v>
      </c>
      <c r="B414" s="229" t="s">
        <v>54</v>
      </c>
      <c r="C414" s="229" t="s">
        <v>28</v>
      </c>
      <c r="D414" s="229" t="s">
        <v>28</v>
      </c>
      <c r="E414" s="229" t="s">
        <v>28</v>
      </c>
      <c r="F414" s="229">
        <v>64.0</v>
      </c>
      <c r="G414" s="229" t="s">
        <v>28</v>
      </c>
      <c r="H414" s="229" t="s">
        <v>30</v>
      </c>
      <c r="I414" s="233">
        <v>32.0</v>
      </c>
      <c r="J414" s="233" t="s">
        <v>33</v>
      </c>
      <c r="K414" s="233" t="s">
        <v>27</v>
      </c>
      <c r="L414" s="233" t="s">
        <v>28</v>
      </c>
      <c r="M414" s="233">
        <v>2.0</v>
      </c>
      <c r="N414" s="233">
        <v>4.0</v>
      </c>
      <c r="O414" s="233">
        <v>3.0</v>
      </c>
      <c r="P414" s="233">
        <v>3.0</v>
      </c>
      <c r="Q414" s="233" t="s">
        <v>28</v>
      </c>
      <c r="R414" s="233" t="s">
        <v>27</v>
      </c>
      <c r="S414" s="236"/>
      <c r="T414" s="236"/>
      <c r="U414" s="236"/>
      <c r="V414" s="236"/>
      <c r="W414" s="236"/>
      <c r="X414" s="234">
        <v>16903.84</v>
      </c>
      <c r="Y414" s="234"/>
      <c r="Z414" s="234"/>
      <c r="AA414" s="235"/>
      <c r="AB414" s="235"/>
      <c r="AC414" s="236"/>
      <c r="AD414" s="233"/>
    </row>
    <row r="415">
      <c r="A415" s="229">
        <v>413.0</v>
      </c>
      <c r="B415" s="229" t="s">
        <v>54</v>
      </c>
      <c r="C415" s="229" t="s">
        <v>28</v>
      </c>
      <c r="D415" s="229" t="s">
        <v>28</v>
      </c>
      <c r="E415" s="229" t="s">
        <v>28</v>
      </c>
      <c r="F415" s="229">
        <v>64.0</v>
      </c>
      <c r="G415" s="229" t="s">
        <v>28</v>
      </c>
      <c r="H415" s="229" t="s">
        <v>30</v>
      </c>
      <c r="I415" s="233">
        <v>32.0</v>
      </c>
      <c r="J415" s="233" t="s">
        <v>34</v>
      </c>
      <c r="K415" s="233" t="s">
        <v>27</v>
      </c>
      <c r="L415" s="233" t="s">
        <v>27</v>
      </c>
      <c r="M415" s="233">
        <v>0.0</v>
      </c>
      <c r="N415" s="233">
        <v>3.0</v>
      </c>
      <c r="O415" s="233">
        <v>2.0</v>
      </c>
      <c r="P415" s="233">
        <v>2.0</v>
      </c>
      <c r="Q415" s="233" t="s">
        <v>28</v>
      </c>
      <c r="R415" s="233" t="s">
        <v>27</v>
      </c>
      <c r="S415" s="236"/>
      <c r="T415" s="236"/>
      <c r="U415" s="236"/>
      <c r="V415" s="236"/>
      <c r="W415" s="236"/>
      <c r="X415" s="234">
        <v>6866.59</v>
      </c>
      <c r="Y415" s="234"/>
      <c r="Z415" s="234"/>
      <c r="AA415" s="235"/>
      <c r="AB415" s="235"/>
      <c r="AC415" s="236"/>
      <c r="AD415" s="233"/>
    </row>
    <row r="416">
      <c r="A416" s="233">
        <v>414.0</v>
      </c>
      <c r="B416" s="229" t="s">
        <v>54</v>
      </c>
      <c r="C416" s="229" t="s">
        <v>28</v>
      </c>
      <c r="D416" s="229" t="s">
        <v>28</v>
      </c>
      <c r="E416" s="229" t="s">
        <v>28</v>
      </c>
      <c r="F416" s="229">
        <v>64.0</v>
      </c>
      <c r="G416" s="229" t="s">
        <v>28</v>
      </c>
      <c r="H416" s="229" t="s">
        <v>30</v>
      </c>
      <c r="I416" s="233">
        <v>32.0</v>
      </c>
      <c r="J416" s="233" t="s">
        <v>35</v>
      </c>
      <c r="K416" s="233" t="s">
        <v>27</v>
      </c>
      <c r="L416" s="233" t="s">
        <v>28</v>
      </c>
      <c r="M416" s="233">
        <v>5.0</v>
      </c>
      <c r="N416" s="233">
        <v>4.0</v>
      </c>
      <c r="O416" s="233">
        <v>6.0</v>
      </c>
      <c r="P416" s="233">
        <v>6.0</v>
      </c>
      <c r="Q416" s="233" t="s">
        <v>28</v>
      </c>
      <c r="R416" s="233" t="s">
        <v>27</v>
      </c>
      <c r="S416" s="236"/>
      <c r="T416" s="236"/>
      <c r="U416" s="236"/>
      <c r="V416" s="236"/>
      <c r="W416" s="236"/>
      <c r="X416" s="234" t="s">
        <v>199</v>
      </c>
      <c r="Y416" s="234"/>
      <c r="Z416" s="234"/>
      <c r="AA416" s="235"/>
      <c r="AB416" s="235"/>
      <c r="AC416" s="236"/>
      <c r="AD416" s="233"/>
    </row>
    <row r="417">
      <c r="A417" s="229">
        <v>415.0</v>
      </c>
      <c r="B417" s="229" t="s">
        <v>54</v>
      </c>
      <c r="C417" s="229" t="s">
        <v>28</v>
      </c>
      <c r="D417" s="229" t="s">
        <v>28</v>
      </c>
      <c r="E417" s="229" t="s">
        <v>28</v>
      </c>
      <c r="F417" s="229">
        <v>64.0</v>
      </c>
      <c r="G417" s="229" t="s">
        <v>28</v>
      </c>
      <c r="H417" s="229" t="s">
        <v>30</v>
      </c>
      <c r="I417" s="233">
        <v>32.0</v>
      </c>
      <c r="J417" s="233" t="s">
        <v>36</v>
      </c>
      <c r="K417" s="233" t="s">
        <v>27</v>
      </c>
      <c r="L417" s="233" t="s">
        <v>28</v>
      </c>
      <c r="M417" s="233">
        <v>0.0</v>
      </c>
      <c r="N417" s="233">
        <v>4.0</v>
      </c>
      <c r="O417" s="233">
        <v>1.0</v>
      </c>
      <c r="P417" s="233">
        <v>1.0</v>
      </c>
      <c r="Q417" s="233" t="s">
        <v>28</v>
      </c>
      <c r="R417" s="233" t="s">
        <v>28</v>
      </c>
      <c r="S417" s="236"/>
      <c r="T417" s="236"/>
      <c r="U417" s="236"/>
      <c r="V417" s="236"/>
      <c r="W417" s="236"/>
      <c r="X417" s="234">
        <v>9710.0</v>
      </c>
      <c r="Y417" s="234"/>
      <c r="Z417" s="234"/>
      <c r="AA417" s="235"/>
      <c r="AB417" s="235"/>
      <c r="AC417" s="236"/>
      <c r="AD417" s="233"/>
    </row>
    <row r="418">
      <c r="A418" s="233">
        <v>416.0</v>
      </c>
      <c r="B418" s="229" t="s">
        <v>54</v>
      </c>
      <c r="C418" s="229" t="s">
        <v>28</v>
      </c>
      <c r="D418" s="229" t="s">
        <v>28</v>
      </c>
      <c r="E418" s="229" t="s">
        <v>28</v>
      </c>
      <c r="F418" s="229">
        <v>64.0</v>
      </c>
      <c r="G418" s="229" t="s">
        <v>28</v>
      </c>
      <c r="H418" s="229" t="s">
        <v>30</v>
      </c>
      <c r="I418" s="233">
        <v>32.0</v>
      </c>
      <c r="J418" s="233" t="s">
        <v>37</v>
      </c>
      <c r="K418" s="233" t="s">
        <v>27</v>
      </c>
      <c r="L418" s="233" t="s">
        <v>27</v>
      </c>
      <c r="M418" s="233">
        <v>5.0</v>
      </c>
      <c r="N418" s="233">
        <v>5.0</v>
      </c>
      <c r="O418" s="233">
        <v>6.0</v>
      </c>
      <c r="P418" s="233">
        <v>5.0</v>
      </c>
      <c r="Q418" s="233" t="s">
        <v>28</v>
      </c>
      <c r="R418" s="233" t="s">
        <v>27</v>
      </c>
      <c r="S418" s="236"/>
      <c r="T418" s="236"/>
      <c r="U418" s="236"/>
      <c r="V418" s="236"/>
      <c r="W418" s="236"/>
      <c r="X418" s="234">
        <v>25985.48</v>
      </c>
      <c r="Y418" s="234"/>
      <c r="Z418" s="234"/>
      <c r="AA418" s="235"/>
      <c r="AB418" s="235"/>
      <c r="AC418" s="236"/>
      <c r="AD418" s="233"/>
    </row>
    <row r="419">
      <c r="A419" s="229">
        <v>417.0</v>
      </c>
      <c r="B419" s="229" t="s">
        <v>54</v>
      </c>
      <c r="C419" s="229" t="s">
        <v>28</v>
      </c>
      <c r="D419" s="229" t="s">
        <v>28</v>
      </c>
      <c r="E419" s="229" t="s">
        <v>28</v>
      </c>
      <c r="F419" s="229">
        <v>64.0</v>
      </c>
      <c r="G419" s="229" t="s">
        <v>28</v>
      </c>
      <c r="H419" s="229" t="s">
        <v>30</v>
      </c>
      <c r="I419" s="233">
        <v>32.0</v>
      </c>
      <c r="J419" s="233" t="s">
        <v>38</v>
      </c>
      <c r="K419" s="233" t="s">
        <v>27</v>
      </c>
      <c r="L419" s="233" t="s">
        <v>27</v>
      </c>
      <c r="M419" s="233">
        <v>7.0</v>
      </c>
      <c r="N419" s="233">
        <v>5.0</v>
      </c>
      <c r="O419" s="233">
        <v>8.0</v>
      </c>
      <c r="P419" s="233">
        <v>8.0</v>
      </c>
      <c r="Q419" s="233" t="s">
        <v>27</v>
      </c>
      <c r="R419" s="233" t="s">
        <v>27</v>
      </c>
      <c r="S419" s="236"/>
      <c r="T419" s="236"/>
      <c r="U419" s="236"/>
      <c r="V419" s="236"/>
      <c r="W419" s="236"/>
      <c r="X419" s="234">
        <v>32834.4</v>
      </c>
      <c r="Y419" s="234"/>
      <c r="Z419" s="234"/>
      <c r="AA419" s="235"/>
      <c r="AB419" s="235"/>
      <c r="AC419" s="236"/>
      <c r="AD419" s="233"/>
    </row>
    <row r="420">
      <c r="A420" s="233">
        <v>418.0</v>
      </c>
      <c r="B420" s="229" t="s">
        <v>54</v>
      </c>
      <c r="C420" s="229" t="s">
        <v>28</v>
      </c>
      <c r="D420" s="229" t="s">
        <v>28</v>
      </c>
      <c r="E420" s="229" t="s">
        <v>28</v>
      </c>
      <c r="F420" s="229">
        <v>64.0</v>
      </c>
      <c r="G420" s="229" t="s">
        <v>28</v>
      </c>
      <c r="H420" s="229" t="s">
        <v>30</v>
      </c>
      <c r="I420" s="233">
        <v>32.0</v>
      </c>
      <c r="J420" s="233" t="s">
        <v>39</v>
      </c>
      <c r="K420" s="233" t="s">
        <v>27</v>
      </c>
      <c r="L420" s="233" t="s">
        <v>27</v>
      </c>
      <c r="M420" s="233">
        <v>5.0</v>
      </c>
      <c r="N420" s="233">
        <v>6.0</v>
      </c>
      <c r="O420" s="233">
        <v>6.0</v>
      </c>
      <c r="P420" s="233">
        <v>6.0</v>
      </c>
      <c r="Q420" s="233" t="s">
        <v>28</v>
      </c>
      <c r="R420" s="233" t="s">
        <v>27</v>
      </c>
      <c r="S420" s="236"/>
      <c r="T420" s="236"/>
      <c r="U420" s="236"/>
      <c r="V420" s="236"/>
      <c r="W420" s="236"/>
      <c r="X420" s="234">
        <v>34534.92</v>
      </c>
      <c r="Y420" s="234"/>
      <c r="Z420" s="234"/>
      <c r="AA420" s="235"/>
      <c r="AB420" s="235"/>
      <c r="AC420" s="236"/>
      <c r="AD420" s="233"/>
    </row>
    <row r="421">
      <c r="A421" s="229">
        <v>419.0</v>
      </c>
      <c r="B421" s="229" t="s">
        <v>54</v>
      </c>
      <c r="C421" s="229" t="s">
        <v>28</v>
      </c>
      <c r="D421" s="229" t="s">
        <v>28</v>
      </c>
      <c r="E421" s="229" t="s">
        <v>28</v>
      </c>
      <c r="F421" s="229">
        <v>64.0</v>
      </c>
      <c r="G421" s="229" t="s">
        <v>28</v>
      </c>
      <c r="H421" s="229" t="s">
        <v>30</v>
      </c>
      <c r="I421" s="233">
        <v>32.0</v>
      </c>
      <c r="J421" s="233" t="s">
        <v>40</v>
      </c>
      <c r="K421" s="233" t="s">
        <v>27</v>
      </c>
      <c r="L421" s="233" t="s">
        <v>28</v>
      </c>
      <c r="M421" s="233">
        <v>3.0</v>
      </c>
      <c r="N421" s="233">
        <v>4.0</v>
      </c>
      <c r="O421" s="233">
        <v>4.0</v>
      </c>
      <c r="P421" s="233">
        <v>4.0</v>
      </c>
      <c r="Q421" s="233" t="s">
        <v>28</v>
      </c>
      <c r="R421" s="233" t="s">
        <v>27</v>
      </c>
      <c r="S421" s="236"/>
      <c r="T421" s="236"/>
      <c r="U421" s="236"/>
      <c r="V421" s="236"/>
      <c r="W421" s="236"/>
      <c r="X421" s="234">
        <v>20919.79</v>
      </c>
      <c r="Y421" s="234"/>
      <c r="Z421" s="234"/>
      <c r="AA421" s="235"/>
      <c r="AB421" s="235"/>
      <c r="AC421" s="236"/>
      <c r="AD421" s="233"/>
    </row>
    <row r="422">
      <c r="A422" s="233">
        <v>420.0</v>
      </c>
      <c r="B422" s="229" t="s">
        <v>54</v>
      </c>
      <c r="C422" s="229" t="s">
        <v>28</v>
      </c>
      <c r="D422" s="229" t="s">
        <v>28</v>
      </c>
      <c r="E422" s="229" t="s">
        <v>28</v>
      </c>
      <c r="F422" s="229">
        <v>64.0</v>
      </c>
      <c r="G422" s="229" t="s">
        <v>28</v>
      </c>
      <c r="H422" s="229" t="s">
        <v>30</v>
      </c>
      <c r="I422" s="233">
        <v>32.0</v>
      </c>
      <c r="J422" s="233" t="s">
        <v>41</v>
      </c>
      <c r="K422" s="233" t="s">
        <v>27</v>
      </c>
      <c r="L422" s="233" t="s">
        <v>27</v>
      </c>
      <c r="M422" s="233">
        <v>4.0</v>
      </c>
      <c r="N422" s="233">
        <v>0.0</v>
      </c>
      <c r="O422" s="233">
        <v>6.0</v>
      </c>
      <c r="P422" s="233">
        <v>3.0</v>
      </c>
      <c r="Q422" s="233" t="s">
        <v>28</v>
      </c>
      <c r="R422" s="233" t="s">
        <v>27</v>
      </c>
      <c r="S422" s="236"/>
      <c r="T422" s="236"/>
      <c r="U422" s="236"/>
      <c r="V422" s="236"/>
      <c r="W422" s="236"/>
      <c r="X422" s="234">
        <v>3843.0</v>
      </c>
      <c r="Y422" s="234"/>
      <c r="Z422" s="234"/>
      <c r="AA422" s="235"/>
      <c r="AB422" s="235"/>
      <c r="AC422" s="236"/>
      <c r="AD422" s="233"/>
    </row>
    <row r="423">
      <c r="A423" s="229">
        <v>421.0</v>
      </c>
      <c r="B423" s="229" t="s">
        <v>54</v>
      </c>
      <c r="C423" s="229" t="s">
        <v>28</v>
      </c>
      <c r="D423" s="229" t="s">
        <v>28</v>
      </c>
      <c r="E423" s="229" t="s">
        <v>28</v>
      </c>
      <c r="F423" s="229">
        <v>64.0</v>
      </c>
      <c r="G423" s="229" t="s">
        <v>28</v>
      </c>
      <c r="H423" s="229" t="s">
        <v>30</v>
      </c>
      <c r="I423" s="233">
        <v>32.0</v>
      </c>
      <c r="J423" s="233" t="s">
        <v>42</v>
      </c>
      <c r="K423" s="233" t="s">
        <v>27</v>
      </c>
      <c r="L423" s="233" t="s">
        <v>28</v>
      </c>
      <c r="M423" s="233">
        <v>1.0</v>
      </c>
      <c r="N423" s="233">
        <v>5.0</v>
      </c>
      <c r="O423" s="233">
        <v>2.0</v>
      </c>
      <c r="P423" s="233">
        <v>2.0</v>
      </c>
      <c r="Q423" s="233" t="s">
        <v>27</v>
      </c>
      <c r="R423" s="233" t="s">
        <v>27</v>
      </c>
      <c r="S423" s="236"/>
      <c r="T423" s="236"/>
      <c r="U423" s="236"/>
      <c r="V423" s="236"/>
      <c r="W423" s="236"/>
      <c r="X423" s="234">
        <v>23936.52</v>
      </c>
      <c r="Y423" s="234"/>
      <c r="Z423" s="234"/>
      <c r="AA423" s="235"/>
      <c r="AB423" s="235"/>
      <c r="AC423" s="236"/>
      <c r="AD423" s="233"/>
    </row>
    <row r="424">
      <c r="A424" s="233">
        <v>422.0</v>
      </c>
      <c r="B424" s="229" t="s">
        <v>54</v>
      </c>
      <c r="C424" s="229" t="s">
        <v>28</v>
      </c>
      <c r="D424" s="229" t="s">
        <v>28</v>
      </c>
      <c r="E424" s="229" t="s">
        <v>28</v>
      </c>
      <c r="F424" s="229">
        <v>64.0</v>
      </c>
      <c r="G424" s="229" t="s">
        <v>28</v>
      </c>
      <c r="H424" s="229" t="s">
        <v>30</v>
      </c>
      <c r="I424" s="233">
        <v>32.0</v>
      </c>
      <c r="J424" s="233" t="s">
        <v>44</v>
      </c>
      <c r="K424" s="233" t="s">
        <v>27</v>
      </c>
      <c r="L424" s="233" t="s">
        <v>28</v>
      </c>
      <c r="M424" s="233">
        <v>1.0</v>
      </c>
      <c r="N424" s="233">
        <v>4.0</v>
      </c>
      <c r="O424" s="233">
        <v>2.0</v>
      </c>
      <c r="P424" s="233">
        <v>2.0</v>
      </c>
      <c r="Q424" s="233" t="s">
        <v>27</v>
      </c>
      <c r="R424" s="233" t="s">
        <v>28</v>
      </c>
      <c r="S424" s="236"/>
      <c r="T424" s="236"/>
      <c r="U424" s="236"/>
      <c r="V424" s="236"/>
      <c r="W424" s="236"/>
      <c r="X424" s="234">
        <v>22397.33</v>
      </c>
      <c r="Y424" s="234"/>
      <c r="Z424" s="234"/>
      <c r="AA424" s="235"/>
      <c r="AB424" s="235"/>
      <c r="AC424" s="236"/>
      <c r="AD424" s="233"/>
    </row>
    <row r="425">
      <c r="A425" s="229">
        <v>423.0</v>
      </c>
      <c r="B425" s="229" t="s">
        <v>54</v>
      </c>
      <c r="C425" s="229" t="s">
        <v>28</v>
      </c>
      <c r="D425" s="229" t="s">
        <v>28</v>
      </c>
      <c r="E425" s="229" t="s">
        <v>28</v>
      </c>
      <c r="F425" s="229">
        <v>64.0</v>
      </c>
      <c r="G425" s="229" t="s">
        <v>28</v>
      </c>
      <c r="H425" s="229" t="s">
        <v>30</v>
      </c>
      <c r="I425" s="233">
        <v>32.0</v>
      </c>
      <c r="J425" s="233" t="s">
        <v>45</v>
      </c>
      <c r="K425" s="233" t="s">
        <v>27</v>
      </c>
      <c r="L425" s="233" t="s">
        <v>27</v>
      </c>
      <c r="M425" s="233">
        <v>1.0</v>
      </c>
      <c r="N425" s="233">
        <v>4.0</v>
      </c>
      <c r="O425" s="233">
        <v>2.0</v>
      </c>
      <c r="P425" s="233">
        <v>2.0</v>
      </c>
      <c r="Q425" s="233" t="s">
        <v>28</v>
      </c>
      <c r="R425" s="233" t="s">
        <v>27</v>
      </c>
      <c r="S425" s="236"/>
      <c r="T425" s="236"/>
      <c r="U425" s="236"/>
      <c r="V425" s="236"/>
      <c r="W425" s="236"/>
      <c r="X425" s="234">
        <v>12607.48</v>
      </c>
      <c r="Y425" s="234"/>
      <c r="Z425" s="234"/>
      <c r="AA425" s="235"/>
      <c r="AB425" s="235"/>
      <c r="AC425" s="236"/>
      <c r="AD425" s="233"/>
    </row>
    <row r="426">
      <c r="A426" s="233">
        <v>424.0</v>
      </c>
      <c r="B426" s="229" t="s">
        <v>54</v>
      </c>
      <c r="C426" s="229" t="s">
        <v>28</v>
      </c>
      <c r="D426" s="229" t="s">
        <v>28</v>
      </c>
      <c r="E426" s="229" t="s">
        <v>28</v>
      </c>
      <c r="F426" s="229">
        <v>64.0</v>
      </c>
      <c r="G426" s="229" t="s">
        <v>28</v>
      </c>
      <c r="H426" s="229" t="s">
        <v>30</v>
      </c>
      <c r="I426" s="233">
        <v>32.0</v>
      </c>
      <c r="J426" s="233" t="s">
        <v>46</v>
      </c>
      <c r="K426" s="233" t="s">
        <v>27</v>
      </c>
      <c r="L426" s="233" t="s">
        <v>27</v>
      </c>
      <c r="M426" s="233">
        <v>1.0</v>
      </c>
      <c r="N426" s="233">
        <v>0.0</v>
      </c>
      <c r="O426" s="233">
        <v>3.0</v>
      </c>
      <c r="P426" s="233">
        <v>3.0</v>
      </c>
      <c r="Q426" s="233" t="s">
        <v>28</v>
      </c>
      <c r="R426" s="233" t="s">
        <v>27</v>
      </c>
      <c r="S426" s="236"/>
      <c r="T426" s="236"/>
      <c r="U426" s="236"/>
      <c r="V426" s="236"/>
      <c r="W426" s="236"/>
      <c r="X426" s="234">
        <v>12831.83</v>
      </c>
      <c r="Y426" s="234"/>
      <c r="Z426" s="234"/>
      <c r="AA426" s="235"/>
      <c r="AB426" s="235"/>
      <c r="AC426" s="236"/>
      <c r="AD426" s="233"/>
    </row>
    <row r="427">
      <c r="A427" s="229">
        <v>425.0</v>
      </c>
      <c r="B427" s="229" t="s">
        <v>54</v>
      </c>
      <c r="C427" s="229" t="s">
        <v>28</v>
      </c>
      <c r="D427" s="229" t="s">
        <v>28</v>
      </c>
      <c r="E427" s="229" t="s">
        <v>28</v>
      </c>
      <c r="F427" s="229">
        <v>64.0</v>
      </c>
      <c r="G427" s="229" t="s">
        <v>28</v>
      </c>
      <c r="H427" s="229" t="s">
        <v>30</v>
      </c>
      <c r="I427" s="233">
        <v>32.0</v>
      </c>
      <c r="J427" s="233" t="s">
        <v>47</v>
      </c>
      <c r="K427" s="233" t="s">
        <v>27</v>
      </c>
      <c r="L427" s="233" t="s">
        <v>27</v>
      </c>
      <c r="M427" s="233">
        <v>2.0</v>
      </c>
      <c r="N427" s="233">
        <v>3.0</v>
      </c>
      <c r="O427" s="233">
        <v>3.0</v>
      </c>
      <c r="P427" s="233">
        <v>2.0</v>
      </c>
      <c r="Q427" s="233" t="s">
        <v>28</v>
      </c>
      <c r="R427" s="233" t="s">
        <v>28</v>
      </c>
      <c r="S427" s="236"/>
      <c r="T427" s="236"/>
      <c r="U427" s="236"/>
      <c r="V427" s="236"/>
      <c r="W427" s="236"/>
      <c r="X427" s="234" t="s">
        <v>200</v>
      </c>
      <c r="Y427" s="234"/>
      <c r="Z427" s="234"/>
      <c r="AA427" s="235"/>
      <c r="AB427" s="235"/>
      <c r="AC427" s="236"/>
      <c r="AD427" s="233"/>
    </row>
    <row r="428">
      <c r="A428" s="233">
        <v>426.0</v>
      </c>
      <c r="B428" s="229" t="s">
        <v>54</v>
      </c>
      <c r="C428" s="229" t="s">
        <v>28</v>
      </c>
      <c r="D428" s="229" t="s">
        <v>28</v>
      </c>
      <c r="E428" s="229" t="s">
        <v>28</v>
      </c>
      <c r="F428" s="229">
        <v>64.0</v>
      </c>
      <c r="G428" s="229" t="s">
        <v>28</v>
      </c>
      <c r="H428" s="229" t="s">
        <v>30</v>
      </c>
      <c r="I428" s="233">
        <v>32.0</v>
      </c>
      <c r="J428" s="233" t="s">
        <v>49</v>
      </c>
      <c r="K428" s="233" t="s">
        <v>27</v>
      </c>
      <c r="L428" s="233" t="s">
        <v>28</v>
      </c>
      <c r="M428" s="233">
        <v>1.0</v>
      </c>
      <c r="N428" s="233">
        <v>6.0</v>
      </c>
      <c r="O428" s="233">
        <v>2.0</v>
      </c>
      <c r="P428" s="233">
        <v>2.0</v>
      </c>
      <c r="Q428" s="233" t="s">
        <v>28</v>
      </c>
      <c r="R428" s="233" t="s">
        <v>28</v>
      </c>
      <c r="S428" s="236"/>
      <c r="T428" s="236"/>
      <c r="U428" s="236"/>
      <c r="V428" s="236"/>
      <c r="W428" s="236"/>
      <c r="X428" s="234">
        <v>23758.34</v>
      </c>
      <c r="Y428" s="234"/>
      <c r="Z428" s="234"/>
      <c r="AA428" s="235"/>
      <c r="AB428" s="235"/>
      <c r="AC428" s="236"/>
      <c r="AD428" s="233"/>
    </row>
    <row r="429">
      <c r="A429" s="229">
        <v>427.0</v>
      </c>
      <c r="B429" s="229" t="s">
        <v>54</v>
      </c>
      <c r="C429" s="229" t="s">
        <v>28</v>
      </c>
      <c r="D429" s="229" t="s">
        <v>28</v>
      </c>
      <c r="E429" s="229" t="s">
        <v>28</v>
      </c>
      <c r="F429" s="229">
        <v>64.0</v>
      </c>
      <c r="G429" s="229" t="s">
        <v>28</v>
      </c>
      <c r="H429" s="229" t="s">
        <v>30</v>
      </c>
      <c r="I429" s="233">
        <v>32.0</v>
      </c>
      <c r="J429" s="233" t="s">
        <v>51</v>
      </c>
      <c r="K429" s="233" t="s">
        <v>27</v>
      </c>
      <c r="L429" s="233" t="s">
        <v>27</v>
      </c>
      <c r="M429" s="233">
        <v>3.0</v>
      </c>
      <c r="N429" s="233">
        <v>4.0</v>
      </c>
      <c r="O429" s="233">
        <v>6.0</v>
      </c>
      <c r="P429" s="233">
        <v>4.0</v>
      </c>
      <c r="Q429" s="233" t="s">
        <v>28</v>
      </c>
      <c r="R429" s="233" t="s">
        <v>27</v>
      </c>
      <c r="S429" s="236"/>
      <c r="T429" s="236"/>
      <c r="U429" s="236"/>
      <c r="V429" s="236"/>
      <c r="W429" s="236"/>
      <c r="X429" s="234" t="s">
        <v>199</v>
      </c>
      <c r="Y429" s="234"/>
      <c r="Z429" s="234"/>
      <c r="AA429" s="235"/>
      <c r="AB429" s="235"/>
      <c r="AC429" s="236"/>
      <c r="AD429" s="233"/>
    </row>
    <row r="430">
      <c r="A430" s="233">
        <v>428.0</v>
      </c>
      <c r="B430" s="229" t="s">
        <v>54</v>
      </c>
      <c r="C430" s="229" t="s">
        <v>28</v>
      </c>
      <c r="D430" s="229" t="s">
        <v>28</v>
      </c>
      <c r="E430" s="229" t="s">
        <v>28</v>
      </c>
      <c r="F430" s="229">
        <v>64.0</v>
      </c>
      <c r="G430" s="229" t="s">
        <v>28</v>
      </c>
      <c r="H430" s="229" t="s">
        <v>30</v>
      </c>
      <c r="I430" s="233">
        <v>32.0</v>
      </c>
      <c r="J430" s="233" t="s">
        <v>52</v>
      </c>
      <c r="K430" s="233" t="s">
        <v>27</v>
      </c>
      <c r="L430" s="233" t="s">
        <v>27</v>
      </c>
      <c r="M430" s="233">
        <v>0.0</v>
      </c>
      <c r="N430" s="233">
        <v>0.0</v>
      </c>
      <c r="O430" s="233">
        <v>3.0</v>
      </c>
      <c r="P430" s="233">
        <v>2.0</v>
      </c>
      <c r="Q430" s="233" t="s">
        <v>28</v>
      </c>
      <c r="R430" s="233" t="s">
        <v>27</v>
      </c>
      <c r="S430" s="236"/>
      <c r="T430" s="236"/>
      <c r="U430" s="236"/>
      <c r="V430" s="236"/>
      <c r="W430" s="236"/>
      <c r="X430" s="234">
        <v>14892.48</v>
      </c>
      <c r="Y430" s="234"/>
      <c r="Z430" s="234"/>
      <c r="AA430" s="235"/>
      <c r="AB430" s="235"/>
      <c r="AC430" s="236"/>
      <c r="AD430" s="233"/>
    </row>
    <row r="431">
      <c r="A431" s="229">
        <v>429.0</v>
      </c>
      <c r="B431" s="229" t="s">
        <v>54</v>
      </c>
      <c r="C431" s="229" t="s">
        <v>28</v>
      </c>
      <c r="D431" s="229" t="s">
        <v>28</v>
      </c>
      <c r="E431" s="229" t="s">
        <v>28</v>
      </c>
      <c r="F431" s="229">
        <v>64.0</v>
      </c>
      <c r="G431" s="229" t="s">
        <v>28</v>
      </c>
      <c r="H431" s="229" t="s">
        <v>30</v>
      </c>
      <c r="I431" s="233">
        <v>64.0</v>
      </c>
      <c r="J431" s="233" t="s">
        <v>31</v>
      </c>
      <c r="K431" s="229" t="s">
        <v>27</v>
      </c>
      <c r="L431" s="229" t="s">
        <v>28</v>
      </c>
      <c r="M431" s="229">
        <v>0.0</v>
      </c>
      <c r="N431" s="229">
        <v>7.0</v>
      </c>
      <c r="O431" s="229">
        <v>1.0</v>
      </c>
      <c r="P431" s="229">
        <v>1.0</v>
      </c>
      <c r="Q431" s="229" t="s">
        <v>28</v>
      </c>
      <c r="R431" s="229" t="s">
        <v>27</v>
      </c>
      <c r="S431" s="236"/>
      <c r="T431" s="236"/>
      <c r="U431" s="236"/>
      <c r="V431" s="236"/>
      <c r="W431" s="236"/>
      <c r="X431" s="234">
        <v>83310.11</v>
      </c>
      <c r="Y431" s="234"/>
      <c r="Z431" s="234"/>
      <c r="AA431" s="235"/>
      <c r="AB431" s="235"/>
      <c r="AC431" s="236"/>
      <c r="AD431" s="233"/>
    </row>
    <row r="432">
      <c r="A432" s="233">
        <v>430.0</v>
      </c>
      <c r="B432" s="229" t="s">
        <v>54</v>
      </c>
      <c r="C432" s="229" t="s">
        <v>28</v>
      </c>
      <c r="D432" s="229" t="s">
        <v>28</v>
      </c>
      <c r="E432" s="229" t="s">
        <v>28</v>
      </c>
      <c r="F432" s="229">
        <v>64.0</v>
      </c>
      <c r="G432" s="229" t="s">
        <v>28</v>
      </c>
      <c r="H432" s="229" t="s">
        <v>30</v>
      </c>
      <c r="I432" s="233">
        <v>64.0</v>
      </c>
      <c r="J432" s="233" t="s">
        <v>32</v>
      </c>
      <c r="K432" s="233" t="s">
        <v>27</v>
      </c>
      <c r="L432" s="233" t="s">
        <v>27</v>
      </c>
      <c r="M432" s="233">
        <v>8.0</v>
      </c>
      <c r="N432" s="233">
        <v>0.0</v>
      </c>
      <c r="O432" s="233">
        <v>10.0</v>
      </c>
      <c r="P432" s="233">
        <v>5.0</v>
      </c>
      <c r="Q432" s="233" t="s">
        <v>28</v>
      </c>
      <c r="R432" s="233" t="s">
        <v>27</v>
      </c>
      <c r="S432" s="236"/>
      <c r="T432" s="236"/>
      <c r="U432" s="236"/>
      <c r="V432" s="236"/>
      <c r="W432" s="236"/>
      <c r="X432" s="234">
        <v>15985.86</v>
      </c>
      <c r="Y432" s="234"/>
      <c r="Z432" s="234"/>
      <c r="AA432" s="235"/>
      <c r="AB432" s="235"/>
      <c r="AC432" s="236"/>
      <c r="AD432" s="233"/>
    </row>
    <row r="433">
      <c r="A433" s="229">
        <v>431.0</v>
      </c>
      <c r="B433" s="229" t="s">
        <v>54</v>
      </c>
      <c r="C433" s="229" t="s">
        <v>28</v>
      </c>
      <c r="D433" s="229" t="s">
        <v>28</v>
      </c>
      <c r="E433" s="229" t="s">
        <v>28</v>
      </c>
      <c r="F433" s="229">
        <v>64.0</v>
      </c>
      <c r="G433" s="229" t="s">
        <v>28</v>
      </c>
      <c r="H433" s="229" t="s">
        <v>30</v>
      </c>
      <c r="I433" s="233">
        <v>64.0</v>
      </c>
      <c r="J433" s="233" t="s">
        <v>33</v>
      </c>
      <c r="K433" s="233" t="s">
        <v>27</v>
      </c>
      <c r="L433" s="233" t="s">
        <v>28</v>
      </c>
      <c r="M433" s="233">
        <v>2.0</v>
      </c>
      <c r="N433" s="233">
        <v>4.0</v>
      </c>
      <c r="O433" s="233">
        <v>3.0</v>
      </c>
      <c r="P433" s="233">
        <v>3.0</v>
      </c>
      <c r="Q433" s="233" t="s">
        <v>28</v>
      </c>
      <c r="R433" s="233" t="s">
        <v>27</v>
      </c>
      <c r="S433" s="236"/>
      <c r="T433" s="236"/>
      <c r="U433" s="236"/>
      <c r="V433" s="236"/>
      <c r="W433" s="236"/>
      <c r="X433" s="234">
        <v>97489.74</v>
      </c>
      <c r="Y433" s="234"/>
      <c r="Z433" s="234"/>
      <c r="AA433" s="235"/>
      <c r="AB433" s="235"/>
      <c r="AC433" s="236"/>
      <c r="AD433" s="233"/>
    </row>
    <row r="434">
      <c r="A434" s="233">
        <v>432.0</v>
      </c>
      <c r="B434" s="229" t="s">
        <v>54</v>
      </c>
      <c r="C434" s="229" t="s">
        <v>28</v>
      </c>
      <c r="D434" s="229" t="s">
        <v>28</v>
      </c>
      <c r="E434" s="229" t="s">
        <v>28</v>
      </c>
      <c r="F434" s="229">
        <v>64.0</v>
      </c>
      <c r="G434" s="229" t="s">
        <v>28</v>
      </c>
      <c r="H434" s="229" t="s">
        <v>30</v>
      </c>
      <c r="I434" s="233">
        <v>64.0</v>
      </c>
      <c r="J434" s="233" t="s">
        <v>34</v>
      </c>
      <c r="K434" s="233" t="s">
        <v>27</v>
      </c>
      <c r="L434" s="233" t="s">
        <v>27</v>
      </c>
      <c r="M434" s="233">
        <v>0.0</v>
      </c>
      <c r="N434" s="233">
        <v>3.0</v>
      </c>
      <c r="O434" s="233">
        <v>2.0</v>
      </c>
      <c r="P434" s="233">
        <v>2.0</v>
      </c>
      <c r="Q434" s="233" t="s">
        <v>28</v>
      </c>
      <c r="R434" s="233" t="s">
        <v>27</v>
      </c>
      <c r="S434" s="236"/>
      <c r="T434" s="236"/>
      <c r="U434" s="236"/>
      <c r="V434" s="236"/>
      <c r="W434" s="236"/>
      <c r="X434" s="234">
        <v>99650.49</v>
      </c>
      <c r="Y434" s="234"/>
      <c r="Z434" s="234"/>
      <c r="AA434" s="235"/>
      <c r="AB434" s="235"/>
      <c r="AC434" s="236"/>
      <c r="AD434" s="233"/>
    </row>
    <row r="435">
      <c r="A435" s="229">
        <v>433.0</v>
      </c>
      <c r="B435" s="229" t="s">
        <v>54</v>
      </c>
      <c r="C435" s="229" t="s">
        <v>28</v>
      </c>
      <c r="D435" s="229" t="s">
        <v>28</v>
      </c>
      <c r="E435" s="229" t="s">
        <v>28</v>
      </c>
      <c r="F435" s="229">
        <v>64.0</v>
      </c>
      <c r="G435" s="229" t="s">
        <v>28</v>
      </c>
      <c r="H435" s="229" t="s">
        <v>30</v>
      </c>
      <c r="I435" s="233">
        <v>64.0</v>
      </c>
      <c r="J435" s="233" t="s">
        <v>35</v>
      </c>
      <c r="K435" s="233" t="s">
        <v>27</v>
      </c>
      <c r="L435" s="233" t="s">
        <v>28</v>
      </c>
      <c r="M435" s="233">
        <v>5.0</v>
      </c>
      <c r="N435" s="233">
        <v>4.0</v>
      </c>
      <c r="O435" s="233">
        <v>6.0</v>
      </c>
      <c r="P435" s="233">
        <v>6.0</v>
      </c>
      <c r="Q435" s="233" t="s">
        <v>28</v>
      </c>
      <c r="R435" s="233" t="s">
        <v>27</v>
      </c>
      <c r="S435" s="236"/>
      <c r="T435" s="236"/>
      <c r="U435" s="236"/>
      <c r="V435" s="236"/>
      <c r="W435" s="236"/>
      <c r="X435" s="234" t="s">
        <v>199</v>
      </c>
      <c r="Y435" s="234"/>
      <c r="Z435" s="234"/>
      <c r="AA435" s="235"/>
      <c r="AB435" s="235"/>
      <c r="AC435" s="236"/>
      <c r="AD435" s="233"/>
    </row>
    <row r="436">
      <c r="A436" s="233">
        <v>434.0</v>
      </c>
      <c r="B436" s="229" t="s">
        <v>54</v>
      </c>
      <c r="C436" s="229" t="s">
        <v>28</v>
      </c>
      <c r="D436" s="229" t="s">
        <v>28</v>
      </c>
      <c r="E436" s="229" t="s">
        <v>28</v>
      </c>
      <c r="F436" s="229">
        <v>64.0</v>
      </c>
      <c r="G436" s="229" t="s">
        <v>28</v>
      </c>
      <c r="H436" s="229" t="s">
        <v>30</v>
      </c>
      <c r="I436" s="233">
        <v>64.0</v>
      </c>
      <c r="J436" s="233" t="s">
        <v>36</v>
      </c>
      <c r="K436" s="233" t="s">
        <v>27</v>
      </c>
      <c r="L436" s="233" t="s">
        <v>28</v>
      </c>
      <c r="M436" s="233">
        <v>0.0</v>
      </c>
      <c r="N436" s="233">
        <v>4.0</v>
      </c>
      <c r="O436" s="233">
        <v>1.0</v>
      </c>
      <c r="P436" s="233">
        <v>1.0</v>
      </c>
      <c r="Q436" s="233" t="s">
        <v>28</v>
      </c>
      <c r="R436" s="233" t="s">
        <v>28</v>
      </c>
      <c r="S436" s="236"/>
      <c r="T436" s="236"/>
      <c r="U436" s="236"/>
      <c r="V436" s="236"/>
      <c r="W436" s="236"/>
      <c r="X436" s="234">
        <v>84394.16</v>
      </c>
      <c r="Y436" s="234"/>
      <c r="Z436" s="234"/>
      <c r="AA436" s="235"/>
      <c r="AB436" s="235"/>
      <c r="AC436" s="236"/>
      <c r="AD436" s="233"/>
    </row>
    <row r="437">
      <c r="A437" s="229">
        <v>435.0</v>
      </c>
      <c r="B437" s="229" t="s">
        <v>54</v>
      </c>
      <c r="C437" s="229" t="s">
        <v>28</v>
      </c>
      <c r="D437" s="229" t="s">
        <v>28</v>
      </c>
      <c r="E437" s="229" t="s">
        <v>28</v>
      </c>
      <c r="F437" s="229">
        <v>64.0</v>
      </c>
      <c r="G437" s="229" t="s">
        <v>28</v>
      </c>
      <c r="H437" s="229" t="s">
        <v>30</v>
      </c>
      <c r="I437" s="233">
        <v>64.0</v>
      </c>
      <c r="J437" s="233" t="s">
        <v>37</v>
      </c>
      <c r="K437" s="233" t="s">
        <v>27</v>
      </c>
      <c r="L437" s="233" t="s">
        <v>27</v>
      </c>
      <c r="M437" s="233">
        <v>5.0</v>
      </c>
      <c r="N437" s="233">
        <v>5.0</v>
      </c>
      <c r="O437" s="233">
        <v>6.0</v>
      </c>
      <c r="P437" s="233">
        <v>5.0</v>
      </c>
      <c r="Q437" s="233" t="s">
        <v>28</v>
      </c>
      <c r="R437" s="233" t="s">
        <v>27</v>
      </c>
      <c r="S437" s="236"/>
      <c r="T437" s="236"/>
      <c r="U437" s="236"/>
      <c r="V437" s="236"/>
      <c r="W437" s="236"/>
      <c r="X437" s="234">
        <v>101112.26</v>
      </c>
      <c r="Y437" s="234"/>
      <c r="Z437" s="234"/>
      <c r="AA437" s="235"/>
      <c r="AB437" s="235"/>
      <c r="AC437" s="236"/>
      <c r="AD437" s="233"/>
    </row>
    <row r="438">
      <c r="A438" s="233">
        <v>436.0</v>
      </c>
      <c r="B438" s="229" t="s">
        <v>54</v>
      </c>
      <c r="C438" s="229" t="s">
        <v>28</v>
      </c>
      <c r="D438" s="229" t="s">
        <v>28</v>
      </c>
      <c r="E438" s="229" t="s">
        <v>28</v>
      </c>
      <c r="F438" s="229">
        <v>64.0</v>
      </c>
      <c r="G438" s="229" t="s">
        <v>28</v>
      </c>
      <c r="H438" s="229" t="s">
        <v>30</v>
      </c>
      <c r="I438" s="233">
        <v>64.0</v>
      </c>
      <c r="J438" s="233" t="s">
        <v>38</v>
      </c>
      <c r="K438" s="233" t="s">
        <v>27</v>
      </c>
      <c r="L438" s="233" t="s">
        <v>27</v>
      </c>
      <c r="M438" s="233">
        <v>7.0</v>
      </c>
      <c r="N438" s="233">
        <v>5.0</v>
      </c>
      <c r="O438" s="233">
        <v>8.0</v>
      </c>
      <c r="P438" s="233">
        <v>8.0</v>
      </c>
      <c r="Q438" s="233" t="s">
        <v>27</v>
      </c>
      <c r="R438" s="233" t="s">
        <v>27</v>
      </c>
      <c r="S438" s="236"/>
      <c r="T438" s="236"/>
      <c r="U438" s="236"/>
      <c r="V438" s="236"/>
      <c r="W438" s="236"/>
      <c r="X438" s="234">
        <v>110091.27</v>
      </c>
      <c r="Y438" s="234"/>
      <c r="Z438" s="234"/>
      <c r="AA438" s="235"/>
      <c r="AB438" s="235"/>
      <c r="AC438" s="236"/>
      <c r="AD438" s="233"/>
    </row>
    <row r="439">
      <c r="A439" s="229">
        <v>437.0</v>
      </c>
      <c r="B439" s="229" t="s">
        <v>54</v>
      </c>
      <c r="C439" s="229" t="s">
        <v>28</v>
      </c>
      <c r="D439" s="229" t="s">
        <v>28</v>
      </c>
      <c r="E439" s="229" t="s">
        <v>28</v>
      </c>
      <c r="F439" s="229">
        <v>64.0</v>
      </c>
      <c r="G439" s="229" t="s">
        <v>28</v>
      </c>
      <c r="H439" s="229" t="s">
        <v>30</v>
      </c>
      <c r="I439" s="233">
        <v>64.0</v>
      </c>
      <c r="J439" s="233" t="s">
        <v>39</v>
      </c>
      <c r="K439" s="233" t="s">
        <v>27</v>
      </c>
      <c r="L439" s="233" t="s">
        <v>27</v>
      </c>
      <c r="M439" s="233">
        <v>5.0</v>
      </c>
      <c r="N439" s="233">
        <v>6.0</v>
      </c>
      <c r="O439" s="233">
        <v>6.0</v>
      </c>
      <c r="P439" s="233">
        <v>6.0</v>
      </c>
      <c r="Q439" s="233" t="s">
        <v>28</v>
      </c>
      <c r="R439" s="233" t="s">
        <v>27</v>
      </c>
      <c r="S439" s="236"/>
      <c r="T439" s="236"/>
      <c r="U439" s="236"/>
      <c r="V439" s="236"/>
      <c r="W439" s="236"/>
      <c r="X439" s="234">
        <v>132848.13</v>
      </c>
      <c r="Y439" s="234"/>
      <c r="Z439" s="234"/>
      <c r="AA439" s="235"/>
      <c r="AB439" s="235"/>
      <c r="AC439" s="236"/>
      <c r="AD439" s="233"/>
    </row>
    <row r="440">
      <c r="A440" s="233">
        <v>438.0</v>
      </c>
      <c r="B440" s="229" t="s">
        <v>54</v>
      </c>
      <c r="C440" s="229" t="s">
        <v>28</v>
      </c>
      <c r="D440" s="229" t="s">
        <v>28</v>
      </c>
      <c r="E440" s="229" t="s">
        <v>28</v>
      </c>
      <c r="F440" s="229">
        <v>64.0</v>
      </c>
      <c r="G440" s="229" t="s">
        <v>28</v>
      </c>
      <c r="H440" s="229" t="s">
        <v>30</v>
      </c>
      <c r="I440" s="233">
        <v>64.0</v>
      </c>
      <c r="J440" s="233" t="s">
        <v>40</v>
      </c>
      <c r="K440" s="233" t="s">
        <v>27</v>
      </c>
      <c r="L440" s="233" t="s">
        <v>28</v>
      </c>
      <c r="M440" s="233">
        <v>3.0</v>
      </c>
      <c r="N440" s="233">
        <v>4.0</v>
      </c>
      <c r="O440" s="233">
        <v>4.0</v>
      </c>
      <c r="P440" s="233">
        <v>4.0</v>
      </c>
      <c r="Q440" s="233" t="s">
        <v>28</v>
      </c>
      <c r="R440" s="233" t="s">
        <v>27</v>
      </c>
      <c r="S440" s="236"/>
      <c r="T440" s="236"/>
      <c r="U440" s="236"/>
      <c r="V440" s="236"/>
      <c r="W440" s="236"/>
      <c r="X440" s="234">
        <v>121199.93</v>
      </c>
      <c r="Y440" s="234"/>
      <c r="Z440" s="234"/>
      <c r="AA440" s="235"/>
      <c r="AB440" s="235"/>
      <c r="AC440" s="236"/>
      <c r="AD440" s="233"/>
    </row>
    <row r="441">
      <c r="A441" s="229">
        <v>439.0</v>
      </c>
      <c r="B441" s="229" t="s">
        <v>54</v>
      </c>
      <c r="C441" s="229" t="s">
        <v>28</v>
      </c>
      <c r="D441" s="229" t="s">
        <v>28</v>
      </c>
      <c r="E441" s="229" t="s">
        <v>28</v>
      </c>
      <c r="F441" s="229">
        <v>64.0</v>
      </c>
      <c r="G441" s="229" t="s">
        <v>28</v>
      </c>
      <c r="H441" s="229" t="s">
        <v>30</v>
      </c>
      <c r="I441" s="233">
        <v>64.0</v>
      </c>
      <c r="J441" s="233" t="s">
        <v>41</v>
      </c>
      <c r="K441" s="233" t="s">
        <v>27</v>
      </c>
      <c r="L441" s="233" t="s">
        <v>27</v>
      </c>
      <c r="M441" s="233">
        <v>4.0</v>
      </c>
      <c r="N441" s="233">
        <v>0.0</v>
      </c>
      <c r="O441" s="233">
        <v>6.0</v>
      </c>
      <c r="P441" s="233">
        <v>3.0</v>
      </c>
      <c r="Q441" s="233" t="s">
        <v>28</v>
      </c>
      <c r="R441" s="233" t="s">
        <v>27</v>
      </c>
      <c r="S441" s="236"/>
      <c r="T441" s="236"/>
      <c r="U441" s="236"/>
      <c r="V441" s="236"/>
      <c r="W441" s="236"/>
      <c r="X441" s="234">
        <v>7674.63</v>
      </c>
      <c r="Y441" s="234"/>
      <c r="Z441" s="234"/>
      <c r="AA441" s="235"/>
      <c r="AB441" s="235"/>
      <c r="AC441" s="236"/>
      <c r="AD441" s="233"/>
    </row>
    <row r="442">
      <c r="A442" s="233">
        <v>440.0</v>
      </c>
      <c r="B442" s="229" t="s">
        <v>54</v>
      </c>
      <c r="C442" s="229" t="s">
        <v>28</v>
      </c>
      <c r="D442" s="229" t="s">
        <v>28</v>
      </c>
      <c r="E442" s="229" t="s">
        <v>28</v>
      </c>
      <c r="F442" s="229">
        <v>64.0</v>
      </c>
      <c r="G442" s="229" t="s">
        <v>28</v>
      </c>
      <c r="H442" s="229" t="s">
        <v>30</v>
      </c>
      <c r="I442" s="233">
        <v>64.0</v>
      </c>
      <c r="J442" s="233" t="s">
        <v>42</v>
      </c>
      <c r="K442" s="233" t="s">
        <v>27</v>
      </c>
      <c r="L442" s="233" t="s">
        <v>28</v>
      </c>
      <c r="M442" s="233">
        <v>1.0</v>
      </c>
      <c r="N442" s="233">
        <v>5.0</v>
      </c>
      <c r="O442" s="233">
        <v>2.0</v>
      </c>
      <c r="P442" s="233">
        <v>2.0</v>
      </c>
      <c r="Q442" s="233" t="s">
        <v>27</v>
      </c>
      <c r="R442" s="233" t="s">
        <v>27</v>
      </c>
      <c r="S442" s="236"/>
      <c r="T442" s="236"/>
      <c r="U442" s="236"/>
      <c r="V442" s="236"/>
      <c r="W442" s="236"/>
      <c r="X442" s="234">
        <v>112092.27</v>
      </c>
      <c r="Y442" s="234"/>
      <c r="Z442" s="234"/>
      <c r="AA442" s="235"/>
      <c r="AB442" s="235"/>
      <c r="AC442" s="236"/>
      <c r="AD442" s="233"/>
    </row>
    <row r="443">
      <c r="A443" s="229">
        <v>441.0</v>
      </c>
      <c r="B443" s="229" t="s">
        <v>54</v>
      </c>
      <c r="C443" s="229" t="s">
        <v>28</v>
      </c>
      <c r="D443" s="229" t="s">
        <v>28</v>
      </c>
      <c r="E443" s="229" t="s">
        <v>28</v>
      </c>
      <c r="F443" s="229">
        <v>64.0</v>
      </c>
      <c r="G443" s="229" t="s">
        <v>28</v>
      </c>
      <c r="H443" s="229" t="s">
        <v>30</v>
      </c>
      <c r="I443" s="233">
        <v>64.0</v>
      </c>
      <c r="J443" s="233" t="s">
        <v>44</v>
      </c>
      <c r="K443" s="233" t="s">
        <v>27</v>
      </c>
      <c r="L443" s="233" t="s">
        <v>28</v>
      </c>
      <c r="M443" s="233">
        <v>1.0</v>
      </c>
      <c r="N443" s="233">
        <v>4.0</v>
      </c>
      <c r="O443" s="233">
        <v>2.0</v>
      </c>
      <c r="P443" s="233">
        <v>2.0</v>
      </c>
      <c r="Q443" s="233" t="s">
        <v>27</v>
      </c>
      <c r="R443" s="233" t="s">
        <v>28</v>
      </c>
      <c r="S443" s="236"/>
      <c r="T443" s="236"/>
      <c r="U443" s="236"/>
      <c r="V443" s="236"/>
      <c r="W443" s="236"/>
      <c r="X443" s="234">
        <v>108261.7</v>
      </c>
      <c r="Y443" s="234"/>
      <c r="Z443" s="234"/>
      <c r="AA443" s="235"/>
      <c r="AB443" s="235"/>
      <c r="AC443" s="236"/>
      <c r="AD443" s="233"/>
    </row>
    <row r="444">
      <c r="A444" s="233">
        <v>442.0</v>
      </c>
      <c r="B444" s="229" t="s">
        <v>54</v>
      </c>
      <c r="C444" s="229" t="s">
        <v>28</v>
      </c>
      <c r="D444" s="229" t="s">
        <v>28</v>
      </c>
      <c r="E444" s="229" t="s">
        <v>28</v>
      </c>
      <c r="F444" s="229">
        <v>64.0</v>
      </c>
      <c r="G444" s="229" t="s">
        <v>28</v>
      </c>
      <c r="H444" s="229" t="s">
        <v>30</v>
      </c>
      <c r="I444" s="233">
        <v>64.0</v>
      </c>
      <c r="J444" s="233" t="s">
        <v>45</v>
      </c>
      <c r="K444" s="233" t="s">
        <v>27</v>
      </c>
      <c r="L444" s="233" t="s">
        <v>27</v>
      </c>
      <c r="M444" s="233">
        <v>1.0</v>
      </c>
      <c r="N444" s="233">
        <v>4.0</v>
      </c>
      <c r="O444" s="233">
        <v>2.0</v>
      </c>
      <c r="P444" s="233">
        <v>2.0</v>
      </c>
      <c r="Q444" s="233" t="s">
        <v>28</v>
      </c>
      <c r="R444" s="233" t="s">
        <v>27</v>
      </c>
      <c r="S444" s="236"/>
      <c r="T444" s="236"/>
      <c r="U444" s="236"/>
      <c r="V444" s="236"/>
      <c r="W444" s="236"/>
      <c r="X444" s="234">
        <v>78490.57</v>
      </c>
      <c r="Y444" s="234"/>
      <c r="Z444" s="234"/>
      <c r="AA444" s="235"/>
      <c r="AB444" s="235"/>
      <c r="AC444" s="236"/>
      <c r="AD444" s="233"/>
    </row>
    <row r="445">
      <c r="A445" s="229">
        <v>443.0</v>
      </c>
      <c r="B445" s="229" t="s">
        <v>54</v>
      </c>
      <c r="C445" s="229" t="s">
        <v>28</v>
      </c>
      <c r="D445" s="229" t="s">
        <v>28</v>
      </c>
      <c r="E445" s="229" t="s">
        <v>28</v>
      </c>
      <c r="F445" s="229">
        <v>64.0</v>
      </c>
      <c r="G445" s="229" t="s">
        <v>28</v>
      </c>
      <c r="H445" s="229" t="s">
        <v>30</v>
      </c>
      <c r="I445" s="233">
        <v>64.0</v>
      </c>
      <c r="J445" s="233" t="s">
        <v>46</v>
      </c>
      <c r="K445" s="233" t="s">
        <v>27</v>
      </c>
      <c r="L445" s="233" t="s">
        <v>27</v>
      </c>
      <c r="M445" s="233">
        <v>1.0</v>
      </c>
      <c r="N445" s="233">
        <v>0.0</v>
      </c>
      <c r="O445" s="233">
        <v>3.0</v>
      </c>
      <c r="P445" s="233">
        <v>3.0</v>
      </c>
      <c r="Q445" s="233" t="s">
        <v>28</v>
      </c>
      <c r="R445" s="233" t="s">
        <v>27</v>
      </c>
      <c r="S445" s="236"/>
      <c r="T445" s="236"/>
      <c r="U445" s="236"/>
      <c r="V445" s="236"/>
      <c r="W445" s="236"/>
      <c r="X445" s="234">
        <v>25903.73</v>
      </c>
      <c r="Y445" s="234"/>
      <c r="Z445" s="234"/>
      <c r="AA445" s="235"/>
      <c r="AB445" s="235"/>
      <c r="AC445" s="236"/>
      <c r="AD445" s="233"/>
    </row>
    <row r="446">
      <c r="A446" s="233">
        <v>444.0</v>
      </c>
      <c r="B446" s="229" t="s">
        <v>54</v>
      </c>
      <c r="C446" s="229" t="s">
        <v>28</v>
      </c>
      <c r="D446" s="229" t="s">
        <v>28</v>
      </c>
      <c r="E446" s="229" t="s">
        <v>28</v>
      </c>
      <c r="F446" s="229">
        <v>64.0</v>
      </c>
      <c r="G446" s="229" t="s">
        <v>28</v>
      </c>
      <c r="H446" s="229" t="s">
        <v>30</v>
      </c>
      <c r="I446" s="233">
        <v>64.0</v>
      </c>
      <c r="J446" s="233" t="s">
        <v>49</v>
      </c>
      <c r="K446" s="233" t="s">
        <v>27</v>
      </c>
      <c r="L446" s="233" t="s">
        <v>28</v>
      </c>
      <c r="M446" s="233">
        <v>1.0</v>
      </c>
      <c r="N446" s="233">
        <v>6.0</v>
      </c>
      <c r="O446" s="233">
        <v>2.0</v>
      </c>
      <c r="P446" s="233">
        <v>2.0</v>
      </c>
      <c r="Q446" s="233" t="s">
        <v>28</v>
      </c>
      <c r="R446" s="233" t="s">
        <v>28</v>
      </c>
      <c r="S446" s="236"/>
      <c r="T446" s="236"/>
      <c r="U446" s="236"/>
      <c r="V446" s="236"/>
      <c r="W446" s="236"/>
      <c r="X446" s="234">
        <v>117831.38</v>
      </c>
      <c r="Y446" s="234"/>
      <c r="Z446" s="234"/>
      <c r="AA446" s="235"/>
      <c r="AB446" s="235"/>
      <c r="AC446" s="236"/>
      <c r="AD446" s="233"/>
    </row>
    <row r="447">
      <c r="A447" s="229">
        <v>445.0</v>
      </c>
      <c r="B447" s="229" t="s">
        <v>54</v>
      </c>
      <c r="C447" s="229" t="s">
        <v>28</v>
      </c>
      <c r="D447" s="229" t="s">
        <v>28</v>
      </c>
      <c r="E447" s="229" t="s">
        <v>28</v>
      </c>
      <c r="F447" s="229">
        <v>64.0</v>
      </c>
      <c r="G447" s="229" t="s">
        <v>28</v>
      </c>
      <c r="H447" s="229" t="s">
        <v>30</v>
      </c>
      <c r="I447" s="233">
        <v>64.0</v>
      </c>
      <c r="J447" s="233" t="s">
        <v>52</v>
      </c>
      <c r="K447" s="233" t="s">
        <v>27</v>
      </c>
      <c r="L447" s="233" t="s">
        <v>27</v>
      </c>
      <c r="M447" s="233">
        <v>0.0</v>
      </c>
      <c r="N447" s="233">
        <v>0.0</v>
      </c>
      <c r="O447" s="233">
        <v>3.0</v>
      </c>
      <c r="P447" s="233">
        <v>2.0</v>
      </c>
      <c r="Q447" s="233" t="s">
        <v>28</v>
      </c>
      <c r="R447" s="233" t="s">
        <v>27</v>
      </c>
      <c r="S447" s="236"/>
      <c r="T447" s="236"/>
      <c r="U447" s="236"/>
      <c r="V447" s="236"/>
      <c r="W447" s="236"/>
      <c r="X447" s="234">
        <v>29911.1</v>
      </c>
      <c r="Y447" s="234"/>
      <c r="Z447" s="234"/>
      <c r="AA447" s="235"/>
      <c r="AB447" s="235"/>
      <c r="AC447" s="236"/>
      <c r="AD447" s="233"/>
    </row>
    <row r="448">
      <c r="A448" s="233">
        <v>446.0</v>
      </c>
      <c r="B448" s="229" t="s">
        <v>54</v>
      </c>
      <c r="C448" s="229" t="s">
        <v>28</v>
      </c>
      <c r="D448" s="229" t="s">
        <v>28</v>
      </c>
      <c r="E448" s="229" t="s">
        <v>28</v>
      </c>
      <c r="F448" s="229">
        <v>64.0</v>
      </c>
      <c r="G448" s="229" t="s">
        <v>28</v>
      </c>
      <c r="H448" s="229" t="s">
        <v>30</v>
      </c>
      <c r="I448" s="233">
        <v>128.0</v>
      </c>
      <c r="J448" s="233" t="s">
        <v>31</v>
      </c>
      <c r="K448" s="229" t="s">
        <v>27</v>
      </c>
      <c r="L448" s="229" t="s">
        <v>28</v>
      </c>
      <c r="M448" s="229">
        <v>0.0</v>
      </c>
      <c r="N448" s="229">
        <v>7.0</v>
      </c>
      <c r="O448" s="229">
        <v>1.0</v>
      </c>
      <c r="P448" s="229">
        <v>1.0</v>
      </c>
      <c r="Q448" s="229" t="s">
        <v>28</v>
      </c>
      <c r="R448" s="229" t="s">
        <v>27</v>
      </c>
      <c r="S448" s="236"/>
      <c r="T448" s="236"/>
      <c r="U448" s="236"/>
      <c r="V448" s="236"/>
      <c r="W448" s="236"/>
      <c r="X448" s="234">
        <v>133575.02</v>
      </c>
      <c r="Y448" s="234"/>
      <c r="Z448" s="234"/>
      <c r="AA448" s="235"/>
      <c r="AB448" s="235"/>
      <c r="AC448" s="236"/>
      <c r="AD448" s="233"/>
    </row>
    <row r="449">
      <c r="A449" s="229">
        <v>447.0</v>
      </c>
      <c r="B449" s="229" t="s">
        <v>54</v>
      </c>
      <c r="C449" s="229" t="s">
        <v>28</v>
      </c>
      <c r="D449" s="229" t="s">
        <v>28</v>
      </c>
      <c r="E449" s="229" t="s">
        <v>28</v>
      </c>
      <c r="F449" s="229">
        <v>64.0</v>
      </c>
      <c r="G449" s="229" t="s">
        <v>28</v>
      </c>
      <c r="H449" s="229" t="s">
        <v>30</v>
      </c>
      <c r="I449" s="233">
        <v>128.0</v>
      </c>
      <c r="J449" s="233" t="s">
        <v>32</v>
      </c>
      <c r="K449" s="233" t="s">
        <v>27</v>
      </c>
      <c r="L449" s="233" t="s">
        <v>27</v>
      </c>
      <c r="M449" s="233">
        <v>8.0</v>
      </c>
      <c r="N449" s="233">
        <v>0.0</v>
      </c>
      <c r="O449" s="233">
        <v>10.0</v>
      </c>
      <c r="P449" s="233">
        <v>5.0</v>
      </c>
      <c r="Q449" s="233" t="s">
        <v>28</v>
      </c>
      <c r="R449" s="233" t="s">
        <v>27</v>
      </c>
      <c r="S449" s="236"/>
      <c r="T449" s="236"/>
      <c r="U449" s="236"/>
      <c r="V449" s="236"/>
      <c r="W449" s="236"/>
      <c r="X449" s="234">
        <v>31938.39</v>
      </c>
      <c r="Y449" s="234"/>
      <c r="Z449" s="234"/>
      <c r="AA449" s="235"/>
      <c r="AB449" s="235"/>
      <c r="AC449" s="236"/>
      <c r="AD449" s="233"/>
    </row>
    <row r="450">
      <c r="A450" s="233">
        <v>448.0</v>
      </c>
      <c r="B450" s="229" t="s">
        <v>54</v>
      </c>
      <c r="C450" s="229" t="s">
        <v>28</v>
      </c>
      <c r="D450" s="229" t="s">
        <v>28</v>
      </c>
      <c r="E450" s="229" t="s">
        <v>28</v>
      </c>
      <c r="F450" s="229">
        <v>64.0</v>
      </c>
      <c r="G450" s="229" t="s">
        <v>28</v>
      </c>
      <c r="H450" s="229" t="s">
        <v>30</v>
      </c>
      <c r="I450" s="233">
        <v>128.0</v>
      </c>
      <c r="J450" s="233" t="s">
        <v>33</v>
      </c>
      <c r="K450" s="233" t="s">
        <v>27</v>
      </c>
      <c r="L450" s="233" t="s">
        <v>28</v>
      </c>
      <c r="M450" s="233">
        <v>2.0</v>
      </c>
      <c r="N450" s="233">
        <v>4.0</v>
      </c>
      <c r="O450" s="233">
        <v>3.0</v>
      </c>
      <c r="P450" s="233">
        <v>3.0</v>
      </c>
      <c r="Q450" s="233" t="s">
        <v>28</v>
      </c>
      <c r="R450" s="233" t="s">
        <v>27</v>
      </c>
      <c r="S450" s="236"/>
      <c r="T450" s="236"/>
      <c r="U450" s="236"/>
      <c r="V450" s="236"/>
      <c r="W450" s="236"/>
      <c r="X450" s="234">
        <v>162333.84</v>
      </c>
      <c r="Y450" s="234"/>
      <c r="Z450" s="234"/>
      <c r="AA450" s="235"/>
      <c r="AB450" s="235"/>
      <c r="AC450" s="236"/>
      <c r="AD450" s="233"/>
    </row>
    <row r="451">
      <c r="A451" s="229">
        <v>449.0</v>
      </c>
      <c r="B451" s="229" t="s">
        <v>54</v>
      </c>
      <c r="C451" s="229" t="s">
        <v>28</v>
      </c>
      <c r="D451" s="229" t="s">
        <v>28</v>
      </c>
      <c r="E451" s="229" t="s">
        <v>28</v>
      </c>
      <c r="F451" s="229">
        <v>64.0</v>
      </c>
      <c r="G451" s="229" t="s">
        <v>28</v>
      </c>
      <c r="H451" s="229" t="s">
        <v>30</v>
      </c>
      <c r="I451" s="233">
        <v>128.0</v>
      </c>
      <c r="J451" s="233" t="s">
        <v>34</v>
      </c>
      <c r="K451" s="233" t="s">
        <v>27</v>
      </c>
      <c r="L451" s="233" t="s">
        <v>27</v>
      </c>
      <c r="M451" s="233">
        <v>0.0</v>
      </c>
      <c r="N451" s="233">
        <v>3.0</v>
      </c>
      <c r="O451" s="233">
        <v>2.0</v>
      </c>
      <c r="P451" s="233">
        <v>2.0</v>
      </c>
      <c r="Q451" s="233" t="s">
        <v>28</v>
      </c>
      <c r="R451" s="233" t="s">
        <v>27</v>
      </c>
      <c r="S451" s="236"/>
      <c r="T451" s="236"/>
      <c r="U451" s="236"/>
      <c r="V451" s="236"/>
      <c r="W451" s="236"/>
      <c r="X451" s="234">
        <v>192315.52</v>
      </c>
      <c r="Y451" s="234"/>
      <c r="Z451" s="234"/>
      <c r="AA451" s="235"/>
      <c r="AB451" s="235"/>
      <c r="AC451" s="236"/>
      <c r="AD451" s="233"/>
    </row>
    <row r="452">
      <c r="A452" s="233">
        <v>450.0</v>
      </c>
      <c r="B452" s="229" t="s">
        <v>54</v>
      </c>
      <c r="C452" s="229" t="s">
        <v>28</v>
      </c>
      <c r="D452" s="229" t="s">
        <v>28</v>
      </c>
      <c r="E452" s="229" t="s">
        <v>28</v>
      </c>
      <c r="F452" s="229">
        <v>64.0</v>
      </c>
      <c r="G452" s="229" t="s">
        <v>28</v>
      </c>
      <c r="H452" s="229" t="s">
        <v>30</v>
      </c>
      <c r="I452" s="233">
        <v>128.0</v>
      </c>
      <c r="J452" s="233" t="s">
        <v>36</v>
      </c>
      <c r="K452" s="233" t="s">
        <v>27</v>
      </c>
      <c r="L452" s="233" t="s">
        <v>28</v>
      </c>
      <c r="M452" s="233">
        <v>0.0</v>
      </c>
      <c r="N452" s="233">
        <v>4.0</v>
      </c>
      <c r="O452" s="233">
        <v>1.0</v>
      </c>
      <c r="P452" s="233">
        <v>1.0</v>
      </c>
      <c r="Q452" s="233" t="s">
        <v>28</v>
      </c>
      <c r="R452" s="233" t="s">
        <v>28</v>
      </c>
      <c r="S452" s="236"/>
      <c r="T452" s="236"/>
      <c r="U452" s="236"/>
      <c r="V452" s="236"/>
      <c r="W452" s="236"/>
      <c r="X452" s="234">
        <v>122260.7</v>
      </c>
      <c r="Y452" s="234"/>
      <c r="Z452" s="234"/>
      <c r="AA452" s="235"/>
      <c r="AB452" s="235"/>
      <c r="AC452" s="236"/>
      <c r="AD452" s="233"/>
    </row>
    <row r="453">
      <c r="A453" s="229">
        <v>451.0</v>
      </c>
      <c r="B453" s="229" t="s">
        <v>54</v>
      </c>
      <c r="C453" s="229" t="s">
        <v>28</v>
      </c>
      <c r="D453" s="229" t="s">
        <v>28</v>
      </c>
      <c r="E453" s="229" t="s">
        <v>28</v>
      </c>
      <c r="F453" s="229">
        <v>64.0</v>
      </c>
      <c r="G453" s="229" t="s">
        <v>28</v>
      </c>
      <c r="H453" s="229" t="s">
        <v>30</v>
      </c>
      <c r="I453" s="233">
        <v>128.0</v>
      </c>
      <c r="J453" s="233" t="s">
        <v>37</v>
      </c>
      <c r="K453" s="233" t="s">
        <v>27</v>
      </c>
      <c r="L453" s="233" t="s">
        <v>27</v>
      </c>
      <c r="M453" s="233">
        <v>5.0</v>
      </c>
      <c r="N453" s="233">
        <v>5.0</v>
      </c>
      <c r="O453" s="233">
        <v>6.0</v>
      </c>
      <c r="P453" s="233">
        <v>5.0</v>
      </c>
      <c r="Q453" s="233" t="s">
        <v>28</v>
      </c>
      <c r="R453" s="233" t="s">
        <v>27</v>
      </c>
      <c r="S453" s="236"/>
      <c r="T453" s="236"/>
      <c r="U453" s="236"/>
      <c r="V453" s="236"/>
      <c r="W453" s="236"/>
      <c r="X453" s="234">
        <v>163624.73</v>
      </c>
      <c r="Y453" s="234"/>
      <c r="Z453" s="234"/>
      <c r="AA453" s="235"/>
      <c r="AB453" s="235"/>
      <c r="AC453" s="236"/>
      <c r="AD453" s="233"/>
    </row>
    <row r="454">
      <c r="A454" s="233">
        <v>452.0</v>
      </c>
      <c r="B454" s="229" t="s">
        <v>54</v>
      </c>
      <c r="C454" s="229" t="s">
        <v>28</v>
      </c>
      <c r="D454" s="229" t="s">
        <v>28</v>
      </c>
      <c r="E454" s="229" t="s">
        <v>28</v>
      </c>
      <c r="F454" s="229">
        <v>64.0</v>
      </c>
      <c r="G454" s="229" t="s">
        <v>28</v>
      </c>
      <c r="H454" s="229" t="s">
        <v>30</v>
      </c>
      <c r="I454" s="233">
        <v>128.0</v>
      </c>
      <c r="J454" s="233" t="s">
        <v>38</v>
      </c>
      <c r="K454" s="233" t="s">
        <v>27</v>
      </c>
      <c r="L454" s="233" t="s">
        <v>27</v>
      </c>
      <c r="M454" s="233">
        <v>7.0</v>
      </c>
      <c r="N454" s="233">
        <v>5.0</v>
      </c>
      <c r="O454" s="233">
        <v>8.0</v>
      </c>
      <c r="P454" s="233">
        <v>8.0</v>
      </c>
      <c r="Q454" s="233" t="s">
        <v>27</v>
      </c>
      <c r="R454" s="233" t="s">
        <v>27</v>
      </c>
      <c r="S454" s="236"/>
      <c r="T454" s="236"/>
      <c r="U454" s="236"/>
      <c r="V454" s="236"/>
      <c r="W454" s="236"/>
      <c r="X454" s="234">
        <v>166031.75</v>
      </c>
      <c r="Y454" s="234"/>
      <c r="Z454" s="234"/>
      <c r="AA454" s="235"/>
      <c r="AB454" s="235"/>
      <c r="AC454" s="236"/>
      <c r="AD454" s="233"/>
    </row>
    <row r="455">
      <c r="A455" s="229">
        <v>453.0</v>
      </c>
      <c r="B455" s="229" t="s">
        <v>54</v>
      </c>
      <c r="C455" s="229" t="s">
        <v>28</v>
      </c>
      <c r="D455" s="229" t="s">
        <v>28</v>
      </c>
      <c r="E455" s="229" t="s">
        <v>28</v>
      </c>
      <c r="F455" s="229">
        <v>64.0</v>
      </c>
      <c r="G455" s="229" t="s">
        <v>28</v>
      </c>
      <c r="H455" s="229" t="s">
        <v>30</v>
      </c>
      <c r="I455" s="233">
        <v>128.0</v>
      </c>
      <c r="J455" s="233" t="s">
        <v>39</v>
      </c>
      <c r="K455" s="233" t="s">
        <v>27</v>
      </c>
      <c r="L455" s="233" t="s">
        <v>27</v>
      </c>
      <c r="M455" s="233">
        <v>5.0</v>
      </c>
      <c r="N455" s="233">
        <v>6.0</v>
      </c>
      <c r="O455" s="233">
        <v>6.0</v>
      </c>
      <c r="P455" s="233">
        <v>6.0</v>
      </c>
      <c r="Q455" s="233" t="s">
        <v>28</v>
      </c>
      <c r="R455" s="233" t="s">
        <v>27</v>
      </c>
      <c r="S455" s="236"/>
      <c r="T455" s="236"/>
      <c r="U455" s="236"/>
      <c r="V455" s="236"/>
      <c r="W455" s="236"/>
      <c r="X455" s="234">
        <v>251621.5</v>
      </c>
      <c r="Y455" s="234"/>
      <c r="Z455" s="234"/>
      <c r="AA455" s="235"/>
      <c r="AB455" s="235"/>
      <c r="AC455" s="236"/>
      <c r="AD455" s="233"/>
    </row>
    <row r="456">
      <c r="A456" s="233">
        <v>454.0</v>
      </c>
      <c r="B456" s="229" t="s">
        <v>54</v>
      </c>
      <c r="C456" s="229" t="s">
        <v>28</v>
      </c>
      <c r="D456" s="229" t="s">
        <v>28</v>
      </c>
      <c r="E456" s="229" t="s">
        <v>28</v>
      </c>
      <c r="F456" s="229">
        <v>64.0</v>
      </c>
      <c r="G456" s="229" t="s">
        <v>28</v>
      </c>
      <c r="H456" s="229" t="s">
        <v>30</v>
      </c>
      <c r="I456" s="233">
        <v>128.0</v>
      </c>
      <c r="J456" s="233" t="s">
        <v>40</v>
      </c>
      <c r="K456" s="233" t="s">
        <v>27</v>
      </c>
      <c r="L456" s="233" t="s">
        <v>28</v>
      </c>
      <c r="M456" s="233">
        <v>3.0</v>
      </c>
      <c r="N456" s="233">
        <v>4.0</v>
      </c>
      <c r="O456" s="233">
        <v>4.0</v>
      </c>
      <c r="P456" s="233">
        <v>4.0</v>
      </c>
      <c r="Q456" s="233" t="s">
        <v>28</v>
      </c>
      <c r="R456" s="233" t="s">
        <v>27</v>
      </c>
      <c r="S456" s="236"/>
      <c r="T456" s="236"/>
      <c r="U456" s="236"/>
      <c r="V456" s="236"/>
      <c r="W456" s="236"/>
      <c r="X456" s="234">
        <v>200440.74</v>
      </c>
      <c r="Y456" s="234"/>
      <c r="Z456" s="234"/>
      <c r="AA456" s="235"/>
      <c r="AB456" s="235"/>
      <c r="AC456" s="236"/>
      <c r="AD456" s="233"/>
    </row>
    <row r="457">
      <c r="A457" s="229">
        <v>455.0</v>
      </c>
      <c r="B457" s="229" t="s">
        <v>54</v>
      </c>
      <c r="C457" s="229" t="s">
        <v>28</v>
      </c>
      <c r="D457" s="229" t="s">
        <v>28</v>
      </c>
      <c r="E457" s="229" t="s">
        <v>28</v>
      </c>
      <c r="F457" s="229">
        <v>64.0</v>
      </c>
      <c r="G457" s="229" t="s">
        <v>28</v>
      </c>
      <c r="H457" s="229" t="s">
        <v>30</v>
      </c>
      <c r="I457" s="233">
        <v>128.0</v>
      </c>
      <c r="J457" s="233" t="s">
        <v>41</v>
      </c>
      <c r="K457" s="233" t="s">
        <v>27</v>
      </c>
      <c r="L457" s="233" t="s">
        <v>27</v>
      </c>
      <c r="M457" s="233">
        <v>4.0</v>
      </c>
      <c r="N457" s="233">
        <v>0.0</v>
      </c>
      <c r="O457" s="233">
        <v>6.0</v>
      </c>
      <c r="P457" s="233">
        <v>3.0</v>
      </c>
      <c r="Q457" s="233" t="s">
        <v>28</v>
      </c>
      <c r="R457" s="233" t="s">
        <v>27</v>
      </c>
      <c r="S457" s="236"/>
      <c r="T457" s="236"/>
      <c r="U457" s="236"/>
      <c r="V457" s="236"/>
      <c r="W457" s="236"/>
      <c r="X457" s="234">
        <v>15457.32</v>
      </c>
      <c r="Y457" s="234"/>
      <c r="Z457" s="234"/>
      <c r="AA457" s="235"/>
      <c r="AB457" s="235"/>
      <c r="AC457" s="236"/>
      <c r="AD457" s="233"/>
    </row>
    <row r="458">
      <c r="A458" s="233">
        <v>456.0</v>
      </c>
      <c r="B458" s="229" t="s">
        <v>54</v>
      </c>
      <c r="C458" s="229" t="s">
        <v>28</v>
      </c>
      <c r="D458" s="229" t="s">
        <v>28</v>
      </c>
      <c r="E458" s="229" t="s">
        <v>28</v>
      </c>
      <c r="F458" s="229">
        <v>64.0</v>
      </c>
      <c r="G458" s="229" t="s">
        <v>28</v>
      </c>
      <c r="H458" s="229" t="s">
        <v>30</v>
      </c>
      <c r="I458" s="233">
        <v>128.0</v>
      </c>
      <c r="J458" s="233" t="s">
        <v>42</v>
      </c>
      <c r="K458" s="233" t="s">
        <v>27</v>
      </c>
      <c r="L458" s="233" t="s">
        <v>28</v>
      </c>
      <c r="M458" s="233">
        <v>1.0</v>
      </c>
      <c r="N458" s="233">
        <v>5.0</v>
      </c>
      <c r="O458" s="233">
        <v>2.0</v>
      </c>
      <c r="P458" s="233">
        <v>2.0</v>
      </c>
      <c r="Q458" s="233" t="s">
        <v>27</v>
      </c>
      <c r="R458" s="233" t="s">
        <v>27</v>
      </c>
      <c r="S458" s="236"/>
      <c r="T458" s="236"/>
      <c r="U458" s="236"/>
      <c r="V458" s="236"/>
      <c r="W458" s="236"/>
      <c r="X458" s="234">
        <v>162979.73</v>
      </c>
      <c r="Y458" s="234"/>
      <c r="Z458" s="234"/>
      <c r="AA458" s="235"/>
      <c r="AB458" s="235"/>
      <c r="AC458" s="236"/>
      <c r="AD458" s="233"/>
    </row>
    <row r="459">
      <c r="A459" s="229">
        <v>457.0</v>
      </c>
      <c r="B459" s="229" t="s">
        <v>54</v>
      </c>
      <c r="C459" s="229" t="s">
        <v>28</v>
      </c>
      <c r="D459" s="229" t="s">
        <v>28</v>
      </c>
      <c r="E459" s="229" t="s">
        <v>28</v>
      </c>
      <c r="F459" s="229">
        <v>64.0</v>
      </c>
      <c r="G459" s="229" t="s">
        <v>28</v>
      </c>
      <c r="H459" s="229" t="s">
        <v>30</v>
      </c>
      <c r="I459" s="233">
        <v>128.0</v>
      </c>
      <c r="J459" s="233" t="s">
        <v>44</v>
      </c>
      <c r="K459" s="233" t="s">
        <v>27</v>
      </c>
      <c r="L459" s="233" t="s">
        <v>28</v>
      </c>
      <c r="M459" s="233">
        <v>1.0</v>
      </c>
      <c r="N459" s="233">
        <v>4.0</v>
      </c>
      <c r="O459" s="233">
        <v>2.0</v>
      </c>
      <c r="P459" s="233">
        <v>2.0</v>
      </c>
      <c r="Q459" s="233" t="s">
        <v>27</v>
      </c>
      <c r="R459" s="233" t="s">
        <v>28</v>
      </c>
      <c r="S459" s="236"/>
      <c r="T459" s="236"/>
      <c r="U459" s="236"/>
      <c r="V459" s="236"/>
      <c r="W459" s="236"/>
      <c r="X459" s="234">
        <v>103855.47</v>
      </c>
      <c r="Y459" s="234"/>
      <c r="Z459" s="234"/>
      <c r="AA459" s="235"/>
      <c r="AB459" s="235"/>
      <c r="AC459" s="236"/>
      <c r="AD459" s="233"/>
    </row>
    <row r="460">
      <c r="A460" s="233">
        <v>458.0</v>
      </c>
      <c r="B460" s="229" t="s">
        <v>54</v>
      </c>
      <c r="C460" s="229" t="s">
        <v>28</v>
      </c>
      <c r="D460" s="229" t="s">
        <v>28</v>
      </c>
      <c r="E460" s="229" t="s">
        <v>28</v>
      </c>
      <c r="F460" s="229">
        <v>64.0</v>
      </c>
      <c r="G460" s="229" t="s">
        <v>28</v>
      </c>
      <c r="H460" s="229" t="s">
        <v>30</v>
      </c>
      <c r="I460" s="233">
        <v>128.0</v>
      </c>
      <c r="J460" s="233" t="s">
        <v>45</v>
      </c>
      <c r="K460" s="233" t="s">
        <v>27</v>
      </c>
      <c r="L460" s="233" t="s">
        <v>27</v>
      </c>
      <c r="M460" s="233">
        <v>1.0</v>
      </c>
      <c r="N460" s="233">
        <v>4.0</v>
      </c>
      <c r="O460" s="233">
        <v>2.0</v>
      </c>
      <c r="P460" s="233">
        <v>2.0</v>
      </c>
      <c r="Q460" s="233" t="s">
        <v>28</v>
      </c>
      <c r="R460" s="233" t="s">
        <v>27</v>
      </c>
      <c r="S460" s="236"/>
      <c r="T460" s="236"/>
      <c r="U460" s="236"/>
      <c r="V460" s="236"/>
      <c r="W460" s="236"/>
      <c r="X460" s="234">
        <v>91526.26</v>
      </c>
      <c r="Y460" s="234"/>
      <c r="Z460" s="234"/>
      <c r="AA460" s="235"/>
      <c r="AB460" s="235"/>
      <c r="AC460" s="236"/>
      <c r="AD460" s="233"/>
    </row>
    <row r="461">
      <c r="A461" s="229">
        <v>459.0</v>
      </c>
      <c r="B461" s="229" t="s">
        <v>54</v>
      </c>
      <c r="C461" s="229" t="s">
        <v>28</v>
      </c>
      <c r="D461" s="229" t="s">
        <v>28</v>
      </c>
      <c r="E461" s="229" t="s">
        <v>28</v>
      </c>
      <c r="F461" s="229">
        <v>64.0</v>
      </c>
      <c r="G461" s="229" t="s">
        <v>28</v>
      </c>
      <c r="H461" s="229" t="s">
        <v>30</v>
      </c>
      <c r="I461" s="233">
        <v>128.0</v>
      </c>
      <c r="J461" s="233" t="s">
        <v>46</v>
      </c>
      <c r="K461" s="233" t="s">
        <v>27</v>
      </c>
      <c r="L461" s="233" t="s">
        <v>27</v>
      </c>
      <c r="M461" s="233">
        <v>1.0</v>
      </c>
      <c r="N461" s="233">
        <v>0.0</v>
      </c>
      <c r="O461" s="233">
        <v>3.0</v>
      </c>
      <c r="P461" s="233">
        <v>3.0</v>
      </c>
      <c r="Q461" s="233" t="s">
        <v>28</v>
      </c>
      <c r="R461" s="233" t="s">
        <v>27</v>
      </c>
      <c r="S461" s="236"/>
      <c r="T461" s="236"/>
      <c r="U461" s="236"/>
      <c r="V461" s="236"/>
      <c r="W461" s="236"/>
      <c r="X461" s="234">
        <v>54242.4</v>
      </c>
      <c r="Y461" s="234"/>
      <c r="Z461" s="234"/>
      <c r="AA461" s="235"/>
      <c r="AB461" s="235"/>
      <c r="AC461" s="236"/>
      <c r="AD461" s="233"/>
    </row>
    <row r="462">
      <c r="A462" s="233">
        <v>460.0</v>
      </c>
      <c r="B462" s="229" t="s">
        <v>54</v>
      </c>
      <c r="C462" s="229" t="s">
        <v>28</v>
      </c>
      <c r="D462" s="229" t="s">
        <v>28</v>
      </c>
      <c r="E462" s="229" t="s">
        <v>28</v>
      </c>
      <c r="F462" s="229">
        <v>64.0</v>
      </c>
      <c r="G462" s="229" t="s">
        <v>28</v>
      </c>
      <c r="H462" s="229" t="s">
        <v>30</v>
      </c>
      <c r="I462" s="233">
        <v>128.0</v>
      </c>
      <c r="J462" s="233" t="s">
        <v>49</v>
      </c>
      <c r="K462" s="233" t="s">
        <v>27</v>
      </c>
      <c r="L462" s="233" t="s">
        <v>28</v>
      </c>
      <c r="M462" s="233">
        <v>1.0</v>
      </c>
      <c r="N462" s="233">
        <v>6.0</v>
      </c>
      <c r="O462" s="233">
        <v>2.0</v>
      </c>
      <c r="P462" s="233">
        <v>2.0</v>
      </c>
      <c r="Q462" s="233" t="s">
        <v>28</v>
      </c>
      <c r="R462" s="233" t="s">
        <v>28</v>
      </c>
      <c r="S462" s="236"/>
      <c r="T462" s="236"/>
      <c r="U462" s="236"/>
      <c r="V462" s="236"/>
      <c r="W462" s="236"/>
      <c r="X462" s="234">
        <v>132408.81</v>
      </c>
      <c r="Y462" s="234"/>
      <c r="Z462" s="234"/>
      <c r="AA462" s="235"/>
      <c r="AB462" s="235"/>
      <c r="AC462" s="236"/>
      <c r="AD462" s="233"/>
    </row>
    <row r="463">
      <c r="A463" s="229">
        <v>461.0</v>
      </c>
      <c r="B463" s="229" t="s">
        <v>54</v>
      </c>
      <c r="C463" s="229" t="s">
        <v>28</v>
      </c>
      <c r="D463" s="229" t="s">
        <v>28</v>
      </c>
      <c r="E463" s="229" t="s">
        <v>28</v>
      </c>
      <c r="F463" s="229">
        <v>64.0</v>
      </c>
      <c r="G463" s="229" t="s">
        <v>28</v>
      </c>
      <c r="H463" s="229" t="s">
        <v>30</v>
      </c>
      <c r="I463" s="233">
        <v>128.0</v>
      </c>
      <c r="J463" s="233" t="s">
        <v>52</v>
      </c>
      <c r="K463" s="233" t="s">
        <v>27</v>
      </c>
      <c r="L463" s="233" t="s">
        <v>27</v>
      </c>
      <c r="M463" s="233">
        <v>0.0</v>
      </c>
      <c r="N463" s="233">
        <v>0.0</v>
      </c>
      <c r="O463" s="233">
        <v>3.0</v>
      </c>
      <c r="P463" s="233">
        <v>2.0</v>
      </c>
      <c r="Q463" s="233" t="s">
        <v>28</v>
      </c>
      <c r="R463" s="233" t="s">
        <v>27</v>
      </c>
      <c r="S463" s="236"/>
      <c r="T463" s="236"/>
      <c r="U463" s="236"/>
      <c r="V463" s="236"/>
      <c r="W463" s="236"/>
      <c r="X463" s="234">
        <v>59983.71</v>
      </c>
      <c r="Y463" s="234"/>
      <c r="Z463" s="234"/>
      <c r="AA463" s="235"/>
      <c r="AB463" s="235"/>
      <c r="AC463" s="236"/>
      <c r="AD463" s="233"/>
    </row>
    <row r="464">
      <c r="A464" s="233">
        <v>462.0</v>
      </c>
      <c r="B464" s="229" t="s">
        <v>54</v>
      </c>
      <c r="C464" s="229" t="s">
        <v>28</v>
      </c>
      <c r="D464" s="229" t="s">
        <v>28</v>
      </c>
      <c r="E464" s="229" t="s">
        <v>28</v>
      </c>
      <c r="F464" s="229">
        <v>48.0</v>
      </c>
      <c r="G464" s="229" t="s">
        <v>27</v>
      </c>
      <c r="H464" s="229" t="s">
        <v>30</v>
      </c>
      <c r="I464" s="229">
        <v>1.0</v>
      </c>
      <c r="J464" s="229" t="s">
        <v>31</v>
      </c>
      <c r="K464" s="229" t="s">
        <v>27</v>
      </c>
      <c r="L464" s="229" t="s">
        <v>28</v>
      </c>
      <c r="M464" s="229">
        <v>0.0</v>
      </c>
      <c r="N464" s="229">
        <v>7.0</v>
      </c>
      <c r="O464" s="229">
        <v>1.0</v>
      </c>
      <c r="P464" s="229">
        <v>1.0</v>
      </c>
      <c r="Q464" s="229" t="s">
        <v>28</v>
      </c>
      <c r="R464" s="229" t="s">
        <v>27</v>
      </c>
      <c r="S464" s="237">
        <v>91.00169</v>
      </c>
      <c r="T464" s="237">
        <v>75.52933</v>
      </c>
      <c r="U464" s="237">
        <v>6450.0</v>
      </c>
      <c r="V464" s="237">
        <v>69.0</v>
      </c>
      <c r="W464" s="237">
        <v>243.93415</v>
      </c>
      <c r="X464" s="234">
        <v>532.83</v>
      </c>
      <c r="Y464" s="234">
        <v>915.23159</v>
      </c>
      <c r="Z464" s="234"/>
      <c r="AA464" s="235"/>
      <c r="AB464" s="235"/>
      <c r="AC464" s="236"/>
      <c r="AD464" s="233"/>
    </row>
    <row r="465">
      <c r="A465" s="229">
        <v>463.0</v>
      </c>
      <c r="B465" s="229" t="s">
        <v>54</v>
      </c>
      <c r="C465" s="229" t="s">
        <v>28</v>
      </c>
      <c r="D465" s="229" t="s">
        <v>28</v>
      </c>
      <c r="E465" s="229" t="s">
        <v>28</v>
      </c>
      <c r="F465" s="229">
        <v>48.0</v>
      </c>
      <c r="G465" s="229" t="s">
        <v>27</v>
      </c>
      <c r="H465" s="229" t="s">
        <v>30</v>
      </c>
      <c r="I465" s="233">
        <v>1.0</v>
      </c>
      <c r="J465" s="233" t="s">
        <v>32</v>
      </c>
      <c r="K465" s="233" t="s">
        <v>27</v>
      </c>
      <c r="L465" s="233" t="s">
        <v>27</v>
      </c>
      <c r="M465" s="233">
        <v>8.0</v>
      </c>
      <c r="N465" s="233">
        <v>0.0</v>
      </c>
      <c r="O465" s="233">
        <v>10.0</v>
      </c>
      <c r="P465" s="233">
        <v>5.0</v>
      </c>
      <c r="Q465" s="233" t="s">
        <v>28</v>
      </c>
      <c r="R465" s="233" t="s">
        <v>27</v>
      </c>
      <c r="S465" s="237">
        <v>15.32827</v>
      </c>
      <c r="T465" s="237">
        <v>6.00032</v>
      </c>
      <c r="U465" s="237">
        <v>626.0</v>
      </c>
      <c r="V465" s="237">
        <v>4.0</v>
      </c>
      <c r="W465" s="237">
        <v>7.35688</v>
      </c>
      <c r="X465" s="234">
        <v>356.94</v>
      </c>
      <c r="Y465" s="234">
        <v>580.86779</v>
      </c>
      <c r="Z465" s="234"/>
      <c r="AA465" s="235"/>
      <c r="AB465" s="235"/>
      <c r="AC465" s="236"/>
      <c r="AD465" s="233"/>
    </row>
    <row r="466">
      <c r="A466" s="233">
        <v>464.0</v>
      </c>
      <c r="B466" s="229" t="s">
        <v>54</v>
      </c>
      <c r="C466" s="229" t="s">
        <v>28</v>
      </c>
      <c r="D466" s="229" t="s">
        <v>28</v>
      </c>
      <c r="E466" s="229" t="s">
        <v>28</v>
      </c>
      <c r="F466" s="229">
        <v>48.0</v>
      </c>
      <c r="G466" s="229" t="s">
        <v>27</v>
      </c>
      <c r="H466" s="229" t="s">
        <v>30</v>
      </c>
      <c r="I466" s="233">
        <v>1.0</v>
      </c>
      <c r="J466" s="233" t="s">
        <v>33</v>
      </c>
      <c r="K466" s="233" t="s">
        <v>27</v>
      </c>
      <c r="L466" s="233" t="s">
        <v>28</v>
      </c>
      <c r="M466" s="233">
        <v>2.0</v>
      </c>
      <c r="N466" s="233">
        <v>4.0</v>
      </c>
      <c r="O466" s="233">
        <v>3.0</v>
      </c>
      <c r="P466" s="233">
        <v>3.0</v>
      </c>
      <c r="Q466" s="233" t="s">
        <v>28</v>
      </c>
      <c r="R466" s="233" t="s">
        <v>27</v>
      </c>
      <c r="S466" s="237">
        <v>106.18947</v>
      </c>
      <c r="T466" s="237">
        <v>101.08371</v>
      </c>
      <c r="U466" s="237">
        <v>3175.0</v>
      </c>
      <c r="V466" s="237">
        <v>23.0</v>
      </c>
      <c r="W466" s="237">
        <v>22.49967</v>
      </c>
      <c r="X466" s="234">
        <v>1947.51</v>
      </c>
      <c r="Y466" s="234">
        <f>2.19845*1000</f>
        <v>2198.45</v>
      </c>
      <c r="Z466" s="234"/>
      <c r="AA466" s="235"/>
      <c r="AB466" s="235"/>
      <c r="AC466" s="236"/>
      <c r="AD466" s="233"/>
    </row>
    <row r="467">
      <c r="A467" s="229">
        <v>465.0</v>
      </c>
      <c r="B467" s="229" t="s">
        <v>54</v>
      </c>
      <c r="C467" s="229" t="s">
        <v>28</v>
      </c>
      <c r="D467" s="229" t="s">
        <v>28</v>
      </c>
      <c r="E467" s="229" t="s">
        <v>28</v>
      </c>
      <c r="F467" s="229">
        <v>48.0</v>
      </c>
      <c r="G467" s="229" t="s">
        <v>27</v>
      </c>
      <c r="H467" s="229" t="s">
        <v>30</v>
      </c>
      <c r="I467" s="233">
        <v>1.0</v>
      </c>
      <c r="J467" s="233" t="s">
        <v>34</v>
      </c>
      <c r="K467" s="233" t="s">
        <v>27</v>
      </c>
      <c r="L467" s="233" t="s">
        <v>27</v>
      </c>
      <c r="M467" s="233">
        <v>0.0</v>
      </c>
      <c r="N467" s="233">
        <v>3.0</v>
      </c>
      <c r="O467" s="233">
        <v>2.0</v>
      </c>
      <c r="P467" s="233">
        <v>2.0</v>
      </c>
      <c r="Q467" s="233" t="s">
        <v>28</v>
      </c>
      <c r="R467" s="233" t="s">
        <v>27</v>
      </c>
      <c r="S467" s="237">
        <v>30.82525</v>
      </c>
      <c r="T467" s="237">
        <v>22.36052</v>
      </c>
      <c r="U467" s="237">
        <v>299.0</v>
      </c>
      <c r="V467" s="237">
        <v>6.0</v>
      </c>
      <c r="W467" s="237">
        <v>1.72066</v>
      </c>
      <c r="X467" s="234">
        <v>393.43</v>
      </c>
      <c r="Y467" s="234">
        <v>656.19811</v>
      </c>
      <c r="Z467" s="234"/>
      <c r="AA467" s="235"/>
      <c r="AB467" s="235"/>
      <c r="AC467" s="236"/>
      <c r="AD467" s="233"/>
    </row>
    <row r="468">
      <c r="A468" s="233">
        <v>466.0</v>
      </c>
      <c r="B468" s="229" t="s">
        <v>54</v>
      </c>
      <c r="C468" s="229" t="s">
        <v>28</v>
      </c>
      <c r="D468" s="229" t="s">
        <v>28</v>
      </c>
      <c r="E468" s="229" t="s">
        <v>28</v>
      </c>
      <c r="F468" s="229">
        <v>48.0</v>
      </c>
      <c r="G468" s="229" t="s">
        <v>27</v>
      </c>
      <c r="H468" s="229" t="s">
        <v>30</v>
      </c>
      <c r="I468" s="233">
        <v>1.0</v>
      </c>
      <c r="J468" s="233" t="s">
        <v>35</v>
      </c>
      <c r="K468" s="233" t="s">
        <v>27</v>
      </c>
      <c r="L468" s="233" t="s">
        <v>28</v>
      </c>
      <c r="M468" s="233">
        <v>5.0</v>
      </c>
      <c r="N468" s="233">
        <v>4.0</v>
      </c>
      <c r="O468" s="233">
        <v>6.0</v>
      </c>
      <c r="P468" s="233">
        <v>6.0</v>
      </c>
      <c r="Q468" s="233" t="s">
        <v>28</v>
      </c>
      <c r="R468" s="233" t="s">
        <v>27</v>
      </c>
      <c r="S468" s="237">
        <v>23.27608</v>
      </c>
      <c r="T468" s="236">
        <f>678.685/1000</f>
        <v>0.678685</v>
      </c>
      <c r="U468" s="237">
        <v>1155.0</v>
      </c>
      <c r="V468" s="237">
        <v>11.0</v>
      </c>
      <c r="W468" s="237">
        <v>11.75479</v>
      </c>
      <c r="X468" s="234">
        <v>428.85</v>
      </c>
      <c r="Y468" s="234">
        <v>732.69826</v>
      </c>
      <c r="Z468" s="234"/>
      <c r="AA468" s="235"/>
      <c r="AB468" s="235"/>
      <c r="AC468" s="236"/>
      <c r="AD468" s="233"/>
    </row>
    <row r="469">
      <c r="A469" s="229">
        <v>467.0</v>
      </c>
      <c r="B469" s="229" t="s">
        <v>54</v>
      </c>
      <c r="C469" s="229" t="s">
        <v>28</v>
      </c>
      <c r="D469" s="229" t="s">
        <v>28</v>
      </c>
      <c r="E469" s="229" t="s">
        <v>28</v>
      </c>
      <c r="F469" s="229">
        <v>48.0</v>
      </c>
      <c r="G469" s="229" t="s">
        <v>27</v>
      </c>
      <c r="H469" s="229" t="s">
        <v>30</v>
      </c>
      <c r="I469" s="233">
        <v>1.0</v>
      </c>
      <c r="J469" s="233" t="s">
        <v>36</v>
      </c>
      <c r="K469" s="233" t="s">
        <v>27</v>
      </c>
      <c r="L469" s="233" t="s">
        <v>28</v>
      </c>
      <c r="M469" s="233">
        <v>0.0</v>
      </c>
      <c r="N469" s="233">
        <v>4.0</v>
      </c>
      <c r="O469" s="233">
        <v>1.0</v>
      </c>
      <c r="P469" s="233">
        <v>1.0</v>
      </c>
      <c r="Q469" s="233" t="s">
        <v>28</v>
      </c>
      <c r="R469" s="233" t="s">
        <v>28</v>
      </c>
      <c r="S469" s="237">
        <v>105.26812</v>
      </c>
      <c r="T469" s="237">
        <v>64.30577</v>
      </c>
      <c r="U469" s="237">
        <v>2173.0</v>
      </c>
      <c r="V469" s="237">
        <v>37.0</v>
      </c>
      <c r="W469" s="237">
        <v>33.98295</v>
      </c>
      <c r="X469" s="234">
        <v>556.47</v>
      </c>
      <c r="Y469" s="234">
        <v>803.81458</v>
      </c>
      <c r="Z469" s="234"/>
      <c r="AA469" s="235"/>
      <c r="AB469" s="235"/>
      <c r="AC469" s="236"/>
      <c r="AD469" s="233"/>
    </row>
    <row r="470">
      <c r="A470" s="233">
        <v>468.0</v>
      </c>
      <c r="B470" s="229" t="s">
        <v>54</v>
      </c>
      <c r="C470" s="229" t="s">
        <v>28</v>
      </c>
      <c r="D470" s="229" t="s">
        <v>28</v>
      </c>
      <c r="E470" s="229" t="s">
        <v>28</v>
      </c>
      <c r="F470" s="229">
        <v>48.0</v>
      </c>
      <c r="G470" s="229" t="s">
        <v>27</v>
      </c>
      <c r="H470" s="229" t="s">
        <v>30</v>
      </c>
      <c r="I470" s="233">
        <v>1.0</v>
      </c>
      <c r="J470" s="233" t="s">
        <v>37</v>
      </c>
      <c r="K470" s="233" t="s">
        <v>27</v>
      </c>
      <c r="L470" s="233" t="s">
        <v>27</v>
      </c>
      <c r="M470" s="233">
        <v>5.0</v>
      </c>
      <c r="N470" s="233">
        <v>5.0</v>
      </c>
      <c r="O470" s="233">
        <v>6.0</v>
      </c>
      <c r="P470" s="233">
        <v>5.0</v>
      </c>
      <c r="Q470" s="233" t="s">
        <v>28</v>
      </c>
      <c r="R470" s="233" t="s">
        <v>27</v>
      </c>
      <c r="S470" s="237">
        <v>23.72608</v>
      </c>
      <c r="T470" s="237">
        <v>1.12415</v>
      </c>
      <c r="U470" s="237">
        <v>1273.0</v>
      </c>
      <c r="V470" s="237">
        <v>11.0</v>
      </c>
      <c r="W470" s="237">
        <v>14.19701</v>
      </c>
      <c r="X470" s="234">
        <v>535.42</v>
      </c>
      <c r="Y470" s="234">
        <v>769.86699</v>
      </c>
      <c r="Z470" s="234"/>
      <c r="AA470" s="235"/>
      <c r="AB470" s="235"/>
      <c r="AC470" s="236"/>
      <c r="AD470" s="233"/>
    </row>
    <row r="471">
      <c r="A471" s="229">
        <v>469.0</v>
      </c>
      <c r="B471" s="229" t="s">
        <v>54</v>
      </c>
      <c r="C471" s="229" t="s">
        <v>28</v>
      </c>
      <c r="D471" s="229" t="s">
        <v>28</v>
      </c>
      <c r="E471" s="229" t="s">
        <v>28</v>
      </c>
      <c r="F471" s="229">
        <v>48.0</v>
      </c>
      <c r="G471" s="229" t="s">
        <v>27</v>
      </c>
      <c r="H471" s="229" t="s">
        <v>30</v>
      </c>
      <c r="I471" s="233">
        <v>1.0</v>
      </c>
      <c r="J471" s="233" t="s">
        <v>38</v>
      </c>
      <c r="K471" s="233" t="s">
        <v>27</v>
      </c>
      <c r="L471" s="233" t="s">
        <v>27</v>
      </c>
      <c r="M471" s="233">
        <v>7.0</v>
      </c>
      <c r="N471" s="233">
        <v>5.0</v>
      </c>
      <c r="O471" s="233">
        <v>8.0</v>
      </c>
      <c r="P471" s="233">
        <v>8.0</v>
      </c>
      <c r="Q471" s="233" t="s">
        <v>27</v>
      </c>
      <c r="R471" s="233" t="s">
        <v>27</v>
      </c>
      <c r="S471" s="237">
        <v>22.00202</v>
      </c>
      <c r="T471" s="237">
        <v>3.50203</v>
      </c>
      <c r="U471" s="237">
        <v>873.0</v>
      </c>
      <c r="V471" s="237">
        <v>7.0</v>
      </c>
      <c r="W471" s="237">
        <v>4.35617</v>
      </c>
      <c r="X471" s="234">
        <v>635.28</v>
      </c>
      <c r="Y471" s="234">
        <f>1.01789*1000</f>
        <v>1017.89</v>
      </c>
      <c r="Z471" s="234"/>
      <c r="AA471" s="235"/>
      <c r="AB471" s="235"/>
      <c r="AC471" s="236"/>
      <c r="AD471" s="233"/>
    </row>
    <row r="472">
      <c r="A472" s="233">
        <v>470.0</v>
      </c>
      <c r="B472" s="229" t="s">
        <v>54</v>
      </c>
      <c r="C472" s="229" t="s">
        <v>28</v>
      </c>
      <c r="D472" s="229" t="s">
        <v>28</v>
      </c>
      <c r="E472" s="229" t="s">
        <v>28</v>
      </c>
      <c r="F472" s="229">
        <v>48.0</v>
      </c>
      <c r="G472" s="229" t="s">
        <v>27</v>
      </c>
      <c r="H472" s="229" t="s">
        <v>30</v>
      </c>
      <c r="I472" s="233">
        <v>1.0</v>
      </c>
      <c r="J472" s="233" t="s">
        <v>39</v>
      </c>
      <c r="K472" s="233" t="s">
        <v>27</v>
      </c>
      <c r="L472" s="233" t="s">
        <v>27</v>
      </c>
      <c r="M472" s="233">
        <v>5.0</v>
      </c>
      <c r="N472" s="233">
        <v>6.0</v>
      </c>
      <c r="O472" s="233">
        <v>6.0</v>
      </c>
      <c r="P472" s="233">
        <v>6.0</v>
      </c>
      <c r="Q472" s="233" t="s">
        <v>28</v>
      </c>
      <c r="R472" s="233" t="s">
        <v>27</v>
      </c>
      <c r="S472" s="237">
        <v>110.90554</v>
      </c>
      <c r="T472" s="237">
        <v>92.9207</v>
      </c>
      <c r="U472" s="237">
        <v>3631.0</v>
      </c>
      <c r="V472" s="237">
        <v>24.0</v>
      </c>
      <c r="W472" s="237">
        <v>34.928</v>
      </c>
      <c r="X472" s="234">
        <v>1507.95</v>
      </c>
      <c r="Y472" s="234">
        <f>1.88866*1000</f>
        <v>1888.66</v>
      </c>
      <c r="Z472" s="234"/>
      <c r="AA472" s="235"/>
      <c r="AB472" s="235"/>
      <c r="AC472" s="236"/>
      <c r="AD472" s="233"/>
    </row>
    <row r="473">
      <c r="A473" s="229">
        <v>471.0</v>
      </c>
      <c r="B473" s="229" t="s">
        <v>54</v>
      </c>
      <c r="C473" s="229" t="s">
        <v>28</v>
      </c>
      <c r="D473" s="229" t="s">
        <v>28</v>
      </c>
      <c r="E473" s="229" t="s">
        <v>28</v>
      </c>
      <c r="F473" s="229">
        <v>48.0</v>
      </c>
      <c r="G473" s="229" t="s">
        <v>27</v>
      </c>
      <c r="H473" s="229" t="s">
        <v>30</v>
      </c>
      <c r="I473" s="233">
        <v>1.0</v>
      </c>
      <c r="J473" s="233" t="s">
        <v>40</v>
      </c>
      <c r="K473" s="233" t="s">
        <v>27</v>
      </c>
      <c r="L473" s="233" t="s">
        <v>28</v>
      </c>
      <c r="M473" s="233">
        <v>3.0</v>
      </c>
      <c r="N473" s="233">
        <v>4.0</v>
      </c>
      <c r="O473" s="233">
        <v>4.0</v>
      </c>
      <c r="P473" s="233">
        <v>4.0</v>
      </c>
      <c r="Q473" s="233" t="s">
        <v>28</v>
      </c>
      <c r="R473" s="233" t="s">
        <v>27</v>
      </c>
      <c r="S473" s="237">
        <v>115.78034</v>
      </c>
      <c r="T473" s="237">
        <v>101.53914</v>
      </c>
      <c r="U473" s="237">
        <v>3582.0</v>
      </c>
      <c r="V473" s="237">
        <v>23.0</v>
      </c>
      <c r="W473" s="237">
        <v>23.70942</v>
      </c>
      <c r="X473" s="234">
        <v>1611.45</v>
      </c>
      <c r="Y473" s="234">
        <f>1.86292*1000</f>
        <v>1862.92</v>
      </c>
      <c r="Z473" s="234"/>
      <c r="AA473" s="235"/>
      <c r="AB473" s="235"/>
      <c r="AC473" s="236"/>
      <c r="AD473" s="233"/>
    </row>
    <row r="474">
      <c r="A474" s="233">
        <v>472.0</v>
      </c>
      <c r="B474" s="229" t="s">
        <v>54</v>
      </c>
      <c r="C474" s="229" t="s">
        <v>28</v>
      </c>
      <c r="D474" s="229" t="s">
        <v>28</v>
      </c>
      <c r="E474" s="229" t="s">
        <v>28</v>
      </c>
      <c r="F474" s="229">
        <v>48.0</v>
      </c>
      <c r="G474" s="229" t="s">
        <v>27</v>
      </c>
      <c r="H474" s="229" t="s">
        <v>30</v>
      </c>
      <c r="I474" s="233">
        <v>1.0</v>
      </c>
      <c r="J474" s="233" t="s">
        <v>41</v>
      </c>
      <c r="K474" s="233" t="s">
        <v>27</v>
      </c>
      <c r="L474" s="233" t="s">
        <v>27</v>
      </c>
      <c r="M474" s="233">
        <v>4.0</v>
      </c>
      <c r="N474" s="233">
        <v>0.0</v>
      </c>
      <c r="O474" s="233">
        <v>6.0</v>
      </c>
      <c r="P474" s="233">
        <v>3.0</v>
      </c>
      <c r="Q474" s="233" t="s">
        <v>28</v>
      </c>
      <c r="R474" s="233" t="s">
        <v>27</v>
      </c>
      <c r="S474" s="237">
        <v>29.04646</v>
      </c>
      <c r="T474" s="237">
        <v>19.33545</v>
      </c>
      <c r="U474" s="237">
        <v>959.0</v>
      </c>
      <c r="V474" s="237">
        <v>9.0</v>
      </c>
      <c r="W474" s="237">
        <v>7.61626</v>
      </c>
      <c r="X474" s="234">
        <v>441.51</v>
      </c>
      <c r="Y474" s="234">
        <v>870.03628</v>
      </c>
      <c r="Z474" s="234"/>
      <c r="AA474" s="235"/>
      <c r="AB474" s="235"/>
      <c r="AC474" s="236"/>
      <c r="AD474" s="233"/>
    </row>
    <row r="475">
      <c r="A475" s="229">
        <v>473.0</v>
      </c>
      <c r="B475" s="229" t="s">
        <v>54</v>
      </c>
      <c r="C475" s="229" t="s">
        <v>28</v>
      </c>
      <c r="D475" s="229" t="s">
        <v>28</v>
      </c>
      <c r="E475" s="229" t="s">
        <v>28</v>
      </c>
      <c r="F475" s="229">
        <v>48.0</v>
      </c>
      <c r="G475" s="229" t="s">
        <v>27</v>
      </c>
      <c r="H475" s="229" t="s">
        <v>30</v>
      </c>
      <c r="I475" s="233">
        <v>1.0</v>
      </c>
      <c r="J475" s="233" t="s">
        <v>42</v>
      </c>
      <c r="K475" s="233" t="s">
        <v>27</v>
      </c>
      <c r="L475" s="233" t="s">
        <v>28</v>
      </c>
      <c r="M475" s="233">
        <v>1.0</v>
      </c>
      <c r="N475" s="233">
        <v>5.0</v>
      </c>
      <c r="O475" s="233">
        <v>2.0</v>
      </c>
      <c r="P475" s="233">
        <v>2.0</v>
      </c>
      <c r="Q475" s="233" t="s">
        <v>27</v>
      </c>
      <c r="R475" s="233" t="s">
        <v>27</v>
      </c>
      <c r="S475" s="237">
        <v>103.99646</v>
      </c>
      <c r="T475" s="237">
        <v>104.56598</v>
      </c>
      <c r="U475" s="237">
        <v>1632.0</v>
      </c>
      <c r="V475" s="237">
        <v>32.0</v>
      </c>
      <c r="W475" s="237">
        <v>20.78464</v>
      </c>
      <c r="X475" s="234">
        <v>1038.03</v>
      </c>
      <c r="Y475" s="234">
        <f>1.47052*1000</f>
        <v>1470.52</v>
      </c>
      <c r="Z475" s="234"/>
      <c r="AA475" s="235"/>
      <c r="AB475" s="235"/>
      <c r="AC475" s="236"/>
      <c r="AD475" s="233"/>
    </row>
    <row r="476">
      <c r="A476" s="233">
        <v>474.0</v>
      </c>
      <c r="B476" s="229" t="s">
        <v>54</v>
      </c>
      <c r="C476" s="229" t="s">
        <v>28</v>
      </c>
      <c r="D476" s="229" t="s">
        <v>28</v>
      </c>
      <c r="E476" s="229" t="s">
        <v>28</v>
      </c>
      <c r="F476" s="229">
        <v>48.0</v>
      </c>
      <c r="G476" s="229" t="s">
        <v>27</v>
      </c>
      <c r="H476" s="229" t="s">
        <v>30</v>
      </c>
      <c r="I476" s="233">
        <v>1.0</v>
      </c>
      <c r="J476" s="233" t="s">
        <v>43</v>
      </c>
      <c r="K476" s="233" t="s">
        <v>27</v>
      </c>
      <c r="L476" s="233" t="s">
        <v>27</v>
      </c>
      <c r="M476" s="233">
        <v>1.0</v>
      </c>
      <c r="N476" s="233">
        <v>0.0</v>
      </c>
      <c r="O476" s="233">
        <v>2.0</v>
      </c>
      <c r="P476" s="233">
        <v>2.0</v>
      </c>
      <c r="Q476" s="233" t="s">
        <v>28</v>
      </c>
      <c r="R476" s="233" t="s">
        <v>27</v>
      </c>
      <c r="S476" s="236"/>
      <c r="T476" s="236"/>
      <c r="U476" s="236"/>
      <c r="V476" s="236"/>
      <c r="W476" s="236"/>
      <c r="X476" s="234">
        <v>685.46</v>
      </c>
      <c r="Y476" s="234"/>
      <c r="Z476" s="234"/>
      <c r="AA476" s="235"/>
      <c r="AB476" s="235"/>
      <c r="AC476" s="236"/>
      <c r="AD476" s="233"/>
    </row>
    <row r="477">
      <c r="A477" s="229">
        <v>475.0</v>
      </c>
      <c r="B477" s="229" t="s">
        <v>54</v>
      </c>
      <c r="C477" s="229" t="s">
        <v>28</v>
      </c>
      <c r="D477" s="229" t="s">
        <v>28</v>
      </c>
      <c r="E477" s="229" t="s">
        <v>28</v>
      </c>
      <c r="F477" s="229">
        <v>48.0</v>
      </c>
      <c r="G477" s="229" t="s">
        <v>27</v>
      </c>
      <c r="H477" s="229" t="s">
        <v>30</v>
      </c>
      <c r="I477" s="233">
        <v>1.0</v>
      </c>
      <c r="J477" s="233" t="s">
        <v>44</v>
      </c>
      <c r="K477" s="233" t="s">
        <v>27</v>
      </c>
      <c r="L477" s="233" t="s">
        <v>28</v>
      </c>
      <c r="M477" s="233">
        <v>1.0</v>
      </c>
      <c r="N477" s="233">
        <v>4.0</v>
      </c>
      <c r="O477" s="233">
        <v>2.0</v>
      </c>
      <c r="P477" s="233">
        <v>2.0</v>
      </c>
      <c r="Q477" s="233" t="s">
        <v>27</v>
      </c>
      <c r="R477" s="233" t="s">
        <v>28</v>
      </c>
      <c r="S477" s="237">
        <v>87.66418</v>
      </c>
      <c r="T477" s="237">
        <v>97.40114</v>
      </c>
      <c r="U477" s="237">
        <v>2401.0</v>
      </c>
      <c r="V477" s="237">
        <v>26.0</v>
      </c>
      <c r="W477" s="237">
        <v>23.97019</v>
      </c>
      <c r="X477" s="234">
        <v>982.93</v>
      </c>
      <c r="Y477" s="234">
        <f>1.28188*1000</f>
        <v>1281.88</v>
      </c>
      <c r="Z477" s="234"/>
      <c r="AA477" s="235"/>
      <c r="AB477" s="235"/>
      <c r="AC477" s="236"/>
      <c r="AD477" s="233"/>
    </row>
    <row r="478">
      <c r="A478" s="233">
        <v>476.0</v>
      </c>
      <c r="B478" s="229" t="s">
        <v>54</v>
      </c>
      <c r="C478" s="229" t="s">
        <v>28</v>
      </c>
      <c r="D478" s="229" t="s">
        <v>28</v>
      </c>
      <c r="E478" s="229" t="s">
        <v>28</v>
      </c>
      <c r="F478" s="229">
        <v>48.0</v>
      </c>
      <c r="G478" s="229" t="s">
        <v>27</v>
      </c>
      <c r="H478" s="229" t="s">
        <v>30</v>
      </c>
      <c r="I478" s="233">
        <v>1.0</v>
      </c>
      <c r="J478" s="233" t="s">
        <v>45</v>
      </c>
      <c r="K478" s="233" t="s">
        <v>27</v>
      </c>
      <c r="L478" s="233" t="s">
        <v>27</v>
      </c>
      <c r="M478" s="233">
        <v>1.0</v>
      </c>
      <c r="N478" s="233">
        <v>4.0</v>
      </c>
      <c r="O478" s="233">
        <v>2.0</v>
      </c>
      <c r="P478" s="233">
        <v>2.0</v>
      </c>
      <c r="Q478" s="233" t="s">
        <v>28</v>
      </c>
      <c r="R478" s="233" t="s">
        <v>27</v>
      </c>
      <c r="S478" s="237">
        <v>99.24661</v>
      </c>
      <c r="T478" s="237">
        <v>96.44777</v>
      </c>
      <c r="U478" s="237">
        <v>812.0</v>
      </c>
      <c r="V478" s="237">
        <v>17.0</v>
      </c>
      <c r="W478" s="237">
        <v>17.99777</v>
      </c>
      <c r="X478" s="234">
        <v>672.2</v>
      </c>
      <c r="Y478" s="234">
        <v>905.63312</v>
      </c>
      <c r="Z478" s="234"/>
      <c r="AA478" s="235"/>
      <c r="AB478" s="235"/>
      <c r="AC478" s="236"/>
      <c r="AD478" s="233"/>
    </row>
    <row r="479">
      <c r="A479" s="229">
        <v>477.0</v>
      </c>
      <c r="B479" s="229" t="s">
        <v>54</v>
      </c>
      <c r="C479" s="229" t="s">
        <v>28</v>
      </c>
      <c r="D479" s="229" t="s">
        <v>28</v>
      </c>
      <c r="E479" s="229" t="s">
        <v>28</v>
      </c>
      <c r="F479" s="229">
        <v>48.0</v>
      </c>
      <c r="G479" s="229" t="s">
        <v>27</v>
      </c>
      <c r="H479" s="229" t="s">
        <v>30</v>
      </c>
      <c r="I479" s="233">
        <v>1.0</v>
      </c>
      <c r="J479" s="233" t="s">
        <v>46</v>
      </c>
      <c r="K479" s="233" t="s">
        <v>27</v>
      </c>
      <c r="L479" s="233" t="s">
        <v>27</v>
      </c>
      <c r="M479" s="233">
        <v>1.0</v>
      </c>
      <c r="N479" s="233">
        <v>0.0</v>
      </c>
      <c r="O479" s="233">
        <v>3.0</v>
      </c>
      <c r="P479" s="233">
        <v>3.0</v>
      </c>
      <c r="Q479" s="233" t="s">
        <v>28</v>
      </c>
      <c r="R479" s="233" t="s">
        <v>27</v>
      </c>
      <c r="S479" s="237">
        <v>5.62359</v>
      </c>
      <c r="T479" s="236">
        <f>897.468/1000</f>
        <v>0.897468</v>
      </c>
      <c r="U479" s="237">
        <v>458.0</v>
      </c>
      <c r="V479" s="237">
        <v>4.0</v>
      </c>
      <c r="W479" s="237">
        <v>11.00097</v>
      </c>
      <c r="X479" s="234">
        <v>790.48</v>
      </c>
      <c r="Y479" s="234">
        <f>1.00071*1000</f>
        <v>1000.71</v>
      </c>
      <c r="Z479" s="234"/>
      <c r="AA479" s="235"/>
      <c r="AB479" s="235"/>
      <c r="AC479" s="236"/>
      <c r="AD479" s="233"/>
    </row>
    <row r="480">
      <c r="A480" s="233">
        <v>478.0</v>
      </c>
      <c r="B480" s="229" t="s">
        <v>54</v>
      </c>
      <c r="C480" s="229" t="s">
        <v>28</v>
      </c>
      <c r="D480" s="229" t="s">
        <v>28</v>
      </c>
      <c r="E480" s="229" t="s">
        <v>28</v>
      </c>
      <c r="F480" s="229">
        <v>48.0</v>
      </c>
      <c r="G480" s="229" t="s">
        <v>27</v>
      </c>
      <c r="H480" s="229" t="s">
        <v>30</v>
      </c>
      <c r="I480" s="233">
        <v>1.0</v>
      </c>
      <c r="J480" s="233" t="s">
        <v>47</v>
      </c>
      <c r="K480" s="233" t="s">
        <v>27</v>
      </c>
      <c r="L480" s="233" t="s">
        <v>27</v>
      </c>
      <c r="M480" s="233">
        <v>2.0</v>
      </c>
      <c r="N480" s="233">
        <v>3.0</v>
      </c>
      <c r="O480" s="233">
        <v>3.0</v>
      </c>
      <c r="P480" s="233">
        <v>2.0</v>
      </c>
      <c r="Q480" s="233" t="s">
        <v>28</v>
      </c>
      <c r="R480" s="233" t="s">
        <v>28</v>
      </c>
      <c r="S480" s="237">
        <v>170.77065</v>
      </c>
      <c r="T480" s="237">
        <v>168.34924</v>
      </c>
      <c r="U480" s="237">
        <v>8269.0</v>
      </c>
      <c r="V480" s="237">
        <v>84.0</v>
      </c>
      <c r="W480" s="237">
        <v>319.52169</v>
      </c>
      <c r="X480" s="234">
        <v>2177.58</v>
      </c>
      <c r="Y480" s="234">
        <f>2.52155*1000</f>
        <v>2521.55</v>
      </c>
      <c r="Z480" s="234"/>
      <c r="AA480" s="235"/>
      <c r="AB480" s="235"/>
      <c r="AC480" s="236"/>
      <c r="AD480" s="233"/>
    </row>
    <row r="481">
      <c r="A481" s="229">
        <v>479.0</v>
      </c>
      <c r="B481" s="229" t="s">
        <v>54</v>
      </c>
      <c r="C481" s="229" t="s">
        <v>28</v>
      </c>
      <c r="D481" s="229" t="s">
        <v>28</v>
      </c>
      <c r="E481" s="229" t="s">
        <v>28</v>
      </c>
      <c r="F481" s="229">
        <v>48.0</v>
      </c>
      <c r="G481" s="229" t="s">
        <v>27</v>
      </c>
      <c r="H481" s="229" t="s">
        <v>30</v>
      </c>
      <c r="I481" s="233">
        <v>1.0</v>
      </c>
      <c r="J481" s="233" t="s">
        <v>48</v>
      </c>
      <c r="K481" s="233" t="s">
        <v>27</v>
      </c>
      <c r="L481" s="233" t="s">
        <v>27</v>
      </c>
      <c r="M481" s="233">
        <v>2.0</v>
      </c>
      <c r="N481" s="233">
        <v>2.0</v>
      </c>
      <c r="O481" s="233">
        <v>4.0</v>
      </c>
      <c r="P481" s="233">
        <v>3.0</v>
      </c>
      <c r="Q481" s="233" t="s">
        <v>28</v>
      </c>
      <c r="R481" s="233" t="s">
        <v>27</v>
      </c>
      <c r="S481" s="236"/>
      <c r="T481" s="236"/>
      <c r="U481" s="236"/>
      <c r="V481" s="236"/>
      <c r="W481" s="236"/>
      <c r="X481" s="234">
        <v>2591.4</v>
      </c>
      <c r="Y481" s="234"/>
      <c r="Z481" s="234"/>
      <c r="AA481" s="235"/>
      <c r="AB481" s="235"/>
      <c r="AC481" s="236"/>
      <c r="AD481" s="233"/>
    </row>
    <row r="482">
      <c r="A482" s="233">
        <v>480.0</v>
      </c>
      <c r="B482" s="229" t="s">
        <v>54</v>
      </c>
      <c r="C482" s="229" t="s">
        <v>28</v>
      </c>
      <c r="D482" s="229" t="s">
        <v>28</v>
      </c>
      <c r="E482" s="229" t="s">
        <v>28</v>
      </c>
      <c r="F482" s="229">
        <v>48.0</v>
      </c>
      <c r="G482" s="229" t="s">
        <v>27</v>
      </c>
      <c r="H482" s="229" t="s">
        <v>30</v>
      </c>
      <c r="I482" s="233">
        <v>1.0</v>
      </c>
      <c r="J482" s="233" t="s">
        <v>49</v>
      </c>
      <c r="K482" s="233" t="s">
        <v>27</v>
      </c>
      <c r="L482" s="233" t="s">
        <v>28</v>
      </c>
      <c r="M482" s="233">
        <v>1.0</v>
      </c>
      <c r="N482" s="233">
        <v>6.0</v>
      </c>
      <c r="O482" s="233">
        <v>2.0</v>
      </c>
      <c r="P482" s="233">
        <v>2.0</v>
      </c>
      <c r="Q482" s="233" t="s">
        <v>28</v>
      </c>
      <c r="R482" s="233" t="s">
        <v>28</v>
      </c>
      <c r="S482" s="237">
        <v>88.86542</v>
      </c>
      <c r="T482" s="237">
        <v>96.29193</v>
      </c>
      <c r="U482" s="237">
        <v>1220.0</v>
      </c>
      <c r="V482" s="237">
        <v>20.0</v>
      </c>
      <c r="W482" s="237">
        <v>29.18072</v>
      </c>
      <c r="X482" s="234">
        <v>1030.33</v>
      </c>
      <c r="Y482" s="234">
        <f>1.25919*1000</f>
        <v>1259.19</v>
      </c>
      <c r="Z482" s="234"/>
      <c r="AA482" s="235"/>
      <c r="AB482" s="235"/>
      <c r="AC482" s="236"/>
      <c r="AD482" s="233"/>
    </row>
    <row r="483">
      <c r="A483" s="229">
        <v>481.0</v>
      </c>
      <c r="B483" s="229" t="s">
        <v>54</v>
      </c>
      <c r="C483" s="229" t="s">
        <v>28</v>
      </c>
      <c r="D483" s="229" t="s">
        <v>28</v>
      </c>
      <c r="E483" s="229" t="s">
        <v>28</v>
      </c>
      <c r="F483" s="229">
        <v>48.0</v>
      </c>
      <c r="G483" s="229" t="s">
        <v>27</v>
      </c>
      <c r="H483" s="229" t="s">
        <v>30</v>
      </c>
      <c r="I483" s="233">
        <v>1.0</v>
      </c>
      <c r="J483" s="233" t="s">
        <v>50</v>
      </c>
      <c r="K483" s="233" t="s">
        <v>27</v>
      </c>
      <c r="L483" s="233" t="s">
        <v>27</v>
      </c>
      <c r="M483" s="233">
        <v>2.0</v>
      </c>
      <c r="N483" s="233">
        <v>3.0</v>
      </c>
      <c r="O483" s="233">
        <v>5.0</v>
      </c>
      <c r="P483" s="233">
        <v>5.0</v>
      </c>
      <c r="Q483" s="233" t="s">
        <v>28</v>
      </c>
      <c r="R483" s="233" t="s">
        <v>27</v>
      </c>
      <c r="S483" s="236"/>
      <c r="T483" s="236"/>
      <c r="U483" s="236"/>
      <c r="V483" s="236"/>
      <c r="W483" s="236"/>
      <c r="X483" s="234" t="s">
        <v>199</v>
      </c>
      <c r="Y483" s="234"/>
      <c r="Z483" s="234"/>
      <c r="AA483" s="235"/>
      <c r="AB483" s="235"/>
      <c r="AC483" s="236"/>
      <c r="AD483" s="233"/>
    </row>
    <row r="484">
      <c r="A484" s="233">
        <v>482.0</v>
      </c>
      <c r="B484" s="229" t="s">
        <v>54</v>
      </c>
      <c r="C484" s="229" t="s">
        <v>28</v>
      </c>
      <c r="D484" s="229" t="s">
        <v>28</v>
      </c>
      <c r="E484" s="229" t="s">
        <v>28</v>
      </c>
      <c r="F484" s="229">
        <v>48.0</v>
      </c>
      <c r="G484" s="229" t="s">
        <v>27</v>
      </c>
      <c r="H484" s="229" t="s">
        <v>30</v>
      </c>
      <c r="I484" s="233">
        <v>1.0</v>
      </c>
      <c r="J484" s="233" t="s">
        <v>51</v>
      </c>
      <c r="K484" s="233" t="s">
        <v>27</v>
      </c>
      <c r="L484" s="233" t="s">
        <v>27</v>
      </c>
      <c r="M484" s="233">
        <v>3.0</v>
      </c>
      <c r="N484" s="233">
        <v>4.0</v>
      </c>
      <c r="O484" s="233">
        <v>6.0</v>
      </c>
      <c r="P484" s="233">
        <v>4.0</v>
      </c>
      <c r="Q484" s="233" t="s">
        <v>28</v>
      </c>
      <c r="R484" s="233" t="s">
        <v>27</v>
      </c>
      <c r="S484" s="237">
        <v>107.64518</v>
      </c>
      <c r="T484" s="237">
        <v>90.54274</v>
      </c>
      <c r="U484" s="237">
        <v>3008.0</v>
      </c>
      <c r="V484" s="237">
        <v>24.0</v>
      </c>
      <c r="W484" s="237">
        <v>28.10893</v>
      </c>
      <c r="X484" s="234">
        <v>1184.14</v>
      </c>
      <c r="Y484" s="234">
        <f>1.43488*1000</f>
        <v>1434.88</v>
      </c>
      <c r="Z484" s="234"/>
      <c r="AA484" s="235"/>
      <c r="AB484" s="235"/>
      <c r="AC484" s="236"/>
      <c r="AD484" s="233"/>
    </row>
    <row r="485">
      <c r="A485" s="229">
        <v>483.0</v>
      </c>
      <c r="B485" s="229" t="s">
        <v>54</v>
      </c>
      <c r="C485" s="229" t="s">
        <v>28</v>
      </c>
      <c r="D485" s="229" t="s">
        <v>28</v>
      </c>
      <c r="E485" s="229" t="s">
        <v>28</v>
      </c>
      <c r="F485" s="229">
        <v>48.0</v>
      </c>
      <c r="G485" s="229" t="s">
        <v>27</v>
      </c>
      <c r="H485" s="229" t="s">
        <v>30</v>
      </c>
      <c r="I485" s="233">
        <v>1.0</v>
      </c>
      <c r="J485" s="233" t="s">
        <v>52</v>
      </c>
      <c r="K485" s="233" t="s">
        <v>27</v>
      </c>
      <c r="L485" s="233" t="s">
        <v>27</v>
      </c>
      <c r="M485" s="233">
        <v>0.0</v>
      </c>
      <c r="N485" s="233">
        <v>0.0</v>
      </c>
      <c r="O485" s="233">
        <v>3.0</v>
      </c>
      <c r="P485" s="233">
        <v>2.0</v>
      </c>
      <c r="Q485" s="233" t="s">
        <v>28</v>
      </c>
      <c r="R485" s="233" t="s">
        <v>27</v>
      </c>
      <c r="S485" s="236"/>
      <c r="T485" s="236"/>
      <c r="U485" s="236"/>
      <c r="V485" s="236"/>
      <c r="W485" s="236"/>
      <c r="X485" s="234" t="s">
        <v>201</v>
      </c>
      <c r="Y485" s="234"/>
      <c r="Z485" s="234"/>
      <c r="AA485" s="235"/>
      <c r="AB485" s="235"/>
      <c r="AC485" s="236"/>
      <c r="AD485" s="233"/>
    </row>
    <row r="486">
      <c r="A486" s="233">
        <v>484.0</v>
      </c>
      <c r="B486" s="229" t="s">
        <v>54</v>
      </c>
      <c r="C486" s="229" t="s">
        <v>28</v>
      </c>
      <c r="D486" s="229" t="s">
        <v>28</v>
      </c>
      <c r="E486" s="229" t="s">
        <v>28</v>
      </c>
      <c r="F486" s="229">
        <v>48.0</v>
      </c>
      <c r="G486" s="229" t="s">
        <v>27</v>
      </c>
      <c r="H486" s="229" t="s">
        <v>30</v>
      </c>
      <c r="I486" s="233">
        <v>2.0</v>
      </c>
      <c r="J486" s="233" t="s">
        <v>31</v>
      </c>
      <c r="K486" s="229" t="s">
        <v>27</v>
      </c>
      <c r="L486" s="229" t="s">
        <v>28</v>
      </c>
      <c r="M486" s="229">
        <v>0.0</v>
      </c>
      <c r="N486" s="229">
        <v>7.0</v>
      </c>
      <c r="O486" s="229">
        <v>1.0</v>
      </c>
      <c r="P486" s="229">
        <v>1.0</v>
      </c>
      <c r="Q486" s="229" t="s">
        <v>28</v>
      </c>
      <c r="R486" s="229" t="s">
        <v>27</v>
      </c>
      <c r="S486" s="237">
        <v>175.46657</v>
      </c>
      <c r="T486" s="237">
        <v>169.37528</v>
      </c>
      <c r="U486" s="237">
        <v>9326.0</v>
      </c>
      <c r="V486" s="237">
        <v>129.0</v>
      </c>
      <c r="W486" s="237">
        <v>419.98687</v>
      </c>
      <c r="X486" s="234">
        <v>1130.99</v>
      </c>
      <c r="Y486" s="234">
        <f>1.40575*1000</f>
        <v>1405.75</v>
      </c>
      <c r="Z486" s="234"/>
      <c r="AA486" s="235"/>
      <c r="AB486" s="235"/>
      <c r="AC486" s="236"/>
      <c r="AD486" s="233"/>
    </row>
    <row r="487">
      <c r="A487" s="229">
        <v>485.0</v>
      </c>
      <c r="B487" s="229" t="s">
        <v>54</v>
      </c>
      <c r="C487" s="229" t="s">
        <v>28</v>
      </c>
      <c r="D487" s="229" t="s">
        <v>28</v>
      </c>
      <c r="E487" s="229" t="s">
        <v>28</v>
      </c>
      <c r="F487" s="229">
        <v>48.0</v>
      </c>
      <c r="G487" s="229" t="s">
        <v>27</v>
      </c>
      <c r="H487" s="229" t="s">
        <v>30</v>
      </c>
      <c r="I487" s="233">
        <v>2.0</v>
      </c>
      <c r="J487" s="233" t="s">
        <v>32</v>
      </c>
      <c r="K487" s="233" t="s">
        <v>27</v>
      </c>
      <c r="L487" s="233" t="s">
        <v>27</v>
      </c>
      <c r="M487" s="233">
        <v>8.0</v>
      </c>
      <c r="N487" s="233">
        <v>0.0</v>
      </c>
      <c r="O487" s="233">
        <v>10.0</v>
      </c>
      <c r="P487" s="233">
        <v>5.0</v>
      </c>
      <c r="Q487" s="233" t="s">
        <v>28</v>
      </c>
      <c r="R487" s="233" t="s">
        <v>27</v>
      </c>
      <c r="S487" s="237">
        <v>33.83773</v>
      </c>
      <c r="T487" s="237">
        <v>15.72834</v>
      </c>
      <c r="U487" s="237">
        <v>1102.0</v>
      </c>
      <c r="V487" s="127">
        <v>8.0</v>
      </c>
      <c r="W487" s="237">
        <v>25.1898</v>
      </c>
      <c r="X487" s="234">
        <v>560.94</v>
      </c>
      <c r="Y487" s="234">
        <v>725.12255</v>
      </c>
      <c r="Z487" s="234"/>
      <c r="AA487" s="235"/>
      <c r="AB487" s="235"/>
      <c r="AC487" s="236"/>
      <c r="AD487" s="233"/>
    </row>
    <row r="488">
      <c r="A488" s="233">
        <v>486.0</v>
      </c>
      <c r="B488" s="229" t="s">
        <v>54</v>
      </c>
      <c r="C488" s="229" t="s">
        <v>28</v>
      </c>
      <c r="D488" s="229" t="s">
        <v>28</v>
      </c>
      <c r="E488" s="229" t="s">
        <v>28</v>
      </c>
      <c r="F488" s="229">
        <v>48.0</v>
      </c>
      <c r="G488" s="229" t="s">
        <v>27</v>
      </c>
      <c r="H488" s="229" t="s">
        <v>30</v>
      </c>
      <c r="I488" s="233">
        <v>2.0</v>
      </c>
      <c r="J488" s="233" t="s">
        <v>33</v>
      </c>
      <c r="K488" s="233" t="s">
        <v>27</v>
      </c>
      <c r="L488" s="233" t="s">
        <v>28</v>
      </c>
      <c r="M488" s="233">
        <v>2.0</v>
      </c>
      <c r="N488" s="233">
        <v>4.0</v>
      </c>
      <c r="O488" s="233">
        <v>3.0</v>
      </c>
      <c r="P488" s="233">
        <v>3.0</v>
      </c>
      <c r="Q488" s="233" t="s">
        <v>28</v>
      </c>
      <c r="R488" s="233" t="s">
        <v>27</v>
      </c>
      <c r="S488" s="237">
        <v>208.9277</v>
      </c>
      <c r="T488" s="237">
        <v>213.16181</v>
      </c>
      <c r="U488" s="237">
        <v>5252.0</v>
      </c>
      <c r="V488" s="237">
        <v>41.0</v>
      </c>
      <c r="W488" s="237">
        <v>40.06094</v>
      </c>
      <c r="X488" s="234">
        <v>3649.64</v>
      </c>
      <c r="Y488" s="234">
        <f>4.0197*1000</f>
        <v>4019.7</v>
      </c>
      <c r="Z488" s="234"/>
      <c r="AA488" s="235"/>
      <c r="AB488" s="235"/>
      <c r="AC488" s="236"/>
      <c r="AD488" s="233"/>
    </row>
    <row r="489">
      <c r="A489" s="229">
        <v>487.0</v>
      </c>
      <c r="B489" s="229" t="s">
        <v>54</v>
      </c>
      <c r="C489" s="229" t="s">
        <v>28</v>
      </c>
      <c r="D489" s="229" t="s">
        <v>28</v>
      </c>
      <c r="E489" s="229" t="s">
        <v>28</v>
      </c>
      <c r="F489" s="229">
        <v>48.0</v>
      </c>
      <c r="G489" s="229" t="s">
        <v>27</v>
      </c>
      <c r="H489" s="229" t="s">
        <v>30</v>
      </c>
      <c r="I489" s="233">
        <v>2.0</v>
      </c>
      <c r="J489" s="233" t="s">
        <v>34</v>
      </c>
      <c r="K489" s="233" t="s">
        <v>27</v>
      </c>
      <c r="L489" s="233" t="s">
        <v>27</v>
      </c>
      <c r="M489" s="233">
        <v>0.0</v>
      </c>
      <c r="N489" s="233">
        <v>3.0</v>
      </c>
      <c r="O489" s="233">
        <v>2.0</v>
      </c>
      <c r="P489" s="233">
        <v>2.0</v>
      </c>
      <c r="Q489" s="233" t="s">
        <v>28</v>
      </c>
      <c r="R489" s="233" t="s">
        <v>27</v>
      </c>
      <c r="S489" s="237">
        <v>53.32661</v>
      </c>
      <c r="T489" s="237">
        <v>44.09261</v>
      </c>
      <c r="U489" s="237">
        <v>532.0</v>
      </c>
      <c r="V489" s="237">
        <v>10.0</v>
      </c>
      <c r="W489" s="237">
        <v>4.05115</v>
      </c>
      <c r="X489" s="234">
        <v>607.13</v>
      </c>
      <c r="Y489" s="234">
        <v>914.25886</v>
      </c>
      <c r="Z489" s="234"/>
      <c r="AA489" s="235"/>
      <c r="AB489" s="235"/>
      <c r="AC489" s="236"/>
      <c r="AD489" s="233"/>
    </row>
    <row r="490">
      <c r="A490" s="233">
        <v>488.0</v>
      </c>
      <c r="B490" s="229" t="s">
        <v>54</v>
      </c>
      <c r="C490" s="229" t="s">
        <v>28</v>
      </c>
      <c r="D490" s="229" t="s">
        <v>28</v>
      </c>
      <c r="E490" s="229" t="s">
        <v>28</v>
      </c>
      <c r="F490" s="229">
        <v>48.0</v>
      </c>
      <c r="G490" s="229" t="s">
        <v>27</v>
      </c>
      <c r="H490" s="229" t="s">
        <v>30</v>
      </c>
      <c r="I490" s="233">
        <v>2.0</v>
      </c>
      <c r="J490" s="233" t="s">
        <v>35</v>
      </c>
      <c r="K490" s="233" t="s">
        <v>27</v>
      </c>
      <c r="L490" s="233" t="s">
        <v>28</v>
      </c>
      <c r="M490" s="233">
        <v>5.0</v>
      </c>
      <c r="N490" s="233">
        <v>4.0</v>
      </c>
      <c r="O490" s="233">
        <v>6.0</v>
      </c>
      <c r="P490" s="233">
        <v>6.0</v>
      </c>
      <c r="Q490" s="233" t="s">
        <v>28</v>
      </c>
      <c r="R490" s="233" t="s">
        <v>27</v>
      </c>
      <c r="S490" s="237">
        <v>55.64381</v>
      </c>
      <c r="T490" s="237">
        <v>47.41938</v>
      </c>
      <c r="U490" s="237">
        <v>1852.0</v>
      </c>
      <c r="V490" s="237">
        <v>16.0</v>
      </c>
      <c r="W490" s="237">
        <v>19.15005</v>
      </c>
      <c r="X490" s="234">
        <v>1093.73</v>
      </c>
      <c r="Y490" s="234">
        <f>1.35015*1000</f>
        <v>1350.15</v>
      </c>
      <c r="Z490" s="234"/>
      <c r="AA490" s="235"/>
      <c r="AB490" s="235"/>
      <c r="AC490" s="236"/>
      <c r="AD490" s="233"/>
    </row>
    <row r="491">
      <c r="A491" s="229">
        <v>489.0</v>
      </c>
      <c r="B491" s="229" t="s">
        <v>54</v>
      </c>
      <c r="C491" s="229" t="s">
        <v>28</v>
      </c>
      <c r="D491" s="229" t="s">
        <v>28</v>
      </c>
      <c r="E491" s="229" t="s">
        <v>28</v>
      </c>
      <c r="F491" s="229">
        <v>48.0</v>
      </c>
      <c r="G491" s="229" t="s">
        <v>27</v>
      </c>
      <c r="H491" s="229" t="s">
        <v>30</v>
      </c>
      <c r="I491" s="233">
        <v>2.0</v>
      </c>
      <c r="J491" s="233" t="s">
        <v>36</v>
      </c>
      <c r="K491" s="233" t="s">
        <v>27</v>
      </c>
      <c r="L491" s="233" t="s">
        <v>28</v>
      </c>
      <c r="M491" s="233">
        <v>0.0</v>
      </c>
      <c r="N491" s="233">
        <v>4.0</v>
      </c>
      <c r="O491" s="233">
        <v>1.0</v>
      </c>
      <c r="P491" s="233">
        <v>1.0</v>
      </c>
      <c r="Q491" s="233" t="s">
        <v>28</v>
      </c>
      <c r="R491" s="233" t="s">
        <v>28</v>
      </c>
      <c r="S491" s="237">
        <v>190.35529</v>
      </c>
      <c r="T491" s="237">
        <v>162.08436</v>
      </c>
      <c r="U491" s="237">
        <v>3748.0</v>
      </c>
      <c r="V491" s="237">
        <v>69.0</v>
      </c>
      <c r="W491" s="237">
        <v>72.40332</v>
      </c>
      <c r="X491" s="234">
        <v>1042.04</v>
      </c>
      <c r="Y491" s="234">
        <f>1.19274*1000</f>
        <v>1192.74</v>
      </c>
      <c r="Z491" s="234"/>
      <c r="AA491" s="235"/>
      <c r="AB491" s="235"/>
      <c r="AC491" s="236"/>
      <c r="AD491" s="233"/>
    </row>
    <row r="492">
      <c r="A492" s="233">
        <v>490.0</v>
      </c>
      <c r="B492" s="229" t="s">
        <v>54</v>
      </c>
      <c r="C492" s="229" t="s">
        <v>28</v>
      </c>
      <c r="D492" s="229" t="s">
        <v>28</v>
      </c>
      <c r="E492" s="229" t="s">
        <v>28</v>
      </c>
      <c r="F492" s="229">
        <v>48.0</v>
      </c>
      <c r="G492" s="229" t="s">
        <v>27</v>
      </c>
      <c r="H492" s="229" t="s">
        <v>30</v>
      </c>
      <c r="I492" s="233">
        <v>2.0</v>
      </c>
      <c r="J492" s="233" t="s">
        <v>37</v>
      </c>
      <c r="K492" s="233" t="s">
        <v>27</v>
      </c>
      <c r="L492" s="233" t="s">
        <v>27</v>
      </c>
      <c r="M492" s="233">
        <v>5.0</v>
      </c>
      <c r="N492" s="233">
        <v>5.0</v>
      </c>
      <c r="O492" s="233">
        <v>6.0</v>
      </c>
      <c r="P492" s="233">
        <v>5.0</v>
      </c>
      <c r="Q492" s="233" t="s">
        <v>28</v>
      </c>
      <c r="R492" s="233" t="s">
        <v>27</v>
      </c>
      <c r="S492" s="237">
        <v>42.92004</v>
      </c>
      <c r="T492" s="237">
        <v>7.24131</v>
      </c>
      <c r="U492" s="237">
        <v>1803.0</v>
      </c>
      <c r="V492" s="237">
        <v>15.0</v>
      </c>
      <c r="W492" s="237">
        <v>16.93827</v>
      </c>
      <c r="X492" s="234">
        <v>789.81</v>
      </c>
      <c r="Y492" s="234">
        <f>1.0854*1000</f>
        <v>1085.4</v>
      </c>
      <c r="Z492" s="234"/>
      <c r="AA492" s="235"/>
      <c r="AB492" s="235"/>
      <c r="AC492" s="236"/>
      <c r="AD492" s="233"/>
    </row>
    <row r="493">
      <c r="A493" s="229">
        <v>491.0</v>
      </c>
      <c r="B493" s="229" t="s">
        <v>54</v>
      </c>
      <c r="C493" s="229" t="s">
        <v>28</v>
      </c>
      <c r="D493" s="229" t="s">
        <v>28</v>
      </c>
      <c r="E493" s="229" t="s">
        <v>28</v>
      </c>
      <c r="F493" s="229">
        <v>48.0</v>
      </c>
      <c r="G493" s="229" t="s">
        <v>27</v>
      </c>
      <c r="H493" s="229" t="s">
        <v>30</v>
      </c>
      <c r="I493" s="233">
        <v>2.0</v>
      </c>
      <c r="J493" s="233" t="s">
        <v>38</v>
      </c>
      <c r="K493" s="233" t="s">
        <v>27</v>
      </c>
      <c r="L493" s="233" t="s">
        <v>27</v>
      </c>
      <c r="M493" s="233">
        <v>7.0</v>
      </c>
      <c r="N493" s="233">
        <v>5.0</v>
      </c>
      <c r="O493" s="233">
        <v>8.0</v>
      </c>
      <c r="P493" s="233">
        <v>8.0</v>
      </c>
      <c r="Q493" s="233" t="s">
        <v>27</v>
      </c>
      <c r="R493" s="233" t="s">
        <v>27</v>
      </c>
      <c r="S493" s="237">
        <v>40.85698</v>
      </c>
      <c r="T493" s="237">
        <v>23.62084</v>
      </c>
      <c r="U493" s="237">
        <v>1429.0</v>
      </c>
      <c r="V493" s="237">
        <v>11.0</v>
      </c>
      <c r="W493" s="237">
        <v>8.20261</v>
      </c>
      <c r="X493" s="234">
        <v>1094.6</v>
      </c>
      <c r="Y493" s="234">
        <f>1.59734*1000</f>
        <v>1597.34</v>
      </c>
      <c r="Z493" s="234"/>
      <c r="AA493" s="235"/>
      <c r="AB493" s="235"/>
      <c r="AC493" s="236"/>
      <c r="AD493" s="233"/>
    </row>
    <row r="494">
      <c r="A494" s="233">
        <v>492.0</v>
      </c>
      <c r="B494" s="229" t="s">
        <v>54</v>
      </c>
      <c r="C494" s="229" t="s">
        <v>28</v>
      </c>
      <c r="D494" s="229" t="s">
        <v>28</v>
      </c>
      <c r="E494" s="229" t="s">
        <v>28</v>
      </c>
      <c r="F494" s="229">
        <v>48.0</v>
      </c>
      <c r="G494" s="229" t="s">
        <v>27</v>
      </c>
      <c r="H494" s="229" t="s">
        <v>30</v>
      </c>
      <c r="I494" s="233">
        <v>2.0</v>
      </c>
      <c r="J494" s="233" t="s">
        <v>39</v>
      </c>
      <c r="K494" s="233" t="s">
        <v>27</v>
      </c>
      <c r="L494" s="233" t="s">
        <v>27</v>
      </c>
      <c r="M494" s="233">
        <v>5.0</v>
      </c>
      <c r="N494" s="233">
        <v>6.0</v>
      </c>
      <c r="O494" s="233">
        <v>6.0</v>
      </c>
      <c r="P494" s="233">
        <v>6.0</v>
      </c>
      <c r="Q494" s="233" t="s">
        <v>28</v>
      </c>
      <c r="R494" s="233" t="s">
        <v>27</v>
      </c>
      <c r="S494" s="237">
        <v>230.5584</v>
      </c>
      <c r="T494" s="237">
        <v>216.36224</v>
      </c>
      <c r="U494" s="237">
        <v>6789.0</v>
      </c>
      <c r="V494" s="237">
        <v>44.0</v>
      </c>
      <c r="W494" s="237">
        <v>78.11055</v>
      </c>
      <c r="X494" s="234">
        <v>2813.13</v>
      </c>
      <c r="Y494" s="234">
        <f>3.17899*1000</f>
        <v>3178.99</v>
      </c>
      <c r="Z494" s="234"/>
      <c r="AA494" s="235"/>
      <c r="AB494" s="235"/>
      <c r="AC494" s="236"/>
      <c r="AD494" s="233"/>
    </row>
    <row r="495">
      <c r="A495" s="229">
        <v>493.0</v>
      </c>
      <c r="B495" s="229" t="s">
        <v>54</v>
      </c>
      <c r="C495" s="229" t="s">
        <v>28</v>
      </c>
      <c r="D495" s="229" t="s">
        <v>28</v>
      </c>
      <c r="E495" s="229" t="s">
        <v>28</v>
      </c>
      <c r="F495" s="229">
        <v>48.0</v>
      </c>
      <c r="G495" s="229" t="s">
        <v>27</v>
      </c>
      <c r="H495" s="229" t="s">
        <v>30</v>
      </c>
      <c r="I495" s="233">
        <v>2.0</v>
      </c>
      <c r="J495" s="233" t="s">
        <v>40</v>
      </c>
      <c r="K495" s="233" t="s">
        <v>27</v>
      </c>
      <c r="L495" s="233" t="s">
        <v>28</v>
      </c>
      <c r="M495" s="233">
        <v>3.0</v>
      </c>
      <c r="N495" s="233">
        <v>4.0</v>
      </c>
      <c r="O495" s="233">
        <v>4.0</v>
      </c>
      <c r="P495" s="233">
        <v>4.0</v>
      </c>
      <c r="Q495" s="233" t="s">
        <v>28</v>
      </c>
      <c r="R495" s="233" t="s">
        <v>27</v>
      </c>
      <c r="S495" s="236">
        <f>217.03602</f>
        <v>217.03602</v>
      </c>
      <c r="T495" s="237">
        <v>239.53313</v>
      </c>
      <c r="U495" s="237">
        <v>6270.0</v>
      </c>
      <c r="V495" s="237">
        <v>43.0</v>
      </c>
      <c r="W495" s="237">
        <v>41.54344</v>
      </c>
      <c r="X495" s="234">
        <v>3191.45</v>
      </c>
      <c r="Y495" s="234">
        <f>3.66239*1000</f>
        <v>3662.39</v>
      </c>
      <c r="Z495" s="234"/>
      <c r="AA495" s="235"/>
      <c r="AB495" s="235"/>
      <c r="AC495" s="236"/>
      <c r="AD495" s="233"/>
    </row>
    <row r="496">
      <c r="A496" s="233">
        <v>494.0</v>
      </c>
      <c r="B496" s="229" t="s">
        <v>54</v>
      </c>
      <c r="C496" s="229" t="s">
        <v>28</v>
      </c>
      <c r="D496" s="229" t="s">
        <v>28</v>
      </c>
      <c r="E496" s="229" t="s">
        <v>28</v>
      </c>
      <c r="F496" s="229">
        <v>48.0</v>
      </c>
      <c r="G496" s="229" t="s">
        <v>27</v>
      </c>
      <c r="H496" s="229" t="s">
        <v>30</v>
      </c>
      <c r="I496" s="233">
        <v>2.0</v>
      </c>
      <c r="J496" s="233" t="s">
        <v>41</v>
      </c>
      <c r="K496" s="233" t="s">
        <v>27</v>
      </c>
      <c r="L496" s="233" t="s">
        <v>27</v>
      </c>
      <c r="M496" s="233">
        <v>4.0</v>
      </c>
      <c r="N496" s="233">
        <v>0.0</v>
      </c>
      <c r="O496" s="233">
        <v>6.0</v>
      </c>
      <c r="P496" s="233">
        <v>3.0</v>
      </c>
      <c r="Q496" s="233" t="s">
        <v>28</v>
      </c>
      <c r="R496" s="233" t="s">
        <v>27</v>
      </c>
      <c r="S496" s="237">
        <v>55.65439</v>
      </c>
      <c r="T496" s="237">
        <v>42.41024</v>
      </c>
      <c r="U496" s="237">
        <v>1593.0</v>
      </c>
      <c r="V496" s="237">
        <v>20.0</v>
      </c>
      <c r="W496" s="237">
        <v>17.72748</v>
      </c>
      <c r="X496" s="234">
        <v>609.23</v>
      </c>
      <c r="Y496" s="234">
        <f>1.01225*1000</f>
        <v>1012.25</v>
      </c>
      <c r="Z496" s="234"/>
      <c r="AA496" s="235"/>
      <c r="AB496" s="235"/>
      <c r="AC496" s="236"/>
      <c r="AD496" s="233"/>
    </row>
    <row r="497">
      <c r="A497" s="229">
        <v>495.0</v>
      </c>
      <c r="B497" s="229" t="s">
        <v>54</v>
      </c>
      <c r="C497" s="229" t="s">
        <v>28</v>
      </c>
      <c r="D497" s="229" t="s">
        <v>28</v>
      </c>
      <c r="E497" s="229" t="s">
        <v>28</v>
      </c>
      <c r="F497" s="229">
        <v>48.0</v>
      </c>
      <c r="G497" s="229" t="s">
        <v>27</v>
      </c>
      <c r="H497" s="229" t="s">
        <v>30</v>
      </c>
      <c r="I497" s="233">
        <v>2.0</v>
      </c>
      <c r="J497" s="233" t="s">
        <v>42</v>
      </c>
      <c r="K497" s="233" t="s">
        <v>27</v>
      </c>
      <c r="L497" s="233" t="s">
        <v>28</v>
      </c>
      <c r="M497" s="233">
        <v>1.0</v>
      </c>
      <c r="N497" s="233">
        <v>5.0</v>
      </c>
      <c r="O497" s="233">
        <v>2.0</v>
      </c>
      <c r="P497" s="233">
        <v>2.0</v>
      </c>
      <c r="Q497" s="233" t="s">
        <v>27</v>
      </c>
      <c r="R497" s="233" t="s">
        <v>27</v>
      </c>
      <c r="S497" s="237">
        <v>203.78877</v>
      </c>
      <c r="T497" s="237">
        <v>219.70056</v>
      </c>
      <c r="U497" s="237">
        <v>2569.0</v>
      </c>
      <c r="V497" s="237">
        <v>51.0</v>
      </c>
      <c r="W497" s="237">
        <v>36.13522</v>
      </c>
      <c r="X497" s="234">
        <v>1946.11</v>
      </c>
      <c r="Y497" s="234">
        <f>2.52478*1000</f>
        <v>2524.78</v>
      </c>
      <c r="Z497" s="234"/>
      <c r="AA497" s="235"/>
      <c r="AB497" s="235"/>
      <c r="AC497" s="236"/>
      <c r="AD497" s="233"/>
    </row>
    <row r="498">
      <c r="A498" s="233">
        <v>496.0</v>
      </c>
      <c r="B498" s="229" t="s">
        <v>54</v>
      </c>
      <c r="C498" s="229" t="s">
        <v>28</v>
      </c>
      <c r="D498" s="229" t="s">
        <v>28</v>
      </c>
      <c r="E498" s="229" t="s">
        <v>28</v>
      </c>
      <c r="F498" s="229">
        <v>48.0</v>
      </c>
      <c r="G498" s="229" t="s">
        <v>27</v>
      </c>
      <c r="H498" s="229" t="s">
        <v>30</v>
      </c>
      <c r="I498" s="233">
        <v>2.0</v>
      </c>
      <c r="J498" s="233" t="s">
        <v>43</v>
      </c>
      <c r="K498" s="233" t="s">
        <v>27</v>
      </c>
      <c r="L498" s="233" t="s">
        <v>27</v>
      </c>
      <c r="M498" s="233">
        <v>1.0</v>
      </c>
      <c r="N498" s="233">
        <v>0.0</v>
      </c>
      <c r="O498" s="233">
        <v>2.0</v>
      </c>
      <c r="P498" s="233">
        <v>2.0</v>
      </c>
      <c r="Q498" s="233" t="s">
        <v>28</v>
      </c>
      <c r="R498" s="233" t="s">
        <v>27</v>
      </c>
      <c r="S498" s="236"/>
      <c r="T498" s="236"/>
      <c r="U498" s="236"/>
      <c r="V498" s="236"/>
      <c r="W498" s="236"/>
      <c r="X498" s="234">
        <v>1429.77</v>
      </c>
      <c r="Y498" s="234"/>
      <c r="Z498" s="234"/>
      <c r="AA498" s="235"/>
      <c r="AB498" s="235"/>
      <c r="AC498" s="236"/>
      <c r="AD498" s="233"/>
    </row>
    <row r="499">
      <c r="A499" s="229">
        <v>497.0</v>
      </c>
      <c r="B499" s="229" t="s">
        <v>54</v>
      </c>
      <c r="C499" s="229" t="s">
        <v>28</v>
      </c>
      <c r="D499" s="229" t="s">
        <v>28</v>
      </c>
      <c r="E499" s="229" t="s">
        <v>28</v>
      </c>
      <c r="F499" s="229">
        <v>48.0</v>
      </c>
      <c r="G499" s="229" t="s">
        <v>27</v>
      </c>
      <c r="H499" s="229" t="s">
        <v>30</v>
      </c>
      <c r="I499" s="233">
        <v>2.0</v>
      </c>
      <c r="J499" s="233" t="s">
        <v>44</v>
      </c>
      <c r="K499" s="233" t="s">
        <v>27</v>
      </c>
      <c r="L499" s="233" t="s">
        <v>28</v>
      </c>
      <c r="M499" s="233">
        <v>1.0</v>
      </c>
      <c r="N499" s="233">
        <v>4.0</v>
      </c>
      <c r="O499" s="233">
        <v>2.0</v>
      </c>
      <c r="P499" s="233">
        <v>2.0</v>
      </c>
      <c r="Q499" s="233" t="s">
        <v>27</v>
      </c>
      <c r="R499" s="233" t="s">
        <v>28</v>
      </c>
      <c r="S499" s="237">
        <v>173.80429</v>
      </c>
      <c r="T499" s="237">
        <v>192.25631</v>
      </c>
      <c r="U499" s="237">
        <v>4900.0</v>
      </c>
      <c r="V499" s="237">
        <v>41.0</v>
      </c>
      <c r="W499" s="237">
        <v>26.12841</v>
      </c>
      <c r="X499" s="234">
        <v>1812.54</v>
      </c>
      <c r="Y499" s="234">
        <f>2.15544*1000</f>
        <v>2155.44</v>
      </c>
      <c r="Z499" s="234"/>
      <c r="AA499" s="235"/>
      <c r="AB499" s="235"/>
      <c r="AC499" s="236"/>
      <c r="AD499" s="233"/>
    </row>
    <row r="500">
      <c r="A500" s="233">
        <v>498.0</v>
      </c>
      <c r="B500" s="229" t="s">
        <v>54</v>
      </c>
      <c r="C500" s="229" t="s">
        <v>28</v>
      </c>
      <c r="D500" s="229" t="s">
        <v>28</v>
      </c>
      <c r="E500" s="229" t="s">
        <v>28</v>
      </c>
      <c r="F500" s="229">
        <v>48.0</v>
      </c>
      <c r="G500" s="229" t="s">
        <v>27</v>
      </c>
      <c r="H500" s="229" t="s">
        <v>30</v>
      </c>
      <c r="I500" s="233">
        <v>2.0</v>
      </c>
      <c r="J500" s="233" t="s">
        <v>45</v>
      </c>
      <c r="K500" s="233" t="s">
        <v>27</v>
      </c>
      <c r="L500" s="233" t="s">
        <v>27</v>
      </c>
      <c r="M500" s="233">
        <v>1.0</v>
      </c>
      <c r="N500" s="233">
        <v>4.0</v>
      </c>
      <c r="O500" s="233">
        <v>2.0</v>
      </c>
      <c r="P500" s="233">
        <v>2.0</v>
      </c>
      <c r="Q500" s="233" t="s">
        <v>28</v>
      </c>
      <c r="R500" s="233" t="s">
        <v>27</v>
      </c>
      <c r="S500" s="237">
        <v>183.23408</v>
      </c>
      <c r="T500" s="237">
        <v>195.90222</v>
      </c>
      <c r="U500" s="237">
        <v>3656.0</v>
      </c>
      <c r="V500" s="237">
        <v>35.0</v>
      </c>
      <c r="W500" s="237">
        <v>33.05073</v>
      </c>
      <c r="X500" s="234">
        <v>1147.51</v>
      </c>
      <c r="Y500" s="234">
        <f>1.46372*1000</f>
        <v>1463.72</v>
      </c>
      <c r="Z500" s="234"/>
      <c r="AA500" s="235"/>
      <c r="AB500" s="235"/>
      <c r="AC500" s="236"/>
      <c r="AD500" s="233"/>
    </row>
    <row r="501">
      <c r="A501" s="229">
        <v>499.0</v>
      </c>
      <c r="B501" s="229" t="s">
        <v>54</v>
      </c>
      <c r="C501" s="229" t="s">
        <v>28</v>
      </c>
      <c r="D501" s="229" t="s">
        <v>28</v>
      </c>
      <c r="E501" s="229" t="s">
        <v>28</v>
      </c>
      <c r="F501" s="229">
        <v>48.0</v>
      </c>
      <c r="G501" s="229" t="s">
        <v>27</v>
      </c>
      <c r="H501" s="229" t="s">
        <v>30</v>
      </c>
      <c r="I501" s="233">
        <v>2.0</v>
      </c>
      <c r="J501" s="233" t="s">
        <v>46</v>
      </c>
      <c r="K501" s="233" t="s">
        <v>27</v>
      </c>
      <c r="L501" s="233" t="s">
        <v>27</v>
      </c>
      <c r="M501" s="233">
        <v>1.0</v>
      </c>
      <c r="N501" s="233">
        <v>0.0</v>
      </c>
      <c r="O501" s="233">
        <v>3.0</v>
      </c>
      <c r="P501" s="233">
        <v>3.0</v>
      </c>
      <c r="Q501" s="233" t="s">
        <v>28</v>
      </c>
      <c r="R501" s="233" t="s">
        <v>27</v>
      </c>
      <c r="S501" s="237">
        <v>15.2909</v>
      </c>
      <c r="T501" s="237">
        <v>1.75672</v>
      </c>
      <c r="U501" s="237">
        <v>583.0</v>
      </c>
      <c r="V501" s="237">
        <v>4.0</v>
      </c>
      <c r="W501" s="237">
        <v>11.04785</v>
      </c>
      <c r="X501" s="234">
        <v>1465.59</v>
      </c>
      <c r="Y501" s="234">
        <f>1.58122*1000</f>
        <v>1581.22</v>
      </c>
      <c r="Z501" s="234"/>
      <c r="AA501" s="235"/>
      <c r="AB501" s="235"/>
      <c r="AC501" s="236"/>
      <c r="AD501" s="233"/>
    </row>
    <row r="502">
      <c r="A502" s="233">
        <v>500.0</v>
      </c>
      <c r="B502" s="229" t="s">
        <v>54</v>
      </c>
      <c r="C502" s="229" t="s">
        <v>28</v>
      </c>
      <c r="D502" s="229" t="s">
        <v>28</v>
      </c>
      <c r="E502" s="229" t="s">
        <v>28</v>
      </c>
      <c r="F502" s="229">
        <v>48.0</v>
      </c>
      <c r="G502" s="229" t="s">
        <v>27</v>
      </c>
      <c r="H502" s="229" t="s">
        <v>30</v>
      </c>
      <c r="I502" s="233">
        <v>2.0</v>
      </c>
      <c r="J502" s="233" t="s">
        <v>47</v>
      </c>
      <c r="K502" s="233" t="s">
        <v>27</v>
      </c>
      <c r="L502" s="233" t="s">
        <v>27</v>
      </c>
      <c r="M502" s="233">
        <v>2.0</v>
      </c>
      <c r="N502" s="233">
        <v>3.0</v>
      </c>
      <c r="O502" s="233">
        <v>3.0</v>
      </c>
      <c r="P502" s="233">
        <v>2.0</v>
      </c>
      <c r="Q502" s="233" t="s">
        <v>28</v>
      </c>
      <c r="R502" s="233" t="s">
        <v>28</v>
      </c>
      <c r="S502" s="237">
        <v>344.90598</v>
      </c>
      <c r="T502" s="237">
        <v>342.84224</v>
      </c>
      <c r="U502" s="237">
        <v>15230.0</v>
      </c>
      <c r="V502" s="237">
        <v>159.0</v>
      </c>
      <c r="W502" s="237">
        <v>294.13231</v>
      </c>
      <c r="X502" s="234">
        <v>3824.13</v>
      </c>
      <c r="Y502" s="234">
        <f>4.21887*1000</f>
        <v>4218.87</v>
      </c>
      <c r="Z502" s="234"/>
      <c r="AA502" s="235"/>
      <c r="AB502" s="235"/>
      <c r="AC502" s="236"/>
      <c r="AD502" s="233"/>
    </row>
    <row r="503">
      <c r="A503" s="229">
        <v>501.0</v>
      </c>
      <c r="B503" s="229" t="s">
        <v>54</v>
      </c>
      <c r="C503" s="229" t="s">
        <v>28</v>
      </c>
      <c r="D503" s="229" t="s">
        <v>28</v>
      </c>
      <c r="E503" s="229" t="s">
        <v>28</v>
      </c>
      <c r="F503" s="229">
        <v>48.0</v>
      </c>
      <c r="G503" s="229" t="s">
        <v>27</v>
      </c>
      <c r="H503" s="229" t="s">
        <v>30</v>
      </c>
      <c r="I503" s="233">
        <v>2.0</v>
      </c>
      <c r="J503" s="233" t="s">
        <v>48</v>
      </c>
      <c r="K503" s="233" t="s">
        <v>27</v>
      </c>
      <c r="L503" s="233" t="s">
        <v>27</v>
      </c>
      <c r="M503" s="233">
        <v>2.0</v>
      </c>
      <c r="N503" s="233">
        <v>2.0</v>
      </c>
      <c r="O503" s="233">
        <v>4.0</v>
      </c>
      <c r="P503" s="233">
        <v>3.0</v>
      </c>
      <c r="Q503" s="233" t="s">
        <v>28</v>
      </c>
      <c r="R503" s="233" t="s">
        <v>27</v>
      </c>
      <c r="S503" s="236"/>
      <c r="T503" s="236"/>
      <c r="U503" s="236"/>
      <c r="V503" s="236"/>
      <c r="W503" s="236"/>
      <c r="X503" s="234" t="s">
        <v>200</v>
      </c>
      <c r="Y503" s="234"/>
      <c r="Z503" s="234"/>
      <c r="AA503" s="235"/>
      <c r="AB503" s="235"/>
      <c r="AC503" s="236"/>
      <c r="AD503" s="233"/>
    </row>
    <row r="504">
      <c r="A504" s="233">
        <v>502.0</v>
      </c>
      <c r="B504" s="229" t="s">
        <v>54</v>
      </c>
      <c r="C504" s="229" t="s">
        <v>28</v>
      </c>
      <c r="D504" s="229" t="s">
        <v>28</v>
      </c>
      <c r="E504" s="229" t="s">
        <v>28</v>
      </c>
      <c r="F504" s="229">
        <v>48.0</v>
      </c>
      <c r="G504" s="229" t="s">
        <v>27</v>
      </c>
      <c r="H504" s="229" t="s">
        <v>30</v>
      </c>
      <c r="I504" s="233">
        <v>2.0</v>
      </c>
      <c r="J504" s="233" t="s">
        <v>49</v>
      </c>
      <c r="K504" s="233" t="s">
        <v>27</v>
      </c>
      <c r="L504" s="233" t="s">
        <v>28</v>
      </c>
      <c r="M504" s="233">
        <v>1.0</v>
      </c>
      <c r="N504" s="233">
        <v>6.0</v>
      </c>
      <c r="O504" s="233">
        <v>2.0</v>
      </c>
      <c r="P504" s="233">
        <v>2.0</v>
      </c>
      <c r="Q504" s="233" t="s">
        <v>28</v>
      </c>
      <c r="R504" s="233" t="s">
        <v>28</v>
      </c>
      <c r="S504" s="237">
        <v>170.55534</v>
      </c>
      <c r="T504" s="237">
        <v>190.93054</v>
      </c>
      <c r="U504" s="237">
        <v>1844.0</v>
      </c>
      <c r="V504" s="237">
        <v>35.0</v>
      </c>
      <c r="W504" s="237">
        <v>58.10588</v>
      </c>
      <c r="X504" s="234">
        <v>1774.97</v>
      </c>
      <c r="Y504" s="234">
        <f>2.16719*1000</f>
        <v>2167.19</v>
      </c>
      <c r="Z504" s="234"/>
      <c r="AA504" s="235"/>
      <c r="AB504" s="235"/>
      <c r="AC504" s="236"/>
      <c r="AD504" s="233"/>
    </row>
    <row r="505">
      <c r="A505" s="229">
        <v>503.0</v>
      </c>
      <c r="B505" s="229" t="s">
        <v>54</v>
      </c>
      <c r="C505" s="229" t="s">
        <v>28</v>
      </c>
      <c r="D505" s="229" t="s">
        <v>28</v>
      </c>
      <c r="E505" s="229" t="s">
        <v>28</v>
      </c>
      <c r="F505" s="229">
        <v>48.0</v>
      </c>
      <c r="G505" s="229" t="s">
        <v>27</v>
      </c>
      <c r="H505" s="229" t="s">
        <v>30</v>
      </c>
      <c r="I505" s="233">
        <v>2.0</v>
      </c>
      <c r="J505" s="233" t="s">
        <v>50</v>
      </c>
      <c r="K505" s="233" t="s">
        <v>27</v>
      </c>
      <c r="L505" s="233" t="s">
        <v>27</v>
      </c>
      <c r="M505" s="233">
        <v>2.0</v>
      </c>
      <c r="N505" s="233">
        <v>3.0</v>
      </c>
      <c r="O505" s="233">
        <v>5.0</v>
      </c>
      <c r="P505" s="233">
        <v>5.0</v>
      </c>
      <c r="Q505" s="233" t="s">
        <v>28</v>
      </c>
      <c r="R505" s="233" t="s">
        <v>27</v>
      </c>
      <c r="S505" s="236"/>
      <c r="T505" s="236"/>
      <c r="U505" s="236"/>
      <c r="V505" s="236"/>
      <c r="W505" s="236"/>
      <c r="X505" s="234" t="s">
        <v>199</v>
      </c>
      <c r="Y505" s="234"/>
      <c r="Z505" s="234"/>
      <c r="AA505" s="235"/>
      <c r="AB505" s="235"/>
      <c r="AC505" s="236"/>
      <c r="AD505" s="233"/>
    </row>
    <row r="506">
      <c r="A506" s="233">
        <v>504.0</v>
      </c>
      <c r="B506" s="229" t="s">
        <v>54</v>
      </c>
      <c r="C506" s="229" t="s">
        <v>28</v>
      </c>
      <c r="D506" s="229" t="s">
        <v>28</v>
      </c>
      <c r="E506" s="229" t="s">
        <v>28</v>
      </c>
      <c r="F506" s="229">
        <v>48.0</v>
      </c>
      <c r="G506" s="229" t="s">
        <v>27</v>
      </c>
      <c r="H506" s="229" t="s">
        <v>30</v>
      </c>
      <c r="I506" s="233">
        <v>2.0</v>
      </c>
      <c r="J506" s="233" t="s">
        <v>51</v>
      </c>
      <c r="K506" s="233" t="s">
        <v>27</v>
      </c>
      <c r="L506" s="233" t="s">
        <v>27</v>
      </c>
      <c r="M506" s="233">
        <v>3.0</v>
      </c>
      <c r="N506" s="233">
        <v>4.0</v>
      </c>
      <c r="O506" s="233">
        <v>6.0</v>
      </c>
      <c r="P506" s="233">
        <v>4.0</v>
      </c>
      <c r="Q506" s="233" t="s">
        <v>28</v>
      </c>
      <c r="R506" s="233" t="s">
        <v>27</v>
      </c>
      <c r="S506" s="237">
        <v>209.84419</v>
      </c>
      <c r="T506" s="237">
        <v>195.65508</v>
      </c>
      <c r="U506" s="237">
        <v>5493.0</v>
      </c>
      <c r="V506" s="237">
        <v>42.0</v>
      </c>
      <c r="W506" s="237">
        <v>50.31321</v>
      </c>
      <c r="X506" s="234">
        <v>2242.41</v>
      </c>
      <c r="Y506" s="234">
        <f>2.54884*1000</f>
        <v>2548.84</v>
      </c>
      <c r="Z506" s="234"/>
      <c r="AA506" s="235"/>
      <c r="AB506" s="235"/>
      <c r="AC506" s="236"/>
      <c r="AD506" s="233"/>
    </row>
    <row r="507">
      <c r="A507" s="229">
        <v>505.0</v>
      </c>
      <c r="B507" s="229" t="s">
        <v>54</v>
      </c>
      <c r="C507" s="229" t="s">
        <v>28</v>
      </c>
      <c r="D507" s="229" t="s">
        <v>28</v>
      </c>
      <c r="E507" s="229" t="s">
        <v>28</v>
      </c>
      <c r="F507" s="229">
        <v>48.0</v>
      </c>
      <c r="G507" s="229" t="s">
        <v>27</v>
      </c>
      <c r="H507" s="229" t="s">
        <v>30</v>
      </c>
      <c r="I507" s="233">
        <v>2.0</v>
      </c>
      <c r="J507" s="233" t="s">
        <v>52</v>
      </c>
      <c r="K507" s="233" t="s">
        <v>27</v>
      </c>
      <c r="L507" s="233" t="s">
        <v>27</v>
      </c>
      <c r="M507" s="233">
        <v>0.0</v>
      </c>
      <c r="N507" s="233">
        <v>0.0</v>
      </c>
      <c r="O507" s="233">
        <v>3.0</v>
      </c>
      <c r="P507" s="233">
        <v>2.0</v>
      </c>
      <c r="Q507" s="233" t="s">
        <v>28</v>
      </c>
      <c r="R507" s="233" t="s">
        <v>27</v>
      </c>
      <c r="S507" s="237">
        <v>5.34218</v>
      </c>
      <c r="T507" s="237">
        <v>5.83749</v>
      </c>
      <c r="U507" s="237">
        <v>130.0</v>
      </c>
      <c r="V507" s="237">
        <v>1.0</v>
      </c>
      <c r="W507" s="237">
        <v>1.01228</v>
      </c>
      <c r="X507" s="234">
        <v>974.01</v>
      </c>
      <c r="Y507" s="234">
        <f>1.23849*1000</f>
        <v>1238.49</v>
      </c>
      <c r="Z507" s="234"/>
      <c r="AA507" s="235"/>
      <c r="AB507" s="235"/>
      <c r="AC507" s="236"/>
      <c r="AD507" s="233"/>
    </row>
    <row r="508">
      <c r="A508" s="233">
        <v>506.0</v>
      </c>
      <c r="B508" s="229" t="s">
        <v>54</v>
      </c>
      <c r="C508" s="229" t="s">
        <v>28</v>
      </c>
      <c r="D508" s="229" t="s">
        <v>28</v>
      </c>
      <c r="E508" s="229" t="s">
        <v>28</v>
      </c>
      <c r="F508" s="229">
        <v>48.0</v>
      </c>
      <c r="G508" s="229" t="s">
        <v>27</v>
      </c>
      <c r="H508" s="229" t="s">
        <v>30</v>
      </c>
      <c r="I508" s="233">
        <v>4.0</v>
      </c>
      <c r="J508" s="233" t="s">
        <v>31</v>
      </c>
      <c r="K508" s="229" t="s">
        <v>27</v>
      </c>
      <c r="L508" s="229" t="s">
        <v>28</v>
      </c>
      <c r="M508" s="229">
        <v>0.0</v>
      </c>
      <c r="N508" s="229">
        <v>7.0</v>
      </c>
      <c r="O508" s="229">
        <v>1.0</v>
      </c>
      <c r="P508" s="229">
        <v>1.0</v>
      </c>
      <c r="Q508" s="229" t="s">
        <v>28</v>
      </c>
      <c r="R508" s="229" t="s">
        <v>27</v>
      </c>
      <c r="S508" s="237">
        <v>342.46483</v>
      </c>
      <c r="T508" s="237">
        <v>336.80135</v>
      </c>
      <c r="U508" s="237">
        <v>20660.0</v>
      </c>
      <c r="V508" s="237">
        <v>255.0</v>
      </c>
      <c r="W508" s="237">
        <v>719.40973</v>
      </c>
      <c r="X508" s="234">
        <v>1864.89</v>
      </c>
      <c r="Y508" s="234">
        <f>2.03473*1000</f>
        <v>2034.73</v>
      </c>
      <c r="Z508" s="234"/>
      <c r="AA508" s="235"/>
      <c r="AB508" s="235"/>
      <c r="AC508" s="236"/>
      <c r="AD508" s="233"/>
    </row>
    <row r="509">
      <c r="A509" s="229">
        <v>507.0</v>
      </c>
      <c r="B509" s="229" t="s">
        <v>54</v>
      </c>
      <c r="C509" s="229" t="s">
        <v>28</v>
      </c>
      <c r="D509" s="229" t="s">
        <v>28</v>
      </c>
      <c r="E509" s="229" t="s">
        <v>28</v>
      </c>
      <c r="F509" s="229">
        <v>48.0</v>
      </c>
      <c r="G509" s="229" t="s">
        <v>27</v>
      </c>
      <c r="H509" s="229" t="s">
        <v>30</v>
      </c>
      <c r="I509" s="233">
        <v>4.0</v>
      </c>
      <c r="J509" s="233" t="s">
        <v>32</v>
      </c>
      <c r="K509" s="233" t="s">
        <v>27</v>
      </c>
      <c r="L509" s="233" t="s">
        <v>27</v>
      </c>
      <c r="M509" s="233">
        <v>8.0</v>
      </c>
      <c r="N509" s="233">
        <v>0.0</v>
      </c>
      <c r="O509" s="233">
        <v>10.0</v>
      </c>
      <c r="P509" s="233">
        <v>5.0</v>
      </c>
      <c r="Q509" s="233" t="s">
        <v>28</v>
      </c>
      <c r="R509" s="233" t="s">
        <v>27</v>
      </c>
      <c r="S509" s="237">
        <v>66.29296</v>
      </c>
      <c r="T509" s="237">
        <v>48.28062</v>
      </c>
      <c r="U509" s="237">
        <v>2274.0</v>
      </c>
      <c r="V509" s="237">
        <v>12.0</v>
      </c>
      <c r="W509" s="237">
        <v>39.0918</v>
      </c>
      <c r="X509" s="234">
        <v>913.06</v>
      </c>
      <c r="Y509" s="234">
        <f>1.05049*1000</f>
        <v>1050.49</v>
      </c>
      <c r="Z509" s="234"/>
      <c r="AA509" s="235"/>
      <c r="AB509" s="235"/>
      <c r="AC509" s="236"/>
      <c r="AD509" s="233"/>
    </row>
    <row r="510">
      <c r="A510" s="233">
        <v>508.0</v>
      </c>
      <c r="B510" s="229" t="s">
        <v>54</v>
      </c>
      <c r="C510" s="229" t="s">
        <v>28</v>
      </c>
      <c r="D510" s="229" t="s">
        <v>28</v>
      </c>
      <c r="E510" s="229" t="s">
        <v>28</v>
      </c>
      <c r="F510" s="229">
        <v>48.0</v>
      </c>
      <c r="G510" s="229" t="s">
        <v>27</v>
      </c>
      <c r="H510" s="229" t="s">
        <v>30</v>
      </c>
      <c r="I510" s="233">
        <v>4.0</v>
      </c>
      <c r="J510" s="233" t="s">
        <v>33</v>
      </c>
      <c r="K510" s="233" t="s">
        <v>27</v>
      </c>
      <c r="L510" s="233" t="s">
        <v>28</v>
      </c>
      <c r="M510" s="233">
        <v>2.0</v>
      </c>
      <c r="N510" s="233">
        <v>4.0</v>
      </c>
      <c r="O510" s="233">
        <v>3.0</v>
      </c>
      <c r="P510" s="233">
        <v>3.0</v>
      </c>
      <c r="Q510" s="233" t="s">
        <v>28</v>
      </c>
      <c r="R510" s="233" t="s">
        <v>27</v>
      </c>
      <c r="S510" s="237">
        <v>445.27467</v>
      </c>
      <c r="T510" s="237">
        <v>445.87706</v>
      </c>
      <c r="U510" s="237">
        <v>10829.0</v>
      </c>
      <c r="V510" s="237">
        <v>83.0</v>
      </c>
      <c r="W510" s="237">
        <v>122.84538</v>
      </c>
      <c r="X510" s="234">
        <v>2546.84</v>
      </c>
      <c r="Y510" s="234">
        <f>2.79475*1000</f>
        <v>2794.75</v>
      </c>
      <c r="Z510" s="234"/>
      <c r="AA510" s="235"/>
      <c r="AB510" s="235"/>
      <c r="AC510" s="236"/>
      <c r="AD510" s="233"/>
    </row>
    <row r="511">
      <c r="A511" s="229">
        <v>509.0</v>
      </c>
      <c r="B511" s="229" t="s">
        <v>54</v>
      </c>
      <c r="C511" s="229" t="s">
        <v>28</v>
      </c>
      <c r="D511" s="229" t="s">
        <v>28</v>
      </c>
      <c r="E511" s="229" t="s">
        <v>28</v>
      </c>
      <c r="F511" s="229">
        <v>48.0</v>
      </c>
      <c r="G511" s="229" t="s">
        <v>27</v>
      </c>
      <c r="H511" s="229" t="s">
        <v>30</v>
      </c>
      <c r="I511" s="233">
        <v>4.0</v>
      </c>
      <c r="J511" s="233" t="s">
        <v>34</v>
      </c>
      <c r="K511" s="233" t="s">
        <v>27</v>
      </c>
      <c r="L511" s="233" t="s">
        <v>27</v>
      </c>
      <c r="M511" s="233">
        <v>0.0</v>
      </c>
      <c r="N511" s="233">
        <v>3.0</v>
      </c>
      <c r="O511" s="233">
        <v>2.0</v>
      </c>
      <c r="P511" s="233">
        <v>2.0</v>
      </c>
      <c r="Q511" s="233" t="s">
        <v>28</v>
      </c>
      <c r="R511" s="233" t="s">
        <v>27</v>
      </c>
      <c r="S511" s="237">
        <v>92.02687</v>
      </c>
      <c r="T511" s="237">
        <v>86.50226</v>
      </c>
      <c r="U511" s="237">
        <v>1248.0</v>
      </c>
      <c r="V511" s="237">
        <v>16.0</v>
      </c>
      <c r="W511" s="237">
        <v>6.36109</v>
      </c>
      <c r="X511" s="234">
        <v>906.33</v>
      </c>
      <c r="Y511" s="234">
        <f>1.18241*1000</f>
        <v>1182.41</v>
      </c>
      <c r="Z511" s="234"/>
      <c r="AA511" s="235"/>
      <c r="AB511" s="235"/>
      <c r="AC511" s="236"/>
      <c r="AD511" s="233"/>
    </row>
    <row r="512">
      <c r="A512" s="233">
        <v>510.0</v>
      </c>
      <c r="B512" s="229" t="s">
        <v>54</v>
      </c>
      <c r="C512" s="229" t="s">
        <v>28</v>
      </c>
      <c r="D512" s="229" t="s">
        <v>28</v>
      </c>
      <c r="E512" s="229" t="s">
        <v>28</v>
      </c>
      <c r="F512" s="229">
        <v>48.0</v>
      </c>
      <c r="G512" s="229" t="s">
        <v>27</v>
      </c>
      <c r="H512" s="229" t="s">
        <v>30</v>
      </c>
      <c r="I512" s="233">
        <v>4.0</v>
      </c>
      <c r="J512" s="233" t="s">
        <v>35</v>
      </c>
      <c r="K512" s="233" t="s">
        <v>27</v>
      </c>
      <c r="L512" s="233" t="s">
        <v>28</v>
      </c>
      <c r="M512" s="233">
        <v>5.0</v>
      </c>
      <c r="N512" s="233">
        <v>4.0</v>
      </c>
      <c r="O512" s="233">
        <v>6.0</v>
      </c>
      <c r="P512" s="233">
        <v>6.0</v>
      </c>
      <c r="Q512" s="233" t="s">
        <v>28</v>
      </c>
      <c r="R512" s="233" t="s">
        <v>27</v>
      </c>
      <c r="S512" s="237">
        <v>109.55915</v>
      </c>
      <c r="T512" s="237">
        <v>92.29612</v>
      </c>
      <c r="U512" s="237">
        <v>3020.0</v>
      </c>
      <c r="V512" s="237">
        <v>23.0</v>
      </c>
      <c r="W512" s="237">
        <v>40.1239</v>
      </c>
      <c r="X512" s="234">
        <v>1788.61</v>
      </c>
      <c r="Y512" s="234">
        <f>2.18784</f>
        <v>2.18784</v>
      </c>
      <c r="Z512" s="234"/>
      <c r="AA512" s="235"/>
      <c r="AB512" s="235"/>
      <c r="AC512" s="236"/>
      <c r="AD512" s="233"/>
    </row>
    <row r="513">
      <c r="A513" s="229">
        <v>511.0</v>
      </c>
      <c r="B513" s="229" t="s">
        <v>54</v>
      </c>
      <c r="C513" s="229" t="s">
        <v>28</v>
      </c>
      <c r="D513" s="229" t="s">
        <v>28</v>
      </c>
      <c r="E513" s="229" t="s">
        <v>28</v>
      </c>
      <c r="F513" s="229">
        <v>48.0</v>
      </c>
      <c r="G513" s="229" t="s">
        <v>27</v>
      </c>
      <c r="H513" s="229" t="s">
        <v>30</v>
      </c>
      <c r="I513" s="233">
        <v>4.0</v>
      </c>
      <c r="J513" s="233" t="s">
        <v>36</v>
      </c>
      <c r="K513" s="233" t="s">
        <v>27</v>
      </c>
      <c r="L513" s="233" t="s">
        <v>28</v>
      </c>
      <c r="M513" s="233">
        <v>0.0</v>
      </c>
      <c r="N513" s="233">
        <v>4.0</v>
      </c>
      <c r="O513" s="233">
        <v>1.0</v>
      </c>
      <c r="P513" s="233">
        <v>1.0</v>
      </c>
      <c r="Q513" s="233" t="s">
        <v>28</v>
      </c>
      <c r="R513" s="233" t="s">
        <v>28</v>
      </c>
      <c r="S513" s="237">
        <v>368.4666</v>
      </c>
      <c r="T513" s="237">
        <v>368.56646</v>
      </c>
      <c r="U513" s="237">
        <v>8098.0</v>
      </c>
      <c r="V513" s="237">
        <v>131.0</v>
      </c>
      <c r="W513" s="237">
        <v>100.13736</v>
      </c>
      <c r="X513" s="234">
        <v>1618.87</v>
      </c>
      <c r="Y513" s="234">
        <f>1.85947*1000</f>
        <v>1859.47</v>
      </c>
      <c r="Z513" s="234"/>
      <c r="AA513" s="235"/>
      <c r="AB513" s="235"/>
      <c r="AC513" s="236"/>
      <c r="AD513" s="233"/>
    </row>
    <row r="514">
      <c r="A514" s="233">
        <v>512.0</v>
      </c>
      <c r="B514" s="229" t="s">
        <v>54</v>
      </c>
      <c r="C514" s="229" t="s">
        <v>28</v>
      </c>
      <c r="D514" s="229" t="s">
        <v>28</v>
      </c>
      <c r="E514" s="229" t="s">
        <v>28</v>
      </c>
      <c r="F514" s="229">
        <v>48.0</v>
      </c>
      <c r="G514" s="229" t="s">
        <v>27</v>
      </c>
      <c r="H514" s="229" t="s">
        <v>30</v>
      </c>
      <c r="I514" s="233">
        <v>4.0</v>
      </c>
      <c r="J514" s="233" t="s">
        <v>37</v>
      </c>
      <c r="K514" s="233" t="s">
        <v>27</v>
      </c>
      <c r="L514" s="233" t="s">
        <v>27</v>
      </c>
      <c r="M514" s="233">
        <v>5.0</v>
      </c>
      <c r="N514" s="233">
        <v>5.0</v>
      </c>
      <c r="O514" s="233">
        <v>6.0</v>
      </c>
      <c r="P514" s="233">
        <v>5.0</v>
      </c>
      <c r="Q514" s="233" t="s">
        <v>28</v>
      </c>
      <c r="R514" s="233" t="s">
        <v>27</v>
      </c>
      <c r="S514" s="237">
        <v>353.69472</v>
      </c>
      <c r="T514" s="237">
        <v>343.62196</v>
      </c>
      <c r="U514" s="237">
        <v>9245.0</v>
      </c>
      <c r="V514" s="237">
        <v>67.0</v>
      </c>
      <c r="W514" s="237">
        <v>75.28784</v>
      </c>
      <c r="X514" s="234">
        <v>4050.29</v>
      </c>
      <c r="Y514" s="234">
        <f>4.27809*1000</f>
        <v>4278.09</v>
      </c>
      <c r="Z514" s="234"/>
      <c r="AA514" s="235"/>
      <c r="AB514" s="235"/>
      <c r="AC514" s="236"/>
      <c r="AD514" s="233"/>
    </row>
    <row r="515">
      <c r="A515" s="229">
        <v>513.0</v>
      </c>
      <c r="B515" s="229" t="s">
        <v>54</v>
      </c>
      <c r="C515" s="229" t="s">
        <v>28</v>
      </c>
      <c r="D515" s="229" t="s">
        <v>28</v>
      </c>
      <c r="E515" s="229" t="s">
        <v>28</v>
      </c>
      <c r="F515" s="229">
        <v>48.0</v>
      </c>
      <c r="G515" s="229" t="s">
        <v>27</v>
      </c>
      <c r="H515" s="229" t="s">
        <v>30</v>
      </c>
      <c r="I515" s="233">
        <v>4.0</v>
      </c>
      <c r="J515" s="233" t="s">
        <v>38</v>
      </c>
      <c r="K515" s="233" t="s">
        <v>27</v>
      </c>
      <c r="L515" s="233" t="s">
        <v>27</v>
      </c>
      <c r="M515" s="233">
        <v>7.0</v>
      </c>
      <c r="N515" s="233">
        <v>5.0</v>
      </c>
      <c r="O515" s="233">
        <v>8.0</v>
      </c>
      <c r="P515" s="233">
        <v>8.0</v>
      </c>
      <c r="Q515" s="233" t="s">
        <v>27</v>
      </c>
      <c r="R515" s="233" t="s">
        <v>27</v>
      </c>
      <c r="S515" s="237">
        <v>106.62346</v>
      </c>
      <c r="T515" s="237">
        <v>92.73672</v>
      </c>
      <c r="U515" s="237">
        <v>3431.0</v>
      </c>
      <c r="V515" s="237">
        <v>23.0</v>
      </c>
      <c r="W515" s="237">
        <v>22.26758</v>
      </c>
      <c r="X515" s="234">
        <v>2533.05</v>
      </c>
      <c r="Y515" s="234">
        <f>2.94366*1000</f>
        <v>2943.66</v>
      </c>
      <c r="Z515" s="234"/>
      <c r="AA515" s="235"/>
      <c r="AB515" s="235"/>
      <c r="AC515" s="236"/>
      <c r="AD515" s="233"/>
    </row>
    <row r="516">
      <c r="A516" s="233">
        <v>514.0</v>
      </c>
      <c r="B516" s="229" t="s">
        <v>54</v>
      </c>
      <c r="C516" s="229" t="s">
        <v>28</v>
      </c>
      <c r="D516" s="229" t="s">
        <v>28</v>
      </c>
      <c r="E516" s="229" t="s">
        <v>28</v>
      </c>
      <c r="F516" s="229">
        <v>48.0</v>
      </c>
      <c r="G516" s="229" t="s">
        <v>27</v>
      </c>
      <c r="H516" s="229" t="s">
        <v>30</v>
      </c>
      <c r="I516" s="233">
        <v>4.0</v>
      </c>
      <c r="J516" s="233" t="s">
        <v>39</v>
      </c>
      <c r="K516" s="233" t="s">
        <v>27</v>
      </c>
      <c r="L516" s="233" t="s">
        <v>27</v>
      </c>
      <c r="M516" s="233">
        <v>5.0</v>
      </c>
      <c r="N516" s="233">
        <v>6.0</v>
      </c>
      <c r="O516" s="233">
        <v>6.0</v>
      </c>
      <c r="P516" s="233">
        <v>6.0</v>
      </c>
      <c r="Q516" s="233" t="s">
        <v>28</v>
      </c>
      <c r="R516" s="233" t="s">
        <v>27</v>
      </c>
      <c r="S516" s="237">
        <v>367.73602</v>
      </c>
      <c r="T516" s="237">
        <v>355.34957</v>
      </c>
      <c r="U516" s="237">
        <v>9350.0</v>
      </c>
      <c r="V516" s="237">
        <v>64.0</v>
      </c>
      <c r="W516" s="237">
        <v>119.16421</v>
      </c>
      <c r="X516" s="234">
        <v>4762.1</v>
      </c>
      <c r="Y516" s="234">
        <f>5.09677*1000</f>
        <v>5096.77</v>
      </c>
      <c r="Z516" s="234"/>
      <c r="AA516" s="235"/>
      <c r="AB516" s="235"/>
      <c r="AC516" s="236"/>
      <c r="AD516" s="233"/>
    </row>
    <row r="517">
      <c r="A517" s="229">
        <v>515.0</v>
      </c>
      <c r="B517" s="229" t="s">
        <v>54</v>
      </c>
      <c r="C517" s="229" t="s">
        <v>28</v>
      </c>
      <c r="D517" s="229" t="s">
        <v>28</v>
      </c>
      <c r="E517" s="229" t="s">
        <v>28</v>
      </c>
      <c r="F517" s="229">
        <v>48.0</v>
      </c>
      <c r="G517" s="229" t="s">
        <v>27</v>
      </c>
      <c r="H517" s="229" t="s">
        <v>30</v>
      </c>
      <c r="I517" s="233">
        <v>4.0</v>
      </c>
      <c r="J517" s="233" t="s">
        <v>40</v>
      </c>
      <c r="K517" s="233" t="s">
        <v>27</v>
      </c>
      <c r="L517" s="233" t="s">
        <v>28</v>
      </c>
      <c r="M517" s="233">
        <v>3.0</v>
      </c>
      <c r="N517" s="233">
        <v>4.0</v>
      </c>
      <c r="O517" s="233">
        <v>4.0</v>
      </c>
      <c r="P517" s="233">
        <v>4.0</v>
      </c>
      <c r="Q517" s="233" t="s">
        <v>28</v>
      </c>
      <c r="R517" s="233" t="s">
        <v>27</v>
      </c>
      <c r="S517" s="236">
        <f>425.93605</f>
        <v>425.93605</v>
      </c>
      <c r="T517" s="237">
        <v>474.39862</v>
      </c>
      <c r="U517" s="237">
        <v>13454.0</v>
      </c>
      <c r="V517" s="237">
        <v>82.0</v>
      </c>
      <c r="W517" s="237">
        <v>81.06723</v>
      </c>
      <c r="X517" s="234">
        <v>5721.6</v>
      </c>
      <c r="Y517" s="234">
        <f>6.16827*1000</f>
        <v>6168.27</v>
      </c>
      <c r="Z517" s="234"/>
      <c r="AA517" s="235"/>
      <c r="AB517" s="235"/>
      <c r="AC517" s="236"/>
      <c r="AD517" s="233"/>
    </row>
    <row r="518">
      <c r="A518" s="233">
        <v>516.0</v>
      </c>
      <c r="B518" s="229" t="s">
        <v>54</v>
      </c>
      <c r="C518" s="229" t="s">
        <v>28</v>
      </c>
      <c r="D518" s="229" t="s">
        <v>28</v>
      </c>
      <c r="E518" s="229" t="s">
        <v>28</v>
      </c>
      <c r="F518" s="229">
        <v>48.0</v>
      </c>
      <c r="G518" s="229" t="s">
        <v>27</v>
      </c>
      <c r="H518" s="229" t="s">
        <v>30</v>
      </c>
      <c r="I518" s="233">
        <v>4.0</v>
      </c>
      <c r="J518" s="233" t="s">
        <v>41</v>
      </c>
      <c r="K518" s="233" t="s">
        <v>27</v>
      </c>
      <c r="L518" s="233" t="s">
        <v>27</v>
      </c>
      <c r="M518" s="233">
        <v>4.0</v>
      </c>
      <c r="N518" s="233">
        <v>0.0</v>
      </c>
      <c r="O518" s="233">
        <v>6.0</v>
      </c>
      <c r="P518" s="233">
        <v>3.0</v>
      </c>
      <c r="Q518" s="233" t="s">
        <v>28</v>
      </c>
      <c r="R518" s="233" t="s">
        <v>27</v>
      </c>
      <c r="S518" s="237">
        <v>105.64526</v>
      </c>
      <c r="T518" s="237">
        <v>85.04182</v>
      </c>
      <c r="U518" s="237">
        <v>3081.0</v>
      </c>
      <c r="V518" s="237">
        <v>39.0</v>
      </c>
      <c r="W518" s="237">
        <v>29.81233</v>
      </c>
      <c r="X518" s="234">
        <v>878.28</v>
      </c>
      <c r="Y518" s="234">
        <f>1.26262*10000</f>
        <v>12626.2</v>
      </c>
      <c r="Z518" s="234"/>
      <c r="AA518" s="235"/>
      <c r="AB518" s="235"/>
      <c r="AC518" s="236"/>
      <c r="AD518" s="233"/>
    </row>
    <row r="519">
      <c r="A519" s="229">
        <v>517.0</v>
      </c>
      <c r="B519" s="229" t="s">
        <v>54</v>
      </c>
      <c r="C519" s="229" t="s">
        <v>28</v>
      </c>
      <c r="D519" s="229" t="s">
        <v>28</v>
      </c>
      <c r="E519" s="229" t="s">
        <v>28</v>
      </c>
      <c r="F519" s="229">
        <v>48.0</v>
      </c>
      <c r="G519" s="229" t="s">
        <v>27</v>
      </c>
      <c r="H519" s="229" t="s">
        <v>30</v>
      </c>
      <c r="I519" s="233">
        <v>4.0</v>
      </c>
      <c r="J519" s="233" t="s">
        <v>42</v>
      </c>
      <c r="K519" s="233" t="s">
        <v>27</v>
      </c>
      <c r="L519" s="233" t="s">
        <v>28</v>
      </c>
      <c r="M519" s="233">
        <v>1.0</v>
      </c>
      <c r="N519" s="233">
        <v>5.0</v>
      </c>
      <c r="O519" s="233">
        <v>2.0</v>
      </c>
      <c r="P519" s="233">
        <v>2.0</v>
      </c>
      <c r="Q519" s="233" t="s">
        <v>27</v>
      </c>
      <c r="R519" s="233" t="s">
        <v>27</v>
      </c>
      <c r="S519" s="237">
        <v>405.37681</v>
      </c>
      <c r="T519" s="237">
        <v>453.85748</v>
      </c>
      <c r="U519" s="237">
        <v>4743.0</v>
      </c>
      <c r="V519" s="237">
        <v>98.0</v>
      </c>
      <c r="W519" s="237">
        <v>70.54306</v>
      </c>
      <c r="X519" s="234">
        <v>3247.22</v>
      </c>
      <c r="Y519" s="234">
        <f>4.15047*1000</f>
        <v>4150.47</v>
      </c>
      <c r="Z519" s="234"/>
      <c r="AA519" s="235"/>
      <c r="AB519" s="235"/>
      <c r="AC519" s="236"/>
      <c r="AD519" s="233"/>
    </row>
    <row r="520">
      <c r="A520" s="233">
        <v>518.0</v>
      </c>
      <c r="B520" s="229" t="s">
        <v>54</v>
      </c>
      <c r="C520" s="229" t="s">
        <v>28</v>
      </c>
      <c r="D520" s="229" t="s">
        <v>28</v>
      </c>
      <c r="E520" s="229" t="s">
        <v>28</v>
      </c>
      <c r="F520" s="229">
        <v>48.0</v>
      </c>
      <c r="G520" s="229" t="s">
        <v>27</v>
      </c>
      <c r="H520" s="229" t="s">
        <v>30</v>
      </c>
      <c r="I520" s="233">
        <v>4.0</v>
      </c>
      <c r="J520" s="233" t="s">
        <v>43</v>
      </c>
      <c r="K520" s="233" t="s">
        <v>27</v>
      </c>
      <c r="L520" s="233" t="s">
        <v>27</v>
      </c>
      <c r="M520" s="233">
        <v>1.0</v>
      </c>
      <c r="N520" s="233">
        <v>0.0</v>
      </c>
      <c r="O520" s="233">
        <v>2.0</v>
      </c>
      <c r="P520" s="233">
        <v>2.0</v>
      </c>
      <c r="Q520" s="233" t="s">
        <v>28</v>
      </c>
      <c r="R520" s="233" t="s">
        <v>27</v>
      </c>
      <c r="S520" s="236"/>
      <c r="T520" s="236"/>
      <c r="U520" s="236"/>
      <c r="V520" s="236"/>
      <c r="W520" s="236"/>
      <c r="X520" s="234" t="s">
        <v>199</v>
      </c>
      <c r="Y520" s="234"/>
      <c r="Z520" s="234"/>
      <c r="AA520" s="235"/>
      <c r="AB520" s="235"/>
      <c r="AC520" s="236"/>
      <c r="AD520" s="233"/>
    </row>
    <row r="521">
      <c r="A521" s="229">
        <v>519.0</v>
      </c>
      <c r="B521" s="229" t="s">
        <v>54</v>
      </c>
      <c r="C521" s="229" t="s">
        <v>28</v>
      </c>
      <c r="D521" s="229" t="s">
        <v>28</v>
      </c>
      <c r="E521" s="229" t="s">
        <v>28</v>
      </c>
      <c r="F521" s="229">
        <v>48.0</v>
      </c>
      <c r="G521" s="229" t="s">
        <v>27</v>
      </c>
      <c r="H521" s="229" t="s">
        <v>30</v>
      </c>
      <c r="I521" s="233">
        <v>4.0</v>
      </c>
      <c r="J521" s="233" t="s">
        <v>44</v>
      </c>
      <c r="K521" s="233" t="s">
        <v>27</v>
      </c>
      <c r="L521" s="233" t="s">
        <v>28</v>
      </c>
      <c r="M521" s="233">
        <v>1.0</v>
      </c>
      <c r="N521" s="233">
        <v>4.0</v>
      </c>
      <c r="O521" s="233">
        <v>2.0</v>
      </c>
      <c r="P521" s="233">
        <v>2.0</v>
      </c>
      <c r="Q521" s="233" t="s">
        <v>27</v>
      </c>
      <c r="R521" s="233" t="s">
        <v>28</v>
      </c>
      <c r="S521" s="237">
        <v>341.16395</v>
      </c>
      <c r="T521" s="237">
        <v>386.33751</v>
      </c>
      <c r="U521" s="237">
        <v>10070.0</v>
      </c>
      <c r="V521" s="237">
        <v>74.0</v>
      </c>
      <c r="W521" s="237">
        <v>41.99226</v>
      </c>
      <c r="X521" s="234">
        <v>3084.12</v>
      </c>
      <c r="Y521" s="234">
        <f>3.4955*1000</f>
        <v>3495.5</v>
      </c>
      <c r="Z521" s="234"/>
      <c r="AA521" s="235"/>
      <c r="AB521" s="235"/>
      <c r="AC521" s="236"/>
      <c r="AD521" s="233"/>
    </row>
    <row r="522">
      <c r="A522" s="233">
        <v>520.0</v>
      </c>
      <c r="B522" s="229" t="s">
        <v>54</v>
      </c>
      <c r="C522" s="229" t="s">
        <v>28</v>
      </c>
      <c r="D522" s="229" t="s">
        <v>28</v>
      </c>
      <c r="E522" s="229" t="s">
        <v>28</v>
      </c>
      <c r="F522" s="229">
        <v>48.0</v>
      </c>
      <c r="G522" s="229" t="s">
        <v>27</v>
      </c>
      <c r="H522" s="229" t="s">
        <v>30</v>
      </c>
      <c r="I522" s="233">
        <v>4.0</v>
      </c>
      <c r="J522" s="233" t="s">
        <v>45</v>
      </c>
      <c r="K522" s="233" t="s">
        <v>27</v>
      </c>
      <c r="L522" s="233" t="s">
        <v>27</v>
      </c>
      <c r="M522" s="233">
        <v>1.0</v>
      </c>
      <c r="N522" s="233">
        <v>4.0</v>
      </c>
      <c r="O522" s="233">
        <v>2.0</v>
      </c>
      <c r="P522" s="233">
        <v>2.0</v>
      </c>
      <c r="Q522" s="233" t="s">
        <v>28</v>
      </c>
      <c r="R522" s="233" t="s">
        <v>27</v>
      </c>
      <c r="S522" s="237">
        <v>355.06176</v>
      </c>
      <c r="T522" s="237">
        <v>378.40155</v>
      </c>
      <c r="U522" s="237">
        <v>7346.0</v>
      </c>
      <c r="V522" s="237">
        <v>66.0</v>
      </c>
      <c r="W522" s="237">
        <v>120.09596</v>
      </c>
      <c r="X522" s="234">
        <v>2038.55</v>
      </c>
      <c r="Y522" s="234">
        <f>2.32943*1000</f>
        <v>2329.43</v>
      </c>
      <c r="Z522" s="234"/>
      <c r="AA522" s="235"/>
      <c r="AB522" s="235"/>
      <c r="AC522" s="236"/>
      <c r="AD522" s="233"/>
    </row>
    <row r="523">
      <c r="A523" s="229">
        <v>521.0</v>
      </c>
      <c r="B523" s="229" t="s">
        <v>54</v>
      </c>
      <c r="C523" s="229" t="s">
        <v>28</v>
      </c>
      <c r="D523" s="229" t="s">
        <v>28</v>
      </c>
      <c r="E523" s="229" t="s">
        <v>28</v>
      </c>
      <c r="F523" s="229">
        <v>48.0</v>
      </c>
      <c r="G523" s="229" t="s">
        <v>27</v>
      </c>
      <c r="H523" s="229" t="s">
        <v>30</v>
      </c>
      <c r="I523" s="233">
        <v>4.0</v>
      </c>
      <c r="J523" s="233" t="s">
        <v>46</v>
      </c>
      <c r="K523" s="233" t="s">
        <v>27</v>
      </c>
      <c r="L523" s="233" t="s">
        <v>27</v>
      </c>
      <c r="M523" s="233">
        <v>1.0</v>
      </c>
      <c r="N523" s="233">
        <v>0.0</v>
      </c>
      <c r="O523" s="233">
        <v>3.0</v>
      </c>
      <c r="P523" s="233">
        <v>3.0</v>
      </c>
      <c r="Q523" s="233" t="s">
        <v>28</v>
      </c>
      <c r="R523" s="233" t="s">
        <v>27</v>
      </c>
      <c r="S523" s="237">
        <v>17.8902</v>
      </c>
      <c r="T523" s="237">
        <v>3.54849</v>
      </c>
      <c r="U523" s="237">
        <v>884.0</v>
      </c>
      <c r="V523" s="237">
        <v>4.0</v>
      </c>
      <c r="W523" s="237">
        <v>14.12389</v>
      </c>
      <c r="X523" s="234">
        <v>2768.76</v>
      </c>
      <c r="Y523" s="234">
        <f>2.89991*1000</f>
        <v>2899.91</v>
      </c>
      <c r="Z523" s="234"/>
      <c r="AA523" s="235"/>
      <c r="AB523" s="235"/>
      <c r="AC523" s="236"/>
      <c r="AD523" s="233"/>
    </row>
    <row r="524">
      <c r="A524" s="233">
        <v>522.0</v>
      </c>
      <c r="B524" s="229" t="s">
        <v>54</v>
      </c>
      <c r="C524" s="229" t="s">
        <v>28</v>
      </c>
      <c r="D524" s="229" t="s">
        <v>28</v>
      </c>
      <c r="E524" s="229" t="s">
        <v>28</v>
      </c>
      <c r="F524" s="229">
        <v>48.0</v>
      </c>
      <c r="G524" s="229" t="s">
        <v>27</v>
      </c>
      <c r="H524" s="229" t="s">
        <v>30</v>
      </c>
      <c r="I524" s="233">
        <v>4.0</v>
      </c>
      <c r="J524" s="233" t="s">
        <v>47</v>
      </c>
      <c r="K524" s="233" t="s">
        <v>27</v>
      </c>
      <c r="L524" s="233" t="s">
        <v>27</v>
      </c>
      <c r="M524" s="233">
        <v>2.0</v>
      </c>
      <c r="N524" s="233">
        <v>3.0</v>
      </c>
      <c r="O524" s="233">
        <v>3.0</v>
      </c>
      <c r="P524" s="233">
        <v>2.0</v>
      </c>
      <c r="Q524" s="233" t="s">
        <v>28</v>
      </c>
      <c r="R524" s="233" t="s">
        <v>28</v>
      </c>
      <c r="S524" s="237">
        <v>686.59374</v>
      </c>
      <c r="T524" s="237">
        <v>689.46455</v>
      </c>
      <c r="U524" s="237">
        <v>30177.0</v>
      </c>
      <c r="V524" s="237">
        <v>315.0</v>
      </c>
      <c r="W524" s="237">
        <v>451.20228</v>
      </c>
      <c r="X524" s="234">
        <v>6815.91</v>
      </c>
      <c r="Y524" s="234">
        <f>8.0808*1000</f>
        <v>8080.8</v>
      </c>
      <c r="Z524" s="234"/>
      <c r="AA524" s="235"/>
      <c r="AB524" s="235"/>
      <c r="AC524" s="236"/>
      <c r="AD524" s="233"/>
    </row>
    <row r="525">
      <c r="A525" s="229">
        <v>523.0</v>
      </c>
      <c r="B525" s="229" t="s">
        <v>54</v>
      </c>
      <c r="C525" s="229" t="s">
        <v>28</v>
      </c>
      <c r="D525" s="229" t="s">
        <v>28</v>
      </c>
      <c r="E525" s="229" t="s">
        <v>28</v>
      </c>
      <c r="F525" s="229">
        <v>48.0</v>
      </c>
      <c r="G525" s="229" t="s">
        <v>27</v>
      </c>
      <c r="H525" s="229" t="s">
        <v>30</v>
      </c>
      <c r="I525" s="233">
        <v>4.0</v>
      </c>
      <c r="J525" s="233" t="s">
        <v>49</v>
      </c>
      <c r="K525" s="233" t="s">
        <v>27</v>
      </c>
      <c r="L525" s="233" t="s">
        <v>28</v>
      </c>
      <c r="M525" s="233">
        <v>1.0</v>
      </c>
      <c r="N525" s="233">
        <v>6.0</v>
      </c>
      <c r="O525" s="233">
        <v>2.0</v>
      </c>
      <c r="P525" s="233">
        <v>2.0</v>
      </c>
      <c r="Q525" s="233" t="s">
        <v>28</v>
      </c>
      <c r="R525" s="233" t="s">
        <v>28</v>
      </c>
      <c r="S525" s="237">
        <v>343.86493</v>
      </c>
      <c r="T525" s="237">
        <v>383.63708</v>
      </c>
      <c r="U525" s="237">
        <v>3608.0</v>
      </c>
      <c r="V525" s="237">
        <v>67.0</v>
      </c>
      <c r="W525" s="237">
        <v>94.53653</v>
      </c>
      <c r="X525" s="234">
        <v>3037.14</v>
      </c>
      <c r="Y525" s="234">
        <f>3.56653*1000</f>
        <v>3566.53</v>
      </c>
      <c r="Z525" s="234"/>
      <c r="AA525" s="235"/>
      <c r="AB525" s="235"/>
      <c r="AC525" s="236"/>
      <c r="AD525" s="233"/>
    </row>
    <row r="526">
      <c r="A526" s="233">
        <v>524.0</v>
      </c>
      <c r="B526" s="229" t="s">
        <v>54</v>
      </c>
      <c r="C526" s="229" t="s">
        <v>28</v>
      </c>
      <c r="D526" s="229" t="s">
        <v>28</v>
      </c>
      <c r="E526" s="229" t="s">
        <v>28</v>
      </c>
      <c r="F526" s="229">
        <v>48.0</v>
      </c>
      <c r="G526" s="229" t="s">
        <v>27</v>
      </c>
      <c r="H526" s="229" t="s">
        <v>30</v>
      </c>
      <c r="I526" s="233">
        <v>4.0</v>
      </c>
      <c r="J526" s="233" t="s">
        <v>51</v>
      </c>
      <c r="K526" s="233" t="s">
        <v>27</v>
      </c>
      <c r="L526" s="233" t="s">
        <v>27</v>
      </c>
      <c r="M526" s="233">
        <v>3.0</v>
      </c>
      <c r="N526" s="233">
        <v>4.0</v>
      </c>
      <c r="O526" s="233">
        <v>6.0</v>
      </c>
      <c r="P526" s="233">
        <v>4.0</v>
      </c>
      <c r="Q526" s="233" t="s">
        <v>28</v>
      </c>
      <c r="R526" s="233" t="s">
        <v>27</v>
      </c>
      <c r="S526" s="237">
        <v>415.28233</v>
      </c>
      <c r="T526" s="237">
        <v>408.06586</v>
      </c>
      <c r="U526" s="237">
        <v>10849.0</v>
      </c>
      <c r="V526" s="237">
        <v>80.0</v>
      </c>
      <c r="W526" s="237">
        <v>106.75645</v>
      </c>
      <c r="X526" s="234">
        <v>4209.21</v>
      </c>
      <c r="Y526" s="234">
        <f>4.70977*1000</f>
        <v>4709.77</v>
      </c>
      <c r="Z526" s="234"/>
      <c r="AA526" s="235"/>
      <c r="AB526" s="235"/>
      <c r="AC526" s="236"/>
      <c r="AD526" s="233"/>
    </row>
    <row r="527">
      <c r="A527" s="229">
        <v>525.0</v>
      </c>
      <c r="B527" s="229" t="s">
        <v>54</v>
      </c>
      <c r="C527" s="229" t="s">
        <v>28</v>
      </c>
      <c r="D527" s="229" t="s">
        <v>28</v>
      </c>
      <c r="E527" s="229" t="s">
        <v>28</v>
      </c>
      <c r="F527" s="229">
        <v>48.0</v>
      </c>
      <c r="G527" s="229" t="s">
        <v>27</v>
      </c>
      <c r="H527" s="229" t="s">
        <v>30</v>
      </c>
      <c r="I527" s="233">
        <v>4.0</v>
      </c>
      <c r="J527" s="233" t="s">
        <v>52</v>
      </c>
      <c r="K527" s="233" t="s">
        <v>27</v>
      </c>
      <c r="L527" s="233" t="s">
        <v>27</v>
      </c>
      <c r="M527" s="233">
        <v>0.0</v>
      </c>
      <c r="N527" s="233">
        <v>0.0</v>
      </c>
      <c r="O527" s="233">
        <v>3.0</v>
      </c>
      <c r="P527" s="233">
        <v>2.0</v>
      </c>
      <c r="Q527" s="233" t="s">
        <v>28</v>
      </c>
      <c r="R527" s="233" t="s">
        <v>27</v>
      </c>
      <c r="S527" s="237">
        <v>18.09864</v>
      </c>
      <c r="T527" s="237">
        <v>11.65997</v>
      </c>
      <c r="U527" s="237">
        <v>242.0</v>
      </c>
      <c r="V527" s="237">
        <v>3.0</v>
      </c>
      <c r="W527" s="237">
        <v>3.31634</v>
      </c>
      <c r="X527" s="234">
        <v>1831.83</v>
      </c>
      <c r="Y527" s="234">
        <f>2.2827*1000</f>
        <v>2282.7</v>
      </c>
      <c r="Z527" s="234"/>
      <c r="AA527" s="235"/>
      <c r="AB527" s="235"/>
      <c r="AC527" s="236"/>
      <c r="AD527" s="233"/>
    </row>
    <row r="528">
      <c r="A528" s="233">
        <v>526.0</v>
      </c>
      <c r="B528" s="229" t="s">
        <v>54</v>
      </c>
      <c r="C528" s="229" t="s">
        <v>28</v>
      </c>
      <c r="D528" s="229" t="s">
        <v>28</v>
      </c>
      <c r="E528" s="229" t="s">
        <v>28</v>
      </c>
      <c r="F528" s="229">
        <v>48.0</v>
      </c>
      <c r="G528" s="229" t="s">
        <v>27</v>
      </c>
      <c r="H528" s="229" t="s">
        <v>30</v>
      </c>
      <c r="I528" s="233">
        <v>8.0</v>
      </c>
      <c r="J528" s="233" t="s">
        <v>31</v>
      </c>
      <c r="K528" s="229" t="s">
        <v>27</v>
      </c>
      <c r="L528" s="229" t="s">
        <v>28</v>
      </c>
      <c r="M528" s="229">
        <v>0.0</v>
      </c>
      <c r="N528" s="229">
        <v>7.0</v>
      </c>
      <c r="O528" s="229">
        <v>1.0</v>
      </c>
      <c r="P528" s="229">
        <v>1.0</v>
      </c>
      <c r="Q528" s="229" t="s">
        <v>28</v>
      </c>
      <c r="R528" s="229" t="s">
        <v>27</v>
      </c>
      <c r="S528" s="237">
        <v>699.61465</v>
      </c>
      <c r="T528" s="237">
        <v>731.63767</v>
      </c>
      <c r="U528" s="237">
        <v>27666.0</v>
      </c>
      <c r="V528" s="237">
        <v>503.0</v>
      </c>
      <c r="W528" s="236">
        <f>1.52691*1000</f>
        <v>1526.91</v>
      </c>
      <c r="X528" s="234">
        <v>3770.22</v>
      </c>
      <c r="Y528" s="234">
        <f>4.04512*1000</f>
        <v>4045.12</v>
      </c>
      <c r="Z528" s="234">
        <f>max(8.17278,8.68677,6.90306)</f>
        <v>8.68677</v>
      </c>
      <c r="AA528" s="235"/>
      <c r="AB528" s="235"/>
      <c r="AC528" s="236"/>
      <c r="AD528" s="233"/>
    </row>
    <row r="529">
      <c r="A529" s="229">
        <v>527.0</v>
      </c>
      <c r="B529" s="229" t="s">
        <v>54</v>
      </c>
      <c r="C529" s="229" t="s">
        <v>28</v>
      </c>
      <c r="D529" s="229" t="s">
        <v>28</v>
      </c>
      <c r="E529" s="229" t="s">
        <v>28</v>
      </c>
      <c r="F529" s="229">
        <v>48.0</v>
      </c>
      <c r="G529" s="229" t="s">
        <v>27</v>
      </c>
      <c r="H529" s="229" t="s">
        <v>30</v>
      </c>
      <c r="I529" s="233">
        <v>8.0</v>
      </c>
      <c r="J529" s="233" t="s">
        <v>32</v>
      </c>
      <c r="K529" s="233" t="s">
        <v>27</v>
      </c>
      <c r="L529" s="233" t="s">
        <v>27</v>
      </c>
      <c r="M529" s="233">
        <v>8.0</v>
      </c>
      <c r="N529" s="233">
        <v>0.0</v>
      </c>
      <c r="O529" s="233">
        <v>10.0</v>
      </c>
      <c r="P529" s="233">
        <v>5.0</v>
      </c>
      <c r="Q529" s="233" t="s">
        <v>28</v>
      </c>
      <c r="R529" s="233" t="s">
        <v>27</v>
      </c>
      <c r="S529" s="237">
        <v>126.20558</v>
      </c>
      <c r="T529" s="237">
        <v>110.40777</v>
      </c>
      <c r="U529" s="237">
        <v>4511.0</v>
      </c>
      <c r="V529" s="237">
        <v>22.0</v>
      </c>
      <c r="W529" s="237">
        <v>100.27202</v>
      </c>
      <c r="X529" s="234">
        <v>1534.25</v>
      </c>
      <c r="Y529" s="234">
        <f>1.78623*1000</f>
        <v>1786.23</v>
      </c>
      <c r="Z529" s="234">
        <f>max(7.32586,7.06146,6.78558)</f>
        <v>7.32586</v>
      </c>
      <c r="AA529" s="235"/>
      <c r="AB529" s="235"/>
      <c r="AC529" s="236"/>
      <c r="AD529" s="233"/>
    </row>
    <row r="530">
      <c r="A530" s="233">
        <v>528.0</v>
      </c>
      <c r="B530" s="229" t="s">
        <v>54</v>
      </c>
      <c r="C530" s="229" t="s">
        <v>28</v>
      </c>
      <c r="D530" s="229" t="s">
        <v>28</v>
      </c>
      <c r="E530" s="229" t="s">
        <v>28</v>
      </c>
      <c r="F530" s="229">
        <v>48.0</v>
      </c>
      <c r="G530" s="229" t="s">
        <v>27</v>
      </c>
      <c r="H530" s="229" t="s">
        <v>30</v>
      </c>
      <c r="I530" s="233">
        <v>8.0</v>
      </c>
      <c r="J530" s="233" t="s">
        <v>33</v>
      </c>
      <c r="K530" s="233" t="s">
        <v>27</v>
      </c>
      <c r="L530" s="233" t="s">
        <v>28</v>
      </c>
      <c r="M530" s="233">
        <v>2.0</v>
      </c>
      <c r="N530" s="233">
        <v>4.0</v>
      </c>
      <c r="O530" s="233">
        <v>3.0</v>
      </c>
      <c r="P530" s="233">
        <v>3.0</v>
      </c>
      <c r="Q530" s="233" t="s">
        <v>28</v>
      </c>
      <c r="R530" s="233" t="s">
        <v>27</v>
      </c>
      <c r="S530" s="237">
        <v>893.42684</v>
      </c>
      <c r="T530" s="237">
        <v>898.90737</v>
      </c>
      <c r="U530" s="237">
        <v>23254.0</v>
      </c>
      <c r="V530" s="237">
        <v>159.0</v>
      </c>
      <c r="W530" s="237">
        <v>153.21989</v>
      </c>
      <c r="X530" s="234">
        <v>4602.24</v>
      </c>
      <c r="Y530" s="234">
        <f>5.09516*1000</f>
        <v>5095.16</v>
      </c>
      <c r="Z530" s="234">
        <f>max(8.29402,8.69999,7.25)</f>
        <v>8.69999</v>
      </c>
      <c r="AA530" s="235"/>
      <c r="AB530" s="235"/>
      <c r="AC530" s="236"/>
      <c r="AD530" s="233"/>
    </row>
    <row r="531">
      <c r="A531" s="229">
        <v>529.0</v>
      </c>
      <c r="B531" s="229" t="s">
        <v>54</v>
      </c>
      <c r="C531" s="229" t="s">
        <v>28</v>
      </c>
      <c r="D531" s="229" t="s">
        <v>28</v>
      </c>
      <c r="E531" s="229" t="s">
        <v>28</v>
      </c>
      <c r="F531" s="229">
        <v>48.0</v>
      </c>
      <c r="G531" s="229" t="s">
        <v>27</v>
      </c>
      <c r="H531" s="229" t="s">
        <v>30</v>
      </c>
      <c r="I531" s="233">
        <v>8.0</v>
      </c>
      <c r="J531" s="233" t="s">
        <v>34</v>
      </c>
      <c r="K531" s="233" t="s">
        <v>27</v>
      </c>
      <c r="L531" s="233" t="s">
        <v>27</v>
      </c>
      <c r="M531" s="233">
        <v>0.0</v>
      </c>
      <c r="N531" s="233">
        <v>3.0</v>
      </c>
      <c r="O531" s="233">
        <v>2.0</v>
      </c>
      <c r="P531" s="233">
        <v>2.0</v>
      </c>
      <c r="Q531" s="233" t="s">
        <v>28</v>
      </c>
      <c r="R531" s="233" t="s">
        <v>27</v>
      </c>
      <c r="S531" s="237">
        <v>165.82504</v>
      </c>
      <c r="T531" s="237">
        <v>174.88529</v>
      </c>
      <c r="U531" s="237">
        <v>3492.0</v>
      </c>
      <c r="V531" s="237">
        <v>31.0</v>
      </c>
      <c r="W531" s="237">
        <v>16.15281</v>
      </c>
      <c r="X531" s="234">
        <v>1544.73</v>
      </c>
      <c r="Y531" s="234">
        <f>1.94011*1000</f>
        <v>1940.11</v>
      </c>
      <c r="Z531" s="234">
        <f>max(8.53045,6.96674,6.50992)</f>
        <v>8.53045</v>
      </c>
      <c r="AA531" s="235"/>
      <c r="AB531" s="235"/>
      <c r="AC531" s="236"/>
      <c r="AD531" s="233"/>
    </row>
    <row r="532">
      <c r="A532" s="233">
        <v>530.0</v>
      </c>
      <c r="B532" s="229" t="s">
        <v>54</v>
      </c>
      <c r="C532" s="229" t="s">
        <v>28</v>
      </c>
      <c r="D532" s="229" t="s">
        <v>28</v>
      </c>
      <c r="E532" s="229" t="s">
        <v>28</v>
      </c>
      <c r="F532" s="229">
        <v>48.0</v>
      </c>
      <c r="G532" s="229" t="s">
        <v>27</v>
      </c>
      <c r="H532" s="229" t="s">
        <v>30</v>
      </c>
      <c r="I532" s="233">
        <v>8.0</v>
      </c>
      <c r="J532" s="233" t="s">
        <v>35</v>
      </c>
      <c r="K532" s="233" t="s">
        <v>27</v>
      </c>
      <c r="L532" s="233" t="s">
        <v>28</v>
      </c>
      <c r="M532" s="233">
        <v>5.0</v>
      </c>
      <c r="N532" s="233">
        <v>4.0</v>
      </c>
      <c r="O532" s="233">
        <v>6.0</v>
      </c>
      <c r="P532" s="233">
        <v>6.0</v>
      </c>
      <c r="Q532" s="233" t="s">
        <v>28</v>
      </c>
      <c r="R532" s="233" t="s">
        <v>27</v>
      </c>
      <c r="S532" s="237">
        <v>945.19716</v>
      </c>
      <c r="T532" s="237">
        <v>945.67079</v>
      </c>
      <c r="U532" s="237">
        <v>11.4733</v>
      </c>
      <c r="V532" s="237">
        <v>162.0</v>
      </c>
      <c r="W532" s="237">
        <v>405.23254</v>
      </c>
      <c r="X532" s="234">
        <v>10451.05</v>
      </c>
      <c r="Y532" s="234">
        <f>11.4733*1000</f>
        <v>11473.3</v>
      </c>
      <c r="Z532" s="234">
        <f>max(8.30368,7.38091,10.61296)</f>
        <v>10.61296</v>
      </c>
      <c r="AA532" s="235"/>
      <c r="AB532" s="235"/>
      <c r="AC532" s="236"/>
      <c r="AD532" s="233"/>
    </row>
    <row r="533">
      <c r="A533" s="229">
        <v>531.0</v>
      </c>
      <c r="B533" s="229" t="s">
        <v>54</v>
      </c>
      <c r="C533" s="229" t="s">
        <v>28</v>
      </c>
      <c r="D533" s="229" t="s">
        <v>28</v>
      </c>
      <c r="E533" s="229" t="s">
        <v>28</v>
      </c>
      <c r="F533" s="229">
        <v>48.0</v>
      </c>
      <c r="G533" s="229" t="s">
        <v>27</v>
      </c>
      <c r="H533" s="229" t="s">
        <v>30</v>
      </c>
      <c r="I533" s="233">
        <v>8.0</v>
      </c>
      <c r="J533" s="233" t="s">
        <v>36</v>
      </c>
      <c r="K533" s="233" t="s">
        <v>27</v>
      </c>
      <c r="L533" s="233" t="s">
        <v>28</v>
      </c>
      <c r="M533" s="233">
        <v>0.0</v>
      </c>
      <c r="N533" s="233">
        <v>4.0</v>
      </c>
      <c r="O533" s="233">
        <v>1.0</v>
      </c>
      <c r="P533" s="233">
        <v>1.0</v>
      </c>
      <c r="Q533" s="233" t="s">
        <v>28</v>
      </c>
      <c r="R533" s="233" t="s">
        <v>28</v>
      </c>
      <c r="S533" s="236">
        <f>706.80117</f>
        <v>706.80117</v>
      </c>
      <c r="T533" s="237">
        <v>731.51068</v>
      </c>
      <c r="U533" s="237">
        <v>13706.0</v>
      </c>
      <c r="V533" s="237">
        <v>251.0</v>
      </c>
      <c r="W533" s="237">
        <v>263.2447</v>
      </c>
      <c r="X533" s="234">
        <v>2790.02</v>
      </c>
      <c r="Y533" s="234">
        <f>3.13528*1000</f>
        <v>3135.28</v>
      </c>
      <c r="Z533" s="234">
        <f>max(6.94944,6.91379,9.60132)</f>
        <v>9.60132</v>
      </c>
      <c r="AA533" s="235"/>
      <c r="AB533" s="235"/>
      <c r="AC533" s="236"/>
      <c r="AD533" s="233"/>
    </row>
    <row r="534">
      <c r="A534" s="233">
        <v>532.0</v>
      </c>
      <c r="B534" s="229" t="s">
        <v>54</v>
      </c>
      <c r="C534" s="229" t="s">
        <v>28</v>
      </c>
      <c r="D534" s="229" t="s">
        <v>28</v>
      </c>
      <c r="E534" s="229" t="s">
        <v>28</v>
      </c>
      <c r="F534" s="229">
        <v>48.0</v>
      </c>
      <c r="G534" s="229" t="s">
        <v>27</v>
      </c>
      <c r="H534" s="229" t="s">
        <v>30</v>
      </c>
      <c r="I534" s="233">
        <v>8.0</v>
      </c>
      <c r="J534" s="233" t="s">
        <v>37</v>
      </c>
      <c r="K534" s="233" t="s">
        <v>27</v>
      </c>
      <c r="L534" s="233" t="s">
        <v>27</v>
      </c>
      <c r="M534" s="233">
        <v>5.0</v>
      </c>
      <c r="N534" s="233">
        <v>5.0</v>
      </c>
      <c r="O534" s="233">
        <v>6.0</v>
      </c>
      <c r="P534" s="233">
        <v>5.0</v>
      </c>
      <c r="Q534" s="233" t="s">
        <v>28</v>
      </c>
      <c r="R534" s="233" t="s">
        <v>27</v>
      </c>
      <c r="S534" s="237">
        <v>832.39654</v>
      </c>
      <c r="T534" s="237">
        <v>824.97078</v>
      </c>
      <c r="U534" s="237">
        <v>21876.0</v>
      </c>
      <c r="V534" s="237">
        <v>155.0</v>
      </c>
      <c r="W534" s="237">
        <v>192.96256</v>
      </c>
      <c r="X534" s="234">
        <v>6605.61</v>
      </c>
      <c r="Y534" s="234">
        <f>6.98621*1000</f>
        <v>6986.21</v>
      </c>
      <c r="Z534" s="234">
        <f>max(8.46925,6.13733,7.71652)</f>
        <v>8.46925</v>
      </c>
      <c r="AA534" s="235"/>
      <c r="AB534" s="235"/>
      <c r="AC534" s="236"/>
      <c r="AD534" s="233"/>
    </row>
    <row r="535">
      <c r="A535" s="229">
        <v>533.0</v>
      </c>
      <c r="B535" s="229" t="s">
        <v>54</v>
      </c>
      <c r="C535" s="229" t="s">
        <v>28</v>
      </c>
      <c r="D535" s="229" t="s">
        <v>28</v>
      </c>
      <c r="E535" s="229" t="s">
        <v>28</v>
      </c>
      <c r="F535" s="229">
        <v>48.0</v>
      </c>
      <c r="G535" s="229" t="s">
        <v>27</v>
      </c>
      <c r="H535" s="229" t="s">
        <v>30</v>
      </c>
      <c r="I535" s="233">
        <v>8.0</v>
      </c>
      <c r="J535" s="233" t="s">
        <v>38</v>
      </c>
      <c r="K535" s="233" t="s">
        <v>27</v>
      </c>
      <c r="L535" s="233" t="s">
        <v>27</v>
      </c>
      <c r="M535" s="233">
        <v>7.0</v>
      </c>
      <c r="N535" s="233">
        <v>5.0</v>
      </c>
      <c r="O535" s="233">
        <v>8.0</v>
      </c>
      <c r="P535" s="233">
        <v>8.0</v>
      </c>
      <c r="Q535" s="233" t="s">
        <v>27</v>
      </c>
      <c r="R535" s="233" t="s">
        <v>27</v>
      </c>
      <c r="S535" s="237">
        <v>855.75777</v>
      </c>
      <c r="T535" s="237">
        <v>880.03957</v>
      </c>
      <c r="U535" s="237">
        <v>26908.0</v>
      </c>
      <c r="V535" s="237">
        <v>160.0</v>
      </c>
      <c r="W535" s="237">
        <v>227.34517</v>
      </c>
      <c r="X535" s="234">
        <v>8858.58</v>
      </c>
      <c r="Y535" s="234">
        <f>9.58607*1000</f>
        <v>9586.07</v>
      </c>
      <c r="Z535" s="234">
        <f>max(11.37489,6.04778,8.78815)</f>
        <v>11.37489</v>
      </c>
      <c r="AA535" s="235"/>
      <c r="AB535" s="235"/>
      <c r="AC535" s="236"/>
      <c r="AD535" s="233"/>
    </row>
    <row r="536">
      <c r="A536" s="233">
        <v>534.0</v>
      </c>
      <c r="B536" s="229" t="s">
        <v>54</v>
      </c>
      <c r="C536" s="229" t="s">
        <v>28</v>
      </c>
      <c r="D536" s="229" t="s">
        <v>28</v>
      </c>
      <c r="E536" s="229" t="s">
        <v>28</v>
      </c>
      <c r="F536" s="229">
        <v>48.0</v>
      </c>
      <c r="G536" s="229" t="s">
        <v>27</v>
      </c>
      <c r="H536" s="229" t="s">
        <v>30</v>
      </c>
      <c r="I536" s="233">
        <v>8.0</v>
      </c>
      <c r="J536" s="233" t="s">
        <v>39</v>
      </c>
      <c r="K536" s="233" t="s">
        <v>27</v>
      </c>
      <c r="L536" s="233" t="s">
        <v>27</v>
      </c>
      <c r="M536" s="233">
        <v>5.0</v>
      </c>
      <c r="N536" s="233">
        <v>6.0</v>
      </c>
      <c r="O536" s="233">
        <v>6.0</v>
      </c>
      <c r="P536" s="233">
        <v>6.0</v>
      </c>
      <c r="Q536" s="233" t="s">
        <v>28</v>
      </c>
      <c r="R536" s="233" t="s">
        <v>27</v>
      </c>
      <c r="S536" s="237">
        <v>694.24241</v>
      </c>
      <c r="T536" s="237">
        <v>686.46369</v>
      </c>
      <c r="U536" s="237">
        <v>16483.0</v>
      </c>
      <c r="V536" s="237">
        <v>126.0</v>
      </c>
      <c r="W536" s="237">
        <v>444.58012</v>
      </c>
      <c r="X536" s="234">
        <v>9051.41</v>
      </c>
      <c r="Y536" s="234">
        <f>9.44349*1000</f>
        <v>9443.49</v>
      </c>
      <c r="Z536" s="234">
        <f>max(5.95524,7.36663,12.27584)</f>
        <v>12.27584</v>
      </c>
      <c r="AA536" s="235"/>
      <c r="AB536" s="235"/>
      <c r="AC536" s="236"/>
      <c r="AD536" s="233"/>
    </row>
    <row r="537">
      <c r="A537" s="229">
        <v>535.0</v>
      </c>
      <c r="B537" s="229" t="s">
        <v>54</v>
      </c>
      <c r="C537" s="229" t="s">
        <v>28</v>
      </c>
      <c r="D537" s="229" t="s">
        <v>28</v>
      </c>
      <c r="E537" s="229" t="s">
        <v>28</v>
      </c>
      <c r="F537" s="229">
        <v>48.0</v>
      </c>
      <c r="G537" s="229" t="s">
        <v>27</v>
      </c>
      <c r="H537" s="229" t="s">
        <v>30</v>
      </c>
      <c r="I537" s="233">
        <v>8.0</v>
      </c>
      <c r="J537" s="233" t="s">
        <v>40</v>
      </c>
      <c r="K537" s="233" t="s">
        <v>27</v>
      </c>
      <c r="L537" s="233" t="s">
        <v>28</v>
      </c>
      <c r="M537" s="233">
        <v>3.0</v>
      </c>
      <c r="N537" s="233">
        <v>4.0</v>
      </c>
      <c r="O537" s="233">
        <v>4.0</v>
      </c>
      <c r="P537" s="233">
        <v>4.0</v>
      </c>
      <c r="Q537" s="233" t="s">
        <v>28</v>
      </c>
      <c r="R537" s="233" t="s">
        <v>27</v>
      </c>
      <c r="S537" s="237">
        <v>869.03566</v>
      </c>
      <c r="T537" s="237">
        <v>883.64277</v>
      </c>
      <c r="U537" s="237">
        <v>20549.0</v>
      </c>
      <c r="V537" s="237">
        <v>155.0</v>
      </c>
      <c r="W537" s="237">
        <v>185.97184</v>
      </c>
      <c r="X537" s="234">
        <v>5487.91</v>
      </c>
      <c r="Y537" s="234">
        <f>5.66415*1000</f>
        <v>5664.15</v>
      </c>
      <c r="Z537" s="234">
        <f>max(6.20871,7.43534,7.11216)</f>
        <v>7.43534</v>
      </c>
      <c r="AA537" s="235"/>
      <c r="AB537" s="235"/>
      <c r="AC537" s="236"/>
      <c r="AD537" s="233"/>
    </row>
    <row r="538">
      <c r="A538" s="233">
        <v>536.0</v>
      </c>
      <c r="B538" s="229" t="s">
        <v>54</v>
      </c>
      <c r="C538" s="229" t="s">
        <v>28</v>
      </c>
      <c r="D538" s="229" t="s">
        <v>28</v>
      </c>
      <c r="E538" s="229" t="s">
        <v>28</v>
      </c>
      <c r="F538" s="229">
        <v>48.0</v>
      </c>
      <c r="G538" s="229" t="s">
        <v>27</v>
      </c>
      <c r="H538" s="229" t="s">
        <v>30</v>
      </c>
      <c r="I538" s="233">
        <v>8.0</v>
      </c>
      <c r="J538" s="233" t="s">
        <v>41</v>
      </c>
      <c r="K538" s="233" t="s">
        <v>27</v>
      </c>
      <c r="L538" s="233" t="s">
        <v>27</v>
      </c>
      <c r="M538" s="233">
        <v>4.0</v>
      </c>
      <c r="N538" s="233">
        <v>0.0</v>
      </c>
      <c r="O538" s="233">
        <v>6.0</v>
      </c>
      <c r="P538" s="233">
        <v>3.0</v>
      </c>
      <c r="Q538" s="233" t="s">
        <v>28</v>
      </c>
      <c r="R538" s="233" t="s">
        <v>27</v>
      </c>
      <c r="S538" s="237">
        <v>211.78419</v>
      </c>
      <c r="T538" s="237">
        <v>189.32928</v>
      </c>
      <c r="U538" s="237">
        <v>5005.0</v>
      </c>
      <c r="V538" s="237">
        <v>65.0</v>
      </c>
      <c r="W538" s="237">
        <v>48.07937</v>
      </c>
      <c r="X538" s="234">
        <v>1353.25</v>
      </c>
      <c r="Y538" s="234">
        <f>1.96112*1000</f>
        <v>1961.12</v>
      </c>
      <c r="Z538" s="234">
        <f>max(8.9017,7.38588,15.47209,9.68218,9.78579)</f>
        <v>15.47209</v>
      </c>
      <c r="AA538" s="235"/>
      <c r="AB538" s="235"/>
      <c r="AC538" s="236"/>
      <c r="AD538" s="233"/>
    </row>
    <row r="539">
      <c r="A539" s="229">
        <v>537.0</v>
      </c>
      <c r="B539" s="229" t="s">
        <v>54</v>
      </c>
      <c r="C539" s="229" t="s">
        <v>28</v>
      </c>
      <c r="D539" s="229" t="s">
        <v>28</v>
      </c>
      <c r="E539" s="229" t="s">
        <v>28</v>
      </c>
      <c r="F539" s="229">
        <v>48.0</v>
      </c>
      <c r="G539" s="229" t="s">
        <v>27</v>
      </c>
      <c r="H539" s="229" t="s">
        <v>30</v>
      </c>
      <c r="I539" s="233">
        <v>8.0</v>
      </c>
      <c r="J539" s="233" t="s">
        <v>42</v>
      </c>
      <c r="K539" s="233" t="s">
        <v>27</v>
      </c>
      <c r="L539" s="233" t="s">
        <v>28</v>
      </c>
      <c r="M539" s="233">
        <v>1.0</v>
      </c>
      <c r="N539" s="233">
        <v>5.0</v>
      </c>
      <c r="O539" s="233">
        <v>2.0</v>
      </c>
      <c r="P539" s="233">
        <v>2.0</v>
      </c>
      <c r="Q539" s="233" t="s">
        <v>27</v>
      </c>
      <c r="R539" s="233" t="s">
        <v>27</v>
      </c>
      <c r="S539" s="237">
        <v>803.16329</v>
      </c>
      <c r="T539" s="237">
        <v>920.92111</v>
      </c>
      <c r="U539" s="237">
        <v>9589.0</v>
      </c>
      <c r="V539" s="237">
        <v>189.0</v>
      </c>
      <c r="W539" s="237">
        <v>137.13028</v>
      </c>
      <c r="X539" s="234">
        <v>6370.22</v>
      </c>
      <c r="Y539" s="234">
        <f>7.09313*1000</f>
        <v>7093.13</v>
      </c>
      <c r="Z539" s="234">
        <f>max(8.695,10.66945,9.86183)</f>
        <v>10.66945</v>
      </c>
      <c r="AA539" s="235"/>
      <c r="AB539" s="235"/>
      <c r="AC539" s="236"/>
      <c r="AD539" s="233"/>
    </row>
    <row r="540">
      <c r="A540" s="233">
        <v>538.0</v>
      </c>
      <c r="B540" s="229" t="s">
        <v>54</v>
      </c>
      <c r="C540" s="229" t="s">
        <v>28</v>
      </c>
      <c r="D540" s="229" t="s">
        <v>28</v>
      </c>
      <c r="E540" s="229" t="s">
        <v>28</v>
      </c>
      <c r="F540" s="229">
        <v>48.0</v>
      </c>
      <c r="G540" s="229" t="s">
        <v>27</v>
      </c>
      <c r="H540" s="229" t="s">
        <v>30</v>
      </c>
      <c r="I540" s="233">
        <v>8.0</v>
      </c>
      <c r="J540" s="233" t="s">
        <v>44</v>
      </c>
      <c r="K540" s="233" t="s">
        <v>27</v>
      </c>
      <c r="L540" s="233" t="s">
        <v>28</v>
      </c>
      <c r="M540" s="233">
        <v>1.0</v>
      </c>
      <c r="N540" s="233">
        <v>4.0</v>
      </c>
      <c r="O540" s="233">
        <v>2.0</v>
      </c>
      <c r="P540" s="233">
        <v>2.0</v>
      </c>
      <c r="Q540" s="233" t="s">
        <v>27</v>
      </c>
      <c r="R540" s="233" t="s">
        <v>28</v>
      </c>
      <c r="S540" s="237">
        <v>675.77446</v>
      </c>
      <c r="T540" s="237">
        <v>773.24146</v>
      </c>
      <c r="U540" s="237">
        <v>17539.0</v>
      </c>
      <c r="V540" s="237">
        <v>139.0</v>
      </c>
      <c r="W540" s="237">
        <v>88.32965</v>
      </c>
      <c r="X540" s="234">
        <v>5837.17</v>
      </c>
      <c r="Y540" s="234">
        <f>6.4114*1000</f>
        <v>6411.4</v>
      </c>
      <c r="Z540" s="234">
        <f>max(9.95864,13.65684,9.18591)</f>
        <v>13.65684</v>
      </c>
      <c r="AA540" s="235"/>
      <c r="AB540" s="235"/>
      <c r="AC540" s="236"/>
      <c r="AD540" s="233"/>
    </row>
    <row r="541">
      <c r="A541" s="229">
        <v>539.0</v>
      </c>
      <c r="B541" s="229" t="s">
        <v>54</v>
      </c>
      <c r="C541" s="229" t="s">
        <v>28</v>
      </c>
      <c r="D541" s="229" t="s">
        <v>28</v>
      </c>
      <c r="E541" s="229" t="s">
        <v>28</v>
      </c>
      <c r="F541" s="229">
        <v>48.0</v>
      </c>
      <c r="G541" s="229" t="s">
        <v>27</v>
      </c>
      <c r="H541" s="229" t="s">
        <v>30</v>
      </c>
      <c r="I541" s="233">
        <v>8.0</v>
      </c>
      <c r="J541" s="233" t="s">
        <v>45</v>
      </c>
      <c r="K541" s="233" t="s">
        <v>27</v>
      </c>
      <c r="L541" s="233" t="s">
        <v>27</v>
      </c>
      <c r="M541" s="233">
        <v>1.0</v>
      </c>
      <c r="N541" s="233">
        <v>4.0</v>
      </c>
      <c r="O541" s="233">
        <v>2.0</v>
      </c>
      <c r="P541" s="233">
        <v>2.0</v>
      </c>
      <c r="Q541" s="233" t="s">
        <v>28</v>
      </c>
      <c r="R541" s="233" t="s">
        <v>27</v>
      </c>
      <c r="S541" s="237">
        <v>679.69876</v>
      </c>
      <c r="T541" s="237">
        <v>749.66096</v>
      </c>
      <c r="U541" s="237">
        <v>21406.0</v>
      </c>
      <c r="V541" s="237">
        <v>125.0</v>
      </c>
      <c r="W541" s="237">
        <v>296.01984</v>
      </c>
      <c r="X541" s="234">
        <v>3478.73</v>
      </c>
      <c r="Y541" s="234">
        <f>3.9983*1000</f>
        <v>3998.3</v>
      </c>
      <c r="Z541" s="234">
        <f>max(7.83673,6.92616,7.876532)</f>
        <v>7.876532</v>
      </c>
      <c r="AA541" s="235"/>
      <c r="AB541" s="235"/>
      <c r="AC541" s="236"/>
      <c r="AD541" s="233"/>
    </row>
    <row r="542">
      <c r="A542" s="233">
        <v>540.0</v>
      </c>
      <c r="B542" s="229" t="s">
        <v>54</v>
      </c>
      <c r="C542" s="229" t="s">
        <v>28</v>
      </c>
      <c r="D542" s="229" t="s">
        <v>28</v>
      </c>
      <c r="E542" s="229" t="s">
        <v>28</v>
      </c>
      <c r="F542" s="229">
        <v>48.0</v>
      </c>
      <c r="G542" s="229" t="s">
        <v>27</v>
      </c>
      <c r="H542" s="229" t="s">
        <v>30</v>
      </c>
      <c r="I542" s="233">
        <v>8.0</v>
      </c>
      <c r="J542" s="233" t="s">
        <v>46</v>
      </c>
      <c r="K542" s="233" t="s">
        <v>27</v>
      </c>
      <c r="L542" s="233" t="s">
        <v>27</v>
      </c>
      <c r="M542" s="233">
        <v>1.0</v>
      </c>
      <c r="N542" s="233">
        <v>0.0</v>
      </c>
      <c r="O542" s="233">
        <v>3.0</v>
      </c>
      <c r="P542" s="233">
        <v>3.0</v>
      </c>
      <c r="Q542" s="233" t="s">
        <v>28</v>
      </c>
      <c r="R542" s="233" t="s">
        <v>27</v>
      </c>
      <c r="S542" s="237">
        <v>33.88168</v>
      </c>
      <c r="T542" s="237">
        <v>13.46581</v>
      </c>
      <c r="U542" s="237">
        <v>1844.0</v>
      </c>
      <c r="V542" s="237">
        <v>7.0</v>
      </c>
      <c r="W542" s="237">
        <v>22.496</v>
      </c>
      <c r="X542" s="234">
        <v>5292.52</v>
      </c>
      <c r="Y542" s="234">
        <f>5.45783*1000</f>
        <v>5457.83</v>
      </c>
      <c r="Z542" s="234">
        <f>max(7.01008,7.24366,7.36758)</f>
        <v>7.36758</v>
      </c>
      <c r="AA542" s="235"/>
      <c r="AB542" s="235"/>
      <c r="AC542" s="236"/>
      <c r="AD542" s="233"/>
    </row>
    <row r="543">
      <c r="A543" s="229">
        <v>541.0</v>
      </c>
      <c r="B543" s="229" t="s">
        <v>54</v>
      </c>
      <c r="C543" s="229" t="s">
        <v>28</v>
      </c>
      <c r="D543" s="229" t="s">
        <v>28</v>
      </c>
      <c r="E543" s="229" t="s">
        <v>28</v>
      </c>
      <c r="F543" s="229">
        <v>48.0</v>
      </c>
      <c r="G543" s="229" t="s">
        <v>27</v>
      </c>
      <c r="H543" s="229" t="s">
        <v>30</v>
      </c>
      <c r="I543" s="233">
        <v>8.0</v>
      </c>
      <c r="J543" s="233" t="s">
        <v>47</v>
      </c>
      <c r="K543" s="233" t="s">
        <v>27</v>
      </c>
      <c r="L543" s="233" t="s">
        <v>27</v>
      </c>
      <c r="M543" s="233">
        <v>2.0</v>
      </c>
      <c r="N543" s="233">
        <v>3.0</v>
      </c>
      <c r="O543" s="233">
        <v>3.0</v>
      </c>
      <c r="P543" s="233">
        <v>2.0</v>
      </c>
      <c r="Q543" s="233" t="s">
        <v>28</v>
      </c>
      <c r="R543" s="233" t="s">
        <v>28</v>
      </c>
      <c r="S543" s="236">
        <f>1.35835*1000</f>
        <v>1358.35</v>
      </c>
      <c r="T543" s="236">
        <f>1.387*1000</f>
        <v>1387</v>
      </c>
      <c r="U543" s="237">
        <v>60583.0</v>
      </c>
      <c r="V543" s="237">
        <v>624.0</v>
      </c>
      <c r="W543" s="237">
        <v>707.11243</v>
      </c>
      <c r="X543" s="234">
        <v>13812.79</v>
      </c>
      <c r="Y543" s="234">
        <f>15.37531*1000</f>
        <v>15375.31</v>
      </c>
      <c r="Z543" s="234">
        <f>max(8.54808,7.61076,10.28463)</f>
        <v>10.28463</v>
      </c>
      <c r="AA543" s="235"/>
      <c r="AB543" s="235"/>
      <c r="AC543" s="236"/>
      <c r="AD543" s="233"/>
    </row>
    <row r="544">
      <c r="A544" s="233">
        <v>542.0</v>
      </c>
      <c r="B544" s="229" t="s">
        <v>54</v>
      </c>
      <c r="C544" s="229" t="s">
        <v>28</v>
      </c>
      <c r="D544" s="229" t="s">
        <v>28</v>
      </c>
      <c r="E544" s="229" t="s">
        <v>28</v>
      </c>
      <c r="F544" s="229">
        <v>48.0</v>
      </c>
      <c r="G544" s="229" t="s">
        <v>27</v>
      </c>
      <c r="H544" s="229" t="s">
        <v>30</v>
      </c>
      <c r="I544" s="233">
        <v>8.0</v>
      </c>
      <c r="J544" s="233" t="s">
        <v>49</v>
      </c>
      <c r="K544" s="233" t="s">
        <v>27</v>
      </c>
      <c r="L544" s="233" t="s">
        <v>28</v>
      </c>
      <c r="M544" s="233">
        <v>1.0</v>
      </c>
      <c r="N544" s="233">
        <v>6.0</v>
      </c>
      <c r="O544" s="233">
        <v>2.0</v>
      </c>
      <c r="P544" s="233">
        <v>2.0</v>
      </c>
      <c r="Q544" s="233" t="s">
        <v>28</v>
      </c>
      <c r="R544" s="233" t="s">
        <v>28</v>
      </c>
      <c r="S544" s="237">
        <v>669.83212</v>
      </c>
      <c r="T544" s="237">
        <v>767.27313</v>
      </c>
      <c r="U544" s="237">
        <v>6654.0</v>
      </c>
      <c r="V544" s="237">
        <v>130.0</v>
      </c>
      <c r="W544" s="237">
        <v>185.61173</v>
      </c>
      <c r="X544" s="234">
        <v>5756.27</v>
      </c>
      <c r="Y544" s="234">
        <f>6.66149*1000</f>
        <v>6661.49</v>
      </c>
      <c r="Z544" s="234">
        <f>max(7.78238,10.56823,10.34447)</f>
        <v>10.56823</v>
      </c>
      <c r="AA544" s="235"/>
      <c r="AB544" s="235"/>
      <c r="AC544" s="236"/>
      <c r="AD544" s="233"/>
    </row>
    <row r="545">
      <c r="A545" s="229">
        <v>543.0</v>
      </c>
      <c r="B545" s="229" t="s">
        <v>54</v>
      </c>
      <c r="C545" s="229" t="s">
        <v>28</v>
      </c>
      <c r="D545" s="229" t="s">
        <v>28</v>
      </c>
      <c r="E545" s="229" t="s">
        <v>28</v>
      </c>
      <c r="F545" s="229">
        <v>48.0</v>
      </c>
      <c r="G545" s="229" t="s">
        <v>27</v>
      </c>
      <c r="H545" s="229" t="s">
        <v>30</v>
      </c>
      <c r="I545" s="233">
        <v>8.0</v>
      </c>
      <c r="J545" s="233" t="s">
        <v>51</v>
      </c>
      <c r="K545" s="233" t="s">
        <v>27</v>
      </c>
      <c r="L545" s="233" t="s">
        <v>27</v>
      </c>
      <c r="M545" s="233">
        <v>3.0</v>
      </c>
      <c r="N545" s="233">
        <v>4.0</v>
      </c>
      <c r="O545" s="233">
        <v>6.0</v>
      </c>
      <c r="P545" s="233">
        <v>4.0</v>
      </c>
      <c r="Q545" s="233" t="s">
        <v>28</v>
      </c>
      <c r="R545" s="233" t="s">
        <v>27</v>
      </c>
      <c r="S545" s="236"/>
      <c r="T545" s="236"/>
      <c r="U545" s="236"/>
      <c r="V545" s="236"/>
      <c r="W545" s="236"/>
      <c r="X545" s="234" t="s">
        <v>199</v>
      </c>
      <c r="Y545" s="234"/>
      <c r="Z545" s="234"/>
      <c r="AA545" s="235"/>
      <c r="AB545" s="235"/>
      <c r="AC545" s="236"/>
      <c r="AD545" s="233"/>
    </row>
    <row r="546">
      <c r="A546" s="233">
        <v>544.0</v>
      </c>
      <c r="B546" s="229" t="s">
        <v>54</v>
      </c>
      <c r="C546" s="229" t="s">
        <v>28</v>
      </c>
      <c r="D546" s="229" t="s">
        <v>28</v>
      </c>
      <c r="E546" s="229" t="s">
        <v>28</v>
      </c>
      <c r="F546" s="229">
        <v>48.0</v>
      </c>
      <c r="G546" s="229" t="s">
        <v>27</v>
      </c>
      <c r="H546" s="229" t="s">
        <v>30</v>
      </c>
      <c r="I546" s="233">
        <v>8.0</v>
      </c>
      <c r="J546" s="233" t="s">
        <v>52</v>
      </c>
      <c r="K546" s="233" t="s">
        <v>27</v>
      </c>
      <c r="L546" s="233" t="s">
        <v>27</v>
      </c>
      <c r="M546" s="233">
        <v>0.0</v>
      </c>
      <c r="N546" s="233">
        <v>0.0</v>
      </c>
      <c r="O546" s="233">
        <v>3.0</v>
      </c>
      <c r="P546" s="233">
        <v>2.0</v>
      </c>
      <c r="Q546" s="233" t="s">
        <v>28</v>
      </c>
      <c r="R546" s="233" t="s">
        <v>27</v>
      </c>
      <c r="S546" s="237">
        <v>26.55889</v>
      </c>
      <c r="T546" s="237">
        <v>23.24722</v>
      </c>
      <c r="U546" s="237">
        <v>612.0</v>
      </c>
      <c r="V546" s="127">
        <v>5.0</v>
      </c>
      <c r="W546" s="237">
        <v>5.02949</v>
      </c>
      <c r="X546" s="234">
        <v>3542.08</v>
      </c>
      <c r="Y546" s="234">
        <f>4.03886*1000</f>
        <v>4038.86</v>
      </c>
      <c r="Z546" s="234">
        <f>max(7.10226,8.02477,6.62874)</f>
        <v>8.02477</v>
      </c>
      <c r="AA546" s="235"/>
      <c r="AB546" s="235"/>
      <c r="AC546" s="236"/>
      <c r="AD546" s="233"/>
    </row>
    <row r="547">
      <c r="A547" s="229">
        <v>545.0</v>
      </c>
      <c r="B547" s="229" t="s">
        <v>54</v>
      </c>
      <c r="C547" s="229" t="s">
        <v>28</v>
      </c>
      <c r="D547" s="229" t="s">
        <v>28</v>
      </c>
      <c r="E547" s="229" t="s">
        <v>28</v>
      </c>
      <c r="F547" s="229">
        <v>48.0</v>
      </c>
      <c r="G547" s="229" t="s">
        <v>27</v>
      </c>
      <c r="H547" s="229" t="s">
        <v>30</v>
      </c>
      <c r="I547" s="233">
        <v>16.0</v>
      </c>
      <c r="J547" s="233" t="s">
        <v>31</v>
      </c>
      <c r="K547" s="229" t="s">
        <v>27</v>
      </c>
      <c r="L547" s="229" t="s">
        <v>28</v>
      </c>
      <c r="M547" s="229">
        <v>0.0</v>
      </c>
      <c r="N547" s="229">
        <v>7.0</v>
      </c>
      <c r="O547" s="229">
        <v>1.0</v>
      </c>
      <c r="P547" s="229">
        <v>1.0</v>
      </c>
      <c r="Q547" s="229" t="s">
        <v>28</v>
      </c>
      <c r="R547" s="229" t="s">
        <v>27</v>
      </c>
      <c r="S547" s="236">
        <f>1.38883*1000</f>
        <v>1388.83</v>
      </c>
      <c r="T547" s="236">
        <f>1.4727*1000</f>
        <v>1472.7</v>
      </c>
      <c r="U547" s="237">
        <v>54384.0</v>
      </c>
      <c r="V547" s="237">
        <v>987.0</v>
      </c>
      <c r="W547" s="236">
        <f>3.02402*1000</f>
        <v>3024.02</v>
      </c>
      <c r="X547" s="234">
        <v>6915.65</v>
      </c>
      <c r="Y547" s="234">
        <f>7.65424*1000</f>
        <v>7654.24</v>
      </c>
      <c r="Z547" s="234"/>
      <c r="AA547" s="235"/>
      <c r="AB547" s="235"/>
      <c r="AC547" s="236"/>
      <c r="AD547" s="233"/>
    </row>
    <row r="548">
      <c r="A548" s="233">
        <v>546.0</v>
      </c>
      <c r="B548" s="229" t="s">
        <v>54</v>
      </c>
      <c r="C548" s="229" t="s">
        <v>28</v>
      </c>
      <c r="D548" s="229" t="s">
        <v>28</v>
      </c>
      <c r="E548" s="229" t="s">
        <v>28</v>
      </c>
      <c r="F548" s="229">
        <v>48.0</v>
      </c>
      <c r="G548" s="229" t="s">
        <v>27</v>
      </c>
      <c r="H548" s="229" t="s">
        <v>30</v>
      </c>
      <c r="I548" s="233">
        <v>16.0</v>
      </c>
      <c r="J548" s="233" t="s">
        <v>32</v>
      </c>
      <c r="K548" s="233" t="s">
        <v>27</v>
      </c>
      <c r="L548" s="233" t="s">
        <v>27</v>
      </c>
      <c r="M548" s="233">
        <v>8.0</v>
      </c>
      <c r="N548" s="233">
        <v>0.0</v>
      </c>
      <c r="O548" s="233">
        <v>10.0</v>
      </c>
      <c r="P548" s="233">
        <v>5.0</v>
      </c>
      <c r="Q548" s="233" t="s">
        <v>28</v>
      </c>
      <c r="R548" s="233" t="s">
        <v>27</v>
      </c>
      <c r="S548" s="237">
        <v>257.0738</v>
      </c>
      <c r="T548" s="237">
        <v>237.84231</v>
      </c>
      <c r="U548" s="237">
        <v>8379.0</v>
      </c>
      <c r="V548" s="237">
        <v>39.0</v>
      </c>
      <c r="W548" s="237">
        <v>214.09536</v>
      </c>
      <c r="X548" s="234">
        <v>2882.59</v>
      </c>
      <c r="Y548" s="234">
        <f>3.0701*1000</f>
        <v>3070.1</v>
      </c>
      <c r="Z548" s="234"/>
      <c r="AA548" s="235"/>
      <c r="AB548" s="235"/>
      <c r="AC548" s="236"/>
      <c r="AD548" s="233"/>
    </row>
    <row r="549">
      <c r="A549" s="229">
        <v>547.0</v>
      </c>
      <c r="B549" s="229" t="s">
        <v>54</v>
      </c>
      <c r="C549" s="229" t="s">
        <v>28</v>
      </c>
      <c r="D549" s="229" t="s">
        <v>28</v>
      </c>
      <c r="E549" s="229" t="s">
        <v>28</v>
      </c>
      <c r="F549" s="229">
        <v>48.0</v>
      </c>
      <c r="G549" s="229" t="s">
        <v>27</v>
      </c>
      <c r="H549" s="229" t="s">
        <v>30</v>
      </c>
      <c r="I549" s="233">
        <v>16.0</v>
      </c>
      <c r="J549" s="233" t="s">
        <v>33</v>
      </c>
      <c r="K549" s="233" t="s">
        <v>27</v>
      </c>
      <c r="L549" s="233" t="s">
        <v>28</v>
      </c>
      <c r="M549" s="233">
        <v>2.0</v>
      </c>
      <c r="N549" s="233">
        <v>4.0</v>
      </c>
      <c r="O549" s="233">
        <v>3.0</v>
      </c>
      <c r="P549" s="233">
        <v>3.0</v>
      </c>
      <c r="Q549" s="233" t="s">
        <v>28</v>
      </c>
      <c r="R549" s="233" t="s">
        <v>27</v>
      </c>
      <c r="S549" s="236">
        <f>1.74228*1000</f>
        <v>1742.28</v>
      </c>
      <c r="T549" s="236">
        <f>1.78689*1000</f>
        <v>1786.89</v>
      </c>
      <c r="U549" s="237">
        <v>41522.0</v>
      </c>
      <c r="V549" s="237">
        <v>315.0</v>
      </c>
      <c r="W549" s="237">
        <v>412.42016</v>
      </c>
      <c r="X549" s="234">
        <v>8438.58</v>
      </c>
      <c r="Y549" s="234">
        <f>9.73862*1000</f>
        <v>9738.62</v>
      </c>
      <c r="Z549" s="234"/>
      <c r="AA549" s="235"/>
      <c r="AB549" s="235"/>
      <c r="AC549" s="236"/>
      <c r="AD549" s="233"/>
    </row>
    <row r="550">
      <c r="A550" s="233">
        <v>548.0</v>
      </c>
      <c r="B550" s="229" t="s">
        <v>54</v>
      </c>
      <c r="C550" s="229" t="s">
        <v>28</v>
      </c>
      <c r="D550" s="229" t="s">
        <v>28</v>
      </c>
      <c r="E550" s="229" t="s">
        <v>28</v>
      </c>
      <c r="F550" s="229">
        <v>48.0</v>
      </c>
      <c r="G550" s="229" t="s">
        <v>27</v>
      </c>
      <c r="H550" s="229" t="s">
        <v>30</v>
      </c>
      <c r="I550" s="233">
        <v>16.0</v>
      </c>
      <c r="J550" s="233" t="s">
        <v>34</v>
      </c>
      <c r="K550" s="233" t="s">
        <v>27</v>
      </c>
      <c r="L550" s="233" t="s">
        <v>27</v>
      </c>
      <c r="M550" s="233">
        <v>0.0</v>
      </c>
      <c r="N550" s="233">
        <v>3.0</v>
      </c>
      <c r="O550" s="233">
        <v>2.0</v>
      </c>
      <c r="P550" s="233">
        <v>2.0</v>
      </c>
      <c r="Q550" s="233" t="s">
        <v>28</v>
      </c>
      <c r="R550" s="233" t="s">
        <v>27</v>
      </c>
      <c r="S550" s="237">
        <v>325.95054</v>
      </c>
      <c r="T550" s="237">
        <v>346.80661</v>
      </c>
      <c r="U550" s="237">
        <v>6394.0</v>
      </c>
      <c r="V550" s="237">
        <v>58.0</v>
      </c>
      <c r="W550" s="237">
        <v>65.86416</v>
      </c>
      <c r="X550" s="234">
        <v>2807.66</v>
      </c>
      <c r="Y550" s="234">
        <f>3.39473*1000</f>
        <v>3394.73</v>
      </c>
      <c r="Z550" s="234"/>
      <c r="AA550" s="235"/>
      <c r="AB550" s="235"/>
      <c r="AC550" s="236"/>
      <c r="AD550" s="233"/>
    </row>
    <row r="551">
      <c r="A551" s="229">
        <v>549.0</v>
      </c>
      <c r="B551" s="229" t="s">
        <v>54</v>
      </c>
      <c r="C551" s="229" t="s">
        <v>28</v>
      </c>
      <c r="D551" s="229" t="s">
        <v>28</v>
      </c>
      <c r="E551" s="229" t="s">
        <v>28</v>
      </c>
      <c r="F551" s="229">
        <v>48.0</v>
      </c>
      <c r="G551" s="229" t="s">
        <v>27</v>
      </c>
      <c r="H551" s="229" t="s">
        <v>30</v>
      </c>
      <c r="I551" s="233">
        <v>16.0</v>
      </c>
      <c r="J551" s="233" t="s">
        <v>35</v>
      </c>
      <c r="K551" s="233" t="s">
        <v>27</v>
      </c>
      <c r="L551" s="233" t="s">
        <v>28</v>
      </c>
      <c r="M551" s="233">
        <v>5.0</v>
      </c>
      <c r="N551" s="233">
        <v>4.0</v>
      </c>
      <c r="O551" s="233">
        <v>6.0</v>
      </c>
      <c r="P551" s="233">
        <v>6.0</v>
      </c>
      <c r="Q551" s="233" t="s">
        <v>28</v>
      </c>
      <c r="R551" s="233" t="s">
        <v>27</v>
      </c>
      <c r="S551" s="236">
        <f>1.87049*1000</f>
        <v>1870.49</v>
      </c>
      <c r="T551" s="236">
        <f>1.90149*1000</f>
        <v>1901.49</v>
      </c>
      <c r="U551" s="237">
        <v>77955.0</v>
      </c>
      <c r="V551" s="237">
        <v>315.0</v>
      </c>
      <c r="W551" s="237">
        <v>906.61459</v>
      </c>
      <c r="X551" s="234">
        <v>20418.6</v>
      </c>
      <c r="Y551" s="234">
        <f>22.28288</f>
        <v>22.28288</v>
      </c>
      <c r="Z551" s="234"/>
      <c r="AA551" s="235"/>
      <c r="AB551" s="235"/>
      <c r="AC551" s="236"/>
      <c r="AD551" s="233"/>
    </row>
    <row r="552">
      <c r="A552" s="233">
        <v>550.0</v>
      </c>
      <c r="B552" s="229" t="s">
        <v>54</v>
      </c>
      <c r="C552" s="229" t="s">
        <v>28</v>
      </c>
      <c r="D552" s="229" t="s">
        <v>28</v>
      </c>
      <c r="E552" s="229" t="s">
        <v>28</v>
      </c>
      <c r="F552" s="229">
        <v>48.0</v>
      </c>
      <c r="G552" s="229" t="s">
        <v>27</v>
      </c>
      <c r="H552" s="229" t="s">
        <v>30</v>
      </c>
      <c r="I552" s="233">
        <v>16.0</v>
      </c>
      <c r="J552" s="233" t="s">
        <v>36</v>
      </c>
      <c r="K552" s="233" t="s">
        <v>27</v>
      </c>
      <c r="L552" s="233" t="s">
        <v>28</v>
      </c>
      <c r="M552" s="233">
        <v>0.0</v>
      </c>
      <c r="N552" s="233">
        <v>4.0</v>
      </c>
      <c r="O552" s="233">
        <v>1.0</v>
      </c>
      <c r="P552" s="233">
        <v>1.0</v>
      </c>
      <c r="Q552" s="233" t="s">
        <v>28</v>
      </c>
      <c r="R552" s="233" t="s">
        <v>28</v>
      </c>
      <c r="S552" s="236">
        <f>1.33221*1000</f>
        <v>1332.21</v>
      </c>
      <c r="T552" s="236">
        <f>1.35242*1000</f>
        <v>1352.42</v>
      </c>
      <c r="U552" s="237">
        <v>21620.0</v>
      </c>
      <c r="V552" s="237">
        <v>497.0</v>
      </c>
      <c r="W552" s="237">
        <v>554.81271</v>
      </c>
      <c r="X552" s="234">
        <v>5412.7</v>
      </c>
      <c r="Y552" s="234">
        <f>5.63328*1000</f>
        <v>5633.28</v>
      </c>
      <c r="Z552" s="234"/>
      <c r="AA552" s="235"/>
      <c r="AB552" s="235"/>
      <c r="AC552" s="236"/>
      <c r="AD552" s="233"/>
    </row>
    <row r="553">
      <c r="A553" s="229">
        <v>551.0</v>
      </c>
      <c r="B553" s="229" t="s">
        <v>54</v>
      </c>
      <c r="C553" s="229" t="s">
        <v>28</v>
      </c>
      <c r="D553" s="229" t="s">
        <v>28</v>
      </c>
      <c r="E553" s="229" t="s">
        <v>28</v>
      </c>
      <c r="F553" s="229">
        <v>48.0</v>
      </c>
      <c r="G553" s="229" t="s">
        <v>27</v>
      </c>
      <c r="H553" s="229" t="s">
        <v>30</v>
      </c>
      <c r="I553" s="233">
        <v>16.0</v>
      </c>
      <c r="J553" s="233" t="s">
        <v>37</v>
      </c>
      <c r="K553" s="233" t="s">
        <v>27</v>
      </c>
      <c r="L553" s="233" t="s">
        <v>27</v>
      </c>
      <c r="M553" s="233">
        <v>5.0</v>
      </c>
      <c r="N553" s="233">
        <v>5.0</v>
      </c>
      <c r="O553" s="233">
        <v>6.0</v>
      </c>
      <c r="P553" s="233">
        <v>5.0</v>
      </c>
      <c r="Q553" s="233" t="s">
        <v>28</v>
      </c>
      <c r="R553" s="233" t="s">
        <v>27</v>
      </c>
      <c r="S553" s="236">
        <f>1.71969*1000</f>
        <v>1719.69</v>
      </c>
      <c r="T553" s="236">
        <f>1.73757</f>
        <v>1.73757</v>
      </c>
      <c r="U553" s="237">
        <v>46266.0</v>
      </c>
      <c r="V553" s="237">
        <v>315.0</v>
      </c>
      <c r="W553" s="237">
        <v>392.39376</v>
      </c>
      <c r="X553" s="234">
        <v>12861.16</v>
      </c>
      <c r="Y553" s="234">
        <f>13.65824*1000</f>
        <v>13658.24</v>
      </c>
      <c r="Z553" s="234"/>
      <c r="AA553" s="235"/>
      <c r="AB553" s="235"/>
      <c r="AC553" s="236"/>
      <c r="AD553" s="233"/>
    </row>
    <row r="554">
      <c r="A554" s="233">
        <v>552.0</v>
      </c>
      <c r="B554" s="229" t="s">
        <v>54</v>
      </c>
      <c r="C554" s="229" t="s">
        <v>28</v>
      </c>
      <c r="D554" s="229" t="s">
        <v>28</v>
      </c>
      <c r="E554" s="229" t="s">
        <v>28</v>
      </c>
      <c r="F554" s="229">
        <v>48.0</v>
      </c>
      <c r="G554" s="229" t="s">
        <v>27</v>
      </c>
      <c r="H554" s="229" t="s">
        <v>30</v>
      </c>
      <c r="I554" s="233">
        <v>16.0</v>
      </c>
      <c r="J554" s="233" t="s">
        <v>38</v>
      </c>
      <c r="K554" s="233" t="s">
        <v>27</v>
      </c>
      <c r="L554" s="233" t="s">
        <v>27</v>
      </c>
      <c r="M554" s="233">
        <v>7.0</v>
      </c>
      <c r="N554" s="233">
        <v>5.0</v>
      </c>
      <c r="O554" s="233">
        <v>8.0</v>
      </c>
      <c r="P554" s="233">
        <v>8.0</v>
      </c>
      <c r="Q554" s="233" t="s">
        <v>27</v>
      </c>
      <c r="R554" s="233" t="s">
        <v>27</v>
      </c>
      <c r="S554" s="236"/>
      <c r="T554" s="236"/>
      <c r="U554" s="236"/>
      <c r="V554" s="236"/>
      <c r="W554" s="236"/>
      <c r="X554" s="234">
        <v>16976.67</v>
      </c>
      <c r="Y554" s="234"/>
      <c r="Z554" s="234"/>
      <c r="AA554" s="235"/>
      <c r="AB554" s="235"/>
      <c r="AC554" s="236"/>
      <c r="AD554" s="233"/>
    </row>
    <row r="555">
      <c r="A555" s="229">
        <v>553.0</v>
      </c>
      <c r="B555" s="229" t="s">
        <v>54</v>
      </c>
      <c r="C555" s="229" t="s">
        <v>28</v>
      </c>
      <c r="D555" s="229" t="s">
        <v>28</v>
      </c>
      <c r="E555" s="229" t="s">
        <v>28</v>
      </c>
      <c r="F555" s="229">
        <v>48.0</v>
      </c>
      <c r="G555" s="229" t="s">
        <v>27</v>
      </c>
      <c r="H555" s="229" t="s">
        <v>30</v>
      </c>
      <c r="I555" s="233">
        <v>16.0</v>
      </c>
      <c r="J555" s="233" t="s">
        <v>39</v>
      </c>
      <c r="K555" s="233" t="s">
        <v>27</v>
      </c>
      <c r="L555" s="233" t="s">
        <v>27</v>
      </c>
      <c r="M555" s="233">
        <v>5.0</v>
      </c>
      <c r="N555" s="233">
        <v>6.0</v>
      </c>
      <c r="O555" s="233">
        <v>6.0</v>
      </c>
      <c r="P555" s="233">
        <v>6.0</v>
      </c>
      <c r="Q555" s="233" t="s">
        <v>28</v>
      </c>
      <c r="R555" s="233" t="s">
        <v>27</v>
      </c>
      <c r="S555" s="236">
        <f>1.78926*1000</f>
        <v>1789.26</v>
      </c>
      <c r="T555" s="236">
        <f>1.81089*1000</f>
        <v>1810.89</v>
      </c>
      <c r="U555" s="237">
        <v>50546.0</v>
      </c>
      <c r="V555" s="237">
        <v>315.0</v>
      </c>
      <c r="W555" s="237">
        <v>595.83289</v>
      </c>
      <c r="X555" s="234">
        <v>20005.55</v>
      </c>
      <c r="Y555" s="234">
        <f>21.12932*1000</f>
        <v>21129.32</v>
      </c>
      <c r="Z555" s="234"/>
      <c r="AA555" s="235"/>
      <c r="AB555" s="235"/>
      <c r="AC555" s="236"/>
      <c r="AD555" s="233"/>
    </row>
    <row r="556">
      <c r="A556" s="233">
        <v>554.0</v>
      </c>
      <c r="B556" s="229" t="s">
        <v>54</v>
      </c>
      <c r="C556" s="229" t="s">
        <v>28</v>
      </c>
      <c r="D556" s="229" t="s">
        <v>28</v>
      </c>
      <c r="E556" s="229" t="s">
        <v>28</v>
      </c>
      <c r="F556" s="229">
        <v>48.0</v>
      </c>
      <c r="G556" s="229" t="s">
        <v>27</v>
      </c>
      <c r="H556" s="229" t="s">
        <v>30</v>
      </c>
      <c r="I556" s="233">
        <v>16.0</v>
      </c>
      <c r="J556" s="233" t="s">
        <v>40</v>
      </c>
      <c r="K556" s="233" t="s">
        <v>27</v>
      </c>
      <c r="L556" s="233" t="s">
        <v>28</v>
      </c>
      <c r="M556" s="233">
        <v>3.0</v>
      </c>
      <c r="N556" s="233">
        <v>4.0</v>
      </c>
      <c r="O556" s="233">
        <v>4.0</v>
      </c>
      <c r="P556" s="233">
        <v>4.0</v>
      </c>
      <c r="Q556" s="233" t="s">
        <v>28</v>
      </c>
      <c r="R556" s="233" t="s">
        <v>27</v>
      </c>
      <c r="S556" s="236">
        <f>1.71596*1000</f>
        <v>1715.96</v>
      </c>
      <c r="T556" s="236">
        <f>1.77389*1000</f>
        <v>1773.89</v>
      </c>
      <c r="U556" s="237">
        <v>41050.0</v>
      </c>
      <c r="V556" s="237">
        <v>305.0</v>
      </c>
      <c r="W556" s="237">
        <v>391.03317</v>
      </c>
      <c r="X556" s="234">
        <v>10335.23</v>
      </c>
      <c r="Y556" s="234">
        <f>10.8066*1000</f>
        <v>10806.6</v>
      </c>
      <c r="Z556" s="234"/>
      <c r="AA556" s="235"/>
      <c r="AB556" s="235"/>
      <c r="AC556" s="236"/>
      <c r="AD556" s="233"/>
    </row>
    <row r="557">
      <c r="A557" s="229">
        <v>555.0</v>
      </c>
      <c r="B557" s="229" t="s">
        <v>54</v>
      </c>
      <c r="C557" s="229" t="s">
        <v>28</v>
      </c>
      <c r="D557" s="229" t="s">
        <v>28</v>
      </c>
      <c r="E557" s="229" t="s">
        <v>28</v>
      </c>
      <c r="F557" s="229">
        <v>48.0</v>
      </c>
      <c r="G557" s="229" t="s">
        <v>27</v>
      </c>
      <c r="H557" s="229" t="s">
        <v>30</v>
      </c>
      <c r="I557" s="233">
        <v>16.0</v>
      </c>
      <c r="J557" s="233" t="s">
        <v>41</v>
      </c>
      <c r="K557" s="233" t="s">
        <v>27</v>
      </c>
      <c r="L557" s="233" t="s">
        <v>27</v>
      </c>
      <c r="M557" s="233">
        <v>4.0</v>
      </c>
      <c r="N557" s="233">
        <v>0.0</v>
      </c>
      <c r="O557" s="233">
        <v>6.0</v>
      </c>
      <c r="P557" s="233">
        <v>3.0</v>
      </c>
      <c r="Q557" s="233" t="s">
        <v>28</v>
      </c>
      <c r="R557" s="233" t="s">
        <v>27</v>
      </c>
      <c r="S557" s="237">
        <v>420.49608</v>
      </c>
      <c r="T557" s="237">
        <v>414.25207</v>
      </c>
      <c r="U557" s="237">
        <v>9965.0</v>
      </c>
      <c r="V557" s="237">
        <v>119.0</v>
      </c>
      <c r="W557" s="237">
        <v>79.94869</v>
      </c>
      <c r="X557" s="234">
        <v>2488.01</v>
      </c>
      <c r="Y557" s="234">
        <f>2.94674*1000</f>
        <v>2946.74</v>
      </c>
      <c r="Z557" s="234"/>
      <c r="AA557" s="235"/>
      <c r="AB557" s="235"/>
      <c r="AC557" s="236"/>
      <c r="AD557" s="233"/>
    </row>
    <row r="558">
      <c r="A558" s="233">
        <v>556.0</v>
      </c>
      <c r="B558" s="229" t="s">
        <v>54</v>
      </c>
      <c r="C558" s="229" t="s">
        <v>28</v>
      </c>
      <c r="D558" s="229" t="s">
        <v>28</v>
      </c>
      <c r="E558" s="229" t="s">
        <v>28</v>
      </c>
      <c r="F558" s="229">
        <v>48.0</v>
      </c>
      <c r="G558" s="229" t="s">
        <v>27</v>
      </c>
      <c r="H558" s="229" t="s">
        <v>30</v>
      </c>
      <c r="I558" s="233">
        <v>16.0</v>
      </c>
      <c r="J558" s="233" t="s">
        <v>42</v>
      </c>
      <c r="K558" s="233" t="s">
        <v>27</v>
      </c>
      <c r="L558" s="233" t="s">
        <v>28</v>
      </c>
      <c r="M558" s="233">
        <v>1.0</v>
      </c>
      <c r="N558" s="233">
        <v>5.0</v>
      </c>
      <c r="O558" s="233">
        <v>2.0</v>
      </c>
      <c r="P558" s="233">
        <v>2.0</v>
      </c>
      <c r="Q558" s="233" t="s">
        <v>27</v>
      </c>
      <c r="R558" s="233" t="s">
        <v>27</v>
      </c>
      <c r="S558" s="236">
        <f>1.5986*1000</f>
        <v>1598.6</v>
      </c>
      <c r="T558" s="236">
        <f>1.8528*1000</f>
        <v>1852.8</v>
      </c>
      <c r="U558" s="237">
        <v>18035.0</v>
      </c>
      <c r="V558" s="237">
        <v>364.0</v>
      </c>
      <c r="W558" s="237">
        <v>290.76801</v>
      </c>
      <c r="X558" s="234">
        <v>12272.72</v>
      </c>
      <c r="Y558" s="234">
        <f>13.53902*1000</f>
        <v>13539.02</v>
      </c>
      <c r="Z558" s="234"/>
      <c r="AA558" s="235"/>
      <c r="AB558" s="235"/>
      <c r="AC558" s="236"/>
      <c r="AD558" s="233"/>
    </row>
    <row r="559">
      <c r="A559" s="229">
        <v>557.0</v>
      </c>
      <c r="B559" s="229" t="s">
        <v>54</v>
      </c>
      <c r="C559" s="229" t="s">
        <v>28</v>
      </c>
      <c r="D559" s="229" t="s">
        <v>28</v>
      </c>
      <c r="E559" s="229" t="s">
        <v>28</v>
      </c>
      <c r="F559" s="229">
        <v>48.0</v>
      </c>
      <c r="G559" s="229" t="s">
        <v>27</v>
      </c>
      <c r="H559" s="229" t="s">
        <v>30</v>
      </c>
      <c r="I559" s="233">
        <v>16.0</v>
      </c>
      <c r="J559" s="233" t="s">
        <v>44</v>
      </c>
      <c r="K559" s="233" t="s">
        <v>27</v>
      </c>
      <c r="L559" s="233" t="s">
        <v>28</v>
      </c>
      <c r="M559" s="233">
        <v>1.0</v>
      </c>
      <c r="N559" s="233">
        <v>4.0</v>
      </c>
      <c r="O559" s="233">
        <v>2.0</v>
      </c>
      <c r="P559" s="233">
        <v>2.0</v>
      </c>
      <c r="Q559" s="233" t="s">
        <v>27</v>
      </c>
      <c r="R559" s="233" t="s">
        <v>28</v>
      </c>
      <c r="S559" s="236">
        <f>1.33871*1000</f>
        <v>1338.71</v>
      </c>
      <c r="T559" s="236">
        <f>1.55878*1000</f>
        <v>1558.78</v>
      </c>
      <c r="U559" s="237">
        <v>38572.0</v>
      </c>
      <c r="V559" s="237">
        <v>270.0</v>
      </c>
      <c r="W559" s="237">
        <v>173.32168</v>
      </c>
      <c r="X559" s="234">
        <v>11397.23</v>
      </c>
      <c r="Y559" s="234">
        <f>12.49041*1000</f>
        <v>12490.41</v>
      </c>
      <c r="Z559" s="234"/>
      <c r="AA559" s="235"/>
      <c r="AB559" s="235"/>
      <c r="AC559" s="236"/>
      <c r="AD559" s="233"/>
    </row>
    <row r="560">
      <c r="A560" s="233">
        <v>558.0</v>
      </c>
      <c r="B560" s="229" t="s">
        <v>54</v>
      </c>
      <c r="C560" s="229" t="s">
        <v>28</v>
      </c>
      <c r="D560" s="229" t="s">
        <v>28</v>
      </c>
      <c r="E560" s="229" t="s">
        <v>28</v>
      </c>
      <c r="F560" s="229">
        <v>48.0</v>
      </c>
      <c r="G560" s="229" t="s">
        <v>27</v>
      </c>
      <c r="H560" s="229" t="s">
        <v>30</v>
      </c>
      <c r="I560" s="233">
        <v>16.0</v>
      </c>
      <c r="J560" s="233" t="s">
        <v>45</v>
      </c>
      <c r="K560" s="233" t="s">
        <v>27</v>
      </c>
      <c r="L560" s="233" t="s">
        <v>27</v>
      </c>
      <c r="M560" s="233">
        <v>1.0</v>
      </c>
      <c r="N560" s="233">
        <v>4.0</v>
      </c>
      <c r="O560" s="233">
        <v>2.0</v>
      </c>
      <c r="P560" s="233">
        <v>2.0</v>
      </c>
      <c r="Q560" s="233" t="s">
        <v>28</v>
      </c>
      <c r="R560" s="233" t="s">
        <v>27</v>
      </c>
      <c r="S560" s="236">
        <f>1.37406*1000</f>
        <v>1374.06</v>
      </c>
      <c r="T560" s="236">
        <f>1.51689*1000</f>
        <v>1516.89</v>
      </c>
      <c r="U560" s="237">
        <v>30734.0</v>
      </c>
      <c r="V560" s="237">
        <v>250.0</v>
      </c>
      <c r="W560" s="237">
        <v>603.9647</v>
      </c>
      <c r="X560" s="234">
        <v>6985.68</v>
      </c>
      <c r="Y560" s="234">
        <f>7.43751*1000</f>
        <v>7437.51</v>
      </c>
      <c r="Z560" s="234"/>
      <c r="AA560" s="235"/>
      <c r="AB560" s="235"/>
      <c r="AC560" s="236"/>
      <c r="AD560" s="233"/>
    </row>
    <row r="561">
      <c r="A561" s="229">
        <v>559.0</v>
      </c>
      <c r="B561" s="229" t="s">
        <v>54</v>
      </c>
      <c r="C561" s="229" t="s">
        <v>28</v>
      </c>
      <c r="D561" s="229" t="s">
        <v>28</v>
      </c>
      <c r="E561" s="229" t="s">
        <v>28</v>
      </c>
      <c r="F561" s="229">
        <v>48.0</v>
      </c>
      <c r="G561" s="229" t="s">
        <v>27</v>
      </c>
      <c r="H561" s="229" t="s">
        <v>30</v>
      </c>
      <c r="I561" s="233">
        <v>16.0</v>
      </c>
      <c r="J561" s="233" t="s">
        <v>46</v>
      </c>
      <c r="K561" s="233" t="s">
        <v>27</v>
      </c>
      <c r="L561" s="233" t="s">
        <v>27</v>
      </c>
      <c r="M561" s="233">
        <v>1.0</v>
      </c>
      <c r="N561" s="233">
        <v>0.0</v>
      </c>
      <c r="O561" s="233">
        <v>3.0</v>
      </c>
      <c r="P561" s="233">
        <v>3.0</v>
      </c>
      <c r="Q561" s="233" t="s">
        <v>28</v>
      </c>
      <c r="R561" s="233" t="s">
        <v>27</v>
      </c>
      <c r="S561" s="237">
        <v>90.30782</v>
      </c>
      <c r="T561" s="237">
        <v>42.70368</v>
      </c>
      <c r="U561" s="237">
        <v>2992.0</v>
      </c>
      <c r="V561" s="237">
        <v>12.0</v>
      </c>
      <c r="W561" s="237">
        <v>43.78426</v>
      </c>
      <c r="X561" s="234">
        <v>10655.11</v>
      </c>
      <c r="Y561" s="234">
        <f>10.6564*1000</f>
        <v>10656.4</v>
      </c>
      <c r="Z561" s="234"/>
      <c r="AA561" s="235"/>
      <c r="AB561" s="235"/>
      <c r="AC561" s="236"/>
      <c r="AD561" s="233"/>
    </row>
    <row r="562">
      <c r="A562" s="233">
        <v>560.0</v>
      </c>
      <c r="B562" s="229" t="s">
        <v>54</v>
      </c>
      <c r="C562" s="229" t="s">
        <v>28</v>
      </c>
      <c r="D562" s="229" t="s">
        <v>28</v>
      </c>
      <c r="E562" s="229" t="s">
        <v>28</v>
      </c>
      <c r="F562" s="229">
        <v>48.0</v>
      </c>
      <c r="G562" s="229" t="s">
        <v>27</v>
      </c>
      <c r="H562" s="229" t="s">
        <v>30</v>
      </c>
      <c r="I562" s="233">
        <v>16.0</v>
      </c>
      <c r="J562" s="233" t="s">
        <v>47</v>
      </c>
      <c r="K562" s="233" t="s">
        <v>27</v>
      </c>
      <c r="L562" s="233" t="s">
        <v>27</v>
      </c>
      <c r="M562" s="233">
        <v>2.0</v>
      </c>
      <c r="N562" s="233">
        <v>3.0</v>
      </c>
      <c r="O562" s="233">
        <v>3.0</v>
      </c>
      <c r="P562" s="233">
        <v>2.0</v>
      </c>
      <c r="Q562" s="233" t="s">
        <v>28</v>
      </c>
      <c r="R562" s="233" t="s">
        <v>28</v>
      </c>
      <c r="S562" s="236">
        <f>1.3455*1000</f>
        <v>1345.5</v>
      </c>
      <c r="T562" s="236">
        <f>1.40429*1000</f>
        <v>1404.29</v>
      </c>
      <c r="U562" s="237">
        <v>72597.0</v>
      </c>
      <c r="V562" s="237">
        <v>994.0</v>
      </c>
      <c r="W562" s="237">
        <v>866.70521</v>
      </c>
      <c r="X562" s="234">
        <v>15733.02</v>
      </c>
      <c r="Y562" s="234">
        <f>17.4215*1000</f>
        <v>17421.5</v>
      </c>
      <c r="Z562" s="234"/>
      <c r="AA562" s="235"/>
      <c r="AB562" s="235"/>
      <c r="AC562" s="236"/>
      <c r="AD562" s="233"/>
    </row>
    <row r="563">
      <c r="A563" s="229">
        <v>561.0</v>
      </c>
      <c r="B563" s="229" t="s">
        <v>54</v>
      </c>
      <c r="C563" s="229" t="s">
        <v>28</v>
      </c>
      <c r="D563" s="229" t="s">
        <v>28</v>
      </c>
      <c r="E563" s="229" t="s">
        <v>28</v>
      </c>
      <c r="F563" s="229">
        <v>48.0</v>
      </c>
      <c r="G563" s="229" t="s">
        <v>27</v>
      </c>
      <c r="H563" s="229" t="s">
        <v>30</v>
      </c>
      <c r="I563" s="233">
        <v>16.0</v>
      </c>
      <c r="J563" s="233" t="s">
        <v>49</v>
      </c>
      <c r="K563" s="233" t="s">
        <v>27</v>
      </c>
      <c r="L563" s="233" t="s">
        <v>28</v>
      </c>
      <c r="M563" s="233">
        <v>1.0</v>
      </c>
      <c r="N563" s="233">
        <v>6.0</v>
      </c>
      <c r="O563" s="233">
        <v>2.0</v>
      </c>
      <c r="P563" s="233">
        <v>2.0</v>
      </c>
      <c r="Q563" s="233" t="s">
        <v>28</v>
      </c>
      <c r="R563" s="233" t="s">
        <v>28</v>
      </c>
      <c r="S563" s="236">
        <f>1.33394*1000</f>
        <v>1333.94</v>
      </c>
      <c r="T563" s="236">
        <f>1.55354*1000</f>
        <v>1553.54</v>
      </c>
      <c r="U563" s="237">
        <v>13140.0</v>
      </c>
      <c r="V563" s="237">
        <v>257.0</v>
      </c>
      <c r="W563" s="237">
        <v>361.97018</v>
      </c>
      <c r="X563" s="234">
        <v>11726.17</v>
      </c>
      <c r="Y563" s="234">
        <f>12.93329</f>
        <v>12.93329</v>
      </c>
      <c r="Z563" s="234"/>
      <c r="AA563" s="235"/>
      <c r="AB563" s="235"/>
      <c r="AC563" s="236"/>
      <c r="AD563" s="233"/>
    </row>
    <row r="564">
      <c r="A564" s="233">
        <v>562.0</v>
      </c>
      <c r="B564" s="229" t="s">
        <v>54</v>
      </c>
      <c r="C564" s="229" t="s">
        <v>28</v>
      </c>
      <c r="D564" s="229" t="s">
        <v>28</v>
      </c>
      <c r="E564" s="229" t="s">
        <v>28</v>
      </c>
      <c r="F564" s="229">
        <v>48.0</v>
      </c>
      <c r="G564" s="229" t="s">
        <v>27</v>
      </c>
      <c r="H564" s="229" t="s">
        <v>30</v>
      </c>
      <c r="I564" s="233">
        <v>16.0</v>
      </c>
      <c r="J564" s="233" t="s">
        <v>51</v>
      </c>
      <c r="K564" s="233" t="s">
        <v>27</v>
      </c>
      <c r="L564" s="233" t="s">
        <v>27</v>
      </c>
      <c r="M564" s="233">
        <v>3.0</v>
      </c>
      <c r="N564" s="233">
        <v>4.0</v>
      </c>
      <c r="O564" s="233">
        <v>6.0</v>
      </c>
      <c r="P564" s="233">
        <v>4.0</v>
      </c>
      <c r="Q564" s="233" t="s">
        <v>28</v>
      </c>
      <c r="R564" s="233" t="s">
        <v>27</v>
      </c>
      <c r="S564" s="236"/>
      <c r="T564" s="236"/>
      <c r="U564" s="236"/>
      <c r="V564" s="236"/>
      <c r="W564" s="236"/>
      <c r="X564" s="234">
        <v>164605.86</v>
      </c>
      <c r="Y564" s="234"/>
      <c r="Z564" s="234"/>
      <c r="AA564" s="235"/>
      <c r="AB564" s="235"/>
      <c r="AC564" s="236"/>
      <c r="AD564" s="233"/>
    </row>
    <row r="565">
      <c r="A565" s="229">
        <v>563.0</v>
      </c>
      <c r="B565" s="229" t="s">
        <v>54</v>
      </c>
      <c r="C565" s="229" t="s">
        <v>28</v>
      </c>
      <c r="D565" s="229" t="s">
        <v>28</v>
      </c>
      <c r="E565" s="229" t="s">
        <v>28</v>
      </c>
      <c r="F565" s="229">
        <v>48.0</v>
      </c>
      <c r="G565" s="229" t="s">
        <v>27</v>
      </c>
      <c r="H565" s="229" t="s">
        <v>30</v>
      </c>
      <c r="I565" s="233">
        <v>16.0</v>
      </c>
      <c r="J565" s="233" t="s">
        <v>52</v>
      </c>
      <c r="K565" s="233" t="s">
        <v>27</v>
      </c>
      <c r="L565" s="233" t="s">
        <v>27</v>
      </c>
      <c r="M565" s="233">
        <v>0.0</v>
      </c>
      <c r="N565" s="233">
        <v>0.0</v>
      </c>
      <c r="O565" s="233">
        <v>3.0</v>
      </c>
      <c r="P565" s="233">
        <v>2.0</v>
      </c>
      <c r="Q565" s="233" t="s">
        <v>28</v>
      </c>
      <c r="R565" s="233" t="s">
        <v>27</v>
      </c>
      <c r="S565" s="237">
        <v>52.00152</v>
      </c>
      <c r="T565" s="237">
        <v>46.00823</v>
      </c>
      <c r="U565" s="237">
        <v>1032.0</v>
      </c>
      <c r="V565" s="237">
        <v>9.0</v>
      </c>
      <c r="W565" s="237">
        <v>9.58658</v>
      </c>
      <c r="X565" s="234">
        <v>7351.12</v>
      </c>
      <c r="Y565" s="234">
        <f>7.97239*1000</f>
        <v>7972.39</v>
      </c>
      <c r="Z565" s="234"/>
      <c r="AA565" s="235"/>
      <c r="AB565" s="235"/>
      <c r="AC565" s="236"/>
      <c r="AD565" s="233"/>
    </row>
    <row r="566">
      <c r="A566" s="233">
        <v>564.0</v>
      </c>
      <c r="B566" s="229" t="s">
        <v>54</v>
      </c>
      <c r="C566" s="229" t="s">
        <v>28</v>
      </c>
      <c r="D566" s="229" t="s">
        <v>28</v>
      </c>
      <c r="E566" s="229" t="s">
        <v>28</v>
      </c>
      <c r="F566" s="229">
        <v>48.0</v>
      </c>
      <c r="G566" s="229" t="s">
        <v>27</v>
      </c>
      <c r="H566" s="229" t="s">
        <v>30</v>
      </c>
      <c r="I566" s="233">
        <v>32.0</v>
      </c>
      <c r="J566" s="233" t="s">
        <v>31</v>
      </c>
      <c r="K566" s="229" t="s">
        <v>27</v>
      </c>
      <c r="L566" s="229" t="s">
        <v>28</v>
      </c>
      <c r="M566" s="229">
        <v>0.0</v>
      </c>
      <c r="N566" s="229">
        <v>7.0</v>
      </c>
      <c r="O566" s="229">
        <v>1.0</v>
      </c>
      <c r="P566" s="229">
        <v>1.0</v>
      </c>
      <c r="Q566" s="229" t="s">
        <v>28</v>
      </c>
      <c r="R566" s="229" t="s">
        <v>27</v>
      </c>
      <c r="S566" s="236">
        <f>2.71054*1000</f>
        <v>2710.54</v>
      </c>
      <c r="T566" s="236">
        <f>2.83205*1000</f>
        <v>2832.05</v>
      </c>
      <c r="U566" s="237">
        <v>100259.0</v>
      </c>
      <c r="V566" s="237">
        <v>1975.0</v>
      </c>
      <c r="W566" s="236">
        <f>5.71973*1000</f>
        <v>5719.73</v>
      </c>
      <c r="X566" s="234">
        <v>13683.33</v>
      </c>
      <c r="Y566" s="234">
        <f>14.69923*1000</f>
        <v>14699.23</v>
      </c>
      <c r="Z566" s="234"/>
      <c r="AA566" s="235"/>
      <c r="AB566" s="235"/>
      <c r="AC566" s="236"/>
      <c r="AD566" s="233"/>
    </row>
    <row r="567">
      <c r="A567" s="229">
        <v>565.0</v>
      </c>
      <c r="B567" s="229" t="s">
        <v>54</v>
      </c>
      <c r="C567" s="229" t="s">
        <v>28</v>
      </c>
      <c r="D567" s="229" t="s">
        <v>28</v>
      </c>
      <c r="E567" s="229" t="s">
        <v>28</v>
      </c>
      <c r="F567" s="229">
        <v>48.0</v>
      </c>
      <c r="G567" s="229" t="s">
        <v>27</v>
      </c>
      <c r="H567" s="229" t="s">
        <v>30</v>
      </c>
      <c r="I567" s="233">
        <v>32.0</v>
      </c>
      <c r="J567" s="233" t="s">
        <v>32</v>
      </c>
      <c r="K567" s="233" t="s">
        <v>27</v>
      </c>
      <c r="L567" s="233" t="s">
        <v>27</v>
      </c>
      <c r="M567" s="233">
        <v>8.0</v>
      </c>
      <c r="N567" s="233">
        <v>0.0</v>
      </c>
      <c r="O567" s="233">
        <v>10.0</v>
      </c>
      <c r="P567" s="233">
        <v>5.0</v>
      </c>
      <c r="Q567" s="233" t="s">
        <v>28</v>
      </c>
      <c r="R567" s="233" t="s">
        <v>27</v>
      </c>
      <c r="S567" s="237">
        <v>516.19696</v>
      </c>
      <c r="T567" s="237">
        <v>490.47768</v>
      </c>
      <c r="U567" s="237">
        <v>16424.0</v>
      </c>
      <c r="V567" s="237">
        <v>77.0</v>
      </c>
      <c r="W567" s="237">
        <v>432.58565</v>
      </c>
      <c r="X567" s="234">
        <v>8342.39</v>
      </c>
      <c r="Y567" s="234">
        <f>8.66927*1000</f>
        <v>8669.27</v>
      </c>
      <c r="Z567" s="234"/>
      <c r="AA567" s="235"/>
      <c r="AB567" s="235"/>
      <c r="AC567" s="236"/>
      <c r="AD567" s="233"/>
    </row>
    <row r="568">
      <c r="A568" s="233">
        <v>566.0</v>
      </c>
      <c r="B568" s="229" t="s">
        <v>54</v>
      </c>
      <c r="C568" s="229" t="s">
        <v>28</v>
      </c>
      <c r="D568" s="229" t="s">
        <v>28</v>
      </c>
      <c r="E568" s="229" t="s">
        <v>28</v>
      </c>
      <c r="F568" s="229">
        <v>48.0</v>
      </c>
      <c r="G568" s="229" t="s">
        <v>27</v>
      </c>
      <c r="H568" s="229" t="s">
        <v>30</v>
      </c>
      <c r="I568" s="233">
        <v>32.0</v>
      </c>
      <c r="J568" s="233" t="s">
        <v>33</v>
      </c>
      <c r="K568" s="233" t="s">
        <v>27</v>
      </c>
      <c r="L568" s="233" t="s">
        <v>28</v>
      </c>
      <c r="M568" s="233">
        <v>2.0</v>
      </c>
      <c r="N568" s="233">
        <v>4.0</v>
      </c>
      <c r="O568" s="233">
        <v>3.0</v>
      </c>
      <c r="P568" s="233">
        <v>3.0</v>
      </c>
      <c r="Q568" s="233" t="s">
        <v>28</v>
      </c>
      <c r="R568" s="233" t="s">
        <v>27</v>
      </c>
      <c r="S568" s="236"/>
      <c r="T568" s="236"/>
      <c r="U568" s="236"/>
      <c r="V568" s="236"/>
      <c r="W568" s="236"/>
      <c r="X568" s="234">
        <v>38589.95</v>
      </c>
      <c r="Y568" s="234"/>
      <c r="Z568" s="234"/>
      <c r="AA568" s="235"/>
      <c r="AB568" s="235"/>
      <c r="AC568" s="236"/>
      <c r="AD568" s="233"/>
    </row>
    <row r="569">
      <c r="A569" s="229">
        <v>567.0</v>
      </c>
      <c r="B569" s="229" t="s">
        <v>54</v>
      </c>
      <c r="C569" s="229" t="s">
        <v>28</v>
      </c>
      <c r="D569" s="229" t="s">
        <v>28</v>
      </c>
      <c r="E569" s="229" t="s">
        <v>28</v>
      </c>
      <c r="F569" s="229">
        <v>48.0</v>
      </c>
      <c r="G569" s="229" t="s">
        <v>27</v>
      </c>
      <c r="H569" s="229" t="s">
        <v>30</v>
      </c>
      <c r="I569" s="233">
        <v>32.0</v>
      </c>
      <c r="J569" s="233" t="s">
        <v>34</v>
      </c>
      <c r="K569" s="233" t="s">
        <v>27</v>
      </c>
      <c r="L569" s="233" t="s">
        <v>27</v>
      </c>
      <c r="M569" s="233">
        <v>0.0</v>
      </c>
      <c r="N569" s="233">
        <v>3.0</v>
      </c>
      <c r="O569" s="233">
        <v>2.0</v>
      </c>
      <c r="P569" s="233">
        <v>2.0</v>
      </c>
      <c r="Q569" s="233" t="s">
        <v>28</v>
      </c>
      <c r="R569" s="233" t="s">
        <v>27</v>
      </c>
      <c r="S569" s="236"/>
      <c r="T569" s="236"/>
      <c r="U569" s="236"/>
      <c r="V569" s="236"/>
      <c r="W569" s="236"/>
      <c r="X569" s="234">
        <v>48361.42</v>
      </c>
      <c r="Y569" s="234"/>
      <c r="Z569" s="234"/>
      <c r="AA569" s="235"/>
      <c r="AB569" s="235"/>
      <c r="AC569" s="236"/>
      <c r="AD569" s="233"/>
    </row>
    <row r="570">
      <c r="A570" s="233">
        <v>568.0</v>
      </c>
      <c r="B570" s="229" t="s">
        <v>54</v>
      </c>
      <c r="C570" s="229" t="s">
        <v>28</v>
      </c>
      <c r="D570" s="229" t="s">
        <v>28</v>
      </c>
      <c r="E570" s="229" t="s">
        <v>28</v>
      </c>
      <c r="F570" s="229">
        <v>48.0</v>
      </c>
      <c r="G570" s="229" t="s">
        <v>27</v>
      </c>
      <c r="H570" s="229" t="s">
        <v>30</v>
      </c>
      <c r="I570" s="233">
        <v>32.0</v>
      </c>
      <c r="J570" s="233" t="s">
        <v>35</v>
      </c>
      <c r="K570" s="233" t="s">
        <v>27</v>
      </c>
      <c r="L570" s="233" t="s">
        <v>28</v>
      </c>
      <c r="M570" s="233">
        <v>5.0</v>
      </c>
      <c r="N570" s="233">
        <v>4.0</v>
      </c>
      <c r="O570" s="233">
        <v>6.0</v>
      </c>
      <c r="P570" s="233">
        <v>6.0</v>
      </c>
      <c r="Q570" s="233" t="s">
        <v>28</v>
      </c>
      <c r="R570" s="233" t="s">
        <v>27</v>
      </c>
      <c r="S570" s="236"/>
      <c r="T570" s="236"/>
      <c r="U570" s="236"/>
      <c r="V570" s="236"/>
      <c r="W570" s="236"/>
      <c r="X570" s="234">
        <v>58354.68</v>
      </c>
      <c r="Y570" s="234"/>
      <c r="Z570" s="234"/>
      <c r="AA570" s="235"/>
      <c r="AB570" s="235"/>
      <c r="AC570" s="236"/>
      <c r="AD570" s="233"/>
    </row>
    <row r="571">
      <c r="A571" s="229">
        <v>569.0</v>
      </c>
      <c r="B571" s="229" t="s">
        <v>54</v>
      </c>
      <c r="C571" s="229" t="s">
        <v>28</v>
      </c>
      <c r="D571" s="229" t="s">
        <v>28</v>
      </c>
      <c r="E571" s="229" t="s">
        <v>28</v>
      </c>
      <c r="F571" s="229">
        <v>48.0</v>
      </c>
      <c r="G571" s="229" t="s">
        <v>27</v>
      </c>
      <c r="H571" s="229" t="s">
        <v>30</v>
      </c>
      <c r="I571" s="233">
        <v>32.0</v>
      </c>
      <c r="J571" s="233" t="s">
        <v>36</v>
      </c>
      <c r="K571" s="233" t="s">
        <v>27</v>
      </c>
      <c r="L571" s="233" t="s">
        <v>28</v>
      </c>
      <c r="M571" s="233">
        <v>0.0</v>
      </c>
      <c r="N571" s="233">
        <v>4.0</v>
      </c>
      <c r="O571" s="233">
        <v>1.0</v>
      </c>
      <c r="P571" s="233">
        <v>1.0</v>
      </c>
      <c r="Q571" s="233" t="s">
        <v>28</v>
      </c>
      <c r="R571" s="233" t="s">
        <v>28</v>
      </c>
      <c r="S571" s="236"/>
      <c r="T571" s="236"/>
      <c r="U571" s="236"/>
      <c r="V571" s="236"/>
      <c r="W571" s="236"/>
      <c r="X571" s="234">
        <v>11350.0</v>
      </c>
      <c r="Y571" s="234"/>
      <c r="Z571" s="234"/>
      <c r="AA571" s="235"/>
      <c r="AB571" s="235"/>
      <c r="AC571" s="236"/>
      <c r="AD571" s="233"/>
    </row>
    <row r="572">
      <c r="A572" s="233">
        <v>570.0</v>
      </c>
      <c r="B572" s="229" t="s">
        <v>54</v>
      </c>
      <c r="C572" s="229" t="s">
        <v>28</v>
      </c>
      <c r="D572" s="229" t="s">
        <v>28</v>
      </c>
      <c r="E572" s="229" t="s">
        <v>28</v>
      </c>
      <c r="F572" s="229">
        <v>48.0</v>
      </c>
      <c r="G572" s="229" t="s">
        <v>27</v>
      </c>
      <c r="H572" s="229" t="s">
        <v>30</v>
      </c>
      <c r="I572" s="233">
        <v>32.0</v>
      </c>
      <c r="J572" s="233" t="s">
        <v>37</v>
      </c>
      <c r="K572" s="233" t="s">
        <v>27</v>
      </c>
      <c r="L572" s="233" t="s">
        <v>27</v>
      </c>
      <c r="M572" s="233">
        <v>5.0</v>
      </c>
      <c r="N572" s="233">
        <v>5.0</v>
      </c>
      <c r="O572" s="233">
        <v>6.0</v>
      </c>
      <c r="P572" s="233">
        <v>5.0</v>
      </c>
      <c r="Q572" s="233" t="s">
        <v>28</v>
      </c>
      <c r="R572" s="233" t="s">
        <v>27</v>
      </c>
      <c r="S572" s="236"/>
      <c r="T572" s="236"/>
      <c r="U572" s="236"/>
      <c r="V572" s="236"/>
      <c r="W572" s="236"/>
      <c r="X572" s="234">
        <v>24919.94</v>
      </c>
      <c r="Y572" s="234"/>
      <c r="Z572" s="234"/>
      <c r="AA572" s="235"/>
      <c r="AB572" s="235"/>
      <c r="AC572" s="236"/>
      <c r="AD572" s="233"/>
    </row>
    <row r="573">
      <c r="A573" s="229">
        <v>571.0</v>
      </c>
      <c r="B573" s="229" t="s">
        <v>54</v>
      </c>
      <c r="C573" s="229" t="s">
        <v>28</v>
      </c>
      <c r="D573" s="229" t="s">
        <v>28</v>
      </c>
      <c r="E573" s="229" t="s">
        <v>28</v>
      </c>
      <c r="F573" s="229">
        <v>48.0</v>
      </c>
      <c r="G573" s="229" t="s">
        <v>27</v>
      </c>
      <c r="H573" s="229" t="s">
        <v>30</v>
      </c>
      <c r="I573" s="233">
        <v>32.0</v>
      </c>
      <c r="J573" s="233" t="s">
        <v>38</v>
      </c>
      <c r="K573" s="233" t="s">
        <v>27</v>
      </c>
      <c r="L573" s="233" t="s">
        <v>27</v>
      </c>
      <c r="M573" s="233">
        <v>7.0</v>
      </c>
      <c r="N573" s="233">
        <v>5.0</v>
      </c>
      <c r="O573" s="233">
        <v>8.0</v>
      </c>
      <c r="P573" s="233">
        <v>8.0</v>
      </c>
      <c r="Q573" s="233" t="s">
        <v>27</v>
      </c>
      <c r="R573" s="233" t="s">
        <v>27</v>
      </c>
      <c r="S573" s="236"/>
      <c r="T573" s="236"/>
      <c r="U573" s="236"/>
      <c r="V573" s="236"/>
      <c r="W573" s="236"/>
      <c r="X573" s="234">
        <v>51697.1</v>
      </c>
      <c r="Y573" s="234"/>
      <c r="Z573" s="234"/>
      <c r="AA573" s="235"/>
      <c r="AB573" s="235"/>
      <c r="AC573" s="236"/>
      <c r="AD573" s="233"/>
    </row>
    <row r="574">
      <c r="A574" s="233">
        <v>572.0</v>
      </c>
      <c r="B574" s="229" t="s">
        <v>54</v>
      </c>
      <c r="C574" s="229" t="s">
        <v>28</v>
      </c>
      <c r="D574" s="229" t="s">
        <v>28</v>
      </c>
      <c r="E574" s="229" t="s">
        <v>28</v>
      </c>
      <c r="F574" s="229">
        <v>48.0</v>
      </c>
      <c r="G574" s="229" t="s">
        <v>27</v>
      </c>
      <c r="H574" s="229" t="s">
        <v>30</v>
      </c>
      <c r="I574" s="233">
        <v>32.0</v>
      </c>
      <c r="J574" s="233" t="s">
        <v>39</v>
      </c>
      <c r="K574" s="233" t="s">
        <v>27</v>
      </c>
      <c r="L574" s="233" t="s">
        <v>27</v>
      </c>
      <c r="M574" s="233">
        <v>5.0</v>
      </c>
      <c r="N574" s="233">
        <v>6.0</v>
      </c>
      <c r="O574" s="233">
        <v>6.0</v>
      </c>
      <c r="P574" s="233">
        <v>6.0</v>
      </c>
      <c r="Q574" s="233" t="s">
        <v>28</v>
      </c>
      <c r="R574" s="233" t="s">
        <v>27</v>
      </c>
      <c r="S574" s="236"/>
      <c r="T574" s="236"/>
      <c r="U574" s="236"/>
      <c r="V574" s="236"/>
      <c r="W574" s="236"/>
      <c r="X574" s="234">
        <v>54641.87</v>
      </c>
      <c r="Y574" s="234"/>
      <c r="Z574" s="234"/>
      <c r="AA574" s="235"/>
      <c r="AB574" s="235"/>
      <c r="AC574" s="236"/>
      <c r="AD574" s="233"/>
    </row>
    <row r="575">
      <c r="A575" s="229">
        <v>573.0</v>
      </c>
      <c r="B575" s="229" t="s">
        <v>54</v>
      </c>
      <c r="C575" s="229" t="s">
        <v>28</v>
      </c>
      <c r="D575" s="229" t="s">
        <v>28</v>
      </c>
      <c r="E575" s="229" t="s">
        <v>28</v>
      </c>
      <c r="F575" s="229">
        <v>48.0</v>
      </c>
      <c r="G575" s="229" t="s">
        <v>27</v>
      </c>
      <c r="H575" s="229" t="s">
        <v>30</v>
      </c>
      <c r="I575" s="233">
        <v>32.0</v>
      </c>
      <c r="J575" s="233" t="s">
        <v>40</v>
      </c>
      <c r="K575" s="233" t="s">
        <v>27</v>
      </c>
      <c r="L575" s="233" t="s">
        <v>28</v>
      </c>
      <c r="M575" s="233">
        <v>3.0</v>
      </c>
      <c r="N575" s="233">
        <v>4.0</v>
      </c>
      <c r="O575" s="233">
        <v>4.0</v>
      </c>
      <c r="P575" s="233">
        <v>4.0</v>
      </c>
      <c r="Q575" s="233" t="s">
        <v>28</v>
      </c>
      <c r="R575" s="233" t="s">
        <v>27</v>
      </c>
      <c r="S575" s="236"/>
      <c r="T575" s="236"/>
      <c r="U575" s="236"/>
      <c r="V575" s="236"/>
      <c r="W575" s="236"/>
      <c r="X575" s="234">
        <v>20971.86</v>
      </c>
      <c r="Y575" s="234"/>
      <c r="Z575" s="234"/>
      <c r="AA575" s="235"/>
      <c r="AB575" s="235"/>
      <c r="AC575" s="236"/>
      <c r="AD575" s="233"/>
    </row>
    <row r="576">
      <c r="A576" s="233">
        <v>574.0</v>
      </c>
      <c r="B576" s="229" t="s">
        <v>54</v>
      </c>
      <c r="C576" s="229" t="s">
        <v>28</v>
      </c>
      <c r="D576" s="229" t="s">
        <v>28</v>
      </c>
      <c r="E576" s="229" t="s">
        <v>28</v>
      </c>
      <c r="F576" s="229">
        <v>48.0</v>
      </c>
      <c r="G576" s="229" t="s">
        <v>27</v>
      </c>
      <c r="H576" s="229" t="s">
        <v>30</v>
      </c>
      <c r="I576" s="233">
        <v>32.0</v>
      </c>
      <c r="J576" s="233" t="s">
        <v>41</v>
      </c>
      <c r="K576" s="233" t="s">
        <v>27</v>
      </c>
      <c r="L576" s="233" t="s">
        <v>27</v>
      </c>
      <c r="M576" s="233">
        <v>4.0</v>
      </c>
      <c r="N576" s="233">
        <v>0.0</v>
      </c>
      <c r="O576" s="233">
        <v>6.0</v>
      </c>
      <c r="P576" s="233">
        <v>3.0</v>
      </c>
      <c r="Q576" s="233" t="s">
        <v>28</v>
      </c>
      <c r="R576" s="233" t="s">
        <v>27</v>
      </c>
      <c r="S576" s="237">
        <v>846.50996</v>
      </c>
      <c r="T576" s="237">
        <v>847.90834</v>
      </c>
      <c r="U576" s="237">
        <v>18678.0</v>
      </c>
      <c r="V576" s="237">
        <v>231.0</v>
      </c>
      <c r="W576" s="237">
        <v>193.85685</v>
      </c>
      <c r="X576" s="234">
        <v>4241.23</v>
      </c>
      <c r="Y576" s="234">
        <f>5.09025*1000</f>
        <v>5090.25</v>
      </c>
      <c r="Z576" s="234"/>
      <c r="AA576" s="235"/>
      <c r="AB576" s="235"/>
      <c r="AC576" s="236"/>
      <c r="AD576" s="233"/>
    </row>
    <row r="577">
      <c r="A577" s="229">
        <v>575.0</v>
      </c>
      <c r="B577" s="229" t="s">
        <v>54</v>
      </c>
      <c r="C577" s="229" t="s">
        <v>28</v>
      </c>
      <c r="D577" s="229" t="s">
        <v>28</v>
      </c>
      <c r="E577" s="229" t="s">
        <v>28</v>
      </c>
      <c r="F577" s="229">
        <v>48.0</v>
      </c>
      <c r="G577" s="229" t="s">
        <v>27</v>
      </c>
      <c r="H577" s="229" t="s">
        <v>30</v>
      </c>
      <c r="I577" s="233">
        <v>32.0</v>
      </c>
      <c r="J577" s="233" t="s">
        <v>42</v>
      </c>
      <c r="K577" s="233" t="s">
        <v>27</v>
      </c>
      <c r="L577" s="233" t="s">
        <v>28</v>
      </c>
      <c r="M577" s="233">
        <v>1.0</v>
      </c>
      <c r="N577" s="233">
        <v>5.0</v>
      </c>
      <c r="O577" s="233">
        <v>2.0</v>
      </c>
      <c r="P577" s="233">
        <v>2.0</v>
      </c>
      <c r="Q577" s="233" t="s">
        <v>27</v>
      </c>
      <c r="R577" s="233" t="s">
        <v>27</v>
      </c>
      <c r="S577" s="236"/>
      <c r="T577" s="236"/>
      <c r="U577" s="236"/>
      <c r="V577" s="236"/>
      <c r="W577" s="236"/>
      <c r="X577" s="234">
        <v>23680.97</v>
      </c>
      <c r="Y577" s="234"/>
      <c r="Z577" s="234"/>
      <c r="AA577" s="235"/>
      <c r="AB577" s="235"/>
      <c r="AC577" s="236"/>
      <c r="AD577" s="233"/>
    </row>
    <row r="578">
      <c r="A578" s="233">
        <v>576.0</v>
      </c>
      <c r="B578" s="229" t="s">
        <v>54</v>
      </c>
      <c r="C578" s="229" t="s">
        <v>28</v>
      </c>
      <c r="D578" s="229" t="s">
        <v>28</v>
      </c>
      <c r="E578" s="229" t="s">
        <v>28</v>
      </c>
      <c r="F578" s="229">
        <v>48.0</v>
      </c>
      <c r="G578" s="229" t="s">
        <v>27</v>
      </c>
      <c r="H578" s="229" t="s">
        <v>30</v>
      </c>
      <c r="I578" s="233">
        <v>32.0</v>
      </c>
      <c r="J578" s="233" t="s">
        <v>44</v>
      </c>
      <c r="K578" s="233" t="s">
        <v>27</v>
      </c>
      <c r="L578" s="233" t="s">
        <v>28</v>
      </c>
      <c r="M578" s="233">
        <v>1.0</v>
      </c>
      <c r="N578" s="233">
        <v>4.0</v>
      </c>
      <c r="O578" s="233">
        <v>2.0</v>
      </c>
      <c r="P578" s="233">
        <v>2.0</v>
      </c>
      <c r="Q578" s="233" t="s">
        <v>27</v>
      </c>
      <c r="R578" s="233" t="s">
        <v>28</v>
      </c>
      <c r="S578" s="236"/>
      <c r="T578" s="236"/>
      <c r="U578" s="236"/>
      <c r="V578" s="236"/>
      <c r="W578" s="236"/>
      <c r="X578" s="234">
        <v>22029.41</v>
      </c>
      <c r="Y578" s="234"/>
      <c r="Z578" s="234"/>
      <c r="AA578" s="235"/>
      <c r="AB578" s="235"/>
      <c r="AC578" s="236"/>
      <c r="AD578" s="233"/>
    </row>
    <row r="579">
      <c r="A579" s="229">
        <v>577.0</v>
      </c>
      <c r="B579" s="229" t="s">
        <v>54</v>
      </c>
      <c r="C579" s="229" t="s">
        <v>28</v>
      </c>
      <c r="D579" s="229" t="s">
        <v>28</v>
      </c>
      <c r="E579" s="229" t="s">
        <v>28</v>
      </c>
      <c r="F579" s="229">
        <v>48.0</v>
      </c>
      <c r="G579" s="229" t="s">
        <v>27</v>
      </c>
      <c r="H579" s="229" t="s">
        <v>30</v>
      </c>
      <c r="I579" s="233">
        <v>32.0</v>
      </c>
      <c r="J579" s="233" t="s">
        <v>45</v>
      </c>
      <c r="K579" s="233" t="s">
        <v>27</v>
      </c>
      <c r="L579" s="233" t="s">
        <v>27</v>
      </c>
      <c r="M579" s="233">
        <v>1.0</v>
      </c>
      <c r="N579" s="233">
        <v>4.0</v>
      </c>
      <c r="O579" s="233">
        <v>2.0</v>
      </c>
      <c r="P579" s="233">
        <v>2.0</v>
      </c>
      <c r="Q579" s="233" t="s">
        <v>28</v>
      </c>
      <c r="R579" s="233" t="s">
        <v>27</v>
      </c>
      <c r="S579" s="236"/>
      <c r="T579" s="236"/>
      <c r="U579" s="236"/>
      <c r="V579" s="236"/>
      <c r="W579" s="236"/>
      <c r="X579" s="234">
        <v>13256.54</v>
      </c>
      <c r="Y579" s="234"/>
      <c r="Z579" s="234"/>
      <c r="AA579" s="235"/>
      <c r="AB579" s="235"/>
      <c r="AC579" s="236"/>
      <c r="AD579" s="233"/>
    </row>
    <row r="580">
      <c r="A580" s="233">
        <v>578.0</v>
      </c>
      <c r="B580" s="229" t="s">
        <v>54</v>
      </c>
      <c r="C580" s="229" t="s">
        <v>28</v>
      </c>
      <c r="D580" s="229" t="s">
        <v>28</v>
      </c>
      <c r="E580" s="229" t="s">
        <v>28</v>
      </c>
      <c r="F580" s="229">
        <v>48.0</v>
      </c>
      <c r="G580" s="229" t="s">
        <v>27</v>
      </c>
      <c r="H580" s="229" t="s">
        <v>30</v>
      </c>
      <c r="I580" s="233">
        <v>32.0</v>
      </c>
      <c r="J580" s="233" t="s">
        <v>46</v>
      </c>
      <c r="K580" s="233" t="s">
        <v>27</v>
      </c>
      <c r="L580" s="233" t="s">
        <v>27</v>
      </c>
      <c r="M580" s="233">
        <v>1.0</v>
      </c>
      <c r="N580" s="233">
        <v>0.0</v>
      </c>
      <c r="O580" s="233">
        <v>3.0</v>
      </c>
      <c r="P580" s="233">
        <v>3.0</v>
      </c>
      <c r="Q580" s="233" t="s">
        <v>28</v>
      </c>
      <c r="R580" s="233" t="s">
        <v>27</v>
      </c>
      <c r="S580" s="237">
        <v>227.44453</v>
      </c>
      <c r="T580" s="237">
        <v>223.73884</v>
      </c>
      <c r="U580" s="237">
        <v>8847.0</v>
      </c>
      <c r="V580" s="237">
        <v>39.0</v>
      </c>
      <c r="W580" s="237">
        <v>118.24741</v>
      </c>
      <c r="X580" s="234">
        <v>12997.21</v>
      </c>
      <c r="Y580" s="234">
        <f>13.31286*1000</f>
        <v>13312.86</v>
      </c>
      <c r="Z580" s="234"/>
      <c r="AA580" s="235"/>
      <c r="AB580" s="235"/>
      <c r="AC580" s="236"/>
      <c r="AD580" s="233"/>
    </row>
    <row r="581">
      <c r="A581" s="229">
        <v>579.0</v>
      </c>
      <c r="B581" s="229" t="s">
        <v>54</v>
      </c>
      <c r="C581" s="229" t="s">
        <v>28</v>
      </c>
      <c r="D581" s="229" t="s">
        <v>28</v>
      </c>
      <c r="E581" s="229" t="s">
        <v>28</v>
      </c>
      <c r="F581" s="229">
        <v>48.0</v>
      </c>
      <c r="G581" s="229" t="s">
        <v>27</v>
      </c>
      <c r="H581" s="229" t="s">
        <v>30</v>
      </c>
      <c r="I581" s="233">
        <v>32.0</v>
      </c>
      <c r="J581" s="233" t="s">
        <v>47</v>
      </c>
      <c r="K581" s="233" t="s">
        <v>27</v>
      </c>
      <c r="L581" s="233" t="s">
        <v>27</v>
      </c>
      <c r="M581" s="233">
        <v>2.0</v>
      </c>
      <c r="N581" s="233">
        <v>3.0</v>
      </c>
      <c r="O581" s="233">
        <v>3.0</v>
      </c>
      <c r="P581" s="233">
        <v>2.0</v>
      </c>
      <c r="Q581" s="233" t="s">
        <v>28</v>
      </c>
      <c r="R581" s="233" t="s">
        <v>28</v>
      </c>
      <c r="S581" s="236"/>
      <c r="T581" s="236"/>
      <c r="U581" s="236"/>
      <c r="V581" s="236"/>
      <c r="W581" s="236"/>
      <c r="X581" s="234" t="s">
        <v>200</v>
      </c>
      <c r="Y581" s="234"/>
      <c r="Z581" s="234"/>
      <c r="AA581" s="235"/>
      <c r="AB581" s="235"/>
      <c r="AC581" s="236"/>
      <c r="AD581" s="233"/>
    </row>
    <row r="582">
      <c r="A582" s="233">
        <v>580.0</v>
      </c>
      <c r="B582" s="229" t="s">
        <v>54</v>
      </c>
      <c r="C582" s="229" t="s">
        <v>28</v>
      </c>
      <c r="D582" s="229" t="s">
        <v>28</v>
      </c>
      <c r="E582" s="229" t="s">
        <v>28</v>
      </c>
      <c r="F582" s="229">
        <v>48.0</v>
      </c>
      <c r="G582" s="229" t="s">
        <v>27</v>
      </c>
      <c r="H582" s="229" t="s">
        <v>30</v>
      </c>
      <c r="I582" s="233">
        <v>32.0</v>
      </c>
      <c r="J582" s="233" t="s">
        <v>49</v>
      </c>
      <c r="K582" s="233" t="s">
        <v>27</v>
      </c>
      <c r="L582" s="233" t="s">
        <v>28</v>
      </c>
      <c r="M582" s="233">
        <v>1.0</v>
      </c>
      <c r="N582" s="233">
        <v>6.0</v>
      </c>
      <c r="O582" s="233">
        <v>2.0</v>
      </c>
      <c r="P582" s="233">
        <v>2.0</v>
      </c>
      <c r="Q582" s="233" t="s">
        <v>28</v>
      </c>
      <c r="R582" s="233" t="s">
        <v>28</v>
      </c>
      <c r="S582" s="236"/>
      <c r="T582" s="236"/>
      <c r="U582" s="236"/>
      <c r="V582" s="236"/>
      <c r="W582" s="236"/>
      <c r="X582" s="234">
        <v>23094.8</v>
      </c>
      <c r="Y582" s="234"/>
      <c r="Z582" s="234"/>
      <c r="AA582" s="235"/>
      <c r="AB582" s="235"/>
      <c r="AC582" s="236"/>
      <c r="AD582" s="233"/>
    </row>
    <row r="583">
      <c r="A583" s="229">
        <v>581.0</v>
      </c>
      <c r="B583" s="229" t="s">
        <v>54</v>
      </c>
      <c r="C583" s="229" t="s">
        <v>28</v>
      </c>
      <c r="D583" s="229" t="s">
        <v>28</v>
      </c>
      <c r="E583" s="229" t="s">
        <v>28</v>
      </c>
      <c r="F583" s="229">
        <v>48.0</v>
      </c>
      <c r="G583" s="229" t="s">
        <v>27</v>
      </c>
      <c r="H583" s="229" t="s">
        <v>30</v>
      </c>
      <c r="I583" s="233">
        <v>32.0</v>
      </c>
      <c r="J583" s="233" t="s">
        <v>51</v>
      </c>
      <c r="K583" s="233" t="s">
        <v>27</v>
      </c>
      <c r="L583" s="233" t="s">
        <v>27</v>
      </c>
      <c r="M583" s="233">
        <v>3.0</v>
      </c>
      <c r="N583" s="233">
        <v>4.0</v>
      </c>
      <c r="O583" s="233">
        <v>6.0</v>
      </c>
      <c r="P583" s="233">
        <v>4.0</v>
      </c>
      <c r="Q583" s="233" t="s">
        <v>28</v>
      </c>
      <c r="R583" s="233" t="s">
        <v>27</v>
      </c>
      <c r="S583" s="236"/>
      <c r="T583" s="236"/>
      <c r="U583" s="236"/>
      <c r="V583" s="236"/>
      <c r="W583" s="236"/>
      <c r="X583" s="234" t="s">
        <v>199</v>
      </c>
      <c r="Y583" s="234"/>
      <c r="Z583" s="234"/>
      <c r="AA583" s="235"/>
      <c r="AB583" s="235"/>
      <c r="AC583" s="236"/>
      <c r="AD583" s="233"/>
    </row>
    <row r="584">
      <c r="A584" s="233">
        <v>582.0</v>
      </c>
      <c r="B584" s="229" t="s">
        <v>54</v>
      </c>
      <c r="C584" s="229" t="s">
        <v>28</v>
      </c>
      <c r="D584" s="229" t="s">
        <v>28</v>
      </c>
      <c r="E584" s="229" t="s">
        <v>28</v>
      </c>
      <c r="F584" s="229">
        <v>48.0</v>
      </c>
      <c r="G584" s="229" t="s">
        <v>27</v>
      </c>
      <c r="H584" s="229" t="s">
        <v>30</v>
      </c>
      <c r="I584" s="233">
        <v>32.0</v>
      </c>
      <c r="J584" s="233" t="s">
        <v>52</v>
      </c>
      <c r="K584" s="233" t="s">
        <v>27</v>
      </c>
      <c r="L584" s="233" t="s">
        <v>27</v>
      </c>
      <c r="M584" s="233">
        <v>0.0</v>
      </c>
      <c r="N584" s="233">
        <v>0.0</v>
      </c>
      <c r="O584" s="233">
        <v>3.0</v>
      </c>
      <c r="P584" s="233">
        <v>2.0</v>
      </c>
      <c r="Q584" s="233" t="s">
        <v>28</v>
      </c>
      <c r="R584" s="233" t="s">
        <v>27</v>
      </c>
      <c r="S584" s="237">
        <v>92.71697</v>
      </c>
      <c r="T584" s="237">
        <v>92.44043</v>
      </c>
      <c r="U584" s="237">
        <v>1920.0</v>
      </c>
      <c r="V584" s="237">
        <v>17.0</v>
      </c>
      <c r="W584" s="237">
        <v>16.73664</v>
      </c>
      <c r="X584" s="234">
        <v>15102.57</v>
      </c>
      <c r="Y584" s="234">
        <f>16.20052*1000</f>
        <v>16200.52</v>
      </c>
      <c r="Z584" s="234"/>
      <c r="AA584" s="235"/>
      <c r="AB584" s="235"/>
      <c r="AC584" s="236"/>
      <c r="AD584" s="233"/>
    </row>
    <row r="585">
      <c r="A585" s="229">
        <v>583.0</v>
      </c>
      <c r="B585" s="229" t="s">
        <v>54</v>
      </c>
      <c r="C585" s="229" t="s">
        <v>28</v>
      </c>
      <c r="D585" s="229" t="s">
        <v>28</v>
      </c>
      <c r="E585" s="229" t="s">
        <v>28</v>
      </c>
      <c r="F585" s="229">
        <v>48.0</v>
      </c>
      <c r="G585" s="229" t="s">
        <v>27</v>
      </c>
      <c r="H585" s="229" t="s">
        <v>30</v>
      </c>
      <c r="I585" s="233">
        <v>64.0</v>
      </c>
      <c r="J585" s="233" t="s">
        <v>31</v>
      </c>
      <c r="K585" s="229" t="s">
        <v>27</v>
      </c>
      <c r="L585" s="229" t="s">
        <v>28</v>
      </c>
      <c r="M585" s="229">
        <v>0.0</v>
      </c>
      <c r="N585" s="229">
        <v>7.0</v>
      </c>
      <c r="O585" s="229">
        <v>1.0</v>
      </c>
      <c r="P585" s="229">
        <v>1.0</v>
      </c>
      <c r="Q585" s="229" t="s">
        <v>28</v>
      </c>
      <c r="R585" s="229" t="s">
        <v>27</v>
      </c>
      <c r="S585" s="236"/>
      <c r="T585" s="236"/>
      <c r="U585" s="236"/>
      <c r="V585" s="236"/>
      <c r="W585" s="236"/>
      <c r="X585" s="234">
        <v>78164.76</v>
      </c>
      <c r="Y585" s="234"/>
      <c r="Z585" s="234"/>
      <c r="AA585" s="235"/>
      <c r="AB585" s="235"/>
      <c r="AC585" s="236"/>
      <c r="AD585" s="233"/>
    </row>
    <row r="586">
      <c r="A586" s="233">
        <v>584.0</v>
      </c>
      <c r="B586" s="229" t="s">
        <v>54</v>
      </c>
      <c r="C586" s="229" t="s">
        <v>28</v>
      </c>
      <c r="D586" s="229" t="s">
        <v>28</v>
      </c>
      <c r="E586" s="229" t="s">
        <v>28</v>
      </c>
      <c r="F586" s="229">
        <v>48.0</v>
      </c>
      <c r="G586" s="229" t="s">
        <v>27</v>
      </c>
      <c r="H586" s="229" t="s">
        <v>30</v>
      </c>
      <c r="I586" s="233">
        <v>64.0</v>
      </c>
      <c r="J586" s="233" t="s">
        <v>32</v>
      </c>
      <c r="K586" s="233" t="s">
        <v>27</v>
      </c>
      <c r="L586" s="233" t="s">
        <v>27</v>
      </c>
      <c r="M586" s="233">
        <v>8.0</v>
      </c>
      <c r="N586" s="233">
        <v>0.0</v>
      </c>
      <c r="O586" s="233">
        <v>10.0</v>
      </c>
      <c r="P586" s="233">
        <v>5.0</v>
      </c>
      <c r="Q586" s="233" t="s">
        <v>28</v>
      </c>
      <c r="R586" s="233" t="s">
        <v>27</v>
      </c>
      <c r="S586" s="236">
        <f>1.0372*1000</f>
        <v>1037.2</v>
      </c>
      <c r="T586" s="237">
        <f>1.00656*1000</f>
        <v>1006.56</v>
      </c>
      <c r="U586" s="237">
        <v>35743.0</v>
      </c>
      <c r="V586" s="237">
        <v>151.0</v>
      </c>
      <c r="W586" s="237">
        <v>829.38366</v>
      </c>
      <c r="X586" s="234">
        <v>16498.64</v>
      </c>
      <c r="Y586" s="234">
        <f>16.76288*1000</f>
        <v>16762.88</v>
      </c>
      <c r="Z586" s="234"/>
      <c r="AA586" s="235"/>
      <c r="AB586" s="235"/>
      <c r="AC586" s="236"/>
      <c r="AD586" s="233"/>
    </row>
    <row r="587">
      <c r="A587" s="229">
        <v>585.0</v>
      </c>
      <c r="B587" s="229" t="s">
        <v>54</v>
      </c>
      <c r="C587" s="229" t="s">
        <v>28</v>
      </c>
      <c r="D587" s="229" t="s">
        <v>28</v>
      </c>
      <c r="E587" s="229" t="s">
        <v>28</v>
      </c>
      <c r="F587" s="229">
        <v>48.0</v>
      </c>
      <c r="G587" s="229" t="s">
        <v>27</v>
      </c>
      <c r="H587" s="229" t="s">
        <v>30</v>
      </c>
      <c r="I587" s="233">
        <v>64.0</v>
      </c>
      <c r="J587" s="233" t="s">
        <v>33</v>
      </c>
      <c r="K587" s="233" t="s">
        <v>27</v>
      </c>
      <c r="L587" s="233" t="s">
        <v>28</v>
      </c>
      <c r="M587" s="233">
        <v>2.0</v>
      </c>
      <c r="N587" s="233">
        <v>4.0</v>
      </c>
      <c r="O587" s="233">
        <v>3.0</v>
      </c>
      <c r="P587" s="233">
        <v>3.0</v>
      </c>
      <c r="Q587" s="233" t="s">
        <v>28</v>
      </c>
      <c r="R587" s="233" t="s">
        <v>27</v>
      </c>
      <c r="S587" s="236"/>
      <c r="T587" s="236"/>
      <c r="U587" s="236"/>
      <c r="V587" s="236"/>
      <c r="W587" s="236"/>
      <c r="X587" s="234">
        <v>86830.86</v>
      </c>
      <c r="Y587" s="234"/>
      <c r="Z587" s="234"/>
      <c r="AA587" s="235"/>
      <c r="AB587" s="235"/>
      <c r="AC587" s="236"/>
      <c r="AD587" s="233"/>
    </row>
    <row r="588">
      <c r="A588" s="233">
        <v>586.0</v>
      </c>
      <c r="B588" s="229" t="s">
        <v>54</v>
      </c>
      <c r="C588" s="229" t="s">
        <v>28</v>
      </c>
      <c r="D588" s="229" t="s">
        <v>28</v>
      </c>
      <c r="E588" s="229" t="s">
        <v>28</v>
      </c>
      <c r="F588" s="229">
        <v>48.0</v>
      </c>
      <c r="G588" s="229" t="s">
        <v>27</v>
      </c>
      <c r="H588" s="229" t="s">
        <v>30</v>
      </c>
      <c r="I588" s="233">
        <v>64.0</v>
      </c>
      <c r="J588" s="233" t="s">
        <v>34</v>
      </c>
      <c r="K588" s="233" t="s">
        <v>27</v>
      </c>
      <c r="L588" s="233" t="s">
        <v>27</v>
      </c>
      <c r="M588" s="233">
        <v>0.0</v>
      </c>
      <c r="N588" s="233">
        <v>3.0</v>
      </c>
      <c r="O588" s="233">
        <v>2.0</v>
      </c>
      <c r="P588" s="233">
        <v>2.0</v>
      </c>
      <c r="Q588" s="233" t="s">
        <v>28</v>
      </c>
      <c r="R588" s="233" t="s">
        <v>27</v>
      </c>
      <c r="S588" s="236"/>
      <c r="T588" s="236"/>
      <c r="U588" s="236"/>
      <c r="V588" s="236"/>
      <c r="W588" s="236"/>
      <c r="X588" s="234">
        <v>93466.52</v>
      </c>
      <c r="Y588" s="234"/>
      <c r="Z588" s="234"/>
      <c r="AA588" s="235"/>
      <c r="AB588" s="235"/>
      <c r="AC588" s="236"/>
      <c r="AD588" s="233"/>
    </row>
    <row r="589">
      <c r="A589" s="229">
        <v>587.0</v>
      </c>
      <c r="B589" s="229" t="s">
        <v>54</v>
      </c>
      <c r="C589" s="229" t="s">
        <v>28</v>
      </c>
      <c r="D589" s="229" t="s">
        <v>28</v>
      </c>
      <c r="E589" s="229" t="s">
        <v>28</v>
      </c>
      <c r="F589" s="229">
        <v>48.0</v>
      </c>
      <c r="G589" s="229" t="s">
        <v>27</v>
      </c>
      <c r="H589" s="229" t="s">
        <v>30</v>
      </c>
      <c r="I589" s="233">
        <v>64.0</v>
      </c>
      <c r="J589" s="233" t="s">
        <v>35</v>
      </c>
      <c r="K589" s="233" t="s">
        <v>27</v>
      </c>
      <c r="L589" s="233" t="s">
        <v>28</v>
      </c>
      <c r="M589" s="233">
        <v>5.0</v>
      </c>
      <c r="N589" s="233">
        <v>4.0</v>
      </c>
      <c r="O589" s="233">
        <v>6.0</v>
      </c>
      <c r="P589" s="233">
        <v>6.0</v>
      </c>
      <c r="Q589" s="233" t="s">
        <v>28</v>
      </c>
      <c r="R589" s="233" t="s">
        <v>27</v>
      </c>
      <c r="S589" s="236"/>
      <c r="T589" s="236"/>
      <c r="U589" s="236"/>
      <c r="V589" s="236"/>
      <c r="W589" s="236"/>
      <c r="X589" s="234" t="s">
        <v>199</v>
      </c>
      <c r="Y589" s="234"/>
      <c r="Z589" s="234"/>
      <c r="AA589" s="235"/>
      <c r="AB589" s="235"/>
      <c r="AC589" s="236"/>
      <c r="AD589" s="233"/>
    </row>
    <row r="590">
      <c r="A590" s="233">
        <v>588.0</v>
      </c>
      <c r="B590" s="229" t="s">
        <v>54</v>
      </c>
      <c r="C590" s="229" t="s">
        <v>28</v>
      </c>
      <c r="D590" s="229" t="s">
        <v>28</v>
      </c>
      <c r="E590" s="229" t="s">
        <v>28</v>
      </c>
      <c r="F590" s="229">
        <v>48.0</v>
      </c>
      <c r="G590" s="229" t="s">
        <v>27</v>
      </c>
      <c r="H590" s="229" t="s">
        <v>30</v>
      </c>
      <c r="I590" s="233">
        <v>64.0</v>
      </c>
      <c r="J590" s="233" t="s">
        <v>36</v>
      </c>
      <c r="K590" s="233" t="s">
        <v>27</v>
      </c>
      <c r="L590" s="233" t="s">
        <v>28</v>
      </c>
      <c r="M590" s="233">
        <v>0.0</v>
      </c>
      <c r="N590" s="233">
        <v>4.0</v>
      </c>
      <c r="O590" s="233">
        <v>1.0</v>
      </c>
      <c r="P590" s="233">
        <v>1.0</v>
      </c>
      <c r="Q590" s="233" t="s">
        <v>28</v>
      </c>
      <c r="R590" s="233" t="s">
        <v>28</v>
      </c>
      <c r="S590" s="236"/>
      <c r="T590" s="236"/>
      <c r="U590" s="236"/>
      <c r="V590" s="236"/>
      <c r="W590" s="236"/>
      <c r="X590" s="234">
        <v>69925.85</v>
      </c>
      <c r="Y590" s="234"/>
      <c r="Z590" s="234"/>
      <c r="AA590" s="235"/>
      <c r="AB590" s="235"/>
      <c r="AC590" s="236"/>
      <c r="AD590" s="233"/>
    </row>
    <row r="591">
      <c r="A591" s="229">
        <v>589.0</v>
      </c>
      <c r="B591" s="229" t="s">
        <v>54</v>
      </c>
      <c r="C591" s="229" t="s">
        <v>28</v>
      </c>
      <c r="D591" s="229" t="s">
        <v>28</v>
      </c>
      <c r="E591" s="229" t="s">
        <v>28</v>
      </c>
      <c r="F591" s="229">
        <v>48.0</v>
      </c>
      <c r="G591" s="229" t="s">
        <v>27</v>
      </c>
      <c r="H591" s="229" t="s">
        <v>30</v>
      </c>
      <c r="I591" s="233">
        <v>64.0</v>
      </c>
      <c r="J591" s="233" t="s">
        <v>37</v>
      </c>
      <c r="K591" s="233" t="s">
        <v>27</v>
      </c>
      <c r="L591" s="233" t="s">
        <v>27</v>
      </c>
      <c r="M591" s="233">
        <v>5.0</v>
      </c>
      <c r="N591" s="233">
        <v>5.0</v>
      </c>
      <c r="O591" s="233">
        <v>6.0</v>
      </c>
      <c r="P591" s="233">
        <v>5.0</v>
      </c>
      <c r="Q591" s="233" t="s">
        <v>28</v>
      </c>
      <c r="R591" s="233" t="s">
        <v>27</v>
      </c>
      <c r="S591" s="236"/>
      <c r="T591" s="236"/>
      <c r="U591" s="236"/>
      <c r="V591" s="236"/>
      <c r="W591" s="236"/>
      <c r="X591" s="234">
        <v>97675.8</v>
      </c>
      <c r="Y591" s="234"/>
      <c r="Z591" s="234"/>
      <c r="AA591" s="235"/>
      <c r="AB591" s="235"/>
      <c r="AC591" s="236"/>
      <c r="AD591" s="233"/>
    </row>
    <row r="592">
      <c r="A592" s="233">
        <v>590.0</v>
      </c>
      <c r="B592" s="229" t="s">
        <v>54</v>
      </c>
      <c r="C592" s="229" t="s">
        <v>28</v>
      </c>
      <c r="D592" s="229" t="s">
        <v>28</v>
      </c>
      <c r="E592" s="229" t="s">
        <v>28</v>
      </c>
      <c r="F592" s="229">
        <v>48.0</v>
      </c>
      <c r="G592" s="229" t="s">
        <v>27</v>
      </c>
      <c r="H592" s="229" t="s">
        <v>30</v>
      </c>
      <c r="I592" s="233">
        <v>64.0</v>
      </c>
      <c r="J592" s="233" t="s">
        <v>38</v>
      </c>
      <c r="K592" s="233" t="s">
        <v>27</v>
      </c>
      <c r="L592" s="233" t="s">
        <v>27</v>
      </c>
      <c r="M592" s="233">
        <v>7.0</v>
      </c>
      <c r="N592" s="233">
        <v>5.0</v>
      </c>
      <c r="O592" s="233">
        <v>8.0</v>
      </c>
      <c r="P592" s="233">
        <v>8.0</v>
      </c>
      <c r="Q592" s="233" t="s">
        <v>27</v>
      </c>
      <c r="R592" s="233" t="s">
        <v>27</v>
      </c>
      <c r="S592" s="236"/>
      <c r="T592" s="236"/>
      <c r="U592" s="236"/>
      <c r="V592" s="236"/>
      <c r="W592" s="236"/>
      <c r="X592" s="234">
        <v>86007.67</v>
      </c>
      <c r="Y592" s="234"/>
      <c r="Z592" s="234"/>
      <c r="AA592" s="235"/>
      <c r="AB592" s="235"/>
      <c r="AC592" s="236"/>
      <c r="AD592" s="233"/>
    </row>
    <row r="593">
      <c r="A593" s="229">
        <v>591.0</v>
      </c>
      <c r="B593" s="229" t="s">
        <v>54</v>
      </c>
      <c r="C593" s="229" t="s">
        <v>28</v>
      </c>
      <c r="D593" s="229" t="s">
        <v>28</v>
      </c>
      <c r="E593" s="229" t="s">
        <v>28</v>
      </c>
      <c r="F593" s="229">
        <v>48.0</v>
      </c>
      <c r="G593" s="229" t="s">
        <v>27</v>
      </c>
      <c r="H593" s="229" t="s">
        <v>30</v>
      </c>
      <c r="I593" s="233">
        <v>64.0</v>
      </c>
      <c r="J593" s="233" t="s">
        <v>39</v>
      </c>
      <c r="K593" s="233" t="s">
        <v>27</v>
      </c>
      <c r="L593" s="233" t="s">
        <v>27</v>
      </c>
      <c r="M593" s="233">
        <v>5.0</v>
      </c>
      <c r="N593" s="233">
        <v>6.0</v>
      </c>
      <c r="O593" s="233">
        <v>6.0</v>
      </c>
      <c r="P593" s="233">
        <v>6.0</v>
      </c>
      <c r="Q593" s="233" t="s">
        <v>28</v>
      </c>
      <c r="R593" s="233" t="s">
        <v>27</v>
      </c>
      <c r="S593" s="236"/>
      <c r="T593" s="236"/>
      <c r="U593" s="236"/>
      <c r="V593" s="236"/>
      <c r="W593" s="236"/>
      <c r="X593" s="234">
        <v>116128.0</v>
      </c>
      <c r="Y593" s="234"/>
      <c r="Z593" s="234"/>
      <c r="AA593" s="235"/>
      <c r="AB593" s="235"/>
      <c r="AC593" s="236"/>
      <c r="AD593" s="233"/>
    </row>
    <row r="594">
      <c r="A594" s="233">
        <v>592.0</v>
      </c>
      <c r="B594" s="229" t="s">
        <v>54</v>
      </c>
      <c r="C594" s="229" t="s">
        <v>28</v>
      </c>
      <c r="D594" s="229" t="s">
        <v>28</v>
      </c>
      <c r="E594" s="229" t="s">
        <v>28</v>
      </c>
      <c r="F594" s="229">
        <v>48.0</v>
      </c>
      <c r="G594" s="229" t="s">
        <v>27</v>
      </c>
      <c r="H594" s="229" t="s">
        <v>30</v>
      </c>
      <c r="I594" s="233">
        <v>64.0</v>
      </c>
      <c r="J594" s="233" t="s">
        <v>40</v>
      </c>
      <c r="K594" s="233" t="s">
        <v>27</v>
      </c>
      <c r="L594" s="233" t="s">
        <v>28</v>
      </c>
      <c r="M594" s="233">
        <v>3.0</v>
      </c>
      <c r="N594" s="233">
        <v>4.0</v>
      </c>
      <c r="O594" s="233">
        <v>4.0</v>
      </c>
      <c r="P594" s="233">
        <v>4.0</v>
      </c>
      <c r="Q594" s="233" t="s">
        <v>28</v>
      </c>
      <c r="R594" s="233" t="s">
        <v>27</v>
      </c>
      <c r="S594" s="236"/>
      <c r="T594" s="236"/>
      <c r="U594" s="236"/>
      <c r="V594" s="236"/>
      <c r="W594" s="236"/>
      <c r="X594" s="234">
        <v>95899.02</v>
      </c>
      <c r="Y594" s="234"/>
      <c r="Z594" s="234"/>
      <c r="AA594" s="235"/>
      <c r="AB594" s="235"/>
      <c r="AC594" s="236"/>
      <c r="AD594" s="233"/>
    </row>
    <row r="595">
      <c r="A595" s="229">
        <v>593.0</v>
      </c>
      <c r="B595" s="229" t="s">
        <v>54</v>
      </c>
      <c r="C595" s="229" t="s">
        <v>28</v>
      </c>
      <c r="D595" s="229" t="s">
        <v>28</v>
      </c>
      <c r="E595" s="229" t="s">
        <v>28</v>
      </c>
      <c r="F595" s="229">
        <v>48.0</v>
      </c>
      <c r="G595" s="229" t="s">
        <v>27</v>
      </c>
      <c r="H595" s="229" t="s">
        <v>30</v>
      </c>
      <c r="I595" s="233">
        <v>64.0</v>
      </c>
      <c r="J595" s="233" t="s">
        <v>41</v>
      </c>
      <c r="K595" s="233" t="s">
        <v>27</v>
      </c>
      <c r="L595" s="233" t="s">
        <v>27</v>
      </c>
      <c r="M595" s="233">
        <v>4.0</v>
      </c>
      <c r="N595" s="233">
        <v>0.0</v>
      </c>
      <c r="O595" s="233">
        <v>6.0</v>
      </c>
      <c r="P595" s="233">
        <v>3.0</v>
      </c>
      <c r="Q595" s="233" t="s">
        <v>28</v>
      </c>
      <c r="R595" s="233" t="s">
        <v>27</v>
      </c>
      <c r="S595" s="236">
        <f>1.67761*1000</f>
        <v>1677.61</v>
      </c>
      <c r="T595" s="236">
        <f>1.71505*1000</f>
        <v>1715.05</v>
      </c>
      <c r="U595" s="237">
        <v>36210.0</v>
      </c>
      <c r="V595" s="237">
        <v>453.0</v>
      </c>
      <c r="W595" s="237">
        <v>385.54053</v>
      </c>
      <c r="X595" s="234">
        <v>8359.89</v>
      </c>
      <c r="Y595" s="234">
        <f>8.93225*1000</f>
        <v>8932.25</v>
      </c>
      <c r="Z595" s="234"/>
      <c r="AA595" s="235"/>
      <c r="AB595" s="235"/>
      <c r="AC595" s="236"/>
      <c r="AD595" s="233"/>
    </row>
    <row r="596">
      <c r="A596" s="233">
        <v>594.0</v>
      </c>
      <c r="B596" s="229" t="s">
        <v>54</v>
      </c>
      <c r="C596" s="229" t="s">
        <v>28</v>
      </c>
      <c r="D596" s="229" t="s">
        <v>28</v>
      </c>
      <c r="E596" s="229" t="s">
        <v>28</v>
      </c>
      <c r="F596" s="229">
        <v>48.0</v>
      </c>
      <c r="G596" s="229" t="s">
        <v>27</v>
      </c>
      <c r="H596" s="229" t="s">
        <v>30</v>
      </c>
      <c r="I596" s="233">
        <v>64.0</v>
      </c>
      <c r="J596" s="233" t="s">
        <v>42</v>
      </c>
      <c r="K596" s="233" t="s">
        <v>27</v>
      </c>
      <c r="L596" s="233" t="s">
        <v>28</v>
      </c>
      <c r="M596" s="233">
        <v>1.0</v>
      </c>
      <c r="N596" s="233">
        <v>5.0</v>
      </c>
      <c r="O596" s="233">
        <v>2.0</v>
      </c>
      <c r="P596" s="233">
        <v>2.0</v>
      </c>
      <c r="Q596" s="233" t="s">
        <v>27</v>
      </c>
      <c r="R596" s="233" t="s">
        <v>27</v>
      </c>
      <c r="S596" s="236"/>
      <c r="T596" s="236"/>
      <c r="U596" s="236"/>
      <c r="V596" s="236"/>
      <c r="W596" s="236"/>
      <c r="X596" s="234">
        <v>89142.68</v>
      </c>
      <c r="Y596" s="234"/>
      <c r="Z596" s="234"/>
      <c r="AA596" s="235"/>
      <c r="AB596" s="235"/>
      <c r="AC596" s="236"/>
      <c r="AD596" s="233"/>
    </row>
    <row r="597">
      <c r="A597" s="229">
        <v>595.0</v>
      </c>
      <c r="B597" s="229" t="s">
        <v>54</v>
      </c>
      <c r="C597" s="229" t="s">
        <v>28</v>
      </c>
      <c r="D597" s="229" t="s">
        <v>28</v>
      </c>
      <c r="E597" s="229" t="s">
        <v>28</v>
      </c>
      <c r="F597" s="229">
        <v>48.0</v>
      </c>
      <c r="G597" s="229" t="s">
        <v>27</v>
      </c>
      <c r="H597" s="229" t="s">
        <v>30</v>
      </c>
      <c r="I597" s="233">
        <v>64.0</v>
      </c>
      <c r="J597" s="233" t="s">
        <v>44</v>
      </c>
      <c r="K597" s="233" t="s">
        <v>27</v>
      </c>
      <c r="L597" s="233" t="s">
        <v>28</v>
      </c>
      <c r="M597" s="233">
        <v>1.0</v>
      </c>
      <c r="N597" s="233">
        <v>4.0</v>
      </c>
      <c r="O597" s="233">
        <v>2.0</v>
      </c>
      <c r="P597" s="233">
        <v>2.0</v>
      </c>
      <c r="Q597" s="233" t="s">
        <v>27</v>
      </c>
      <c r="R597" s="233" t="s">
        <v>28</v>
      </c>
      <c r="S597" s="236"/>
      <c r="T597" s="236"/>
      <c r="U597" s="236"/>
      <c r="V597" s="236"/>
      <c r="W597" s="236"/>
      <c r="X597" s="234">
        <v>80023.53</v>
      </c>
      <c r="Y597" s="234"/>
      <c r="Z597" s="234"/>
      <c r="AA597" s="235"/>
      <c r="AB597" s="235"/>
      <c r="AC597" s="236"/>
      <c r="AD597" s="233"/>
    </row>
    <row r="598">
      <c r="A598" s="233">
        <v>596.0</v>
      </c>
      <c r="B598" s="229" t="s">
        <v>54</v>
      </c>
      <c r="C598" s="229" t="s">
        <v>28</v>
      </c>
      <c r="D598" s="229" t="s">
        <v>28</v>
      </c>
      <c r="E598" s="229" t="s">
        <v>28</v>
      </c>
      <c r="F598" s="229">
        <v>48.0</v>
      </c>
      <c r="G598" s="229" t="s">
        <v>27</v>
      </c>
      <c r="H598" s="229" t="s">
        <v>30</v>
      </c>
      <c r="I598" s="233">
        <v>64.0</v>
      </c>
      <c r="J598" s="233" t="s">
        <v>45</v>
      </c>
      <c r="K598" s="233" t="s">
        <v>27</v>
      </c>
      <c r="L598" s="233" t="s">
        <v>27</v>
      </c>
      <c r="M598" s="233">
        <v>1.0</v>
      </c>
      <c r="N598" s="233">
        <v>4.0</v>
      </c>
      <c r="O598" s="233">
        <v>2.0</v>
      </c>
      <c r="P598" s="233">
        <v>2.0</v>
      </c>
      <c r="Q598" s="233" t="s">
        <v>28</v>
      </c>
      <c r="R598" s="233" t="s">
        <v>27</v>
      </c>
      <c r="S598" s="236"/>
      <c r="T598" s="236"/>
      <c r="U598" s="236"/>
      <c r="V598" s="236"/>
      <c r="W598" s="236"/>
      <c r="X598" s="234">
        <v>52721.17</v>
      </c>
      <c r="Y598" s="234"/>
      <c r="Z598" s="234"/>
      <c r="AA598" s="235"/>
      <c r="AB598" s="235"/>
      <c r="AC598" s="236"/>
      <c r="AD598" s="233"/>
    </row>
    <row r="599">
      <c r="A599" s="229">
        <v>597.0</v>
      </c>
      <c r="B599" s="229" t="s">
        <v>54</v>
      </c>
      <c r="C599" s="229" t="s">
        <v>28</v>
      </c>
      <c r="D599" s="229" t="s">
        <v>28</v>
      </c>
      <c r="E599" s="229" t="s">
        <v>28</v>
      </c>
      <c r="F599" s="229">
        <v>48.0</v>
      </c>
      <c r="G599" s="229" t="s">
        <v>27</v>
      </c>
      <c r="H599" s="229" t="s">
        <v>30</v>
      </c>
      <c r="I599" s="233">
        <v>64.0</v>
      </c>
      <c r="J599" s="233" t="s">
        <v>46</v>
      </c>
      <c r="K599" s="233" t="s">
        <v>27</v>
      </c>
      <c r="L599" s="233" t="s">
        <v>27</v>
      </c>
      <c r="M599" s="233">
        <v>1.0</v>
      </c>
      <c r="N599" s="233">
        <v>0.0</v>
      </c>
      <c r="O599" s="233">
        <v>3.0</v>
      </c>
      <c r="P599" s="233">
        <v>3.0</v>
      </c>
      <c r="Q599" s="233" t="s">
        <v>28</v>
      </c>
      <c r="R599" s="233" t="s">
        <v>27</v>
      </c>
      <c r="S599" s="237">
        <v>459.4025</v>
      </c>
      <c r="T599" s="237">
        <v>464.47894</v>
      </c>
      <c r="U599" s="237">
        <v>17638.0</v>
      </c>
      <c r="V599" s="237">
        <v>77.0</v>
      </c>
      <c r="W599" s="237">
        <v>245.90474</v>
      </c>
      <c r="X599" s="234">
        <v>26461.73</v>
      </c>
      <c r="Y599" s="234">
        <f>27.24033*1000</f>
        <v>27240.33</v>
      </c>
      <c r="Z599" s="234"/>
      <c r="AA599" s="235"/>
      <c r="AB599" s="235"/>
      <c r="AC599" s="236"/>
      <c r="AD599" s="233"/>
    </row>
    <row r="600">
      <c r="A600" s="233">
        <v>598.0</v>
      </c>
      <c r="B600" s="229" t="s">
        <v>54</v>
      </c>
      <c r="C600" s="229" t="s">
        <v>28</v>
      </c>
      <c r="D600" s="229" t="s">
        <v>28</v>
      </c>
      <c r="E600" s="229" t="s">
        <v>28</v>
      </c>
      <c r="F600" s="229">
        <v>48.0</v>
      </c>
      <c r="G600" s="229" t="s">
        <v>27</v>
      </c>
      <c r="H600" s="229" t="s">
        <v>30</v>
      </c>
      <c r="I600" s="233">
        <v>64.0</v>
      </c>
      <c r="J600" s="233" t="s">
        <v>49</v>
      </c>
      <c r="K600" s="233" t="s">
        <v>27</v>
      </c>
      <c r="L600" s="233" t="s">
        <v>28</v>
      </c>
      <c r="M600" s="233">
        <v>1.0</v>
      </c>
      <c r="N600" s="233">
        <v>6.0</v>
      </c>
      <c r="O600" s="233">
        <v>2.0</v>
      </c>
      <c r="P600" s="233">
        <v>2.0</v>
      </c>
      <c r="Q600" s="233" t="s">
        <v>28</v>
      </c>
      <c r="R600" s="233" t="s">
        <v>28</v>
      </c>
      <c r="S600" s="236"/>
      <c r="T600" s="236"/>
      <c r="U600" s="236"/>
      <c r="V600" s="236"/>
      <c r="W600" s="236"/>
      <c r="X600" s="234">
        <v>83829.7</v>
      </c>
      <c r="Y600" s="234"/>
      <c r="Z600" s="234"/>
      <c r="AA600" s="235"/>
      <c r="AB600" s="235"/>
      <c r="AC600" s="236"/>
      <c r="AD600" s="233"/>
    </row>
    <row r="601">
      <c r="A601" s="229">
        <v>599.0</v>
      </c>
      <c r="B601" s="229" t="s">
        <v>54</v>
      </c>
      <c r="C601" s="229" t="s">
        <v>28</v>
      </c>
      <c r="D601" s="229" t="s">
        <v>28</v>
      </c>
      <c r="E601" s="229" t="s">
        <v>28</v>
      </c>
      <c r="F601" s="229">
        <v>48.0</v>
      </c>
      <c r="G601" s="229" t="s">
        <v>27</v>
      </c>
      <c r="H601" s="229" t="s">
        <v>30</v>
      </c>
      <c r="I601" s="233">
        <v>64.0</v>
      </c>
      <c r="J601" s="233" t="s">
        <v>52</v>
      </c>
      <c r="K601" s="233" t="s">
        <v>27</v>
      </c>
      <c r="L601" s="233" t="s">
        <v>27</v>
      </c>
      <c r="M601" s="233">
        <v>0.0</v>
      </c>
      <c r="N601" s="233">
        <v>0.0</v>
      </c>
      <c r="O601" s="233">
        <v>3.0</v>
      </c>
      <c r="P601" s="233">
        <v>2.0</v>
      </c>
      <c r="Q601" s="233" t="s">
        <v>28</v>
      </c>
      <c r="R601" s="233" t="s">
        <v>27</v>
      </c>
      <c r="S601" s="237">
        <v>174.9349</v>
      </c>
      <c r="T601" s="237">
        <v>185.64944</v>
      </c>
      <c r="U601" s="237">
        <v>3801.0</v>
      </c>
      <c r="V601" s="237">
        <v>32.0</v>
      </c>
      <c r="W601" s="237">
        <v>29.61469</v>
      </c>
      <c r="X601" s="234">
        <v>29762.72</v>
      </c>
      <c r="Y601" s="234">
        <f>35.28578*1000</f>
        <v>35285.78</v>
      </c>
      <c r="Z601" s="234"/>
      <c r="AA601" s="235"/>
      <c r="AB601" s="235"/>
      <c r="AC601" s="236"/>
      <c r="AD601" s="233"/>
    </row>
    <row r="602">
      <c r="A602" s="233">
        <v>600.0</v>
      </c>
      <c r="B602" s="229" t="s">
        <v>54</v>
      </c>
      <c r="C602" s="229" t="s">
        <v>28</v>
      </c>
      <c r="D602" s="229" t="s">
        <v>28</v>
      </c>
      <c r="E602" s="229" t="s">
        <v>28</v>
      </c>
      <c r="F602" s="229">
        <v>48.0</v>
      </c>
      <c r="G602" s="229" t="s">
        <v>27</v>
      </c>
      <c r="H602" s="229" t="s">
        <v>30</v>
      </c>
      <c r="I602" s="233">
        <v>128.0</v>
      </c>
      <c r="J602" s="233" t="s">
        <v>31</v>
      </c>
      <c r="K602" s="229" t="s">
        <v>27</v>
      </c>
      <c r="L602" s="229" t="s">
        <v>28</v>
      </c>
      <c r="M602" s="229">
        <v>0.0</v>
      </c>
      <c r="N602" s="229">
        <v>7.0</v>
      </c>
      <c r="O602" s="229">
        <v>1.0</v>
      </c>
      <c r="P602" s="229">
        <v>1.0</v>
      </c>
      <c r="Q602" s="229" t="s">
        <v>28</v>
      </c>
      <c r="R602" s="229" t="s">
        <v>27</v>
      </c>
      <c r="S602" s="236"/>
      <c r="T602" s="236"/>
      <c r="U602" s="236"/>
      <c r="V602" s="236"/>
      <c r="W602" s="236"/>
      <c r="X602" s="234">
        <v>144322.87</v>
      </c>
      <c r="Y602" s="234"/>
      <c r="Z602" s="234"/>
      <c r="AA602" s="235"/>
      <c r="AB602" s="235"/>
      <c r="AC602" s="236"/>
      <c r="AD602" s="233"/>
    </row>
    <row r="603">
      <c r="A603" s="229">
        <v>601.0</v>
      </c>
      <c r="B603" s="229" t="s">
        <v>54</v>
      </c>
      <c r="C603" s="229" t="s">
        <v>28</v>
      </c>
      <c r="D603" s="229" t="s">
        <v>28</v>
      </c>
      <c r="E603" s="229" t="s">
        <v>28</v>
      </c>
      <c r="F603" s="229">
        <v>48.0</v>
      </c>
      <c r="G603" s="229" t="s">
        <v>27</v>
      </c>
      <c r="H603" s="229" t="s">
        <v>30</v>
      </c>
      <c r="I603" s="233">
        <v>128.0</v>
      </c>
      <c r="J603" s="233" t="s">
        <v>32</v>
      </c>
      <c r="K603" s="233" t="s">
        <v>27</v>
      </c>
      <c r="L603" s="233" t="s">
        <v>27</v>
      </c>
      <c r="M603" s="233">
        <v>8.0</v>
      </c>
      <c r="N603" s="233">
        <v>0.0</v>
      </c>
      <c r="O603" s="233">
        <v>10.0</v>
      </c>
      <c r="P603" s="233">
        <v>5.0</v>
      </c>
      <c r="Q603" s="233" t="s">
        <v>28</v>
      </c>
      <c r="R603" s="233" t="s">
        <v>27</v>
      </c>
      <c r="S603" s="236"/>
      <c r="T603" s="236"/>
      <c r="U603" s="236"/>
      <c r="V603" s="236"/>
      <c r="W603" s="236"/>
      <c r="X603" s="234">
        <v>32503.47</v>
      </c>
      <c r="Y603" s="234"/>
      <c r="Z603" s="234"/>
      <c r="AA603" s="235"/>
      <c r="AB603" s="235"/>
      <c r="AC603" s="236"/>
      <c r="AD603" s="233"/>
    </row>
    <row r="604">
      <c r="A604" s="233">
        <v>602.0</v>
      </c>
      <c r="B604" s="229" t="s">
        <v>54</v>
      </c>
      <c r="C604" s="229" t="s">
        <v>28</v>
      </c>
      <c r="D604" s="229" t="s">
        <v>28</v>
      </c>
      <c r="E604" s="229" t="s">
        <v>28</v>
      </c>
      <c r="F604" s="229">
        <v>48.0</v>
      </c>
      <c r="G604" s="229" t="s">
        <v>27</v>
      </c>
      <c r="H604" s="229" t="s">
        <v>30</v>
      </c>
      <c r="I604" s="233">
        <v>128.0</v>
      </c>
      <c r="J604" s="233" t="s">
        <v>33</v>
      </c>
      <c r="K604" s="233" t="s">
        <v>27</v>
      </c>
      <c r="L604" s="233" t="s">
        <v>28</v>
      </c>
      <c r="M604" s="233">
        <v>2.0</v>
      </c>
      <c r="N604" s="233">
        <v>4.0</v>
      </c>
      <c r="O604" s="233">
        <v>3.0</v>
      </c>
      <c r="P604" s="233">
        <v>3.0</v>
      </c>
      <c r="Q604" s="233" t="s">
        <v>28</v>
      </c>
      <c r="R604" s="233" t="s">
        <v>27</v>
      </c>
      <c r="S604" s="236"/>
      <c r="T604" s="236"/>
      <c r="U604" s="236"/>
      <c r="V604" s="236"/>
      <c r="W604" s="236"/>
      <c r="X604" s="234">
        <v>159546.71</v>
      </c>
      <c r="Y604" s="234"/>
      <c r="Z604" s="234"/>
      <c r="AA604" s="235"/>
      <c r="AB604" s="235"/>
      <c r="AC604" s="236"/>
      <c r="AD604" s="233"/>
    </row>
    <row r="605">
      <c r="A605" s="229">
        <v>603.0</v>
      </c>
      <c r="B605" s="229" t="s">
        <v>54</v>
      </c>
      <c r="C605" s="229" t="s">
        <v>28</v>
      </c>
      <c r="D605" s="229" t="s">
        <v>28</v>
      </c>
      <c r="E605" s="229" t="s">
        <v>28</v>
      </c>
      <c r="F605" s="229">
        <v>48.0</v>
      </c>
      <c r="G605" s="229" t="s">
        <v>27</v>
      </c>
      <c r="H605" s="229" t="s">
        <v>30</v>
      </c>
      <c r="I605" s="233">
        <v>128.0</v>
      </c>
      <c r="J605" s="233" t="s">
        <v>34</v>
      </c>
      <c r="K605" s="233" t="s">
        <v>27</v>
      </c>
      <c r="L605" s="233" t="s">
        <v>27</v>
      </c>
      <c r="M605" s="233">
        <v>0.0</v>
      </c>
      <c r="N605" s="233">
        <v>3.0</v>
      </c>
      <c r="O605" s="233">
        <v>2.0</v>
      </c>
      <c r="P605" s="233">
        <v>2.0</v>
      </c>
      <c r="Q605" s="233" t="s">
        <v>28</v>
      </c>
      <c r="R605" s="233" t="s">
        <v>27</v>
      </c>
      <c r="S605" s="236"/>
      <c r="T605" s="236"/>
      <c r="U605" s="236"/>
      <c r="V605" s="236"/>
      <c r="W605" s="236"/>
      <c r="X605" s="234">
        <v>188944.85</v>
      </c>
      <c r="Y605" s="234"/>
      <c r="Z605" s="234"/>
      <c r="AA605" s="235"/>
      <c r="AB605" s="235"/>
      <c r="AC605" s="236"/>
      <c r="AD605" s="233"/>
    </row>
    <row r="606">
      <c r="A606" s="233">
        <v>604.0</v>
      </c>
      <c r="B606" s="229" t="s">
        <v>54</v>
      </c>
      <c r="C606" s="229" t="s">
        <v>28</v>
      </c>
      <c r="D606" s="229" t="s">
        <v>28</v>
      </c>
      <c r="E606" s="229" t="s">
        <v>28</v>
      </c>
      <c r="F606" s="229">
        <v>48.0</v>
      </c>
      <c r="G606" s="229" t="s">
        <v>27</v>
      </c>
      <c r="H606" s="229" t="s">
        <v>30</v>
      </c>
      <c r="I606" s="233">
        <v>128.0</v>
      </c>
      <c r="J606" s="233" t="s">
        <v>36</v>
      </c>
      <c r="K606" s="233" t="s">
        <v>27</v>
      </c>
      <c r="L606" s="233" t="s">
        <v>28</v>
      </c>
      <c r="M606" s="233">
        <v>0.0</v>
      </c>
      <c r="N606" s="233">
        <v>4.0</v>
      </c>
      <c r="O606" s="233">
        <v>1.0</v>
      </c>
      <c r="P606" s="233">
        <v>1.0</v>
      </c>
      <c r="Q606" s="233" t="s">
        <v>28</v>
      </c>
      <c r="R606" s="233" t="s">
        <v>28</v>
      </c>
      <c r="S606" s="236"/>
      <c r="T606" s="236"/>
      <c r="U606" s="236"/>
      <c r="V606" s="236"/>
      <c r="W606" s="236"/>
      <c r="X606" s="234">
        <v>123255.46</v>
      </c>
      <c r="Y606" s="234"/>
      <c r="Z606" s="234"/>
      <c r="AA606" s="235"/>
      <c r="AB606" s="235"/>
      <c r="AC606" s="236"/>
      <c r="AD606" s="233"/>
    </row>
    <row r="607">
      <c r="A607" s="229">
        <v>605.0</v>
      </c>
      <c r="B607" s="229" t="s">
        <v>54</v>
      </c>
      <c r="C607" s="229" t="s">
        <v>28</v>
      </c>
      <c r="D607" s="229" t="s">
        <v>28</v>
      </c>
      <c r="E607" s="229" t="s">
        <v>28</v>
      </c>
      <c r="F607" s="229">
        <v>48.0</v>
      </c>
      <c r="G607" s="229" t="s">
        <v>27</v>
      </c>
      <c r="H607" s="229" t="s">
        <v>30</v>
      </c>
      <c r="I607" s="233">
        <v>128.0</v>
      </c>
      <c r="J607" s="233" t="s">
        <v>37</v>
      </c>
      <c r="K607" s="233" t="s">
        <v>27</v>
      </c>
      <c r="L607" s="233" t="s">
        <v>27</v>
      </c>
      <c r="M607" s="233">
        <v>5.0</v>
      </c>
      <c r="N607" s="233">
        <v>5.0</v>
      </c>
      <c r="O607" s="233">
        <v>6.0</v>
      </c>
      <c r="P607" s="233">
        <v>5.0</v>
      </c>
      <c r="Q607" s="233" t="s">
        <v>28</v>
      </c>
      <c r="R607" s="233" t="s">
        <v>27</v>
      </c>
      <c r="S607" s="236"/>
      <c r="T607" s="236"/>
      <c r="U607" s="236"/>
      <c r="V607" s="236"/>
      <c r="W607" s="236"/>
      <c r="X607" s="234">
        <v>177813.91</v>
      </c>
      <c r="Y607" s="234"/>
      <c r="Z607" s="234"/>
      <c r="AA607" s="235"/>
      <c r="AB607" s="235"/>
      <c r="AC607" s="236"/>
      <c r="AD607" s="233"/>
    </row>
    <row r="608">
      <c r="A608" s="233">
        <v>606.0</v>
      </c>
      <c r="B608" s="229" t="s">
        <v>54</v>
      </c>
      <c r="C608" s="229" t="s">
        <v>28</v>
      </c>
      <c r="D608" s="229" t="s">
        <v>28</v>
      </c>
      <c r="E608" s="229" t="s">
        <v>28</v>
      </c>
      <c r="F608" s="229">
        <v>48.0</v>
      </c>
      <c r="G608" s="229" t="s">
        <v>27</v>
      </c>
      <c r="H608" s="229" t="s">
        <v>30</v>
      </c>
      <c r="I608" s="233">
        <v>128.0</v>
      </c>
      <c r="J608" s="233" t="s">
        <v>38</v>
      </c>
      <c r="K608" s="233" t="s">
        <v>27</v>
      </c>
      <c r="L608" s="233" t="s">
        <v>27</v>
      </c>
      <c r="M608" s="233">
        <v>7.0</v>
      </c>
      <c r="N608" s="233">
        <v>5.0</v>
      </c>
      <c r="O608" s="233">
        <v>8.0</v>
      </c>
      <c r="P608" s="233">
        <v>8.0</v>
      </c>
      <c r="Q608" s="233" t="s">
        <v>27</v>
      </c>
      <c r="R608" s="233" t="s">
        <v>27</v>
      </c>
      <c r="S608" s="236"/>
      <c r="T608" s="236"/>
      <c r="U608" s="236"/>
      <c r="V608" s="236"/>
      <c r="W608" s="236"/>
      <c r="X608" s="234">
        <v>159544.47</v>
      </c>
      <c r="Y608" s="234"/>
      <c r="Z608" s="234"/>
      <c r="AA608" s="235"/>
      <c r="AB608" s="235"/>
      <c r="AC608" s="236"/>
      <c r="AD608" s="233"/>
    </row>
    <row r="609">
      <c r="A609" s="229">
        <v>607.0</v>
      </c>
      <c r="B609" s="229" t="s">
        <v>54</v>
      </c>
      <c r="C609" s="229" t="s">
        <v>28</v>
      </c>
      <c r="D609" s="229" t="s">
        <v>28</v>
      </c>
      <c r="E609" s="229" t="s">
        <v>28</v>
      </c>
      <c r="F609" s="229">
        <v>48.0</v>
      </c>
      <c r="G609" s="229" t="s">
        <v>27</v>
      </c>
      <c r="H609" s="229" t="s">
        <v>30</v>
      </c>
      <c r="I609" s="233">
        <v>128.0</v>
      </c>
      <c r="J609" s="233" t="s">
        <v>39</v>
      </c>
      <c r="K609" s="233" t="s">
        <v>27</v>
      </c>
      <c r="L609" s="233" t="s">
        <v>27</v>
      </c>
      <c r="M609" s="233">
        <v>5.0</v>
      </c>
      <c r="N609" s="233">
        <v>6.0</v>
      </c>
      <c r="O609" s="233">
        <v>6.0</v>
      </c>
      <c r="P609" s="233">
        <v>6.0</v>
      </c>
      <c r="Q609" s="233" t="s">
        <v>28</v>
      </c>
      <c r="R609" s="233" t="s">
        <v>27</v>
      </c>
      <c r="S609" s="236"/>
      <c r="T609" s="236"/>
      <c r="U609" s="236"/>
      <c r="V609" s="236"/>
      <c r="W609" s="236"/>
      <c r="X609" s="234">
        <v>252435.19</v>
      </c>
      <c r="Y609" s="234"/>
      <c r="Z609" s="234"/>
      <c r="AA609" s="235"/>
      <c r="AB609" s="235"/>
      <c r="AC609" s="236"/>
      <c r="AD609" s="233"/>
    </row>
    <row r="610">
      <c r="A610" s="233">
        <v>608.0</v>
      </c>
      <c r="B610" s="229" t="s">
        <v>54</v>
      </c>
      <c r="C610" s="229" t="s">
        <v>28</v>
      </c>
      <c r="D610" s="229" t="s">
        <v>28</v>
      </c>
      <c r="E610" s="229" t="s">
        <v>28</v>
      </c>
      <c r="F610" s="229">
        <v>48.0</v>
      </c>
      <c r="G610" s="229" t="s">
        <v>27</v>
      </c>
      <c r="H610" s="229" t="s">
        <v>30</v>
      </c>
      <c r="I610" s="233">
        <v>128.0</v>
      </c>
      <c r="J610" s="233" t="s">
        <v>40</v>
      </c>
      <c r="K610" s="233" t="s">
        <v>27</v>
      </c>
      <c r="L610" s="233" t="s">
        <v>28</v>
      </c>
      <c r="M610" s="233">
        <v>3.0</v>
      </c>
      <c r="N610" s="233">
        <v>4.0</v>
      </c>
      <c r="O610" s="233">
        <v>4.0</v>
      </c>
      <c r="P610" s="233">
        <v>4.0</v>
      </c>
      <c r="Q610" s="233" t="s">
        <v>28</v>
      </c>
      <c r="R610" s="233" t="s">
        <v>27</v>
      </c>
      <c r="S610" s="236"/>
      <c r="T610" s="236"/>
      <c r="U610" s="236"/>
      <c r="V610" s="236"/>
      <c r="W610" s="236"/>
      <c r="X610" s="234">
        <v>193362.42</v>
      </c>
      <c r="Y610" s="234"/>
      <c r="Z610" s="234"/>
      <c r="AA610" s="235"/>
      <c r="AB610" s="235"/>
      <c r="AC610" s="236"/>
      <c r="AD610" s="233"/>
    </row>
    <row r="611">
      <c r="A611" s="229">
        <v>609.0</v>
      </c>
      <c r="B611" s="229" t="s">
        <v>54</v>
      </c>
      <c r="C611" s="229" t="s">
        <v>28</v>
      </c>
      <c r="D611" s="229" t="s">
        <v>28</v>
      </c>
      <c r="E611" s="229" t="s">
        <v>28</v>
      </c>
      <c r="F611" s="229">
        <v>48.0</v>
      </c>
      <c r="G611" s="229" t="s">
        <v>27</v>
      </c>
      <c r="H611" s="229" t="s">
        <v>30</v>
      </c>
      <c r="I611" s="233">
        <v>128.0</v>
      </c>
      <c r="J611" s="233" t="s">
        <v>41</v>
      </c>
      <c r="K611" s="233" t="s">
        <v>27</v>
      </c>
      <c r="L611" s="233" t="s">
        <v>27</v>
      </c>
      <c r="M611" s="233">
        <v>4.0</v>
      </c>
      <c r="N611" s="233">
        <v>0.0</v>
      </c>
      <c r="O611" s="233">
        <v>6.0</v>
      </c>
      <c r="P611" s="233">
        <v>3.0</v>
      </c>
      <c r="Q611" s="233" t="s">
        <v>28</v>
      </c>
      <c r="R611" s="233" t="s">
        <v>27</v>
      </c>
      <c r="S611" s="236"/>
      <c r="T611" s="236"/>
      <c r="U611" s="236"/>
      <c r="V611" s="236"/>
      <c r="W611" s="236"/>
      <c r="X611" s="234">
        <v>16379.78</v>
      </c>
      <c r="Y611" s="234"/>
      <c r="Z611" s="234"/>
      <c r="AA611" s="235"/>
      <c r="AB611" s="235"/>
      <c r="AC611" s="236"/>
      <c r="AD611" s="233"/>
    </row>
    <row r="612">
      <c r="A612" s="233">
        <v>610.0</v>
      </c>
      <c r="B612" s="229" t="s">
        <v>54</v>
      </c>
      <c r="C612" s="229" t="s">
        <v>28</v>
      </c>
      <c r="D612" s="229" t="s">
        <v>28</v>
      </c>
      <c r="E612" s="229" t="s">
        <v>28</v>
      </c>
      <c r="F612" s="229">
        <v>48.0</v>
      </c>
      <c r="G612" s="229" t="s">
        <v>27</v>
      </c>
      <c r="H612" s="229" t="s">
        <v>30</v>
      </c>
      <c r="I612" s="233">
        <v>128.0</v>
      </c>
      <c r="J612" s="233" t="s">
        <v>42</v>
      </c>
      <c r="K612" s="233" t="s">
        <v>27</v>
      </c>
      <c r="L612" s="233" t="s">
        <v>28</v>
      </c>
      <c r="M612" s="233">
        <v>1.0</v>
      </c>
      <c r="N612" s="233">
        <v>5.0</v>
      </c>
      <c r="O612" s="233">
        <v>2.0</v>
      </c>
      <c r="P612" s="233">
        <v>2.0</v>
      </c>
      <c r="Q612" s="233" t="s">
        <v>27</v>
      </c>
      <c r="R612" s="233" t="s">
        <v>27</v>
      </c>
      <c r="S612" s="236"/>
      <c r="T612" s="236"/>
      <c r="U612" s="236"/>
      <c r="V612" s="236"/>
      <c r="W612" s="236"/>
      <c r="X612" s="234">
        <v>168958.42</v>
      </c>
      <c r="Y612" s="234"/>
      <c r="Z612" s="234"/>
      <c r="AA612" s="235"/>
      <c r="AB612" s="235"/>
      <c r="AC612" s="236"/>
      <c r="AD612" s="233"/>
    </row>
    <row r="613">
      <c r="A613" s="229">
        <v>611.0</v>
      </c>
      <c r="B613" s="229" t="s">
        <v>54</v>
      </c>
      <c r="C613" s="229" t="s">
        <v>28</v>
      </c>
      <c r="D613" s="229" t="s">
        <v>28</v>
      </c>
      <c r="E613" s="229" t="s">
        <v>28</v>
      </c>
      <c r="F613" s="229">
        <v>48.0</v>
      </c>
      <c r="G613" s="229" t="s">
        <v>27</v>
      </c>
      <c r="H613" s="229" t="s">
        <v>30</v>
      </c>
      <c r="I613" s="233">
        <v>128.0</v>
      </c>
      <c r="J613" s="233" t="s">
        <v>44</v>
      </c>
      <c r="K613" s="233" t="s">
        <v>27</v>
      </c>
      <c r="L613" s="233" t="s">
        <v>28</v>
      </c>
      <c r="M613" s="233">
        <v>1.0</v>
      </c>
      <c r="N613" s="233">
        <v>4.0</v>
      </c>
      <c r="O613" s="233">
        <v>2.0</v>
      </c>
      <c r="P613" s="233">
        <v>2.0</v>
      </c>
      <c r="Q613" s="233" t="s">
        <v>27</v>
      </c>
      <c r="R613" s="233" t="s">
        <v>28</v>
      </c>
      <c r="S613" s="236"/>
      <c r="T613" s="236"/>
      <c r="U613" s="236"/>
      <c r="V613" s="236"/>
      <c r="W613" s="236"/>
      <c r="X613" s="234">
        <v>101493.7</v>
      </c>
      <c r="Y613" s="234"/>
      <c r="Z613" s="234"/>
      <c r="AA613" s="235"/>
      <c r="AB613" s="235"/>
      <c r="AC613" s="236"/>
      <c r="AD613" s="233"/>
    </row>
    <row r="614">
      <c r="A614" s="233">
        <v>612.0</v>
      </c>
      <c r="B614" s="229" t="s">
        <v>54</v>
      </c>
      <c r="C614" s="229" t="s">
        <v>28</v>
      </c>
      <c r="D614" s="229" t="s">
        <v>28</v>
      </c>
      <c r="E614" s="229" t="s">
        <v>28</v>
      </c>
      <c r="F614" s="229">
        <v>48.0</v>
      </c>
      <c r="G614" s="229" t="s">
        <v>27</v>
      </c>
      <c r="H614" s="229" t="s">
        <v>30</v>
      </c>
      <c r="I614" s="233">
        <v>128.0</v>
      </c>
      <c r="J614" s="233" t="s">
        <v>45</v>
      </c>
      <c r="K614" s="233" t="s">
        <v>27</v>
      </c>
      <c r="L614" s="233" t="s">
        <v>27</v>
      </c>
      <c r="M614" s="233">
        <v>1.0</v>
      </c>
      <c r="N614" s="233">
        <v>4.0</v>
      </c>
      <c r="O614" s="233">
        <v>2.0</v>
      </c>
      <c r="P614" s="233">
        <v>2.0</v>
      </c>
      <c r="Q614" s="233" t="s">
        <v>28</v>
      </c>
      <c r="R614" s="233" t="s">
        <v>27</v>
      </c>
      <c r="S614" s="236"/>
      <c r="T614" s="236"/>
      <c r="U614" s="236"/>
      <c r="V614" s="236"/>
      <c r="W614" s="236"/>
      <c r="X614" s="234">
        <v>87246.41</v>
      </c>
      <c r="Y614" s="234"/>
      <c r="Z614" s="234"/>
      <c r="AA614" s="235"/>
      <c r="AB614" s="235"/>
      <c r="AC614" s="236"/>
      <c r="AD614" s="233"/>
    </row>
    <row r="615">
      <c r="A615" s="229">
        <v>613.0</v>
      </c>
      <c r="B615" s="229" t="s">
        <v>54</v>
      </c>
      <c r="C615" s="229" t="s">
        <v>28</v>
      </c>
      <c r="D615" s="229" t="s">
        <v>28</v>
      </c>
      <c r="E615" s="229" t="s">
        <v>28</v>
      </c>
      <c r="F615" s="229">
        <v>48.0</v>
      </c>
      <c r="G615" s="229" t="s">
        <v>27</v>
      </c>
      <c r="H615" s="229" t="s">
        <v>30</v>
      </c>
      <c r="I615" s="233">
        <v>128.0</v>
      </c>
      <c r="J615" s="233" t="s">
        <v>46</v>
      </c>
      <c r="K615" s="233" t="s">
        <v>27</v>
      </c>
      <c r="L615" s="233" t="s">
        <v>27</v>
      </c>
      <c r="M615" s="233">
        <v>1.0</v>
      </c>
      <c r="N615" s="233">
        <v>0.0</v>
      </c>
      <c r="O615" s="233">
        <v>3.0</v>
      </c>
      <c r="P615" s="233">
        <v>3.0</v>
      </c>
      <c r="Q615" s="233" t="s">
        <v>28</v>
      </c>
      <c r="R615" s="233" t="s">
        <v>27</v>
      </c>
      <c r="S615" s="236"/>
      <c r="T615" s="236"/>
      <c r="U615" s="236"/>
      <c r="V615" s="236"/>
      <c r="W615" s="236"/>
      <c r="X615" s="234">
        <v>54457.83</v>
      </c>
      <c r="Y615" s="234"/>
      <c r="Z615" s="234"/>
      <c r="AA615" s="235"/>
      <c r="AB615" s="235"/>
      <c r="AC615" s="236"/>
      <c r="AD615" s="233"/>
    </row>
    <row r="616">
      <c r="A616" s="233">
        <v>614.0</v>
      </c>
      <c r="B616" s="229" t="s">
        <v>54</v>
      </c>
      <c r="C616" s="229" t="s">
        <v>28</v>
      </c>
      <c r="D616" s="229" t="s">
        <v>28</v>
      </c>
      <c r="E616" s="229" t="s">
        <v>28</v>
      </c>
      <c r="F616" s="229">
        <v>48.0</v>
      </c>
      <c r="G616" s="229" t="s">
        <v>27</v>
      </c>
      <c r="H616" s="229" t="s">
        <v>30</v>
      </c>
      <c r="I616" s="233">
        <v>128.0</v>
      </c>
      <c r="J616" s="233" t="s">
        <v>49</v>
      </c>
      <c r="K616" s="233" t="s">
        <v>27</v>
      </c>
      <c r="L616" s="233" t="s">
        <v>28</v>
      </c>
      <c r="M616" s="233">
        <v>1.0</v>
      </c>
      <c r="N616" s="233">
        <v>6.0</v>
      </c>
      <c r="O616" s="233">
        <v>2.0</v>
      </c>
      <c r="P616" s="233">
        <v>2.0</v>
      </c>
      <c r="Q616" s="233" t="s">
        <v>28</v>
      </c>
      <c r="R616" s="233" t="s">
        <v>28</v>
      </c>
      <c r="S616" s="236"/>
      <c r="T616" s="236"/>
      <c r="U616" s="236"/>
      <c r="V616" s="236"/>
      <c r="W616" s="236"/>
      <c r="X616" s="234">
        <v>129462.83</v>
      </c>
      <c r="Y616" s="234"/>
      <c r="Z616" s="234"/>
      <c r="AA616" s="235"/>
      <c r="AB616" s="235"/>
      <c r="AC616" s="236"/>
      <c r="AD616" s="233"/>
    </row>
    <row r="617">
      <c r="A617" s="229">
        <v>615.0</v>
      </c>
      <c r="B617" s="229" t="s">
        <v>54</v>
      </c>
      <c r="C617" s="229" t="s">
        <v>28</v>
      </c>
      <c r="D617" s="229" t="s">
        <v>28</v>
      </c>
      <c r="E617" s="229" t="s">
        <v>28</v>
      </c>
      <c r="F617" s="229">
        <v>48.0</v>
      </c>
      <c r="G617" s="229" t="s">
        <v>27</v>
      </c>
      <c r="H617" s="229" t="s">
        <v>30</v>
      </c>
      <c r="I617" s="233">
        <v>128.0</v>
      </c>
      <c r="J617" s="233" t="s">
        <v>52</v>
      </c>
      <c r="K617" s="233" t="s">
        <v>27</v>
      </c>
      <c r="L617" s="233" t="s">
        <v>27</v>
      </c>
      <c r="M617" s="233">
        <v>0.0</v>
      </c>
      <c r="N617" s="233">
        <v>0.0</v>
      </c>
      <c r="O617" s="233">
        <v>3.0</v>
      </c>
      <c r="P617" s="233">
        <v>2.0</v>
      </c>
      <c r="Q617" s="233" t="s">
        <v>28</v>
      </c>
      <c r="R617" s="233" t="s">
        <v>27</v>
      </c>
      <c r="S617" s="236"/>
      <c r="T617" s="236"/>
      <c r="U617" s="236"/>
      <c r="V617" s="236"/>
      <c r="W617" s="236"/>
      <c r="X617" s="234">
        <v>62211.52</v>
      </c>
      <c r="Y617" s="234"/>
      <c r="Z617" s="234"/>
      <c r="AA617" s="235"/>
      <c r="AB617" s="235"/>
      <c r="AC617" s="236"/>
      <c r="AD617" s="233"/>
    </row>
  </sheetData>
  <mergeCells count="5">
    <mergeCell ref="B1:D1"/>
    <mergeCell ref="E1:H1"/>
    <mergeCell ref="K1:R1"/>
    <mergeCell ref="S1:W1"/>
    <mergeCell ref="X1:AC1"/>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1.43"/>
    <col customWidth="1" min="2" max="2" width="11.86"/>
    <col customWidth="1" min="3" max="3" width="13.43"/>
    <col customWidth="1" min="4" max="4" width="15.57"/>
    <col customWidth="1" min="5" max="5" width="12.29"/>
    <col customWidth="1" min="6" max="6" width="15.57"/>
    <col customWidth="1" min="7" max="7" width="17.71"/>
    <col customWidth="1" min="8" max="8" width="12.43"/>
    <col customWidth="1" min="9" max="9" width="15.14"/>
    <col customWidth="1" min="10" max="10" width="14.29"/>
    <col customWidth="1" min="11" max="11" width="15.0"/>
    <col customWidth="1" min="12" max="12" width="15.43"/>
    <col customWidth="1" min="13" max="13" width="12.43"/>
    <col customWidth="1" min="14" max="14" width="14.14"/>
    <col customWidth="1" min="15" max="15" width="18.71"/>
    <col customWidth="1" min="16" max="16" width="18.43"/>
    <col customWidth="1" min="17" max="17" width="20.29"/>
    <col customWidth="1" min="18" max="18" width="13.43"/>
    <col customWidth="1" min="19" max="19" width="11.43"/>
    <col customWidth="1" min="20" max="21" width="17.14"/>
    <col customWidth="1" min="22" max="22" width="18.0"/>
    <col customWidth="1" min="23" max="23" width="21.86"/>
    <col customWidth="1" min="24" max="24" width="19.57"/>
    <col customWidth="1" min="25" max="25" width="18.71"/>
    <col customWidth="1" min="26" max="26" width="20.43"/>
    <col customWidth="1" min="27" max="27" width="17.57"/>
    <col customWidth="1" min="28" max="28" width="17.0"/>
    <col customWidth="1" min="29" max="29" width="20.71"/>
    <col customWidth="1" min="30" max="30" width="17.71"/>
    <col customWidth="1" min="31" max="32" width="16.43"/>
    <col customWidth="1" min="33" max="33" width="69.0"/>
  </cols>
  <sheetData>
    <row r="1">
      <c r="A1" s="1"/>
      <c r="B1" s="2" t="s">
        <v>0</v>
      </c>
      <c r="C1" s="3"/>
      <c r="D1" s="4"/>
      <c r="E1" s="238"/>
      <c r="F1" s="5" t="s">
        <v>1</v>
      </c>
      <c r="G1" s="3"/>
      <c r="H1" s="3"/>
      <c r="I1" s="4"/>
      <c r="J1" s="6" t="s">
        <v>2</v>
      </c>
      <c r="K1" s="118" t="s">
        <v>3</v>
      </c>
      <c r="L1" s="129" t="s">
        <v>79</v>
      </c>
      <c r="M1" s="3"/>
      <c r="N1" s="3"/>
      <c r="O1" s="3"/>
      <c r="P1" s="3"/>
      <c r="Q1" s="3"/>
      <c r="R1" s="3"/>
      <c r="S1" s="4"/>
      <c r="T1" s="239" t="s">
        <v>4</v>
      </c>
      <c r="U1" s="3"/>
      <c r="V1" s="3"/>
      <c r="W1" s="3"/>
      <c r="X1" s="3"/>
      <c r="Y1" s="4"/>
      <c r="Z1" s="240" t="s">
        <v>5</v>
      </c>
      <c r="AA1" s="3"/>
      <c r="AB1" s="3"/>
      <c r="AC1" s="3"/>
      <c r="AD1" s="3"/>
      <c r="AE1" s="3"/>
      <c r="AF1" s="3"/>
      <c r="AG1" s="241" t="s">
        <v>193</v>
      </c>
      <c r="AH1" s="242"/>
      <c r="AI1" s="60"/>
      <c r="AJ1" s="243"/>
      <c r="AL1" s="123"/>
      <c r="AM1" s="123"/>
      <c r="AN1" s="123"/>
      <c r="AO1" s="123"/>
      <c r="AP1" s="123"/>
      <c r="AQ1" s="123"/>
      <c r="AR1" s="123"/>
      <c r="AS1" s="123"/>
    </row>
    <row r="2">
      <c r="A2" s="13" t="s">
        <v>153</v>
      </c>
      <c r="B2" s="14" t="s">
        <v>7</v>
      </c>
      <c r="C2" s="14" t="s">
        <v>61</v>
      </c>
      <c r="D2" s="14" t="s">
        <v>62</v>
      </c>
      <c r="E2" s="14" t="s">
        <v>202</v>
      </c>
      <c r="F2" s="14" t="s">
        <v>63</v>
      </c>
      <c r="G2" s="14" t="s">
        <v>64</v>
      </c>
      <c r="H2" s="14" t="s">
        <v>65</v>
      </c>
      <c r="I2" s="14" t="s">
        <v>67</v>
      </c>
      <c r="J2" s="14" t="s">
        <v>68</v>
      </c>
      <c r="K2" s="14" t="s">
        <v>3</v>
      </c>
      <c r="L2" s="14" t="s">
        <v>96</v>
      </c>
      <c r="M2" s="14" t="s">
        <v>97</v>
      </c>
      <c r="N2" s="14" t="s">
        <v>98</v>
      </c>
      <c r="O2" s="14" t="s">
        <v>99</v>
      </c>
      <c r="P2" s="14" t="s">
        <v>101</v>
      </c>
      <c r="Q2" s="14" t="s">
        <v>102</v>
      </c>
      <c r="R2" s="14" t="s">
        <v>103</v>
      </c>
      <c r="S2" s="14" t="s">
        <v>104</v>
      </c>
      <c r="T2" s="20" t="s">
        <v>69</v>
      </c>
      <c r="U2" s="20" t="s">
        <v>70</v>
      </c>
      <c r="V2" s="20" t="s">
        <v>71</v>
      </c>
      <c r="W2" s="20" t="s">
        <v>158</v>
      </c>
      <c r="X2" s="244" t="s">
        <v>203</v>
      </c>
      <c r="Y2" s="245" t="s">
        <v>22</v>
      </c>
      <c r="Z2" s="14" t="s">
        <v>161</v>
      </c>
      <c r="AA2" s="246" t="s">
        <v>75</v>
      </c>
      <c r="AB2" s="247" t="s">
        <v>76</v>
      </c>
      <c r="AC2" s="248" t="s">
        <v>204</v>
      </c>
      <c r="AD2" s="249" t="s">
        <v>164</v>
      </c>
      <c r="AE2" s="250" t="s">
        <v>165</v>
      </c>
      <c r="AF2" s="251" t="s">
        <v>166</v>
      </c>
      <c r="AG2" s="252" t="s">
        <v>193</v>
      </c>
      <c r="AL2" s="123"/>
      <c r="AM2" s="123"/>
      <c r="AN2" s="123"/>
      <c r="AO2" s="123"/>
      <c r="AP2" s="123"/>
      <c r="AQ2" s="123"/>
      <c r="AR2" s="123"/>
      <c r="AS2" s="123"/>
    </row>
    <row r="3">
      <c r="A3" s="24">
        <v>1.0</v>
      </c>
      <c r="B3" s="24" t="s">
        <v>26</v>
      </c>
      <c r="C3" s="24" t="s">
        <v>27</v>
      </c>
      <c r="D3" s="24" t="s">
        <v>27</v>
      </c>
      <c r="E3" s="131" t="s">
        <v>205</v>
      </c>
      <c r="F3" s="24" t="s">
        <v>28</v>
      </c>
      <c r="G3" s="24">
        <v>48.0</v>
      </c>
      <c r="H3" s="24" t="s">
        <v>29</v>
      </c>
      <c r="I3" s="24" t="s">
        <v>30</v>
      </c>
      <c r="J3" s="24">
        <v>1.0</v>
      </c>
      <c r="K3" s="24" t="s">
        <v>31</v>
      </c>
      <c r="L3" s="131" t="s">
        <v>27</v>
      </c>
      <c r="M3" s="131" t="s">
        <v>28</v>
      </c>
      <c r="N3" s="131">
        <v>0.0</v>
      </c>
      <c r="O3" s="131">
        <v>7.0</v>
      </c>
      <c r="P3" s="131">
        <v>1.0</v>
      </c>
      <c r="Q3" s="131">
        <v>1.0</v>
      </c>
      <c r="R3" s="131" t="s">
        <v>28</v>
      </c>
      <c r="S3" s="131" t="s">
        <v>27</v>
      </c>
      <c r="T3" s="24">
        <v>341.471</v>
      </c>
      <c r="U3" s="24">
        <v>81.568</v>
      </c>
      <c r="V3" s="24">
        <v>0.0</v>
      </c>
      <c r="W3" s="24">
        <v>140.0</v>
      </c>
      <c r="X3" s="24">
        <v>18.51695</v>
      </c>
      <c r="Y3" s="253">
        <f t="shared" ref="Y3:Y7" si="1">iferror(round(X3/(AA3-AB3-AC3)*100,4),"")</f>
        <v>56.898</v>
      </c>
      <c r="Z3" s="254">
        <v>37.272</v>
      </c>
      <c r="AA3" s="255">
        <v>485.18156</v>
      </c>
      <c r="AB3" s="256">
        <v>452.55876</v>
      </c>
      <c r="AC3" s="27">
        <v>0.078667</v>
      </c>
      <c r="AD3" s="257"/>
      <c r="AE3" s="258"/>
      <c r="AF3" s="259"/>
      <c r="AG3" s="260"/>
      <c r="AL3" s="123"/>
      <c r="AM3" s="123"/>
      <c r="AN3" s="123"/>
      <c r="AO3" s="123"/>
      <c r="AP3" s="123"/>
      <c r="AQ3" s="123"/>
      <c r="AR3" s="123"/>
      <c r="AS3" s="123"/>
    </row>
    <row r="4">
      <c r="A4" s="24">
        <v>2.0</v>
      </c>
      <c r="B4" s="24" t="s">
        <v>26</v>
      </c>
      <c r="C4" s="24" t="s">
        <v>27</v>
      </c>
      <c r="D4" s="24" t="s">
        <v>27</v>
      </c>
      <c r="E4" s="131" t="s">
        <v>205</v>
      </c>
      <c r="F4" s="24" t="s">
        <v>28</v>
      </c>
      <c r="G4" s="24">
        <v>48.0</v>
      </c>
      <c r="H4" s="24" t="s">
        <v>29</v>
      </c>
      <c r="I4" s="24" t="s">
        <v>30</v>
      </c>
      <c r="J4" s="24">
        <v>1.0</v>
      </c>
      <c r="K4" s="24" t="s">
        <v>32</v>
      </c>
      <c r="L4" s="24" t="s">
        <v>27</v>
      </c>
      <c r="M4" s="24" t="s">
        <v>27</v>
      </c>
      <c r="N4" s="24">
        <v>8.0</v>
      </c>
      <c r="O4" s="24">
        <v>0.0</v>
      </c>
      <c r="P4" s="24">
        <v>10.0</v>
      </c>
      <c r="Q4" s="24">
        <v>5.0</v>
      </c>
      <c r="R4" s="24" t="s">
        <v>28</v>
      </c>
      <c r="S4" s="24" t="s">
        <v>27</v>
      </c>
      <c r="T4" s="24">
        <v>437.468</v>
      </c>
      <c r="U4" s="24">
        <v>171.84</v>
      </c>
      <c r="V4" s="24">
        <v>0.0</v>
      </c>
      <c r="W4" s="24">
        <v>281.0</v>
      </c>
      <c r="X4" s="24">
        <v>4.14171</v>
      </c>
      <c r="Y4" s="253">
        <f t="shared" si="1"/>
        <v>21.7358</v>
      </c>
      <c r="Z4" s="254">
        <v>26.775</v>
      </c>
      <c r="AA4" s="255">
        <v>437.94169</v>
      </c>
      <c r="AB4" s="256">
        <v>418.78085</v>
      </c>
      <c r="AC4" s="27">
        <v>0.106059</v>
      </c>
      <c r="AD4" s="257"/>
      <c r="AE4" s="258"/>
      <c r="AF4" s="261"/>
      <c r="AG4" s="258"/>
      <c r="AL4" s="123"/>
      <c r="AM4" s="123"/>
      <c r="AN4" s="123"/>
      <c r="AO4" s="123"/>
      <c r="AP4" s="123"/>
      <c r="AQ4" s="123"/>
      <c r="AR4" s="123"/>
      <c r="AS4" s="123"/>
    </row>
    <row r="5">
      <c r="A5" s="24">
        <v>3.0</v>
      </c>
      <c r="B5" s="24" t="s">
        <v>26</v>
      </c>
      <c r="C5" s="24" t="s">
        <v>27</v>
      </c>
      <c r="D5" s="24" t="s">
        <v>27</v>
      </c>
      <c r="E5" s="131" t="s">
        <v>205</v>
      </c>
      <c r="F5" s="24" t="s">
        <v>28</v>
      </c>
      <c r="G5" s="24">
        <v>48.0</v>
      </c>
      <c r="H5" s="24" t="s">
        <v>29</v>
      </c>
      <c r="I5" s="24" t="s">
        <v>30</v>
      </c>
      <c r="J5" s="24">
        <v>1.0</v>
      </c>
      <c r="K5" s="24" t="s">
        <v>33</v>
      </c>
      <c r="L5" s="24" t="s">
        <v>27</v>
      </c>
      <c r="M5" s="24" t="s">
        <v>28</v>
      </c>
      <c r="N5" s="24">
        <v>2.0</v>
      </c>
      <c r="O5" s="24">
        <v>4.0</v>
      </c>
      <c r="P5" s="24">
        <v>3.0</v>
      </c>
      <c r="Q5" s="24">
        <v>3.0</v>
      </c>
      <c r="R5" s="24" t="s">
        <v>28</v>
      </c>
      <c r="S5" s="24" t="s">
        <v>27</v>
      </c>
      <c r="T5" s="24">
        <v>327.647</v>
      </c>
      <c r="U5" s="24">
        <v>99.423</v>
      </c>
      <c r="V5" s="24">
        <v>0.0</v>
      </c>
      <c r="W5" s="24">
        <v>161.0</v>
      </c>
      <c r="X5" s="24">
        <v>7.0351</v>
      </c>
      <c r="Y5" s="253">
        <f t="shared" si="1"/>
        <v>37.1595</v>
      </c>
      <c r="Z5" s="254">
        <v>18.663</v>
      </c>
      <c r="AA5" s="255">
        <v>435.87648</v>
      </c>
      <c r="AB5" s="256">
        <v>416.86374</v>
      </c>
      <c r="AC5" s="27">
        <v>0.08055</v>
      </c>
      <c r="AD5" s="257"/>
      <c r="AE5" s="258"/>
      <c r="AF5" s="261"/>
      <c r="AG5" s="258"/>
      <c r="AL5" s="123"/>
      <c r="AM5" s="123"/>
      <c r="AN5" s="123"/>
      <c r="AO5" s="123"/>
      <c r="AP5" s="123"/>
      <c r="AQ5" s="123"/>
      <c r="AR5" s="123"/>
      <c r="AS5" s="123"/>
    </row>
    <row r="6">
      <c r="A6" s="24">
        <v>4.0</v>
      </c>
      <c r="B6" s="24" t="s">
        <v>26</v>
      </c>
      <c r="C6" s="24" t="s">
        <v>27</v>
      </c>
      <c r="D6" s="24" t="s">
        <v>27</v>
      </c>
      <c r="E6" s="131" t="s">
        <v>205</v>
      </c>
      <c r="F6" s="24" t="s">
        <v>28</v>
      </c>
      <c r="G6" s="24">
        <v>48.0</v>
      </c>
      <c r="H6" s="24" t="s">
        <v>29</v>
      </c>
      <c r="I6" s="24" t="s">
        <v>30</v>
      </c>
      <c r="J6" s="24">
        <v>1.0</v>
      </c>
      <c r="K6" s="24" t="s">
        <v>34</v>
      </c>
      <c r="L6" s="24" t="s">
        <v>27</v>
      </c>
      <c r="M6" s="24" t="s">
        <v>27</v>
      </c>
      <c r="N6" s="24">
        <v>0.0</v>
      </c>
      <c r="O6" s="24">
        <v>3.0</v>
      </c>
      <c r="P6" s="24">
        <v>2.0</v>
      </c>
      <c r="Q6" s="24">
        <v>2.0</v>
      </c>
      <c r="R6" s="24" t="s">
        <v>28</v>
      </c>
      <c r="S6" s="24" t="s">
        <v>27</v>
      </c>
      <c r="T6" s="24">
        <v>246.816</v>
      </c>
      <c r="U6" s="24">
        <v>102.175</v>
      </c>
      <c r="V6" s="24">
        <v>0.0</v>
      </c>
      <c r="W6" s="24">
        <v>165.0</v>
      </c>
      <c r="X6" s="24">
        <v>14.79969</v>
      </c>
      <c r="Y6" s="253">
        <f t="shared" si="1"/>
        <v>56.5574</v>
      </c>
      <c r="Z6" s="254">
        <v>30.324</v>
      </c>
      <c r="AA6" s="255">
        <v>440.97605</v>
      </c>
      <c r="AB6" s="256">
        <v>414.72741</v>
      </c>
      <c r="AC6" s="27">
        <v>0.081067</v>
      </c>
      <c r="AD6" s="257"/>
      <c r="AE6" s="258"/>
      <c r="AF6" s="261"/>
      <c r="AG6" s="258"/>
      <c r="AL6" s="123"/>
      <c r="AM6" s="123"/>
      <c r="AN6" s="123"/>
      <c r="AO6" s="123"/>
      <c r="AP6" s="123"/>
      <c r="AQ6" s="123"/>
      <c r="AR6" s="123"/>
      <c r="AS6" s="123"/>
    </row>
    <row r="7">
      <c r="A7" s="24">
        <v>5.0</v>
      </c>
      <c r="B7" s="24" t="s">
        <v>26</v>
      </c>
      <c r="C7" s="24" t="s">
        <v>27</v>
      </c>
      <c r="D7" s="24" t="s">
        <v>27</v>
      </c>
      <c r="E7" s="131" t="s">
        <v>205</v>
      </c>
      <c r="F7" s="24" t="s">
        <v>28</v>
      </c>
      <c r="G7" s="24">
        <v>48.0</v>
      </c>
      <c r="H7" s="24" t="s">
        <v>29</v>
      </c>
      <c r="I7" s="24" t="s">
        <v>30</v>
      </c>
      <c r="J7" s="24">
        <v>1.0</v>
      </c>
      <c r="K7" s="24" t="s">
        <v>35</v>
      </c>
      <c r="L7" s="24" t="s">
        <v>27</v>
      </c>
      <c r="M7" s="24" t="s">
        <v>28</v>
      </c>
      <c r="N7" s="24">
        <v>5.0</v>
      </c>
      <c r="O7" s="24">
        <v>4.0</v>
      </c>
      <c r="P7" s="24">
        <v>6.0</v>
      </c>
      <c r="Q7" s="24">
        <v>6.0</v>
      </c>
      <c r="R7" s="24" t="s">
        <v>28</v>
      </c>
      <c r="S7" s="24" t="s">
        <v>27</v>
      </c>
      <c r="T7" s="24">
        <v>333.917</v>
      </c>
      <c r="U7" s="24">
        <v>97.024</v>
      </c>
      <c r="V7" s="24">
        <v>0.0</v>
      </c>
      <c r="W7" s="24">
        <v>160.0</v>
      </c>
      <c r="X7" s="24">
        <v>6.71094</v>
      </c>
      <c r="Y7" s="253">
        <f t="shared" si="1"/>
        <v>34.0122</v>
      </c>
      <c r="Z7" s="254">
        <v>23.0</v>
      </c>
      <c r="AA7" s="255">
        <v>476.86237</v>
      </c>
      <c r="AB7" s="256">
        <v>457.02603</v>
      </c>
      <c r="AC7" s="27">
        <v>0.10537</v>
      </c>
      <c r="AD7" s="257"/>
      <c r="AE7" s="258"/>
      <c r="AF7" s="261"/>
      <c r="AG7" s="258"/>
      <c r="AL7" s="123"/>
      <c r="AM7" s="123"/>
      <c r="AN7" s="123"/>
      <c r="AO7" s="123"/>
      <c r="AP7" s="123"/>
      <c r="AQ7" s="123"/>
      <c r="AR7" s="123"/>
      <c r="AS7" s="123"/>
    </row>
    <row r="8">
      <c r="A8" s="24">
        <v>6.0</v>
      </c>
      <c r="B8" s="24" t="s">
        <v>26</v>
      </c>
      <c r="C8" s="24" t="s">
        <v>27</v>
      </c>
      <c r="D8" s="24" t="s">
        <v>27</v>
      </c>
      <c r="E8" s="131" t="s">
        <v>205</v>
      </c>
      <c r="F8" s="24" t="s">
        <v>28</v>
      </c>
      <c r="G8" s="24">
        <v>48.0</v>
      </c>
      <c r="H8" s="24" t="s">
        <v>29</v>
      </c>
      <c r="I8" s="24" t="s">
        <v>30</v>
      </c>
      <c r="J8" s="24">
        <v>1.0</v>
      </c>
      <c r="K8" s="24" t="s">
        <v>36</v>
      </c>
      <c r="L8" s="24" t="s">
        <v>27</v>
      </c>
      <c r="M8" s="24" t="s">
        <v>28</v>
      </c>
      <c r="N8" s="24">
        <v>0.0</v>
      </c>
      <c r="O8" s="24">
        <v>4.0</v>
      </c>
      <c r="P8" s="24">
        <v>1.0</v>
      </c>
      <c r="Q8" s="24">
        <v>1.0</v>
      </c>
      <c r="R8" s="24" t="s">
        <v>28</v>
      </c>
      <c r="S8" s="24" t="s">
        <v>28</v>
      </c>
      <c r="T8" s="24">
        <v>188.416</v>
      </c>
      <c r="U8" s="24">
        <v>44.927</v>
      </c>
      <c r="V8" s="24">
        <v>0.0</v>
      </c>
      <c r="W8" s="24">
        <v>44.0</v>
      </c>
      <c r="X8" s="24">
        <v>5.75088</v>
      </c>
      <c r="Y8" s="253">
        <f>iferror(X8/(AA8-AB8-AC8)*100,"")</f>
        <v>37.66591918</v>
      </c>
      <c r="Z8" s="254">
        <v>11.871</v>
      </c>
      <c r="AA8" s="255">
        <v>452.34139</v>
      </c>
      <c r="AB8" s="256">
        <v>436.95261</v>
      </c>
      <c r="AC8" s="27">
        <v>0.120654</v>
      </c>
      <c r="AD8" s="257"/>
      <c r="AE8" s="258"/>
      <c r="AF8" s="261"/>
      <c r="AG8" s="258"/>
      <c r="AL8" s="123"/>
      <c r="AM8" s="123"/>
      <c r="AN8" s="123"/>
      <c r="AO8" s="123"/>
      <c r="AP8" s="123"/>
      <c r="AQ8" s="123"/>
      <c r="AR8" s="123"/>
      <c r="AS8" s="123"/>
    </row>
    <row r="9">
      <c r="A9" s="24">
        <v>7.0</v>
      </c>
      <c r="B9" s="24" t="s">
        <v>26</v>
      </c>
      <c r="C9" s="24" t="s">
        <v>27</v>
      </c>
      <c r="D9" s="24" t="s">
        <v>27</v>
      </c>
      <c r="E9" s="131" t="s">
        <v>205</v>
      </c>
      <c r="F9" s="24" t="s">
        <v>28</v>
      </c>
      <c r="G9" s="24">
        <v>48.0</v>
      </c>
      <c r="H9" s="24" t="s">
        <v>29</v>
      </c>
      <c r="I9" s="24" t="s">
        <v>30</v>
      </c>
      <c r="J9" s="24">
        <v>1.0</v>
      </c>
      <c r="K9" s="24" t="s">
        <v>37</v>
      </c>
      <c r="L9" s="24" t="s">
        <v>27</v>
      </c>
      <c r="M9" s="24" t="s">
        <v>27</v>
      </c>
      <c r="N9" s="24">
        <v>5.0</v>
      </c>
      <c r="O9" s="24">
        <v>5.0</v>
      </c>
      <c r="P9" s="24">
        <v>6.0</v>
      </c>
      <c r="Q9" s="24">
        <v>5.0</v>
      </c>
      <c r="R9" s="24" t="s">
        <v>28</v>
      </c>
      <c r="S9" s="24" t="s">
        <v>27</v>
      </c>
      <c r="T9" s="24">
        <v>516.187</v>
      </c>
      <c r="U9" s="24">
        <v>169.789</v>
      </c>
      <c r="V9" s="24">
        <v>0.0</v>
      </c>
      <c r="W9" s="24">
        <v>266.0</v>
      </c>
      <c r="X9" s="24">
        <v>13.86428</v>
      </c>
      <c r="Y9" s="253">
        <f t="shared" ref="Y9:Y12" si="2">iferror(round(X9/(AA9-AB9-AC9)*100,4),"")</f>
        <v>46.9299</v>
      </c>
      <c r="Z9" s="254">
        <v>34.664</v>
      </c>
      <c r="AA9" s="255">
        <v>480.73527</v>
      </c>
      <c r="AB9" s="256">
        <v>451.10982</v>
      </c>
      <c r="AC9" s="27">
        <v>0.082935</v>
      </c>
      <c r="AD9" s="257"/>
      <c r="AE9" s="258"/>
      <c r="AF9" s="261"/>
      <c r="AG9" s="258"/>
      <c r="AL9" s="123"/>
      <c r="AM9" s="123"/>
      <c r="AN9" s="123"/>
      <c r="AO9" s="123"/>
      <c r="AP9" s="123"/>
      <c r="AQ9" s="123"/>
      <c r="AR9" s="123"/>
      <c r="AS9" s="123"/>
    </row>
    <row r="10">
      <c r="A10" s="24">
        <v>8.0</v>
      </c>
      <c r="B10" s="24" t="s">
        <v>26</v>
      </c>
      <c r="C10" s="24" t="s">
        <v>27</v>
      </c>
      <c r="D10" s="24" t="s">
        <v>27</v>
      </c>
      <c r="E10" s="131" t="s">
        <v>205</v>
      </c>
      <c r="F10" s="24" t="s">
        <v>28</v>
      </c>
      <c r="G10" s="24">
        <v>48.0</v>
      </c>
      <c r="H10" s="24" t="s">
        <v>29</v>
      </c>
      <c r="I10" s="24" t="s">
        <v>30</v>
      </c>
      <c r="J10" s="24">
        <v>1.0</v>
      </c>
      <c r="K10" s="24" t="s">
        <v>38</v>
      </c>
      <c r="L10" s="24" t="s">
        <v>27</v>
      </c>
      <c r="M10" s="24" t="s">
        <v>27</v>
      </c>
      <c r="N10" s="24">
        <v>7.0</v>
      </c>
      <c r="O10" s="24">
        <v>5.0</v>
      </c>
      <c r="P10" s="24">
        <v>8.0</v>
      </c>
      <c r="Q10" s="24">
        <v>8.0</v>
      </c>
      <c r="R10" s="24" t="s">
        <v>27</v>
      </c>
      <c r="S10" s="24" t="s">
        <v>27</v>
      </c>
      <c r="T10" s="24">
        <v>568.733</v>
      </c>
      <c r="U10" s="24">
        <v>133.344</v>
      </c>
      <c r="V10" s="24">
        <v>0.0</v>
      </c>
      <c r="W10" s="24">
        <v>233.0</v>
      </c>
      <c r="X10" s="24">
        <v>6.62297</v>
      </c>
      <c r="Y10" s="253">
        <f t="shared" si="2"/>
        <v>29.2189</v>
      </c>
      <c r="Z10" s="254">
        <v>23.285</v>
      </c>
      <c r="AA10" s="255">
        <v>444.15456</v>
      </c>
      <c r="AB10" s="256">
        <v>421.41633</v>
      </c>
      <c r="AC10" s="27">
        <v>0.071506</v>
      </c>
      <c r="AD10" s="257"/>
      <c r="AE10" s="258"/>
      <c r="AF10" s="261"/>
      <c r="AG10" s="258"/>
      <c r="AL10" s="123"/>
      <c r="AM10" s="123"/>
      <c r="AN10" s="123"/>
      <c r="AO10" s="123"/>
      <c r="AP10" s="123"/>
      <c r="AQ10" s="123"/>
      <c r="AR10" s="123"/>
      <c r="AS10" s="123"/>
    </row>
    <row r="11">
      <c r="A11" s="24">
        <v>9.0</v>
      </c>
      <c r="B11" s="24" t="s">
        <v>26</v>
      </c>
      <c r="C11" s="24" t="s">
        <v>27</v>
      </c>
      <c r="D11" s="24" t="s">
        <v>27</v>
      </c>
      <c r="E11" s="131" t="s">
        <v>205</v>
      </c>
      <c r="F11" s="24" t="s">
        <v>28</v>
      </c>
      <c r="G11" s="24">
        <v>48.0</v>
      </c>
      <c r="H11" s="24" t="s">
        <v>29</v>
      </c>
      <c r="I11" s="24" t="s">
        <v>30</v>
      </c>
      <c r="J11" s="24">
        <v>1.0</v>
      </c>
      <c r="K11" s="24" t="s">
        <v>39</v>
      </c>
      <c r="L11" s="24" t="s">
        <v>27</v>
      </c>
      <c r="M11" s="24" t="s">
        <v>27</v>
      </c>
      <c r="N11" s="24">
        <v>5.0</v>
      </c>
      <c r="O11" s="24">
        <v>6.0</v>
      </c>
      <c r="P11" s="24">
        <v>6.0</v>
      </c>
      <c r="Q11" s="24">
        <v>6.0</v>
      </c>
      <c r="R11" s="24" t="s">
        <v>28</v>
      </c>
      <c r="S11" s="24" t="s">
        <v>27</v>
      </c>
      <c r="T11" s="24">
        <v>292.255</v>
      </c>
      <c r="U11" s="24">
        <v>81.599</v>
      </c>
      <c r="V11" s="24">
        <v>0.0</v>
      </c>
      <c r="W11" s="24">
        <v>157.0</v>
      </c>
      <c r="X11" s="24">
        <v>30.16918</v>
      </c>
      <c r="Y11" s="253">
        <f t="shared" si="2"/>
        <v>71.3111</v>
      </c>
      <c r="Z11" s="254">
        <v>43.813</v>
      </c>
      <c r="AA11" s="255">
        <v>460.63253</v>
      </c>
      <c r="AB11" s="256">
        <v>418.25603</v>
      </c>
      <c r="AC11" s="27">
        <v>0.070046</v>
      </c>
      <c r="AD11" s="257"/>
      <c r="AE11" s="258"/>
      <c r="AF11" s="261"/>
      <c r="AG11" s="258"/>
      <c r="AL11" s="123"/>
      <c r="AM11" s="123"/>
      <c r="AN11" s="123"/>
      <c r="AO11" s="123"/>
      <c r="AP11" s="123"/>
      <c r="AQ11" s="123"/>
      <c r="AR11" s="123"/>
      <c r="AS11" s="123"/>
    </row>
    <row r="12">
      <c r="A12" s="24">
        <v>10.0</v>
      </c>
      <c r="B12" s="24" t="s">
        <v>26</v>
      </c>
      <c r="C12" s="24" t="s">
        <v>27</v>
      </c>
      <c r="D12" s="24" t="s">
        <v>27</v>
      </c>
      <c r="E12" s="131" t="s">
        <v>205</v>
      </c>
      <c r="F12" s="24" t="s">
        <v>28</v>
      </c>
      <c r="G12" s="24">
        <v>48.0</v>
      </c>
      <c r="H12" s="24" t="s">
        <v>29</v>
      </c>
      <c r="I12" s="24" t="s">
        <v>30</v>
      </c>
      <c r="J12" s="24">
        <v>1.0</v>
      </c>
      <c r="K12" s="24" t="s">
        <v>40</v>
      </c>
      <c r="L12" s="24" t="s">
        <v>27</v>
      </c>
      <c r="M12" s="24" t="s">
        <v>28</v>
      </c>
      <c r="N12" s="24">
        <v>3.0</v>
      </c>
      <c r="O12" s="24">
        <v>4.0</v>
      </c>
      <c r="P12" s="24">
        <v>4.0</v>
      </c>
      <c r="Q12" s="24">
        <v>4.0</v>
      </c>
      <c r="R12" s="24" t="s">
        <v>28</v>
      </c>
      <c r="S12" s="24" t="s">
        <v>27</v>
      </c>
      <c r="T12" s="24">
        <v>381.566</v>
      </c>
      <c r="U12" s="24">
        <v>138.078</v>
      </c>
      <c r="V12" s="24">
        <v>0.0</v>
      </c>
      <c r="W12" s="24">
        <v>282.0</v>
      </c>
      <c r="X12" s="24">
        <v>8.79086</v>
      </c>
      <c r="Y12" s="253">
        <f t="shared" si="2"/>
        <v>36.8136</v>
      </c>
      <c r="Z12" s="254">
        <v>21.64</v>
      </c>
      <c r="AA12" s="255">
        <v>474.58034</v>
      </c>
      <c r="AB12" s="256">
        <v>450.61945</v>
      </c>
      <c r="AC12" s="27">
        <v>0.081515</v>
      </c>
      <c r="AD12" s="257"/>
      <c r="AE12" s="258"/>
      <c r="AF12" s="261"/>
      <c r="AG12" s="258"/>
      <c r="AL12" s="123"/>
      <c r="AM12" s="123"/>
      <c r="AN12" s="123"/>
      <c r="AO12" s="123"/>
      <c r="AP12" s="123"/>
      <c r="AQ12" s="123"/>
      <c r="AR12" s="123"/>
      <c r="AS12" s="123"/>
    </row>
    <row r="13">
      <c r="A13" s="132">
        <v>11.0</v>
      </c>
      <c r="B13" s="132" t="s">
        <v>26</v>
      </c>
      <c r="C13" s="132" t="s">
        <v>27</v>
      </c>
      <c r="D13" s="132" t="s">
        <v>27</v>
      </c>
      <c r="E13" s="262" t="s">
        <v>205</v>
      </c>
      <c r="F13" s="132" t="s">
        <v>28</v>
      </c>
      <c r="G13" s="132">
        <v>48.0</v>
      </c>
      <c r="H13" s="132" t="s">
        <v>29</v>
      </c>
      <c r="I13" s="132" t="s">
        <v>30</v>
      </c>
      <c r="J13" s="132">
        <v>1.0</v>
      </c>
      <c r="K13" s="132" t="s">
        <v>41</v>
      </c>
      <c r="L13" s="132" t="s">
        <v>27</v>
      </c>
      <c r="M13" s="132" t="s">
        <v>27</v>
      </c>
      <c r="N13" s="132">
        <v>4.0</v>
      </c>
      <c r="O13" s="132">
        <v>0.0</v>
      </c>
      <c r="P13" s="132">
        <v>6.0</v>
      </c>
      <c r="Q13" s="132">
        <v>3.0</v>
      </c>
      <c r="R13" s="132" t="s">
        <v>28</v>
      </c>
      <c r="S13" s="132" t="s">
        <v>27</v>
      </c>
      <c r="T13" s="132"/>
      <c r="U13" s="132"/>
      <c r="V13" s="132"/>
      <c r="W13" s="132"/>
      <c r="X13" s="132"/>
      <c r="Y13" s="263"/>
      <c r="Z13" s="264"/>
      <c r="AA13" s="265"/>
      <c r="AB13" s="265"/>
      <c r="AC13" s="265"/>
      <c r="AD13" s="266"/>
      <c r="AE13" s="132"/>
      <c r="AF13" s="267"/>
      <c r="AG13" s="132" t="s">
        <v>206</v>
      </c>
      <c r="AL13" s="123"/>
      <c r="AM13" s="123"/>
      <c r="AN13" s="123"/>
      <c r="AO13" s="123"/>
      <c r="AP13" s="123"/>
      <c r="AQ13" s="123"/>
      <c r="AR13" s="123"/>
      <c r="AS13" s="123"/>
    </row>
    <row r="14">
      <c r="A14" s="24">
        <v>12.0</v>
      </c>
      <c r="B14" s="24" t="s">
        <v>26</v>
      </c>
      <c r="C14" s="24" t="s">
        <v>27</v>
      </c>
      <c r="D14" s="24" t="s">
        <v>27</v>
      </c>
      <c r="E14" s="131" t="s">
        <v>205</v>
      </c>
      <c r="F14" s="24" t="s">
        <v>28</v>
      </c>
      <c r="G14" s="24">
        <v>48.0</v>
      </c>
      <c r="H14" s="24" t="s">
        <v>29</v>
      </c>
      <c r="I14" s="24" t="s">
        <v>30</v>
      </c>
      <c r="J14" s="24">
        <v>1.0</v>
      </c>
      <c r="K14" s="24" t="s">
        <v>42</v>
      </c>
      <c r="L14" s="24" t="s">
        <v>27</v>
      </c>
      <c r="M14" s="24" t="s">
        <v>28</v>
      </c>
      <c r="N14" s="24">
        <v>1.0</v>
      </c>
      <c r="O14" s="24">
        <v>5.0</v>
      </c>
      <c r="P14" s="24">
        <v>2.0</v>
      </c>
      <c r="Q14" s="24">
        <v>2.0</v>
      </c>
      <c r="R14" s="24" t="s">
        <v>27</v>
      </c>
      <c r="S14" s="24" t="s">
        <v>27</v>
      </c>
      <c r="T14" s="24">
        <v>262.076</v>
      </c>
      <c r="U14" s="24">
        <v>60.864</v>
      </c>
      <c r="V14" s="24">
        <v>0.0</v>
      </c>
      <c r="W14" s="24">
        <v>114.0</v>
      </c>
      <c r="X14" s="24">
        <v>16.8617</v>
      </c>
      <c r="Y14" s="253">
        <f t="shared" ref="Y14:Y23" si="3">iferror(round(X14/(AA14-AB14-AC14)*100,4),"")</f>
        <v>60.8684</v>
      </c>
      <c r="Z14" s="254">
        <v>27.412</v>
      </c>
      <c r="AA14" s="255">
        <v>447.25593</v>
      </c>
      <c r="AB14" s="256">
        <v>419.48605</v>
      </c>
      <c r="AC14" s="27">
        <v>0.067979</v>
      </c>
      <c r="AD14" s="257"/>
      <c r="AE14" s="258"/>
      <c r="AF14" s="261"/>
      <c r="AG14" s="258"/>
      <c r="AL14" s="123"/>
      <c r="AM14" s="123"/>
      <c r="AN14" s="123"/>
      <c r="AO14" s="123"/>
      <c r="AP14" s="123"/>
      <c r="AQ14" s="123"/>
      <c r="AR14" s="123"/>
      <c r="AS14" s="123"/>
    </row>
    <row r="15">
      <c r="A15" s="24">
        <v>13.0</v>
      </c>
      <c r="B15" s="24" t="s">
        <v>26</v>
      </c>
      <c r="C15" s="24" t="s">
        <v>27</v>
      </c>
      <c r="D15" s="24" t="s">
        <v>27</v>
      </c>
      <c r="E15" s="131" t="s">
        <v>205</v>
      </c>
      <c r="F15" s="24" t="s">
        <v>28</v>
      </c>
      <c r="G15" s="24">
        <v>48.0</v>
      </c>
      <c r="H15" s="24" t="s">
        <v>29</v>
      </c>
      <c r="I15" s="24" t="s">
        <v>30</v>
      </c>
      <c r="J15" s="24">
        <v>1.0</v>
      </c>
      <c r="K15" s="24" t="s">
        <v>43</v>
      </c>
      <c r="L15" s="24" t="s">
        <v>27</v>
      </c>
      <c r="M15" s="24" t="s">
        <v>27</v>
      </c>
      <c r="N15" s="24">
        <v>1.0</v>
      </c>
      <c r="O15" s="24">
        <v>0.0</v>
      </c>
      <c r="P15" s="24">
        <v>2.0</v>
      </c>
      <c r="Q15" s="24">
        <v>2.0</v>
      </c>
      <c r="R15" s="24" t="s">
        <v>28</v>
      </c>
      <c r="S15" s="24" t="s">
        <v>27</v>
      </c>
      <c r="T15" s="24">
        <v>108.895</v>
      </c>
      <c r="U15" s="24">
        <v>40.704</v>
      </c>
      <c r="V15" s="24">
        <v>0.0</v>
      </c>
      <c r="W15" s="24">
        <v>71.0</v>
      </c>
      <c r="X15" s="24">
        <v>77.36565</v>
      </c>
      <c r="Y15" s="253">
        <f t="shared" si="3"/>
        <v>89.1377</v>
      </c>
      <c r="Z15" s="254">
        <v>85.188</v>
      </c>
      <c r="AA15" s="255">
        <v>536.33368</v>
      </c>
      <c r="AB15" s="256">
        <v>449.44137</v>
      </c>
      <c r="AC15" s="27">
        <v>0.098858</v>
      </c>
      <c r="AD15" s="257"/>
      <c r="AE15" s="258"/>
      <c r="AF15" s="261"/>
      <c r="AG15" s="258"/>
      <c r="AL15" s="123"/>
      <c r="AM15" s="123"/>
      <c r="AN15" s="123"/>
      <c r="AO15" s="123"/>
      <c r="AP15" s="123"/>
      <c r="AQ15" s="123"/>
      <c r="AR15" s="123"/>
      <c r="AS15" s="123"/>
    </row>
    <row r="16">
      <c r="A16" s="24">
        <v>14.0</v>
      </c>
      <c r="B16" s="24" t="s">
        <v>26</v>
      </c>
      <c r="C16" s="24" t="s">
        <v>27</v>
      </c>
      <c r="D16" s="24" t="s">
        <v>27</v>
      </c>
      <c r="E16" s="131" t="s">
        <v>205</v>
      </c>
      <c r="F16" s="24" t="s">
        <v>28</v>
      </c>
      <c r="G16" s="24">
        <v>48.0</v>
      </c>
      <c r="H16" s="24" t="s">
        <v>29</v>
      </c>
      <c r="I16" s="24" t="s">
        <v>30</v>
      </c>
      <c r="J16" s="24">
        <v>1.0</v>
      </c>
      <c r="K16" s="24" t="s">
        <v>44</v>
      </c>
      <c r="L16" s="24" t="s">
        <v>27</v>
      </c>
      <c r="M16" s="24" t="s">
        <v>28</v>
      </c>
      <c r="N16" s="24">
        <v>1.0</v>
      </c>
      <c r="O16" s="24">
        <v>4.0</v>
      </c>
      <c r="P16" s="24">
        <v>2.0</v>
      </c>
      <c r="Q16" s="24">
        <v>2.0</v>
      </c>
      <c r="R16" s="24" t="s">
        <v>27</v>
      </c>
      <c r="S16" s="24" t="s">
        <v>28</v>
      </c>
      <c r="T16" s="24">
        <v>320.09</v>
      </c>
      <c r="U16" s="24">
        <v>74.879</v>
      </c>
      <c r="V16" s="24">
        <v>0.0</v>
      </c>
      <c r="W16" s="24">
        <v>72.0</v>
      </c>
      <c r="X16" s="24">
        <v>4.50151</v>
      </c>
      <c r="Y16" s="253">
        <f t="shared" si="3"/>
        <v>29.2585</v>
      </c>
      <c r="Z16" s="254">
        <v>12.461</v>
      </c>
      <c r="AA16" s="255">
        <v>438.11025</v>
      </c>
      <c r="AB16" s="256">
        <v>422.64255</v>
      </c>
      <c r="AC16" s="27">
        <v>0.082382</v>
      </c>
      <c r="AD16" s="257"/>
      <c r="AE16" s="258"/>
      <c r="AF16" s="261"/>
      <c r="AG16" s="258"/>
      <c r="AL16" s="123"/>
      <c r="AM16" s="123"/>
      <c r="AN16" s="123"/>
      <c r="AO16" s="123"/>
      <c r="AP16" s="123"/>
      <c r="AQ16" s="123"/>
      <c r="AR16" s="123"/>
      <c r="AS16" s="123"/>
    </row>
    <row r="17">
      <c r="A17" s="24">
        <v>15.0</v>
      </c>
      <c r="B17" s="24" t="s">
        <v>26</v>
      </c>
      <c r="C17" s="24" t="s">
        <v>27</v>
      </c>
      <c r="D17" s="24" t="s">
        <v>27</v>
      </c>
      <c r="E17" s="131" t="s">
        <v>205</v>
      </c>
      <c r="F17" s="24" t="s">
        <v>28</v>
      </c>
      <c r="G17" s="24">
        <v>48.0</v>
      </c>
      <c r="H17" s="24" t="s">
        <v>29</v>
      </c>
      <c r="I17" s="24" t="s">
        <v>30</v>
      </c>
      <c r="J17" s="24">
        <v>1.0</v>
      </c>
      <c r="K17" s="24" t="s">
        <v>45</v>
      </c>
      <c r="L17" s="24" t="s">
        <v>27</v>
      </c>
      <c r="M17" s="24" t="s">
        <v>27</v>
      </c>
      <c r="N17" s="24">
        <v>1.0</v>
      </c>
      <c r="O17" s="24">
        <v>4.0</v>
      </c>
      <c r="P17" s="24">
        <v>2.0</v>
      </c>
      <c r="Q17" s="24">
        <v>2.0</v>
      </c>
      <c r="R17" s="24" t="s">
        <v>28</v>
      </c>
      <c r="S17" s="24" t="s">
        <v>27</v>
      </c>
      <c r="T17" s="24">
        <v>209.791</v>
      </c>
      <c r="U17" s="24">
        <v>55.743</v>
      </c>
      <c r="V17" s="24">
        <v>0.0</v>
      </c>
      <c r="W17" s="24">
        <v>102.0</v>
      </c>
      <c r="X17" s="24">
        <v>4.69316</v>
      </c>
      <c r="Y17" s="253">
        <f t="shared" si="3"/>
        <v>31.184</v>
      </c>
      <c r="Z17" s="254">
        <v>12.001</v>
      </c>
      <c r="AA17" s="255">
        <v>430.27642</v>
      </c>
      <c r="AB17" s="256">
        <v>415.14565</v>
      </c>
      <c r="AC17" s="27">
        <v>0.080862</v>
      </c>
      <c r="AD17" s="257"/>
      <c r="AE17" s="258"/>
      <c r="AF17" s="261"/>
      <c r="AG17" s="258"/>
      <c r="AL17" s="123"/>
      <c r="AM17" s="123"/>
      <c r="AN17" s="123"/>
      <c r="AO17" s="123"/>
      <c r="AP17" s="123"/>
      <c r="AQ17" s="123"/>
      <c r="AR17" s="123"/>
      <c r="AS17" s="123"/>
    </row>
    <row r="18">
      <c r="A18" s="27">
        <v>16.0</v>
      </c>
      <c r="B18" s="27" t="s">
        <v>26</v>
      </c>
      <c r="C18" s="27" t="s">
        <v>27</v>
      </c>
      <c r="D18" s="27" t="s">
        <v>27</v>
      </c>
      <c r="E18" s="131" t="s">
        <v>205</v>
      </c>
      <c r="F18" s="27" t="s">
        <v>28</v>
      </c>
      <c r="G18" s="27">
        <v>48.0</v>
      </c>
      <c r="H18" s="27" t="s">
        <v>29</v>
      </c>
      <c r="I18" s="27" t="s">
        <v>30</v>
      </c>
      <c r="J18" s="27">
        <v>1.0</v>
      </c>
      <c r="K18" s="27" t="s">
        <v>46</v>
      </c>
      <c r="L18" s="27" t="s">
        <v>27</v>
      </c>
      <c r="M18" s="27" t="s">
        <v>27</v>
      </c>
      <c r="N18" s="27">
        <v>1.0</v>
      </c>
      <c r="O18" s="27">
        <v>0.0</v>
      </c>
      <c r="P18" s="27">
        <v>3.0</v>
      </c>
      <c r="Q18" s="27">
        <v>3.0</v>
      </c>
      <c r="R18" s="27" t="s">
        <v>28</v>
      </c>
      <c r="S18" s="27" t="s">
        <v>27</v>
      </c>
      <c r="T18" s="27">
        <v>417.95</v>
      </c>
      <c r="U18" s="27">
        <v>159.327</v>
      </c>
      <c r="V18" s="27">
        <v>0.0</v>
      </c>
      <c r="W18" s="27">
        <v>325.0</v>
      </c>
      <c r="X18" s="27">
        <v>24.97007</v>
      </c>
      <c r="Y18" s="253">
        <f t="shared" si="3"/>
        <v>62.6187</v>
      </c>
      <c r="Z18" s="268">
        <v>41.418</v>
      </c>
      <c r="AA18" s="33">
        <v>443.08817</v>
      </c>
      <c r="AB18" s="33">
        <v>403.10352</v>
      </c>
      <c r="AC18" s="33">
        <v>0.108255</v>
      </c>
      <c r="AD18" s="269"/>
      <c r="AE18" s="27"/>
      <c r="AF18" s="270"/>
      <c r="AG18" s="27"/>
      <c r="AH18" s="123"/>
      <c r="AI18" s="123"/>
      <c r="AJ18" s="123"/>
      <c r="AK18" s="123"/>
      <c r="AL18" s="123"/>
      <c r="AM18" s="123"/>
      <c r="AN18" s="123"/>
      <c r="AO18" s="123"/>
      <c r="AP18" s="123"/>
      <c r="AQ18" s="123"/>
      <c r="AR18" s="123"/>
      <c r="AS18" s="123"/>
    </row>
    <row r="19">
      <c r="A19" s="24">
        <v>17.0</v>
      </c>
      <c r="B19" s="24" t="s">
        <v>26</v>
      </c>
      <c r="C19" s="24" t="s">
        <v>27</v>
      </c>
      <c r="D19" s="24" t="s">
        <v>27</v>
      </c>
      <c r="E19" s="131" t="s">
        <v>205</v>
      </c>
      <c r="F19" s="24" t="s">
        <v>28</v>
      </c>
      <c r="G19" s="24">
        <v>48.0</v>
      </c>
      <c r="H19" s="24" t="s">
        <v>29</v>
      </c>
      <c r="I19" s="24" t="s">
        <v>30</v>
      </c>
      <c r="J19" s="24">
        <v>1.0</v>
      </c>
      <c r="K19" s="24" t="s">
        <v>47</v>
      </c>
      <c r="L19" s="24" t="s">
        <v>27</v>
      </c>
      <c r="M19" s="24" t="s">
        <v>27</v>
      </c>
      <c r="N19" s="24">
        <v>2.0</v>
      </c>
      <c r="O19" s="24">
        <v>3.0</v>
      </c>
      <c r="P19" s="24">
        <v>3.0</v>
      </c>
      <c r="Q19" s="24">
        <v>2.0</v>
      </c>
      <c r="R19" s="24" t="s">
        <v>28</v>
      </c>
      <c r="S19" s="24" t="s">
        <v>28</v>
      </c>
      <c r="T19" s="24">
        <v>255.04</v>
      </c>
      <c r="U19" s="24">
        <v>40.96</v>
      </c>
      <c r="V19" s="24">
        <v>0.0</v>
      </c>
      <c r="W19" s="24">
        <v>41.0</v>
      </c>
      <c r="X19" s="24">
        <v>11.47411</v>
      </c>
      <c r="Y19" s="253">
        <f t="shared" si="3"/>
        <v>53.2327</v>
      </c>
      <c r="Z19" s="254">
        <v>19.961</v>
      </c>
      <c r="AA19" s="255">
        <v>454.53537</v>
      </c>
      <c r="AB19" s="256">
        <v>432.91163</v>
      </c>
      <c r="AC19" s="27">
        <v>0.069131</v>
      </c>
      <c r="AD19" s="257"/>
      <c r="AE19" s="258"/>
      <c r="AF19" s="261"/>
      <c r="AG19" s="258"/>
      <c r="AL19" s="123"/>
      <c r="AM19" s="123"/>
      <c r="AN19" s="123"/>
      <c r="AO19" s="123"/>
      <c r="AP19" s="123"/>
      <c r="AQ19" s="123"/>
      <c r="AR19" s="123"/>
      <c r="AS19" s="123"/>
    </row>
    <row r="20">
      <c r="A20" s="24">
        <v>18.0</v>
      </c>
      <c r="B20" s="24" t="s">
        <v>26</v>
      </c>
      <c r="C20" s="24" t="s">
        <v>27</v>
      </c>
      <c r="D20" s="24" t="s">
        <v>27</v>
      </c>
      <c r="E20" s="131" t="s">
        <v>205</v>
      </c>
      <c r="F20" s="24" t="s">
        <v>28</v>
      </c>
      <c r="G20" s="24">
        <v>48.0</v>
      </c>
      <c r="H20" s="24" t="s">
        <v>29</v>
      </c>
      <c r="I20" s="24" t="s">
        <v>30</v>
      </c>
      <c r="J20" s="24">
        <v>1.0</v>
      </c>
      <c r="K20" s="24" t="s">
        <v>48</v>
      </c>
      <c r="L20" s="24" t="s">
        <v>27</v>
      </c>
      <c r="M20" s="24" t="s">
        <v>27</v>
      </c>
      <c r="N20" s="24">
        <v>2.0</v>
      </c>
      <c r="O20" s="24">
        <v>2.0</v>
      </c>
      <c r="P20" s="24">
        <v>4.0</v>
      </c>
      <c r="Q20" s="24">
        <v>3.0</v>
      </c>
      <c r="R20" s="24" t="s">
        <v>28</v>
      </c>
      <c r="S20" s="24" t="s">
        <v>27</v>
      </c>
      <c r="T20" s="24">
        <v>307.231</v>
      </c>
      <c r="U20" s="24">
        <v>112.576</v>
      </c>
      <c r="V20" s="24">
        <v>0.0</v>
      </c>
      <c r="W20" s="24">
        <v>193.0</v>
      </c>
      <c r="X20" s="24">
        <v>13.58245</v>
      </c>
      <c r="Y20" s="253">
        <f t="shared" si="3"/>
        <v>50.916</v>
      </c>
      <c r="Z20" s="254">
        <v>24.711</v>
      </c>
      <c r="AA20" s="255">
        <v>492.39945</v>
      </c>
      <c r="AB20" s="256">
        <v>465.61784</v>
      </c>
      <c r="AC20" s="27">
        <v>0.105444</v>
      </c>
      <c r="AD20" s="257"/>
      <c r="AE20" s="258"/>
      <c r="AF20" s="261"/>
      <c r="AG20" s="258"/>
      <c r="AL20" s="123"/>
      <c r="AM20" s="123"/>
      <c r="AN20" s="123"/>
      <c r="AO20" s="123"/>
      <c r="AP20" s="123"/>
      <c r="AQ20" s="123"/>
      <c r="AR20" s="123"/>
      <c r="AS20" s="123"/>
    </row>
    <row r="21">
      <c r="A21" s="24">
        <v>19.0</v>
      </c>
      <c r="B21" s="24" t="s">
        <v>26</v>
      </c>
      <c r="C21" s="24" t="s">
        <v>27</v>
      </c>
      <c r="D21" s="24" t="s">
        <v>27</v>
      </c>
      <c r="E21" s="131" t="s">
        <v>205</v>
      </c>
      <c r="F21" s="24" t="s">
        <v>28</v>
      </c>
      <c r="G21" s="24">
        <v>48.0</v>
      </c>
      <c r="H21" s="24" t="s">
        <v>29</v>
      </c>
      <c r="I21" s="24" t="s">
        <v>30</v>
      </c>
      <c r="J21" s="24">
        <v>1.0</v>
      </c>
      <c r="K21" s="24" t="s">
        <v>49</v>
      </c>
      <c r="L21" s="24" t="s">
        <v>27</v>
      </c>
      <c r="M21" s="24" t="s">
        <v>28</v>
      </c>
      <c r="N21" s="24">
        <v>1.0</v>
      </c>
      <c r="O21" s="24">
        <v>6.0</v>
      </c>
      <c r="P21" s="24">
        <v>2.0</v>
      </c>
      <c r="Q21" s="24">
        <v>2.0</v>
      </c>
      <c r="R21" s="24" t="s">
        <v>28</v>
      </c>
      <c r="S21" s="24" t="s">
        <v>28</v>
      </c>
      <c r="T21" s="24">
        <v>591.866</v>
      </c>
      <c r="U21" s="24">
        <v>200.191</v>
      </c>
      <c r="V21" s="24">
        <v>0.0</v>
      </c>
      <c r="W21" s="24">
        <v>169.0</v>
      </c>
      <c r="X21" s="24">
        <v>36.90873</v>
      </c>
      <c r="Y21" s="253">
        <f t="shared" si="3"/>
        <v>71.1351</v>
      </c>
      <c r="Z21" s="254">
        <v>48.612</v>
      </c>
      <c r="AA21" s="255">
        <v>450.29891</v>
      </c>
      <c r="AB21" s="256">
        <v>398.34747</v>
      </c>
      <c r="AC21" s="27">
        <v>0.066043</v>
      </c>
      <c r="AD21" s="257"/>
      <c r="AE21" s="258"/>
      <c r="AF21" s="261"/>
      <c r="AG21" s="258"/>
      <c r="AL21" s="123"/>
      <c r="AM21" s="123"/>
      <c r="AN21" s="123"/>
      <c r="AO21" s="123"/>
      <c r="AP21" s="123"/>
      <c r="AQ21" s="123"/>
      <c r="AR21" s="123"/>
      <c r="AS21" s="123"/>
    </row>
    <row r="22">
      <c r="A22" s="24">
        <v>20.0</v>
      </c>
      <c r="B22" s="24" t="s">
        <v>26</v>
      </c>
      <c r="C22" s="24" t="s">
        <v>27</v>
      </c>
      <c r="D22" s="24" t="s">
        <v>27</v>
      </c>
      <c r="E22" s="131" t="s">
        <v>205</v>
      </c>
      <c r="F22" s="24" t="s">
        <v>28</v>
      </c>
      <c r="G22" s="24">
        <v>48.0</v>
      </c>
      <c r="H22" s="24" t="s">
        <v>29</v>
      </c>
      <c r="I22" s="24" t="s">
        <v>30</v>
      </c>
      <c r="J22" s="24">
        <v>1.0</v>
      </c>
      <c r="K22" s="24" t="s">
        <v>50</v>
      </c>
      <c r="L22" s="24" t="s">
        <v>27</v>
      </c>
      <c r="M22" s="24" t="s">
        <v>27</v>
      </c>
      <c r="N22" s="24">
        <v>2.0</v>
      </c>
      <c r="O22" s="24">
        <v>3.0</v>
      </c>
      <c r="P22" s="24">
        <v>5.0</v>
      </c>
      <c r="Q22" s="24">
        <v>5.0</v>
      </c>
      <c r="R22" s="24" t="s">
        <v>28</v>
      </c>
      <c r="S22" s="24" t="s">
        <v>27</v>
      </c>
      <c r="T22" s="24">
        <v>434.907</v>
      </c>
      <c r="U22" s="24">
        <v>155.647</v>
      </c>
      <c r="V22" s="24">
        <v>0.0</v>
      </c>
      <c r="W22" s="24">
        <v>251.0</v>
      </c>
      <c r="X22" s="24">
        <v>9.7209</v>
      </c>
      <c r="Y22" s="253">
        <f t="shared" si="3"/>
        <v>40.9176</v>
      </c>
      <c r="Z22" s="254">
        <v>22.843</v>
      </c>
      <c r="AA22" s="255">
        <v>426.15779</v>
      </c>
      <c r="AB22" s="256">
        <v>402.31537</v>
      </c>
      <c r="AC22" s="27">
        <v>0.085165</v>
      </c>
      <c r="AD22" s="257"/>
      <c r="AE22" s="258"/>
      <c r="AF22" s="261"/>
      <c r="AG22" s="258"/>
      <c r="AL22" s="123"/>
      <c r="AM22" s="123"/>
      <c r="AN22" s="123"/>
      <c r="AO22" s="123"/>
      <c r="AP22" s="123"/>
      <c r="AQ22" s="123"/>
      <c r="AR22" s="123"/>
      <c r="AS22" s="123"/>
    </row>
    <row r="23">
      <c r="A23" s="24">
        <v>21.0</v>
      </c>
      <c r="B23" s="24" t="s">
        <v>26</v>
      </c>
      <c r="C23" s="24" t="s">
        <v>27</v>
      </c>
      <c r="D23" s="24" t="s">
        <v>27</v>
      </c>
      <c r="E23" s="131" t="s">
        <v>205</v>
      </c>
      <c r="F23" s="24" t="s">
        <v>28</v>
      </c>
      <c r="G23" s="24">
        <v>48.0</v>
      </c>
      <c r="H23" s="24" t="s">
        <v>29</v>
      </c>
      <c r="I23" s="24" t="s">
        <v>30</v>
      </c>
      <c r="J23" s="24">
        <v>1.0</v>
      </c>
      <c r="K23" s="24" t="s">
        <v>51</v>
      </c>
      <c r="L23" s="24" t="s">
        <v>27</v>
      </c>
      <c r="M23" s="24" t="s">
        <v>27</v>
      </c>
      <c r="N23" s="24">
        <v>3.0</v>
      </c>
      <c r="O23" s="24">
        <v>4.0</v>
      </c>
      <c r="P23" s="24">
        <v>6.0</v>
      </c>
      <c r="Q23" s="24">
        <v>4.0</v>
      </c>
      <c r="R23" s="24" t="s">
        <v>28</v>
      </c>
      <c r="S23" s="24" t="s">
        <v>27</v>
      </c>
      <c r="T23" s="24">
        <v>1447.9</v>
      </c>
      <c r="U23" s="24">
        <v>866.684</v>
      </c>
      <c r="V23" s="24">
        <v>460.0</v>
      </c>
      <c r="W23" s="24">
        <v>1561.0</v>
      </c>
      <c r="X23" s="24">
        <v>1125.388831</v>
      </c>
      <c r="Y23" s="253">
        <f t="shared" si="3"/>
        <v>96.3484</v>
      </c>
      <c r="Z23" s="254">
        <v>1108.749</v>
      </c>
      <c r="AA23" s="255">
        <v>1593.891612</v>
      </c>
      <c r="AB23" s="256">
        <v>425.73324</v>
      </c>
      <c r="AC23" s="27">
        <v>0.116785</v>
      </c>
      <c r="AD23" s="257"/>
      <c r="AE23" s="258"/>
      <c r="AF23" s="261"/>
      <c r="AG23" s="258"/>
      <c r="AL23" s="123"/>
      <c r="AM23" s="123"/>
      <c r="AN23" s="123"/>
      <c r="AO23" s="123"/>
      <c r="AP23" s="123"/>
      <c r="AQ23" s="123"/>
      <c r="AR23" s="123"/>
      <c r="AS23" s="123"/>
    </row>
    <row r="24">
      <c r="A24" s="132">
        <v>22.0</v>
      </c>
      <c r="B24" s="132" t="s">
        <v>26</v>
      </c>
      <c r="C24" s="132" t="s">
        <v>27</v>
      </c>
      <c r="D24" s="132" t="s">
        <v>27</v>
      </c>
      <c r="E24" s="262" t="s">
        <v>205</v>
      </c>
      <c r="F24" s="132" t="s">
        <v>28</v>
      </c>
      <c r="G24" s="132">
        <v>48.0</v>
      </c>
      <c r="H24" s="132" t="s">
        <v>29</v>
      </c>
      <c r="I24" s="132" t="s">
        <v>30</v>
      </c>
      <c r="J24" s="132">
        <v>1.0</v>
      </c>
      <c r="K24" s="132" t="s">
        <v>52</v>
      </c>
      <c r="L24" s="132" t="s">
        <v>27</v>
      </c>
      <c r="M24" s="132" t="s">
        <v>27</v>
      </c>
      <c r="N24" s="132">
        <v>0.0</v>
      </c>
      <c r="O24" s="132">
        <v>0.0</v>
      </c>
      <c r="P24" s="132">
        <v>3.0</v>
      </c>
      <c r="Q24" s="132">
        <v>2.0</v>
      </c>
      <c r="R24" s="132" t="s">
        <v>28</v>
      </c>
      <c r="S24" s="132" t="s">
        <v>27</v>
      </c>
      <c r="T24" s="263"/>
      <c r="U24" s="263"/>
      <c r="V24" s="263"/>
      <c r="W24" s="263"/>
      <c r="X24" s="263"/>
      <c r="Y24" s="263"/>
      <c r="Z24" s="265"/>
      <c r="AA24" s="265"/>
      <c r="AB24" s="265"/>
      <c r="AC24" s="265"/>
      <c r="AD24" s="271"/>
      <c r="AE24" s="263"/>
      <c r="AF24" s="272"/>
      <c r="AG24" s="132" t="s">
        <v>207</v>
      </c>
      <c r="AL24" s="123"/>
      <c r="AM24" s="123"/>
      <c r="AN24" s="123"/>
      <c r="AO24" s="123"/>
      <c r="AP24" s="123"/>
      <c r="AQ24" s="123"/>
      <c r="AR24" s="123"/>
      <c r="AS24" s="123"/>
    </row>
    <row r="25">
      <c r="A25" s="24">
        <v>23.0</v>
      </c>
      <c r="B25" s="24" t="s">
        <v>26</v>
      </c>
      <c r="C25" s="24" t="s">
        <v>27</v>
      </c>
      <c r="D25" s="24" t="s">
        <v>27</v>
      </c>
      <c r="E25" s="131" t="s">
        <v>205</v>
      </c>
      <c r="F25" s="24" t="s">
        <v>28</v>
      </c>
      <c r="G25" s="24">
        <v>48.0</v>
      </c>
      <c r="H25" s="24" t="s">
        <v>29</v>
      </c>
      <c r="I25" s="24" t="s">
        <v>30</v>
      </c>
      <c r="J25" s="24">
        <v>2.0</v>
      </c>
      <c r="K25" s="24" t="s">
        <v>31</v>
      </c>
      <c r="L25" s="131" t="s">
        <v>27</v>
      </c>
      <c r="M25" s="131" t="s">
        <v>28</v>
      </c>
      <c r="N25" s="131">
        <v>0.0</v>
      </c>
      <c r="O25" s="131">
        <v>7.0</v>
      </c>
      <c r="P25" s="131">
        <v>1.0</v>
      </c>
      <c r="Q25" s="131">
        <v>1.0</v>
      </c>
      <c r="R25" s="131" t="s">
        <v>28</v>
      </c>
      <c r="S25" s="131" t="s">
        <v>27</v>
      </c>
      <c r="T25" s="24">
        <v>364.028</v>
      </c>
      <c r="U25" s="24">
        <v>91.648</v>
      </c>
      <c r="V25" s="24">
        <v>0.0</v>
      </c>
      <c r="W25" s="24">
        <v>140.0</v>
      </c>
      <c r="X25" s="24">
        <v>37.53859</v>
      </c>
      <c r="Y25" s="253">
        <f t="shared" ref="Y25:Y34" si="4">iferror(round(X25/(AA25-AB25-AC25)*100,4),"")</f>
        <v>72.8721</v>
      </c>
      <c r="Z25" s="254">
        <v>57.509</v>
      </c>
      <c r="AA25" s="255">
        <v>462.08403</v>
      </c>
      <c r="AB25" s="256">
        <v>410.49104</v>
      </c>
      <c r="AC25" s="27">
        <v>0.079996</v>
      </c>
      <c r="AD25" s="257"/>
      <c r="AE25" s="258"/>
      <c r="AF25" s="273"/>
      <c r="AG25" s="260"/>
      <c r="AL25" s="123"/>
      <c r="AM25" s="123"/>
      <c r="AN25" s="123"/>
      <c r="AO25" s="123"/>
      <c r="AP25" s="123"/>
      <c r="AQ25" s="123"/>
      <c r="AR25" s="123"/>
      <c r="AS25" s="123"/>
    </row>
    <row r="26">
      <c r="A26" s="24">
        <v>24.0</v>
      </c>
      <c r="B26" s="24" t="s">
        <v>26</v>
      </c>
      <c r="C26" s="24" t="s">
        <v>27</v>
      </c>
      <c r="D26" s="24" t="s">
        <v>27</v>
      </c>
      <c r="E26" s="131" t="s">
        <v>205</v>
      </c>
      <c r="F26" s="24" t="s">
        <v>28</v>
      </c>
      <c r="G26" s="24">
        <v>48.0</v>
      </c>
      <c r="H26" s="24" t="s">
        <v>29</v>
      </c>
      <c r="I26" s="24" t="s">
        <v>30</v>
      </c>
      <c r="J26" s="24">
        <v>2.0</v>
      </c>
      <c r="K26" s="24" t="s">
        <v>32</v>
      </c>
      <c r="L26" s="24" t="s">
        <v>27</v>
      </c>
      <c r="M26" s="24" t="s">
        <v>27</v>
      </c>
      <c r="N26" s="24">
        <v>8.0</v>
      </c>
      <c r="O26" s="24">
        <v>0.0</v>
      </c>
      <c r="P26" s="24">
        <v>10.0</v>
      </c>
      <c r="Q26" s="24">
        <v>5.0</v>
      </c>
      <c r="R26" s="24" t="s">
        <v>28</v>
      </c>
      <c r="S26" s="24" t="s">
        <v>27</v>
      </c>
      <c r="T26" s="24">
        <v>418.239</v>
      </c>
      <c r="U26" s="24">
        <v>176.927</v>
      </c>
      <c r="V26" s="24">
        <v>0.0</v>
      </c>
      <c r="W26" s="24">
        <v>288.0</v>
      </c>
      <c r="X26" s="24">
        <v>7.36297</v>
      </c>
      <c r="Y26" s="253">
        <f t="shared" si="4"/>
        <v>33.0329</v>
      </c>
      <c r="Z26" s="254">
        <v>28.968</v>
      </c>
      <c r="AA26" s="255">
        <v>435.58124</v>
      </c>
      <c r="AB26" s="256">
        <v>413.16089</v>
      </c>
      <c r="AC26" s="27">
        <v>0.130526</v>
      </c>
      <c r="AD26" s="257"/>
      <c r="AE26" s="258"/>
      <c r="AF26" s="273"/>
      <c r="AG26" s="258"/>
      <c r="AL26" s="123"/>
      <c r="AM26" s="123"/>
      <c r="AN26" s="123"/>
      <c r="AO26" s="123"/>
      <c r="AP26" s="123"/>
      <c r="AQ26" s="123"/>
      <c r="AR26" s="123"/>
      <c r="AS26" s="123"/>
    </row>
    <row r="27">
      <c r="A27" s="24">
        <v>25.0</v>
      </c>
      <c r="B27" s="24" t="s">
        <v>26</v>
      </c>
      <c r="C27" s="24" t="s">
        <v>27</v>
      </c>
      <c r="D27" s="24" t="s">
        <v>27</v>
      </c>
      <c r="E27" s="131" t="s">
        <v>205</v>
      </c>
      <c r="F27" s="24" t="s">
        <v>28</v>
      </c>
      <c r="G27" s="24">
        <v>48.0</v>
      </c>
      <c r="H27" s="24" t="s">
        <v>29</v>
      </c>
      <c r="I27" s="24" t="s">
        <v>30</v>
      </c>
      <c r="J27" s="24">
        <v>2.0</v>
      </c>
      <c r="K27" s="24" t="s">
        <v>33</v>
      </c>
      <c r="L27" s="24" t="s">
        <v>27</v>
      </c>
      <c r="M27" s="24" t="s">
        <v>28</v>
      </c>
      <c r="N27" s="24">
        <v>2.0</v>
      </c>
      <c r="O27" s="24">
        <v>4.0</v>
      </c>
      <c r="P27" s="24">
        <v>3.0</v>
      </c>
      <c r="Q27" s="24">
        <v>3.0</v>
      </c>
      <c r="R27" s="24" t="s">
        <v>28</v>
      </c>
      <c r="S27" s="24" t="s">
        <v>27</v>
      </c>
      <c r="T27" s="24">
        <v>326.015</v>
      </c>
      <c r="U27" s="24">
        <v>100.767</v>
      </c>
      <c r="V27" s="24">
        <v>0.0</v>
      </c>
      <c r="W27" s="24">
        <v>163.0</v>
      </c>
      <c r="X27" s="24">
        <v>13.17084</v>
      </c>
      <c r="Y27" s="253">
        <f t="shared" si="4"/>
        <v>52.5096</v>
      </c>
      <c r="Z27" s="254">
        <v>26.219</v>
      </c>
      <c r="AA27" s="255">
        <v>423.84735</v>
      </c>
      <c r="AB27" s="256">
        <v>398.68125</v>
      </c>
      <c r="AC27" s="27">
        <v>0.083391</v>
      </c>
      <c r="AD27" s="257"/>
      <c r="AE27" s="258"/>
      <c r="AF27" s="273"/>
      <c r="AG27" s="258"/>
      <c r="AL27" s="123"/>
      <c r="AM27" s="123"/>
      <c r="AN27" s="123"/>
      <c r="AO27" s="123"/>
      <c r="AP27" s="123"/>
      <c r="AQ27" s="123"/>
      <c r="AR27" s="123"/>
      <c r="AS27" s="123"/>
    </row>
    <row r="28">
      <c r="A28" s="24">
        <v>26.0</v>
      </c>
      <c r="B28" s="24" t="s">
        <v>26</v>
      </c>
      <c r="C28" s="24" t="s">
        <v>27</v>
      </c>
      <c r="D28" s="24" t="s">
        <v>27</v>
      </c>
      <c r="E28" s="131" t="s">
        <v>205</v>
      </c>
      <c r="F28" s="24" t="s">
        <v>28</v>
      </c>
      <c r="G28" s="24">
        <v>48.0</v>
      </c>
      <c r="H28" s="24" t="s">
        <v>29</v>
      </c>
      <c r="I28" s="24" t="s">
        <v>30</v>
      </c>
      <c r="J28" s="24">
        <v>2.0</v>
      </c>
      <c r="K28" s="24" t="s">
        <v>34</v>
      </c>
      <c r="L28" s="24" t="s">
        <v>27</v>
      </c>
      <c r="M28" s="24" t="s">
        <v>27</v>
      </c>
      <c r="N28" s="24">
        <v>0.0</v>
      </c>
      <c r="O28" s="24">
        <v>3.0</v>
      </c>
      <c r="P28" s="24">
        <v>2.0</v>
      </c>
      <c r="Q28" s="24">
        <v>2.0</v>
      </c>
      <c r="R28" s="24" t="s">
        <v>28</v>
      </c>
      <c r="S28" s="24" t="s">
        <v>27</v>
      </c>
      <c r="T28" s="24">
        <v>236.191</v>
      </c>
      <c r="U28" s="24">
        <v>117.824</v>
      </c>
      <c r="V28" s="24">
        <v>0.0</v>
      </c>
      <c r="W28" s="24">
        <v>165.0</v>
      </c>
      <c r="X28" s="24">
        <v>29.34525</v>
      </c>
      <c r="Y28" s="253">
        <f t="shared" si="4"/>
        <v>71.9458</v>
      </c>
      <c r="Z28" s="254">
        <v>43.302</v>
      </c>
      <c r="AA28" s="255">
        <v>458.8852</v>
      </c>
      <c r="AB28" s="256">
        <v>418.0002</v>
      </c>
      <c r="AC28" s="27">
        <v>0.097013</v>
      </c>
      <c r="AD28" s="257"/>
      <c r="AE28" s="258"/>
      <c r="AF28" s="273"/>
      <c r="AG28" s="258"/>
      <c r="AL28" s="123"/>
      <c r="AM28" s="123"/>
      <c r="AN28" s="123"/>
      <c r="AO28" s="123"/>
      <c r="AP28" s="123"/>
      <c r="AQ28" s="123"/>
      <c r="AR28" s="123"/>
      <c r="AS28" s="123"/>
    </row>
    <row r="29">
      <c r="A29" s="24">
        <v>27.0</v>
      </c>
      <c r="B29" s="24" t="s">
        <v>26</v>
      </c>
      <c r="C29" s="24" t="s">
        <v>27</v>
      </c>
      <c r="D29" s="24" t="s">
        <v>27</v>
      </c>
      <c r="E29" s="131" t="s">
        <v>205</v>
      </c>
      <c r="F29" s="24" t="s">
        <v>28</v>
      </c>
      <c r="G29" s="24">
        <v>48.0</v>
      </c>
      <c r="H29" s="24" t="s">
        <v>29</v>
      </c>
      <c r="I29" s="24" t="s">
        <v>30</v>
      </c>
      <c r="J29" s="24">
        <v>2.0</v>
      </c>
      <c r="K29" s="24" t="s">
        <v>35</v>
      </c>
      <c r="L29" s="24" t="s">
        <v>27</v>
      </c>
      <c r="M29" s="24" t="s">
        <v>28</v>
      </c>
      <c r="N29" s="24">
        <v>5.0</v>
      </c>
      <c r="O29" s="24">
        <v>4.0</v>
      </c>
      <c r="P29" s="24">
        <v>6.0</v>
      </c>
      <c r="Q29" s="24">
        <v>6.0</v>
      </c>
      <c r="R29" s="24" t="s">
        <v>28</v>
      </c>
      <c r="S29" s="24" t="s">
        <v>27</v>
      </c>
      <c r="T29" s="24">
        <v>336.927</v>
      </c>
      <c r="U29" s="24">
        <v>96.032</v>
      </c>
      <c r="V29" s="24">
        <v>0.0</v>
      </c>
      <c r="W29" s="24">
        <v>166.0</v>
      </c>
      <c r="X29" s="24">
        <v>13.4615</v>
      </c>
      <c r="Y29" s="253">
        <f t="shared" si="4"/>
        <v>50.2148</v>
      </c>
      <c r="Z29" s="254">
        <v>29.947</v>
      </c>
      <c r="AA29" s="255">
        <v>478.80152</v>
      </c>
      <c r="AB29" s="256">
        <v>451.9099</v>
      </c>
      <c r="AC29" s="27">
        <v>0.083799</v>
      </c>
      <c r="AD29" s="257"/>
      <c r="AE29" s="258"/>
      <c r="AF29" s="273"/>
      <c r="AG29" s="258"/>
      <c r="AL29" s="123"/>
      <c r="AM29" s="123"/>
      <c r="AN29" s="123"/>
      <c r="AO29" s="123"/>
      <c r="AP29" s="123"/>
      <c r="AQ29" s="123"/>
      <c r="AR29" s="123"/>
      <c r="AS29" s="123"/>
    </row>
    <row r="30">
      <c r="A30" s="24">
        <v>28.0</v>
      </c>
      <c r="B30" s="24" t="s">
        <v>26</v>
      </c>
      <c r="C30" s="24" t="s">
        <v>27</v>
      </c>
      <c r="D30" s="24" t="s">
        <v>27</v>
      </c>
      <c r="E30" s="131" t="s">
        <v>205</v>
      </c>
      <c r="F30" s="24" t="s">
        <v>28</v>
      </c>
      <c r="G30" s="24">
        <v>48.0</v>
      </c>
      <c r="H30" s="24" t="s">
        <v>29</v>
      </c>
      <c r="I30" s="24" t="s">
        <v>30</v>
      </c>
      <c r="J30" s="24">
        <v>2.0</v>
      </c>
      <c r="K30" s="24" t="s">
        <v>36</v>
      </c>
      <c r="L30" s="24" t="s">
        <v>27</v>
      </c>
      <c r="M30" s="24" t="s">
        <v>28</v>
      </c>
      <c r="N30" s="24">
        <v>0.0</v>
      </c>
      <c r="O30" s="24">
        <v>4.0</v>
      </c>
      <c r="P30" s="24">
        <v>1.0</v>
      </c>
      <c r="Q30" s="24">
        <v>1.0</v>
      </c>
      <c r="R30" s="24" t="s">
        <v>28</v>
      </c>
      <c r="S30" s="24" t="s">
        <v>28</v>
      </c>
      <c r="T30" s="24">
        <v>199.711</v>
      </c>
      <c r="U30" s="24">
        <v>43.743</v>
      </c>
      <c r="V30" s="24">
        <v>0.0</v>
      </c>
      <c r="W30" s="24">
        <v>44.0</v>
      </c>
      <c r="X30" s="24">
        <v>11.23703</v>
      </c>
      <c r="Y30" s="253">
        <f t="shared" si="4"/>
        <v>55.4962</v>
      </c>
      <c r="Z30" s="254">
        <v>18.647</v>
      </c>
      <c r="AA30" s="255">
        <v>431.25986</v>
      </c>
      <c r="AB30" s="256">
        <v>410.91179</v>
      </c>
      <c r="AC30" s="27">
        <v>0.099768</v>
      </c>
      <c r="AD30" s="257"/>
      <c r="AE30" s="258"/>
      <c r="AF30" s="273"/>
      <c r="AG30" s="258"/>
      <c r="AL30" s="123"/>
      <c r="AM30" s="123"/>
      <c r="AN30" s="123"/>
      <c r="AO30" s="123"/>
      <c r="AP30" s="123"/>
      <c r="AQ30" s="123"/>
      <c r="AR30" s="123"/>
      <c r="AS30" s="123"/>
    </row>
    <row r="31">
      <c r="A31" s="24">
        <v>29.0</v>
      </c>
      <c r="B31" s="24" t="s">
        <v>26</v>
      </c>
      <c r="C31" s="24" t="s">
        <v>27</v>
      </c>
      <c r="D31" s="24" t="s">
        <v>27</v>
      </c>
      <c r="E31" s="131" t="s">
        <v>205</v>
      </c>
      <c r="F31" s="24" t="s">
        <v>28</v>
      </c>
      <c r="G31" s="24">
        <v>48.0</v>
      </c>
      <c r="H31" s="24" t="s">
        <v>29</v>
      </c>
      <c r="I31" s="24" t="s">
        <v>30</v>
      </c>
      <c r="J31" s="24">
        <v>2.0</v>
      </c>
      <c r="K31" s="24" t="s">
        <v>37</v>
      </c>
      <c r="L31" s="24" t="s">
        <v>27</v>
      </c>
      <c r="M31" s="24" t="s">
        <v>27</v>
      </c>
      <c r="N31" s="24">
        <v>5.0</v>
      </c>
      <c r="O31" s="24">
        <v>5.0</v>
      </c>
      <c r="P31" s="24">
        <v>6.0</v>
      </c>
      <c r="Q31" s="24">
        <v>5.0</v>
      </c>
      <c r="R31" s="24" t="s">
        <v>28</v>
      </c>
      <c r="S31" s="24" t="s">
        <v>27</v>
      </c>
      <c r="T31" s="24">
        <v>518.844</v>
      </c>
      <c r="U31" s="24">
        <v>170.656</v>
      </c>
      <c r="V31" s="24">
        <v>0.0</v>
      </c>
      <c r="W31" s="24">
        <v>266.0</v>
      </c>
      <c r="X31" s="24">
        <v>26.65368</v>
      </c>
      <c r="Y31" s="253">
        <f t="shared" si="4"/>
        <v>63.2612</v>
      </c>
      <c r="Z31" s="254">
        <v>46.907</v>
      </c>
      <c r="AA31" s="255">
        <v>458.4217</v>
      </c>
      <c r="AB31" s="256">
        <v>416.20778</v>
      </c>
      <c r="AC31" s="27">
        <v>0.081175</v>
      </c>
      <c r="AD31" s="257"/>
      <c r="AE31" s="258"/>
      <c r="AF31" s="273"/>
      <c r="AG31" s="258"/>
      <c r="AL31" s="123"/>
      <c r="AM31" s="123"/>
      <c r="AN31" s="123"/>
      <c r="AO31" s="123"/>
      <c r="AP31" s="123"/>
      <c r="AQ31" s="123"/>
      <c r="AR31" s="123"/>
      <c r="AS31" s="123"/>
    </row>
    <row r="32">
      <c r="A32" s="24">
        <v>30.0</v>
      </c>
      <c r="B32" s="24" t="s">
        <v>26</v>
      </c>
      <c r="C32" s="24" t="s">
        <v>27</v>
      </c>
      <c r="D32" s="24" t="s">
        <v>27</v>
      </c>
      <c r="E32" s="131" t="s">
        <v>205</v>
      </c>
      <c r="F32" s="24" t="s">
        <v>28</v>
      </c>
      <c r="G32" s="24">
        <v>48.0</v>
      </c>
      <c r="H32" s="24" t="s">
        <v>29</v>
      </c>
      <c r="I32" s="24" t="s">
        <v>30</v>
      </c>
      <c r="J32" s="24">
        <v>2.0</v>
      </c>
      <c r="K32" s="24" t="s">
        <v>38</v>
      </c>
      <c r="L32" s="24" t="s">
        <v>27</v>
      </c>
      <c r="M32" s="24" t="s">
        <v>27</v>
      </c>
      <c r="N32" s="24">
        <v>7.0</v>
      </c>
      <c r="O32" s="24">
        <v>5.0</v>
      </c>
      <c r="P32" s="24">
        <v>8.0</v>
      </c>
      <c r="Q32" s="24">
        <v>8.0</v>
      </c>
      <c r="R32" s="24" t="s">
        <v>27</v>
      </c>
      <c r="S32" s="24" t="s">
        <v>27</v>
      </c>
      <c r="T32" s="24">
        <v>564.827</v>
      </c>
      <c r="U32" s="24">
        <v>143.072</v>
      </c>
      <c r="V32" s="24">
        <v>0.0</v>
      </c>
      <c r="W32" s="24">
        <v>236.0</v>
      </c>
      <c r="X32" s="24">
        <v>13.31894</v>
      </c>
      <c r="Y32" s="253">
        <f t="shared" si="4"/>
        <v>45.6738</v>
      </c>
      <c r="Z32" s="254">
        <v>33.964</v>
      </c>
      <c r="AA32" s="255">
        <v>448.51394</v>
      </c>
      <c r="AB32" s="256">
        <v>419.28045</v>
      </c>
      <c r="AC32" s="27">
        <v>0.072494</v>
      </c>
      <c r="AD32" s="257"/>
      <c r="AE32" s="258"/>
      <c r="AF32" s="273"/>
      <c r="AG32" s="258"/>
      <c r="AL32" s="123"/>
      <c r="AM32" s="123"/>
      <c r="AN32" s="123"/>
      <c r="AO32" s="123"/>
      <c r="AP32" s="123"/>
      <c r="AQ32" s="123"/>
      <c r="AR32" s="123"/>
      <c r="AS32" s="123"/>
    </row>
    <row r="33">
      <c r="A33" s="24">
        <v>31.0</v>
      </c>
      <c r="B33" s="24" t="s">
        <v>26</v>
      </c>
      <c r="C33" s="24" t="s">
        <v>27</v>
      </c>
      <c r="D33" s="24" t="s">
        <v>27</v>
      </c>
      <c r="E33" s="131" t="s">
        <v>205</v>
      </c>
      <c r="F33" s="24" t="s">
        <v>28</v>
      </c>
      <c r="G33" s="24">
        <v>48.0</v>
      </c>
      <c r="H33" s="24" t="s">
        <v>29</v>
      </c>
      <c r="I33" s="24" t="s">
        <v>30</v>
      </c>
      <c r="J33" s="24">
        <v>2.0</v>
      </c>
      <c r="K33" s="24" t="s">
        <v>39</v>
      </c>
      <c r="L33" s="24" t="s">
        <v>27</v>
      </c>
      <c r="M33" s="24" t="s">
        <v>27</v>
      </c>
      <c r="N33" s="24">
        <v>5.0</v>
      </c>
      <c r="O33" s="24">
        <v>6.0</v>
      </c>
      <c r="P33" s="24">
        <v>6.0</v>
      </c>
      <c r="Q33" s="24">
        <v>6.0</v>
      </c>
      <c r="R33" s="24" t="s">
        <v>28</v>
      </c>
      <c r="S33" s="24" t="s">
        <v>27</v>
      </c>
      <c r="T33" s="24">
        <v>307.806</v>
      </c>
      <c r="U33" s="24">
        <v>85.247</v>
      </c>
      <c r="V33" s="24">
        <v>0.0</v>
      </c>
      <c r="W33" s="24">
        <v>162.0</v>
      </c>
      <c r="X33" s="24">
        <v>68.59551</v>
      </c>
      <c r="Y33" s="253">
        <f t="shared" si="4"/>
        <v>84.107</v>
      </c>
      <c r="Z33" s="254">
        <v>81.519</v>
      </c>
      <c r="AA33" s="255">
        <v>520.53621</v>
      </c>
      <c r="AB33" s="256">
        <v>438.90772</v>
      </c>
      <c r="AC33" s="27">
        <v>0.071012</v>
      </c>
      <c r="AD33" s="257"/>
      <c r="AE33" s="258"/>
      <c r="AF33" s="273"/>
      <c r="AG33" s="258"/>
      <c r="AL33" s="123"/>
      <c r="AM33" s="123"/>
      <c r="AN33" s="123"/>
      <c r="AO33" s="123"/>
      <c r="AP33" s="123"/>
      <c r="AQ33" s="123"/>
      <c r="AR33" s="123"/>
      <c r="AS33" s="123"/>
    </row>
    <row r="34">
      <c r="A34" s="24">
        <v>32.0</v>
      </c>
      <c r="B34" s="24" t="s">
        <v>26</v>
      </c>
      <c r="C34" s="24" t="s">
        <v>27</v>
      </c>
      <c r="D34" s="24" t="s">
        <v>27</v>
      </c>
      <c r="E34" s="131" t="s">
        <v>205</v>
      </c>
      <c r="F34" s="24" t="s">
        <v>28</v>
      </c>
      <c r="G34" s="24">
        <v>48.0</v>
      </c>
      <c r="H34" s="24" t="s">
        <v>29</v>
      </c>
      <c r="I34" s="24" t="s">
        <v>30</v>
      </c>
      <c r="J34" s="24">
        <v>2.0</v>
      </c>
      <c r="K34" s="24" t="s">
        <v>40</v>
      </c>
      <c r="L34" s="24" t="s">
        <v>27</v>
      </c>
      <c r="M34" s="24" t="s">
        <v>28</v>
      </c>
      <c r="N34" s="24">
        <v>3.0</v>
      </c>
      <c r="O34" s="24">
        <v>4.0</v>
      </c>
      <c r="P34" s="24">
        <v>4.0</v>
      </c>
      <c r="Q34" s="24">
        <v>4.0</v>
      </c>
      <c r="R34" s="24" t="s">
        <v>28</v>
      </c>
      <c r="S34" s="24" t="s">
        <v>27</v>
      </c>
      <c r="T34" s="24">
        <v>384.895</v>
      </c>
      <c r="U34" s="24">
        <v>137.92</v>
      </c>
      <c r="V34" s="24">
        <v>0.0</v>
      </c>
      <c r="W34" s="24">
        <v>279.0</v>
      </c>
      <c r="X34" s="24">
        <v>20.48638</v>
      </c>
      <c r="Y34" s="253">
        <f t="shared" si="4"/>
        <v>58.711</v>
      </c>
      <c r="Z34" s="254">
        <v>33.271</v>
      </c>
      <c r="AA34" s="255">
        <v>455.92337</v>
      </c>
      <c r="AB34" s="256">
        <v>420.94719</v>
      </c>
      <c r="AC34" s="27">
        <v>0.082578</v>
      </c>
      <c r="AD34" s="257"/>
      <c r="AE34" s="258"/>
      <c r="AF34" s="273"/>
      <c r="AG34" s="258"/>
      <c r="AL34" s="123"/>
      <c r="AM34" s="123"/>
      <c r="AN34" s="123"/>
      <c r="AO34" s="123"/>
      <c r="AP34" s="123"/>
      <c r="AQ34" s="123"/>
      <c r="AR34" s="123"/>
      <c r="AS34" s="123"/>
    </row>
    <row r="35">
      <c r="A35" s="132">
        <v>33.0</v>
      </c>
      <c r="B35" s="132" t="s">
        <v>26</v>
      </c>
      <c r="C35" s="132" t="s">
        <v>27</v>
      </c>
      <c r="D35" s="132" t="s">
        <v>27</v>
      </c>
      <c r="E35" s="262" t="s">
        <v>205</v>
      </c>
      <c r="F35" s="132" t="s">
        <v>28</v>
      </c>
      <c r="G35" s="132">
        <v>48.0</v>
      </c>
      <c r="H35" s="132" t="s">
        <v>29</v>
      </c>
      <c r="I35" s="132" t="s">
        <v>30</v>
      </c>
      <c r="J35" s="132">
        <v>2.0</v>
      </c>
      <c r="K35" s="132" t="s">
        <v>41</v>
      </c>
      <c r="L35" s="132" t="s">
        <v>27</v>
      </c>
      <c r="M35" s="132" t="s">
        <v>27</v>
      </c>
      <c r="N35" s="132">
        <v>4.0</v>
      </c>
      <c r="O35" s="132">
        <v>0.0</v>
      </c>
      <c r="P35" s="132">
        <v>6.0</v>
      </c>
      <c r="Q35" s="132">
        <v>3.0</v>
      </c>
      <c r="R35" s="132" t="s">
        <v>28</v>
      </c>
      <c r="S35" s="132" t="s">
        <v>27</v>
      </c>
      <c r="T35" s="132"/>
      <c r="U35" s="132"/>
      <c r="V35" s="132"/>
      <c r="W35" s="132"/>
      <c r="X35" s="132"/>
      <c r="Y35" s="263"/>
      <c r="Z35" s="264"/>
      <c r="AA35" s="265"/>
      <c r="AB35" s="265"/>
      <c r="AC35" s="265"/>
      <c r="AD35" s="266"/>
      <c r="AE35" s="132"/>
      <c r="AF35" s="274"/>
      <c r="AG35" s="132" t="s">
        <v>206</v>
      </c>
      <c r="AL35" s="123"/>
      <c r="AM35" s="123"/>
      <c r="AN35" s="123"/>
      <c r="AO35" s="123"/>
      <c r="AP35" s="123"/>
      <c r="AQ35" s="123"/>
      <c r="AR35" s="123"/>
      <c r="AS35" s="123"/>
    </row>
    <row r="36">
      <c r="A36" s="24">
        <v>34.0</v>
      </c>
      <c r="B36" s="24" t="s">
        <v>26</v>
      </c>
      <c r="C36" s="24" t="s">
        <v>27</v>
      </c>
      <c r="D36" s="24" t="s">
        <v>27</v>
      </c>
      <c r="E36" s="131" t="s">
        <v>205</v>
      </c>
      <c r="F36" s="24" t="s">
        <v>28</v>
      </c>
      <c r="G36" s="24">
        <v>48.0</v>
      </c>
      <c r="H36" s="24" t="s">
        <v>29</v>
      </c>
      <c r="I36" s="24" t="s">
        <v>30</v>
      </c>
      <c r="J36" s="24">
        <v>2.0</v>
      </c>
      <c r="K36" s="24" t="s">
        <v>42</v>
      </c>
      <c r="L36" s="24" t="s">
        <v>27</v>
      </c>
      <c r="M36" s="24" t="s">
        <v>28</v>
      </c>
      <c r="N36" s="24">
        <v>1.0</v>
      </c>
      <c r="O36" s="24">
        <v>5.0</v>
      </c>
      <c r="P36" s="24">
        <v>2.0</v>
      </c>
      <c r="Q36" s="24">
        <v>2.0</v>
      </c>
      <c r="R36" s="24" t="s">
        <v>27</v>
      </c>
      <c r="S36" s="24" t="s">
        <v>27</v>
      </c>
      <c r="T36" s="24">
        <v>261.151</v>
      </c>
      <c r="U36" s="24">
        <v>61.408</v>
      </c>
      <c r="V36" s="24">
        <v>0.0</v>
      </c>
      <c r="W36" s="24">
        <v>114.0</v>
      </c>
      <c r="X36" s="24">
        <v>33.39965</v>
      </c>
      <c r="Y36" s="253">
        <f t="shared" ref="Y36:Y45" si="5">iferror(round(X36/(AA36-AB36-AC36)*100,4),"")</f>
        <v>74.9366</v>
      </c>
      <c r="Z36" s="254">
        <v>43.928</v>
      </c>
      <c r="AA36" s="255">
        <v>490.94024</v>
      </c>
      <c r="AB36" s="256">
        <v>446.30197</v>
      </c>
      <c r="AC36" s="27">
        <v>0.067717</v>
      </c>
      <c r="AD36" s="257"/>
      <c r="AE36" s="258"/>
      <c r="AF36" s="273"/>
      <c r="AG36" s="258"/>
      <c r="AL36" s="123"/>
      <c r="AM36" s="123"/>
      <c r="AN36" s="123"/>
      <c r="AO36" s="123"/>
      <c r="AP36" s="123"/>
      <c r="AQ36" s="123"/>
      <c r="AR36" s="123"/>
      <c r="AS36" s="123"/>
    </row>
    <row r="37">
      <c r="A37" s="24">
        <v>35.0</v>
      </c>
      <c r="B37" s="24" t="s">
        <v>26</v>
      </c>
      <c r="C37" s="24" t="s">
        <v>27</v>
      </c>
      <c r="D37" s="24" t="s">
        <v>27</v>
      </c>
      <c r="E37" s="131" t="s">
        <v>205</v>
      </c>
      <c r="F37" s="24" t="s">
        <v>28</v>
      </c>
      <c r="G37" s="24">
        <v>48.0</v>
      </c>
      <c r="H37" s="24" t="s">
        <v>29</v>
      </c>
      <c r="I37" s="24" t="s">
        <v>30</v>
      </c>
      <c r="J37" s="24">
        <v>2.0</v>
      </c>
      <c r="K37" s="24" t="s">
        <v>43</v>
      </c>
      <c r="L37" s="24" t="s">
        <v>27</v>
      </c>
      <c r="M37" s="24" t="s">
        <v>27</v>
      </c>
      <c r="N37" s="24">
        <v>1.0</v>
      </c>
      <c r="O37" s="24">
        <v>0.0</v>
      </c>
      <c r="P37" s="24">
        <v>2.0</v>
      </c>
      <c r="Q37" s="24">
        <v>2.0</v>
      </c>
      <c r="R37" s="24" t="s">
        <v>28</v>
      </c>
      <c r="S37" s="24" t="s">
        <v>27</v>
      </c>
      <c r="T37" s="24">
        <v>109.407</v>
      </c>
      <c r="U37" s="24">
        <v>60.384</v>
      </c>
      <c r="V37" s="24">
        <v>0.0</v>
      </c>
      <c r="W37" s="24">
        <v>71.0</v>
      </c>
      <c r="X37" s="24">
        <v>156.85846</v>
      </c>
      <c r="Y37" s="253">
        <f t="shared" si="5"/>
        <v>94.5467</v>
      </c>
      <c r="Z37" s="254">
        <v>167.468</v>
      </c>
      <c r="AA37" s="255">
        <v>611.93478</v>
      </c>
      <c r="AB37" s="256">
        <v>445.92672</v>
      </c>
      <c r="AC37" s="27">
        <v>0.102193</v>
      </c>
      <c r="AD37" s="257"/>
      <c r="AE37" s="258"/>
      <c r="AF37" s="273"/>
      <c r="AG37" s="258"/>
      <c r="AL37" s="123"/>
      <c r="AM37" s="123"/>
      <c r="AN37" s="123"/>
      <c r="AO37" s="123"/>
      <c r="AP37" s="123"/>
      <c r="AQ37" s="123"/>
      <c r="AR37" s="123"/>
      <c r="AS37" s="123"/>
    </row>
    <row r="38">
      <c r="A38" s="24">
        <v>36.0</v>
      </c>
      <c r="B38" s="24" t="s">
        <v>26</v>
      </c>
      <c r="C38" s="24" t="s">
        <v>27</v>
      </c>
      <c r="D38" s="24" t="s">
        <v>27</v>
      </c>
      <c r="E38" s="131" t="s">
        <v>205</v>
      </c>
      <c r="F38" s="24" t="s">
        <v>28</v>
      </c>
      <c r="G38" s="24">
        <v>48.0</v>
      </c>
      <c r="H38" s="24" t="s">
        <v>29</v>
      </c>
      <c r="I38" s="24" t="s">
        <v>30</v>
      </c>
      <c r="J38" s="24">
        <v>2.0</v>
      </c>
      <c r="K38" s="24" t="s">
        <v>44</v>
      </c>
      <c r="L38" s="24" t="s">
        <v>27</v>
      </c>
      <c r="M38" s="24" t="s">
        <v>28</v>
      </c>
      <c r="N38" s="24">
        <v>1.0</v>
      </c>
      <c r="O38" s="24">
        <v>4.0</v>
      </c>
      <c r="P38" s="24">
        <v>2.0</v>
      </c>
      <c r="Q38" s="24">
        <v>2.0</v>
      </c>
      <c r="R38" s="24" t="s">
        <v>27</v>
      </c>
      <c r="S38" s="24" t="s">
        <v>28</v>
      </c>
      <c r="T38" s="24">
        <v>317.31</v>
      </c>
      <c r="U38" s="24">
        <v>75.712</v>
      </c>
      <c r="V38" s="24">
        <v>0.0</v>
      </c>
      <c r="W38" s="24">
        <v>72.0</v>
      </c>
      <c r="X38" s="24">
        <v>8.45746</v>
      </c>
      <c r="Y38" s="253">
        <f t="shared" si="5"/>
        <v>43.7631</v>
      </c>
      <c r="Z38" s="254">
        <v>17.117</v>
      </c>
      <c r="AA38" s="255">
        <v>442.75915</v>
      </c>
      <c r="AB38" s="256">
        <v>423.34841</v>
      </c>
      <c r="AC38" s="27">
        <v>0.085184</v>
      </c>
      <c r="AD38" s="257"/>
      <c r="AE38" s="258"/>
      <c r="AF38" s="273"/>
      <c r="AG38" s="258"/>
      <c r="AL38" s="123"/>
      <c r="AM38" s="123"/>
      <c r="AN38" s="123"/>
      <c r="AO38" s="123"/>
      <c r="AP38" s="123"/>
      <c r="AQ38" s="123"/>
      <c r="AR38" s="123"/>
      <c r="AS38" s="123"/>
    </row>
    <row r="39">
      <c r="A39" s="24">
        <v>37.0</v>
      </c>
      <c r="B39" s="24" t="s">
        <v>26</v>
      </c>
      <c r="C39" s="24" t="s">
        <v>27</v>
      </c>
      <c r="D39" s="24" t="s">
        <v>27</v>
      </c>
      <c r="E39" s="131" t="s">
        <v>205</v>
      </c>
      <c r="F39" s="24" t="s">
        <v>28</v>
      </c>
      <c r="G39" s="24">
        <v>48.0</v>
      </c>
      <c r="H39" s="24" t="s">
        <v>29</v>
      </c>
      <c r="I39" s="24" t="s">
        <v>30</v>
      </c>
      <c r="J39" s="24">
        <v>2.0</v>
      </c>
      <c r="K39" s="24" t="s">
        <v>45</v>
      </c>
      <c r="L39" s="24" t="s">
        <v>27</v>
      </c>
      <c r="M39" s="24" t="s">
        <v>27</v>
      </c>
      <c r="N39" s="24">
        <v>1.0</v>
      </c>
      <c r="O39" s="24">
        <v>4.0</v>
      </c>
      <c r="P39" s="24">
        <v>2.0</v>
      </c>
      <c r="Q39" s="24">
        <v>2.0</v>
      </c>
      <c r="R39" s="24" t="s">
        <v>28</v>
      </c>
      <c r="S39" s="24" t="s">
        <v>27</v>
      </c>
      <c r="T39" s="24">
        <v>221.981</v>
      </c>
      <c r="U39" s="24">
        <v>64.352</v>
      </c>
      <c r="V39" s="24">
        <v>0.0</v>
      </c>
      <c r="W39" s="24">
        <v>104.0</v>
      </c>
      <c r="X39" s="24">
        <v>8.49541</v>
      </c>
      <c r="Y39" s="253">
        <f t="shared" si="5"/>
        <v>45.2978</v>
      </c>
      <c r="Z39" s="254">
        <v>15.974</v>
      </c>
      <c r="AA39" s="255">
        <v>433.54464</v>
      </c>
      <c r="AB39" s="256">
        <v>414.70492</v>
      </c>
      <c r="AC39" s="27">
        <v>0.085165</v>
      </c>
      <c r="AD39" s="257"/>
      <c r="AE39" s="258"/>
      <c r="AF39" s="273"/>
      <c r="AG39" s="258"/>
      <c r="AL39" s="123"/>
      <c r="AM39" s="123"/>
      <c r="AN39" s="123"/>
      <c r="AO39" s="123"/>
      <c r="AP39" s="123"/>
      <c r="AQ39" s="123"/>
      <c r="AR39" s="123"/>
      <c r="AS39" s="123"/>
    </row>
    <row r="40">
      <c r="A40" s="27">
        <v>38.0</v>
      </c>
      <c r="B40" s="27" t="s">
        <v>26</v>
      </c>
      <c r="C40" s="27" t="s">
        <v>27</v>
      </c>
      <c r="D40" s="27" t="s">
        <v>27</v>
      </c>
      <c r="E40" s="131" t="s">
        <v>205</v>
      </c>
      <c r="F40" s="27" t="s">
        <v>28</v>
      </c>
      <c r="G40" s="27">
        <v>48.0</v>
      </c>
      <c r="H40" s="27" t="s">
        <v>29</v>
      </c>
      <c r="I40" s="27" t="s">
        <v>30</v>
      </c>
      <c r="J40" s="27">
        <v>2.0</v>
      </c>
      <c r="K40" s="27" t="s">
        <v>46</v>
      </c>
      <c r="L40" s="27" t="s">
        <v>27</v>
      </c>
      <c r="M40" s="27" t="s">
        <v>27</v>
      </c>
      <c r="N40" s="27">
        <v>1.0</v>
      </c>
      <c r="O40" s="27">
        <v>0.0</v>
      </c>
      <c r="P40" s="27">
        <v>3.0</v>
      </c>
      <c r="Q40" s="27">
        <v>3.0</v>
      </c>
      <c r="R40" s="27" t="s">
        <v>28</v>
      </c>
      <c r="S40" s="27" t="s">
        <v>27</v>
      </c>
      <c r="T40" s="27">
        <v>420.96</v>
      </c>
      <c r="U40" s="27">
        <v>170.463</v>
      </c>
      <c r="V40" s="27">
        <v>0.0</v>
      </c>
      <c r="W40" s="27">
        <v>327.0</v>
      </c>
      <c r="X40" s="27">
        <v>45.85586</v>
      </c>
      <c r="Y40" s="253">
        <f t="shared" si="5"/>
        <v>74.6617</v>
      </c>
      <c r="Z40" s="268">
        <v>59.033</v>
      </c>
      <c r="AA40" s="33">
        <v>475.69825</v>
      </c>
      <c r="AB40" s="33">
        <v>414.16998</v>
      </c>
      <c r="AC40" s="33">
        <v>0.110067</v>
      </c>
      <c r="AD40" s="269"/>
      <c r="AE40" s="27"/>
      <c r="AF40" s="275"/>
      <c r="AG40" s="27"/>
      <c r="AH40" s="123"/>
      <c r="AI40" s="123"/>
      <c r="AJ40" s="123"/>
      <c r="AK40" s="123"/>
      <c r="AL40" s="123"/>
      <c r="AM40" s="123"/>
      <c r="AN40" s="123"/>
      <c r="AO40" s="123"/>
      <c r="AP40" s="123"/>
      <c r="AQ40" s="123"/>
      <c r="AR40" s="123"/>
      <c r="AS40" s="123"/>
    </row>
    <row r="41">
      <c r="A41" s="24">
        <v>39.0</v>
      </c>
      <c r="B41" s="24" t="s">
        <v>26</v>
      </c>
      <c r="C41" s="24" t="s">
        <v>27</v>
      </c>
      <c r="D41" s="24" t="s">
        <v>27</v>
      </c>
      <c r="E41" s="131" t="s">
        <v>205</v>
      </c>
      <c r="F41" s="24" t="s">
        <v>28</v>
      </c>
      <c r="G41" s="24">
        <v>48.0</v>
      </c>
      <c r="H41" s="24" t="s">
        <v>29</v>
      </c>
      <c r="I41" s="24" t="s">
        <v>30</v>
      </c>
      <c r="J41" s="24">
        <v>2.0</v>
      </c>
      <c r="K41" s="24" t="s">
        <v>47</v>
      </c>
      <c r="L41" s="24" t="s">
        <v>27</v>
      </c>
      <c r="M41" s="24" t="s">
        <v>27</v>
      </c>
      <c r="N41" s="24">
        <v>2.0</v>
      </c>
      <c r="O41" s="24">
        <v>3.0</v>
      </c>
      <c r="P41" s="24">
        <v>3.0</v>
      </c>
      <c r="Q41" s="24">
        <v>2.0</v>
      </c>
      <c r="R41" s="24" t="s">
        <v>28</v>
      </c>
      <c r="S41" s="24" t="s">
        <v>28</v>
      </c>
      <c r="T41" s="24">
        <v>256.798</v>
      </c>
      <c r="U41" s="24">
        <v>40.864</v>
      </c>
      <c r="V41" s="24">
        <v>0.0</v>
      </c>
      <c r="W41" s="24">
        <v>41.0</v>
      </c>
      <c r="X41" s="24">
        <v>26.99725</v>
      </c>
      <c r="Y41" s="253">
        <f t="shared" si="5"/>
        <v>72.9111</v>
      </c>
      <c r="Z41" s="254">
        <v>36.898</v>
      </c>
      <c r="AA41" s="255">
        <v>450.62284</v>
      </c>
      <c r="AB41" s="256">
        <v>413.52776</v>
      </c>
      <c r="AC41" s="27">
        <v>0.067439</v>
      </c>
      <c r="AD41" s="257"/>
      <c r="AE41" s="258"/>
      <c r="AF41" s="273"/>
      <c r="AG41" s="258"/>
      <c r="AL41" s="123"/>
      <c r="AM41" s="123"/>
      <c r="AN41" s="123"/>
      <c r="AO41" s="123"/>
      <c r="AP41" s="123"/>
      <c r="AQ41" s="123"/>
      <c r="AR41" s="123"/>
      <c r="AS41" s="123"/>
    </row>
    <row r="42">
      <c r="A42" s="24">
        <v>40.0</v>
      </c>
      <c r="B42" s="24" t="s">
        <v>26</v>
      </c>
      <c r="C42" s="24" t="s">
        <v>27</v>
      </c>
      <c r="D42" s="24" t="s">
        <v>27</v>
      </c>
      <c r="E42" s="131" t="s">
        <v>205</v>
      </c>
      <c r="F42" s="24" t="s">
        <v>28</v>
      </c>
      <c r="G42" s="24">
        <v>48.0</v>
      </c>
      <c r="H42" s="24" t="s">
        <v>29</v>
      </c>
      <c r="I42" s="24" t="s">
        <v>30</v>
      </c>
      <c r="J42" s="24">
        <v>2.0</v>
      </c>
      <c r="K42" s="24" t="s">
        <v>48</v>
      </c>
      <c r="L42" s="24" t="s">
        <v>27</v>
      </c>
      <c r="M42" s="24" t="s">
        <v>27</v>
      </c>
      <c r="N42" s="24">
        <v>2.0</v>
      </c>
      <c r="O42" s="24">
        <v>2.0</v>
      </c>
      <c r="P42" s="24">
        <v>4.0</v>
      </c>
      <c r="Q42" s="24">
        <v>3.0</v>
      </c>
      <c r="R42" s="24" t="s">
        <v>28</v>
      </c>
      <c r="S42" s="24" t="s">
        <v>27</v>
      </c>
      <c r="T42" s="24">
        <v>307.646</v>
      </c>
      <c r="U42" s="24">
        <v>113.632</v>
      </c>
      <c r="V42" s="24">
        <v>0.0</v>
      </c>
      <c r="W42" s="24">
        <v>192.0</v>
      </c>
      <c r="X42" s="24">
        <v>27.98199</v>
      </c>
      <c r="Y42" s="253">
        <f t="shared" si="5"/>
        <v>67.4527</v>
      </c>
      <c r="Z42" s="254">
        <v>40.5</v>
      </c>
      <c r="AA42" s="255">
        <v>455.35569</v>
      </c>
      <c r="AB42" s="256">
        <v>413.76383</v>
      </c>
      <c r="AC42" s="27">
        <v>0.107995</v>
      </c>
      <c r="AD42" s="257"/>
      <c r="AE42" s="258"/>
      <c r="AF42" s="273"/>
      <c r="AG42" s="258"/>
      <c r="AL42" s="123"/>
      <c r="AM42" s="123"/>
      <c r="AN42" s="123"/>
      <c r="AO42" s="123"/>
      <c r="AP42" s="123"/>
      <c r="AQ42" s="123"/>
      <c r="AR42" s="123"/>
      <c r="AS42" s="123"/>
    </row>
    <row r="43">
      <c r="A43" s="24">
        <v>41.0</v>
      </c>
      <c r="B43" s="24" t="s">
        <v>26</v>
      </c>
      <c r="C43" s="24" t="s">
        <v>27</v>
      </c>
      <c r="D43" s="24" t="s">
        <v>27</v>
      </c>
      <c r="E43" s="131" t="s">
        <v>205</v>
      </c>
      <c r="F43" s="24" t="s">
        <v>28</v>
      </c>
      <c r="G43" s="24">
        <v>48.0</v>
      </c>
      <c r="H43" s="24" t="s">
        <v>29</v>
      </c>
      <c r="I43" s="24" t="s">
        <v>30</v>
      </c>
      <c r="J43" s="24">
        <v>2.0</v>
      </c>
      <c r="K43" s="24" t="s">
        <v>49</v>
      </c>
      <c r="L43" s="24" t="s">
        <v>27</v>
      </c>
      <c r="M43" s="24" t="s">
        <v>28</v>
      </c>
      <c r="N43" s="24">
        <v>1.0</v>
      </c>
      <c r="O43" s="24">
        <v>6.0</v>
      </c>
      <c r="P43" s="24">
        <v>2.0</v>
      </c>
      <c r="Q43" s="24">
        <v>2.0</v>
      </c>
      <c r="R43" s="24" t="s">
        <v>28</v>
      </c>
      <c r="S43" s="24" t="s">
        <v>28</v>
      </c>
      <c r="T43" s="24">
        <v>593.404</v>
      </c>
      <c r="U43" s="24">
        <v>189.343</v>
      </c>
      <c r="V43" s="24">
        <v>0.0</v>
      </c>
      <c r="W43" s="24">
        <v>169.0</v>
      </c>
      <c r="X43" s="24">
        <v>74.71326</v>
      </c>
      <c r="Y43" s="253">
        <f t="shared" si="5"/>
        <v>83.1694</v>
      </c>
      <c r="Z43" s="254">
        <v>87.964</v>
      </c>
      <c r="AA43" s="255">
        <v>509.74205</v>
      </c>
      <c r="AB43" s="256">
        <v>419.84064</v>
      </c>
      <c r="AC43" s="27">
        <v>0.068768</v>
      </c>
      <c r="AD43" s="257"/>
      <c r="AE43" s="258"/>
      <c r="AF43" s="273"/>
      <c r="AG43" s="258"/>
      <c r="AL43" s="123"/>
      <c r="AM43" s="123"/>
      <c r="AN43" s="123"/>
      <c r="AO43" s="123"/>
      <c r="AP43" s="123"/>
      <c r="AQ43" s="123"/>
      <c r="AR43" s="123"/>
      <c r="AS43" s="123"/>
    </row>
    <row r="44">
      <c r="A44" s="24">
        <v>42.0</v>
      </c>
      <c r="B44" s="24" t="s">
        <v>26</v>
      </c>
      <c r="C44" s="24" t="s">
        <v>27</v>
      </c>
      <c r="D44" s="24" t="s">
        <v>27</v>
      </c>
      <c r="E44" s="131" t="s">
        <v>205</v>
      </c>
      <c r="F44" s="24" t="s">
        <v>28</v>
      </c>
      <c r="G44" s="24">
        <v>48.0</v>
      </c>
      <c r="H44" s="24" t="s">
        <v>29</v>
      </c>
      <c r="I44" s="24" t="s">
        <v>30</v>
      </c>
      <c r="J44" s="24">
        <v>2.0</v>
      </c>
      <c r="K44" s="24" t="s">
        <v>50</v>
      </c>
      <c r="L44" s="24" t="s">
        <v>27</v>
      </c>
      <c r="M44" s="24" t="s">
        <v>27</v>
      </c>
      <c r="N44" s="24">
        <v>2.0</v>
      </c>
      <c r="O44" s="24">
        <v>3.0</v>
      </c>
      <c r="P44" s="24">
        <v>5.0</v>
      </c>
      <c r="Q44" s="24">
        <v>5.0</v>
      </c>
      <c r="R44" s="24" t="s">
        <v>28</v>
      </c>
      <c r="S44" s="24" t="s">
        <v>27</v>
      </c>
      <c r="T44" s="24">
        <v>434.462</v>
      </c>
      <c r="U44" s="24">
        <v>156.958</v>
      </c>
      <c r="V44" s="24">
        <v>0.0</v>
      </c>
      <c r="W44" s="24">
        <v>253.0</v>
      </c>
      <c r="X44" s="24">
        <v>20.10058</v>
      </c>
      <c r="Y44" s="253">
        <f t="shared" si="5"/>
        <v>58.2391</v>
      </c>
      <c r="Z44" s="254">
        <v>32.888</v>
      </c>
      <c r="AA44" s="255">
        <v>449.70165</v>
      </c>
      <c r="AB44" s="256">
        <v>415.11742</v>
      </c>
      <c r="AC44" s="27">
        <v>0.070327</v>
      </c>
      <c r="AD44" s="257"/>
      <c r="AE44" s="258"/>
      <c r="AF44" s="273"/>
      <c r="AG44" s="258"/>
      <c r="AL44" s="123"/>
      <c r="AM44" s="123"/>
      <c r="AN44" s="123"/>
      <c r="AO44" s="123"/>
      <c r="AP44" s="123"/>
      <c r="AQ44" s="123"/>
      <c r="AR44" s="123"/>
      <c r="AS44" s="123"/>
    </row>
    <row r="45">
      <c r="A45" s="24">
        <v>43.0</v>
      </c>
      <c r="B45" s="24" t="s">
        <v>26</v>
      </c>
      <c r="C45" s="24" t="s">
        <v>27</v>
      </c>
      <c r="D45" s="24" t="s">
        <v>27</v>
      </c>
      <c r="E45" s="131" t="s">
        <v>205</v>
      </c>
      <c r="F45" s="24" t="s">
        <v>28</v>
      </c>
      <c r="G45" s="24">
        <v>48.0</v>
      </c>
      <c r="H45" s="24" t="s">
        <v>29</v>
      </c>
      <c r="I45" s="24" t="s">
        <v>30</v>
      </c>
      <c r="J45" s="24">
        <v>2.0</v>
      </c>
      <c r="K45" s="24" t="s">
        <v>51</v>
      </c>
      <c r="L45" s="24" t="s">
        <v>27</v>
      </c>
      <c r="M45" s="24" t="s">
        <v>27</v>
      </c>
      <c r="N45" s="24">
        <v>3.0</v>
      </c>
      <c r="O45" s="24">
        <v>4.0</v>
      </c>
      <c r="P45" s="24">
        <v>6.0</v>
      </c>
      <c r="Q45" s="24">
        <v>4.0</v>
      </c>
      <c r="R45" s="24" t="s">
        <v>28</v>
      </c>
      <c r="S45" s="24" t="s">
        <v>27</v>
      </c>
      <c r="T45" s="24">
        <v>4611.946</v>
      </c>
      <c r="U45" s="24">
        <v>932.443</v>
      </c>
      <c r="V45" s="24">
        <v>405881.0</v>
      </c>
      <c r="W45" s="24">
        <v>1565.0</v>
      </c>
      <c r="X45" s="24">
        <v>17815.255987</v>
      </c>
      <c r="Y45" s="253">
        <f t="shared" si="5"/>
        <v>98.8863</v>
      </c>
      <c r="Z45" s="254">
        <v>15216.976</v>
      </c>
      <c r="AA45" s="255">
        <v>18445.988105</v>
      </c>
      <c r="AB45" s="256">
        <v>429.96647</v>
      </c>
      <c r="AC45" s="27">
        <v>0.117694</v>
      </c>
      <c r="AD45" s="257"/>
      <c r="AE45" s="258"/>
      <c r="AF45" s="273"/>
      <c r="AG45" s="258"/>
      <c r="AL45" s="123"/>
      <c r="AM45" s="123"/>
      <c r="AN45" s="123"/>
      <c r="AO45" s="123"/>
      <c r="AP45" s="123"/>
      <c r="AQ45" s="123"/>
      <c r="AR45" s="123"/>
      <c r="AS45" s="123"/>
    </row>
    <row r="46">
      <c r="A46" s="132">
        <v>44.0</v>
      </c>
      <c r="B46" s="132" t="s">
        <v>26</v>
      </c>
      <c r="C46" s="132" t="s">
        <v>27</v>
      </c>
      <c r="D46" s="132" t="s">
        <v>27</v>
      </c>
      <c r="E46" s="262" t="s">
        <v>205</v>
      </c>
      <c r="F46" s="132" t="s">
        <v>28</v>
      </c>
      <c r="G46" s="132">
        <v>48.0</v>
      </c>
      <c r="H46" s="132" t="s">
        <v>29</v>
      </c>
      <c r="I46" s="132" t="s">
        <v>30</v>
      </c>
      <c r="J46" s="132">
        <v>2.0</v>
      </c>
      <c r="K46" s="132" t="s">
        <v>52</v>
      </c>
      <c r="L46" s="132" t="s">
        <v>27</v>
      </c>
      <c r="M46" s="132" t="s">
        <v>27</v>
      </c>
      <c r="N46" s="132">
        <v>0.0</v>
      </c>
      <c r="O46" s="132">
        <v>0.0</v>
      </c>
      <c r="P46" s="132">
        <v>3.0</v>
      </c>
      <c r="Q46" s="132">
        <v>2.0</v>
      </c>
      <c r="R46" s="132" t="s">
        <v>28</v>
      </c>
      <c r="S46" s="132" t="s">
        <v>27</v>
      </c>
      <c r="T46" s="132"/>
      <c r="U46" s="132"/>
      <c r="V46" s="132"/>
      <c r="W46" s="132"/>
      <c r="X46" s="132"/>
      <c r="Y46" s="263"/>
      <c r="Z46" s="265"/>
      <c r="AA46" s="265"/>
      <c r="AB46" s="265"/>
      <c r="AC46" s="265"/>
      <c r="AD46" s="266"/>
      <c r="AE46" s="132"/>
      <c r="AF46" s="274"/>
      <c r="AG46" s="132" t="s">
        <v>207</v>
      </c>
      <c r="AL46" s="123"/>
      <c r="AM46" s="123"/>
      <c r="AN46" s="123"/>
      <c r="AO46" s="123"/>
      <c r="AP46" s="123"/>
      <c r="AQ46" s="123"/>
      <c r="AR46" s="123"/>
      <c r="AS46" s="123"/>
    </row>
    <row r="47">
      <c r="A47" s="24">
        <v>45.0</v>
      </c>
      <c r="B47" s="24" t="s">
        <v>26</v>
      </c>
      <c r="C47" s="24" t="s">
        <v>27</v>
      </c>
      <c r="D47" s="24" t="s">
        <v>27</v>
      </c>
      <c r="E47" s="131" t="s">
        <v>205</v>
      </c>
      <c r="F47" s="24" t="s">
        <v>28</v>
      </c>
      <c r="G47" s="24">
        <v>48.0</v>
      </c>
      <c r="H47" s="24" t="s">
        <v>29</v>
      </c>
      <c r="I47" s="24" t="s">
        <v>30</v>
      </c>
      <c r="J47" s="24">
        <v>4.0</v>
      </c>
      <c r="K47" s="24" t="s">
        <v>31</v>
      </c>
      <c r="L47" s="131" t="s">
        <v>27</v>
      </c>
      <c r="M47" s="131" t="s">
        <v>28</v>
      </c>
      <c r="N47" s="131">
        <v>0.0</v>
      </c>
      <c r="O47" s="131">
        <v>7.0</v>
      </c>
      <c r="P47" s="131">
        <v>1.0</v>
      </c>
      <c r="Q47" s="131">
        <v>1.0</v>
      </c>
      <c r="R47" s="131" t="s">
        <v>28</v>
      </c>
      <c r="S47" s="131" t="s">
        <v>27</v>
      </c>
      <c r="T47" s="24">
        <v>339.902</v>
      </c>
      <c r="U47" s="24">
        <v>81.022</v>
      </c>
      <c r="V47" s="24">
        <v>1.0</v>
      </c>
      <c r="W47" s="24">
        <v>140.0</v>
      </c>
      <c r="X47" s="24">
        <v>76.41142</v>
      </c>
      <c r="Y47" s="253">
        <f t="shared" ref="Y47:Y56" si="6">iferror(round(X47/(AA47-AB47-AC47)*100,4),"")</f>
        <v>82.2738</v>
      </c>
      <c r="Z47" s="254">
        <v>99.101</v>
      </c>
      <c r="AA47" s="255">
        <v>563.83333</v>
      </c>
      <c r="AB47" s="256">
        <v>470.8766</v>
      </c>
      <c r="AC47" s="27">
        <v>0.08215</v>
      </c>
      <c r="AD47" s="257"/>
      <c r="AE47" s="258"/>
      <c r="AF47" s="273"/>
      <c r="AG47" s="260"/>
      <c r="AL47" s="123"/>
      <c r="AM47" s="123"/>
      <c r="AN47" s="123"/>
      <c r="AO47" s="123"/>
      <c r="AP47" s="123"/>
      <c r="AQ47" s="123"/>
      <c r="AR47" s="123"/>
      <c r="AS47" s="123"/>
    </row>
    <row r="48">
      <c r="A48" s="24">
        <v>46.0</v>
      </c>
      <c r="B48" s="24" t="s">
        <v>26</v>
      </c>
      <c r="C48" s="24" t="s">
        <v>27</v>
      </c>
      <c r="D48" s="24" t="s">
        <v>27</v>
      </c>
      <c r="E48" s="131" t="s">
        <v>205</v>
      </c>
      <c r="F48" s="24" t="s">
        <v>28</v>
      </c>
      <c r="G48" s="24">
        <v>48.0</v>
      </c>
      <c r="H48" s="24" t="s">
        <v>29</v>
      </c>
      <c r="I48" s="24" t="s">
        <v>30</v>
      </c>
      <c r="J48" s="24">
        <v>4.0</v>
      </c>
      <c r="K48" s="24" t="s">
        <v>32</v>
      </c>
      <c r="L48" s="24" t="s">
        <v>27</v>
      </c>
      <c r="M48" s="24" t="s">
        <v>27</v>
      </c>
      <c r="N48" s="24">
        <v>8.0</v>
      </c>
      <c r="O48" s="24">
        <v>0.0</v>
      </c>
      <c r="P48" s="24">
        <v>10.0</v>
      </c>
      <c r="Q48" s="24">
        <v>5.0</v>
      </c>
      <c r="R48" s="24" t="s">
        <v>28</v>
      </c>
      <c r="S48" s="24" t="s">
        <v>27</v>
      </c>
      <c r="T48" s="24">
        <v>438.558</v>
      </c>
      <c r="U48" s="24">
        <v>191.647</v>
      </c>
      <c r="V48" s="24">
        <v>14.0</v>
      </c>
      <c r="W48" s="24">
        <v>308.0</v>
      </c>
      <c r="X48" s="24">
        <v>17.57107</v>
      </c>
      <c r="Y48" s="253">
        <f t="shared" si="6"/>
        <v>53.2484</v>
      </c>
      <c r="Z48" s="254">
        <v>37.243</v>
      </c>
      <c r="AA48" s="255">
        <v>478.09852</v>
      </c>
      <c r="AB48" s="256">
        <v>444.99383</v>
      </c>
      <c r="AC48" s="27">
        <v>0.10639</v>
      </c>
      <c r="AD48" s="257"/>
      <c r="AE48" s="258"/>
      <c r="AF48" s="273"/>
      <c r="AG48" s="258"/>
      <c r="AL48" s="123"/>
      <c r="AM48" s="123"/>
      <c r="AN48" s="123"/>
      <c r="AO48" s="123"/>
      <c r="AP48" s="123"/>
      <c r="AQ48" s="123"/>
      <c r="AR48" s="123"/>
      <c r="AS48" s="123"/>
    </row>
    <row r="49">
      <c r="A49" s="24">
        <v>47.0</v>
      </c>
      <c r="B49" s="24" t="s">
        <v>26</v>
      </c>
      <c r="C49" s="24" t="s">
        <v>27</v>
      </c>
      <c r="D49" s="24" t="s">
        <v>27</v>
      </c>
      <c r="E49" s="131" t="s">
        <v>205</v>
      </c>
      <c r="F49" s="24" t="s">
        <v>28</v>
      </c>
      <c r="G49" s="24">
        <v>48.0</v>
      </c>
      <c r="H49" s="24" t="s">
        <v>29</v>
      </c>
      <c r="I49" s="24" t="s">
        <v>30</v>
      </c>
      <c r="J49" s="24">
        <v>4.0</v>
      </c>
      <c r="K49" s="24" t="s">
        <v>33</v>
      </c>
      <c r="L49" s="24" t="s">
        <v>27</v>
      </c>
      <c r="M49" s="24" t="s">
        <v>28</v>
      </c>
      <c r="N49" s="24">
        <v>2.0</v>
      </c>
      <c r="O49" s="24">
        <v>4.0</v>
      </c>
      <c r="P49" s="24">
        <v>3.0</v>
      </c>
      <c r="Q49" s="24">
        <v>3.0</v>
      </c>
      <c r="R49" s="24" t="s">
        <v>28</v>
      </c>
      <c r="S49" s="24" t="s">
        <v>27</v>
      </c>
      <c r="T49" s="24">
        <v>333.206</v>
      </c>
      <c r="U49" s="24">
        <v>102.495</v>
      </c>
      <c r="V49" s="24">
        <v>15.0</v>
      </c>
      <c r="W49" s="24">
        <v>165.0</v>
      </c>
      <c r="X49" s="24">
        <v>26.66146</v>
      </c>
      <c r="Y49" s="253">
        <f t="shared" si="6"/>
        <v>68.6817</v>
      </c>
      <c r="Z49" s="254">
        <v>38.94</v>
      </c>
      <c r="AA49" s="255">
        <v>481.82386</v>
      </c>
      <c r="AB49" s="256">
        <v>442.92598</v>
      </c>
      <c r="AC49" s="27">
        <v>0.079029</v>
      </c>
      <c r="AD49" s="257"/>
      <c r="AE49" s="258"/>
      <c r="AF49" s="273"/>
      <c r="AG49" s="258"/>
      <c r="AL49" s="123"/>
      <c r="AM49" s="123"/>
      <c r="AN49" s="123"/>
      <c r="AO49" s="123"/>
      <c r="AP49" s="123"/>
      <c r="AQ49" s="123"/>
      <c r="AR49" s="123"/>
      <c r="AS49" s="123"/>
    </row>
    <row r="50">
      <c r="A50" s="24">
        <v>48.0</v>
      </c>
      <c r="B50" s="24" t="s">
        <v>26</v>
      </c>
      <c r="C50" s="24" t="s">
        <v>27</v>
      </c>
      <c r="D50" s="24" t="s">
        <v>27</v>
      </c>
      <c r="E50" s="131" t="s">
        <v>205</v>
      </c>
      <c r="F50" s="24" t="s">
        <v>28</v>
      </c>
      <c r="G50" s="24">
        <v>48.0</v>
      </c>
      <c r="H50" s="24" t="s">
        <v>29</v>
      </c>
      <c r="I50" s="24" t="s">
        <v>30</v>
      </c>
      <c r="J50" s="24">
        <v>4.0</v>
      </c>
      <c r="K50" s="24" t="s">
        <v>34</v>
      </c>
      <c r="L50" s="24" t="s">
        <v>27</v>
      </c>
      <c r="M50" s="24" t="s">
        <v>27</v>
      </c>
      <c r="N50" s="24">
        <v>0.0</v>
      </c>
      <c r="O50" s="24">
        <v>3.0</v>
      </c>
      <c r="P50" s="24">
        <v>2.0</v>
      </c>
      <c r="Q50" s="24">
        <v>2.0</v>
      </c>
      <c r="R50" s="24" t="s">
        <v>28</v>
      </c>
      <c r="S50" s="24" t="s">
        <v>27</v>
      </c>
      <c r="T50" s="24">
        <v>236.447</v>
      </c>
      <c r="U50" s="24">
        <v>104.192</v>
      </c>
      <c r="V50" s="24">
        <v>3.0</v>
      </c>
      <c r="W50" s="24">
        <v>165.0</v>
      </c>
      <c r="X50" s="24">
        <v>59.44656</v>
      </c>
      <c r="Y50" s="253">
        <f t="shared" si="6"/>
        <v>84.3013</v>
      </c>
      <c r="Z50" s="254">
        <v>73.968</v>
      </c>
      <c r="AA50" s="255">
        <v>508.00101</v>
      </c>
      <c r="AB50" s="256">
        <v>437.39956</v>
      </c>
      <c r="AC50" s="27">
        <v>0.084707</v>
      </c>
      <c r="AD50" s="257"/>
      <c r="AE50" s="258"/>
      <c r="AF50" s="273"/>
      <c r="AG50" s="258"/>
      <c r="AL50" s="123"/>
      <c r="AM50" s="123"/>
      <c r="AN50" s="123"/>
      <c r="AO50" s="123"/>
      <c r="AP50" s="123"/>
      <c r="AQ50" s="123"/>
      <c r="AR50" s="123"/>
      <c r="AS50" s="123"/>
    </row>
    <row r="51">
      <c r="A51" s="24">
        <v>49.0</v>
      </c>
      <c r="B51" s="24" t="s">
        <v>26</v>
      </c>
      <c r="C51" s="24" t="s">
        <v>27</v>
      </c>
      <c r="D51" s="24" t="s">
        <v>27</v>
      </c>
      <c r="E51" s="131" t="s">
        <v>205</v>
      </c>
      <c r="F51" s="24" t="s">
        <v>28</v>
      </c>
      <c r="G51" s="24">
        <v>48.0</v>
      </c>
      <c r="H51" s="24" t="s">
        <v>29</v>
      </c>
      <c r="I51" s="24" t="s">
        <v>30</v>
      </c>
      <c r="J51" s="24">
        <v>4.0</v>
      </c>
      <c r="K51" s="24" t="s">
        <v>35</v>
      </c>
      <c r="L51" s="24" t="s">
        <v>27</v>
      </c>
      <c r="M51" s="24" t="s">
        <v>28</v>
      </c>
      <c r="N51" s="24">
        <v>5.0</v>
      </c>
      <c r="O51" s="24">
        <v>4.0</v>
      </c>
      <c r="P51" s="24">
        <v>6.0</v>
      </c>
      <c r="Q51" s="24">
        <v>6.0</v>
      </c>
      <c r="R51" s="24" t="s">
        <v>28</v>
      </c>
      <c r="S51" s="24" t="s">
        <v>27</v>
      </c>
      <c r="T51" s="24">
        <v>352.703</v>
      </c>
      <c r="U51" s="24">
        <v>111.552</v>
      </c>
      <c r="V51" s="24">
        <v>98.0</v>
      </c>
      <c r="W51" s="24">
        <v>167.0</v>
      </c>
      <c r="X51" s="24">
        <v>31.95182</v>
      </c>
      <c r="Y51" s="253">
        <f t="shared" si="6"/>
        <v>71.1428</v>
      </c>
      <c r="Z51" s="254">
        <v>44.76</v>
      </c>
      <c r="AA51" s="255">
        <v>485.04265</v>
      </c>
      <c r="AB51" s="256">
        <v>440.04862</v>
      </c>
      <c r="AC51" s="27">
        <v>0.081797</v>
      </c>
      <c r="AD51" s="257"/>
      <c r="AE51" s="258"/>
      <c r="AF51" s="273"/>
      <c r="AG51" s="258"/>
      <c r="AL51" s="123"/>
      <c r="AM51" s="123"/>
      <c r="AN51" s="123"/>
      <c r="AO51" s="123"/>
      <c r="AP51" s="123"/>
      <c r="AQ51" s="123"/>
      <c r="AR51" s="123"/>
      <c r="AS51" s="123"/>
    </row>
    <row r="52">
      <c r="A52" s="24">
        <v>50.0</v>
      </c>
      <c r="B52" s="24" t="s">
        <v>26</v>
      </c>
      <c r="C52" s="24" t="s">
        <v>27</v>
      </c>
      <c r="D52" s="24" t="s">
        <v>27</v>
      </c>
      <c r="E52" s="131" t="s">
        <v>205</v>
      </c>
      <c r="F52" s="24" t="s">
        <v>28</v>
      </c>
      <c r="G52" s="24">
        <v>48.0</v>
      </c>
      <c r="H52" s="24" t="s">
        <v>29</v>
      </c>
      <c r="I52" s="24" t="s">
        <v>30</v>
      </c>
      <c r="J52" s="24">
        <v>4.0</v>
      </c>
      <c r="K52" s="24" t="s">
        <v>36</v>
      </c>
      <c r="L52" s="24" t="s">
        <v>27</v>
      </c>
      <c r="M52" s="24" t="s">
        <v>28</v>
      </c>
      <c r="N52" s="24">
        <v>0.0</v>
      </c>
      <c r="O52" s="24">
        <v>4.0</v>
      </c>
      <c r="P52" s="24">
        <v>1.0</v>
      </c>
      <c r="Q52" s="24">
        <v>1.0</v>
      </c>
      <c r="R52" s="24" t="s">
        <v>28</v>
      </c>
      <c r="S52" s="24" t="s">
        <v>28</v>
      </c>
      <c r="T52" s="24">
        <v>191.551</v>
      </c>
      <c r="U52" s="24">
        <v>55.008</v>
      </c>
      <c r="V52" s="24">
        <v>0.0</v>
      </c>
      <c r="W52" s="24">
        <v>44.0</v>
      </c>
      <c r="X52" s="24">
        <v>22.0594</v>
      </c>
      <c r="Y52" s="253">
        <f t="shared" si="6"/>
        <v>71.0351</v>
      </c>
      <c r="Z52" s="254">
        <v>29.163</v>
      </c>
      <c r="AA52" s="255">
        <v>475.46225</v>
      </c>
      <c r="AB52" s="256">
        <v>444.33298</v>
      </c>
      <c r="AC52" s="27">
        <v>0.075037</v>
      </c>
      <c r="AD52" s="257"/>
      <c r="AE52" s="258"/>
      <c r="AF52" s="273"/>
      <c r="AG52" s="258"/>
      <c r="AL52" s="123"/>
      <c r="AM52" s="123"/>
      <c r="AN52" s="123"/>
      <c r="AO52" s="123"/>
      <c r="AP52" s="123"/>
      <c r="AQ52" s="123"/>
      <c r="AR52" s="123"/>
      <c r="AS52" s="123"/>
    </row>
    <row r="53">
      <c r="A53" s="24">
        <v>51.0</v>
      </c>
      <c r="B53" s="24" t="s">
        <v>26</v>
      </c>
      <c r="C53" s="24" t="s">
        <v>27</v>
      </c>
      <c r="D53" s="24" t="s">
        <v>27</v>
      </c>
      <c r="E53" s="131" t="s">
        <v>205</v>
      </c>
      <c r="F53" s="24" t="s">
        <v>28</v>
      </c>
      <c r="G53" s="24">
        <v>48.0</v>
      </c>
      <c r="H53" s="24" t="s">
        <v>29</v>
      </c>
      <c r="I53" s="24" t="s">
        <v>30</v>
      </c>
      <c r="J53" s="24">
        <v>4.0</v>
      </c>
      <c r="K53" s="24" t="s">
        <v>37</v>
      </c>
      <c r="L53" s="24" t="s">
        <v>27</v>
      </c>
      <c r="M53" s="24" t="s">
        <v>27</v>
      </c>
      <c r="N53" s="24">
        <v>5.0</v>
      </c>
      <c r="O53" s="24">
        <v>5.0</v>
      </c>
      <c r="P53" s="24">
        <v>6.0</v>
      </c>
      <c r="Q53" s="24">
        <v>5.0</v>
      </c>
      <c r="R53" s="24" t="s">
        <v>28</v>
      </c>
      <c r="S53" s="24" t="s">
        <v>27</v>
      </c>
      <c r="T53" s="24">
        <v>522.012</v>
      </c>
      <c r="U53" s="24">
        <v>184.766</v>
      </c>
      <c r="V53" s="24">
        <v>472.0</v>
      </c>
      <c r="W53" s="24">
        <v>266.0</v>
      </c>
      <c r="X53" s="24">
        <v>57.27831</v>
      </c>
      <c r="Y53" s="253">
        <f t="shared" si="6"/>
        <v>78.9363</v>
      </c>
      <c r="Z53" s="254">
        <v>71.997</v>
      </c>
      <c r="AA53" s="255">
        <v>511.44592</v>
      </c>
      <c r="AB53" s="256">
        <v>438.78255</v>
      </c>
      <c r="AC53" s="27">
        <v>0.100679</v>
      </c>
      <c r="AD53" s="257"/>
      <c r="AE53" s="258"/>
      <c r="AF53" s="273"/>
      <c r="AG53" s="258"/>
      <c r="AL53" s="123"/>
      <c r="AM53" s="123"/>
      <c r="AN53" s="123"/>
      <c r="AO53" s="123"/>
      <c r="AP53" s="123"/>
      <c r="AQ53" s="123"/>
      <c r="AR53" s="123"/>
      <c r="AS53" s="123"/>
    </row>
    <row r="54">
      <c r="A54" s="24">
        <v>52.0</v>
      </c>
      <c r="B54" s="24" t="s">
        <v>26</v>
      </c>
      <c r="C54" s="24" t="s">
        <v>27</v>
      </c>
      <c r="D54" s="24" t="s">
        <v>27</v>
      </c>
      <c r="E54" s="131" t="s">
        <v>205</v>
      </c>
      <c r="F54" s="24" t="s">
        <v>28</v>
      </c>
      <c r="G54" s="24">
        <v>48.0</v>
      </c>
      <c r="H54" s="24" t="s">
        <v>29</v>
      </c>
      <c r="I54" s="24" t="s">
        <v>30</v>
      </c>
      <c r="J54" s="24">
        <v>4.0</v>
      </c>
      <c r="K54" s="24" t="s">
        <v>38</v>
      </c>
      <c r="L54" s="24" t="s">
        <v>27</v>
      </c>
      <c r="M54" s="24" t="s">
        <v>27</v>
      </c>
      <c r="N54" s="24">
        <v>7.0</v>
      </c>
      <c r="O54" s="24">
        <v>5.0</v>
      </c>
      <c r="P54" s="24">
        <v>8.0</v>
      </c>
      <c r="Q54" s="24">
        <v>8.0</v>
      </c>
      <c r="R54" s="24" t="s">
        <v>27</v>
      </c>
      <c r="S54" s="24" t="s">
        <v>27</v>
      </c>
      <c r="T54" s="24">
        <v>594.974</v>
      </c>
      <c r="U54" s="24">
        <v>143.198</v>
      </c>
      <c r="V54" s="24">
        <v>173.0</v>
      </c>
      <c r="W54" s="24">
        <v>244.0</v>
      </c>
      <c r="X54" s="24">
        <v>30.91016</v>
      </c>
      <c r="Y54" s="253">
        <f t="shared" si="6"/>
        <v>65.578</v>
      </c>
      <c r="Z54" s="254">
        <v>45.135</v>
      </c>
      <c r="AA54" s="255">
        <v>489.50256</v>
      </c>
      <c r="AB54" s="256">
        <v>442.29518</v>
      </c>
      <c r="AC54" s="27">
        <v>0.072433</v>
      </c>
      <c r="AD54" s="257"/>
      <c r="AE54" s="258"/>
      <c r="AF54" s="273"/>
      <c r="AG54" s="258"/>
      <c r="AL54" s="123"/>
      <c r="AM54" s="123"/>
      <c r="AN54" s="123"/>
      <c r="AO54" s="123"/>
      <c r="AP54" s="123"/>
      <c r="AQ54" s="123"/>
      <c r="AR54" s="123"/>
      <c r="AS54" s="123"/>
    </row>
    <row r="55">
      <c r="A55" s="24">
        <v>53.0</v>
      </c>
      <c r="B55" s="24" t="s">
        <v>26</v>
      </c>
      <c r="C55" s="24" t="s">
        <v>27</v>
      </c>
      <c r="D55" s="24" t="s">
        <v>27</v>
      </c>
      <c r="E55" s="131" t="s">
        <v>205</v>
      </c>
      <c r="F55" s="24" t="s">
        <v>28</v>
      </c>
      <c r="G55" s="24">
        <v>48.0</v>
      </c>
      <c r="H55" s="24" t="s">
        <v>29</v>
      </c>
      <c r="I55" s="24" t="s">
        <v>30</v>
      </c>
      <c r="J55" s="24">
        <v>4.0</v>
      </c>
      <c r="K55" s="24" t="s">
        <v>39</v>
      </c>
      <c r="L55" s="24" t="s">
        <v>27</v>
      </c>
      <c r="M55" s="24" t="s">
        <v>27</v>
      </c>
      <c r="N55" s="24">
        <v>5.0</v>
      </c>
      <c r="O55" s="24">
        <v>6.0</v>
      </c>
      <c r="P55" s="24">
        <v>6.0</v>
      </c>
      <c r="Q55" s="24">
        <v>6.0</v>
      </c>
      <c r="R55" s="24" t="s">
        <v>28</v>
      </c>
      <c r="S55" s="24" t="s">
        <v>27</v>
      </c>
      <c r="T55" s="24">
        <v>300.959</v>
      </c>
      <c r="U55" s="24">
        <v>84.704</v>
      </c>
      <c r="V55" s="24">
        <v>260.0</v>
      </c>
      <c r="W55" s="24">
        <v>157.0</v>
      </c>
      <c r="X55" s="24">
        <v>149.43819</v>
      </c>
      <c r="Y55" s="253">
        <f t="shared" si="6"/>
        <v>92.5017</v>
      </c>
      <c r="Z55" s="254">
        <v>173.367</v>
      </c>
      <c r="AA55" s="255">
        <v>594.14838</v>
      </c>
      <c r="AB55" s="256">
        <v>432.52408</v>
      </c>
      <c r="AC55" s="27">
        <v>0.072553</v>
      </c>
      <c r="AD55" s="257"/>
      <c r="AE55" s="258"/>
      <c r="AF55" s="273"/>
      <c r="AG55" s="258"/>
      <c r="AL55" s="123"/>
      <c r="AM55" s="123"/>
      <c r="AN55" s="123"/>
      <c r="AO55" s="123"/>
      <c r="AP55" s="123"/>
      <c r="AQ55" s="123"/>
      <c r="AR55" s="123"/>
      <c r="AS55" s="123"/>
    </row>
    <row r="56">
      <c r="A56" s="24">
        <v>54.0</v>
      </c>
      <c r="B56" s="24" t="s">
        <v>26</v>
      </c>
      <c r="C56" s="24" t="s">
        <v>27</v>
      </c>
      <c r="D56" s="24" t="s">
        <v>27</v>
      </c>
      <c r="E56" s="131" t="s">
        <v>205</v>
      </c>
      <c r="F56" s="24" t="s">
        <v>28</v>
      </c>
      <c r="G56" s="24">
        <v>48.0</v>
      </c>
      <c r="H56" s="24" t="s">
        <v>29</v>
      </c>
      <c r="I56" s="24" t="s">
        <v>30</v>
      </c>
      <c r="J56" s="24">
        <v>4.0</v>
      </c>
      <c r="K56" s="24" t="s">
        <v>40</v>
      </c>
      <c r="L56" s="24" t="s">
        <v>27</v>
      </c>
      <c r="M56" s="24" t="s">
        <v>28</v>
      </c>
      <c r="N56" s="24">
        <v>3.0</v>
      </c>
      <c r="O56" s="24">
        <v>4.0</v>
      </c>
      <c r="P56" s="24">
        <v>4.0</v>
      </c>
      <c r="Q56" s="24">
        <v>4.0</v>
      </c>
      <c r="R56" s="24" t="s">
        <v>28</v>
      </c>
      <c r="S56" s="24" t="s">
        <v>27</v>
      </c>
      <c r="T56" s="24">
        <v>377.536</v>
      </c>
      <c r="U56" s="24">
        <v>142.751</v>
      </c>
      <c r="V56" s="24">
        <v>3.0</v>
      </c>
      <c r="W56" s="24">
        <v>281.0</v>
      </c>
      <c r="X56" s="24">
        <v>47.917</v>
      </c>
      <c r="Y56" s="253">
        <f t="shared" si="6"/>
        <v>77.0263</v>
      </c>
      <c r="Z56" s="254">
        <v>58.066</v>
      </c>
      <c r="AA56" s="255">
        <v>525.14936</v>
      </c>
      <c r="AB56" s="256">
        <v>462.85655</v>
      </c>
      <c r="AC56" s="27">
        <v>0.08419</v>
      </c>
      <c r="AD56" s="257"/>
      <c r="AE56" s="258"/>
      <c r="AF56" s="273"/>
      <c r="AG56" s="258"/>
      <c r="AL56" s="123"/>
      <c r="AM56" s="123"/>
      <c r="AN56" s="123"/>
      <c r="AO56" s="123"/>
      <c r="AP56" s="123"/>
      <c r="AQ56" s="123"/>
      <c r="AR56" s="123"/>
      <c r="AS56" s="123"/>
    </row>
    <row r="57">
      <c r="A57" s="132">
        <v>55.0</v>
      </c>
      <c r="B57" s="132" t="s">
        <v>26</v>
      </c>
      <c r="C57" s="132" t="s">
        <v>27</v>
      </c>
      <c r="D57" s="132" t="s">
        <v>27</v>
      </c>
      <c r="E57" s="262" t="s">
        <v>205</v>
      </c>
      <c r="F57" s="132" t="s">
        <v>28</v>
      </c>
      <c r="G57" s="132">
        <v>48.0</v>
      </c>
      <c r="H57" s="132" t="s">
        <v>29</v>
      </c>
      <c r="I57" s="132" t="s">
        <v>30</v>
      </c>
      <c r="J57" s="132">
        <v>4.0</v>
      </c>
      <c r="K57" s="132" t="s">
        <v>41</v>
      </c>
      <c r="L57" s="132" t="s">
        <v>27</v>
      </c>
      <c r="M57" s="132" t="s">
        <v>27</v>
      </c>
      <c r="N57" s="132">
        <v>4.0</v>
      </c>
      <c r="O57" s="132">
        <v>0.0</v>
      </c>
      <c r="P57" s="132">
        <v>6.0</v>
      </c>
      <c r="Q57" s="132">
        <v>3.0</v>
      </c>
      <c r="R57" s="132" t="s">
        <v>28</v>
      </c>
      <c r="S57" s="132" t="s">
        <v>27</v>
      </c>
      <c r="T57" s="132"/>
      <c r="U57" s="132"/>
      <c r="V57" s="132"/>
      <c r="W57" s="132"/>
      <c r="X57" s="132"/>
      <c r="Y57" s="263"/>
      <c r="Z57" s="264"/>
      <c r="AA57" s="265"/>
      <c r="AB57" s="265"/>
      <c r="AC57" s="265"/>
      <c r="AD57" s="266"/>
      <c r="AE57" s="132"/>
      <c r="AF57" s="274"/>
      <c r="AG57" s="132" t="s">
        <v>206</v>
      </c>
      <c r="AL57" s="123"/>
      <c r="AM57" s="123"/>
      <c r="AN57" s="123"/>
      <c r="AO57" s="123"/>
      <c r="AP57" s="123"/>
      <c r="AQ57" s="123"/>
      <c r="AR57" s="123"/>
      <c r="AS57" s="123"/>
    </row>
    <row r="58">
      <c r="A58" s="24">
        <v>56.0</v>
      </c>
      <c r="B58" s="24" t="s">
        <v>26</v>
      </c>
      <c r="C58" s="24" t="s">
        <v>27</v>
      </c>
      <c r="D58" s="24" t="s">
        <v>27</v>
      </c>
      <c r="E58" s="131" t="s">
        <v>205</v>
      </c>
      <c r="F58" s="24" t="s">
        <v>28</v>
      </c>
      <c r="G58" s="24">
        <v>48.0</v>
      </c>
      <c r="H58" s="24" t="s">
        <v>29</v>
      </c>
      <c r="I58" s="24" t="s">
        <v>30</v>
      </c>
      <c r="J58" s="24">
        <v>4.0</v>
      </c>
      <c r="K58" s="24" t="s">
        <v>42</v>
      </c>
      <c r="L58" s="24" t="s">
        <v>27</v>
      </c>
      <c r="M58" s="24" t="s">
        <v>28</v>
      </c>
      <c r="N58" s="24">
        <v>1.0</v>
      </c>
      <c r="O58" s="24">
        <v>5.0</v>
      </c>
      <c r="P58" s="24">
        <v>2.0</v>
      </c>
      <c r="Q58" s="24">
        <v>2.0</v>
      </c>
      <c r="R58" s="24" t="s">
        <v>27</v>
      </c>
      <c r="S58" s="24" t="s">
        <v>27</v>
      </c>
      <c r="T58" s="24">
        <v>273.982</v>
      </c>
      <c r="U58" s="24">
        <v>63.008</v>
      </c>
      <c r="V58" s="24">
        <v>5.0</v>
      </c>
      <c r="W58" s="24">
        <v>114.0</v>
      </c>
      <c r="X58" s="24">
        <v>67.23494</v>
      </c>
      <c r="Y58" s="253">
        <f t="shared" ref="Y58:Y64" si="7">iferror(round(X58/(AA58-AB58-AC58)*100,4),"")</f>
        <v>85.9894</v>
      </c>
      <c r="Z58" s="254">
        <v>75.823</v>
      </c>
      <c r="AA58" s="255">
        <v>526.12663</v>
      </c>
      <c r="AB58" s="256">
        <v>447.86305</v>
      </c>
      <c r="AC58" s="27">
        <v>0.073737</v>
      </c>
      <c r="AD58" s="257"/>
      <c r="AE58" s="258"/>
      <c r="AF58" s="273"/>
      <c r="AG58" s="258"/>
      <c r="AL58" s="123"/>
      <c r="AM58" s="123"/>
      <c r="AN58" s="123"/>
      <c r="AO58" s="123"/>
      <c r="AP58" s="123"/>
      <c r="AQ58" s="123"/>
      <c r="AR58" s="123"/>
      <c r="AS58" s="123"/>
    </row>
    <row r="59">
      <c r="A59" s="24">
        <v>57.0</v>
      </c>
      <c r="B59" s="24" t="s">
        <v>26</v>
      </c>
      <c r="C59" s="24" t="s">
        <v>27</v>
      </c>
      <c r="D59" s="24" t="s">
        <v>27</v>
      </c>
      <c r="E59" s="131" t="s">
        <v>205</v>
      </c>
      <c r="F59" s="24" t="s">
        <v>28</v>
      </c>
      <c r="G59" s="24">
        <v>48.0</v>
      </c>
      <c r="H59" s="24" t="s">
        <v>29</v>
      </c>
      <c r="I59" s="24" t="s">
        <v>30</v>
      </c>
      <c r="J59" s="24">
        <v>4.0</v>
      </c>
      <c r="K59" s="24" t="s">
        <v>43</v>
      </c>
      <c r="L59" s="24" t="s">
        <v>27</v>
      </c>
      <c r="M59" s="24" t="s">
        <v>27</v>
      </c>
      <c r="N59" s="24">
        <v>1.0</v>
      </c>
      <c r="O59" s="24">
        <v>0.0</v>
      </c>
      <c r="P59" s="24">
        <v>2.0</v>
      </c>
      <c r="Q59" s="24">
        <v>2.0</v>
      </c>
      <c r="R59" s="24" t="s">
        <v>28</v>
      </c>
      <c r="S59" s="24" t="s">
        <v>27</v>
      </c>
      <c r="T59" s="24">
        <v>115.552</v>
      </c>
      <c r="U59" s="24">
        <v>43.871</v>
      </c>
      <c r="V59" s="24">
        <v>254.0</v>
      </c>
      <c r="W59" s="24">
        <v>71.0</v>
      </c>
      <c r="X59" s="24">
        <v>307.14935</v>
      </c>
      <c r="Y59" s="253">
        <f t="shared" si="7"/>
        <v>97.2381</v>
      </c>
      <c r="Z59" s="254">
        <v>309.803</v>
      </c>
      <c r="AA59" s="255">
        <v>748.78022</v>
      </c>
      <c r="AB59" s="256">
        <v>432.80307</v>
      </c>
      <c r="AC59" s="27">
        <v>0.103649</v>
      </c>
      <c r="AD59" s="257"/>
      <c r="AE59" s="258"/>
      <c r="AF59" s="273"/>
      <c r="AG59" s="258"/>
      <c r="AL59" s="123"/>
      <c r="AM59" s="123"/>
      <c r="AN59" s="123"/>
      <c r="AO59" s="123"/>
      <c r="AP59" s="123"/>
      <c r="AQ59" s="123"/>
      <c r="AR59" s="123"/>
      <c r="AS59" s="123"/>
    </row>
    <row r="60">
      <c r="A60" s="24">
        <v>58.0</v>
      </c>
      <c r="B60" s="24" t="s">
        <v>26</v>
      </c>
      <c r="C60" s="24" t="s">
        <v>27</v>
      </c>
      <c r="D60" s="24" t="s">
        <v>27</v>
      </c>
      <c r="E60" s="131" t="s">
        <v>205</v>
      </c>
      <c r="F60" s="24" t="s">
        <v>28</v>
      </c>
      <c r="G60" s="24">
        <v>48.0</v>
      </c>
      <c r="H60" s="24" t="s">
        <v>29</v>
      </c>
      <c r="I60" s="24" t="s">
        <v>30</v>
      </c>
      <c r="J60" s="24">
        <v>4.0</v>
      </c>
      <c r="K60" s="24" t="s">
        <v>44</v>
      </c>
      <c r="L60" s="24" t="s">
        <v>27</v>
      </c>
      <c r="M60" s="24" t="s">
        <v>28</v>
      </c>
      <c r="N60" s="24">
        <v>1.0</v>
      </c>
      <c r="O60" s="24">
        <v>4.0</v>
      </c>
      <c r="P60" s="24">
        <v>2.0</v>
      </c>
      <c r="Q60" s="24">
        <v>2.0</v>
      </c>
      <c r="R60" s="24" t="s">
        <v>27</v>
      </c>
      <c r="S60" s="24" t="s">
        <v>28</v>
      </c>
      <c r="T60" s="24">
        <v>302.396</v>
      </c>
      <c r="U60" s="24">
        <v>76.48</v>
      </c>
      <c r="V60" s="24">
        <v>3.0</v>
      </c>
      <c r="W60" s="24">
        <v>72.0</v>
      </c>
      <c r="X60" s="24">
        <v>16.84518</v>
      </c>
      <c r="Y60" s="253">
        <f t="shared" si="7"/>
        <v>61.0815</v>
      </c>
      <c r="Z60" s="254">
        <v>25.175</v>
      </c>
      <c r="AA60" s="255">
        <v>466.8264</v>
      </c>
      <c r="AB60" s="256">
        <v>439.16621</v>
      </c>
      <c r="AC60" s="27">
        <v>0.081996</v>
      </c>
      <c r="AD60" s="257"/>
      <c r="AE60" s="258"/>
      <c r="AF60" s="273"/>
      <c r="AG60" s="258"/>
      <c r="AL60" s="123"/>
      <c r="AM60" s="123"/>
      <c r="AN60" s="123"/>
      <c r="AO60" s="123"/>
      <c r="AP60" s="123"/>
      <c r="AQ60" s="123"/>
      <c r="AR60" s="123"/>
      <c r="AS60" s="123"/>
    </row>
    <row r="61">
      <c r="A61" s="24">
        <v>59.0</v>
      </c>
      <c r="B61" s="24" t="s">
        <v>26</v>
      </c>
      <c r="C61" s="24" t="s">
        <v>27</v>
      </c>
      <c r="D61" s="24" t="s">
        <v>27</v>
      </c>
      <c r="E61" s="131" t="s">
        <v>205</v>
      </c>
      <c r="F61" s="24" t="s">
        <v>28</v>
      </c>
      <c r="G61" s="24">
        <v>48.0</v>
      </c>
      <c r="H61" s="24" t="s">
        <v>29</v>
      </c>
      <c r="I61" s="24" t="s">
        <v>30</v>
      </c>
      <c r="J61" s="24">
        <v>4.0</v>
      </c>
      <c r="K61" s="24" t="s">
        <v>45</v>
      </c>
      <c r="L61" s="24" t="s">
        <v>27</v>
      </c>
      <c r="M61" s="24" t="s">
        <v>27</v>
      </c>
      <c r="N61" s="24">
        <v>1.0</v>
      </c>
      <c r="O61" s="24">
        <v>4.0</v>
      </c>
      <c r="P61" s="24">
        <v>2.0</v>
      </c>
      <c r="Q61" s="24">
        <v>2.0</v>
      </c>
      <c r="R61" s="24" t="s">
        <v>28</v>
      </c>
      <c r="S61" s="24" t="s">
        <v>27</v>
      </c>
      <c r="T61" s="24">
        <v>213.568</v>
      </c>
      <c r="U61" s="24">
        <v>67.295</v>
      </c>
      <c r="V61" s="24">
        <v>5.0</v>
      </c>
      <c r="W61" s="24">
        <v>106.0</v>
      </c>
      <c r="X61" s="24">
        <v>16.93897</v>
      </c>
      <c r="Y61" s="253">
        <f t="shared" si="7"/>
        <v>62.3206</v>
      </c>
      <c r="Z61" s="254">
        <v>24.441</v>
      </c>
      <c r="AA61" s="255">
        <v>467.52035</v>
      </c>
      <c r="AB61" s="256">
        <v>440.25607</v>
      </c>
      <c r="AC61" s="27">
        <v>0.083906</v>
      </c>
      <c r="AD61" s="257"/>
      <c r="AE61" s="258"/>
      <c r="AF61" s="273"/>
      <c r="AG61" s="258"/>
      <c r="AL61" s="123"/>
      <c r="AM61" s="123"/>
      <c r="AN61" s="123"/>
      <c r="AO61" s="123"/>
      <c r="AP61" s="123"/>
      <c r="AQ61" s="123"/>
      <c r="AR61" s="123"/>
      <c r="AS61" s="123"/>
    </row>
    <row r="62">
      <c r="A62" s="27">
        <v>60.0</v>
      </c>
      <c r="B62" s="27" t="s">
        <v>26</v>
      </c>
      <c r="C62" s="27" t="s">
        <v>27</v>
      </c>
      <c r="D62" s="27" t="s">
        <v>27</v>
      </c>
      <c r="E62" s="131" t="s">
        <v>205</v>
      </c>
      <c r="F62" s="27" t="s">
        <v>28</v>
      </c>
      <c r="G62" s="27">
        <v>48.0</v>
      </c>
      <c r="H62" s="27" t="s">
        <v>29</v>
      </c>
      <c r="I62" s="27" t="s">
        <v>30</v>
      </c>
      <c r="J62" s="27">
        <v>4.0</v>
      </c>
      <c r="K62" s="27" t="s">
        <v>46</v>
      </c>
      <c r="L62" s="27" t="s">
        <v>27</v>
      </c>
      <c r="M62" s="27" t="s">
        <v>27</v>
      </c>
      <c r="N62" s="27">
        <v>1.0</v>
      </c>
      <c r="O62" s="27">
        <v>0.0</v>
      </c>
      <c r="P62" s="27">
        <v>3.0</v>
      </c>
      <c r="Q62" s="27">
        <v>3.0</v>
      </c>
      <c r="R62" s="27" t="s">
        <v>28</v>
      </c>
      <c r="S62" s="27" t="s">
        <v>27</v>
      </c>
      <c r="T62" s="27">
        <v>431.773</v>
      </c>
      <c r="U62" s="27">
        <v>169.533</v>
      </c>
      <c r="V62" s="27">
        <v>260.0</v>
      </c>
      <c r="W62" s="27">
        <v>326.0</v>
      </c>
      <c r="X62" s="27">
        <v>101.65664</v>
      </c>
      <c r="Y62" s="253">
        <f t="shared" si="7"/>
        <v>87.0885</v>
      </c>
      <c r="Z62" s="268">
        <v>109.982</v>
      </c>
      <c r="AA62" s="33">
        <v>546.46967</v>
      </c>
      <c r="AB62" s="33">
        <v>429.63347</v>
      </c>
      <c r="AC62" s="33">
        <v>0.108213</v>
      </c>
      <c r="AD62" s="269"/>
      <c r="AE62" s="27"/>
      <c r="AF62" s="275"/>
      <c r="AG62" s="27"/>
      <c r="AH62" s="123"/>
      <c r="AI62" s="123"/>
      <c r="AJ62" s="123"/>
      <c r="AK62" s="123"/>
      <c r="AL62" s="123"/>
      <c r="AM62" s="123"/>
      <c r="AN62" s="123"/>
      <c r="AO62" s="123"/>
      <c r="AP62" s="123"/>
      <c r="AQ62" s="123"/>
      <c r="AR62" s="123"/>
      <c r="AS62" s="123"/>
    </row>
    <row r="63">
      <c r="A63" s="24">
        <v>61.0</v>
      </c>
      <c r="B63" s="24" t="s">
        <v>26</v>
      </c>
      <c r="C63" s="24" t="s">
        <v>27</v>
      </c>
      <c r="D63" s="24" t="s">
        <v>27</v>
      </c>
      <c r="E63" s="131" t="s">
        <v>205</v>
      </c>
      <c r="F63" s="24" t="s">
        <v>28</v>
      </c>
      <c r="G63" s="24">
        <v>48.0</v>
      </c>
      <c r="H63" s="24" t="s">
        <v>29</v>
      </c>
      <c r="I63" s="24" t="s">
        <v>30</v>
      </c>
      <c r="J63" s="24">
        <v>4.0</v>
      </c>
      <c r="K63" s="24" t="s">
        <v>47</v>
      </c>
      <c r="L63" s="24" t="s">
        <v>27</v>
      </c>
      <c r="M63" s="24" t="s">
        <v>27</v>
      </c>
      <c r="N63" s="24">
        <v>2.0</v>
      </c>
      <c r="O63" s="24">
        <v>3.0</v>
      </c>
      <c r="P63" s="24">
        <v>3.0</v>
      </c>
      <c r="Q63" s="24">
        <v>2.0</v>
      </c>
      <c r="R63" s="24" t="s">
        <v>28</v>
      </c>
      <c r="S63" s="24" t="s">
        <v>28</v>
      </c>
      <c r="T63" s="24">
        <v>257.888</v>
      </c>
      <c r="U63" s="24">
        <v>40.544</v>
      </c>
      <c r="V63" s="24">
        <v>0.0</v>
      </c>
      <c r="W63" s="24">
        <v>41.0</v>
      </c>
      <c r="X63" s="24">
        <v>59.41694</v>
      </c>
      <c r="Y63" s="253">
        <f t="shared" si="7"/>
        <v>85.1605</v>
      </c>
      <c r="Z63" s="254">
        <v>69.768</v>
      </c>
      <c r="AA63" s="255">
        <v>504.04075</v>
      </c>
      <c r="AB63" s="256">
        <v>434.18584</v>
      </c>
      <c r="AC63" s="27">
        <v>0.084411</v>
      </c>
      <c r="AD63" s="257"/>
      <c r="AE63" s="258"/>
      <c r="AF63" s="273"/>
      <c r="AG63" s="258"/>
      <c r="AL63" s="123"/>
      <c r="AM63" s="123"/>
      <c r="AN63" s="123"/>
      <c r="AO63" s="123"/>
      <c r="AP63" s="123"/>
      <c r="AQ63" s="123"/>
      <c r="AR63" s="123"/>
      <c r="AS63" s="123"/>
    </row>
    <row r="64">
      <c r="A64" s="24">
        <v>62.0</v>
      </c>
      <c r="B64" s="24" t="s">
        <v>26</v>
      </c>
      <c r="C64" s="24" t="s">
        <v>27</v>
      </c>
      <c r="D64" s="24" t="s">
        <v>27</v>
      </c>
      <c r="E64" s="131" t="s">
        <v>205</v>
      </c>
      <c r="F64" s="24" t="s">
        <v>28</v>
      </c>
      <c r="G64" s="24">
        <v>48.0</v>
      </c>
      <c r="H64" s="24" t="s">
        <v>29</v>
      </c>
      <c r="I64" s="24" t="s">
        <v>30</v>
      </c>
      <c r="J64" s="24">
        <v>4.0</v>
      </c>
      <c r="K64" s="24" t="s">
        <v>48</v>
      </c>
      <c r="L64" s="24" t="s">
        <v>27</v>
      </c>
      <c r="M64" s="24" t="s">
        <v>27</v>
      </c>
      <c r="N64" s="24">
        <v>2.0</v>
      </c>
      <c r="O64" s="24">
        <v>2.0</v>
      </c>
      <c r="P64" s="24">
        <v>4.0</v>
      </c>
      <c r="Q64" s="24">
        <v>3.0</v>
      </c>
      <c r="R64" s="24" t="s">
        <v>28</v>
      </c>
      <c r="S64" s="24" t="s">
        <v>27</v>
      </c>
      <c r="T64" s="24">
        <v>323.839</v>
      </c>
      <c r="U64" s="24">
        <v>117.216</v>
      </c>
      <c r="V64" s="24">
        <v>974.0</v>
      </c>
      <c r="W64" s="24">
        <v>196.0</v>
      </c>
      <c r="X64" s="24">
        <v>96.57744</v>
      </c>
      <c r="Y64" s="253">
        <f t="shared" si="7"/>
        <v>68.9222</v>
      </c>
      <c r="Z64" s="254">
        <v>77.924</v>
      </c>
      <c r="AA64" s="255">
        <v>594.00996</v>
      </c>
      <c r="AB64" s="256">
        <v>453.77605</v>
      </c>
      <c r="AC64" s="27">
        <v>0.108555</v>
      </c>
      <c r="AD64" s="257"/>
      <c r="AE64" s="258"/>
      <c r="AF64" s="273"/>
      <c r="AG64" s="258"/>
      <c r="AL64" s="123"/>
      <c r="AM64" s="123"/>
      <c r="AN64" s="123"/>
      <c r="AO64" s="123"/>
      <c r="AP64" s="123"/>
      <c r="AQ64" s="123"/>
      <c r="AR64" s="123"/>
      <c r="AS64" s="123"/>
    </row>
    <row r="65">
      <c r="A65" s="24">
        <v>63.0</v>
      </c>
      <c r="B65" s="24" t="s">
        <v>26</v>
      </c>
      <c r="C65" s="24" t="s">
        <v>27</v>
      </c>
      <c r="D65" s="24" t="s">
        <v>27</v>
      </c>
      <c r="E65" s="131" t="s">
        <v>205</v>
      </c>
      <c r="F65" s="24" t="s">
        <v>28</v>
      </c>
      <c r="G65" s="24">
        <v>48.0</v>
      </c>
      <c r="H65" s="24" t="s">
        <v>29</v>
      </c>
      <c r="I65" s="24" t="s">
        <v>30</v>
      </c>
      <c r="J65" s="24">
        <v>4.0</v>
      </c>
      <c r="K65" s="24" t="s">
        <v>49</v>
      </c>
      <c r="L65" s="24" t="s">
        <v>27</v>
      </c>
      <c r="M65" s="24" t="s">
        <v>28</v>
      </c>
      <c r="N65" s="24">
        <v>1.0</v>
      </c>
      <c r="O65" s="24">
        <v>6.0</v>
      </c>
      <c r="P65" s="24">
        <v>2.0</v>
      </c>
      <c r="Q65" s="24">
        <v>2.0</v>
      </c>
      <c r="R65" s="24" t="s">
        <v>28</v>
      </c>
      <c r="S65" s="24" t="s">
        <v>28</v>
      </c>
      <c r="T65" s="24">
        <v>606.687</v>
      </c>
      <c r="U65" s="24">
        <v>211.264</v>
      </c>
      <c r="V65" s="24">
        <v>1.0</v>
      </c>
      <c r="W65" s="24">
        <v>169.0</v>
      </c>
      <c r="X65" s="24">
        <v>157.124</v>
      </c>
      <c r="Y65" s="253">
        <f>iferror(X65/(AA65-AB65-AC65)*100,"")</f>
        <v>91.21052253</v>
      </c>
      <c r="Z65" s="254">
        <v>169.647</v>
      </c>
      <c r="AA65" s="255">
        <v>609.38588</v>
      </c>
      <c r="AB65" s="256">
        <v>437.05041</v>
      </c>
      <c r="AC65" s="27">
        <v>0.070258</v>
      </c>
      <c r="AD65" s="257"/>
      <c r="AE65" s="258"/>
      <c r="AF65" s="273"/>
      <c r="AG65" s="258"/>
      <c r="AL65" s="123"/>
      <c r="AM65" s="123"/>
      <c r="AN65" s="123"/>
      <c r="AO65" s="123"/>
      <c r="AP65" s="123"/>
      <c r="AQ65" s="123"/>
      <c r="AR65" s="123"/>
      <c r="AS65" s="123"/>
    </row>
    <row r="66">
      <c r="A66" s="24">
        <v>64.0</v>
      </c>
      <c r="B66" s="24" t="s">
        <v>26</v>
      </c>
      <c r="C66" s="24" t="s">
        <v>27</v>
      </c>
      <c r="D66" s="24" t="s">
        <v>27</v>
      </c>
      <c r="E66" s="131" t="s">
        <v>205</v>
      </c>
      <c r="F66" s="24" t="s">
        <v>28</v>
      </c>
      <c r="G66" s="24">
        <v>48.0</v>
      </c>
      <c r="H66" s="24" t="s">
        <v>29</v>
      </c>
      <c r="I66" s="24" t="s">
        <v>30</v>
      </c>
      <c r="J66" s="24">
        <v>4.0</v>
      </c>
      <c r="K66" s="24" t="s">
        <v>50</v>
      </c>
      <c r="L66" s="24" t="s">
        <v>27</v>
      </c>
      <c r="M66" s="24" t="s">
        <v>27</v>
      </c>
      <c r="N66" s="24">
        <v>2.0</v>
      </c>
      <c r="O66" s="24">
        <v>3.0</v>
      </c>
      <c r="P66" s="24">
        <v>5.0</v>
      </c>
      <c r="Q66" s="24">
        <v>5.0</v>
      </c>
      <c r="R66" s="24" t="s">
        <v>28</v>
      </c>
      <c r="S66" s="24" t="s">
        <v>27</v>
      </c>
      <c r="T66" s="24">
        <v>433.82</v>
      </c>
      <c r="U66" s="24">
        <v>164.125</v>
      </c>
      <c r="V66" s="24">
        <v>24.0</v>
      </c>
      <c r="W66" s="24">
        <v>247.0</v>
      </c>
      <c r="X66" s="24">
        <v>43.92912</v>
      </c>
      <c r="Y66" s="253">
        <f>iferror(round(X66/(AA66-AB66-AC66)*100,4),"")</f>
        <v>75.653</v>
      </c>
      <c r="Z66" s="254">
        <v>53.143</v>
      </c>
      <c r="AA66" s="255">
        <v>497.58734</v>
      </c>
      <c r="AB66" s="256">
        <v>439.45232</v>
      </c>
      <c r="AC66" s="27">
        <v>0.06843</v>
      </c>
      <c r="AD66" s="257"/>
      <c r="AE66" s="258"/>
      <c r="AF66" s="273"/>
      <c r="AG66" s="258"/>
      <c r="AL66" s="123"/>
      <c r="AM66" s="123"/>
      <c r="AN66" s="123"/>
      <c r="AO66" s="123"/>
      <c r="AP66" s="123"/>
      <c r="AQ66" s="123"/>
      <c r="AR66" s="123"/>
      <c r="AS66" s="123"/>
    </row>
    <row r="67">
      <c r="A67" s="24">
        <v>65.0</v>
      </c>
      <c r="B67" s="24" t="s">
        <v>26</v>
      </c>
      <c r="C67" s="24" t="s">
        <v>27</v>
      </c>
      <c r="D67" s="24" t="s">
        <v>27</v>
      </c>
      <c r="E67" s="131" t="s">
        <v>205</v>
      </c>
      <c r="F67" s="24" t="s">
        <v>28</v>
      </c>
      <c r="G67" s="24">
        <v>48.0</v>
      </c>
      <c r="H67" s="24" t="s">
        <v>29</v>
      </c>
      <c r="I67" s="24" t="s">
        <v>30</v>
      </c>
      <c r="J67" s="24">
        <v>4.0</v>
      </c>
      <c r="K67" s="24" t="s">
        <v>51</v>
      </c>
      <c r="L67" s="24" t="s">
        <v>27</v>
      </c>
      <c r="M67" s="24" t="s">
        <v>27</v>
      </c>
      <c r="N67" s="24">
        <v>3.0</v>
      </c>
      <c r="O67" s="24">
        <v>4.0</v>
      </c>
      <c r="P67" s="24">
        <v>6.0</v>
      </c>
      <c r="Q67" s="24">
        <v>4.0</v>
      </c>
      <c r="R67" s="24" t="s">
        <v>28</v>
      </c>
      <c r="S67" s="24" t="s">
        <v>27</v>
      </c>
      <c r="T67" s="258"/>
      <c r="U67" s="258"/>
      <c r="V67" s="258"/>
      <c r="W67" s="258"/>
      <c r="X67" s="258"/>
      <c r="Y67" s="253" t="str">
        <f>iferror(X67/(AA67-AB67-AC67)*100,"")</f>
        <v/>
      </c>
      <c r="Z67" s="254">
        <v>41226.862</v>
      </c>
      <c r="AA67" s="255"/>
      <c r="AB67" s="276"/>
      <c r="AC67" s="37"/>
      <c r="AD67" s="257"/>
      <c r="AE67" s="258"/>
      <c r="AF67" s="273"/>
      <c r="AG67" s="258"/>
      <c r="AL67" s="123"/>
      <c r="AM67" s="123"/>
      <c r="AN67" s="123"/>
      <c r="AO67" s="123"/>
      <c r="AP67" s="123"/>
      <c r="AQ67" s="123"/>
      <c r="AR67" s="123"/>
      <c r="AS67" s="123"/>
    </row>
    <row r="68">
      <c r="A68" s="132">
        <v>66.0</v>
      </c>
      <c r="B68" s="132" t="s">
        <v>26</v>
      </c>
      <c r="C68" s="132" t="s">
        <v>27</v>
      </c>
      <c r="D68" s="132" t="s">
        <v>27</v>
      </c>
      <c r="E68" s="262" t="s">
        <v>205</v>
      </c>
      <c r="F68" s="132" t="s">
        <v>28</v>
      </c>
      <c r="G68" s="132">
        <v>48.0</v>
      </c>
      <c r="H68" s="132" t="s">
        <v>29</v>
      </c>
      <c r="I68" s="132" t="s">
        <v>30</v>
      </c>
      <c r="J68" s="132">
        <v>4.0</v>
      </c>
      <c r="K68" s="132" t="s">
        <v>52</v>
      </c>
      <c r="L68" s="132" t="s">
        <v>27</v>
      </c>
      <c r="M68" s="132" t="s">
        <v>27</v>
      </c>
      <c r="N68" s="132">
        <v>0.0</v>
      </c>
      <c r="O68" s="132">
        <v>0.0</v>
      </c>
      <c r="P68" s="132">
        <v>3.0</v>
      </c>
      <c r="Q68" s="132">
        <v>2.0</v>
      </c>
      <c r="R68" s="132" t="s">
        <v>28</v>
      </c>
      <c r="S68" s="132" t="s">
        <v>27</v>
      </c>
      <c r="T68" s="263"/>
      <c r="U68" s="263"/>
      <c r="V68" s="263"/>
      <c r="W68" s="263"/>
      <c r="X68" s="263"/>
      <c r="Y68" s="263"/>
      <c r="Z68" s="265"/>
      <c r="AA68" s="265"/>
      <c r="AB68" s="265"/>
      <c r="AC68" s="265"/>
      <c r="AD68" s="271"/>
      <c r="AE68" s="263"/>
      <c r="AF68" s="277"/>
      <c r="AG68" s="132" t="s">
        <v>207</v>
      </c>
      <c r="AL68" s="123"/>
      <c r="AM68" s="123"/>
      <c r="AN68" s="123"/>
      <c r="AO68" s="123"/>
      <c r="AP68" s="123"/>
      <c r="AQ68" s="123"/>
      <c r="AR68" s="123"/>
      <c r="AS68" s="123"/>
    </row>
    <row r="69">
      <c r="A69" s="24">
        <v>67.0</v>
      </c>
      <c r="B69" s="24" t="s">
        <v>26</v>
      </c>
      <c r="C69" s="24" t="s">
        <v>27</v>
      </c>
      <c r="D69" s="24" t="s">
        <v>27</v>
      </c>
      <c r="E69" s="131" t="s">
        <v>205</v>
      </c>
      <c r="F69" s="24" t="s">
        <v>28</v>
      </c>
      <c r="G69" s="24">
        <v>48.0</v>
      </c>
      <c r="H69" s="24" t="s">
        <v>29</v>
      </c>
      <c r="I69" s="24" t="s">
        <v>30</v>
      </c>
      <c r="J69" s="24">
        <v>8.0</v>
      </c>
      <c r="K69" s="24" t="s">
        <v>31</v>
      </c>
      <c r="L69" s="131" t="s">
        <v>27</v>
      </c>
      <c r="M69" s="131" t="s">
        <v>28</v>
      </c>
      <c r="N69" s="131">
        <v>0.0</v>
      </c>
      <c r="O69" s="131">
        <v>7.0</v>
      </c>
      <c r="P69" s="131">
        <v>1.0</v>
      </c>
      <c r="Q69" s="131">
        <v>1.0</v>
      </c>
      <c r="R69" s="131" t="s">
        <v>28</v>
      </c>
      <c r="S69" s="131" t="s">
        <v>27</v>
      </c>
      <c r="T69" s="24">
        <v>342.047</v>
      </c>
      <c r="U69" s="24">
        <v>82.112</v>
      </c>
      <c r="V69" s="24">
        <v>203.0</v>
      </c>
      <c r="W69" s="24">
        <v>140.0</v>
      </c>
      <c r="X69" s="24">
        <v>184.28364</v>
      </c>
      <c r="Y69" s="253">
        <f t="shared" ref="Y69:Y73" si="8">iferror(round(X69/(AA69-AB69-AC69)*100,4),"")</f>
        <v>90.762</v>
      </c>
      <c r="Z69" s="254">
        <v>176.788</v>
      </c>
      <c r="AA69" s="255">
        <v>655.33887</v>
      </c>
      <c r="AB69" s="256">
        <v>452.221947</v>
      </c>
      <c r="AC69" s="27">
        <v>0.076315</v>
      </c>
      <c r="AD69" s="257"/>
      <c r="AE69" s="258"/>
      <c r="AF69" s="273"/>
      <c r="AG69" s="260"/>
      <c r="AL69" s="123"/>
      <c r="AM69" s="123"/>
      <c r="AN69" s="123"/>
      <c r="AO69" s="123"/>
      <c r="AP69" s="123"/>
      <c r="AQ69" s="123"/>
      <c r="AR69" s="123"/>
      <c r="AS69" s="123"/>
    </row>
    <row r="70">
      <c r="A70" s="24">
        <v>68.0</v>
      </c>
      <c r="B70" s="24" t="s">
        <v>26</v>
      </c>
      <c r="C70" s="24" t="s">
        <v>27</v>
      </c>
      <c r="D70" s="24" t="s">
        <v>27</v>
      </c>
      <c r="E70" s="131" t="s">
        <v>205</v>
      </c>
      <c r="F70" s="24" t="s">
        <v>28</v>
      </c>
      <c r="G70" s="24">
        <v>48.0</v>
      </c>
      <c r="H70" s="24" t="s">
        <v>29</v>
      </c>
      <c r="I70" s="24" t="s">
        <v>30</v>
      </c>
      <c r="J70" s="24">
        <v>8.0</v>
      </c>
      <c r="K70" s="24" t="s">
        <v>32</v>
      </c>
      <c r="L70" s="24" t="s">
        <v>27</v>
      </c>
      <c r="M70" s="24" t="s">
        <v>27</v>
      </c>
      <c r="N70" s="24">
        <v>8.0</v>
      </c>
      <c r="O70" s="24">
        <v>0.0</v>
      </c>
      <c r="P70" s="24">
        <v>10.0</v>
      </c>
      <c r="Q70" s="24">
        <v>5.0</v>
      </c>
      <c r="R70" s="24" t="s">
        <v>28</v>
      </c>
      <c r="S70" s="24" t="s">
        <v>27</v>
      </c>
      <c r="T70" s="24">
        <v>426.877</v>
      </c>
      <c r="U70" s="24">
        <v>183.006</v>
      </c>
      <c r="V70" s="24">
        <v>0.0</v>
      </c>
      <c r="W70" s="24">
        <v>286.0</v>
      </c>
      <c r="X70" s="24">
        <v>27.57443</v>
      </c>
      <c r="Y70" s="253">
        <f t="shared" si="8"/>
        <v>64.6123</v>
      </c>
      <c r="Z70" s="254">
        <v>51.956</v>
      </c>
      <c r="AA70" s="255">
        <v>488.09752</v>
      </c>
      <c r="AB70" s="256">
        <v>445.31094</v>
      </c>
      <c r="AC70" s="27">
        <v>0.109812</v>
      </c>
      <c r="AD70" s="257"/>
      <c r="AE70" s="258"/>
      <c r="AF70" s="273"/>
      <c r="AG70" s="258"/>
      <c r="AL70" s="123"/>
      <c r="AM70" s="123"/>
      <c r="AN70" s="123"/>
      <c r="AO70" s="123"/>
      <c r="AP70" s="123"/>
      <c r="AQ70" s="123"/>
      <c r="AR70" s="123"/>
      <c r="AS70" s="123"/>
    </row>
    <row r="71">
      <c r="A71" s="24">
        <v>69.0</v>
      </c>
      <c r="B71" s="24" t="s">
        <v>26</v>
      </c>
      <c r="C71" s="24" t="s">
        <v>27</v>
      </c>
      <c r="D71" s="24" t="s">
        <v>27</v>
      </c>
      <c r="E71" s="131" t="s">
        <v>205</v>
      </c>
      <c r="F71" s="24" t="s">
        <v>28</v>
      </c>
      <c r="G71" s="24">
        <v>48.0</v>
      </c>
      <c r="H71" s="24" t="s">
        <v>29</v>
      </c>
      <c r="I71" s="24" t="s">
        <v>30</v>
      </c>
      <c r="J71" s="24">
        <v>8.0</v>
      </c>
      <c r="K71" s="24" t="s">
        <v>33</v>
      </c>
      <c r="L71" s="24" t="s">
        <v>27</v>
      </c>
      <c r="M71" s="24" t="s">
        <v>28</v>
      </c>
      <c r="N71" s="24">
        <v>2.0</v>
      </c>
      <c r="O71" s="24">
        <v>4.0</v>
      </c>
      <c r="P71" s="24">
        <v>3.0</v>
      </c>
      <c r="Q71" s="24">
        <v>3.0</v>
      </c>
      <c r="R71" s="24" t="s">
        <v>28</v>
      </c>
      <c r="S71" s="24" t="s">
        <v>27</v>
      </c>
      <c r="T71" s="24">
        <v>332.831</v>
      </c>
      <c r="U71" s="24">
        <v>103.328</v>
      </c>
      <c r="V71" s="24">
        <v>257.0</v>
      </c>
      <c r="W71" s="24">
        <v>167.0</v>
      </c>
      <c r="X71" s="24">
        <v>59.14187</v>
      </c>
      <c r="Y71" s="253">
        <f t="shared" si="8"/>
        <v>83.1133</v>
      </c>
      <c r="Z71" s="254">
        <v>63.492</v>
      </c>
      <c r="AA71" s="255">
        <v>510.01882</v>
      </c>
      <c r="AB71" s="256">
        <v>438.77713</v>
      </c>
      <c r="AC71" s="27">
        <v>0.083527</v>
      </c>
      <c r="AD71" s="257"/>
      <c r="AE71" s="258"/>
      <c r="AF71" s="273"/>
      <c r="AG71" s="258"/>
      <c r="AL71" s="123"/>
      <c r="AM71" s="123"/>
      <c r="AN71" s="123"/>
      <c r="AO71" s="123"/>
      <c r="AP71" s="123"/>
      <c r="AQ71" s="123"/>
      <c r="AR71" s="123"/>
      <c r="AS71" s="123"/>
    </row>
    <row r="72">
      <c r="A72" s="24">
        <v>70.0</v>
      </c>
      <c r="B72" s="24" t="s">
        <v>26</v>
      </c>
      <c r="C72" s="24" t="s">
        <v>27</v>
      </c>
      <c r="D72" s="24" t="s">
        <v>27</v>
      </c>
      <c r="E72" s="131" t="s">
        <v>205</v>
      </c>
      <c r="F72" s="24" t="s">
        <v>28</v>
      </c>
      <c r="G72" s="24">
        <v>48.0</v>
      </c>
      <c r="H72" s="24" t="s">
        <v>29</v>
      </c>
      <c r="I72" s="24" t="s">
        <v>30</v>
      </c>
      <c r="J72" s="24">
        <v>8.0</v>
      </c>
      <c r="K72" s="24" t="s">
        <v>34</v>
      </c>
      <c r="L72" s="24" t="s">
        <v>27</v>
      </c>
      <c r="M72" s="24" t="s">
        <v>27</v>
      </c>
      <c r="N72" s="24">
        <v>0.0</v>
      </c>
      <c r="O72" s="24">
        <v>3.0</v>
      </c>
      <c r="P72" s="24">
        <v>2.0</v>
      </c>
      <c r="Q72" s="24">
        <v>2.0</v>
      </c>
      <c r="R72" s="24" t="s">
        <v>28</v>
      </c>
      <c r="S72" s="24" t="s">
        <v>27</v>
      </c>
      <c r="T72" s="24">
        <v>237.597</v>
      </c>
      <c r="U72" s="24">
        <v>113.44</v>
      </c>
      <c r="V72" s="24">
        <v>123.0</v>
      </c>
      <c r="W72" s="24">
        <v>165.0</v>
      </c>
      <c r="X72" s="24">
        <v>123.00612</v>
      </c>
      <c r="Y72" s="253">
        <f t="shared" si="8"/>
        <v>91.5591</v>
      </c>
      <c r="Z72" s="254">
        <v>132.018</v>
      </c>
      <c r="AA72" s="255">
        <v>588.26358</v>
      </c>
      <c r="AB72" s="256">
        <v>453.83605</v>
      </c>
      <c r="AC72" s="27">
        <v>0.081399</v>
      </c>
      <c r="AD72" s="257"/>
      <c r="AE72" s="258"/>
      <c r="AF72" s="273"/>
      <c r="AG72" s="258"/>
      <c r="AL72" s="123"/>
      <c r="AM72" s="123"/>
      <c r="AN72" s="123"/>
      <c r="AO72" s="123"/>
      <c r="AP72" s="123"/>
      <c r="AQ72" s="123"/>
      <c r="AR72" s="123"/>
      <c r="AS72" s="123"/>
    </row>
    <row r="73">
      <c r="A73" s="24">
        <v>71.0</v>
      </c>
      <c r="B73" s="24" t="s">
        <v>26</v>
      </c>
      <c r="C73" s="24" t="s">
        <v>27</v>
      </c>
      <c r="D73" s="24" t="s">
        <v>27</v>
      </c>
      <c r="E73" s="131" t="s">
        <v>205</v>
      </c>
      <c r="F73" s="24" t="s">
        <v>28</v>
      </c>
      <c r="G73" s="24">
        <v>48.0</v>
      </c>
      <c r="H73" s="24" t="s">
        <v>29</v>
      </c>
      <c r="I73" s="24" t="s">
        <v>30</v>
      </c>
      <c r="J73" s="24">
        <v>8.0</v>
      </c>
      <c r="K73" s="24" t="s">
        <v>35</v>
      </c>
      <c r="L73" s="24" t="s">
        <v>27</v>
      </c>
      <c r="M73" s="24" t="s">
        <v>28</v>
      </c>
      <c r="N73" s="24">
        <v>5.0</v>
      </c>
      <c r="O73" s="24">
        <v>4.0</v>
      </c>
      <c r="P73" s="24">
        <v>6.0</v>
      </c>
      <c r="Q73" s="24">
        <v>6.0</v>
      </c>
      <c r="R73" s="24" t="s">
        <v>28</v>
      </c>
      <c r="S73" s="24" t="s">
        <v>27</v>
      </c>
      <c r="T73" s="24">
        <v>341.503</v>
      </c>
      <c r="U73" s="24">
        <v>98.686</v>
      </c>
      <c r="V73" s="24">
        <v>107.0</v>
      </c>
      <c r="W73" s="24">
        <v>166.0</v>
      </c>
      <c r="X73" s="24">
        <v>58.89112</v>
      </c>
      <c r="Y73" s="253">
        <f t="shared" si="8"/>
        <v>53.6453</v>
      </c>
      <c r="Z73" s="254">
        <v>71.871</v>
      </c>
      <c r="AA73" s="255">
        <v>581.97951</v>
      </c>
      <c r="AB73" s="256">
        <v>472.11842</v>
      </c>
      <c r="AC73" s="27">
        <v>0.082331</v>
      </c>
      <c r="AD73" s="257"/>
      <c r="AE73" s="258"/>
      <c r="AF73" s="273"/>
      <c r="AG73" s="258"/>
      <c r="AL73" s="123"/>
      <c r="AM73" s="123"/>
      <c r="AN73" s="123"/>
      <c r="AO73" s="123"/>
      <c r="AP73" s="123"/>
      <c r="AQ73" s="123"/>
      <c r="AR73" s="123"/>
      <c r="AS73" s="123"/>
    </row>
    <row r="74">
      <c r="A74" s="24">
        <v>72.0</v>
      </c>
      <c r="B74" s="24" t="s">
        <v>26</v>
      </c>
      <c r="C74" s="24" t="s">
        <v>27</v>
      </c>
      <c r="D74" s="24" t="s">
        <v>27</v>
      </c>
      <c r="E74" s="131" t="s">
        <v>205</v>
      </c>
      <c r="F74" s="24" t="s">
        <v>28</v>
      </c>
      <c r="G74" s="24">
        <v>48.0</v>
      </c>
      <c r="H74" s="24" t="s">
        <v>29</v>
      </c>
      <c r="I74" s="24" t="s">
        <v>30</v>
      </c>
      <c r="J74" s="24">
        <v>8.0</v>
      </c>
      <c r="K74" s="24" t="s">
        <v>36</v>
      </c>
      <c r="L74" s="24" t="s">
        <v>27</v>
      </c>
      <c r="M74" s="24" t="s">
        <v>28</v>
      </c>
      <c r="N74" s="24">
        <v>0.0</v>
      </c>
      <c r="O74" s="24">
        <v>4.0</v>
      </c>
      <c r="P74" s="24">
        <v>1.0</v>
      </c>
      <c r="Q74" s="24">
        <v>1.0</v>
      </c>
      <c r="R74" s="24" t="s">
        <v>28</v>
      </c>
      <c r="S74" s="24" t="s">
        <v>28</v>
      </c>
      <c r="T74" s="24">
        <v>192.224</v>
      </c>
      <c r="U74" s="24">
        <v>46.144</v>
      </c>
      <c r="V74" s="24">
        <v>183.0</v>
      </c>
      <c r="W74" s="24">
        <v>44.0</v>
      </c>
      <c r="X74" s="24">
        <v>52.67007</v>
      </c>
      <c r="Y74" s="253">
        <f>iferror(X74/(AA74-AB74-AC74)*100,"")</f>
        <v>84.84550881</v>
      </c>
      <c r="Z74" s="254">
        <v>50.627</v>
      </c>
      <c r="AA74" s="255">
        <v>551.87722</v>
      </c>
      <c r="AB74" s="256">
        <v>489.7252</v>
      </c>
      <c r="AC74" s="27">
        <v>0.074403</v>
      </c>
      <c r="AD74" s="257"/>
      <c r="AE74" s="258"/>
      <c r="AF74" s="273"/>
      <c r="AG74" s="258"/>
      <c r="AL74" s="123"/>
      <c r="AM74" s="123"/>
      <c r="AN74" s="123"/>
      <c r="AO74" s="123"/>
      <c r="AP74" s="123"/>
      <c r="AQ74" s="123"/>
      <c r="AR74" s="123"/>
      <c r="AS74" s="123"/>
    </row>
    <row r="75">
      <c r="A75" s="24">
        <v>73.0</v>
      </c>
      <c r="B75" s="24" t="s">
        <v>26</v>
      </c>
      <c r="C75" s="24" t="s">
        <v>27</v>
      </c>
      <c r="D75" s="24" t="s">
        <v>27</v>
      </c>
      <c r="E75" s="131" t="s">
        <v>205</v>
      </c>
      <c r="F75" s="24" t="s">
        <v>28</v>
      </c>
      <c r="G75" s="24">
        <v>48.0</v>
      </c>
      <c r="H75" s="24" t="s">
        <v>29</v>
      </c>
      <c r="I75" s="24" t="s">
        <v>30</v>
      </c>
      <c r="J75" s="24">
        <v>8.0</v>
      </c>
      <c r="K75" s="24" t="s">
        <v>37</v>
      </c>
      <c r="L75" s="24" t="s">
        <v>27</v>
      </c>
      <c r="M75" s="24" t="s">
        <v>27</v>
      </c>
      <c r="N75" s="24">
        <v>5.0</v>
      </c>
      <c r="O75" s="24">
        <v>5.0</v>
      </c>
      <c r="P75" s="24">
        <v>6.0</v>
      </c>
      <c r="Q75" s="24">
        <v>5.0</v>
      </c>
      <c r="R75" s="24" t="s">
        <v>28</v>
      </c>
      <c r="S75" s="24" t="s">
        <v>27</v>
      </c>
      <c r="T75" s="24">
        <v>515.455</v>
      </c>
      <c r="U75" s="24">
        <v>175.04</v>
      </c>
      <c r="V75" s="24">
        <v>208.0</v>
      </c>
      <c r="W75" s="24">
        <v>266.0</v>
      </c>
      <c r="X75" s="24">
        <v>114.70023</v>
      </c>
      <c r="Y75" s="253">
        <f t="shared" ref="Y75:Y78" si="9">iferror(round(X75/(AA75-AB75-AC75)*100,4),"")</f>
        <v>88.0165</v>
      </c>
      <c r="Z75" s="254">
        <v>130.74</v>
      </c>
      <c r="AA75" s="255">
        <v>567.11723</v>
      </c>
      <c r="AB75" s="256">
        <v>436.61601</v>
      </c>
      <c r="AC75" s="27">
        <v>0.184548</v>
      </c>
      <c r="AD75" s="257"/>
      <c r="AE75" s="258"/>
      <c r="AF75" s="273"/>
      <c r="AG75" s="258"/>
      <c r="AL75" s="123"/>
      <c r="AM75" s="123"/>
      <c r="AN75" s="123"/>
      <c r="AO75" s="123"/>
      <c r="AP75" s="123"/>
      <c r="AQ75" s="123"/>
      <c r="AR75" s="123"/>
      <c r="AS75" s="123"/>
    </row>
    <row r="76">
      <c r="A76" s="24">
        <v>74.0</v>
      </c>
      <c r="B76" s="24" t="s">
        <v>26</v>
      </c>
      <c r="C76" s="24" t="s">
        <v>27</v>
      </c>
      <c r="D76" s="24" t="s">
        <v>27</v>
      </c>
      <c r="E76" s="131" t="s">
        <v>205</v>
      </c>
      <c r="F76" s="24" t="s">
        <v>28</v>
      </c>
      <c r="G76" s="24">
        <v>48.0</v>
      </c>
      <c r="H76" s="24" t="s">
        <v>29</v>
      </c>
      <c r="I76" s="24" t="s">
        <v>30</v>
      </c>
      <c r="J76" s="24">
        <v>8.0</v>
      </c>
      <c r="K76" s="24" t="s">
        <v>38</v>
      </c>
      <c r="L76" s="24" t="s">
        <v>27</v>
      </c>
      <c r="M76" s="24" t="s">
        <v>27</v>
      </c>
      <c r="N76" s="24">
        <v>7.0</v>
      </c>
      <c r="O76" s="24">
        <v>5.0</v>
      </c>
      <c r="P76" s="24">
        <v>8.0</v>
      </c>
      <c r="Q76" s="24">
        <v>8.0</v>
      </c>
      <c r="R76" s="24" t="s">
        <v>27</v>
      </c>
      <c r="S76" s="24" t="s">
        <v>27</v>
      </c>
      <c r="T76" s="24">
        <v>568.286</v>
      </c>
      <c r="U76" s="24">
        <v>135.424</v>
      </c>
      <c r="V76" s="24">
        <v>107.0</v>
      </c>
      <c r="W76" s="24">
        <v>236.0</v>
      </c>
      <c r="X76" s="24">
        <v>54.36118</v>
      </c>
      <c r="Y76" s="253">
        <f t="shared" si="9"/>
        <v>77.4985</v>
      </c>
      <c r="Z76" s="254">
        <v>70.945</v>
      </c>
      <c r="AA76" s="255">
        <v>509.51102</v>
      </c>
      <c r="AB76" s="256">
        <v>439.29159</v>
      </c>
      <c r="AC76" s="27">
        <v>0.074579</v>
      </c>
      <c r="AD76" s="257"/>
      <c r="AE76" s="258"/>
      <c r="AF76" s="273"/>
      <c r="AG76" s="258"/>
      <c r="AL76" s="123"/>
      <c r="AM76" s="123"/>
      <c r="AN76" s="123"/>
      <c r="AO76" s="123"/>
      <c r="AP76" s="123"/>
      <c r="AQ76" s="123"/>
      <c r="AR76" s="123"/>
      <c r="AS76" s="123"/>
    </row>
    <row r="77">
      <c r="A77" s="24">
        <v>75.0</v>
      </c>
      <c r="B77" s="24" t="s">
        <v>26</v>
      </c>
      <c r="C77" s="24" t="s">
        <v>27</v>
      </c>
      <c r="D77" s="24" t="s">
        <v>27</v>
      </c>
      <c r="E77" s="131" t="s">
        <v>205</v>
      </c>
      <c r="F77" s="24" t="s">
        <v>28</v>
      </c>
      <c r="G77" s="24">
        <v>48.0</v>
      </c>
      <c r="H77" s="24" t="s">
        <v>29</v>
      </c>
      <c r="I77" s="24" t="s">
        <v>30</v>
      </c>
      <c r="J77" s="24">
        <v>8.0</v>
      </c>
      <c r="K77" s="24" t="s">
        <v>39</v>
      </c>
      <c r="L77" s="24" t="s">
        <v>27</v>
      </c>
      <c r="M77" s="24" t="s">
        <v>27</v>
      </c>
      <c r="N77" s="24">
        <v>5.0</v>
      </c>
      <c r="O77" s="24">
        <v>6.0</v>
      </c>
      <c r="P77" s="24">
        <v>6.0</v>
      </c>
      <c r="Q77" s="24">
        <v>6.0</v>
      </c>
      <c r="R77" s="24" t="s">
        <v>28</v>
      </c>
      <c r="S77" s="24" t="s">
        <v>27</v>
      </c>
      <c r="T77" s="24">
        <v>304.703</v>
      </c>
      <c r="U77" s="24">
        <v>87.072</v>
      </c>
      <c r="V77" s="24">
        <v>254.0</v>
      </c>
      <c r="W77" s="24">
        <v>157.0</v>
      </c>
      <c r="X77" s="24">
        <v>313.87405</v>
      </c>
      <c r="Y77" s="253">
        <f t="shared" si="9"/>
        <v>96.2542</v>
      </c>
      <c r="Z77" s="254">
        <v>322.838</v>
      </c>
      <c r="AA77" s="255">
        <v>758.99154</v>
      </c>
      <c r="AB77" s="256">
        <v>432.82003</v>
      </c>
      <c r="AC77" s="27">
        <v>0.082934</v>
      </c>
      <c r="AD77" s="257"/>
      <c r="AE77" s="258"/>
      <c r="AF77" s="273"/>
      <c r="AG77" s="258"/>
      <c r="AL77" s="123"/>
      <c r="AM77" s="123"/>
      <c r="AN77" s="123"/>
      <c r="AO77" s="123"/>
      <c r="AP77" s="123"/>
      <c r="AQ77" s="123"/>
      <c r="AR77" s="123"/>
      <c r="AS77" s="123"/>
    </row>
    <row r="78">
      <c r="A78" s="24">
        <v>76.0</v>
      </c>
      <c r="B78" s="24" t="s">
        <v>26</v>
      </c>
      <c r="C78" s="24" t="s">
        <v>27</v>
      </c>
      <c r="D78" s="24" t="s">
        <v>27</v>
      </c>
      <c r="E78" s="131" t="s">
        <v>205</v>
      </c>
      <c r="F78" s="24" t="s">
        <v>28</v>
      </c>
      <c r="G78" s="24">
        <v>48.0</v>
      </c>
      <c r="H78" s="24" t="s">
        <v>29</v>
      </c>
      <c r="I78" s="24" t="s">
        <v>30</v>
      </c>
      <c r="J78" s="24">
        <v>8.0</v>
      </c>
      <c r="K78" s="24" t="s">
        <v>40</v>
      </c>
      <c r="L78" s="24" t="s">
        <v>27</v>
      </c>
      <c r="M78" s="24" t="s">
        <v>28</v>
      </c>
      <c r="N78" s="24">
        <v>3.0</v>
      </c>
      <c r="O78" s="24">
        <v>4.0</v>
      </c>
      <c r="P78" s="24">
        <v>4.0</v>
      </c>
      <c r="Q78" s="24">
        <v>4.0</v>
      </c>
      <c r="R78" s="24" t="s">
        <v>28</v>
      </c>
      <c r="S78" s="24" t="s">
        <v>27</v>
      </c>
      <c r="T78" s="24">
        <v>380.734</v>
      </c>
      <c r="U78" s="24">
        <v>155.168</v>
      </c>
      <c r="V78" s="24">
        <v>233.0</v>
      </c>
      <c r="W78" s="24">
        <v>283.0</v>
      </c>
      <c r="X78" s="24">
        <v>98.61585</v>
      </c>
      <c r="Y78" s="253">
        <f t="shared" si="9"/>
        <v>87.4901</v>
      </c>
      <c r="Z78" s="254">
        <v>106.983</v>
      </c>
      <c r="AA78" s="255">
        <v>584.25117</v>
      </c>
      <c r="AB78" s="256">
        <v>471.45363</v>
      </c>
      <c r="AC78" s="27">
        <v>0.080951</v>
      </c>
      <c r="AD78" s="257"/>
      <c r="AE78" s="258"/>
      <c r="AF78" s="273"/>
      <c r="AG78" s="258"/>
      <c r="AL78" s="123"/>
      <c r="AM78" s="123"/>
      <c r="AN78" s="123"/>
      <c r="AO78" s="123"/>
      <c r="AP78" s="123"/>
      <c r="AQ78" s="123"/>
      <c r="AR78" s="123"/>
      <c r="AS78" s="123"/>
    </row>
    <row r="79">
      <c r="A79" s="132">
        <v>77.0</v>
      </c>
      <c r="B79" s="132" t="s">
        <v>26</v>
      </c>
      <c r="C79" s="132" t="s">
        <v>27</v>
      </c>
      <c r="D79" s="132" t="s">
        <v>27</v>
      </c>
      <c r="E79" s="262" t="s">
        <v>205</v>
      </c>
      <c r="F79" s="132" t="s">
        <v>28</v>
      </c>
      <c r="G79" s="132">
        <v>48.0</v>
      </c>
      <c r="H79" s="132" t="s">
        <v>29</v>
      </c>
      <c r="I79" s="132" t="s">
        <v>30</v>
      </c>
      <c r="J79" s="132">
        <v>8.0</v>
      </c>
      <c r="K79" s="132" t="s">
        <v>41</v>
      </c>
      <c r="L79" s="132" t="s">
        <v>27</v>
      </c>
      <c r="M79" s="132" t="s">
        <v>27</v>
      </c>
      <c r="N79" s="132">
        <v>4.0</v>
      </c>
      <c r="O79" s="132">
        <v>0.0</v>
      </c>
      <c r="P79" s="132">
        <v>6.0</v>
      </c>
      <c r="Q79" s="132">
        <v>3.0</v>
      </c>
      <c r="R79" s="132" t="s">
        <v>28</v>
      </c>
      <c r="S79" s="132" t="s">
        <v>27</v>
      </c>
      <c r="T79" s="132"/>
      <c r="U79" s="132"/>
      <c r="V79" s="132"/>
      <c r="W79" s="132"/>
      <c r="X79" s="132"/>
      <c r="Y79" s="263"/>
      <c r="Z79" s="264"/>
      <c r="AA79" s="265"/>
      <c r="AB79" s="265"/>
      <c r="AC79" s="265"/>
      <c r="AD79" s="266"/>
      <c r="AE79" s="132"/>
      <c r="AF79" s="274"/>
      <c r="AG79" s="132" t="s">
        <v>206</v>
      </c>
      <c r="AL79" s="123"/>
      <c r="AM79" s="123"/>
      <c r="AN79" s="123"/>
      <c r="AO79" s="123"/>
      <c r="AP79" s="123"/>
      <c r="AQ79" s="123"/>
      <c r="AR79" s="123"/>
      <c r="AS79" s="123"/>
    </row>
    <row r="80">
      <c r="A80" s="24">
        <v>78.0</v>
      </c>
      <c r="B80" s="24" t="s">
        <v>26</v>
      </c>
      <c r="C80" s="24" t="s">
        <v>27</v>
      </c>
      <c r="D80" s="24" t="s">
        <v>27</v>
      </c>
      <c r="E80" s="131" t="s">
        <v>205</v>
      </c>
      <c r="F80" s="24" t="s">
        <v>28</v>
      </c>
      <c r="G80" s="24">
        <v>48.0</v>
      </c>
      <c r="H80" s="24" t="s">
        <v>29</v>
      </c>
      <c r="I80" s="24" t="s">
        <v>30</v>
      </c>
      <c r="J80" s="24">
        <v>8.0</v>
      </c>
      <c r="K80" s="24" t="s">
        <v>42</v>
      </c>
      <c r="L80" s="24" t="s">
        <v>27</v>
      </c>
      <c r="M80" s="24" t="s">
        <v>28</v>
      </c>
      <c r="N80" s="24">
        <v>1.0</v>
      </c>
      <c r="O80" s="24">
        <v>5.0</v>
      </c>
      <c r="P80" s="24">
        <v>2.0</v>
      </c>
      <c r="Q80" s="24">
        <v>2.0</v>
      </c>
      <c r="R80" s="24" t="s">
        <v>27</v>
      </c>
      <c r="S80" s="24" t="s">
        <v>27</v>
      </c>
      <c r="T80" s="24">
        <v>282.847</v>
      </c>
      <c r="U80" s="24">
        <v>66.431</v>
      </c>
      <c r="V80" s="24">
        <v>206.0</v>
      </c>
      <c r="W80" s="24">
        <v>114.0</v>
      </c>
      <c r="X80" s="24">
        <v>140.12606</v>
      </c>
      <c r="Y80" s="253">
        <f t="shared" ref="Y80:Y86" si="10">iferror(round(X80/(AA80-AB80-AC80)*100,4),"")</f>
        <v>92.4623</v>
      </c>
      <c r="Z80" s="254">
        <v>140.31</v>
      </c>
      <c r="AA80" s="255">
        <v>624.77519</v>
      </c>
      <c r="AB80" s="256">
        <v>473.15157</v>
      </c>
      <c r="AC80" s="27">
        <v>0.074194</v>
      </c>
      <c r="AD80" s="257"/>
      <c r="AE80" s="258"/>
      <c r="AF80" s="273"/>
      <c r="AG80" s="258"/>
      <c r="AL80" s="123"/>
      <c r="AM80" s="123"/>
      <c r="AN80" s="123"/>
      <c r="AO80" s="123"/>
      <c r="AP80" s="123"/>
      <c r="AQ80" s="123"/>
      <c r="AR80" s="123"/>
      <c r="AS80" s="123"/>
    </row>
    <row r="81">
      <c r="A81" s="24">
        <v>79.0</v>
      </c>
      <c r="B81" s="24" t="s">
        <v>26</v>
      </c>
      <c r="C81" s="24" t="s">
        <v>27</v>
      </c>
      <c r="D81" s="24" t="s">
        <v>27</v>
      </c>
      <c r="E81" s="131" t="s">
        <v>205</v>
      </c>
      <c r="F81" s="24" t="s">
        <v>28</v>
      </c>
      <c r="G81" s="24">
        <v>48.0</v>
      </c>
      <c r="H81" s="24" t="s">
        <v>29</v>
      </c>
      <c r="I81" s="24" t="s">
        <v>30</v>
      </c>
      <c r="J81" s="24">
        <v>8.0</v>
      </c>
      <c r="K81" s="24" t="s">
        <v>43</v>
      </c>
      <c r="L81" s="24" t="s">
        <v>27</v>
      </c>
      <c r="M81" s="24" t="s">
        <v>27</v>
      </c>
      <c r="N81" s="24">
        <v>1.0</v>
      </c>
      <c r="O81" s="24">
        <v>0.0</v>
      </c>
      <c r="P81" s="24">
        <v>2.0</v>
      </c>
      <c r="Q81" s="24">
        <v>2.0</v>
      </c>
      <c r="R81" s="24" t="s">
        <v>28</v>
      </c>
      <c r="S81" s="24" t="s">
        <v>27</v>
      </c>
      <c r="T81" s="24">
        <v>120.639</v>
      </c>
      <c r="U81" s="24">
        <v>42.304</v>
      </c>
      <c r="V81" s="24">
        <v>79.0</v>
      </c>
      <c r="W81" s="24">
        <v>71.0</v>
      </c>
      <c r="X81" s="24">
        <v>615.05182</v>
      </c>
      <c r="Y81" s="253">
        <f t="shared" si="10"/>
        <v>98.5873</v>
      </c>
      <c r="Z81" s="254">
        <v>616.339</v>
      </c>
      <c r="AA81" s="255">
        <v>1048.506828</v>
      </c>
      <c r="AB81" s="256">
        <v>424.51252</v>
      </c>
      <c r="AC81" s="27">
        <v>0.129422</v>
      </c>
      <c r="AD81" s="257"/>
      <c r="AE81" s="258"/>
      <c r="AF81" s="273"/>
      <c r="AG81" s="258"/>
      <c r="AL81" s="123"/>
      <c r="AM81" s="123"/>
      <c r="AN81" s="123"/>
      <c r="AO81" s="123"/>
      <c r="AP81" s="123"/>
      <c r="AQ81" s="123"/>
      <c r="AR81" s="123"/>
      <c r="AS81" s="123"/>
    </row>
    <row r="82" ht="17.25" customHeight="1">
      <c r="A82" s="24">
        <v>80.0</v>
      </c>
      <c r="B82" s="24" t="s">
        <v>26</v>
      </c>
      <c r="C82" s="24" t="s">
        <v>27</v>
      </c>
      <c r="D82" s="24" t="s">
        <v>27</v>
      </c>
      <c r="E82" s="131" t="s">
        <v>205</v>
      </c>
      <c r="F82" s="24" t="s">
        <v>28</v>
      </c>
      <c r="G82" s="24">
        <v>48.0</v>
      </c>
      <c r="H82" s="24" t="s">
        <v>29</v>
      </c>
      <c r="I82" s="24" t="s">
        <v>30</v>
      </c>
      <c r="J82" s="24">
        <v>8.0</v>
      </c>
      <c r="K82" s="24" t="s">
        <v>44</v>
      </c>
      <c r="L82" s="24" t="s">
        <v>27</v>
      </c>
      <c r="M82" s="24" t="s">
        <v>28</v>
      </c>
      <c r="N82" s="24">
        <v>1.0</v>
      </c>
      <c r="O82" s="24">
        <v>4.0</v>
      </c>
      <c r="P82" s="24">
        <v>2.0</v>
      </c>
      <c r="Q82" s="24">
        <v>2.0</v>
      </c>
      <c r="R82" s="24" t="s">
        <v>27</v>
      </c>
      <c r="S82" s="24" t="s">
        <v>28</v>
      </c>
      <c r="T82" s="24">
        <v>303.26</v>
      </c>
      <c r="U82" s="24">
        <v>77.599</v>
      </c>
      <c r="V82" s="24">
        <v>234.0</v>
      </c>
      <c r="W82" s="24">
        <v>72.0</v>
      </c>
      <c r="X82" s="24">
        <v>41.60382</v>
      </c>
      <c r="Y82" s="253">
        <f t="shared" si="10"/>
        <v>79.3309</v>
      </c>
      <c r="Z82" s="254">
        <v>40.851</v>
      </c>
      <c r="AA82" s="255">
        <v>490.81146</v>
      </c>
      <c r="AB82" s="256">
        <v>438.28713</v>
      </c>
      <c r="AC82" s="27">
        <v>0.080958</v>
      </c>
      <c r="AD82" s="257"/>
      <c r="AE82" s="258"/>
      <c r="AF82" s="273"/>
      <c r="AG82" s="258"/>
      <c r="AL82" s="123"/>
      <c r="AM82" s="123"/>
      <c r="AN82" s="123"/>
      <c r="AO82" s="123"/>
      <c r="AP82" s="123"/>
      <c r="AQ82" s="123"/>
      <c r="AR82" s="123"/>
      <c r="AS82" s="123"/>
    </row>
    <row r="83">
      <c r="A83" s="24">
        <v>81.0</v>
      </c>
      <c r="B83" s="24" t="s">
        <v>26</v>
      </c>
      <c r="C83" s="24" t="s">
        <v>27</v>
      </c>
      <c r="D83" s="24" t="s">
        <v>27</v>
      </c>
      <c r="E83" s="131" t="s">
        <v>205</v>
      </c>
      <c r="F83" s="24" t="s">
        <v>28</v>
      </c>
      <c r="G83" s="24">
        <v>48.0</v>
      </c>
      <c r="H83" s="24" t="s">
        <v>29</v>
      </c>
      <c r="I83" s="24" t="s">
        <v>30</v>
      </c>
      <c r="J83" s="24">
        <v>8.0</v>
      </c>
      <c r="K83" s="24" t="s">
        <v>45</v>
      </c>
      <c r="L83" s="24" t="s">
        <v>27</v>
      </c>
      <c r="M83" s="24" t="s">
        <v>27</v>
      </c>
      <c r="N83" s="24">
        <v>1.0</v>
      </c>
      <c r="O83" s="24">
        <v>4.0</v>
      </c>
      <c r="P83" s="24">
        <v>2.0</v>
      </c>
      <c r="Q83" s="24">
        <v>2.0</v>
      </c>
      <c r="R83" s="24" t="s">
        <v>28</v>
      </c>
      <c r="S83" s="24" t="s">
        <v>27</v>
      </c>
      <c r="T83" s="24">
        <v>228.351</v>
      </c>
      <c r="U83" s="24">
        <v>57.535</v>
      </c>
      <c r="V83" s="24">
        <v>211.0</v>
      </c>
      <c r="W83" s="24">
        <v>108.0</v>
      </c>
      <c r="X83" s="24">
        <v>42.31652</v>
      </c>
      <c r="Y83" s="253">
        <f t="shared" si="10"/>
        <v>80.3139</v>
      </c>
      <c r="Z83" s="254">
        <v>40.466</v>
      </c>
      <c r="AA83" s="255">
        <v>509.8091</v>
      </c>
      <c r="AB83" s="256">
        <v>457.03848</v>
      </c>
      <c r="AC83" s="27">
        <v>0.081676</v>
      </c>
      <c r="AD83" s="257"/>
      <c r="AE83" s="258"/>
      <c r="AF83" s="273"/>
      <c r="AG83" s="258"/>
      <c r="AL83" s="123"/>
      <c r="AM83" s="123"/>
      <c r="AN83" s="123"/>
      <c r="AO83" s="123"/>
      <c r="AP83" s="123"/>
      <c r="AQ83" s="123"/>
      <c r="AR83" s="123"/>
      <c r="AS83" s="123"/>
    </row>
    <row r="84">
      <c r="A84" s="27">
        <v>82.0</v>
      </c>
      <c r="B84" s="27" t="s">
        <v>26</v>
      </c>
      <c r="C84" s="27" t="s">
        <v>27</v>
      </c>
      <c r="D84" s="27" t="s">
        <v>27</v>
      </c>
      <c r="E84" s="131" t="s">
        <v>205</v>
      </c>
      <c r="F84" s="27" t="s">
        <v>28</v>
      </c>
      <c r="G84" s="27">
        <v>48.0</v>
      </c>
      <c r="H84" s="27" t="s">
        <v>29</v>
      </c>
      <c r="I84" s="27" t="s">
        <v>30</v>
      </c>
      <c r="J84" s="27">
        <v>8.0</v>
      </c>
      <c r="K84" s="27" t="s">
        <v>46</v>
      </c>
      <c r="L84" s="27" t="s">
        <v>27</v>
      </c>
      <c r="M84" s="27" t="s">
        <v>27</v>
      </c>
      <c r="N84" s="27">
        <v>1.0</v>
      </c>
      <c r="O84" s="27">
        <v>0.0</v>
      </c>
      <c r="P84" s="27">
        <v>3.0</v>
      </c>
      <c r="Q84" s="27">
        <v>3.0</v>
      </c>
      <c r="R84" s="27" t="s">
        <v>28</v>
      </c>
      <c r="S84" s="27" t="s">
        <v>27</v>
      </c>
      <c r="T84" s="27">
        <v>435.197</v>
      </c>
      <c r="U84" s="27">
        <v>180.542</v>
      </c>
      <c r="V84" s="27">
        <v>314.0</v>
      </c>
      <c r="W84" s="27">
        <v>328.0</v>
      </c>
      <c r="X84" s="27">
        <v>248.06748</v>
      </c>
      <c r="Y84" s="253">
        <f t="shared" si="10"/>
        <v>94.2319</v>
      </c>
      <c r="Z84" s="268">
        <v>258.175</v>
      </c>
      <c r="AA84" s="33">
        <v>693.89262</v>
      </c>
      <c r="AB84" s="33">
        <v>430.535</v>
      </c>
      <c r="AC84" s="33">
        <v>0.105483</v>
      </c>
      <c r="AD84" s="269"/>
      <c r="AE84" s="27"/>
      <c r="AF84" s="275"/>
      <c r="AG84" s="27"/>
      <c r="AH84" s="123"/>
      <c r="AI84" s="123"/>
      <c r="AJ84" s="123"/>
      <c r="AK84" s="123"/>
      <c r="AL84" s="123"/>
      <c r="AM84" s="123"/>
      <c r="AN84" s="123"/>
      <c r="AO84" s="123"/>
      <c r="AP84" s="123"/>
      <c r="AQ84" s="123"/>
      <c r="AR84" s="123"/>
      <c r="AS84" s="123"/>
    </row>
    <row r="85">
      <c r="A85" s="24">
        <v>83.0</v>
      </c>
      <c r="B85" s="24" t="s">
        <v>26</v>
      </c>
      <c r="C85" s="24" t="s">
        <v>27</v>
      </c>
      <c r="D85" s="24" t="s">
        <v>27</v>
      </c>
      <c r="E85" s="131" t="s">
        <v>205</v>
      </c>
      <c r="F85" s="24" t="s">
        <v>28</v>
      </c>
      <c r="G85" s="24">
        <v>48.0</v>
      </c>
      <c r="H85" s="24" t="s">
        <v>29</v>
      </c>
      <c r="I85" s="24" t="s">
        <v>30</v>
      </c>
      <c r="J85" s="24">
        <v>8.0</v>
      </c>
      <c r="K85" s="24" t="s">
        <v>47</v>
      </c>
      <c r="L85" s="24" t="s">
        <v>27</v>
      </c>
      <c r="M85" s="24" t="s">
        <v>27</v>
      </c>
      <c r="N85" s="24">
        <v>2.0</v>
      </c>
      <c r="O85" s="24">
        <v>3.0</v>
      </c>
      <c r="P85" s="24">
        <v>3.0</v>
      </c>
      <c r="Q85" s="24">
        <v>2.0</v>
      </c>
      <c r="R85" s="24" t="s">
        <v>28</v>
      </c>
      <c r="S85" s="24" t="s">
        <v>28</v>
      </c>
      <c r="T85" s="24">
        <v>270.56</v>
      </c>
      <c r="U85" s="24">
        <v>42.494</v>
      </c>
      <c r="V85" s="24">
        <v>270.0</v>
      </c>
      <c r="W85" s="24">
        <v>41.0</v>
      </c>
      <c r="X85" s="24">
        <v>134.00609</v>
      </c>
      <c r="Y85" s="253">
        <f t="shared" si="10"/>
        <v>92.9486</v>
      </c>
      <c r="Z85" s="254">
        <v>135.395</v>
      </c>
      <c r="AA85" s="255">
        <v>581.01728</v>
      </c>
      <c r="AB85" s="256">
        <v>436.77718</v>
      </c>
      <c r="AC85" s="27">
        <v>0.067777</v>
      </c>
      <c r="AD85" s="257"/>
      <c r="AE85" s="258"/>
      <c r="AF85" s="273"/>
      <c r="AG85" s="258"/>
      <c r="AL85" s="123"/>
      <c r="AM85" s="123"/>
      <c r="AN85" s="123"/>
      <c r="AO85" s="123"/>
      <c r="AP85" s="123"/>
      <c r="AQ85" s="123"/>
      <c r="AR85" s="123"/>
      <c r="AS85" s="123"/>
    </row>
    <row r="86">
      <c r="A86" s="24">
        <v>84.0</v>
      </c>
      <c r="B86" s="24" t="s">
        <v>26</v>
      </c>
      <c r="C86" s="24" t="s">
        <v>27</v>
      </c>
      <c r="D86" s="24" t="s">
        <v>27</v>
      </c>
      <c r="E86" s="131" t="s">
        <v>205</v>
      </c>
      <c r="F86" s="24" t="s">
        <v>28</v>
      </c>
      <c r="G86" s="24">
        <v>48.0</v>
      </c>
      <c r="H86" s="24" t="s">
        <v>29</v>
      </c>
      <c r="I86" s="24" t="s">
        <v>30</v>
      </c>
      <c r="J86" s="24">
        <v>8.0</v>
      </c>
      <c r="K86" s="24" t="s">
        <v>48</v>
      </c>
      <c r="L86" s="24" t="s">
        <v>27</v>
      </c>
      <c r="M86" s="24" t="s">
        <v>27</v>
      </c>
      <c r="N86" s="24">
        <v>2.0</v>
      </c>
      <c r="O86" s="24">
        <v>2.0</v>
      </c>
      <c r="P86" s="24">
        <v>4.0</v>
      </c>
      <c r="Q86" s="24">
        <v>3.0</v>
      </c>
      <c r="R86" s="24" t="s">
        <v>28</v>
      </c>
      <c r="S86" s="24" t="s">
        <v>27</v>
      </c>
      <c r="T86" s="24">
        <v>313.342</v>
      </c>
      <c r="U86" s="24">
        <v>117.471</v>
      </c>
      <c r="V86" s="24">
        <v>58.0</v>
      </c>
      <c r="W86" s="24">
        <v>195.0</v>
      </c>
      <c r="X86" s="24">
        <v>172.33956</v>
      </c>
      <c r="Y86" s="253">
        <f t="shared" si="10"/>
        <v>92.8393</v>
      </c>
      <c r="Z86" s="254">
        <v>169.876</v>
      </c>
      <c r="AA86" s="255">
        <v>619.98746</v>
      </c>
      <c r="AB86" s="256">
        <v>434.24312</v>
      </c>
      <c r="AC86" s="27">
        <v>0.112249</v>
      </c>
      <c r="AD86" s="257"/>
      <c r="AE86" s="258"/>
      <c r="AF86" s="273"/>
      <c r="AG86" s="258"/>
      <c r="AL86" s="123"/>
      <c r="AM86" s="123"/>
      <c r="AN86" s="123"/>
      <c r="AO86" s="123"/>
      <c r="AP86" s="123"/>
      <c r="AQ86" s="123"/>
      <c r="AR86" s="123"/>
      <c r="AS86" s="123"/>
    </row>
    <row r="87">
      <c r="A87" s="24">
        <v>85.0</v>
      </c>
      <c r="B87" s="24" t="s">
        <v>26</v>
      </c>
      <c r="C87" s="24" t="s">
        <v>27</v>
      </c>
      <c r="D87" s="24" t="s">
        <v>27</v>
      </c>
      <c r="E87" s="131" t="s">
        <v>205</v>
      </c>
      <c r="F87" s="24" t="s">
        <v>28</v>
      </c>
      <c r="G87" s="24">
        <v>48.0</v>
      </c>
      <c r="H87" s="24" t="s">
        <v>29</v>
      </c>
      <c r="I87" s="24" t="s">
        <v>30</v>
      </c>
      <c r="J87" s="24">
        <v>8.0</v>
      </c>
      <c r="K87" s="24" t="s">
        <v>49</v>
      </c>
      <c r="L87" s="24" t="s">
        <v>27</v>
      </c>
      <c r="M87" s="24" t="s">
        <v>28</v>
      </c>
      <c r="N87" s="24">
        <v>1.0</v>
      </c>
      <c r="O87" s="24">
        <v>6.0</v>
      </c>
      <c r="P87" s="24">
        <v>2.0</v>
      </c>
      <c r="Q87" s="24">
        <v>2.0</v>
      </c>
      <c r="R87" s="24" t="s">
        <v>28</v>
      </c>
      <c r="S87" s="24" t="s">
        <v>28</v>
      </c>
      <c r="T87" s="24">
        <v>605.728</v>
      </c>
      <c r="U87" s="24">
        <v>198.655</v>
      </c>
      <c r="V87" s="24">
        <v>199.0</v>
      </c>
      <c r="W87" s="24">
        <v>169.0</v>
      </c>
      <c r="X87" s="24">
        <v>343.13192</v>
      </c>
      <c r="Y87" s="253">
        <f>iferror(X87/(AA87-AB87-AC87)*100,"")</f>
        <v>95.80342472</v>
      </c>
      <c r="Z87" s="254">
        <v>353.731</v>
      </c>
      <c r="AA87" s="255">
        <v>796.75496</v>
      </c>
      <c r="AB87" s="256">
        <v>438.50295</v>
      </c>
      <c r="AC87" s="27">
        <v>0.089532</v>
      </c>
      <c r="AD87" s="257"/>
      <c r="AE87" s="258"/>
      <c r="AF87" s="273"/>
      <c r="AG87" s="258"/>
      <c r="AL87" s="123"/>
      <c r="AM87" s="123"/>
      <c r="AN87" s="123"/>
      <c r="AO87" s="123"/>
      <c r="AP87" s="123"/>
      <c r="AQ87" s="123"/>
      <c r="AR87" s="123"/>
      <c r="AS87" s="123"/>
    </row>
    <row r="88">
      <c r="A88" s="24">
        <v>86.0</v>
      </c>
      <c r="B88" s="24" t="s">
        <v>26</v>
      </c>
      <c r="C88" s="24" t="s">
        <v>27</v>
      </c>
      <c r="D88" s="24" t="s">
        <v>27</v>
      </c>
      <c r="E88" s="131" t="s">
        <v>205</v>
      </c>
      <c r="F88" s="24" t="s">
        <v>28</v>
      </c>
      <c r="G88" s="24">
        <v>48.0</v>
      </c>
      <c r="H88" s="24" t="s">
        <v>29</v>
      </c>
      <c r="I88" s="24" t="s">
        <v>30</v>
      </c>
      <c r="J88" s="24">
        <v>8.0</v>
      </c>
      <c r="K88" s="24" t="s">
        <v>50</v>
      </c>
      <c r="L88" s="24" t="s">
        <v>27</v>
      </c>
      <c r="M88" s="24" t="s">
        <v>27</v>
      </c>
      <c r="N88" s="24">
        <v>2.0</v>
      </c>
      <c r="O88" s="24">
        <v>3.0</v>
      </c>
      <c r="P88" s="24">
        <v>5.0</v>
      </c>
      <c r="Q88" s="24">
        <v>5.0</v>
      </c>
      <c r="R88" s="24" t="s">
        <v>28</v>
      </c>
      <c r="S88" s="24" t="s">
        <v>27</v>
      </c>
      <c r="T88" s="24">
        <v>439.519</v>
      </c>
      <c r="U88" s="24">
        <v>159.583</v>
      </c>
      <c r="V88" s="24">
        <v>264.0</v>
      </c>
      <c r="W88" s="24">
        <v>258.0</v>
      </c>
      <c r="X88" s="24">
        <v>94.87496</v>
      </c>
      <c r="Y88" s="253">
        <f>iferror(round(X88/(AA88-AB88-AC88)*100,4),"")</f>
        <v>86.0159</v>
      </c>
      <c r="Z88" s="254">
        <v>97.414</v>
      </c>
      <c r="AA88" s="255">
        <v>597.18982</v>
      </c>
      <c r="AB88" s="256">
        <v>486.81769</v>
      </c>
      <c r="AC88" s="27">
        <v>0.072813</v>
      </c>
      <c r="AD88" s="257"/>
      <c r="AE88" s="258"/>
      <c r="AF88" s="273"/>
      <c r="AG88" s="258"/>
      <c r="AL88" s="123"/>
      <c r="AM88" s="123"/>
      <c r="AN88" s="123"/>
      <c r="AO88" s="123"/>
      <c r="AP88" s="123"/>
      <c r="AQ88" s="123"/>
      <c r="AR88" s="123"/>
      <c r="AS88" s="123"/>
    </row>
    <row r="89">
      <c r="A89" s="24">
        <v>87.0</v>
      </c>
      <c r="B89" s="24" t="s">
        <v>26</v>
      </c>
      <c r="C89" s="24" t="s">
        <v>27</v>
      </c>
      <c r="D89" s="24" t="s">
        <v>27</v>
      </c>
      <c r="E89" s="131" t="s">
        <v>205</v>
      </c>
      <c r="F89" s="24" t="s">
        <v>28</v>
      </c>
      <c r="G89" s="24">
        <v>48.0</v>
      </c>
      <c r="H89" s="24" t="s">
        <v>29</v>
      </c>
      <c r="I89" s="24" t="s">
        <v>30</v>
      </c>
      <c r="J89" s="24">
        <v>8.0</v>
      </c>
      <c r="K89" s="24" t="s">
        <v>51</v>
      </c>
      <c r="L89" s="24" t="s">
        <v>27</v>
      </c>
      <c r="M89" s="24" t="s">
        <v>27</v>
      </c>
      <c r="N89" s="24">
        <v>3.0</v>
      </c>
      <c r="O89" s="24">
        <v>4.0</v>
      </c>
      <c r="P89" s="24">
        <v>6.0</v>
      </c>
      <c r="Q89" s="24">
        <v>4.0</v>
      </c>
      <c r="R89" s="24" t="s">
        <v>28</v>
      </c>
      <c r="S89" s="24" t="s">
        <v>27</v>
      </c>
      <c r="T89" s="258"/>
      <c r="U89" s="258"/>
      <c r="V89" s="258"/>
      <c r="W89" s="258"/>
      <c r="X89" s="258"/>
      <c r="Y89" s="253" t="str">
        <f>iferror(X89/(AA89-AB89-AC89)*100,"")</f>
        <v/>
      </c>
      <c r="Z89" s="254" t="s">
        <v>208</v>
      </c>
      <c r="AA89" s="255"/>
      <c r="AB89" s="276"/>
      <c r="AC89" s="37"/>
      <c r="AD89" s="257"/>
      <c r="AE89" s="258"/>
      <c r="AF89" s="273"/>
      <c r="AG89" s="258"/>
      <c r="AL89" s="123"/>
      <c r="AM89" s="123"/>
      <c r="AN89" s="123"/>
      <c r="AO89" s="123"/>
      <c r="AP89" s="123"/>
      <c r="AQ89" s="123"/>
      <c r="AR89" s="123"/>
      <c r="AS89" s="123"/>
    </row>
    <row r="90">
      <c r="A90" s="132">
        <v>88.0</v>
      </c>
      <c r="B90" s="132" t="s">
        <v>26</v>
      </c>
      <c r="C90" s="132" t="s">
        <v>27</v>
      </c>
      <c r="D90" s="132" t="s">
        <v>27</v>
      </c>
      <c r="E90" s="262" t="s">
        <v>205</v>
      </c>
      <c r="F90" s="132" t="s">
        <v>28</v>
      </c>
      <c r="G90" s="132">
        <v>48.0</v>
      </c>
      <c r="H90" s="132" t="s">
        <v>29</v>
      </c>
      <c r="I90" s="132" t="s">
        <v>30</v>
      </c>
      <c r="J90" s="132">
        <v>8.0</v>
      </c>
      <c r="K90" s="132" t="s">
        <v>52</v>
      </c>
      <c r="L90" s="132" t="s">
        <v>27</v>
      </c>
      <c r="M90" s="132" t="s">
        <v>27</v>
      </c>
      <c r="N90" s="132">
        <v>0.0</v>
      </c>
      <c r="O90" s="132">
        <v>0.0</v>
      </c>
      <c r="P90" s="132">
        <v>3.0</v>
      </c>
      <c r="Q90" s="132">
        <v>2.0</v>
      </c>
      <c r="R90" s="132" t="s">
        <v>28</v>
      </c>
      <c r="S90" s="132" t="s">
        <v>27</v>
      </c>
      <c r="T90" s="263"/>
      <c r="U90" s="263"/>
      <c r="V90" s="263"/>
      <c r="W90" s="263"/>
      <c r="X90" s="263"/>
      <c r="Y90" s="263"/>
      <c r="Z90" s="265"/>
      <c r="AA90" s="265"/>
      <c r="AB90" s="265"/>
      <c r="AC90" s="265"/>
      <c r="AD90" s="271"/>
      <c r="AE90" s="263"/>
      <c r="AF90" s="277"/>
      <c r="AG90" s="132" t="s">
        <v>207</v>
      </c>
      <c r="AL90" s="123"/>
      <c r="AM90" s="123"/>
      <c r="AN90" s="123"/>
      <c r="AO90" s="123"/>
      <c r="AP90" s="123"/>
      <c r="AQ90" s="123"/>
      <c r="AR90" s="123"/>
      <c r="AS90" s="123"/>
    </row>
    <row r="91">
      <c r="A91" s="24">
        <v>89.0</v>
      </c>
      <c r="B91" s="131" t="s">
        <v>26</v>
      </c>
      <c r="C91" s="131" t="s">
        <v>27</v>
      </c>
      <c r="D91" s="131" t="s">
        <v>27</v>
      </c>
      <c r="E91" s="131" t="s">
        <v>205</v>
      </c>
      <c r="F91" s="131" t="s">
        <v>28</v>
      </c>
      <c r="G91" s="131">
        <v>64.0</v>
      </c>
      <c r="H91" s="131" t="s">
        <v>53</v>
      </c>
      <c r="I91" s="131" t="s">
        <v>30</v>
      </c>
      <c r="J91" s="131">
        <v>1.0</v>
      </c>
      <c r="K91" s="131" t="s">
        <v>31</v>
      </c>
      <c r="L91" s="131" t="s">
        <v>27</v>
      </c>
      <c r="M91" s="131" t="s">
        <v>28</v>
      </c>
      <c r="N91" s="131">
        <v>0.0</v>
      </c>
      <c r="O91" s="131">
        <v>7.0</v>
      </c>
      <c r="P91" s="131">
        <v>1.0</v>
      </c>
      <c r="Q91" s="131">
        <v>1.0</v>
      </c>
      <c r="R91" s="131" t="s">
        <v>28</v>
      </c>
      <c r="S91" s="131" t="s">
        <v>27</v>
      </c>
      <c r="T91" s="131">
        <v>337.447</v>
      </c>
      <c r="U91" s="131">
        <v>73.027</v>
      </c>
      <c r="V91" s="131">
        <v>0.0</v>
      </c>
      <c r="W91" s="131">
        <v>140.0</v>
      </c>
      <c r="X91" s="131">
        <v>29.36689</v>
      </c>
      <c r="Y91" s="253">
        <f>iferror(round(X91/(AA91-AB91-AC91)*100,4),"")</f>
        <v>67.74</v>
      </c>
      <c r="Z91" s="278">
        <v>41.29</v>
      </c>
      <c r="AA91" s="279">
        <v>351.57608</v>
      </c>
      <c r="AB91" s="256">
        <v>308.141985</v>
      </c>
      <c r="AC91" s="27">
        <v>0.081753</v>
      </c>
      <c r="AD91" s="260"/>
      <c r="AE91" s="260"/>
      <c r="AF91" s="260"/>
      <c r="AG91" s="260"/>
      <c r="AL91" s="123"/>
      <c r="AM91" s="123"/>
      <c r="AN91" s="123"/>
      <c r="AO91" s="123"/>
      <c r="AP91" s="123"/>
      <c r="AQ91" s="123"/>
      <c r="AR91" s="123"/>
      <c r="AS91" s="123"/>
    </row>
    <row r="92">
      <c r="A92" s="24">
        <v>90.0</v>
      </c>
      <c r="B92" s="24" t="s">
        <v>26</v>
      </c>
      <c r="C92" s="24" t="s">
        <v>27</v>
      </c>
      <c r="D92" s="24" t="s">
        <v>27</v>
      </c>
      <c r="E92" s="131" t="s">
        <v>205</v>
      </c>
      <c r="F92" s="24" t="s">
        <v>28</v>
      </c>
      <c r="G92" s="131">
        <v>64.0</v>
      </c>
      <c r="H92" s="24" t="s">
        <v>53</v>
      </c>
      <c r="I92" s="24" t="s">
        <v>30</v>
      </c>
      <c r="J92" s="24">
        <v>1.0</v>
      </c>
      <c r="K92" s="24" t="s">
        <v>32</v>
      </c>
      <c r="L92" s="24" t="s">
        <v>27</v>
      </c>
      <c r="M92" s="24" t="s">
        <v>27</v>
      </c>
      <c r="N92" s="24">
        <v>8.0</v>
      </c>
      <c r="O92" s="24">
        <v>0.0</v>
      </c>
      <c r="P92" s="24">
        <v>10.0</v>
      </c>
      <c r="Q92" s="24">
        <v>5.0</v>
      </c>
      <c r="R92" s="24" t="s">
        <v>28</v>
      </c>
      <c r="S92" s="24" t="s">
        <v>27</v>
      </c>
      <c r="T92" s="24">
        <v>397.705</v>
      </c>
      <c r="U92" s="24">
        <v>172.678</v>
      </c>
      <c r="V92" s="24">
        <v>0.0</v>
      </c>
      <c r="W92" s="24">
        <v>290.0</v>
      </c>
      <c r="X92" s="24">
        <v>10.98944</v>
      </c>
      <c r="Y92" s="253">
        <f t="shared" ref="Y92:Y100" si="11">iferror(X92/(AA92-AB92-AC92)*100,"")</f>
        <v>41.65084782</v>
      </c>
      <c r="Z92" s="280">
        <v>28.36</v>
      </c>
      <c r="AA92" s="255">
        <v>338.00095</v>
      </c>
      <c r="AB92" s="256">
        <v>311.5089</v>
      </c>
      <c r="AC92" s="27">
        <v>0.107377</v>
      </c>
      <c r="AD92" s="258"/>
      <c r="AE92" s="258"/>
      <c r="AF92" s="258"/>
      <c r="AG92" s="258"/>
      <c r="AL92" s="123"/>
      <c r="AM92" s="123"/>
      <c r="AN92" s="123"/>
      <c r="AO92" s="123"/>
      <c r="AP92" s="123"/>
      <c r="AQ92" s="123"/>
      <c r="AR92" s="123"/>
      <c r="AS92" s="123"/>
    </row>
    <row r="93">
      <c r="A93" s="24">
        <v>91.0</v>
      </c>
      <c r="B93" s="24" t="s">
        <v>26</v>
      </c>
      <c r="C93" s="24" t="s">
        <v>27</v>
      </c>
      <c r="D93" s="24" t="s">
        <v>27</v>
      </c>
      <c r="E93" s="131" t="s">
        <v>205</v>
      </c>
      <c r="F93" s="24" t="s">
        <v>28</v>
      </c>
      <c r="G93" s="131">
        <v>64.0</v>
      </c>
      <c r="H93" s="24" t="s">
        <v>53</v>
      </c>
      <c r="I93" s="24" t="s">
        <v>30</v>
      </c>
      <c r="J93" s="24">
        <v>1.0</v>
      </c>
      <c r="K93" s="24" t="s">
        <v>33</v>
      </c>
      <c r="L93" s="24" t="s">
        <v>27</v>
      </c>
      <c r="M93" s="24" t="s">
        <v>28</v>
      </c>
      <c r="N93" s="24">
        <v>2.0</v>
      </c>
      <c r="O93" s="24">
        <v>4.0</v>
      </c>
      <c r="P93" s="24">
        <v>3.0</v>
      </c>
      <c r="Q93" s="24">
        <v>3.0</v>
      </c>
      <c r="R93" s="24" t="s">
        <v>28</v>
      </c>
      <c r="S93" s="24" t="s">
        <v>27</v>
      </c>
      <c r="T93" s="24">
        <v>308.714</v>
      </c>
      <c r="U93" s="24">
        <v>91.366</v>
      </c>
      <c r="V93" s="24">
        <v>0.0</v>
      </c>
      <c r="W93" s="24">
        <v>161.0</v>
      </c>
      <c r="X93" s="24">
        <v>12.73595</v>
      </c>
      <c r="Y93" s="253">
        <f t="shared" si="11"/>
        <v>50.67225751</v>
      </c>
      <c r="Z93" s="280">
        <v>24.38</v>
      </c>
      <c r="AA93" s="255">
        <v>331.99139</v>
      </c>
      <c r="AB93" s="256">
        <v>306.77256</v>
      </c>
      <c r="AC93" s="27">
        <v>0.08486</v>
      </c>
      <c r="AD93" s="258"/>
      <c r="AE93" s="258"/>
      <c r="AF93" s="258"/>
      <c r="AG93" s="258"/>
      <c r="AL93" s="123"/>
      <c r="AM93" s="123"/>
      <c r="AN93" s="123"/>
      <c r="AO93" s="123"/>
      <c r="AP93" s="123"/>
      <c r="AQ93" s="123"/>
      <c r="AR93" s="123"/>
      <c r="AS93" s="123"/>
    </row>
    <row r="94">
      <c r="A94" s="24">
        <v>92.0</v>
      </c>
      <c r="B94" s="24" t="s">
        <v>26</v>
      </c>
      <c r="C94" s="24" t="s">
        <v>27</v>
      </c>
      <c r="D94" s="24" t="s">
        <v>27</v>
      </c>
      <c r="E94" s="131" t="s">
        <v>205</v>
      </c>
      <c r="F94" s="24" t="s">
        <v>28</v>
      </c>
      <c r="G94" s="131">
        <v>64.0</v>
      </c>
      <c r="H94" s="24" t="s">
        <v>53</v>
      </c>
      <c r="I94" s="24" t="s">
        <v>30</v>
      </c>
      <c r="J94" s="24">
        <v>1.0</v>
      </c>
      <c r="K94" s="24" t="s">
        <v>34</v>
      </c>
      <c r="L94" s="24" t="s">
        <v>27</v>
      </c>
      <c r="M94" s="24" t="s">
        <v>27</v>
      </c>
      <c r="N94" s="24">
        <v>0.0</v>
      </c>
      <c r="O94" s="24">
        <v>3.0</v>
      </c>
      <c r="P94" s="24">
        <v>2.0</v>
      </c>
      <c r="Q94" s="24">
        <v>2.0</v>
      </c>
      <c r="R94" s="24" t="s">
        <v>28</v>
      </c>
      <c r="S94" s="24" t="s">
        <v>27</v>
      </c>
      <c r="T94" s="24">
        <v>220.996</v>
      </c>
      <c r="U94" s="24">
        <v>92.835</v>
      </c>
      <c r="V94" s="24">
        <v>0.0</v>
      </c>
      <c r="W94" s="24">
        <v>165.0</v>
      </c>
      <c r="X94" s="24">
        <v>22.44205</v>
      </c>
      <c r="Y94" s="253">
        <f t="shared" si="11"/>
        <v>66.22695083</v>
      </c>
      <c r="Z94" s="281">
        <v>32.46</v>
      </c>
      <c r="AA94" s="255">
        <v>346.93485</v>
      </c>
      <c r="AB94" s="256">
        <v>312.96173</v>
      </c>
      <c r="AC94" s="27">
        <v>0.086538</v>
      </c>
      <c r="AD94" s="258"/>
      <c r="AE94" s="258"/>
      <c r="AF94" s="258"/>
      <c r="AG94" s="258"/>
      <c r="AL94" s="123"/>
      <c r="AM94" s="123"/>
      <c r="AN94" s="123"/>
      <c r="AO94" s="123"/>
      <c r="AP94" s="123"/>
      <c r="AQ94" s="123"/>
      <c r="AR94" s="123"/>
      <c r="AS94" s="123"/>
    </row>
    <row r="95">
      <c r="A95" s="24">
        <v>93.0</v>
      </c>
      <c r="B95" s="24" t="s">
        <v>26</v>
      </c>
      <c r="C95" s="24" t="s">
        <v>27</v>
      </c>
      <c r="D95" s="24" t="s">
        <v>27</v>
      </c>
      <c r="E95" s="131" t="s">
        <v>205</v>
      </c>
      <c r="F95" s="24" t="s">
        <v>28</v>
      </c>
      <c r="G95" s="131">
        <v>64.0</v>
      </c>
      <c r="H95" s="24" t="s">
        <v>53</v>
      </c>
      <c r="I95" s="24" t="s">
        <v>30</v>
      </c>
      <c r="J95" s="24">
        <v>1.0</v>
      </c>
      <c r="K95" s="24" t="s">
        <v>35</v>
      </c>
      <c r="L95" s="24" t="s">
        <v>27</v>
      </c>
      <c r="M95" s="24" t="s">
        <v>28</v>
      </c>
      <c r="N95" s="24">
        <v>5.0</v>
      </c>
      <c r="O95" s="24">
        <v>4.0</v>
      </c>
      <c r="P95" s="24">
        <v>6.0</v>
      </c>
      <c r="Q95" s="24">
        <v>6.0</v>
      </c>
      <c r="R95" s="24" t="s">
        <v>28</v>
      </c>
      <c r="S95" s="24" t="s">
        <v>27</v>
      </c>
      <c r="T95" s="24">
        <v>316.9</v>
      </c>
      <c r="U95" s="24">
        <v>86.724</v>
      </c>
      <c r="V95" s="24">
        <v>0.0</v>
      </c>
      <c r="W95" s="24">
        <v>161.0</v>
      </c>
      <c r="X95" s="24">
        <v>11.68969</v>
      </c>
      <c r="Y95" s="253">
        <f t="shared" si="11"/>
        <v>48.63363123</v>
      </c>
      <c r="Z95" s="281">
        <v>22.59</v>
      </c>
      <c r="AA95" s="255">
        <v>335.11459</v>
      </c>
      <c r="AB95" s="256">
        <v>310.99584</v>
      </c>
      <c r="AC95" s="27">
        <v>0.082523</v>
      </c>
      <c r="AD95" s="258"/>
      <c r="AE95" s="258"/>
      <c r="AF95" s="258"/>
      <c r="AG95" s="258"/>
      <c r="AL95" s="123"/>
      <c r="AM95" s="123"/>
      <c r="AN95" s="123"/>
      <c r="AO95" s="123"/>
      <c r="AP95" s="123"/>
      <c r="AQ95" s="123"/>
      <c r="AR95" s="123"/>
      <c r="AS95" s="123"/>
    </row>
    <row r="96">
      <c r="A96" s="24">
        <v>94.0</v>
      </c>
      <c r="B96" s="24" t="s">
        <v>26</v>
      </c>
      <c r="C96" s="24" t="s">
        <v>27</v>
      </c>
      <c r="D96" s="24" t="s">
        <v>27</v>
      </c>
      <c r="E96" s="131" t="s">
        <v>205</v>
      </c>
      <c r="F96" s="24" t="s">
        <v>28</v>
      </c>
      <c r="G96" s="131">
        <v>64.0</v>
      </c>
      <c r="H96" s="24" t="s">
        <v>53</v>
      </c>
      <c r="I96" s="24" t="s">
        <v>30</v>
      </c>
      <c r="J96" s="24">
        <v>1.0</v>
      </c>
      <c r="K96" s="24" t="s">
        <v>36</v>
      </c>
      <c r="L96" s="24" t="s">
        <v>27</v>
      </c>
      <c r="M96" s="24" t="s">
        <v>28</v>
      </c>
      <c r="N96" s="24">
        <v>0.0</v>
      </c>
      <c r="O96" s="24">
        <v>4.0</v>
      </c>
      <c r="P96" s="24">
        <v>1.0</v>
      </c>
      <c r="Q96" s="24">
        <v>1.0</v>
      </c>
      <c r="R96" s="24" t="s">
        <v>28</v>
      </c>
      <c r="S96" s="24" t="s">
        <v>28</v>
      </c>
      <c r="T96" s="24">
        <v>178.756</v>
      </c>
      <c r="U96" s="24">
        <v>40.128</v>
      </c>
      <c r="V96" s="24">
        <v>0.0</v>
      </c>
      <c r="W96" s="24">
        <v>44.0</v>
      </c>
      <c r="X96" s="24">
        <v>10.07863</v>
      </c>
      <c r="Y96" s="253">
        <f t="shared" si="11"/>
        <v>52.75492743</v>
      </c>
      <c r="Z96" s="281">
        <v>15.59</v>
      </c>
      <c r="AA96" s="255">
        <v>328.98287</v>
      </c>
      <c r="AB96" s="256">
        <v>309.79884</v>
      </c>
      <c r="AC96" s="27">
        <v>0.079407</v>
      </c>
      <c r="AD96" s="258"/>
      <c r="AE96" s="258"/>
      <c r="AF96" s="258"/>
      <c r="AG96" s="258"/>
      <c r="AL96" s="123"/>
      <c r="AM96" s="123"/>
      <c r="AN96" s="123"/>
      <c r="AO96" s="123"/>
      <c r="AP96" s="123"/>
      <c r="AQ96" s="123"/>
      <c r="AR96" s="123"/>
      <c r="AS96" s="123"/>
    </row>
    <row r="97">
      <c r="A97" s="24">
        <v>95.0</v>
      </c>
      <c r="B97" s="24" t="s">
        <v>26</v>
      </c>
      <c r="C97" s="24" t="s">
        <v>27</v>
      </c>
      <c r="D97" s="24" t="s">
        <v>27</v>
      </c>
      <c r="E97" s="131" t="s">
        <v>205</v>
      </c>
      <c r="F97" s="24" t="s">
        <v>28</v>
      </c>
      <c r="G97" s="131">
        <v>64.0</v>
      </c>
      <c r="H97" s="24" t="s">
        <v>53</v>
      </c>
      <c r="I97" s="24" t="s">
        <v>30</v>
      </c>
      <c r="J97" s="24">
        <v>1.0</v>
      </c>
      <c r="K97" s="24" t="s">
        <v>37</v>
      </c>
      <c r="L97" s="24" t="s">
        <v>27</v>
      </c>
      <c r="M97" s="24" t="s">
        <v>27</v>
      </c>
      <c r="N97" s="24">
        <v>5.0</v>
      </c>
      <c r="O97" s="24">
        <v>5.0</v>
      </c>
      <c r="P97" s="24">
        <v>6.0</v>
      </c>
      <c r="Q97" s="24">
        <v>5.0</v>
      </c>
      <c r="R97" s="24" t="s">
        <v>28</v>
      </c>
      <c r="S97" s="24" t="s">
        <v>27</v>
      </c>
      <c r="T97" s="24">
        <v>447.86</v>
      </c>
      <c r="U97" s="24">
        <v>157.185</v>
      </c>
      <c r="V97" s="24">
        <v>0.0</v>
      </c>
      <c r="W97" s="24">
        <v>266.0</v>
      </c>
      <c r="X97" s="24">
        <v>31.90141</v>
      </c>
      <c r="Y97" s="253">
        <f t="shared" si="11"/>
        <v>66.96463282</v>
      </c>
      <c r="Z97" s="281">
        <v>44.48</v>
      </c>
      <c r="AA97" s="255">
        <v>358.35712</v>
      </c>
      <c r="AB97" s="256">
        <v>310.63441</v>
      </c>
      <c r="AC97" s="27">
        <v>0.083518</v>
      </c>
      <c r="AD97" s="258"/>
      <c r="AE97" s="258"/>
      <c r="AF97" s="258"/>
      <c r="AG97" s="258"/>
      <c r="AL97" s="123"/>
      <c r="AM97" s="123"/>
      <c r="AN97" s="123"/>
      <c r="AO97" s="123"/>
      <c r="AP97" s="123"/>
      <c r="AQ97" s="123"/>
      <c r="AR97" s="123"/>
      <c r="AS97" s="123"/>
    </row>
    <row r="98">
      <c r="A98" s="24">
        <v>96.0</v>
      </c>
      <c r="B98" s="24" t="s">
        <v>26</v>
      </c>
      <c r="C98" s="24" t="s">
        <v>27</v>
      </c>
      <c r="D98" s="24" t="s">
        <v>27</v>
      </c>
      <c r="E98" s="131" t="s">
        <v>205</v>
      </c>
      <c r="F98" s="24" t="s">
        <v>28</v>
      </c>
      <c r="G98" s="131">
        <v>64.0</v>
      </c>
      <c r="H98" s="24" t="s">
        <v>53</v>
      </c>
      <c r="I98" s="24" t="s">
        <v>30</v>
      </c>
      <c r="J98" s="24">
        <v>1.0</v>
      </c>
      <c r="K98" s="24" t="s">
        <v>38</v>
      </c>
      <c r="L98" s="24" t="s">
        <v>27</v>
      </c>
      <c r="M98" s="24" t="s">
        <v>27</v>
      </c>
      <c r="N98" s="24">
        <v>7.0</v>
      </c>
      <c r="O98" s="24">
        <v>5.0</v>
      </c>
      <c r="P98" s="24">
        <v>8.0</v>
      </c>
      <c r="Q98" s="24">
        <v>8.0</v>
      </c>
      <c r="R98" s="24" t="s">
        <v>27</v>
      </c>
      <c r="S98" s="24" t="s">
        <v>27</v>
      </c>
      <c r="T98" s="24">
        <v>538.917</v>
      </c>
      <c r="U98" s="24">
        <v>134.528</v>
      </c>
      <c r="V98" s="24">
        <v>0.0</v>
      </c>
      <c r="W98" s="24">
        <v>240.0</v>
      </c>
      <c r="X98" s="24">
        <v>10.64097</v>
      </c>
      <c r="Y98" s="253">
        <f t="shared" si="11"/>
        <v>39.56190817</v>
      </c>
      <c r="Z98" s="281">
        <v>25.32</v>
      </c>
      <c r="AA98" s="282">
        <v>328.07939</v>
      </c>
      <c r="AB98" s="282">
        <v>301.10802</v>
      </c>
      <c r="AC98" s="282">
        <v>0.074361</v>
      </c>
      <c r="AD98" s="281"/>
      <c r="AE98" s="281"/>
      <c r="AF98" s="281"/>
      <c r="AG98" s="283"/>
      <c r="AH98" s="284"/>
      <c r="AI98" s="285"/>
      <c r="AJ98" s="59"/>
      <c r="AK98" s="59"/>
      <c r="AL98" s="59"/>
      <c r="AM98" s="59"/>
      <c r="AN98" s="59"/>
      <c r="AO98" s="59"/>
      <c r="AP98" s="286"/>
      <c r="AQ98" s="59"/>
      <c r="AR98" s="59"/>
      <c r="AS98" s="59"/>
    </row>
    <row r="99">
      <c r="A99" s="24">
        <v>97.0</v>
      </c>
      <c r="B99" s="24" t="s">
        <v>26</v>
      </c>
      <c r="C99" s="24" t="s">
        <v>27</v>
      </c>
      <c r="D99" s="24" t="s">
        <v>27</v>
      </c>
      <c r="E99" s="131" t="s">
        <v>205</v>
      </c>
      <c r="F99" s="24" t="s">
        <v>28</v>
      </c>
      <c r="G99" s="131">
        <v>64.0</v>
      </c>
      <c r="H99" s="24" t="s">
        <v>53</v>
      </c>
      <c r="I99" s="24" t="s">
        <v>30</v>
      </c>
      <c r="J99" s="24">
        <v>1.0</v>
      </c>
      <c r="K99" s="24" t="s">
        <v>39</v>
      </c>
      <c r="L99" s="24" t="s">
        <v>27</v>
      </c>
      <c r="M99" s="24" t="s">
        <v>27</v>
      </c>
      <c r="N99" s="24">
        <v>5.0</v>
      </c>
      <c r="O99" s="24">
        <v>6.0</v>
      </c>
      <c r="P99" s="24">
        <v>6.0</v>
      </c>
      <c r="Q99" s="24">
        <v>6.0</v>
      </c>
      <c r="R99" s="24" t="s">
        <v>28</v>
      </c>
      <c r="S99" s="24" t="s">
        <v>27</v>
      </c>
      <c r="T99" s="24">
        <v>278.404</v>
      </c>
      <c r="U99" s="24">
        <v>75.008</v>
      </c>
      <c r="V99" s="24">
        <v>0.0</v>
      </c>
      <c r="W99" s="24">
        <v>157.0</v>
      </c>
      <c r="X99" s="24">
        <v>67.1008</v>
      </c>
      <c r="Y99" s="253">
        <f t="shared" si="11"/>
        <v>84.45725063</v>
      </c>
      <c r="Z99" s="281">
        <v>78.21</v>
      </c>
      <c r="AA99" s="255">
        <v>391.32233</v>
      </c>
      <c r="AB99" s="256">
        <v>311.80217</v>
      </c>
      <c r="AC99" s="27">
        <v>0.070735</v>
      </c>
      <c r="AD99" s="258"/>
      <c r="AE99" s="258"/>
      <c r="AF99" s="258"/>
      <c r="AG99" s="258"/>
      <c r="AL99" s="123"/>
      <c r="AM99" s="123"/>
      <c r="AN99" s="123"/>
      <c r="AO99" s="123"/>
      <c r="AP99" s="123"/>
      <c r="AQ99" s="123"/>
      <c r="AR99" s="123"/>
      <c r="AS99" s="123"/>
    </row>
    <row r="100">
      <c r="A100" s="24">
        <v>98.0</v>
      </c>
      <c r="B100" s="24" t="s">
        <v>26</v>
      </c>
      <c r="C100" s="24" t="s">
        <v>27</v>
      </c>
      <c r="D100" s="24" t="s">
        <v>27</v>
      </c>
      <c r="E100" s="131" t="s">
        <v>205</v>
      </c>
      <c r="F100" s="24" t="s">
        <v>28</v>
      </c>
      <c r="G100" s="131">
        <v>64.0</v>
      </c>
      <c r="H100" s="24" t="s">
        <v>53</v>
      </c>
      <c r="I100" s="24" t="s">
        <v>30</v>
      </c>
      <c r="J100" s="24">
        <v>1.0</v>
      </c>
      <c r="K100" s="24" t="s">
        <v>40</v>
      </c>
      <c r="L100" s="24" t="s">
        <v>27</v>
      </c>
      <c r="M100" s="24" t="s">
        <v>28</v>
      </c>
      <c r="N100" s="24">
        <v>3.0</v>
      </c>
      <c r="O100" s="24">
        <v>4.0</v>
      </c>
      <c r="P100" s="24">
        <v>4.0</v>
      </c>
      <c r="Q100" s="24">
        <v>4.0</v>
      </c>
      <c r="R100" s="24" t="s">
        <v>28</v>
      </c>
      <c r="S100" s="24" t="s">
        <v>27</v>
      </c>
      <c r="T100" s="24">
        <v>372.485</v>
      </c>
      <c r="U100" s="24">
        <v>124.29</v>
      </c>
      <c r="V100" s="24">
        <v>0.0</v>
      </c>
      <c r="W100" s="24">
        <v>282.0</v>
      </c>
      <c r="X100" s="24">
        <v>21.39063</v>
      </c>
      <c r="Y100" s="253">
        <f t="shared" si="11"/>
        <v>59.27421731</v>
      </c>
      <c r="Z100" s="281">
        <v>31.41</v>
      </c>
      <c r="AA100" s="255">
        <v>341.75798</v>
      </c>
      <c r="AB100" s="256">
        <v>305.58714</v>
      </c>
      <c r="AC100" s="27">
        <v>0.083261</v>
      </c>
      <c r="AD100" s="258"/>
      <c r="AE100" s="258"/>
      <c r="AF100" s="258"/>
      <c r="AG100" s="258"/>
      <c r="AL100" s="123"/>
      <c r="AM100" s="123"/>
      <c r="AN100" s="123"/>
      <c r="AO100" s="123"/>
      <c r="AP100" s="123"/>
      <c r="AQ100" s="123"/>
      <c r="AR100" s="123"/>
      <c r="AS100" s="123"/>
    </row>
    <row r="101">
      <c r="A101" s="132">
        <v>99.0</v>
      </c>
      <c r="B101" s="132" t="s">
        <v>26</v>
      </c>
      <c r="C101" s="132" t="s">
        <v>27</v>
      </c>
      <c r="D101" s="132" t="s">
        <v>27</v>
      </c>
      <c r="E101" s="262" t="s">
        <v>205</v>
      </c>
      <c r="F101" s="132" t="s">
        <v>28</v>
      </c>
      <c r="G101" s="132">
        <v>64.0</v>
      </c>
      <c r="H101" s="132" t="s">
        <v>53</v>
      </c>
      <c r="I101" s="132" t="s">
        <v>30</v>
      </c>
      <c r="J101" s="132">
        <v>1.0</v>
      </c>
      <c r="K101" s="132" t="s">
        <v>41</v>
      </c>
      <c r="L101" s="132" t="s">
        <v>27</v>
      </c>
      <c r="M101" s="132" t="s">
        <v>27</v>
      </c>
      <c r="N101" s="132">
        <v>4.0</v>
      </c>
      <c r="O101" s="132">
        <v>0.0</v>
      </c>
      <c r="P101" s="132">
        <v>6.0</v>
      </c>
      <c r="Q101" s="132">
        <v>3.0</v>
      </c>
      <c r="R101" s="132" t="s">
        <v>28</v>
      </c>
      <c r="S101" s="132" t="s">
        <v>27</v>
      </c>
      <c r="T101" s="263"/>
      <c r="U101" s="263"/>
      <c r="V101" s="263"/>
      <c r="W101" s="263"/>
      <c r="X101" s="263"/>
      <c r="Y101" s="263"/>
      <c r="Z101" s="265"/>
      <c r="AA101" s="265"/>
      <c r="AB101" s="263"/>
      <c r="AC101" s="263"/>
      <c r="AD101" s="263"/>
      <c r="AE101" s="263"/>
      <c r="AF101" s="263"/>
      <c r="AG101" s="132" t="s">
        <v>206</v>
      </c>
      <c r="AL101" s="123"/>
      <c r="AM101" s="123"/>
      <c r="AN101" s="123"/>
      <c r="AO101" s="123"/>
      <c r="AP101" s="123"/>
      <c r="AQ101" s="123"/>
      <c r="AR101" s="123"/>
      <c r="AS101" s="123"/>
    </row>
    <row r="102">
      <c r="A102" s="24">
        <v>100.0</v>
      </c>
      <c r="B102" s="24" t="s">
        <v>26</v>
      </c>
      <c r="C102" s="24" t="s">
        <v>27</v>
      </c>
      <c r="D102" s="24" t="s">
        <v>27</v>
      </c>
      <c r="E102" s="131" t="s">
        <v>205</v>
      </c>
      <c r="F102" s="24" t="s">
        <v>28</v>
      </c>
      <c r="G102" s="24">
        <v>64.0</v>
      </c>
      <c r="H102" s="24" t="s">
        <v>53</v>
      </c>
      <c r="I102" s="24" t="s">
        <v>30</v>
      </c>
      <c r="J102" s="24">
        <v>1.0</v>
      </c>
      <c r="K102" s="24" t="s">
        <v>42</v>
      </c>
      <c r="L102" s="24" t="s">
        <v>27</v>
      </c>
      <c r="M102" s="24" t="s">
        <v>28</v>
      </c>
      <c r="N102" s="24">
        <v>1.0</v>
      </c>
      <c r="O102" s="24">
        <v>5.0</v>
      </c>
      <c r="P102" s="24">
        <v>2.0</v>
      </c>
      <c r="Q102" s="24">
        <v>2.0</v>
      </c>
      <c r="R102" s="24" t="s">
        <v>27</v>
      </c>
      <c r="S102" s="24" t="s">
        <v>27</v>
      </c>
      <c r="T102" s="24">
        <v>245.731</v>
      </c>
      <c r="U102" s="24">
        <v>66.977</v>
      </c>
      <c r="V102" s="24">
        <v>0.0</v>
      </c>
      <c r="W102" s="24">
        <v>114.0</v>
      </c>
      <c r="X102" s="24">
        <v>32.12579</v>
      </c>
      <c r="Y102" s="253">
        <f t="shared" ref="Y102:Y111" si="12">iferror(X102/(AA102-AB102-AC102)*100,"")</f>
        <v>74.22932561</v>
      </c>
      <c r="Z102" s="281">
        <v>39.78</v>
      </c>
      <c r="AA102" s="255">
        <v>356.74194</v>
      </c>
      <c r="AB102" s="256">
        <v>313.39333</v>
      </c>
      <c r="AC102" s="27">
        <v>0.069502</v>
      </c>
      <c r="AD102" s="258"/>
      <c r="AE102" s="258"/>
      <c r="AF102" s="258"/>
      <c r="AG102" s="258"/>
      <c r="AL102" s="123"/>
      <c r="AM102" s="123"/>
      <c r="AN102" s="123"/>
      <c r="AO102" s="123"/>
      <c r="AP102" s="123"/>
      <c r="AQ102" s="123"/>
      <c r="AR102" s="123"/>
      <c r="AS102" s="123"/>
    </row>
    <row r="103">
      <c r="A103" s="24">
        <v>101.0</v>
      </c>
      <c r="B103" s="24" t="s">
        <v>26</v>
      </c>
      <c r="C103" s="24" t="s">
        <v>27</v>
      </c>
      <c r="D103" s="24" t="s">
        <v>27</v>
      </c>
      <c r="E103" s="131" t="s">
        <v>205</v>
      </c>
      <c r="F103" s="24" t="s">
        <v>28</v>
      </c>
      <c r="G103" s="24">
        <v>64.0</v>
      </c>
      <c r="H103" s="24" t="s">
        <v>53</v>
      </c>
      <c r="I103" s="24" t="s">
        <v>30</v>
      </c>
      <c r="J103" s="24">
        <v>1.0</v>
      </c>
      <c r="K103" s="24" t="s">
        <v>43</v>
      </c>
      <c r="L103" s="24" t="s">
        <v>27</v>
      </c>
      <c r="M103" s="24" t="s">
        <v>27</v>
      </c>
      <c r="N103" s="24">
        <v>1.0</v>
      </c>
      <c r="O103" s="24">
        <v>0.0</v>
      </c>
      <c r="P103" s="24">
        <v>2.0</v>
      </c>
      <c r="Q103" s="24">
        <v>2.0</v>
      </c>
      <c r="R103" s="24" t="s">
        <v>28</v>
      </c>
      <c r="S103" s="24" t="s">
        <v>27</v>
      </c>
      <c r="T103" s="24">
        <v>120.098</v>
      </c>
      <c r="U103" s="24">
        <v>36.738</v>
      </c>
      <c r="V103" s="24">
        <v>0.0</v>
      </c>
      <c r="W103" s="24">
        <v>71.0</v>
      </c>
      <c r="X103" s="24">
        <v>236.40458</v>
      </c>
      <c r="Y103" s="253">
        <f t="shared" si="12"/>
        <v>96.45455038</v>
      </c>
      <c r="Z103" s="281">
        <v>242.96</v>
      </c>
      <c r="AA103" s="255">
        <v>548.02553</v>
      </c>
      <c r="AB103" s="256">
        <v>302.82683</v>
      </c>
      <c r="AC103" s="27">
        <v>0.104426</v>
      </c>
      <c r="AD103" s="258"/>
      <c r="AE103" s="258"/>
      <c r="AF103" s="258"/>
      <c r="AG103" s="258"/>
      <c r="AL103" s="123"/>
      <c r="AM103" s="123"/>
      <c r="AN103" s="123"/>
      <c r="AO103" s="123"/>
      <c r="AP103" s="123"/>
      <c r="AQ103" s="123"/>
      <c r="AR103" s="123"/>
      <c r="AS103" s="123"/>
    </row>
    <row r="104">
      <c r="A104" s="24">
        <v>102.0</v>
      </c>
      <c r="B104" s="24" t="s">
        <v>26</v>
      </c>
      <c r="C104" s="24" t="s">
        <v>27</v>
      </c>
      <c r="D104" s="24" t="s">
        <v>27</v>
      </c>
      <c r="E104" s="131" t="s">
        <v>205</v>
      </c>
      <c r="F104" s="24" t="s">
        <v>28</v>
      </c>
      <c r="G104" s="24">
        <v>64.0</v>
      </c>
      <c r="H104" s="24" t="s">
        <v>53</v>
      </c>
      <c r="I104" s="24" t="s">
        <v>30</v>
      </c>
      <c r="J104" s="24">
        <v>1.0</v>
      </c>
      <c r="K104" s="24" t="s">
        <v>44</v>
      </c>
      <c r="L104" s="24" t="s">
        <v>27</v>
      </c>
      <c r="M104" s="24" t="s">
        <v>28</v>
      </c>
      <c r="N104" s="24">
        <v>1.0</v>
      </c>
      <c r="O104" s="24">
        <v>4.0</v>
      </c>
      <c r="P104" s="24">
        <v>2.0</v>
      </c>
      <c r="Q104" s="24">
        <v>2.0</v>
      </c>
      <c r="R104" s="24" t="s">
        <v>27</v>
      </c>
      <c r="S104" s="24" t="s">
        <v>28</v>
      </c>
      <c r="T104" s="24">
        <v>282.467</v>
      </c>
      <c r="U104" s="24">
        <v>68.61</v>
      </c>
      <c r="V104" s="24">
        <v>0.0</v>
      </c>
      <c r="W104" s="24">
        <v>72.0</v>
      </c>
      <c r="X104" s="24">
        <v>7.51539</v>
      </c>
      <c r="Y104" s="253">
        <f t="shared" si="12"/>
        <v>40.83249413</v>
      </c>
      <c r="Z104" s="281">
        <v>14.77</v>
      </c>
      <c r="AA104" s="255">
        <v>326.4447</v>
      </c>
      <c r="AB104" s="256">
        <v>307.96195</v>
      </c>
      <c r="AC104" s="27">
        <v>0.077335</v>
      </c>
      <c r="AD104" s="258"/>
      <c r="AE104" s="258"/>
      <c r="AF104" s="258"/>
      <c r="AG104" s="258"/>
      <c r="AL104" s="123"/>
      <c r="AM104" s="123"/>
      <c r="AN104" s="123"/>
      <c r="AO104" s="123"/>
      <c r="AP104" s="123"/>
      <c r="AQ104" s="123"/>
      <c r="AR104" s="123"/>
      <c r="AS104" s="123"/>
    </row>
    <row r="105">
      <c r="A105" s="24">
        <v>103.0</v>
      </c>
      <c r="B105" s="24" t="s">
        <v>26</v>
      </c>
      <c r="C105" s="24" t="s">
        <v>27</v>
      </c>
      <c r="D105" s="24" t="s">
        <v>27</v>
      </c>
      <c r="E105" s="131" t="s">
        <v>205</v>
      </c>
      <c r="F105" s="24" t="s">
        <v>28</v>
      </c>
      <c r="G105" s="24">
        <v>64.0</v>
      </c>
      <c r="H105" s="24" t="s">
        <v>53</v>
      </c>
      <c r="I105" s="24" t="s">
        <v>30</v>
      </c>
      <c r="J105" s="24">
        <v>1.0</v>
      </c>
      <c r="K105" s="24" t="s">
        <v>45</v>
      </c>
      <c r="L105" s="24" t="s">
        <v>27</v>
      </c>
      <c r="M105" s="24" t="s">
        <v>27</v>
      </c>
      <c r="N105" s="24">
        <v>1.0</v>
      </c>
      <c r="O105" s="24">
        <v>4.0</v>
      </c>
      <c r="P105" s="24">
        <v>2.0</v>
      </c>
      <c r="Q105" s="24">
        <v>2.0</v>
      </c>
      <c r="R105" s="24" t="s">
        <v>28</v>
      </c>
      <c r="S105" s="24" t="s">
        <v>27</v>
      </c>
      <c r="T105" s="24">
        <v>202.626</v>
      </c>
      <c r="U105" s="24">
        <v>63.744</v>
      </c>
      <c r="V105" s="24">
        <v>0.0</v>
      </c>
      <c r="W105" s="24">
        <v>102.0</v>
      </c>
      <c r="X105" s="24">
        <v>7.51299</v>
      </c>
      <c r="Y105" s="253">
        <f t="shared" si="12"/>
        <v>42.02552211</v>
      </c>
      <c r="Z105" s="43">
        <v>14.18</v>
      </c>
      <c r="AA105" s="255">
        <v>333.22105</v>
      </c>
      <c r="AB105" s="256">
        <v>315.26387</v>
      </c>
      <c r="AC105" s="27">
        <v>0.079972</v>
      </c>
      <c r="AD105" s="258"/>
      <c r="AE105" s="258"/>
      <c r="AF105" s="258"/>
      <c r="AG105" s="258"/>
      <c r="AL105" s="123"/>
      <c r="AM105" s="123"/>
      <c r="AN105" s="123"/>
      <c r="AO105" s="123"/>
      <c r="AP105" s="123"/>
      <c r="AQ105" s="123"/>
      <c r="AR105" s="123"/>
      <c r="AS105" s="123"/>
    </row>
    <row r="106">
      <c r="A106" s="24">
        <v>104.0</v>
      </c>
      <c r="B106" s="27" t="s">
        <v>26</v>
      </c>
      <c r="C106" s="27" t="s">
        <v>27</v>
      </c>
      <c r="D106" s="27" t="s">
        <v>27</v>
      </c>
      <c r="E106" s="131" t="s">
        <v>205</v>
      </c>
      <c r="F106" s="27" t="s">
        <v>28</v>
      </c>
      <c r="G106" s="24">
        <v>64.0</v>
      </c>
      <c r="H106" s="27" t="s">
        <v>53</v>
      </c>
      <c r="I106" s="27" t="s">
        <v>30</v>
      </c>
      <c r="J106" s="27">
        <v>1.0</v>
      </c>
      <c r="K106" s="27" t="s">
        <v>46</v>
      </c>
      <c r="L106" s="27" t="s">
        <v>27</v>
      </c>
      <c r="M106" s="27" t="s">
        <v>27</v>
      </c>
      <c r="N106" s="27">
        <v>1.0</v>
      </c>
      <c r="O106" s="27">
        <v>0.0</v>
      </c>
      <c r="P106" s="27">
        <v>3.0</v>
      </c>
      <c r="Q106" s="27">
        <v>3.0</v>
      </c>
      <c r="R106" s="27" t="s">
        <v>28</v>
      </c>
      <c r="S106" s="27" t="s">
        <v>27</v>
      </c>
      <c r="T106" s="27">
        <v>390.5</v>
      </c>
      <c r="U106" s="27">
        <v>148.707</v>
      </c>
      <c r="V106" s="27">
        <v>0.0</v>
      </c>
      <c r="W106" s="27">
        <v>327.0</v>
      </c>
      <c r="X106" s="27">
        <v>49.17182</v>
      </c>
      <c r="Y106" s="253">
        <f t="shared" si="12"/>
        <v>76.42655524</v>
      </c>
      <c r="Z106" s="43">
        <v>59.41</v>
      </c>
      <c r="AA106" s="33">
        <v>372.60158</v>
      </c>
      <c r="AB106" s="256">
        <v>308.15468</v>
      </c>
      <c r="AC106" s="27">
        <v>0.108242</v>
      </c>
      <c r="AD106" s="37"/>
      <c r="AE106" s="37"/>
      <c r="AF106" s="37"/>
      <c r="AG106" s="27"/>
      <c r="AL106" s="123"/>
      <c r="AM106" s="123"/>
      <c r="AN106" s="123"/>
      <c r="AO106" s="123"/>
      <c r="AP106" s="123"/>
      <c r="AQ106" s="123"/>
      <c r="AR106" s="123"/>
      <c r="AS106" s="123"/>
    </row>
    <row r="107">
      <c r="A107" s="24">
        <v>105.0</v>
      </c>
      <c r="B107" s="24" t="s">
        <v>26</v>
      </c>
      <c r="C107" s="24" t="s">
        <v>27</v>
      </c>
      <c r="D107" s="24" t="s">
        <v>27</v>
      </c>
      <c r="E107" s="131" t="s">
        <v>205</v>
      </c>
      <c r="F107" s="24" t="s">
        <v>28</v>
      </c>
      <c r="G107" s="24">
        <v>64.0</v>
      </c>
      <c r="H107" s="24" t="s">
        <v>53</v>
      </c>
      <c r="I107" s="24" t="s">
        <v>30</v>
      </c>
      <c r="J107" s="24">
        <v>1.0</v>
      </c>
      <c r="K107" s="24" t="s">
        <v>47</v>
      </c>
      <c r="L107" s="24" t="s">
        <v>27</v>
      </c>
      <c r="M107" s="24" t="s">
        <v>27</v>
      </c>
      <c r="N107" s="24">
        <v>2.0</v>
      </c>
      <c r="O107" s="24">
        <v>3.0</v>
      </c>
      <c r="P107" s="24">
        <v>3.0</v>
      </c>
      <c r="Q107" s="24">
        <v>2.0</v>
      </c>
      <c r="R107" s="24" t="s">
        <v>28</v>
      </c>
      <c r="S107" s="24" t="s">
        <v>28</v>
      </c>
      <c r="T107" s="24">
        <v>251.555</v>
      </c>
      <c r="U107" s="24">
        <v>36.992</v>
      </c>
      <c r="V107" s="24">
        <v>0.0</v>
      </c>
      <c r="W107" s="24">
        <v>41.0</v>
      </c>
      <c r="X107" s="24">
        <v>22.5461</v>
      </c>
      <c r="Y107" s="253">
        <f t="shared" si="12"/>
        <v>69.10053151</v>
      </c>
      <c r="Z107" s="281">
        <v>28.86</v>
      </c>
      <c r="AA107" s="255">
        <v>339.62138</v>
      </c>
      <c r="AB107" s="256">
        <v>306.91975</v>
      </c>
      <c r="AC107" s="27">
        <v>0.073661</v>
      </c>
      <c r="AD107" s="258"/>
      <c r="AE107" s="258"/>
      <c r="AF107" s="258"/>
      <c r="AG107" s="258"/>
      <c r="AL107" s="123"/>
      <c r="AM107" s="123"/>
      <c r="AN107" s="123"/>
      <c r="AO107" s="123"/>
      <c r="AP107" s="123"/>
      <c r="AQ107" s="123"/>
      <c r="AR107" s="123"/>
      <c r="AS107" s="123"/>
    </row>
    <row r="108">
      <c r="A108" s="24">
        <v>106.0</v>
      </c>
      <c r="B108" s="24" t="s">
        <v>26</v>
      </c>
      <c r="C108" s="24" t="s">
        <v>27</v>
      </c>
      <c r="D108" s="24" t="s">
        <v>27</v>
      </c>
      <c r="E108" s="131" t="s">
        <v>205</v>
      </c>
      <c r="F108" s="24" t="s">
        <v>28</v>
      </c>
      <c r="G108" s="24">
        <v>64.0</v>
      </c>
      <c r="H108" s="24" t="s">
        <v>53</v>
      </c>
      <c r="I108" s="24" t="s">
        <v>30</v>
      </c>
      <c r="J108" s="24">
        <v>1.0</v>
      </c>
      <c r="K108" s="24" t="s">
        <v>48</v>
      </c>
      <c r="L108" s="24" t="s">
        <v>27</v>
      </c>
      <c r="M108" s="24" t="s">
        <v>27</v>
      </c>
      <c r="N108" s="24">
        <v>2.0</v>
      </c>
      <c r="O108" s="24">
        <v>2.0</v>
      </c>
      <c r="P108" s="24">
        <v>4.0</v>
      </c>
      <c r="Q108" s="24">
        <v>3.0</v>
      </c>
      <c r="R108" s="24" t="s">
        <v>28</v>
      </c>
      <c r="S108" s="24" t="s">
        <v>27</v>
      </c>
      <c r="T108" s="24">
        <v>293.475</v>
      </c>
      <c r="U108" s="24">
        <v>106.402</v>
      </c>
      <c r="V108" s="24">
        <v>0.0</v>
      </c>
      <c r="W108" s="24">
        <v>193.0</v>
      </c>
      <c r="X108" s="24">
        <v>32.85684</v>
      </c>
      <c r="Y108" s="253">
        <f t="shared" si="12"/>
        <v>72.12304435</v>
      </c>
      <c r="Z108" s="258">
        <v>40.86</v>
      </c>
      <c r="AA108" s="255">
        <v>360.58194</v>
      </c>
      <c r="AB108" s="256">
        <v>314.91711</v>
      </c>
      <c r="AC108" s="27">
        <v>0.108184</v>
      </c>
      <c r="AD108" s="258"/>
      <c r="AE108" s="258"/>
      <c r="AF108" s="258"/>
      <c r="AG108" s="258"/>
      <c r="AL108" s="123"/>
      <c r="AM108" s="123"/>
      <c r="AN108" s="123"/>
      <c r="AO108" s="123"/>
      <c r="AP108" s="123"/>
      <c r="AQ108" s="123"/>
      <c r="AR108" s="123"/>
      <c r="AS108" s="123"/>
    </row>
    <row r="109">
      <c r="A109" s="24">
        <v>107.0</v>
      </c>
      <c r="B109" s="24" t="s">
        <v>26</v>
      </c>
      <c r="C109" s="24" t="s">
        <v>27</v>
      </c>
      <c r="D109" s="24" t="s">
        <v>27</v>
      </c>
      <c r="E109" s="131" t="s">
        <v>205</v>
      </c>
      <c r="F109" s="24" t="s">
        <v>28</v>
      </c>
      <c r="G109" s="24">
        <v>64.0</v>
      </c>
      <c r="H109" s="24" t="s">
        <v>53</v>
      </c>
      <c r="I109" s="24" t="s">
        <v>30</v>
      </c>
      <c r="J109" s="24">
        <v>1.0</v>
      </c>
      <c r="K109" s="24" t="s">
        <v>49</v>
      </c>
      <c r="L109" s="24" t="s">
        <v>27</v>
      </c>
      <c r="M109" s="24" t="s">
        <v>28</v>
      </c>
      <c r="N109" s="24">
        <v>1.0</v>
      </c>
      <c r="O109" s="24">
        <v>6.0</v>
      </c>
      <c r="P109" s="24">
        <v>2.0</v>
      </c>
      <c r="Q109" s="24">
        <v>2.0</v>
      </c>
      <c r="R109" s="24" t="s">
        <v>28</v>
      </c>
      <c r="S109" s="24" t="s">
        <v>28</v>
      </c>
      <c r="T109" s="24">
        <v>569.417</v>
      </c>
      <c r="U109" s="24">
        <v>172.896</v>
      </c>
      <c r="V109" s="24">
        <v>0.0</v>
      </c>
      <c r="W109" s="24">
        <v>169.0</v>
      </c>
      <c r="X109" s="24">
        <v>63.27703</v>
      </c>
      <c r="Y109" s="253">
        <f t="shared" si="12"/>
        <v>80.88988728</v>
      </c>
      <c r="Z109" s="281">
        <v>73.88</v>
      </c>
      <c r="AA109" s="255">
        <v>385.94482</v>
      </c>
      <c r="AB109" s="256">
        <v>307.63595</v>
      </c>
      <c r="AC109" s="27">
        <v>0.082738</v>
      </c>
      <c r="AD109" s="258"/>
      <c r="AE109" s="258"/>
      <c r="AF109" s="258"/>
      <c r="AG109" s="258"/>
      <c r="AL109" s="123"/>
      <c r="AM109" s="123"/>
      <c r="AN109" s="123"/>
      <c r="AO109" s="123"/>
      <c r="AP109" s="123"/>
      <c r="AQ109" s="123"/>
      <c r="AR109" s="123"/>
      <c r="AS109" s="123"/>
    </row>
    <row r="110">
      <c r="A110" s="24">
        <v>108.0</v>
      </c>
      <c r="B110" s="24" t="s">
        <v>26</v>
      </c>
      <c r="C110" s="24" t="s">
        <v>27</v>
      </c>
      <c r="D110" s="24" t="s">
        <v>27</v>
      </c>
      <c r="E110" s="131" t="s">
        <v>205</v>
      </c>
      <c r="F110" s="24" t="s">
        <v>28</v>
      </c>
      <c r="G110" s="24">
        <v>64.0</v>
      </c>
      <c r="H110" s="24" t="s">
        <v>53</v>
      </c>
      <c r="I110" s="24" t="s">
        <v>30</v>
      </c>
      <c r="J110" s="24">
        <v>1.0</v>
      </c>
      <c r="K110" s="24" t="s">
        <v>50</v>
      </c>
      <c r="L110" s="24" t="s">
        <v>27</v>
      </c>
      <c r="M110" s="24" t="s">
        <v>27</v>
      </c>
      <c r="N110" s="24">
        <v>2.0</v>
      </c>
      <c r="O110" s="24">
        <v>3.0</v>
      </c>
      <c r="P110" s="24">
        <v>5.0</v>
      </c>
      <c r="Q110" s="24">
        <v>5.0</v>
      </c>
      <c r="R110" s="24" t="s">
        <v>28</v>
      </c>
      <c r="S110" s="24" t="s">
        <v>27</v>
      </c>
      <c r="T110" s="24">
        <v>433.544</v>
      </c>
      <c r="U110" s="24">
        <v>143.394</v>
      </c>
      <c r="V110" s="24">
        <v>0.0</v>
      </c>
      <c r="W110" s="24">
        <v>251.0</v>
      </c>
      <c r="X110" s="24">
        <v>19.10245</v>
      </c>
      <c r="Y110" s="253">
        <f t="shared" si="12"/>
        <v>56.53937566</v>
      </c>
      <c r="Z110" s="281">
        <v>28.74</v>
      </c>
      <c r="AA110" s="255">
        <v>345.07202</v>
      </c>
      <c r="AB110" s="256">
        <v>311.21525</v>
      </c>
      <c r="AC110" s="27">
        <v>0.07067</v>
      </c>
      <c r="AD110" s="258"/>
      <c r="AE110" s="258"/>
      <c r="AF110" s="258"/>
      <c r="AG110" s="258"/>
      <c r="AL110" s="123"/>
      <c r="AM110" s="123"/>
      <c r="AN110" s="123"/>
      <c r="AO110" s="123"/>
      <c r="AP110" s="123"/>
      <c r="AQ110" s="123"/>
      <c r="AR110" s="123"/>
      <c r="AS110" s="123"/>
    </row>
    <row r="111">
      <c r="A111" s="24">
        <v>109.0</v>
      </c>
      <c r="B111" s="24" t="s">
        <v>26</v>
      </c>
      <c r="C111" s="24" t="s">
        <v>27</v>
      </c>
      <c r="D111" s="24" t="s">
        <v>27</v>
      </c>
      <c r="E111" s="131" t="s">
        <v>205</v>
      </c>
      <c r="F111" s="24" t="s">
        <v>28</v>
      </c>
      <c r="G111" s="24">
        <v>64.0</v>
      </c>
      <c r="H111" s="24" t="s">
        <v>53</v>
      </c>
      <c r="I111" s="24" t="s">
        <v>30</v>
      </c>
      <c r="J111" s="24">
        <v>1.0</v>
      </c>
      <c r="K111" s="24" t="s">
        <v>51</v>
      </c>
      <c r="L111" s="24" t="s">
        <v>27</v>
      </c>
      <c r="M111" s="24" t="s">
        <v>27</v>
      </c>
      <c r="N111" s="24">
        <v>3.0</v>
      </c>
      <c r="O111" s="24">
        <v>4.0</v>
      </c>
      <c r="P111" s="24">
        <v>6.0</v>
      </c>
      <c r="Q111" s="24">
        <v>4.0</v>
      </c>
      <c r="R111" s="24" t="s">
        <v>28</v>
      </c>
      <c r="S111" s="24" t="s">
        <v>27</v>
      </c>
      <c r="T111" s="24">
        <v>1379.702</v>
      </c>
      <c r="U111" s="24">
        <v>780.462</v>
      </c>
      <c r="V111" s="24">
        <v>860.0</v>
      </c>
      <c r="W111" s="24">
        <v>1561.0</v>
      </c>
      <c r="X111" s="24">
        <v>3981.03457</v>
      </c>
      <c r="Y111" s="253">
        <f t="shared" si="12"/>
        <v>98.9020802</v>
      </c>
      <c r="Z111" s="281">
        <v>3924.47</v>
      </c>
      <c r="AA111" s="255">
        <v>4368.926283</v>
      </c>
      <c r="AB111" s="256">
        <v>343.56085</v>
      </c>
      <c r="AC111" s="27">
        <v>0.137084</v>
      </c>
      <c r="AD111" s="258"/>
      <c r="AE111" s="258"/>
      <c r="AF111" s="258"/>
      <c r="AG111" s="258"/>
      <c r="AL111" s="123"/>
      <c r="AM111" s="123"/>
      <c r="AN111" s="123"/>
      <c r="AO111" s="123"/>
      <c r="AP111" s="123"/>
      <c r="AQ111" s="123"/>
      <c r="AR111" s="123"/>
      <c r="AS111" s="123"/>
    </row>
    <row r="112">
      <c r="A112" s="132">
        <v>110.0</v>
      </c>
      <c r="B112" s="132" t="s">
        <v>26</v>
      </c>
      <c r="C112" s="132" t="s">
        <v>27</v>
      </c>
      <c r="D112" s="132" t="s">
        <v>27</v>
      </c>
      <c r="E112" s="262" t="s">
        <v>205</v>
      </c>
      <c r="F112" s="132" t="s">
        <v>28</v>
      </c>
      <c r="G112" s="132">
        <v>64.0</v>
      </c>
      <c r="H112" s="132" t="s">
        <v>53</v>
      </c>
      <c r="I112" s="132" t="s">
        <v>30</v>
      </c>
      <c r="J112" s="132">
        <v>1.0</v>
      </c>
      <c r="K112" s="132" t="s">
        <v>52</v>
      </c>
      <c r="L112" s="132" t="s">
        <v>27</v>
      </c>
      <c r="M112" s="132" t="s">
        <v>27</v>
      </c>
      <c r="N112" s="132">
        <v>0.0</v>
      </c>
      <c r="O112" s="132">
        <v>0.0</v>
      </c>
      <c r="P112" s="132">
        <v>3.0</v>
      </c>
      <c r="Q112" s="132">
        <v>2.0</v>
      </c>
      <c r="R112" s="132" t="s">
        <v>28</v>
      </c>
      <c r="S112" s="132" t="s">
        <v>27</v>
      </c>
      <c r="T112" s="263"/>
      <c r="U112" s="263"/>
      <c r="V112" s="263"/>
      <c r="W112" s="263"/>
      <c r="X112" s="263"/>
      <c r="Y112" s="263"/>
      <c r="Z112" s="132"/>
      <c r="AA112" s="132"/>
      <c r="AB112" s="263"/>
      <c r="AC112" s="263"/>
      <c r="AD112" s="263"/>
      <c r="AE112" s="263"/>
      <c r="AF112" s="263"/>
      <c r="AG112" s="132" t="s">
        <v>207</v>
      </c>
      <c r="AL112" s="123"/>
      <c r="AM112" s="123"/>
      <c r="AN112" s="123"/>
      <c r="AO112" s="123"/>
      <c r="AP112" s="123"/>
      <c r="AQ112" s="123"/>
      <c r="AR112" s="123"/>
      <c r="AS112" s="123"/>
    </row>
    <row r="113">
      <c r="A113" s="24">
        <v>111.0</v>
      </c>
      <c r="B113" s="131" t="s">
        <v>26</v>
      </c>
      <c r="C113" s="131" t="s">
        <v>27</v>
      </c>
      <c r="D113" s="131" t="s">
        <v>27</v>
      </c>
      <c r="E113" s="131" t="s">
        <v>205</v>
      </c>
      <c r="F113" s="131" t="s">
        <v>28</v>
      </c>
      <c r="G113" s="131">
        <v>64.0</v>
      </c>
      <c r="H113" s="131" t="s">
        <v>53</v>
      </c>
      <c r="I113" s="131" t="s">
        <v>30</v>
      </c>
      <c r="J113" s="131">
        <v>2.0</v>
      </c>
      <c r="K113" s="131" t="s">
        <v>31</v>
      </c>
      <c r="L113" s="131" t="s">
        <v>27</v>
      </c>
      <c r="M113" s="131" t="s">
        <v>28</v>
      </c>
      <c r="N113" s="131">
        <v>0.0</v>
      </c>
      <c r="O113" s="131">
        <v>7.0</v>
      </c>
      <c r="P113" s="131">
        <v>1.0</v>
      </c>
      <c r="Q113" s="131">
        <v>1.0</v>
      </c>
      <c r="R113" s="131" t="s">
        <v>28</v>
      </c>
      <c r="S113" s="131" t="s">
        <v>27</v>
      </c>
      <c r="T113" s="131">
        <v>478.475</v>
      </c>
      <c r="U113" s="131">
        <v>95.618</v>
      </c>
      <c r="V113" s="131">
        <v>0.0</v>
      </c>
      <c r="W113" s="131">
        <v>140.0</v>
      </c>
      <c r="X113" s="131">
        <v>60.20169</v>
      </c>
      <c r="Y113" s="253">
        <f>iferror(round(X113/(AA113-AB113-AC113)*100,4),"")</f>
        <v>78.762</v>
      </c>
      <c r="Z113" s="278">
        <v>77.612</v>
      </c>
      <c r="AA113" s="279">
        <v>478.06409</v>
      </c>
      <c r="AB113" s="256">
        <v>401.54057</v>
      </c>
      <c r="AC113" s="27">
        <v>0.088537</v>
      </c>
      <c r="AD113" s="260"/>
      <c r="AE113" s="260"/>
      <c r="AF113" s="260"/>
      <c r="AG113" s="260"/>
      <c r="AH113" s="242"/>
      <c r="AI113" s="60"/>
      <c r="AJ113" s="243"/>
      <c r="AL113" s="123"/>
      <c r="AM113" s="123"/>
      <c r="AN113" s="123"/>
      <c r="AO113" s="123"/>
      <c r="AP113" s="123"/>
      <c r="AQ113" s="123"/>
      <c r="AR113" s="123"/>
      <c r="AS113" s="123"/>
    </row>
    <row r="114">
      <c r="A114" s="24">
        <v>112.0</v>
      </c>
      <c r="B114" s="24" t="s">
        <v>26</v>
      </c>
      <c r="C114" s="24" t="s">
        <v>27</v>
      </c>
      <c r="D114" s="24" t="s">
        <v>27</v>
      </c>
      <c r="E114" s="131" t="s">
        <v>205</v>
      </c>
      <c r="F114" s="24" t="s">
        <v>28</v>
      </c>
      <c r="G114" s="131">
        <v>64.0</v>
      </c>
      <c r="H114" s="24" t="s">
        <v>53</v>
      </c>
      <c r="I114" s="24" t="s">
        <v>30</v>
      </c>
      <c r="J114" s="131">
        <v>2.0</v>
      </c>
      <c r="K114" s="24" t="s">
        <v>32</v>
      </c>
      <c r="L114" s="24" t="s">
        <v>27</v>
      </c>
      <c r="M114" s="24" t="s">
        <v>27</v>
      </c>
      <c r="N114" s="24">
        <v>8.0</v>
      </c>
      <c r="O114" s="24">
        <v>0.0</v>
      </c>
      <c r="P114" s="24">
        <v>10.0</v>
      </c>
      <c r="Q114" s="24">
        <v>5.0</v>
      </c>
      <c r="R114" s="24" t="s">
        <v>28</v>
      </c>
      <c r="S114" s="24" t="s">
        <v>27</v>
      </c>
      <c r="T114" s="24">
        <v>569.551</v>
      </c>
      <c r="U114" s="24">
        <v>238.12</v>
      </c>
      <c r="V114" s="24">
        <v>0.0</v>
      </c>
      <c r="W114" s="24">
        <v>282.0</v>
      </c>
      <c r="X114" s="24">
        <v>20.86169</v>
      </c>
      <c r="Y114" s="253">
        <f t="shared" ref="Y114:Y122" si="13">iferror(X114/(AA114-AB114-AC114)*100,"")</f>
        <v>54.79307166</v>
      </c>
      <c r="Z114" s="280">
        <v>41.708</v>
      </c>
      <c r="AA114" s="255">
        <v>444.00808</v>
      </c>
      <c r="AB114" s="256">
        <v>405.81334</v>
      </c>
      <c r="AC114" s="27">
        <v>0.121149</v>
      </c>
      <c r="AD114" s="258"/>
      <c r="AE114" s="258"/>
      <c r="AF114" s="258"/>
      <c r="AG114" s="258"/>
      <c r="AH114" s="242"/>
      <c r="AI114" s="60"/>
      <c r="AJ114" s="243"/>
      <c r="AL114" s="123"/>
      <c r="AM114" s="123"/>
      <c r="AN114" s="123"/>
      <c r="AO114" s="123"/>
      <c r="AP114" s="123"/>
      <c r="AQ114" s="123"/>
      <c r="AR114" s="123"/>
      <c r="AS114" s="123"/>
    </row>
    <row r="115">
      <c r="A115" s="24">
        <v>113.0</v>
      </c>
      <c r="B115" s="24" t="s">
        <v>26</v>
      </c>
      <c r="C115" s="24" t="s">
        <v>27</v>
      </c>
      <c r="D115" s="24" t="s">
        <v>27</v>
      </c>
      <c r="E115" s="131" t="s">
        <v>205</v>
      </c>
      <c r="F115" s="24" t="s">
        <v>28</v>
      </c>
      <c r="G115" s="131">
        <v>64.0</v>
      </c>
      <c r="H115" s="24" t="s">
        <v>53</v>
      </c>
      <c r="I115" s="24" t="s">
        <v>30</v>
      </c>
      <c r="J115" s="131">
        <v>2.0</v>
      </c>
      <c r="K115" s="24" t="s">
        <v>33</v>
      </c>
      <c r="L115" s="24" t="s">
        <v>27</v>
      </c>
      <c r="M115" s="24" t="s">
        <v>28</v>
      </c>
      <c r="N115" s="24">
        <v>2.0</v>
      </c>
      <c r="O115" s="24">
        <v>4.0</v>
      </c>
      <c r="P115" s="24">
        <v>3.0</v>
      </c>
      <c r="Q115" s="24">
        <v>3.0</v>
      </c>
      <c r="R115" s="24" t="s">
        <v>28</v>
      </c>
      <c r="S115" s="24" t="s">
        <v>27</v>
      </c>
      <c r="T115" s="24">
        <v>449.394</v>
      </c>
      <c r="U115" s="24">
        <v>152.324</v>
      </c>
      <c r="V115" s="24">
        <v>0.0</v>
      </c>
      <c r="W115" s="24">
        <v>163.0</v>
      </c>
      <c r="X115" s="24">
        <v>23.25244</v>
      </c>
      <c r="Y115" s="253">
        <f t="shared" si="13"/>
        <v>63.01377429</v>
      </c>
      <c r="Z115" s="280">
        <v>35.895</v>
      </c>
      <c r="AA115" s="255">
        <v>443.79764</v>
      </c>
      <c r="AB115" s="256">
        <v>406.8103</v>
      </c>
      <c r="AC115" s="27">
        <v>0.086773</v>
      </c>
      <c r="AD115" s="258"/>
      <c r="AE115" s="258"/>
      <c r="AF115" s="258"/>
      <c r="AG115" s="258"/>
      <c r="AH115" s="242"/>
      <c r="AI115" s="60"/>
      <c r="AJ115" s="243"/>
      <c r="AL115" s="123"/>
      <c r="AM115" s="123"/>
      <c r="AN115" s="123"/>
      <c r="AO115" s="123"/>
      <c r="AP115" s="123"/>
      <c r="AQ115" s="123"/>
      <c r="AR115" s="123"/>
      <c r="AS115" s="123"/>
    </row>
    <row r="116">
      <c r="A116" s="24">
        <v>114.0</v>
      </c>
      <c r="B116" s="24" t="s">
        <v>26</v>
      </c>
      <c r="C116" s="24" t="s">
        <v>27</v>
      </c>
      <c r="D116" s="24" t="s">
        <v>27</v>
      </c>
      <c r="E116" s="131" t="s">
        <v>205</v>
      </c>
      <c r="F116" s="24" t="s">
        <v>28</v>
      </c>
      <c r="G116" s="131">
        <v>64.0</v>
      </c>
      <c r="H116" s="24" t="s">
        <v>53</v>
      </c>
      <c r="I116" s="24" t="s">
        <v>30</v>
      </c>
      <c r="J116" s="131">
        <v>2.0</v>
      </c>
      <c r="K116" s="24" t="s">
        <v>34</v>
      </c>
      <c r="L116" s="24" t="s">
        <v>27</v>
      </c>
      <c r="M116" s="24" t="s">
        <v>27</v>
      </c>
      <c r="N116" s="24">
        <v>0.0</v>
      </c>
      <c r="O116" s="24">
        <v>3.0</v>
      </c>
      <c r="P116" s="24">
        <v>2.0</v>
      </c>
      <c r="Q116" s="24">
        <v>2.0</v>
      </c>
      <c r="R116" s="24" t="s">
        <v>28</v>
      </c>
      <c r="S116" s="24" t="s">
        <v>27</v>
      </c>
      <c r="T116" s="24">
        <v>332.586</v>
      </c>
      <c r="U116" s="24">
        <v>136.996</v>
      </c>
      <c r="V116" s="24">
        <v>0.0</v>
      </c>
      <c r="W116" s="24">
        <v>165.0</v>
      </c>
      <c r="X116" s="24">
        <v>44.66456</v>
      </c>
      <c r="Y116" s="253">
        <f t="shared" si="13"/>
        <v>78.0299113</v>
      </c>
      <c r="Z116" s="281">
        <v>57.055</v>
      </c>
      <c r="AA116" s="255">
        <v>465.27218</v>
      </c>
      <c r="AB116" s="256">
        <v>407.94421</v>
      </c>
      <c r="AC116" s="27">
        <v>0.087664</v>
      </c>
      <c r="AD116" s="258"/>
      <c r="AE116" s="258"/>
      <c r="AF116" s="258"/>
      <c r="AG116" s="258"/>
      <c r="AH116" s="242"/>
      <c r="AI116" s="60"/>
      <c r="AJ116" s="243"/>
      <c r="AL116" s="123"/>
      <c r="AM116" s="123"/>
      <c r="AN116" s="123"/>
      <c r="AO116" s="123"/>
      <c r="AP116" s="123"/>
      <c r="AQ116" s="123"/>
      <c r="AR116" s="123"/>
      <c r="AS116" s="123"/>
    </row>
    <row r="117">
      <c r="A117" s="24">
        <v>115.0</v>
      </c>
      <c r="B117" s="24" t="s">
        <v>26</v>
      </c>
      <c r="C117" s="24" t="s">
        <v>27</v>
      </c>
      <c r="D117" s="24" t="s">
        <v>27</v>
      </c>
      <c r="E117" s="131" t="s">
        <v>205</v>
      </c>
      <c r="F117" s="24" t="s">
        <v>28</v>
      </c>
      <c r="G117" s="131">
        <v>64.0</v>
      </c>
      <c r="H117" s="24" t="s">
        <v>53</v>
      </c>
      <c r="I117" s="24" t="s">
        <v>30</v>
      </c>
      <c r="J117" s="131">
        <v>2.0</v>
      </c>
      <c r="K117" s="24" t="s">
        <v>35</v>
      </c>
      <c r="L117" s="24" t="s">
        <v>27</v>
      </c>
      <c r="M117" s="24" t="s">
        <v>28</v>
      </c>
      <c r="N117" s="24">
        <v>5.0</v>
      </c>
      <c r="O117" s="24">
        <v>4.0</v>
      </c>
      <c r="P117" s="24">
        <v>6.0</v>
      </c>
      <c r="Q117" s="24">
        <v>6.0</v>
      </c>
      <c r="R117" s="24" t="s">
        <v>28</v>
      </c>
      <c r="S117" s="24" t="s">
        <v>27</v>
      </c>
      <c r="T117" s="24">
        <v>460.456</v>
      </c>
      <c r="U117" s="24">
        <v>177.474</v>
      </c>
      <c r="V117" s="24">
        <v>0.0</v>
      </c>
      <c r="W117" s="24">
        <v>166.0</v>
      </c>
      <c r="X117" s="24">
        <v>23.72198</v>
      </c>
      <c r="Y117" s="253">
        <f t="shared" si="13"/>
        <v>62.97258681</v>
      </c>
      <c r="Z117" s="281">
        <v>34.88</v>
      </c>
      <c r="AA117" s="255">
        <v>470.18386</v>
      </c>
      <c r="AB117" s="256">
        <v>432.41025</v>
      </c>
      <c r="AC117" s="27">
        <v>0.103282</v>
      </c>
      <c r="AD117" s="258"/>
      <c r="AE117" s="258"/>
      <c r="AF117" s="258"/>
      <c r="AG117" s="258"/>
      <c r="AH117" s="242"/>
      <c r="AI117" s="60"/>
      <c r="AJ117" s="243"/>
      <c r="AL117" s="123"/>
      <c r="AM117" s="123"/>
      <c r="AN117" s="123"/>
      <c r="AO117" s="123"/>
      <c r="AP117" s="123"/>
      <c r="AQ117" s="123"/>
      <c r="AR117" s="123"/>
      <c r="AS117" s="123"/>
    </row>
    <row r="118">
      <c r="A118" s="24">
        <v>116.0</v>
      </c>
      <c r="B118" s="24" t="s">
        <v>26</v>
      </c>
      <c r="C118" s="24" t="s">
        <v>27</v>
      </c>
      <c r="D118" s="24" t="s">
        <v>27</v>
      </c>
      <c r="E118" s="131" t="s">
        <v>205</v>
      </c>
      <c r="F118" s="24" t="s">
        <v>28</v>
      </c>
      <c r="G118" s="131">
        <v>64.0</v>
      </c>
      <c r="H118" s="24" t="s">
        <v>53</v>
      </c>
      <c r="I118" s="24" t="s">
        <v>30</v>
      </c>
      <c r="J118" s="131">
        <v>2.0</v>
      </c>
      <c r="K118" s="24" t="s">
        <v>36</v>
      </c>
      <c r="L118" s="24" t="s">
        <v>27</v>
      </c>
      <c r="M118" s="24" t="s">
        <v>28</v>
      </c>
      <c r="N118" s="24">
        <v>0.0</v>
      </c>
      <c r="O118" s="24">
        <v>4.0</v>
      </c>
      <c r="P118" s="24">
        <v>1.0</v>
      </c>
      <c r="Q118" s="24">
        <v>1.0</v>
      </c>
      <c r="R118" s="24" t="s">
        <v>28</v>
      </c>
      <c r="S118" s="24" t="s">
        <v>28</v>
      </c>
      <c r="T118" s="24">
        <v>258.858</v>
      </c>
      <c r="U118" s="24">
        <v>52.321</v>
      </c>
      <c r="V118" s="24">
        <v>0.0</v>
      </c>
      <c r="W118" s="24">
        <v>44.0</v>
      </c>
      <c r="X118" s="24">
        <v>20.13662</v>
      </c>
      <c r="Y118" s="253">
        <f t="shared" si="13"/>
        <v>67.65052551</v>
      </c>
      <c r="Z118" s="281">
        <v>26.873</v>
      </c>
      <c r="AA118" s="255">
        <v>436.34434</v>
      </c>
      <c r="AB118" s="256">
        <v>406.49831</v>
      </c>
      <c r="AC118" s="27">
        <v>0.080378</v>
      </c>
      <c r="AD118" s="258"/>
      <c r="AE118" s="258"/>
      <c r="AF118" s="258"/>
      <c r="AG118" s="258"/>
      <c r="AH118" s="242"/>
      <c r="AI118" s="60"/>
      <c r="AJ118" s="243"/>
      <c r="AL118" s="123"/>
      <c r="AM118" s="123"/>
      <c r="AN118" s="123"/>
      <c r="AO118" s="123"/>
      <c r="AP118" s="123"/>
      <c r="AQ118" s="123"/>
      <c r="AR118" s="123"/>
      <c r="AS118" s="123"/>
    </row>
    <row r="119">
      <c r="A119" s="24">
        <v>117.0</v>
      </c>
      <c r="B119" s="24" t="s">
        <v>26</v>
      </c>
      <c r="C119" s="24" t="s">
        <v>27</v>
      </c>
      <c r="D119" s="24" t="s">
        <v>27</v>
      </c>
      <c r="E119" s="131" t="s">
        <v>205</v>
      </c>
      <c r="F119" s="24" t="s">
        <v>28</v>
      </c>
      <c r="G119" s="131">
        <v>64.0</v>
      </c>
      <c r="H119" s="24" t="s">
        <v>53</v>
      </c>
      <c r="I119" s="24" t="s">
        <v>30</v>
      </c>
      <c r="J119" s="131">
        <v>2.0</v>
      </c>
      <c r="K119" s="24" t="s">
        <v>37</v>
      </c>
      <c r="L119" s="24" t="s">
        <v>27</v>
      </c>
      <c r="M119" s="24" t="s">
        <v>27</v>
      </c>
      <c r="N119" s="24">
        <v>5.0</v>
      </c>
      <c r="O119" s="24">
        <v>5.0</v>
      </c>
      <c r="P119" s="24">
        <v>6.0</v>
      </c>
      <c r="Q119" s="24">
        <v>5.0</v>
      </c>
      <c r="R119" s="24" t="s">
        <v>28</v>
      </c>
      <c r="S119" s="24" t="s">
        <v>27</v>
      </c>
      <c r="T119" s="24">
        <v>700.561</v>
      </c>
      <c r="U119" s="24">
        <v>241.963</v>
      </c>
      <c r="V119" s="24">
        <v>0.0</v>
      </c>
      <c r="W119" s="24">
        <v>266.0</v>
      </c>
      <c r="X119" s="24">
        <v>60.61728</v>
      </c>
      <c r="Y119" s="253">
        <f t="shared" si="13"/>
        <v>76.72227627</v>
      </c>
      <c r="Z119" s="281">
        <v>77.495</v>
      </c>
      <c r="AA119" s="255">
        <v>487.77858</v>
      </c>
      <c r="AB119" s="256">
        <v>408.68103</v>
      </c>
      <c r="AC119" s="27">
        <v>0.088841</v>
      </c>
      <c r="AD119" s="258"/>
      <c r="AE119" s="258"/>
      <c r="AF119" s="258"/>
      <c r="AG119" s="258"/>
      <c r="AH119" s="242"/>
      <c r="AI119" s="60"/>
      <c r="AJ119" s="243"/>
      <c r="AL119" s="123"/>
      <c r="AM119" s="123"/>
      <c r="AN119" s="123"/>
      <c r="AO119" s="123"/>
      <c r="AP119" s="123"/>
      <c r="AQ119" s="123"/>
      <c r="AR119" s="123"/>
      <c r="AS119" s="123"/>
    </row>
    <row r="120">
      <c r="A120" s="24">
        <v>118.0</v>
      </c>
      <c r="B120" s="24" t="s">
        <v>26</v>
      </c>
      <c r="C120" s="24" t="s">
        <v>27</v>
      </c>
      <c r="D120" s="24" t="s">
        <v>27</v>
      </c>
      <c r="E120" s="131" t="s">
        <v>205</v>
      </c>
      <c r="F120" s="24" t="s">
        <v>28</v>
      </c>
      <c r="G120" s="131">
        <v>64.0</v>
      </c>
      <c r="H120" s="24" t="s">
        <v>53</v>
      </c>
      <c r="I120" s="24" t="s">
        <v>30</v>
      </c>
      <c r="J120" s="131">
        <v>2.0</v>
      </c>
      <c r="K120" s="24" t="s">
        <v>38</v>
      </c>
      <c r="L120" s="24" t="s">
        <v>27</v>
      </c>
      <c r="M120" s="24" t="s">
        <v>27</v>
      </c>
      <c r="N120" s="24">
        <v>7.0</v>
      </c>
      <c r="O120" s="24">
        <v>5.0</v>
      </c>
      <c r="P120" s="24">
        <v>8.0</v>
      </c>
      <c r="Q120" s="24">
        <v>8.0</v>
      </c>
      <c r="R120" s="24" t="s">
        <v>27</v>
      </c>
      <c r="S120" s="24" t="s">
        <v>27</v>
      </c>
      <c r="T120" s="24">
        <v>446.71586</v>
      </c>
      <c r="U120" s="24">
        <v>212.584</v>
      </c>
      <c r="V120" s="24">
        <v>0.0</v>
      </c>
      <c r="W120" s="24">
        <v>238.0</v>
      </c>
      <c r="X120" s="24">
        <v>23.49232</v>
      </c>
      <c r="Y120" s="253">
        <f t="shared" si="13"/>
        <v>56.02693587</v>
      </c>
      <c r="Z120" s="281">
        <v>39.357</v>
      </c>
      <c r="AA120" s="282">
        <v>446.71586</v>
      </c>
      <c r="AB120" s="282">
        <v>404.71087</v>
      </c>
      <c r="AC120" s="282">
        <v>0.074587</v>
      </c>
      <c r="AD120" s="281"/>
      <c r="AE120" s="281"/>
      <c r="AF120" s="281"/>
      <c r="AG120" s="283"/>
      <c r="AH120" s="242"/>
      <c r="AI120" s="60"/>
      <c r="AJ120" s="243"/>
      <c r="AL120" s="123"/>
      <c r="AM120" s="123"/>
      <c r="AN120" s="123"/>
      <c r="AO120" s="123"/>
      <c r="AP120" s="123"/>
      <c r="AQ120" s="123"/>
      <c r="AR120" s="123"/>
      <c r="AS120" s="123"/>
    </row>
    <row r="121">
      <c r="A121" s="24">
        <v>119.0</v>
      </c>
      <c r="B121" s="24" t="s">
        <v>26</v>
      </c>
      <c r="C121" s="24" t="s">
        <v>27</v>
      </c>
      <c r="D121" s="24" t="s">
        <v>27</v>
      </c>
      <c r="E121" s="131" t="s">
        <v>205</v>
      </c>
      <c r="F121" s="24" t="s">
        <v>28</v>
      </c>
      <c r="G121" s="131">
        <v>64.0</v>
      </c>
      <c r="H121" s="24" t="s">
        <v>53</v>
      </c>
      <c r="I121" s="24" t="s">
        <v>30</v>
      </c>
      <c r="J121" s="131">
        <v>2.0</v>
      </c>
      <c r="K121" s="24" t="s">
        <v>39</v>
      </c>
      <c r="L121" s="24" t="s">
        <v>27</v>
      </c>
      <c r="M121" s="24" t="s">
        <v>27</v>
      </c>
      <c r="N121" s="24">
        <v>5.0</v>
      </c>
      <c r="O121" s="24">
        <v>6.0</v>
      </c>
      <c r="P121" s="24">
        <v>6.0</v>
      </c>
      <c r="Q121" s="24">
        <v>6.0</v>
      </c>
      <c r="R121" s="24" t="s">
        <v>28</v>
      </c>
      <c r="S121" s="24" t="s">
        <v>27</v>
      </c>
      <c r="T121" s="24">
        <v>410.093</v>
      </c>
      <c r="U121" s="24">
        <v>153.668</v>
      </c>
      <c r="V121" s="24">
        <v>0.0</v>
      </c>
      <c r="W121" s="24">
        <v>162.0</v>
      </c>
      <c r="X121" s="24">
        <v>144.70381</v>
      </c>
      <c r="Y121" s="253">
        <f t="shared" si="13"/>
        <v>90.94266573</v>
      </c>
      <c r="Z121" s="281">
        <v>151.911</v>
      </c>
      <c r="AA121" s="255">
        <v>568.55307</v>
      </c>
      <c r="AB121" s="256">
        <v>409.36165</v>
      </c>
      <c r="AC121" s="27">
        <v>0.075994</v>
      </c>
      <c r="AD121" s="258"/>
      <c r="AE121" s="258"/>
      <c r="AF121" s="258"/>
      <c r="AG121" s="258"/>
      <c r="AH121" s="242"/>
      <c r="AI121" s="60"/>
      <c r="AJ121" s="243"/>
      <c r="AL121" s="123"/>
      <c r="AM121" s="123"/>
      <c r="AN121" s="123"/>
      <c r="AO121" s="123"/>
      <c r="AP121" s="123"/>
      <c r="AQ121" s="123"/>
      <c r="AR121" s="123"/>
      <c r="AS121" s="123"/>
    </row>
    <row r="122">
      <c r="A122" s="24">
        <v>120.0</v>
      </c>
      <c r="B122" s="24" t="s">
        <v>26</v>
      </c>
      <c r="C122" s="24" t="s">
        <v>27</v>
      </c>
      <c r="D122" s="24" t="s">
        <v>27</v>
      </c>
      <c r="E122" s="131" t="s">
        <v>205</v>
      </c>
      <c r="F122" s="24" t="s">
        <v>28</v>
      </c>
      <c r="G122" s="131">
        <v>64.0</v>
      </c>
      <c r="H122" s="24" t="s">
        <v>53</v>
      </c>
      <c r="I122" s="24" t="s">
        <v>30</v>
      </c>
      <c r="J122" s="131">
        <v>2.0</v>
      </c>
      <c r="K122" s="24" t="s">
        <v>40</v>
      </c>
      <c r="L122" s="24" t="s">
        <v>27</v>
      </c>
      <c r="M122" s="24" t="s">
        <v>28</v>
      </c>
      <c r="N122" s="24">
        <v>3.0</v>
      </c>
      <c r="O122" s="24">
        <v>4.0</v>
      </c>
      <c r="P122" s="24">
        <v>4.0</v>
      </c>
      <c r="Q122" s="24">
        <v>4.0</v>
      </c>
      <c r="R122" s="24" t="s">
        <v>28</v>
      </c>
      <c r="S122" s="24" t="s">
        <v>27</v>
      </c>
      <c r="T122" s="24">
        <v>536.176</v>
      </c>
      <c r="U122" s="24">
        <v>214.66</v>
      </c>
      <c r="V122" s="24">
        <v>0.0</v>
      </c>
      <c r="W122" s="24">
        <v>279.0</v>
      </c>
      <c r="X122" s="24">
        <v>50.19228</v>
      </c>
      <c r="Y122" s="253">
        <f t="shared" si="13"/>
        <v>74.97417586</v>
      </c>
      <c r="Z122" s="281">
        <v>60.746</v>
      </c>
      <c r="AA122" s="255">
        <v>474.87109</v>
      </c>
      <c r="AB122" s="256">
        <v>407.83907</v>
      </c>
      <c r="AC122" s="27">
        <v>0.085929</v>
      </c>
      <c r="AD122" s="258"/>
      <c r="AE122" s="258"/>
      <c r="AF122" s="258"/>
      <c r="AG122" s="258"/>
      <c r="AH122" s="242"/>
      <c r="AI122" s="60"/>
      <c r="AJ122" s="243"/>
      <c r="AL122" s="123"/>
      <c r="AM122" s="123"/>
      <c r="AN122" s="123"/>
      <c r="AO122" s="123"/>
      <c r="AP122" s="123"/>
      <c r="AQ122" s="123"/>
      <c r="AR122" s="123"/>
      <c r="AS122" s="123"/>
    </row>
    <row r="123">
      <c r="A123" s="132">
        <v>121.0</v>
      </c>
      <c r="B123" s="132" t="s">
        <v>26</v>
      </c>
      <c r="C123" s="132" t="s">
        <v>27</v>
      </c>
      <c r="D123" s="132" t="s">
        <v>27</v>
      </c>
      <c r="E123" s="262" t="s">
        <v>205</v>
      </c>
      <c r="F123" s="132" t="s">
        <v>28</v>
      </c>
      <c r="G123" s="132">
        <v>64.0</v>
      </c>
      <c r="H123" s="132" t="s">
        <v>53</v>
      </c>
      <c r="I123" s="132" t="s">
        <v>30</v>
      </c>
      <c r="J123" s="132">
        <v>2.0</v>
      </c>
      <c r="K123" s="132" t="s">
        <v>41</v>
      </c>
      <c r="L123" s="132" t="s">
        <v>27</v>
      </c>
      <c r="M123" s="132" t="s">
        <v>27</v>
      </c>
      <c r="N123" s="132">
        <v>4.0</v>
      </c>
      <c r="O123" s="132">
        <v>0.0</v>
      </c>
      <c r="P123" s="132">
        <v>6.0</v>
      </c>
      <c r="Q123" s="132">
        <v>3.0</v>
      </c>
      <c r="R123" s="132" t="s">
        <v>28</v>
      </c>
      <c r="S123" s="132" t="s">
        <v>27</v>
      </c>
      <c r="T123" s="263"/>
      <c r="U123" s="263"/>
      <c r="V123" s="263"/>
      <c r="W123" s="263"/>
      <c r="X123" s="263"/>
      <c r="Y123" s="263"/>
      <c r="Z123" s="264"/>
      <c r="AA123" s="265"/>
      <c r="AB123" s="263"/>
      <c r="AC123" s="263"/>
      <c r="AD123" s="263"/>
      <c r="AE123" s="263"/>
      <c r="AF123" s="263"/>
      <c r="AG123" s="132" t="s">
        <v>206</v>
      </c>
      <c r="AH123" s="242"/>
      <c r="AI123" s="60"/>
      <c r="AJ123" s="243"/>
      <c r="AL123" s="123"/>
      <c r="AM123" s="123"/>
      <c r="AN123" s="123"/>
      <c r="AO123" s="123"/>
      <c r="AP123" s="123"/>
      <c r="AQ123" s="123"/>
      <c r="AR123" s="123"/>
      <c r="AS123" s="123"/>
    </row>
    <row r="124">
      <c r="A124" s="24">
        <v>122.0</v>
      </c>
      <c r="B124" s="24" t="s">
        <v>26</v>
      </c>
      <c r="C124" s="24" t="s">
        <v>27</v>
      </c>
      <c r="D124" s="24" t="s">
        <v>27</v>
      </c>
      <c r="E124" s="131" t="s">
        <v>205</v>
      </c>
      <c r="F124" s="24" t="s">
        <v>28</v>
      </c>
      <c r="G124" s="24">
        <v>64.0</v>
      </c>
      <c r="H124" s="24" t="s">
        <v>53</v>
      </c>
      <c r="I124" s="24" t="s">
        <v>30</v>
      </c>
      <c r="J124" s="24">
        <v>2.0</v>
      </c>
      <c r="K124" s="24" t="s">
        <v>42</v>
      </c>
      <c r="L124" s="24" t="s">
        <v>27</v>
      </c>
      <c r="M124" s="24" t="s">
        <v>28</v>
      </c>
      <c r="N124" s="24">
        <v>1.0</v>
      </c>
      <c r="O124" s="24">
        <v>5.0</v>
      </c>
      <c r="P124" s="24">
        <v>2.0</v>
      </c>
      <c r="Q124" s="24">
        <v>2.0</v>
      </c>
      <c r="R124" s="24" t="s">
        <v>27</v>
      </c>
      <c r="S124" s="24" t="s">
        <v>27</v>
      </c>
      <c r="T124" s="24">
        <v>356.938</v>
      </c>
      <c r="U124" s="24">
        <v>89.6</v>
      </c>
      <c r="V124" s="24">
        <v>0.0</v>
      </c>
      <c r="W124" s="24">
        <v>114.0</v>
      </c>
      <c r="X124" s="24">
        <v>62.28565</v>
      </c>
      <c r="Y124" s="253">
        <f t="shared" ref="Y124:Y133" si="14">iferror(X124/(AA124-AB124-AC124)*100,"")</f>
        <v>83.72832725</v>
      </c>
      <c r="Z124" s="281">
        <v>69.699</v>
      </c>
      <c r="AA124" s="255">
        <v>478.55144</v>
      </c>
      <c r="AB124" s="256">
        <v>404.07934</v>
      </c>
      <c r="AC124" s="27">
        <v>0.081924</v>
      </c>
      <c r="AD124" s="258"/>
      <c r="AE124" s="258"/>
      <c r="AF124" s="258"/>
      <c r="AG124" s="258"/>
      <c r="AH124" s="242"/>
      <c r="AI124" s="60"/>
      <c r="AJ124" s="243"/>
      <c r="AL124" s="123"/>
      <c r="AM124" s="123"/>
      <c r="AN124" s="123"/>
      <c r="AO124" s="123"/>
      <c r="AP124" s="123"/>
      <c r="AQ124" s="123"/>
      <c r="AR124" s="123"/>
      <c r="AS124" s="123"/>
    </row>
    <row r="125">
      <c r="A125" s="24">
        <v>123.0</v>
      </c>
      <c r="B125" s="24" t="s">
        <v>26</v>
      </c>
      <c r="C125" s="24" t="s">
        <v>27</v>
      </c>
      <c r="D125" s="24" t="s">
        <v>27</v>
      </c>
      <c r="E125" s="131" t="s">
        <v>205</v>
      </c>
      <c r="F125" s="24" t="s">
        <v>28</v>
      </c>
      <c r="G125" s="24">
        <v>64.0</v>
      </c>
      <c r="H125" s="24" t="s">
        <v>53</v>
      </c>
      <c r="I125" s="24" t="s">
        <v>30</v>
      </c>
      <c r="J125" s="24">
        <v>2.0</v>
      </c>
      <c r="K125" s="24" t="s">
        <v>43</v>
      </c>
      <c r="L125" s="24" t="s">
        <v>27</v>
      </c>
      <c r="M125" s="24" t="s">
        <v>27</v>
      </c>
      <c r="N125" s="24">
        <v>1.0</v>
      </c>
      <c r="O125" s="24">
        <v>0.0</v>
      </c>
      <c r="P125" s="24">
        <v>2.0</v>
      </c>
      <c r="Q125" s="24">
        <v>2.0</v>
      </c>
      <c r="R125" s="24" t="s">
        <v>28</v>
      </c>
      <c r="S125" s="24" t="s">
        <v>27</v>
      </c>
      <c r="T125" s="24">
        <v>149.667</v>
      </c>
      <c r="U125" s="24">
        <v>59.971</v>
      </c>
      <c r="V125" s="24">
        <v>0.0</v>
      </c>
      <c r="W125" s="24">
        <v>71.0</v>
      </c>
      <c r="X125" s="24">
        <v>475.06948</v>
      </c>
      <c r="Y125" s="253">
        <f t="shared" si="14"/>
        <v>98.04125626</v>
      </c>
      <c r="Z125" s="281">
        <v>467.763</v>
      </c>
      <c r="AA125" s="255">
        <v>896.72506</v>
      </c>
      <c r="AB125" s="256">
        <v>412.04531</v>
      </c>
      <c r="AC125" s="27">
        <v>0.118966</v>
      </c>
      <c r="AD125" s="258"/>
      <c r="AE125" s="258"/>
      <c r="AF125" s="258"/>
      <c r="AG125" s="258"/>
      <c r="AH125" s="242"/>
      <c r="AI125" s="60"/>
      <c r="AJ125" s="243"/>
      <c r="AL125" s="123"/>
      <c r="AM125" s="123"/>
      <c r="AN125" s="123"/>
      <c r="AO125" s="123"/>
      <c r="AP125" s="123"/>
      <c r="AQ125" s="123"/>
      <c r="AR125" s="123"/>
      <c r="AS125" s="123"/>
    </row>
    <row r="126">
      <c r="A126" s="24">
        <v>124.0</v>
      </c>
      <c r="B126" s="24" t="s">
        <v>26</v>
      </c>
      <c r="C126" s="24" t="s">
        <v>27</v>
      </c>
      <c r="D126" s="24" t="s">
        <v>27</v>
      </c>
      <c r="E126" s="131" t="s">
        <v>205</v>
      </c>
      <c r="F126" s="24" t="s">
        <v>28</v>
      </c>
      <c r="G126" s="24">
        <v>64.0</v>
      </c>
      <c r="H126" s="24" t="s">
        <v>53</v>
      </c>
      <c r="I126" s="24" t="s">
        <v>30</v>
      </c>
      <c r="J126" s="24">
        <v>2.0</v>
      </c>
      <c r="K126" s="24" t="s">
        <v>44</v>
      </c>
      <c r="L126" s="24" t="s">
        <v>27</v>
      </c>
      <c r="M126" s="24" t="s">
        <v>28</v>
      </c>
      <c r="N126" s="24">
        <v>1.0</v>
      </c>
      <c r="O126" s="24">
        <v>4.0</v>
      </c>
      <c r="P126" s="24">
        <v>2.0</v>
      </c>
      <c r="Q126" s="24">
        <v>2.0</v>
      </c>
      <c r="R126" s="24" t="s">
        <v>27</v>
      </c>
      <c r="S126" s="24" t="s">
        <v>28</v>
      </c>
      <c r="T126" s="24">
        <v>408.746</v>
      </c>
      <c r="U126" s="24">
        <v>102.24</v>
      </c>
      <c r="V126" s="24">
        <v>0.0</v>
      </c>
      <c r="W126" s="24">
        <v>72.0</v>
      </c>
      <c r="X126" s="24">
        <v>14.46613</v>
      </c>
      <c r="Y126" s="287">
        <f t="shared" si="14"/>
        <v>54.63882723</v>
      </c>
      <c r="Z126" s="281">
        <v>21.802</v>
      </c>
      <c r="AA126" s="255">
        <v>439.51479</v>
      </c>
      <c r="AB126" s="27">
        <v>412.95231</v>
      </c>
      <c r="AC126" s="27">
        <v>0.086564</v>
      </c>
      <c r="AD126" s="258"/>
      <c r="AE126" s="258"/>
      <c r="AF126" s="258"/>
      <c r="AG126" s="258"/>
      <c r="AH126" s="242"/>
      <c r="AI126" s="60"/>
      <c r="AJ126" s="243"/>
      <c r="AL126" s="123"/>
      <c r="AM126" s="123"/>
      <c r="AN126" s="123"/>
      <c r="AO126" s="123"/>
      <c r="AP126" s="123"/>
      <c r="AQ126" s="123"/>
      <c r="AR126" s="123"/>
      <c r="AS126" s="123"/>
    </row>
    <row r="127">
      <c r="A127" s="24">
        <v>125.0</v>
      </c>
      <c r="B127" s="24" t="s">
        <v>26</v>
      </c>
      <c r="C127" s="24" t="s">
        <v>27</v>
      </c>
      <c r="D127" s="24" t="s">
        <v>27</v>
      </c>
      <c r="E127" s="131" t="s">
        <v>205</v>
      </c>
      <c r="F127" s="24" t="s">
        <v>28</v>
      </c>
      <c r="G127" s="24">
        <v>64.0</v>
      </c>
      <c r="H127" s="24" t="s">
        <v>53</v>
      </c>
      <c r="I127" s="24" t="s">
        <v>30</v>
      </c>
      <c r="J127" s="24">
        <v>2.0</v>
      </c>
      <c r="K127" s="24" t="s">
        <v>45</v>
      </c>
      <c r="L127" s="24" t="s">
        <v>27</v>
      </c>
      <c r="M127" s="24" t="s">
        <v>27</v>
      </c>
      <c r="N127" s="24">
        <v>1.0</v>
      </c>
      <c r="O127" s="24">
        <v>4.0</v>
      </c>
      <c r="P127" s="24">
        <v>2.0</v>
      </c>
      <c r="Q127" s="24">
        <v>2.0</v>
      </c>
      <c r="R127" s="24" t="s">
        <v>28</v>
      </c>
      <c r="S127" s="24" t="s">
        <v>27</v>
      </c>
      <c r="T127" s="288">
        <v>292.353</v>
      </c>
      <c r="U127" s="289">
        <v>79.297</v>
      </c>
      <c r="V127" s="289">
        <v>0.0</v>
      </c>
      <c r="W127" s="289">
        <v>104.0</v>
      </c>
      <c r="X127" s="289">
        <v>13.86746</v>
      </c>
      <c r="Y127" s="287">
        <f t="shared" si="14"/>
        <v>55.7072196</v>
      </c>
      <c r="Z127" s="290">
        <v>20.228</v>
      </c>
      <c r="AA127" s="289">
        <v>432.93664</v>
      </c>
      <c r="AB127" s="289">
        <v>407.95636</v>
      </c>
      <c r="AC127" s="291">
        <v>0.08681</v>
      </c>
      <c r="AD127" s="258"/>
      <c r="AE127" s="258"/>
      <c r="AF127" s="258"/>
      <c r="AG127" s="258"/>
      <c r="AH127" s="242"/>
      <c r="AI127" s="60"/>
      <c r="AJ127" s="243"/>
      <c r="AL127" s="123"/>
      <c r="AM127" s="123"/>
      <c r="AN127" s="123"/>
      <c r="AO127" s="123"/>
      <c r="AP127" s="123"/>
      <c r="AQ127" s="123"/>
      <c r="AR127" s="123"/>
      <c r="AS127" s="123"/>
    </row>
    <row r="128">
      <c r="A128" s="24">
        <v>126.0</v>
      </c>
      <c r="B128" s="27" t="s">
        <v>26</v>
      </c>
      <c r="C128" s="27" t="s">
        <v>27</v>
      </c>
      <c r="D128" s="27" t="s">
        <v>27</v>
      </c>
      <c r="E128" s="131" t="s">
        <v>205</v>
      </c>
      <c r="F128" s="27" t="s">
        <v>28</v>
      </c>
      <c r="G128" s="24">
        <v>64.0</v>
      </c>
      <c r="H128" s="27" t="s">
        <v>53</v>
      </c>
      <c r="I128" s="27" t="s">
        <v>30</v>
      </c>
      <c r="J128" s="24">
        <v>2.0</v>
      </c>
      <c r="K128" s="27" t="s">
        <v>46</v>
      </c>
      <c r="L128" s="27" t="s">
        <v>27</v>
      </c>
      <c r="M128" s="27" t="s">
        <v>27</v>
      </c>
      <c r="N128" s="27">
        <v>1.0</v>
      </c>
      <c r="O128" s="27">
        <v>0.0</v>
      </c>
      <c r="P128" s="27">
        <v>3.0</v>
      </c>
      <c r="Q128" s="27">
        <v>3.0</v>
      </c>
      <c r="R128" s="27" t="s">
        <v>28</v>
      </c>
      <c r="S128" s="27" t="s">
        <v>27</v>
      </c>
      <c r="T128" s="24">
        <v>575.054</v>
      </c>
      <c r="U128" s="24">
        <v>229.763</v>
      </c>
      <c r="V128" s="24">
        <v>0.0</v>
      </c>
      <c r="W128" s="24">
        <v>329.0</v>
      </c>
      <c r="X128" s="24">
        <v>93.67463</v>
      </c>
      <c r="Y128" s="287">
        <f t="shared" si="14"/>
        <v>83.80822162</v>
      </c>
      <c r="Z128" s="43">
        <v>108.33</v>
      </c>
      <c r="AA128" s="255">
        <v>523.95039</v>
      </c>
      <c r="AB128" s="27">
        <v>412.05778</v>
      </c>
      <c r="AC128" s="27">
        <v>0.120008</v>
      </c>
      <c r="AD128" s="37"/>
      <c r="AE128" s="37"/>
      <c r="AF128" s="37"/>
      <c r="AG128" s="27"/>
      <c r="AH128" s="242"/>
      <c r="AI128" s="60"/>
      <c r="AJ128" s="243"/>
      <c r="AL128" s="123"/>
      <c r="AM128" s="123"/>
      <c r="AN128" s="123"/>
      <c r="AO128" s="123"/>
      <c r="AP128" s="123"/>
      <c r="AQ128" s="123"/>
      <c r="AR128" s="123"/>
      <c r="AS128" s="123"/>
    </row>
    <row r="129">
      <c r="A129" s="24">
        <v>127.0</v>
      </c>
      <c r="B129" s="24" t="s">
        <v>26</v>
      </c>
      <c r="C129" s="24" t="s">
        <v>27</v>
      </c>
      <c r="D129" s="24" t="s">
        <v>27</v>
      </c>
      <c r="E129" s="131" t="s">
        <v>205</v>
      </c>
      <c r="F129" s="24" t="s">
        <v>28</v>
      </c>
      <c r="G129" s="24">
        <v>64.0</v>
      </c>
      <c r="H129" s="24" t="s">
        <v>53</v>
      </c>
      <c r="I129" s="24" t="s">
        <v>30</v>
      </c>
      <c r="J129" s="24">
        <v>2.0</v>
      </c>
      <c r="K129" s="24" t="s">
        <v>47</v>
      </c>
      <c r="L129" s="24" t="s">
        <v>27</v>
      </c>
      <c r="M129" s="24" t="s">
        <v>27</v>
      </c>
      <c r="N129" s="24">
        <v>2.0</v>
      </c>
      <c r="O129" s="24">
        <v>3.0</v>
      </c>
      <c r="P129" s="24">
        <v>3.0</v>
      </c>
      <c r="Q129" s="24">
        <v>2.0</v>
      </c>
      <c r="R129" s="24" t="s">
        <v>28</v>
      </c>
      <c r="S129" s="24" t="s">
        <v>28</v>
      </c>
      <c r="T129" s="27">
        <v>357.703</v>
      </c>
      <c r="U129" s="27">
        <v>48.864</v>
      </c>
      <c r="V129" s="27">
        <v>0.0</v>
      </c>
      <c r="W129" s="27">
        <v>41.0</v>
      </c>
      <c r="X129" s="27">
        <v>48.98004</v>
      </c>
      <c r="Y129" s="287">
        <f t="shared" si="14"/>
        <v>81.91752274</v>
      </c>
      <c r="Z129" s="43">
        <v>56.097</v>
      </c>
      <c r="AA129" s="33">
        <v>463.94231</v>
      </c>
      <c r="AB129" s="27">
        <v>404.07546</v>
      </c>
      <c r="AC129" s="27">
        <v>0.074954</v>
      </c>
      <c r="AD129" s="258"/>
      <c r="AE129" s="258"/>
      <c r="AF129" s="258"/>
      <c r="AG129" s="258"/>
      <c r="AH129" s="242"/>
      <c r="AI129" s="60"/>
      <c r="AJ129" s="243"/>
      <c r="AL129" s="123"/>
      <c r="AM129" s="123"/>
      <c r="AN129" s="123"/>
      <c r="AO129" s="123"/>
      <c r="AP129" s="123"/>
      <c r="AQ129" s="123"/>
      <c r="AR129" s="123"/>
      <c r="AS129" s="123"/>
    </row>
    <row r="130">
      <c r="A130" s="24">
        <v>128.0</v>
      </c>
      <c r="B130" s="24" t="s">
        <v>26</v>
      </c>
      <c r="C130" s="24" t="s">
        <v>27</v>
      </c>
      <c r="D130" s="24" t="s">
        <v>27</v>
      </c>
      <c r="E130" s="131" t="s">
        <v>205</v>
      </c>
      <c r="F130" s="24" t="s">
        <v>28</v>
      </c>
      <c r="G130" s="24">
        <v>64.0</v>
      </c>
      <c r="H130" s="24" t="s">
        <v>53</v>
      </c>
      <c r="I130" s="24" t="s">
        <v>30</v>
      </c>
      <c r="J130" s="24">
        <v>2.0</v>
      </c>
      <c r="K130" s="24" t="s">
        <v>48</v>
      </c>
      <c r="L130" s="24" t="s">
        <v>27</v>
      </c>
      <c r="M130" s="24" t="s">
        <v>27</v>
      </c>
      <c r="N130" s="24">
        <v>2.0</v>
      </c>
      <c r="O130" s="24">
        <v>2.0</v>
      </c>
      <c r="P130" s="24">
        <v>4.0</v>
      </c>
      <c r="Q130" s="24">
        <v>3.0</v>
      </c>
      <c r="R130" s="24" t="s">
        <v>28</v>
      </c>
      <c r="S130" s="24" t="s">
        <v>27</v>
      </c>
      <c r="T130" s="24">
        <v>418.603</v>
      </c>
      <c r="U130" s="24">
        <v>177.828</v>
      </c>
      <c r="V130" s="24">
        <v>0.0</v>
      </c>
      <c r="W130" s="24">
        <v>192.0</v>
      </c>
      <c r="X130" s="24">
        <v>76.29109</v>
      </c>
      <c r="Y130" s="253">
        <f t="shared" si="14"/>
        <v>84.07527408</v>
      </c>
      <c r="Z130" s="281">
        <v>85.513</v>
      </c>
      <c r="AA130" s="255">
        <v>492.49399</v>
      </c>
      <c r="AB130" s="256">
        <v>401.63044</v>
      </c>
      <c r="AC130" s="27">
        <v>0.122139</v>
      </c>
      <c r="AD130" s="258"/>
      <c r="AE130" s="258"/>
      <c r="AF130" s="258"/>
      <c r="AG130" s="258"/>
      <c r="AH130" s="242"/>
      <c r="AI130" s="60"/>
      <c r="AJ130" s="243"/>
      <c r="AL130" s="123"/>
      <c r="AM130" s="123"/>
      <c r="AN130" s="123"/>
      <c r="AO130" s="123"/>
      <c r="AP130" s="123"/>
      <c r="AQ130" s="123"/>
      <c r="AR130" s="123"/>
      <c r="AS130" s="123"/>
    </row>
    <row r="131">
      <c r="A131" s="24">
        <v>129.0</v>
      </c>
      <c r="B131" s="24" t="s">
        <v>26</v>
      </c>
      <c r="C131" s="24" t="s">
        <v>27</v>
      </c>
      <c r="D131" s="24" t="s">
        <v>27</v>
      </c>
      <c r="E131" s="131" t="s">
        <v>205</v>
      </c>
      <c r="F131" s="24" t="s">
        <v>28</v>
      </c>
      <c r="G131" s="24">
        <v>64.0</v>
      </c>
      <c r="H131" s="24" t="s">
        <v>53</v>
      </c>
      <c r="I131" s="24" t="s">
        <v>30</v>
      </c>
      <c r="J131" s="24">
        <v>2.0</v>
      </c>
      <c r="K131" s="24" t="s">
        <v>49</v>
      </c>
      <c r="L131" s="24" t="s">
        <v>27</v>
      </c>
      <c r="M131" s="24" t="s">
        <v>28</v>
      </c>
      <c r="N131" s="24">
        <v>1.0</v>
      </c>
      <c r="O131" s="24">
        <v>6.0</v>
      </c>
      <c r="P131" s="24">
        <v>2.0</v>
      </c>
      <c r="Q131" s="24">
        <v>2.0</v>
      </c>
      <c r="R131" s="24" t="s">
        <v>28</v>
      </c>
      <c r="S131" s="24" t="s">
        <v>28</v>
      </c>
      <c r="T131" s="24">
        <v>810.639</v>
      </c>
      <c r="U131" s="24">
        <v>241.254</v>
      </c>
      <c r="V131" s="24">
        <v>0.0</v>
      </c>
      <c r="W131" s="24">
        <v>169.0</v>
      </c>
      <c r="X131" s="24">
        <v>127.73117</v>
      </c>
      <c r="Y131" s="253">
        <f t="shared" si="14"/>
        <v>88.24679217</v>
      </c>
      <c r="Z131" s="281">
        <v>142.993</v>
      </c>
      <c r="AA131" s="255">
        <v>549.73981</v>
      </c>
      <c r="AB131" s="256">
        <v>404.91727</v>
      </c>
      <c r="AC131" s="27">
        <v>0.079409</v>
      </c>
      <c r="AD131" s="258"/>
      <c r="AE131" s="258"/>
      <c r="AF131" s="258"/>
      <c r="AG131" s="258"/>
      <c r="AH131" s="242"/>
      <c r="AI131" s="60"/>
      <c r="AJ131" s="243"/>
      <c r="AL131" s="123"/>
      <c r="AM131" s="123"/>
      <c r="AN131" s="123"/>
      <c r="AO131" s="123"/>
      <c r="AP131" s="123"/>
      <c r="AQ131" s="123"/>
      <c r="AR131" s="123"/>
      <c r="AS131" s="123"/>
    </row>
    <row r="132">
      <c r="A132" s="24">
        <v>130.0</v>
      </c>
      <c r="B132" s="24" t="s">
        <v>26</v>
      </c>
      <c r="C132" s="24" t="s">
        <v>27</v>
      </c>
      <c r="D132" s="24" t="s">
        <v>27</v>
      </c>
      <c r="E132" s="131" t="s">
        <v>205</v>
      </c>
      <c r="F132" s="24" t="s">
        <v>28</v>
      </c>
      <c r="G132" s="24">
        <v>64.0</v>
      </c>
      <c r="H132" s="24" t="s">
        <v>53</v>
      </c>
      <c r="I132" s="24" t="s">
        <v>30</v>
      </c>
      <c r="J132" s="24">
        <v>2.0</v>
      </c>
      <c r="K132" s="24" t="s">
        <v>50</v>
      </c>
      <c r="L132" s="24" t="s">
        <v>27</v>
      </c>
      <c r="M132" s="24" t="s">
        <v>27</v>
      </c>
      <c r="N132" s="24">
        <v>2.0</v>
      </c>
      <c r="O132" s="24">
        <v>3.0</v>
      </c>
      <c r="P132" s="24">
        <v>5.0</v>
      </c>
      <c r="Q132" s="24">
        <v>5.0</v>
      </c>
      <c r="R132" s="24" t="s">
        <v>28</v>
      </c>
      <c r="S132" s="24" t="s">
        <v>27</v>
      </c>
      <c r="T132" s="24">
        <v>602.256</v>
      </c>
      <c r="U132" s="24">
        <v>216.803</v>
      </c>
      <c r="V132" s="24">
        <v>0.0</v>
      </c>
      <c r="W132" s="24">
        <v>248.0</v>
      </c>
      <c r="X132" s="24">
        <v>37.06556</v>
      </c>
      <c r="Y132" s="253">
        <f t="shared" si="14"/>
        <v>68.79714524</v>
      </c>
      <c r="Z132" s="281">
        <v>48.639</v>
      </c>
      <c r="AA132" s="255">
        <v>458.33633</v>
      </c>
      <c r="AB132" s="256">
        <v>404.38321</v>
      </c>
      <c r="AC132" s="27">
        <v>0.076524</v>
      </c>
      <c r="AD132" s="258"/>
      <c r="AE132" s="258"/>
      <c r="AF132" s="258"/>
      <c r="AG132" s="258"/>
      <c r="AH132" s="242"/>
      <c r="AI132" s="60"/>
      <c r="AJ132" s="243"/>
      <c r="AL132" s="123"/>
      <c r="AM132" s="123"/>
      <c r="AN132" s="123"/>
      <c r="AO132" s="123"/>
      <c r="AP132" s="123"/>
      <c r="AQ132" s="123"/>
      <c r="AR132" s="123"/>
      <c r="AS132" s="123"/>
    </row>
    <row r="133">
      <c r="A133" s="24">
        <v>131.0</v>
      </c>
      <c r="B133" s="24" t="s">
        <v>26</v>
      </c>
      <c r="C133" s="24" t="s">
        <v>27</v>
      </c>
      <c r="D133" s="24" t="s">
        <v>27</v>
      </c>
      <c r="E133" s="131" t="s">
        <v>205</v>
      </c>
      <c r="F133" s="24" t="s">
        <v>28</v>
      </c>
      <c r="G133" s="24">
        <v>64.0</v>
      </c>
      <c r="H133" s="24" t="s">
        <v>53</v>
      </c>
      <c r="I133" s="24" t="s">
        <v>30</v>
      </c>
      <c r="J133" s="24">
        <v>2.0</v>
      </c>
      <c r="K133" s="24" t="s">
        <v>51</v>
      </c>
      <c r="L133" s="24" t="s">
        <v>27</v>
      </c>
      <c r="M133" s="24" t="s">
        <v>27</v>
      </c>
      <c r="N133" s="24">
        <v>3.0</v>
      </c>
      <c r="O133" s="24">
        <v>4.0</v>
      </c>
      <c r="P133" s="24">
        <v>6.0</v>
      </c>
      <c r="Q133" s="24">
        <v>4.0</v>
      </c>
      <c r="R133" s="24" t="s">
        <v>28</v>
      </c>
      <c r="S133" s="24" t="s">
        <v>27</v>
      </c>
      <c r="T133" s="24">
        <v>10584.37</v>
      </c>
      <c r="U133" s="24">
        <v>1289.377</v>
      </c>
      <c r="V133" s="24">
        <v>453769.0</v>
      </c>
      <c r="W133" s="24">
        <v>1565.0</v>
      </c>
      <c r="X133" s="24">
        <v>49290.497868</v>
      </c>
      <c r="Y133" s="253">
        <f t="shared" si="14"/>
        <v>97.80353493</v>
      </c>
      <c r="Z133" s="281">
        <v>48236.986</v>
      </c>
      <c r="AA133" s="255">
        <v>50821.774621</v>
      </c>
      <c r="AB133" s="256">
        <v>424.166076</v>
      </c>
      <c r="AC133" s="27">
        <v>0.148061</v>
      </c>
      <c r="AD133" s="258"/>
      <c r="AE133" s="258"/>
      <c r="AF133" s="258"/>
      <c r="AG133" s="258"/>
      <c r="AH133" s="242"/>
      <c r="AI133" s="60"/>
      <c r="AJ133" s="243"/>
      <c r="AL133" s="123"/>
      <c r="AM133" s="123"/>
      <c r="AN133" s="123"/>
      <c r="AO133" s="123"/>
      <c r="AP133" s="123"/>
      <c r="AQ133" s="123"/>
      <c r="AR133" s="123"/>
      <c r="AS133" s="123"/>
    </row>
    <row r="134">
      <c r="A134" s="132">
        <v>132.0</v>
      </c>
      <c r="B134" s="132" t="s">
        <v>26</v>
      </c>
      <c r="C134" s="132" t="s">
        <v>27</v>
      </c>
      <c r="D134" s="132" t="s">
        <v>27</v>
      </c>
      <c r="E134" s="262" t="s">
        <v>205</v>
      </c>
      <c r="F134" s="132" t="s">
        <v>28</v>
      </c>
      <c r="G134" s="132">
        <v>64.0</v>
      </c>
      <c r="H134" s="132" t="s">
        <v>53</v>
      </c>
      <c r="I134" s="132" t="s">
        <v>30</v>
      </c>
      <c r="J134" s="132">
        <v>2.0</v>
      </c>
      <c r="K134" s="132" t="s">
        <v>52</v>
      </c>
      <c r="L134" s="132" t="s">
        <v>27</v>
      </c>
      <c r="M134" s="132" t="s">
        <v>27</v>
      </c>
      <c r="N134" s="132">
        <v>0.0</v>
      </c>
      <c r="O134" s="132">
        <v>0.0</v>
      </c>
      <c r="P134" s="132">
        <v>3.0</v>
      </c>
      <c r="Q134" s="132">
        <v>2.0</v>
      </c>
      <c r="R134" s="132" t="s">
        <v>28</v>
      </c>
      <c r="S134" s="132" t="s">
        <v>27</v>
      </c>
      <c r="T134" s="263"/>
      <c r="U134" s="263"/>
      <c r="V134" s="263"/>
      <c r="W134" s="263"/>
      <c r="X134" s="263"/>
      <c r="Y134" s="263"/>
      <c r="Z134" s="132"/>
      <c r="AA134" s="132"/>
      <c r="AB134" s="263"/>
      <c r="AC134" s="263"/>
      <c r="AD134" s="263"/>
      <c r="AE134" s="263"/>
      <c r="AF134" s="263"/>
      <c r="AG134" s="132" t="s">
        <v>207</v>
      </c>
      <c r="AH134" s="242"/>
      <c r="AI134" s="60"/>
      <c r="AJ134" s="243"/>
      <c r="AL134" s="123"/>
      <c r="AM134" s="123"/>
      <c r="AN134" s="123"/>
      <c r="AO134" s="123"/>
      <c r="AP134" s="123"/>
      <c r="AQ134" s="123"/>
      <c r="AR134" s="123"/>
      <c r="AS134" s="123"/>
    </row>
    <row r="135">
      <c r="A135" s="24">
        <v>133.0</v>
      </c>
      <c r="B135" s="131" t="s">
        <v>26</v>
      </c>
      <c r="C135" s="131" t="s">
        <v>27</v>
      </c>
      <c r="D135" s="131" t="s">
        <v>27</v>
      </c>
      <c r="E135" s="131" t="s">
        <v>205</v>
      </c>
      <c r="F135" s="131" t="s">
        <v>28</v>
      </c>
      <c r="G135" s="131">
        <v>64.0</v>
      </c>
      <c r="H135" s="131" t="s">
        <v>53</v>
      </c>
      <c r="I135" s="131" t="s">
        <v>30</v>
      </c>
      <c r="J135" s="131">
        <v>4.0</v>
      </c>
      <c r="K135" s="131" t="s">
        <v>31</v>
      </c>
      <c r="L135" s="131" t="s">
        <v>27</v>
      </c>
      <c r="M135" s="131" t="s">
        <v>28</v>
      </c>
      <c r="N135" s="131">
        <v>0.0</v>
      </c>
      <c r="O135" s="131">
        <v>7.0</v>
      </c>
      <c r="P135" s="131">
        <v>1.0</v>
      </c>
      <c r="Q135" s="131">
        <v>1.0</v>
      </c>
      <c r="R135" s="131" t="s">
        <v>28</v>
      </c>
      <c r="S135" s="131" t="s">
        <v>27</v>
      </c>
      <c r="T135" s="131">
        <v>482.401</v>
      </c>
      <c r="U135" s="131">
        <v>95.968</v>
      </c>
      <c r="V135" s="131">
        <v>121.0</v>
      </c>
      <c r="W135" s="131">
        <v>140.0</v>
      </c>
      <c r="X135" s="131">
        <v>121.98571</v>
      </c>
      <c r="Y135" s="253">
        <f>iferror(round(X135/(AA135-AB135-AC135)*100,4),"")</f>
        <v>80.3826</v>
      </c>
      <c r="Z135" s="278">
        <v>142.538</v>
      </c>
      <c r="AA135" s="279">
        <v>563.81674</v>
      </c>
      <c r="AB135" s="256">
        <v>411.97393</v>
      </c>
      <c r="AC135" s="27">
        <v>0.086531</v>
      </c>
      <c r="AD135" s="260"/>
      <c r="AE135" s="260"/>
      <c r="AF135" s="260"/>
      <c r="AG135" s="260"/>
      <c r="AH135" s="242"/>
      <c r="AI135" s="60"/>
      <c r="AJ135" s="243"/>
      <c r="AL135" s="123"/>
      <c r="AM135" s="123"/>
      <c r="AN135" s="123"/>
      <c r="AO135" s="123"/>
      <c r="AP135" s="123"/>
      <c r="AQ135" s="123"/>
      <c r="AR135" s="123"/>
      <c r="AS135" s="123"/>
    </row>
    <row r="136">
      <c r="A136" s="24">
        <v>134.0</v>
      </c>
      <c r="B136" s="24" t="s">
        <v>26</v>
      </c>
      <c r="C136" s="24" t="s">
        <v>27</v>
      </c>
      <c r="D136" s="24" t="s">
        <v>27</v>
      </c>
      <c r="E136" s="131" t="s">
        <v>205</v>
      </c>
      <c r="F136" s="24" t="s">
        <v>28</v>
      </c>
      <c r="G136" s="131">
        <v>64.0</v>
      </c>
      <c r="H136" s="24" t="s">
        <v>53</v>
      </c>
      <c r="I136" s="24" t="s">
        <v>30</v>
      </c>
      <c r="J136" s="131">
        <v>4.0</v>
      </c>
      <c r="K136" s="24" t="s">
        <v>32</v>
      </c>
      <c r="L136" s="24" t="s">
        <v>27</v>
      </c>
      <c r="M136" s="24" t="s">
        <v>27</v>
      </c>
      <c r="N136" s="24">
        <v>8.0</v>
      </c>
      <c r="O136" s="24">
        <v>0.0</v>
      </c>
      <c r="P136" s="24">
        <v>10.0</v>
      </c>
      <c r="Q136" s="24">
        <v>5.0</v>
      </c>
      <c r="R136" s="24" t="s">
        <v>28</v>
      </c>
      <c r="S136" s="24" t="s">
        <v>27</v>
      </c>
      <c r="T136" s="24">
        <v>582.144</v>
      </c>
      <c r="U136" s="24">
        <v>268.992</v>
      </c>
      <c r="V136" s="24">
        <v>44.0</v>
      </c>
      <c r="W136" s="24">
        <v>295.0</v>
      </c>
      <c r="X136" s="24">
        <v>43.22049</v>
      </c>
      <c r="Y136" s="253">
        <f t="shared" ref="Y136:Y144" si="15">iferror(X136/(AA136-AB136-AC136)*100,"")</f>
        <v>71.08605397</v>
      </c>
      <c r="Z136" s="280">
        <v>65.959</v>
      </c>
      <c r="AA136" s="255">
        <v>485.16036</v>
      </c>
      <c r="AB136" s="256">
        <v>424.2178</v>
      </c>
      <c r="AC136" s="27">
        <v>0.142322</v>
      </c>
      <c r="AD136" s="258"/>
      <c r="AE136" s="258"/>
      <c r="AF136" s="258"/>
      <c r="AG136" s="258"/>
      <c r="AH136" s="242"/>
      <c r="AI136" s="60"/>
      <c r="AJ136" s="243"/>
      <c r="AL136" s="123"/>
      <c r="AM136" s="123"/>
      <c r="AN136" s="123"/>
      <c r="AO136" s="123"/>
      <c r="AP136" s="123"/>
      <c r="AQ136" s="123"/>
      <c r="AR136" s="123"/>
      <c r="AS136" s="123"/>
    </row>
    <row r="137">
      <c r="A137" s="24">
        <v>135.0</v>
      </c>
      <c r="B137" s="24" t="s">
        <v>26</v>
      </c>
      <c r="C137" s="24" t="s">
        <v>27</v>
      </c>
      <c r="D137" s="24" t="s">
        <v>27</v>
      </c>
      <c r="E137" s="131" t="s">
        <v>205</v>
      </c>
      <c r="F137" s="24" t="s">
        <v>28</v>
      </c>
      <c r="G137" s="131">
        <v>64.0</v>
      </c>
      <c r="H137" s="24" t="s">
        <v>53</v>
      </c>
      <c r="I137" s="24" t="s">
        <v>30</v>
      </c>
      <c r="J137" s="131">
        <v>4.0</v>
      </c>
      <c r="K137" s="24" t="s">
        <v>33</v>
      </c>
      <c r="L137" s="24" t="s">
        <v>27</v>
      </c>
      <c r="M137" s="24" t="s">
        <v>28</v>
      </c>
      <c r="N137" s="24">
        <v>2.0</v>
      </c>
      <c r="O137" s="24">
        <v>4.0</v>
      </c>
      <c r="P137" s="24">
        <v>3.0</v>
      </c>
      <c r="Q137" s="24">
        <v>3.0</v>
      </c>
      <c r="R137" s="24" t="s">
        <v>28</v>
      </c>
      <c r="S137" s="24" t="s">
        <v>27</v>
      </c>
      <c r="T137" s="24">
        <v>478.721</v>
      </c>
      <c r="U137" s="24">
        <v>159.169</v>
      </c>
      <c r="V137" s="24">
        <v>75.0</v>
      </c>
      <c r="W137" s="24">
        <v>165.0</v>
      </c>
      <c r="X137" s="24">
        <v>55.80176</v>
      </c>
      <c r="Y137" s="253">
        <f t="shared" si="15"/>
        <v>80.23409096</v>
      </c>
      <c r="Z137" s="280">
        <v>53.739</v>
      </c>
      <c r="AA137" s="255">
        <v>491.95736</v>
      </c>
      <c r="AB137" s="256">
        <v>422.3246</v>
      </c>
      <c r="AC137" s="27">
        <v>0.084069</v>
      </c>
      <c r="AD137" s="258"/>
      <c r="AE137" s="258"/>
      <c r="AF137" s="258"/>
      <c r="AG137" s="258"/>
      <c r="AH137" s="242"/>
      <c r="AI137" s="60"/>
      <c r="AJ137" s="243"/>
      <c r="AL137" s="123"/>
      <c r="AM137" s="123"/>
      <c r="AN137" s="123"/>
      <c r="AO137" s="123"/>
      <c r="AP137" s="123"/>
      <c r="AQ137" s="123"/>
      <c r="AR137" s="123"/>
      <c r="AS137" s="123"/>
    </row>
    <row r="138">
      <c r="A138" s="24">
        <v>136.0</v>
      </c>
      <c r="B138" s="24" t="s">
        <v>26</v>
      </c>
      <c r="C138" s="24" t="s">
        <v>27</v>
      </c>
      <c r="D138" s="24" t="s">
        <v>27</v>
      </c>
      <c r="E138" s="131" t="s">
        <v>205</v>
      </c>
      <c r="F138" s="24" t="s">
        <v>28</v>
      </c>
      <c r="G138" s="131">
        <v>64.0</v>
      </c>
      <c r="H138" s="24" t="s">
        <v>53</v>
      </c>
      <c r="I138" s="24" t="s">
        <v>30</v>
      </c>
      <c r="J138" s="131">
        <v>4.0</v>
      </c>
      <c r="K138" s="24" t="s">
        <v>34</v>
      </c>
      <c r="L138" s="24" t="s">
        <v>27</v>
      </c>
      <c r="M138" s="24" t="s">
        <v>27</v>
      </c>
      <c r="N138" s="24">
        <v>0.0</v>
      </c>
      <c r="O138" s="24">
        <v>3.0</v>
      </c>
      <c r="P138" s="24">
        <v>2.0</v>
      </c>
      <c r="Q138" s="24">
        <v>2.0</v>
      </c>
      <c r="R138" s="24" t="s">
        <v>28</v>
      </c>
      <c r="S138" s="24" t="s">
        <v>27</v>
      </c>
      <c r="T138" s="24">
        <v>324.272</v>
      </c>
      <c r="U138" s="24">
        <v>138.918</v>
      </c>
      <c r="V138" s="24">
        <v>0.0</v>
      </c>
      <c r="W138" s="24">
        <v>165.0</v>
      </c>
      <c r="X138" s="24">
        <v>90.09963</v>
      </c>
      <c r="Y138" s="253">
        <f t="shared" si="15"/>
        <v>87.76806606</v>
      </c>
      <c r="Z138" s="281">
        <v>101.535</v>
      </c>
      <c r="AA138" s="255">
        <v>520.9117</v>
      </c>
      <c r="AB138" s="256">
        <v>418.16927</v>
      </c>
      <c r="AC138" s="27">
        <v>0.085924</v>
      </c>
      <c r="AD138" s="258"/>
      <c r="AE138" s="258"/>
      <c r="AF138" s="258"/>
      <c r="AG138" s="258"/>
      <c r="AH138" s="242"/>
      <c r="AI138" s="60"/>
      <c r="AJ138" s="243"/>
      <c r="AL138" s="123"/>
      <c r="AM138" s="123"/>
      <c r="AN138" s="123"/>
      <c r="AO138" s="123"/>
      <c r="AP138" s="123"/>
      <c r="AQ138" s="123"/>
      <c r="AR138" s="123"/>
      <c r="AS138" s="123"/>
    </row>
    <row r="139">
      <c r="A139" s="24">
        <v>137.0</v>
      </c>
      <c r="B139" s="24" t="s">
        <v>26</v>
      </c>
      <c r="C139" s="24" t="s">
        <v>27</v>
      </c>
      <c r="D139" s="24" t="s">
        <v>27</v>
      </c>
      <c r="E139" s="131" t="s">
        <v>205</v>
      </c>
      <c r="F139" s="24" t="s">
        <v>28</v>
      </c>
      <c r="G139" s="131">
        <v>64.0</v>
      </c>
      <c r="H139" s="24" t="s">
        <v>53</v>
      </c>
      <c r="I139" s="24" t="s">
        <v>30</v>
      </c>
      <c r="J139" s="131">
        <v>4.0</v>
      </c>
      <c r="K139" s="24" t="s">
        <v>35</v>
      </c>
      <c r="L139" s="24" t="s">
        <v>27</v>
      </c>
      <c r="M139" s="24" t="s">
        <v>28</v>
      </c>
      <c r="N139" s="24">
        <v>5.0</v>
      </c>
      <c r="O139" s="24">
        <v>4.0</v>
      </c>
      <c r="P139" s="24">
        <v>6.0</v>
      </c>
      <c r="Q139" s="24">
        <v>6.0</v>
      </c>
      <c r="R139" s="24" t="s">
        <v>28</v>
      </c>
      <c r="S139" s="24" t="s">
        <v>27</v>
      </c>
      <c r="T139" s="24">
        <v>460.308</v>
      </c>
      <c r="U139" s="24">
        <v>152.844</v>
      </c>
      <c r="V139" s="24">
        <v>21.0</v>
      </c>
      <c r="W139" s="24">
        <v>165.0</v>
      </c>
      <c r="X139" s="24">
        <v>60.9128</v>
      </c>
      <c r="Y139" s="253">
        <f t="shared" si="15"/>
        <v>55.39859755</v>
      </c>
      <c r="Z139" s="281">
        <v>56.259</v>
      </c>
      <c r="AA139" s="255">
        <v>525.26909</v>
      </c>
      <c r="AB139" s="256">
        <v>415.23226</v>
      </c>
      <c r="AC139" s="27">
        <v>0.083144</v>
      </c>
      <c r="AD139" s="258"/>
      <c r="AE139" s="258"/>
      <c r="AF139" s="258"/>
      <c r="AG139" s="258"/>
      <c r="AH139" s="242"/>
      <c r="AI139" s="60"/>
      <c r="AJ139" s="243"/>
      <c r="AL139" s="123"/>
      <c r="AM139" s="123"/>
      <c r="AN139" s="123"/>
      <c r="AO139" s="123"/>
      <c r="AP139" s="123"/>
      <c r="AQ139" s="123"/>
      <c r="AR139" s="123"/>
      <c r="AS139" s="123"/>
    </row>
    <row r="140">
      <c r="A140" s="24">
        <v>138.0</v>
      </c>
      <c r="B140" s="24" t="s">
        <v>26</v>
      </c>
      <c r="C140" s="24" t="s">
        <v>27</v>
      </c>
      <c r="D140" s="24" t="s">
        <v>27</v>
      </c>
      <c r="E140" s="131" t="s">
        <v>205</v>
      </c>
      <c r="F140" s="24" t="s">
        <v>28</v>
      </c>
      <c r="G140" s="131">
        <v>64.0</v>
      </c>
      <c r="H140" s="24" t="s">
        <v>53</v>
      </c>
      <c r="I140" s="24" t="s">
        <v>30</v>
      </c>
      <c r="J140" s="131">
        <v>4.0</v>
      </c>
      <c r="K140" s="24" t="s">
        <v>36</v>
      </c>
      <c r="L140" s="24" t="s">
        <v>27</v>
      </c>
      <c r="M140" s="24" t="s">
        <v>28</v>
      </c>
      <c r="N140" s="24">
        <v>0.0</v>
      </c>
      <c r="O140" s="24">
        <v>4.0</v>
      </c>
      <c r="P140" s="24">
        <v>1.0</v>
      </c>
      <c r="Q140" s="24">
        <v>1.0</v>
      </c>
      <c r="R140" s="24" t="s">
        <v>28</v>
      </c>
      <c r="S140" s="24" t="s">
        <v>28</v>
      </c>
      <c r="T140" s="24">
        <v>257.805</v>
      </c>
      <c r="U140" s="24">
        <v>62.307</v>
      </c>
      <c r="V140" s="24">
        <v>28.0</v>
      </c>
      <c r="W140" s="24">
        <v>44.0</v>
      </c>
      <c r="X140" s="24">
        <v>48.13782</v>
      </c>
      <c r="Y140" s="253">
        <f t="shared" si="15"/>
        <v>83.30381342</v>
      </c>
      <c r="Z140" s="281">
        <v>44.736</v>
      </c>
      <c r="AA140" s="255">
        <v>475.67783</v>
      </c>
      <c r="AB140" s="256">
        <v>417.78098</v>
      </c>
      <c r="AC140" s="27">
        <v>0.110996</v>
      </c>
      <c r="AD140" s="258"/>
      <c r="AE140" s="258"/>
      <c r="AF140" s="258"/>
      <c r="AG140" s="258"/>
      <c r="AH140" s="242"/>
      <c r="AI140" s="60"/>
      <c r="AJ140" s="243"/>
      <c r="AL140" s="123"/>
      <c r="AM140" s="123"/>
      <c r="AN140" s="123"/>
      <c r="AO140" s="123"/>
      <c r="AP140" s="123"/>
      <c r="AQ140" s="123"/>
      <c r="AR140" s="123"/>
      <c r="AS140" s="123"/>
    </row>
    <row r="141">
      <c r="A141" s="24">
        <v>139.0</v>
      </c>
      <c r="B141" s="24" t="s">
        <v>26</v>
      </c>
      <c r="C141" s="24" t="s">
        <v>27</v>
      </c>
      <c r="D141" s="24" t="s">
        <v>27</v>
      </c>
      <c r="E141" s="131" t="s">
        <v>205</v>
      </c>
      <c r="F141" s="24" t="s">
        <v>28</v>
      </c>
      <c r="G141" s="131">
        <v>64.0</v>
      </c>
      <c r="H141" s="24" t="s">
        <v>53</v>
      </c>
      <c r="I141" s="24" t="s">
        <v>30</v>
      </c>
      <c r="J141" s="131">
        <v>4.0</v>
      </c>
      <c r="K141" s="24" t="s">
        <v>37</v>
      </c>
      <c r="L141" s="24" t="s">
        <v>27</v>
      </c>
      <c r="M141" s="24" t="s">
        <v>27</v>
      </c>
      <c r="N141" s="24">
        <v>5.0</v>
      </c>
      <c r="O141" s="24">
        <v>5.0</v>
      </c>
      <c r="P141" s="24">
        <v>6.0</v>
      </c>
      <c r="Q141" s="24">
        <v>5.0</v>
      </c>
      <c r="R141" s="24" t="s">
        <v>28</v>
      </c>
      <c r="S141" s="24" t="s">
        <v>27</v>
      </c>
      <c r="T141" s="24">
        <v>729.712</v>
      </c>
      <c r="U141" s="24">
        <v>311.369</v>
      </c>
      <c r="V141" s="24">
        <v>54.0</v>
      </c>
      <c r="W141" s="24">
        <v>266.0</v>
      </c>
      <c r="X141" s="24">
        <v>131.35643</v>
      </c>
      <c r="Y141" s="253">
        <f t="shared" si="15"/>
        <v>87.61892411</v>
      </c>
      <c r="Z141" s="281">
        <v>130.718</v>
      </c>
      <c r="AA141" s="255">
        <v>567.86269</v>
      </c>
      <c r="AB141" s="256">
        <v>417.85853</v>
      </c>
      <c r="AC141" s="27">
        <v>0.086284</v>
      </c>
      <c r="AD141" s="258"/>
      <c r="AE141" s="258"/>
      <c r="AF141" s="258"/>
      <c r="AG141" s="258"/>
      <c r="AH141" s="242"/>
      <c r="AI141" s="60"/>
      <c r="AJ141" s="243"/>
      <c r="AL141" s="123"/>
      <c r="AM141" s="123"/>
      <c r="AN141" s="123"/>
      <c r="AO141" s="123"/>
      <c r="AP141" s="123"/>
      <c r="AQ141" s="123"/>
      <c r="AR141" s="123"/>
      <c r="AS141" s="123"/>
    </row>
    <row r="142">
      <c r="A142" s="24">
        <v>140.0</v>
      </c>
      <c r="B142" s="24" t="s">
        <v>26</v>
      </c>
      <c r="C142" s="24" t="s">
        <v>27</v>
      </c>
      <c r="D142" s="24" t="s">
        <v>27</v>
      </c>
      <c r="E142" s="131" t="s">
        <v>205</v>
      </c>
      <c r="F142" s="24" t="s">
        <v>28</v>
      </c>
      <c r="G142" s="131">
        <v>64.0</v>
      </c>
      <c r="H142" s="24" t="s">
        <v>53</v>
      </c>
      <c r="I142" s="24" t="s">
        <v>30</v>
      </c>
      <c r="J142" s="131">
        <v>4.0</v>
      </c>
      <c r="K142" s="24" t="s">
        <v>38</v>
      </c>
      <c r="L142" s="24" t="s">
        <v>27</v>
      </c>
      <c r="M142" s="24" t="s">
        <v>27</v>
      </c>
      <c r="N142" s="24">
        <v>7.0</v>
      </c>
      <c r="O142" s="24">
        <v>5.0</v>
      </c>
      <c r="P142" s="24">
        <v>8.0</v>
      </c>
      <c r="Q142" s="24">
        <v>8.0</v>
      </c>
      <c r="R142" s="24" t="s">
        <v>27</v>
      </c>
      <c r="S142" s="24" t="s">
        <v>27</v>
      </c>
      <c r="T142" s="24">
        <v>780.505</v>
      </c>
      <c r="U142" s="24">
        <v>244.073</v>
      </c>
      <c r="V142" s="24">
        <v>6.0</v>
      </c>
      <c r="W142" s="24">
        <v>238.0</v>
      </c>
      <c r="X142" s="24">
        <v>56.48947</v>
      </c>
      <c r="Y142" s="253">
        <f t="shared" si="15"/>
        <v>75.41602092</v>
      </c>
      <c r="Z142" s="281">
        <v>57.774</v>
      </c>
      <c r="AA142" s="282">
        <v>490.69367</v>
      </c>
      <c r="AB142" s="282">
        <v>415.71479</v>
      </c>
      <c r="AC142" s="282">
        <v>0.075074</v>
      </c>
      <c r="AD142" s="281"/>
      <c r="AE142" s="281"/>
      <c r="AF142" s="281"/>
      <c r="AG142" s="283"/>
      <c r="AH142" s="242"/>
      <c r="AI142" s="60"/>
      <c r="AJ142" s="243"/>
      <c r="AL142" s="123"/>
      <c r="AM142" s="123"/>
      <c r="AN142" s="123"/>
      <c r="AO142" s="123"/>
      <c r="AP142" s="123"/>
      <c r="AQ142" s="123"/>
      <c r="AR142" s="123"/>
      <c r="AS142" s="123"/>
    </row>
    <row r="143">
      <c r="A143" s="24">
        <v>141.0</v>
      </c>
      <c r="B143" s="24" t="s">
        <v>26</v>
      </c>
      <c r="C143" s="24" t="s">
        <v>27</v>
      </c>
      <c r="D143" s="24" t="s">
        <v>27</v>
      </c>
      <c r="E143" s="131" t="s">
        <v>205</v>
      </c>
      <c r="F143" s="24" t="s">
        <v>28</v>
      </c>
      <c r="G143" s="131">
        <v>64.0</v>
      </c>
      <c r="H143" s="24" t="s">
        <v>53</v>
      </c>
      <c r="I143" s="24" t="s">
        <v>30</v>
      </c>
      <c r="J143" s="131">
        <v>4.0</v>
      </c>
      <c r="K143" s="24" t="s">
        <v>39</v>
      </c>
      <c r="L143" s="24" t="s">
        <v>27</v>
      </c>
      <c r="M143" s="24" t="s">
        <v>27</v>
      </c>
      <c r="N143" s="24">
        <v>5.0</v>
      </c>
      <c r="O143" s="24">
        <v>6.0</v>
      </c>
      <c r="P143" s="24">
        <v>6.0</v>
      </c>
      <c r="Q143" s="24">
        <v>6.0</v>
      </c>
      <c r="R143" s="24" t="s">
        <v>28</v>
      </c>
      <c r="S143" s="24" t="s">
        <v>27</v>
      </c>
      <c r="T143" s="24">
        <v>409.807</v>
      </c>
      <c r="U143" s="24">
        <v>160.132</v>
      </c>
      <c r="V143" s="24">
        <v>302.0</v>
      </c>
      <c r="W143" s="24">
        <v>157.0</v>
      </c>
      <c r="X143" s="24">
        <v>303.11824</v>
      </c>
      <c r="Y143" s="253">
        <f t="shared" si="15"/>
        <v>95.54528251</v>
      </c>
      <c r="Z143" s="281">
        <v>297.838</v>
      </c>
      <c r="AA143" s="255">
        <v>731.89146</v>
      </c>
      <c r="AB143" s="256">
        <v>414.564</v>
      </c>
      <c r="AC143" s="27">
        <v>0.07659</v>
      </c>
      <c r="AD143" s="258"/>
      <c r="AE143" s="258"/>
      <c r="AF143" s="258"/>
      <c r="AG143" s="258"/>
      <c r="AH143" s="242"/>
      <c r="AI143" s="60"/>
      <c r="AJ143" s="243"/>
      <c r="AL143" s="123"/>
      <c r="AM143" s="123"/>
      <c r="AN143" s="123"/>
      <c r="AO143" s="123"/>
      <c r="AP143" s="123"/>
      <c r="AQ143" s="123"/>
      <c r="AR143" s="123"/>
      <c r="AS143" s="123"/>
    </row>
    <row r="144">
      <c r="A144" s="24">
        <v>142.0</v>
      </c>
      <c r="B144" s="24" t="s">
        <v>26</v>
      </c>
      <c r="C144" s="24" t="s">
        <v>27</v>
      </c>
      <c r="D144" s="24" t="s">
        <v>27</v>
      </c>
      <c r="E144" s="131" t="s">
        <v>205</v>
      </c>
      <c r="F144" s="24" t="s">
        <v>28</v>
      </c>
      <c r="G144" s="131">
        <v>64.0</v>
      </c>
      <c r="H144" s="24" t="s">
        <v>53</v>
      </c>
      <c r="I144" s="24" t="s">
        <v>30</v>
      </c>
      <c r="J144" s="131">
        <v>4.0</v>
      </c>
      <c r="K144" s="24" t="s">
        <v>40</v>
      </c>
      <c r="L144" s="24" t="s">
        <v>27</v>
      </c>
      <c r="M144" s="24" t="s">
        <v>28</v>
      </c>
      <c r="N144" s="24">
        <v>3.0</v>
      </c>
      <c r="O144" s="24">
        <v>4.0</v>
      </c>
      <c r="P144" s="24">
        <v>4.0</v>
      </c>
      <c r="Q144" s="24">
        <v>4.0</v>
      </c>
      <c r="R144" s="24" t="s">
        <v>28</v>
      </c>
      <c r="S144" s="24" t="s">
        <v>27</v>
      </c>
      <c r="T144" s="24">
        <v>518.951</v>
      </c>
      <c r="U144" s="24">
        <v>584.48938</v>
      </c>
      <c r="V144" s="24">
        <v>48.0</v>
      </c>
      <c r="W144" s="24">
        <v>281.0</v>
      </c>
      <c r="X144" s="24">
        <v>115.91454</v>
      </c>
      <c r="Y144" s="253">
        <f t="shared" si="15"/>
        <v>69.21983688</v>
      </c>
      <c r="Z144" s="281">
        <v>117.734</v>
      </c>
      <c r="AA144" s="255">
        <v>584.48938</v>
      </c>
      <c r="AB144" s="256">
        <v>416.94547</v>
      </c>
      <c r="AC144" s="27">
        <v>0.085353</v>
      </c>
      <c r="AD144" s="258"/>
      <c r="AE144" s="258"/>
      <c r="AF144" s="258"/>
      <c r="AG144" s="258"/>
      <c r="AH144" s="242"/>
      <c r="AI144" s="60"/>
      <c r="AJ144" s="243"/>
      <c r="AL144" s="123"/>
      <c r="AM144" s="123"/>
      <c r="AN144" s="123"/>
      <c r="AO144" s="123"/>
      <c r="AP144" s="123"/>
      <c r="AQ144" s="123"/>
      <c r="AR144" s="123"/>
      <c r="AS144" s="123"/>
    </row>
    <row r="145">
      <c r="A145" s="132">
        <v>143.0</v>
      </c>
      <c r="B145" s="132" t="s">
        <v>26</v>
      </c>
      <c r="C145" s="132" t="s">
        <v>27</v>
      </c>
      <c r="D145" s="132" t="s">
        <v>27</v>
      </c>
      <c r="E145" s="262" t="s">
        <v>205</v>
      </c>
      <c r="F145" s="132" t="s">
        <v>28</v>
      </c>
      <c r="G145" s="132">
        <v>64.0</v>
      </c>
      <c r="H145" s="132" t="s">
        <v>53</v>
      </c>
      <c r="I145" s="132" t="s">
        <v>30</v>
      </c>
      <c r="J145" s="132">
        <v>4.0</v>
      </c>
      <c r="K145" s="132" t="s">
        <v>41</v>
      </c>
      <c r="L145" s="132" t="s">
        <v>27</v>
      </c>
      <c r="M145" s="132" t="s">
        <v>27</v>
      </c>
      <c r="N145" s="132">
        <v>4.0</v>
      </c>
      <c r="O145" s="132">
        <v>0.0</v>
      </c>
      <c r="P145" s="132">
        <v>6.0</v>
      </c>
      <c r="Q145" s="132">
        <v>3.0</v>
      </c>
      <c r="R145" s="132" t="s">
        <v>28</v>
      </c>
      <c r="S145" s="132" t="s">
        <v>27</v>
      </c>
      <c r="T145" s="263"/>
      <c r="U145" s="263"/>
      <c r="V145" s="263"/>
      <c r="W145" s="263"/>
      <c r="X145" s="263"/>
      <c r="Y145" s="263"/>
      <c r="Z145" s="264"/>
      <c r="AA145" s="265"/>
      <c r="AB145" s="263"/>
      <c r="AC145" s="263"/>
      <c r="AD145" s="263"/>
      <c r="AE145" s="263"/>
      <c r="AF145" s="263"/>
      <c r="AG145" s="132" t="s">
        <v>206</v>
      </c>
      <c r="AH145" s="242"/>
      <c r="AI145" s="60"/>
      <c r="AJ145" s="243"/>
      <c r="AL145" s="123"/>
      <c r="AM145" s="123"/>
      <c r="AN145" s="123"/>
      <c r="AO145" s="123"/>
      <c r="AP145" s="123"/>
      <c r="AQ145" s="123"/>
      <c r="AR145" s="123"/>
      <c r="AS145" s="123"/>
    </row>
    <row r="146">
      <c r="A146" s="24">
        <v>144.0</v>
      </c>
      <c r="B146" s="24" t="s">
        <v>26</v>
      </c>
      <c r="C146" s="24" t="s">
        <v>27</v>
      </c>
      <c r="D146" s="24" t="s">
        <v>27</v>
      </c>
      <c r="E146" s="131" t="s">
        <v>205</v>
      </c>
      <c r="F146" s="24" t="s">
        <v>28</v>
      </c>
      <c r="G146" s="24">
        <v>64.0</v>
      </c>
      <c r="H146" s="24" t="s">
        <v>53</v>
      </c>
      <c r="I146" s="24" t="s">
        <v>30</v>
      </c>
      <c r="J146" s="24">
        <v>4.0</v>
      </c>
      <c r="K146" s="24" t="s">
        <v>42</v>
      </c>
      <c r="L146" s="24" t="s">
        <v>27</v>
      </c>
      <c r="M146" s="24" t="s">
        <v>28</v>
      </c>
      <c r="N146" s="24">
        <v>1.0</v>
      </c>
      <c r="O146" s="24">
        <v>5.0</v>
      </c>
      <c r="P146" s="24">
        <v>2.0</v>
      </c>
      <c r="Q146" s="24">
        <v>2.0</v>
      </c>
      <c r="R146" s="24" t="s">
        <v>27</v>
      </c>
      <c r="S146" s="24" t="s">
        <v>27</v>
      </c>
      <c r="T146" s="24">
        <v>358.118</v>
      </c>
      <c r="U146" s="24">
        <v>86.753</v>
      </c>
      <c r="V146" s="24">
        <v>18.0</v>
      </c>
      <c r="W146" s="24">
        <v>114.0</v>
      </c>
      <c r="X146" s="24">
        <v>133.59509</v>
      </c>
      <c r="Y146" s="253">
        <f t="shared" ref="Y146:Y155" si="16">iferror(X146/(AA146-AB146-AC146)*100,"")</f>
        <v>91.51877558</v>
      </c>
      <c r="Z146" s="281">
        <v>131.048</v>
      </c>
      <c r="AA146" s="255">
        <v>570.60726</v>
      </c>
      <c r="AB146" s="256">
        <v>424.55623</v>
      </c>
      <c r="AC146" s="27">
        <v>0.075421</v>
      </c>
      <c r="AD146" s="258"/>
      <c r="AE146" s="258"/>
      <c r="AF146" s="258"/>
      <c r="AG146" s="258"/>
      <c r="AH146" s="242"/>
      <c r="AI146" s="60"/>
      <c r="AJ146" s="243"/>
      <c r="AL146" s="123"/>
      <c r="AM146" s="123"/>
      <c r="AN146" s="123"/>
      <c r="AO146" s="123"/>
      <c r="AP146" s="123"/>
      <c r="AQ146" s="123"/>
      <c r="AR146" s="123"/>
      <c r="AS146" s="123"/>
    </row>
    <row r="147">
      <c r="A147" s="24">
        <v>145.0</v>
      </c>
      <c r="B147" s="24" t="s">
        <v>26</v>
      </c>
      <c r="C147" s="24" t="s">
        <v>27</v>
      </c>
      <c r="D147" s="24" t="s">
        <v>27</v>
      </c>
      <c r="E147" s="131" t="s">
        <v>205</v>
      </c>
      <c r="F147" s="24" t="s">
        <v>28</v>
      </c>
      <c r="G147" s="24">
        <v>64.0</v>
      </c>
      <c r="H147" s="24" t="s">
        <v>53</v>
      </c>
      <c r="I147" s="24" t="s">
        <v>30</v>
      </c>
      <c r="J147" s="24">
        <v>4.0</v>
      </c>
      <c r="K147" s="24" t="s">
        <v>43</v>
      </c>
      <c r="L147" s="24" t="s">
        <v>27</v>
      </c>
      <c r="M147" s="24" t="s">
        <v>27</v>
      </c>
      <c r="N147" s="24">
        <v>1.0</v>
      </c>
      <c r="O147" s="24">
        <v>0.0</v>
      </c>
      <c r="P147" s="24">
        <v>2.0</v>
      </c>
      <c r="Q147" s="24">
        <v>2.0</v>
      </c>
      <c r="R147" s="24" t="s">
        <v>28</v>
      </c>
      <c r="S147" s="24" t="s">
        <v>27</v>
      </c>
      <c r="T147" s="24">
        <v>149.634</v>
      </c>
      <c r="U147" s="24">
        <v>57.472</v>
      </c>
      <c r="V147" s="24">
        <v>0.0</v>
      </c>
      <c r="W147" s="24">
        <v>71.0</v>
      </c>
      <c r="X147" s="24">
        <v>950.84386</v>
      </c>
      <c r="Y147" s="253">
        <f t="shared" si="16"/>
        <v>99.01729802</v>
      </c>
      <c r="Z147" s="281">
        <v>953.194</v>
      </c>
      <c r="AA147" s="255">
        <v>1362.604475</v>
      </c>
      <c r="AB147" s="256">
        <v>402.20367</v>
      </c>
      <c r="AC147" s="27">
        <v>0.120249</v>
      </c>
      <c r="AD147" s="258"/>
      <c r="AE147" s="258"/>
      <c r="AF147" s="258"/>
      <c r="AG147" s="258"/>
      <c r="AH147" s="242"/>
      <c r="AI147" s="60"/>
      <c r="AJ147" s="243"/>
      <c r="AL147" s="123"/>
      <c r="AM147" s="123"/>
      <c r="AN147" s="123"/>
      <c r="AO147" s="123"/>
      <c r="AP147" s="123"/>
      <c r="AQ147" s="123"/>
      <c r="AR147" s="123"/>
      <c r="AS147" s="123"/>
    </row>
    <row r="148">
      <c r="A148" s="24">
        <v>146.0</v>
      </c>
      <c r="B148" s="24" t="s">
        <v>26</v>
      </c>
      <c r="C148" s="24" t="s">
        <v>27</v>
      </c>
      <c r="D148" s="24" t="s">
        <v>27</v>
      </c>
      <c r="E148" s="131" t="s">
        <v>205</v>
      </c>
      <c r="F148" s="24" t="s">
        <v>28</v>
      </c>
      <c r="G148" s="24">
        <v>64.0</v>
      </c>
      <c r="H148" s="24" t="s">
        <v>53</v>
      </c>
      <c r="I148" s="24" t="s">
        <v>30</v>
      </c>
      <c r="J148" s="24">
        <v>4.0</v>
      </c>
      <c r="K148" s="24" t="s">
        <v>44</v>
      </c>
      <c r="L148" s="24" t="s">
        <v>27</v>
      </c>
      <c r="M148" s="24" t="s">
        <v>28</v>
      </c>
      <c r="N148" s="24">
        <v>1.0</v>
      </c>
      <c r="O148" s="24">
        <v>4.0</v>
      </c>
      <c r="P148" s="24">
        <v>2.0</v>
      </c>
      <c r="Q148" s="24">
        <v>2.0</v>
      </c>
      <c r="R148" s="24" t="s">
        <v>27</v>
      </c>
      <c r="S148" s="24" t="s">
        <v>28</v>
      </c>
      <c r="T148" s="24">
        <v>408.421</v>
      </c>
      <c r="U148" s="24">
        <v>111.3</v>
      </c>
      <c r="V148" s="24">
        <v>12.0</v>
      </c>
      <c r="W148" s="24">
        <v>72.0</v>
      </c>
      <c r="X148" s="24">
        <v>38.97827</v>
      </c>
      <c r="Y148" s="287">
        <f t="shared" si="16"/>
        <v>77.13742845</v>
      </c>
      <c r="Z148" s="281">
        <v>35.573</v>
      </c>
      <c r="AA148" s="255">
        <v>472.33341</v>
      </c>
      <c r="AB148" s="27">
        <v>421.71757</v>
      </c>
      <c r="AC148" s="27">
        <v>0.084897</v>
      </c>
      <c r="AD148" s="258"/>
      <c r="AE148" s="258"/>
      <c r="AF148" s="258"/>
      <c r="AG148" s="258"/>
      <c r="AH148" s="242"/>
      <c r="AI148" s="60"/>
      <c r="AJ148" s="243"/>
      <c r="AL148" s="123"/>
      <c r="AM148" s="123"/>
      <c r="AN148" s="123"/>
      <c r="AO148" s="123"/>
      <c r="AP148" s="123"/>
      <c r="AQ148" s="123"/>
      <c r="AR148" s="123"/>
      <c r="AS148" s="123"/>
    </row>
    <row r="149">
      <c r="A149" s="24">
        <v>147.0</v>
      </c>
      <c r="B149" s="24" t="s">
        <v>26</v>
      </c>
      <c r="C149" s="24" t="s">
        <v>27</v>
      </c>
      <c r="D149" s="24" t="s">
        <v>27</v>
      </c>
      <c r="E149" s="131" t="s">
        <v>205</v>
      </c>
      <c r="F149" s="24" t="s">
        <v>28</v>
      </c>
      <c r="G149" s="24">
        <v>64.0</v>
      </c>
      <c r="H149" s="24" t="s">
        <v>53</v>
      </c>
      <c r="I149" s="24" t="s">
        <v>30</v>
      </c>
      <c r="J149" s="24">
        <v>4.0</v>
      </c>
      <c r="K149" s="24" t="s">
        <v>45</v>
      </c>
      <c r="L149" s="24" t="s">
        <v>27</v>
      </c>
      <c r="M149" s="24" t="s">
        <v>27</v>
      </c>
      <c r="N149" s="24">
        <v>1.0</v>
      </c>
      <c r="O149" s="24">
        <v>4.0</v>
      </c>
      <c r="P149" s="24">
        <v>2.0</v>
      </c>
      <c r="Q149" s="24">
        <v>2.0</v>
      </c>
      <c r="R149" s="24" t="s">
        <v>28</v>
      </c>
      <c r="S149" s="24" t="s">
        <v>27</v>
      </c>
      <c r="T149" s="288">
        <v>291.364</v>
      </c>
      <c r="U149" s="289">
        <v>101.537</v>
      </c>
      <c r="V149" s="289">
        <v>20.0</v>
      </c>
      <c r="W149" s="289">
        <v>106.0</v>
      </c>
      <c r="X149" s="289">
        <v>38.19744</v>
      </c>
      <c r="Y149" s="287">
        <f t="shared" si="16"/>
        <v>77.36376366</v>
      </c>
      <c r="Z149" s="290">
        <v>33.496</v>
      </c>
      <c r="AA149" s="289">
        <v>469.523</v>
      </c>
      <c r="AB149" s="289">
        <v>420.06443</v>
      </c>
      <c r="AC149" s="291">
        <v>0.084757</v>
      </c>
      <c r="AD149" s="258"/>
      <c r="AE149" s="258"/>
      <c r="AF149" s="258"/>
      <c r="AG149" s="258"/>
      <c r="AH149" s="242"/>
      <c r="AI149" s="60"/>
      <c r="AJ149" s="243"/>
      <c r="AL149" s="123"/>
      <c r="AM149" s="123"/>
      <c r="AN149" s="123"/>
      <c r="AO149" s="123"/>
      <c r="AP149" s="123"/>
      <c r="AQ149" s="123"/>
      <c r="AR149" s="123"/>
      <c r="AS149" s="123"/>
    </row>
    <row r="150">
      <c r="A150" s="24">
        <v>148.0</v>
      </c>
      <c r="B150" s="27" t="s">
        <v>26</v>
      </c>
      <c r="C150" s="27" t="s">
        <v>27</v>
      </c>
      <c r="D150" s="27" t="s">
        <v>27</v>
      </c>
      <c r="E150" s="131" t="s">
        <v>205</v>
      </c>
      <c r="F150" s="27" t="s">
        <v>28</v>
      </c>
      <c r="G150" s="24">
        <v>64.0</v>
      </c>
      <c r="H150" s="27" t="s">
        <v>53</v>
      </c>
      <c r="I150" s="27" t="s">
        <v>30</v>
      </c>
      <c r="J150" s="24">
        <v>4.0</v>
      </c>
      <c r="K150" s="27" t="s">
        <v>46</v>
      </c>
      <c r="L150" s="27" t="s">
        <v>27</v>
      </c>
      <c r="M150" s="27" t="s">
        <v>27</v>
      </c>
      <c r="N150" s="27">
        <v>1.0</v>
      </c>
      <c r="O150" s="27">
        <v>0.0</v>
      </c>
      <c r="P150" s="27">
        <v>3.0</v>
      </c>
      <c r="Q150" s="27">
        <v>3.0</v>
      </c>
      <c r="R150" s="27" t="s">
        <v>28</v>
      </c>
      <c r="S150" s="27" t="s">
        <v>27</v>
      </c>
      <c r="T150" s="24">
        <v>572.547</v>
      </c>
      <c r="U150" s="24">
        <v>235.527</v>
      </c>
      <c r="V150" s="24">
        <v>24.0</v>
      </c>
      <c r="W150" s="24">
        <v>326.0</v>
      </c>
      <c r="X150" s="24">
        <v>248.17225</v>
      </c>
      <c r="Y150" s="287">
        <f t="shared" si="16"/>
        <v>93.43875242</v>
      </c>
      <c r="Z150" s="43">
        <v>254.839</v>
      </c>
      <c r="AA150" s="255">
        <v>678.7649</v>
      </c>
      <c r="AB150" s="27">
        <v>413.04647</v>
      </c>
      <c r="AC150" s="27">
        <v>0.119582</v>
      </c>
      <c r="AD150" s="37"/>
      <c r="AE150" s="37"/>
      <c r="AF150" s="37"/>
      <c r="AG150" s="27"/>
      <c r="AH150" s="242"/>
      <c r="AI150" s="60"/>
      <c r="AJ150" s="243"/>
      <c r="AL150" s="123"/>
      <c r="AM150" s="123"/>
      <c r="AN150" s="123"/>
      <c r="AO150" s="123"/>
      <c r="AP150" s="123"/>
      <c r="AQ150" s="123"/>
      <c r="AR150" s="123"/>
      <c r="AS150" s="123"/>
    </row>
    <row r="151">
      <c r="A151" s="24">
        <v>149.0</v>
      </c>
      <c r="B151" s="24" t="s">
        <v>26</v>
      </c>
      <c r="C151" s="24" t="s">
        <v>27</v>
      </c>
      <c r="D151" s="24" t="s">
        <v>27</v>
      </c>
      <c r="E151" s="131" t="s">
        <v>205</v>
      </c>
      <c r="F151" s="24" t="s">
        <v>28</v>
      </c>
      <c r="G151" s="24">
        <v>64.0</v>
      </c>
      <c r="H151" s="24" t="s">
        <v>53</v>
      </c>
      <c r="I151" s="24" t="s">
        <v>30</v>
      </c>
      <c r="J151" s="24">
        <v>4.0</v>
      </c>
      <c r="K151" s="24" t="s">
        <v>47</v>
      </c>
      <c r="L151" s="24" t="s">
        <v>27</v>
      </c>
      <c r="M151" s="24" t="s">
        <v>27</v>
      </c>
      <c r="N151" s="24">
        <v>2.0</v>
      </c>
      <c r="O151" s="24">
        <v>3.0</v>
      </c>
      <c r="P151" s="24">
        <v>3.0</v>
      </c>
      <c r="Q151" s="24">
        <v>2.0</v>
      </c>
      <c r="R151" s="24" t="s">
        <v>28</v>
      </c>
      <c r="S151" s="24" t="s">
        <v>28</v>
      </c>
      <c r="T151" s="27">
        <v>347.206</v>
      </c>
      <c r="U151" s="27">
        <v>48.259</v>
      </c>
      <c r="V151" s="27">
        <v>0.0</v>
      </c>
      <c r="W151" s="27">
        <v>41.0</v>
      </c>
      <c r="X151" s="27">
        <v>103.74117</v>
      </c>
      <c r="Y151" s="287">
        <f t="shared" si="16"/>
        <v>90.47675006</v>
      </c>
      <c r="Z151" s="43">
        <v>109.949</v>
      </c>
      <c r="AA151" s="33">
        <v>534.96737</v>
      </c>
      <c r="AB151" s="27">
        <v>420.2329</v>
      </c>
      <c r="AC151" s="27">
        <v>0.073886</v>
      </c>
      <c r="AD151" s="258"/>
      <c r="AE151" s="258"/>
      <c r="AF151" s="258"/>
      <c r="AG151" s="258"/>
      <c r="AH151" s="242"/>
      <c r="AI151" s="60"/>
      <c r="AJ151" s="243"/>
      <c r="AL151" s="123"/>
      <c r="AM151" s="123"/>
      <c r="AN151" s="123"/>
      <c r="AO151" s="123"/>
      <c r="AP151" s="123"/>
      <c r="AQ151" s="123"/>
      <c r="AR151" s="123"/>
      <c r="AS151" s="123"/>
    </row>
    <row r="152">
      <c r="A152" s="24">
        <v>150.0</v>
      </c>
      <c r="B152" s="24" t="s">
        <v>26</v>
      </c>
      <c r="C152" s="24" t="s">
        <v>27</v>
      </c>
      <c r="D152" s="24" t="s">
        <v>27</v>
      </c>
      <c r="E152" s="131" t="s">
        <v>205</v>
      </c>
      <c r="F152" s="24" t="s">
        <v>28</v>
      </c>
      <c r="G152" s="24">
        <v>64.0</v>
      </c>
      <c r="H152" s="24" t="s">
        <v>53</v>
      </c>
      <c r="I152" s="24" t="s">
        <v>30</v>
      </c>
      <c r="J152" s="24">
        <v>4.0</v>
      </c>
      <c r="K152" s="24" t="s">
        <v>48</v>
      </c>
      <c r="L152" s="24" t="s">
        <v>27</v>
      </c>
      <c r="M152" s="24" t="s">
        <v>27</v>
      </c>
      <c r="N152" s="24">
        <v>2.0</v>
      </c>
      <c r="O152" s="24">
        <v>2.0</v>
      </c>
      <c r="P152" s="24">
        <v>4.0</v>
      </c>
      <c r="Q152" s="24">
        <v>3.0</v>
      </c>
      <c r="R152" s="24" t="s">
        <v>28</v>
      </c>
      <c r="S152" s="24" t="s">
        <v>27</v>
      </c>
      <c r="T152" s="24">
        <v>436.648</v>
      </c>
      <c r="U152" s="24">
        <v>172.649</v>
      </c>
      <c r="V152" s="24">
        <v>0.0</v>
      </c>
      <c r="W152" s="24">
        <v>196.0</v>
      </c>
      <c r="X152" s="24">
        <v>170.12948</v>
      </c>
      <c r="Y152" s="253">
        <f t="shared" si="16"/>
        <v>52.78445736</v>
      </c>
      <c r="Z152" s="281">
        <v>171.645</v>
      </c>
      <c r="AA152" s="255">
        <v>742.00017</v>
      </c>
      <c r="AB152" s="256">
        <v>419.56811</v>
      </c>
      <c r="AC152" s="27">
        <v>0.122258</v>
      </c>
      <c r="AD152" s="258"/>
      <c r="AE152" s="258"/>
      <c r="AF152" s="258"/>
      <c r="AG152" s="258"/>
      <c r="AH152" s="242"/>
      <c r="AI152" s="60"/>
      <c r="AJ152" s="243"/>
      <c r="AL152" s="123"/>
      <c r="AM152" s="123"/>
      <c r="AN152" s="123"/>
      <c r="AO152" s="123"/>
      <c r="AP152" s="123"/>
      <c r="AQ152" s="123"/>
      <c r="AR152" s="123"/>
      <c r="AS152" s="123"/>
    </row>
    <row r="153">
      <c r="A153" s="24">
        <v>151.0</v>
      </c>
      <c r="B153" s="24" t="s">
        <v>26</v>
      </c>
      <c r="C153" s="24" t="s">
        <v>27</v>
      </c>
      <c r="D153" s="24" t="s">
        <v>27</v>
      </c>
      <c r="E153" s="131" t="s">
        <v>205</v>
      </c>
      <c r="F153" s="24" t="s">
        <v>28</v>
      </c>
      <c r="G153" s="24">
        <v>64.0</v>
      </c>
      <c r="H153" s="24" t="s">
        <v>53</v>
      </c>
      <c r="I153" s="24" t="s">
        <v>30</v>
      </c>
      <c r="J153" s="24">
        <v>4.0</v>
      </c>
      <c r="K153" s="24" t="s">
        <v>49</v>
      </c>
      <c r="L153" s="24" t="s">
        <v>27</v>
      </c>
      <c r="M153" s="24" t="s">
        <v>28</v>
      </c>
      <c r="N153" s="24">
        <v>1.0</v>
      </c>
      <c r="O153" s="24">
        <v>6.0</v>
      </c>
      <c r="P153" s="24">
        <v>2.0</v>
      </c>
      <c r="Q153" s="24">
        <v>2.0</v>
      </c>
      <c r="R153" s="24" t="s">
        <v>28</v>
      </c>
      <c r="S153" s="24" t="s">
        <v>28</v>
      </c>
      <c r="T153" s="24">
        <v>809.59</v>
      </c>
      <c r="U153" s="24">
        <v>278.506</v>
      </c>
      <c r="V153" s="24">
        <v>120.0</v>
      </c>
      <c r="W153" s="24">
        <v>169.0</v>
      </c>
      <c r="X153" s="24">
        <v>272.80174</v>
      </c>
      <c r="Y153" s="253">
        <f t="shared" si="16"/>
        <v>94.11572604</v>
      </c>
      <c r="Z153" s="281">
        <v>280.458</v>
      </c>
      <c r="AA153" s="255">
        <v>711.06903</v>
      </c>
      <c r="AB153" s="256">
        <v>421.13892</v>
      </c>
      <c r="AC153" s="27">
        <v>0.072345</v>
      </c>
      <c r="AD153" s="258"/>
      <c r="AE153" s="258"/>
      <c r="AF153" s="258"/>
      <c r="AG153" s="258"/>
      <c r="AH153" s="242"/>
      <c r="AI153" s="60"/>
      <c r="AJ153" s="243"/>
      <c r="AL153" s="123"/>
      <c r="AM153" s="123"/>
      <c r="AN153" s="123"/>
      <c r="AO153" s="123"/>
      <c r="AP153" s="123"/>
      <c r="AQ153" s="123"/>
      <c r="AR153" s="123"/>
      <c r="AS153" s="123"/>
    </row>
    <row r="154">
      <c r="A154" s="24">
        <v>152.0</v>
      </c>
      <c r="B154" s="24" t="s">
        <v>26</v>
      </c>
      <c r="C154" s="24" t="s">
        <v>27</v>
      </c>
      <c r="D154" s="24" t="s">
        <v>27</v>
      </c>
      <c r="E154" s="131" t="s">
        <v>205</v>
      </c>
      <c r="F154" s="24" t="s">
        <v>28</v>
      </c>
      <c r="G154" s="24">
        <v>64.0</v>
      </c>
      <c r="H154" s="24" t="s">
        <v>53</v>
      </c>
      <c r="I154" s="24" t="s">
        <v>30</v>
      </c>
      <c r="J154" s="24">
        <v>4.0</v>
      </c>
      <c r="K154" s="24" t="s">
        <v>50</v>
      </c>
      <c r="L154" s="24" t="s">
        <v>27</v>
      </c>
      <c r="M154" s="24" t="s">
        <v>27</v>
      </c>
      <c r="N154" s="24">
        <v>2.0</v>
      </c>
      <c r="O154" s="24">
        <v>3.0</v>
      </c>
      <c r="P154" s="24">
        <v>5.0</v>
      </c>
      <c r="Q154" s="24">
        <v>5.0</v>
      </c>
      <c r="R154" s="24" t="s">
        <v>28</v>
      </c>
      <c r="S154" s="24" t="s">
        <v>27</v>
      </c>
      <c r="T154" s="24">
        <v>594.891</v>
      </c>
      <c r="U154" s="24">
        <v>233.989</v>
      </c>
      <c r="V154" s="24">
        <v>39.0</v>
      </c>
      <c r="W154" s="24">
        <v>247.0</v>
      </c>
      <c r="X154" s="24">
        <v>84.27519</v>
      </c>
      <c r="Y154" s="253">
        <f t="shared" si="16"/>
        <v>83.41596634</v>
      </c>
      <c r="Z154" s="281">
        <v>85.414</v>
      </c>
      <c r="AA154" s="255">
        <v>517.94764</v>
      </c>
      <c r="AB154" s="256">
        <v>416.84301</v>
      </c>
      <c r="AC154" s="27">
        <v>0.074583</v>
      </c>
      <c r="AD154" s="258"/>
      <c r="AE154" s="258"/>
      <c r="AF154" s="258"/>
      <c r="AG154" s="258"/>
      <c r="AH154" s="242"/>
      <c r="AI154" s="60"/>
      <c r="AJ154" s="243"/>
      <c r="AL154" s="123"/>
      <c r="AM154" s="123"/>
      <c r="AN154" s="123"/>
      <c r="AO154" s="123"/>
      <c r="AP154" s="123"/>
      <c r="AQ154" s="123"/>
      <c r="AR154" s="123"/>
      <c r="AS154" s="123"/>
    </row>
    <row r="155">
      <c r="A155" s="24">
        <v>153.0</v>
      </c>
      <c r="B155" s="24" t="s">
        <v>26</v>
      </c>
      <c r="C155" s="24" t="s">
        <v>27</v>
      </c>
      <c r="D155" s="24" t="s">
        <v>27</v>
      </c>
      <c r="E155" s="131" t="s">
        <v>205</v>
      </c>
      <c r="F155" s="24" t="s">
        <v>28</v>
      </c>
      <c r="G155" s="24">
        <v>64.0</v>
      </c>
      <c r="H155" s="24" t="s">
        <v>53</v>
      </c>
      <c r="I155" s="24" t="s">
        <v>30</v>
      </c>
      <c r="J155" s="24">
        <v>4.0</v>
      </c>
      <c r="K155" s="24" t="s">
        <v>51</v>
      </c>
      <c r="L155" s="24" t="s">
        <v>27</v>
      </c>
      <c r="M155" s="24" t="s">
        <v>27</v>
      </c>
      <c r="N155" s="24">
        <v>3.0</v>
      </c>
      <c r="O155" s="24">
        <v>4.0</v>
      </c>
      <c r="P155" s="24">
        <v>6.0</v>
      </c>
      <c r="Q155" s="24">
        <v>4.0</v>
      </c>
      <c r="R155" s="24" t="s">
        <v>28</v>
      </c>
      <c r="S155" s="24" t="s">
        <v>27</v>
      </c>
      <c r="T155" s="24">
        <v>13680.738</v>
      </c>
      <c r="U155" s="24">
        <v>1274.649</v>
      </c>
      <c r="V155" s="24">
        <v>1382617.0</v>
      </c>
      <c r="W155" s="24">
        <v>1571.0</v>
      </c>
      <c r="X155" s="24">
        <v>157688.895131</v>
      </c>
      <c r="Y155" s="253">
        <f t="shared" si="16"/>
        <v>98.49435802</v>
      </c>
      <c r="Z155" s="281">
        <v>152714.021</v>
      </c>
      <c r="AA155" s="255">
        <v>160526.040226</v>
      </c>
      <c r="AB155" s="256">
        <v>418.88137</v>
      </c>
      <c r="AC155" s="27">
        <v>7.73966</v>
      </c>
      <c r="AD155" s="258"/>
      <c r="AE155" s="258"/>
      <c r="AF155" s="258"/>
      <c r="AG155" s="258"/>
      <c r="AH155" s="242"/>
      <c r="AI155" s="60"/>
      <c r="AJ155" s="243"/>
      <c r="AL155" s="123"/>
      <c r="AM155" s="123"/>
      <c r="AN155" s="123"/>
      <c r="AO155" s="123"/>
      <c r="AP155" s="123"/>
      <c r="AQ155" s="123"/>
      <c r="AR155" s="123"/>
      <c r="AS155" s="123"/>
    </row>
    <row r="156">
      <c r="A156" s="132">
        <v>154.0</v>
      </c>
      <c r="B156" s="132" t="s">
        <v>26</v>
      </c>
      <c r="C156" s="132" t="s">
        <v>27</v>
      </c>
      <c r="D156" s="132" t="s">
        <v>27</v>
      </c>
      <c r="E156" s="262" t="s">
        <v>205</v>
      </c>
      <c r="F156" s="132" t="s">
        <v>28</v>
      </c>
      <c r="G156" s="132">
        <v>64.0</v>
      </c>
      <c r="H156" s="132" t="s">
        <v>53</v>
      </c>
      <c r="I156" s="132" t="s">
        <v>30</v>
      </c>
      <c r="J156" s="132">
        <v>4.0</v>
      </c>
      <c r="K156" s="132" t="s">
        <v>52</v>
      </c>
      <c r="L156" s="132" t="s">
        <v>27</v>
      </c>
      <c r="M156" s="132" t="s">
        <v>27</v>
      </c>
      <c r="N156" s="132">
        <v>0.0</v>
      </c>
      <c r="O156" s="132">
        <v>0.0</v>
      </c>
      <c r="P156" s="132">
        <v>3.0</v>
      </c>
      <c r="Q156" s="132">
        <v>2.0</v>
      </c>
      <c r="R156" s="132" t="s">
        <v>28</v>
      </c>
      <c r="S156" s="132" t="s">
        <v>27</v>
      </c>
      <c r="T156" s="263"/>
      <c r="U156" s="263"/>
      <c r="V156" s="263"/>
      <c r="W156" s="263"/>
      <c r="X156" s="263"/>
      <c r="Y156" s="263"/>
      <c r="Z156" s="132"/>
      <c r="AA156" s="132"/>
      <c r="AB156" s="263"/>
      <c r="AC156" s="263"/>
      <c r="AD156" s="263"/>
      <c r="AE156" s="263"/>
      <c r="AF156" s="263"/>
      <c r="AG156" s="132" t="s">
        <v>207</v>
      </c>
      <c r="AH156" s="242"/>
      <c r="AI156" s="60"/>
      <c r="AJ156" s="243"/>
      <c r="AL156" s="123"/>
      <c r="AM156" s="123"/>
      <c r="AN156" s="123"/>
      <c r="AO156" s="123"/>
      <c r="AP156" s="123"/>
      <c r="AQ156" s="123"/>
      <c r="AR156" s="123"/>
      <c r="AS156" s="123"/>
    </row>
    <row r="157">
      <c r="A157" s="24">
        <v>155.0</v>
      </c>
      <c r="B157" s="131" t="s">
        <v>26</v>
      </c>
      <c r="C157" s="131" t="s">
        <v>27</v>
      </c>
      <c r="D157" s="131" t="s">
        <v>27</v>
      </c>
      <c r="E157" s="131" t="s">
        <v>205</v>
      </c>
      <c r="F157" s="131" t="s">
        <v>28</v>
      </c>
      <c r="G157" s="131">
        <v>64.0</v>
      </c>
      <c r="H157" s="131" t="s">
        <v>53</v>
      </c>
      <c r="I157" s="131" t="s">
        <v>30</v>
      </c>
      <c r="J157" s="131">
        <v>8.0</v>
      </c>
      <c r="K157" s="131" t="s">
        <v>31</v>
      </c>
      <c r="L157" s="131" t="s">
        <v>27</v>
      </c>
      <c r="M157" s="131" t="s">
        <v>28</v>
      </c>
      <c r="N157" s="131">
        <v>0.0</v>
      </c>
      <c r="O157" s="131">
        <v>7.0</v>
      </c>
      <c r="P157" s="131">
        <v>1.0</v>
      </c>
      <c r="Q157" s="131">
        <v>1.0</v>
      </c>
      <c r="R157" s="131" t="s">
        <v>28</v>
      </c>
      <c r="S157" s="131" t="s">
        <v>27</v>
      </c>
      <c r="T157" s="131">
        <v>473.46</v>
      </c>
      <c r="U157" s="131">
        <v>96.961</v>
      </c>
      <c r="V157" s="131">
        <v>136.0</v>
      </c>
      <c r="W157" s="131">
        <v>140.0</v>
      </c>
      <c r="X157" s="131">
        <v>232.71706</v>
      </c>
      <c r="Y157" s="253">
        <f>iferror(round(X157/(AA157-AB157-AC157)*100,4),"")</f>
        <v>91.0606</v>
      </c>
      <c r="Z157" s="278">
        <v>264.884</v>
      </c>
      <c r="AA157" s="279">
        <v>698.10881</v>
      </c>
      <c r="AB157" s="256">
        <v>442.44223</v>
      </c>
      <c r="AC157" s="27">
        <v>0.103721</v>
      </c>
      <c r="AD157" s="260"/>
      <c r="AE157" s="260"/>
      <c r="AF157" s="260"/>
      <c r="AG157" s="260"/>
      <c r="AH157" s="242"/>
      <c r="AI157" s="60"/>
      <c r="AJ157" s="243"/>
      <c r="AL157" s="123"/>
      <c r="AM157" s="123"/>
      <c r="AN157" s="123"/>
      <c r="AO157" s="123"/>
      <c r="AP157" s="123"/>
      <c r="AQ157" s="123"/>
      <c r="AR157" s="123"/>
      <c r="AS157" s="123"/>
    </row>
    <row r="158">
      <c r="A158" s="24">
        <v>156.0</v>
      </c>
      <c r="B158" s="24" t="s">
        <v>26</v>
      </c>
      <c r="C158" s="24" t="s">
        <v>27</v>
      </c>
      <c r="D158" s="24" t="s">
        <v>27</v>
      </c>
      <c r="E158" s="131" t="s">
        <v>205</v>
      </c>
      <c r="F158" s="24" t="s">
        <v>28</v>
      </c>
      <c r="G158" s="131">
        <v>64.0</v>
      </c>
      <c r="H158" s="24" t="s">
        <v>53</v>
      </c>
      <c r="I158" s="24" t="s">
        <v>30</v>
      </c>
      <c r="J158" s="131">
        <v>8.0</v>
      </c>
      <c r="K158" s="24" t="s">
        <v>32</v>
      </c>
      <c r="L158" s="24" t="s">
        <v>27</v>
      </c>
      <c r="M158" s="24" t="s">
        <v>27</v>
      </c>
      <c r="N158" s="24">
        <v>8.0</v>
      </c>
      <c r="O158" s="24">
        <v>0.0</v>
      </c>
      <c r="P158" s="24">
        <v>10.0</v>
      </c>
      <c r="Q158" s="24">
        <v>5.0</v>
      </c>
      <c r="R158" s="24" t="s">
        <v>28</v>
      </c>
      <c r="S158" s="24" t="s">
        <v>27</v>
      </c>
      <c r="T158" s="24">
        <v>592.528</v>
      </c>
      <c r="U158" s="24">
        <v>259.623</v>
      </c>
      <c r="V158" s="24">
        <v>0.0</v>
      </c>
      <c r="W158" s="24">
        <v>294.0</v>
      </c>
      <c r="X158" s="24">
        <v>82.97225</v>
      </c>
      <c r="Y158" s="253">
        <f t="shared" ref="Y158:Y166" si="17">iferror(X158/(AA158-AB158-AC158)*100,"")</f>
        <v>82.19156493</v>
      </c>
      <c r="Z158" s="280">
        <v>109.822</v>
      </c>
      <c r="AA158" s="255">
        <v>542.58552</v>
      </c>
      <c r="AB158" s="256">
        <v>441.49582</v>
      </c>
      <c r="AC158" s="27">
        <v>0.139864</v>
      </c>
      <c r="AD158" s="258"/>
      <c r="AE158" s="258"/>
      <c r="AF158" s="258"/>
      <c r="AG158" s="258"/>
      <c r="AH158" s="242"/>
      <c r="AI158" s="60"/>
      <c r="AJ158" s="243"/>
      <c r="AL158" s="123"/>
      <c r="AM158" s="123"/>
      <c r="AN158" s="123"/>
      <c r="AO158" s="123"/>
      <c r="AP158" s="123"/>
      <c r="AQ158" s="123"/>
      <c r="AR158" s="123"/>
      <c r="AS158" s="123"/>
    </row>
    <row r="159">
      <c r="A159" s="24">
        <v>157.0</v>
      </c>
      <c r="B159" s="24" t="s">
        <v>26</v>
      </c>
      <c r="C159" s="24" t="s">
        <v>27</v>
      </c>
      <c r="D159" s="24" t="s">
        <v>27</v>
      </c>
      <c r="E159" s="131" t="s">
        <v>205</v>
      </c>
      <c r="F159" s="24" t="s">
        <v>28</v>
      </c>
      <c r="G159" s="131">
        <v>64.0</v>
      </c>
      <c r="H159" s="24" t="s">
        <v>53</v>
      </c>
      <c r="I159" s="24" t="s">
        <v>30</v>
      </c>
      <c r="J159" s="131">
        <v>8.0</v>
      </c>
      <c r="K159" s="24" t="s">
        <v>33</v>
      </c>
      <c r="L159" s="24" t="s">
        <v>27</v>
      </c>
      <c r="M159" s="24" t="s">
        <v>28</v>
      </c>
      <c r="N159" s="24">
        <v>2.0</v>
      </c>
      <c r="O159" s="24">
        <v>4.0</v>
      </c>
      <c r="P159" s="24">
        <v>3.0</v>
      </c>
      <c r="Q159" s="24">
        <v>3.0</v>
      </c>
      <c r="R159" s="24" t="s">
        <v>28</v>
      </c>
      <c r="S159" s="24" t="s">
        <v>27</v>
      </c>
      <c r="T159" s="24">
        <v>476.811</v>
      </c>
      <c r="U159" s="24">
        <v>154.948</v>
      </c>
      <c r="V159" s="24">
        <v>0.0</v>
      </c>
      <c r="W159" s="24">
        <v>167.0</v>
      </c>
      <c r="X159" s="24">
        <v>90.72737</v>
      </c>
      <c r="Y159" s="253">
        <f t="shared" si="17"/>
        <v>86.44580769</v>
      </c>
      <c r="Z159" s="280">
        <v>98.668</v>
      </c>
      <c r="AA159" s="255">
        <v>585.55521</v>
      </c>
      <c r="AB159" s="256">
        <v>480.51857</v>
      </c>
      <c r="AC159" s="27">
        <v>0.083754</v>
      </c>
      <c r="AD159" s="258"/>
      <c r="AE159" s="258"/>
      <c r="AF159" s="258"/>
      <c r="AG159" s="258"/>
      <c r="AH159" s="242"/>
      <c r="AI159" s="60"/>
      <c r="AJ159" s="243"/>
      <c r="AL159" s="123"/>
      <c r="AM159" s="123"/>
      <c r="AN159" s="123"/>
      <c r="AO159" s="123"/>
      <c r="AP159" s="123"/>
      <c r="AQ159" s="123"/>
      <c r="AR159" s="123"/>
      <c r="AS159" s="123"/>
    </row>
    <row r="160">
      <c r="A160" s="24">
        <v>158.0</v>
      </c>
      <c r="B160" s="24" t="s">
        <v>26</v>
      </c>
      <c r="C160" s="24" t="s">
        <v>27</v>
      </c>
      <c r="D160" s="24" t="s">
        <v>27</v>
      </c>
      <c r="E160" s="131" t="s">
        <v>205</v>
      </c>
      <c r="F160" s="24" t="s">
        <v>28</v>
      </c>
      <c r="G160" s="131">
        <v>64.0</v>
      </c>
      <c r="H160" s="24" t="s">
        <v>53</v>
      </c>
      <c r="I160" s="24" t="s">
        <v>30</v>
      </c>
      <c r="J160" s="131">
        <v>8.0</v>
      </c>
      <c r="K160" s="24" t="s">
        <v>34</v>
      </c>
      <c r="L160" s="24" t="s">
        <v>27</v>
      </c>
      <c r="M160" s="24" t="s">
        <v>27</v>
      </c>
      <c r="N160" s="24">
        <v>0.0</v>
      </c>
      <c r="O160" s="24">
        <v>3.0</v>
      </c>
      <c r="P160" s="24">
        <v>2.0</v>
      </c>
      <c r="Q160" s="24">
        <v>2.0</v>
      </c>
      <c r="R160" s="24" t="s">
        <v>28</v>
      </c>
      <c r="S160" s="24" t="s">
        <v>27</v>
      </c>
      <c r="T160" s="24">
        <v>323.464</v>
      </c>
      <c r="U160" s="24">
        <v>141.828</v>
      </c>
      <c r="V160" s="24">
        <v>23.0</v>
      </c>
      <c r="W160" s="24">
        <v>165.0</v>
      </c>
      <c r="X160" s="24">
        <v>192.85601</v>
      </c>
      <c r="Y160" s="253">
        <f t="shared" si="17"/>
        <v>93.89903497</v>
      </c>
      <c r="Z160" s="281">
        <v>197.386</v>
      </c>
      <c r="AA160" s="255">
        <v>652.49086</v>
      </c>
      <c r="AB160" s="256">
        <v>447.02041</v>
      </c>
      <c r="AC160" s="27">
        <v>0.083877</v>
      </c>
      <c r="AD160" s="258"/>
      <c r="AE160" s="258"/>
      <c r="AF160" s="258"/>
      <c r="AG160" s="258"/>
      <c r="AH160" s="242"/>
      <c r="AI160" s="60"/>
      <c r="AJ160" s="243"/>
      <c r="AL160" s="123"/>
      <c r="AM160" s="123"/>
      <c r="AN160" s="123"/>
      <c r="AO160" s="123"/>
      <c r="AP160" s="123"/>
      <c r="AQ160" s="123"/>
      <c r="AR160" s="123"/>
      <c r="AS160" s="123"/>
    </row>
    <row r="161">
      <c r="A161" s="24">
        <v>159.0</v>
      </c>
      <c r="B161" s="24" t="s">
        <v>26</v>
      </c>
      <c r="C161" s="24" t="s">
        <v>27</v>
      </c>
      <c r="D161" s="24" t="s">
        <v>27</v>
      </c>
      <c r="E161" s="131" t="s">
        <v>205</v>
      </c>
      <c r="F161" s="24" t="s">
        <v>28</v>
      </c>
      <c r="G161" s="131">
        <v>64.0</v>
      </c>
      <c r="H161" s="24" t="s">
        <v>53</v>
      </c>
      <c r="I161" s="24" t="s">
        <v>30</v>
      </c>
      <c r="J161" s="131">
        <v>8.0</v>
      </c>
      <c r="K161" s="24" t="s">
        <v>35</v>
      </c>
      <c r="L161" s="24" t="s">
        <v>27</v>
      </c>
      <c r="M161" s="24" t="s">
        <v>28</v>
      </c>
      <c r="N161" s="24">
        <v>5.0</v>
      </c>
      <c r="O161" s="24">
        <v>4.0</v>
      </c>
      <c r="P161" s="24">
        <v>6.0</v>
      </c>
      <c r="Q161" s="24">
        <v>6.0</v>
      </c>
      <c r="R161" s="24" t="s">
        <v>28</v>
      </c>
      <c r="S161" s="24" t="s">
        <v>27</v>
      </c>
      <c r="T161" s="24">
        <v>462.35</v>
      </c>
      <c r="U161" s="24">
        <v>172.706</v>
      </c>
      <c r="V161" s="24">
        <v>0.0</v>
      </c>
      <c r="W161" s="24">
        <v>165.0</v>
      </c>
      <c r="X161" s="24">
        <v>100.84221</v>
      </c>
      <c r="Y161" s="253">
        <f t="shared" si="17"/>
        <v>87.58255</v>
      </c>
      <c r="Z161" s="281">
        <v>101.544</v>
      </c>
      <c r="AA161" s="255">
        <v>557.8316</v>
      </c>
      <c r="AB161" s="256">
        <v>442.59466</v>
      </c>
      <c r="AC161" s="27">
        <v>0.097326</v>
      </c>
      <c r="AD161" s="258"/>
      <c r="AE161" s="258"/>
      <c r="AF161" s="258"/>
      <c r="AG161" s="258"/>
      <c r="AH161" s="242"/>
      <c r="AI161" s="60"/>
      <c r="AJ161" s="243"/>
      <c r="AL161" s="123"/>
      <c r="AM161" s="123"/>
      <c r="AN161" s="123"/>
      <c r="AO161" s="123"/>
      <c r="AP161" s="123"/>
      <c r="AQ161" s="123"/>
      <c r="AR161" s="123"/>
      <c r="AS161" s="123"/>
    </row>
    <row r="162">
      <c r="A162" s="24">
        <v>160.0</v>
      </c>
      <c r="B162" s="24" t="s">
        <v>26</v>
      </c>
      <c r="C162" s="24" t="s">
        <v>27</v>
      </c>
      <c r="D162" s="24" t="s">
        <v>27</v>
      </c>
      <c r="E162" s="131" t="s">
        <v>205</v>
      </c>
      <c r="F162" s="24" t="s">
        <v>28</v>
      </c>
      <c r="G162" s="131">
        <v>64.0</v>
      </c>
      <c r="H162" s="24" t="s">
        <v>53</v>
      </c>
      <c r="I162" s="24" t="s">
        <v>30</v>
      </c>
      <c r="J162" s="131">
        <v>8.0</v>
      </c>
      <c r="K162" s="24" t="s">
        <v>36</v>
      </c>
      <c r="L162" s="24" t="s">
        <v>27</v>
      </c>
      <c r="M162" s="24" t="s">
        <v>28</v>
      </c>
      <c r="N162" s="24">
        <v>0.0</v>
      </c>
      <c r="O162" s="24">
        <v>4.0</v>
      </c>
      <c r="P162" s="24">
        <v>1.0</v>
      </c>
      <c r="Q162" s="24">
        <v>1.0</v>
      </c>
      <c r="R162" s="24" t="s">
        <v>28</v>
      </c>
      <c r="S162" s="24" t="s">
        <v>28</v>
      </c>
      <c r="T162" s="24">
        <v>257.571</v>
      </c>
      <c r="U162" s="24">
        <v>65.313</v>
      </c>
      <c r="V162" s="24">
        <v>0.0</v>
      </c>
      <c r="W162" s="24">
        <v>44.0</v>
      </c>
      <c r="X162" s="24">
        <v>78.23575</v>
      </c>
      <c r="Y162" s="253">
        <f t="shared" si="17"/>
        <v>68.27448788</v>
      </c>
      <c r="Z162" s="281">
        <v>82.888</v>
      </c>
      <c r="AA162" s="255">
        <v>578.37769</v>
      </c>
      <c r="AB162" s="256">
        <v>463.67581</v>
      </c>
      <c r="AC162" s="27">
        <v>0.111859</v>
      </c>
      <c r="AD162" s="258"/>
      <c r="AE162" s="258"/>
      <c r="AF162" s="258"/>
      <c r="AG162" s="258"/>
      <c r="AH162" s="242"/>
      <c r="AI162" s="60"/>
      <c r="AJ162" s="243"/>
      <c r="AL162" s="123"/>
      <c r="AM162" s="123"/>
      <c r="AN162" s="123"/>
      <c r="AO162" s="123"/>
      <c r="AP162" s="123"/>
      <c r="AQ162" s="123"/>
      <c r="AR162" s="123"/>
      <c r="AS162" s="123"/>
    </row>
    <row r="163">
      <c r="A163" s="24">
        <v>161.0</v>
      </c>
      <c r="B163" s="24" t="s">
        <v>26</v>
      </c>
      <c r="C163" s="24" t="s">
        <v>27</v>
      </c>
      <c r="D163" s="24" t="s">
        <v>27</v>
      </c>
      <c r="E163" s="131" t="s">
        <v>205</v>
      </c>
      <c r="F163" s="24" t="s">
        <v>28</v>
      </c>
      <c r="G163" s="131">
        <v>64.0</v>
      </c>
      <c r="H163" s="24" t="s">
        <v>53</v>
      </c>
      <c r="I163" s="24" t="s">
        <v>30</v>
      </c>
      <c r="J163" s="131">
        <v>8.0</v>
      </c>
      <c r="K163" s="24" t="s">
        <v>37</v>
      </c>
      <c r="L163" s="24" t="s">
        <v>27</v>
      </c>
      <c r="M163" s="24" t="s">
        <v>27</v>
      </c>
      <c r="N163" s="24">
        <v>5.0</v>
      </c>
      <c r="O163" s="24">
        <v>5.0</v>
      </c>
      <c r="P163" s="24">
        <v>6.0</v>
      </c>
      <c r="Q163" s="24">
        <v>5.0</v>
      </c>
      <c r="R163" s="24" t="s">
        <v>28</v>
      </c>
      <c r="S163" s="24" t="s">
        <v>27</v>
      </c>
      <c r="T163" s="24">
        <v>699.76</v>
      </c>
      <c r="U163" s="24">
        <v>306.248</v>
      </c>
      <c r="V163" s="24">
        <v>0.0</v>
      </c>
      <c r="W163" s="24">
        <v>266.0</v>
      </c>
      <c r="X163" s="24">
        <v>241.6754</v>
      </c>
      <c r="Y163" s="253">
        <f t="shared" si="17"/>
        <v>92.81655511</v>
      </c>
      <c r="Z163" s="281">
        <v>149.195</v>
      </c>
      <c r="AA163" s="255">
        <v>730.25133</v>
      </c>
      <c r="AB163" s="256">
        <v>469.78487</v>
      </c>
      <c r="AC163" s="27">
        <v>0.086833</v>
      </c>
      <c r="AD163" s="258"/>
      <c r="AE163" s="258"/>
      <c r="AF163" s="258"/>
      <c r="AG163" s="258"/>
      <c r="AH163" s="242"/>
      <c r="AI163" s="60"/>
      <c r="AJ163" s="243"/>
      <c r="AL163" s="123"/>
      <c r="AM163" s="123"/>
      <c r="AN163" s="123"/>
      <c r="AO163" s="123"/>
      <c r="AP163" s="123"/>
      <c r="AQ163" s="123"/>
      <c r="AR163" s="123"/>
      <c r="AS163" s="123"/>
    </row>
    <row r="164">
      <c r="A164" s="24">
        <v>162.0</v>
      </c>
      <c r="B164" s="24" t="s">
        <v>26</v>
      </c>
      <c r="C164" s="24" t="s">
        <v>27</v>
      </c>
      <c r="D164" s="24" t="s">
        <v>27</v>
      </c>
      <c r="E164" s="131" t="s">
        <v>205</v>
      </c>
      <c r="F164" s="24" t="s">
        <v>28</v>
      </c>
      <c r="G164" s="131">
        <v>64.0</v>
      </c>
      <c r="H164" s="24" t="s">
        <v>53</v>
      </c>
      <c r="I164" s="24" t="s">
        <v>30</v>
      </c>
      <c r="J164" s="131">
        <v>8.0</v>
      </c>
      <c r="K164" s="24" t="s">
        <v>38</v>
      </c>
      <c r="L164" s="24" t="s">
        <v>27</v>
      </c>
      <c r="M164" s="24" t="s">
        <v>27</v>
      </c>
      <c r="N164" s="24">
        <v>7.0</v>
      </c>
      <c r="O164" s="24">
        <v>5.0</v>
      </c>
      <c r="P164" s="24">
        <v>8.0</v>
      </c>
      <c r="Q164" s="24">
        <v>8.0</v>
      </c>
      <c r="R164" s="24" t="s">
        <v>27</v>
      </c>
      <c r="S164" s="24" t="s">
        <v>27</v>
      </c>
      <c r="T164" s="24">
        <v>781.111</v>
      </c>
      <c r="U164" s="24">
        <v>226.375</v>
      </c>
      <c r="V164" s="24">
        <v>0.0</v>
      </c>
      <c r="W164" s="24">
        <v>236.0</v>
      </c>
      <c r="X164" s="24">
        <v>91.70237</v>
      </c>
      <c r="Y164" s="253">
        <f t="shared" si="17"/>
        <v>61.41605474</v>
      </c>
      <c r="Z164" s="281">
        <v>97.558</v>
      </c>
      <c r="AA164" s="282">
        <v>598.1958</v>
      </c>
      <c r="AB164" s="282">
        <v>448.80637</v>
      </c>
      <c r="AC164" s="282">
        <v>0.076078</v>
      </c>
      <c r="AD164" s="281"/>
      <c r="AE164" s="281"/>
      <c r="AF164" s="281"/>
      <c r="AG164" s="283"/>
      <c r="AH164" s="242"/>
      <c r="AI164" s="60"/>
      <c r="AJ164" s="243"/>
      <c r="AL164" s="123"/>
      <c r="AM164" s="123"/>
      <c r="AN164" s="123"/>
      <c r="AO164" s="123"/>
      <c r="AP164" s="123"/>
      <c r="AQ164" s="123"/>
      <c r="AR164" s="123"/>
      <c r="AS164" s="123"/>
    </row>
    <row r="165">
      <c r="A165" s="24">
        <v>163.0</v>
      </c>
      <c r="B165" s="24" t="s">
        <v>26</v>
      </c>
      <c r="C165" s="24" t="s">
        <v>27</v>
      </c>
      <c r="D165" s="24" t="s">
        <v>27</v>
      </c>
      <c r="E165" s="131" t="s">
        <v>205</v>
      </c>
      <c r="F165" s="24" t="s">
        <v>28</v>
      </c>
      <c r="G165" s="131">
        <v>64.0</v>
      </c>
      <c r="H165" s="24" t="s">
        <v>53</v>
      </c>
      <c r="I165" s="24" t="s">
        <v>30</v>
      </c>
      <c r="J165" s="131">
        <v>8.0</v>
      </c>
      <c r="K165" s="24" t="s">
        <v>39</v>
      </c>
      <c r="L165" s="24" t="s">
        <v>27</v>
      </c>
      <c r="M165" s="24" t="s">
        <v>27</v>
      </c>
      <c r="N165" s="24">
        <v>5.0</v>
      </c>
      <c r="O165" s="24">
        <v>6.0</v>
      </c>
      <c r="P165" s="24">
        <v>6.0</v>
      </c>
      <c r="Q165" s="24">
        <v>6.0</v>
      </c>
      <c r="R165" s="24" t="s">
        <v>28</v>
      </c>
      <c r="S165" s="24" t="s">
        <v>27</v>
      </c>
      <c r="T165" s="24">
        <v>421.675</v>
      </c>
      <c r="U165" s="24">
        <v>159.205</v>
      </c>
      <c r="V165" s="24">
        <v>315.0</v>
      </c>
      <c r="W165" s="24">
        <v>157.0</v>
      </c>
      <c r="X165" s="24">
        <v>614.09533</v>
      </c>
      <c r="Y165" s="253">
        <f t="shared" si="17"/>
        <v>97.75215608</v>
      </c>
      <c r="Z165" s="281">
        <v>598.164</v>
      </c>
      <c r="AA165" s="255">
        <v>1073.41638</v>
      </c>
      <c r="AB165" s="256">
        <v>445.12502</v>
      </c>
      <c r="AC165" s="27">
        <v>0.0747</v>
      </c>
      <c r="AD165" s="258"/>
      <c r="AE165" s="258"/>
      <c r="AF165" s="258"/>
      <c r="AG165" s="258"/>
      <c r="AH165" s="242"/>
      <c r="AI165" s="60"/>
      <c r="AJ165" s="243"/>
      <c r="AL165" s="123"/>
      <c r="AM165" s="123"/>
      <c r="AN165" s="123"/>
      <c r="AO165" s="123"/>
      <c r="AP165" s="123"/>
      <c r="AQ165" s="123"/>
      <c r="AR165" s="123"/>
      <c r="AS165" s="123"/>
    </row>
    <row r="166">
      <c r="A166" s="24">
        <v>164.0</v>
      </c>
      <c r="B166" s="24" t="s">
        <v>26</v>
      </c>
      <c r="C166" s="24" t="s">
        <v>27</v>
      </c>
      <c r="D166" s="24" t="s">
        <v>27</v>
      </c>
      <c r="E166" s="131" t="s">
        <v>205</v>
      </c>
      <c r="F166" s="24" t="s">
        <v>28</v>
      </c>
      <c r="G166" s="131">
        <v>64.0</v>
      </c>
      <c r="H166" s="24" t="s">
        <v>53</v>
      </c>
      <c r="I166" s="24" t="s">
        <v>30</v>
      </c>
      <c r="J166" s="131">
        <v>8.0</v>
      </c>
      <c r="K166" s="24" t="s">
        <v>40</v>
      </c>
      <c r="L166" s="24" t="s">
        <v>27</v>
      </c>
      <c r="M166" s="24" t="s">
        <v>28</v>
      </c>
      <c r="N166" s="24">
        <v>3.0</v>
      </c>
      <c r="O166" s="24">
        <v>4.0</v>
      </c>
      <c r="P166" s="24">
        <v>4.0</v>
      </c>
      <c r="Q166" s="24">
        <v>4.0</v>
      </c>
      <c r="R166" s="24" t="s">
        <v>28</v>
      </c>
      <c r="S166" s="24" t="s">
        <v>27</v>
      </c>
      <c r="T166" s="24">
        <v>517.133</v>
      </c>
      <c r="U166" s="24">
        <v>216.964</v>
      </c>
      <c r="V166" s="24">
        <v>4.0</v>
      </c>
      <c r="W166" s="24">
        <v>283.0</v>
      </c>
      <c r="X166" s="24">
        <v>234.659</v>
      </c>
      <c r="Y166" s="253">
        <f t="shared" si="17"/>
        <v>93.40497522</v>
      </c>
      <c r="Z166" s="281">
        <v>236.092</v>
      </c>
      <c r="AA166" s="255">
        <v>703.12206</v>
      </c>
      <c r="AB166" s="256">
        <v>451.80731</v>
      </c>
      <c r="AC166" s="27">
        <v>0.087233</v>
      </c>
      <c r="AD166" s="258"/>
      <c r="AE166" s="258"/>
      <c r="AF166" s="258"/>
      <c r="AG166" s="258"/>
      <c r="AH166" s="242"/>
      <c r="AI166" s="60"/>
      <c r="AJ166" s="243"/>
      <c r="AL166" s="123"/>
      <c r="AM166" s="123"/>
      <c r="AN166" s="123"/>
      <c r="AO166" s="123"/>
      <c r="AP166" s="123"/>
      <c r="AQ166" s="123"/>
      <c r="AR166" s="123"/>
      <c r="AS166" s="123"/>
    </row>
    <row r="167">
      <c r="A167" s="132">
        <v>165.0</v>
      </c>
      <c r="B167" s="132" t="s">
        <v>26</v>
      </c>
      <c r="C167" s="132" t="s">
        <v>27</v>
      </c>
      <c r="D167" s="132" t="s">
        <v>27</v>
      </c>
      <c r="E167" s="262" t="s">
        <v>205</v>
      </c>
      <c r="F167" s="132" t="s">
        <v>28</v>
      </c>
      <c r="G167" s="132">
        <v>64.0</v>
      </c>
      <c r="H167" s="132" t="s">
        <v>53</v>
      </c>
      <c r="I167" s="132" t="s">
        <v>30</v>
      </c>
      <c r="J167" s="132">
        <v>8.0</v>
      </c>
      <c r="K167" s="132" t="s">
        <v>41</v>
      </c>
      <c r="L167" s="132" t="s">
        <v>27</v>
      </c>
      <c r="M167" s="132" t="s">
        <v>27</v>
      </c>
      <c r="N167" s="132">
        <v>4.0</v>
      </c>
      <c r="O167" s="132">
        <v>0.0</v>
      </c>
      <c r="P167" s="132">
        <v>6.0</v>
      </c>
      <c r="Q167" s="132">
        <v>3.0</v>
      </c>
      <c r="R167" s="132" t="s">
        <v>28</v>
      </c>
      <c r="S167" s="132" t="s">
        <v>27</v>
      </c>
      <c r="T167" s="263"/>
      <c r="U167" s="263"/>
      <c r="V167" s="263"/>
      <c r="W167" s="263"/>
      <c r="X167" s="263"/>
      <c r="Y167" s="263"/>
      <c r="Z167" s="264"/>
      <c r="AA167" s="265"/>
      <c r="AB167" s="263"/>
      <c r="AC167" s="263"/>
      <c r="AD167" s="263"/>
      <c r="AE167" s="263"/>
      <c r="AF167" s="263"/>
      <c r="AG167" s="132" t="s">
        <v>206</v>
      </c>
      <c r="AH167" s="242"/>
      <c r="AI167" s="60"/>
      <c r="AJ167" s="243"/>
      <c r="AL167" s="123"/>
      <c r="AM167" s="123"/>
      <c r="AN167" s="123"/>
      <c r="AO167" s="123"/>
      <c r="AP167" s="123"/>
      <c r="AQ167" s="123"/>
      <c r="AR167" s="123"/>
      <c r="AS167" s="123"/>
    </row>
    <row r="168">
      <c r="A168" s="24">
        <v>166.0</v>
      </c>
      <c r="B168" s="24" t="s">
        <v>26</v>
      </c>
      <c r="C168" s="24" t="s">
        <v>27</v>
      </c>
      <c r="D168" s="24" t="s">
        <v>27</v>
      </c>
      <c r="E168" s="131" t="s">
        <v>205</v>
      </c>
      <c r="F168" s="24" t="s">
        <v>28</v>
      </c>
      <c r="G168" s="24">
        <v>64.0</v>
      </c>
      <c r="H168" s="24" t="s">
        <v>53</v>
      </c>
      <c r="I168" s="24" t="s">
        <v>30</v>
      </c>
      <c r="J168" s="24">
        <v>8.0</v>
      </c>
      <c r="K168" s="24" t="s">
        <v>42</v>
      </c>
      <c r="L168" s="24" t="s">
        <v>27</v>
      </c>
      <c r="M168" s="24" t="s">
        <v>28</v>
      </c>
      <c r="N168" s="24">
        <v>1.0</v>
      </c>
      <c r="O168" s="24">
        <v>5.0</v>
      </c>
      <c r="P168" s="24">
        <v>2.0</v>
      </c>
      <c r="Q168" s="24">
        <v>2.0</v>
      </c>
      <c r="R168" s="24" t="s">
        <v>27</v>
      </c>
      <c r="S168" s="24" t="s">
        <v>27</v>
      </c>
      <c r="T168" s="24">
        <v>359.56</v>
      </c>
      <c r="U168" s="24">
        <v>86.051</v>
      </c>
      <c r="V168" s="24">
        <v>74.0</v>
      </c>
      <c r="W168" s="24">
        <v>114.0</v>
      </c>
      <c r="X168" s="24">
        <v>250.79164</v>
      </c>
      <c r="Y168" s="253">
        <f t="shared" ref="Y168:Y177" si="18">iferror(X168/(AA168-AB168-AC168)*100,"")</f>
        <v>95.47652984</v>
      </c>
      <c r="Z168" s="281">
        <v>258.34</v>
      </c>
      <c r="AA168" s="255">
        <v>703.33127</v>
      </c>
      <c r="AB168" s="256">
        <v>440.58585</v>
      </c>
      <c r="AC168" s="27">
        <v>0.071818</v>
      </c>
      <c r="AD168" s="258"/>
      <c r="AE168" s="258"/>
      <c r="AF168" s="258"/>
      <c r="AG168" s="258"/>
      <c r="AH168" s="242"/>
      <c r="AI168" s="60"/>
      <c r="AJ168" s="243"/>
      <c r="AL168" s="123"/>
      <c r="AM168" s="123"/>
      <c r="AN168" s="123"/>
      <c r="AO168" s="123"/>
      <c r="AP168" s="123"/>
      <c r="AQ168" s="123"/>
      <c r="AR168" s="123"/>
      <c r="AS168" s="123"/>
    </row>
    <row r="169">
      <c r="A169" s="24">
        <v>167.0</v>
      </c>
      <c r="B169" s="24" t="s">
        <v>26</v>
      </c>
      <c r="C169" s="24" t="s">
        <v>27</v>
      </c>
      <c r="D169" s="24" t="s">
        <v>27</v>
      </c>
      <c r="E169" s="131" t="s">
        <v>205</v>
      </c>
      <c r="F169" s="24" t="s">
        <v>28</v>
      </c>
      <c r="G169" s="24">
        <v>64.0</v>
      </c>
      <c r="H169" s="24" t="s">
        <v>53</v>
      </c>
      <c r="I169" s="24" t="s">
        <v>30</v>
      </c>
      <c r="J169" s="24">
        <v>8.0</v>
      </c>
      <c r="K169" s="24" t="s">
        <v>43</v>
      </c>
      <c r="L169" s="24" t="s">
        <v>27</v>
      </c>
      <c r="M169" s="24" t="s">
        <v>27</v>
      </c>
      <c r="N169" s="24">
        <v>1.0</v>
      </c>
      <c r="O169" s="24">
        <v>0.0</v>
      </c>
      <c r="P169" s="24">
        <v>2.0</v>
      </c>
      <c r="Q169" s="24">
        <v>2.0</v>
      </c>
      <c r="R169" s="24" t="s">
        <v>28</v>
      </c>
      <c r="S169" s="24" t="s">
        <v>27</v>
      </c>
      <c r="T169" s="24">
        <v>150.501</v>
      </c>
      <c r="U169" s="24">
        <v>64.033</v>
      </c>
      <c r="V169" s="24">
        <v>104.0</v>
      </c>
      <c r="W169" s="24">
        <v>71.0</v>
      </c>
      <c r="X169" s="24">
        <v>1909.335444</v>
      </c>
      <c r="Y169" s="253">
        <f t="shared" si="18"/>
        <v>99.50359416</v>
      </c>
      <c r="Z169" s="281">
        <v>1902.737</v>
      </c>
      <c r="AA169" s="255">
        <v>2371.369302</v>
      </c>
      <c r="AB169" s="256">
        <v>452.39347</v>
      </c>
      <c r="AC169" s="27">
        <v>0.115051</v>
      </c>
      <c r="AD169" s="258"/>
      <c r="AE169" s="258"/>
      <c r="AF169" s="258"/>
      <c r="AG169" s="258"/>
      <c r="AH169" s="242"/>
      <c r="AI169" s="60"/>
      <c r="AJ169" s="243"/>
      <c r="AL169" s="123"/>
      <c r="AM169" s="123"/>
      <c r="AN169" s="123"/>
      <c r="AO169" s="123"/>
      <c r="AP169" s="123"/>
      <c r="AQ169" s="123"/>
      <c r="AR169" s="123"/>
      <c r="AS169" s="123"/>
    </row>
    <row r="170">
      <c r="A170" s="24">
        <v>168.0</v>
      </c>
      <c r="B170" s="24" t="s">
        <v>26</v>
      </c>
      <c r="C170" s="24" t="s">
        <v>27</v>
      </c>
      <c r="D170" s="24" t="s">
        <v>27</v>
      </c>
      <c r="E170" s="131" t="s">
        <v>205</v>
      </c>
      <c r="F170" s="24" t="s">
        <v>28</v>
      </c>
      <c r="G170" s="24">
        <v>64.0</v>
      </c>
      <c r="H170" s="24" t="s">
        <v>53</v>
      </c>
      <c r="I170" s="24" t="s">
        <v>30</v>
      </c>
      <c r="J170" s="24">
        <v>8.0</v>
      </c>
      <c r="K170" s="24" t="s">
        <v>44</v>
      </c>
      <c r="L170" s="24" t="s">
        <v>27</v>
      </c>
      <c r="M170" s="24" t="s">
        <v>28</v>
      </c>
      <c r="N170" s="24">
        <v>1.0</v>
      </c>
      <c r="O170" s="24">
        <v>4.0</v>
      </c>
      <c r="P170" s="24">
        <v>2.0</v>
      </c>
      <c r="Q170" s="24">
        <v>2.0</v>
      </c>
      <c r="R170" s="24" t="s">
        <v>27</v>
      </c>
      <c r="S170" s="24" t="s">
        <v>28</v>
      </c>
      <c r="T170" s="24">
        <v>412.908</v>
      </c>
      <c r="U170" s="24">
        <v>113.633</v>
      </c>
      <c r="V170" s="24">
        <v>0.0</v>
      </c>
      <c r="W170" s="24">
        <v>72.0</v>
      </c>
      <c r="X170" s="24">
        <v>58.1691</v>
      </c>
      <c r="Y170" s="287">
        <f t="shared" si="18"/>
        <v>83.54487735</v>
      </c>
      <c r="Z170" s="281">
        <v>64.701</v>
      </c>
      <c r="AA170" s="255">
        <v>520.53643</v>
      </c>
      <c r="AB170" s="27">
        <v>450.82482</v>
      </c>
      <c r="AC170" s="27">
        <v>0.085438</v>
      </c>
      <c r="AD170" s="258"/>
      <c r="AE170" s="258"/>
      <c r="AF170" s="258"/>
      <c r="AG170" s="258"/>
      <c r="AH170" s="242"/>
      <c r="AI170" s="60"/>
      <c r="AJ170" s="243"/>
      <c r="AL170" s="123"/>
      <c r="AM170" s="123"/>
      <c r="AN170" s="123"/>
      <c r="AO170" s="123"/>
      <c r="AP170" s="123"/>
      <c r="AQ170" s="123"/>
      <c r="AR170" s="123"/>
      <c r="AS170" s="123"/>
    </row>
    <row r="171">
      <c r="A171" s="24">
        <v>169.0</v>
      </c>
      <c r="B171" s="24" t="s">
        <v>26</v>
      </c>
      <c r="C171" s="24" t="s">
        <v>27</v>
      </c>
      <c r="D171" s="24" t="s">
        <v>27</v>
      </c>
      <c r="E171" s="131" t="s">
        <v>205</v>
      </c>
      <c r="F171" s="24" t="s">
        <v>28</v>
      </c>
      <c r="G171" s="24">
        <v>64.0</v>
      </c>
      <c r="H171" s="24" t="s">
        <v>53</v>
      </c>
      <c r="I171" s="24" t="s">
        <v>30</v>
      </c>
      <c r="J171" s="24">
        <v>8.0</v>
      </c>
      <c r="K171" s="24" t="s">
        <v>45</v>
      </c>
      <c r="L171" s="24" t="s">
        <v>27</v>
      </c>
      <c r="M171" s="24" t="s">
        <v>27</v>
      </c>
      <c r="N171" s="24">
        <v>1.0</v>
      </c>
      <c r="O171" s="24">
        <v>4.0</v>
      </c>
      <c r="P171" s="24">
        <v>2.0</v>
      </c>
      <c r="Q171" s="24">
        <v>2.0</v>
      </c>
      <c r="R171" s="24" t="s">
        <v>28</v>
      </c>
      <c r="S171" s="24" t="s">
        <v>27</v>
      </c>
      <c r="T171" s="288">
        <v>293.129</v>
      </c>
      <c r="U171" s="289">
        <v>88.129</v>
      </c>
      <c r="V171" s="289">
        <v>0.0</v>
      </c>
      <c r="W171" s="289">
        <v>108.0</v>
      </c>
      <c r="X171" s="289">
        <v>56.0087</v>
      </c>
      <c r="Y171" s="287">
        <f t="shared" si="18"/>
        <v>83.26851911</v>
      </c>
      <c r="Z171" s="290">
        <v>60.729</v>
      </c>
      <c r="AA171" s="289">
        <v>516.307</v>
      </c>
      <c r="AB171" s="289">
        <v>448.94028</v>
      </c>
      <c r="AC171" s="291">
        <v>0.103965</v>
      </c>
      <c r="AD171" s="258"/>
      <c r="AE171" s="258"/>
      <c r="AF171" s="258"/>
      <c r="AG171" s="258"/>
      <c r="AH171" s="242"/>
      <c r="AI171" s="60"/>
      <c r="AJ171" s="243"/>
      <c r="AL171" s="123"/>
      <c r="AM171" s="123"/>
      <c r="AN171" s="123"/>
      <c r="AO171" s="123"/>
      <c r="AP171" s="123"/>
      <c r="AQ171" s="123"/>
      <c r="AR171" s="123"/>
      <c r="AS171" s="123"/>
    </row>
    <row r="172">
      <c r="A172" s="24">
        <v>170.0</v>
      </c>
      <c r="B172" s="27" t="s">
        <v>26</v>
      </c>
      <c r="C172" s="27" t="s">
        <v>27</v>
      </c>
      <c r="D172" s="27" t="s">
        <v>27</v>
      </c>
      <c r="E172" s="131" t="s">
        <v>205</v>
      </c>
      <c r="F172" s="27" t="s">
        <v>28</v>
      </c>
      <c r="G172" s="24">
        <v>64.0</v>
      </c>
      <c r="H172" s="27" t="s">
        <v>53</v>
      </c>
      <c r="I172" s="27" t="s">
        <v>30</v>
      </c>
      <c r="J172" s="24">
        <v>8.0</v>
      </c>
      <c r="K172" s="27" t="s">
        <v>46</v>
      </c>
      <c r="L172" s="27" t="s">
        <v>27</v>
      </c>
      <c r="M172" s="27" t="s">
        <v>27</v>
      </c>
      <c r="N172" s="27">
        <v>1.0</v>
      </c>
      <c r="O172" s="27">
        <v>0.0</v>
      </c>
      <c r="P172" s="27">
        <v>3.0</v>
      </c>
      <c r="Q172" s="27">
        <v>3.0</v>
      </c>
      <c r="R172" s="27" t="s">
        <v>28</v>
      </c>
      <c r="S172" s="27" t="s">
        <v>27</v>
      </c>
      <c r="T172" s="24">
        <v>586.576</v>
      </c>
      <c r="U172" s="24">
        <v>229.321</v>
      </c>
      <c r="V172" s="24">
        <v>231.0</v>
      </c>
      <c r="W172" s="24">
        <v>328.0</v>
      </c>
      <c r="X172" s="24">
        <v>547.14723</v>
      </c>
      <c r="Y172" s="287">
        <f t="shared" si="18"/>
        <v>96.48258306</v>
      </c>
      <c r="Z172" s="43">
        <v>537.837</v>
      </c>
      <c r="AA172" s="255">
        <v>1017.830634</v>
      </c>
      <c r="AB172" s="27">
        <v>450.62147</v>
      </c>
      <c r="AC172" s="27">
        <v>0.114863</v>
      </c>
      <c r="AD172" s="37"/>
      <c r="AE172" s="37"/>
      <c r="AF172" s="37"/>
      <c r="AG172" s="27"/>
      <c r="AH172" s="242"/>
      <c r="AI172" s="60"/>
      <c r="AJ172" s="243"/>
      <c r="AL172" s="123"/>
      <c r="AM172" s="123"/>
      <c r="AN172" s="123"/>
      <c r="AO172" s="123"/>
      <c r="AP172" s="123"/>
      <c r="AQ172" s="123"/>
      <c r="AR172" s="123"/>
      <c r="AS172" s="123"/>
    </row>
    <row r="173">
      <c r="A173" s="24">
        <v>171.0</v>
      </c>
      <c r="B173" s="24" t="s">
        <v>26</v>
      </c>
      <c r="C173" s="24" t="s">
        <v>27</v>
      </c>
      <c r="D173" s="24" t="s">
        <v>27</v>
      </c>
      <c r="E173" s="131" t="s">
        <v>205</v>
      </c>
      <c r="F173" s="24" t="s">
        <v>28</v>
      </c>
      <c r="G173" s="24">
        <v>64.0</v>
      </c>
      <c r="H173" s="24" t="s">
        <v>53</v>
      </c>
      <c r="I173" s="24" t="s">
        <v>30</v>
      </c>
      <c r="J173" s="24">
        <v>8.0</v>
      </c>
      <c r="K173" s="24" t="s">
        <v>47</v>
      </c>
      <c r="L173" s="24" t="s">
        <v>27</v>
      </c>
      <c r="M173" s="24" t="s">
        <v>27</v>
      </c>
      <c r="N173" s="24">
        <v>2.0</v>
      </c>
      <c r="O173" s="24">
        <v>3.0</v>
      </c>
      <c r="P173" s="24">
        <v>3.0</v>
      </c>
      <c r="Q173" s="24">
        <v>2.0</v>
      </c>
      <c r="R173" s="24" t="s">
        <v>28</v>
      </c>
      <c r="S173" s="24" t="s">
        <v>28</v>
      </c>
      <c r="T173" s="27">
        <v>357.769</v>
      </c>
      <c r="U173" s="27">
        <v>55.168</v>
      </c>
      <c r="V173" s="27">
        <v>0.0</v>
      </c>
      <c r="W173" s="27">
        <v>41.0</v>
      </c>
      <c r="X173" s="27">
        <v>212.99493</v>
      </c>
      <c r="Y173" s="287">
        <f t="shared" si="18"/>
        <v>95.16423833</v>
      </c>
      <c r="Z173" s="43">
        <v>219.118</v>
      </c>
      <c r="AA173" s="33">
        <v>664.18294</v>
      </c>
      <c r="AB173" s="27">
        <v>440.29474</v>
      </c>
      <c r="AC173" s="27">
        <v>0.069953</v>
      </c>
      <c r="AD173" s="258"/>
      <c r="AE173" s="258"/>
      <c r="AF173" s="258"/>
      <c r="AG173" s="258"/>
      <c r="AH173" s="242"/>
      <c r="AI173" s="60"/>
      <c r="AJ173" s="243"/>
      <c r="AL173" s="123"/>
      <c r="AM173" s="123"/>
      <c r="AN173" s="123"/>
      <c r="AO173" s="123"/>
      <c r="AP173" s="123"/>
      <c r="AQ173" s="123"/>
      <c r="AR173" s="123"/>
      <c r="AS173" s="123"/>
    </row>
    <row r="174">
      <c r="A174" s="24">
        <v>172.0</v>
      </c>
      <c r="B174" s="24" t="s">
        <v>26</v>
      </c>
      <c r="C174" s="24" t="s">
        <v>27</v>
      </c>
      <c r="D174" s="24" t="s">
        <v>27</v>
      </c>
      <c r="E174" s="131" t="s">
        <v>205</v>
      </c>
      <c r="F174" s="24" t="s">
        <v>28</v>
      </c>
      <c r="G174" s="24">
        <v>64.0</v>
      </c>
      <c r="H174" s="24" t="s">
        <v>53</v>
      </c>
      <c r="I174" s="24" t="s">
        <v>30</v>
      </c>
      <c r="J174" s="24">
        <v>8.0</v>
      </c>
      <c r="K174" s="24" t="s">
        <v>48</v>
      </c>
      <c r="L174" s="24" t="s">
        <v>27</v>
      </c>
      <c r="M174" s="24" t="s">
        <v>27</v>
      </c>
      <c r="N174" s="24">
        <v>2.0</v>
      </c>
      <c r="O174" s="24">
        <v>2.0</v>
      </c>
      <c r="P174" s="24">
        <v>4.0</v>
      </c>
      <c r="Q174" s="24">
        <v>3.0</v>
      </c>
      <c r="R174" s="24" t="s">
        <v>28</v>
      </c>
      <c r="S174" s="24" t="s">
        <v>27</v>
      </c>
      <c r="T174" s="24">
        <v>419.303</v>
      </c>
      <c r="U174" s="24">
        <v>197.924</v>
      </c>
      <c r="V174" s="24">
        <v>256.0</v>
      </c>
      <c r="W174" s="24">
        <v>195.0</v>
      </c>
      <c r="X174" s="24">
        <v>353.09984</v>
      </c>
      <c r="Y174" s="253">
        <f t="shared" si="18"/>
        <v>56.26873361</v>
      </c>
      <c r="Z174" s="281">
        <v>335.624</v>
      </c>
      <c r="AA174" s="255">
        <v>1075.945842</v>
      </c>
      <c r="AB174" s="256">
        <v>448.29825</v>
      </c>
      <c r="AC174" s="27">
        <v>0.123535</v>
      </c>
      <c r="AD174" s="258"/>
      <c r="AE174" s="258"/>
      <c r="AF174" s="258"/>
      <c r="AG174" s="258"/>
      <c r="AH174" s="242"/>
      <c r="AI174" s="60"/>
      <c r="AJ174" s="243"/>
      <c r="AL174" s="123"/>
      <c r="AM174" s="123"/>
      <c r="AN174" s="123"/>
      <c r="AO174" s="123"/>
      <c r="AP174" s="123"/>
      <c r="AQ174" s="123"/>
      <c r="AR174" s="123"/>
      <c r="AS174" s="123"/>
    </row>
    <row r="175">
      <c r="A175" s="24">
        <v>173.0</v>
      </c>
      <c r="B175" s="24" t="s">
        <v>26</v>
      </c>
      <c r="C175" s="24" t="s">
        <v>27</v>
      </c>
      <c r="D175" s="24" t="s">
        <v>27</v>
      </c>
      <c r="E175" s="131" t="s">
        <v>205</v>
      </c>
      <c r="F175" s="24" t="s">
        <v>28</v>
      </c>
      <c r="G175" s="24">
        <v>64.0</v>
      </c>
      <c r="H175" s="24" t="s">
        <v>53</v>
      </c>
      <c r="I175" s="24" t="s">
        <v>30</v>
      </c>
      <c r="J175" s="24">
        <v>8.0</v>
      </c>
      <c r="K175" s="24" t="s">
        <v>49</v>
      </c>
      <c r="L175" s="24" t="s">
        <v>27</v>
      </c>
      <c r="M175" s="24" t="s">
        <v>28</v>
      </c>
      <c r="N175" s="24">
        <v>1.0</v>
      </c>
      <c r="O175" s="24">
        <v>6.0</v>
      </c>
      <c r="P175" s="24">
        <v>2.0</v>
      </c>
      <c r="Q175" s="24">
        <v>2.0</v>
      </c>
      <c r="R175" s="24" t="s">
        <v>28</v>
      </c>
      <c r="S175" s="24" t="s">
        <v>28</v>
      </c>
      <c r="T175" s="24">
        <v>845.907</v>
      </c>
      <c r="U175" s="24">
        <v>325.804</v>
      </c>
      <c r="V175" s="24">
        <v>445.0</v>
      </c>
      <c r="W175" s="24">
        <v>169.0</v>
      </c>
      <c r="X175" s="24">
        <v>546.13105</v>
      </c>
      <c r="Y175" s="253">
        <f t="shared" si="18"/>
        <v>96.92633005</v>
      </c>
      <c r="Z175" s="281">
        <v>546.68</v>
      </c>
      <c r="AA175" s="255">
        <v>1006.976562</v>
      </c>
      <c r="AB175" s="256">
        <v>443.43867</v>
      </c>
      <c r="AC175" s="27">
        <v>0.08826</v>
      </c>
      <c r="AD175" s="258"/>
      <c r="AE175" s="258"/>
      <c r="AF175" s="258"/>
      <c r="AG175" s="258"/>
      <c r="AH175" s="242"/>
      <c r="AI175" s="60"/>
      <c r="AJ175" s="243"/>
      <c r="AL175" s="123"/>
      <c r="AM175" s="123"/>
      <c r="AN175" s="123"/>
      <c r="AO175" s="123"/>
      <c r="AP175" s="123"/>
      <c r="AQ175" s="123"/>
      <c r="AR175" s="123"/>
      <c r="AS175" s="123"/>
    </row>
    <row r="176">
      <c r="A176" s="24">
        <v>174.0</v>
      </c>
      <c r="B176" s="24" t="s">
        <v>26</v>
      </c>
      <c r="C176" s="24" t="s">
        <v>27</v>
      </c>
      <c r="D176" s="24" t="s">
        <v>27</v>
      </c>
      <c r="E176" s="131" t="s">
        <v>205</v>
      </c>
      <c r="F176" s="24" t="s">
        <v>28</v>
      </c>
      <c r="G176" s="24">
        <v>64.0</v>
      </c>
      <c r="H176" s="24" t="s">
        <v>53</v>
      </c>
      <c r="I176" s="24" t="s">
        <v>30</v>
      </c>
      <c r="J176" s="24">
        <v>8.0</v>
      </c>
      <c r="K176" s="24" t="s">
        <v>50</v>
      </c>
      <c r="L176" s="24" t="s">
        <v>27</v>
      </c>
      <c r="M176" s="24" t="s">
        <v>27</v>
      </c>
      <c r="N176" s="24">
        <v>2.0</v>
      </c>
      <c r="O176" s="24">
        <v>3.0</v>
      </c>
      <c r="P176" s="24">
        <v>5.0</v>
      </c>
      <c r="Q176" s="24">
        <v>5.0</v>
      </c>
      <c r="R176" s="24" t="s">
        <v>28</v>
      </c>
      <c r="S176" s="24" t="s">
        <v>27</v>
      </c>
      <c r="T176" s="24">
        <v>603.533</v>
      </c>
      <c r="U176" s="24">
        <v>236.55</v>
      </c>
      <c r="V176" s="24">
        <v>0.0</v>
      </c>
      <c r="W176" s="24">
        <v>258.0</v>
      </c>
      <c r="X176" s="24">
        <v>149.548</v>
      </c>
      <c r="Y176" s="253">
        <f t="shared" si="18"/>
        <v>89.9992398</v>
      </c>
      <c r="Z176" s="281">
        <v>160.001</v>
      </c>
      <c r="AA176" s="255">
        <v>614.78539</v>
      </c>
      <c r="AB176" s="256">
        <v>448.54005</v>
      </c>
      <c r="AC176" s="27">
        <v>0.079492</v>
      </c>
      <c r="AD176" s="258"/>
      <c r="AE176" s="258"/>
      <c r="AF176" s="258"/>
      <c r="AG176" s="258"/>
      <c r="AH176" s="242"/>
      <c r="AI176" s="60"/>
      <c r="AJ176" s="243"/>
      <c r="AL176" s="123"/>
      <c r="AM176" s="123"/>
      <c r="AN176" s="123"/>
      <c r="AO176" s="123"/>
      <c r="AP176" s="123"/>
      <c r="AQ176" s="123"/>
      <c r="AR176" s="123"/>
      <c r="AS176" s="123"/>
    </row>
    <row r="177">
      <c r="A177" s="24">
        <v>175.0</v>
      </c>
      <c r="B177" s="24" t="s">
        <v>26</v>
      </c>
      <c r="C177" s="24" t="s">
        <v>27</v>
      </c>
      <c r="D177" s="24" t="s">
        <v>27</v>
      </c>
      <c r="E177" s="131" t="s">
        <v>205</v>
      </c>
      <c r="F177" s="24" t="s">
        <v>28</v>
      </c>
      <c r="G177" s="24">
        <v>64.0</v>
      </c>
      <c r="H177" s="24" t="s">
        <v>53</v>
      </c>
      <c r="I177" s="24" t="s">
        <v>30</v>
      </c>
      <c r="J177" s="24">
        <v>8.0</v>
      </c>
      <c r="K177" s="24" t="s">
        <v>51</v>
      </c>
      <c r="L177" s="24" t="s">
        <v>27</v>
      </c>
      <c r="M177" s="24" t="s">
        <v>27</v>
      </c>
      <c r="N177" s="24">
        <v>3.0</v>
      </c>
      <c r="O177" s="24">
        <v>4.0</v>
      </c>
      <c r="P177" s="24">
        <v>6.0</v>
      </c>
      <c r="Q177" s="24">
        <v>4.0</v>
      </c>
      <c r="R177" s="24" t="s">
        <v>28</v>
      </c>
      <c r="S177" s="24" t="s">
        <v>27</v>
      </c>
      <c r="T177" s="24"/>
      <c r="U177" s="24"/>
      <c r="V177" s="24"/>
      <c r="W177" s="24"/>
      <c r="X177" s="24"/>
      <c r="Y177" s="253" t="str">
        <f t="shared" si="18"/>
        <v/>
      </c>
      <c r="Z177" s="281" t="s">
        <v>208</v>
      </c>
      <c r="AA177" s="255"/>
      <c r="AB177" s="256"/>
      <c r="AC177" s="27"/>
      <c r="AD177" s="258"/>
      <c r="AE177" s="258"/>
      <c r="AF177" s="258"/>
      <c r="AG177" s="258"/>
      <c r="AH177" s="242"/>
      <c r="AI177" s="60"/>
      <c r="AJ177" s="243"/>
      <c r="AL177" s="123"/>
      <c r="AM177" s="123"/>
      <c r="AN177" s="123"/>
      <c r="AO177" s="123"/>
      <c r="AP177" s="123"/>
      <c r="AQ177" s="123"/>
      <c r="AR177" s="123"/>
      <c r="AS177" s="123"/>
    </row>
    <row r="178">
      <c r="A178" s="132">
        <v>176.0</v>
      </c>
      <c r="B178" s="132" t="s">
        <v>26</v>
      </c>
      <c r="C178" s="132" t="s">
        <v>27</v>
      </c>
      <c r="D178" s="132" t="s">
        <v>27</v>
      </c>
      <c r="E178" s="262" t="s">
        <v>205</v>
      </c>
      <c r="F178" s="132" t="s">
        <v>28</v>
      </c>
      <c r="G178" s="132">
        <v>64.0</v>
      </c>
      <c r="H178" s="132" t="s">
        <v>53</v>
      </c>
      <c r="I178" s="132" t="s">
        <v>30</v>
      </c>
      <c r="J178" s="132">
        <v>8.0</v>
      </c>
      <c r="K178" s="132" t="s">
        <v>52</v>
      </c>
      <c r="L178" s="132" t="s">
        <v>27</v>
      </c>
      <c r="M178" s="132" t="s">
        <v>27</v>
      </c>
      <c r="N178" s="132">
        <v>0.0</v>
      </c>
      <c r="O178" s="132">
        <v>0.0</v>
      </c>
      <c r="P178" s="132">
        <v>3.0</v>
      </c>
      <c r="Q178" s="132">
        <v>2.0</v>
      </c>
      <c r="R178" s="132" t="s">
        <v>28</v>
      </c>
      <c r="S178" s="132" t="s">
        <v>27</v>
      </c>
      <c r="T178" s="263"/>
      <c r="U178" s="263"/>
      <c r="V178" s="263"/>
      <c r="W178" s="263"/>
      <c r="X178" s="263"/>
      <c r="Y178" s="263"/>
      <c r="Z178" s="132"/>
      <c r="AA178" s="132"/>
      <c r="AB178" s="263"/>
      <c r="AC178" s="263"/>
      <c r="AD178" s="263"/>
      <c r="AE178" s="263"/>
      <c r="AF178" s="263"/>
      <c r="AG178" s="132" t="s">
        <v>207</v>
      </c>
      <c r="AH178" s="242"/>
      <c r="AI178" s="60"/>
      <c r="AJ178" s="243"/>
      <c r="AL178" s="123"/>
      <c r="AM178" s="123"/>
      <c r="AN178" s="123"/>
      <c r="AO178" s="123"/>
      <c r="AP178" s="123"/>
      <c r="AQ178" s="123"/>
      <c r="AR178" s="123"/>
      <c r="AS178" s="123"/>
    </row>
    <row r="179">
      <c r="A179" s="24">
        <v>177.0</v>
      </c>
      <c r="B179" s="131" t="s">
        <v>26</v>
      </c>
      <c r="C179" s="131" t="s">
        <v>27</v>
      </c>
      <c r="D179" s="131" t="s">
        <v>27</v>
      </c>
      <c r="E179" s="131" t="s">
        <v>205</v>
      </c>
      <c r="F179" s="131" t="s">
        <v>28</v>
      </c>
      <c r="G179" s="131">
        <v>48.0</v>
      </c>
      <c r="H179" s="131" t="s">
        <v>53</v>
      </c>
      <c r="I179" s="131" t="s">
        <v>30</v>
      </c>
      <c r="J179" s="131">
        <v>1.0</v>
      </c>
      <c r="K179" s="131" t="s">
        <v>31</v>
      </c>
      <c r="L179" s="131" t="s">
        <v>27</v>
      </c>
      <c r="M179" s="131" t="s">
        <v>28</v>
      </c>
      <c r="N179" s="131">
        <v>0.0</v>
      </c>
      <c r="O179" s="131">
        <v>7.0</v>
      </c>
      <c r="P179" s="131">
        <v>1.0</v>
      </c>
      <c r="Q179" s="131">
        <v>1.0</v>
      </c>
      <c r="R179" s="131" t="s">
        <v>28</v>
      </c>
      <c r="S179" s="131" t="s">
        <v>27</v>
      </c>
      <c r="T179" s="131">
        <v>467.378</v>
      </c>
      <c r="U179" s="131">
        <v>94.371</v>
      </c>
      <c r="V179" s="131">
        <v>0.0</v>
      </c>
      <c r="W179" s="131">
        <v>140.0</v>
      </c>
      <c r="X179" s="131">
        <v>28.88902</v>
      </c>
      <c r="Y179" s="253">
        <f>iferror(round(X179/(AA179-AB179-AC179)*100,4),"")</f>
        <v>66.1159</v>
      </c>
      <c r="Z179" s="278">
        <v>51.622</v>
      </c>
      <c r="AA179" s="279">
        <v>485.50995</v>
      </c>
      <c r="AB179" s="256">
        <v>441.73068</v>
      </c>
      <c r="AC179" s="27">
        <v>0.084737</v>
      </c>
      <c r="AD179" s="260"/>
      <c r="AE179" s="260"/>
      <c r="AF179" s="260"/>
      <c r="AG179" s="260"/>
      <c r="AH179" s="242"/>
      <c r="AI179" s="60"/>
      <c r="AJ179" s="243"/>
      <c r="AL179" s="123"/>
      <c r="AM179" s="123"/>
      <c r="AN179" s="123"/>
      <c r="AO179" s="123"/>
      <c r="AP179" s="123"/>
      <c r="AQ179" s="123"/>
      <c r="AR179" s="123"/>
      <c r="AS179" s="123"/>
    </row>
    <row r="180">
      <c r="A180" s="24">
        <v>178.0</v>
      </c>
      <c r="B180" s="24" t="s">
        <v>26</v>
      </c>
      <c r="C180" s="24" t="s">
        <v>27</v>
      </c>
      <c r="D180" s="24" t="s">
        <v>27</v>
      </c>
      <c r="E180" s="131" t="s">
        <v>205</v>
      </c>
      <c r="F180" s="24" t="s">
        <v>28</v>
      </c>
      <c r="G180" s="131">
        <v>48.0</v>
      </c>
      <c r="H180" s="24" t="s">
        <v>53</v>
      </c>
      <c r="I180" s="24" t="s">
        <v>30</v>
      </c>
      <c r="J180" s="24">
        <v>1.0</v>
      </c>
      <c r="K180" s="24" t="s">
        <v>32</v>
      </c>
      <c r="L180" s="24" t="s">
        <v>27</v>
      </c>
      <c r="M180" s="24" t="s">
        <v>27</v>
      </c>
      <c r="N180" s="24">
        <v>8.0</v>
      </c>
      <c r="O180" s="24">
        <v>0.0</v>
      </c>
      <c r="P180" s="24">
        <v>10.0</v>
      </c>
      <c r="Q180" s="24">
        <v>5.0</v>
      </c>
      <c r="R180" s="24" t="s">
        <v>28</v>
      </c>
      <c r="S180" s="24" t="s">
        <v>27</v>
      </c>
      <c r="T180" s="24">
        <v>574.512</v>
      </c>
      <c r="U180" s="24">
        <v>240.868</v>
      </c>
      <c r="V180" s="24">
        <v>0.0</v>
      </c>
      <c r="W180" s="24">
        <v>281.0</v>
      </c>
      <c r="X180" s="24">
        <v>10.79591</v>
      </c>
      <c r="Y180" s="253">
        <f t="shared" ref="Y180:Y188" si="19">iferror(X180/(AA180-AB180-AC180)*100,"")</f>
        <v>39.06461822</v>
      </c>
      <c r="Z180" s="280">
        <v>33.45</v>
      </c>
      <c r="AA180" s="255">
        <v>464.45086</v>
      </c>
      <c r="AB180" s="256">
        <v>436.69588</v>
      </c>
      <c r="AC180" s="27">
        <v>0.118949</v>
      </c>
      <c r="AD180" s="258"/>
      <c r="AE180" s="258"/>
      <c r="AF180" s="258"/>
      <c r="AG180" s="258"/>
      <c r="AH180" s="242"/>
      <c r="AI180" s="60"/>
      <c r="AJ180" s="243"/>
      <c r="AL180" s="123"/>
      <c r="AM180" s="123"/>
      <c r="AN180" s="123"/>
      <c r="AO180" s="123"/>
      <c r="AP180" s="123"/>
      <c r="AQ180" s="123"/>
      <c r="AR180" s="123"/>
      <c r="AS180" s="123"/>
    </row>
    <row r="181">
      <c r="A181" s="24">
        <v>179.0</v>
      </c>
      <c r="B181" s="24" t="s">
        <v>26</v>
      </c>
      <c r="C181" s="24" t="s">
        <v>27</v>
      </c>
      <c r="D181" s="24" t="s">
        <v>27</v>
      </c>
      <c r="E181" s="131" t="s">
        <v>205</v>
      </c>
      <c r="F181" s="24" t="s">
        <v>28</v>
      </c>
      <c r="G181" s="131">
        <v>48.0</v>
      </c>
      <c r="H181" s="24" t="s">
        <v>53</v>
      </c>
      <c r="I181" s="24" t="s">
        <v>30</v>
      </c>
      <c r="J181" s="24">
        <v>1.0</v>
      </c>
      <c r="K181" s="24" t="s">
        <v>33</v>
      </c>
      <c r="L181" s="24" t="s">
        <v>27</v>
      </c>
      <c r="M181" s="24" t="s">
        <v>28</v>
      </c>
      <c r="N181" s="24">
        <v>2.0</v>
      </c>
      <c r="O181" s="24">
        <v>4.0</v>
      </c>
      <c r="P181" s="24">
        <v>3.0</v>
      </c>
      <c r="Q181" s="24">
        <v>3.0</v>
      </c>
      <c r="R181" s="24" t="s">
        <v>28</v>
      </c>
      <c r="S181" s="24" t="s">
        <v>27</v>
      </c>
      <c r="T181" s="24">
        <v>449.199</v>
      </c>
      <c r="U181" s="24">
        <v>154.34</v>
      </c>
      <c r="V181" s="24">
        <v>0.0</v>
      </c>
      <c r="W181" s="24">
        <v>161.0</v>
      </c>
      <c r="X181" s="24">
        <v>12.6568</v>
      </c>
      <c r="Y181" s="253">
        <f t="shared" si="19"/>
        <v>48.32112827</v>
      </c>
      <c r="Z181" s="280">
        <v>27.157</v>
      </c>
      <c r="AA181" s="255">
        <v>488.15727</v>
      </c>
      <c r="AB181" s="256">
        <v>461.87034</v>
      </c>
      <c r="AC181" s="27">
        <v>0.093833</v>
      </c>
      <c r="AD181" s="258"/>
      <c r="AE181" s="258"/>
      <c r="AF181" s="258"/>
      <c r="AG181" s="258"/>
      <c r="AH181" s="242"/>
      <c r="AI181" s="60"/>
      <c r="AJ181" s="243"/>
      <c r="AL181" s="123"/>
      <c r="AM181" s="123"/>
      <c r="AN181" s="123"/>
      <c r="AO181" s="123"/>
      <c r="AP181" s="123"/>
      <c r="AQ181" s="123"/>
      <c r="AR181" s="123"/>
      <c r="AS181" s="123"/>
    </row>
    <row r="182">
      <c r="A182" s="24">
        <v>180.0</v>
      </c>
      <c r="B182" s="24" t="s">
        <v>26</v>
      </c>
      <c r="C182" s="24" t="s">
        <v>27</v>
      </c>
      <c r="D182" s="24" t="s">
        <v>27</v>
      </c>
      <c r="E182" s="131" t="s">
        <v>205</v>
      </c>
      <c r="F182" s="24" t="s">
        <v>28</v>
      </c>
      <c r="G182" s="131">
        <v>48.0</v>
      </c>
      <c r="H182" s="24" t="s">
        <v>53</v>
      </c>
      <c r="I182" s="24" t="s">
        <v>30</v>
      </c>
      <c r="J182" s="24">
        <v>1.0</v>
      </c>
      <c r="K182" s="24" t="s">
        <v>34</v>
      </c>
      <c r="L182" s="24" t="s">
        <v>27</v>
      </c>
      <c r="M182" s="24" t="s">
        <v>27</v>
      </c>
      <c r="N182" s="24">
        <v>0.0</v>
      </c>
      <c r="O182" s="24">
        <v>3.0</v>
      </c>
      <c r="P182" s="24">
        <v>2.0</v>
      </c>
      <c r="Q182" s="24">
        <v>2.0</v>
      </c>
      <c r="R182" s="24" t="s">
        <v>28</v>
      </c>
      <c r="S182" s="24" t="s">
        <v>27</v>
      </c>
      <c r="T182" s="24">
        <v>321.412</v>
      </c>
      <c r="U182" s="24">
        <v>150.402</v>
      </c>
      <c r="V182" s="24">
        <v>0.0</v>
      </c>
      <c r="W182" s="24">
        <v>165.0</v>
      </c>
      <c r="X182" s="24">
        <v>22.56987</v>
      </c>
      <c r="Y182" s="253">
        <f t="shared" si="19"/>
        <v>64.71069879</v>
      </c>
      <c r="Z182" s="281">
        <v>34.669</v>
      </c>
      <c r="AA182" s="255">
        <v>472.37697</v>
      </c>
      <c r="AB182" s="256">
        <v>437.41129</v>
      </c>
      <c r="AC182" s="27">
        <v>0.087568</v>
      </c>
      <c r="AD182" s="258"/>
      <c r="AE182" s="258"/>
      <c r="AF182" s="258"/>
      <c r="AG182" s="258"/>
      <c r="AH182" s="242"/>
      <c r="AI182" s="60"/>
      <c r="AJ182" s="243"/>
      <c r="AL182" s="123"/>
      <c r="AM182" s="123"/>
      <c r="AN182" s="123"/>
      <c r="AO182" s="123"/>
      <c r="AP182" s="123"/>
      <c r="AQ182" s="123"/>
      <c r="AR182" s="123"/>
      <c r="AS182" s="123"/>
    </row>
    <row r="183">
      <c r="A183" s="24">
        <v>181.0</v>
      </c>
      <c r="B183" s="24" t="s">
        <v>26</v>
      </c>
      <c r="C183" s="24" t="s">
        <v>27</v>
      </c>
      <c r="D183" s="24" t="s">
        <v>27</v>
      </c>
      <c r="E183" s="131" t="s">
        <v>205</v>
      </c>
      <c r="F183" s="24" t="s">
        <v>28</v>
      </c>
      <c r="G183" s="131">
        <v>48.0</v>
      </c>
      <c r="H183" s="24" t="s">
        <v>53</v>
      </c>
      <c r="I183" s="24" t="s">
        <v>30</v>
      </c>
      <c r="J183" s="24">
        <v>1.0</v>
      </c>
      <c r="K183" s="24" t="s">
        <v>35</v>
      </c>
      <c r="L183" s="24" t="s">
        <v>27</v>
      </c>
      <c r="M183" s="24" t="s">
        <v>28</v>
      </c>
      <c r="N183" s="24">
        <v>5.0</v>
      </c>
      <c r="O183" s="24">
        <v>4.0</v>
      </c>
      <c r="P183" s="24">
        <v>6.0</v>
      </c>
      <c r="Q183" s="24">
        <v>6.0</v>
      </c>
      <c r="R183" s="24" t="s">
        <v>28</v>
      </c>
      <c r="S183" s="24" t="s">
        <v>27</v>
      </c>
      <c r="T183" s="24">
        <v>478.961</v>
      </c>
      <c r="U183" s="24">
        <v>158.595</v>
      </c>
      <c r="V183" s="24">
        <v>0.0</v>
      </c>
      <c r="W183" s="24">
        <v>168.0</v>
      </c>
      <c r="X183" s="24">
        <v>11.70637</v>
      </c>
      <c r="Y183" s="253">
        <f t="shared" si="19"/>
        <v>45.98020926</v>
      </c>
      <c r="Z183" s="281">
        <v>24.86</v>
      </c>
      <c r="AA183" s="255">
        <v>468.29107</v>
      </c>
      <c r="AB183" s="256">
        <v>442.74547</v>
      </c>
      <c r="AC183" s="27">
        <v>0.086016</v>
      </c>
      <c r="AD183" s="258"/>
      <c r="AE183" s="258"/>
      <c r="AF183" s="258"/>
      <c r="AG183" s="258"/>
      <c r="AH183" s="242"/>
      <c r="AI183" s="60"/>
      <c r="AJ183" s="243"/>
      <c r="AL183" s="123"/>
      <c r="AM183" s="123"/>
      <c r="AN183" s="123"/>
      <c r="AO183" s="123"/>
      <c r="AP183" s="123"/>
      <c r="AQ183" s="123"/>
      <c r="AR183" s="123"/>
      <c r="AS183" s="123"/>
    </row>
    <row r="184">
      <c r="A184" s="24">
        <v>182.0</v>
      </c>
      <c r="B184" s="24" t="s">
        <v>26</v>
      </c>
      <c r="C184" s="24" t="s">
        <v>27</v>
      </c>
      <c r="D184" s="24" t="s">
        <v>27</v>
      </c>
      <c r="E184" s="131" t="s">
        <v>205</v>
      </c>
      <c r="F184" s="24" t="s">
        <v>28</v>
      </c>
      <c r="G184" s="131">
        <v>48.0</v>
      </c>
      <c r="H184" s="24" t="s">
        <v>53</v>
      </c>
      <c r="I184" s="24" t="s">
        <v>30</v>
      </c>
      <c r="J184" s="24">
        <v>1.0</v>
      </c>
      <c r="K184" s="24" t="s">
        <v>36</v>
      </c>
      <c r="L184" s="24" t="s">
        <v>27</v>
      </c>
      <c r="M184" s="24" t="s">
        <v>28</v>
      </c>
      <c r="N184" s="24">
        <v>0.0</v>
      </c>
      <c r="O184" s="24">
        <v>4.0</v>
      </c>
      <c r="P184" s="24">
        <v>1.0</v>
      </c>
      <c r="Q184" s="24">
        <v>1.0</v>
      </c>
      <c r="R184" s="24" t="s">
        <v>28</v>
      </c>
      <c r="S184" s="24" t="s">
        <v>28</v>
      </c>
      <c r="T184" s="24">
        <v>257.672</v>
      </c>
      <c r="U184" s="24">
        <v>51.714</v>
      </c>
      <c r="V184" s="24">
        <v>0.0</v>
      </c>
      <c r="W184" s="24">
        <v>44.0</v>
      </c>
      <c r="X184" s="24">
        <v>10.04598</v>
      </c>
      <c r="Y184" s="253">
        <f t="shared" si="19"/>
        <v>51.92204194</v>
      </c>
      <c r="Z184" s="281">
        <v>15.919</v>
      </c>
      <c r="AA184" s="255">
        <v>459.25716</v>
      </c>
      <c r="AB184" s="256">
        <v>439.81468</v>
      </c>
      <c r="AC184" s="27">
        <v>0.094281</v>
      </c>
      <c r="AD184" s="258"/>
      <c r="AE184" s="258"/>
      <c r="AF184" s="258"/>
      <c r="AG184" s="258"/>
      <c r="AH184" s="242"/>
      <c r="AI184" s="60"/>
      <c r="AJ184" s="243"/>
      <c r="AL184" s="123"/>
      <c r="AM184" s="123"/>
      <c r="AN184" s="123"/>
      <c r="AO184" s="123"/>
      <c r="AP184" s="123"/>
      <c r="AQ184" s="123"/>
      <c r="AR184" s="123"/>
      <c r="AS184" s="123"/>
    </row>
    <row r="185">
      <c r="A185" s="24">
        <v>183.0</v>
      </c>
      <c r="B185" s="24" t="s">
        <v>26</v>
      </c>
      <c r="C185" s="24" t="s">
        <v>27</v>
      </c>
      <c r="D185" s="24" t="s">
        <v>27</v>
      </c>
      <c r="E185" s="131" t="s">
        <v>205</v>
      </c>
      <c r="F185" s="24" t="s">
        <v>28</v>
      </c>
      <c r="G185" s="131">
        <v>48.0</v>
      </c>
      <c r="H185" s="24" t="s">
        <v>53</v>
      </c>
      <c r="I185" s="24" t="s">
        <v>30</v>
      </c>
      <c r="J185" s="24">
        <v>1.0</v>
      </c>
      <c r="K185" s="24" t="s">
        <v>37</v>
      </c>
      <c r="L185" s="24" t="s">
        <v>27</v>
      </c>
      <c r="M185" s="24" t="s">
        <v>27</v>
      </c>
      <c r="N185" s="24">
        <v>5.0</v>
      </c>
      <c r="O185" s="24">
        <v>5.0</v>
      </c>
      <c r="P185" s="24">
        <v>6.0</v>
      </c>
      <c r="Q185" s="24">
        <v>5.0</v>
      </c>
      <c r="R185" s="24" t="s">
        <v>28</v>
      </c>
      <c r="S185" s="24" t="s">
        <v>27</v>
      </c>
      <c r="T185" s="24">
        <v>710.326</v>
      </c>
      <c r="U185" s="24">
        <v>265.699</v>
      </c>
      <c r="V185" s="24">
        <v>0.0</v>
      </c>
      <c r="W185" s="24">
        <v>266.0</v>
      </c>
      <c r="X185" s="24">
        <v>31.90034</v>
      </c>
      <c r="Y185" s="253">
        <f t="shared" si="19"/>
        <v>63.6614054</v>
      </c>
      <c r="Z185" s="281">
        <v>47.866</v>
      </c>
      <c r="AA185" s="255">
        <v>488.89155</v>
      </c>
      <c r="AB185" s="256">
        <v>438.69653</v>
      </c>
      <c r="AC185" s="27">
        <v>0.085633</v>
      </c>
      <c r="AD185" s="258"/>
      <c r="AE185" s="258"/>
      <c r="AF185" s="258"/>
      <c r="AG185" s="258"/>
      <c r="AH185" s="242"/>
      <c r="AI185" s="60"/>
      <c r="AJ185" s="243"/>
      <c r="AL185" s="123"/>
      <c r="AM185" s="123"/>
      <c r="AN185" s="123"/>
      <c r="AO185" s="123"/>
      <c r="AP185" s="123"/>
      <c r="AQ185" s="123"/>
      <c r="AR185" s="123"/>
      <c r="AS185" s="123"/>
    </row>
    <row r="186">
      <c r="A186" s="24">
        <v>184.0</v>
      </c>
      <c r="B186" s="24" t="s">
        <v>26</v>
      </c>
      <c r="C186" s="24" t="s">
        <v>27</v>
      </c>
      <c r="D186" s="24" t="s">
        <v>27</v>
      </c>
      <c r="E186" s="131" t="s">
        <v>205</v>
      </c>
      <c r="F186" s="24" t="s">
        <v>28</v>
      </c>
      <c r="G186" s="131">
        <v>48.0</v>
      </c>
      <c r="H186" s="24" t="s">
        <v>53</v>
      </c>
      <c r="I186" s="24" t="s">
        <v>30</v>
      </c>
      <c r="J186" s="24">
        <v>1.0</v>
      </c>
      <c r="K186" s="24" t="s">
        <v>38</v>
      </c>
      <c r="L186" s="24" t="s">
        <v>27</v>
      </c>
      <c r="M186" s="24" t="s">
        <v>27</v>
      </c>
      <c r="N186" s="24">
        <v>7.0</v>
      </c>
      <c r="O186" s="24">
        <v>5.0</v>
      </c>
      <c r="P186" s="24">
        <v>8.0</v>
      </c>
      <c r="Q186" s="24">
        <v>8.0</v>
      </c>
      <c r="R186" s="24" t="s">
        <v>27</v>
      </c>
      <c r="S186" s="24" t="s">
        <v>27</v>
      </c>
      <c r="T186" s="24">
        <v>774.443</v>
      </c>
      <c r="U186" s="24">
        <v>200.902</v>
      </c>
      <c r="V186" s="24">
        <v>0.0</v>
      </c>
      <c r="W186" s="24">
        <v>233.0</v>
      </c>
      <c r="X186" s="24">
        <v>10.6456</v>
      </c>
      <c r="Y186" s="253">
        <f t="shared" si="19"/>
        <v>36.70116715</v>
      </c>
      <c r="Z186" s="281">
        <v>29.008</v>
      </c>
      <c r="AA186" s="282">
        <v>461.66629</v>
      </c>
      <c r="AB186" s="282">
        <v>432.58254</v>
      </c>
      <c r="AC186" s="282">
        <v>0.077588</v>
      </c>
      <c r="AD186" s="281"/>
      <c r="AE186" s="281"/>
      <c r="AF186" s="281"/>
      <c r="AG186" s="283"/>
      <c r="AH186" s="242"/>
      <c r="AI186" s="60"/>
      <c r="AJ186" s="243"/>
      <c r="AL186" s="123"/>
      <c r="AM186" s="123"/>
      <c r="AN186" s="123"/>
      <c r="AO186" s="123"/>
      <c r="AP186" s="123"/>
      <c r="AQ186" s="123"/>
      <c r="AR186" s="123"/>
      <c r="AS186" s="123"/>
    </row>
    <row r="187">
      <c r="A187" s="24">
        <v>185.0</v>
      </c>
      <c r="B187" s="24" t="s">
        <v>26</v>
      </c>
      <c r="C187" s="24" t="s">
        <v>27</v>
      </c>
      <c r="D187" s="24" t="s">
        <v>27</v>
      </c>
      <c r="E187" s="131" t="s">
        <v>205</v>
      </c>
      <c r="F187" s="24" t="s">
        <v>28</v>
      </c>
      <c r="G187" s="131">
        <v>48.0</v>
      </c>
      <c r="H187" s="24" t="s">
        <v>53</v>
      </c>
      <c r="I187" s="24" t="s">
        <v>30</v>
      </c>
      <c r="J187" s="24">
        <v>1.0</v>
      </c>
      <c r="K187" s="24" t="s">
        <v>39</v>
      </c>
      <c r="L187" s="24" t="s">
        <v>27</v>
      </c>
      <c r="M187" s="24" t="s">
        <v>27</v>
      </c>
      <c r="N187" s="24">
        <v>5.0</v>
      </c>
      <c r="O187" s="24">
        <v>6.0</v>
      </c>
      <c r="P187" s="24">
        <v>6.0</v>
      </c>
      <c r="Q187" s="24">
        <v>6.0</v>
      </c>
      <c r="R187" s="24" t="s">
        <v>28</v>
      </c>
      <c r="S187" s="24" t="s">
        <v>27</v>
      </c>
      <c r="T187" s="24">
        <v>414.186</v>
      </c>
      <c r="U187" s="24">
        <v>171.746</v>
      </c>
      <c r="V187" s="24">
        <v>0.0</v>
      </c>
      <c r="W187" s="24">
        <v>157.0</v>
      </c>
      <c r="X187" s="24">
        <v>67.24861</v>
      </c>
      <c r="Y187" s="253">
        <f t="shared" si="19"/>
        <v>82.94351542</v>
      </c>
      <c r="Z187" s="281">
        <v>81.055</v>
      </c>
      <c r="AA187" s="255">
        <v>512.16915</v>
      </c>
      <c r="AB187" s="256">
        <v>431.01453</v>
      </c>
      <c r="AC187" s="27">
        <v>0.077022</v>
      </c>
      <c r="AD187" s="258"/>
      <c r="AE187" s="258"/>
      <c r="AF187" s="258"/>
      <c r="AG187" s="258"/>
      <c r="AH187" s="242"/>
      <c r="AI187" s="60"/>
      <c r="AJ187" s="243"/>
      <c r="AL187" s="123"/>
      <c r="AM187" s="123"/>
      <c r="AN187" s="123"/>
      <c r="AO187" s="123"/>
      <c r="AP187" s="123"/>
      <c r="AQ187" s="123"/>
      <c r="AR187" s="123"/>
      <c r="AS187" s="123"/>
    </row>
    <row r="188">
      <c r="A188" s="24">
        <v>186.0</v>
      </c>
      <c r="B188" s="24" t="s">
        <v>26</v>
      </c>
      <c r="C188" s="24" t="s">
        <v>27</v>
      </c>
      <c r="D188" s="24" t="s">
        <v>27</v>
      </c>
      <c r="E188" s="131" t="s">
        <v>205</v>
      </c>
      <c r="F188" s="24" t="s">
        <v>28</v>
      </c>
      <c r="G188" s="131">
        <v>48.0</v>
      </c>
      <c r="H188" s="24" t="s">
        <v>53</v>
      </c>
      <c r="I188" s="24" t="s">
        <v>30</v>
      </c>
      <c r="J188" s="24">
        <v>1.0</v>
      </c>
      <c r="K188" s="24" t="s">
        <v>40</v>
      </c>
      <c r="L188" s="24" t="s">
        <v>27</v>
      </c>
      <c r="M188" s="24" t="s">
        <v>28</v>
      </c>
      <c r="N188" s="24">
        <v>3.0</v>
      </c>
      <c r="O188" s="24">
        <v>4.0</v>
      </c>
      <c r="P188" s="24">
        <v>4.0</v>
      </c>
      <c r="Q188" s="24">
        <v>4.0</v>
      </c>
      <c r="R188" s="24" t="s">
        <v>28</v>
      </c>
      <c r="S188" s="24" t="s">
        <v>27</v>
      </c>
      <c r="T188" s="24">
        <v>522.575</v>
      </c>
      <c r="U188" s="24">
        <v>196.802</v>
      </c>
      <c r="V188" s="24">
        <v>0.0</v>
      </c>
      <c r="W188" s="24">
        <v>282.0</v>
      </c>
      <c r="X188" s="24">
        <v>21.47008</v>
      </c>
      <c r="Y188" s="253">
        <f t="shared" si="19"/>
        <v>56.46904259</v>
      </c>
      <c r="Z188" s="281">
        <v>33.478</v>
      </c>
      <c r="AA188" s="255">
        <v>474.58236</v>
      </c>
      <c r="AB188" s="256">
        <v>436.47509</v>
      </c>
      <c r="AC188" s="27">
        <v>0.086296</v>
      </c>
      <c r="AD188" s="258"/>
      <c r="AE188" s="258"/>
      <c r="AF188" s="258"/>
      <c r="AG188" s="258"/>
      <c r="AH188" s="242"/>
      <c r="AI188" s="60"/>
      <c r="AJ188" s="243"/>
      <c r="AL188" s="123"/>
      <c r="AM188" s="123"/>
      <c r="AN188" s="123"/>
      <c r="AO188" s="123"/>
      <c r="AP188" s="123"/>
      <c r="AQ188" s="123"/>
      <c r="AR188" s="123"/>
      <c r="AS188" s="123"/>
    </row>
    <row r="189">
      <c r="A189" s="132">
        <v>187.0</v>
      </c>
      <c r="B189" s="132" t="s">
        <v>26</v>
      </c>
      <c r="C189" s="132" t="s">
        <v>27</v>
      </c>
      <c r="D189" s="132" t="s">
        <v>27</v>
      </c>
      <c r="E189" s="262" t="s">
        <v>205</v>
      </c>
      <c r="F189" s="132" t="s">
        <v>28</v>
      </c>
      <c r="G189" s="132">
        <v>48.0</v>
      </c>
      <c r="H189" s="132" t="s">
        <v>53</v>
      </c>
      <c r="I189" s="132" t="s">
        <v>30</v>
      </c>
      <c r="J189" s="132">
        <v>1.0</v>
      </c>
      <c r="K189" s="132" t="s">
        <v>41</v>
      </c>
      <c r="L189" s="132" t="s">
        <v>27</v>
      </c>
      <c r="M189" s="132" t="s">
        <v>27</v>
      </c>
      <c r="N189" s="132">
        <v>4.0</v>
      </c>
      <c r="O189" s="132">
        <v>0.0</v>
      </c>
      <c r="P189" s="132">
        <v>6.0</v>
      </c>
      <c r="Q189" s="132">
        <v>3.0</v>
      </c>
      <c r="R189" s="132" t="s">
        <v>28</v>
      </c>
      <c r="S189" s="132" t="s">
        <v>27</v>
      </c>
      <c r="T189" s="263"/>
      <c r="U189" s="263"/>
      <c r="V189" s="263"/>
      <c r="W189" s="263"/>
      <c r="X189" s="263"/>
      <c r="Y189" s="263"/>
      <c r="Z189" s="264"/>
      <c r="AA189" s="265"/>
      <c r="AB189" s="263"/>
      <c r="AC189" s="263"/>
      <c r="AD189" s="263"/>
      <c r="AE189" s="263"/>
      <c r="AF189" s="263"/>
      <c r="AG189" s="132" t="s">
        <v>206</v>
      </c>
      <c r="AH189" s="242"/>
      <c r="AI189" s="60"/>
      <c r="AJ189" s="243"/>
      <c r="AL189" s="123"/>
      <c r="AM189" s="123"/>
      <c r="AN189" s="123"/>
      <c r="AO189" s="123"/>
      <c r="AP189" s="123"/>
      <c r="AQ189" s="123"/>
      <c r="AR189" s="123"/>
      <c r="AS189" s="123"/>
    </row>
    <row r="190">
      <c r="A190" s="24">
        <v>188.0</v>
      </c>
      <c r="B190" s="24" t="s">
        <v>26</v>
      </c>
      <c r="C190" s="24" t="s">
        <v>27</v>
      </c>
      <c r="D190" s="24" t="s">
        <v>27</v>
      </c>
      <c r="E190" s="131" t="s">
        <v>205</v>
      </c>
      <c r="F190" s="24" t="s">
        <v>28</v>
      </c>
      <c r="G190" s="24">
        <v>48.0</v>
      </c>
      <c r="H190" s="24" t="s">
        <v>53</v>
      </c>
      <c r="I190" s="24" t="s">
        <v>30</v>
      </c>
      <c r="J190" s="24">
        <v>1.0</v>
      </c>
      <c r="K190" s="24" t="s">
        <v>42</v>
      </c>
      <c r="L190" s="24" t="s">
        <v>27</v>
      </c>
      <c r="M190" s="24" t="s">
        <v>28</v>
      </c>
      <c r="N190" s="24">
        <v>1.0</v>
      </c>
      <c r="O190" s="24">
        <v>5.0</v>
      </c>
      <c r="P190" s="24">
        <v>2.0</v>
      </c>
      <c r="Q190" s="24">
        <v>2.0</v>
      </c>
      <c r="R190" s="24" t="s">
        <v>27</v>
      </c>
      <c r="S190" s="24" t="s">
        <v>27</v>
      </c>
      <c r="T190" s="24">
        <v>358.189</v>
      </c>
      <c r="U190" s="24">
        <v>82.817</v>
      </c>
      <c r="V190" s="24">
        <v>0.0</v>
      </c>
      <c r="W190" s="24">
        <v>114.0</v>
      </c>
      <c r="X190" s="24">
        <v>32.04882</v>
      </c>
      <c r="Y190" s="253">
        <f t="shared" ref="Y190:Y199" si="20">iferror(X190/(AA190-AB190-AC190)*100,"")</f>
        <v>73.191608</v>
      </c>
      <c r="Z190" s="281">
        <v>40.538</v>
      </c>
      <c r="AA190" s="255">
        <v>476.97656</v>
      </c>
      <c r="AB190" s="256">
        <v>433.1096</v>
      </c>
      <c r="AC190" s="27">
        <v>0.079399</v>
      </c>
      <c r="AD190" s="258"/>
      <c r="AE190" s="258"/>
      <c r="AF190" s="258"/>
      <c r="AG190" s="258"/>
      <c r="AH190" s="242"/>
      <c r="AI190" s="60"/>
      <c r="AJ190" s="243"/>
      <c r="AL190" s="123"/>
      <c r="AM190" s="123"/>
      <c r="AN190" s="123"/>
      <c r="AO190" s="123"/>
      <c r="AP190" s="123"/>
      <c r="AQ190" s="123"/>
      <c r="AR190" s="123"/>
      <c r="AS190" s="123"/>
    </row>
    <row r="191">
      <c r="A191" s="24">
        <v>189.0</v>
      </c>
      <c r="B191" s="24" t="s">
        <v>26</v>
      </c>
      <c r="C191" s="24" t="s">
        <v>27</v>
      </c>
      <c r="D191" s="24" t="s">
        <v>27</v>
      </c>
      <c r="E191" s="131" t="s">
        <v>205</v>
      </c>
      <c r="F191" s="24" t="s">
        <v>28</v>
      </c>
      <c r="G191" s="24">
        <v>48.0</v>
      </c>
      <c r="H191" s="24" t="s">
        <v>53</v>
      </c>
      <c r="I191" s="24" t="s">
        <v>30</v>
      </c>
      <c r="J191" s="24">
        <v>1.0</v>
      </c>
      <c r="K191" s="24" t="s">
        <v>43</v>
      </c>
      <c r="L191" s="24" t="s">
        <v>27</v>
      </c>
      <c r="M191" s="24" t="s">
        <v>27</v>
      </c>
      <c r="N191" s="24">
        <v>1.0</v>
      </c>
      <c r="O191" s="24">
        <v>0.0</v>
      </c>
      <c r="P191" s="24">
        <v>2.0</v>
      </c>
      <c r="Q191" s="24">
        <v>2.0</v>
      </c>
      <c r="R191" s="24" t="s">
        <v>28</v>
      </c>
      <c r="S191" s="24" t="s">
        <v>27</v>
      </c>
      <c r="T191" s="24">
        <v>149.094</v>
      </c>
      <c r="U191" s="24">
        <v>66.977</v>
      </c>
      <c r="V191" s="24">
        <v>0.0</v>
      </c>
      <c r="W191" s="24">
        <v>71.0</v>
      </c>
      <c r="X191" s="24">
        <v>235.45125</v>
      </c>
      <c r="Y191" s="253">
        <f t="shared" si="20"/>
        <v>96.19601114</v>
      </c>
      <c r="Z191" s="281">
        <v>244.229</v>
      </c>
      <c r="AA191" s="255">
        <v>679.33412</v>
      </c>
      <c r="AB191" s="256">
        <v>434.4588</v>
      </c>
      <c r="AC191" s="27">
        <v>0.113352</v>
      </c>
      <c r="AD191" s="258"/>
      <c r="AE191" s="258"/>
      <c r="AF191" s="258"/>
      <c r="AG191" s="258"/>
      <c r="AH191" s="242"/>
      <c r="AI191" s="60"/>
      <c r="AJ191" s="243"/>
      <c r="AL191" s="123"/>
      <c r="AM191" s="123"/>
      <c r="AN191" s="123"/>
      <c r="AO191" s="123"/>
      <c r="AP191" s="123"/>
      <c r="AQ191" s="123"/>
      <c r="AR191" s="123"/>
      <c r="AS191" s="123"/>
    </row>
    <row r="192">
      <c r="A192" s="24">
        <v>190.0</v>
      </c>
      <c r="B192" s="24" t="s">
        <v>26</v>
      </c>
      <c r="C192" s="24" t="s">
        <v>27</v>
      </c>
      <c r="D192" s="24" t="s">
        <v>27</v>
      </c>
      <c r="E192" s="131" t="s">
        <v>205</v>
      </c>
      <c r="F192" s="24" t="s">
        <v>28</v>
      </c>
      <c r="G192" s="24">
        <v>48.0</v>
      </c>
      <c r="H192" s="24" t="s">
        <v>53</v>
      </c>
      <c r="I192" s="24" t="s">
        <v>30</v>
      </c>
      <c r="J192" s="24">
        <v>1.0</v>
      </c>
      <c r="K192" s="24" t="s">
        <v>44</v>
      </c>
      <c r="L192" s="24" t="s">
        <v>27</v>
      </c>
      <c r="M192" s="24" t="s">
        <v>28</v>
      </c>
      <c r="N192" s="24">
        <v>1.0</v>
      </c>
      <c r="O192" s="24">
        <v>4.0</v>
      </c>
      <c r="P192" s="24">
        <v>2.0</v>
      </c>
      <c r="Q192" s="24">
        <v>2.0</v>
      </c>
      <c r="R192" s="24" t="s">
        <v>27</v>
      </c>
      <c r="S192" s="24" t="s">
        <v>28</v>
      </c>
      <c r="T192" s="24">
        <v>410.565</v>
      </c>
      <c r="U192" s="24">
        <v>107.362</v>
      </c>
      <c r="V192" s="24">
        <v>0.0</v>
      </c>
      <c r="W192" s="24">
        <v>72.0</v>
      </c>
      <c r="X192" s="24">
        <v>7.52511</v>
      </c>
      <c r="Y192" s="253">
        <f t="shared" si="20"/>
        <v>38.4360569</v>
      </c>
      <c r="Z192" s="281">
        <v>15.23</v>
      </c>
      <c r="AA192" s="255">
        <v>482.18732</v>
      </c>
      <c r="AB192" s="256">
        <v>462.52347</v>
      </c>
      <c r="AC192" s="27">
        <v>0.085593</v>
      </c>
      <c r="AD192" s="258"/>
      <c r="AE192" s="258"/>
      <c r="AF192" s="258"/>
      <c r="AG192" s="258"/>
      <c r="AH192" s="242"/>
      <c r="AI192" s="60"/>
      <c r="AJ192" s="243"/>
      <c r="AL192" s="123"/>
      <c r="AM192" s="123"/>
      <c r="AN192" s="123"/>
      <c r="AO192" s="123"/>
      <c r="AP192" s="123"/>
      <c r="AQ192" s="123"/>
      <c r="AR192" s="123"/>
      <c r="AS192" s="123"/>
    </row>
    <row r="193">
      <c r="A193" s="24">
        <v>191.0</v>
      </c>
      <c r="B193" s="24" t="s">
        <v>26</v>
      </c>
      <c r="C193" s="24" t="s">
        <v>27</v>
      </c>
      <c r="D193" s="24" t="s">
        <v>27</v>
      </c>
      <c r="E193" s="131" t="s">
        <v>205</v>
      </c>
      <c r="F193" s="24" t="s">
        <v>28</v>
      </c>
      <c r="G193" s="24">
        <v>48.0</v>
      </c>
      <c r="H193" s="24" t="s">
        <v>53</v>
      </c>
      <c r="I193" s="24" t="s">
        <v>30</v>
      </c>
      <c r="J193" s="24">
        <v>1.0</v>
      </c>
      <c r="K193" s="24" t="s">
        <v>45</v>
      </c>
      <c r="L193" s="24" t="s">
        <v>27</v>
      </c>
      <c r="M193" s="24" t="s">
        <v>27</v>
      </c>
      <c r="N193" s="24">
        <v>1.0</v>
      </c>
      <c r="O193" s="24">
        <v>4.0</v>
      </c>
      <c r="P193" s="24">
        <v>2.0</v>
      </c>
      <c r="Q193" s="24">
        <v>2.0</v>
      </c>
      <c r="R193" s="24" t="s">
        <v>28</v>
      </c>
      <c r="S193" s="24" t="s">
        <v>27</v>
      </c>
      <c r="T193" s="24">
        <v>291.018</v>
      </c>
      <c r="U193" s="24">
        <v>79.876</v>
      </c>
      <c r="V193" s="24">
        <v>0.0</v>
      </c>
      <c r="W193" s="24">
        <v>102.0</v>
      </c>
      <c r="X193" s="24">
        <v>7.47103</v>
      </c>
      <c r="Y193" s="253">
        <f t="shared" si="20"/>
        <v>39.2701717</v>
      </c>
      <c r="Z193" s="43">
        <v>14.829</v>
      </c>
      <c r="AA193" s="255">
        <v>490.48336</v>
      </c>
      <c r="AB193" s="256">
        <v>471.3501</v>
      </c>
      <c r="AC193" s="27">
        <v>0.108566</v>
      </c>
      <c r="AD193" s="258"/>
      <c r="AE193" s="258"/>
      <c r="AF193" s="258"/>
      <c r="AG193" s="258"/>
      <c r="AH193" s="242"/>
      <c r="AI193" s="60"/>
      <c r="AJ193" s="243"/>
      <c r="AL193" s="123"/>
      <c r="AM193" s="123"/>
      <c r="AN193" s="123"/>
      <c r="AO193" s="123"/>
      <c r="AP193" s="123"/>
      <c r="AQ193" s="123"/>
      <c r="AR193" s="123"/>
      <c r="AS193" s="123"/>
    </row>
    <row r="194">
      <c r="A194" s="24">
        <v>192.0</v>
      </c>
      <c r="B194" s="27" t="s">
        <v>26</v>
      </c>
      <c r="C194" s="27" t="s">
        <v>27</v>
      </c>
      <c r="D194" s="27" t="s">
        <v>27</v>
      </c>
      <c r="E194" s="131" t="s">
        <v>205</v>
      </c>
      <c r="F194" s="27" t="s">
        <v>28</v>
      </c>
      <c r="G194" s="24">
        <v>48.0</v>
      </c>
      <c r="H194" s="27" t="s">
        <v>53</v>
      </c>
      <c r="I194" s="27" t="s">
        <v>30</v>
      </c>
      <c r="J194" s="27">
        <v>1.0</v>
      </c>
      <c r="K194" s="27" t="s">
        <v>46</v>
      </c>
      <c r="L194" s="27" t="s">
        <v>27</v>
      </c>
      <c r="M194" s="27" t="s">
        <v>27</v>
      </c>
      <c r="N194" s="27">
        <v>1.0</v>
      </c>
      <c r="O194" s="27">
        <v>0.0</v>
      </c>
      <c r="P194" s="27">
        <v>3.0</v>
      </c>
      <c r="Q194" s="27">
        <v>3.0</v>
      </c>
      <c r="R194" s="27" t="s">
        <v>28</v>
      </c>
      <c r="S194" s="27" t="s">
        <v>27</v>
      </c>
      <c r="T194" s="27">
        <v>573.519</v>
      </c>
      <c r="U194" s="27">
        <v>244.037</v>
      </c>
      <c r="V194" s="27">
        <v>0.0</v>
      </c>
      <c r="W194" s="27">
        <v>327.0</v>
      </c>
      <c r="X194" s="27">
        <v>49.144</v>
      </c>
      <c r="Y194" s="253">
        <f t="shared" si="20"/>
        <v>74.09820074</v>
      </c>
      <c r="Z194" s="43">
        <v>62.029</v>
      </c>
      <c r="AA194" s="33">
        <v>496.64885</v>
      </c>
      <c r="AB194" s="256">
        <v>430.20958</v>
      </c>
      <c r="AC194" s="27">
        <v>0.116472</v>
      </c>
      <c r="AD194" s="37"/>
      <c r="AE194" s="37"/>
      <c r="AF194" s="37"/>
      <c r="AG194" s="27"/>
      <c r="AH194" s="242"/>
      <c r="AI194" s="60"/>
      <c r="AJ194" s="243"/>
      <c r="AL194" s="123"/>
      <c r="AM194" s="123"/>
      <c r="AN194" s="123"/>
      <c r="AO194" s="123"/>
      <c r="AP194" s="123"/>
      <c r="AQ194" s="123"/>
      <c r="AR194" s="123"/>
      <c r="AS194" s="123"/>
    </row>
    <row r="195">
      <c r="A195" s="24">
        <v>193.0</v>
      </c>
      <c r="B195" s="24" t="s">
        <v>26</v>
      </c>
      <c r="C195" s="24" t="s">
        <v>27</v>
      </c>
      <c r="D195" s="24" t="s">
        <v>27</v>
      </c>
      <c r="E195" s="131" t="s">
        <v>205</v>
      </c>
      <c r="F195" s="24" t="s">
        <v>28</v>
      </c>
      <c r="G195" s="24">
        <v>48.0</v>
      </c>
      <c r="H195" s="24" t="s">
        <v>53</v>
      </c>
      <c r="I195" s="24" t="s">
        <v>30</v>
      </c>
      <c r="J195" s="24">
        <v>1.0</v>
      </c>
      <c r="K195" s="24" t="s">
        <v>47</v>
      </c>
      <c r="L195" s="24" t="s">
        <v>27</v>
      </c>
      <c r="M195" s="24" t="s">
        <v>27</v>
      </c>
      <c r="N195" s="24">
        <v>2.0</v>
      </c>
      <c r="O195" s="24">
        <v>3.0</v>
      </c>
      <c r="P195" s="24">
        <v>3.0</v>
      </c>
      <c r="Q195" s="24">
        <v>2.0</v>
      </c>
      <c r="R195" s="24" t="s">
        <v>28</v>
      </c>
      <c r="S195" s="24" t="s">
        <v>28</v>
      </c>
      <c r="T195" s="24">
        <v>350.12</v>
      </c>
      <c r="U195" s="24">
        <v>47.777</v>
      </c>
      <c r="V195" s="24">
        <v>0.0</v>
      </c>
      <c r="W195" s="24">
        <v>41.0</v>
      </c>
      <c r="X195" s="24">
        <v>22.49083</v>
      </c>
      <c r="Y195" s="253">
        <f t="shared" si="20"/>
        <v>67.12634228</v>
      </c>
      <c r="Z195" s="281">
        <v>29.536</v>
      </c>
      <c r="AA195" s="255">
        <v>485.49686</v>
      </c>
      <c r="AB195" s="256">
        <v>451.91786</v>
      </c>
      <c r="AC195" s="27">
        <v>0.073778</v>
      </c>
      <c r="AD195" s="258"/>
      <c r="AE195" s="258"/>
      <c r="AF195" s="258"/>
      <c r="AG195" s="258"/>
      <c r="AH195" s="242"/>
      <c r="AI195" s="60"/>
      <c r="AJ195" s="243"/>
      <c r="AL195" s="123"/>
      <c r="AM195" s="123"/>
      <c r="AN195" s="123"/>
      <c r="AO195" s="123"/>
      <c r="AP195" s="123"/>
      <c r="AQ195" s="123"/>
      <c r="AR195" s="123"/>
      <c r="AS195" s="123"/>
    </row>
    <row r="196">
      <c r="A196" s="24">
        <v>194.0</v>
      </c>
      <c r="B196" s="24" t="s">
        <v>26</v>
      </c>
      <c r="C196" s="24" t="s">
        <v>27</v>
      </c>
      <c r="D196" s="24" t="s">
        <v>27</v>
      </c>
      <c r="E196" s="131" t="s">
        <v>205</v>
      </c>
      <c r="F196" s="24" t="s">
        <v>28</v>
      </c>
      <c r="G196" s="24">
        <v>48.0</v>
      </c>
      <c r="H196" s="24" t="s">
        <v>53</v>
      </c>
      <c r="I196" s="24" t="s">
        <v>30</v>
      </c>
      <c r="J196" s="24">
        <v>1.0</v>
      </c>
      <c r="K196" s="24" t="s">
        <v>48</v>
      </c>
      <c r="L196" s="24" t="s">
        <v>27</v>
      </c>
      <c r="M196" s="24" t="s">
        <v>27</v>
      </c>
      <c r="N196" s="24">
        <v>2.0</v>
      </c>
      <c r="O196" s="24">
        <v>2.0</v>
      </c>
      <c r="P196" s="24">
        <v>4.0</v>
      </c>
      <c r="Q196" s="24">
        <v>3.0</v>
      </c>
      <c r="R196" s="24" t="s">
        <v>28</v>
      </c>
      <c r="S196" s="24" t="s">
        <v>27</v>
      </c>
      <c r="T196" s="24">
        <v>421.836</v>
      </c>
      <c r="U196" s="24">
        <v>169.57</v>
      </c>
      <c r="V196" s="24">
        <v>0.0</v>
      </c>
      <c r="W196" s="24">
        <v>193.0</v>
      </c>
      <c r="X196" s="24">
        <v>33.08286</v>
      </c>
      <c r="Y196" s="253">
        <f t="shared" si="20"/>
        <v>70.49227953</v>
      </c>
      <c r="Z196" s="258">
        <v>42.403</v>
      </c>
      <c r="AA196" s="255">
        <v>473.03239</v>
      </c>
      <c r="AB196" s="256">
        <v>425.98124</v>
      </c>
      <c r="AC196" s="27">
        <v>0.119968</v>
      </c>
      <c r="AD196" s="258"/>
      <c r="AE196" s="258"/>
      <c r="AF196" s="258"/>
      <c r="AG196" s="258"/>
      <c r="AH196" s="242"/>
      <c r="AI196" s="60"/>
      <c r="AJ196" s="243"/>
      <c r="AL196" s="123"/>
      <c r="AM196" s="123"/>
      <c r="AN196" s="123"/>
      <c r="AO196" s="123"/>
      <c r="AP196" s="123"/>
      <c r="AQ196" s="123"/>
      <c r="AR196" s="123"/>
      <c r="AS196" s="123"/>
    </row>
    <row r="197">
      <c r="A197" s="24">
        <v>195.0</v>
      </c>
      <c r="B197" s="24" t="s">
        <v>26</v>
      </c>
      <c r="C197" s="24" t="s">
        <v>27</v>
      </c>
      <c r="D197" s="24" t="s">
        <v>27</v>
      </c>
      <c r="E197" s="131" t="s">
        <v>205</v>
      </c>
      <c r="F197" s="24" t="s">
        <v>28</v>
      </c>
      <c r="G197" s="24">
        <v>48.0</v>
      </c>
      <c r="H197" s="24" t="s">
        <v>53</v>
      </c>
      <c r="I197" s="24" t="s">
        <v>30</v>
      </c>
      <c r="J197" s="24">
        <v>1.0</v>
      </c>
      <c r="K197" s="24" t="s">
        <v>49</v>
      </c>
      <c r="L197" s="24" t="s">
        <v>27</v>
      </c>
      <c r="M197" s="24" t="s">
        <v>28</v>
      </c>
      <c r="N197" s="24">
        <v>1.0</v>
      </c>
      <c r="O197" s="24">
        <v>6.0</v>
      </c>
      <c r="P197" s="24">
        <v>2.0</v>
      </c>
      <c r="Q197" s="24">
        <v>2.0</v>
      </c>
      <c r="R197" s="24" t="s">
        <v>28</v>
      </c>
      <c r="S197" s="24" t="s">
        <v>28</v>
      </c>
      <c r="T197" s="24">
        <v>809.844</v>
      </c>
      <c r="U197" s="24">
        <v>317.545</v>
      </c>
      <c r="V197" s="24">
        <v>0.0</v>
      </c>
      <c r="W197" s="24">
        <v>169.0</v>
      </c>
      <c r="X197" s="24">
        <v>63.93635</v>
      </c>
      <c r="Y197" s="253">
        <f t="shared" si="20"/>
        <v>78.9541629</v>
      </c>
      <c r="Z197" s="281">
        <v>75.37</v>
      </c>
      <c r="AA197" s="255">
        <v>506.80281</v>
      </c>
      <c r="AB197" s="256">
        <v>425.74701</v>
      </c>
      <c r="AC197" s="27">
        <v>0.076726</v>
      </c>
      <c r="AD197" s="258"/>
      <c r="AE197" s="258"/>
      <c r="AF197" s="258"/>
      <c r="AG197" s="258"/>
      <c r="AH197" s="242"/>
      <c r="AI197" s="60"/>
      <c r="AJ197" s="243"/>
      <c r="AL197" s="123"/>
      <c r="AM197" s="123"/>
      <c r="AN197" s="123"/>
      <c r="AO197" s="123"/>
      <c r="AP197" s="123"/>
      <c r="AQ197" s="123"/>
      <c r="AR197" s="123"/>
      <c r="AS197" s="123"/>
    </row>
    <row r="198">
      <c r="A198" s="24">
        <v>196.0</v>
      </c>
      <c r="B198" s="24" t="s">
        <v>26</v>
      </c>
      <c r="C198" s="24" t="s">
        <v>27</v>
      </c>
      <c r="D198" s="24" t="s">
        <v>27</v>
      </c>
      <c r="E198" s="131" t="s">
        <v>205</v>
      </c>
      <c r="F198" s="24" t="s">
        <v>28</v>
      </c>
      <c r="G198" s="24">
        <v>48.0</v>
      </c>
      <c r="H198" s="24" t="s">
        <v>53</v>
      </c>
      <c r="I198" s="24" t="s">
        <v>30</v>
      </c>
      <c r="J198" s="24">
        <v>1.0</v>
      </c>
      <c r="K198" s="24" t="s">
        <v>50</v>
      </c>
      <c r="L198" s="24" t="s">
        <v>27</v>
      </c>
      <c r="M198" s="24" t="s">
        <v>27</v>
      </c>
      <c r="N198" s="24">
        <v>2.0</v>
      </c>
      <c r="O198" s="24">
        <v>3.0</v>
      </c>
      <c r="P198" s="24">
        <v>5.0</v>
      </c>
      <c r="Q198" s="24">
        <v>5.0</v>
      </c>
      <c r="R198" s="24" t="s">
        <v>28</v>
      </c>
      <c r="S198" s="24" t="s">
        <v>27</v>
      </c>
      <c r="T198" s="24">
        <v>596.237</v>
      </c>
      <c r="U198" s="24">
        <v>248.488</v>
      </c>
      <c r="V198" s="24">
        <v>0.0</v>
      </c>
      <c r="W198" s="24">
        <v>251.0</v>
      </c>
      <c r="X198" s="24">
        <v>19.09551</v>
      </c>
      <c r="Y198" s="253">
        <f t="shared" si="20"/>
        <v>53.43606402</v>
      </c>
      <c r="Z198" s="281">
        <v>30.827</v>
      </c>
      <c r="AA198" s="255">
        <v>467.57614</v>
      </c>
      <c r="AB198" s="256">
        <v>431.76736</v>
      </c>
      <c r="AC198" s="27">
        <v>0.073532</v>
      </c>
      <c r="AD198" s="258"/>
      <c r="AE198" s="258"/>
      <c r="AF198" s="258"/>
      <c r="AG198" s="258"/>
      <c r="AH198" s="242"/>
      <c r="AI198" s="60"/>
      <c r="AJ198" s="243"/>
      <c r="AL198" s="123"/>
      <c r="AM198" s="123"/>
      <c r="AN198" s="123"/>
      <c r="AO198" s="123"/>
      <c r="AP198" s="123"/>
      <c r="AQ198" s="123"/>
      <c r="AR198" s="123"/>
      <c r="AS198" s="123"/>
    </row>
    <row r="199">
      <c r="A199" s="24">
        <v>197.0</v>
      </c>
      <c r="B199" s="24" t="s">
        <v>26</v>
      </c>
      <c r="C199" s="24" t="s">
        <v>27</v>
      </c>
      <c r="D199" s="24" t="s">
        <v>27</v>
      </c>
      <c r="E199" s="131" t="s">
        <v>205</v>
      </c>
      <c r="F199" s="24" t="s">
        <v>28</v>
      </c>
      <c r="G199" s="24">
        <v>48.0</v>
      </c>
      <c r="H199" s="24" t="s">
        <v>53</v>
      </c>
      <c r="I199" s="24" t="s">
        <v>30</v>
      </c>
      <c r="J199" s="24">
        <v>1.0</v>
      </c>
      <c r="K199" s="24" t="s">
        <v>51</v>
      </c>
      <c r="L199" s="24" t="s">
        <v>27</v>
      </c>
      <c r="M199" s="24" t="s">
        <v>27</v>
      </c>
      <c r="N199" s="24">
        <v>3.0</v>
      </c>
      <c r="O199" s="24">
        <v>4.0</v>
      </c>
      <c r="P199" s="24">
        <v>6.0</v>
      </c>
      <c r="Q199" s="24">
        <v>4.0</v>
      </c>
      <c r="R199" s="24" t="s">
        <v>28</v>
      </c>
      <c r="S199" s="24" t="s">
        <v>27</v>
      </c>
      <c r="T199" s="24">
        <v>1983.915</v>
      </c>
      <c r="U199" s="24">
        <v>1200.896</v>
      </c>
      <c r="V199" s="24">
        <v>0.0</v>
      </c>
      <c r="W199" s="24">
        <v>1561.0</v>
      </c>
      <c r="X199" s="24">
        <v>3949.081994</v>
      </c>
      <c r="Y199" s="253">
        <f t="shared" si="20"/>
        <v>98.6191991</v>
      </c>
      <c r="Z199" s="281">
        <v>3995.807</v>
      </c>
      <c r="AA199" s="255">
        <v>4426.410128</v>
      </c>
      <c r="AB199" s="256">
        <v>421.90787</v>
      </c>
      <c r="AC199" s="27">
        <v>0.127826</v>
      </c>
      <c r="AD199" s="258"/>
      <c r="AE199" s="258"/>
      <c r="AF199" s="258"/>
      <c r="AG199" s="258"/>
      <c r="AH199" s="242"/>
      <c r="AI199" s="60"/>
      <c r="AJ199" s="243"/>
      <c r="AL199" s="123"/>
      <c r="AM199" s="123"/>
      <c r="AN199" s="123"/>
      <c r="AO199" s="123"/>
      <c r="AP199" s="123"/>
      <c r="AQ199" s="123"/>
      <c r="AR199" s="123"/>
      <c r="AS199" s="123"/>
    </row>
    <row r="200">
      <c r="A200" s="132">
        <v>198.0</v>
      </c>
      <c r="B200" s="132" t="s">
        <v>26</v>
      </c>
      <c r="C200" s="132" t="s">
        <v>27</v>
      </c>
      <c r="D200" s="132" t="s">
        <v>27</v>
      </c>
      <c r="E200" s="262" t="s">
        <v>205</v>
      </c>
      <c r="F200" s="132" t="s">
        <v>28</v>
      </c>
      <c r="G200" s="132">
        <v>48.0</v>
      </c>
      <c r="H200" s="132" t="s">
        <v>53</v>
      </c>
      <c r="I200" s="132" t="s">
        <v>30</v>
      </c>
      <c r="J200" s="132">
        <v>1.0</v>
      </c>
      <c r="K200" s="132" t="s">
        <v>52</v>
      </c>
      <c r="L200" s="132" t="s">
        <v>27</v>
      </c>
      <c r="M200" s="132" t="s">
        <v>27</v>
      </c>
      <c r="N200" s="132">
        <v>0.0</v>
      </c>
      <c r="O200" s="132">
        <v>0.0</v>
      </c>
      <c r="P200" s="132">
        <v>3.0</v>
      </c>
      <c r="Q200" s="132">
        <v>2.0</v>
      </c>
      <c r="R200" s="132" t="s">
        <v>28</v>
      </c>
      <c r="S200" s="132" t="s">
        <v>27</v>
      </c>
      <c r="T200" s="263"/>
      <c r="U200" s="263"/>
      <c r="V200" s="263"/>
      <c r="W200" s="263"/>
      <c r="X200" s="263"/>
      <c r="Y200" s="263"/>
      <c r="Z200" s="132"/>
      <c r="AA200" s="132"/>
      <c r="AB200" s="263"/>
      <c r="AC200" s="263"/>
      <c r="AD200" s="263"/>
      <c r="AE200" s="263"/>
      <c r="AF200" s="263"/>
      <c r="AG200" s="132" t="s">
        <v>207</v>
      </c>
      <c r="AH200" s="242"/>
      <c r="AI200" s="60"/>
      <c r="AJ200" s="243"/>
      <c r="AL200" s="123"/>
      <c r="AM200" s="123"/>
      <c r="AN200" s="123"/>
      <c r="AO200" s="123"/>
      <c r="AP200" s="123"/>
      <c r="AQ200" s="123"/>
      <c r="AR200" s="123"/>
      <c r="AS200" s="123"/>
    </row>
    <row r="201">
      <c r="A201" s="24">
        <v>199.0</v>
      </c>
      <c r="B201" s="131" t="s">
        <v>26</v>
      </c>
      <c r="C201" s="131" t="s">
        <v>27</v>
      </c>
      <c r="D201" s="131" t="s">
        <v>27</v>
      </c>
      <c r="E201" s="131" t="s">
        <v>205</v>
      </c>
      <c r="F201" s="131" t="s">
        <v>28</v>
      </c>
      <c r="G201" s="131">
        <v>48.0</v>
      </c>
      <c r="H201" s="131" t="s">
        <v>53</v>
      </c>
      <c r="I201" s="131" t="s">
        <v>30</v>
      </c>
      <c r="J201" s="131">
        <v>2.0</v>
      </c>
      <c r="K201" s="131" t="s">
        <v>31</v>
      </c>
      <c r="L201" s="131" t="s">
        <v>27</v>
      </c>
      <c r="M201" s="131" t="s">
        <v>28</v>
      </c>
      <c r="N201" s="131">
        <v>0.0</v>
      </c>
      <c r="O201" s="131">
        <v>7.0</v>
      </c>
      <c r="P201" s="131">
        <v>1.0</v>
      </c>
      <c r="Q201" s="131">
        <v>1.0</v>
      </c>
      <c r="R201" s="131" t="s">
        <v>28</v>
      </c>
      <c r="S201" s="131" t="s">
        <v>27</v>
      </c>
      <c r="T201" s="131">
        <v>470.703</v>
      </c>
      <c r="U201" s="131">
        <v>94.981</v>
      </c>
      <c r="V201" s="131">
        <v>0.0</v>
      </c>
      <c r="W201" s="131">
        <v>140.0</v>
      </c>
      <c r="X201" s="131">
        <v>64.58321</v>
      </c>
      <c r="Y201" s="253">
        <f>iferror(round(X201/(AA201-AB201-AC201)*100,4),"")</f>
        <v>79.742</v>
      </c>
      <c r="Z201" s="278">
        <v>78.218</v>
      </c>
      <c r="AA201" s="279">
        <v>537.58632</v>
      </c>
      <c r="AB201" s="256">
        <v>456.51031</v>
      </c>
      <c r="AC201" s="27">
        <v>0.085802</v>
      </c>
      <c r="AD201" s="260"/>
      <c r="AE201" s="260"/>
      <c r="AF201" s="260"/>
      <c r="AG201" s="260"/>
      <c r="AH201" s="242"/>
      <c r="AI201" s="60"/>
      <c r="AJ201" s="243"/>
      <c r="AL201" s="123"/>
      <c r="AM201" s="123"/>
      <c r="AN201" s="123"/>
      <c r="AO201" s="123"/>
      <c r="AP201" s="123"/>
      <c r="AQ201" s="123"/>
      <c r="AR201" s="123"/>
      <c r="AS201" s="123"/>
    </row>
    <row r="202">
      <c r="A202" s="24">
        <v>200.0</v>
      </c>
      <c r="B202" s="24" t="s">
        <v>26</v>
      </c>
      <c r="C202" s="24" t="s">
        <v>27</v>
      </c>
      <c r="D202" s="24" t="s">
        <v>27</v>
      </c>
      <c r="E202" s="131" t="s">
        <v>205</v>
      </c>
      <c r="F202" s="24" t="s">
        <v>28</v>
      </c>
      <c r="G202" s="131">
        <v>48.0</v>
      </c>
      <c r="H202" s="24" t="s">
        <v>53</v>
      </c>
      <c r="I202" s="24" t="s">
        <v>30</v>
      </c>
      <c r="J202" s="131">
        <v>2.0</v>
      </c>
      <c r="K202" s="24" t="s">
        <v>32</v>
      </c>
      <c r="L202" s="24" t="s">
        <v>27</v>
      </c>
      <c r="M202" s="24" t="s">
        <v>27</v>
      </c>
      <c r="N202" s="24">
        <v>8.0</v>
      </c>
      <c r="O202" s="24">
        <v>0.0</v>
      </c>
      <c r="P202" s="24">
        <v>10.0</v>
      </c>
      <c r="Q202" s="24">
        <v>5.0</v>
      </c>
      <c r="R202" s="24" t="s">
        <v>28</v>
      </c>
      <c r="S202" s="24" t="s">
        <v>27</v>
      </c>
      <c r="T202" s="24">
        <v>576.722</v>
      </c>
      <c r="U202" s="24">
        <v>253.826</v>
      </c>
      <c r="V202" s="24">
        <v>0.0</v>
      </c>
      <c r="W202" s="24">
        <v>281.0</v>
      </c>
      <c r="X202" s="24">
        <v>20.997535</v>
      </c>
      <c r="Y202" s="253">
        <f t="shared" ref="Y202:Y210" si="21">iferror(X202/(AA202-AB202-AC202)*100,"")</f>
        <v>54.58239037</v>
      </c>
      <c r="Z202" s="280">
        <v>51.397</v>
      </c>
      <c r="AA202" s="255">
        <v>488.00222</v>
      </c>
      <c r="AB202" s="256">
        <v>449.41221</v>
      </c>
      <c r="AC202" s="27">
        <v>0.120579</v>
      </c>
      <c r="AD202" s="258"/>
      <c r="AE202" s="258"/>
      <c r="AF202" s="258"/>
      <c r="AG202" s="258"/>
      <c r="AH202" s="242"/>
      <c r="AI202" s="60"/>
      <c r="AJ202" s="243"/>
      <c r="AL202" s="123"/>
      <c r="AM202" s="123"/>
      <c r="AN202" s="123"/>
      <c r="AO202" s="123"/>
      <c r="AP202" s="123"/>
      <c r="AQ202" s="123"/>
      <c r="AR202" s="123"/>
      <c r="AS202" s="123"/>
    </row>
    <row r="203">
      <c r="A203" s="24">
        <v>201.0</v>
      </c>
      <c r="B203" s="24" t="s">
        <v>26</v>
      </c>
      <c r="C203" s="24" t="s">
        <v>27</v>
      </c>
      <c r="D203" s="24" t="s">
        <v>27</v>
      </c>
      <c r="E203" s="131" t="s">
        <v>205</v>
      </c>
      <c r="F203" s="24" t="s">
        <v>28</v>
      </c>
      <c r="G203" s="131">
        <v>48.0</v>
      </c>
      <c r="H203" s="24" t="s">
        <v>53</v>
      </c>
      <c r="I203" s="24" t="s">
        <v>30</v>
      </c>
      <c r="J203" s="131">
        <v>2.0</v>
      </c>
      <c r="K203" s="24" t="s">
        <v>33</v>
      </c>
      <c r="L203" s="24" t="s">
        <v>27</v>
      </c>
      <c r="M203" s="24" t="s">
        <v>28</v>
      </c>
      <c r="N203" s="24">
        <v>2.0</v>
      </c>
      <c r="O203" s="24">
        <v>4.0</v>
      </c>
      <c r="P203" s="24">
        <v>3.0</v>
      </c>
      <c r="Q203" s="24">
        <v>3.0</v>
      </c>
      <c r="R203" s="24" t="s">
        <v>28</v>
      </c>
      <c r="S203" s="24" t="s">
        <v>27</v>
      </c>
      <c r="T203" s="24">
        <v>461.352</v>
      </c>
      <c r="U203" s="24">
        <v>154.024</v>
      </c>
      <c r="V203" s="24">
        <v>0.0</v>
      </c>
      <c r="W203" s="24">
        <v>163.0</v>
      </c>
      <c r="X203" s="24">
        <v>23.37656</v>
      </c>
      <c r="Y203" s="253">
        <f t="shared" si="21"/>
        <v>63.6843945</v>
      </c>
      <c r="Z203" s="280">
        <v>36.768</v>
      </c>
      <c r="AA203" s="255">
        <v>475.50947</v>
      </c>
      <c r="AB203" s="256">
        <v>438.71045</v>
      </c>
      <c r="AC203" s="27">
        <v>0.092131</v>
      </c>
      <c r="AD203" s="258"/>
      <c r="AE203" s="258"/>
      <c r="AF203" s="258"/>
      <c r="AG203" s="258"/>
      <c r="AH203" s="242"/>
      <c r="AI203" s="60"/>
      <c r="AJ203" s="243"/>
      <c r="AL203" s="123"/>
      <c r="AM203" s="123"/>
      <c r="AN203" s="123"/>
      <c r="AO203" s="123"/>
      <c r="AP203" s="123"/>
      <c r="AQ203" s="123"/>
      <c r="AR203" s="123"/>
      <c r="AS203" s="123"/>
    </row>
    <row r="204">
      <c r="A204" s="24">
        <v>202.0</v>
      </c>
      <c r="B204" s="24" t="s">
        <v>26</v>
      </c>
      <c r="C204" s="24" t="s">
        <v>27</v>
      </c>
      <c r="D204" s="24" t="s">
        <v>27</v>
      </c>
      <c r="E204" s="131" t="s">
        <v>205</v>
      </c>
      <c r="F204" s="24" t="s">
        <v>28</v>
      </c>
      <c r="G204" s="131">
        <v>48.0</v>
      </c>
      <c r="H204" s="24" t="s">
        <v>53</v>
      </c>
      <c r="I204" s="24" t="s">
        <v>30</v>
      </c>
      <c r="J204" s="131">
        <v>2.0</v>
      </c>
      <c r="K204" s="24" t="s">
        <v>34</v>
      </c>
      <c r="L204" s="24" t="s">
        <v>27</v>
      </c>
      <c r="M204" s="24" t="s">
        <v>27</v>
      </c>
      <c r="N204" s="24">
        <v>0.0</v>
      </c>
      <c r="O204" s="24">
        <v>3.0</v>
      </c>
      <c r="P204" s="24">
        <v>2.0</v>
      </c>
      <c r="Q204" s="24">
        <v>2.0</v>
      </c>
      <c r="R204" s="24" t="s">
        <v>28</v>
      </c>
      <c r="S204" s="24" t="s">
        <v>27</v>
      </c>
      <c r="T204" s="24">
        <v>322.215</v>
      </c>
      <c r="U204" s="24">
        <v>153.603</v>
      </c>
      <c r="V204" s="24">
        <v>0.0</v>
      </c>
      <c r="W204" s="24">
        <v>165.0</v>
      </c>
      <c r="X204" s="24">
        <v>44.69579</v>
      </c>
      <c r="Y204" s="253">
        <f t="shared" si="21"/>
        <v>78.14472133</v>
      </c>
      <c r="Z204" s="281">
        <v>59.141</v>
      </c>
      <c r="AA204" s="255">
        <v>488.53929</v>
      </c>
      <c r="AB204" s="256">
        <v>431.259</v>
      </c>
      <c r="AC204" s="27">
        <v>0.084117</v>
      </c>
      <c r="AD204" s="258"/>
      <c r="AE204" s="258"/>
      <c r="AF204" s="258"/>
      <c r="AG204" s="258"/>
      <c r="AH204" s="242"/>
      <c r="AI204" s="60"/>
      <c r="AJ204" s="243"/>
      <c r="AL204" s="123"/>
      <c r="AM204" s="123"/>
      <c r="AN204" s="123"/>
      <c r="AO204" s="123"/>
      <c r="AP204" s="123"/>
      <c r="AQ204" s="123"/>
      <c r="AR204" s="123"/>
      <c r="AS204" s="123"/>
    </row>
    <row r="205">
      <c r="A205" s="24">
        <v>203.0</v>
      </c>
      <c r="B205" s="24" t="s">
        <v>26</v>
      </c>
      <c r="C205" s="24" t="s">
        <v>27</v>
      </c>
      <c r="D205" s="24" t="s">
        <v>27</v>
      </c>
      <c r="E205" s="131" t="s">
        <v>205</v>
      </c>
      <c r="F205" s="24" t="s">
        <v>28</v>
      </c>
      <c r="G205" s="131">
        <v>48.0</v>
      </c>
      <c r="H205" s="24" t="s">
        <v>53</v>
      </c>
      <c r="I205" s="24" t="s">
        <v>30</v>
      </c>
      <c r="J205" s="131">
        <v>2.0</v>
      </c>
      <c r="K205" s="24" t="s">
        <v>35</v>
      </c>
      <c r="L205" s="24" t="s">
        <v>27</v>
      </c>
      <c r="M205" s="24" t="s">
        <v>28</v>
      </c>
      <c r="N205" s="24">
        <v>5.0</v>
      </c>
      <c r="O205" s="24">
        <v>4.0</v>
      </c>
      <c r="P205" s="24">
        <v>6.0</v>
      </c>
      <c r="Q205" s="24">
        <v>6.0</v>
      </c>
      <c r="R205" s="24" t="s">
        <v>28</v>
      </c>
      <c r="S205" s="24" t="s">
        <v>27</v>
      </c>
      <c r="T205" s="24">
        <v>485.643</v>
      </c>
      <c r="U205" s="24">
        <v>174.822</v>
      </c>
      <c r="V205" s="24">
        <v>0.0</v>
      </c>
      <c r="W205" s="24">
        <v>179.0</v>
      </c>
      <c r="X205" s="24">
        <v>24.05865</v>
      </c>
      <c r="Y205" s="253">
        <f t="shared" si="21"/>
        <v>61.4924896</v>
      </c>
      <c r="Z205" s="281">
        <v>35.51</v>
      </c>
      <c r="AA205" s="255">
        <v>504.06782</v>
      </c>
      <c r="AB205" s="256">
        <v>464.85873</v>
      </c>
      <c r="AC205" s="27">
        <v>0.084556</v>
      </c>
      <c r="AD205" s="258"/>
      <c r="AE205" s="258"/>
      <c r="AF205" s="258"/>
      <c r="AG205" s="258"/>
      <c r="AH205" s="242"/>
      <c r="AI205" s="60"/>
      <c r="AJ205" s="243"/>
      <c r="AL205" s="123"/>
      <c r="AM205" s="123"/>
      <c r="AN205" s="123"/>
      <c r="AO205" s="123"/>
      <c r="AP205" s="123"/>
      <c r="AQ205" s="123"/>
      <c r="AR205" s="123"/>
      <c r="AS205" s="123"/>
    </row>
    <row r="206">
      <c r="A206" s="24">
        <v>204.0</v>
      </c>
      <c r="B206" s="24" t="s">
        <v>26</v>
      </c>
      <c r="C206" s="24" t="s">
        <v>27</v>
      </c>
      <c r="D206" s="24" t="s">
        <v>27</v>
      </c>
      <c r="E206" s="131" t="s">
        <v>205</v>
      </c>
      <c r="F206" s="24" t="s">
        <v>28</v>
      </c>
      <c r="G206" s="131">
        <v>48.0</v>
      </c>
      <c r="H206" s="24" t="s">
        <v>53</v>
      </c>
      <c r="I206" s="24" t="s">
        <v>30</v>
      </c>
      <c r="J206" s="131">
        <v>2.0</v>
      </c>
      <c r="K206" s="24" t="s">
        <v>36</v>
      </c>
      <c r="L206" s="24" t="s">
        <v>27</v>
      </c>
      <c r="M206" s="24" t="s">
        <v>28</v>
      </c>
      <c r="N206" s="24">
        <v>0.0</v>
      </c>
      <c r="O206" s="24">
        <v>4.0</v>
      </c>
      <c r="P206" s="24">
        <v>1.0</v>
      </c>
      <c r="Q206" s="24">
        <v>1.0</v>
      </c>
      <c r="R206" s="24" t="s">
        <v>28</v>
      </c>
      <c r="S206" s="24" t="s">
        <v>28</v>
      </c>
      <c r="T206" s="24">
        <v>257.607</v>
      </c>
      <c r="U206" s="24">
        <v>51.968</v>
      </c>
      <c r="V206" s="24">
        <v>0.0</v>
      </c>
      <c r="W206" s="24">
        <v>44.0</v>
      </c>
      <c r="X206" s="24">
        <v>19.26228</v>
      </c>
      <c r="Y206" s="253">
        <f t="shared" si="21"/>
        <v>67.19664333</v>
      </c>
      <c r="Z206" s="281">
        <v>28.584</v>
      </c>
      <c r="AA206" s="255">
        <v>457.90932</v>
      </c>
      <c r="AB206" s="256">
        <v>429.13807</v>
      </c>
      <c r="AC206" s="27">
        <v>0.105711</v>
      </c>
      <c r="AD206" s="258"/>
      <c r="AE206" s="258"/>
      <c r="AF206" s="258"/>
      <c r="AG206" s="258"/>
      <c r="AH206" s="242"/>
      <c r="AI206" s="60"/>
      <c r="AJ206" s="243"/>
      <c r="AL206" s="123"/>
      <c r="AM206" s="123"/>
      <c r="AN206" s="123"/>
      <c r="AO206" s="123"/>
      <c r="AP206" s="123"/>
      <c r="AQ206" s="123"/>
      <c r="AR206" s="123"/>
      <c r="AS206" s="123"/>
    </row>
    <row r="207">
      <c r="A207" s="24">
        <v>205.0</v>
      </c>
      <c r="B207" s="24" t="s">
        <v>26</v>
      </c>
      <c r="C207" s="24" t="s">
        <v>27</v>
      </c>
      <c r="D207" s="24" t="s">
        <v>27</v>
      </c>
      <c r="E207" s="131" t="s">
        <v>205</v>
      </c>
      <c r="F207" s="24" t="s">
        <v>28</v>
      </c>
      <c r="G207" s="131">
        <v>48.0</v>
      </c>
      <c r="H207" s="24" t="s">
        <v>53</v>
      </c>
      <c r="I207" s="24" t="s">
        <v>30</v>
      </c>
      <c r="J207" s="131">
        <v>2.0</v>
      </c>
      <c r="K207" s="24" t="s">
        <v>37</v>
      </c>
      <c r="L207" s="24" t="s">
        <v>27</v>
      </c>
      <c r="M207" s="24" t="s">
        <v>27</v>
      </c>
      <c r="N207" s="24">
        <v>5.0</v>
      </c>
      <c r="O207" s="24">
        <v>5.0</v>
      </c>
      <c r="P207" s="24">
        <v>6.0</v>
      </c>
      <c r="Q207" s="24">
        <v>5.0</v>
      </c>
      <c r="R207" s="24" t="s">
        <v>28</v>
      </c>
      <c r="S207" s="24" t="s">
        <v>27</v>
      </c>
      <c r="T207" s="24">
        <v>700.5</v>
      </c>
      <c r="U207" s="24">
        <v>262.76</v>
      </c>
      <c r="V207" s="24">
        <v>0.0</v>
      </c>
      <c r="W207" s="24">
        <v>266.0</v>
      </c>
      <c r="X207" s="24">
        <v>60.39353</v>
      </c>
      <c r="Y207" s="253">
        <f t="shared" si="21"/>
        <v>77.0448084</v>
      </c>
      <c r="Z207" s="281">
        <v>81.59</v>
      </c>
      <c r="AA207" s="255">
        <v>504.83179</v>
      </c>
      <c r="AB207" s="256">
        <v>426.35565</v>
      </c>
      <c r="AC207" s="27">
        <v>0.0886</v>
      </c>
      <c r="AD207" s="258"/>
      <c r="AE207" s="258"/>
      <c r="AF207" s="258"/>
      <c r="AG207" s="258"/>
      <c r="AH207" s="242"/>
      <c r="AI207" s="60"/>
      <c r="AJ207" s="243"/>
      <c r="AL207" s="123"/>
      <c r="AM207" s="123"/>
      <c r="AN207" s="123"/>
      <c r="AO207" s="123"/>
      <c r="AP207" s="123"/>
      <c r="AQ207" s="123"/>
      <c r="AR207" s="123"/>
      <c r="AS207" s="123"/>
    </row>
    <row r="208">
      <c r="A208" s="24">
        <v>206.0</v>
      </c>
      <c r="B208" s="24" t="s">
        <v>26</v>
      </c>
      <c r="C208" s="24" t="s">
        <v>27</v>
      </c>
      <c r="D208" s="24" t="s">
        <v>27</v>
      </c>
      <c r="E208" s="131" t="s">
        <v>205</v>
      </c>
      <c r="F208" s="24" t="s">
        <v>28</v>
      </c>
      <c r="G208" s="131">
        <v>48.0</v>
      </c>
      <c r="H208" s="24" t="s">
        <v>53</v>
      </c>
      <c r="I208" s="24" t="s">
        <v>30</v>
      </c>
      <c r="J208" s="131">
        <v>2.0</v>
      </c>
      <c r="K208" s="24" t="s">
        <v>38</v>
      </c>
      <c r="L208" s="24" t="s">
        <v>27</v>
      </c>
      <c r="M208" s="24" t="s">
        <v>27</v>
      </c>
      <c r="N208" s="24">
        <v>7.0</v>
      </c>
      <c r="O208" s="24">
        <v>5.0</v>
      </c>
      <c r="P208" s="24">
        <v>8.0</v>
      </c>
      <c r="Q208" s="24">
        <v>8.0</v>
      </c>
      <c r="R208" s="24" t="s">
        <v>27</v>
      </c>
      <c r="S208" s="24" t="s">
        <v>27</v>
      </c>
      <c r="T208" s="24">
        <v>779.706</v>
      </c>
      <c r="U208" s="24">
        <v>217.445</v>
      </c>
      <c r="V208" s="24">
        <v>0.0</v>
      </c>
      <c r="W208" s="24">
        <v>237.0</v>
      </c>
      <c r="X208" s="24">
        <v>23.3279</v>
      </c>
      <c r="Y208" s="253">
        <f t="shared" si="21"/>
        <v>56.03729225</v>
      </c>
      <c r="Z208" s="281">
        <v>40.749</v>
      </c>
      <c r="AA208" s="282">
        <v>490.22574</v>
      </c>
      <c r="AB208" s="282">
        <v>448.5206</v>
      </c>
      <c r="AC208" s="282">
        <v>0.075898</v>
      </c>
      <c r="AD208" s="281"/>
      <c r="AE208" s="281"/>
      <c r="AF208" s="281"/>
      <c r="AG208" s="283"/>
      <c r="AH208" s="242"/>
      <c r="AI208" s="60"/>
      <c r="AJ208" s="243"/>
      <c r="AL208" s="123"/>
      <c r="AM208" s="123"/>
      <c r="AN208" s="123"/>
      <c r="AO208" s="123"/>
      <c r="AP208" s="123"/>
      <c r="AQ208" s="123"/>
      <c r="AR208" s="123"/>
      <c r="AS208" s="123"/>
    </row>
    <row r="209">
      <c r="A209" s="24">
        <v>207.0</v>
      </c>
      <c r="B209" s="24" t="s">
        <v>26</v>
      </c>
      <c r="C209" s="24" t="s">
        <v>27</v>
      </c>
      <c r="D209" s="24" t="s">
        <v>27</v>
      </c>
      <c r="E209" s="131" t="s">
        <v>205</v>
      </c>
      <c r="F209" s="24" t="s">
        <v>28</v>
      </c>
      <c r="G209" s="131">
        <v>48.0</v>
      </c>
      <c r="H209" s="24" t="s">
        <v>53</v>
      </c>
      <c r="I209" s="24" t="s">
        <v>30</v>
      </c>
      <c r="J209" s="131">
        <v>2.0</v>
      </c>
      <c r="K209" s="24" t="s">
        <v>39</v>
      </c>
      <c r="L209" s="24" t="s">
        <v>27</v>
      </c>
      <c r="M209" s="24" t="s">
        <v>27</v>
      </c>
      <c r="N209" s="24">
        <v>5.0</v>
      </c>
      <c r="O209" s="24">
        <v>6.0</v>
      </c>
      <c r="P209" s="24">
        <v>6.0</v>
      </c>
      <c r="Q209" s="24">
        <v>6.0</v>
      </c>
      <c r="R209" s="24" t="s">
        <v>28</v>
      </c>
      <c r="S209" s="24" t="s">
        <v>27</v>
      </c>
      <c r="T209" s="24">
        <v>412.552</v>
      </c>
      <c r="U209" s="24">
        <v>147.877</v>
      </c>
      <c r="V209" s="24">
        <v>0.0</v>
      </c>
      <c r="W209" s="24">
        <v>162.0</v>
      </c>
      <c r="X209" s="24">
        <v>144.42655</v>
      </c>
      <c r="Y209" s="253">
        <f t="shared" si="21"/>
        <v>91.28739392</v>
      </c>
      <c r="Z209" s="281">
        <v>152.669</v>
      </c>
      <c r="AA209" s="255">
        <v>589.02338</v>
      </c>
      <c r="AB209" s="256">
        <v>430.73755</v>
      </c>
      <c r="AC209" s="27">
        <v>0.074993</v>
      </c>
      <c r="AD209" s="258"/>
      <c r="AE209" s="258"/>
      <c r="AF209" s="258"/>
      <c r="AG209" s="258"/>
      <c r="AH209" s="242"/>
      <c r="AI209" s="60"/>
      <c r="AJ209" s="243"/>
      <c r="AL209" s="123"/>
      <c r="AM209" s="123"/>
      <c r="AN209" s="123"/>
      <c r="AO209" s="123"/>
      <c r="AP209" s="123"/>
      <c r="AQ209" s="123"/>
      <c r="AR209" s="123"/>
      <c r="AS209" s="123"/>
    </row>
    <row r="210">
      <c r="A210" s="24">
        <v>208.0</v>
      </c>
      <c r="B210" s="24" t="s">
        <v>26</v>
      </c>
      <c r="C210" s="24" t="s">
        <v>27</v>
      </c>
      <c r="D210" s="24" t="s">
        <v>27</v>
      </c>
      <c r="E210" s="131" t="s">
        <v>205</v>
      </c>
      <c r="F210" s="24" t="s">
        <v>28</v>
      </c>
      <c r="G210" s="131">
        <v>48.0</v>
      </c>
      <c r="H210" s="24" t="s">
        <v>53</v>
      </c>
      <c r="I210" s="24" t="s">
        <v>30</v>
      </c>
      <c r="J210" s="131">
        <v>2.0</v>
      </c>
      <c r="K210" s="24" t="s">
        <v>40</v>
      </c>
      <c r="L210" s="24" t="s">
        <v>27</v>
      </c>
      <c r="M210" s="24" t="s">
        <v>28</v>
      </c>
      <c r="N210" s="24">
        <v>3.0</v>
      </c>
      <c r="O210" s="24">
        <v>4.0</v>
      </c>
      <c r="P210" s="24">
        <v>4.0</v>
      </c>
      <c r="Q210" s="24">
        <v>4.0</v>
      </c>
      <c r="R210" s="24" t="s">
        <v>28</v>
      </c>
      <c r="S210" s="24" t="s">
        <v>27</v>
      </c>
      <c r="T210" s="24">
        <v>514.955</v>
      </c>
      <c r="U210" s="24">
        <v>203.587</v>
      </c>
      <c r="V210" s="24">
        <v>0.0</v>
      </c>
      <c r="W210" s="24">
        <v>279.0</v>
      </c>
      <c r="X210" s="24">
        <v>50.08667</v>
      </c>
      <c r="Y210" s="253">
        <f t="shared" si="21"/>
        <v>75.04004774</v>
      </c>
      <c r="Z210" s="281">
        <v>61.604</v>
      </c>
      <c r="AA210" s="255">
        <v>538.67547</v>
      </c>
      <c r="AB210" s="256">
        <v>471.84508</v>
      </c>
      <c r="AC210" s="27">
        <v>0.083804</v>
      </c>
      <c r="AD210" s="258"/>
      <c r="AE210" s="258"/>
      <c r="AF210" s="258"/>
      <c r="AG210" s="258"/>
      <c r="AH210" s="242"/>
      <c r="AI210" s="60"/>
      <c r="AJ210" s="243"/>
      <c r="AL210" s="123"/>
      <c r="AM210" s="123"/>
      <c r="AN210" s="123"/>
      <c r="AO210" s="123"/>
      <c r="AP210" s="123"/>
      <c r="AQ210" s="123"/>
      <c r="AR210" s="123"/>
      <c r="AS210" s="123"/>
    </row>
    <row r="211">
      <c r="A211" s="132">
        <v>209.0</v>
      </c>
      <c r="B211" s="132" t="s">
        <v>26</v>
      </c>
      <c r="C211" s="132" t="s">
        <v>27</v>
      </c>
      <c r="D211" s="132" t="s">
        <v>27</v>
      </c>
      <c r="E211" s="262" t="s">
        <v>205</v>
      </c>
      <c r="F211" s="132" t="s">
        <v>28</v>
      </c>
      <c r="G211" s="132">
        <v>48.0</v>
      </c>
      <c r="H211" s="132" t="s">
        <v>53</v>
      </c>
      <c r="I211" s="132" t="s">
        <v>30</v>
      </c>
      <c r="J211" s="132">
        <v>2.0</v>
      </c>
      <c r="K211" s="132" t="s">
        <v>41</v>
      </c>
      <c r="L211" s="132" t="s">
        <v>27</v>
      </c>
      <c r="M211" s="132" t="s">
        <v>27</v>
      </c>
      <c r="N211" s="132">
        <v>4.0</v>
      </c>
      <c r="O211" s="132">
        <v>0.0</v>
      </c>
      <c r="P211" s="132">
        <v>6.0</v>
      </c>
      <c r="Q211" s="132">
        <v>3.0</v>
      </c>
      <c r="R211" s="132" t="s">
        <v>28</v>
      </c>
      <c r="S211" s="132" t="s">
        <v>27</v>
      </c>
      <c r="T211" s="263"/>
      <c r="U211" s="263"/>
      <c r="V211" s="263"/>
      <c r="W211" s="263"/>
      <c r="X211" s="263"/>
      <c r="Y211" s="263"/>
      <c r="Z211" s="264"/>
      <c r="AA211" s="265"/>
      <c r="AB211" s="263"/>
      <c r="AC211" s="263"/>
      <c r="AD211" s="263"/>
      <c r="AE211" s="263"/>
      <c r="AF211" s="263"/>
      <c r="AG211" s="132" t="s">
        <v>206</v>
      </c>
      <c r="AH211" s="242"/>
      <c r="AI211" s="60"/>
      <c r="AJ211" s="243"/>
      <c r="AL211" s="123"/>
      <c r="AM211" s="123"/>
      <c r="AN211" s="123"/>
      <c r="AO211" s="123"/>
      <c r="AP211" s="123"/>
      <c r="AQ211" s="123"/>
      <c r="AR211" s="123"/>
      <c r="AS211" s="123"/>
    </row>
    <row r="212">
      <c r="A212" s="24">
        <v>210.0</v>
      </c>
      <c r="B212" s="24" t="s">
        <v>26</v>
      </c>
      <c r="C212" s="24" t="s">
        <v>27</v>
      </c>
      <c r="D212" s="24" t="s">
        <v>27</v>
      </c>
      <c r="E212" s="131" t="s">
        <v>205</v>
      </c>
      <c r="F212" s="24" t="s">
        <v>28</v>
      </c>
      <c r="G212" s="24">
        <v>48.0</v>
      </c>
      <c r="H212" s="24" t="s">
        <v>53</v>
      </c>
      <c r="I212" s="24" t="s">
        <v>30</v>
      </c>
      <c r="J212" s="24">
        <v>2.0</v>
      </c>
      <c r="K212" s="24" t="s">
        <v>42</v>
      </c>
      <c r="L212" s="24" t="s">
        <v>27</v>
      </c>
      <c r="M212" s="24" t="s">
        <v>28</v>
      </c>
      <c r="N212" s="24">
        <v>1.0</v>
      </c>
      <c r="O212" s="24">
        <v>5.0</v>
      </c>
      <c r="P212" s="24">
        <v>2.0</v>
      </c>
      <c r="Q212" s="24">
        <v>2.0</v>
      </c>
      <c r="R212" s="24" t="s">
        <v>27</v>
      </c>
      <c r="S212" s="24" t="s">
        <v>27</v>
      </c>
      <c r="T212" s="24">
        <v>358.281</v>
      </c>
      <c r="U212" s="24">
        <v>81.698</v>
      </c>
      <c r="V212" s="24">
        <v>0.0</v>
      </c>
      <c r="W212" s="24">
        <v>114.0</v>
      </c>
      <c r="X212" s="24">
        <v>62.07008</v>
      </c>
      <c r="Y212" s="253">
        <f t="shared" ref="Y212:Y221" si="22">iferror(X212/(AA212-AB212-AC212)*100,"")</f>
        <v>83.24668465</v>
      </c>
      <c r="Z212" s="281">
        <v>69.902</v>
      </c>
      <c r="AA212" s="255">
        <v>502.72831</v>
      </c>
      <c r="AB212" s="256">
        <v>428.09557</v>
      </c>
      <c r="AC212" s="27">
        <v>0.071116</v>
      </c>
      <c r="AD212" s="258"/>
      <c r="AE212" s="258"/>
      <c r="AF212" s="258"/>
      <c r="AG212" s="258"/>
      <c r="AH212" s="242"/>
      <c r="AI212" s="60"/>
      <c r="AJ212" s="243"/>
      <c r="AL212" s="123"/>
      <c r="AM212" s="123"/>
      <c r="AN212" s="123"/>
      <c r="AO212" s="123"/>
      <c r="AP212" s="123"/>
      <c r="AQ212" s="123"/>
      <c r="AR212" s="123"/>
      <c r="AS212" s="123"/>
    </row>
    <row r="213">
      <c r="A213" s="24">
        <v>211.0</v>
      </c>
      <c r="B213" s="24" t="s">
        <v>26</v>
      </c>
      <c r="C213" s="24" t="s">
        <v>27</v>
      </c>
      <c r="D213" s="24" t="s">
        <v>27</v>
      </c>
      <c r="E213" s="131" t="s">
        <v>205</v>
      </c>
      <c r="F213" s="24" t="s">
        <v>28</v>
      </c>
      <c r="G213" s="24">
        <v>48.0</v>
      </c>
      <c r="H213" s="24" t="s">
        <v>53</v>
      </c>
      <c r="I213" s="24" t="s">
        <v>30</v>
      </c>
      <c r="J213" s="24">
        <v>2.0</v>
      </c>
      <c r="K213" s="24" t="s">
        <v>43</v>
      </c>
      <c r="L213" s="24" t="s">
        <v>27</v>
      </c>
      <c r="M213" s="24" t="s">
        <v>27</v>
      </c>
      <c r="N213" s="24">
        <v>1.0</v>
      </c>
      <c r="O213" s="24">
        <v>0.0</v>
      </c>
      <c r="P213" s="24">
        <v>2.0</v>
      </c>
      <c r="Q213" s="24">
        <v>2.0</v>
      </c>
      <c r="R213" s="24" t="s">
        <v>28</v>
      </c>
      <c r="S213" s="24" t="s">
        <v>27</v>
      </c>
      <c r="T213" s="24">
        <v>158.113</v>
      </c>
      <c r="U213" s="24">
        <v>60.097</v>
      </c>
      <c r="V213" s="24">
        <v>0.0</v>
      </c>
      <c r="W213" s="24">
        <v>71.0</v>
      </c>
      <c r="X213" s="24">
        <v>474.7468</v>
      </c>
      <c r="Y213" s="253">
        <f t="shared" si="22"/>
        <v>98.11552767</v>
      </c>
      <c r="Z213" s="281">
        <v>477.138</v>
      </c>
      <c r="AA213" s="255">
        <v>910.0697</v>
      </c>
      <c r="AB213" s="256">
        <v>426.09001</v>
      </c>
      <c r="AC213" s="27">
        <v>0.114586</v>
      </c>
      <c r="AD213" s="258"/>
      <c r="AE213" s="258"/>
      <c r="AF213" s="258"/>
      <c r="AG213" s="258"/>
      <c r="AH213" s="242"/>
      <c r="AI213" s="60"/>
      <c r="AJ213" s="243"/>
      <c r="AL213" s="123"/>
      <c r="AM213" s="123"/>
      <c r="AN213" s="123"/>
      <c r="AO213" s="123"/>
      <c r="AP213" s="123"/>
      <c r="AQ213" s="123"/>
      <c r="AR213" s="123"/>
      <c r="AS213" s="123"/>
    </row>
    <row r="214">
      <c r="A214" s="24">
        <v>212.0</v>
      </c>
      <c r="B214" s="24" t="s">
        <v>26</v>
      </c>
      <c r="C214" s="24" t="s">
        <v>27</v>
      </c>
      <c r="D214" s="24" t="s">
        <v>27</v>
      </c>
      <c r="E214" s="131" t="s">
        <v>205</v>
      </c>
      <c r="F214" s="24" t="s">
        <v>28</v>
      </c>
      <c r="G214" s="24">
        <v>48.0</v>
      </c>
      <c r="H214" s="24" t="s">
        <v>53</v>
      </c>
      <c r="I214" s="24" t="s">
        <v>30</v>
      </c>
      <c r="J214" s="24">
        <v>2.0</v>
      </c>
      <c r="K214" s="24" t="s">
        <v>44</v>
      </c>
      <c r="L214" s="24" t="s">
        <v>27</v>
      </c>
      <c r="M214" s="24" t="s">
        <v>28</v>
      </c>
      <c r="N214" s="24">
        <v>1.0</v>
      </c>
      <c r="O214" s="24">
        <v>4.0</v>
      </c>
      <c r="P214" s="24">
        <v>2.0</v>
      </c>
      <c r="Q214" s="24">
        <v>2.0</v>
      </c>
      <c r="R214" s="24" t="s">
        <v>27</v>
      </c>
      <c r="S214" s="24" t="s">
        <v>28</v>
      </c>
      <c r="T214" s="24">
        <v>409.771</v>
      </c>
      <c r="U214" s="24">
        <v>102.855</v>
      </c>
      <c r="V214" s="24">
        <v>0.0</v>
      </c>
      <c r="W214" s="24">
        <v>72.0</v>
      </c>
      <c r="X214" s="24">
        <v>14.48641</v>
      </c>
      <c r="Y214" s="287">
        <f t="shared" si="22"/>
        <v>55.58690102</v>
      </c>
      <c r="Z214" s="281">
        <v>22.682</v>
      </c>
      <c r="AA214" s="255">
        <v>464.31157</v>
      </c>
      <c r="AB214" s="27">
        <v>438.16803</v>
      </c>
      <c r="AC214" s="27">
        <v>0.082706</v>
      </c>
      <c r="AD214" s="258"/>
      <c r="AE214" s="258"/>
      <c r="AF214" s="258"/>
      <c r="AG214" s="258"/>
      <c r="AH214" s="242"/>
      <c r="AI214" s="60"/>
      <c r="AJ214" s="243"/>
      <c r="AL214" s="123"/>
      <c r="AM214" s="123"/>
      <c r="AN214" s="123"/>
      <c r="AO214" s="123"/>
      <c r="AP214" s="123"/>
      <c r="AQ214" s="123"/>
      <c r="AR214" s="123"/>
      <c r="AS214" s="123"/>
    </row>
    <row r="215">
      <c r="A215" s="24">
        <v>213.0</v>
      </c>
      <c r="B215" s="24" t="s">
        <v>26</v>
      </c>
      <c r="C215" s="24" t="s">
        <v>27</v>
      </c>
      <c r="D215" s="24" t="s">
        <v>27</v>
      </c>
      <c r="E215" s="131" t="s">
        <v>205</v>
      </c>
      <c r="F215" s="24" t="s">
        <v>28</v>
      </c>
      <c r="G215" s="24">
        <v>48.0</v>
      </c>
      <c r="H215" s="24" t="s">
        <v>53</v>
      </c>
      <c r="I215" s="24" t="s">
        <v>30</v>
      </c>
      <c r="J215" s="24">
        <v>2.0</v>
      </c>
      <c r="K215" s="24" t="s">
        <v>45</v>
      </c>
      <c r="L215" s="24" t="s">
        <v>27</v>
      </c>
      <c r="M215" s="24" t="s">
        <v>27</v>
      </c>
      <c r="N215" s="24">
        <v>1.0</v>
      </c>
      <c r="O215" s="24">
        <v>4.0</v>
      </c>
      <c r="P215" s="24">
        <v>2.0</v>
      </c>
      <c r="Q215" s="24">
        <v>2.0</v>
      </c>
      <c r="R215" s="24" t="s">
        <v>28</v>
      </c>
      <c r="S215" s="24" t="s">
        <v>27</v>
      </c>
      <c r="T215" s="288">
        <v>291.686</v>
      </c>
      <c r="U215" s="289">
        <v>78.497</v>
      </c>
      <c r="V215" s="289">
        <v>0.0</v>
      </c>
      <c r="W215" s="289">
        <v>104.0</v>
      </c>
      <c r="X215" s="289">
        <v>13.85705</v>
      </c>
      <c r="Y215" s="287">
        <f t="shared" si="22"/>
        <v>55.98638877</v>
      </c>
      <c r="Z215" s="290">
        <v>22.217</v>
      </c>
      <c r="AA215" s="289">
        <v>459.68382</v>
      </c>
      <c r="AB215" s="289">
        <v>434.84245</v>
      </c>
      <c r="AC215" s="291">
        <v>0.090622</v>
      </c>
      <c r="AD215" s="258"/>
      <c r="AE215" s="258"/>
      <c r="AF215" s="258"/>
      <c r="AG215" s="258"/>
      <c r="AH215" s="242"/>
      <c r="AI215" s="60"/>
      <c r="AJ215" s="243"/>
      <c r="AL215" s="123"/>
      <c r="AM215" s="123"/>
      <c r="AN215" s="123"/>
      <c r="AO215" s="123"/>
      <c r="AP215" s="123"/>
      <c r="AQ215" s="123"/>
      <c r="AR215" s="123"/>
      <c r="AS215" s="123"/>
    </row>
    <row r="216">
      <c r="A216" s="24">
        <v>214.0</v>
      </c>
      <c r="B216" s="27" t="s">
        <v>26</v>
      </c>
      <c r="C216" s="27" t="s">
        <v>27</v>
      </c>
      <c r="D216" s="27" t="s">
        <v>27</v>
      </c>
      <c r="E216" s="131" t="s">
        <v>205</v>
      </c>
      <c r="F216" s="27" t="s">
        <v>28</v>
      </c>
      <c r="G216" s="24">
        <v>48.0</v>
      </c>
      <c r="H216" s="27" t="s">
        <v>53</v>
      </c>
      <c r="I216" s="27" t="s">
        <v>30</v>
      </c>
      <c r="J216" s="24">
        <v>2.0</v>
      </c>
      <c r="K216" s="27" t="s">
        <v>46</v>
      </c>
      <c r="L216" s="27" t="s">
        <v>27</v>
      </c>
      <c r="M216" s="27" t="s">
        <v>27</v>
      </c>
      <c r="N216" s="27">
        <v>1.0</v>
      </c>
      <c r="O216" s="27">
        <v>0.0</v>
      </c>
      <c r="P216" s="27">
        <v>3.0</v>
      </c>
      <c r="Q216" s="27">
        <v>3.0</v>
      </c>
      <c r="R216" s="27" t="s">
        <v>28</v>
      </c>
      <c r="S216" s="27" t="s">
        <v>27</v>
      </c>
      <c r="T216" s="24">
        <v>571.563</v>
      </c>
      <c r="U216" s="24">
        <v>212.355</v>
      </c>
      <c r="V216" s="24">
        <v>0.0</v>
      </c>
      <c r="W216" s="24">
        <v>329.0</v>
      </c>
      <c r="X216" s="24">
        <v>94.2509</v>
      </c>
      <c r="Y216" s="287">
        <f t="shared" si="22"/>
        <v>84.61484699</v>
      </c>
      <c r="Z216" s="43">
        <v>109.559</v>
      </c>
      <c r="AA216" s="255">
        <v>545.66568</v>
      </c>
      <c r="AB216" s="27">
        <v>434.15994</v>
      </c>
      <c r="AC216" s="27">
        <v>0.117605</v>
      </c>
      <c r="AD216" s="37"/>
      <c r="AE216" s="37"/>
      <c r="AF216" s="37"/>
      <c r="AG216" s="27"/>
      <c r="AH216" s="242"/>
      <c r="AI216" s="60"/>
      <c r="AJ216" s="243"/>
      <c r="AL216" s="123"/>
      <c r="AM216" s="123"/>
      <c r="AN216" s="123"/>
      <c r="AO216" s="123"/>
      <c r="AP216" s="123"/>
      <c r="AQ216" s="123"/>
      <c r="AR216" s="123"/>
      <c r="AS216" s="123"/>
    </row>
    <row r="217">
      <c r="A217" s="24">
        <v>215.0</v>
      </c>
      <c r="B217" s="24" t="s">
        <v>26</v>
      </c>
      <c r="C217" s="24" t="s">
        <v>27</v>
      </c>
      <c r="D217" s="24" t="s">
        <v>27</v>
      </c>
      <c r="E217" s="131" t="s">
        <v>205</v>
      </c>
      <c r="F217" s="24" t="s">
        <v>28</v>
      </c>
      <c r="G217" s="24">
        <v>48.0</v>
      </c>
      <c r="H217" s="24" t="s">
        <v>53</v>
      </c>
      <c r="I217" s="24" t="s">
        <v>30</v>
      </c>
      <c r="J217" s="24">
        <v>2.0</v>
      </c>
      <c r="K217" s="24" t="s">
        <v>47</v>
      </c>
      <c r="L217" s="24" t="s">
        <v>27</v>
      </c>
      <c r="M217" s="24" t="s">
        <v>27</v>
      </c>
      <c r="N217" s="24">
        <v>2.0</v>
      </c>
      <c r="O217" s="24">
        <v>3.0</v>
      </c>
      <c r="P217" s="24">
        <v>3.0</v>
      </c>
      <c r="Q217" s="24">
        <v>2.0</v>
      </c>
      <c r="R217" s="24" t="s">
        <v>28</v>
      </c>
      <c r="S217" s="24" t="s">
        <v>28</v>
      </c>
      <c r="T217" s="27">
        <v>358.928</v>
      </c>
      <c r="U217" s="27">
        <v>48.097</v>
      </c>
      <c r="V217" s="27">
        <v>0.0</v>
      </c>
      <c r="W217" s="27">
        <v>41.0</v>
      </c>
      <c r="X217" s="27">
        <v>48.97755</v>
      </c>
      <c r="Y217" s="287">
        <f t="shared" si="22"/>
        <v>81.34519664</v>
      </c>
      <c r="Z217" s="43">
        <v>56.672</v>
      </c>
      <c r="AA217" s="33">
        <v>518.66746</v>
      </c>
      <c r="AB217" s="27">
        <v>458.38254</v>
      </c>
      <c r="AC217" s="27">
        <v>0.075403</v>
      </c>
      <c r="AD217" s="258"/>
      <c r="AE217" s="258"/>
      <c r="AF217" s="258"/>
      <c r="AG217" s="258"/>
      <c r="AH217" s="242"/>
      <c r="AI217" s="60"/>
      <c r="AJ217" s="243"/>
      <c r="AL217" s="123"/>
      <c r="AM217" s="123"/>
      <c r="AN217" s="123"/>
      <c r="AO217" s="123"/>
      <c r="AP217" s="123"/>
      <c r="AQ217" s="123"/>
      <c r="AR217" s="123"/>
      <c r="AS217" s="123"/>
    </row>
    <row r="218">
      <c r="A218" s="24">
        <v>216.0</v>
      </c>
      <c r="B218" s="24" t="s">
        <v>26</v>
      </c>
      <c r="C218" s="24" t="s">
        <v>27</v>
      </c>
      <c r="D218" s="24" t="s">
        <v>27</v>
      </c>
      <c r="E218" s="131" t="s">
        <v>205</v>
      </c>
      <c r="F218" s="24" t="s">
        <v>28</v>
      </c>
      <c r="G218" s="24">
        <v>48.0</v>
      </c>
      <c r="H218" s="24" t="s">
        <v>53</v>
      </c>
      <c r="I218" s="24" t="s">
        <v>30</v>
      </c>
      <c r="J218" s="24">
        <v>2.0</v>
      </c>
      <c r="K218" s="24" t="s">
        <v>48</v>
      </c>
      <c r="L218" s="24" t="s">
        <v>27</v>
      </c>
      <c r="M218" s="24" t="s">
        <v>27</v>
      </c>
      <c r="N218" s="24">
        <v>2.0</v>
      </c>
      <c r="O218" s="24">
        <v>2.0</v>
      </c>
      <c r="P218" s="24">
        <v>4.0</v>
      </c>
      <c r="Q218" s="24">
        <v>3.0</v>
      </c>
      <c r="R218" s="24" t="s">
        <v>28</v>
      </c>
      <c r="S218" s="24" t="s">
        <v>27</v>
      </c>
      <c r="T218" s="24">
        <v>420.401</v>
      </c>
      <c r="U218" s="24">
        <v>181.441</v>
      </c>
      <c r="V218" s="24">
        <v>0.0</v>
      </c>
      <c r="W218" s="24">
        <v>192.0</v>
      </c>
      <c r="X218" s="24">
        <v>75.96433</v>
      </c>
      <c r="Y218" s="253">
        <f t="shared" si="22"/>
        <v>84.52331374</v>
      </c>
      <c r="Z218" s="281">
        <v>86.656</v>
      </c>
      <c r="AA218" s="255">
        <v>521.64199</v>
      </c>
      <c r="AB218" s="256">
        <v>431.62335</v>
      </c>
      <c r="AC218" s="27">
        <v>0.144821</v>
      </c>
      <c r="AD218" s="258"/>
      <c r="AE218" s="258"/>
      <c r="AF218" s="258"/>
      <c r="AG218" s="258"/>
      <c r="AH218" s="242"/>
      <c r="AI218" s="60"/>
      <c r="AJ218" s="243"/>
      <c r="AL218" s="123"/>
      <c r="AM218" s="123"/>
      <c r="AN218" s="123"/>
      <c r="AO218" s="123"/>
      <c r="AP218" s="123"/>
      <c r="AQ218" s="123"/>
      <c r="AR218" s="123"/>
      <c r="AS218" s="123"/>
    </row>
    <row r="219">
      <c r="A219" s="24">
        <v>217.0</v>
      </c>
      <c r="B219" s="24" t="s">
        <v>26</v>
      </c>
      <c r="C219" s="24" t="s">
        <v>27</v>
      </c>
      <c r="D219" s="24" t="s">
        <v>27</v>
      </c>
      <c r="E219" s="131" t="s">
        <v>205</v>
      </c>
      <c r="F219" s="24" t="s">
        <v>28</v>
      </c>
      <c r="G219" s="24">
        <v>48.0</v>
      </c>
      <c r="H219" s="24" t="s">
        <v>53</v>
      </c>
      <c r="I219" s="24" t="s">
        <v>30</v>
      </c>
      <c r="J219" s="24">
        <v>2.0</v>
      </c>
      <c r="K219" s="24" t="s">
        <v>49</v>
      </c>
      <c r="L219" s="24" t="s">
        <v>27</v>
      </c>
      <c r="M219" s="24" t="s">
        <v>28</v>
      </c>
      <c r="N219" s="24">
        <v>1.0</v>
      </c>
      <c r="O219" s="24">
        <v>6.0</v>
      </c>
      <c r="P219" s="24">
        <v>2.0</v>
      </c>
      <c r="Q219" s="24">
        <v>2.0</v>
      </c>
      <c r="R219" s="24" t="s">
        <v>28</v>
      </c>
      <c r="S219" s="24" t="s">
        <v>28</v>
      </c>
      <c r="T219" s="24">
        <v>808.532</v>
      </c>
      <c r="U219" s="24">
        <v>303.14</v>
      </c>
      <c r="V219" s="24">
        <v>0.0</v>
      </c>
      <c r="W219" s="24">
        <v>169.0</v>
      </c>
      <c r="X219" s="24">
        <v>129.71251</v>
      </c>
      <c r="Y219" s="253">
        <f t="shared" si="22"/>
        <v>88.47177934</v>
      </c>
      <c r="Z219" s="281">
        <v>143.714</v>
      </c>
      <c r="AA219" s="255">
        <v>572.94367</v>
      </c>
      <c r="AB219" s="256">
        <v>426.25659</v>
      </c>
      <c r="AC219" s="27">
        <v>0.07252</v>
      </c>
      <c r="AD219" s="258"/>
      <c r="AE219" s="258"/>
      <c r="AF219" s="258"/>
      <c r="AG219" s="258"/>
      <c r="AH219" s="242"/>
      <c r="AI219" s="60"/>
      <c r="AJ219" s="243"/>
      <c r="AL219" s="123"/>
      <c r="AM219" s="123"/>
      <c r="AN219" s="123"/>
      <c r="AO219" s="123"/>
      <c r="AP219" s="123"/>
      <c r="AQ219" s="123"/>
      <c r="AR219" s="123"/>
      <c r="AS219" s="123"/>
    </row>
    <row r="220">
      <c r="A220" s="24">
        <v>218.0</v>
      </c>
      <c r="B220" s="24" t="s">
        <v>26</v>
      </c>
      <c r="C220" s="24" t="s">
        <v>27</v>
      </c>
      <c r="D220" s="24" t="s">
        <v>27</v>
      </c>
      <c r="E220" s="131" t="s">
        <v>205</v>
      </c>
      <c r="F220" s="24" t="s">
        <v>28</v>
      </c>
      <c r="G220" s="24">
        <v>48.0</v>
      </c>
      <c r="H220" s="24" t="s">
        <v>53</v>
      </c>
      <c r="I220" s="24" t="s">
        <v>30</v>
      </c>
      <c r="J220" s="24">
        <v>2.0</v>
      </c>
      <c r="K220" s="24" t="s">
        <v>50</v>
      </c>
      <c r="L220" s="24" t="s">
        <v>27</v>
      </c>
      <c r="M220" s="24" t="s">
        <v>27</v>
      </c>
      <c r="N220" s="24">
        <v>2.0</v>
      </c>
      <c r="O220" s="24">
        <v>3.0</v>
      </c>
      <c r="P220" s="24">
        <v>5.0</v>
      </c>
      <c r="Q220" s="24">
        <v>5.0</v>
      </c>
      <c r="R220" s="24" t="s">
        <v>28</v>
      </c>
      <c r="S220" s="24" t="s">
        <v>27</v>
      </c>
      <c r="T220" s="24">
        <v>594.735</v>
      </c>
      <c r="U220" s="24">
        <v>245.636</v>
      </c>
      <c r="V220" s="24">
        <v>0.0</v>
      </c>
      <c r="W220" s="24">
        <v>248.0</v>
      </c>
      <c r="X220" s="24">
        <v>37.0564</v>
      </c>
      <c r="Y220" s="253">
        <f t="shared" si="22"/>
        <v>69.17956121</v>
      </c>
      <c r="Z220" s="281">
        <v>48.668</v>
      </c>
      <c r="AA220" s="255">
        <v>494.61864</v>
      </c>
      <c r="AB220" s="256">
        <v>440.97948</v>
      </c>
      <c r="AC220" s="27">
        <v>0.073628</v>
      </c>
      <c r="AD220" s="258"/>
      <c r="AE220" s="258"/>
      <c r="AF220" s="258"/>
      <c r="AG220" s="258"/>
      <c r="AH220" s="242"/>
      <c r="AI220" s="60"/>
      <c r="AJ220" s="243"/>
      <c r="AL220" s="123"/>
      <c r="AM220" s="123"/>
      <c r="AN220" s="123"/>
      <c r="AO220" s="123"/>
      <c r="AP220" s="123"/>
      <c r="AQ220" s="123"/>
      <c r="AR220" s="123"/>
      <c r="AS220" s="123"/>
    </row>
    <row r="221">
      <c r="A221" s="24">
        <v>219.0</v>
      </c>
      <c r="B221" s="24" t="s">
        <v>26</v>
      </c>
      <c r="C221" s="24" t="s">
        <v>27</v>
      </c>
      <c r="D221" s="24" t="s">
        <v>27</v>
      </c>
      <c r="E221" s="131" t="s">
        <v>205</v>
      </c>
      <c r="F221" s="24" t="s">
        <v>28</v>
      </c>
      <c r="G221" s="24">
        <v>48.0</v>
      </c>
      <c r="H221" s="24" t="s">
        <v>53</v>
      </c>
      <c r="I221" s="24" t="s">
        <v>30</v>
      </c>
      <c r="J221" s="24">
        <v>2.0</v>
      </c>
      <c r="K221" s="24" t="s">
        <v>51</v>
      </c>
      <c r="L221" s="24" t="s">
        <v>27</v>
      </c>
      <c r="M221" s="24" t="s">
        <v>27</v>
      </c>
      <c r="N221" s="24">
        <v>3.0</v>
      </c>
      <c r="O221" s="24">
        <v>4.0</v>
      </c>
      <c r="P221" s="24">
        <v>6.0</v>
      </c>
      <c r="Q221" s="24">
        <v>4.0</v>
      </c>
      <c r="R221" s="24" t="s">
        <v>28</v>
      </c>
      <c r="S221" s="24" t="s">
        <v>27</v>
      </c>
      <c r="T221" s="24">
        <v>10549.864</v>
      </c>
      <c r="U221" s="24">
        <v>1287.811</v>
      </c>
      <c r="V221" s="24">
        <v>457580.0</v>
      </c>
      <c r="W221" s="24">
        <v>1565.0</v>
      </c>
      <c r="X221" s="24">
        <v>49377.625856</v>
      </c>
      <c r="Y221" s="253">
        <f t="shared" si="22"/>
        <v>97.82390375</v>
      </c>
      <c r="Z221" s="281">
        <v>48354.246</v>
      </c>
      <c r="AA221" s="255">
        <v>50928.627595</v>
      </c>
      <c r="AB221" s="256">
        <v>452.46185</v>
      </c>
      <c r="AC221" s="27">
        <v>0.132831</v>
      </c>
      <c r="AD221" s="258"/>
      <c r="AE221" s="258"/>
      <c r="AF221" s="258"/>
      <c r="AG221" s="258"/>
      <c r="AH221" s="242"/>
      <c r="AI221" s="60"/>
      <c r="AJ221" s="243"/>
      <c r="AL221" s="123"/>
      <c r="AM221" s="123"/>
      <c r="AN221" s="123"/>
      <c r="AO221" s="123"/>
      <c r="AP221" s="123"/>
      <c r="AQ221" s="123"/>
      <c r="AR221" s="123"/>
      <c r="AS221" s="123"/>
    </row>
    <row r="222">
      <c r="A222" s="132">
        <v>220.0</v>
      </c>
      <c r="B222" s="132" t="s">
        <v>26</v>
      </c>
      <c r="C222" s="132" t="s">
        <v>27</v>
      </c>
      <c r="D222" s="132" t="s">
        <v>27</v>
      </c>
      <c r="E222" s="262" t="s">
        <v>205</v>
      </c>
      <c r="F222" s="132" t="s">
        <v>28</v>
      </c>
      <c r="G222" s="132">
        <v>48.0</v>
      </c>
      <c r="H222" s="132" t="s">
        <v>53</v>
      </c>
      <c r="I222" s="132" t="s">
        <v>30</v>
      </c>
      <c r="J222" s="132">
        <v>2.0</v>
      </c>
      <c r="K222" s="132" t="s">
        <v>52</v>
      </c>
      <c r="L222" s="132" t="s">
        <v>27</v>
      </c>
      <c r="M222" s="132" t="s">
        <v>27</v>
      </c>
      <c r="N222" s="132">
        <v>0.0</v>
      </c>
      <c r="O222" s="132">
        <v>0.0</v>
      </c>
      <c r="P222" s="132">
        <v>3.0</v>
      </c>
      <c r="Q222" s="132">
        <v>2.0</v>
      </c>
      <c r="R222" s="132" t="s">
        <v>28</v>
      </c>
      <c r="S222" s="132" t="s">
        <v>27</v>
      </c>
      <c r="T222" s="263"/>
      <c r="U222" s="263"/>
      <c r="V222" s="263"/>
      <c r="W222" s="263"/>
      <c r="X222" s="263"/>
      <c r="Y222" s="263"/>
      <c r="Z222" s="132"/>
      <c r="AA222" s="132"/>
      <c r="AB222" s="263"/>
      <c r="AC222" s="263"/>
      <c r="AD222" s="263"/>
      <c r="AE222" s="263"/>
      <c r="AF222" s="263"/>
      <c r="AG222" s="132" t="s">
        <v>207</v>
      </c>
      <c r="AH222" s="242"/>
      <c r="AI222" s="60"/>
      <c r="AJ222" s="243"/>
      <c r="AL222" s="123"/>
      <c r="AM222" s="123"/>
      <c r="AN222" s="123"/>
      <c r="AO222" s="123"/>
      <c r="AP222" s="123"/>
      <c r="AQ222" s="123"/>
      <c r="AR222" s="123"/>
      <c r="AS222" s="123"/>
    </row>
    <row r="223">
      <c r="A223" s="24">
        <v>221.0</v>
      </c>
      <c r="B223" s="131" t="s">
        <v>26</v>
      </c>
      <c r="C223" s="131" t="s">
        <v>27</v>
      </c>
      <c r="D223" s="131" t="s">
        <v>27</v>
      </c>
      <c r="E223" s="131" t="s">
        <v>205</v>
      </c>
      <c r="F223" s="131" t="s">
        <v>28</v>
      </c>
      <c r="G223" s="131">
        <v>48.0</v>
      </c>
      <c r="H223" s="131" t="s">
        <v>53</v>
      </c>
      <c r="I223" s="131" t="s">
        <v>30</v>
      </c>
      <c r="J223" s="131">
        <v>4.0</v>
      </c>
      <c r="K223" s="131" t="s">
        <v>31</v>
      </c>
      <c r="L223" s="131" t="s">
        <v>27</v>
      </c>
      <c r="M223" s="131" t="s">
        <v>28</v>
      </c>
      <c r="N223" s="131">
        <v>0.0</v>
      </c>
      <c r="O223" s="131">
        <v>7.0</v>
      </c>
      <c r="P223" s="131">
        <v>1.0</v>
      </c>
      <c r="Q223" s="131">
        <v>1.0</v>
      </c>
      <c r="R223" s="131" t="s">
        <v>28</v>
      </c>
      <c r="S223" s="131" t="s">
        <v>27</v>
      </c>
      <c r="T223" s="131">
        <v>480.999</v>
      </c>
      <c r="U223" s="131">
        <v>96.163</v>
      </c>
      <c r="V223" s="131">
        <v>93.0</v>
      </c>
      <c r="W223" s="131">
        <v>140.0</v>
      </c>
      <c r="X223" s="131">
        <v>125.35177</v>
      </c>
      <c r="Y223" s="253">
        <f>iferror(round(X223/(AA223-AB223-AC223)*100,4),"")</f>
        <v>80.8837</v>
      </c>
      <c r="Z223" s="278">
        <v>147.718</v>
      </c>
      <c r="AA223" s="279">
        <v>601.42125</v>
      </c>
      <c r="AB223" s="256">
        <v>446.35836</v>
      </c>
      <c r="AC223" s="27">
        <v>0.085185</v>
      </c>
      <c r="AD223" s="260"/>
      <c r="AE223" s="260"/>
      <c r="AF223" s="260"/>
      <c r="AG223" s="260"/>
      <c r="AH223" s="242"/>
      <c r="AI223" s="60"/>
      <c r="AJ223" s="243"/>
      <c r="AL223" s="123"/>
      <c r="AM223" s="123"/>
      <c r="AN223" s="123"/>
      <c r="AO223" s="123"/>
      <c r="AP223" s="123"/>
      <c r="AQ223" s="123"/>
      <c r="AR223" s="123"/>
      <c r="AS223" s="123"/>
    </row>
    <row r="224">
      <c r="A224" s="24">
        <v>222.0</v>
      </c>
      <c r="B224" s="24" t="s">
        <v>26</v>
      </c>
      <c r="C224" s="24" t="s">
        <v>27</v>
      </c>
      <c r="D224" s="24" t="s">
        <v>27</v>
      </c>
      <c r="E224" s="131" t="s">
        <v>205</v>
      </c>
      <c r="F224" s="24" t="s">
        <v>28</v>
      </c>
      <c r="G224" s="131">
        <v>48.0</v>
      </c>
      <c r="H224" s="24" t="s">
        <v>53</v>
      </c>
      <c r="I224" s="24" t="s">
        <v>30</v>
      </c>
      <c r="J224" s="131">
        <v>4.0</v>
      </c>
      <c r="K224" s="24" t="s">
        <v>32</v>
      </c>
      <c r="L224" s="24" t="s">
        <v>27</v>
      </c>
      <c r="M224" s="24" t="s">
        <v>27</v>
      </c>
      <c r="N224" s="24">
        <v>8.0</v>
      </c>
      <c r="O224" s="24">
        <v>0.0</v>
      </c>
      <c r="P224" s="24">
        <v>10.0</v>
      </c>
      <c r="Q224" s="24">
        <v>5.0</v>
      </c>
      <c r="R224" s="24" t="s">
        <v>28</v>
      </c>
      <c r="S224" s="24" t="s">
        <v>27</v>
      </c>
      <c r="T224" s="24">
        <v>583.403</v>
      </c>
      <c r="U224" s="24">
        <v>260.107</v>
      </c>
      <c r="V224" s="24">
        <v>0.0</v>
      </c>
      <c r="W224" s="24">
        <v>294.0</v>
      </c>
      <c r="X224" s="24">
        <v>42.64291</v>
      </c>
      <c r="Y224" s="253">
        <f t="shared" ref="Y224:Y232" si="23">iferror(X224/(AA224-AB224-AC224)*100,"")</f>
        <v>71.06228331</v>
      </c>
      <c r="Z224" s="280">
        <v>70.248</v>
      </c>
      <c r="AA224" s="255">
        <v>506.21355</v>
      </c>
      <c r="AB224" s="256">
        <v>446.09081</v>
      </c>
      <c r="AC224" s="27">
        <v>0.114944</v>
      </c>
      <c r="AD224" s="258"/>
      <c r="AE224" s="258"/>
      <c r="AF224" s="258"/>
      <c r="AG224" s="258"/>
      <c r="AH224" s="242"/>
      <c r="AI224" s="60"/>
      <c r="AJ224" s="243"/>
      <c r="AL224" s="123"/>
      <c r="AM224" s="123"/>
      <c r="AN224" s="123"/>
      <c r="AO224" s="123"/>
      <c r="AP224" s="123"/>
      <c r="AQ224" s="123"/>
      <c r="AR224" s="123"/>
      <c r="AS224" s="123"/>
    </row>
    <row r="225">
      <c r="A225" s="24">
        <v>223.0</v>
      </c>
      <c r="B225" s="24" t="s">
        <v>26</v>
      </c>
      <c r="C225" s="24" t="s">
        <v>27</v>
      </c>
      <c r="D225" s="24" t="s">
        <v>27</v>
      </c>
      <c r="E225" s="131" t="s">
        <v>205</v>
      </c>
      <c r="F225" s="24" t="s">
        <v>28</v>
      </c>
      <c r="G225" s="131">
        <v>48.0</v>
      </c>
      <c r="H225" s="24" t="s">
        <v>53</v>
      </c>
      <c r="I225" s="24" t="s">
        <v>30</v>
      </c>
      <c r="J225" s="131">
        <v>4.0</v>
      </c>
      <c r="K225" s="24" t="s">
        <v>33</v>
      </c>
      <c r="L225" s="24" t="s">
        <v>27</v>
      </c>
      <c r="M225" s="24" t="s">
        <v>28</v>
      </c>
      <c r="N225" s="24">
        <v>2.0</v>
      </c>
      <c r="O225" s="24">
        <v>4.0</v>
      </c>
      <c r="P225" s="24">
        <v>3.0</v>
      </c>
      <c r="Q225" s="24">
        <v>3.0</v>
      </c>
      <c r="R225" s="24" t="s">
        <v>28</v>
      </c>
      <c r="S225" s="24" t="s">
        <v>27</v>
      </c>
      <c r="T225" s="24">
        <v>459.305</v>
      </c>
      <c r="U225" s="24">
        <v>151.171</v>
      </c>
      <c r="V225" s="24">
        <v>76.0</v>
      </c>
      <c r="W225" s="24">
        <v>165.0</v>
      </c>
      <c r="X225" s="24">
        <v>55.67157</v>
      </c>
      <c r="Y225" s="253">
        <f t="shared" si="23"/>
        <v>80.62098507</v>
      </c>
      <c r="Z225" s="280">
        <v>59.469</v>
      </c>
      <c r="AA225" s="255">
        <v>512.15453</v>
      </c>
      <c r="AB225" s="256">
        <v>443.01507</v>
      </c>
      <c r="AC225" s="27">
        <v>0.086012</v>
      </c>
      <c r="AD225" s="258"/>
      <c r="AE225" s="258"/>
      <c r="AF225" s="258"/>
      <c r="AG225" s="258"/>
      <c r="AH225" s="242"/>
      <c r="AI225" s="60"/>
      <c r="AJ225" s="243"/>
      <c r="AL225" s="123"/>
      <c r="AM225" s="123"/>
      <c r="AN225" s="123"/>
      <c r="AO225" s="123"/>
      <c r="AP225" s="123"/>
      <c r="AQ225" s="123"/>
      <c r="AR225" s="123"/>
      <c r="AS225" s="123"/>
    </row>
    <row r="226">
      <c r="A226" s="24">
        <v>224.0</v>
      </c>
      <c r="B226" s="24" t="s">
        <v>26</v>
      </c>
      <c r="C226" s="24" t="s">
        <v>27</v>
      </c>
      <c r="D226" s="24" t="s">
        <v>27</v>
      </c>
      <c r="E226" s="131" t="s">
        <v>205</v>
      </c>
      <c r="F226" s="24" t="s">
        <v>28</v>
      </c>
      <c r="G226" s="131">
        <v>48.0</v>
      </c>
      <c r="H226" s="24" t="s">
        <v>53</v>
      </c>
      <c r="I226" s="24" t="s">
        <v>30</v>
      </c>
      <c r="J226" s="131">
        <v>4.0</v>
      </c>
      <c r="K226" s="24" t="s">
        <v>34</v>
      </c>
      <c r="L226" s="24" t="s">
        <v>27</v>
      </c>
      <c r="M226" s="24" t="s">
        <v>27</v>
      </c>
      <c r="N226" s="24">
        <v>0.0</v>
      </c>
      <c r="O226" s="24">
        <v>3.0</v>
      </c>
      <c r="P226" s="24">
        <v>2.0</v>
      </c>
      <c r="Q226" s="24">
        <v>2.0</v>
      </c>
      <c r="R226" s="24" t="s">
        <v>28</v>
      </c>
      <c r="S226" s="24" t="s">
        <v>27</v>
      </c>
      <c r="T226" s="24">
        <v>333.417</v>
      </c>
      <c r="U226" s="24">
        <v>138.818</v>
      </c>
      <c r="V226" s="24">
        <v>0.0</v>
      </c>
      <c r="W226" s="24">
        <v>165.0</v>
      </c>
      <c r="X226" s="24">
        <v>89.87975</v>
      </c>
      <c r="Y226" s="253">
        <f t="shared" si="23"/>
        <v>87.6635634</v>
      </c>
      <c r="Z226" s="281">
        <v>111.761</v>
      </c>
      <c r="AA226" s="255">
        <v>549.08907</v>
      </c>
      <c r="AB226" s="256">
        <v>446.47336</v>
      </c>
      <c r="AC226" s="27">
        <v>0.087651</v>
      </c>
      <c r="AD226" s="258"/>
      <c r="AE226" s="258"/>
      <c r="AF226" s="258"/>
      <c r="AG226" s="258"/>
      <c r="AH226" s="242"/>
      <c r="AI226" s="60"/>
      <c r="AJ226" s="243"/>
      <c r="AL226" s="123"/>
      <c r="AM226" s="123"/>
      <c r="AN226" s="123"/>
      <c r="AO226" s="123"/>
      <c r="AP226" s="123"/>
      <c r="AQ226" s="123"/>
      <c r="AR226" s="123"/>
      <c r="AS226" s="123"/>
    </row>
    <row r="227">
      <c r="A227" s="24">
        <v>225.0</v>
      </c>
      <c r="B227" s="24" t="s">
        <v>26</v>
      </c>
      <c r="C227" s="24" t="s">
        <v>27</v>
      </c>
      <c r="D227" s="24" t="s">
        <v>27</v>
      </c>
      <c r="E227" s="131" t="s">
        <v>205</v>
      </c>
      <c r="F227" s="24" t="s">
        <v>28</v>
      </c>
      <c r="G227" s="131">
        <v>48.0</v>
      </c>
      <c r="H227" s="24" t="s">
        <v>53</v>
      </c>
      <c r="I227" s="24" t="s">
        <v>30</v>
      </c>
      <c r="J227" s="131">
        <v>4.0</v>
      </c>
      <c r="K227" s="24" t="s">
        <v>35</v>
      </c>
      <c r="L227" s="24" t="s">
        <v>27</v>
      </c>
      <c r="M227" s="24" t="s">
        <v>28</v>
      </c>
      <c r="N227" s="24">
        <v>5.0</v>
      </c>
      <c r="O227" s="24">
        <v>4.0</v>
      </c>
      <c r="P227" s="24">
        <v>6.0</v>
      </c>
      <c r="Q227" s="24">
        <v>6.0</v>
      </c>
      <c r="R227" s="24" t="s">
        <v>28</v>
      </c>
      <c r="S227" s="24" t="s">
        <v>27</v>
      </c>
      <c r="T227" s="24">
        <v>472.837</v>
      </c>
      <c r="U227" s="24">
        <v>166.408</v>
      </c>
      <c r="V227" s="24">
        <v>37.0</v>
      </c>
      <c r="W227" s="24">
        <v>173.0</v>
      </c>
      <c r="X227" s="24">
        <v>61.18708</v>
      </c>
      <c r="Y227" s="253">
        <f t="shared" si="23"/>
        <v>81.0646438</v>
      </c>
      <c r="Z227" s="281">
        <v>63.412</v>
      </c>
      <c r="AA227" s="255">
        <v>516.84522</v>
      </c>
      <c r="AB227" s="256">
        <v>441.27741</v>
      </c>
      <c r="AC227" s="27">
        <v>0.088443</v>
      </c>
      <c r="AD227" s="258"/>
      <c r="AE227" s="258"/>
      <c r="AF227" s="258"/>
      <c r="AG227" s="258"/>
      <c r="AH227" s="242"/>
      <c r="AI227" s="60"/>
      <c r="AJ227" s="243"/>
      <c r="AL227" s="123"/>
      <c r="AM227" s="123"/>
      <c r="AN227" s="123"/>
      <c r="AO227" s="123"/>
      <c r="AP227" s="123"/>
      <c r="AQ227" s="123"/>
      <c r="AR227" s="123"/>
      <c r="AS227" s="123"/>
    </row>
    <row r="228">
      <c r="A228" s="24">
        <v>226.0</v>
      </c>
      <c r="B228" s="24" t="s">
        <v>26</v>
      </c>
      <c r="C228" s="24" t="s">
        <v>27</v>
      </c>
      <c r="D228" s="24" t="s">
        <v>27</v>
      </c>
      <c r="E228" s="131" t="s">
        <v>205</v>
      </c>
      <c r="F228" s="24" t="s">
        <v>28</v>
      </c>
      <c r="G228" s="131">
        <v>48.0</v>
      </c>
      <c r="H228" s="24" t="s">
        <v>53</v>
      </c>
      <c r="I228" s="24" t="s">
        <v>30</v>
      </c>
      <c r="J228" s="131">
        <v>4.0</v>
      </c>
      <c r="K228" s="24" t="s">
        <v>36</v>
      </c>
      <c r="L228" s="24" t="s">
        <v>27</v>
      </c>
      <c r="M228" s="24" t="s">
        <v>28</v>
      </c>
      <c r="N228" s="24">
        <v>0.0</v>
      </c>
      <c r="O228" s="24">
        <v>4.0</v>
      </c>
      <c r="P228" s="24">
        <v>1.0</v>
      </c>
      <c r="Q228" s="24">
        <v>1.0</v>
      </c>
      <c r="R228" s="24" t="s">
        <v>28</v>
      </c>
      <c r="S228" s="24" t="s">
        <v>28</v>
      </c>
      <c r="T228" s="24">
        <v>281.098</v>
      </c>
      <c r="U228" s="24">
        <v>63.585</v>
      </c>
      <c r="V228" s="24">
        <v>30.0</v>
      </c>
      <c r="W228" s="24">
        <v>44.0</v>
      </c>
      <c r="X228" s="24">
        <v>47.53718</v>
      </c>
      <c r="Y228" s="253">
        <f t="shared" si="23"/>
        <v>83.31642602</v>
      </c>
      <c r="Z228" s="281">
        <v>45.546</v>
      </c>
      <c r="AA228" s="255">
        <v>498.44081</v>
      </c>
      <c r="AB228" s="256">
        <v>441.305</v>
      </c>
      <c r="AC228" s="27">
        <v>0.079618</v>
      </c>
      <c r="AD228" s="258"/>
      <c r="AE228" s="258"/>
      <c r="AF228" s="258"/>
      <c r="AG228" s="258"/>
      <c r="AH228" s="242"/>
      <c r="AI228" s="60"/>
      <c r="AJ228" s="243"/>
      <c r="AL228" s="123"/>
      <c r="AM228" s="123"/>
      <c r="AN228" s="123"/>
      <c r="AO228" s="123"/>
      <c r="AP228" s="123"/>
      <c r="AQ228" s="123"/>
      <c r="AR228" s="123"/>
      <c r="AS228" s="123"/>
    </row>
    <row r="229">
      <c r="A229" s="24">
        <v>227.0</v>
      </c>
      <c r="B229" s="24" t="s">
        <v>26</v>
      </c>
      <c r="C229" s="24" t="s">
        <v>27</v>
      </c>
      <c r="D229" s="24" t="s">
        <v>27</v>
      </c>
      <c r="E229" s="131" t="s">
        <v>205</v>
      </c>
      <c r="F229" s="24" t="s">
        <v>28</v>
      </c>
      <c r="G229" s="131">
        <v>48.0</v>
      </c>
      <c r="H229" s="24" t="s">
        <v>53</v>
      </c>
      <c r="I229" s="24" t="s">
        <v>30</v>
      </c>
      <c r="J229" s="131">
        <v>4.0</v>
      </c>
      <c r="K229" s="24" t="s">
        <v>37</v>
      </c>
      <c r="L229" s="24" t="s">
        <v>27</v>
      </c>
      <c r="M229" s="24" t="s">
        <v>27</v>
      </c>
      <c r="N229" s="24">
        <v>5.0</v>
      </c>
      <c r="O229" s="24">
        <v>5.0</v>
      </c>
      <c r="P229" s="24">
        <v>6.0</v>
      </c>
      <c r="Q229" s="24">
        <v>5.0</v>
      </c>
      <c r="R229" s="24" t="s">
        <v>28</v>
      </c>
      <c r="S229" s="24" t="s">
        <v>27</v>
      </c>
      <c r="T229" s="24">
        <v>711.6</v>
      </c>
      <c r="U229" s="24">
        <v>266.503</v>
      </c>
      <c r="V229" s="24">
        <v>75.0</v>
      </c>
      <c r="W229" s="24">
        <v>266.0</v>
      </c>
      <c r="X229" s="24">
        <v>131.29052</v>
      </c>
      <c r="Y229" s="253">
        <f t="shared" si="23"/>
        <v>88.25527705</v>
      </c>
      <c r="Z229" s="281">
        <v>136.127</v>
      </c>
      <c r="AA229" s="255">
        <v>589.32062</v>
      </c>
      <c r="AB229" s="256">
        <v>440.43392</v>
      </c>
      <c r="AC229" s="27">
        <v>0.124468</v>
      </c>
      <c r="AD229" s="258"/>
      <c r="AE229" s="258"/>
      <c r="AF229" s="258"/>
      <c r="AG229" s="258"/>
      <c r="AH229" s="242"/>
      <c r="AI229" s="60"/>
      <c r="AJ229" s="243"/>
      <c r="AL229" s="123"/>
      <c r="AM229" s="123"/>
      <c r="AN229" s="123"/>
      <c r="AO229" s="123"/>
      <c r="AP229" s="123"/>
      <c r="AQ229" s="123"/>
      <c r="AR229" s="123"/>
      <c r="AS229" s="123"/>
    </row>
    <row r="230">
      <c r="A230" s="24">
        <v>228.0</v>
      </c>
      <c r="B230" s="24" t="s">
        <v>26</v>
      </c>
      <c r="C230" s="24" t="s">
        <v>27</v>
      </c>
      <c r="D230" s="24" t="s">
        <v>27</v>
      </c>
      <c r="E230" s="131" t="s">
        <v>205</v>
      </c>
      <c r="F230" s="24" t="s">
        <v>28</v>
      </c>
      <c r="G230" s="131">
        <v>48.0</v>
      </c>
      <c r="H230" s="24" t="s">
        <v>53</v>
      </c>
      <c r="I230" s="24" t="s">
        <v>30</v>
      </c>
      <c r="J230" s="131">
        <v>4.0</v>
      </c>
      <c r="K230" s="24" t="s">
        <v>38</v>
      </c>
      <c r="L230" s="24" t="s">
        <v>27</v>
      </c>
      <c r="M230" s="24" t="s">
        <v>27</v>
      </c>
      <c r="N230" s="24">
        <v>7.0</v>
      </c>
      <c r="O230" s="24">
        <v>5.0</v>
      </c>
      <c r="P230" s="24">
        <v>8.0</v>
      </c>
      <c r="Q230" s="24">
        <v>8.0</v>
      </c>
      <c r="R230" s="24" t="s">
        <v>27</v>
      </c>
      <c r="S230" s="24" t="s">
        <v>27</v>
      </c>
      <c r="T230" s="24">
        <v>787.258</v>
      </c>
      <c r="U230" s="24">
        <v>261.864</v>
      </c>
      <c r="V230" s="24">
        <v>6.0</v>
      </c>
      <c r="W230" s="24">
        <v>239.0</v>
      </c>
      <c r="X230" s="24">
        <v>57.26449</v>
      </c>
      <c r="Y230" s="253">
        <f t="shared" si="23"/>
        <v>75.50465551</v>
      </c>
      <c r="Z230" s="281">
        <v>64.703</v>
      </c>
      <c r="AA230" s="282">
        <v>543.9215</v>
      </c>
      <c r="AB230" s="282">
        <v>468.00194</v>
      </c>
      <c r="AC230" s="282">
        <v>0.07723</v>
      </c>
      <c r="AD230" s="281"/>
      <c r="AE230" s="281"/>
      <c r="AF230" s="281"/>
      <c r="AG230" s="283"/>
      <c r="AH230" s="242"/>
      <c r="AI230" s="60"/>
      <c r="AJ230" s="243"/>
      <c r="AL230" s="123"/>
      <c r="AM230" s="123"/>
      <c r="AN230" s="123"/>
      <c r="AO230" s="123"/>
      <c r="AP230" s="123"/>
      <c r="AQ230" s="123"/>
      <c r="AR230" s="123"/>
      <c r="AS230" s="123"/>
    </row>
    <row r="231">
      <c r="A231" s="24">
        <v>229.0</v>
      </c>
      <c r="B231" s="24" t="s">
        <v>26</v>
      </c>
      <c r="C231" s="24" t="s">
        <v>27</v>
      </c>
      <c r="D231" s="24" t="s">
        <v>27</v>
      </c>
      <c r="E231" s="131" t="s">
        <v>205</v>
      </c>
      <c r="F231" s="24" t="s">
        <v>28</v>
      </c>
      <c r="G231" s="131">
        <v>48.0</v>
      </c>
      <c r="H231" s="24" t="s">
        <v>53</v>
      </c>
      <c r="I231" s="24" t="s">
        <v>30</v>
      </c>
      <c r="J231" s="131">
        <v>4.0</v>
      </c>
      <c r="K231" s="24" t="s">
        <v>39</v>
      </c>
      <c r="L231" s="24" t="s">
        <v>27</v>
      </c>
      <c r="M231" s="24" t="s">
        <v>27</v>
      </c>
      <c r="N231" s="24">
        <v>5.0</v>
      </c>
      <c r="O231" s="24">
        <v>6.0</v>
      </c>
      <c r="P231" s="24">
        <v>6.0</v>
      </c>
      <c r="Q231" s="24">
        <v>6.0</v>
      </c>
      <c r="R231" s="24" t="s">
        <v>28</v>
      </c>
      <c r="S231" s="24" t="s">
        <v>27</v>
      </c>
      <c r="T231" s="24">
        <v>424.459</v>
      </c>
      <c r="U231" s="24">
        <v>148.196</v>
      </c>
      <c r="V231" s="24">
        <v>260.0</v>
      </c>
      <c r="W231" s="24">
        <v>157.0</v>
      </c>
      <c r="X231" s="24">
        <v>303.49994</v>
      </c>
      <c r="Y231" s="253">
        <f t="shared" si="23"/>
        <v>95.63691664</v>
      </c>
      <c r="Z231" s="281">
        <v>309.647</v>
      </c>
      <c r="AA231" s="255">
        <v>770.37085</v>
      </c>
      <c r="AB231" s="256">
        <v>452.94885</v>
      </c>
      <c r="AC231" s="27">
        <v>0.075989</v>
      </c>
      <c r="AD231" s="258"/>
      <c r="AE231" s="258"/>
      <c r="AF231" s="258"/>
      <c r="AG231" s="258"/>
      <c r="AH231" s="242"/>
      <c r="AI231" s="60"/>
      <c r="AJ231" s="243"/>
      <c r="AL231" s="123"/>
      <c r="AM231" s="123"/>
      <c r="AN231" s="123"/>
      <c r="AO231" s="123"/>
      <c r="AP231" s="123"/>
      <c r="AQ231" s="123"/>
      <c r="AR231" s="123"/>
      <c r="AS231" s="123"/>
    </row>
    <row r="232">
      <c r="A232" s="24">
        <v>230.0</v>
      </c>
      <c r="B232" s="24" t="s">
        <v>26</v>
      </c>
      <c r="C232" s="24" t="s">
        <v>27</v>
      </c>
      <c r="D232" s="24" t="s">
        <v>27</v>
      </c>
      <c r="E232" s="131" t="s">
        <v>205</v>
      </c>
      <c r="F232" s="24" t="s">
        <v>28</v>
      </c>
      <c r="G232" s="131">
        <v>48.0</v>
      </c>
      <c r="H232" s="24" t="s">
        <v>53</v>
      </c>
      <c r="I232" s="24" t="s">
        <v>30</v>
      </c>
      <c r="J232" s="131">
        <v>4.0</v>
      </c>
      <c r="K232" s="24" t="s">
        <v>40</v>
      </c>
      <c r="L232" s="24" t="s">
        <v>27</v>
      </c>
      <c r="M232" s="24" t="s">
        <v>28</v>
      </c>
      <c r="N232" s="24">
        <v>3.0</v>
      </c>
      <c r="O232" s="24">
        <v>4.0</v>
      </c>
      <c r="P232" s="24">
        <v>4.0</v>
      </c>
      <c r="Q232" s="24">
        <v>4.0</v>
      </c>
      <c r="R232" s="24" t="s">
        <v>28</v>
      </c>
      <c r="S232" s="24" t="s">
        <v>27</v>
      </c>
      <c r="T232" s="24">
        <v>517.577</v>
      </c>
      <c r="U232" s="24">
        <v>213.571</v>
      </c>
      <c r="V232" s="24">
        <v>30.0</v>
      </c>
      <c r="W232" s="24">
        <v>281.0</v>
      </c>
      <c r="X232" s="24">
        <v>116.46066</v>
      </c>
      <c r="Y232" s="253">
        <f t="shared" si="23"/>
        <v>87.32643164</v>
      </c>
      <c r="Z232" s="281">
        <v>124.595</v>
      </c>
      <c r="AA232" s="255">
        <v>604.87342</v>
      </c>
      <c r="AB232" s="256">
        <v>471.42302</v>
      </c>
      <c r="AC232" s="27">
        <v>0.08796</v>
      </c>
      <c r="AD232" s="258"/>
      <c r="AE232" s="258"/>
      <c r="AF232" s="258"/>
      <c r="AG232" s="258"/>
      <c r="AH232" s="242"/>
      <c r="AI232" s="60"/>
      <c r="AJ232" s="243"/>
      <c r="AL232" s="123"/>
      <c r="AM232" s="123"/>
      <c r="AN232" s="123"/>
      <c r="AO232" s="123"/>
      <c r="AP232" s="123"/>
      <c r="AQ232" s="123"/>
      <c r="AR232" s="123"/>
      <c r="AS232" s="123"/>
    </row>
    <row r="233">
      <c r="A233" s="132">
        <v>231.0</v>
      </c>
      <c r="B233" s="132" t="s">
        <v>26</v>
      </c>
      <c r="C233" s="132" t="s">
        <v>27</v>
      </c>
      <c r="D233" s="132" t="s">
        <v>27</v>
      </c>
      <c r="E233" s="262" t="s">
        <v>205</v>
      </c>
      <c r="F233" s="132" t="s">
        <v>28</v>
      </c>
      <c r="G233" s="132">
        <v>48.0</v>
      </c>
      <c r="H233" s="132" t="s">
        <v>53</v>
      </c>
      <c r="I233" s="132" t="s">
        <v>30</v>
      </c>
      <c r="J233" s="132">
        <v>4.0</v>
      </c>
      <c r="K233" s="132" t="s">
        <v>41</v>
      </c>
      <c r="L233" s="132" t="s">
        <v>27</v>
      </c>
      <c r="M233" s="132" t="s">
        <v>27</v>
      </c>
      <c r="N233" s="132">
        <v>4.0</v>
      </c>
      <c r="O233" s="132">
        <v>0.0</v>
      </c>
      <c r="P233" s="132">
        <v>6.0</v>
      </c>
      <c r="Q233" s="132">
        <v>3.0</v>
      </c>
      <c r="R233" s="132" t="s">
        <v>28</v>
      </c>
      <c r="S233" s="132" t="s">
        <v>27</v>
      </c>
      <c r="T233" s="263"/>
      <c r="U233" s="263"/>
      <c r="V233" s="263"/>
      <c r="W233" s="263"/>
      <c r="X233" s="263"/>
      <c r="Y233" s="263"/>
      <c r="Z233" s="264"/>
      <c r="AA233" s="265"/>
      <c r="AB233" s="263"/>
      <c r="AC233" s="263"/>
      <c r="AD233" s="263"/>
      <c r="AE233" s="263"/>
      <c r="AF233" s="263"/>
      <c r="AG233" s="132" t="s">
        <v>206</v>
      </c>
      <c r="AH233" s="242"/>
      <c r="AI233" s="60"/>
      <c r="AJ233" s="243"/>
      <c r="AL233" s="123"/>
      <c r="AM233" s="123"/>
      <c r="AN233" s="123"/>
      <c r="AO233" s="123"/>
      <c r="AP233" s="123"/>
      <c r="AQ233" s="123"/>
      <c r="AR233" s="123"/>
      <c r="AS233" s="123"/>
    </row>
    <row r="234">
      <c r="A234" s="24">
        <v>232.0</v>
      </c>
      <c r="B234" s="24" t="s">
        <v>26</v>
      </c>
      <c r="C234" s="24" t="s">
        <v>27</v>
      </c>
      <c r="D234" s="24" t="s">
        <v>27</v>
      </c>
      <c r="E234" s="131" t="s">
        <v>205</v>
      </c>
      <c r="F234" s="24" t="s">
        <v>28</v>
      </c>
      <c r="G234" s="24">
        <v>48.0</v>
      </c>
      <c r="H234" s="24" t="s">
        <v>53</v>
      </c>
      <c r="I234" s="24" t="s">
        <v>30</v>
      </c>
      <c r="J234" s="24">
        <v>4.0</v>
      </c>
      <c r="K234" s="24" t="s">
        <v>42</v>
      </c>
      <c r="L234" s="24" t="s">
        <v>27</v>
      </c>
      <c r="M234" s="24" t="s">
        <v>28</v>
      </c>
      <c r="N234" s="24">
        <v>1.0</v>
      </c>
      <c r="O234" s="24">
        <v>5.0</v>
      </c>
      <c r="P234" s="24">
        <v>2.0</v>
      </c>
      <c r="Q234" s="24">
        <v>2.0</v>
      </c>
      <c r="R234" s="24" t="s">
        <v>27</v>
      </c>
      <c r="S234" s="24" t="s">
        <v>27</v>
      </c>
      <c r="T234" s="24">
        <v>368.103</v>
      </c>
      <c r="U234" s="24">
        <v>81.764</v>
      </c>
      <c r="V234" s="24">
        <v>12.0</v>
      </c>
      <c r="W234" s="24">
        <v>114.0</v>
      </c>
      <c r="X234" s="24">
        <v>134.08826</v>
      </c>
      <c r="Y234" s="253">
        <f t="shared" ref="Y234:Y243" si="24">iferror(X234/(AA234-AB234-AC234)*100,"")</f>
        <v>91.62205565</v>
      </c>
      <c r="Z234" s="281">
        <v>133.09</v>
      </c>
      <c r="AA234" s="255">
        <v>617.49323</v>
      </c>
      <c r="AB234" s="256">
        <v>471.06351</v>
      </c>
      <c r="AC234" s="27">
        <v>0.080395</v>
      </c>
      <c r="AD234" s="258"/>
      <c r="AE234" s="258"/>
      <c r="AF234" s="258"/>
      <c r="AG234" s="258"/>
      <c r="AH234" s="242"/>
      <c r="AI234" s="60"/>
      <c r="AJ234" s="243"/>
      <c r="AL234" s="123"/>
      <c r="AM234" s="123"/>
      <c r="AN234" s="123"/>
      <c r="AO234" s="123"/>
      <c r="AP234" s="123"/>
      <c r="AQ234" s="123"/>
      <c r="AR234" s="123"/>
      <c r="AS234" s="123"/>
    </row>
    <row r="235">
      <c r="A235" s="24">
        <v>233.0</v>
      </c>
      <c r="B235" s="24" t="s">
        <v>26</v>
      </c>
      <c r="C235" s="24" t="s">
        <v>27</v>
      </c>
      <c r="D235" s="24" t="s">
        <v>27</v>
      </c>
      <c r="E235" s="131" t="s">
        <v>205</v>
      </c>
      <c r="F235" s="24" t="s">
        <v>28</v>
      </c>
      <c r="G235" s="24">
        <v>48.0</v>
      </c>
      <c r="H235" s="24" t="s">
        <v>53</v>
      </c>
      <c r="I235" s="24" t="s">
        <v>30</v>
      </c>
      <c r="J235" s="24">
        <v>4.0</v>
      </c>
      <c r="K235" s="24" t="s">
        <v>43</v>
      </c>
      <c r="L235" s="24" t="s">
        <v>27</v>
      </c>
      <c r="M235" s="24" t="s">
        <v>27</v>
      </c>
      <c r="N235" s="24">
        <v>1.0</v>
      </c>
      <c r="O235" s="24">
        <v>0.0</v>
      </c>
      <c r="P235" s="24">
        <v>2.0</v>
      </c>
      <c r="Q235" s="24">
        <v>2.0</v>
      </c>
      <c r="R235" s="24" t="s">
        <v>28</v>
      </c>
      <c r="S235" s="24" t="s">
        <v>27</v>
      </c>
      <c r="T235" s="24">
        <v>150.531</v>
      </c>
      <c r="U235" s="24">
        <v>60.291</v>
      </c>
      <c r="V235" s="24">
        <v>0.0</v>
      </c>
      <c r="W235" s="24">
        <v>71.0</v>
      </c>
      <c r="X235" s="24">
        <v>951.31741</v>
      </c>
      <c r="Y235" s="253">
        <f t="shared" si="24"/>
        <v>99.03880502</v>
      </c>
      <c r="Z235" s="281">
        <v>970.769</v>
      </c>
      <c r="AA235" s="255">
        <v>1395.779005</v>
      </c>
      <c r="AB235" s="256">
        <v>435.11856</v>
      </c>
      <c r="AC235" s="27">
        <v>0.110275</v>
      </c>
      <c r="AD235" s="258"/>
      <c r="AE235" s="258"/>
      <c r="AF235" s="258"/>
      <c r="AG235" s="258"/>
      <c r="AH235" s="242"/>
      <c r="AI235" s="60"/>
      <c r="AJ235" s="243"/>
      <c r="AL235" s="123"/>
      <c r="AM235" s="123"/>
      <c r="AN235" s="123"/>
      <c r="AO235" s="123"/>
      <c r="AP235" s="123"/>
      <c r="AQ235" s="123"/>
      <c r="AR235" s="123"/>
      <c r="AS235" s="123"/>
    </row>
    <row r="236">
      <c r="A236" s="24">
        <v>234.0</v>
      </c>
      <c r="B236" s="24" t="s">
        <v>26</v>
      </c>
      <c r="C236" s="24" t="s">
        <v>27</v>
      </c>
      <c r="D236" s="24" t="s">
        <v>27</v>
      </c>
      <c r="E236" s="131" t="s">
        <v>205</v>
      </c>
      <c r="F236" s="24" t="s">
        <v>28</v>
      </c>
      <c r="G236" s="24">
        <v>48.0</v>
      </c>
      <c r="H236" s="24" t="s">
        <v>53</v>
      </c>
      <c r="I236" s="24" t="s">
        <v>30</v>
      </c>
      <c r="J236" s="24">
        <v>4.0</v>
      </c>
      <c r="K236" s="24" t="s">
        <v>44</v>
      </c>
      <c r="L236" s="24" t="s">
        <v>27</v>
      </c>
      <c r="M236" s="24" t="s">
        <v>28</v>
      </c>
      <c r="N236" s="24">
        <v>1.0</v>
      </c>
      <c r="O236" s="24">
        <v>4.0</v>
      </c>
      <c r="P236" s="24">
        <v>2.0</v>
      </c>
      <c r="Q236" s="24">
        <v>2.0</v>
      </c>
      <c r="R236" s="24" t="s">
        <v>27</v>
      </c>
      <c r="S236" s="24" t="s">
        <v>28</v>
      </c>
      <c r="T236" s="24">
        <v>411.342</v>
      </c>
      <c r="U236" s="24">
        <v>114.274</v>
      </c>
      <c r="V236" s="24">
        <v>22.0</v>
      </c>
      <c r="W236" s="24">
        <v>72.0</v>
      </c>
      <c r="X236" s="24">
        <v>39.24084</v>
      </c>
      <c r="Y236" s="287">
        <f t="shared" si="24"/>
        <v>77.10488439</v>
      </c>
      <c r="Z236" s="281">
        <v>37.25</v>
      </c>
      <c r="AA236" s="255">
        <v>500.42791</v>
      </c>
      <c r="AB236" s="27">
        <v>449.45139</v>
      </c>
      <c r="AC236" s="27">
        <v>0.083713</v>
      </c>
      <c r="AD236" s="258"/>
      <c r="AE236" s="258"/>
      <c r="AF236" s="258"/>
      <c r="AG236" s="258"/>
      <c r="AH236" s="242"/>
      <c r="AI236" s="60"/>
      <c r="AJ236" s="243"/>
      <c r="AL236" s="123"/>
      <c r="AM236" s="123"/>
      <c r="AN236" s="123"/>
      <c r="AO236" s="123"/>
      <c r="AP236" s="123"/>
      <c r="AQ236" s="123"/>
      <c r="AR236" s="123"/>
      <c r="AS236" s="123"/>
    </row>
    <row r="237">
      <c r="A237" s="24">
        <v>235.0</v>
      </c>
      <c r="B237" s="24" t="s">
        <v>26</v>
      </c>
      <c r="C237" s="24" t="s">
        <v>27</v>
      </c>
      <c r="D237" s="24" t="s">
        <v>27</v>
      </c>
      <c r="E237" s="131" t="s">
        <v>205</v>
      </c>
      <c r="F237" s="24" t="s">
        <v>28</v>
      </c>
      <c r="G237" s="24">
        <v>48.0</v>
      </c>
      <c r="H237" s="24" t="s">
        <v>53</v>
      </c>
      <c r="I237" s="24" t="s">
        <v>30</v>
      </c>
      <c r="J237" s="24">
        <v>4.0</v>
      </c>
      <c r="K237" s="24" t="s">
        <v>45</v>
      </c>
      <c r="L237" s="24" t="s">
        <v>27</v>
      </c>
      <c r="M237" s="24" t="s">
        <v>27</v>
      </c>
      <c r="N237" s="24">
        <v>1.0</v>
      </c>
      <c r="O237" s="24">
        <v>4.0</v>
      </c>
      <c r="P237" s="24">
        <v>2.0</v>
      </c>
      <c r="Q237" s="24">
        <v>2.0</v>
      </c>
      <c r="R237" s="24" t="s">
        <v>28</v>
      </c>
      <c r="S237" s="24" t="s">
        <v>27</v>
      </c>
      <c r="T237" s="288">
        <v>302.791</v>
      </c>
      <c r="U237" s="289">
        <v>98.434</v>
      </c>
      <c r="V237" s="289">
        <v>23.0</v>
      </c>
      <c r="W237" s="289">
        <v>106.0</v>
      </c>
      <c r="X237" s="289">
        <v>38.41013</v>
      </c>
      <c r="Y237" s="287">
        <f t="shared" si="24"/>
        <v>76.85846327</v>
      </c>
      <c r="Z237" s="290">
        <v>35.334</v>
      </c>
      <c r="AA237" s="289">
        <v>516.86403</v>
      </c>
      <c r="AB237" s="289">
        <v>466.80204</v>
      </c>
      <c r="AC237" s="291">
        <v>0.086843</v>
      </c>
      <c r="AD237" s="258"/>
      <c r="AE237" s="258"/>
      <c r="AF237" s="258"/>
      <c r="AG237" s="258"/>
      <c r="AH237" s="242"/>
      <c r="AI237" s="60"/>
      <c r="AJ237" s="243"/>
      <c r="AL237" s="123"/>
      <c r="AM237" s="123"/>
      <c r="AN237" s="123"/>
      <c r="AO237" s="123"/>
      <c r="AP237" s="123"/>
      <c r="AQ237" s="123"/>
      <c r="AR237" s="123"/>
      <c r="AS237" s="123"/>
    </row>
    <row r="238">
      <c r="A238" s="24">
        <v>236.0</v>
      </c>
      <c r="B238" s="27" t="s">
        <v>26</v>
      </c>
      <c r="C238" s="27" t="s">
        <v>27</v>
      </c>
      <c r="D238" s="27" t="s">
        <v>27</v>
      </c>
      <c r="E238" s="131" t="s">
        <v>205</v>
      </c>
      <c r="F238" s="27" t="s">
        <v>28</v>
      </c>
      <c r="G238" s="24">
        <v>48.0</v>
      </c>
      <c r="H238" s="27" t="s">
        <v>53</v>
      </c>
      <c r="I238" s="27" t="s">
        <v>30</v>
      </c>
      <c r="J238" s="24">
        <v>4.0</v>
      </c>
      <c r="K238" s="27" t="s">
        <v>46</v>
      </c>
      <c r="L238" s="27" t="s">
        <v>27</v>
      </c>
      <c r="M238" s="27" t="s">
        <v>27</v>
      </c>
      <c r="N238" s="27">
        <v>1.0</v>
      </c>
      <c r="O238" s="27">
        <v>0.0</v>
      </c>
      <c r="P238" s="27">
        <v>3.0</v>
      </c>
      <c r="Q238" s="27">
        <v>3.0</v>
      </c>
      <c r="R238" s="27" t="s">
        <v>28</v>
      </c>
      <c r="S238" s="27" t="s">
        <v>27</v>
      </c>
      <c r="T238" s="24">
        <v>570.636</v>
      </c>
      <c r="U238" s="24">
        <v>241.313</v>
      </c>
      <c r="V238" s="24">
        <v>29.0</v>
      </c>
      <c r="W238" s="24">
        <v>326.0</v>
      </c>
      <c r="X238" s="24">
        <v>247.33432</v>
      </c>
      <c r="Y238" s="287">
        <f t="shared" si="24"/>
        <v>93.46356111</v>
      </c>
      <c r="Z238" s="43">
        <v>264.289</v>
      </c>
      <c r="AA238" s="255">
        <v>708.91062</v>
      </c>
      <c r="AB238" s="27">
        <v>444.15445</v>
      </c>
      <c r="AC238" s="27">
        <v>0.124353</v>
      </c>
      <c r="AD238" s="37"/>
      <c r="AE238" s="37"/>
      <c r="AF238" s="37"/>
      <c r="AG238" s="27"/>
      <c r="AH238" s="242"/>
      <c r="AI238" s="60"/>
      <c r="AJ238" s="243"/>
      <c r="AL238" s="123"/>
      <c r="AM238" s="123"/>
      <c r="AN238" s="123"/>
      <c r="AO238" s="123"/>
      <c r="AP238" s="123"/>
      <c r="AQ238" s="123"/>
      <c r="AR238" s="123"/>
      <c r="AS238" s="123"/>
    </row>
    <row r="239">
      <c r="A239" s="24">
        <v>237.0</v>
      </c>
      <c r="B239" s="24" t="s">
        <v>26</v>
      </c>
      <c r="C239" s="24" t="s">
        <v>27</v>
      </c>
      <c r="D239" s="24" t="s">
        <v>27</v>
      </c>
      <c r="E239" s="131" t="s">
        <v>205</v>
      </c>
      <c r="F239" s="24" t="s">
        <v>28</v>
      </c>
      <c r="G239" s="24">
        <v>48.0</v>
      </c>
      <c r="H239" s="24" t="s">
        <v>53</v>
      </c>
      <c r="I239" s="24" t="s">
        <v>30</v>
      </c>
      <c r="J239" s="24">
        <v>4.0</v>
      </c>
      <c r="K239" s="24" t="s">
        <v>47</v>
      </c>
      <c r="L239" s="24" t="s">
        <v>27</v>
      </c>
      <c r="M239" s="24" t="s">
        <v>27</v>
      </c>
      <c r="N239" s="24">
        <v>2.0</v>
      </c>
      <c r="O239" s="24">
        <v>3.0</v>
      </c>
      <c r="P239" s="24">
        <v>3.0</v>
      </c>
      <c r="Q239" s="24">
        <v>2.0</v>
      </c>
      <c r="R239" s="24" t="s">
        <v>28</v>
      </c>
      <c r="S239" s="24" t="s">
        <v>28</v>
      </c>
      <c r="T239" s="27">
        <v>359.916</v>
      </c>
      <c r="U239" s="27">
        <v>48.226</v>
      </c>
      <c r="V239" s="27">
        <v>0.0</v>
      </c>
      <c r="W239" s="27">
        <v>41.0</v>
      </c>
      <c r="X239" s="27">
        <v>103.70379</v>
      </c>
      <c r="Y239" s="287">
        <f t="shared" si="24"/>
        <v>90.49215839</v>
      </c>
      <c r="Z239" s="43">
        <v>112.209</v>
      </c>
      <c r="AA239" s="33">
        <v>559.61154</v>
      </c>
      <c r="AB239" s="27">
        <v>444.93865</v>
      </c>
      <c r="AC239" s="27">
        <v>0.073137</v>
      </c>
      <c r="AD239" s="258"/>
      <c r="AE239" s="258"/>
      <c r="AF239" s="258"/>
      <c r="AG239" s="258"/>
      <c r="AH239" s="242"/>
      <c r="AI239" s="60"/>
      <c r="AJ239" s="243"/>
      <c r="AL239" s="123"/>
      <c r="AM239" s="123"/>
      <c r="AN239" s="123"/>
      <c r="AO239" s="123"/>
      <c r="AP239" s="123"/>
      <c r="AQ239" s="123"/>
      <c r="AR239" s="123"/>
      <c r="AS239" s="123"/>
    </row>
    <row r="240">
      <c r="A240" s="24">
        <v>238.0</v>
      </c>
      <c r="B240" s="24" t="s">
        <v>26</v>
      </c>
      <c r="C240" s="24" t="s">
        <v>27</v>
      </c>
      <c r="D240" s="24" t="s">
        <v>27</v>
      </c>
      <c r="E240" s="131" t="s">
        <v>205</v>
      </c>
      <c r="F240" s="24" t="s">
        <v>28</v>
      </c>
      <c r="G240" s="24">
        <v>48.0</v>
      </c>
      <c r="H240" s="24" t="s">
        <v>53</v>
      </c>
      <c r="I240" s="24" t="s">
        <v>30</v>
      </c>
      <c r="J240" s="24">
        <v>4.0</v>
      </c>
      <c r="K240" s="24" t="s">
        <v>48</v>
      </c>
      <c r="L240" s="24" t="s">
        <v>27</v>
      </c>
      <c r="M240" s="24" t="s">
        <v>27</v>
      </c>
      <c r="N240" s="24">
        <v>2.0</v>
      </c>
      <c r="O240" s="24">
        <v>2.0</v>
      </c>
      <c r="P240" s="24">
        <v>4.0</v>
      </c>
      <c r="Q240" s="24">
        <v>3.0</v>
      </c>
      <c r="R240" s="24" t="s">
        <v>28</v>
      </c>
      <c r="S240" s="24" t="s">
        <v>27</v>
      </c>
      <c r="T240" s="24">
        <v>429.262</v>
      </c>
      <c r="U240" s="24">
        <v>185.541</v>
      </c>
      <c r="V240" s="24">
        <v>0.0</v>
      </c>
      <c r="W240" s="24">
        <v>196.0</v>
      </c>
      <c r="X240" s="24">
        <v>169.39993</v>
      </c>
      <c r="Y240" s="253">
        <f t="shared" si="24"/>
        <v>52.85859361</v>
      </c>
      <c r="Z240" s="281">
        <v>181.301</v>
      </c>
      <c r="AA240" s="255">
        <v>791.20739</v>
      </c>
      <c r="AB240" s="256">
        <v>470.61082</v>
      </c>
      <c r="AC240" s="27">
        <v>0.119012</v>
      </c>
      <c r="AD240" s="258"/>
      <c r="AE240" s="258"/>
      <c r="AF240" s="258"/>
      <c r="AG240" s="258"/>
      <c r="AH240" s="242"/>
      <c r="AI240" s="60"/>
      <c r="AJ240" s="243"/>
      <c r="AL240" s="123"/>
      <c r="AM240" s="123"/>
      <c r="AN240" s="123"/>
      <c r="AO240" s="123"/>
      <c r="AP240" s="123"/>
      <c r="AQ240" s="123"/>
      <c r="AR240" s="123"/>
      <c r="AS240" s="123"/>
    </row>
    <row r="241">
      <c r="A241" s="24">
        <v>239.0</v>
      </c>
      <c r="B241" s="24" t="s">
        <v>26</v>
      </c>
      <c r="C241" s="24" t="s">
        <v>27</v>
      </c>
      <c r="D241" s="24" t="s">
        <v>27</v>
      </c>
      <c r="E241" s="131" t="s">
        <v>205</v>
      </c>
      <c r="F241" s="24" t="s">
        <v>28</v>
      </c>
      <c r="G241" s="24">
        <v>48.0</v>
      </c>
      <c r="H241" s="24" t="s">
        <v>53</v>
      </c>
      <c r="I241" s="24" t="s">
        <v>30</v>
      </c>
      <c r="J241" s="24">
        <v>4.0</v>
      </c>
      <c r="K241" s="24" t="s">
        <v>49</v>
      </c>
      <c r="L241" s="24" t="s">
        <v>27</v>
      </c>
      <c r="M241" s="24" t="s">
        <v>28</v>
      </c>
      <c r="N241" s="24">
        <v>1.0</v>
      </c>
      <c r="O241" s="24">
        <v>6.0</v>
      </c>
      <c r="P241" s="24">
        <v>2.0</v>
      </c>
      <c r="Q241" s="24">
        <v>2.0</v>
      </c>
      <c r="R241" s="24" t="s">
        <v>28</v>
      </c>
      <c r="S241" s="24" t="s">
        <v>28</v>
      </c>
      <c r="T241" s="24">
        <v>831.962</v>
      </c>
      <c r="U241" s="24">
        <v>326.152</v>
      </c>
      <c r="V241" s="24">
        <v>94.0</v>
      </c>
      <c r="W241" s="24">
        <v>169.0</v>
      </c>
      <c r="X241" s="24">
        <v>274.01035</v>
      </c>
      <c r="Y241" s="253">
        <f t="shared" si="24"/>
        <v>94.19702837</v>
      </c>
      <c r="Z241" s="281">
        <v>281.135</v>
      </c>
      <c r="AA241" s="255">
        <v>728.77303</v>
      </c>
      <c r="AB241" s="256">
        <v>437.79615</v>
      </c>
      <c r="AC241" s="27">
        <v>0.086228</v>
      </c>
      <c r="AD241" s="258"/>
      <c r="AE241" s="258"/>
      <c r="AF241" s="258"/>
      <c r="AG241" s="258"/>
      <c r="AH241" s="242"/>
      <c r="AI241" s="60"/>
      <c r="AJ241" s="243"/>
      <c r="AL241" s="123"/>
      <c r="AM241" s="123"/>
      <c r="AN241" s="123"/>
      <c r="AO241" s="123"/>
      <c r="AP241" s="123"/>
      <c r="AQ241" s="123"/>
      <c r="AR241" s="123"/>
      <c r="AS241" s="123"/>
    </row>
    <row r="242">
      <c r="A242" s="24">
        <v>240.0</v>
      </c>
      <c r="B242" s="24" t="s">
        <v>26</v>
      </c>
      <c r="C242" s="24" t="s">
        <v>27</v>
      </c>
      <c r="D242" s="24" t="s">
        <v>27</v>
      </c>
      <c r="E242" s="131" t="s">
        <v>205</v>
      </c>
      <c r="F242" s="24" t="s">
        <v>28</v>
      </c>
      <c r="G242" s="24">
        <v>48.0</v>
      </c>
      <c r="H242" s="24" t="s">
        <v>53</v>
      </c>
      <c r="I242" s="24" t="s">
        <v>30</v>
      </c>
      <c r="J242" s="24">
        <v>4.0</v>
      </c>
      <c r="K242" s="24" t="s">
        <v>50</v>
      </c>
      <c r="L242" s="24" t="s">
        <v>27</v>
      </c>
      <c r="M242" s="24" t="s">
        <v>27</v>
      </c>
      <c r="N242" s="24">
        <v>2.0</v>
      </c>
      <c r="O242" s="24">
        <v>3.0</v>
      </c>
      <c r="P242" s="24">
        <v>5.0</v>
      </c>
      <c r="Q242" s="24">
        <v>5.0</v>
      </c>
      <c r="R242" s="24" t="s">
        <v>28</v>
      </c>
      <c r="S242" s="24" t="s">
        <v>27</v>
      </c>
      <c r="T242" s="24">
        <v>602.672</v>
      </c>
      <c r="U242" s="24">
        <v>229.062</v>
      </c>
      <c r="V242" s="24">
        <v>29.0</v>
      </c>
      <c r="W242" s="24">
        <v>252.0</v>
      </c>
      <c r="X242" s="24">
        <v>84.67908</v>
      </c>
      <c r="Y242" s="253">
        <f t="shared" si="24"/>
        <v>83.54349417</v>
      </c>
      <c r="Z242" s="281">
        <v>90.915</v>
      </c>
      <c r="AA242" s="255">
        <v>547.19758</v>
      </c>
      <c r="AB242" s="256">
        <v>445.76186</v>
      </c>
      <c r="AC242" s="27">
        <v>0.076445</v>
      </c>
      <c r="AD242" s="258"/>
      <c r="AE242" s="258"/>
      <c r="AF242" s="258"/>
      <c r="AG242" s="258"/>
      <c r="AH242" s="242"/>
      <c r="AI242" s="60"/>
      <c r="AJ242" s="243"/>
      <c r="AL242" s="123"/>
      <c r="AM242" s="123"/>
      <c r="AN242" s="123"/>
      <c r="AO242" s="123"/>
      <c r="AP242" s="123"/>
      <c r="AQ242" s="123"/>
      <c r="AR242" s="123"/>
      <c r="AS242" s="123"/>
    </row>
    <row r="243">
      <c r="A243" s="24">
        <v>241.0</v>
      </c>
      <c r="B243" s="24" t="s">
        <v>26</v>
      </c>
      <c r="C243" s="24" t="s">
        <v>27</v>
      </c>
      <c r="D243" s="24" t="s">
        <v>27</v>
      </c>
      <c r="E243" s="131" t="s">
        <v>205</v>
      </c>
      <c r="F243" s="24" t="s">
        <v>28</v>
      </c>
      <c r="G243" s="24">
        <v>48.0</v>
      </c>
      <c r="H243" s="24" t="s">
        <v>53</v>
      </c>
      <c r="I243" s="24" t="s">
        <v>30</v>
      </c>
      <c r="J243" s="24">
        <v>4.0</v>
      </c>
      <c r="K243" s="24" t="s">
        <v>51</v>
      </c>
      <c r="L243" s="24" t="s">
        <v>27</v>
      </c>
      <c r="M243" s="24" t="s">
        <v>27</v>
      </c>
      <c r="N243" s="24">
        <v>3.0</v>
      </c>
      <c r="O243" s="24">
        <v>4.0</v>
      </c>
      <c r="P243" s="24">
        <v>6.0</v>
      </c>
      <c r="Q243" s="24">
        <v>4.0</v>
      </c>
      <c r="R243" s="24" t="s">
        <v>28</v>
      </c>
      <c r="S243" s="24" t="s">
        <v>27</v>
      </c>
      <c r="T243" s="24"/>
      <c r="U243" s="24"/>
      <c r="V243" s="24"/>
      <c r="W243" s="24"/>
      <c r="X243" s="24"/>
      <c r="Y243" s="253" t="str">
        <f t="shared" si="24"/>
        <v/>
      </c>
      <c r="Z243" s="281">
        <v>153088.378</v>
      </c>
      <c r="AA243" s="255"/>
      <c r="AB243" s="256"/>
      <c r="AC243" s="27"/>
      <c r="AD243" s="258"/>
      <c r="AE243" s="258"/>
      <c r="AF243" s="258"/>
      <c r="AG243" s="258"/>
      <c r="AH243" s="242"/>
      <c r="AI243" s="60"/>
      <c r="AJ243" s="243"/>
      <c r="AL243" s="123"/>
      <c r="AM243" s="123"/>
      <c r="AN243" s="123"/>
      <c r="AO243" s="123"/>
      <c r="AP243" s="123"/>
      <c r="AQ243" s="123"/>
      <c r="AR243" s="123"/>
      <c r="AS243" s="123"/>
    </row>
    <row r="244">
      <c r="A244" s="132">
        <v>242.0</v>
      </c>
      <c r="B244" s="132" t="s">
        <v>26</v>
      </c>
      <c r="C244" s="132" t="s">
        <v>27</v>
      </c>
      <c r="D244" s="132" t="s">
        <v>27</v>
      </c>
      <c r="E244" s="262" t="s">
        <v>205</v>
      </c>
      <c r="F244" s="132" t="s">
        <v>28</v>
      </c>
      <c r="G244" s="132">
        <v>48.0</v>
      </c>
      <c r="H244" s="132" t="s">
        <v>53</v>
      </c>
      <c r="I244" s="132" t="s">
        <v>30</v>
      </c>
      <c r="J244" s="132">
        <v>4.0</v>
      </c>
      <c r="K244" s="132" t="s">
        <v>52</v>
      </c>
      <c r="L244" s="132" t="s">
        <v>27</v>
      </c>
      <c r="M244" s="132" t="s">
        <v>27</v>
      </c>
      <c r="N244" s="132">
        <v>0.0</v>
      </c>
      <c r="O244" s="132">
        <v>0.0</v>
      </c>
      <c r="P244" s="132">
        <v>3.0</v>
      </c>
      <c r="Q244" s="132">
        <v>2.0</v>
      </c>
      <c r="R244" s="132" t="s">
        <v>28</v>
      </c>
      <c r="S244" s="132" t="s">
        <v>27</v>
      </c>
      <c r="T244" s="263"/>
      <c r="U244" s="263"/>
      <c r="V244" s="263"/>
      <c r="W244" s="263"/>
      <c r="X244" s="263"/>
      <c r="Y244" s="263"/>
      <c r="Z244" s="132"/>
      <c r="AA244" s="132"/>
      <c r="AB244" s="263"/>
      <c r="AC244" s="263"/>
      <c r="AD244" s="263"/>
      <c r="AE244" s="263"/>
      <c r="AF244" s="263"/>
      <c r="AG244" s="132" t="s">
        <v>207</v>
      </c>
      <c r="AH244" s="242"/>
      <c r="AI244" s="60"/>
      <c r="AJ244" s="243"/>
      <c r="AL244" s="123"/>
      <c r="AM244" s="123"/>
      <c r="AN244" s="123"/>
      <c r="AO244" s="123"/>
      <c r="AP244" s="123"/>
      <c r="AQ244" s="123"/>
      <c r="AR244" s="123"/>
      <c r="AS244" s="123"/>
    </row>
    <row r="245">
      <c r="A245" s="24">
        <v>243.0</v>
      </c>
      <c r="B245" s="131" t="s">
        <v>26</v>
      </c>
      <c r="C245" s="131" t="s">
        <v>27</v>
      </c>
      <c r="D245" s="131" t="s">
        <v>27</v>
      </c>
      <c r="E245" s="131" t="s">
        <v>205</v>
      </c>
      <c r="F245" s="131" t="s">
        <v>28</v>
      </c>
      <c r="G245" s="131">
        <v>48.0</v>
      </c>
      <c r="H245" s="131" t="s">
        <v>53</v>
      </c>
      <c r="I245" s="131" t="s">
        <v>30</v>
      </c>
      <c r="J245" s="131">
        <v>8.0</v>
      </c>
      <c r="K245" s="131" t="s">
        <v>31</v>
      </c>
      <c r="L245" s="131" t="s">
        <v>27</v>
      </c>
      <c r="M245" s="131" t="s">
        <v>28</v>
      </c>
      <c r="N245" s="131">
        <v>0.0</v>
      </c>
      <c r="O245" s="131">
        <v>7.0</v>
      </c>
      <c r="P245" s="131">
        <v>1.0</v>
      </c>
      <c r="Q245" s="131">
        <v>1.0</v>
      </c>
      <c r="R245" s="131" t="s">
        <v>28</v>
      </c>
      <c r="S245" s="131" t="s">
        <v>27</v>
      </c>
      <c r="T245" s="131">
        <v>472.421</v>
      </c>
      <c r="U245" s="131">
        <v>97.667</v>
      </c>
      <c r="V245" s="131">
        <v>110.0</v>
      </c>
      <c r="W245" s="131">
        <v>140.0</v>
      </c>
      <c r="X245" s="131">
        <v>229.29535</v>
      </c>
      <c r="Y245" s="253">
        <f>iferror(round(X245/(AA245-AB245-AC245)*100,4),"")</f>
        <v>90.8312</v>
      </c>
      <c r="Z245" s="278">
        <v>277.407</v>
      </c>
      <c r="AA245" s="279">
        <v>729.36049</v>
      </c>
      <c r="AB245" s="256">
        <v>476.8364</v>
      </c>
      <c r="AC245" s="27">
        <v>0.083001</v>
      </c>
      <c r="AD245" s="260"/>
      <c r="AE245" s="260"/>
      <c r="AF245" s="260"/>
      <c r="AG245" s="260"/>
      <c r="AH245" s="242"/>
      <c r="AI245" s="60"/>
      <c r="AJ245" s="243"/>
      <c r="AL245" s="123"/>
      <c r="AM245" s="123"/>
      <c r="AN245" s="123"/>
      <c r="AO245" s="123"/>
      <c r="AP245" s="123"/>
      <c r="AQ245" s="123"/>
      <c r="AR245" s="123"/>
      <c r="AS245" s="123"/>
    </row>
    <row r="246">
      <c r="A246" s="24">
        <v>244.0</v>
      </c>
      <c r="B246" s="24" t="s">
        <v>26</v>
      </c>
      <c r="C246" s="24" t="s">
        <v>27</v>
      </c>
      <c r="D246" s="24" t="s">
        <v>27</v>
      </c>
      <c r="E246" s="131" t="s">
        <v>205</v>
      </c>
      <c r="F246" s="24" t="s">
        <v>28</v>
      </c>
      <c r="G246" s="131">
        <v>48.0</v>
      </c>
      <c r="H246" s="24" t="s">
        <v>53</v>
      </c>
      <c r="I246" s="24" t="s">
        <v>30</v>
      </c>
      <c r="J246" s="131">
        <v>8.0</v>
      </c>
      <c r="K246" s="24" t="s">
        <v>32</v>
      </c>
      <c r="L246" s="24" t="s">
        <v>27</v>
      </c>
      <c r="M246" s="24" t="s">
        <v>27</v>
      </c>
      <c r="N246" s="24">
        <v>8.0</v>
      </c>
      <c r="O246" s="24">
        <v>0.0</v>
      </c>
      <c r="P246" s="24">
        <v>10.0</v>
      </c>
      <c r="Q246" s="24">
        <v>5.0</v>
      </c>
      <c r="R246" s="24" t="s">
        <v>28</v>
      </c>
      <c r="S246" s="24" t="s">
        <v>27</v>
      </c>
      <c r="T246" s="24">
        <v>601.52</v>
      </c>
      <c r="U246" s="24">
        <v>265.124</v>
      </c>
      <c r="V246" s="24">
        <v>103.0</v>
      </c>
      <c r="W246" s="24">
        <v>296.0</v>
      </c>
      <c r="X246" s="24">
        <v>87.63057</v>
      </c>
      <c r="Y246" s="253">
        <f t="shared" ref="Y246:Y254" si="25">iferror(X246/(AA246-AB246-AC246)*100,"")</f>
        <v>83.35124459</v>
      </c>
      <c r="Z246" s="280">
        <v>115.768</v>
      </c>
      <c r="AA246" s="255">
        <v>551.15815</v>
      </c>
      <c r="AB246" s="256">
        <v>445.90594</v>
      </c>
      <c r="AC246" s="27">
        <v>0.118123</v>
      </c>
      <c r="AD246" s="258"/>
      <c r="AE246" s="258"/>
      <c r="AF246" s="258"/>
      <c r="AG246" s="258"/>
      <c r="AH246" s="242"/>
      <c r="AI246" s="60"/>
      <c r="AJ246" s="243"/>
      <c r="AL246" s="123"/>
      <c r="AM246" s="123"/>
      <c r="AN246" s="123"/>
      <c r="AO246" s="123"/>
      <c r="AP246" s="123"/>
      <c r="AQ246" s="123"/>
      <c r="AR246" s="123"/>
      <c r="AS246" s="123"/>
    </row>
    <row r="247">
      <c r="A247" s="24">
        <v>245.0</v>
      </c>
      <c r="B247" s="24" t="s">
        <v>26</v>
      </c>
      <c r="C247" s="24" t="s">
        <v>27</v>
      </c>
      <c r="D247" s="24" t="s">
        <v>27</v>
      </c>
      <c r="E247" s="131" t="s">
        <v>205</v>
      </c>
      <c r="F247" s="24" t="s">
        <v>28</v>
      </c>
      <c r="G247" s="131">
        <v>48.0</v>
      </c>
      <c r="H247" s="24" t="s">
        <v>53</v>
      </c>
      <c r="I247" s="24" t="s">
        <v>30</v>
      </c>
      <c r="J247" s="131">
        <v>8.0</v>
      </c>
      <c r="K247" s="24" t="s">
        <v>33</v>
      </c>
      <c r="L247" s="24" t="s">
        <v>27</v>
      </c>
      <c r="M247" s="24" t="s">
        <v>28</v>
      </c>
      <c r="N247" s="24">
        <v>2.0</v>
      </c>
      <c r="O247" s="24">
        <v>4.0</v>
      </c>
      <c r="P247" s="24">
        <v>3.0</v>
      </c>
      <c r="Q247" s="24">
        <v>3.0</v>
      </c>
      <c r="R247" s="24" t="s">
        <v>28</v>
      </c>
      <c r="S247" s="24" t="s">
        <v>27</v>
      </c>
      <c r="T247" s="24">
        <v>456.01</v>
      </c>
      <c r="U247" s="24">
        <v>152.353</v>
      </c>
      <c r="V247" s="24">
        <v>0.0</v>
      </c>
      <c r="W247" s="24">
        <v>167.0</v>
      </c>
      <c r="X247" s="24">
        <v>89.95016</v>
      </c>
      <c r="Y247" s="253">
        <f t="shared" si="25"/>
        <v>87.20116845</v>
      </c>
      <c r="Z247" s="280">
        <v>99.971</v>
      </c>
      <c r="AA247" s="255">
        <v>559.5136</v>
      </c>
      <c r="AB247" s="256">
        <v>456.27545</v>
      </c>
      <c r="AC247" s="27">
        <v>0.085679</v>
      </c>
      <c r="AD247" s="258"/>
      <c r="AE247" s="258"/>
      <c r="AF247" s="258"/>
      <c r="AG247" s="258"/>
      <c r="AH247" s="242"/>
      <c r="AI247" s="60"/>
      <c r="AJ247" s="243"/>
      <c r="AL247" s="123"/>
      <c r="AM247" s="123"/>
      <c r="AN247" s="123"/>
      <c r="AO247" s="123"/>
      <c r="AP247" s="123"/>
      <c r="AQ247" s="123"/>
      <c r="AR247" s="123"/>
      <c r="AS247" s="123"/>
    </row>
    <row r="248">
      <c r="A248" s="24">
        <v>246.0</v>
      </c>
      <c r="B248" s="24" t="s">
        <v>26</v>
      </c>
      <c r="C248" s="24" t="s">
        <v>27</v>
      </c>
      <c r="D248" s="24" t="s">
        <v>27</v>
      </c>
      <c r="E248" s="131" t="s">
        <v>205</v>
      </c>
      <c r="F248" s="24" t="s">
        <v>28</v>
      </c>
      <c r="G248" s="131">
        <v>48.0</v>
      </c>
      <c r="H248" s="24" t="s">
        <v>53</v>
      </c>
      <c r="I248" s="24" t="s">
        <v>30</v>
      </c>
      <c r="J248" s="131">
        <v>8.0</v>
      </c>
      <c r="K248" s="24" t="s">
        <v>34</v>
      </c>
      <c r="L248" s="24" t="s">
        <v>27</v>
      </c>
      <c r="M248" s="24" t="s">
        <v>27</v>
      </c>
      <c r="N248" s="24">
        <v>0.0</v>
      </c>
      <c r="O248" s="24">
        <v>3.0</v>
      </c>
      <c r="P248" s="24">
        <v>2.0</v>
      </c>
      <c r="Q248" s="24">
        <v>2.0</v>
      </c>
      <c r="R248" s="24" t="s">
        <v>28</v>
      </c>
      <c r="S248" s="24" t="s">
        <v>27</v>
      </c>
      <c r="T248" s="24">
        <v>334.956</v>
      </c>
      <c r="U248" s="24">
        <v>139.202</v>
      </c>
      <c r="V248" s="24">
        <v>37.0</v>
      </c>
      <c r="W248" s="24">
        <v>165.0</v>
      </c>
      <c r="X248" s="24">
        <v>190.50211</v>
      </c>
      <c r="Y248" s="253">
        <f t="shared" si="25"/>
        <v>93.81057902</v>
      </c>
      <c r="Z248" s="281">
        <v>201.901</v>
      </c>
      <c r="AA248" s="255">
        <v>655.86587</v>
      </c>
      <c r="AB248" s="256">
        <v>452.70329</v>
      </c>
      <c r="AC248" s="27">
        <v>0.091549</v>
      </c>
      <c r="AD248" s="258"/>
      <c r="AE248" s="258"/>
      <c r="AF248" s="258"/>
      <c r="AG248" s="258"/>
      <c r="AH248" s="242"/>
      <c r="AI248" s="60"/>
      <c r="AJ248" s="243"/>
      <c r="AL248" s="123"/>
      <c r="AM248" s="123"/>
      <c r="AN248" s="123"/>
      <c r="AO248" s="123"/>
      <c r="AP248" s="123"/>
      <c r="AQ248" s="123"/>
      <c r="AR248" s="123"/>
      <c r="AS248" s="123"/>
    </row>
    <row r="249">
      <c r="A249" s="24">
        <v>247.0</v>
      </c>
      <c r="B249" s="24" t="s">
        <v>26</v>
      </c>
      <c r="C249" s="24" t="s">
        <v>27</v>
      </c>
      <c r="D249" s="24" t="s">
        <v>27</v>
      </c>
      <c r="E249" s="131" t="s">
        <v>205</v>
      </c>
      <c r="F249" s="24" t="s">
        <v>28</v>
      </c>
      <c r="G249" s="131">
        <v>48.0</v>
      </c>
      <c r="H249" s="24" t="s">
        <v>53</v>
      </c>
      <c r="I249" s="24" t="s">
        <v>30</v>
      </c>
      <c r="J249" s="131">
        <v>8.0</v>
      </c>
      <c r="K249" s="24" t="s">
        <v>35</v>
      </c>
      <c r="L249" s="24" t="s">
        <v>27</v>
      </c>
      <c r="M249" s="24" t="s">
        <v>28</v>
      </c>
      <c r="N249" s="24">
        <v>5.0</v>
      </c>
      <c r="O249" s="24">
        <v>4.0</v>
      </c>
      <c r="P249" s="24">
        <v>6.0</v>
      </c>
      <c r="Q249" s="24">
        <v>6.0</v>
      </c>
      <c r="R249" s="24" t="s">
        <v>28</v>
      </c>
      <c r="S249" s="24" t="s">
        <v>27</v>
      </c>
      <c r="T249" s="24">
        <v>472.969</v>
      </c>
      <c r="U249" s="24">
        <v>170.881</v>
      </c>
      <c r="V249" s="24">
        <v>0.0</v>
      </c>
      <c r="W249" s="24">
        <v>173.0</v>
      </c>
      <c r="X249" s="24">
        <v>100.15577</v>
      </c>
      <c r="Y249" s="253">
        <f t="shared" si="25"/>
        <v>87.42052304</v>
      </c>
      <c r="Z249" s="281">
        <v>105.867</v>
      </c>
      <c r="AA249" s="255">
        <v>564.18625</v>
      </c>
      <c r="AB249" s="256">
        <v>449.5095</v>
      </c>
      <c r="AC249" s="27">
        <v>0.10895</v>
      </c>
      <c r="AD249" s="258"/>
      <c r="AE249" s="258"/>
      <c r="AF249" s="258"/>
      <c r="AG249" s="258"/>
      <c r="AH249" s="242"/>
      <c r="AI249" s="60"/>
      <c r="AJ249" s="243"/>
      <c r="AL249" s="123"/>
      <c r="AM249" s="123"/>
      <c r="AN249" s="123"/>
      <c r="AO249" s="123"/>
      <c r="AP249" s="123"/>
      <c r="AQ249" s="123"/>
      <c r="AR249" s="123"/>
      <c r="AS249" s="123"/>
    </row>
    <row r="250">
      <c r="A250" s="24">
        <v>248.0</v>
      </c>
      <c r="B250" s="24" t="s">
        <v>26</v>
      </c>
      <c r="C250" s="24" t="s">
        <v>27</v>
      </c>
      <c r="D250" s="24" t="s">
        <v>27</v>
      </c>
      <c r="E250" s="131" t="s">
        <v>205</v>
      </c>
      <c r="F250" s="24" t="s">
        <v>28</v>
      </c>
      <c r="G250" s="131">
        <v>48.0</v>
      </c>
      <c r="H250" s="24" t="s">
        <v>53</v>
      </c>
      <c r="I250" s="24" t="s">
        <v>30</v>
      </c>
      <c r="J250" s="131">
        <v>8.0</v>
      </c>
      <c r="K250" s="24" t="s">
        <v>36</v>
      </c>
      <c r="L250" s="24" t="s">
        <v>27</v>
      </c>
      <c r="M250" s="24" t="s">
        <v>28</v>
      </c>
      <c r="N250" s="24">
        <v>0.0</v>
      </c>
      <c r="O250" s="24">
        <v>4.0</v>
      </c>
      <c r="P250" s="24">
        <v>1.0</v>
      </c>
      <c r="Q250" s="24">
        <v>1.0</v>
      </c>
      <c r="R250" s="24" t="s">
        <v>28</v>
      </c>
      <c r="S250" s="24" t="s">
        <v>28</v>
      </c>
      <c r="T250" s="24">
        <v>258.31</v>
      </c>
      <c r="U250" s="24">
        <v>72.067</v>
      </c>
      <c r="V250" s="24">
        <v>0.0</v>
      </c>
      <c r="W250" s="24">
        <v>44.0</v>
      </c>
      <c r="X250" s="24">
        <v>78.08544</v>
      </c>
      <c r="Y250" s="253">
        <f t="shared" si="25"/>
        <v>89.25115485</v>
      </c>
      <c r="Z250" s="281">
        <v>84.129</v>
      </c>
      <c r="AA250" s="255">
        <v>537.07253</v>
      </c>
      <c r="AB250" s="256">
        <v>449.50385</v>
      </c>
      <c r="AC250" s="27">
        <v>0.079123</v>
      </c>
      <c r="AD250" s="258"/>
      <c r="AE250" s="258"/>
      <c r="AF250" s="258"/>
      <c r="AG250" s="258"/>
      <c r="AH250" s="242"/>
      <c r="AI250" s="60"/>
      <c r="AJ250" s="243"/>
      <c r="AL250" s="123"/>
      <c r="AM250" s="123"/>
      <c r="AN250" s="123"/>
      <c r="AO250" s="123"/>
      <c r="AP250" s="123"/>
      <c r="AQ250" s="123"/>
      <c r="AR250" s="123"/>
      <c r="AS250" s="123"/>
    </row>
    <row r="251">
      <c r="A251" s="24">
        <v>249.0</v>
      </c>
      <c r="B251" s="24" t="s">
        <v>26</v>
      </c>
      <c r="C251" s="24" t="s">
        <v>27</v>
      </c>
      <c r="D251" s="24" t="s">
        <v>27</v>
      </c>
      <c r="E251" s="131" t="s">
        <v>205</v>
      </c>
      <c r="F251" s="24" t="s">
        <v>28</v>
      </c>
      <c r="G251" s="131">
        <v>48.0</v>
      </c>
      <c r="H251" s="24" t="s">
        <v>53</v>
      </c>
      <c r="I251" s="24" t="s">
        <v>30</v>
      </c>
      <c r="J251" s="131">
        <v>8.0</v>
      </c>
      <c r="K251" s="24" t="s">
        <v>37</v>
      </c>
      <c r="L251" s="24" t="s">
        <v>27</v>
      </c>
      <c r="M251" s="24" t="s">
        <v>27</v>
      </c>
      <c r="N251" s="24">
        <v>5.0</v>
      </c>
      <c r="O251" s="24">
        <v>5.0</v>
      </c>
      <c r="P251" s="24">
        <v>6.0</v>
      </c>
      <c r="Q251" s="24">
        <v>5.0</v>
      </c>
      <c r="R251" s="24" t="s">
        <v>28</v>
      </c>
      <c r="S251" s="24" t="s">
        <v>27</v>
      </c>
      <c r="T251" s="24">
        <v>707.352</v>
      </c>
      <c r="U251" s="24">
        <v>302.659</v>
      </c>
      <c r="V251" s="24">
        <v>0.0</v>
      </c>
      <c r="W251" s="24">
        <v>266.0</v>
      </c>
      <c r="X251" s="24">
        <v>241.59939</v>
      </c>
      <c r="Y251" s="253">
        <f t="shared" si="25"/>
        <v>93.03924729</v>
      </c>
      <c r="Z251" s="281">
        <v>253.441</v>
      </c>
      <c r="AA251" s="255">
        <v>706.61248</v>
      </c>
      <c r="AB251" s="256">
        <v>446.84992</v>
      </c>
      <c r="AC251" s="27">
        <v>0.087856</v>
      </c>
      <c r="AD251" s="258"/>
      <c r="AE251" s="258"/>
      <c r="AF251" s="258"/>
      <c r="AG251" s="258"/>
      <c r="AH251" s="242"/>
      <c r="AI251" s="60"/>
      <c r="AJ251" s="243"/>
      <c r="AL251" s="123"/>
      <c r="AM251" s="123"/>
      <c r="AN251" s="123"/>
      <c r="AO251" s="123"/>
      <c r="AP251" s="123"/>
      <c r="AQ251" s="123"/>
      <c r="AR251" s="123"/>
      <c r="AS251" s="123"/>
    </row>
    <row r="252">
      <c r="A252" s="24">
        <v>250.0</v>
      </c>
      <c r="B252" s="24" t="s">
        <v>26</v>
      </c>
      <c r="C252" s="24" t="s">
        <v>27</v>
      </c>
      <c r="D252" s="24" t="s">
        <v>27</v>
      </c>
      <c r="E252" s="131" t="s">
        <v>205</v>
      </c>
      <c r="F252" s="24" t="s">
        <v>28</v>
      </c>
      <c r="G252" s="131">
        <v>48.0</v>
      </c>
      <c r="H252" s="24" t="s">
        <v>53</v>
      </c>
      <c r="I252" s="24" t="s">
        <v>30</v>
      </c>
      <c r="J252" s="131">
        <v>8.0</v>
      </c>
      <c r="K252" s="24" t="s">
        <v>38</v>
      </c>
      <c r="L252" s="24" t="s">
        <v>27</v>
      </c>
      <c r="M252" s="24" t="s">
        <v>27</v>
      </c>
      <c r="N252" s="24">
        <v>7.0</v>
      </c>
      <c r="O252" s="24">
        <v>5.0</v>
      </c>
      <c r="P252" s="24">
        <v>8.0</v>
      </c>
      <c r="Q252" s="24">
        <v>8.0</v>
      </c>
      <c r="R252" s="24" t="s">
        <v>27</v>
      </c>
      <c r="S252" s="24" t="s">
        <v>27</v>
      </c>
      <c r="T252" s="24">
        <v>793.681</v>
      </c>
      <c r="U252" s="24">
        <v>273.474</v>
      </c>
      <c r="V252" s="24">
        <v>8.0</v>
      </c>
      <c r="W252" s="24">
        <v>250.0</v>
      </c>
      <c r="X252" s="24">
        <v>91.57787</v>
      </c>
      <c r="Y252" s="253">
        <f t="shared" si="25"/>
        <v>83.50205782</v>
      </c>
      <c r="Z252" s="281">
        <v>101.995</v>
      </c>
      <c r="AA252" s="282">
        <v>580.98842</v>
      </c>
      <c r="AB252" s="282">
        <v>471.2416</v>
      </c>
      <c r="AC252" s="282">
        <v>0.075427</v>
      </c>
      <c r="AD252" s="281"/>
      <c r="AE252" s="281"/>
      <c r="AF252" s="281"/>
      <c r="AG252" s="283"/>
      <c r="AH252" s="242"/>
      <c r="AI252" s="60"/>
      <c r="AJ252" s="243"/>
      <c r="AL252" s="123"/>
      <c r="AM252" s="123"/>
      <c r="AN252" s="123"/>
      <c r="AO252" s="123"/>
      <c r="AP252" s="123"/>
      <c r="AQ252" s="123"/>
      <c r="AR252" s="123"/>
      <c r="AS252" s="123"/>
    </row>
    <row r="253">
      <c r="A253" s="24">
        <v>251.0</v>
      </c>
      <c r="B253" s="24" t="s">
        <v>26</v>
      </c>
      <c r="C253" s="24" t="s">
        <v>27</v>
      </c>
      <c r="D253" s="24" t="s">
        <v>27</v>
      </c>
      <c r="E253" s="131" t="s">
        <v>205</v>
      </c>
      <c r="F253" s="24" t="s">
        <v>28</v>
      </c>
      <c r="G253" s="131">
        <v>48.0</v>
      </c>
      <c r="H253" s="24" t="s">
        <v>53</v>
      </c>
      <c r="I253" s="24" t="s">
        <v>30</v>
      </c>
      <c r="J253" s="131">
        <v>8.0</v>
      </c>
      <c r="K253" s="24" t="s">
        <v>39</v>
      </c>
      <c r="L253" s="24" t="s">
        <v>27</v>
      </c>
      <c r="M253" s="24" t="s">
        <v>27</v>
      </c>
      <c r="N253" s="24">
        <v>5.0</v>
      </c>
      <c r="O253" s="24">
        <v>6.0</v>
      </c>
      <c r="P253" s="24">
        <v>6.0</v>
      </c>
      <c r="Q253" s="24">
        <v>6.0</v>
      </c>
      <c r="R253" s="24" t="s">
        <v>28</v>
      </c>
      <c r="S253" s="24" t="s">
        <v>27</v>
      </c>
      <c r="T253" s="24">
        <v>408.844</v>
      </c>
      <c r="U253" s="24">
        <v>154.179</v>
      </c>
      <c r="V253" s="24">
        <v>339.0</v>
      </c>
      <c r="W253" s="24">
        <v>157.0</v>
      </c>
      <c r="X253" s="24">
        <v>614.37532</v>
      </c>
      <c r="Y253" s="253">
        <f t="shared" si="25"/>
        <v>97.68707108</v>
      </c>
      <c r="Z253" s="281">
        <v>601.117</v>
      </c>
      <c r="AA253" s="255">
        <v>1119.89726</v>
      </c>
      <c r="AB253" s="256">
        <v>490.90078</v>
      </c>
      <c r="AC253" s="27">
        <v>0.074645</v>
      </c>
      <c r="AD253" s="258"/>
      <c r="AE253" s="258"/>
      <c r="AF253" s="258"/>
      <c r="AG253" s="258"/>
      <c r="AH253" s="242"/>
      <c r="AI253" s="60"/>
      <c r="AJ253" s="243"/>
      <c r="AL253" s="123"/>
      <c r="AM253" s="123"/>
      <c r="AN253" s="123"/>
      <c r="AO253" s="123"/>
      <c r="AP253" s="123"/>
      <c r="AQ253" s="123"/>
      <c r="AR253" s="123"/>
      <c r="AS253" s="123"/>
    </row>
    <row r="254">
      <c r="A254" s="24">
        <v>252.0</v>
      </c>
      <c r="B254" s="24" t="s">
        <v>26</v>
      </c>
      <c r="C254" s="24" t="s">
        <v>27</v>
      </c>
      <c r="D254" s="24" t="s">
        <v>27</v>
      </c>
      <c r="E254" s="131" t="s">
        <v>205</v>
      </c>
      <c r="F254" s="24" t="s">
        <v>28</v>
      </c>
      <c r="G254" s="131">
        <v>48.0</v>
      </c>
      <c r="H254" s="24" t="s">
        <v>53</v>
      </c>
      <c r="I254" s="24" t="s">
        <v>30</v>
      </c>
      <c r="J254" s="131">
        <v>8.0</v>
      </c>
      <c r="K254" s="24" t="s">
        <v>40</v>
      </c>
      <c r="L254" s="24" t="s">
        <v>27</v>
      </c>
      <c r="M254" s="24" t="s">
        <v>28</v>
      </c>
      <c r="N254" s="24">
        <v>3.0</v>
      </c>
      <c r="O254" s="24">
        <v>4.0</v>
      </c>
      <c r="P254" s="24">
        <v>4.0</v>
      </c>
      <c r="Q254" s="24">
        <v>4.0</v>
      </c>
      <c r="R254" s="24" t="s">
        <v>28</v>
      </c>
      <c r="S254" s="24" t="s">
        <v>27</v>
      </c>
      <c r="T254" s="24">
        <v>518.088</v>
      </c>
      <c r="U254" s="24">
        <v>213.637</v>
      </c>
      <c r="V254" s="24">
        <v>8.0</v>
      </c>
      <c r="W254" s="24">
        <v>283.0</v>
      </c>
      <c r="X254" s="24">
        <v>233.58399</v>
      </c>
      <c r="Y254" s="253">
        <f t="shared" si="25"/>
        <v>93.43347678</v>
      </c>
      <c r="Z254" s="281">
        <v>237.615</v>
      </c>
      <c r="AA254" s="255">
        <v>696.33291</v>
      </c>
      <c r="AB254" s="256">
        <v>446.24779</v>
      </c>
      <c r="AC254" s="27">
        <v>0.084801</v>
      </c>
      <c r="AD254" s="258"/>
      <c r="AE254" s="258"/>
      <c r="AF254" s="258"/>
      <c r="AG254" s="258"/>
      <c r="AH254" s="242"/>
      <c r="AI254" s="60"/>
      <c r="AJ254" s="243"/>
      <c r="AL254" s="123"/>
      <c r="AM254" s="123"/>
      <c r="AN254" s="123"/>
      <c r="AO254" s="123"/>
      <c r="AP254" s="123"/>
      <c r="AQ254" s="123"/>
      <c r="AR254" s="123"/>
      <c r="AS254" s="123"/>
    </row>
    <row r="255">
      <c r="A255" s="132">
        <v>253.0</v>
      </c>
      <c r="B255" s="132" t="s">
        <v>26</v>
      </c>
      <c r="C255" s="132" t="s">
        <v>27</v>
      </c>
      <c r="D255" s="132" t="s">
        <v>27</v>
      </c>
      <c r="E255" s="262" t="s">
        <v>205</v>
      </c>
      <c r="F255" s="132" t="s">
        <v>28</v>
      </c>
      <c r="G255" s="132">
        <v>48.0</v>
      </c>
      <c r="H255" s="132" t="s">
        <v>53</v>
      </c>
      <c r="I255" s="132" t="s">
        <v>30</v>
      </c>
      <c r="J255" s="132">
        <v>8.0</v>
      </c>
      <c r="K255" s="132" t="s">
        <v>41</v>
      </c>
      <c r="L255" s="132" t="s">
        <v>27</v>
      </c>
      <c r="M255" s="132" t="s">
        <v>27</v>
      </c>
      <c r="N255" s="132">
        <v>4.0</v>
      </c>
      <c r="O255" s="132">
        <v>0.0</v>
      </c>
      <c r="P255" s="132">
        <v>6.0</v>
      </c>
      <c r="Q255" s="132">
        <v>3.0</v>
      </c>
      <c r="R255" s="132" t="s">
        <v>28</v>
      </c>
      <c r="S255" s="132" t="s">
        <v>27</v>
      </c>
      <c r="T255" s="263"/>
      <c r="U255" s="263"/>
      <c r="V255" s="263"/>
      <c r="W255" s="263"/>
      <c r="X255" s="263"/>
      <c r="Y255" s="263"/>
      <c r="Z255" s="264"/>
      <c r="AA255" s="265"/>
      <c r="AB255" s="263"/>
      <c r="AC255" s="263"/>
      <c r="AD255" s="263"/>
      <c r="AE255" s="263"/>
      <c r="AF255" s="263"/>
      <c r="AG255" s="132" t="s">
        <v>206</v>
      </c>
      <c r="AH255" s="242"/>
      <c r="AI255" s="60"/>
      <c r="AJ255" s="243"/>
      <c r="AL255" s="123"/>
      <c r="AM255" s="123"/>
      <c r="AN255" s="123"/>
      <c r="AO255" s="123"/>
      <c r="AP255" s="123"/>
      <c r="AQ255" s="123"/>
      <c r="AR255" s="123"/>
      <c r="AS255" s="123"/>
    </row>
    <row r="256">
      <c r="A256" s="24">
        <v>254.0</v>
      </c>
      <c r="B256" s="24" t="s">
        <v>26</v>
      </c>
      <c r="C256" s="24" t="s">
        <v>27</v>
      </c>
      <c r="D256" s="24" t="s">
        <v>27</v>
      </c>
      <c r="E256" s="131" t="s">
        <v>205</v>
      </c>
      <c r="F256" s="24" t="s">
        <v>28</v>
      </c>
      <c r="G256" s="24">
        <v>48.0</v>
      </c>
      <c r="H256" s="24" t="s">
        <v>53</v>
      </c>
      <c r="I256" s="24" t="s">
        <v>30</v>
      </c>
      <c r="J256" s="24">
        <v>8.0</v>
      </c>
      <c r="K256" s="24" t="s">
        <v>42</v>
      </c>
      <c r="L256" s="24" t="s">
        <v>27</v>
      </c>
      <c r="M256" s="24" t="s">
        <v>28</v>
      </c>
      <c r="N256" s="24">
        <v>1.0</v>
      </c>
      <c r="O256" s="24">
        <v>5.0</v>
      </c>
      <c r="P256" s="24">
        <v>2.0</v>
      </c>
      <c r="Q256" s="24">
        <v>2.0</v>
      </c>
      <c r="R256" s="24" t="s">
        <v>27</v>
      </c>
      <c r="S256" s="24" t="s">
        <v>27</v>
      </c>
      <c r="T256" s="24">
        <v>361.517</v>
      </c>
      <c r="U256" s="24">
        <v>95.013</v>
      </c>
      <c r="V256" s="24">
        <v>87.0</v>
      </c>
      <c r="W256" s="24">
        <v>114.0</v>
      </c>
      <c r="X256" s="24">
        <v>250.37767</v>
      </c>
      <c r="Y256" s="253">
        <f t="shared" ref="Y256:Y265" si="26">iferror(X256/(AA256-AB256-AC256)*100,"")</f>
        <v>95.25733301</v>
      </c>
      <c r="Z256" s="281">
        <v>259.658</v>
      </c>
      <c r="AA256" s="255">
        <v>747.82769</v>
      </c>
      <c r="AB256" s="256">
        <v>484.90222</v>
      </c>
      <c r="AC256" s="27">
        <v>0.08201</v>
      </c>
      <c r="AD256" s="258"/>
      <c r="AE256" s="258"/>
      <c r="AF256" s="258"/>
      <c r="AG256" s="258"/>
      <c r="AH256" s="242"/>
      <c r="AI256" s="60"/>
      <c r="AJ256" s="243"/>
      <c r="AL256" s="123"/>
      <c r="AM256" s="123"/>
      <c r="AN256" s="123"/>
      <c r="AO256" s="123"/>
      <c r="AP256" s="123"/>
      <c r="AQ256" s="123"/>
      <c r="AR256" s="123"/>
      <c r="AS256" s="123"/>
    </row>
    <row r="257">
      <c r="A257" s="24">
        <v>255.0</v>
      </c>
      <c r="B257" s="24" t="s">
        <v>26</v>
      </c>
      <c r="C257" s="24" t="s">
        <v>27</v>
      </c>
      <c r="D257" s="24" t="s">
        <v>27</v>
      </c>
      <c r="E257" s="131" t="s">
        <v>205</v>
      </c>
      <c r="F257" s="24" t="s">
        <v>28</v>
      </c>
      <c r="G257" s="24">
        <v>48.0</v>
      </c>
      <c r="H257" s="24" t="s">
        <v>53</v>
      </c>
      <c r="I257" s="24" t="s">
        <v>30</v>
      </c>
      <c r="J257" s="24">
        <v>8.0</v>
      </c>
      <c r="K257" s="24" t="s">
        <v>43</v>
      </c>
      <c r="L257" s="24" t="s">
        <v>27</v>
      </c>
      <c r="M257" s="24" t="s">
        <v>27</v>
      </c>
      <c r="N257" s="24">
        <v>1.0</v>
      </c>
      <c r="O257" s="24">
        <v>0.0</v>
      </c>
      <c r="P257" s="24">
        <v>2.0</v>
      </c>
      <c r="Q257" s="24">
        <v>2.0</v>
      </c>
      <c r="R257" s="24" t="s">
        <v>28</v>
      </c>
      <c r="S257" s="24" t="s">
        <v>27</v>
      </c>
      <c r="T257" s="24">
        <v>151.397</v>
      </c>
      <c r="U257" s="24">
        <v>63.809</v>
      </c>
      <c r="V257" s="24">
        <v>130.0</v>
      </c>
      <c r="W257" s="24">
        <v>71.0</v>
      </c>
      <c r="X257" s="24">
        <v>1913.158899</v>
      </c>
      <c r="Y257" s="253">
        <f t="shared" si="26"/>
        <v>99.00193433</v>
      </c>
      <c r="Z257" s="281">
        <v>1903.197</v>
      </c>
      <c r="AA257" s="255">
        <v>2366.232928</v>
      </c>
      <c r="AB257" s="256">
        <v>433.67746</v>
      </c>
      <c r="AC257" s="27">
        <v>0.109489</v>
      </c>
      <c r="AD257" s="258"/>
      <c r="AE257" s="258"/>
      <c r="AF257" s="258"/>
      <c r="AG257" s="258"/>
      <c r="AH257" s="242"/>
      <c r="AI257" s="60"/>
      <c r="AJ257" s="243"/>
      <c r="AL257" s="123"/>
      <c r="AM257" s="123"/>
      <c r="AN257" s="123"/>
      <c r="AO257" s="123"/>
      <c r="AP257" s="123"/>
      <c r="AQ257" s="123"/>
      <c r="AR257" s="123"/>
      <c r="AS257" s="123"/>
    </row>
    <row r="258">
      <c r="A258" s="24">
        <v>256.0</v>
      </c>
      <c r="B258" s="24" t="s">
        <v>26</v>
      </c>
      <c r="C258" s="24" t="s">
        <v>27</v>
      </c>
      <c r="D258" s="24" t="s">
        <v>27</v>
      </c>
      <c r="E258" s="131" t="s">
        <v>205</v>
      </c>
      <c r="F258" s="24" t="s">
        <v>28</v>
      </c>
      <c r="G258" s="24">
        <v>48.0</v>
      </c>
      <c r="H258" s="24" t="s">
        <v>53</v>
      </c>
      <c r="I258" s="24" t="s">
        <v>30</v>
      </c>
      <c r="J258" s="24">
        <v>8.0</v>
      </c>
      <c r="K258" s="24" t="s">
        <v>44</v>
      </c>
      <c r="L258" s="24" t="s">
        <v>27</v>
      </c>
      <c r="M258" s="24" t="s">
        <v>28</v>
      </c>
      <c r="N258" s="24">
        <v>1.0</v>
      </c>
      <c r="O258" s="24">
        <v>4.0</v>
      </c>
      <c r="P258" s="24">
        <v>2.0</v>
      </c>
      <c r="Q258" s="24">
        <v>2.0</v>
      </c>
      <c r="R258" s="24" t="s">
        <v>27</v>
      </c>
      <c r="S258" s="24" t="s">
        <v>28</v>
      </c>
      <c r="T258" s="24">
        <v>414.149</v>
      </c>
      <c r="U258" s="24">
        <v>115.042</v>
      </c>
      <c r="V258" s="24">
        <v>0.0</v>
      </c>
      <c r="W258" s="24">
        <v>72.0</v>
      </c>
      <c r="X258" s="24">
        <v>58.26989</v>
      </c>
      <c r="Y258" s="287">
        <f t="shared" si="26"/>
        <v>83.37005013</v>
      </c>
      <c r="Z258" s="281">
        <v>65.358</v>
      </c>
      <c r="AA258" s="255">
        <v>524.83797</v>
      </c>
      <c r="AB258" s="27">
        <v>454.84447</v>
      </c>
      <c r="AC258" s="27">
        <v>0.100427</v>
      </c>
      <c r="AD258" s="258"/>
      <c r="AE258" s="258"/>
      <c r="AF258" s="258"/>
      <c r="AG258" s="258"/>
      <c r="AH258" s="242"/>
      <c r="AI258" s="60"/>
      <c r="AJ258" s="243"/>
      <c r="AL258" s="123"/>
      <c r="AM258" s="123"/>
      <c r="AN258" s="123"/>
      <c r="AO258" s="123"/>
      <c r="AP258" s="123"/>
      <c r="AQ258" s="123"/>
      <c r="AR258" s="123"/>
      <c r="AS258" s="123"/>
    </row>
    <row r="259">
      <c r="A259" s="24">
        <v>257.0</v>
      </c>
      <c r="B259" s="24" t="s">
        <v>26</v>
      </c>
      <c r="C259" s="24" t="s">
        <v>27</v>
      </c>
      <c r="D259" s="24" t="s">
        <v>27</v>
      </c>
      <c r="E259" s="131" t="s">
        <v>205</v>
      </c>
      <c r="F259" s="24" t="s">
        <v>28</v>
      </c>
      <c r="G259" s="24">
        <v>48.0</v>
      </c>
      <c r="H259" s="24" t="s">
        <v>53</v>
      </c>
      <c r="I259" s="24" t="s">
        <v>30</v>
      </c>
      <c r="J259" s="24">
        <v>8.0</v>
      </c>
      <c r="K259" s="24" t="s">
        <v>45</v>
      </c>
      <c r="L259" s="24" t="s">
        <v>27</v>
      </c>
      <c r="M259" s="24" t="s">
        <v>27</v>
      </c>
      <c r="N259" s="24">
        <v>1.0</v>
      </c>
      <c r="O259" s="24">
        <v>4.0</v>
      </c>
      <c r="P259" s="24">
        <v>2.0</v>
      </c>
      <c r="Q259" s="24">
        <v>2.0</v>
      </c>
      <c r="R259" s="24" t="s">
        <v>28</v>
      </c>
      <c r="S259" s="24" t="s">
        <v>27</v>
      </c>
      <c r="T259" s="288">
        <v>294.729</v>
      </c>
      <c r="U259" s="289">
        <v>93.028</v>
      </c>
      <c r="V259" s="289">
        <v>0.0</v>
      </c>
      <c r="W259" s="289">
        <v>108.0</v>
      </c>
      <c r="X259" s="289">
        <v>56.05434</v>
      </c>
      <c r="Y259" s="287">
        <f t="shared" si="26"/>
        <v>82.80351802</v>
      </c>
      <c r="Z259" s="290">
        <v>61.737</v>
      </c>
      <c r="AA259" s="289">
        <v>544.93457</v>
      </c>
      <c r="AB259" s="289">
        <v>477.1288</v>
      </c>
      <c r="AC259" s="291">
        <v>0.110168</v>
      </c>
      <c r="AD259" s="258"/>
      <c r="AE259" s="258"/>
      <c r="AF259" s="258"/>
      <c r="AG259" s="258"/>
      <c r="AH259" s="242"/>
      <c r="AI259" s="60"/>
      <c r="AJ259" s="243"/>
      <c r="AL259" s="123"/>
      <c r="AM259" s="123"/>
      <c r="AN259" s="123"/>
      <c r="AO259" s="123"/>
      <c r="AP259" s="123"/>
      <c r="AQ259" s="123"/>
      <c r="AR259" s="123"/>
      <c r="AS259" s="123"/>
    </row>
    <row r="260">
      <c r="A260" s="24">
        <v>258.0</v>
      </c>
      <c r="B260" s="27" t="s">
        <v>26</v>
      </c>
      <c r="C260" s="27" t="s">
        <v>27</v>
      </c>
      <c r="D260" s="27" t="s">
        <v>27</v>
      </c>
      <c r="E260" s="131" t="s">
        <v>205</v>
      </c>
      <c r="F260" s="27" t="s">
        <v>28</v>
      </c>
      <c r="G260" s="24">
        <v>48.0</v>
      </c>
      <c r="H260" s="27" t="s">
        <v>53</v>
      </c>
      <c r="I260" s="27" t="s">
        <v>30</v>
      </c>
      <c r="J260" s="24">
        <v>8.0</v>
      </c>
      <c r="K260" s="27" t="s">
        <v>46</v>
      </c>
      <c r="L260" s="27" t="s">
        <v>27</v>
      </c>
      <c r="M260" s="27" t="s">
        <v>27</v>
      </c>
      <c r="N260" s="27">
        <v>1.0</v>
      </c>
      <c r="O260" s="27">
        <v>0.0</v>
      </c>
      <c r="P260" s="27">
        <v>3.0</v>
      </c>
      <c r="Q260" s="27">
        <v>3.0</v>
      </c>
      <c r="R260" s="27" t="s">
        <v>28</v>
      </c>
      <c r="S260" s="27" t="s">
        <v>27</v>
      </c>
      <c r="T260" s="24">
        <v>601.227</v>
      </c>
      <c r="U260" s="24">
        <v>214.788</v>
      </c>
      <c r="V260" s="24">
        <v>323.0</v>
      </c>
      <c r="W260" s="24">
        <v>328.0</v>
      </c>
      <c r="X260" s="24">
        <v>549.81258</v>
      </c>
      <c r="Y260" s="287">
        <f t="shared" si="26"/>
        <v>96.41274651</v>
      </c>
      <c r="Z260" s="43">
        <v>544.653</v>
      </c>
      <c r="AA260" s="255">
        <v>1048.473846</v>
      </c>
      <c r="AB260" s="27">
        <v>478.08628</v>
      </c>
      <c r="AC260" s="27">
        <v>0.11797</v>
      </c>
      <c r="AD260" s="37"/>
      <c r="AE260" s="37"/>
      <c r="AF260" s="37"/>
      <c r="AG260" s="27"/>
      <c r="AH260" s="242"/>
      <c r="AI260" s="60"/>
      <c r="AJ260" s="243"/>
      <c r="AL260" s="123"/>
      <c r="AM260" s="123"/>
      <c r="AN260" s="123"/>
      <c r="AO260" s="123"/>
      <c r="AP260" s="123"/>
      <c r="AQ260" s="123"/>
      <c r="AR260" s="123"/>
      <c r="AS260" s="123"/>
    </row>
    <row r="261">
      <c r="A261" s="24">
        <v>259.0</v>
      </c>
      <c r="B261" s="24" t="s">
        <v>26</v>
      </c>
      <c r="C261" s="24" t="s">
        <v>27</v>
      </c>
      <c r="D261" s="24" t="s">
        <v>27</v>
      </c>
      <c r="E261" s="131" t="s">
        <v>205</v>
      </c>
      <c r="F261" s="24" t="s">
        <v>28</v>
      </c>
      <c r="G261" s="24">
        <v>48.0</v>
      </c>
      <c r="H261" s="24" t="s">
        <v>53</v>
      </c>
      <c r="I261" s="24" t="s">
        <v>30</v>
      </c>
      <c r="J261" s="24">
        <v>8.0</v>
      </c>
      <c r="K261" s="24" t="s">
        <v>47</v>
      </c>
      <c r="L261" s="24" t="s">
        <v>27</v>
      </c>
      <c r="M261" s="24" t="s">
        <v>27</v>
      </c>
      <c r="N261" s="24">
        <v>2.0</v>
      </c>
      <c r="O261" s="24">
        <v>3.0</v>
      </c>
      <c r="P261" s="24">
        <v>3.0</v>
      </c>
      <c r="Q261" s="24">
        <v>2.0</v>
      </c>
      <c r="R261" s="24" t="s">
        <v>28</v>
      </c>
      <c r="S261" s="24" t="s">
        <v>28</v>
      </c>
      <c r="T261" s="27">
        <v>351.526</v>
      </c>
      <c r="U261" s="27">
        <v>54.784</v>
      </c>
      <c r="V261" s="27">
        <v>0.0</v>
      </c>
      <c r="W261" s="27">
        <v>41.0</v>
      </c>
      <c r="X261" s="27">
        <v>212.84727</v>
      </c>
      <c r="Y261" s="287">
        <f t="shared" si="26"/>
        <v>95.14663932</v>
      </c>
      <c r="Z261" s="43">
        <v>221.077</v>
      </c>
      <c r="AA261" s="33">
        <v>671.92681</v>
      </c>
      <c r="AB261" s="27">
        <v>448.14607</v>
      </c>
      <c r="AC261" s="27">
        <v>0.076286</v>
      </c>
      <c r="AD261" s="258"/>
      <c r="AE261" s="258"/>
      <c r="AF261" s="258"/>
      <c r="AG261" s="258"/>
      <c r="AH261" s="242"/>
      <c r="AI261" s="60"/>
      <c r="AJ261" s="243"/>
      <c r="AL261" s="123"/>
      <c r="AM261" s="123"/>
      <c r="AN261" s="123"/>
      <c r="AO261" s="123"/>
      <c r="AP261" s="123"/>
      <c r="AQ261" s="123"/>
      <c r="AR261" s="123"/>
      <c r="AS261" s="123"/>
    </row>
    <row r="262">
      <c r="A262" s="24">
        <v>260.0</v>
      </c>
      <c r="B262" s="24" t="s">
        <v>26</v>
      </c>
      <c r="C262" s="24" t="s">
        <v>27</v>
      </c>
      <c r="D262" s="24" t="s">
        <v>27</v>
      </c>
      <c r="E262" s="131" t="s">
        <v>205</v>
      </c>
      <c r="F262" s="24" t="s">
        <v>28</v>
      </c>
      <c r="G262" s="24">
        <v>48.0</v>
      </c>
      <c r="H262" s="24" t="s">
        <v>53</v>
      </c>
      <c r="I262" s="24" t="s">
        <v>30</v>
      </c>
      <c r="J262" s="24">
        <v>8.0</v>
      </c>
      <c r="K262" s="24" t="s">
        <v>48</v>
      </c>
      <c r="L262" s="24" t="s">
        <v>27</v>
      </c>
      <c r="M262" s="24" t="s">
        <v>27</v>
      </c>
      <c r="N262" s="24">
        <v>2.0</v>
      </c>
      <c r="O262" s="24">
        <v>2.0</v>
      </c>
      <c r="P262" s="24">
        <v>4.0</v>
      </c>
      <c r="Q262" s="24">
        <v>3.0</v>
      </c>
      <c r="R262" s="24" t="s">
        <v>28</v>
      </c>
      <c r="S262" s="24" t="s">
        <v>27</v>
      </c>
      <c r="T262" s="24">
        <v>421.257</v>
      </c>
      <c r="U262" s="24">
        <v>202.471</v>
      </c>
      <c r="V262" s="24">
        <v>182.0</v>
      </c>
      <c r="W262" s="24">
        <v>195.0</v>
      </c>
      <c r="X262" s="24">
        <v>359.03996</v>
      </c>
      <c r="Y262" s="253">
        <f t="shared" si="26"/>
        <v>56.65464941</v>
      </c>
      <c r="Z262" s="281">
        <v>348.409</v>
      </c>
      <c r="AA262" s="255">
        <v>1082.561151</v>
      </c>
      <c r="AB262" s="256">
        <v>448.70202</v>
      </c>
      <c r="AC262" s="27">
        <v>0.124806</v>
      </c>
      <c r="AD262" s="258"/>
      <c r="AE262" s="258"/>
      <c r="AF262" s="258"/>
      <c r="AG262" s="258"/>
      <c r="AH262" s="242"/>
      <c r="AI262" s="60"/>
      <c r="AJ262" s="243"/>
      <c r="AL262" s="123"/>
      <c r="AM262" s="123"/>
      <c r="AN262" s="123"/>
      <c r="AO262" s="123"/>
      <c r="AP262" s="123"/>
      <c r="AQ262" s="123"/>
      <c r="AR262" s="123"/>
      <c r="AS262" s="123"/>
    </row>
    <row r="263">
      <c r="A263" s="24">
        <v>261.0</v>
      </c>
      <c r="B263" s="24" t="s">
        <v>26</v>
      </c>
      <c r="C263" s="24" t="s">
        <v>27</v>
      </c>
      <c r="D263" s="24" t="s">
        <v>27</v>
      </c>
      <c r="E263" s="131" t="s">
        <v>205</v>
      </c>
      <c r="F263" s="24" t="s">
        <v>28</v>
      </c>
      <c r="G263" s="24">
        <v>48.0</v>
      </c>
      <c r="H263" s="24" t="s">
        <v>53</v>
      </c>
      <c r="I263" s="24" t="s">
        <v>30</v>
      </c>
      <c r="J263" s="24">
        <v>8.0</v>
      </c>
      <c r="K263" s="24" t="s">
        <v>49</v>
      </c>
      <c r="L263" s="24" t="s">
        <v>27</v>
      </c>
      <c r="M263" s="24" t="s">
        <v>28</v>
      </c>
      <c r="N263" s="24">
        <v>1.0</v>
      </c>
      <c r="O263" s="24">
        <v>6.0</v>
      </c>
      <c r="P263" s="24">
        <v>2.0</v>
      </c>
      <c r="Q263" s="24">
        <v>2.0</v>
      </c>
      <c r="R263" s="24" t="s">
        <v>28</v>
      </c>
      <c r="S263" s="24" t="s">
        <v>28</v>
      </c>
      <c r="T263" s="24">
        <v>825.432</v>
      </c>
      <c r="U263" s="24">
        <v>307.237</v>
      </c>
      <c r="V263" s="24">
        <v>414.0</v>
      </c>
      <c r="W263" s="24">
        <v>169.0</v>
      </c>
      <c r="X263" s="24">
        <v>547.40788</v>
      </c>
      <c r="Y263" s="253">
        <f t="shared" si="26"/>
        <v>96.9868953</v>
      </c>
      <c r="Z263" s="281">
        <v>568.413</v>
      </c>
      <c r="AA263" s="255">
        <v>1017.633824</v>
      </c>
      <c r="AB263" s="256">
        <v>453.14545</v>
      </c>
      <c r="AC263" s="27">
        <v>0.074101</v>
      </c>
      <c r="AD263" s="258"/>
      <c r="AE263" s="258"/>
      <c r="AF263" s="258"/>
      <c r="AG263" s="258"/>
      <c r="AH263" s="242"/>
      <c r="AI263" s="60"/>
      <c r="AJ263" s="243"/>
      <c r="AL263" s="123"/>
      <c r="AM263" s="123"/>
      <c r="AN263" s="123"/>
      <c r="AO263" s="123"/>
      <c r="AP263" s="123"/>
      <c r="AQ263" s="123"/>
      <c r="AR263" s="123"/>
      <c r="AS263" s="123"/>
    </row>
    <row r="264">
      <c r="A264" s="24">
        <v>262.0</v>
      </c>
      <c r="B264" s="24" t="s">
        <v>26</v>
      </c>
      <c r="C264" s="24" t="s">
        <v>27</v>
      </c>
      <c r="D264" s="24" t="s">
        <v>27</v>
      </c>
      <c r="E264" s="131" t="s">
        <v>205</v>
      </c>
      <c r="F264" s="24" t="s">
        <v>28</v>
      </c>
      <c r="G264" s="24">
        <v>48.0</v>
      </c>
      <c r="H264" s="24" t="s">
        <v>53</v>
      </c>
      <c r="I264" s="24" t="s">
        <v>30</v>
      </c>
      <c r="J264" s="24">
        <v>8.0</v>
      </c>
      <c r="K264" s="24" t="s">
        <v>50</v>
      </c>
      <c r="L264" s="24" t="s">
        <v>27</v>
      </c>
      <c r="M264" s="24" t="s">
        <v>27</v>
      </c>
      <c r="N264" s="24">
        <v>2.0</v>
      </c>
      <c r="O264" s="24">
        <v>3.0</v>
      </c>
      <c r="P264" s="24">
        <v>5.0</v>
      </c>
      <c r="Q264" s="24">
        <v>5.0</v>
      </c>
      <c r="R264" s="24" t="s">
        <v>28</v>
      </c>
      <c r="S264" s="24" t="s">
        <v>27</v>
      </c>
      <c r="T264" s="24">
        <v>597.297</v>
      </c>
      <c r="U264" s="24">
        <v>230.724</v>
      </c>
      <c r="V264" s="24">
        <v>0.0</v>
      </c>
      <c r="W264" s="24">
        <v>258.0</v>
      </c>
      <c r="X264" s="24">
        <v>149.61248</v>
      </c>
      <c r="Y264" s="253">
        <f t="shared" si="26"/>
        <v>89.9506931</v>
      </c>
      <c r="Z264" s="281">
        <v>162.587</v>
      </c>
      <c r="AA264" s="255">
        <v>619.42033</v>
      </c>
      <c r="AB264" s="256">
        <v>453.01716</v>
      </c>
      <c r="AC264" s="27">
        <v>0.075958</v>
      </c>
      <c r="AD264" s="258"/>
      <c r="AE264" s="258"/>
      <c r="AF264" s="258"/>
      <c r="AG264" s="258"/>
      <c r="AH264" s="242"/>
      <c r="AI264" s="60"/>
      <c r="AJ264" s="243"/>
      <c r="AL264" s="123"/>
      <c r="AM264" s="123"/>
      <c r="AN264" s="123"/>
      <c r="AO264" s="123"/>
      <c r="AP264" s="123"/>
      <c r="AQ264" s="123"/>
      <c r="AR264" s="123"/>
      <c r="AS264" s="123"/>
    </row>
    <row r="265">
      <c r="A265" s="24">
        <v>263.0</v>
      </c>
      <c r="B265" s="24" t="s">
        <v>26</v>
      </c>
      <c r="C265" s="24" t="s">
        <v>27</v>
      </c>
      <c r="D265" s="24" t="s">
        <v>27</v>
      </c>
      <c r="E265" s="131" t="s">
        <v>205</v>
      </c>
      <c r="F265" s="24" t="s">
        <v>28</v>
      </c>
      <c r="G265" s="24">
        <v>48.0</v>
      </c>
      <c r="H265" s="24" t="s">
        <v>53</v>
      </c>
      <c r="I265" s="24" t="s">
        <v>30</v>
      </c>
      <c r="J265" s="24">
        <v>8.0</v>
      </c>
      <c r="K265" s="24" t="s">
        <v>51</v>
      </c>
      <c r="L265" s="24" t="s">
        <v>27</v>
      </c>
      <c r="M265" s="24" t="s">
        <v>27</v>
      </c>
      <c r="N265" s="24">
        <v>3.0</v>
      </c>
      <c r="O265" s="24">
        <v>4.0</v>
      </c>
      <c r="P265" s="24">
        <v>6.0</v>
      </c>
      <c r="Q265" s="24">
        <v>4.0</v>
      </c>
      <c r="R265" s="24" t="s">
        <v>28</v>
      </c>
      <c r="S265" s="24" t="s">
        <v>27</v>
      </c>
      <c r="T265" s="24"/>
      <c r="U265" s="24"/>
      <c r="V265" s="24"/>
      <c r="W265" s="24"/>
      <c r="X265" s="24"/>
      <c r="Y265" s="253" t="str">
        <f t="shared" si="26"/>
        <v/>
      </c>
      <c r="Z265" s="281" t="s">
        <v>208</v>
      </c>
      <c r="AA265" s="255"/>
      <c r="AB265" s="256"/>
      <c r="AC265" s="27"/>
      <c r="AD265" s="258"/>
      <c r="AE265" s="258"/>
      <c r="AF265" s="258"/>
      <c r="AG265" s="258"/>
      <c r="AH265" s="242"/>
      <c r="AI265" s="60"/>
      <c r="AJ265" s="243"/>
      <c r="AL265" s="123"/>
      <c r="AM265" s="123"/>
      <c r="AN265" s="123"/>
      <c r="AO265" s="123"/>
      <c r="AP265" s="123"/>
      <c r="AQ265" s="123"/>
      <c r="AR265" s="123"/>
      <c r="AS265" s="123"/>
    </row>
    <row r="266">
      <c r="A266" s="132">
        <v>264.0</v>
      </c>
      <c r="B266" s="132" t="s">
        <v>26</v>
      </c>
      <c r="C266" s="132" t="s">
        <v>27</v>
      </c>
      <c r="D266" s="132" t="s">
        <v>27</v>
      </c>
      <c r="E266" s="262" t="s">
        <v>205</v>
      </c>
      <c r="F266" s="132" t="s">
        <v>28</v>
      </c>
      <c r="G266" s="132">
        <v>48.0</v>
      </c>
      <c r="H266" s="132" t="s">
        <v>53</v>
      </c>
      <c r="I266" s="132" t="s">
        <v>30</v>
      </c>
      <c r="J266" s="132">
        <v>8.0</v>
      </c>
      <c r="K266" s="132" t="s">
        <v>52</v>
      </c>
      <c r="L266" s="132" t="s">
        <v>27</v>
      </c>
      <c r="M266" s="132" t="s">
        <v>27</v>
      </c>
      <c r="N266" s="132">
        <v>0.0</v>
      </c>
      <c r="O266" s="132">
        <v>0.0</v>
      </c>
      <c r="P266" s="132">
        <v>3.0</v>
      </c>
      <c r="Q266" s="132">
        <v>2.0</v>
      </c>
      <c r="R266" s="132" t="s">
        <v>28</v>
      </c>
      <c r="S266" s="132" t="s">
        <v>27</v>
      </c>
      <c r="T266" s="263"/>
      <c r="U266" s="263"/>
      <c r="V266" s="263"/>
      <c r="W266" s="263"/>
      <c r="X266" s="263"/>
      <c r="Y266" s="263"/>
      <c r="Z266" s="132"/>
      <c r="AA266" s="132"/>
      <c r="AB266" s="263"/>
      <c r="AC266" s="263"/>
      <c r="AD266" s="263"/>
      <c r="AE266" s="263"/>
      <c r="AF266" s="263"/>
      <c r="AG266" s="132" t="s">
        <v>207</v>
      </c>
      <c r="AH266" s="242"/>
      <c r="AI266" s="60"/>
      <c r="AJ266" s="243"/>
      <c r="AL266" s="123"/>
      <c r="AM266" s="123"/>
      <c r="AN266" s="123"/>
      <c r="AO266" s="123"/>
      <c r="AP266" s="123"/>
      <c r="AQ266" s="123"/>
      <c r="AR266" s="123"/>
      <c r="AS266" s="123"/>
    </row>
    <row r="267">
      <c r="A267" s="24">
        <v>265.0</v>
      </c>
      <c r="B267" s="258" t="s">
        <v>26</v>
      </c>
      <c r="C267" s="292" t="s">
        <v>27</v>
      </c>
      <c r="D267" s="292" t="s">
        <v>27</v>
      </c>
      <c r="E267" s="292" t="s">
        <v>205</v>
      </c>
      <c r="F267" s="292" t="s">
        <v>28</v>
      </c>
      <c r="G267" s="293">
        <v>32.0</v>
      </c>
      <c r="H267" s="292" t="s">
        <v>53</v>
      </c>
      <c r="I267" s="292" t="s">
        <v>30</v>
      </c>
      <c r="J267" s="292">
        <v>1.0</v>
      </c>
      <c r="K267" s="292" t="s">
        <v>31</v>
      </c>
      <c r="L267" s="292" t="s">
        <v>27</v>
      </c>
      <c r="M267" s="292" t="s">
        <v>28</v>
      </c>
      <c r="N267" s="292">
        <v>0.0</v>
      </c>
      <c r="O267" s="292">
        <v>7.0</v>
      </c>
      <c r="P267" s="292">
        <v>1.0</v>
      </c>
      <c r="Q267" s="292">
        <v>1.0</v>
      </c>
      <c r="R267" s="292" t="s">
        <v>28</v>
      </c>
      <c r="S267" s="292" t="s">
        <v>27</v>
      </c>
      <c r="T267" s="293">
        <v>478.475</v>
      </c>
      <c r="U267" s="293">
        <v>95.937</v>
      </c>
      <c r="V267" s="293">
        <v>0.0</v>
      </c>
      <c r="W267" s="293">
        <v>140.0</v>
      </c>
      <c r="X267" s="293">
        <v>29.76627</v>
      </c>
      <c r="Y267" s="253">
        <f t="shared" ref="Y267:Y276" si="27">iferror(X267/(AA267-AB267-AC267)*100,"")</f>
        <v>66.62528532</v>
      </c>
      <c r="Z267" s="294">
        <v>55.452</v>
      </c>
      <c r="AA267" s="295">
        <v>475.00281</v>
      </c>
      <c r="AB267" s="256">
        <v>430.24246</v>
      </c>
      <c r="AC267" s="256">
        <v>0.083213</v>
      </c>
      <c r="AD267" s="296"/>
      <c r="AE267" s="292"/>
      <c r="AF267" s="297"/>
      <c r="AG267" s="292"/>
      <c r="AH267" s="242"/>
      <c r="AI267" s="60"/>
      <c r="AJ267" s="243"/>
      <c r="AL267" s="123"/>
      <c r="AM267" s="123"/>
      <c r="AN267" s="123"/>
      <c r="AO267" s="123"/>
      <c r="AP267" s="123"/>
      <c r="AQ267" s="123"/>
      <c r="AR267" s="123"/>
      <c r="AS267" s="123"/>
    </row>
    <row r="268">
      <c r="A268" s="24">
        <v>266.0</v>
      </c>
      <c r="B268" s="260" t="s">
        <v>26</v>
      </c>
      <c r="C268" s="298" t="s">
        <v>27</v>
      </c>
      <c r="D268" s="298" t="s">
        <v>27</v>
      </c>
      <c r="E268" s="298" t="s">
        <v>205</v>
      </c>
      <c r="F268" s="298" t="s">
        <v>28</v>
      </c>
      <c r="G268" s="293">
        <v>32.0</v>
      </c>
      <c r="H268" s="298" t="s">
        <v>53</v>
      </c>
      <c r="I268" s="298" t="s">
        <v>30</v>
      </c>
      <c r="J268" s="298">
        <v>1.0</v>
      </c>
      <c r="K268" s="298" t="s">
        <v>32</v>
      </c>
      <c r="L268" s="298" t="s">
        <v>27</v>
      </c>
      <c r="M268" s="298" t="s">
        <v>27</v>
      </c>
      <c r="N268" s="298">
        <v>8.0</v>
      </c>
      <c r="O268" s="298">
        <v>0.0</v>
      </c>
      <c r="P268" s="298">
        <v>10.0</v>
      </c>
      <c r="Q268" s="298">
        <v>5.0</v>
      </c>
      <c r="R268" s="298" t="s">
        <v>28</v>
      </c>
      <c r="S268" s="298" t="s">
        <v>27</v>
      </c>
      <c r="T268" s="299">
        <v>567.383</v>
      </c>
      <c r="U268" s="299">
        <v>228.931</v>
      </c>
      <c r="V268" s="299">
        <v>0.0</v>
      </c>
      <c r="W268" s="299">
        <v>281.0</v>
      </c>
      <c r="X268" s="299">
        <v>10.83039</v>
      </c>
      <c r="Y268" s="253">
        <f t="shared" si="27"/>
        <v>37.74322726</v>
      </c>
      <c r="Z268" s="300">
        <v>39.293</v>
      </c>
      <c r="AA268" s="301">
        <v>485.64282</v>
      </c>
      <c r="AB268" s="302">
        <v>456.82942</v>
      </c>
      <c r="AC268" s="302">
        <v>0.118477</v>
      </c>
      <c r="AD268" s="303"/>
      <c r="AE268" s="298"/>
      <c r="AF268" s="304"/>
      <c r="AG268" s="298"/>
      <c r="AH268" s="242"/>
      <c r="AI268" s="60"/>
      <c r="AJ268" s="243"/>
      <c r="AL268" s="123"/>
      <c r="AM268" s="123"/>
      <c r="AN268" s="123"/>
      <c r="AO268" s="123"/>
      <c r="AP268" s="123"/>
      <c r="AQ268" s="123"/>
      <c r="AR268" s="123"/>
      <c r="AS268" s="123"/>
    </row>
    <row r="269">
      <c r="A269" s="24">
        <v>267.0</v>
      </c>
      <c r="B269" s="260" t="s">
        <v>26</v>
      </c>
      <c r="C269" s="298" t="s">
        <v>27</v>
      </c>
      <c r="D269" s="298" t="s">
        <v>27</v>
      </c>
      <c r="E269" s="298" t="s">
        <v>205</v>
      </c>
      <c r="F269" s="298" t="s">
        <v>28</v>
      </c>
      <c r="G269" s="293">
        <v>32.0</v>
      </c>
      <c r="H269" s="298" t="s">
        <v>53</v>
      </c>
      <c r="I269" s="298" t="s">
        <v>30</v>
      </c>
      <c r="J269" s="298">
        <v>1.0</v>
      </c>
      <c r="K269" s="298" t="s">
        <v>33</v>
      </c>
      <c r="L269" s="298" t="s">
        <v>27</v>
      </c>
      <c r="M269" s="298" t="s">
        <v>28</v>
      </c>
      <c r="N269" s="298">
        <v>2.0</v>
      </c>
      <c r="O269" s="298">
        <v>4.0</v>
      </c>
      <c r="P269" s="298">
        <v>3.0</v>
      </c>
      <c r="Q269" s="298">
        <v>3.0</v>
      </c>
      <c r="R269" s="298" t="s">
        <v>28</v>
      </c>
      <c r="S269" s="298" t="s">
        <v>27</v>
      </c>
      <c r="T269" s="299">
        <v>468.297</v>
      </c>
      <c r="U269" s="299">
        <v>115.298</v>
      </c>
      <c r="V269" s="299">
        <v>0.0</v>
      </c>
      <c r="W269" s="299">
        <v>161.0</v>
      </c>
      <c r="X269" s="299">
        <v>12.66533</v>
      </c>
      <c r="Y269" s="253">
        <f t="shared" si="27"/>
        <v>47.90866807</v>
      </c>
      <c r="Z269" s="300">
        <v>27.963</v>
      </c>
      <c r="AA269" s="301">
        <v>478.56269</v>
      </c>
      <c r="AB269" s="302">
        <v>452.03989</v>
      </c>
      <c r="AC269" s="302">
        <v>0.086394</v>
      </c>
      <c r="AD269" s="303"/>
      <c r="AE269" s="298"/>
      <c r="AF269" s="304"/>
      <c r="AG269" s="298"/>
      <c r="AH269" s="242"/>
      <c r="AI269" s="60"/>
      <c r="AJ269" s="243"/>
      <c r="AL269" s="123"/>
      <c r="AM269" s="123"/>
      <c r="AN269" s="123"/>
      <c r="AO269" s="123"/>
      <c r="AP269" s="123"/>
      <c r="AQ269" s="123"/>
      <c r="AR269" s="123"/>
      <c r="AS269" s="123"/>
    </row>
    <row r="270">
      <c r="A270" s="24">
        <v>268.0</v>
      </c>
      <c r="B270" s="260" t="s">
        <v>26</v>
      </c>
      <c r="C270" s="298" t="s">
        <v>27</v>
      </c>
      <c r="D270" s="298" t="s">
        <v>27</v>
      </c>
      <c r="E270" s="298" t="s">
        <v>205</v>
      </c>
      <c r="F270" s="298" t="s">
        <v>28</v>
      </c>
      <c r="G270" s="293">
        <v>32.0</v>
      </c>
      <c r="H270" s="298" t="s">
        <v>53</v>
      </c>
      <c r="I270" s="298" t="s">
        <v>30</v>
      </c>
      <c r="J270" s="298">
        <v>1.0</v>
      </c>
      <c r="K270" s="298" t="s">
        <v>34</v>
      </c>
      <c r="L270" s="298" t="s">
        <v>27</v>
      </c>
      <c r="M270" s="298" t="s">
        <v>27</v>
      </c>
      <c r="N270" s="298">
        <v>0.0</v>
      </c>
      <c r="O270" s="298">
        <v>3.0</v>
      </c>
      <c r="P270" s="298">
        <v>2.0</v>
      </c>
      <c r="Q270" s="298">
        <v>2.0</v>
      </c>
      <c r="R270" s="298" t="s">
        <v>28</v>
      </c>
      <c r="S270" s="298" t="s">
        <v>27</v>
      </c>
      <c r="T270" s="299">
        <v>323.175</v>
      </c>
      <c r="U270" s="299">
        <v>156.098</v>
      </c>
      <c r="V270" s="299">
        <v>0.0</v>
      </c>
      <c r="W270" s="299">
        <v>165.0</v>
      </c>
      <c r="X270" s="299">
        <v>22.63088</v>
      </c>
      <c r="Y270" s="253">
        <f t="shared" si="27"/>
        <v>64.53141662</v>
      </c>
      <c r="Z270" s="300">
        <v>37.04</v>
      </c>
      <c r="AA270" s="301">
        <v>464.65904</v>
      </c>
      <c r="AB270" s="302">
        <v>429.50519</v>
      </c>
      <c r="AC270" s="302">
        <v>0.084296</v>
      </c>
      <c r="AD270" s="303"/>
      <c r="AE270" s="298"/>
      <c r="AF270" s="304"/>
      <c r="AG270" s="298"/>
      <c r="AH270" s="242"/>
      <c r="AI270" s="60"/>
      <c r="AJ270" s="243"/>
      <c r="AL270" s="123"/>
      <c r="AM270" s="123"/>
      <c r="AN270" s="123"/>
      <c r="AO270" s="123"/>
      <c r="AP270" s="123"/>
      <c r="AQ270" s="123"/>
      <c r="AR270" s="123"/>
      <c r="AS270" s="123"/>
    </row>
    <row r="271">
      <c r="A271" s="24">
        <v>269.0</v>
      </c>
      <c r="B271" s="260" t="s">
        <v>26</v>
      </c>
      <c r="C271" s="298" t="s">
        <v>27</v>
      </c>
      <c r="D271" s="298" t="s">
        <v>27</v>
      </c>
      <c r="E271" s="298" t="s">
        <v>205</v>
      </c>
      <c r="F271" s="298" t="s">
        <v>28</v>
      </c>
      <c r="G271" s="293">
        <v>32.0</v>
      </c>
      <c r="H271" s="298" t="s">
        <v>53</v>
      </c>
      <c r="I271" s="298" t="s">
        <v>30</v>
      </c>
      <c r="J271" s="298">
        <v>1.0</v>
      </c>
      <c r="K271" s="298" t="s">
        <v>35</v>
      </c>
      <c r="L271" s="298" t="s">
        <v>27</v>
      </c>
      <c r="M271" s="298" t="s">
        <v>28</v>
      </c>
      <c r="N271" s="298">
        <v>5.0</v>
      </c>
      <c r="O271" s="298">
        <v>4.0</v>
      </c>
      <c r="P271" s="298">
        <v>6.0</v>
      </c>
      <c r="Q271" s="298">
        <v>6.0</v>
      </c>
      <c r="R271" s="298" t="s">
        <v>28</v>
      </c>
      <c r="S271" s="298" t="s">
        <v>27</v>
      </c>
      <c r="T271" s="299">
        <v>465.967</v>
      </c>
      <c r="U271" s="299">
        <v>155.683</v>
      </c>
      <c r="V271" s="299">
        <v>0.0</v>
      </c>
      <c r="W271" s="299">
        <v>168.0</v>
      </c>
      <c r="X271" s="299">
        <v>11.70156</v>
      </c>
      <c r="Y271" s="253">
        <f t="shared" si="27"/>
        <v>45.77701702</v>
      </c>
      <c r="Z271" s="300">
        <v>26.512</v>
      </c>
      <c r="AA271" s="301">
        <v>462.16303</v>
      </c>
      <c r="AB271" s="302">
        <v>436.51639</v>
      </c>
      <c r="AC271" s="302">
        <v>0.084555</v>
      </c>
      <c r="AD271" s="303"/>
      <c r="AE271" s="298"/>
      <c r="AF271" s="304"/>
      <c r="AG271" s="298"/>
      <c r="AH271" s="242"/>
      <c r="AI271" s="60"/>
      <c r="AJ271" s="243"/>
      <c r="AL271" s="123"/>
      <c r="AM271" s="123"/>
      <c r="AN271" s="123"/>
      <c r="AO271" s="123"/>
      <c r="AP271" s="123"/>
      <c r="AQ271" s="123"/>
      <c r="AR271" s="123"/>
      <c r="AS271" s="123"/>
    </row>
    <row r="272">
      <c r="A272" s="24">
        <v>270.0</v>
      </c>
      <c r="B272" s="260" t="s">
        <v>26</v>
      </c>
      <c r="C272" s="298" t="s">
        <v>27</v>
      </c>
      <c r="D272" s="298" t="s">
        <v>27</v>
      </c>
      <c r="E272" s="298" t="s">
        <v>205</v>
      </c>
      <c r="F272" s="298" t="s">
        <v>28</v>
      </c>
      <c r="G272" s="293">
        <v>32.0</v>
      </c>
      <c r="H272" s="298" t="s">
        <v>53</v>
      </c>
      <c r="I272" s="298" t="s">
        <v>30</v>
      </c>
      <c r="J272" s="298">
        <v>1.0</v>
      </c>
      <c r="K272" s="298" t="s">
        <v>36</v>
      </c>
      <c r="L272" s="298" t="s">
        <v>27</v>
      </c>
      <c r="M272" s="298" t="s">
        <v>28</v>
      </c>
      <c r="N272" s="298">
        <v>0.0</v>
      </c>
      <c r="O272" s="298">
        <v>4.0</v>
      </c>
      <c r="P272" s="298">
        <v>1.0</v>
      </c>
      <c r="Q272" s="298">
        <v>1.0</v>
      </c>
      <c r="R272" s="298" t="s">
        <v>28</v>
      </c>
      <c r="S272" s="298" t="s">
        <v>28</v>
      </c>
      <c r="T272" s="299">
        <v>257.412</v>
      </c>
      <c r="U272" s="299">
        <v>51.68</v>
      </c>
      <c r="V272" s="299">
        <v>0.0</v>
      </c>
      <c r="W272" s="299">
        <v>44.0</v>
      </c>
      <c r="X272" s="299">
        <v>10.06773</v>
      </c>
      <c r="Y272" s="253">
        <f t="shared" si="27"/>
        <v>50.42611157</v>
      </c>
      <c r="Z272" s="300">
        <v>17.492</v>
      </c>
      <c r="AA272" s="301">
        <v>476.05549</v>
      </c>
      <c r="AB272" s="302">
        <v>456.00593</v>
      </c>
      <c r="AC272" s="302">
        <v>0.084249</v>
      </c>
      <c r="AD272" s="303"/>
      <c r="AE272" s="298"/>
      <c r="AF272" s="304"/>
      <c r="AG272" s="298"/>
      <c r="AH272" s="242"/>
      <c r="AI272" s="60"/>
      <c r="AJ272" s="243"/>
      <c r="AL272" s="123"/>
      <c r="AM272" s="123"/>
      <c r="AN272" s="123"/>
      <c r="AO272" s="123"/>
      <c r="AP272" s="123"/>
      <c r="AQ272" s="123"/>
      <c r="AR272" s="123"/>
      <c r="AS272" s="123"/>
    </row>
    <row r="273">
      <c r="A273" s="24">
        <v>271.0</v>
      </c>
      <c r="B273" s="260" t="s">
        <v>26</v>
      </c>
      <c r="C273" s="298" t="s">
        <v>27</v>
      </c>
      <c r="D273" s="298" t="s">
        <v>27</v>
      </c>
      <c r="E273" s="298" t="s">
        <v>205</v>
      </c>
      <c r="F273" s="298" t="s">
        <v>28</v>
      </c>
      <c r="G273" s="293">
        <v>32.0</v>
      </c>
      <c r="H273" s="298" t="s">
        <v>53</v>
      </c>
      <c r="I273" s="298" t="s">
        <v>30</v>
      </c>
      <c r="J273" s="298">
        <v>1.0</v>
      </c>
      <c r="K273" s="298" t="s">
        <v>37</v>
      </c>
      <c r="L273" s="298" t="s">
        <v>27</v>
      </c>
      <c r="M273" s="298" t="s">
        <v>27</v>
      </c>
      <c r="N273" s="298">
        <v>5.0</v>
      </c>
      <c r="O273" s="298">
        <v>5.0</v>
      </c>
      <c r="P273" s="298">
        <v>6.0</v>
      </c>
      <c r="Q273" s="298">
        <v>5.0</v>
      </c>
      <c r="R273" s="298" t="s">
        <v>28</v>
      </c>
      <c r="S273" s="298" t="s">
        <v>27</v>
      </c>
      <c r="T273" s="299">
        <v>692.243</v>
      </c>
      <c r="U273" s="299">
        <v>277.669</v>
      </c>
      <c r="V273" s="299">
        <v>0.0</v>
      </c>
      <c r="W273" s="299">
        <v>266.0</v>
      </c>
      <c r="X273" s="299">
        <v>31.97034</v>
      </c>
      <c r="Y273" s="253">
        <f t="shared" si="27"/>
        <v>64.03643111</v>
      </c>
      <c r="Z273" s="300">
        <v>54.65</v>
      </c>
      <c r="AA273" s="301">
        <v>480.31121</v>
      </c>
      <c r="AB273" s="302">
        <v>430.29963</v>
      </c>
      <c r="AC273" s="302">
        <v>0.086343</v>
      </c>
      <c r="AD273" s="303"/>
      <c r="AE273" s="298"/>
      <c r="AF273" s="304"/>
      <c r="AG273" s="298"/>
      <c r="AH273" s="242"/>
      <c r="AI273" s="60"/>
      <c r="AJ273" s="243"/>
      <c r="AL273" s="123"/>
      <c r="AM273" s="123"/>
      <c r="AN273" s="123"/>
      <c r="AO273" s="123"/>
      <c r="AP273" s="123"/>
      <c r="AQ273" s="123"/>
      <c r="AR273" s="123"/>
      <c r="AS273" s="123"/>
    </row>
    <row r="274">
      <c r="A274" s="24">
        <v>272.0</v>
      </c>
      <c r="B274" s="260" t="s">
        <v>26</v>
      </c>
      <c r="C274" s="298" t="s">
        <v>27</v>
      </c>
      <c r="D274" s="298" t="s">
        <v>27</v>
      </c>
      <c r="E274" s="298" t="s">
        <v>205</v>
      </c>
      <c r="F274" s="298" t="s">
        <v>28</v>
      </c>
      <c r="G274" s="293">
        <v>32.0</v>
      </c>
      <c r="H274" s="298" t="s">
        <v>53</v>
      </c>
      <c r="I274" s="298" t="s">
        <v>30</v>
      </c>
      <c r="J274" s="298">
        <v>1.0</v>
      </c>
      <c r="K274" s="298" t="s">
        <v>38</v>
      </c>
      <c r="L274" s="298" t="s">
        <v>27</v>
      </c>
      <c r="M274" s="298" t="s">
        <v>27</v>
      </c>
      <c r="N274" s="298">
        <v>7.0</v>
      </c>
      <c r="O274" s="298">
        <v>5.0</v>
      </c>
      <c r="P274" s="298">
        <v>8.0</v>
      </c>
      <c r="Q274" s="298">
        <v>8.0</v>
      </c>
      <c r="R274" s="298" t="s">
        <v>27</v>
      </c>
      <c r="S274" s="298" t="s">
        <v>27</v>
      </c>
      <c r="T274" s="299">
        <v>793.586</v>
      </c>
      <c r="U274" s="299">
        <v>218.629</v>
      </c>
      <c r="V274" s="299">
        <v>0.0</v>
      </c>
      <c r="W274" s="299">
        <v>239.0</v>
      </c>
      <c r="X274" s="299">
        <v>10.76907</v>
      </c>
      <c r="Y274" s="253">
        <f t="shared" si="27"/>
        <v>36.30640111</v>
      </c>
      <c r="Z274" s="300">
        <v>30.174</v>
      </c>
      <c r="AA274" s="301">
        <v>482.38833</v>
      </c>
      <c r="AB274" s="301">
        <v>452.64925</v>
      </c>
      <c r="AC274" s="301">
        <v>0.077451</v>
      </c>
      <c r="AD274" s="305"/>
      <c r="AE274" s="300"/>
      <c r="AF274" s="306"/>
      <c r="AG274" s="298"/>
      <c r="AH274" s="242"/>
      <c r="AI274" s="60"/>
      <c r="AJ274" s="243"/>
      <c r="AL274" s="123"/>
      <c r="AM274" s="123"/>
      <c r="AN274" s="123"/>
      <c r="AO274" s="123"/>
      <c r="AP274" s="123"/>
      <c r="AQ274" s="123"/>
      <c r="AR274" s="123"/>
      <c r="AS274" s="123"/>
    </row>
    <row r="275">
      <c r="A275" s="24">
        <v>273.0</v>
      </c>
      <c r="B275" s="260" t="s">
        <v>26</v>
      </c>
      <c r="C275" s="298" t="s">
        <v>27</v>
      </c>
      <c r="D275" s="298" t="s">
        <v>27</v>
      </c>
      <c r="E275" s="298" t="s">
        <v>205</v>
      </c>
      <c r="F275" s="298" t="s">
        <v>28</v>
      </c>
      <c r="G275" s="293">
        <v>32.0</v>
      </c>
      <c r="H275" s="298" t="s">
        <v>53</v>
      </c>
      <c r="I275" s="298" t="s">
        <v>30</v>
      </c>
      <c r="J275" s="298">
        <v>1.0</v>
      </c>
      <c r="K275" s="298" t="s">
        <v>39</v>
      </c>
      <c r="L275" s="298" t="s">
        <v>27</v>
      </c>
      <c r="M275" s="298" t="s">
        <v>27</v>
      </c>
      <c r="N275" s="298">
        <v>5.0</v>
      </c>
      <c r="O275" s="298">
        <v>6.0</v>
      </c>
      <c r="P275" s="298">
        <v>6.0</v>
      </c>
      <c r="Q275" s="298">
        <v>6.0</v>
      </c>
      <c r="R275" s="298" t="s">
        <v>28</v>
      </c>
      <c r="S275" s="298" t="s">
        <v>27</v>
      </c>
      <c r="T275" s="299">
        <v>407.084</v>
      </c>
      <c r="U275" s="299">
        <v>151.909</v>
      </c>
      <c r="V275" s="299">
        <v>0.0</v>
      </c>
      <c r="W275" s="299">
        <v>157.0</v>
      </c>
      <c r="X275" s="299">
        <v>67.31315</v>
      </c>
      <c r="Y275" s="253">
        <f t="shared" si="27"/>
        <v>83.20431664</v>
      </c>
      <c r="Z275" s="300">
        <v>82.486</v>
      </c>
      <c r="AA275" s="301">
        <v>506.62993</v>
      </c>
      <c r="AB275" s="302">
        <v>425.65539</v>
      </c>
      <c r="AC275" s="302">
        <v>0.073509</v>
      </c>
      <c r="AD275" s="303"/>
      <c r="AE275" s="298"/>
      <c r="AF275" s="304"/>
      <c r="AG275" s="298"/>
      <c r="AH275" s="242"/>
      <c r="AI275" s="60"/>
      <c r="AJ275" s="243"/>
      <c r="AL275" s="123"/>
      <c r="AM275" s="123"/>
      <c r="AN275" s="123"/>
      <c r="AO275" s="123"/>
      <c r="AP275" s="123"/>
      <c r="AQ275" s="123"/>
      <c r="AR275" s="123"/>
      <c r="AS275" s="123"/>
    </row>
    <row r="276">
      <c r="A276" s="24">
        <v>274.0</v>
      </c>
      <c r="B276" s="260" t="s">
        <v>26</v>
      </c>
      <c r="C276" s="298" t="s">
        <v>27</v>
      </c>
      <c r="D276" s="298" t="s">
        <v>27</v>
      </c>
      <c r="E276" s="298" t="s">
        <v>205</v>
      </c>
      <c r="F276" s="298" t="s">
        <v>28</v>
      </c>
      <c r="G276" s="293">
        <v>32.0</v>
      </c>
      <c r="H276" s="298" t="s">
        <v>53</v>
      </c>
      <c r="I276" s="298" t="s">
        <v>30</v>
      </c>
      <c r="J276" s="298">
        <v>1.0</v>
      </c>
      <c r="K276" s="298" t="s">
        <v>40</v>
      </c>
      <c r="L276" s="298" t="s">
        <v>27</v>
      </c>
      <c r="M276" s="298" t="s">
        <v>28</v>
      </c>
      <c r="N276" s="298">
        <v>3.0</v>
      </c>
      <c r="O276" s="298">
        <v>4.0</v>
      </c>
      <c r="P276" s="298">
        <v>4.0</v>
      </c>
      <c r="Q276" s="298">
        <v>4.0</v>
      </c>
      <c r="R276" s="298" t="s">
        <v>28</v>
      </c>
      <c r="S276" s="298" t="s">
        <v>27</v>
      </c>
      <c r="T276" s="299">
        <v>513.062</v>
      </c>
      <c r="U276" s="299">
        <v>204.359</v>
      </c>
      <c r="V276" s="299">
        <v>0.0</v>
      </c>
      <c r="W276" s="299">
        <v>282.0</v>
      </c>
      <c r="X276" s="299">
        <v>21.36904</v>
      </c>
      <c r="Y276" s="253">
        <f t="shared" si="27"/>
        <v>56.4825402</v>
      </c>
      <c r="Z276" s="300">
        <v>33.986</v>
      </c>
      <c r="AA276" s="301">
        <v>467.68768</v>
      </c>
      <c r="AB276" s="302">
        <v>429.76903</v>
      </c>
      <c r="AC276" s="302">
        <v>0.085649</v>
      </c>
      <c r="AD276" s="303"/>
      <c r="AE276" s="298"/>
      <c r="AF276" s="304"/>
      <c r="AG276" s="298"/>
      <c r="AH276" s="242"/>
      <c r="AI276" s="60"/>
      <c r="AJ276" s="243"/>
      <c r="AL276" s="123"/>
      <c r="AM276" s="123"/>
      <c r="AN276" s="123"/>
      <c r="AO276" s="123"/>
      <c r="AP276" s="123"/>
      <c r="AQ276" s="123"/>
      <c r="AR276" s="123"/>
      <c r="AS276" s="123"/>
    </row>
    <row r="277">
      <c r="A277" s="132">
        <v>275.0</v>
      </c>
      <c r="B277" s="307" t="s">
        <v>26</v>
      </c>
      <c r="C277" s="308" t="s">
        <v>27</v>
      </c>
      <c r="D277" s="308" t="s">
        <v>27</v>
      </c>
      <c r="E277" s="308" t="s">
        <v>205</v>
      </c>
      <c r="F277" s="308" t="s">
        <v>28</v>
      </c>
      <c r="G277" s="309">
        <v>32.0</v>
      </c>
      <c r="H277" s="308" t="s">
        <v>53</v>
      </c>
      <c r="I277" s="308" t="s">
        <v>30</v>
      </c>
      <c r="J277" s="308">
        <v>1.0</v>
      </c>
      <c r="K277" s="308" t="s">
        <v>41</v>
      </c>
      <c r="L277" s="308" t="s">
        <v>27</v>
      </c>
      <c r="M277" s="308" t="s">
        <v>27</v>
      </c>
      <c r="N277" s="308">
        <v>4.0</v>
      </c>
      <c r="O277" s="308">
        <v>0.0</v>
      </c>
      <c r="P277" s="308">
        <v>6.0</v>
      </c>
      <c r="Q277" s="308">
        <v>3.0</v>
      </c>
      <c r="R277" s="308" t="s">
        <v>28</v>
      </c>
      <c r="S277" s="308" t="s">
        <v>27</v>
      </c>
      <c r="T277" s="308"/>
      <c r="U277" s="308"/>
      <c r="V277" s="308"/>
      <c r="W277" s="308"/>
      <c r="X277" s="308"/>
      <c r="Y277" s="308"/>
      <c r="Z277" s="308"/>
      <c r="AA277" s="308"/>
      <c r="AB277" s="308"/>
      <c r="AC277" s="308"/>
      <c r="AD277" s="310"/>
      <c r="AE277" s="308"/>
      <c r="AF277" s="311"/>
      <c r="AG277" s="312" t="s">
        <v>206</v>
      </c>
      <c r="AH277" s="242"/>
      <c r="AI277" s="60"/>
      <c r="AJ277" s="243"/>
      <c r="AL277" s="123"/>
      <c r="AM277" s="123"/>
      <c r="AN277" s="123"/>
      <c r="AO277" s="123"/>
      <c r="AP277" s="123"/>
      <c r="AQ277" s="123"/>
      <c r="AR277" s="123"/>
      <c r="AS277" s="123"/>
    </row>
    <row r="278">
      <c r="A278" s="24">
        <v>276.0</v>
      </c>
      <c r="B278" s="260" t="s">
        <v>26</v>
      </c>
      <c r="C278" s="298" t="s">
        <v>27</v>
      </c>
      <c r="D278" s="298" t="s">
        <v>27</v>
      </c>
      <c r="E278" s="298" t="s">
        <v>205</v>
      </c>
      <c r="F278" s="298" t="s">
        <v>28</v>
      </c>
      <c r="G278" s="299">
        <v>32.0</v>
      </c>
      <c r="H278" s="298" t="s">
        <v>53</v>
      </c>
      <c r="I278" s="298" t="s">
        <v>30</v>
      </c>
      <c r="J278" s="298">
        <v>1.0</v>
      </c>
      <c r="K278" s="298" t="s">
        <v>42</v>
      </c>
      <c r="L278" s="298" t="s">
        <v>27</v>
      </c>
      <c r="M278" s="298" t="s">
        <v>28</v>
      </c>
      <c r="N278" s="298">
        <v>1.0</v>
      </c>
      <c r="O278" s="298">
        <v>5.0</v>
      </c>
      <c r="P278" s="298">
        <v>2.0</v>
      </c>
      <c r="Q278" s="298">
        <v>2.0</v>
      </c>
      <c r="R278" s="298" t="s">
        <v>27</v>
      </c>
      <c r="S278" s="298" t="s">
        <v>27</v>
      </c>
      <c r="T278" s="299">
        <v>378.378</v>
      </c>
      <c r="U278" s="299">
        <v>86.113</v>
      </c>
      <c r="V278" s="299">
        <v>0.0</v>
      </c>
      <c r="W278" s="299">
        <v>114.0</v>
      </c>
      <c r="X278" s="299">
        <v>32.54811</v>
      </c>
      <c r="Y278" s="253">
        <f t="shared" ref="Y278:Y287" si="28">iferror(X278/(AA278-AB278-AC278)*100,"")</f>
        <v>73.02822605</v>
      </c>
      <c r="Z278" s="300">
        <v>42.976</v>
      </c>
      <c r="AA278" s="301">
        <v>478.59412</v>
      </c>
      <c r="AB278" s="302">
        <v>433.95273</v>
      </c>
      <c r="AC278" s="302">
        <v>0.072171</v>
      </c>
      <c r="AD278" s="303"/>
      <c r="AE278" s="298"/>
      <c r="AF278" s="304"/>
      <c r="AG278" s="298"/>
      <c r="AH278" s="242"/>
      <c r="AI278" s="60"/>
      <c r="AJ278" s="243"/>
      <c r="AL278" s="123"/>
      <c r="AM278" s="123"/>
      <c r="AN278" s="123"/>
      <c r="AO278" s="123"/>
      <c r="AP278" s="123"/>
      <c r="AQ278" s="123"/>
      <c r="AR278" s="123"/>
      <c r="AS278" s="123"/>
    </row>
    <row r="279">
      <c r="A279" s="24">
        <v>277.0</v>
      </c>
      <c r="B279" s="260" t="s">
        <v>26</v>
      </c>
      <c r="C279" s="298" t="s">
        <v>27</v>
      </c>
      <c r="D279" s="298" t="s">
        <v>27</v>
      </c>
      <c r="E279" s="298" t="s">
        <v>205</v>
      </c>
      <c r="F279" s="298" t="s">
        <v>28</v>
      </c>
      <c r="G279" s="299">
        <v>32.0</v>
      </c>
      <c r="H279" s="298" t="s">
        <v>53</v>
      </c>
      <c r="I279" s="298" t="s">
        <v>30</v>
      </c>
      <c r="J279" s="298">
        <v>1.0</v>
      </c>
      <c r="K279" s="298" t="s">
        <v>43</v>
      </c>
      <c r="L279" s="298" t="s">
        <v>27</v>
      </c>
      <c r="M279" s="298" t="s">
        <v>27</v>
      </c>
      <c r="N279" s="298">
        <v>1.0</v>
      </c>
      <c r="O279" s="298">
        <v>0.0</v>
      </c>
      <c r="P279" s="298">
        <v>2.0</v>
      </c>
      <c r="Q279" s="298">
        <v>2.0</v>
      </c>
      <c r="R279" s="298" t="s">
        <v>28</v>
      </c>
      <c r="S279" s="298" t="s">
        <v>27</v>
      </c>
      <c r="T279" s="299">
        <v>149.124</v>
      </c>
      <c r="U279" s="299">
        <v>66.181</v>
      </c>
      <c r="V279" s="299">
        <v>0.0</v>
      </c>
      <c r="W279" s="299">
        <v>71.0</v>
      </c>
      <c r="X279" s="299">
        <v>235.48696</v>
      </c>
      <c r="Y279" s="253">
        <f t="shared" si="28"/>
        <v>96.23858945</v>
      </c>
      <c r="Z279" s="300">
        <v>244.862</v>
      </c>
      <c r="AA279" s="301">
        <v>675.25293</v>
      </c>
      <c r="AB279" s="302">
        <v>430.45096</v>
      </c>
      <c r="AC279" s="302">
        <v>0.111185</v>
      </c>
      <c r="AD279" s="303"/>
      <c r="AE279" s="298"/>
      <c r="AF279" s="304"/>
      <c r="AG279" s="298"/>
      <c r="AH279" s="242"/>
      <c r="AI279" s="60"/>
      <c r="AJ279" s="243"/>
      <c r="AL279" s="123"/>
      <c r="AM279" s="123"/>
      <c r="AN279" s="123"/>
      <c r="AO279" s="123"/>
      <c r="AP279" s="123"/>
      <c r="AQ279" s="123"/>
      <c r="AR279" s="123"/>
      <c r="AS279" s="123"/>
    </row>
    <row r="280">
      <c r="A280" s="24">
        <v>278.0</v>
      </c>
      <c r="B280" s="260" t="s">
        <v>26</v>
      </c>
      <c r="C280" s="298" t="s">
        <v>27</v>
      </c>
      <c r="D280" s="298" t="s">
        <v>27</v>
      </c>
      <c r="E280" s="298" t="s">
        <v>205</v>
      </c>
      <c r="F280" s="298" t="s">
        <v>28</v>
      </c>
      <c r="G280" s="299">
        <v>32.0</v>
      </c>
      <c r="H280" s="298" t="s">
        <v>53</v>
      </c>
      <c r="I280" s="298" t="s">
        <v>30</v>
      </c>
      <c r="J280" s="298">
        <v>1.0</v>
      </c>
      <c r="K280" s="298" t="s">
        <v>44</v>
      </c>
      <c r="L280" s="298" t="s">
        <v>27</v>
      </c>
      <c r="M280" s="298" t="s">
        <v>28</v>
      </c>
      <c r="N280" s="298">
        <v>1.0</v>
      </c>
      <c r="O280" s="298">
        <v>4.0</v>
      </c>
      <c r="P280" s="298">
        <v>2.0</v>
      </c>
      <c r="Q280" s="298">
        <v>2.0</v>
      </c>
      <c r="R280" s="298" t="s">
        <v>27</v>
      </c>
      <c r="S280" s="298" t="s">
        <v>28</v>
      </c>
      <c r="T280" s="299">
        <v>409.452</v>
      </c>
      <c r="U280" s="299">
        <v>102.306</v>
      </c>
      <c r="V280" s="299">
        <v>0.0</v>
      </c>
      <c r="W280" s="299">
        <v>72.0</v>
      </c>
      <c r="X280" s="299">
        <v>7.52606</v>
      </c>
      <c r="Y280" s="253">
        <f t="shared" si="28"/>
        <v>38.42493142</v>
      </c>
      <c r="Z280" s="300">
        <v>15.586</v>
      </c>
      <c r="AA280" s="301">
        <v>478.91296</v>
      </c>
      <c r="AB280" s="302">
        <v>459.24343</v>
      </c>
      <c r="AC280" s="302">
        <v>0.083132</v>
      </c>
      <c r="AD280" s="303"/>
      <c r="AE280" s="298"/>
      <c r="AF280" s="304"/>
      <c r="AG280" s="298"/>
      <c r="AH280" s="242"/>
      <c r="AI280" s="60"/>
      <c r="AJ280" s="243"/>
      <c r="AL280" s="123"/>
      <c r="AM280" s="123"/>
      <c r="AN280" s="123"/>
      <c r="AO280" s="123"/>
      <c r="AP280" s="123"/>
      <c r="AQ280" s="123"/>
      <c r="AR280" s="123"/>
      <c r="AS280" s="123"/>
    </row>
    <row r="281">
      <c r="A281" s="24">
        <v>279.0</v>
      </c>
      <c r="B281" s="260" t="s">
        <v>26</v>
      </c>
      <c r="C281" s="298" t="s">
        <v>27</v>
      </c>
      <c r="D281" s="298" t="s">
        <v>27</v>
      </c>
      <c r="E281" s="298" t="s">
        <v>205</v>
      </c>
      <c r="F281" s="298" t="s">
        <v>28</v>
      </c>
      <c r="G281" s="299">
        <v>32.0</v>
      </c>
      <c r="H281" s="298" t="s">
        <v>53</v>
      </c>
      <c r="I281" s="298" t="s">
        <v>30</v>
      </c>
      <c r="J281" s="298">
        <v>1.0</v>
      </c>
      <c r="K281" s="298" t="s">
        <v>45</v>
      </c>
      <c r="L281" s="298" t="s">
        <v>27</v>
      </c>
      <c r="M281" s="298" t="s">
        <v>27</v>
      </c>
      <c r="N281" s="298">
        <v>1.0</v>
      </c>
      <c r="O281" s="298">
        <v>4.0</v>
      </c>
      <c r="P281" s="298">
        <v>2.0</v>
      </c>
      <c r="Q281" s="298">
        <v>2.0</v>
      </c>
      <c r="R281" s="298" t="s">
        <v>28</v>
      </c>
      <c r="S281" s="298" t="s">
        <v>27</v>
      </c>
      <c r="T281" s="299">
        <v>291.56</v>
      </c>
      <c r="U281" s="299">
        <v>73.506</v>
      </c>
      <c r="V281" s="299">
        <v>0.0</v>
      </c>
      <c r="W281" s="299">
        <v>102.0</v>
      </c>
      <c r="X281" s="299">
        <v>7.49323</v>
      </c>
      <c r="Y281" s="253">
        <f t="shared" si="28"/>
        <v>39.87864237</v>
      </c>
      <c r="Z281" s="313">
        <v>16.083</v>
      </c>
      <c r="AA281" s="301">
        <v>478.77131</v>
      </c>
      <c r="AB281" s="302">
        <v>459.88733</v>
      </c>
      <c r="AC281" s="302">
        <v>0.093897</v>
      </c>
      <c r="AD281" s="303"/>
      <c r="AE281" s="298"/>
      <c r="AF281" s="304"/>
      <c r="AG281" s="298"/>
      <c r="AH281" s="242"/>
      <c r="AI281" s="60"/>
      <c r="AJ281" s="243"/>
      <c r="AL281" s="123"/>
      <c r="AM281" s="123"/>
      <c r="AN281" s="123"/>
      <c r="AO281" s="123"/>
      <c r="AP281" s="123"/>
      <c r="AQ281" s="123"/>
      <c r="AR281" s="123"/>
      <c r="AS281" s="123"/>
    </row>
    <row r="282">
      <c r="A282" s="24">
        <v>280.0</v>
      </c>
      <c r="B282" s="314" t="s">
        <v>26</v>
      </c>
      <c r="C282" s="315" t="s">
        <v>27</v>
      </c>
      <c r="D282" s="315" t="s">
        <v>27</v>
      </c>
      <c r="E282" s="298" t="s">
        <v>205</v>
      </c>
      <c r="F282" s="315" t="s">
        <v>28</v>
      </c>
      <c r="G282" s="299">
        <v>32.0</v>
      </c>
      <c r="H282" s="315" t="s">
        <v>53</v>
      </c>
      <c r="I282" s="315" t="s">
        <v>30</v>
      </c>
      <c r="J282" s="315">
        <v>1.0</v>
      </c>
      <c r="K282" s="315" t="s">
        <v>46</v>
      </c>
      <c r="L282" s="315" t="s">
        <v>27</v>
      </c>
      <c r="M282" s="315" t="s">
        <v>27</v>
      </c>
      <c r="N282" s="315">
        <v>1.0</v>
      </c>
      <c r="O282" s="315">
        <v>0.0</v>
      </c>
      <c r="P282" s="315">
        <v>3.0</v>
      </c>
      <c r="Q282" s="315">
        <v>3.0</v>
      </c>
      <c r="R282" s="315" t="s">
        <v>28</v>
      </c>
      <c r="S282" s="315" t="s">
        <v>27</v>
      </c>
      <c r="T282" s="302">
        <v>573.133</v>
      </c>
      <c r="U282" s="302">
        <v>211.14</v>
      </c>
      <c r="V282" s="302">
        <v>0.0</v>
      </c>
      <c r="W282" s="302">
        <v>327.0</v>
      </c>
      <c r="X282" s="302">
        <v>49.24608</v>
      </c>
      <c r="Y282" s="253">
        <f t="shared" si="28"/>
        <v>74.08483987</v>
      </c>
      <c r="Z282" s="313">
        <v>67.177</v>
      </c>
      <c r="AA282" s="316">
        <v>495.60856</v>
      </c>
      <c r="AB282" s="302">
        <v>429.01702</v>
      </c>
      <c r="AC282" s="302">
        <v>0.118993</v>
      </c>
      <c r="AD282" s="317"/>
      <c r="AE282" s="315"/>
      <c r="AF282" s="318"/>
      <c r="AG282" s="315"/>
      <c r="AH282" s="242"/>
      <c r="AI282" s="60"/>
      <c r="AJ282" s="243"/>
      <c r="AL282" s="123"/>
      <c r="AM282" s="123"/>
      <c r="AN282" s="123"/>
      <c r="AO282" s="123"/>
      <c r="AP282" s="123"/>
      <c r="AQ282" s="123"/>
      <c r="AR282" s="123"/>
      <c r="AS282" s="123"/>
    </row>
    <row r="283">
      <c r="A283" s="24">
        <v>281.0</v>
      </c>
      <c r="B283" s="260" t="s">
        <v>26</v>
      </c>
      <c r="C283" s="298" t="s">
        <v>27</v>
      </c>
      <c r="D283" s="298" t="s">
        <v>27</v>
      </c>
      <c r="E283" s="298" t="s">
        <v>205</v>
      </c>
      <c r="F283" s="298" t="s">
        <v>28</v>
      </c>
      <c r="G283" s="299">
        <v>32.0</v>
      </c>
      <c r="H283" s="298" t="s">
        <v>53</v>
      </c>
      <c r="I283" s="298" t="s">
        <v>30</v>
      </c>
      <c r="J283" s="298">
        <v>1.0</v>
      </c>
      <c r="K283" s="298" t="s">
        <v>47</v>
      </c>
      <c r="L283" s="298" t="s">
        <v>27</v>
      </c>
      <c r="M283" s="298" t="s">
        <v>27</v>
      </c>
      <c r="N283" s="298">
        <v>2.0</v>
      </c>
      <c r="O283" s="298">
        <v>3.0</v>
      </c>
      <c r="P283" s="298">
        <v>3.0</v>
      </c>
      <c r="Q283" s="298">
        <v>2.0</v>
      </c>
      <c r="R283" s="298" t="s">
        <v>28</v>
      </c>
      <c r="S283" s="298" t="s">
        <v>28</v>
      </c>
      <c r="T283" s="299">
        <v>349.355</v>
      </c>
      <c r="U283" s="299">
        <v>47.488</v>
      </c>
      <c r="V283" s="299">
        <v>0.0</v>
      </c>
      <c r="W283" s="299">
        <v>41.0</v>
      </c>
      <c r="X283" s="299">
        <v>22.49275</v>
      </c>
      <c r="Y283" s="253">
        <f t="shared" si="28"/>
        <v>67.62218043</v>
      </c>
      <c r="Z283" s="300">
        <v>30.318</v>
      </c>
      <c r="AA283" s="301">
        <v>471.22278</v>
      </c>
      <c r="AB283" s="302">
        <v>437.88681</v>
      </c>
      <c r="AC283" s="302">
        <v>0.073585</v>
      </c>
      <c r="AD283" s="303"/>
      <c r="AE283" s="298"/>
      <c r="AF283" s="304"/>
      <c r="AG283" s="298"/>
      <c r="AH283" s="242"/>
      <c r="AI283" s="60"/>
      <c r="AJ283" s="243"/>
      <c r="AL283" s="123"/>
      <c r="AM283" s="123"/>
      <c r="AN283" s="123"/>
      <c r="AO283" s="123"/>
      <c r="AP283" s="123"/>
      <c r="AQ283" s="123"/>
      <c r="AR283" s="123"/>
      <c r="AS283" s="123"/>
    </row>
    <row r="284">
      <c r="A284" s="24">
        <v>282.0</v>
      </c>
      <c r="B284" s="260" t="s">
        <v>26</v>
      </c>
      <c r="C284" s="298" t="s">
        <v>27</v>
      </c>
      <c r="D284" s="298" t="s">
        <v>27</v>
      </c>
      <c r="E284" s="298" t="s">
        <v>205</v>
      </c>
      <c r="F284" s="298" t="s">
        <v>28</v>
      </c>
      <c r="G284" s="299">
        <v>32.0</v>
      </c>
      <c r="H284" s="298" t="s">
        <v>53</v>
      </c>
      <c r="I284" s="298" t="s">
        <v>30</v>
      </c>
      <c r="J284" s="298">
        <v>1.0</v>
      </c>
      <c r="K284" s="298" t="s">
        <v>48</v>
      </c>
      <c r="L284" s="298" t="s">
        <v>27</v>
      </c>
      <c r="M284" s="298" t="s">
        <v>27</v>
      </c>
      <c r="N284" s="298">
        <v>2.0</v>
      </c>
      <c r="O284" s="298">
        <v>2.0</v>
      </c>
      <c r="P284" s="298">
        <v>4.0</v>
      </c>
      <c r="Q284" s="298">
        <v>3.0</v>
      </c>
      <c r="R284" s="298" t="s">
        <v>28</v>
      </c>
      <c r="S284" s="298" t="s">
        <v>27</v>
      </c>
      <c r="T284" s="299">
        <v>421.997</v>
      </c>
      <c r="U284" s="299">
        <v>183.619</v>
      </c>
      <c r="V284" s="299">
        <v>0.0</v>
      </c>
      <c r="W284" s="299">
        <v>193.0</v>
      </c>
      <c r="X284" s="299">
        <v>32.82683</v>
      </c>
      <c r="Y284" s="253">
        <f t="shared" si="28"/>
        <v>70.51187911</v>
      </c>
      <c r="Z284" s="298">
        <v>43.913</v>
      </c>
      <c r="AA284" s="301">
        <v>476.56852</v>
      </c>
      <c r="AB284" s="302">
        <v>429.89883</v>
      </c>
      <c r="AC284" s="302">
        <v>0.114655</v>
      </c>
      <c r="AD284" s="303"/>
      <c r="AE284" s="298"/>
      <c r="AF284" s="304"/>
      <c r="AG284" s="298"/>
      <c r="AH284" s="242"/>
      <c r="AI284" s="60"/>
      <c r="AJ284" s="243"/>
      <c r="AL284" s="123"/>
      <c r="AM284" s="123"/>
      <c r="AN284" s="123"/>
      <c r="AO284" s="123"/>
      <c r="AP284" s="123"/>
      <c r="AQ284" s="123"/>
      <c r="AR284" s="123"/>
      <c r="AS284" s="123"/>
    </row>
    <row r="285">
      <c r="A285" s="24">
        <v>283.0</v>
      </c>
      <c r="B285" s="260" t="s">
        <v>26</v>
      </c>
      <c r="C285" s="298" t="s">
        <v>27</v>
      </c>
      <c r="D285" s="298" t="s">
        <v>27</v>
      </c>
      <c r="E285" s="298" t="s">
        <v>205</v>
      </c>
      <c r="F285" s="298" t="s">
        <v>28</v>
      </c>
      <c r="G285" s="299">
        <v>32.0</v>
      </c>
      <c r="H285" s="298" t="s">
        <v>53</v>
      </c>
      <c r="I285" s="298" t="s">
        <v>30</v>
      </c>
      <c r="J285" s="298">
        <v>1.0</v>
      </c>
      <c r="K285" s="298" t="s">
        <v>49</v>
      </c>
      <c r="L285" s="298" t="s">
        <v>27</v>
      </c>
      <c r="M285" s="298" t="s">
        <v>28</v>
      </c>
      <c r="N285" s="298">
        <v>1.0</v>
      </c>
      <c r="O285" s="298">
        <v>6.0</v>
      </c>
      <c r="P285" s="298">
        <v>2.0</v>
      </c>
      <c r="Q285" s="298">
        <v>2.0</v>
      </c>
      <c r="R285" s="298" t="s">
        <v>28</v>
      </c>
      <c r="S285" s="298" t="s">
        <v>28</v>
      </c>
      <c r="T285" s="299">
        <v>818.519</v>
      </c>
      <c r="U285" s="299">
        <v>302.694</v>
      </c>
      <c r="V285" s="299">
        <v>0.0</v>
      </c>
      <c r="W285" s="299">
        <v>169.0</v>
      </c>
      <c r="X285" s="299">
        <v>64.27021</v>
      </c>
      <c r="Y285" s="253">
        <f t="shared" si="28"/>
        <v>79.24591232</v>
      </c>
      <c r="Z285" s="300">
        <v>77.439</v>
      </c>
      <c r="AA285" s="301">
        <v>507.16013</v>
      </c>
      <c r="AB285" s="302">
        <v>425.98462</v>
      </c>
      <c r="AC285" s="302">
        <v>0.07327</v>
      </c>
      <c r="AD285" s="303"/>
      <c r="AE285" s="298"/>
      <c r="AF285" s="304"/>
      <c r="AG285" s="298"/>
      <c r="AH285" s="242"/>
      <c r="AI285" s="60"/>
      <c r="AJ285" s="243"/>
      <c r="AL285" s="123"/>
      <c r="AM285" s="123"/>
      <c r="AN285" s="123"/>
      <c r="AO285" s="123"/>
      <c r="AP285" s="123"/>
      <c r="AQ285" s="123"/>
      <c r="AR285" s="123"/>
      <c r="AS285" s="123"/>
    </row>
    <row r="286">
      <c r="A286" s="24">
        <v>284.0</v>
      </c>
      <c r="B286" s="260" t="s">
        <v>26</v>
      </c>
      <c r="C286" s="298" t="s">
        <v>27</v>
      </c>
      <c r="D286" s="298" t="s">
        <v>27</v>
      </c>
      <c r="E286" s="298" t="s">
        <v>205</v>
      </c>
      <c r="F286" s="298" t="s">
        <v>28</v>
      </c>
      <c r="G286" s="299">
        <v>32.0</v>
      </c>
      <c r="H286" s="298" t="s">
        <v>53</v>
      </c>
      <c r="I286" s="298" t="s">
        <v>30</v>
      </c>
      <c r="J286" s="298">
        <v>1.0</v>
      </c>
      <c r="K286" s="298" t="s">
        <v>50</v>
      </c>
      <c r="L286" s="298" t="s">
        <v>27</v>
      </c>
      <c r="M286" s="298" t="s">
        <v>27</v>
      </c>
      <c r="N286" s="298">
        <v>2.0</v>
      </c>
      <c r="O286" s="298">
        <v>3.0</v>
      </c>
      <c r="P286" s="298">
        <v>5.0</v>
      </c>
      <c r="Q286" s="298">
        <v>5.0</v>
      </c>
      <c r="R286" s="298" t="s">
        <v>28</v>
      </c>
      <c r="S286" s="298" t="s">
        <v>27</v>
      </c>
      <c r="T286" s="299">
        <v>596.626</v>
      </c>
      <c r="U286" s="299">
        <v>247.492</v>
      </c>
      <c r="V286" s="299">
        <v>0.0</v>
      </c>
      <c r="W286" s="299">
        <v>251.0</v>
      </c>
      <c r="X286" s="299">
        <v>19.08635</v>
      </c>
      <c r="Y286" s="253">
        <f t="shared" si="28"/>
        <v>53.42861177</v>
      </c>
      <c r="Z286" s="300">
        <v>31.454</v>
      </c>
      <c r="AA286" s="301">
        <v>492.09027</v>
      </c>
      <c r="AB286" s="302">
        <v>456.29359</v>
      </c>
      <c r="AC286" s="302">
        <v>0.073592</v>
      </c>
      <c r="AD286" s="303"/>
      <c r="AE286" s="298"/>
      <c r="AF286" s="304"/>
      <c r="AG286" s="298"/>
      <c r="AH286" s="242"/>
      <c r="AI286" s="60"/>
      <c r="AJ286" s="243"/>
      <c r="AL286" s="123"/>
      <c r="AM286" s="123"/>
      <c r="AN286" s="123"/>
      <c r="AO286" s="123"/>
      <c r="AP286" s="123"/>
      <c r="AQ286" s="123"/>
      <c r="AR286" s="123"/>
      <c r="AS286" s="123"/>
    </row>
    <row r="287">
      <c r="A287" s="24">
        <v>285.0</v>
      </c>
      <c r="B287" s="260" t="s">
        <v>26</v>
      </c>
      <c r="C287" s="298" t="s">
        <v>27</v>
      </c>
      <c r="D287" s="298" t="s">
        <v>27</v>
      </c>
      <c r="E287" s="298" t="s">
        <v>205</v>
      </c>
      <c r="F287" s="298" t="s">
        <v>28</v>
      </c>
      <c r="G287" s="299">
        <v>32.0</v>
      </c>
      <c r="H287" s="298" t="s">
        <v>53</v>
      </c>
      <c r="I287" s="298" t="s">
        <v>30</v>
      </c>
      <c r="J287" s="298">
        <v>1.0</v>
      </c>
      <c r="K287" s="298" t="s">
        <v>51</v>
      </c>
      <c r="L287" s="298" t="s">
        <v>27</v>
      </c>
      <c r="M287" s="298" t="s">
        <v>27</v>
      </c>
      <c r="N287" s="298">
        <v>3.0</v>
      </c>
      <c r="O287" s="298">
        <v>4.0</v>
      </c>
      <c r="P287" s="298">
        <v>6.0</v>
      </c>
      <c r="Q287" s="298">
        <v>4.0</v>
      </c>
      <c r="R287" s="298" t="s">
        <v>28</v>
      </c>
      <c r="S287" s="298" t="s">
        <v>27</v>
      </c>
      <c r="T287" s="299">
        <v>1974.516</v>
      </c>
      <c r="U287" s="299">
        <v>1169.594</v>
      </c>
      <c r="V287" s="299">
        <v>0.0</v>
      </c>
      <c r="W287" s="299">
        <v>1561.0</v>
      </c>
      <c r="X287" s="299">
        <v>3972.151488</v>
      </c>
      <c r="Y287" s="253">
        <f t="shared" si="28"/>
        <v>98.63495753</v>
      </c>
      <c r="Z287" s="300">
        <v>4002.28</v>
      </c>
      <c r="AA287" s="301">
        <v>4439.010036</v>
      </c>
      <c r="AB287" s="302">
        <v>411.75882</v>
      </c>
      <c r="AC287" s="302">
        <v>0.127783</v>
      </c>
      <c r="AD287" s="303"/>
      <c r="AE287" s="298"/>
      <c r="AF287" s="304"/>
      <c r="AG287" s="298"/>
      <c r="AH287" s="242"/>
      <c r="AI287" s="60"/>
      <c r="AJ287" s="243"/>
      <c r="AL287" s="123"/>
      <c r="AM287" s="123"/>
      <c r="AN287" s="123"/>
      <c r="AO287" s="123"/>
      <c r="AP287" s="123"/>
      <c r="AQ287" s="123"/>
      <c r="AR287" s="123"/>
      <c r="AS287" s="123"/>
    </row>
    <row r="288">
      <c r="A288" s="132">
        <v>286.0</v>
      </c>
      <c r="B288" s="307" t="s">
        <v>26</v>
      </c>
      <c r="C288" s="308" t="s">
        <v>27</v>
      </c>
      <c r="D288" s="308" t="s">
        <v>27</v>
      </c>
      <c r="E288" s="308" t="s">
        <v>205</v>
      </c>
      <c r="F288" s="308" t="s">
        <v>28</v>
      </c>
      <c r="G288" s="309">
        <v>32.0</v>
      </c>
      <c r="H288" s="308" t="s">
        <v>53</v>
      </c>
      <c r="I288" s="308" t="s">
        <v>30</v>
      </c>
      <c r="J288" s="308">
        <v>1.0</v>
      </c>
      <c r="K288" s="308" t="s">
        <v>52</v>
      </c>
      <c r="L288" s="308" t="s">
        <v>27</v>
      </c>
      <c r="M288" s="308" t="s">
        <v>27</v>
      </c>
      <c r="N288" s="308">
        <v>0.0</v>
      </c>
      <c r="O288" s="308">
        <v>0.0</v>
      </c>
      <c r="P288" s="308">
        <v>3.0</v>
      </c>
      <c r="Q288" s="308">
        <v>2.0</v>
      </c>
      <c r="R288" s="308" t="s">
        <v>28</v>
      </c>
      <c r="S288" s="308" t="s">
        <v>27</v>
      </c>
      <c r="T288" s="308"/>
      <c r="U288" s="308"/>
      <c r="V288" s="308"/>
      <c r="W288" s="308"/>
      <c r="X288" s="308"/>
      <c r="Y288" s="308"/>
      <c r="Z288" s="308"/>
      <c r="AA288" s="308"/>
      <c r="AB288" s="308"/>
      <c r="AC288" s="308"/>
      <c r="AD288" s="310"/>
      <c r="AE288" s="308"/>
      <c r="AF288" s="311"/>
      <c r="AG288" s="312" t="s">
        <v>207</v>
      </c>
      <c r="AH288" s="242"/>
      <c r="AI288" s="60"/>
      <c r="AJ288" s="243"/>
      <c r="AL288" s="123"/>
      <c r="AM288" s="123"/>
      <c r="AN288" s="123"/>
      <c r="AO288" s="123"/>
      <c r="AP288" s="123"/>
      <c r="AQ288" s="123"/>
      <c r="AR288" s="123"/>
      <c r="AS288" s="123"/>
    </row>
    <row r="289">
      <c r="A289" s="24">
        <v>287.0</v>
      </c>
      <c r="B289" s="260" t="s">
        <v>26</v>
      </c>
      <c r="C289" s="298" t="s">
        <v>27</v>
      </c>
      <c r="D289" s="298" t="s">
        <v>27</v>
      </c>
      <c r="E289" s="298" t="s">
        <v>205</v>
      </c>
      <c r="F289" s="298" t="s">
        <v>28</v>
      </c>
      <c r="G289" s="299">
        <v>32.0</v>
      </c>
      <c r="H289" s="298" t="s">
        <v>53</v>
      </c>
      <c r="I289" s="298" t="s">
        <v>30</v>
      </c>
      <c r="J289" s="298">
        <v>2.0</v>
      </c>
      <c r="K289" s="298" t="s">
        <v>31</v>
      </c>
      <c r="L289" s="298" t="s">
        <v>27</v>
      </c>
      <c r="M289" s="298" t="s">
        <v>28</v>
      </c>
      <c r="N289" s="298">
        <v>0.0</v>
      </c>
      <c r="O289" s="298">
        <v>7.0</v>
      </c>
      <c r="P289" s="298">
        <v>1.0</v>
      </c>
      <c r="Q289" s="298">
        <v>1.0</v>
      </c>
      <c r="R289" s="298" t="s">
        <v>28</v>
      </c>
      <c r="S289" s="298" t="s">
        <v>27</v>
      </c>
      <c r="T289" s="299">
        <v>472.63</v>
      </c>
      <c r="U289" s="299">
        <v>95.267</v>
      </c>
      <c r="V289" s="299">
        <v>0.0</v>
      </c>
      <c r="W289" s="299">
        <v>140.0</v>
      </c>
      <c r="X289" s="299">
        <v>55.01766</v>
      </c>
      <c r="Y289" s="253">
        <f t="shared" ref="Y289:Y298" si="29">iferror(X289/(AA289-AB289-AC289)*100,"")</f>
        <v>76.82118994</v>
      </c>
      <c r="Z289" s="300">
        <v>81.402</v>
      </c>
      <c r="AA289" s="301">
        <v>500.66927</v>
      </c>
      <c r="AB289" s="302">
        <v>428.96615</v>
      </c>
      <c r="AC289" s="302">
        <v>0.085302</v>
      </c>
      <c r="AD289" s="303"/>
      <c r="AE289" s="298"/>
      <c r="AF289" s="304"/>
      <c r="AG289" s="298"/>
      <c r="AH289" s="242"/>
      <c r="AI289" s="60"/>
      <c r="AJ289" s="243"/>
      <c r="AL289" s="123"/>
      <c r="AM289" s="123"/>
      <c r="AN289" s="123"/>
      <c r="AO289" s="123"/>
      <c r="AP289" s="123"/>
      <c r="AQ289" s="123"/>
      <c r="AR289" s="123"/>
      <c r="AS289" s="123"/>
    </row>
    <row r="290">
      <c r="A290" s="24">
        <v>288.0</v>
      </c>
      <c r="B290" s="260" t="s">
        <v>26</v>
      </c>
      <c r="C290" s="298" t="s">
        <v>27</v>
      </c>
      <c r="D290" s="298" t="s">
        <v>27</v>
      </c>
      <c r="E290" s="298" t="s">
        <v>205</v>
      </c>
      <c r="F290" s="298" t="s">
        <v>28</v>
      </c>
      <c r="G290" s="299">
        <v>32.0</v>
      </c>
      <c r="H290" s="298" t="s">
        <v>53</v>
      </c>
      <c r="I290" s="298" t="s">
        <v>30</v>
      </c>
      <c r="J290" s="298">
        <v>2.0</v>
      </c>
      <c r="K290" s="298" t="s">
        <v>32</v>
      </c>
      <c r="L290" s="298" t="s">
        <v>27</v>
      </c>
      <c r="M290" s="298" t="s">
        <v>27</v>
      </c>
      <c r="N290" s="298">
        <v>8.0</v>
      </c>
      <c r="O290" s="298">
        <v>0.0</v>
      </c>
      <c r="P290" s="298">
        <v>10.0</v>
      </c>
      <c r="Q290" s="298">
        <v>5.0</v>
      </c>
      <c r="R290" s="298" t="s">
        <v>28</v>
      </c>
      <c r="S290" s="298" t="s">
        <v>27</v>
      </c>
      <c r="T290" s="299">
        <v>565.197</v>
      </c>
      <c r="U290" s="299">
        <v>236.005</v>
      </c>
      <c r="V290" s="299">
        <v>0.0</v>
      </c>
      <c r="W290" s="299">
        <v>280.0</v>
      </c>
      <c r="X290" s="299">
        <v>20.95931</v>
      </c>
      <c r="Y290" s="253">
        <f t="shared" si="29"/>
        <v>55.87915373</v>
      </c>
      <c r="Z290" s="300">
        <v>51.397</v>
      </c>
      <c r="AA290" s="301">
        <v>466.21126</v>
      </c>
      <c r="AB290" s="302">
        <v>428.58399</v>
      </c>
      <c r="AC290" s="302">
        <v>0.118989</v>
      </c>
      <c r="AD290" s="303"/>
      <c r="AE290" s="298"/>
      <c r="AF290" s="304"/>
      <c r="AG290" s="298"/>
      <c r="AH290" s="242"/>
      <c r="AI290" s="60"/>
      <c r="AJ290" s="243"/>
      <c r="AL290" s="123"/>
      <c r="AM290" s="123"/>
      <c r="AN290" s="123"/>
      <c r="AO290" s="123"/>
      <c r="AP290" s="123"/>
      <c r="AQ290" s="123"/>
      <c r="AR290" s="123"/>
      <c r="AS290" s="123"/>
    </row>
    <row r="291">
      <c r="A291" s="24">
        <v>289.0</v>
      </c>
      <c r="B291" s="260" t="s">
        <v>26</v>
      </c>
      <c r="C291" s="298" t="s">
        <v>27</v>
      </c>
      <c r="D291" s="298" t="s">
        <v>27</v>
      </c>
      <c r="E291" s="298" t="s">
        <v>205</v>
      </c>
      <c r="F291" s="298" t="s">
        <v>28</v>
      </c>
      <c r="G291" s="299">
        <v>32.0</v>
      </c>
      <c r="H291" s="298" t="s">
        <v>53</v>
      </c>
      <c r="I291" s="298" t="s">
        <v>30</v>
      </c>
      <c r="J291" s="298">
        <v>2.0</v>
      </c>
      <c r="K291" s="298" t="s">
        <v>33</v>
      </c>
      <c r="L291" s="298" t="s">
        <v>27</v>
      </c>
      <c r="M291" s="298" t="s">
        <v>28</v>
      </c>
      <c r="N291" s="298">
        <v>2.0</v>
      </c>
      <c r="O291" s="298">
        <v>4.0</v>
      </c>
      <c r="P291" s="298">
        <v>3.0</v>
      </c>
      <c r="Q291" s="298">
        <v>3.0</v>
      </c>
      <c r="R291" s="298" t="s">
        <v>28</v>
      </c>
      <c r="S291" s="298" t="s">
        <v>27</v>
      </c>
      <c r="T291" s="299">
        <v>448.549</v>
      </c>
      <c r="U291" s="299">
        <v>149.957</v>
      </c>
      <c r="V291" s="299">
        <v>0.0</v>
      </c>
      <c r="W291" s="299">
        <v>163.0</v>
      </c>
      <c r="X291" s="299">
        <v>23.23827</v>
      </c>
      <c r="Y291" s="253">
        <f t="shared" si="29"/>
        <v>63.85065944</v>
      </c>
      <c r="Z291" s="300">
        <v>37.744</v>
      </c>
      <c r="AA291" s="301">
        <v>465.87374</v>
      </c>
      <c r="AB291" s="302">
        <v>429.39251</v>
      </c>
      <c r="AC291" s="302">
        <v>0.086508</v>
      </c>
      <c r="AD291" s="303"/>
      <c r="AE291" s="298"/>
      <c r="AF291" s="304"/>
      <c r="AG291" s="298"/>
      <c r="AH291" s="242"/>
      <c r="AI291" s="60"/>
      <c r="AJ291" s="243"/>
      <c r="AL291" s="123"/>
      <c r="AM291" s="123"/>
      <c r="AN291" s="123"/>
      <c r="AO291" s="123"/>
      <c r="AP291" s="123"/>
      <c r="AQ291" s="123"/>
      <c r="AR291" s="123"/>
      <c r="AS291" s="123"/>
    </row>
    <row r="292">
      <c r="A292" s="24">
        <v>290.0</v>
      </c>
      <c r="B292" s="260" t="s">
        <v>26</v>
      </c>
      <c r="C292" s="298" t="s">
        <v>27</v>
      </c>
      <c r="D292" s="298" t="s">
        <v>27</v>
      </c>
      <c r="E292" s="298" t="s">
        <v>205</v>
      </c>
      <c r="F292" s="298" t="s">
        <v>28</v>
      </c>
      <c r="G292" s="299">
        <v>32.0</v>
      </c>
      <c r="H292" s="298" t="s">
        <v>53</v>
      </c>
      <c r="I292" s="298" t="s">
        <v>30</v>
      </c>
      <c r="J292" s="298">
        <v>2.0</v>
      </c>
      <c r="K292" s="298" t="s">
        <v>34</v>
      </c>
      <c r="L292" s="298" t="s">
        <v>27</v>
      </c>
      <c r="M292" s="298" t="s">
        <v>27</v>
      </c>
      <c r="N292" s="298">
        <v>0.0</v>
      </c>
      <c r="O292" s="298">
        <v>3.0</v>
      </c>
      <c r="P292" s="298">
        <v>2.0</v>
      </c>
      <c r="Q292" s="298">
        <v>2.0</v>
      </c>
      <c r="R292" s="298" t="s">
        <v>28</v>
      </c>
      <c r="S292" s="298" t="s">
        <v>27</v>
      </c>
      <c r="T292" s="299">
        <v>331.595</v>
      </c>
      <c r="U292" s="299">
        <v>145.574</v>
      </c>
      <c r="V292" s="299">
        <v>0.0</v>
      </c>
      <c r="W292" s="299">
        <v>165.0</v>
      </c>
      <c r="X292" s="299">
        <v>44.68951</v>
      </c>
      <c r="Y292" s="253">
        <f t="shared" si="29"/>
        <v>78.50721109</v>
      </c>
      <c r="Z292" s="300">
        <v>59.762</v>
      </c>
      <c r="AA292" s="301">
        <v>488.69722</v>
      </c>
      <c r="AB292" s="302">
        <v>431.68683</v>
      </c>
      <c r="AC292" s="302">
        <v>0.086307</v>
      </c>
      <c r="AD292" s="303"/>
      <c r="AE292" s="298"/>
      <c r="AF292" s="304"/>
      <c r="AG292" s="298"/>
      <c r="AH292" s="242"/>
      <c r="AI292" s="60"/>
      <c r="AJ292" s="243"/>
      <c r="AL292" s="123"/>
      <c r="AM292" s="123"/>
      <c r="AN292" s="123"/>
      <c r="AO292" s="123"/>
      <c r="AP292" s="123"/>
      <c r="AQ292" s="123"/>
      <c r="AR292" s="123"/>
      <c r="AS292" s="123"/>
    </row>
    <row r="293">
      <c r="A293" s="24">
        <v>291.0</v>
      </c>
      <c r="B293" s="260" t="s">
        <v>26</v>
      </c>
      <c r="C293" s="298" t="s">
        <v>27</v>
      </c>
      <c r="D293" s="298" t="s">
        <v>27</v>
      </c>
      <c r="E293" s="298" t="s">
        <v>205</v>
      </c>
      <c r="F293" s="298" t="s">
        <v>28</v>
      </c>
      <c r="G293" s="299">
        <v>32.0</v>
      </c>
      <c r="H293" s="298" t="s">
        <v>53</v>
      </c>
      <c r="I293" s="298" t="s">
        <v>30</v>
      </c>
      <c r="J293" s="298">
        <v>2.0</v>
      </c>
      <c r="K293" s="298" t="s">
        <v>35</v>
      </c>
      <c r="L293" s="298" t="s">
        <v>27</v>
      </c>
      <c r="M293" s="298" t="s">
        <v>28</v>
      </c>
      <c r="N293" s="298">
        <v>5.0</v>
      </c>
      <c r="O293" s="298">
        <v>4.0</v>
      </c>
      <c r="P293" s="298">
        <v>6.0</v>
      </c>
      <c r="Q293" s="298">
        <v>6.0</v>
      </c>
      <c r="R293" s="298" t="s">
        <v>28</v>
      </c>
      <c r="S293" s="298" t="s">
        <v>27</v>
      </c>
      <c r="T293" s="299">
        <v>468.809</v>
      </c>
      <c r="U293" s="299">
        <v>152.451</v>
      </c>
      <c r="V293" s="299">
        <v>0.0</v>
      </c>
      <c r="W293" s="299">
        <v>168.0</v>
      </c>
      <c r="X293" s="299">
        <v>24.11067</v>
      </c>
      <c r="Y293" s="253">
        <f t="shared" si="29"/>
        <v>63.19555774</v>
      </c>
      <c r="Z293" s="300">
        <v>36.518</v>
      </c>
      <c r="AA293" s="301">
        <v>471.15701</v>
      </c>
      <c r="AB293" s="302">
        <v>432.92003</v>
      </c>
      <c r="AC293" s="302">
        <v>0.084504</v>
      </c>
      <c r="AD293" s="303"/>
      <c r="AE293" s="298"/>
      <c r="AF293" s="304"/>
      <c r="AG293" s="298"/>
      <c r="AH293" s="242"/>
      <c r="AI293" s="60"/>
      <c r="AJ293" s="243"/>
      <c r="AL293" s="123"/>
      <c r="AM293" s="123"/>
      <c r="AN293" s="123"/>
      <c r="AO293" s="123"/>
      <c r="AP293" s="123"/>
      <c r="AQ293" s="123"/>
      <c r="AR293" s="123"/>
      <c r="AS293" s="123"/>
    </row>
    <row r="294">
      <c r="A294" s="24">
        <v>292.0</v>
      </c>
      <c r="B294" s="260" t="s">
        <v>26</v>
      </c>
      <c r="C294" s="298" t="s">
        <v>27</v>
      </c>
      <c r="D294" s="298" t="s">
        <v>27</v>
      </c>
      <c r="E294" s="298" t="s">
        <v>205</v>
      </c>
      <c r="F294" s="298" t="s">
        <v>28</v>
      </c>
      <c r="G294" s="299">
        <v>32.0</v>
      </c>
      <c r="H294" s="298" t="s">
        <v>53</v>
      </c>
      <c r="I294" s="298" t="s">
        <v>30</v>
      </c>
      <c r="J294" s="298">
        <v>2.0</v>
      </c>
      <c r="K294" s="298" t="s">
        <v>36</v>
      </c>
      <c r="L294" s="298" t="s">
        <v>27</v>
      </c>
      <c r="M294" s="298" t="s">
        <v>28</v>
      </c>
      <c r="N294" s="298">
        <v>0.0</v>
      </c>
      <c r="O294" s="298">
        <v>4.0</v>
      </c>
      <c r="P294" s="298">
        <v>1.0</v>
      </c>
      <c r="Q294" s="298">
        <v>1.0</v>
      </c>
      <c r="R294" s="298" t="s">
        <v>28</v>
      </c>
      <c r="S294" s="298" t="s">
        <v>28</v>
      </c>
      <c r="T294" s="299">
        <v>266.693</v>
      </c>
      <c r="U294" s="299">
        <v>63.457</v>
      </c>
      <c r="V294" s="299">
        <v>0.0</v>
      </c>
      <c r="W294" s="299">
        <v>44.0</v>
      </c>
      <c r="X294" s="299">
        <v>20.28411</v>
      </c>
      <c r="Y294" s="253">
        <f t="shared" si="29"/>
        <v>68.64724143</v>
      </c>
      <c r="Z294" s="300">
        <v>28.584</v>
      </c>
      <c r="AA294" s="301">
        <v>457.78022</v>
      </c>
      <c r="AB294" s="302">
        <v>428.14773</v>
      </c>
      <c r="AC294" s="302">
        <v>0.084165</v>
      </c>
      <c r="AD294" s="303"/>
      <c r="AE294" s="298"/>
      <c r="AF294" s="304"/>
      <c r="AG294" s="298"/>
      <c r="AH294" s="242"/>
      <c r="AI294" s="60"/>
      <c r="AJ294" s="243"/>
      <c r="AL294" s="123"/>
      <c r="AM294" s="123"/>
      <c r="AN294" s="123"/>
      <c r="AO294" s="123"/>
      <c r="AP294" s="123"/>
      <c r="AQ294" s="123"/>
      <c r="AR294" s="123"/>
      <c r="AS294" s="123"/>
    </row>
    <row r="295">
      <c r="A295" s="24">
        <v>293.0</v>
      </c>
      <c r="B295" s="260" t="s">
        <v>26</v>
      </c>
      <c r="C295" s="298" t="s">
        <v>27</v>
      </c>
      <c r="D295" s="298" t="s">
        <v>27</v>
      </c>
      <c r="E295" s="298" t="s">
        <v>205</v>
      </c>
      <c r="F295" s="298" t="s">
        <v>28</v>
      </c>
      <c r="G295" s="299">
        <v>32.0</v>
      </c>
      <c r="H295" s="298" t="s">
        <v>53</v>
      </c>
      <c r="I295" s="298" t="s">
        <v>30</v>
      </c>
      <c r="J295" s="298">
        <v>2.0</v>
      </c>
      <c r="K295" s="298" t="s">
        <v>37</v>
      </c>
      <c r="L295" s="298" t="s">
        <v>27</v>
      </c>
      <c r="M295" s="298" t="s">
        <v>27</v>
      </c>
      <c r="N295" s="298">
        <v>5.0</v>
      </c>
      <c r="O295" s="298">
        <v>5.0</v>
      </c>
      <c r="P295" s="298">
        <v>6.0</v>
      </c>
      <c r="Q295" s="298">
        <v>5.0</v>
      </c>
      <c r="R295" s="298" t="s">
        <v>28</v>
      </c>
      <c r="S295" s="298" t="s">
        <v>27</v>
      </c>
      <c r="T295" s="299">
        <v>695.761</v>
      </c>
      <c r="U295" s="299">
        <v>263.048</v>
      </c>
      <c r="V295" s="299">
        <v>0.0</v>
      </c>
      <c r="W295" s="299">
        <v>266.0</v>
      </c>
      <c r="X295" s="299">
        <v>60.72008</v>
      </c>
      <c r="Y295" s="253">
        <f t="shared" si="29"/>
        <v>77.20338383</v>
      </c>
      <c r="Z295" s="300">
        <v>81.59</v>
      </c>
      <c r="AA295" s="301">
        <v>509.40605</v>
      </c>
      <c r="AB295" s="302">
        <v>430.66998</v>
      </c>
      <c r="AC295" s="302">
        <v>0.086564</v>
      </c>
      <c r="AD295" s="303"/>
      <c r="AE295" s="298"/>
      <c r="AF295" s="304"/>
      <c r="AG295" s="298"/>
      <c r="AH295" s="242"/>
      <c r="AI295" s="60"/>
      <c r="AJ295" s="243"/>
      <c r="AL295" s="123"/>
      <c r="AM295" s="123"/>
      <c r="AN295" s="123"/>
      <c r="AO295" s="123"/>
      <c r="AP295" s="123"/>
      <c r="AQ295" s="123"/>
      <c r="AR295" s="123"/>
      <c r="AS295" s="123"/>
    </row>
    <row r="296">
      <c r="A296" s="24">
        <v>294.0</v>
      </c>
      <c r="B296" s="260" t="s">
        <v>26</v>
      </c>
      <c r="C296" s="298" t="s">
        <v>27</v>
      </c>
      <c r="D296" s="298" t="s">
        <v>27</v>
      </c>
      <c r="E296" s="298" t="s">
        <v>205</v>
      </c>
      <c r="F296" s="298" t="s">
        <v>28</v>
      </c>
      <c r="G296" s="299">
        <v>32.0</v>
      </c>
      <c r="H296" s="298" t="s">
        <v>53</v>
      </c>
      <c r="I296" s="298" t="s">
        <v>30</v>
      </c>
      <c r="J296" s="298">
        <v>2.0</v>
      </c>
      <c r="K296" s="298" t="s">
        <v>38</v>
      </c>
      <c r="L296" s="298" t="s">
        <v>27</v>
      </c>
      <c r="M296" s="298" t="s">
        <v>27</v>
      </c>
      <c r="N296" s="298">
        <v>7.0</v>
      </c>
      <c r="O296" s="298">
        <v>5.0</v>
      </c>
      <c r="P296" s="298">
        <v>8.0</v>
      </c>
      <c r="Q296" s="298">
        <v>8.0</v>
      </c>
      <c r="R296" s="298" t="s">
        <v>27</v>
      </c>
      <c r="S296" s="298" t="s">
        <v>27</v>
      </c>
      <c r="T296" s="299">
        <v>788.214</v>
      </c>
      <c r="U296" s="299">
        <v>228.803</v>
      </c>
      <c r="V296" s="299">
        <v>0.0</v>
      </c>
      <c r="W296" s="299">
        <v>237.0</v>
      </c>
      <c r="X296" s="299">
        <v>23.19393</v>
      </c>
      <c r="Y296" s="253">
        <f t="shared" si="29"/>
        <v>56.0885266</v>
      </c>
      <c r="Z296" s="300">
        <v>42.339</v>
      </c>
      <c r="AA296" s="301">
        <v>464.91512</v>
      </c>
      <c r="AB296" s="301">
        <v>423.49041</v>
      </c>
      <c r="AC296" s="301">
        <v>0.072349</v>
      </c>
      <c r="AD296" s="305"/>
      <c r="AE296" s="300"/>
      <c r="AF296" s="306"/>
      <c r="AG296" s="319"/>
      <c r="AH296" s="242"/>
      <c r="AI296" s="60"/>
      <c r="AJ296" s="243"/>
      <c r="AL296" s="123"/>
      <c r="AM296" s="123"/>
      <c r="AN296" s="123"/>
      <c r="AO296" s="123"/>
      <c r="AP296" s="123"/>
      <c r="AQ296" s="123"/>
      <c r="AR296" s="123"/>
      <c r="AS296" s="123"/>
    </row>
    <row r="297">
      <c r="A297" s="24">
        <v>295.0</v>
      </c>
      <c r="B297" s="260" t="s">
        <v>26</v>
      </c>
      <c r="C297" s="298" t="s">
        <v>27</v>
      </c>
      <c r="D297" s="298" t="s">
        <v>27</v>
      </c>
      <c r="E297" s="298" t="s">
        <v>205</v>
      </c>
      <c r="F297" s="298" t="s">
        <v>28</v>
      </c>
      <c r="G297" s="299">
        <v>32.0</v>
      </c>
      <c r="H297" s="298" t="s">
        <v>53</v>
      </c>
      <c r="I297" s="298" t="s">
        <v>30</v>
      </c>
      <c r="J297" s="298">
        <v>2.0</v>
      </c>
      <c r="K297" s="298" t="s">
        <v>39</v>
      </c>
      <c r="L297" s="298" t="s">
        <v>27</v>
      </c>
      <c r="M297" s="298" t="s">
        <v>27</v>
      </c>
      <c r="N297" s="298">
        <v>5.0</v>
      </c>
      <c r="O297" s="298">
        <v>6.0</v>
      </c>
      <c r="P297" s="298">
        <v>6.0</v>
      </c>
      <c r="Q297" s="298">
        <v>6.0</v>
      </c>
      <c r="R297" s="298" t="s">
        <v>28</v>
      </c>
      <c r="S297" s="298" t="s">
        <v>27</v>
      </c>
      <c r="T297" s="299">
        <v>432.239</v>
      </c>
      <c r="U297" s="299">
        <v>153.286</v>
      </c>
      <c r="V297" s="299">
        <v>0.0</v>
      </c>
      <c r="W297" s="299">
        <v>162.0</v>
      </c>
      <c r="X297" s="299">
        <v>144.3678</v>
      </c>
      <c r="Y297" s="253">
        <f t="shared" si="29"/>
        <v>91.18247772</v>
      </c>
      <c r="Z297" s="300">
        <v>153.192</v>
      </c>
      <c r="AA297" s="301">
        <v>591.94788</v>
      </c>
      <c r="AB297" s="302">
        <v>433.54946</v>
      </c>
      <c r="AC297" s="302">
        <v>0.069974</v>
      </c>
      <c r="AD297" s="303"/>
      <c r="AE297" s="298"/>
      <c r="AF297" s="304"/>
      <c r="AG297" s="298"/>
      <c r="AH297" s="242"/>
      <c r="AI297" s="60"/>
      <c r="AJ297" s="243"/>
      <c r="AL297" s="123"/>
      <c r="AM297" s="123"/>
      <c r="AN297" s="123"/>
      <c r="AO297" s="123"/>
      <c r="AP297" s="123"/>
      <c r="AQ297" s="123"/>
      <c r="AR297" s="123"/>
      <c r="AS297" s="123"/>
    </row>
    <row r="298">
      <c r="A298" s="24">
        <v>296.0</v>
      </c>
      <c r="B298" s="260" t="s">
        <v>26</v>
      </c>
      <c r="C298" s="298" t="s">
        <v>27</v>
      </c>
      <c r="D298" s="298" t="s">
        <v>27</v>
      </c>
      <c r="E298" s="298" t="s">
        <v>205</v>
      </c>
      <c r="F298" s="298" t="s">
        <v>28</v>
      </c>
      <c r="G298" s="299">
        <v>32.0</v>
      </c>
      <c r="H298" s="298" t="s">
        <v>53</v>
      </c>
      <c r="I298" s="298" t="s">
        <v>30</v>
      </c>
      <c r="J298" s="298">
        <v>2.0</v>
      </c>
      <c r="K298" s="298" t="s">
        <v>40</v>
      </c>
      <c r="L298" s="298" t="s">
        <v>27</v>
      </c>
      <c r="M298" s="298" t="s">
        <v>28</v>
      </c>
      <c r="N298" s="298">
        <v>3.0</v>
      </c>
      <c r="O298" s="298">
        <v>4.0</v>
      </c>
      <c r="P298" s="298">
        <v>4.0</v>
      </c>
      <c r="Q298" s="298">
        <v>4.0</v>
      </c>
      <c r="R298" s="298" t="s">
        <v>28</v>
      </c>
      <c r="S298" s="298" t="s">
        <v>27</v>
      </c>
      <c r="T298" s="299">
        <v>513.201</v>
      </c>
      <c r="U298" s="299">
        <v>207.842</v>
      </c>
      <c r="V298" s="299">
        <v>0.0</v>
      </c>
      <c r="W298" s="299">
        <v>279.0</v>
      </c>
      <c r="X298" s="299">
        <v>50.28976</v>
      </c>
      <c r="Y298" s="253">
        <f t="shared" si="29"/>
        <v>75.52725719</v>
      </c>
      <c r="Z298" s="300">
        <v>61.862</v>
      </c>
      <c r="AA298" s="301">
        <v>496.35301</v>
      </c>
      <c r="AB298" s="302">
        <v>429.68508</v>
      </c>
      <c r="AC298" s="302">
        <v>0.083015</v>
      </c>
      <c r="AD298" s="303"/>
      <c r="AE298" s="298"/>
      <c r="AF298" s="304"/>
      <c r="AG298" s="298"/>
      <c r="AH298" s="242"/>
      <c r="AI298" s="60"/>
      <c r="AJ298" s="243"/>
      <c r="AL298" s="123"/>
      <c r="AM298" s="123"/>
      <c r="AN298" s="123"/>
      <c r="AO298" s="123"/>
      <c r="AP298" s="123"/>
      <c r="AQ298" s="123"/>
      <c r="AR298" s="123"/>
      <c r="AS298" s="123"/>
    </row>
    <row r="299">
      <c r="A299" s="132">
        <v>297.0</v>
      </c>
      <c r="B299" s="307" t="s">
        <v>26</v>
      </c>
      <c r="C299" s="308" t="s">
        <v>27</v>
      </c>
      <c r="D299" s="308" t="s">
        <v>27</v>
      </c>
      <c r="E299" s="308" t="s">
        <v>205</v>
      </c>
      <c r="F299" s="308" t="s">
        <v>28</v>
      </c>
      <c r="G299" s="309">
        <v>32.0</v>
      </c>
      <c r="H299" s="308" t="s">
        <v>53</v>
      </c>
      <c r="I299" s="308" t="s">
        <v>30</v>
      </c>
      <c r="J299" s="308">
        <v>2.0</v>
      </c>
      <c r="K299" s="308" t="s">
        <v>41</v>
      </c>
      <c r="L299" s="308" t="s">
        <v>27</v>
      </c>
      <c r="M299" s="308" t="s">
        <v>27</v>
      </c>
      <c r="N299" s="308">
        <v>4.0</v>
      </c>
      <c r="O299" s="308">
        <v>0.0</v>
      </c>
      <c r="P299" s="308">
        <v>6.0</v>
      </c>
      <c r="Q299" s="308">
        <v>3.0</v>
      </c>
      <c r="R299" s="308" t="s">
        <v>28</v>
      </c>
      <c r="S299" s="308" t="s">
        <v>27</v>
      </c>
      <c r="T299" s="308"/>
      <c r="U299" s="308"/>
      <c r="V299" s="308"/>
      <c r="W299" s="308"/>
      <c r="X299" s="308"/>
      <c r="Y299" s="308"/>
      <c r="Z299" s="308"/>
      <c r="AA299" s="308"/>
      <c r="AB299" s="308"/>
      <c r="AC299" s="308"/>
      <c r="AD299" s="310"/>
      <c r="AE299" s="308"/>
      <c r="AF299" s="311"/>
      <c r="AG299" s="312" t="s">
        <v>206</v>
      </c>
      <c r="AH299" s="242"/>
      <c r="AI299" s="60"/>
      <c r="AJ299" s="243"/>
      <c r="AL299" s="123"/>
      <c r="AM299" s="123"/>
      <c r="AN299" s="123"/>
      <c r="AO299" s="123"/>
      <c r="AP299" s="123"/>
      <c r="AQ299" s="123"/>
      <c r="AR299" s="123"/>
      <c r="AS299" s="123"/>
    </row>
    <row r="300">
      <c r="A300" s="24">
        <v>298.0</v>
      </c>
      <c r="B300" s="260" t="s">
        <v>26</v>
      </c>
      <c r="C300" s="298" t="s">
        <v>27</v>
      </c>
      <c r="D300" s="298" t="s">
        <v>27</v>
      </c>
      <c r="E300" s="298" t="s">
        <v>205</v>
      </c>
      <c r="F300" s="298" t="s">
        <v>28</v>
      </c>
      <c r="G300" s="299">
        <v>32.0</v>
      </c>
      <c r="H300" s="298" t="s">
        <v>53</v>
      </c>
      <c r="I300" s="298" t="s">
        <v>30</v>
      </c>
      <c r="J300" s="298">
        <v>2.0</v>
      </c>
      <c r="K300" s="298" t="s">
        <v>42</v>
      </c>
      <c r="L300" s="298" t="s">
        <v>27</v>
      </c>
      <c r="M300" s="298" t="s">
        <v>28</v>
      </c>
      <c r="N300" s="298">
        <v>1.0</v>
      </c>
      <c r="O300" s="298">
        <v>5.0</v>
      </c>
      <c r="P300" s="298">
        <v>2.0</v>
      </c>
      <c r="Q300" s="298">
        <v>2.0</v>
      </c>
      <c r="R300" s="298" t="s">
        <v>27</v>
      </c>
      <c r="S300" s="298" t="s">
        <v>27</v>
      </c>
      <c r="T300" s="299">
        <v>357.83</v>
      </c>
      <c r="U300" s="299">
        <v>81.346</v>
      </c>
      <c r="V300" s="299">
        <v>0.0</v>
      </c>
      <c r="W300" s="299">
        <v>114.0</v>
      </c>
      <c r="X300" s="299">
        <v>61.15422</v>
      </c>
      <c r="Y300" s="253">
        <f t="shared" ref="Y300:Y309" si="30">iferror(X300/(AA300-AB300-AC300)*100,"")</f>
        <v>83.7816679</v>
      </c>
      <c r="Z300" s="300">
        <v>71.837</v>
      </c>
      <c r="AA300" s="301">
        <v>504.63662</v>
      </c>
      <c r="AB300" s="302">
        <v>431.57099</v>
      </c>
      <c r="AC300" s="302">
        <v>0.073266</v>
      </c>
      <c r="AD300" s="303"/>
      <c r="AE300" s="298"/>
      <c r="AF300" s="304"/>
      <c r="AG300" s="298"/>
      <c r="AH300" s="242"/>
      <c r="AI300" s="60"/>
      <c r="AJ300" s="243"/>
      <c r="AL300" s="123"/>
      <c r="AM300" s="123"/>
      <c r="AN300" s="123"/>
      <c r="AO300" s="123"/>
      <c r="AP300" s="123"/>
      <c r="AQ300" s="123"/>
      <c r="AR300" s="123"/>
      <c r="AS300" s="123"/>
    </row>
    <row r="301">
      <c r="A301" s="24">
        <v>299.0</v>
      </c>
      <c r="B301" s="260" t="s">
        <v>26</v>
      </c>
      <c r="C301" s="298" t="s">
        <v>27</v>
      </c>
      <c r="D301" s="298" t="s">
        <v>27</v>
      </c>
      <c r="E301" s="298" t="s">
        <v>205</v>
      </c>
      <c r="F301" s="298" t="s">
        <v>28</v>
      </c>
      <c r="G301" s="299">
        <v>32.0</v>
      </c>
      <c r="H301" s="298" t="s">
        <v>53</v>
      </c>
      <c r="I301" s="298" t="s">
        <v>30</v>
      </c>
      <c r="J301" s="298">
        <v>2.0</v>
      </c>
      <c r="K301" s="298" t="s">
        <v>43</v>
      </c>
      <c r="L301" s="298" t="s">
        <v>27</v>
      </c>
      <c r="M301" s="298" t="s">
        <v>27</v>
      </c>
      <c r="N301" s="298">
        <v>1.0</v>
      </c>
      <c r="O301" s="298">
        <v>0.0</v>
      </c>
      <c r="P301" s="298">
        <v>2.0</v>
      </c>
      <c r="Q301" s="298">
        <v>2.0</v>
      </c>
      <c r="R301" s="298" t="s">
        <v>28</v>
      </c>
      <c r="S301" s="298" t="s">
        <v>27</v>
      </c>
      <c r="T301" s="299">
        <v>149.505</v>
      </c>
      <c r="U301" s="299">
        <v>60.096</v>
      </c>
      <c r="V301" s="299">
        <v>0.0</v>
      </c>
      <c r="W301" s="299">
        <v>71.0</v>
      </c>
      <c r="X301" s="299">
        <v>474.60181</v>
      </c>
      <c r="Y301" s="253">
        <f t="shared" si="30"/>
        <v>98.05131218</v>
      </c>
      <c r="Z301" s="300">
        <v>477.503</v>
      </c>
      <c r="AA301" s="301">
        <v>911.81133</v>
      </c>
      <c r="AB301" s="302">
        <v>427.66711</v>
      </c>
      <c r="AC301" s="302">
        <v>0.110096</v>
      </c>
      <c r="AD301" s="303"/>
      <c r="AE301" s="298"/>
      <c r="AF301" s="304"/>
      <c r="AG301" s="298"/>
      <c r="AH301" s="242"/>
      <c r="AI301" s="60"/>
      <c r="AJ301" s="243"/>
      <c r="AL301" s="123"/>
      <c r="AM301" s="123"/>
      <c r="AN301" s="123"/>
      <c r="AO301" s="123"/>
      <c r="AP301" s="123"/>
      <c r="AQ301" s="123"/>
      <c r="AR301" s="123"/>
      <c r="AS301" s="123"/>
    </row>
    <row r="302">
      <c r="A302" s="24">
        <v>300.0</v>
      </c>
      <c r="B302" s="260" t="s">
        <v>26</v>
      </c>
      <c r="C302" s="298" t="s">
        <v>27</v>
      </c>
      <c r="D302" s="298" t="s">
        <v>27</v>
      </c>
      <c r="E302" s="298" t="s">
        <v>205</v>
      </c>
      <c r="F302" s="298" t="s">
        <v>28</v>
      </c>
      <c r="G302" s="299">
        <v>32.0</v>
      </c>
      <c r="H302" s="298" t="s">
        <v>53</v>
      </c>
      <c r="I302" s="298" t="s">
        <v>30</v>
      </c>
      <c r="J302" s="298">
        <v>2.0</v>
      </c>
      <c r="K302" s="298" t="s">
        <v>44</v>
      </c>
      <c r="L302" s="298" t="s">
        <v>27</v>
      </c>
      <c r="M302" s="298" t="s">
        <v>28</v>
      </c>
      <c r="N302" s="298">
        <v>1.0</v>
      </c>
      <c r="O302" s="298">
        <v>4.0</v>
      </c>
      <c r="P302" s="298">
        <v>2.0</v>
      </c>
      <c r="Q302" s="298">
        <v>2.0</v>
      </c>
      <c r="R302" s="298" t="s">
        <v>27</v>
      </c>
      <c r="S302" s="298" t="s">
        <v>28</v>
      </c>
      <c r="T302" s="299">
        <v>416.141</v>
      </c>
      <c r="U302" s="299">
        <v>105.573</v>
      </c>
      <c r="V302" s="299">
        <v>0.0</v>
      </c>
      <c r="W302" s="299">
        <v>72.0</v>
      </c>
      <c r="X302" s="299">
        <v>14.47737</v>
      </c>
      <c r="Y302" s="253">
        <f t="shared" si="30"/>
        <v>55.10495728</v>
      </c>
      <c r="Z302" s="300">
        <v>22.831</v>
      </c>
      <c r="AA302" s="301">
        <v>469.80086</v>
      </c>
      <c r="AB302" s="302">
        <v>443.44795</v>
      </c>
      <c r="AC302" s="302">
        <v>0.080555</v>
      </c>
      <c r="AD302" s="303"/>
      <c r="AE302" s="298"/>
      <c r="AF302" s="304"/>
      <c r="AG302" s="298"/>
      <c r="AH302" s="242"/>
      <c r="AI302" s="60"/>
      <c r="AJ302" s="243"/>
      <c r="AL302" s="123"/>
      <c r="AM302" s="123"/>
      <c r="AN302" s="123"/>
      <c r="AO302" s="123"/>
      <c r="AP302" s="123"/>
      <c r="AQ302" s="123"/>
      <c r="AR302" s="123"/>
      <c r="AS302" s="123"/>
    </row>
    <row r="303">
      <c r="A303" s="24">
        <v>301.0</v>
      </c>
      <c r="B303" s="260" t="s">
        <v>26</v>
      </c>
      <c r="C303" s="298" t="s">
        <v>27</v>
      </c>
      <c r="D303" s="298" t="s">
        <v>27</v>
      </c>
      <c r="E303" s="298" t="s">
        <v>205</v>
      </c>
      <c r="F303" s="298" t="s">
        <v>28</v>
      </c>
      <c r="G303" s="299">
        <v>32.0</v>
      </c>
      <c r="H303" s="298" t="s">
        <v>53</v>
      </c>
      <c r="I303" s="298" t="s">
        <v>30</v>
      </c>
      <c r="J303" s="298">
        <v>2.0</v>
      </c>
      <c r="K303" s="298" t="s">
        <v>45</v>
      </c>
      <c r="L303" s="298" t="s">
        <v>27</v>
      </c>
      <c r="M303" s="298" t="s">
        <v>27</v>
      </c>
      <c r="N303" s="298">
        <v>1.0</v>
      </c>
      <c r="O303" s="298">
        <v>4.0</v>
      </c>
      <c r="P303" s="298">
        <v>2.0</v>
      </c>
      <c r="Q303" s="298">
        <v>2.0</v>
      </c>
      <c r="R303" s="298" t="s">
        <v>28</v>
      </c>
      <c r="S303" s="298" t="s">
        <v>27</v>
      </c>
      <c r="T303" s="299">
        <v>290.633</v>
      </c>
      <c r="U303" s="299">
        <v>84.739</v>
      </c>
      <c r="V303" s="299">
        <v>0.0</v>
      </c>
      <c r="W303" s="299">
        <v>104.0</v>
      </c>
      <c r="X303" s="299">
        <v>13.8794</v>
      </c>
      <c r="Y303" s="253">
        <f t="shared" si="30"/>
        <v>56.01265779</v>
      </c>
      <c r="Z303" s="298">
        <v>22.818</v>
      </c>
      <c r="AA303" s="299">
        <v>471.17304</v>
      </c>
      <c r="AB303" s="299">
        <v>446.30969</v>
      </c>
      <c r="AC303" s="299">
        <v>0.084308</v>
      </c>
      <c r="AD303" s="303"/>
      <c r="AE303" s="298"/>
      <c r="AF303" s="304"/>
      <c r="AG303" s="298"/>
      <c r="AH303" s="242"/>
      <c r="AI303" s="60"/>
      <c r="AJ303" s="243"/>
      <c r="AL303" s="123"/>
      <c r="AM303" s="123"/>
      <c r="AN303" s="123"/>
      <c r="AO303" s="123"/>
      <c r="AP303" s="123"/>
      <c r="AQ303" s="123"/>
      <c r="AR303" s="123"/>
      <c r="AS303" s="123"/>
    </row>
    <row r="304">
      <c r="A304" s="24">
        <v>302.0</v>
      </c>
      <c r="B304" s="314" t="s">
        <v>26</v>
      </c>
      <c r="C304" s="315" t="s">
        <v>27</v>
      </c>
      <c r="D304" s="315" t="s">
        <v>27</v>
      </c>
      <c r="E304" s="298" t="s">
        <v>205</v>
      </c>
      <c r="F304" s="315" t="s">
        <v>28</v>
      </c>
      <c r="G304" s="299">
        <v>32.0</v>
      </c>
      <c r="H304" s="315" t="s">
        <v>53</v>
      </c>
      <c r="I304" s="315" t="s">
        <v>30</v>
      </c>
      <c r="J304" s="298">
        <v>2.0</v>
      </c>
      <c r="K304" s="315" t="s">
        <v>46</v>
      </c>
      <c r="L304" s="315" t="s">
        <v>27</v>
      </c>
      <c r="M304" s="315" t="s">
        <v>27</v>
      </c>
      <c r="N304" s="315">
        <v>1.0</v>
      </c>
      <c r="O304" s="315">
        <v>0.0</v>
      </c>
      <c r="P304" s="315">
        <v>3.0</v>
      </c>
      <c r="Q304" s="315">
        <v>3.0</v>
      </c>
      <c r="R304" s="315" t="s">
        <v>28</v>
      </c>
      <c r="S304" s="315" t="s">
        <v>27</v>
      </c>
      <c r="T304" s="299">
        <v>583.285</v>
      </c>
      <c r="U304" s="299">
        <v>218.79</v>
      </c>
      <c r="V304" s="299">
        <v>0.0</v>
      </c>
      <c r="W304" s="299">
        <v>329.0</v>
      </c>
      <c r="X304" s="299">
        <v>93.79537</v>
      </c>
      <c r="Y304" s="253">
        <f t="shared" si="30"/>
        <v>84.5277325</v>
      </c>
      <c r="Z304" s="313">
        <v>111.513</v>
      </c>
      <c r="AA304" s="301">
        <v>537.53962</v>
      </c>
      <c r="AB304" s="302">
        <v>426.45694</v>
      </c>
      <c r="AC304" s="302">
        <v>0.11866</v>
      </c>
      <c r="AD304" s="317"/>
      <c r="AE304" s="315"/>
      <c r="AF304" s="318"/>
      <c r="AG304" s="315"/>
      <c r="AH304" s="242"/>
      <c r="AI304" s="60"/>
      <c r="AJ304" s="243"/>
      <c r="AL304" s="123"/>
      <c r="AM304" s="123"/>
      <c r="AN304" s="123"/>
      <c r="AO304" s="123"/>
      <c r="AP304" s="123"/>
      <c r="AQ304" s="123"/>
      <c r="AR304" s="123"/>
      <c r="AS304" s="123"/>
    </row>
    <row r="305">
      <c r="A305" s="24">
        <v>303.0</v>
      </c>
      <c r="B305" s="260" t="s">
        <v>26</v>
      </c>
      <c r="C305" s="298" t="s">
        <v>27</v>
      </c>
      <c r="D305" s="298" t="s">
        <v>27</v>
      </c>
      <c r="E305" s="298" t="s">
        <v>205</v>
      </c>
      <c r="F305" s="298" t="s">
        <v>28</v>
      </c>
      <c r="G305" s="299">
        <v>32.0</v>
      </c>
      <c r="H305" s="298" t="s">
        <v>53</v>
      </c>
      <c r="I305" s="298" t="s">
        <v>30</v>
      </c>
      <c r="J305" s="298">
        <v>2.0</v>
      </c>
      <c r="K305" s="298" t="s">
        <v>47</v>
      </c>
      <c r="L305" s="298" t="s">
        <v>27</v>
      </c>
      <c r="M305" s="298" t="s">
        <v>27</v>
      </c>
      <c r="N305" s="298">
        <v>2.0</v>
      </c>
      <c r="O305" s="298">
        <v>3.0</v>
      </c>
      <c r="P305" s="298">
        <v>3.0</v>
      </c>
      <c r="Q305" s="298">
        <v>2.0</v>
      </c>
      <c r="R305" s="298" t="s">
        <v>28</v>
      </c>
      <c r="S305" s="298" t="s">
        <v>28</v>
      </c>
      <c r="T305" s="302">
        <v>348.874</v>
      </c>
      <c r="U305" s="302">
        <v>47.681</v>
      </c>
      <c r="V305" s="302">
        <v>0.0</v>
      </c>
      <c r="W305" s="302">
        <v>41.0</v>
      </c>
      <c r="X305" s="302">
        <v>49.00557</v>
      </c>
      <c r="Y305" s="253">
        <f t="shared" si="30"/>
        <v>81.38273073</v>
      </c>
      <c r="Z305" s="313">
        <v>56.832</v>
      </c>
      <c r="AA305" s="316">
        <v>518.96458</v>
      </c>
      <c r="AB305" s="302">
        <v>458.67671</v>
      </c>
      <c r="AC305" s="302">
        <v>0.071692</v>
      </c>
      <c r="AD305" s="303"/>
      <c r="AE305" s="298"/>
      <c r="AF305" s="304"/>
      <c r="AG305" s="298"/>
      <c r="AH305" s="242"/>
      <c r="AI305" s="60"/>
      <c r="AJ305" s="243"/>
      <c r="AL305" s="123"/>
      <c r="AM305" s="123"/>
      <c r="AN305" s="123"/>
      <c r="AO305" s="123"/>
      <c r="AP305" s="123"/>
      <c r="AQ305" s="123"/>
      <c r="AR305" s="123"/>
      <c r="AS305" s="123"/>
    </row>
    <row r="306">
      <c r="A306" s="24">
        <v>304.0</v>
      </c>
      <c r="B306" s="260" t="s">
        <v>26</v>
      </c>
      <c r="C306" s="298" t="s">
        <v>27</v>
      </c>
      <c r="D306" s="298" t="s">
        <v>27</v>
      </c>
      <c r="E306" s="298" t="s">
        <v>205</v>
      </c>
      <c r="F306" s="298" t="s">
        <v>28</v>
      </c>
      <c r="G306" s="299">
        <v>32.0</v>
      </c>
      <c r="H306" s="298" t="s">
        <v>53</v>
      </c>
      <c r="I306" s="298" t="s">
        <v>30</v>
      </c>
      <c r="J306" s="298">
        <v>2.0</v>
      </c>
      <c r="K306" s="298" t="s">
        <v>48</v>
      </c>
      <c r="L306" s="298" t="s">
        <v>27</v>
      </c>
      <c r="M306" s="298" t="s">
        <v>27</v>
      </c>
      <c r="N306" s="298">
        <v>2.0</v>
      </c>
      <c r="O306" s="298">
        <v>2.0</v>
      </c>
      <c r="P306" s="298">
        <v>4.0</v>
      </c>
      <c r="Q306" s="298">
        <v>3.0</v>
      </c>
      <c r="R306" s="298" t="s">
        <v>28</v>
      </c>
      <c r="S306" s="298" t="s">
        <v>27</v>
      </c>
      <c r="T306" s="299">
        <v>426.985</v>
      </c>
      <c r="U306" s="299">
        <v>173.381</v>
      </c>
      <c r="V306" s="299">
        <v>0.0</v>
      </c>
      <c r="W306" s="299">
        <v>192.0</v>
      </c>
      <c r="X306" s="299">
        <v>75.49467</v>
      </c>
      <c r="Y306" s="253">
        <f t="shared" si="30"/>
        <v>84.40687262</v>
      </c>
      <c r="Z306" s="300">
        <v>87.954</v>
      </c>
      <c r="AA306" s="301">
        <v>515.09019</v>
      </c>
      <c r="AB306" s="302">
        <v>425.53407</v>
      </c>
      <c r="AC306" s="302">
        <v>0.114742</v>
      </c>
      <c r="AD306" s="303"/>
      <c r="AE306" s="298"/>
      <c r="AF306" s="304"/>
      <c r="AG306" s="298"/>
      <c r="AH306" s="242"/>
      <c r="AI306" s="60"/>
      <c r="AJ306" s="243"/>
      <c r="AL306" s="123"/>
      <c r="AM306" s="123"/>
      <c r="AN306" s="123"/>
      <c r="AO306" s="123"/>
      <c r="AP306" s="123"/>
      <c r="AQ306" s="123"/>
      <c r="AR306" s="123"/>
      <c r="AS306" s="123"/>
    </row>
    <row r="307">
      <c r="A307" s="24">
        <v>305.0</v>
      </c>
      <c r="B307" s="260" t="s">
        <v>26</v>
      </c>
      <c r="C307" s="298" t="s">
        <v>27</v>
      </c>
      <c r="D307" s="298" t="s">
        <v>27</v>
      </c>
      <c r="E307" s="298" t="s">
        <v>205</v>
      </c>
      <c r="F307" s="298" t="s">
        <v>28</v>
      </c>
      <c r="G307" s="299">
        <v>32.0</v>
      </c>
      <c r="H307" s="298" t="s">
        <v>53</v>
      </c>
      <c r="I307" s="298" t="s">
        <v>30</v>
      </c>
      <c r="J307" s="298">
        <v>2.0</v>
      </c>
      <c r="K307" s="298" t="s">
        <v>49</v>
      </c>
      <c r="L307" s="298" t="s">
        <v>27</v>
      </c>
      <c r="M307" s="298" t="s">
        <v>28</v>
      </c>
      <c r="N307" s="298">
        <v>1.0</v>
      </c>
      <c r="O307" s="298">
        <v>6.0</v>
      </c>
      <c r="P307" s="298">
        <v>2.0</v>
      </c>
      <c r="Q307" s="298">
        <v>2.0</v>
      </c>
      <c r="R307" s="298" t="s">
        <v>28</v>
      </c>
      <c r="S307" s="298" t="s">
        <v>28</v>
      </c>
      <c r="T307" s="299">
        <v>815.314</v>
      </c>
      <c r="U307" s="299">
        <v>251.301</v>
      </c>
      <c r="V307" s="299">
        <v>0.0</v>
      </c>
      <c r="W307" s="299">
        <v>169.0</v>
      </c>
      <c r="X307" s="299">
        <v>130.62748</v>
      </c>
      <c r="Y307" s="253">
        <f t="shared" si="30"/>
        <v>88.63244234</v>
      </c>
      <c r="Z307" s="300">
        <v>143.984</v>
      </c>
      <c r="AA307" s="301">
        <v>583.06499</v>
      </c>
      <c r="AB307" s="302">
        <v>435.61138</v>
      </c>
      <c r="AC307" s="302">
        <v>0.072497</v>
      </c>
      <c r="AD307" s="303"/>
      <c r="AE307" s="298"/>
      <c r="AF307" s="304"/>
      <c r="AG307" s="298"/>
      <c r="AH307" s="242"/>
      <c r="AI307" s="60"/>
      <c r="AJ307" s="243"/>
      <c r="AL307" s="123"/>
      <c r="AM307" s="123"/>
      <c r="AN307" s="123"/>
      <c r="AO307" s="123"/>
      <c r="AP307" s="123"/>
      <c r="AQ307" s="123"/>
      <c r="AR307" s="123"/>
      <c r="AS307" s="123"/>
    </row>
    <row r="308">
      <c r="A308" s="24">
        <v>306.0</v>
      </c>
      <c r="B308" s="260" t="s">
        <v>26</v>
      </c>
      <c r="C308" s="298" t="s">
        <v>27</v>
      </c>
      <c r="D308" s="298" t="s">
        <v>27</v>
      </c>
      <c r="E308" s="298" t="s">
        <v>205</v>
      </c>
      <c r="F308" s="298" t="s">
        <v>28</v>
      </c>
      <c r="G308" s="299">
        <v>32.0</v>
      </c>
      <c r="H308" s="298" t="s">
        <v>53</v>
      </c>
      <c r="I308" s="298" t="s">
        <v>30</v>
      </c>
      <c r="J308" s="298">
        <v>2.0</v>
      </c>
      <c r="K308" s="298" t="s">
        <v>50</v>
      </c>
      <c r="L308" s="298" t="s">
        <v>27</v>
      </c>
      <c r="M308" s="298" t="s">
        <v>27</v>
      </c>
      <c r="N308" s="298">
        <v>2.0</v>
      </c>
      <c r="O308" s="298">
        <v>3.0</v>
      </c>
      <c r="P308" s="298">
        <v>5.0</v>
      </c>
      <c r="Q308" s="298">
        <v>5.0</v>
      </c>
      <c r="R308" s="298" t="s">
        <v>28</v>
      </c>
      <c r="S308" s="298" t="s">
        <v>27</v>
      </c>
      <c r="T308" s="299">
        <v>598.033</v>
      </c>
      <c r="U308" s="299">
        <v>231.238</v>
      </c>
      <c r="V308" s="299">
        <v>0.0</v>
      </c>
      <c r="W308" s="299">
        <v>248.0</v>
      </c>
      <c r="X308" s="299">
        <v>37.04946</v>
      </c>
      <c r="Y308" s="253">
        <f t="shared" si="30"/>
        <v>69.31282118</v>
      </c>
      <c r="Z308" s="300">
        <v>49.428</v>
      </c>
      <c r="AA308" s="301">
        <v>490.975</v>
      </c>
      <c r="AB308" s="302">
        <v>437.44506</v>
      </c>
      <c r="AC308" s="302">
        <v>0.077405</v>
      </c>
      <c r="AD308" s="303"/>
      <c r="AE308" s="298"/>
      <c r="AF308" s="304"/>
      <c r="AG308" s="298"/>
      <c r="AH308" s="242"/>
      <c r="AI308" s="60"/>
      <c r="AJ308" s="243"/>
      <c r="AL308" s="123"/>
      <c r="AM308" s="123"/>
      <c r="AN308" s="123"/>
      <c r="AO308" s="123"/>
      <c r="AP308" s="123"/>
      <c r="AQ308" s="123"/>
      <c r="AR308" s="123"/>
      <c r="AS308" s="123"/>
    </row>
    <row r="309">
      <c r="A309" s="24">
        <v>307.0</v>
      </c>
      <c r="B309" s="260" t="s">
        <v>26</v>
      </c>
      <c r="C309" s="298" t="s">
        <v>27</v>
      </c>
      <c r="D309" s="298" t="s">
        <v>27</v>
      </c>
      <c r="E309" s="298" t="s">
        <v>205</v>
      </c>
      <c r="F309" s="298" t="s">
        <v>28</v>
      </c>
      <c r="G309" s="299">
        <v>32.0</v>
      </c>
      <c r="H309" s="298" t="s">
        <v>53</v>
      </c>
      <c r="I309" s="298" t="s">
        <v>30</v>
      </c>
      <c r="J309" s="298">
        <v>2.0</v>
      </c>
      <c r="K309" s="298" t="s">
        <v>51</v>
      </c>
      <c r="L309" s="298" t="s">
        <v>27</v>
      </c>
      <c r="M309" s="298" t="s">
        <v>27</v>
      </c>
      <c r="N309" s="298">
        <v>3.0</v>
      </c>
      <c r="O309" s="298">
        <v>4.0</v>
      </c>
      <c r="P309" s="298">
        <v>6.0</v>
      </c>
      <c r="Q309" s="298">
        <v>4.0</v>
      </c>
      <c r="R309" s="298" t="s">
        <v>28</v>
      </c>
      <c r="S309" s="298" t="s">
        <v>27</v>
      </c>
      <c r="T309" s="299">
        <v>10501.252</v>
      </c>
      <c r="U309" s="299">
        <v>1283.606</v>
      </c>
      <c r="V309" s="299">
        <v>463042.0</v>
      </c>
      <c r="W309" s="299">
        <v>1565.0</v>
      </c>
      <c r="X309" s="299">
        <v>49259.887621</v>
      </c>
      <c r="Y309" s="253">
        <f t="shared" si="30"/>
        <v>97.80355717</v>
      </c>
      <c r="Z309" s="300">
        <v>48354.246</v>
      </c>
      <c r="AA309" s="301">
        <v>50803.112844</v>
      </c>
      <c r="AB309" s="302">
        <v>436.83529</v>
      </c>
      <c r="AC309" s="302">
        <v>0.126215</v>
      </c>
      <c r="AD309" s="303"/>
      <c r="AE309" s="298"/>
      <c r="AF309" s="304"/>
      <c r="AG309" s="298"/>
      <c r="AH309" s="242"/>
      <c r="AI309" s="60"/>
      <c r="AJ309" s="243"/>
      <c r="AL309" s="123"/>
      <c r="AM309" s="123"/>
      <c r="AN309" s="123"/>
      <c r="AO309" s="123"/>
      <c r="AP309" s="123"/>
      <c r="AQ309" s="123"/>
      <c r="AR309" s="123"/>
      <c r="AS309" s="123"/>
    </row>
    <row r="310">
      <c r="A310" s="132">
        <v>308.0</v>
      </c>
      <c r="B310" s="307" t="s">
        <v>26</v>
      </c>
      <c r="C310" s="308" t="s">
        <v>27</v>
      </c>
      <c r="D310" s="308" t="s">
        <v>27</v>
      </c>
      <c r="E310" s="308" t="s">
        <v>205</v>
      </c>
      <c r="F310" s="308" t="s">
        <v>28</v>
      </c>
      <c r="G310" s="309">
        <v>32.0</v>
      </c>
      <c r="H310" s="308" t="s">
        <v>53</v>
      </c>
      <c r="I310" s="308" t="s">
        <v>30</v>
      </c>
      <c r="J310" s="308">
        <v>2.0</v>
      </c>
      <c r="K310" s="308" t="s">
        <v>52</v>
      </c>
      <c r="L310" s="308" t="s">
        <v>27</v>
      </c>
      <c r="M310" s="308" t="s">
        <v>27</v>
      </c>
      <c r="N310" s="308">
        <v>0.0</v>
      </c>
      <c r="O310" s="308">
        <v>0.0</v>
      </c>
      <c r="P310" s="308">
        <v>3.0</v>
      </c>
      <c r="Q310" s="308">
        <v>2.0</v>
      </c>
      <c r="R310" s="308" t="s">
        <v>28</v>
      </c>
      <c r="S310" s="308" t="s">
        <v>27</v>
      </c>
      <c r="T310" s="308"/>
      <c r="U310" s="308"/>
      <c r="V310" s="308"/>
      <c r="W310" s="308"/>
      <c r="X310" s="308"/>
      <c r="Y310" s="308"/>
      <c r="Z310" s="308"/>
      <c r="AA310" s="308"/>
      <c r="AB310" s="308"/>
      <c r="AC310" s="308"/>
      <c r="AD310" s="310"/>
      <c r="AE310" s="308"/>
      <c r="AF310" s="311"/>
      <c r="AG310" s="312" t="s">
        <v>207</v>
      </c>
      <c r="AH310" s="242"/>
      <c r="AI310" s="60"/>
      <c r="AJ310" s="243"/>
      <c r="AL310" s="123"/>
      <c r="AM310" s="123"/>
      <c r="AN310" s="123"/>
      <c r="AO310" s="123"/>
      <c r="AP310" s="123"/>
      <c r="AQ310" s="123"/>
      <c r="AR310" s="123"/>
      <c r="AS310" s="123"/>
    </row>
    <row r="311">
      <c r="A311" s="24">
        <v>309.0</v>
      </c>
      <c r="B311" s="260" t="s">
        <v>26</v>
      </c>
      <c r="C311" s="298" t="s">
        <v>27</v>
      </c>
      <c r="D311" s="298" t="s">
        <v>27</v>
      </c>
      <c r="E311" s="298" t="s">
        <v>205</v>
      </c>
      <c r="F311" s="298" t="s">
        <v>28</v>
      </c>
      <c r="G311" s="299">
        <v>32.0</v>
      </c>
      <c r="H311" s="298" t="s">
        <v>53</v>
      </c>
      <c r="I311" s="298" t="s">
        <v>30</v>
      </c>
      <c r="J311" s="298">
        <v>4.0</v>
      </c>
      <c r="K311" s="298" t="s">
        <v>31</v>
      </c>
      <c r="L311" s="298" t="s">
        <v>27</v>
      </c>
      <c r="M311" s="298" t="s">
        <v>28</v>
      </c>
      <c r="N311" s="298">
        <v>0.0</v>
      </c>
      <c r="O311" s="298">
        <v>7.0</v>
      </c>
      <c r="P311" s="298">
        <v>1.0</v>
      </c>
      <c r="Q311" s="298">
        <v>1.0</v>
      </c>
      <c r="R311" s="298" t="s">
        <v>28</v>
      </c>
      <c r="S311" s="298" t="s">
        <v>27</v>
      </c>
      <c r="T311" s="299">
        <v>472.649</v>
      </c>
      <c r="U311" s="299">
        <v>97.22</v>
      </c>
      <c r="V311" s="299">
        <v>96.0</v>
      </c>
      <c r="W311" s="299">
        <v>140.0</v>
      </c>
      <c r="X311" s="299">
        <v>117.39046</v>
      </c>
      <c r="Y311" s="253">
        <f t="shared" ref="Y311:Y320" si="31">iferror(X311/(AA311-AB311-AC311)*100,"")</f>
        <v>79.73913646</v>
      </c>
      <c r="Z311" s="300">
        <v>148.531</v>
      </c>
      <c r="AA311" s="301">
        <v>611.88635</v>
      </c>
      <c r="AB311" s="302">
        <v>464.58717</v>
      </c>
      <c r="AC311" s="302">
        <v>0.081057</v>
      </c>
      <c r="AD311" s="303"/>
      <c r="AE311" s="298"/>
      <c r="AF311" s="304"/>
      <c r="AG311" s="298"/>
      <c r="AH311" s="242"/>
      <c r="AI311" s="60"/>
      <c r="AJ311" s="243"/>
      <c r="AL311" s="123"/>
      <c r="AM311" s="123"/>
      <c r="AN311" s="123"/>
      <c r="AO311" s="123"/>
      <c r="AP311" s="123"/>
      <c r="AQ311" s="123"/>
      <c r="AR311" s="123"/>
      <c r="AS311" s="123"/>
    </row>
    <row r="312">
      <c r="A312" s="24">
        <v>310.0</v>
      </c>
      <c r="B312" s="260" t="s">
        <v>26</v>
      </c>
      <c r="C312" s="298" t="s">
        <v>27</v>
      </c>
      <c r="D312" s="298" t="s">
        <v>27</v>
      </c>
      <c r="E312" s="298" t="s">
        <v>205</v>
      </c>
      <c r="F312" s="298" t="s">
        <v>28</v>
      </c>
      <c r="G312" s="299">
        <v>32.0</v>
      </c>
      <c r="H312" s="298" t="s">
        <v>53</v>
      </c>
      <c r="I312" s="298" t="s">
        <v>30</v>
      </c>
      <c r="J312" s="298">
        <v>4.0</v>
      </c>
      <c r="K312" s="298" t="s">
        <v>32</v>
      </c>
      <c r="L312" s="298" t="s">
        <v>27</v>
      </c>
      <c r="M312" s="298" t="s">
        <v>27</v>
      </c>
      <c r="N312" s="298">
        <v>8.0</v>
      </c>
      <c r="O312" s="298">
        <v>0.0</v>
      </c>
      <c r="P312" s="298">
        <v>10.0</v>
      </c>
      <c r="Q312" s="298">
        <v>5.0</v>
      </c>
      <c r="R312" s="298" t="s">
        <v>28</v>
      </c>
      <c r="S312" s="298" t="s">
        <v>27</v>
      </c>
      <c r="T312" s="299">
        <v>576.012</v>
      </c>
      <c r="U312" s="299">
        <v>260.036</v>
      </c>
      <c r="V312" s="299">
        <v>0.0</v>
      </c>
      <c r="W312" s="299">
        <v>287.0</v>
      </c>
      <c r="X312" s="299">
        <v>41.6159</v>
      </c>
      <c r="Y312" s="253">
        <f t="shared" si="31"/>
        <v>70.55554641</v>
      </c>
      <c r="Z312" s="300">
        <v>71.755</v>
      </c>
      <c r="AA312" s="301">
        <v>505.83616</v>
      </c>
      <c r="AB312" s="302">
        <v>446.73574</v>
      </c>
      <c r="AC312" s="302">
        <v>0.117247</v>
      </c>
      <c r="AD312" s="303"/>
      <c r="AE312" s="298"/>
      <c r="AF312" s="304"/>
      <c r="AG312" s="298"/>
      <c r="AH312" s="242"/>
      <c r="AI312" s="60"/>
      <c r="AJ312" s="243"/>
      <c r="AL312" s="123"/>
      <c r="AM312" s="123"/>
      <c r="AN312" s="123"/>
      <c r="AO312" s="123"/>
      <c r="AP312" s="123"/>
      <c r="AQ312" s="123"/>
      <c r="AR312" s="123"/>
      <c r="AS312" s="123"/>
    </row>
    <row r="313">
      <c r="A313" s="24">
        <v>311.0</v>
      </c>
      <c r="B313" s="260" t="s">
        <v>26</v>
      </c>
      <c r="C313" s="298" t="s">
        <v>27</v>
      </c>
      <c r="D313" s="298" t="s">
        <v>27</v>
      </c>
      <c r="E313" s="298" t="s">
        <v>205</v>
      </c>
      <c r="F313" s="298" t="s">
        <v>28</v>
      </c>
      <c r="G313" s="299">
        <v>32.0</v>
      </c>
      <c r="H313" s="298" t="s">
        <v>53</v>
      </c>
      <c r="I313" s="298" t="s">
        <v>30</v>
      </c>
      <c r="J313" s="298">
        <v>4.0</v>
      </c>
      <c r="K313" s="298" t="s">
        <v>33</v>
      </c>
      <c r="L313" s="298" t="s">
        <v>27</v>
      </c>
      <c r="M313" s="298" t="s">
        <v>28</v>
      </c>
      <c r="N313" s="298">
        <v>2.0</v>
      </c>
      <c r="O313" s="298">
        <v>4.0</v>
      </c>
      <c r="P313" s="298">
        <v>3.0</v>
      </c>
      <c r="Q313" s="298">
        <v>3.0</v>
      </c>
      <c r="R313" s="298" t="s">
        <v>28</v>
      </c>
      <c r="S313" s="298" t="s">
        <v>27</v>
      </c>
      <c r="T313" s="299">
        <v>452.231</v>
      </c>
      <c r="U313" s="299">
        <v>144.93</v>
      </c>
      <c r="V313" s="299">
        <v>64.0</v>
      </c>
      <c r="W313" s="299">
        <v>165.0</v>
      </c>
      <c r="X313" s="299">
        <v>56.05467</v>
      </c>
      <c r="Y313" s="253">
        <f t="shared" si="31"/>
        <v>80.70607745</v>
      </c>
      <c r="Z313" s="300">
        <v>60.006</v>
      </c>
      <c r="AA313" s="301">
        <v>517.89964</v>
      </c>
      <c r="AB313" s="302">
        <v>448.35873</v>
      </c>
      <c r="AC313" s="302">
        <v>0.085583</v>
      </c>
      <c r="AD313" s="303"/>
      <c r="AE313" s="298"/>
      <c r="AF313" s="304"/>
      <c r="AG313" s="298"/>
      <c r="AH313" s="242"/>
      <c r="AI313" s="60"/>
      <c r="AJ313" s="243"/>
      <c r="AL313" s="123"/>
      <c r="AM313" s="123"/>
      <c r="AN313" s="123"/>
      <c r="AO313" s="123"/>
      <c r="AP313" s="123"/>
      <c r="AQ313" s="123"/>
      <c r="AR313" s="123"/>
      <c r="AS313" s="123"/>
    </row>
    <row r="314">
      <c r="A314" s="24">
        <v>312.0</v>
      </c>
      <c r="B314" s="260" t="s">
        <v>26</v>
      </c>
      <c r="C314" s="298" t="s">
        <v>27</v>
      </c>
      <c r="D314" s="298" t="s">
        <v>27</v>
      </c>
      <c r="E314" s="298" t="s">
        <v>205</v>
      </c>
      <c r="F314" s="298" t="s">
        <v>28</v>
      </c>
      <c r="G314" s="299">
        <v>32.0</v>
      </c>
      <c r="H314" s="298" t="s">
        <v>53</v>
      </c>
      <c r="I314" s="298" t="s">
        <v>30</v>
      </c>
      <c r="J314" s="298">
        <v>4.0</v>
      </c>
      <c r="K314" s="298" t="s">
        <v>34</v>
      </c>
      <c r="L314" s="298" t="s">
        <v>27</v>
      </c>
      <c r="M314" s="298" t="s">
        <v>27</v>
      </c>
      <c r="N314" s="298">
        <v>0.0</v>
      </c>
      <c r="O314" s="298">
        <v>3.0</v>
      </c>
      <c r="P314" s="298">
        <v>2.0</v>
      </c>
      <c r="Q314" s="298">
        <v>2.0</v>
      </c>
      <c r="R314" s="298" t="s">
        <v>28</v>
      </c>
      <c r="S314" s="298" t="s">
        <v>27</v>
      </c>
      <c r="T314" s="299">
        <v>330.603</v>
      </c>
      <c r="U314" s="299">
        <v>139.332</v>
      </c>
      <c r="V314" s="299">
        <v>0.0</v>
      </c>
      <c r="W314" s="299">
        <v>165.0</v>
      </c>
      <c r="X314" s="299">
        <v>89.89178</v>
      </c>
      <c r="Y314" s="253">
        <f t="shared" si="31"/>
        <v>87.79763005</v>
      </c>
      <c r="Z314" s="300">
        <v>123.741</v>
      </c>
      <c r="AA314" s="301">
        <v>543.9361</v>
      </c>
      <c r="AB314" s="302">
        <v>441.46372</v>
      </c>
      <c r="AC314" s="302">
        <v>0.087179</v>
      </c>
      <c r="AD314" s="303"/>
      <c r="AE314" s="298"/>
      <c r="AF314" s="304"/>
      <c r="AG314" s="298"/>
      <c r="AH314" s="242"/>
      <c r="AI314" s="60"/>
      <c r="AJ314" s="243"/>
      <c r="AL314" s="123"/>
      <c r="AM314" s="123"/>
      <c r="AN314" s="123"/>
      <c r="AO314" s="123"/>
      <c r="AP314" s="123"/>
      <c r="AQ314" s="123"/>
      <c r="AR314" s="123"/>
      <c r="AS314" s="123"/>
    </row>
    <row r="315">
      <c r="A315" s="24">
        <v>313.0</v>
      </c>
      <c r="B315" s="260" t="s">
        <v>26</v>
      </c>
      <c r="C315" s="298" t="s">
        <v>27</v>
      </c>
      <c r="D315" s="298" t="s">
        <v>27</v>
      </c>
      <c r="E315" s="298" t="s">
        <v>205</v>
      </c>
      <c r="F315" s="298" t="s">
        <v>28</v>
      </c>
      <c r="G315" s="299">
        <v>32.0</v>
      </c>
      <c r="H315" s="298" t="s">
        <v>53</v>
      </c>
      <c r="I315" s="298" t="s">
        <v>30</v>
      </c>
      <c r="J315" s="298">
        <v>4.0</v>
      </c>
      <c r="K315" s="298" t="s">
        <v>35</v>
      </c>
      <c r="L315" s="298" t="s">
        <v>27</v>
      </c>
      <c r="M315" s="298" t="s">
        <v>28</v>
      </c>
      <c r="N315" s="298">
        <v>5.0</v>
      </c>
      <c r="O315" s="298">
        <v>4.0</v>
      </c>
      <c r="P315" s="298">
        <v>6.0</v>
      </c>
      <c r="Q315" s="298">
        <v>6.0</v>
      </c>
      <c r="R315" s="298" t="s">
        <v>28</v>
      </c>
      <c r="S315" s="298" t="s">
        <v>27</v>
      </c>
      <c r="T315" s="299">
        <v>466.474</v>
      </c>
      <c r="U315" s="299">
        <v>164.229</v>
      </c>
      <c r="V315" s="299">
        <v>27.0</v>
      </c>
      <c r="W315" s="299">
        <v>167.0</v>
      </c>
      <c r="X315" s="299">
        <v>61.50209</v>
      </c>
      <c r="Y315" s="253">
        <f t="shared" si="31"/>
        <v>81.43356604</v>
      </c>
      <c r="Z315" s="300">
        <v>63.771</v>
      </c>
      <c r="AA315" s="301">
        <v>516.70189</v>
      </c>
      <c r="AB315" s="302">
        <v>441.09026</v>
      </c>
      <c r="AC315" s="302">
        <v>0.08738</v>
      </c>
      <c r="AD315" s="303"/>
      <c r="AE315" s="298"/>
      <c r="AF315" s="304"/>
      <c r="AG315" s="298"/>
      <c r="AH315" s="242"/>
      <c r="AI315" s="60"/>
      <c r="AJ315" s="243"/>
      <c r="AL315" s="123"/>
      <c r="AM315" s="123"/>
      <c r="AN315" s="123"/>
      <c r="AO315" s="123"/>
      <c r="AP315" s="123"/>
      <c r="AQ315" s="123"/>
      <c r="AR315" s="123"/>
      <c r="AS315" s="123"/>
    </row>
    <row r="316">
      <c r="A316" s="24">
        <v>314.0</v>
      </c>
      <c r="B316" s="260" t="s">
        <v>26</v>
      </c>
      <c r="C316" s="298" t="s">
        <v>27</v>
      </c>
      <c r="D316" s="298" t="s">
        <v>27</v>
      </c>
      <c r="E316" s="298" t="s">
        <v>205</v>
      </c>
      <c r="F316" s="298" t="s">
        <v>28</v>
      </c>
      <c r="G316" s="299">
        <v>32.0</v>
      </c>
      <c r="H316" s="298" t="s">
        <v>53</v>
      </c>
      <c r="I316" s="298" t="s">
        <v>30</v>
      </c>
      <c r="J316" s="298">
        <v>4.0</v>
      </c>
      <c r="K316" s="298" t="s">
        <v>36</v>
      </c>
      <c r="L316" s="298" t="s">
        <v>27</v>
      </c>
      <c r="M316" s="298" t="s">
        <v>28</v>
      </c>
      <c r="N316" s="298">
        <v>0.0</v>
      </c>
      <c r="O316" s="298">
        <v>4.0</v>
      </c>
      <c r="P316" s="298">
        <v>1.0</v>
      </c>
      <c r="Q316" s="298">
        <v>1.0</v>
      </c>
      <c r="R316" s="298" t="s">
        <v>28</v>
      </c>
      <c r="S316" s="298" t="s">
        <v>28</v>
      </c>
      <c r="T316" s="299">
        <v>269.225</v>
      </c>
      <c r="U316" s="299">
        <v>56.288</v>
      </c>
      <c r="V316" s="299">
        <v>41.0</v>
      </c>
      <c r="W316" s="299">
        <v>44.0</v>
      </c>
      <c r="X316" s="299">
        <v>48.18977</v>
      </c>
      <c r="Y316" s="253">
        <f t="shared" si="31"/>
        <v>82.98841057</v>
      </c>
      <c r="Z316" s="300">
        <v>45.661</v>
      </c>
      <c r="AA316" s="301">
        <v>519.00794</v>
      </c>
      <c r="AB316" s="302">
        <v>460.82709</v>
      </c>
      <c r="AC316" s="302">
        <v>0.112778</v>
      </c>
      <c r="AD316" s="303"/>
      <c r="AE316" s="298"/>
      <c r="AF316" s="304"/>
      <c r="AG316" s="298"/>
      <c r="AH316" s="242"/>
      <c r="AI316" s="60"/>
      <c r="AJ316" s="243"/>
      <c r="AL316" s="123"/>
      <c r="AM316" s="123"/>
      <c r="AN316" s="123"/>
      <c r="AO316" s="123"/>
      <c r="AP316" s="123"/>
      <c r="AQ316" s="123"/>
      <c r="AR316" s="123"/>
      <c r="AS316" s="123"/>
    </row>
    <row r="317">
      <c r="A317" s="24">
        <v>315.0</v>
      </c>
      <c r="B317" s="260" t="s">
        <v>26</v>
      </c>
      <c r="C317" s="298" t="s">
        <v>27</v>
      </c>
      <c r="D317" s="298" t="s">
        <v>27</v>
      </c>
      <c r="E317" s="298" t="s">
        <v>205</v>
      </c>
      <c r="F317" s="298" t="s">
        <v>28</v>
      </c>
      <c r="G317" s="299">
        <v>32.0</v>
      </c>
      <c r="H317" s="298" t="s">
        <v>53</v>
      </c>
      <c r="I317" s="298" t="s">
        <v>30</v>
      </c>
      <c r="J317" s="298">
        <v>4.0</v>
      </c>
      <c r="K317" s="298" t="s">
        <v>37</v>
      </c>
      <c r="L317" s="298" t="s">
        <v>27</v>
      </c>
      <c r="M317" s="298" t="s">
        <v>27</v>
      </c>
      <c r="N317" s="298">
        <v>5.0</v>
      </c>
      <c r="O317" s="298">
        <v>5.0</v>
      </c>
      <c r="P317" s="298">
        <v>6.0</v>
      </c>
      <c r="Q317" s="298">
        <v>5.0</v>
      </c>
      <c r="R317" s="298" t="s">
        <v>28</v>
      </c>
      <c r="S317" s="298" t="s">
        <v>27</v>
      </c>
      <c r="T317" s="299">
        <v>700.815</v>
      </c>
      <c r="U317" s="299">
        <v>294.022</v>
      </c>
      <c r="V317" s="299">
        <v>70.0</v>
      </c>
      <c r="W317" s="299">
        <v>266.0</v>
      </c>
      <c r="X317" s="299">
        <v>131.69782</v>
      </c>
      <c r="Y317" s="253">
        <f t="shared" si="31"/>
        <v>88.09846025</v>
      </c>
      <c r="Z317" s="300">
        <v>137.669</v>
      </c>
      <c r="AA317" s="301">
        <v>589.94655</v>
      </c>
      <c r="AB317" s="302">
        <v>440.37159</v>
      </c>
      <c r="AC317" s="302">
        <v>0.085605</v>
      </c>
      <c r="AD317" s="303"/>
      <c r="AE317" s="298"/>
      <c r="AF317" s="304"/>
      <c r="AG317" s="298"/>
      <c r="AH317" s="242"/>
      <c r="AI317" s="60"/>
      <c r="AJ317" s="243"/>
      <c r="AL317" s="123"/>
      <c r="AM317" s="123"/>
      <c r="AN317" s="123"/>
      <c r="AO317" s="123"/>
      <c r="AP317" s="123"/>
      <c r="AQ317" s="123"/>
      <c r="AR317" s="123"/>
      <c r="AS317" s="123"/>
    </row>
    <row r="318">
      <c r="A318" s="24">
        <v>316.0</v>
      </c>
      <c r="B318" s="260" t="s">
        <v>26</v>
      </c>
      <c r="C318" s="298" t="s">
        <v>27</v>
      </c>
      <c r="D318" s="298" t="s">
        <v>27</v>
      </c>
      <c r="E318" s="298" t="s">
        <v>205</v>
      </c>
      <c r="F318" s="298" t="s">
        <v>28</v>
      </c>
      <c r="G318" s="299">
        <v>32.0</v>
      </c>
      <c r="H318" s="298" t="s">
        <v>53</v>
      </c>
      <c r="I318" s="298" t="s">
        <v>30</v>
      </c>
      <c r="J318" s="298">
        <v>4.0</v>
      </c>
      <c r="K318" s="298" t="s">
        <v>38</v>
      </c>
      <c r="L318" s="298" t="s">
        <v>27</v>
      </c>
      <c r="M318" s="298" t="s">
        <v>27</v>
      </c>
      <c r="N318" s="298">
        <v>7.0</v>
      </c>
      <c r="O318" s="298">
        <v>5.0</v>
      </c>
      <c r="P318" s="298">
        <v>8.0</v>
      </c>
      <c r="Q318" s="298">
        <v>8.0</v>
      </c>
      <c r="R318" s="298" t="s">
        <v>27</v>
      </c>
      <c r="S318" s="298" t="s">
        <v>27</v>
      </c>
      <c r="T318" s="299">
        <v>796.817</v>
      </c>
      <c r="U318" s="299">
        <v>247.718</v>
      </c>
      <c r="V318" s="299">
        <v>6.0</v>
      </c>
      <c r="W318" s="299">
        <v>236.0</v>
      </c>
      <c r="X318" s="299">
        <v>57.52695</v>
      </c>
      <c r="Y318" s="253">
        <f t="shared" si="31"/>
        <v>74.7269985</v>
      </c>
      <c r="Z318" s="300">
        <v>64.971</v>
      </c>
      <c r="AA318" s="301">
        <v>541.29846</v>
      </c>
      <c r="AB318" s="301">
        <v>464.24013</v>
      </c>
      <c r="AC318" s="301">
        <v>0.075511</v>
      </c>
      <c r="AD318" s="305"/>
      <c r="AE318" s="300"/>
      <c r="AF318" s="306"/>
      <c r="AG318" s="319"/>
      <c r="AH318" s="242"/>
      <c r="AI318" s="60"/>
      <c r="AJ318" s="243"/>
      <c r="AL318" s="123"/>
      <c r="AM318" s="123"/>
      <c r="AN318" s="123"/>
      <c r="AO318" s="123"/>
      <c r="AP318" s="123"/>
      <c r="AQ318" s="123"/>
      <c r="AR318" s="123"/>
      <c r="AS318" s="123"/>
    </row>
    <row r="319">
      <c r="A319" s="24">
        <v>317.0</v>
      </c>
      <c r="B319" s="260" t="s">
        <v>26</v>
      </c>
      <c r="C319" s="298" t="s">
        <v>27</v>
      </c>
      <c r="D319" s="298" t="s">
        <v>27</v>
      </c>
      <c r="E319" s="298" t="s">
        <v>205</v>
      </c>
      <c r="F319" s="298" t="s">
        <v>28</v>
      </c>
      <c r="G319" s="299">
        <v>32.0</v>
      </c>
      <c r="H319" s="298" t="s">
        <v>53</v>
      </c>
      <c r="I319" s="298" t="s">
        <v>30</v>
      </c>
      <c r="J319" s="298">
        <v>4.0</v>
      </c>
      <c r="K319" s="298" t="s">
        <v>39</v>
      </c>
      <c r="L319" s="298" t="s">
        <v>27</v>
      </c>
      <c r="M319" s="298" t="s">
        <v>27</v>
      </c>
      <c r="N319" s="298">
        <v>5.0</v>
      </c>
      <c r="O319" s="298">
        <v>6.0</v>
      </c>
      <c r="P319" s="298">
        <v>6.0</v>
      </c>
      <c r="Q319" s="298">
        <v>6.0</v>
      </c>
      <c r="R319" s="298" t="s">
        <v>28</v>
      </c>
      <c r="S319" s="298" t="s">
        <v>27</v>
      </c>
      <c r="T319" s="299">
        <v>411.655</v>
      </c>
      <c r="U319" s="299">
        <v>149.89</v>
      </c>
      <c r="V319" s="299">
        <v>153.0</v>
      </c>
      <c r="W319" s="299">
        <v>157.0</v>
      </c>
      <c r="X319" s="299">
        <v>312.55848</v>
      </c>
      <c r="Y319" s="253">
        <f t="shared" si="31"/>
        <v>95.60523426</v>
      </c>
      <c r="Z319" s="300">
        <v>328.45</v>
      </c>
      <c r="AA319" s="301">
        <v>796.70252</v>
      </c>
      <c r="AB319" s="302">
        <v>469.68926</v>
      </c>
      <c r="AC319" s="302">
        <v>0.087143</v>
      </c>
      <c r="AD319" s="303"/>
      <c r="AE319" s="298"/>
      <c r="AF319" s="304"/>
      <c r="AG319" s="298"/>
      <c r="AH319" s="242"/>
      <c r="AI319" s="60"/>
      <c r="AJ319" s="243"/>
      <c r="AL319" s="123"/>
      <c r="AM319" s="123"/>
      <c r="AN319" s="123"/>
      <c r="AO319" s="123"/>
      <c r="AP319" s="123"/>
      <c r="AQ319" s="123"/>
      <c r="AR319" s="123"/>
      <c r="AS319" s="123"/>
    </row>
    <row r="320">
      <c r="A320" s="24">
        <v>318.0</v>
      </c>
      <c r="B320" s="260" t="s">
        <v>26</v>
      </c>
      <c r="C320" s="298" t="s">
        <v>27</v>
      </c>
      <c r="D320" s="298" t="s">
        <v>27</v>
      </c>
      <c r="E320" s="298" t="s">
        <v>205</v>
      </c>
      <c r="F320" s="298" t="s">
        <v>28</v>
      </c>
      <c r="G320" s="299">
        <v>32.0</v>
      </c>
      <c r="H320" s="298" t="s">
        <v>53</v>
      </c>
      <c r="I320" s="298" t="s">
        <v>30</v>
      </c>
      <c r="J320" s="298">
        <v>4.0</v>
      </c>
      <c r="K320" s="298" t="s">
        <v>40</v>
      </c>
      <c r="L320" s="298" t="s">
        <v>27</v>
      </c>
      <c r="M320" s="298" t="s">
        <v>28</v>
      </c>
      <c r="N320" s="298">
        <v>3.0</v>
      </c>
      <c r="O320" s="298">
        <v>4.0</v>
      </c>
      <c r="P320" s="298">
        <v>4.0</v>
      </c>
      <c r="Q320" s="298">
        <v>4.0</v>
      </c>
      <c r="R320" s="298" t="s">
        <v>28</v>
      </c>
      <c r="S320" s="298" t="s">
        <v>27</v>
      </c>
      <c r="T320" s="299">
        <v>518.095</v>
      </c>
      <c r="U320" s="299">
        <v>210.854</v>
      </c>
      <c r="V320" s="299">
        <v>26.0</v>
      </c>
      <c r="W320" s="299">
        <v>281.0</v>
      </c>
      <c r="X320" s="299">
        <v>116.58066</v>
      </c>
      <c r="Y320" s="253">
        <f t="shared" si="31"/>
        <v>87.68338184</v>
      </c>
      <c r="Z320" s="300">
        <v>125.027</v>
      </c>
      <c r="AA320" s="301">
        <v>578.28961</v>
      </c>
      <c r="AB320" s="302">
        <v>445.24697</v>
      </c>
      <c r="AC320" s="302">
        <v>0.086249</v>
      </c>
      <c r="AD320" s="303"/>
      <c r="AE320" s="298"/>
      <c r="AF320" s="304"/>
      <c r="AG320" s="298"/>
      <c r="AH320" s="242"/>
      <c r="AI320" s="60"/>
      <c r="AJ320" s="243"/>
      <c r="AL320" s="123"/>
      <c r="AM320" s="123"/>
      <c r="AN320" s="123"/>
      <c r="AO320" s="123"/>
      <c r="AP320" s="123"/>
      <c r="AQ320" s="123"/>
      <c r="AR320" s="123"/>
      <c r="AS320" s="123"/>
    </row>
    <row r="321">
      <c r="A321" s="132">
        <v>319.0</v>
      </c>
      <c r="B321" s="307" t="s">
        <v>26</v>
      </c>
      <c r="C321" s="308" t="s">
        <v>27</v>
      </c>
      <c r="D321" s="308" t="s">
        <v>27</v>
      </c>
      <c r="E321" s="308" t="s">
        <v>205</v>
      </c>
      <c r="F321" s="308" t="s">
        <v>28</v>
      </c>
      <c r="G321" s="309">
        <v>32.0</v>
      </c>
      <c r="H321" s="308" t="s">
        <v>53</v>
      </c>
      <c r="I321" s="308" t="s">
        <v>30</v>
      </c>
      <c r="J321" s="308">
        <v>4.0</v>
      </c>
      <c r="K321" s="308" t="s">
        <v>41</v>
      </c>
      <c r="L321" s="308" t="s">
        <v>27</v>
      </c>
      <c r="M321" s="308" t="s">
        <v>27</v>
      </c>
      <c r="N321" s="308">
        <v>4.0</v>
      </c>
      <c r="O321" s="308">
        <v>0.0</v>
      </c>
      <c r="P321" s="308">
        <v>6.0</v>
      </c>
      <c r="Q321" s="308">
        <v>3.0</v>
      </c>
      <c r="R321" s="308" t="s">
        <v>28</v>
      </c>
      <c r="S321" s="308" t="s">
        <v>27</v>
      </c>
      <c r="T321" s="308"/>
      <c r="U321" s="308"/>
      <c r="V321" s="308"/>
      <c r="W321" s="308"/>
      <c r="X321" s="308"/>
      <c r="Y321" s="308"/>
      <c r="Z321" s="308"/>
      <c r="AA321" s="308"/>
      <c r="AB321" s="308"/>
      <c r="AC321" s="308"/>
      <c r="AD321" s="310"/>
      <c r="AE321" s="308"/>
      <c r="AF321" s="311"/>
      <c r="AG321" s="312" t="s">
        <v>206</v>
      </c>
      <c r="AH321" s="242"/>
      <c r="AI321" s="60"/>
      <c r="AJ321" s="243"/>
      <c r="AL321" s="123"/>
      <c r="AM321" s="123"/>
      <c r="AN321" s="123"/>
      <c r="AO321" s="123"/>
      <c r="AP321" s="123"/>
      <c r="AQ321" s="123"/>
      <c r="AR321" s="123"/>
      <c r="AS321" s="123"/>
    </row>
    <row r="322">
      <c r="A322" s="24">
        <v>320.0</v>
      </c>
      <c r="B322" s="260" t="s">
        <v>26</v>
      </c>
      <c r="C322" s="298" t="s">
        <v>27</v>
      </c>
      <c r="D322" s="298" t="s">
        <v>27</v>
      </c>
      <c r="E322" s="298" t="s">
        <v>205</v>
      </c>
      <c r="F322" s="298" t="s">
        <v>28</v>
      </c>
      <c r="G322" s="299">
        <v>32.0</v>
      </c>
      <c r="H322" s="298" t="s">
        <v>53</v>
      </c>
      <c r="I322" s="298" t="s">
        <v>30</v>
      </c>
      <c r="J322" s="298">
        <v>4.0</v>
      </c>
      <c r="K322" s="298" t="s">
        <v>42</v>
      </c>
      <c r="L322" s="298" t="s">
        <v>27</v>
      </c>
      <c r="M322" s="298" t="s">
        <v>28</v>
      </c>
      <c r="N322" s="298">
        <v>1.0</v>
      </c>
      <c r="O322" s="298">
        <v>5.0</v>
      </c>
      <c r="P322" s="298">
        <v>2.0</v>
      </c>
      <c r="Q322" s="298">
        <v>2.0</v>
      </c>
      <c r="R322" s="298" t="s">
        <v>27</v>
      </c>
      <c r="S322" s="298" t="s">
        <v>27</v>
      </c>
      <c r="T322" s="299">
        <v>358.508</v>
      </c>
      <c r="U322" s="299">
        <v>83.809</v>
      </c>
      <c r="V322" s="299">
        <v>12.0</v>
      </c>
      <c r="W322" s="299">
        <v>114.0</v>
      </c>
      <c r="X322" s="299">
        <v>133.49242</v>
      </c>
      <c r="Y322" s="253">
        <f t="shared" ref="Y322:Y331" si="32">iferror(X322/(AA322-AB322-AC322)*100,"")</f>
        <v>91.96880709</v>
      </c>
      <c r="Z322" s="300">
        <v>134.046</v>
      </c>
      <c r="AA322" s="301">
        <v>587.52171</v>
      </c>
      <c r="AB322" s="302">
        <v>442.29438</v>
      </c>
      <c r="AC322" s="302">
        <v>0.07766</v>
      </c>
      <c r="AD322" s="303"/>
      <c r="AE322" s="298"/>
      <c r="AF322" s="304"/>
      <c r="AG322" s="298"/>
      <c r="AH322" s="242"/>
      <c r="AI322" s="60"/>
      <c r="AJ322" s="243"/>
      <c r="AL322" s="123"/>
      <c r="AM322" s="123"/>
      <c r="AN322" s="123"/>
      <c r="AO322" s="123"/>
      <c r="AP322" s="123"/>
      <c r="AQ322" s="123"/>
      <c r="AR322" s="123"/>
      <c r="AS322" s="123"/>
    </row>
    <row r="323">
      <c r="A323" s="24">
        <v>321.0</v>
      </c>
      <c r="B323" s="260" t="s">
        <v>26</v>
      </c>
      <c r="C323" s="298" t="s">
        <v>27</v>
      </c>
      <c r="D323" s="298" t="s">
        <v>27</v>
      </c>
      <c r="E323" s="298" t="s">
        <v>205</v>
      </c>
      <c r="F323" s="298" t="s">
        <v>28</v>
      </c>
      <c r="G323" s="299">
        <v>32.0</v>
      </c>
      <c r="H323" s="298" t="s">
        <v>53</v>
      </c>
      <c r="I323" s="298" t="s">
        <v>30</v>
      </c>
      <c r="J323" s="298">
        <v>4.0</v>
      </c>
      <c r="K323" s="298" t="s">
        <v>43</v>
      </c>
      <c r="L323" s="298" t="s">
        <v>27</v>
      </c>
      <c r="M323" s="298" t="s">
        <v>27</v>
      </c>
      <c r="N323" s="298">
        <v>1.0</v>
      </c>
      <c r="O323" s="298">
        <v>0.0</v>
      </c>
      <c r="P323" s="298">
        <v>2.0</v>
      </c>
      <c r="Q323" s="298">
        <v>2.0</v>
      </c>
      <c r="R323" s="298" t="s">
        <v>28</v>
      </c>
      <c r="S323" s="298" t="s">
        <v>27</v>
      </c>
      <c r="T323" s="299">
        <v>150.755</v>
      </c>
      <c r="U323" s="299">
        <v>60.29</v>
      </c>
      <c r="V323" s="299">
        <v>0.0</v>
      </c>
      <c r="W323" s="299">
        <v>71.0</v>
      </c>
      <c r="X323" s="299">
        <v>953.9053</v>
      </c>
      <c r="Y323" s="253">
        <f t="shared" si="32"/>
        <v>98.98450278</v>
      </c>
      <c r="Z323" s="300">
        <v>970.962</v>
      </c>
      <c r="AA323" s="301">
        <v>1417.628397</v>
      </c>
      <c r="AB323" s="302">
        <v>453.82306</v>
      </c>
      <c r="AC323" s="302">
        <v>0.113776</v>
      </c>
      <c r="AD323" s="303"/>
      <c r="AE323" s="298"/>
      <c r="AF323" s="304"/>
      <c r="AG323" s="298"/>
      <c r="AH323" s="242"/>
      <c r="AI323" s="60"/>
      <c r="AJ323" s="243"/>
      <c r="AL323" s="123"/>
      <c r="AM323" s="123"/>
      <c r="AN323" s="123"/>
      <c r="AO323" s="123"/>
      <c r="AP323" s="123"/>
      <c r="AQ323" s="123"/>
      <c r="AR323" s="123"/>
      <c r="AS323" s="123"/>
    </row>
    <row r="324">
      <c r="A324" s="24">
        <v>322.0</v>
      </c>
      <c r="B324" s="260" t="s">
        <v>26</v>
      </c>
      <c r="C324" s="298" t="s">
        <v>27</v>
      </c>
      <c r="D324" s="298" t="s">
        <v>27</v>
      </c>
      <c r="E324" s="298" t="s">
        <v>205</v>
      </c>
      <c r="F324" s="298" t="s">
        <v>28</v>
      </c>
      <c r="G324" s="299">
        <v>32.0</v>
      </c>
      <c r="H324" s="298" t="s">
        <v>53</v>
      </c>
      <c r="I324" s="298" t="s">
        <v>30</v>
      </c>
      <c r="J324" s="298">
        <v>4.0</v>
      </c>
      <c r="K324" s="298" t="s">
        <v>44</v>
      </c>
      <c r="L324" s="298" t="s">
        <v>27</v>
      </c>
      <c r="M324" s="298" t="s">
        <v>28</v>
      </c>
      <c r="N324" s="298">
        <v>1.0</v>
      </c>
      <c r="O324" s="298">
        <v>4.0</v>
      </c>
      <c r="P324" s="298">
        <v>2.0</v>
      </c>
      <c r="Q324" s="298">
        <v>2.0</v>
      </c>
      <c r="R324" s="298" t="s">
        <v>27</v>
      </c>
      <c r="S324" s="298" t="s">
        <v>28</v>
      </c>
      <c r="T324" s="299">
        <v>431.015</v>
      </c>
      <c r="U324" s="299">
        <v>120.259</v>
      </c>
      <c r="V324" s="299">
        <v>13.0</v>
      </c>
      <c r="W324" s="299">
        <v>72.0</v>
      </c>
      <c r="X324" s="299">
        <v>38.92166</v>
      </c>
      <c r="Y324" s="253">
        <f t="shared" si="32"/>
        <v>76.47196057</v>
      </c>
      <c r="Z324" s="300">
        <v>37.678</v>
      </c>
      <c r="AA324" s="301">
        <v>486.1021</v>
      </c>
      <c r="AB324" s="302">
        <v>435.12633</v>
      </c>
      <c r="AC324" s="302">
        <v>0.079128</v>
      </c>
      <c r="AD324" s="303"/>
      <c r="AE324" s="298"/>
      <c r="AF324" s="304"/>
      <c r="AG324" s="298"/>
      <c r="AH324" s="242"/>
      <c r="AI324" s="60"/>
      <c r="AJ324" s="243"/>
      <c r="AL324" s="123"/>
      <c r="AM324" s="123"/>
      <c r="AN324" s="123"/>
      <c r="AO324" s="123"/>
      <c r="AP324" s="123"/>
      <c r="AQ324" s="123"/>
      <c r="AR324" s="123"/>
      <c r="AS324" s="123"/>
    </row>
    <row r="325">
      <c r="A325" s="24">
        <v>323.0</v>
      </c>
      <c r="B325" s="260" t="s">
        <v>26</v>
      </c>
      <c r="C325" s="298" t="s">
        <v>27</v>
      </c>
      <c r="D325" s="298" t="s">
        <v>27</v>
      </c>
      <c r="E325" s="298" t="s">
        <v>205</v>
      </c>
      <c r="F325" s="298" t="s">
        <v>28</v>
      </c>
      <c r="G325" s="299">
        <v>32.0</v>
      </c>
      <c r="H325" s="298" t="s">
        <v>53</v>
      </c>
      <c r="I325" s="298" t="s">
        <v>30</v>
      </c>
      <c r="J325" s="298">
        <v>4.0</v>
      </c>
      <c r="K325" s="298" t="s">
        <v>45</v>
      </c>
      <c r="L325" s="298" t="s">
        <v>27</v>
      </c>
      <c r="M325" s="298" t="s">
        <v>27</v>
      </c>
      <c r="N325" s="298">
        <v>1.0</v>
      </c>
      <c r="O325" s="298">
        <v>4.0</v>
      </c>
      <c r="P325" s="298">
        <v>2.0</v>
      </c>
      <c r="Q325" s="298">
        <v>2.0</v>
      </c>
      <c r="R325" s="298" t="s">
        <v>28</v>
      </c>
      <c r="S325" s="298" t="s">
        <v>27</v>
      </c>
      <c r="T325" s="299">
        <v>294.215</v>
      </c>
      <c r="U325" s="299">
        <v>94.882</v>
      </c>
      <c r="V325" s="299">
        <v>26.0</v>
      </c>
      <c r="W325" s="299">
        <v>106.0</v>
      </c>
      <c r="X325" s="299">
        <v>38.19716</v>
      </c>
      <c r="Y325" s="253">
        <f t="shared" si="32"/>
        <v>77.66159571</v>
      </c>
      <c r="Z325" s="298">
        <v>35.465</v>
      </c>
      <c r="AA325" s="299">
        <v>500.39586</v>
      </c>
      <c r="AB325" s="299">
        <v>451.12665</v>
      </c>
      <c r="AC325" s="299">
        <v>0.085106</v>
      </c>
      <c r="AD325" s="303"/>
      <c r="AE325" s="298"/>
      <c r="AF325" s="304"/>
      <c r="AG325" s="298"/>
      <c r="AH325" s="242"/>
      <c r="AI325" s="60"/>
      <c r="AJ325" s="243"/>
      <c r="AL325" s="123"/>
      <c r="AM325" s="123"/>
      <c r="AN325" s="123"/>
      <c r="AO325" s="123"/>
      <c r="AP325" s="123"/>
      <c r="AQ325" s="123"/>
      <c r="AR325" s="123"/>
      <c r="AS325" s="123"/>
    </row>
    <row r="326">
      <c r="A326" s="24">
        <v>324.0</v>
      </c>
      <c r="B326" s="314" t="s">
        <v>26</v>
      </c>
      <c r="C326" s="315" t="s">
        <v>27</v>
      </c>
      <c r="D326" s="315" t="s">
        <v>27</v>
      </c>
      <c r="E326" s="298" t="s">
        <v>205</v>
      </c>
      <c r="F326" s="315" t="s">
        <v>28</v>
      </c>
      <c r="G326" s="299">
        <v>32.0</v>
      </c>
      <c r="H326" s="315" t="s">
        <v>53</v>
      </c>
      <c r="I326" s="315" t="s">
        <v>30</v>
      </c>
      <c r="J326" s="298">
        <v>4.0</v>
      </c>
      <c r="K326" s="315" t="s">
        <v>46</v>
      </c>
      <c r="L326" s="315" t="s">
        <v>27</v>
      </c>
      <c r="M326" s="315" t="s">
        <v>27</v>
      </c>
      <c r="N326" s="315">
        <v>1.0</v>
      </c>
      <c r="O326" s="315">
        <v>0.0</v>
      </c>
      <c r="P326" s="315">
        <v>3.0</v>
      </c>
      <c r="Q326" s="315">
        <v>3.0</v>
      </c>
      <c r="R326" s="315" t="s">
        <v>28</v>
      </c>
      <c r="S326" s="315" t="s">
        <v>27</v>
      </c>
      <c r="T326" s="299">
        <v>571.756</v>
      </c>
      <c r="U326" s="299">
        <v>234.116</v>
      </c>
      <c r="V326" s="299">
        <v>23.0</v>
      </c>
      <c r="W326" s="299">
        <v>326.0</v>
      </c>
      <c r="X326" s="299">
        <v>247.22843</v>
      </c>
      <c r="Y326" s="253">
        <f t="shared" si="32"/>
        <v>93.48690806</v>
      </c>
      <c r="Z326" s="313">
        <v>267.729</v>
      </c>
      <c r="AA326" s="301">
        <v>702.46427</v>
      </c>
      <c r="AB326" s="302">
        <v>437.89474</v>
      </c>
      <c r="AC326" s="302">
        <v>0.117068</v>
      </c>
      <c r="AD326" s="317"/>
      <c r="AE326" s="315"/>
      <c r="AF326" s="318"/>
      <c r="AG326" s="315"/>
      <c r="AH326" s="242"/>
      <c r="AI326" s="60"/>
      <c r="AJ326" s="243"/>
      <c r="AL326" s="123"/>
      <c r="AM326" s="123"/>
      <c r="AN326" s="123"/>
      <c r="AO326" s="123"/>
      <c r="AP326" s="123"/>
      <c r="AQ326" s="123"/>
      <c r="AR326" s="123"/>
      <c r="AS326" s="123"/>
    </row>
    <row r="327">
      <c r="A327" s="24">
        <v>325.0</v>
      </c>
      <c r="B327" s="260" t="s">
        <v>26</v>
      </c>
      <c r="C327" s="298" t="s">
        <v>27</v>
      </c>
      <c r="D327" s="298" t="s">
        <v>27</v>
      </c>
      <c r="E327" s="298" t="s">
        <v>205</v>
      </c>
      <c r="F327" s="298" t="s">
        <v>28</v>
      </c>
      <c r="G327" s="299">
        <v>32.0</v>
      </c>
      <c r="H327" s="298" t="s">
        <v>53</v>
      </c>
      <c r="I327" s="298" t="s">
        <v>30</v>
      </c>
      <c r="J327" s="298">
        <v>4.0</v>
      </c>
      <c r="K327" s="298" t="s">
        <v>47</v>
      </c>
      <c r="L327" s="298" t="s">
        <v>27</v>
      </c>
      <c r="M327" s="298" t="s">
        <v>27</v>
      </c>
      <c r="N327" s="298">
        <v>2.0</v>
      </c>
      <c r="O327" s="298">
        <v>3.0</v>
      </c>
      <c r="P327" s="298">
        <v>3.0</v>
      </c>
      <c r="Q327" s="298">
        <v>2.0</v>
      </c>
      <c r="R327" s="298" t="s">
        <v>28</v>
      </c>
      <c r="S327" s="298" t="s">
        <v>28</v>
      </c>
      <c r="T327" s="302">
        <v>348.999</v>
      </c>
      <c r="U327" s="302">
        <v>48.706</v>
      </c>
      <c r="V327" s="302">
        <v>0.0</v>
      </c>
      <c r="W327" s="302">
        <v>41.0</v>
      </c>
      <c r="X327" s="302">
        <v>103.67225</v>
      </c>
      <c r="Y327" s="253">
        <f t="shared" si="32"/>
        <v>90.3022741</v>
      </c>
      <c r="Z327" s="313">
        <v>112.585</v>
      </c>
      <c r="AA327" s="316">
        <v>584.28425</v>
      </c>
      <c r="AB327" s="302">
        <v>469.37752</v>
      </c>
      <c r="AC327" s="302">
        <v>0.100928</v>
      </c>
      <c r="AD327" s="303"/>
      <c r="AE327" s="298"/>
      <c r="AF327" s="304"/>
      <c r="AG327" s="298"/>
      <c r="AH327" s="242"/>
      <c r="AI327" s="60"/>
      <c r="AJ327" s="243"/>
      <c r="AL327" s="123"/>
      <c r="AM327" s="123"/>
      <c r="AN327" s="123"/>
      <c r="AO327" s="123"/>
      <c r="AP327" s="123"/>
      <c r="AQ327" s="123"/>
      <c r="AR327" s="123"/>
      <c r="AS327" s="123"/>
    </row>
    <row r="328">
      <c r="A328" s="24">
        <v>326.0</v>
      </c>
      <c r="B328" s="260" t="s">
        <v>26</v>
      </c>
      <c r="C328" s="298" t="s">
        <v>27</v>
      </c>
      <c r="D328" s="298" t="s">
        <v>27</v>
      </c>
      <c r="E328" s="298" t="s">
        <v>205</v>
      </c>
      <c r="F328" s="298" t="s">
        <v>28</v>
      </c>
      <c r="G328" s="299">
        <v>32.0</v>
      </c>
      <c r="H328" s="298" t="s">
        <v>53</v>
      </c>
      <c r="I328" s="298" t="s">
        <v>30</v>
      </c>
      <c r="J328" s="298">
        <v>4.0</v>
      </c>
      <c r="K328" s="298" t="s">
        <v>48</v>
      </c>
      <c r="L328" s="298" t="s">
        <v>27</v>
      </c>
      <c r="M328" s="298" t="s">
        <v>27</v>
      </c>
      <c r="N328" s="298">
        <v>2.0</v>
      </c>
      <c r="O328" s="298">
        <v>2.0</v>
      </c>
      <c r="P328" s="298">
        <v>4.0</v>
      </c>
      <c r="Q328" s="298">
        <v>3.0</v>
      </c>
      <c r="R328" s="298" t="s">
        <v>28</v>
      </c>
      <c r="S328" s="298" t="s">
        <v>27</v>
      </c>
      <c r="T328" s="299">
        <v>454.734</v>
      </c>
      <c r="U328" s="299">
        <v>183.202</v>
      </c>
      <c r="V328" s="299">
        <v>0.0</v>
      </c>
      <c r="W328" s="299">
        <v>196.0</v>
      </c>
      <c r="X328" s="299">
        <v>169.37432</v>
      </c>
      <c r="Y328" s="253">
        <f t="shared" si="32"/>
        <v>52.75263153</v>
      </c>
      <c r="Z328" s="300">
        <v>181.848</v>
      </c>
      <c r="AA328" s="301">
        <v>765.89171</v>
      </c>
      <c r="AB328" s="302">
        <v>444.70006</v>
      </c>
      <c r="AC328" s="302">
        <v>0.118909</v>
      </c>
      <c r="AD328" s="303"/>
      <c r="AE328" s="298"/>
      <c r="AF328" s="304"/>
      <c r="AG328" s="298"/>
      <c r="AH328" s="242"/>
      <c r="AI328" s="60"/>
      <c r="AJ328" s="243"/>
      <c r="AL328" s="123"/>
      <c r="AM328" s="123"/>
      <c r="AN328" s="123"/>
      <c r="AO328" s="123"/>
      <c r="AP328" s="123"/>
      <c r="AQ328" s="123"/>
      <c r="AR328" s="123"/>
      <c r="AS328" s="123"/>
    </row>
    <row r="329">
      <c r="A329" s="24">
        <v>327.0</v>
      </c>
      <c r="B329" s="260" t="s">
        <v>26</v>
      </c>
      <c r="C329" s="298" t="s">
        <v>27</v>
      </c>
      <c r="D329" s="298" t="s">
        <v>27</v>
      </c>
      <c r="E329" s="298" t="s">
        <v>205</v>
      </c>
      <c r="F329" s="298" t="s">
        <v>28</v>
      </c>
      <c r="G329" s="299">
        <v>32.0</v>
      </c>
      <c r="H329" s="298" t="s">
        <v>53</v>
      </c>
      <c r="I329" s="298" t="s">
        <v>30</v>
      </c>
      <c r="J329" s="298">
        <v>4.0</v>
      </c>
      <c r="K329" s="298" t="s">
        <v>49</v>
      </c>
      <c r="L329" s="298" t="s">
        <v>27</v>
      </c>
      <c r="M329" s="298" t="s">
        <v>28</v>
      </c>
      <c r="N329" s="298">
        <v>1.0</v>
      </c>
      <c r="O329" s="298">
        <v>6.0</v>
      </c>
      <c r="P329" s="298">
        <v>2.0</v>
      </c>
      <c r="Q329" s="298">
        <v>2.0</v>
      </c>
      <c r="R329" s="298" t="s">
        <v>28</v>
      </c>
      <c r="S329" s="298" t="s">
        <v>28</v>
      </c>
      <c r="T329" s="299">
        <v>812.051</v>
      </c>
      <c r="U329" s="299">
        <v>308.84</v>
      </c>
      <c r="V329" s="299">
        <v>109.0</v>
      </c>
      <c r="W329" s="299">
        <v>169.0</v>
      </c>
      <c r="X329" s="299">
        <v>272.15722</v>
      </c>
      <c r="Y329" s="253">
        <f t="shared" si="32"/>
        <v>94.25360129</v>
      </c>
      <c r="Z329" s="300">
        <v>281.428</v>
      </c>
      <c r="AA329" s="301">
        <v>736.11709</v>
      </c>
      <c r="AB329" s="302">
        <v>447.29413</v>
      </c>
      <c r="AC329" s="302">
        <v>0.073017</v>
      </c>
      <c r="AD329" s="303"/>
      <c r="AE329" s="298"/>
      <c r="AF329" s="304"/>
      <c r="AG329" s="298"/>
      <c r="AH329" s="242"/>
      <c r="AI329" s="60"/>
      <c r="AJ329" s="243"/>
      <c r="AL329" s="123"/>
      <c r="AM329" s="123"/>
      <c r="AN329" s="123"/>
      <c r="AO329" s="123"/>
      <c r="AP329" s="123"/>
      <c r="AQ329" s="123"/>
      <c r="AR329" s="123"/>
      <c r="AS329" s="123"/>
    </row>
    <row r="330">
      <c r="A330" s="24">
        <v>328.0</v>
      </c>
      <c r="B330" s="260" t="s">
        <v>26</v>
      </c>
      <c r="C330" s="298" t="s">
        <v>27</v>
      </c>
      <c r="D330" s="298" t="s">
        <v>27</v>
      </c>
      <c r="E330" s="298" t="s">
        <v>205</v>
      </c>
      <c r="F330" s="298" t="s">
        <v>28</v>
      </c>
      <c r="G330" s="299">
        <v>32.0</v>
      </c>
      <c r="H330" s="298" t="s">
        <v>53</v>
      </c>
      <c r="I330" s="298" t="s">
        <v>30</v>
      </c>
      <c r="J330" s="298">
        <v>4.0</v>
      </c>
      <c r="K330" s="298" t="s">
        <v>50</v>
      </c>
      <c r="L330" s="298" t="s">
        <v>27</v>
      </c>
      <c r="M330" s="298" t="s">
        <v>27</v>
      </c>
      <c r="N330" s="298">
        <v>2.0</v>
      </c>
      <c r="O330" s="298">
        <v>3.0</v>
      </c>
      <c r="P330" s="298">
        <v>5.0</v>
      </c>
      <c r="Q330" s="298">
        <v>5.0</v>
      </c>
      <c r="R330" s="298" t="s">
        <v>28</v>
      </c>
      <c r="S330" s="298" t="s">
        <v>27</v>
      </c>
      <c r="T330" s="299">
        <v>612.625</v>
      </c>
      <c r="U330" s="299">
        <v>221.99</v>
      </c>
      <c r="V330" s="299">
        <v>56.0</v>
      </c>
      <c r="W330" s="299">
        <v>252.0</v>
      </c>
      <c r="X330" s="299">
        <v>84.28386</v>
      </c>
      <c r="Y330" s="253">
        <f t="shared" si="32"/>
        <v>83.28945553</v>
      </c>
      <c r="Z330" s="300">
        <v>91.35</v>
      </c>
      <c r="AA330" s="301">
        <v>569.45715</v>
      </c>
      <c r="AB330" s="302">
        <v>468.18664</v>
      </c>
      <c r="AC330" s="302">
        <v>0.076596</v>
      </c>
      <c r="AD330" s="303"/>
      <c r="AE330" s="298"/>
      <c r="AF330" s="304"/>
      <c r="AG330" s="298"/>
      <c r="AH330" s="242"/>
      <c r="AI330" s="60"/>
      <c r="AJ330" s="243"/>
      <c r="AL330" s="123"/>
      <c r="AM330" s="123"/>
      <c r="AN330" s="123"/>
      <c r="AO330" s="123"/>
      <c r="AP330" s="123"/>
      <c r="AQ330" s="123"/>
      <c r="AR330" s="123"/>
      <c r="AS330" s="123"/>
    </row>
    <row r="331">
      <c r="A331" s="24">
        <v>329.0</v>
      </c>
      <c r="B331" s="260" t="s">
        <v>26</v>
      </c>
      <c r="C331" s="298" t="s">
        <v>27</v>
      </c>
      <c r="D331" s="298" t="s">
        <v>27</v>
      </c>
      <c r="E331" s="298" t="s">
        <v>205</v>
      </c>
      <c r="F331" s="298" t="s">
        <v>28</v>
      </c>
      <c r="G331" s="299">
        <v>32.0</v>
      </c>
      <c r="H331" s="298" t="s">
        <v>53</v>
      </c>
      <c r="I331" s="298" t="s">
        <v>30</v>
      </c>
      <c r="J331" s="298">
        <v>4.0</v>
      </c>
      <c r="K331" s="298" t="s">
        <v>51</v>
      </c>
      <c r="L331" s="298" t="s">
        <v>27</v>
      </c>
      <c r="M331" s="298" t="s">
        <v>27</v>
      </c>
      <c r="N331" s="298">
        <v>3.0</v>
      </c>
      <c r="O331" s="298">
        <v>4.0</v>
      </c>
      <c r="P331" s="298">
        <v>6.0</v>
      </c>
      <c r="Q331" s="298">
        <v>4.0</v>
      </c>
      <c r="R331" s="298" t="s">
        <v>28</v>
      </c>
      <c r="S331" s="298" t="s">
        <v>27</v>
      </c>
      <c r="T331" s="298"/>
      <c r="U331" s="298"/>
      <c r="V331" s="298"/>
      <c r="W331" s="298"/>
      <c r="X331" s="298"/>
      <c r="Y331" s="253" t="str">
        <f t="shared" si="32"/>
        <v/>
      </c>
      <c r="Z331" s="300" t="s">
        <v>208</v>
      </c>
      <c r="AA331" s="300"/>
      <c r="AB331" s="315"/>
      <c r="AC331" s="315"/>
      <c r="AD331" s="303"/>
      <c r="AE331" s="298"/>
      <c r="AF331" s="304"/>
      <c r="AG331" s="298"/>
      <c r="AH331" s="242"/>
      <c r="AI331" s="60"/>
      <c r="AJ331" s="243"/>
      <c r="AL331" s="123"/>
      <c r="AM331" s="123"/>
      <c r="AN331" s="123"/>
      <c r="AO331" s="123"/>
      <c r="AP331" s="123"/>
      <c r="AQ331" s="123"/>
      <c r="AR331" s="123"/>
      <c r="AS331" s="123"/>
    </row>
    <row r="332">
      <c r="A332" s="132">
        <v>330.0</v>
      </c>
      <c r="B332" s="307" t="s">
        <v>26</v>
      </c>
      <c r="C332" s="308" t="s">
        <v>27</v>
      </c>
      <c r="D332" s="308" t="s">
        <v>27</v>
      </c>
      <c r="E332" s="308" t="s">
        <v>205</v>
      </c>
      <c r="F332" s="308" t="s">
        <v>28</v>
      </c>
      <c r="G332" s="309">
        <v>32.0</v>
      </c>
      <c r="H332" s="308" t="s">
        <v>53</v>
      </c>
      <c r="I332" s="308" t="s">
        <v>30</v>
      </c>
      <c r="J332" s="308">
        <v>4.0</v>
      </c>
      <c r="K332" s="308" t="s">
        <v>52</v>
      </c>
      <c r="L332" s="308" t="s">
        <v>27</v>
      </c>
      <c r="M332" s="308" t="s">
        <v>27</v>
      </c>
      <c r="N332" s="308">
        <v>0.0</v>
      </c>
      <c r="O332" s="308">
        <v>0.0</v>
      </c>
      <c r="P332" s="308">
        <v>3.0</v>
      </c>
      <c r="Q332" s="308">
        <v>2.0</v>
      </c>
      <c r="R332" s="308" t="s">
        <v>28</v>
      </c>
      <c r="S332" s="308" t="s">
        <v>27</v>
      </c>
      <c r="T332" s="308"/>
      <c r="U332" s="308"/>
      <c r="V332" s="308"/>
      <c r="W332" s="308"/>
      <c r="X332" s="308"/>
      <c r="Y332" s="308"/>
      <c r="Z332" s="308"/>
      <c r="AA332" s="308"/>
      <c r="AB332" s="308"/>
      <c r="AC332" s="308"/>
      <c r="AD332" s="310"/>
      <c r="AE332" s="308"/>
      <c r="AF332" s="311"/>
      <c r="AG332" s="312" t="s">
        <v>207</v>
      </c>
      <c r="AH332" s="242"/>
      <c r="AI332" s="60"/>
      <c r="AJ332" s="243"/>
      <c r="AL332" s="123"/>
      <c r="AM332" s="123"/>
      <c r="AN332" s="123"/>
      <c r="AO332" s="123"/>
      <c r="AP332" s="123"/>
      <c r="AQ332" s="123"/>
      <c r="AR332" s="123"/>
      <c r="AS332" s="123"/>
    </row>
    <row r="333">
      <c r="A333" s="24">
        <v>331.0</v>
      </c>
      <c r="B333" s="260" t="s">
        <v>26</v>
      </c>
      <c r="C333" s="298" t="s">
        <v>27</v>
      </c>
      <c r="D333" s="298" t="s">
        <v>27</v>
      </c>
      <c r="E333" s="298" t="s">
        <v>205</v>
      </c>
      <c r="F333" s="298" t="s">
        <v>28</v>
      </c>
      <c r="G333" s="299">
        <v>32.0</v>
      </c>
      <c r="H333" s="298" t="s">
        <v>53</v>
      </c>
      <c r="I333" s="298" t="s">
        <v>30</v>
      </c>
      <c r="J333" s="298">
        <v>8.0</v>
      </c>
      <c r="K333" s="298" t="s">
        <v>31</v>
      </c>
      <c r="L333" s="298" t="s">
        <v>27</v>
      </c>
      <c r="M333" s="298" t="s">
        <v>28</v>
      </c>
      <c r="N333" s="298">
        <v>0.0</v>
      </c>
      <c r="O333" s="298">
        <v>7.0</v>
      </c>
      <c r="P333" s="298">
        <v>1.0</v>
      </c>
      <c r="Q333" s="298">
        <v>1.0</v>
      </c>
      <c r="R333" s="298" t="s">
        <v>28</v>
      </c>
      <c r="S333" s="298" t="s">
        <v>27</v>
      </c>
      <c r="T333" s="299">
        <v>493.068</v>
      </c>
      <c r="U333" s="299">
        <v>97.344</v>
      </c>
      <c r="V333" s="299">
        <v>123.0</v>
      </c>
      <c r="W333" s="299">
        <v>140.0</v>
      </c>
      <c r="X333" s="299">
        <v>262.76166</v>
      </c>
      <c r="Y333" s="253">
        <f t="shared" ref="Y333:Y342" si="33">iferror(X333/(AA333-AB333-AC333)*100,"")</f>
        <v>89.2099523</v>
      </c>
      <c r="Z333" s="300">
        <v>280.55</v>
      </c>
      <c r="AA333" s="301">
        <v>725.15674</v>
      </c>
      <c r="AB333" s="302">
        <v>430.60206</v>
      </c>
      <c r="AC333" s="302">
        <v>0.011691</v>
      </c>
      <c r="AD333" s="303"/>
      <c r="AE333" s="298"/>
      <c r="AF333" s="304"/>
      <c r="AG333" s="298"/>
      <c r="AH333" s="242"/>
      <c r="AI333" s="60"/>
      <c r="AJ333" s="243"/>
      <c r="AL333" s="123"/>
      <c r="AM333" s="123"/>
      <c r="AN333" s="123"/>
      <c r="AO333" s="123"/>
      <c r="AP333" s="123"/>
      <c r="AQ333" s="123"/>
      <c r="AR333" s="123"/>
      <c r="AS333" s="123"/>
    </row>
    <row r="334">
      <c r="A334" s="24">
        <v>332.0</v>
      </c>
      <c r="B334" s="260" t="s">
        <v>26</v>
      </c>
      <c r="C334" s="298" t="s">
        <v>27</v>
      </c>
      <c r="D334" s="298" t="s">
        <v>27</v>
      </c>
      <c r="E334" s="298" t="s">
        <v>205</v>
      </c>
      <c r="F334" s="298" t="s">
        <v>28</v>
      </c>
      <c r="G334" s="299">
        <v>32.0</v>
      </c>
      <c r="H334" s="298" t="s">
        <v>53</v>
      </c>
      <c r="I334" s="298" t="s">
        <v>30</v>
      </c>
      <c r="J334" s="298">
        <v>8.0</v>
      </c>
      <c r="K334" s="298" t="s">
        <v>32</v>
      </c>
      <c r="L334" s="298" t="s">
        <v>27</v>
      </c>
      <c r="M334" s="298" t="s">
        <v>27</v>
      </c>
      <c r="N334" s="298">
        <v>8.0</v>
      </c>
      <c r="O334" s="298">
        <v>0.0</v>
      </c>
      <c r="P334" s="298">
        <v>10.0</v>
      </c>
      <c r="Q334" s="298">
        <v>5.0</v>
      </c>
      <c r="R334" s="298" t="s">
        <v>28</v>
      </c>
      <c r="S334" s="298" t="s">
        <v>27</v>
      </c>
      <c r="T334" s="299">
        <v>580.659</v>
      </c>
      <c r="U334" s="299">
        <v>251.846</v>
      </c>
      <c r="V334" s="299">
        <v>0.0</v>
      </c>
      <c r="W334" s="299">
        <v>284.0</v>
      </c>
      <c r="X334" s="299">
        <v>80.86591</v>
      </c>
      <c r="Y334" s="253">
        <f t="shared" si="33"/>
        <v>63.02187884</v>
      </c>
      <c r="Z334" s="300">
        <v>117.699</v>
      </c>
      <c r="AA334" s="301">
        <v>583.276</v>
      </c>
      <c r="AB334" s="302">
        <v>454.95155</v>
      </c>
      <c r="AC334" s="302">
        <v>0.010424</v>
      </c>
      <c r="AD334" s="303"/>
      <c r="AE334" s="298"/>
      <c r="AF334" s="304"/>
      <c r="AG334" s="298"/>
      <c r="AH334" s="242"/>
      <c r="AI334" s="60"/>
      <c r="AJ334" s="243"/>
      <c r="AL334" s="123"/>
      <c r="AM334" s="123"/>
      <c r="AN334" s="123"/>
      <c r="AO334" s="123"/>
      <c r="AP334" s="123"/>
      <c r="AQ334" s="123"/>
      <c r="AR334" s="123"/>
      <c r="AS334" s="123"/>
    </row>
    <row r="335">
      <c r="A335" s="24">
        <v>333.0</v>
      </c>
      <c r="B335" s="260" t="s">
        <v>26</v>
      </c>
      <c r="C335" s="298" t="s">
        <v>27</v>
      </c>
      <c r="D335" s="298" t="s">
        <v>27</v>
      </c>
      <c r="E335" s="298" t="s">
        <v>205</v>
      </c>
      <c r="F335" s="298" t="s">
        <v>28</v>
      </c>
      <c r="G335" s="299">
        <v>32.0</v>
      </c>
      <c r="H335" s="298" t="s">
        <v>53</v>
      </c>
      <c r="I335" s="298" t="s">
        <v>30</v>
      </c>
      <c r="J335" s="298">
        <v>8.0</v>
      </c>
      <c r="K335" s="298" t="s">
        <v>33</v>
      </c>
      <c r="L335" s="298" t="s">
        <v>27</v>
      </c>
      <c r="M335" s="298" t="s">
        <v>28</v>
      </c>
      <c r="N335" s="298">
        <v>2.0</v>
      </c>
      <c r="O335" s="298">
        <v>4.0</v>
      </c>
      <c r="P335" s="298">
        <v>3.0</v>
      </c>
      <c r="Q335" s="298">
        <v>3.0</v>
      </c>
      <c r="R335" s="298" t="s">
        <v>28</v>
      </c>
      <c r="S335" s="298" t="s">
        <v>27</v>
      </c>
      <c r="T335" s="299">
        <v>516.07</v>
      </c>
      <c r="U335" s="299">
        <v>181.122</v>
      </c>
      <c r="V335" s="299">
        <v>0.0</v>
      </c>
      <c r="W335" s="299">
        <v>167.0</v>
      </c>
      <c r="X335" s="299">
        <v>95.76084</v>
      </c>
      <c r="Y335" s="253">
        <f t="shared" si="33"/>
        <v>66.78385028</v>
      </c>
      <c r="Z335" s="300">
        <v>102.383</v>
      </c>
      <c r="AA335" s="301">
        <v>684.27062</v>
      </c>
      <c r="AB335" s="302">
        <v>540.87215</v>
      </c>
      <c r="AC335" s="302">
        <v>0.009253</v>
      </c>
      <c r="AD335" s="303"/>
      <c r="AE335" s="298"/>
      <c r="AF335" s="304"/>
      <c r="AG335" s="298"/>
      <c r="AH335" s="242"/>
      <c r="AI335" s="60"/>
      <c r="AJ335" s="243"/>
      <c r="AL335" s="123"/>
      <c r="AM335" s="123"/>
      <c r="AN335" s="123"/>
      <c r="AO335" s="123"/>
      <c r="AP335" s="123"/>
      <c r="AQ335" s="123"/>
      <c r="AR335" s="123"/>
      <c r="AS335" s="123"/>
    </row>
    <row r="336">
      <c r="A336" s="24">
        <v>334.0</v>
      </c>
      <c r="B336" s="260" t="s">
        <v>26</v>
      </c>
      <c r="C336" s="298" t="s">
        <v>27</v>
      </c>
      <c r="D336" s="298" t="s">
        <v>27</v>
      </c>
      <c r="E336" s="298" t="s">
        <v>205</v>
      </c>
      <c r="F336" s="298" t="s">
        <v>28</v>
      </c>
      <c r="G336" s="299">
        <v>32.0</v>
      </c>
      <c r="H336" s="298" t="s">
        <v>53</v>
      </c>
      <c r="I336" s="298" t="s">
        <v>30</v>
      </c>
      <c r="J336" s="298">
        <v>8.0</v>
      </c>
      <c r="K336" s="298" t="s">
        <v>34</v>
      </c>
      <c r="L336" s="298" t="s">
        <v>27</v>
      </c>
      <c r="M336" s="298" t="s">
        <v>27</v>
      </c>
      <c r="N336" s="298">
        <v>0.0</v>
      </c>
      <c r="O336" s="298">
        <v>3.0</v>
      </c>
      <c r="P336" s="298">
        <v>2.0</v>
      </c>
      <c r="Q336" s="298">
        <v>2.0</v>
      </c>
      <c r="R336" s="298" t="s">
        <v>28</v>
      </c>
      <c r="S336" s="298" t="s">
        <v>27</v>
      </c>
      <c r="T336" s="299">
        <v>326.153</v>
      </c>
      <c r="U336" s="299">
        <v>144.135</v>
      </c>
      <c r="V336" s="299">
        <v>34.0</v>
      </c>
      <c r="W336" s="299">
        <v>165.0</v>
      </c>
      <c r="X336" s="299">
        <v>190.63707</v>
      </c>
      <c r="Y336" s="253">
        <f t="shared" si="33"/>
        <v>84.32772446</v>
      </c>
      <c r="Z336" s="300">
        <v>202.22</v>
      </c>
      <c r="AA336" s="301">
        <v>665.53737</v>
      </c>
      <c r="AB336" s="302">
        <v>439.46175</v>
      </c>
      <c r="AC336" s="302">
        <v>0.008723</v>
      </c>
      <c r="AD336" s="303"/>
      <c r="AE336" s="298"/>
      <c r="AF336" s="304"/>
      <c r="AG336" s="298"/>
      <c r="AH336" s="242"/>
      <c r="AI336" s="60"/>
      <c r="AJ336" s="243"/>
      <c r="AL336" s="123"/>
      <c r="AM336" s="123"/>
      <c r="AN336" s="123"/>
      <c r="AO336" s="123"/>
      <c r="AP336" s="123"/>
      <c r="AQ336" s="123"/>
      <c r="AR336" s="123"/>
      <c r="AS336" s="123"/>
    </row>
    <row r="337">
      <c r="A337" s="24">
        <v>335.0</v>
      </c>
      <c r="B337" s="260" t="s">
        <v>26</v>
      </c>
      <c r="C337" s="298" t="s">
        <v>27</v>
      </c>
      <c r="D337" s="298" t="s">
        <v>27</v>
      </c>
      <c r="E337" s="298" t="s">
        <v>205</v>
      </c>
      <c r="F337" s="298" t="s">
        <v>28</v>
      </c>
      <c r="G337" s="299">
        <v>32.0</v>
      </c>
      <c r="H337" s="298" t="s">
        <v>53</v>
      </c>
      <c r="I337" s="298" t="s">
        <v>30</v>
      </c>
      <c r="J337" s="298">
        <v>8.0</v>
      </c>
      <c r="K337" s="298" t="s">
        <v>35</v>
      </c>
      <c r="L337" s="298" t="s">
        <v>27</v>
      </c>
      <c r="M337" s="298" t="s">
        <v>28</v>
      </c>
      <c r="N337" s="298">
        <v>5.0</v>
      </c>
      <c r="O337" s="298">
        <v>4.0</v>
      </c>
      <c r="P337" s="298">
        <v>6.0</v>
      </c>
      <c r="Q337" s="298">
        <v>6.0</v>
      </c>
      <c r="R337" s="298" t="s">
        <v>28</v>
      </c>
      <c r="S337" s="298" t="s">
        <v>27</v>
      </c>
      <c r="T337" s="299">
        <v>479.987</v>
      </c>
      <c r="U337" s="299">
        <v>166.468</v>
      </c>
      <c r="V337" s="299">
        <v>0.0</v>
      </c>
      <c r="W337" s="299">
        <v>167.0</v>
      </c>
      <c r="X337" s="299">
        <v>100.32933</v>
      </c>
      <c r="Y337" s="253">
        <f t="shared" si="33"/>
        <v>50.18063398</v>
      </c>
      <c r="Z337" s="300">
        <v>114.078</v>
      </c>
      <c r="AA337" s="301">
        <v>684.28395</v>
      </c>
      <c r="AB337" s="302">
        <v>484.33958</v>
      </c>
      <c r="AC337" s="302">
        <v>0.008016</v>
      </c>
      <c r="AD337" s="303"/>
      <c r="AE337" s="298"/>
      <c r="AF337" s="304"/>
      <c r="AG337" s="298"/>
      <c r="AH337" s="242"/>
      <c r="AI337" s="60"/>
      <c r="AJ337" s="243"/>
      <c r="AL337" s="123"/>
      <c r="AM337" s="123"/>
      <c r="AN337" s="123"/>
      <c r="AO337" s="123"/>
      <c r="AP337" s="123"/>
      <c r="AQ337" s="123"/>
      <c r="AR337" s="123"/>
      <c r="AS337" s="123"/>
    </row>
    <row r="338">
      <c r="A338" s="24">
        <v>336.0</v>
      </c>
      <c r="B338" s="260" t="s">
        <v>26</v>
      </c>
      <c r="C338" s="298" t="s">
        <v>27</v>
      </c>
      <c r="D338" s="298" t="s">
        <v>27</v>
      </c>
      <c r="E338" s="298" t="s">
        <v>205</v>
      </c>
      <c r="F338" s="298" t="s">
        <v>28</v>
      </c>
      <c r="G338" s="299">
        <v>32.0</v>
      </c>
      <c r="H338" s="298" t="s">
        <v>53</v>
      </c>
      <c r="I338" s="298" t="s">
        <v>30</v>
      </c>
      <c r="J338" s="298">
        <v>8.0</v>
      </c>
      <c r="K338" s="298" t="s">
        <v>36</v>
      </c>
      <c r="L338" s="298" t="s">
        <v>27</v>
      </c>
      <c r="M338" s="298" t="s">
        <v>28</v>
      </c>
      <c r="N338" s="298">
        <v>0.0</v>
      </c>
      <c r="O338" s="298">
        <v>4.0</v>
      </c>
      <c r="P338" s="298">
        <v>1.0</v>
      </c>
      <c r="Q338" s="298">
        <v>1.0</v>
      </c>
      <c r="R338" s="298" t="s">
        <v>28</v>
      </c>
      <c r="S338" s="298" t="s">
        <v>28</v>
      </c>
      <c r="T338" s="299">
        <v>260.229</v>
      </c>
      <c r="U338" s="299">
        <v>68.674</v>
      </c>
      <c r="V338" s="299">
        <v>0.0</v>
      </c>
      <c r="W338" s="299">
        <v>44.0</v>
      </c>
      <c r="X338" s="299">
        <v>78.18477</v>
      </c>
      <c r="Y338" s="253">
        <f t="shared" si="33"/>
        <v>21.48224539</v>
      </c>
      <c r="Z338" s="300">
        <v>84.687</v>
      </c>
      <c r="AA338" s="301">
        <v>856.85404</v>
      </c>
      <c r="AB338" s="302">
        <v>492.89452</v>
      </c>
      <c r="AC338" s="302">
        <v>0.008878</v>
      </c>
      <c r="AD338" s="303"/>
      <c r="AE338" s="298"/>
      <c r="AF338" s="304"/>
      <c r="AG338" s="298"/>
      <c r="AH338" s="242"/>
      <c r="AI338" s="60"/>
      <c r="AJ338" s="243"/>
      <c r="AL338" s="123"/>
      <c r="AM338" s="123"/>
      <c r="AN338" s="123"/>
      <c r="AO338" s="123"/>
      <c r="AP338" s="123"/>
      <c r="AQ338" s="123"/>
      <c r="AR338" s="123"/>
      <c r="AS338" s="123"/>
    </row>
    <row r="339">
      <c r="A339" s="24">
        <v>337.0</v>
      </c>
      <c r="B339" s="260" t="s">
        <v>26</v>
      </c>
      <c r="C339" s="298" t="s">
        <v>27</v>
      </c>
      <c r="D339" s="298" t="s">
        <v>27</v>
      </c>
      <c r="E339" s="298" t="s">
        <v>205</v>
      </c>
      <c r="F339" s="298" t="s">
        <v>28</v>
      </c>
      <c r="G339" s="299">
        <v>32.0</v>
      </c>
      <c r="H339" s="298" t="s">
        <v>53</v>
      </c>
      <c r="I339" s="298" t="s">
        <v>30</v>
      </c>
      <c r="J339" s="298">
        <v>8.0</v>
      </c>
      <c r="K339" s="298" t="s">
        <v>37</v>
      </c>
      <c r="L339" s="298" t="s">
        <v>27</v>
      </c>
      <c r="M339" s="298" t="s">
        <v>27</v>
      </c>
      <c r="N339" s="298">
        <v>5.0</v>
      </c>
      <c r="O339" s="298">
        <v>5.0</v>
      </c>
      <c r="P339" s="298">
        <v>6.0</v>
      </c>
      <c r="Q339" s="298">
        <v>5.0</v>
      </c>
      <c r="R339" s="298" t="s">
        <v>28</v>
      </c>
      <c r="S339" s="298" t="s">
        <v>27</v>
      </c>
      <c r="T339" s="299">
        <v>710.802</v>
      </c>
      <c r="U339" s="299">
        <v>275.72</v>
      </c>
      <c r="V339" s="299">
        <v>0.0</v>
      </c>
      <c r="W339" s="299">
        <v>266.0</v>
      </c>
      <c r="X339" s="299">
        <v>242.09271</v>
      </c>
      <c r="Y339" s="253">
        <f t="shared" si="33"/>
        <v>70.37060941</v>
      </c>
      <c r="Z339" s="300">
        <v>259.026</v>
      </c>
      <c r="AA339" s="301">
        <v>794.1273</v>
      </c>
      <c r="AB339" s="302">
        <v>450.09226</v>
      </c>
      <c r="AC339" s="302">
        <v>0.009726</v>
      </c>
      <c r="AD339" s="303"/>
      <c r="AE339" s="298"/>
      <c r="AF339" s="304"/>
      <c r="AG339" s="298"/>
      <c r="AH339" s="242"/>
      <c r="AI339" s="60"/>
      <c r="AJ339" s="243"/>
      <c r="AL339" s="123"/>
      <c r="AM339" s="123"/>
      <c r="AN339" s="123"/>
      <c r="AO339" s="123"/>
      <c r="AP339" s="123"/>
      <c r="AQ339" s="123"/>
      <c r="AR339" s="123"/>
      <c r="AS339" s="123"/>
    </row>
    <row r="340">
      <c r="A340" s="24">
        <v>338.0</v>
      </c>
      <c r="B340" s="260" t="s">
        <v>26</v>
      </c>
      <c r="C340" s="298" t="s">
        <v>27</v>
      </c>
      <c r="D340" s="298" t="s">
        <v>27</v>
      </c>
      <c r="E340" s="298" t="s">
        <v>205</v>
      </c>
      <c r="F340" s="298" t="s">
        <v>28</v>
      </c>
      <c r="G340" s="299">
        <v>32.0</v>
      </c>
      <c r="H340" s="298" t="s">
        <v>53</v>
      </c>
      <c r="I340" s="298" t="s">
        <v>30</v>
      </c>
      <c r="J340" s="298">
        <v>8.0</v>
      </c>
      <c r="K340" s="298" t="s">
        <v>38</v>
      </c>
      <c r="L340" s="298" t="s">
        <v>27</v>
      </c>
      <c r="M340" s="298" t="s">
        <v>27</v>
      </c>
      <c r="N340" s="298">
        <v>7.0</v>
      </c>
      <c r="O340" s="298">
        <v>5.0</v>
      </c>
      <c r="P340" s="298">
        <v>8.0</v>
      </c>
      <c r="Q340" s="298">
        <v>8.0</v>
      </c>
      <c r="R340" s="298" t="s">
        <v>27</v>
      </c>
      <c r="S340" s="298" t="s">
        <v>27</v>
      </c>
      <c r="T340" s="299">
        <v>785.656</v>
      </c>
      <c r="U340" s="299">
        <v>229.062</v>
      </c>
      <c r="V340" s="299">
        <v>0.0</v>
      </c>
      <c r="W340" s="299">
        <v>238.0</v>
      </c>
      <c r="X340" s="299">
        <v>92.71825</v>
      </c>
      <c r="Y340" s="253">
        <f t="shared" si="33"/>
        <v>52.51108001</v>
      </c>
      <c r="Z340" s="300">
        <v>114.119</v>
      </c>
      <c r="AA340" s="301">
        <v>654.75332</v>
      </c>
      <c r="AB340" s="301">
        <v>478.17313</v>
      </c>
      <c r="AC340" s="301">
        <v>0.011264</v>
      </c>
      <c r="AD340" s="305"/>
      <c r="AE340" s="300"/>
      <c r="AF340" s="306"/>
      <c r="AG340" s="319"/>
      <c r="AH340" s="242"/>
      <c r="AI340" s="60"/>
      <c r="AJ340" s="243"/>
      <c r="AL340" s="123"/>
      <c r="AM340" s="123"/>
      <c r="AN340" s="123"/>
      <c r="AO340" s="123"/>
      <c r="AP340" s="123"/>
      <c r="AQ340" s="123"/>
      <c r="AR340" s="123"/>
      <c r="AS340" s="123"/>
    </row>
    <row r="341">
      <c r="A341" s="24">
        <v>339.0</v>
      </c>
      <c r="B341" s="260" t="s">
        <v>26</v>
      </c>
      <c r="C341" s="298" t="s">
        <v>27</v>
      </c>
      <c r="D341" s="298" t="s">
        <v>27</v>
      </c>
      <c r="E341" s="298" t="s">
        <v>205</v>
      </c>
      <c r="F341" s="298" t="s">
        <v>28</v>
      </c>
      <c r="G341" s="299">
        <v>32.0</v>
      </c>
      <c r="H341" s="298" t="s">
        <v>53</v>
      </c>
      <c r="I341" s="298" t="s">
        <v>30</v>
      </c>
      <c r="J341" s="298">
        <v>8.0</v>
      </c>
      <c r="K341" s="298" t="s">
        <v>39</v>
      </c>
      <c r="L341" s="298" t="s">
        <v>27</v>
      </c>
      <c r="M341" s="298" t="s">
        <v>27</v>
      </c>
      <c r="N341" s="298">
        <v>5.0</v>
      </c>
      <c r="O341" s="298">
        <v>6.0</v>
      </c>
      <c r="P341" s="298">
        <v>6.0</v>
      </c>
      <c r="Q341" s="298">
        <v>6.0</v>
      </c>
      <c r="R341" s="298" t="s">
        <v>28</v>
      </c>
      <c r="S341" s="298" t="s">
        <v>27</v>
      </c>
      <c r="T341" s="299">
        <v>411.015</v>
      </c>
      <c r="U341" s="299">
        <v>135.266</v>
      </c>
      <c r="V341" s="299">
        <v>298.0</v>
      </c>
      <c r="W341" s="299">
        <v>157.0</v>
      </c>
      <c r="X341" s="299">
        <v>616.75827</v>
      </c>
      <c r="Y341" s="253">
        <f t="shared" si="33"/>
        <v>93.99941651</v>
      </c>
      <c r="Z341" s="300">
        <v>632.756</v>
      </c>
      <c r="AA341" s="301">
        <v>1152.943987</v>
      </c>
      <c r="AB341" s="302">
        <v>496.14445</v>
      </c>
      <c r="AC341" s="302">
        <v>0.669645</v>
      </c>
      <c r="AD341" s="303"/>
      <c r="AE341" s="298"/>
      <c r="AF341" s="304"/>
      <c r="AG341" s="298"/>
      <c r="AH341" s="242"/>
      <c r="AI341" s="60"/>
      <c r="AJ341" s="243"/>
      <c r="AL341" s="123"/>
      <c r="AM341" s="123"/>
      <c r="AN341" s="123"/>
      <c r="AO341" s="123"/>
      <c r="AP341" s="123"/>
      <c r="AQ341" s="123"/>
      <c r="AR341" s="123"/>
      <c r="AS341" s="123"/>
    </row>
    <row r="342">
      <c r="A342" s="24">
        <v>340.0</v>
      </c>
      <c r="B342" s="260" t="s">
        <v>26</v>
      </c>
      <c r="C342" s="298" t="s">
        <v>27</v>
      </c>
      <c r="D342" s="298" t="s">
        <v>27</v>
      </c>
      <c r="E342" s="298" t="s">
        <v>205</v>
      </c>
      <c r="F342" s="298" t="s">
        <v>28</v>
      </c>
      <c r="G342" s="299">
        <v>32.0</v>
      </c>
      <c r="H342" s="298" t="s">
        <v>53</v>
      </c>
      <c r="I342" s="298" t="s">
        <v>30</v>
      </c>
      <c r="J342" s="298">
        <v>8.0</v>
      </c>
      <c r="K342" s="298" t="s">
        <v>40</v>
      </c>
      <c r="L342" s="298" t="s">
        <v>27</v>
      </c>
      <c r="M342" s="298" t="s">
        <v>28</v>
      </c>
      <c r="N342" s="298">
        <v>3.0</v>
      </c>
      <c r="O342" s="298">
        <v>4.0</v>
      </c>
      <c r="P342" s="298">
        <v>4.0</v>
      </c>
      <c r="Q342" s="298">
        <v>4.0</v>
      </c>
      <c r="R342" s="298" t="s">
        <v>28</v>
      </c>
      <c r="S342" s="298" t="s">
        <v>27</v>
      </c>
      <c r="T342" s="299">
        <v>558.836</v>
      </c>
      <c r="U342" s="299">
        <v>221.699</v>
      </c>
      <c r="V342" s="299">
        <v>11.0</v>
      </c>
      <c r="W342" s="299">
        <v>283.0</v>
      </c>
      <c r="X342" s="299">
        <v>237.04939</v>
      </c>
      <c r="Y342" s="253">
        <f t="shared" si="33"/>
        <v>83.19669894</v>
      </c>
      <c r="Z342" s="300">
        <v>250.765</v>
      </c>
      <c r="AA342" s="301">
        <v>781.00563</v>
      </c>
      <c r="AB342" s="302">
        <v>496.0697</v>
      </c>
      <c r="AC342" s="302">
        <v>0.009493</v>
      </c>
      <c r="AD342" s="303"/>
      <c r="AE342" s="298"/>
      <c r="AF342" s="304"/>
      <c r="AG342" s="298"/>
      <c r="AH342" s="242"/>
      <c r="AI342" s="60"/>
      <c r="AJ342" s="243"/>
      <c r="AL342" s="123"/>
      <c r="AM342" s="123"/>
      <c r="AN342" s="123"/>
      <c r="AO342" s="123"/>
      <c r="AP342" s="123"/>
      <c r="AQ342" s="123"/>
      <c r="AR342" s="123"/>
      <c r="AS342" s="123"/>
    </row>
    <row r="343">
      <c r="A343" s="132">
        <v>341.0</v>
      </c>
      <c r="B343" s="307" t="s">
        <v>26</v>
      </c>
      <c r="C343" s="308" t="s">
        <v>27</v>
      </c>
      <c r="D343" s="308" t="s">
        <v>27</v>
      </c>
      <c r="E343" s="308" t="s">
        <v>205</v>
      </c>
      <c r="F343" s="308" t="s">
        <v>28</v>
      </c>
      <c r="G343" s="309">
        <v>32.0</v>
      </c>
      <c r="H343" s="308" t="s">
        <v>53</v>
      </c>
      <c r="I343" s="308" t="s">
        <v>30</v>
      </c>
      <c r="J343" s="308">
        <v>8.0</v>
      </c>
      <c r="K343" s="308" t="s">
        <v>41</v>
      </c>
      <c r="L343" s="308" t="s">
        <v>27</v>
      </c>
      <c r="M343" s="308" t="s">
        <v>27</v>
      </c>
      <c r="N343" s="308">
        <v>4.0</v>
      </c>
      <c r="O343" s="308">
        <v>0.0</v>
      </c>
      <c r="P343" s="308">
        <v>6.0</v>
      </c>
      <c r="Q343" s="308">
        <v>3.0</v>
      </c>
      <c r="R343" s="308" t="s">
        <v>28</v>
      </c>
      <c r="S343" s="308" t="s">
        <v>27</v>
      </c>
      <c r="T343" s="308"/>
      <c r="U343" s="308"/>
      <c r="V343" s="308"/>
      <c r="W343" s="308"/>
      <c r="X343" s="308"/>
      <c r="Y343" s="308"/>
      <c r="Z343" s="308"/>
      <c r="AA343" s="308"/>
      <c r="AB343" s="308"/>
      <c r="AC343" s="308"/>
      <c r="AD343" s="310"/>
      <c r="AE343" s="308"/>
      <c r="AF343" s="311"/>
      <c r="AG343" s="312" t="s">
        <v>206</v>
      </c>
      <c r="AH343" s="242"/>
      <c r="AI343" s="60"/>
      <c r="AJ343" s="243"/>
      <c r="AL343" s="123"/>
      <c r="AM343" s="123"/>
      <c r="AN343" s="123"/>
      <c r="AO343" s="123"/>
      <c r="AP343" s="123"/>
      <c r="AQ343" s="123"/>
      <c r="AR343" s="123"/>
      <c r="AS343" s="123"/>
    </row>
    <row r="344">
      <c r="A344" s="24">
        <v>342.0</v>
      </c>
      <c r="B344" s="260" t="s">
        <v>26</v>
      </c>
      <c r="C344" s="298" t="s">
        <v>27</v>
      </c>
      <c r="D344" s="298" t="s">
        <v>27</v>
      </c>
      <c r="E344" s="298" t="s">
        <v>205</v>
      </c>
      <c r="F344" s="298" t="s">
        <v>28</v>
      </c>
      <c r="G344" s="299">
        <v>32.0</v>
      </c>
      <c r="H344" s="298" t="s">
        <v>53</v>
      </c>
      <c r="I344" s="298" t="s">
        <v>30</v>
      </c>
      <c r="J344" s="298">
        <v>8.0</v>
      </c>
      <c r="K344" s="298" t="s">
        <v>42</v>
      </c>
      <c r="L344" s="298" t="s">
        <v>27</v>
      </c>
      <c r="M344" s="298" t="s">
        <v>28</v>
      </c>
      <c r="N344" s="298">
        <v>1.0</v>
      </c>
      <c r="O344" s="298">
        <v>5.0</v>
      </c>
      <c r="P344" s="298">
        <v>2.0</v>
      </c>
      <c r="Q344" s="298">
        <v>2.0</v>
      </c>
      <c r="R344" s="298" t="s">
        <v>27</v>
      </c>
      <c r="S344" s="298" t="s">
        <v>27</v>
      </c>
      <c r="T344" s="299">
        <v>377.991</v>
      </c>
      <c r="U344" s="299">
        <v>87.587</v>
      </c>
      <c r="V344" s="299">
        <v>71.0</v>
      </c>
      <c r="W344" s="299">
        <v>114.0</v>
      </c>
      <c r="X344" s="299">
        <v>253.12373</v>
      </c>
      <c r="Y344" s="253">
        <f t="shared" ref="Y344:Y353" si="34">iferror(X344/(AA344-AB344-AC344)*100,"")</f>
        <v>84.24837036</v>
      </c>
      <c r="Z344" s="300">
        <v>266.404</v>
      </c>
      <c r="AA344" s="301">
        <v>782.12311</v>
      </c>
      <c r="AB344" s="302">
        <v>481.6632</v>
      </c>
      <c r="AC344" s="302">
        <v>0.010502</v>
      </c>
      <c r="AD344" s="303"/>
      <c r="AE344" s="298"/>
      <c r="AF344" s="304"/>
      <c r="AG344" s="298"/>
      <c r="AH344" s="242"/>
      <c r="AI344" s="60"/>
      <c r="AJ344" s="243"/>
      <c r="AL344" s="123"/>
      <c r="AM344" s="123"/>
      <c r="AN344" s="123"/>
      <c r="AO344" s="123"/>
      <c r="AP344" s="123"/>
      <c r="AQ344" s="123"/>
      <c r="AR344" s="123"/>
      <c r="AS344" s="123"/>
    </row>
    <row r="345">
      <c r="A345" s="24">
        <v>343.0</v>
      </c>
      <c r="B345" s="260" t="s">
        <v>26</v>
      </c>
      <c r="C345" s="298" t="s">
        <v>27</v>
      </c>
      <c r="D345" s="298" t="s">
        <v>27</v>
      </c>
      <c r="E345" s="298" t="s">
        <v>205</v>
      </c>
      <c r="F345" s="298" t="s">
        <v>28</v>
      </c>
      <c r="G345" s="299">
        <v>32.0</v>
      </c>
      <c r="H345" s="298" t="s">
        <v>53</v>
      </c>
      <c r="I345" s="298" t="s">
        <v>30</v>
      </c>
      <c r="J345" s="298">
        <v>8.0</v>
      </c>
      <c r="K345" s="298" t="s">
        <v>43</v>
      </c>
      <c r="L345" s="298" t="s">
        <v>27</v>
      </c>
      <c r="M345" s="298" t="s">
        <v>27</v>
      </c>
      <c r="N345" s="298">
        <v>1.0</v>
      </c>
      <c r="O345" s="298">
        <v>0.0</v>
      </c>
      <c r="P345" s="298">
        <v>2.0</v>
      </c>
      <c r="Q345" s="298">
        <v>2.0</v>
      </c>
      <c r="R345" s="298" t="s">
        <v>28</v>
      </c>
      <c r="S345" s="298" t="s">
        <v>27</v>
      </c>
      <c r="T345" s="299">
        <v>151.301</v>
      </c>
      <c r="U345" s="299">
        <v>63.651</v>
      </c>
      <c r="V345" s="299">
        <v>0.0</v>
      </c>
      <c r="W345" s="299">
        <v>71.0</v>
      </c>
      <c r="X345" s="299">
        <v>1935.960667</v>
      </c>
      <c r="Y345" s="253">
        <f t="shared" si="34"/>
        <v>95.08634829</v>
      </c>
      <c r="Z345" s="300">
        <v>1939.124</v>
      </c>
      <c r="AA345" s="301">
        <v>2507.47281</v>
      </c>
      <c r="AB345" s="302">
        <v>471.46172</v>
      </c>
      <c r="AC345" s="302">
        <v>0.008339</v>
      </c>
      <c r="AD345" s="303"/>
      <c r="AE345" s="298"/>
      <c r="AF345" s="304"/>
      <c r="AG345" s="298"/>
      <c r="AH345" s="242"/>
      <c r="AI345" s="60"/>
      <c r="AJ345" s="243"/>
      <c r="AL345" s="123"/>
      <c r="AM345" s="123"/>
      <c r="AN345" s="123"/>
      <c r="AO345" s="123"/>
      <c r="AP345" s="123"/>
      <c r="AQ345" s="123"/>
      <c r="AR345" s="123"/>
      <c r="AS345" s="123"/>
    </row>
    <row r="346">
      <c r="A346" s="24">
        <v>344.0</v>
      </c>
      <c r="B346" s="260" t="s">
        <v>26</v>
      </c>
      <c r="C346" s="298" t="s">
        <v>27</v>
      </c>
      <c r="D346" s="298" t="s">
        <v>27</v>
      </c>
      <c r="E346" s="298" t="s">
        <v>205</v>
      </c>
      <c r="F346" s="298" t="s">
        <v>28</v>
      </c>
      <c r="G346" s="299">
        <v>32.0</v>
      </c>
      <c r="H346" s="298" t="s">
        <v>53</v>
      </c>
      <c r="I346" s="298" t="s">
        <v>30</v>
      </c>
      <c r="J346" s="298">
        <v>8.0</v>
      </c>
      <c r="K346" s="298" t="s">
        <v>44</v>
      </c>
      <c r="L346" s="298" t="s">
        <v>27</v>
      </c>
      <c r="M346" s="298" t="s">
        <v>28</v>
      </c>
      <c r="N346" s="298">
        <v>1.0</v>
      </c>
      <c r="O346" s="298">
        <v>4.0</v>
      </c>
      <c r="P346" s="298">
        <v>2.0</v>
      </c>
      <c r="Q346" s="298">
        <v>2.0</v>
      </c>
      <c r="R346" s="298" t="s">
        <v>27</v>
      </c>
      <c r="S346" s="298" t="s">
        <v>28</v>
      </c>
      <c r="T346" s="299">
        <v>412.869</v>
      </c>
      <c r="U346" s="299">
        <v>106.88</v>
      </c>
      <c r="V346" s="299">
        <v>0.0</v>
      </c>
      <c r="W346" s="299">
        <v>72.0</v>
      </c>
      <c r="X346" s="299">
        <v>58.27948</v>
      </c>
      <c r="Y346" s="253">
        <f t="shared" si="34"/>
        <v>57.81953657</v>
      </c>
      <c r="Z346" s="300">
        <v>68.205</v>
      </c>
      <c r="AA346" s="301">
        <v>567.07557</v>
      </c>
      <c r="AB346" s="302">
        <v>466.27143</v>
      </c>
      <c r="AC346" s="302">
        <v>0.008659</v>
      </c>
      <c r="AD346" s="303"/>
      <c r="AE346" s="298"/>
      <c r="AF346" s="304"/>
      <c r="AG346" s="298"/>
      <c r="AH346" s="242"/>
      <c r="AI346" s="60"/>
      <c r="AJ346" s="243"/>
      <c r="AL346" s="123"/>
      <c r="AM346" s="123"/>
      <c r="AN346" s="123"/>
      <c r="AO346" s="123"/>
      <c r="AP346" s="123"/>
      <c r="AQ346" s="123"/>
      <c r="AR346" s="123"/>
      <c r="AS346" s="123"/>
    </row>
    <row r="347">
      <c r="A347" s="24">
        <v>345.0</v>
      </c>
      <c r="B347" s="260" t="s">
        <v>26</v>
      </c>
      <c r="C347" s="298" t="s">
        <v>27</v>
      </c>
      <c r="D347" s="298" t="s">
        <v>27</v>
      </c>
      <c r="E347" s="298" t="s">
        <v>205</v>
      </c>
      <c r="F347" s="298" t="s">
        <v>28</v>
      </c>
      <c r="G347" s="299">
        <v>32.0</v>
      </c>
      <c r="H347" s="298" t="s">
        <v>53</v>
      </c>
      <c r="I347" s="298" t="s">
        <v>30</v>
      </c>
      <c r="J347" s="298">
        <v>8.0</v>
      </c>
      <c r="K347" s="298" t="s">
        <v>45</v>
      </c>
      <c r="L347" s="298" t="s">
        <v>27</v>
      </c>
      <c r="M347" s="298" t="s">
        <v>27</v>
      </c>
      <c r="N347" s="298">
        <v>1.0</v>
      </c>
      <c r="O347" s="298">
        <v>4.0</v>
      </c>
      <c r="P347" s="298">
        <v>2.0</v>
      </c>
      <c r="Q347" s="298">
        <v>2.0</v>
      </c>
      <c r="R347" s="298" t="s">
        <v>28</v>
      </c>
      <c r="S347" s="298" t="s">
        <v>27</v>
      </c>
      <c r="T347" s="299">
        <v>293.673</v>
      </c>
      <c r="U347" s="299">
        <v>98.209</v>
      </c>
      <c r="V347" s="299">
        <v>0.0</v>
      </c>
      <c r="W347" s="299">
        <v>108.0</v>
      </c>
      <c r="X347" s="299">
        <v>56.17428</v>
      </c>
      <c r="Y347" s="253">
        <f t="shared" si="34"/>
        <v>41.03855654</v>
      </c>
      <c r="Z347" s="298">
        <v>64.288</v>
      </c>
      <c r="AA347" s="299">
        <v>605.25501</v>
      </c>
      <c r="AB347" s="299">
        <v>468.36397</v>
      </c>
      <c r="AC347" s="299">
        <v>0.009325</v>
      </c>
      <c r="AD347" s="303"/>
      <c r="AE347" s="298"/>
      <c r="AF347" s="304"/>
      <c r="AG347" s="298"/>
      <c r="AH347" s="242"/>
      <c r="AI347" s="60"/>
      <c r="AJ347" s="243"/>
      <c r="AL347" s="123"/>
      <c r="AM347" s="123"/>
      <c r="AN347" s="123"/>
      <c r="AO347" s="123"/>
      <c r="AP347" s="123"/>
      <c r="AQ347" s="123"/>
      <c r="AR347" s="123"/>
      <c r="AS347" s="123"/>
    </row>
    <row r="348">
      <c r="A348" s="24">
        <v>346.0</v>
      </c>
      <c r="B348" s="314" t="s">
        <v>26</v>
      </c>
      <c r="C348" s="315" t="s">
        <v>27</v>
      </c>
      <c r="D348" s="315" t="s">
        <v>27</v>
      </c>
      <c r="E348" s="298" t="s">
        <v>205</v>
      </c>
      <c r="F348" s="315" t="s">
        <v>28</v>
      </c>
      <c r="G348" s="299">
        <v>32.0</v>
      </c>
      <c r="H348" s="315" t="s">
        <v>53</v>
      </c>
      <c r="I348" s="315" t="s">
        <v>30</v>
      </c>
      <c r="J348" s="298">
        <v>8.0</v>
      </c>
      <c r="K348" s="315" t="s">
        <v>46</v>
      </c>
      <c r="L348" s="315" t="s">
        <v>27</v>
      </c>
      <c r="M348" s="315" t="s">
        <v>27</v>
      </c>
      <c r="N348" s="315">
        <v>1.0</v>
      </c>
      <c r="O348" s="315">
        <v>0.0</v>
      </c>
      <c r="P348" s="315">
        <v>3.0</v>
      </c>
      <c r="Q348" s="315">
        <v>3.0</v>
      </c>
      <c r="R348" s="315" t="s">
        <v>28</v>
      </c>
      <c r="S348" s="315" t="s">
        <v>27</v>
      </c>
      <c r="T348" s="299">
        <v>599.92</v>
      </c>
      <c r="U348" s="299">
        <v>222.756</v>
      </c>
      <c r="V348" s="299">
        <v>335.0</v>
      </c>
      <c r="W348" s="299">
        <v>328.0</v>
      </c>
      <c r="X348" s="299">
        <v>551.64674</v>
      </c>
      <c r="Y348" s="253">
        <f t="shared" si="34"/>
        <v>80.06679571</v>
      </c>
      <c r="Z348" s="313">
        <v>563.452</v>
      </c>
      <c r="AA348" s="301">
        <v>1197.262813</v>
      </c>
      <c r="AB348" s="302">
        <v>508.26732</v>
      </c>
      <c r="AC348" s="302">
        <v>0.012332</v>
      </c>
      <c r="AD348" s="317"/>
      <c r="AE348" s="315"/>
      <c r="AF348" s="318"/>
      <c r="AG348" s="315"/>
      <c r="AH348" s="242"/>
      <c r="AI348" s="60"/>
      <c r="AJ348" s="243"/>
      <c r="AL348" s="123"/>
      <c r="AM348" s="123"/>
      <c r="AN348" s="123"/>
      <c r="AO348" s="123"/>
      <c r="AP348" s="123"/>
      <c r="AQ348" s="123"/>
      <c r="AR348" s="123"/>
      <c r="AS348" s="123"/>
    </row>
    <row r="349">
      <c r="A349" s="24">
        <v>347.0</v>
      </c>
      <c r="B349" s="260" t="s">
        <v>26</v>
      </c>
      <c r="C349" s="298" t="s">
        <v>27</v>
      </c>
      <c r="D349" s="298" t="s">
        <v>27</v>
      </c>
      <c r="E349" s="298" t="s">
        <v>205</v>
      </c>
      <c r="F349" s="298" t="s">
        <v>28</v>
      </c>
      <c r="G349" s="299">
        <v>32.0</v>
      </c>
      <c r="H349" s="298" t="s">
        <v>53</v>
      </c>
      <c r="I349" s="298" t="s">
        <v>30</v>
      </c>
      <c r="J349" s="298">
        <v>8.0</v>
      </c>
      <c r="K349" s="298" t="s">
        <v>47</v>
      </c>
      <c r="L349" s="298" t="s">
        <v>27</v>
      </c>
      <c r="M349" s="298" t="s">
        <v>27</v>
      </c>
      <c r="N349" s="298">
        <v>2.0</v>
      </c>
      <c r="O349" s="298">
        <v>3.0</v>
      </c>
      <c r="P349" s="298">
        <v>3.0</v>
      </c>
      <c r="Q349" s="298">
        <v>2.0</v>
      </c>
      <c r="R349" s="298" t="s">
        <v>28</v>
      </c>
      <c r="S349" s="298" t="s">
        <v>28</v>
      </c>
      <c r="T349" s="302">
        <v>358.986</v>
      </c>
      <c r="U349" s="302">
        <v>54.72</v>
      </c>
      <c r="V349" s="302">
        <v>0.0</v>
      </c>
      <c r="W349" s="302">
        <v>41.0</v>
      </c>
      <c r="X349" s="302">
        <v>213.0922</v>
      </c>
      <c r="Y349" s="253">
        <f t="shared" si="34"/>
        <v>86.22472355</v>
      </c>
      <c r="Z349" s="313">
        <v>234.591</v>
      </c>
      <c r="AA349" s="316">
        <v>702.25844</v>
      </c>
      <c r="AB349" s="302">
        <v>455.11133</v>
      </c>
      <c r="AC349" s="302">
        <v>0.011264</v>
      </c>
      <c r="AD349" s="303"/>
      <c r="AE349" s="298"/>
      <c r="AF349" s="304"/>
      <c r="AG349" s="298"/>
      <c r="AH349" s="242"/>
      <c r="AI349" s="60"/>
      <c r="AJ349" s="243"/>
      <c r="AL349" s="123"/>
      <c r="AM349" s="123"/>
      <c r="AN349" s="123"/>
      <c r="AO349" s="123"/>
      <c r="AP349" s="123"/>
      <c r="AQ349" s="123"/>
      <c r="AR349" s="123"/>
      <c r="AS349" s="123"/>
    </row>
    <row r="350">
      <c r="A350" s="24">
        <v>348.0</v>
      </c>
      <c r="B350" s="260" t="s">
        <v>26</v>
      </c>
      <c r="C350" s="298" t="s">
        <v>27</v>
      </c>
      <c r="D350" s="298" t="s">
        <v>27</v>
      </c>
      <c r="E350" s="298" t="s">
        <v>205</v>
      </c>
      <c r="F350" s="298" t="s">
        <v>28</v>
      </c>
      <c r="G350" s="299">
        <v>32.0</v>
      </c>
      <c r="H350" s="298" t="s">
        <v>53</v>
      </c>
      <c r="I350" s="298" t="s">
        <v>30</v>
      </c>
      <c r="J350" s="298">
        <v>8.0</v>
      </c>
      <c r="K350" s="298" t="s">
        <v>48</v>
      </c>
      <c r="L350" s="298" t="s">
        <v>27</v>
      </c>
      <c r="M350" s="298" t="s">
        <v>27</v>
      </c>
      <c r="N350" s="298">
        <v>2.0</v>
      </c>
      <c r="O350" s="298">
        <v>2.0</v>
      </c>
      <c r="P350" s="298">
        <v>4.0</v>
      </c>
      <c r="Q350" s="298">
        <v>3.0</v>
      </c>
      <c r="R350" s="298" t="s">
        <v>28</v>
      </c>
      <c r="S350" s="298" t="s">
        <v>27</v>
      </c>
      <c r="T350" s="299">
        <v>421.577</v>
      </c>
      <c r="U350" s="299">
        <v>187.555</v>
      </c>
      <c r="V350" s="299">
        <v>261.0</v>
      </c>
      <c r="W350" s="299">
        <v>195.0</v>
      </c>
      <c r="X350" s="299">
        <v>354.67117</v>
      </c>
      <c r="Y350" s="253">
        <f t="shared" si="34"/>
        <v>49.01710437</v>
      </c>
      <c r="Z350" s="300">
        <v>362.751</v>
      </c>
      <c r="AA350" s="301">
        <v>1230.824685</v>
      </c>
      <c r="AB350" s="302">
        <v>507.24913</v>
      </c>
      <c r="AC350" s="302">
        <v>0.009415</v>
      </c>
      <c r="AD350" s="303"/>
      <c r="AE350" s="298"/>
      <c r="AF350" s="304"/>
      <c r="AG350" s="298"/>
      <c r="AH350" s="242"/>
      <c r="AI350" s="60"/>
      <c r="AJ350" s="243"/>
      <c r="AL350" s="123"/>
      <c r="AM350" s="123"/>
      <c r="AN350" s="123"/>
      <c r="AO350" s="123"/>
      <c r="AP350" s="123"/>
      <c r="AQ350" s="123"/>
      <c r="AR350" s="123"/>
      <c r="AS350" s="123"/>
    </row>
    <row r="351">
      <c r="A351" s="24">
        <v>349.0</v>
      </c>
      <c r="B351" s="260" t="s">
        <v>26</v>
      </c>
      <c r="C351" s="298" t="s">
        <v>27</v>
      </c>
      <c r="D351" s="298" t="s">
        <v>27</v>
      </c>
      <c r="E351" s="298" t="s">
        <v>205</v>
      </c>
      <c r="F351" s="298" t="s">
        <v>28</v>
      </c>
      <c r="G351" s="299">
        <v>32.0</v>
      </c>
      <c r="H351" s="298" t="s">
        <v>53</v>
      </c>
      <c r="I351" s="298" t="s">
        <v>30</v>
      </c>
      <c r="J351" s="298">
        <v>8.0</v>
      </c>
      <c r="K351" s="298" t="s">
        <v>49</v>
      </c>
      <c r="L351" s="298" t="s">
        <v>27</v>
      </c>
      <c r="M351" s="298" t="s">
        <v>28</v>
      </c>
      <c r="N351" s="298">
        <v>1.0</v>
      </c>
      <c r="O351" s="298">
        <v>6.0</v>
      </c>
      <c r="P351" s="298">
        <v>2.0</v>
      </c>
      <c r="Q351" s="298">
        <v>2.0</v>
      </c>
      <c r="R351" s="298" t="s">
        <v>28</v>
      </c>
      <c r="S351" s="298" t="s">
        <v>28</v>
      </c>
      <c r="T351" s="299">
        <v>813.743</v>
      </c>
      <c r="U351" s="299">
        <v>256.839</v>
      </c>
      <c r="V351" s="299">
        <v>428.0</v>
      </c>
      <c r="W351" s="299">
        <v>169.0</v>
      </c>
      <c r="X351" s="299">
        <v>548.0563</v>
      </c>
      <c r="Y351" s="253">
        <f t="shared" si="34"/>
        <v>94.81813803</v>
      </c>
      <c r="Z351" s="300">
        <v>570.113</v>
      </c>
      <c r="AA351" s="301">
        <v>1043.004592</v>
      </c>
      <c r="AB351" s="302">
        <v>464.98376</v>
      </c>
      <c r="AC351" s="302">
        <v>0.012962</v>
      </c>
      <c r="AD351" s="303"/>
      <c r="AE351" s="298"/>
      <c r="AF351" s="304"/>
      <c r="AG351" s="298"/>
      <c r="AH351" s="242"/>
      <c r="AI351" s="60"/>
      <c r="AJ351" s="243"/>
      <c r="AL351" s="123"/>
      <c r="AM351" s="123"/>
      <c r="AN351" s="123"/>
      <c r="AO351" s="123"/>
      <c r="AP351" s="123"/>
      <c r="AQ351" s="123"/>
      <c r="AR351" s="123"/>
      <c r="AS351" s="123"/>
    </row>
    <row r="352">
      <c r="A352" s="24">
        <v>350.0</v>
      </c>
      <c r="B352" s="260" t="s">
        <v>26</v>
      </c>
      <c r="C352" s="298" t="s">
        <v>27</v>
      </c>
      <c r="D352" s="298" t="s">
        <v>27</v>
      </c>
      <c r="E352" s="298" t="s">
        <v>205</v>
      </c>
      <c r="F352" s="298" t="s">
        <v>28</v>
      </c>
      <c r="G352" s="299">
        <v>32.0</v>
      </c>
      <c r="H352" s="298" t="s">
        <v>53</v>
      </c>
      <c r="I352" s="298" t="s">
        <v>30</v>
      </c>
      <c r="J352" s="298">
        <v>8.0</v>
      </c>
      <c r="K352" s="298" t="s">
        <v>50</v>
      </c>
      <c r="L352" s="298" t="s">
        <v>27</v>
      </c>
      <c r="M352" s="298" t="s">
        <v>27</v>
      </c>
      <c r="N352" s="298">
        <v>2.0</v>
      </c>
      <c r="O352" s="298">
        <v>3.0</v>
      </c>
      <c r="P352" s="298">
        <v>5.0</v>
      </c>
      <c r="Q352" s="298">
        <v>5.0</v>
      </c>
      <c r="R352" s="298" t="s">
        <v>28</v>
      </c>
      <c r="S352" s="298" t="s">
        <v>27</v>
      </c>
      <c r="T352" s="299">
        <v>595.385</v>
      </c>
      <c r="U352" s="299">
        <v>216.295</v>
      </c>
      <c r="V352" s="299">
        <v>0.0</v>
      </c>
      <c r="W352" s="299">
        <v>258.0</v>
      </c>
      <c r="X352" s="299">
        <v>149.73262</v>
      </c>
      <c r="Y352" s="253">
        <f t="shared" si="34"/>
        <v>68.86278144</v>
      </c>
      <c r="Z352" s="300">
        <v>169.594</v>
      </c>
      <c r="AA352" s="301">
        <v>693.87611</v>
      </c>
      <c r="AB352" s="302">
        <v>476.4284</v>
      </c>
      <c r="AC352" s="302">
        <v>0.011503</v>
      </c>
      <c r="AD352" s="303"/>
      <c r="AE352" s="298"/>
      <c r="AF352" s="304"/>
      <c r="AG352" s="298"/>
      <c r="AH352" s="242"/>
      <c r="AI352" s="60"/>
      <c r="AJ352" s="243"/>
      <c r="AL352" s="123"/>
      <c r="AM352" s="123"/>
      <c r="AN352" s="123"/>
      <c r="AO352" s="123"/>
      <c r="AP352" s="123"/>
      <c r="AQ352" s="123"/>
      <c r="AR352" s="123"/>
      <c r="AS352" s="123"/>
    </row>
    <row r="353">
      <c r="A353" s="24">
        <v>351.0</v>
      </c>
      <c r="B353" s="260" t="s">
        <v>26</v>
      </c>
      <c r="C353" s="298" t="s">
        <v>27</v>
      </c>
      <c r="D353" s="298" t="s">
        <v>27</v>
      </c>
      <c r="E353" s="298" t="s">
        <v>205</v>
      </c>
      <c r="F353" s="298" t="s">
        <v>28</v>
      </c>
      <c r="G353" s="299">
        <v>32.0</v>
      </c>
      <c r="H353" s="298" t="s">
        <v>53</v>
      </c>
      <c r="I353" s="298" t="s">
        <v>30</v>
      </c>
      <c r="J353" s="298">
        <v>8.0</v>
      </c>
      <c r="K353" s="298" t="s">
        <v>51</v>
      </c>
      <c r="L353" s="298" t="s">
        <v>27</v>
      </c>
      <c r="M353" s="298" t="s">
        <v>27</v>
      </c>
      <c r="N353" s="298">
        <v>3.0</v>
      </c>
      <c r="O353" s="298">
        <v>4.0</v>
      </c>
      <c r="P353" s="298">
        <v>6.0</v>
      </c>
      <c r="Q353" s="298">
        <v>4.0</v>
      </c>
      <c r="R353" s="298" t="s">
        <v>28</v>
      </c>
      <c r="S353" s="298" t="s">
        <v>27</v>
      </c>
      <c r="T353" s="298"/>
      <c r="U353" s="298"/>
      <c r="V353" s="298"/>
      <c r="W353" s="298"/>
      <c r="X353" s="298"/>
      <c r="Y353" s="253" t="str">
        <f t="shared" si="34"/>
        <v/>
      </c>
      <c r="Z353" s="300" t="s">
        <v>208</v>
      </c>
      <c r="AA353" s="300"/>
      <c r="AB353" s="315"/>
      <c r="AC353" s="315"/>
      <c r="AD353" s="303"/>
      <c r="AE353" s="298"/>
      <c r="AF353" s="304"/>
      <c r="AG353" s="298"/>
      <c r="AH353" s="242"/>
      <c r="AI353" s="60"/>
      <c r="AJ353" s="243"/>
      <c r="AL353" s="123"/>
      <c r="AM353" s="123"/>
      <c r="AN353" s="123"/>
      <c r="AO353" s="123"/>
      <c r="AP353" s="123"/>
      <c r="AQ353" s="123"/>
      <c r="AR353" s="123"/>
      <c r="AS353" s="123"/>
    </row>
    <row r="354">
      <c r="A354" s="132">
        <v>352.0</v>
      </c>
      <c r="B354" s="307" t="s">
        <v>26</v>
      </c>
      <c r="C354" s="308" t="s">
        <v>27</v>
      </c>
      <c r="D354" s="308" t="s">
        <v>27</v>
      </c>
      <c r="E354" s="308" t="s">
        <v>205</v>
      </c>
      <c r="F354" s="308" t="s">
        <v>28</v>
      </c>
      <c r="G354" s="309">
        <v>32.0</v>
      </c>
      <c r="H354" s="308" t="s">
        <v>53</v>
      </c>
      <c r="I354" s="308" t="s">
        <v>30</v>
      </c>
      <c r="J354" s="308">
        <v>8.0</v>
      </c>
      <c r="K354" s="308" t="s">
        <v>52</v>
      </c>
      <c r="L354" s="308" t="s">
        <v>27</v>
      </c>
      <c r="M354" s="308" t="s">
        <v>27</v>
      </c>
      <c r="N354" s="308">
        <v>0.0</v>
      </c>
      <c r="O354" s="308">
        <v>0.0</v>
      </c>
      <c r="P354" s="308">
        <v>3.0</v>
      </c>
      <c r="Q354" s="308">
        <v>2.0</v>
      </c>
      <c r="R354" s="308" t="s">
        <v>28</v>
      </c>
      <c r="S354" s="308" t="s">
        <v>27</v>
      </c>
      <c r="T354" s="308"/>
      <c r="U354" s="308"/>
      <c r="V354" s="308"/>
      <c r="W354" s="308"/>
      <c r="X354" s="308"/>
      <c r="Y354" s="308"/>
      <c r="Z354" s="308"/>
      <c r="AA354" s="308"/>
      <c r="AB354" s="308"/>
      <c r="AC354" s="308"/>
      <c r="AD354" s="310"/>
      <c r="AE354" s="308"/>
      <c r="AF354" s="311"/>
      <c r="AG354" s="312" t="s">
        <v>207</v>
      </c>
      <c r="AH354" s="242"/>
      <c r="AI354" s="60"/>
      <c r="AJ354" s="243"/>
      <c r="AL354" s="123"/>
      <c r="AM354" s="123"/>
      <c r="AN354" s="123"/>
      <c r="AO354" s="123"/>
      <c r="AP354" s="123"/>
      <c r="AQ354" s="123"/>
      <c r="AR354" s="123"/>
      <c r="AS354" s="123"/>
    </row>
    <row r="355">
      <c r="A355" s="24">
        <v>353.0</v>
      </c>
      <c r="B355" s="24" t="s">
        <v>26</v>
      </c>
      <c r="C355" s="24" t="s">
        <v>27</v>
      </c>
      <c r="D355" s="24" t="s">
        <v>27</v>
      </c>
      <c r="E355" s="131" t="s">
        <v>205</v>
      </c>
      <c r="F355" s="24" t="s">
        <v>28</v>
      </c>
      <c r="G355" s="24">
        <v>32.0</v>
      </c>
      <c r="H355" s="24" t="s">
        <v>29</v>
      </c>
      <c r="I355" s="24" t="s">
        <v>30</v>
      </c>
      <c r="J355" s="24">
        <v>1.0</v>
      </c>
      <c r="K355" s="24" t="s">
        <v>31</v>
      </c>
      <c r="L355" s="131" t="s">
        <v>27</v>
      </c>
      <c r="M355" s="131" t="s">
        <v>28</v>
      </c>
      <c r="N355" s="131">
        <v>0.0</v>
      </c>
      <c r="O355" s="131">
        <v>7.0</v>
      </c>
      <c r="P355" s="131">
        <v>1.0</v>
      </c>
      <c r="Q355" s="131">
        <v>1.0</v>
      </c>
      <c r="R355" s="131" t="s">
        <v>28</v>
      </c>
      <c r="S355" s="131" t="s">
        <v>27</v>
      </c>
      <c r="T355" s="24">
        <v>338.748</v>
      </c>
      <c r="U355" s="24">
        <v>80.096</v>
      </c>
      <c r="V355" s="24">
        <v>0.0</v>
      </c>
      <c r="W355" s="24">
        <v>140.0</v>
      </c>
      <c r="X355" s="24">
        <v>20.73471</v>
      </c>
      <c r="Y355" s="253">
        <f t="shared" ref="Y355:Y359" si="35">iferror(round(X355/(AA355-AB355-AC355)*100,4),"")</f>
        <v>60.8927</v>
      </c>
      <c r="Z355" s="254">
        <v>40.841</v>
      </c>
      <c r="AA355" s="255">
        <v>438.25142</v>
      </c>
      <c r="AB355" s="256">
        <v>404.12082</v>
      </c>
      <c r="AC355" s="27">
        <v>0.079385</v>
      </c>
      <c r="AD355" s="257"/>
      <c r="AE355" s="258"/>
      <c r="AF355" s="259"/>
      <c r="AG355" s="260"/>
      <c r="AH355" s="242"/>
      <c r="AI355" s="60"/>
      <c r="AJ355" s="243"/>
      <c r="AL355" s="123"/>
      <c r="AM355" s="123"/>
      <c r="AN355" s="123"/>
      <c r="AO355" s="123"/>
      <c r="AP355" s="123"/>
      <c r="AQ355" s="123"/>
      <c r="AR355" s="123"/>
      <c r="AS355" s="123"/>
    </row>
    <row r="356">
      <c r="A356" s="24">
        <v>354.0</v>
      </c>
      <c r="B356" s="24" t="s">
        <v>26</v>
      </c>
      <c r="C356" s="24" t="s">
        <v>27</v>
      </c>
      <c r="D356" s="24" t="s">
        <v>27</v>
      </c>
      <c r="E356" s="131" t="s">
        <v>205</v>
      </c>
      <c r="F356" s="24" t="s">
        <v>28</v>
      </c>
      <c r="G356" s="24">
        <v>32.0</v>
      </c>
      <c r="H356" s="24" t="s">
        <v>29</v>
      </c>
      <c r="I356" s="24" t="s">
        <v>30</v>
      </c>
      <c r="J356" s="24">
        <v>1.0</v>
      </c>
      <c r="K356" s="24" t="s">
        <v>32</v>
      </c>
      <c r="L356" s="24" t="s">
        <v>27</v>
      </c>
      <c r="M356" s="24" t="s">
        <v>27</v>
      </c>
      <c r="N356" s="24">
        <v>8.0</v>
      </c>
      <c r="O356" s="24">
        <v>0.0</v>
      </c>
      <c r="P356" s="24">
        <v>10.0</v>
      </c>
      <c r="Q356" s="24">
        <v>5.0</v>
      </c>
      <c r="R356" s="24" t="s">
        <v>28</v>
      </c>
      <c r="S356" s="24" t="s">
        <v>27</v>
      </c>
      <c r="T356" s="24">
        <v>425.157</v>
      </c>
      <c r="U356" s="24">
        <v>185.306</v>
      </c>
      <c r="V356" s="24">
        <v>0.0</v>
      </c>
      <c r="W356" s="24">
        <v>287.0</v>
      </c>
      <c r="X356" s="24">
        <v>4.0885</v>
      </c>
      <c r="Y356" s="253">
        <f t="shared" si="35"/>
        <v>21.4858</v>
      </c>
      <c r="Z356" s="254">
        <v>29.568</v>
      </c>
      <c r="AA356" s="255">
        <v>426.24183</v>
      </c>
      <c r="AB356" s="256">
        <v>407.10713</v>
      </c>
      <c r="AC356" s="27">
        <v>0.105863</v>
      </c>
      <c r="AD356" s="257"/>
      <c r="AE356" s="258"/>
      <c r="AF356" s="261"/>
      <c r="AG356" s="258"/>
      <c r="AH356" s="242"/>
      <c r="AI356" s="60"/>
      <c r="AJ356" s="243"/>
      <c r="AL356" s="123"/>
      <c r="AM356" s="123"/>
      <c r="AN356" s="123"/>
      <c r="AO356" s="123"/>
      <c r="AP356" s="123"/>
      <c r="AQ356" s="123"/>
      <c r="AR356" s="123"/>
      <c r="AS356" s="123"/>
    </row>
    <row r="357">
      <c r="A357" s="24">
        <v>355.0</v>
      </c>
      <c r="B357" s="24" t="s">
        <v>26</v>
      </c>
      <c r="C357" s="24" t="s">
        <v>27</v>
      </c>
      <c r="D357" s="24" t="s">
        <v>27</v>
      </c>
      <c r="E357" s="131" t="s">
        <v>205</v>
      </c>
      <c r="F357" s="24" t="s">
        <v>28</v>
      </c>
      <c r="G357" s="24">
        <v>32.0</v>
      </c>
      <c r="H357" s="24" t="s">
        <v>29</v>
      </c>
      <c r="I357" s="24" t="s">
        <v>30</v>
      </c>
      <c r="J357" s="24">
        <v>1.0</v>
      </c>
      <c r="K357" s="24" t="s">
        <v>33</v>
      </c>
      <c r="L357" s="24" t="s">
        <v>27</v>
      </c>
      <c r="M357" s="24" t="s">
        <v>28</v>
      </c>
      <c r="N357" s="24">
        <v>2.0</v>
      </c>
      <c r="O357" s="24">
        <v>4.0</v>
      </c>
      <c r="P357" s="24">
        <v>3.0</v>
      </c>
      <c r="Q357" s="24">
        <v>3.0</v>
      </c>
      <c r="R357" s="24" t="s">
        <v>28</v>
      </c>
      <c r="S357" s="24" t="s">
        <v>27</v>
      </c>
      <c r="T357" s="24">
        <v>324.601</v>
      </c>
      <c r="U357" s="24">
        <v>109.597</v>
      </c>
      <c r="V357" s="24">
        <v>0.0</v>
      </c>
      <c r="W357" s="24">
        <v>161.0</v>
      </c>
      <c r="X357" s="24">
        <v>7.01546</v>
      </c>
      <c r="Y357" s="253">
        <f t="shared" si="35"/>
        <v>37.0364</v>
      </c>
      <c r="Z357" s="254">
        <v>20.919</v>
      </c>
      <c r="AA357" s="255">
        <v>430.57153</v>
      </c>
      <c r="AB357" s="256">
        <v>411.54913</v>
      </c>
      <c r="AC357" s="27">
        <v>0.080329</v>
      </c>
      <c r="AD357" s="257"/>
      <c r="AE357" s="258"/>
      <c r="AF357" s="261"/>
      <c r="AG357" s="258"/>
      <c r="AH357" s="242"/>
      <c r="AI357" s="60"/>
      <c r="AJ357" s="243"/>
      <c r="AL357" s="123"/>
      <c r="AM357" s="123"/>
      <c r="AN357" s="123"/>
      <c r="AO357" s="123"/>
      <c r="AP357" s="123"/>
      <c r="AQ357" s="123"/>
      <c r="AR357" s="123"/>
      <c r="AS357" s="123"/>
    </row>
    <row r="358">
      <c r="A358" s="24">
        <v>356.0</v>
      </c>
      <c r="B358" s="24" t="s">
        <v>26</v>
      </c>
      <c r="C358" s="24" t="s">
        <v>27</v>
      </c>
      <c r="D358" s="24" t="s">
        <v>27</v>
      </c>
      <c r="E358" s="131" t="s">
        <v>205</v>
      </c>
      <c r="F358" s="24" t="s">
        <v>28</v>
      </c>
      <c r="G358" s="24">
        <v>32.0</v>
      </c>
      <c r="H358" s="24" t="s">
        <v>29</v>
      </c>
      <c r="I358" s="24" t="s">
        <v>30</v>
      </c>
      <c r="J358" s="24">
        <v>1.0</v>
      </c>
      <c r="K358" s="24" t="s">
        <v>34</v>
      </c>
      <c r="L358" s="24" t="s">
        <v>27</v>
      </c>
      <c r="M358" s="24" t="s">
        <v>27</v>
      </c>
      <c r="N358" s="24">
        <v>0.0</v>
      </c>
      <c r="O358" s="24">
        <v>3.0</v>
      </c>
      <c r="P358" s="24">
        <v>2.0</v>
      </c>
      <c r="Q358" s="24">
        <v>2.0</v>
      </c>
      <c r="R358" s="24" t="s">
        <v>28</v>
      </c>
      <c r="S358" s="24" t="s">
        <v>27</v>
      </c>
      <c r="T358" s="24">
        <v>233.948</v>
      </c>
      <c r="U358" s="24">
        <v>101.631</v>
      </c>
      <c r="V358" s="24">
        <v>0.0</v>
      </c>
      <c r="W358" s="24">
        <v>165.0</v>
      </c>
      <c r="X358" s="24">
        <v>14.77102</v>
      </c>
      <c r="Y358" s="253">
        <f t="shared" si="35"/>
        <v>56.5757</v>
      </c>
      <c r="Z358" s="254">
        <v>30.676</v>
      </c>
      <c r="AA358" s="255">
        <v>439.21115</v>
      </c>
      <c r="AB358" s="256">
        <v>413.02152</v>
      </c>
      <c r="AC358" s="27">
        <v>0.081215</v>
      </c>
      <c r="AD358" s="257"/>
      <c r="AE358" s="258"/>
      <c r="AF358" s="261"/>
      <c r="AG358" s="258"/>
      <c r="AH358" s="242"/>
      <c r="AI358" s="60"/>
      <c r="AJ358" s="243"/>
      <c r="AL358" s="123"/>
      <c r="AM358" s="123"/>
      <c r="AN358" s="123"/>
      <c r="AO358" s="123"/>
      <c r="AP358" s="123"/>
      <c r="AQ358" s="123"/>
      <c r="AR358" s="123"/>
      <c r="AS358" s="123"/>
    </row>
    <row r="359">
      <c r="A359" s="24">
        <v>357.0</v>
      </c>
      <c r="B359" s="24" t="s">
        <v>26</v>
      </c>
      <c r="C359" s="24" t="s">
        <v>27</v>
      </c>
      <c r="D359" s="24" t="s">
        <v>27</v>
      </c>
      <c r="E359" s="131" t="s">
        <v>205</v>
      </c>
      <c r="F359" s="24" t="s">
        <v>28</v>
      </c>
      <c r="G359" s="24">
        <v>32.0</v>
      </c>
      <c r="H359" s="24" t="s">
        <v>29</v>
      </c>
      <c r="I359" s="24" t="s">
        <v>30</v>
      </c>
      <c r="J359" s="24">
        <v>1.0</v>
      </c>
      <c r="K359" s="24" t="s">
        <v>35</v>
      </c>
      <c r="L359" s="24" t="s">
        <v>27</v>
      </c>
      <c r="M359" s="24" t="s">
        <v>28</v>
      </c>
      <c r="N359" s="24">
        <v>5.0</v>
      </c>
      <c r="O359" s="24">
        <v>4.0</v>
      </c>
      <c r="P359" s="24">
        <v>6.0</v>
      </c>
      <c r="Q359" s="24">
        <v>6.0</v>
      </c>
      <c r="R359" s="24" t="s">
        <v>28</v>
      </c>
      <c r="S359" s="24" t="s">
        <v>27</v>
      </c>
      <c r="T359" s="24">
        <v>346.481</v>
      </c>
      <c r="U359" s="24">
        <v>100.605</v>
      </c>
      <c r="V359" s="24">
        <v>0.0</v>
      </c>
      <c r="W359" s="24">
        <v>174.0</v>
      </c>
      <c r="X359" s="24">
        <v>6.70564</v>
      </c>
      <c r="Y359" s="253">
        <f t="shared" si="35"/>
        <v>34.7234</v>
      </c>
      <c r="Z359" s="254">
        <v>23.312</v>
      </c>
      <c r="AA359" s="255">
        <v>435.87136</v>
      </c>
      <c r="AB359" s="256">
        <v>416.48297</v>
      </c>
      <c r="AC359" s="27">
        <v>0.076826</v>
      </c>
      <c r="AD359" s="257"/>
      <c r="AE359" s="258"/>
      <c r="AF359" s="261"/>
      <c r="AG359" s="258"/>
      <c r="AH359" s="242"/>
      <c r="AI359" s="60"/>
      <c r="AJ359" s="243"/>
      <c r="AL359" s="123"/>
      <c r="AM359" s="123"/>
      <c r="AN359" s="123"/>
      <c r="AO359" s="123"/>
      <c r="AP359" s="123"/>
      <c r="AQ359" s="123"/>
      <c r="AR359" s="123"/>
      <c r="AS359" s="123"/>
    </row>
    <row r="360">
      <c r="A360" s="24">
        <v>358.0</v>
      </c>
      <c r="B360" s="24" t="s">
        <v>26</v>
      </c>
      <c r="C360" s="24" t="s">
        <v>27</v>
      </c>
      <c r="D360" s="24" t="s">
        <v>27</v>
      </c>
      <c r="E360" s="131" t="s">
        <v>205</v>
      </c>
      <c r="F360" s="24" t="s">
        <v>28</v>
      </c>
      <c r="G360" s="24">
        <v>32.0</v>
      </c>
      <c r="H360" s="24" t="s">
        <v>29</v>
      </c>
      <c r="I360" s="24" t="s">
        <v>30</v>
      </c>
      <c r="J360" s="24">
        <v>1.0</v>
      </c>
      <c r="K360" s="24" t="s">
        <v>36</v>
      </c>
      <c r="L360" s="24" t="s">
        <v>27</v>
      </c>
      <c r="M360" s="24" t="s">
        <v>28</v>
      </c>
      <c r="N360" s="24">
        <v>0.0</v>
      </c>
      <c r="O360" s="24">
        <v>4.0</v>
      </c>
      <c r="P360" s="24">
        <v>1.0</v>
      </c>
      <c r="Q360" s="24">
        <v>1.0</v>
      </c>
      <c r="R360" s="24" t="s">
        <v>28</v>
      </c>
      <c r="S360" s="24" t="s">
        <v>28</v>
      </c>
      <c r="T360" s="24">
        <v>189.272</v>
      </c>
      <c r="U360" s="24">
        <v>45.535</v>
      </c>
      <c r="V360" s="24">
        <v>0.0</v>
      </c>
      <c r="W360" s="24">
        <v>44.0</v>
      </c>
      <c r="X360" s="24">
        <v>5.73652</v>
      </c>
      <c r="Y360" s="253">
        <f>iferror(X360/(AA360-AB360-AC360)*100,"")</f>
        <v>39.13784202</v>
      </c>
      <c r="Z360" s="254">
        <v>13.456</v>
      </c>
      <c r="AA360" s="255">
        <v>420.86921</v>
      </c>
      <c r="AB360" s="256">
        <v>406.12057</v>
      </c>
      <c r="AC360" s="27">
        <v>0.091419</v>
      </c>
      <c r="AD360" s="257"/>
      <c r="AE360" s="258"/>
      <c r="AF360" s="261"/>
      <c r="AG360" s="258"/>
      <c r="AH360" s="242"/>
      <c r="AI360" s="60"/>
      <c r="AJ360" s="243"/>
      <c r="AL360" s="123"/>
      <c r="AM360" s="123"/>
      <c r="AN360" s="123"/>
      <c r="AO360" s="123"/>
      <c r="AP360" s="123"/>
      <c r="AQ360" s="123"/>
      <c r="AR360" s="123"/>
      <c r="AS360" s="123"/>
    </row>
    <row r="361">
      <c r="A361" s="24">
        <v>359.0</v>
      </c>
      <c r="B361" s="24" t="s">
        <v>26</v>
      </c>
      <c r="C361" s="24" t="s">
        <v>27</v>
      </c>
      <c r="D361" s="24" t="s">
        <v>27</v>
      </c>
      <c r="E361" s="131" t="s">
        <v>205</v>
      </c>
      <c r="F361" s="24" t="s">
        <v>28</v>
      </c>
      <c r="G361" s="24">
        <v>32.0</v>
      </c>
      <c r="H361" s="24" t="s">
        <v>29</v>
      </c>
      <c r="I361" s="24" t="s">
        <v>30</v>
      </c>
      <c r="J361" s="24">
        <v>1.0</v>
      </c>
      <c r="K361" s="24" t="s">
        <v>37</v>
      </c>
      <c r="L361" s="24" t="s">
        <v>27</v>
      </c>
      <c r="M361" s="24" t="s">
        <v>27</v>
      </c>
      <c r="N361" s="24">
        <v>5.0</v>
      </c>
      <c r="O361" s="24">
        <v>5.0</v>
      </c>
      <c r="P361" s="24">
        <v>6.0</v>
      </c>
      <c r="Q361" s="24">
        <v>5.0</v>
      </c>
      <c r="R361" s="24" t="s">
        <v>28</v>
      </c>
      <c r="S361" s="24" t="s">
        <v>27</v>
      </c>
      <c r="T361" s="24">
        <v>504.773</v>
      </c>
      <c r="U361" s="24">
        <v>170.225</v>
      </c>
      <c r="V361" s="24">
        <v>0.0</v>
      </c>
      <c r="W361" s="24">
        <v>226.0</v>
      </c>
      <c r="X361" s="24">
        <v>13.85284</v>
      </c>
      <c r="Y361" s="253">
        <f t="shared" ref="Y361:Y364" si="36">iferror(round(X361/(AA361-AB361-AC361)*100,4),"")</f>
        <v>47.293</v>
      </c>
      <c r="Z361" s="254">
        <v>38.482</v>
      </c>
      <c r="AA361" s="255">
        <v>439.28879</v>
      </c>
      <c r="AB361" s="256">
        <v>409.91017</v>
      </c>
      <c r="AC361" s="27">
        <v>0.087088</v>
      </c>
      <c r="AD361" s="257"/>
      <c r="AE361" s="258"/>
      <c r="AF361" s="261"/>
      <c r="AG361" s="258"/>
      <c r="AH361" s="242"/>
      <c r="AI361" s="60"/>
      <c r="AJ361" s="243"/>
      <c r="AL361" s="123"/>
      <c r="AM361" s="123"/>
      <c r="AN361" s="123"/>
      <c r="AO361" s="123"/>
      <c r="AP361" s="123"/>
      <c r="AQ361" s="123"/>
      <c r="AR361" s="123"/>
      <c r="AS361" s="123"/>
    </row>
    <row r="362">
      <c r="A362" s="24">
        <v>360.0</v>
      </c>
      <c r="B362" s="24" t="s">
        <v>26</v>
      </c>
      <c r="C362" s="24" t="s">
        <v>27</v>
      </c>
      <c r="D362" s="24" t="s">
        <v>27</v>
      </c>
      <c r="E362" s="131" t="s">
        <v>205</v>
      </c>
      <c r="F362" s="24" t="s">
        <v>28</v>
      </c>
      <c r="G362" s="24">
        <v>32.0</v>
      </c>
      <c r="H362" s="24" t="s">
        <v>29</v>
      </c>
      <c r="I362" s="24" t="s">
        <v>30</v>
      </c>
      <c r="J362" s="24">
        <v>1.0</v>
      </c>
      <c r="K362" s="24" t="s">
        <v>38</v>
      </c>
      <c r="L362" s="24" t="s">
        <v>27</v>
      </c>
      <c r="M362" s="24" t="s">
        <v>27</v>
      </c>
      <c r="N362" s="24">
        <v>7.0</v>
      </c>
      <c r="O362" s="24">
        <v>5.0</v>
      </c>
      <c r="P362" s="24">
        <v>8.0</v>
      </c>
      <c r="Q362" s="24">
        <v>8.0</v>
      </c>
      <c r="R362" s="24" t="s">
        <v>27</v>
      </c>
      <c r="S362" s="24" t="s">
        <v>27</v>
      </c>
      <c r="T362" s="24">
        <v>570.477</v>
      </c>
      <c r="U362" s="24">
        <v>139.197</v>
      </c>
      <c r="V362" s="24">
        <v>0.0</v>
      </c>
      <c r="W362" s="24">
        <v>240.0</v>
      </c>
      <c r="X362" s="24">
        <v>6.53707</v>
      </c>
      <c r="Y362" s="253">
        <f t="shared" si="36"/>
        <v>29.3283</v>
      </c>
      <c r="Z362" s="254">
        <v>24.652</v>
      </c>
      <c r="AA362" s="255">
        <v>441.11867</v>
      </c>
      <c r="AB362" s="256">
        <v>418.75802</v>
      </c>
      <c r="AC362" s="27">
        <v>0.071327</v>
      </c>
      <c r="AD362" s="257"/>
      <c r="AE362" s="258"/>
      <c r="AF362" s="261"/>
      <c r="AG362" s="258"/>
      <c r="AH362" s="242"/>
      <c r="AI362" s="60"/>
      <c r="AJ362" s="243"/>
      <c r="AL362" s="123"/>
      <c r="AM362" s="123"/>
      <c r="AN362" s="123"/>
      <c r="AO362" s="123"/>
      <c r="AP362" s="123"/>
      <c r="AQ362" s="123"/>
      <c r="AR362" s="123"/>
      <c r="AS362" s="123"/>
    </row>
    <row r="363">
      <c r="A363" s="24">
        <v>361.0</v>
      </c>
      <c r="B363" s="24" t="s">
        <v>26</v>
      </c>
      <c r="C363" s="24" t="s">
        <v>27</v>
      </c>
      <c r="D363" s="24" t="s">
        <v>27</v>
      </c>
      <c r="E363" s="131" t="s">
        <v>205</v>
      </c>
      <c r="F363" s="24" t="s">
        <v>28</v>
      </c>
      <c r="G363" s="24">
        <v>32.0</v>
      </c>
      <c r="H363" s="24" t="s">
        <v>29</v>
      </c>
      <c r="I363" s="24" t="s">
        <v>30</v>
      </c>
      <c r="J363" s="24">
        <v>1.0</v>
      </c>
      <c r="K363" s="24" t="s">
        <v>39</v>
      </c>
      <c r="L363" s="24" t="s">
        <v>27</v>
      </c>
      <c r="M363" s="24" t="s">
        <v>27</v>
      </c>
      <c r="N363" s="24">
        <v>5.0</v>
      </c>
      <c r="O363" s="24">
        <v>6.0</v>
      </c>
      <c r="P363" s="24">
        <v>6.0</v>
      </c>
      <c r="Q363" s="24">
        <v>6.0</v>
      </c>
      <c r="R363" s="24" t="s">
        <v>28</v>
      </c>
      <c r="S363" s="24" t="s">
        <v>27</v>
      </c>
      <c r="T363" s="24">
        <v>297.596</v>
      </c>
      <c r="U363" s="24">
        <v>85.184</v>
      </c>
      <c r="V363" s="24">
        <v>0.0</v>
      </c>
      <c r="W363" s="24">
        <v>162.0</v>
      </c>
      <c r="X363" s="24">
        <v>30.77591</v>
      </c>
      <c r="Y363" s="253">
        <f t="shared" si="36"/>
        <v>70.9926</v>
      </c>
      <c r="Z363" s="254">
        <v>45.214</v>
      </c>
      <c r="AA363" s="255">
        <v>457.32375</v>
      </c>
      <c r="AB363" s="256">
        <v>413.90277</v>
      </c>
      <c r="AC363" s="27">
        <v>0.070106</v>
      </c>
      <c r="AD363" s="257"/>
      <c r="AE363" s="258"/>
      <c r="AF363" s="261"/>
      <c r="AG363" s="258"/>
      <c r="AH363" s="242"/>
      <c r="AI363" s="60"/>
      <c r="AJ363" s="243"/>
      <c r="AL363" s="123"/>
      <c r="AM363" s="123"/>
      <c r="AN363" s="123"/>
      <c r="AO363" s="123"/>
      <c r="AP363" s="123"/>
      <c r="AQ363" s="123"/>
      <c r="AR363" s="123"/>
      <c r="AS363" s="123"/>
    </row>
    <row r="364">
      <c r="A364" s="24">
        <v>362.0</v>
      </c>
      <c r="B364" s="24" t="s">
        <v>26</v>
      </c>
      <c r="C364" s="24" t="s">
        <v>27</v>
      </c>
      <c r="D364" s="24" t="s">
        <v>27</v>
      </c>
      <c r="E364" s="131" t="s">
        <v>205</v>
      </c>
      <c r="F364" s="24" t="s">
        <v>28</v>
      </c>
      <c r="G364" s="24">
        <v>32.0</v>
      </c>
      <c r="H364" s="24" t="s">
        <v>29</v>
      </c>
      <c r="I364" s="24" t="s">
        <v>30</v>
      </c>
      <c r="J364" s="24">
        <v>1.0</v>
      </c>
      <c r="K364" s="24" t="s">
        <v>40</v>
      </c>
      <c r="L364" s="24" t="s">
        <v>27</v>
      </c>
      <c r="M364" s="24" t="s">
        <v>28</v>
      </c>
      <c r="N364" s="24">
        <v>3.0</v>
      </c>
      <c r="O364" s="24">
        <v>4.0</v>
      </c>
      <c r="P364" s="24">
        <v>4.0</v>
      </c>
      <c r="Q364" s="24">
        <v>4.0</v>
      </c>
      <c r="R364" s="24" t="s">
        <v>28</v>
      </c>
      <c r="S364" s="24" t="s">
        <v>27</v>
      </c>
      <c r="T364" s="24">
        <v>372.196</v>
      </c>
      <c r="U364" s="24">
        <v>138.497</v>
      </c>
      <c r="V364" s="24">
        <v>0.0</v>
      </c>
      <c r="W364" s="24">
        <v>282.0</v>
      </c>
      <c r="X364" s="24">
        <v>8.73925</v>
      </c>
      <c r="Y364" s="253">
        <f t="shared" si="36"/>
        <v>37.7066</v>
      </c>
      <c r="Z364" s="254">
        <v>24.474</v>
      </c>
      <c r="AA364" s="255">
        <v>429.72145</v>
      </c>
      <c r="AB364" s="256">
        <v>406.46519</v>
      </c>
      <c r="AC364" s="27">
        <v>0.079303</v>
      </c>
      <c r="AD364" s="257"/>
      <c r="AE364" s="258"/>
      <c r="AF364" s="261"/>
      <c r="AG364" s="258"/>
      <c r="AH364" s="242"/>
      <c r="AI364" s="60"/>
      <c r="AJ364" s="243"/>
      <c r="AL364" s="123"/>
      <c r="AM364" s="123"/>
      <c r="AN364" s="123"/>
      <c r="AO364" s="123"/>
      <c r="AP364" s="123"/>
      <c r="AQ364" s="123"/>
      <c r="AR364" s="123"/>
      <c r="AS364" s="123"/>
    </row>
    <row r="365">
      <c r="A365" s="132">
        <v>363.0</v>
      </c>
      <c r="B365" s="132" t="s">
        <v>26</v>
      </c>
      <c r="C365" s="132" t="s">
        <v>27</v>
      </c>
      <c r="D365" s="132" t="s">
        <v>27</v>
      </c>
      <c r="E365" s="262" t="s">
        <v>205</v>
      </c>
      <c r="F365" s="132" t="s">
        <v>28</v>
      </c>
      <c r="G365" s="309">
        <v>32.0</v>
      </c>
      <c r="H365" s="132" t="s">
        <v>29</v>
      </c>
      <c r="I365" s="132" t="s">
        <v>30</v>
      </c>
      <c r="J365" s="132">
        <v>1.0</v>
      </c>
      <c r="K365" s="132" t="s">
        <v>41</v>
      </c>
      <c r="L365" s="132" t="s">
        <v>27</v>
      </c>
      <c r="M365" s="132" t="s">
        <v>27</v>
      </c>
      <c r="N365" s="132">
        <v>4.0</v>
      </c>
      <c r="O365" s="132">
        <v>0.0</v>
      </c>
      <c r="P365" s="132">
        <v>6.0</v>
      </c>
      <c r="Q365" s="132">
        <v>3.0</v>
      </c>
      <c r="R365" s="132" t="s">
        <v>28</v>
      </c>
      <c r="S365" s="132" t="s">
        <v>27</v>
      </c>
      <c r="T365" s="132"/>
      <c r="U365" s="132"/>
      <c r="V365" s="132"/>
      <c r="W365" s="132"/>
      <c r="X365" s="132"/>
      <c r="Y365" s="263"/>
      <c r="Z365" s="264"/>
      <c r="AA365" s="265"/>
      <c r="AB365" s="265"/>
      <c r="AC365" s="265"/>
      <c r="AD365" s="266"/>
      <c r="AE365" s="132"/>
      <c r="AF365" s="267"/>
      <c r="AG365" s="132" t="s">
        <v>206</v>
      </c>
      <c r="AH365" s="242"/>
      <c r="AI365" s="60"/>
      <c r="AJ365" s="243"/>
      <c r="AL365" s="123"/>
      <c r="AM365" s="123"/>
      <c r="AN365" s="123"/>
      <c r="AO365" s="123"/>
      <c r="AP365" s="123"/>
      <c r="AQ365" s="123"/>
      <c r="AR365" s="123"/>
      <c r="AS365" s="123"/>
    </row>
    <row r="366">
      <c r="A366" s="24">
        <v>364.0</v>
      </c>
      <c r="B366" s="24" t="s">
        <v>26</v>
      </c>
      <c r="C366" s="24" t="s">
        <v>27</v>
      </c>
      <c r="D366" s="24" t="s">
        <v>27</v>
      </c>
      <c r="E366" s="131" t="s">
        <v>205</v>
      </c>
      <c r="F366" s="24" t="s">
        <v>28</v>
      </c>
      <c r="G366" s="24">
        <v>32.0</v>
      </c>
      <c r="H366" s="24" t="s">
        <v>29</v>
      </c>
      <c r="I366" s="24" t="s">
        <v>30</v>
      </c>
      <c r="J366" s="24">
        <v>1.0</v>
      </c>
      <c r="K366" s="24" t="s">
        <v>42</v>
      </c>
      <c r="L366" s="24" t="s">
        <v>27</v>
      </c>
      <c r="M366" s="24" t="s">
        <v>28</v>
      </c>
      <c r="N366" s="24">
        <v>1.0</v>
      </c>
      <c r="O366" s="24">
        <v>5.0</v>
      </c>
      <c r="P366" s="24">
        <v>2.0</v>
      </c>
      <c r="Q366" s="24">
        <v>2.0</v>
      </c>
      <c r="R366" s="24" t="s">
        <v>27</v>
      </c>
      <c r="S366" s="24" t="s">
        <v>27</v>
      </c>
      <c r="T366" s="24">
        <v>261.469</v>
      </c>
      <c r="U366" s="24">
        <v>61.663</v>
      </c>
      <c r="V366" s="24">
        <v>0.0</v>
      </c>
      <c r="W366" s="24">
        <v>114.0</v>
      </c>
      <c r="X366" s="24">
        <v>16.87718</v>
      </c>
      <c r="Y366" s="253">
        <f t="shared" ref="Y366:Y375" si="37">iferror(round(X366/(AA366-AB366-AC366)*100,4),"")</f>
        <v>60.8016</v>
      </c>
      <c r="Z366" s="254">
        <v>28.578</v>
      </c>
      <c r="AA366" s="255">
        <v>434.47535</v>
      </c>
      <c r="AB366" s="256">
        <v>406.64289</v>
      </c>
      <c r="AC366" s="27">
        <v>0.074679</v>
      </c>
      <c r="AD366" s="257"/>
      <c r="AE366" s="258"/>
      <c r="AF366" s="261"/>
      <c r="AG366" s="258"/>
      <c r="AH366" s="242"/>
      <c r="AI366" s="60"/>
      <c r="AJ366" s="243"/>
      <c r="AL366" s="123"/>
      <c r="AM366" s="123"/>
      <c r="AN366" s="123"/>
      <c r="AO366" s="123"/>
      <c r="AP366" s="123"/>
      <c r="AQ366" s="123"/>
      <c r="AR366" s="123"/>
      <c r="AS366" s="123"/>
    </row>
    <row r="367">
      <c r="A367" s="24">
        <v>365.0</v>
      </c>
      <c r="B367" s="24" t="s">
        <v>26</v>
      </c>
      <c r="C367" s="24" t="s">
        <v>27</v>
      </c>
      <c r="D367" s="24" t="s">
        <v>27</v>
      </c>
      <c r="E367" s="131" t="s">
        <v>205</v>
      </c>
      <c r="F367" s="24" t="s">
        <v>28</v>
      </c>
      <c r="G367" s="24">
        <v>32.0</v>
      </c>
      <c r="H367" s="24" t="s">
        <v>29</v>
      </c>
      <c r="I367" s="24" t="s">
        <v>30</v>
      </c>
      <c r="J367" s="24">
        <v>1.0</v>
      </c>
      <c r="K367" s="24" t="s">
        <v>43</v>
      </c>
      <c r="L367" s="24" t="s">
        <v>27</v>
      </c>
      <c r="M367" s="24" t="s">
        <v>27</v>
      </c>
      <c r="N367" s="24">
        <v>1.0</v>
      </c>
      <c r="O367" s="24">
        <v>0.0</v>
      </c>
      <c r="P367" s="24">
        <v>2.0</v>
      </c>
      <c r="Q367" s="24">
        <v>2.0</v>
      </c>
      <c r="R367" s="24" t="s">
        <v>28</v>
      </c>
      <c r="S367" s="24" t="s">
        <v>27</v>
      </c>
      <c r="T367" s="24">
        <v>108.766</v>
      </c>
      <c r="U367" s="24">
        <v>40.447</v>
      </c>
      <c r="V367" s="24">
        <v>0.0</v>
      </c>
      <c r="W367" s="24">
        <v>71.0</v>
      </c>
      <c r="X367" s="24">
        <v>76.99399</v>
      </c>
      <c r="Y367" s="253">
        <f t="shared" si="37"/>
        <v>89.4167</v>
      </c>
      <c r="Z367" s="254">
        <v>86.48</v>
      </c>
      <c r="AA367" s="255">
        <v>494.80511</v>
      </c>
      <c r="AB367" s="256">
        <v>408.57852</v>
      </c>
      <c r="AC367" s="27">
        <v>0.11963</v>
      </c>
      <c r="AD367" s="257"/>
      <c r="AE367" s="258"/>
      <c r="AF367" s="261"/>
      <c r="AG367" s="258"/>
      <c r="AH367" s="242"/>
      <c r="AI367" s="60"/>
      <c r="AJ367" s="243"/>
      <c r="AL367" s="123"/>
      <c r="AM367" s="123"/>
      <c r="AN367" s="123"/>
      <c r="AO367" s="123"/>
      <c r="AP367" s="123"/>
      <c r="AQ367" s="123"/>
      <c r="AR367" s="123"/>
      <c r="AS367" s="123"/>
    </row>
    <row r="368">
      <c r="A368" s="24">
        <v>366.0</v>
      </c>
      <c r="B368" s="24" t="s">
        <v>26</v>
      </c>
      <c r="C368" s="24" t="s">
        <v>27</v>
      </c>
      <c r="D368" s="24" t="s">
        <v>27</v>
      </c>
      <c r="E368" s="131" t="s">
        <v>205</v>
      </c>
      <c r="F368" s="24" t="s">
        <v>28</v>
      </c>
      <c r="G368" s="24">
        <v>32.0</v>
      </c>
      <c r="H368" s="24" t="s">
        <v>29</v>
      </c>
      <c r="I368" s="24" t="s">
        <v>30</v>
      </c>
      <c r="J368" s="24">
        <v>1.0</v>
      </c>
      <c r="K368" s="24" t="s">
        <v>44</v>
      </c>
      <c r="L368" s="24" t="s">
        <v>27</v>
      </c>
      <c r="M368" s="24" t="s">
        <v>28</v>
      </c>
      <c r="N368" s="24">
        <v>1.0</v>
      </c>
      <c r="O368" s="24">
        <v>4.0</v>
      </c>
      <c r="P368" s="24">
        <v>2.0</v>
      </c>
      <c r="Q368" s="24">
        <v>2.0</v>
      </c>
      <c r="R368" s="24" t="s">
        <v>27</v>
      </c>
      <c r="S368" s="24" t="s">
        <v>28</v>
      </c>
      <c r="T368" s="24">
        <v>308.415</v>
      </c>
      <c r="U368" s="24">
        <v>74.336</v>
      </c>
      <c r="V368" s="24">
        <v>0.0</v>
      </c>
      <c r="W368" s="24">
        <v>72.0</v>
      </c>
      <c r="X368" s="24">
        <v>4.47617</v>
      </c>
      <c r="Y368" s="253">
        <f t="shared" si="37"/>
        <v>29.4818</v>
      </c>
      <c r="Z368" s="254">
        <v>86.48</v>
      </c>
      <c r="AA368" s="255">
        <v>425.9692</v>
      </c>
      <c r="AB368" s="256">
        <v>410.69115</v>
      </c>
      <c r="AC368" s="27">
        <v>0.095233</v>
      </c>
      <c r="AD368" s="257"/>
      <c r="AE368" s="258"/>
      <c r="AF368" s="261"/>
      <c r="AG368" s="258"/>
      <c r="AH368" s="242"/>
      <c r="AI368" s="60"/>
      <c r="AJ368" s="243"/>
      <c r="AL368" s="123"/>
      <c r="AM368" s="123"/>
      <c r="AN368" s="123"/>
      <c r="AO368" s="123"/>
      <c r="AP368" s="123"/>
      <c r="AQ368" s="123"/>
      <c r="AR368" s="123"/>
      <c r="AS368" s="123"/>
    </row>
    <row r="369">
      <c r="A369" s="24">
        <v>367.0</v>
      </c>
      <c r="B369" s="24" t="s">
        <v>26</v>
      </c>
      <c r="C369" s="24" t="s">
        <v>27</v>
      </c>
      <c r="D369" s="24" t="s">
        <v>27</v>
      </c>
      <c r="E369" s="131" t="s">
        <v>205</v>
      </c>
      <c r="F369" s="24" t="s">
        <v>28</v>
      </c>
      <c r="G369" s="24">
        <v>32.0</v>
      </c>
      <c r="H369" s="24" t="s">
        <v>29</v>
      </c>
      <c r="I369" s="24" t="s">
        <v>30</v>
      </c>
      <c r="J369" s="24">
        <v>1.0</v>
      </c>
      <c r="K369" s="24" t="s">
        <v>45</v>
      </c>
      <c r="L369" s="24" t="s">
        <v>27</v>
      </c>
      <c r="M369" s="24" t="s">
        <v>27</v>
      </c>
      <c r="N369" s="24">
        <v>1.0</v>
      </c>
      <c r="O369" s="24">
        <v>4.0</v>
      </c>
      <c r="P369" s="24">
        <v>2.0</v>
      </c>
      <c r="Q369" s="24">
        <v>2.0</v>
      </c>
      <c r="R369" s="24" t="s">
        <v>28</v>
      </c>
      <c r="S369" s="24" t="s">
        <v>27</v>
      </c>
      <c r="T369" s="24">
        <v>212.384</v>
      </c>
      <c r="U369" s="24">
        <v>55.84</v>
      </c>
      <c r="V369" s="24">
        <v>0.0</v>
      </c>
      <c r="W369" s="24">
        <v>102.0</v>
      </c>
      <c r="X369" s="24">
        <v>4.70299</v>
      </c>
      <c r="Y369" s="253">
        <f t="shared" si="37"/>
        <v>31.6954</v>
      </c>
      <c r="Z369" s="254">
        <v>12.837</v>
      </c>
      <c r="AA369" s="255">
        <v>427.07283</v>
      </c>
      <c r="AB369" s="256">
        <v>412.12433</v>
      </c>
      <c r="AC369" s="27">
        <v>0.11041</v>
      </c>
      <c r="AD369" s="257"/>
      <c r="AE369" s="258"/>
      <c r="AF369" s="261"/>
      <c r="AG369" s="258"/>
      <c r="AH369" s="242"/>
      <c r="AI369" s="60"/>
      <c r="AJ369" s="243"/>
      <c r="AL369" s="123"/>
      <c r="AM369" s="123"/>
      <c r="AN369" s="123"/>
      <c r="AO369" s="123"/>
      <c r="AP369" s="123"/>
      <c r="AQ369" s="123"/>
      <c r="AR369" s="123"/>
      <c r="AS369" s="123"/>
    </row>
    <row r="370">
      <c r="A370" s="24">
        <v>368.0</v>
      </c>
      <c r="B370" s="27" t="s">
        <v>26</v>
      </c>
      <c r="C370" s="27" t="s">
        <v>27</v>
      </c>
      <c r="D370" s="27" t="s">
        <v>27</v>
      </c>
      <c r="E370" s="131" t="s">
        <v>205</v>
      </c>
      <c r="F370" s="27" t="s">
        <v>28</v>
      </c>
      <c r="G370" s="24">
        <v>32.0</v>
      </c>
      <c r="H370" s="27" t="s">
        <v>29</v>
      </c>
      <c r="I370" s="27" t="s">
        <v>30</v>
      </c>
      <c r="J370" s="27">
        <v>1.0</v>
      </c>
      <c r="K370" s="27" t="s">
        <v>46</v>
      </c>
      <c r="L370" s="27" t="s">
        <v>27</v>
      </c>
      <c r="M370" s="27" t="s">
        <v>27</v>
      </c>
      <c r="N370" s="27">
        <v>1.0</v>
      </c>
      <c r="O370" s="27">
        <v>0.0</v>
      </c>
      <c r="P370" s="27">
        <v>3.0</v>
      </c>
      <c r="Q370" s="27">
        <v>3.0</v>
      </c>
      <c r="R370" s="27" t="s">
        <v>28</v>
      </c>
      <c r="S370" s="27" t="s">
        <v>27</v>
      </c>
      <c r="T370" s="27">
        <v>406.457</v>
      </c>
      <c r="U370" s="27">
        <v>159.196</v>
      </c>
      <c r="V370" s="27">
        <v>0.0</v>
      </c>
      <c r="W370" s="27">
        <v>325.0</v>
      </c>
      <c r="X370" s="27">
        <v>24.91224</v>
      </c>
      <c r="Y370" s="253">
        <f t="shared" si="37"/>
        <v>61.965</v>
      </c>
      <c r="Z370" s="268">
        <v>44.653</v>
      </c>
      <c r="AA370" s="33">
        <v>479.90794</v>
      </c>
      <c r="AB370" s="33">
        <v>439.59515</v>
      </c>
      <c r="AC370" s="33">
        <v>0.109069</v>
      </c>
      <c r="AD370" s="269"/>
      <c r="AE370" s="27"/>
      <c r="AF370" s="270"/>
      <c r="AG370" s="27"/>
      <c r="AH370" s="242"/>
      <c r="AI370" s="60"/>
      <c r="AJ370" s="243"/>
      <c r="AL370" s="123"/>
      <c r="AM370" s="123"/>
      <c r="AN370" s="123"/>
      <c r="AO370" s="123"/>
      <c r="AP370" s="123"/>
      <c r="AQ370" s="123"/>
      <c r="AR370" s="123"/>
      <c r="AS370" s="123"/>
    </row>
    <row r="371">
      <c r="A371" s="24">
        <v>369.0</v>
      </c>
      <c r="B371" s="24" t="s">
        <v>26</v>
      </c>
      <c r="C371" s="24" t="s">
        <v>27</v>
      </c>
      <c r="D371" s="24" t="s">
        <v>27</v>
      </c>
      <c r="E371" s="131" t="s">
        <v>205</v>
      </c>
      <c r="F371" s="24" t="s">
        <v>28</v>
      </c>
      <c r="G371" s="24">
        <v>32.0</v>
      </c>
      <c r="H371" s="24" t="s">
        <v>29</v>
      </c>
      <c r="I371" s="24" t="s">
        <v>30</v>
      </c>
      <c r="J371" s="24">
        <v>1.0</v>
      </c>
      <c r="K371" s="24" t="s">
        <v>47</v>
      </c>
      <c r="L371" s="24" t="s">
        <v>27</v>
      </c>
      <c r="M371" s="24" t="s">
        <v>27</v>
      </c>
      <c r="N371" s="24">
        <v>2.0</v>
      </c>
      <c r="O371" s="24">
        <v>3.0</v>
      </c>
      <c r="P371" s="24">
        <v>3.0</v>
      </c>
      <c r="Q371" s="24">
        <v>2.0</v>
      </c>
      <c r="R371" s="24" t="s">
        <v>28</v>
      </c>
      <c r="S371" s="24" t="s">
        <v>28</v>
      </c>
      <c r="T371" s="24">
        <v>256.734</v>
      </c>
      <c r="U371" s="24">
        <v>40.319</v>
      </c>
      <c r="V371" s="24">
        <v>0.0</v>
      </c>
      <c r="W371" s="24">
        <v>41.0</v>
      </c>
      <c r="X371" s="24">
        <v>11.47293</v>
      </c>
      <c r="Y371" s="253">
        <f t="shared" si="37"/>
        <v>53.1925</v>
      </c>
      <c r="Z371" s="254">
        <v>23.585</v>
      </c>
      <c r="AA371" s="255">
        <v>425.39446</v>
      </c>
      <c r="AB371" s="256">
        <v>403.74023</v>
      </c>
      <c r="AC371" s="27">
        <v>0.085549</v>
      </c>
      <c r="AD371" s="257"/>
      <c r="AE371" s="258"/>
      <c r="AF371" s="261"/>
      <c r="AG371" s="258"/>
      <c r="AH371" s="242"/>
      <c r="AI371" s="60"/>
      <c r="AJ371" s="243"/>
      <c r="AL371" s="123"/>
      <c r="AM371" s="123"/>
      <c r="AN371" s="123"/>
      <c r="AO371" s="123"/>
      <c r="AP371" s="123"/>
      <c r="AQ371" s="123"/>
      <c r="AR371" s="123"/>
      <c r="AS371" s="123"/>
    </row>
    <row r="372">
      <c r="A372" s="24">
        <v>370.0</v>
      </c>
      <c r="B372" s="24" t="s">
        <v>26</v>
      </c>
      <c r="C372" s="24" t="s">
        <v>27</v>
      </c>
      <c r="D372" s="24" t="s">
        <v>27</v>
      </c>
      <c r="E372" s="131" t="s">
        <v>205</v>
      </c>
      <c r="F372" s="24" t="s">
        <v>28</v>
      </c>
      <c r="G372" s="24">
        <v>32.0</v>
      </c>
      <c r="H372" s="24" t="s">
        <v>29</v>
      </c>
      <c r="I372" s="24" t="s">
        <v>30</v>
      </c>
      <c r="J372" s="24">
        <v>1.0</v>
      </c>
      <c r="K372" s="24" t="s">
        <v>48</v>
      </c>
      <c r="L372" s="24" t="s">
        <v>27</v>
      </c>
      <c r="M372" s="24" t="s">
        <v>27</v>
      </c>
      <c r="N372" s="24">
        <v>2.0</v>
      </c>
      <c r="O372" s="24">
        <v>2.0</v>
      </c>
      <c r="P372" s="24">
        <v>4.0</v>
      </c>
      <c r="Q372" s="24">
        <v>3.0</v>
      </c>
      <c r="R372" s="24" t="s">
        <v>28</v>
      </c>
      <c r="S372" s="24" t="s">
        <v>27</v>
      </c>
      <c r="T372" s="24">
        <v>307.264</v>
      </c>
      <c r="U372" s="24">
        <v>113.952</v>
      </c>
      <c r="V372" s="24">
        <v>0.0</v>
      </c>
      <c r="W372" s="24">
        <v>193.0</v>
      </c>
      <c r="X372" s="24">
        <v>13.55652</v>
      </c>
      <c r="Y372" s="253">
        <f t="shared" si="37"/>
        <v>52.09</v>
      </c>
      <c r="Z372" s="254">
        <v>36.215</v>
      </c>
      <c r="AA372" s="255">
        <v>418.84508</v>
      </c>
      <c r="AB372" s="256">
        <v>392.71045</v>
      </c>
      <c r="AC372" s="27">
        <v>0.109427</v>
      </c>
      <c r="AD372" s="257"/>
      <c r="AE372" s="258"/>
      <c r="AF372" s="261"/>
      <c r="AG372" s="258"/>
      <c r="AH372" s="242"/>
      <c r="AI372" s="60"/>
      <c r="AJ372" s="243"/>
      <c r="AL372" s="123"/>
      <c r="AM372" s="123"/>
      <c r="AN372" s="123"/>
      <c r="AO372" s="123"/>
      <c r="AP372" s="123"/>
      <c r="AQ372" s="123"/>
      <c r="AR372" s="123"/>
      <c r="AS372" s="123"/>
    </row>
    <row r="373">
      <c r="A373" s="24">
        <v>371.0</v>
      </c>
      <c r="B373" s="24" t="s">
        <v>26</v>
      </c>
      <c r="C373" s="24" t="s">
        <v>27</v>
      </c>
      <c r="D373" s="24" t="s">
        <v>27</v>
      </c>
      <c r="E373" s="131" t="s">
        <v>205</v>
      </c>
      <c r="F373" s="24" t="s">
        <v>28</v>
      </c>
      <c r="G373" s="24">
        <v>32.0</v>
      </c>
      <c r="H373" s="24" t="s">
        <v>29</v>
      </c>
      <c r="I373" s="24" t="s">
        <v>30</v>
      </c>
      <c r="J373" s="24">
        <v>1.0</v>
      </c>
      <c r="K373" s="24" t="s">
        <v>49</v>
      </c>
      <c r="L373" s="24" t="s">
        <v>27</v>
      </c>
      <c r="M373" s="24" t="s">
        <v>28</v>
      </c>
      <c r="N373" s="24">
        <v>1.0</v>
      </c>
      <c r="O373" s="24">
        <v>6.0</v>
      </c>
      <c r="P373" s="24">
        <v>2.0</v>
      </c>
      <c r="Q373" s="24">
        <v>2.0</v>
      </c>
      <c r="R373" s="24" t="s">
        <v>28</v>
      </c>
      <c r="S373" s="24" t="s">
        <v>28</v>
      </c>
      <c r="T373" s="24">
        <v>595.073</v>
      </c>
      <c r="U373" s="24">
        <v>185.888</v>
      </c>
      <c r="V373" s="24">
        <v>0.0</v>
      </c>
      <c r="W373" s="24">
        <v>169.0</v>
      </c>
      <c r="X373" s="24">
        <v>36.97462</v>
      </c>
      <c r="Y373" s="253">
        <f t="shared" si="37"/>
        <v>70.5924</v>
      </c>
      <c r="Z373" s="254">
        <v>54.405</v>
      </c>
      <c r="AA373" s="255">
        <v>487.04395</v>
      </c>
      <c r="AB373" s="256">
        <v>434.59443</v>
      </c>
      <c r="AC373" s="27">
        <v>0.071929</v>
      </c>
      <c r="AD373" s="257"/>
      <c r="AE373" s="258"/>
      <c r="AF373" s="261"/>
      <c r="AG373" s="258"/>
      <c r="AH373" s="242"/>
      <c r="AI373" s="60"/>
      <c r="AJ373" s="243"/>
      <c r="AL373" s="123"/>
      <c r="AM373" s="123"/>
      <c r="AN373" s="123"/>
      <c r="AO373" s="123"/>
      <c r="AP373" s="123"/>
      <c r="AQ373" s="123"/>
      <c r="AR373" s="123"/>
      <c r="AS373" s="123"/>
    </row>
    <row r="374">
      <c r="A374" s="24">
        <v>372.0</v>
      </c>
      <c r="B374" s="24" t="s">
        <v>26</v>
      </c>
      <c r="C374" s="24" t="s">
        <v>27</v>
      </c>
      <c r="D374" s="24" t="s">
        <v>27</v>
      </c>
      <c r="E374" s="131" t="s">
        <v>205</v>
      </c>
      <c r="F374" s="24" t="s">
        <v>28</v>
      </c>
      <c r="G374" s="24">
        <v>32.0</v>
      </c>
      <c r="H374" s="24" t="s">
        <v>29</v>
      </c>
      <c r="I374" s="24" t="s">
        <v>30</v>
      </c>
      <c r="J374" s="24">
        <v>1.0</v>
      </c>
      <c r="K374" s="24" t="s">
        <v>50</v>
      </c>
      <c r="L374" s="24" t="s">
        <v>27</v>
      </c>
      <c r="M374" s="24" t="s">
        <v>27</v>
      </c>
      <c r="N374" s="24">
        <v>2.0</v>
      </c>
      <c r="O374" s="24">
        <v>3.0</v>
      </c>
      <c r="P374" s="24">
        <v>5.0</v>
      </c>
      <c r="Q374" s="24">
        <v>5.0</v>
      </c>
      <c r="R374" s="24" t="s">
        <v>28</v>
      </c>
      <c r="S374" s="24" t="s">
        <v>27</v>
      </c>
      <c r="T374" s="24">
        <v>434.334</v>
      </c>
      <c r="U374" s="24">
        <v>154.56</v>
      </c>
      <c r="V374" s="24">
        <v>0.0</v>
      </c>
      <c r="W374" s="24">
        <v>251.0</v>
      </c>
      <c r="X374" s="24">
        <v>9.69878</v>
      </c>
      <c r="Y374" s="253">
        <f t="shared" si="37"/>
        <v>40.3575</v>
      </c>
      <c r="Z374" s="254">
        <v>28.13</v>
      </c>
      <c r="AA374" s="255">
        <v>438.06257</v>
      </c>
      <c r="AB374" s="256">
        <v>413.96167</v>
      </c>
      <c r="AC374" s="27">
        <v>0.068759</v>
      </c>
      <c r="AD374" s="257"/>
      <c r="AE374" s="258"/>
      <c r="AF374" s="261"/>
      <c r="AG374" s="258"/>
      <c r="AH374" s="242"/>
      <c r="AI374" s="60"/>
      <c r="AJ374" s="243"/>
      <c r="AL374" s="123"/>
      <c r="AM374" s="123"/>
      <c r="AN374" s="123"/>
      <c r="AO374" s="123"/>
      <c r="AP374" s="123"/>
      <c r="AQ374" s="123"/>
      <c r="AR374" s="123"/>
      <c r="AS374" s="123"/>
    </row>
    <row r="375">
      <c r="A375" s="24">
        <v>373.0</v>
      </c>
      <c r="B375" s="24" t="s">
        <v>26</v>
      </c>
      <c r="C375" s="24" t="s">
        <v>27</v>
      </c>
      <c r="D375" s="24" t="s">
        <v>27</v>
      </c>
      <c r="E375" s="131" t="s">
        <v>205</v>
      </c>
      <c r="F375" s="24" t="s">
        <v>28</v>
      </c>
      <c r="G375" s="24">
        <v>32.0</v>
      </c>
      <c r="H375" s="24" t="s">
        <v>29</v>
      </c>
      <c r="I375" s="24" t="s">
        <v>30</v>
      </c>
      <c r="J375" s="24">
        <v>1.0</v>
      </c>
      <c r="K375" s="24" t="s">
        <v>51</v>
      </c>
      <c r="L375" s="24" t="s">
        <v>27</v>
      </c>
      <c r="M375" s="24" t="s">
        <v>27</v>
      </c>
      <c r="N375" s="24">
        <v>3.0</v>
      </c>
      <c r="O375" s="24">
        <v>4.0</v>
      </c>
      <c r="P375" s="24">
        <v>6.0</v>
      </c>
      <c r="Q375" s="24">
        <v>4.0</v>
      </c>
      <c r="R375" s="24" t="s">
        <v>28</v>
      </c>
      <c r="S375" s="24" t="s">
        <v>27</v>
      </c>
      <c r="T375" s="24">
        <v>1461.082</v>
      </c>
      <c r="U375" s="24">
        <v>851.738</v>
      </c>
      <c r="V375" s="24">
        <v>500.0</v>
      </c>
      <c r="W375" s="24">
        <v>1561.0</v>
      </c>
      <c r="X375" s="24">
        <v>1124.220594</v>
      </c>
      <c r="Y375" s="253">
        <f t="shared" si="37"/>
        <v>96.4158</v>
      </c>
      <c r="Z375" s="254">
        <v>1122.868</v>
      </c>
      <c r="AA375" s="255">
        <v>1594.922839</v>
      </c>
      <c r="AB375" s="256">
        <v>428.7962</v>
      </c>
      <c r="AC375" s="27">
        <v>0.114198</v>
      </c>
      <c r="AD375" s="257"/>
      <c r="AE375" s="258"/>
      <c r="AF375" s="261"/>
      <c r="AG375" s="258"/>
      <c r="AH375" s="242"/>
      <c r="AI375" s="60"/>
      <c r="AJ375" s="243"/>
      <c r="AL375" s="123"/>
      <c r="AM375" s="123"/>
      <c r="AN375" s="123"/>
      <c r="AO375" s="123"/>
      <c r="AP375" s="123"/>
      <c r="AQ375" s="123"/>
      <c r="AR375" s="123"/>
      <c r="AS375" s="123"/>
    </row>
    <row r="376">
      <c r="A376" s="132">
        <v>374.0</v>
      </c>
      <c r="B376" s="132" t="s">
        <v>26</v>
      </c>
      <c r="C376" s="132" t="s">
        <v>27</v>
      </c>
      <c r="D376" s="132" t="s">
        <v>27</v>
      </c>
      <c r="E376" s="262" t="s">
        <v>205</v>
      </c>
      <c r="F376" s="132" t="s">
        <v>28</v>
      </c>
      <c r="G376" s="309">
        <v>32.0</v>
      </c>
      <c r="H376" s="132" t="s">
        <v>29</v>
      </c>
      <c r="I376" s="132" t="s">
        <v>30</v>
      </c>
      <c r="J376" s="132">
        <v>1.0</v>
      </c>
      <c r="K376" s="132" t="s">
        <v>52</v>
      </c>
      <c r="L376" s="132" t="s">
        <v>27</v>
      </c>
      <c r="M376" s="132" t="s">
        <v>27</v>
      </c>
      <c r="N376" s="132">
        <v>0.0</v>
      </c>
      <c r="O376" s="132">
        <v>0.0</v>
      </c>
      <c r="P376" s="132">
        <v>3.0</v>
      </c>
      <c r="Q376" s="132">
        <v>2.0</v>
      </c>
      <c r="R376" s="132" t="s">
        <v>28</v>
      </c>
      <c r="S376" s="132" t="s">
        <v>27</v>
      </c>
      <c r="T376" s="263"/>
      <c r="U376" s="263"/>
      <c r="V376" s="263"/>
      <c r="W376" s="263"/>
      <c r="X376" s="263"/>
      <c r="Y376" s="263"/>
      <c r="Z376" s="265"/>
      <c r="AA376" s="265"/>
      <c r="AB376" s="265"/>
      <c r="AC376" s="265"/>
      <c r="AD376" s="271"/>
      <c r="AE376" s="263"/>
      <c r="AF376" s="272"/>
      <c r="AG376" s="132" t="s">
        <v>207</v>
      </c>
      <c r="AH376" s="242"/>
      <c r="AI376" s="60"/>
      <c r="AJ376" s="243"/>
      <c r="AL376" s="123"/>
      <c r="AM376" s="123"/>
      <c r="AN376" s="123"/>
      <c r="AO376" s="123"/>
      <c r="AP376" s="123"/>
      <c r="AQ376" s="123"/>
      <c r="AR376" s="123"/>
      <c r="AS376" s="123"/>
    </row>
    <row r="377">
      <c r="A377" s="24">
        <v>375.0</v>
      </c>
      <c r="B377" s="24" t="s">
        <v>26</v>
      </c>
      <c r="C377" s="24" t="s">
        <v>27</v>
      </c>
      <c r="D377" s="24" t="s">
        <v>27</v>
      </c>
      <c r="E377" s="131" t="s">
        <v>205</v>
      </c>
      <c r="F377" s="24" t="s">
        <v>28</v>
      </c>
      <c r="G377" s="24">
        <v>32.0</v>
      </c>
      <c r="H377" s="24" t="s">
        <v>29</v>
      </c>
      <c r="I377" s="24" t="s">
        <v>30</v>
      </c>
      <c r="J377" s="24">
        <v>2.0</v>
      </c>
      <c r="K377" s="24" t="s">
        <v>31</v>
      </c>
      <c r="L377" s="131" t="s">
        <v>27</v>
      </c>
      <c r="M377" s="131" t="s">
        <v>28</v>
      </c>
      <c r="N377" s="131">
        <v>0.0</v>
      </c>
      <c r="O377" s="131">
        <v>7.0</v>
      </c>
      <c r="P377" s="131">
        <v>1.0</v>
      </c>
      <c r="Q377" s="131">
        <v>1.0</v>
      </c>
      <c r="R377" s="131" t="s">
        <v>28</v>
      </c>
      <c r="S377" s="131" t="s">
        <v>27</v>
      </c>
      <c r="T377" s="24">
        <v>339.07</v>
      </c>
      <c r="U377" s="24">
        <v>80.351</v>
      </c>
      <c r="V377" s="24">
        <v>0.0</v>
      </c>
      <c r="W377" s="24">
        <v>140.0</v>
      </c>
      <c r="X377" s="24">
        <v>39.56829</v>
      </c>
      <c r="Y377" s="253">
        <f t="shared" ref="Y377:Y386" si="38">iferror(round(X377/(AA377-AB377-AC377)*100,4),"")</f>
        <v>73.4958</v>
      </c>
      <c r="Z377" s="254">
        <v>64.712</v>
      </c>
      <c r="AA377" s="255">
        <v>488.08435</v>
      </c>
      <c r="AB377" s="256">
        <v>434.16476</v>
      </c>
      <c r="AC377" s="27">
        <v>0.08208</v>
      </c>
      <c r="AD377" s="257"/>
      <c r="AE377" s="258"/>
      <c r="AF377" s="273"/>
      <c r="AG377" s="260"/>
      <c r="AH377" s="242"/>
      <c r="AI377" s="60"/>
      <c r="AJ377" s="243"/>
      <c r="AL377" s="123"/>
      <c r="AM377" s="123"/>
      <c r="AN377" s="123"/>
      <c r="AO377" s="123"/>
      <c r="AP377" s="123"/>
      <c r="AQ377" s="123"/>
      <c r="AR377" s="123"/>
      <c r="AS377" s="123"/>
    </row>
    <row r="378">
      <c r="A378" s="24">
        <v>376.0</v>
      </c>
      <c r="B378" s="24" t="s">
        <v>26</v>
      </c>
      <c r="C378" s="24" t="s">
        <v>27</v>
      </c>
      <c r="D378" s="24" t="s">
        <v>27</v>
      </c>
      <c r="E378" s="131" t="s">
        <v>205</v>
      </c>
      <c r="F378" s="24" t="s">
        <v>28</v>
      </c>
      <c r="G378" s="24">
        <v>32.0</v>
      </c>
      <c r="H378" s="24" t="s">
        <v>29</v>
      </c>
      <c r="I378" s="24" t="s">
        <v>30</v>
      </c>
      <c r="J378" s="24">
        <v>2.0</v>
      </c>
      <c r="K378" s="24" t="s">
        <v>32</v>
      </c>
      <c r="L378" s="24" t="s">
        <v>27</v>
      </c>
      <c r="M378" s="24" t="s">
        <v>27</v>
      </c>
      <c r="N378" s="24">
        <v>8.0</v>
      </c>
      <c r="O378" s="24">
        <v>0.0</v>
      </c>
      <c r="P378" s="24">
        <v>10.0</v>
      </c>
      <c r="Q378" s="24">
        <v>5.0</v>
      </c>
      <c r="R378" s="24" t="s">
        <v>28</v>
      </c>
      <c r="S378" s="24" t="s">
        <v>27</v>
      </c>
      <c r="T378" s="24">
        <v>428.988</v>
      </c>
      <c r="U378" s="24">
        <v>195.452</v>
      </c>
      <c r="V378" s="24">
        <v>0.0</v>
      </c>
      <c r="W378" s="24">
        <v>301.0</v>
      </c>
      <c r="X378" s="24">
        <v>7.30903</v>
      </c>
      <c r="Y378" s="253">
        <f t="shared" si="38"/>
        <v>32.1858</v>
      </c>
      <c r="Z378" s="254">
        <v>37.752</v>
      </c>
      <c r="AA378" s="255">
        <v>444.24154</v>
      </c>
      <c r="AB378" s="256">
        <v>421.42747</v>
      </c>
      <c r="AC378" s="27">
        <v>0.105223</v>
      </c>
      <c r="AD378" s="257"/>
      <c r="AE378" s="258"/>
      <c r="AF378" s="273"/>
      <c r="AG378" s="258"/>
      <c r="AH378" s="242"/>
      <c r="AI378" s="60"/>
      <c r="AJ378" s="243"/>
      <c r="AL378" s="123"/>
      <c r="AM378" s="123"/>
      <c r="AN378" s="123"/>
      <c r="AO378" s="123"/>
      <c r="AP378" s="123"/>
      <c r="AQ378" s="123"/>
      <c r="AR378" s="123"/>
      <c r="AS378" s="123"/>
    </row>
    <row r="379">
      <c r="A379" s="24">
        <v>377.0</v>
      </c>
      <c r="B379" s="24" t="s">
        <v>26</v>
      </c>
      <c r="C379" s="24" t="s">
        <v>27</v>
      </c>
      <c r="D379" s="24" t="s">
        <v>27</v>
      </c>
      <c r="E379" s="131" t="s">
        <v>205</v>
      </c>
      <c r="F379" s="24" t="s">
        <v>28</v>
      </c>
      <c r="G379" s="24">
        <v>32.0</v>
      </c>
      <c r="H379" s="24" t="s">
        <v>29</v>
      </c>
      <c r="I379" s="24" t="s">
        <v>30</v>
      </c>
      <c r="J379" s="24">
        <v>2.0</v>
      </c>
      <c r="K379" s="24" t="s">
        <v>33</v>
      </c>
      <c r="L379" s="24" t="s">
        <v>27</v>
      </c>
      <c r="M379" s="24" t="s">
        <v>28</v>
      </c>
      <c r="N379" s="24">
        <v>2.0</v>
      </c>
      <c r="O379" s="24">
        <v>4.0</v>
      </c>
      <c r="P379" s="24">
        <v>3.0</v>
      </c>
      <c r="Q379" s="24">
        <v>3.0</v>
      </c>
      <c r="R379" s="24" t="s">
        <v>28</v>
      </c>
      <c r="S379" s="24" t="s">
        <v>27</v>
      </c>
      <c r="T379" s="24">
        <v>327.005</v>
      </c>
      <c r="U379" s="24">
        <v>110.784</v>
      </c>
      <c r="V379" s="24">
        <v>0.0</v>
      </c>
      <c r="W379" s="24">
        <v>163.0</v>
      </c>
      <c r="X379" s="24">
        <v>13.04923</v>
      </c>
      <c r="Y379" s="253">
        <f t="shared" si="38"/>
        <v>50.7936</v>
      </c>
      <c r="Z379" s="254">
        <v>29.103</v>
      </c>
      <c r="AA379" s="255">
        <v>460.22813</v>
      </c>
      <c r="AB379" s="256">
        <v>434.45806</v>
      </c>
      <c r="AC379" s="27">
        <v>0.079394</v>
      </c>
      <c r="AD379" s="257"/>
      <c r="AE379" s="258"/>
      <c r="AF379" s="273"/>
      <c r="AG379" s="258"/>
      <c r="AH379" s="242"/>
      <c r="AI379" s="60"/>
      <c r="AJ379" s="243"/>
      <c r="AL379" s="123"/>
      <c r="AM379" s="123"/>
      <c r="AN379" s="123"/>
      <c r="AO379" s="123"/>
      <c r="AP379" s="123"/>
      <c r="AQ379" s="123"/>
      <c r="AR379" s="123"/>
      <c r="AS379" s="123"/>
    </row>
    <row r="380">
      <c r="A380" s="24">
        <v>378.0</v>
      </c>
      <c r="B380" s="24" t="s">
        <v>26</v>
      </c>
      <c r="C380" s="24" t="s">
        <v>27</v>
      </c>
      <c r="D380" s="24" t="s">
        <v>27</v>
      </c>
      <c r="E380" s="131" t="s">
        <v>205</v>
      </c>
      <c r="F380" s="24" t="s">
        <v>28</v>
      </c>
      <c r="G380" s="24">
        <v>32.0</v>
      </c>
      <c r="H380" s="24" t="s">
        <v>29</v>
      </c>
      <c r="I380" s="24" t="s">
        <v>30</v>
      </c>
      <c r="J380" s="24">
        <v>2.0</v>
      </c>
      <c r="K380" s="24" t="s">
        <v>34</v>
      </c>
      <c r="L380" s="24" t="s">
        <v>27</v>
      </c>
      <c r="M380" s="24" t="s">
        <v>27</v>
      </c>
      <c r="N380" s="24">
        <v>0.0</v>
      </c>
      <c r="O380" s="24">
        <v>3.0</v>
      </c>
      <c r="P380" s="24">
        <v>2.0</v>
      </c>
      <c r="Q380" s="24">
        <v>2.0</v>
      </c>
      <c r="R380" s="24" t="s">
        <v>28</v>
      </c>
      <c r="S380" s="24" t="s">
        <v>27</v>
      </c>
      <c r="T380" s="24">
        <v>234.301</v>
      </c>
      <c r="U380" s="24">
        <v>102.911</v>
      </c>
      <c r="V380" s="24">
        <v>0.0</v>
      </c>
      <c r="W380" s="24">
        <v>165.0</v>
      </c>
      <c r="X380" s="24">
        <v>29.43434</v>
      </c>
      <c r="Y380" s="253">
        <f t="shared" si="38"/>
        <v>72.0098</v>
      </c>
      <c r="Z380" s="254">
        <v>44.841</v>
      </c>
      <c r="AA380" s="255">
        <v>479.50473</v>
      </c>
      <c r="AB380" s="256">
        <v>438.55085</v>
      </c>
      <c r="AC380" s="27">
        <v>0.078388</v>
      </c>
      <c r="AD380" s="257"/>
      <c r="AE380" s="258"/>
      <c r="AF380" s="273"/>
      <c r="AG380" s="258"/>
      <c r="AH380" s="242"/>
      <c r="AI380" s="60"/>
      <c r="AJ380" s="243"/>
      <c r="AL380" s="123"/>
      <c r="AM380" s="123"/>
      <c r="AN380" s="123"/>
      <c r="AO380" s="123"/>
      <c r="AP380" s="123"/>
      <c r="AQ380" s="123"/>
      <c r="AR380" s="123"/>
      <c r="AS380" s="123"/>
    </row>
    <row r="381">
      <c r="A381" s="24">
        <v>379.0</v>
      </c>
      <c r="B381" s="24" t="s">
        <v>26</v>
      </c>
      <c r="C381" s="24" t="s">
        <v>27</v>
      </c>
      <c r="D381" s="24" t="s">
        <v>27</v>
      </c>
      <c r="E381" s="131" t="s">
        <v>205</v>
      </c>
      <c r="F381" s="24" t="s">
        <v>28</v>
      </c>
      <c r="G381" s="24">
        <v>32.0</v>
      </c>
      <c r="H381" s="24" t="s">
        <v>29</v>
      </c>
      <c r="I381" s="24" t="s">
        <v>30</v>
      </c>
      <c r="J381" s="24">
        <v>2.0</v>
      </c>
      <c r="K381" s="24" t="s">
        <v>35</v>
      </c>
      <c r="L381" s="24" t="s">
        <v>27</v>
      </c>
      <c r="M381" s="24" t="s">
        <v>28</v>
      </c>
      <c r="N381" s="24">
        <v>5.0</v>
      </c>
      <c r="O381" s="24">
        <v>4.0</v>
      </c>
      <c r="P381" s="24">
        <v>6.0</v>
      </c>
      <c r="Q381" s="24">
        <v>6.0</v>
      </c>
      <c r="R381" s="24" t="s">
        <v>28</v>
      </c>
      <c r="S381" s="24" t="s">
        <v>27</v>
      </c>
      <c r="T381" s="24">
        <v>337.663</v>
      </c>
      <c r="U381" s="24">
        <v>97.055</v>
      </c>
      <c r="V381" s="24">
        <v>0.0</v>
      </c>
      <c r="W381" s="24">
        <v>167.0</v>
      </c>
      <c r="X381" s="24">
        <v>13.41705</v>
      </c>
      <c r="Y381" s="253">
        <f t="shared" si="38"/>
        <v>52.0869</v>
      </c>
      <c r="Z381" s="254">
        <v>30.845</v>
      </c>
      <c r="AA381" s="255">
        <v>433.92313</v>
      </c>
      <c r="AB381" s="256">
        <v>408.08268</v>
      </c>
      <c r="AC381" s="27">
        <v>0.081469</v>
      </c>
      <c r="AD381" s="257"/>
      <c r="AE381" s="258"/>
      <c r="AF381" s="273"/>
      <c r="AG381" s="258"/>
      <c r="AH381" s="242"/>
      <c r="AI381" s="60"/>
      <c r="AJ381" s="243"/>
      <c r="AL381" s="123"/>
      <c r="AM381" s="123"/>
      <c r="AN381" s="123"/>
      <c r="AO381" s="123"/>
      <c r="AP381" s="123"/>
      <c r="AQ381" s="123"/>
      <c r="AR381" s="123"/>
      <c r="AS381" s="123"/>
    </row>
    <row r="382">
      <c r="A382" s="24">
        <v>380.0</v>
      </c>
      <c r="B382" s="24" t="s">
        <v>26</v>
      </c>
      <c r="C382" s="24" t="s">
        <v>27</v>
      </c>
      <c r="D382" s="24" t="s">
        <v>27</v>
      </c>
      <c r="E382" s="131" t="s">
        <v>205</v>
      </c>
      <c r="F382" s="24" t="s">
        <v>28</v>
      </c>
      <c r="G382" s="24">
        <v>32.0</v>
      </c>
      <c r="H382" s="24" t="s">
        <v>29</v>
      </c>
      <c r="I382" s="24" t="s">
        <v>30</v>
      </c>
      <c r="J382" s="24">
        <v>2.0</v>
      </c>
      <c r="K382" s="24" t="s">
        <v>36</v>
      </c>
      <c r="L382" s="24" t="s">
        <v>27</v>
      </c>
      <c r="M382" s="24" t="s">
        <v>28</v>
      </c>
      <c r="N382" s="24">
        <v>0.0</v>
      </c>
      <c r="O382" s="24">
        <v>4.0</v>
      </c>
      <c r="P382" s="24">
        <v>1.0</v>
      </c>
      <c r="Q382" s="24">
        <v>1.0</v>
      </c>
      <c r="R382" s="24" t="s">
        <v>28</v>
      </c>
      <c r="S382" s="24" t="s">
        <v>28</v>
      </c>
      <c r="T382" s="24">
        <v>187.903</v>
      </c>
      <c r="U382" s="24">
        <v>44.192</v>
      </c>
      <c r="V382" s="24">
        <v>0.0</v>
      </c>
      <c r="W382" s="24">
        <v>44.0</v>
      </c>
      <c r="X382" s="24">
        <v>11.24509</v>
      </c>
      <c r="Y382" s="253">
        <f t="shared" si="38"/>
        <v>55.0203</v>
      </c>
      <c r="Z382" s="254">
        <v>20.599</v>
      </c>
      <c r="AA382" s="255">
        <v>429.56143</v>
      </c>
      <c r="AB382" s="256">
        <v>409.04651</v>
      </c>
      <c r="AC382" s="27">
        <v>0.076862</v>
      </c>
      <c r="AD382" s="257"/>
      <c r="AE382" s="258"/>
      <c r="AF382" s="273"/>
      <c r="AG382" s="258"/>
      <c r="AH382" s="242"/>
      <c r="AI382" s="60"/>
      <c r="AJ382" s="243"/>
      <c r="AL382" s="123"/>
      <c r="AM382" s="123"/>
      <c r="AN382" s="123"/>
      <c r="AO382" s="123"/>
      <c r="AP382" s="123"/>
      <c r="AQ382" s="123"/>
      <c r="AR382" s="123"/>
      <c r="AS382" s="123"/>
    </row>
    <row r="383">
      <c r="A383" s="24">
        <v>381.0</v>
      </c>
      <c r="B383" s="24" t="s">
        <v>26</v>
      </c>
      <c r="C383" s="24" t="s">
        <v>27</v>
      </c>
      <c r="D383" s="24" t="s">
        <v>27</v>
      </c>
      <c r="E383" s="131" t="s">
        <v>205</v>
      </c>
      <c r="F383" s="24" t="s">
        <v>28</v>
      </c>
      <c r="G383" s="24">
        <v>32.0</v>
      </c>
      <c r="H383" s="24" t="s">
        <v>29</v>
      </c>
      <c r="I383" s="24" t="s">
        <v>30</v>
      </c>
      <c r="J383" s="24">
        <v>2.0</v>
      </c>
      <c r="K383" s="24" t="s">
        <v>37</v>
      </c>
      <c r="L383" s="24" t="s">
        <v>27</v>
      </c>
      <c r="M383" s="24" t="s">
        <v>27</v>
      </c>
      <c r="N383" s="24">
        <v>5.0</v>
      </c>
      <c r="O383" s="24">
        <v>5.0</v>
      </c>
      <c r="P383" s="24">
        <v>6.0</v>
      </c>
      <c r="Q383" s="24">
        <v>5.0</v>
      </c>
      <c r="R383" s="24" t="s">
        <v>28</v>
      </c>
      <c r="S383" s="24" t="s">
        <v>27</v>
      </c>
      <c r="T383" s="24">
        <v>505.92</v>
      </c>
      <c r="U383" s="24">
        <v>170.049</v>
      </c>
      <c r="V383" s="24">
        <v>0.0</v>
      </c>
      <c r="W383" s="24">
        <v>266.0</v>
      </c>
      <c r="X383" s="24">
        <v>26.57005</v>
      </c>
      <c r="Y383" s="253">
        <f t="shared" si="38"/>
        <v>63.3189</v>
      </c>
      <c r="Z383" s="254">
        <v>47.437</v>
      </c>
      <c r="AA383" s="255">
        <v>452.56365</v>
      </c>
      <c r="AB383" s="256">
        <v>410.52129</v>
      </c>
      <c r="AC383" s="27">
        <v>0.080086</v>
      </c>
      <c r="AD383" s="257"/>
      <c r="AE383" s="258"/>
      <c r="AF383" s="273"/>
      <c r="AG383" s="258"/>
      <c r="AH383" s="242"/>
      <c r="AI383" s="60"/>
      <c r="AJ383" s="243"/>
      <c r="AL383" s="123"/>
      <c r="AM383" s="123"/>
      <c r="AN383" s="123"/>
      <c r="AO383" s="123"/>
      <c r="AP383" s="123"/>
      <c r="AQ383" s="123"/>
      <c r="AR383" s="123"/>
      <c r="AS383" s="123"/>
    </row>
    <row r="384">
      <c r="A384" s="24">
        <v>382.0</v>
      </c>
      <c r="B384" s="24" t="s">
        <v>26</v>
      </c>
      <c r="C384" s="24" t="s">
        <v>27</v>
      </c>
      <c r="D384" s="24" t="s">
        <v>27</v>
      </c>
      <c r="E384" s="131" t="s">
        <v>205</v>
      </c>
      <c r="F384" s="24" t="s">
        <v>28</v>
      </c>
      <c r="G384" s="24">
        <v>32.0</v>
      </c>
      <c r="H384" s="24" t="s">
        <v>29</v>
      </c>
      <c r="I384" s="24" t="s">
        <v>30</v>
      </c>
      <c r="J384" s="24">
        <v>2.0</v>
      </c>
      <c r="K384" s="24" t="s">
        <v>38</v>
      </c>
      <c r="L384" s="24" t="s">
        <v>27</v>
      </c>
      <c r="M384" s="24" t="s">
        <v>27</v>
      </c>
      <c r="N384" s="24">
        <v>7.0</v>
      </c>
      <c r="O384" s="24">
        <v>5.0</v>
      </c>
      <c r="P384" s="24">
        <v>8.0</v>
      </c>
      <c r="Q384" s="24">
        <v>8.0</v>
      </c>
      <c r="R384" s="24" t="s">
        <v>27</v>
      </c>
      <c r="S384" s="24" t="s">
        <v>27</v>
      </c>
      <c r="T384" s="24">
        <v>573.057</v>
      </c>
      <c r="U384" s="24">
        <v>137.888</v>
      </c>
      <c r="V384" s="24">
        <v>0.0</v>
      </c>
      <c r="W384" s="24">
        <v>238.0</v>
      </c>
      <c r="X384" s="24">
        <v>13.25659</v>
      </c>
      <c r="Y384" s="253">
        <f t="shared" si="38"/>
        <v>45.6651</v>
      </c>
      <c r="Z384" s="254">
        <v>34.783</v>
      </c>
      <c r="AA384" s="255">
        <v>436.30867</v>
      </c>
      <c r="AB384" s="256">
        <v>407.2067</v>
      </c>
      <c r="AC384" s="27">
        <v>0.071935</v>
      </c>
      <c r="AD384" s="257"/>
      <c r="AE384" s="258"/>
      <c r="AF384" s="273"/>
      <c r="AG384" s="258"/>
      <c r="AH384" s="242"/>
      <c r="AI384" s="60"/>
      <c r="AJ384" s="243"/>
      <c r="AL384" s="123"/>
      <c r="AM384" s="123"/>
      <c r="AN384" s="123"/>
      <c r="AO384" s="123"/>
      <c r="AP384" s="123"/>
      <c r="AQ384" s="123"/>
      <c r="AR384" s="123"/>
      <c r="AS384" s="123"/>
    </row>
    <row r="385">
      <c r="A385" s="24">
        <v>383.0</v>
      </c>
      <c r="B385" s="24" t="s">
        <v>26</v>
      </c>
      <c r="C385" s="24" t="s">
        <v>27</v>
      </c>
      <c r="D385" s="24" t="s">
        <v>27</v>
      </c>
      <c r="E385" s="131" t="s">
        <v>205</v>
      </c>
      <c r="F385" s="24" t="s">
        <v>28</v>
      </c>
      <c r="G385" s="24">
        <v>32.0</v>
      </c>
      <c r="H385" s="24" t="s">
        <v>29</v>
      </c>
      <c r="I385" s="24" t="s">
        <v>30</v>
      </c>
      <c r="J385" s="24">
        <v>2.0</v>
      </c>
      <c r="K385" s="24" t="s">
        <v>39</v>
      </c>
      <c r="L385" s="24" t="s">
        <v>27</v>
      </c>
      <c r="M385" s="24" t="s">
        <v>27</v>
      </c>
      <c r="N385" s="24">
        <v>5.0</v>
      </c>
      <c r="O385" s="24">
        <v>6.0</v>
      </c>
      <c r="P385" s="24">
        <v>6.0</v>
      </c>
      <c r="Q385" s="24">
        <v>6.0</v>
      </c>
      <c r="R385" s="24" t="s">
        <v>28</v>
      </c>
      <c r="S385" s="24" t="s">
        <v>27</v>
      </c>
      <c r="T385" s="24">
        <v>296.924</v>
      </c>
      <c r="U385" s="24">
        <v>94.366</v>
      </c>
      <c r="V385" s="24">
        <v>0.0</v>
      </c>
      <c r="W385" s="24">
        <v>162.0</v>
      </c>
      <c r="X385" s="24">
        <v>68.48168</v>
      </c>
      <c r="Y385" s="253">
        <f t="shared" si="38"/>
        <v>84.9288</v>
      </c>
      <c r="Z385" s="254">
        <v>82.162</v>
      </c>
      <c r="AA385" s="255">
        <v>485.73337</v>
      </c>
      <c r="AB385" s="256">
        <v>405.01895</v>
      </c>
      <c r="AC385" s="27">
        <v>0.080233</v>
      </c>
      <c r="AD385" s="257"/>
      <c r="AE385" s="258"/>
      <c r="AF385" s="273"/>
      <c r="AG385" s="258"/>
      <c r="AH385" s="242"/>
      <c r="AI385" s="60"/>
      <c r="AJ385" s="243"/>
      <c r="AL385" s="123"/>
      <c r="AM385" s="123"/>
      <c r="AN385" s="123"/>
      <c r="AO385" s="123"/>
      <c r="AP385" s="123"/>
      <c r="AQ385" s="123"/>
      <c r="AR385" s="123"/>
      <c r="AS385" s="123"/>
    </row>
    <row r="386">
      <c r="A386" s="24">
        <v>384.0</v>
      </c>
      <c r="B386" s="24" t="s">
        <v>26</v>
      </c>
      <c r="C386" s="24" t="s">
        <v>27</v>
      </c>
      <c r="D386" s="24" t="s">
        <v>27</v>
      </c>
      <c r="E386" s="131" t="s">
        <v>205</v>
      </c>
      <c r="F386" s="24" t="s">
        <v>28</v>
      </c>
      <c r="G386" s="24">
        <v>32.0</v>
      </c>
      <c r="H386" s="24" t="s">
        <v>29</v>
      </c>
      <c r="I386" s="24" t="s">
        <v>30</v>
      </c>
      <c r="J386" s="24">
        <v>2.0</v>
      </c>
      <c r="K386" s="24" t="s">
        <v>40</v>
      </c>
      <c r="L386" s="24" t="s">
        <v>27</v>
      </c>
      <c r="M386" s="24" t="s">
        <v>28</v>
      </c>
      <c r="N386" s="24">
        <v>3.0</v>
      </c>
      <c r="O386" s="24">
        <v>4.0</v>
      </c>
      <c r="P386" s="24">
        <v>4.0</v>
      </c>
      <c r="Q386" s="24">
        <v>4.0</v>
      </c>
      <c r="R386" s="24" t="s">
        <v>28</v>
      </c>
      <c r="S386" s="24" t="s">
        <v>27</v>
      </c>
      <c r="T386" s="24">
        <v>371.87</v>
      </c>
      <c r="U386" s="24">
        <v>139.39</v>
      </c>
      <c r="V386" s="24">
        <v>0.0</v>
      </c>
      <c r="W386" s="24">
        <v>279.0</v>
      </c>
      <c r="X386" s="24">
        <v>20.59242</v>
      </c>
      <c r="Y386" s="253">
        <f t="shared" si="38"/>
        <v>59.1178</v>
      </c>
      <c r="Z386" s="254">
        <v>34.495</v>
      </c>
      <c r="AA386" s="255">
        <v>437.56197</v>
      </c>
      <c r="AB386" s="256">
        <v>402.6487</v>
      </c>
      <c r="AC386" s="27">
        <v>0.08042</v>
      </c>
      <c r="AD386" s="257"/>
      <c r="AE386" s="258"/>
      <c r="AF386" s="273"/>
      <c r="AG386" s="258"/>
      <c r="AH386" s="242"/>
      <c r="AI386" s="60"/>
      <c r="AJ386" s="243"/>
      <c r="AL386" s="123"/>
      <c r="AM386" s="123"/>
      <c r="AN386" s="123"/>
      <c r="AO386" s="123"/>
      <c r="AP386" s="123"/>
      <c r="AQ386" s="123"/>
      <c r="AR386" s="123"/>
      <c r="AS386" s="123"/>
    </row>
    <row r="387">
      <c r="A387" s="132">
        <v>385.0</v>
      </c>
      <c r="B387" s="132" t="s">
        <v>26</v>
      </c>
      <c r="C387" s="132" t="s">
        <v>27</v>
      </c>
      <c r="D387" s="132" t="s">
        <v>27</v>
      </c>
      <c r="E387" s="262" t="s">
        <v>205</v>
      </c>
      <c r="F387" s="132" t="s">
        <v>28</v>
      </c>
      <c r="G387" s="309">
        <v>32.0</v>
      </c>
      <c r="H387" s="132" t="s">
        <v>29</v>
      </c>
      <c r="I387" s="132" t="s">
        <v>30</v>
      </c>
      <c r="J387" s="132">
        <v>2.0</v>
      </c>
      <c r="K387" s="132" t="s">
        <v>41</v>
      </c>
      <c r="L387" s="132" t="s">
        <v>27</v>
      </c>
      <c r="M387" s="132" t="s">
        <v>27</v>
      </c>
      <c r="N387" s="132">
        <v>4.0</v>
      </c>
      <c r="O387" s="132">
        <v>0.0</v>
      </c>
      <c r="P387" s="132">
        <v>6.0</v>
      </c>
      <c r="Q387" s="132">
        <v>3.0</v>
      </c>
      <c r="R387" s="132" t="s">
        <v>28</v>
      </c>
      <c r="S387" s="132" t="s">
        <v>27</v>
      </c>
      <c r="T387" s="132"/>
      <c r="U387" s="132"/>
      <c r="V387" s="132"/>
      <c r="W387" s="132"/>
      <c r="X387" s="132"/>
      <c r="Y387" s="263"/>
      <c r="Z387" s="264"/>
      <c r="AA387" s="265"/>
      <c r="AB387" s="265"/>
      <c r="AC387" s="265"/>
      <c r="AD387" s="266"/>
      <c r="AE387" s="132"/>
      <c r="AF387" s="274"/>
      <c r="AG387" s="132" t="s">
        <v>206</v>
      </c>
      <c r="AH387" s="242"/>
      <c r="AI387" s="60"/>
      <c r="AJ387" s="243"/>
      <c r="AL387" s="123"/>
      <c r="AM387" s="123"/>
      <c r="AN387" s="123"/>
      <c r="AO387" s="123"/>
      <c r="AP387" s="123"/>
      <c r="AQ387" s="123"/>
      <c r="AR387" s="123"/>
      <c r="AS387" s="123"/>
    </row>
    <row r="388">
      <c r="A388" s="24">
        <v>386.0</v>
      </c>
      <c r="B388" s="24" t="s">
        <v>26</v>
      </c>
      <c r="C388" s="24" t="s">
        <v>27</v>
      </c>
      <c r="D388" s="24" t="s">
        <v>27</v>
      </c>
      <c r="E388" s="131" t="s">
        <v>205</v>
      </c>
      <c r="F388" s="24" t="s">
        <v>28</v>
      </c>
      <c r="G388" s="24">
        <v>32.0</v>
      </c>
      <c r="H388" s="24" t="s">
        <v>29</v>
      </c>
      <c r="I388" s="24" t="s">
        <v>30</v>
      </c>
      <c r="J388" s="24">
        <v>2.0</v>
      </c>
      <c r="K388" s="24" t="s">
        <v>42</v>
      </c>
      <c r="L388" s="24" t="s">
        <v>27</v>
      </c>
      <c r="M388" s="24" t="s">
        <v>28</v>
      </c>
      <c r="N388" s="24">
        <v>1.0</v>
      </c>
      <c r="O388" s="24">
        <v>5.0</v>
      </c>
      <c r="P388" s="24">
        <v>2.0</v>
      </c>
      <c r="Q388" s="24">
        <v>2.0</v>
      </c>
      <c r="R388" s="24" t="s">
        <v>27</v>
      </c>
      <c r="S388" s="24" t="s">
        <v>27</v>
      </c>
      <c r="T388" s="24">
        <v>261.726</v>
      </c>
      <c r="U388" s="24">
        <v>62.911</v>
      </c>
      <c r="V388" s="24">
        <v>0.0</v>
      </c>
      <c r="W388" s="24">
        <v>114.0</v>
      </c>
      <c r="X388" s="24">
        <v>33.41411</v>
      </c>
      <c r="Y388" s="253">
        <f t="shared" ref="Y388:Y397" si="39">iferror(round(X388/(AA388-AB388-AC388)*100,4),"")</f>
        <v>75.3867</v>
      </c>
      <c r="Z388" s="254">
        <v>44.862</v>
      </c>
      <c r="AA388" s="255">
        <v>468.73504</v>
      </c>
      <c r="AB388" s="256">
        <v>424.33615</v>
      </c>
      <c r="AC388" s="27">
        <v>0.075287</v>
      </c>
      <c r="AD388" s="257"/>
      <c r="AE388" s="258"/>
      <c r="AF388" s="273"/>
      <c r="AG388" s="258"/>
      <c r="AH388" s="242"/>
      <c r="AI388" s="60"/>
      <c r="AJ388" s="243"/>
      <c r="AL388" s="123"/>
      <c r="AM388" s="123"/>
      <c r="AN388" s="123"/>
      <c r="AO388" s="123"/>
      <c r="AP388" s="123"/>
      <c r="AQ388" s="123"/>
      <c r="AR388" s="123"/>
      <c r="AS388" s="123"/>
    </row>
    <row r="389">
      <c r="A389" s="24">
        <v>387.0</v>
      </c>
      <c r="B389" s="24" t="s">
        <v>26</v>
      </c>
      <c r="C389" s="24" t="s">
        <v>27</v>
      </c>
      <c r="D389" s="24" t="s">
        <v>27</v>
      </c>
      <c r="E389" s="131" t="s">
        <v>205</v>
      </c>
      <c r="F389" s="24" t="s">
        <v>28</v>
      </c>
      <c r="G389" s="24">
        <v>32.0</v>
      </c>
      <c r="H389" s="24" t="s">
        <v>29</v>
      </c>
      <c r="I389" s="24" t="s">
        <v>30</v>
      </c>
      <c r="J389" s="24">
        <v>2.0</v>
      </c>
      <c r="K389" s="24" t="s">
        <v>43</v>
      </c>
      <c r="L389" s="24" t="s">
        <v>27</v>
      </c>
      <c r="M389" s="24" t="s">
        <v>27</v>
      </c>
      <c r="N389" s="24">
        <v>1.0</v>
      </c>
      <c r="O389" s="24">
        <v>0.0</v>
      </c>
      <c r="P389" s="24">
        <v>2.0</v>
      </c>
      <c r="Q389" s="24">
        <v>2.0</v>
      </c>
      <c r="R389" s="24" t="s">
        <v>28</v>
      </c>
      <c r="S389" s="24" t="s">
        <v>27</v>
      </c>
      <c r="T389" s="24">
        <v>107.768</v>
      </c>
      <c r="U389" s="24">
        <v>40.128</v>
      </c>
      <c r="V389" s="24">
        <v>0.0</v>
      </c>
      <c r="W389" s="24">
        <v>71.0</v>
      </c>
      <c r="X389" s="24">
        <v>156.36109</v>
      </c>
      <c r="Y389" s="253">
        <f t="shared" si="39"/>
        <v>94.7858</v>
      </c>
      <c r="Z389" s="254">
        <v>171.029</v>
      </c>
      <c r="AA389" s="255">
        <v>566.89715</v>
      </c>
      <c r="AB389" s="256">
        <v>401.83383</v>
      </c>
      <c r="AC389" s="27">
        <v>0.100684</v>
      </c>
      <c r="AD389" s="257"/>
      <c r="AE389" s="258"/>
      <c r="AF389" s="273"/>
      <c r="AG389" s="258"/>
      <c r="AH389" s="242"/>
      <c r="AI389" s="60"/>
      <c r="AJ389" s="243"/>
      <c r="AL389" s="123"/>
      <c r="AM389" s="123"/>
      <c r="AN389" s="123"/>
      <c r="AO389" s="123"/>
      <c r="AP389" s="123"/>
      <c r="AQ389" s="123"/>
      <c r="AR389" s="123"/>
      <c r="AS389" s="123"/>
    </row>
    <row r="390">
      <c r="A390" s="24">
        <v>388.0</v>
      </c>
      <c r="B390" s="24" t="s">
        <v>26</v>
      </c>
      <c r="C390" s="24" t="s">
        <v>27</v>
      </c>
      <c r="D390" s="24" t="s">
        <v>27</v>
      </c>
      <c r="E390" s="131" t="s">
        <v>205</v>
      </c>
      <c r="F390" s="24" t="s">
        <v>28</v>
      </c>
      <c r="G390" s="24">
        <v>32.0</v>
      </c>
      <c r="H390" s="24" t="s">
        <v>29</v>
      </c>
      <c r="I390" s="24" t="s">
        <v>30</v>
      </c>
      <c r="J390" s="24">
        <v>2.0</v>
      </c>
      <c r="K390" s="24" t="s">
        <v>44</v>
      </c>
      <c r="L390" s="24" t="s">
        <v>27</v>
      </c>
      <c r="M390" s="24" t="s">
        <v>28</v>
      </c>
      <c r="N390" s="24">
        <v>1.0</v>
      </c>
      <c r="O390" s="24">
        <v>4.0</v>
      </c>
      <c r="P390" s="24">
        <v>2.0</v>
      </c>
      <c r="Q390" s="24">
        <v>2.0</v>
      </c>
      <c r="R390" s="24" t="s">
        <v>27</v>
      </c>
      <c r="S390" s="24" t="s">
        <v>28</v>
      </c>
      <c r="T390" s="24">
        <v>299.296</v>
      </c>
      <c r="U390" s="24">
        <v>75.584</v>
      </c>
      <c r="V390" s="24">
        <v>0.0</v>
      </c>
      <c r="W390" s="24">
        <v>72.0</v>
      </c>
      <c r="X390" s="24">
        <v>8.44741</v>
      </c>
      <c r="Y390" s="253">
        <f t="shared" si="39"/>
        <v>44.8633</v>
      </c>
      <c r="Z390" s="254">
        <v>17.973</v>
      </c>
      <c r="AA390" s="255">
        <v>434.91276</v>
      </c>
      <c r="AB390" s="256">
        <v>415.98878</v>
      </c>
      <c r="AC390" s="27">
        <v>0.094779</v>
      </c>
      <c r="AD390" s="257"/>
      <c r="AE390" s="258"/>
      <c r="AF390" s="273"/>
      <c r="AG390" s="258"/>
      <c r="AH390" s="242"/>
      <c r="AI390" s="60"/>
      <c r="AJ390" s="243"/>
      <c r="AL390" s="123"/>
      <c r="AM390" s="123"/>
      <c r="AN390" s="123"/>
      <c r="AO390" s="123"/>
      <c r="AP390" s="123"/>
      <c r="AQ390" s="123"/>
      <c r="AR390" s="123"/>
      <c r="AS390" s="123"/>
    </row>
    <row r="391">
      <c r="A391" s="24">
        <v>389.0</v>
      </c>
      <c r="B391" s="24" t="s">
        <v>26</v>
      </c>
      <c r="C391" s="24" t="s">
        <v>27</v>
      </c>
      <c r="D391" s="24" t="s">
        <v>27</v>
      </c>
      <c r="E391" s="131" t="s">
        <v>205</v>
      </c>
      <c r="F391" s="24" t="s">
        <v>28</v>
      </c>
      <c r="G391" s="24">
        <v>32.0</v>
      </c>
      <c r="H391" s="24" t="s">
        <v>29</v>
      </c>
      <c r="I391" s="24" t="s">
        <v>30</v>
      </c>
      <c r="J391" s="24">
        <v>2.0</v>
      </c>
      <c r="K391" s="24" t="s">
        <v>45</v>
      </c>
      <c r="L391" s="24" t="s">
        <v>27</v>
      </c>
      <c r="M391" s="24" t="s">
        <v>27</v>
      </c>
      <c r="N391" s="24">
        <v>1.0</v>
      </c>
      <c r="O391" s="24">
        <v>4.0</v>
      </c>
      <c r="P391" s="24">
        <v>2.0</v>
      </c>
      <c r="Q391" s="24">
        <v>2.0</v>
      </c>
      <c r="R391" s="24" t="s">
        <v>28</v>
      </c>
      <c r="S391" s="24" t="s">
        <v>27</v>
      </c>
      <c r="T391" s="24">
        <v>213.054</v>
      </c>
      <c r="U391" s="24">
        <v>55.616</v>
      </c>
      <c r="V391" s="24">
        <v>0.0</v>
      </c>
      <c r="W391" s="24">
        <v>104.0</v>
      </c>
      <c r="X391" s="24">
        <v>8.47421</v>
      </c>
      <c r="Y391" s="253">
        <f t="shared" si="39"/>
        <v>45.0883</v>
      </c>
      <c r="Z391" s="254">
        <v>16.619</v>
      </c>
      <c r="AA391" s="255">
        <v>427.23529</v>
      </c>
      <c r="AB391" s="256">
        <v>408.33028</v>
      </c>
      <c r="AC391" s="27">
        <v>0.110315</v>
      </c>
      <c r="AD391" s="257"/>
      <c r="AE391" s="258"/>
      <c r="AF391" s="273"/>
      <c r="AG391" s="258"/>
      <c r="AH391" s="242"/>
      <c r="AI391" s="60"/>
      <c r="AJ391" s="243"/>
      <c r="AL391" s="123"/>
      <c r="AM391" s="123"/>
      <c r="AN391" s="123"/>
      <c r="AO391" s="123"/>
      <c r="AP391" s="123"/>
      <c r="AQ391" s="123"/>
      <c r="AR391" s="123"/>
      <c r="AS391" s="123"/>
    </row>
    <row r="392">
      <c r="A392" s="24">
        <v>390.0</v>
      </c>
      <c r="B392" s="27" t="s">
        <v>26</v>
      </c>
      <c r="C392" s="27" t="s">
        <v>27</v>
      </c>
      <c r="D392" s="27" t="s">
        <v>27</v>
      </c>
      <c r="E392" s="131" t="s">
        <v>205</v>
      </c>
      <c r="F392" s="27" t="s">
        <v>28</v>
      </c>
      <c r="G392" s="24">
        <v>32.0</v>
      </c>
      <c r="H392" s="27" t="s">
        <v>29</v>
      </c>
      <c r="I392" s="27" t="s">
        <v>30</v>
      </c>
      <c r="J392" s="27">
        <v>2.0</v>
      </c>
      <c r="K392" s="27" t="s">
        <v>46</v>
      </c>
      <c r="L392" s="27" t="s">
        <v>27</v>
      </c>
      <c r="M392" s="27" t="s">
        <v>27</v>
      </c>
      <c r="N392" s="27">
        <v>1.0</v>
      </c>
      <c r="O392" s="27">
        <v>0.0</v>
      </c>
      <c r="P392" s="27">
        <v>3.0</v>
      </c>
      <c r="Q392" s="27">
        <v>3.0</v>
      </c>
      <c r="R392" s="27" t="s">
        <v>28</v>
      </c>
      <c r="S392" s="27" t="s">
        <v>27</v>
      </c>
      <c r="T392" s="27">
        <v>411.132</v>
      </c>
      <c r="U392" s="27">
        <v>170.047</v>
      </c>
      <c r="V392" s="27">
        <v>0.0</v>
      </c>
      <c r="W392" s="27">
        <v>327.0</v>
      </c>
      <c r="X392" s="27">
        <v>43.91509</v>
      </c>
      <c r="Y392" s="253">
        <f t="shared" si="39"/>
        <v>75.0537</v>
      </c>
      <c r="Z392" s="268">
        <v>60.215</v>
      </c>
      <c r="AA392" s="33">
        <v>459.61403</v>
      </c>
      <c r="AB392" s="33">
        <v>400.99825</v>
      </c>
      <c r="AC392" s="33">
        <v>0.10425</v>
      </c>
      <c r="AD392" s="269"/>
      <c r="AE392" s="27"/>
      <c r="AF392" s="275"/>
      <c r="AG392" s="27"/>
      <c r="AH392" s="242"/>
      <c r="AI392" s="60"/>
      <c r="AJ392" s="243"/>
      <c r="AL392" s="123"/>
      <c r="AM392" s="123"/>
      <c r="AN392" s="123"/>
      <c r="AO392" s="123"/>
      <c r="AP392" s="123"/>
      <c r="AQ392" s="123"/>
      <c r="AR392" s="123"/>
      <c r="AS392" s="123"/>
    </row>
    <row r="393">
      <c r="A393" s="24">
        <v>391.0</v>
      </c>
      <c r="B393" s="24" t="s">
        <v>26</v>
      </c>
      <c r="C393" s="24" t="s">
        <v>27</v>
      </c>
      <c r="D393" s="24" t="s">
        <v>27</v>
      </c>
      <c r="E393" s="131" t="s">
        <v>205</v>
      </c>
      <c r="F393" s="24" t="s">
        <v>28</v>
      </c>
      <c r="G393" s="24">
        <v>32.0</v>
      </c>
      <c r="H393" s="24" t="s">
        <v>29</v>
      </c>
      <c r="I393" s="24" t="s">
        <v>30</v>
      </c>
      <c r="J393" s="24">
        <v>2.0</v>
      </c>
      <c r="K393" s="24" t="s">
        <v>47</v>
      </c>
      <c r="L393" s="24" t="s">
        <v>27</v>
      </c>
      <c r="M393" s="24" t="s">
        <v>27</v>
      </c>
      <c r="N393" s="24">
        <v>2.0</v>
      </c>
      <c r="O393" s="24">
        <v>3.0</v>
      </c>
      <c r="P393" s="24">
        <v>3.0</v>
      </c>
      <c r="Q393" s="24">
        <v>2.0</v>
      </c>
      <c r="R393" s="24" t="s">
        <v>28</v>
      </c>
      <c r="S393" s="24" t="s">
        <v>28</v>
      </c>
      <c r="T393" s="24">
        <v>255.742</v>
      </c>
      <c r="U393" s="24">
        <v>41.088</v>
      </c>
      <c r="V393" s="24">
        <v>0.0</v>
      </c>
      <c r="W393" s="24">
        <v>41.0</v>
      </c>
      <c r="X393" s="24">
        <v>27.00267</v>
      </c>
      <c r="Y393" s="253">
        <f t="shared" si="39"/>
        <v>72.3911</v>
      </c>
      <c r="Z393" s="254">
        <v>37.844</v>
      </c>
      <c r="AA393" s="255">
        <v>469.20051</v>
      </c>
      <c r="AB393" s="256">
        <v>431.8325</v>
      </c>
      <c r="AC393" s="27">
        <v>0.066925</v>
      </c>
      <c r="AD393" s="257"/>
      <c r="AE393" s="258"/>
      <c r="AF393" s="273"/>
      <c r="AG393" s="258"/>
      <c r="AH393" s="242"/>
      <c r="AI393" s="60"/>
      <c r="AJ393" s="243"/>
      <c r="AL393" s="123"/>
      <c r="AM393" s="123"/>
      <c r="AN393" s="123"/>
      <c r="AO393" s="123"/>
      <c r="AP393" s="123"/>
      <c r="AQ393" s="123"/>
      <c r="AR393" s="123"/>
      <c r="AS393" s="123"/>
    </row>
    <row r="394">
      <c r="A394" s="24">
        <v>392.0</v>
      </c>
      <c r="B394" s="24" t="s">
        <v>26</v>
      </c>
      <c r="C394" s="24" t="s">
        <v>27</v>
      </c>
      <c r="D394" s="24" t="s">
        <v>27</v>
      </c>
      <c r="E394" s="131" t="s">
        <v>205</v>
      </c>
      <c r="F394" s="24" t="s">
        <v>28</v>
      </c>
      <c r="G394" s="24">
        <v>32.0</v>
      </c>
      <c r="H394" s="24" t="s">
        <v>29</v>
      </c>
      <c r="I394" s="24" t="s">
        <v>30</v>
      </c>
      <c r="J394" s="24">
        <v>2.0</v>
      </c>
      <c r="K394" s="24" t="s">
        <v>48</v>
      </c>
      <c r="L394" s="24" t="s">
        <v>27</v>
      </c>
      <c r="M394" s="24" t="s">
        <v>27</v>
      </c>
      <c r="N394" s="24">
        <v>2.0</v>
      </c>
      <c r="O394" s="24">
        <v>2.0</v>
      </c>
      <c r="P394" s="24">
        <v>4.0</v>
      </c>
      <c r="Q394" s="24">
        <v>3.0</v>
      </c>
      <c r="R394" s="24" t="s">
        <v>28</v>
      </c>
      <c r="S394" s="24" t="s">
        <v>27</v>
      </c>
      <c r="T394" s="24">
        <v>307.486</v>
      </c>
      <c r="U394" s="24">
        <v>113.152</v>
      </c>
      <c r="V394" s="24">
        <v>0.0</v>
      </c>
      <c r="W394" s="24">
        <v>192.0</v>
      </c>
      <c r="X394" s="24">
        <v>27.93696</v>
      </c>
      <c r="Y394" s="253">
        <f t="shared" si="39"/>
        <v>66.8221</v>
      </c>
      <c r="Z394" s="254">
        <v>41.314</v>
      </c>
      <c r="AA394" s="255">
        <v>476.7447</v>
      </c>
      <c r="AB394" s="256">
        <v>434.81761</v>
      </c>
      <c r="AC394" s="27">
        <v>0.119134</v>
      </c>
      <c r="AD394" s="257"/>
      <c r="AE394" s="258"/>
      <c r="AF394" s="273"/>
      <c r="AG394" s="258"/>
      <c r="AH394" s="242"/>
      <c r="AI394" s="60"/>
      <c r="AJ394" s="243"/>
      <c r="AL394" s="123"/>
      <c r="AM394" s="123"/>
      <c r="AN394" s="123"/>
      <c r="AO394" s="123"/>
      <c r="AP394" s="123"/>
      <c r="AQ394" s="123"/>
      <c r="AR394" s="123"/>
      <c r="AS394" s="123"/>
    </row>
    <row r="395">
      <c r="A395" s="24">
        <v>393.0</v>
      </c>
      <c r="B395" s="24" t="s">
        <v>26</v>
      </c>
      <c r="C395" s="24" t="s">
        <v>27</v>
      </c>
      <c r="D395" s="24" t="s">
        <v>27</v>
      </c>
      <c r="E395" s="131" t="s">
        <v>205</v>
      </c>
      <c r="F395" s="24" t="s">
        <v>28</v>
      </c>
      <c r="G395" s="24">
        <v>32.0</v>
      </c>
      <c r="H395" s="24" t="s">
        <v>29</v>
      </c>
      <c r="I395" s="24" t="s">
        <v>30</v>
      </c>
      <c r="J395" s="24">
        <v>2.0</v>
      </c>
      <c r="K395" s="24" t="s">
        <v>49</v>
      </c>
      <c r="L395" s="24" t="s">
        <v>27</v>
      </c>
      <c r="M395" s="24" t="s">
        <v>28</v>
      </c>
      <c r="N395" s="24">
        <v>1.0</v>
      </c>
      <c r="O395" s="24">
        <v>6.0</v>
      </c>
      <c r="P395" s="24">
        <v>2.0</v>
      </c>
      <c r="Q395" s="24">
        <v>2.0</v>
      </c>
      <c r="R395" s="24" t="s">
        <v>28</v>
      </c>
      <c r="S395" s="24" t="s">
        <v>28</v>
      </c>
      <c r="T395" s="24">
        <v>599.133</v>
      </c>
      <c r="U395" s="24">
        <v>189.984</v>
      </c>
      <c r="V395" s="24">
        <v>0.0</v>
      </c>
      <c r="W395" s="24">
        <v>169.0</v>
      </c>
      <c r="X395" s="24">
        <v>74.64837</v>
      </c>
      <c r="Y395" s="253">
        <f t="shared" si="39"/>
        <v>83.4719</v>
      </c>
      <c r="Z395" s="254">
        <v>88.848</v>
      </c>
      <c r="AA395" s="255">
        <v>495.31575</v>
      </c>
      <c r="AB395" s="256">
        <v>405.8169</v>
      </c>
      <c r="AC395" s="27">
        <v>0.069553</v>
      </c>
      <c r="AD395" s="257"/>
      <c r="AE395" s="258"/>
      <c r="AF395" s="273"/>
      <c r="AG395" s="258"/>
      <c r="AH395" s="242"/>
      <c r="AI395" s="60"/>
      <c r="AJ395" s="243"/>
      <c r="AL395" s="123"/>
      <c r="AM395" s="123"/>
      <c r="AN395" s="123"/>
      <c r="AO395" s="123"/>
      <c r="AP395" s="123"/>
      <c r="AQ395" s="123"/>
      <c r="AR395" s="123"/>
      <c r="AS395" s="123"/>
    </row>
    <row r="396">
      <c r="A396" s="24">
        <v>394.0</v>
      </c>
      <c r="B396" s="24" t="s">
        <v>26</v>
      </c>
      <c r="C396" s="24" t="s">
        <v>27</v>
      </c>
      <c r="D396" s="24" t="s">
        <v>27</v>
      </c>
      <c r="E396" s="131" t="s">
        <v>205</v>
      </c>
      <c r="F396" s="24" t="s">
        <v>28</v>
      </c>
      <c r="G396" s="24">
        <v>32.0</v>
      </c>
      <c r="H396" s="24" t="s">
        <v>29</v>
      </c>
      <c r="I396" s="24" t="s">
        <v>30</v>
      </c>
      <c r="J396" s="24">
        <v>2.0</v>
      </c>
      <c r="K396" s="24" t="s">
        <v>50</v>
      </c>
      <c r="L396" s="24" t="s">
        <v>27</v>
      </c>
      <c r="M396" s="24" t="s">
        <v>27</v>
      </c>
      <c r="N396" s="24">
        <v>2.0</v>
      </c>
      <c r="O396" s="24">
        <v>3.0</v>
      </c>
      <c r="P396" s="24">
        <v>5.0</v>
      </c>
      <c r="Q396" s="24">
        <v>5.0</v>
      </c>
      <c r="R396" s="24" t="s">
        <v>28</v>
      </c>
      <c r="S396" s="24" t="s">
        <v>27</v>
      </c>
      <c r="T396" s="24">
        <v>429.245</v>
      </c>
      <c r="U396" s="24">
        <v>154.431</v>
      </c>
      <c r="V396" s="24">
        <v>0.0</v>
      </c>
      <c r="W396" s="24">
        <v>248.0</v>
      </c>
      <c r="X396" s="24">
        <v>19.97076</v>
      </c>
      <c r="Y396" s="253">
        <f t="shared" si="39"/>
        <v>58.403</v>
      </c>
      <c r="Z396" s="254">
        <v>34.638</v>
      </c>
      <c r="AA396" s="255">
        <v>423.79765</v>
      </c>
      <c r="AB396" s="256">
        <v>389.53076</v>
      </c>
      <c r="AC396" s="27">
        <v>0.072123</v>
      </c>
      <c r="AD396" s="257"/>
      <c r="AE396" s="258"/>
      <c r="AF396" s="273"/>
      <c r="AG396" s="258"/>
      <c r="AH396" s="242"/>
      <c r="AI396" s="60"/>
      <c r="AJ396" s="243"/>
      <c r="AL396" s="123"/>
      <c r="AM396" s="123"/>
      <c r="AN396" s="123"/>
      <c r="AO396" s="123"/>
      <c r="AP396" s="123"/>
      <c r="AQ396" s="123"/>
      <c r="AR396" s="123"/>
      <c r="AS396" s="123"/>
    </row>
    <row r="397">
      <c r="A397" s="24">
        <v>395.0</v>
      </c>
      <c r="B397" s="24" t="s">
        <v>26</v>
      </c>
      <c r="C397" s="24" t="s">
        <v>27</v>
      </c>
      <c r="D397" s="24" t="s">
        <v>27</v>
      </c>
      <c r="E397" s="131" t="s">
        <v>205</v>
      </c>
      <c r="F397" s="24" t="s">
        <v>28</v>
      </c>
      <c r="G397" s="24">
        <v>32.0</v>
      </c>
      <c r="H397" s="24" t="s">
        <v>29</v>
      </c>
      <c r="I397" s="24" t="s">
        <v>30</v>
      </c>
      <c r="J397" s="24">
        <v>2.0</v>
      </c>
      <c r="K397" s="24" t="s">
        <v>51</v>
      </c>
      <c r="L397" s="24" t="s">
        <v>27</v>
      </c>
      <c r="M397" s="24" t="s">
        <v>27</v>
      </c>
      <c r="N397" s="24">
        <v>3.0</v>
      </c>
      <c r="O397" s="24">
        <v>4.0</v>
      </c>
      <c r="P397" s="24">
        <v>6.0</v>
      </c>
      <c r="Q397" s="24">
        <v>4.0</v>
      </c>
      <c r="R397" s="24" t="s">
        <v>28</v>
      </c>
      <c r="S397" s="24" t="s">
        <v>27</v>
      </c>
      <c r="T397" s="24">
        <v>4662.215</v>
      </c>
      <c r="U397" s="24">
        <v>935.36</v>
      </c>
      <c r="V397" s="24">
        <v>408312.0</v>
      </c>
      <c r="W397" s="24">
        <v>1565.0</v>
      </c>
      <c r="X397" s="24">
        <v>17648.139875</v>
      </c>
      <c r="Y397" s="253">
        <f t="shared" si="39"/>
        <v>98.8896</v>
      </c>
      <c r="Z397" s="254">
        <v>15237.969</v>
      </c>
      <c r="AA397" s="255">
        <v>18278.195568</v>
      </c>
      <c r="AB397" s="256">
        <v>431.74858</v>
      </c>
      <c r="AC397" s="27">
        <v>0.140187</v>
      </c>
      <c r="AD397" s="257"/>
      <c r="AE397" s="258"/>
      <c r="AF397" s="273"/>
      <c r="AG397" s="258"/>
      <c r="AH397" s="242"/>
      <c r="AI397" s="60"/>
      <c r="AJ397" s="243"/>
      <c r="AL397" s="123"/>
      <c r="AM397" s="123"/>
      <c r="AN397" s="123"/>
      <c r="AO397" s="123"/>
      <c r="AP397" s="123"/>
      <c r="AQ397" s="123"/>
      <c r="AR397" s="123"/>
      <c r="AS397" s="123"/>
    </row>
    <row r="398">
      <c r="A398" s="132">
        <v>396.0</v>
      </c>
      <c r="B398" s="132" t="s">
        <v>26</v>
      </c>
      <c r="C398" s="132" t="s">
        <v>27</v>
      </c>
      <c r="D398" s="132" t="s">
        <v>27</v>
      </c>
      <c r="E398" s="262" t="s">
        <v>205</v>
      </c>
      <c r="F398" s="132" t="s">
        <v>28</v>
      </c>
      <c r="G398" s="309">
        <v>32.0</v>
      </c>
      <c r="H398" s="132" t="s">
        <v>29</v>
      </c>
      <c r="I398" s="132" t="s">
        <v>30</v>
      </c>
      <c r="J398" s="132">
        <v>2.0</v>
      </c>
      <c r="K398" s="132" t="s">
        <v>52</v>
      </c>
      <c r="L398" s="132" t="s">
        <v>27</v>
      </c>
      <c r="M398" s="132" t="s">
        <v>27</v>
      </c>
      <c r="N398" s="132">
        <v>0.0</v>
      </c>
      <c r="O398" s="132">
        <v>0.0</v>
      </c>
      <c r="P398" s="132">
        <v>3.0</v>
      </c>
      <c r="Q398" s="132">
        <v>2.0</v>
      </c>
      <c r="R398" s="132" t="s">
        <v>28</v>
      </c>
      <c r="S398" s="132" t="s">
        <v>27</v>
      </c>
      <c r="T398" s="132"/>
      <c r="U398" s="132"/>
      <c r="V398" s="132"/>
      <c r="W398" s="132"/>
      <c r="X398" s="132"/>
      <c r="Y398" s="263"/>
      <c r="Z398" s="265"/>
      <c r="AA398" s="265"/>
      <c r="AB398" s="265"/>
      <c r="AC398" s="265"/>
      <c r="AD398" s="266"/>
      <c r="AE398" s="132"/>
      <c r="AF398" s="274"/>
      <c r="AG398" s="132" t="s">
        <v>207</v>
      </c>
      <c r="AH398" s="242"/>
      <c r="AI398" s="60"/>
      <c r="AJ398" s="243"/>
      <c r="AL398" s="123"/>
      <c r="AM398" s="123"/>
      <c r="AN398" s="123"/>
      <c r="AO398" s="123"/>
      <c r="AP398" s="123"/>
      <c r="AQ398" s="123"/>
      <c r="AR398" s="123"/>
      <c r="AS398" s="123"/>
    </row>
    <row r="399">
      <c r="A399" s="24">
        <v>397.0</v>
      </c>
      <c r="B399" s="24" t="s">
        <v>26</v>
      </c>
      <c r="C399" s="24" t="s">
        <v>27</v>
      </c>
      <c r="D399" s="24" t="s">
        <v>27</v>
      </c>
      <c r="E399" s="131" t="s">
        <v>205</v>
      </c>
      <c r="F399" s="24" t="s">
        <v>28</v>
      </c>
      <c r="G399" s="24">
        <v>32.0</v>
      </c>
      <c r="H399" s="24" t="s">
        <v>29</v>
      </c>
      <c r="I399" s="24" t="s">
        <v>30</v>
      </c>
      <c r="J399" s="24">
        <v>4.0</v>
      </c>
      <c r="K399" s="24" t="s">
        <v>31</v>
      </c>
      <c r="L399" s="131" t="s">
        <v>27</v>
      </c>
      <c r="M399" s="131" t="s">
        <v>28</v>
      </c>
      <c r="N399" s="131">
        <v>0.0</v>
      </c>
      <c r="O399" s="131">
        <v>7.0</v>
      </c>
      <c r="P399" s="131">
        <v>1.0</v>
      </c>
      <c r="Q399" s="131">
        <v>1.0</v>
      </c>
      <c r="R399" s="131" t="s">
        <v>28</v>
      </c>
      <c r="S399" s="131" t="s">
        <v>27</v>
      </c>
      <c r="T399" s="24">
        <v>349.757</v>
      </c>
      <c r="U399" s="24">
        <v>80.672</v>
      </c>
      <c r="V399" s="24">
        <v>1.0</v>
      </c>
      <c r="W399" s="24">
        <v>140.0</v>
      </c>
      <c r="X399" s="24">
        <v>82.89899</v>
      </c>
      <c r="Y399" s="253">
        <f t="shared" ref="Y399:Y408" si="40">iferror(round(X399/(AA399-AB399-AC399)*100,4),"")</f>
        <v>83.9904</v>
      </c>
      <c r="Z399" s="254">
        <v>102.753</v>
      </c>
      <c r="AA399" s="255">
        <v>533.03308</v>
      </c>
      <c r="AB399" s="256">
        <v>434.23489</v>
      </c>
      <c r="AC399" s="27">
        <v>0.09765</v>
      </c>
      <c r="AD399" s="257"/>
      <c r="AE399" s="258"/>
      <c r="AF399" s="273"/>
      <c r="AG399" s="260"/>
      <c r="AH399" s="242"/>
      <c r="AI399" s="60"/>
      <c r="AJ399" s="243"/>
      <c r="AL399" s="123"/>
      <c r="AM399" s="123"/>
      <c r="AN399" s="123"/>
      <c r="AO399" s="123"/>
      <c r="AP399" s="123"/>
      <c r="AQ399" s="123"/>
      <c r="AR399" s="123"/>
      <c r="AS399" s="123"/>
    </row>
    <row r="400">
      <c r="A400" s="24">
        <v>398.0</v>
      </c>
      <c r="B400" s="24" t="s">
        <v>26</v>
      </c>
      <c r="C400" s="24" t="s">
        <v>27</v>
      </c>
      <c r="D400" s="24" t="s">
        <v>27</v>
      </c>
      <c r="E400" s="131" t="s">
        <v>205</v>
      </c>
      <c r="F400" s="24" t="s">
        <v>28</v>
      </c>
      <c r="G400" s="24">
        <v>32.0</v>
      </c>
      <c r="H400" s="24" t="s">
        <v>29</v>
      </c>
      <c r="I400" s="24" t="s">
        <v>30</v>
      </c>
      <c r="J400" s="24">
        <v>4.0</v>
      </c>
      <c r="K400" s="24" t="s">
        <v>32</v>
      </c>
      <c r="L400" s="24" t="s">
        <v>27</v>
      </c>
      <c r="M400" s="24" t="s">
        <v>27</v>
      </c>
      <c r="N400" s="24">
        <v>8.0</v>
      </c>
      <c r="O400" s="24">
        <v>0.0</v>
      </c>
      <c r="P400" s="24">
        <v>10.0</v>
      </c>
      <c r="Q400" s="24">
        <v>5.0</v>
      </c>
      <c r="R400" s="24" t="s">
        <v>28</v>
      </c>
      <c r="S400" s="24" t="s">
        <v>27</v>
      </c>
      <c r="T400" s="24">
        <v>429.085</v>
      </c>
      <c r="U400" s="24">
        <v>186.557</v>
      </c>
      <c r="V400" s="24">
        <v>22.0</v>
      </c>
      <c r="W400" s="24">
        <v>291.0</v>
      </c>
      <c r="X400" s="24">
        <v>17.45444</v>
      </c>
      <c r="Y400" s="253">
        <f t="shared" si="40"/>
        <v>53.7124</v>
      </c>
      <c r="Z400" s="254">
        <v>47.051</v>
      </c>
      <c r="AA400" s="255">
        <v>464.00851</v>
      </c>
      <c r="AB400" s="256">
        <v>431.40633</v>
      </c>
      <c r="AC400" s="27">
        <v>0.106043</v>
      </c>
      <c r="AD400" s="257"/>
      <c r="AE400" s="258"/>
      <c r="AF400" s="273"/>
      <c r="AG400" s="258"/>
      <c r="AH400" s="242"/>
      <c r="AI400" s="60"/>
      <c r="AJ400" s="243"/>
      <c r="AL400" s="123"/>
      <c r="AM400" s="123"/>
      <c r="AN400" s="123"/>
      <c r="AO400" s="123"/>
      <c r="AP400" s="123"/>
      <c r="AQ400" s="123"/>
      <c r="AR400" s="123"/>
      <c r="AS400" s="123"/>
    </row>
    <row r="401">
      <c r="A401" s="24">
        <v>399.0</v>
      </c>
      <c r="B401" s="24" t="s">
        <v>26</v>
      </c>
      <c r="C401" s="24" t="s">
        <v>27</v>
      </c>
      <c r="D401" s="24" t="s">
        <v>27</v>
      </c>
      <c r="E401" s="131" t="s">
        <v>205</v>
      </c>
      <c r="F401" s="24" t="s">
        <v>28</v>
      </c>
      <c r="G401" s="24">
        <v>32.0</v>
      </c>
      <c r="H401" s="24" t="s">
        <v>29</v>
      </c>
      <c r="I401" s="24" t="s">
        <v>30</v>
      </c>
      <c r="J401" s="24">
        <v>4.0</v>
      </c>
      <c r="K401" s="24" t="s">
        <v>33</v>
      </c>
      <c r="L401" s="24" t="s">
        <v>27</v>
      </c>
      <c r="M401" s="24" t="s">
        <v>28</v>
      </c>
      <c r="N401" s="24">
        <v>2.0</v>
      </c>
      <c r="O401" s="24">
        <v>4.0</v>
      </c>
      <c r="P401" s="24">
        <v>3.0</v>
      </c>
      <c r="Q401" s="24">
        <v>3.0</v>
      </c>
      <c r="R401" s="24" t="s">
        <v>28</v>
      </c>
      <c r="S401" s="24" t="s">
        <v>27</v>
      </c>
      <c r="T401" s="24">
        <v>329.5</v>
      </c>
      <c r="U401" s="24">
        <v>102.59</v>
      </c>
      <c r="V401" s="24">
        <v>17.0</v>
      </c>
      <c r="W401" s="24">
        <v>165.0</v>
      </c>
      <c r="X401" s="24">
        <v>26.84745</v>
      </c>
      <c r="Y401" s="253">
        <f t="shared" si="40"/>
        <v>69.8556</v>
      </c>
      <c r="Z401" s="254">
        <v>39.944</v>
      </c>
      <c r="AA401" s="255">
        <v>465.94722</v>
      </c>
      <c r="AB401" s="256">
        <v>426.69707</v>
      </c>
      <c r="AC401" s="27">
        <v>0.81737</v>
      </c>
      <c r="AD401" s="257"/>
      <c r="AE401" s="258"/>
      <c r="AF401" s="273"/>
      <c r="AG401" s="258"/>
      <c r="AH401" s="242"/>
      <c r="AI401" s="60"/>
      <c r="AJ401" s="243"/>
      <c r="AL401" s="123"/>
      <c r="AM401" s="123"/>
      <c r="AN401" s="123"/>
      <c r="AO401" s="123"/>
      <c r="AP401" s="123"/>
      <c r="AQ401" s="123"/>
      <c r="AR401" s="123"/>
      <c r="AS401" s="123"/>
    </row>
    <row r="402">
      <c r="A402" s="24">
        <v>400.0</v>
      </c>
      <c r="B402" s="24" t="s">
        <v>26</v>
      </c>
      <c r="C402" s="24" t="s">
        <v>27</v>
      </c>
      <c r="D402" s="24" t="s">
        <v>27</v>
      </c>
      <c r="E402" s="131" t="s">
        <v>205</v>
      </c>
      <c r="F402" s="24" t="s">
        <v>28</v>
      </c>
      <c r="G402" s="24">
        <v>32.0</v>
      </c>
      <c r="H402" s="24" t="s">
        <v>29</v>
      </c>
      <c r="I402" s="24" t="s">
        <v>30</v>
      </c>
      <c r="J402" s="24">
        <v>4.0</v>
      </c>
      <c r="K402" s="24" t="s">
        <v>34</v>
      </c>
      <c r="L402" s="24" t="s">
        <v>27</v>
      </c>
      <c r="M402" s="24" t="s">
        <v>27</v>
      </c>
      <c r="N402" s="24">
        <v>0.0</v>
      </c>
      <c r="O402" s="24">
        <v>3.0</v>
      </c>
      <c r="P402" s="24">
        <v>2.0</v>
      </c>
      <c r="Q402" s="24">
        <v>2.0</v>
      </c>
      <c r="R402" s="24" t="s">
        <v>28</v>
      </c>
      <c r="S402" s="24" t="s">
        <v>27</v>
      </c>
      <c r="T402" s="24">
        <v>237.311</v>
      </c>
      <c r="U402" s="24">
        <v>106.622</v>
      </c>
      <c r="V402" s="24">
        <v>10.0</v>
      </c>
      <c r="W402" s="24">
        <v>165.0</v>
      </c>
      <c r="X402" s="24">
        <v>60.09918</v>
      </c>
      <c r="Y402" s="253">
        <f t="shared" si="40"/>
        <v>84.4467</v>
      </c>
      <c r="Z402" s="254">
        <v>74.1</v>
      </c>
      <c r="AA402" s="255">
        <v>502.71871</v>
      </c>
      <c r="AB402" s="256">
        <v>431.4679</v>
      </c>
      <c r="AC402" s="27">
        <v>0.082614</v>
      </c>
      <c r="AD402" s="257"/>
      <c r="AE402" s="258"/>
      <c r="AF402" s="273"/>
      <c r="AG402" s="258"/>
      <c r="AH402" s="242"/>
      <c r="AI402" s="60"/>
      <c r="AJ402" s="243"/>
      <c r="AL402" s="123"/>
      <c r="AM402" s="123"/>
      <c r="AN402" s="123"/>
      <c r="AO402" s="123"/>
      <c r="AP402" s="123"/>
      <c r="AQ402" s="123"/>
      <c r="AR402" s="123"/>
      <c r="AS402" s="123"/>
    </row>
    <row r="403">
      <c r="A403" s="24">
        <v>401.0</v>
      </c>
      <c r="B403" s="24" t="s">
        <v>26</v>
      </c>
      <c r="C403" s="24" t="s">
        <v>27</v>
      </c>
      <c r="D403" s="24" t="s">
        <v>27</v>
      </c>
      <c r="E403" s="131" t="s">
        <v>205</v>
      </c>
      <c r="F403" s="24" t="s">
        <v>28</v>
      </c>
      <c r="G403" s="24">
        <v>32.0</v>
      </c>
      <c r="H403" s="24" t="s">
        <v>29</v>
      </c>
      <c r="I403" s="24" t="s">
        <v>30</v>
      </c>
      <c r="J403" s="24">
        <v>4.0</v>
      </c>
      <c r="K403" s="24" t="s">
        <v>35</v>
      </c>
      <c r="L403" s="24" t="s">
        <v>27</v>
      </c>
      <c r="M403" s="24" t="s">
        <v>28</v>
      </c>
      <c r="N403" s="24">
        <v>5.0</v>
      </c>
      <c r="O403" s="24">
        <v>4.0</v>
      </c>
      <c r="P403" s="24">
        <v>6.0</v>
      </c>
      <c r="Q403" s="24">
        <v>6.0</v>
      </c>
      <c r="R403" s="24" t="s">
        <v>28</v>
      </c>
      <c r="S403" s="24" t="s">
        <v>27</v>
      </c>
      <c r="T403" s="24">
        <v>339.517</v>
      </c>
      <c r="U403" s="24">
        <v>97.568</v>
      </c>
      <c r="V403" s="24">
        <v>0.0</v>
      </c>
      <c r="W403" s="24">
        <v>167.0</v>
      </c>
      <c r="X403" s="24">
        <v>28.25262</v>
      </c>
      <c r="Y403" s="253">
        <f t="shared" si="40"/>
        <v>69.5956</v>
      </c>
      <c r="Z403" s="254">
        <v>46.336</v>
      </c>
      <c r="AA403" s="255">
        <v>496.87431</v>
      </c>
      <c r="AB403" s="256">
        <v>456.20003</v>
      </c>
      <c r="AC403" s="27">
        <v>0.078861</v>
      </c>
      <c r="AD403" s="257"/>
      <c r="AE403" s="258"/>
      <c r="AF403" s="273"/>
      <c r="AG403" s="258"/>
      <c r="AH403" s="242"/>
      <c r="AI403" s="60"/>
      <c r="AJ403" s="243"/>
      <c r="AL403" s="123"/>
      <c r="AM403" s="123"/>
      <c r="AN403" s="123"/>
      <c r="AO403" s="123"/>
      <c r="AP403" s="123"/>
      <c r="AQ403" s="123"/>
      <c r="AR403" s="123"/>
      <c r="AS403" s="123"/>
    </row>
    <row r="404">
      <c r="A404" s="24">
        <v>402.0</v>
      </c>
      <c r="B404" s="24" t="s">
        <v>26</v>
      </c>
      <c r="C404" s="24" t="s">
        <v>27</v>
      </c>
      <c r="D404" s="24" t="s">
        <v>27</v>
      </c>
      <c r="E404" s="131" t="s">
        <v>205</v>
      </c>
      <c r="F404" s="24" t="s">
        <v>28</v>
      </c>
      <c r="G404" s="24">
        <v>32.0</v>
      </c>
      <c r="H404" s="24" t="s">
        <v>29</v>
      </c>
      <c r="I404" s="24" t="s">
        <v>30</v>
      </c>
      <c r="J404" s="24">
        <v>4.0</v>
      </c>
      <c r="K404" s="24" t="s">
        <v>36</v>
      </c>
      <c r="L404" s="24" t="s">
        <v>27</v>
      </c>
      <c r="M404" s="24" t="s">
        <v>28</v>
      </c>
      <c r="N404" s="24">
        <v>0.0</v>
      </c>
      <c r="O404" s="24">
        <v>4.0</v>
      </c>
      <c r="P404" s="24">
        <v>1.0</v>
      </c>
      <c r="Q404" s="24">
        <v>1.0</v>
      </c>
      <c r="R404" s="24" t="s">
        <v>28</v>
      </c>
      <c r="S404" s="24" t="s">
        <v>28</v>
      </c>
      <c r="T404" s="24">
        <v>190.848</v>
      </c>
      <c r="U404" s="24">
        <v>45.279</v>
      </c>
      <c r="V404" s="24">
        <v>0.0</v>
      </c>
      <c r="W404" s="24">
        <v>44.0</v>
      </c>
      <c r="X404" s="24">
        <v>22.18493</v>
      </c>
      <c r="Y404" s="253">
        <f t="shared" si="40"/>
        <v>70.9772</v>
      </c>
      <c r="Z404" s="254">
        <v>30.828</v>
      </c>
      <c r="AA404" s="255">
        <v>473.16826</v>
      </c>
      <c r="AB404" s="256">
        <v>441.79824</v>
      </c>
      <c r="AC404" s="27">
        <v>0.113592</v>
      </c>
      <c r="AD404" s="257"/>
      <c r="AE404" s="258"/>
      <c r="AF404" s="273"/>
      <c r="AG404" s="258"/>
      <c r="AH404" s="242"/>
      <c r="AI404" s="60"/>
      <c r="AJ404" s="243"/>
      <c r="AL404" s="123"/>
      <c r="AM404" s="123"/>
      <c r="AN404" s="123"/>
      <c r="AO404" s="123"/>
      <c r="AP404" s="123"/>
      <c r="AQ404" s="123"/>
      <c r="AR404" s="123"/>
      <c r="AS404" s="123"/>
    </row>
    <row r="405">
      <c r="A405" s="24">
        <v>403.0</v>
      </c>
      <c r="B405" s="24" t="s">
        <v>26</v>
      </c>
      <c r="C405" s="24" t="s">
        <v>27</v>
      </c>
      <c r="D405" s="24" t="s">
        <v>27</v>
      </c>
      <c r="E405" s="131" t="s">
        <v>205</v>
      </c>
      <c r="F405" s="24" t="s">
        <v>28</v>
      </c>
      <c r="G405" s="24">
        <v>32.0</v>
      </c>
      <c r="H405" s="24" t="s">
        <v>29</v>
      </c>
      <c r="I405" s="24" t="s">
        <v>30</v>
      </c>
      <c r="J405" s="24">
        <v>4.0</v>
      </c>
      <c r="K405" s="24" t="s">
        <v>37</v>
      </c>
      <c r="L405" s="24" t="s">
        <v>27</v>
      </c>
      <c r="M405" s="24" t="s">
        <v>27</v>
      </c>
      <c r="N405" s="24">
        <v>5.0</v>
      </c>
      <c r="O405" s="24">
        <v>5.0</v>
      </c>
      <c r="P405" s="24">
        <v>6.0</v>
      </c>
      <c r="Q405" s="24">
        <v>5.0</v>
      </c>
      <c r="R405" s="24" t="s">
        <v>28</v>
      </c>
      <c r="S405" s="24" t="s">
        <v>27</v>
      </c>
      <c r="T405" s="24">
        <v>513.595</v>
      </c>
      <c r="U405" s="24">
        <v>117.375</v>
      </c>
      <c r="V405" s="24">
        <v>496.0</v>
      </c>
      <c r="W405" s="24">
        <v>266.0</v>
      </c>
      <c r="X405" s="24">
        <v>57.35087</v>
      </c>
      <c r="Y405" s="253">
        <f t="shared" si="40"/>
        <v>78.8123</v>
      </c>
      <c r="Z405" s="254">
        <v>73.503</v>
      </c>
      <c r="AA405" s="255">
        <v>506.17552</v>
      </c>
      <c r="AB405" s="256">
        <v>433.32744</v>
      </c>
      <c r="AC405" s="27">
        <v>0.079127</v>
      </c>
      <c r="AD405" s="257"/>
      <c r="AE405" s="258"/>
      <c r="AF405" s="273"/>
      <c r="AG405" s="258"/>
      <c r="AH405" s="242"/>
      <c r="AI405" s="60"/>
      <c r="AJ405" s="243"/>
      <c r="AL405" s="123"/>
      <c r="AM405" s="123"/>
      <c r="AN405" s="123"/>
      <c r="AO405" s="123"/>
      <c r="AP405" s="123"/>
      <c r="AQ405" s="123"/>
      <c r="AR405" s="123"/>
      <c r="AS405" s="123"/>
    </row>
    <row r="406">
      <c r="A406" s="24">
        <v>404.0</v>
      </c>
      <c r="B406" s="24" t="s">
        <v>26</v>
      </c>
      <c r="C406" s="24" t="s">
        <v>27</v>
      </c>
      <c r="D406" s="24" t="s">
        <v>27</v>
      </c>
      <c r="E406" s="131" t="s">
        <v>205</v>
      </c>
      <c r="F406" s="24" t="s">
        <v>28</v>
      </c>
      <c r="G406" s="24">
        <v>32.0</v>
      </c>
      <c r="H406" s="24" t="s">
        <v>29</v>
      </c>
      <c r="I406" s="24" t="s">
        <v>30</v>
      </c>
      <c r="J406" s="24">
        <v>4.0</v>
      </c>
      <c r="K406" s="24" t="s">
        <v>38</v>
      </c>
      <c r="L406" s="24" t="s">
        <v>27</v>
      </c>
      <c r="M406" s="24" t="s">
        <v>27</v>
      </c>
      <c r="N406" s="24">
        <v>7.0</v>
      </c>
      <c r="O406" s="24">
        <v>5.0</v>
      </c>
      <c r="P406" s="24">
        <v>8.0</v>
      </c>
      <c r="Q406" s="24">
        <v>8.0</v>
      </c>
      <c r="R406" s="24" t="s">
        <v>27</v>
      </c>
      <c r="S406" s="24" t="s">
        <v>27</v>
      </c>
      <c r="T406" s="24">
        <v>610.266</v>
      </c>
      <c r="U406" s="24">
        <v>145.215</v>
      </c>
      <c r="V406" s="24">
        <v>156.0</v>
      </c>
      <c r="W406" s="24">
        <v>250.0</v>
      </c>
      <c r="X406" s="24">
        <v>31.02882</v>
      </c>
      <c r="Y406" s="253">
        <f t="shared" si="40"/>
        <v>65.8921</v>
      </c>
      <c r="Z406" s="254">
        <v>68.865</v>
      </c>
      <c r="AA406" s="255">
        <v>508.69409</v>
      </c>
      <c r="AB406" s="256">
        <v>461.45377</v>
      </c>
      <c r="AC406" s="27">
        <v>0.149949</v>
      </c>
      <c r="AD406" s="257"/>
      <c r="AE406" s="258"/>
      <c r="AF406" s="273"/>
      <c r="AG406" s="258"/>
      <c r="AH406" s="242"/>
      <c r="AI406" s="60"/>
      <c r="AJ406" s="243"/>
      <c r="AL406" s="123"/>
      <c r="AM406" s="123"/>
      <c r="AN406" s="123"/>
      <c r="AO406" s="123"/>
      <c r="AP406" s="123"/>
      <c r="AQ406" s="123"/>
      <c r="AR406" s="123"/>
      <c r="AS406" s="123"/>
    </row>
    <row r="407">
      <c r="A407" s="24">
        <v>405.0</v>
      </c>
      <c r="B407" s="24" t="s">
        <v>26</v>
      </c>
      <c r="C407" s="24" t="s">
        <v>27</v>
      </c>
      <c r="D407" s="24" t="s">
        <v>27</v>
      </c>
      <c r="E407" s="131" t="s">
        <v>205</v>
      </c>
      <c r="F407" s="24" t="s">
        <v>28</v>
      </c>
      <c r="G407" s="24">
        <v>32.0</v>
      </c>
      <c r="H407" s="24" t="s">
        <v>29</v>
      </c>
      <c r="I407" s="24" t="s">
        <v>30</v>
      </c>
      <c r="J407" s="24">
        <v>4.0</v>
      </c>
      <c r="K407" s="24" t="s">
        <v>39</v>
      </c>
      <c r="L407" s="24" t="s">
        <v>27</v>
      </c>
      <c r="M407" s="24" t="s">
        <v>27</v>
      </c>
      <c r="N407" s="24">
        <v>5.0</v>
      </c>
      <c r="O407" s="24">
        <v>6.0</v>
      </c>
      <c r="P407" s="24">
        <v>6.0</v>
      </c>
      <c r="Q407" s="24">
        <v>6.0</v>
      </c>
      <c r="R407" s="24" t="s">
        <v>28</v>
      </c>
      <c r="S407" s="24" t="s">
        <v>27</v>
      </c>
      <c r="T407" s="24">
        <v>307.901</v>
      </c>
      <c r="U407" s="24">
        <v>84.736</v>
      </c>
      <c r="V407" s="24">
        <v>297.0</v>
      </c>
      <c r="W407" s="24">
        <v>157.0</v>
      </c>
      <c r="X407" s="24">
        <v>149.58087</v>
      </c>
      <c r="Y407" s="253">
        <f t="shared" si="40"/>
        <v>92.4372</v>
      </c>
      <c r="Z407" s="254">
        <v>178.815</v>
      </c>
      <c r="AA407" s="255">
        <v>588.85273</v>
      </c>
      <c r="AB407" s="256">
        <v>426.96444</v>
      </c>
      <c r="AC407" s="27">
        <v>0.069325</v>
      </c>
      <c r="AD407" s="257"/>
      <c r="AE407" s="258"/>
      <c r="AF407" s="273"/>
      <c r="AG407" s="258"/>
      <c r="AH407" s="242"/>
      <c r="AI407" s="60"/>
      <c r="AJ407" s="243"/>
      <c r="AL407" s="123"/>
      <c r="AM407" s="123"/>
      <c r="AN407" s="123"/>
      <c r="AO407" s="123"/>
      <c r="AP407" s="123"/>
      <c r="AQ407" s="123"/>
      <c r="AR407" s="123"/>
      <c r="AS407" s="123"/>
    </row>
    <row r="408">
      <c r="A408" s="24">
        <v>406.0</v>
      </c>
      <c r="B408" s="24" t="s">
        <v>26</v>
      </c>
      <c r="C408" s="24" t="s">
        <v>27</v>
      </c>
      <c r="D408" s="24" t="s">
        <v>27</v>
      </c>
      <c r="E408" s="131" t="s">
        <v>205</v>
      </c>
      <c r="F408" s="24" t="s">
        <v>28</v>
      </c>
      <c r="G408" s="24">
        <v>32.0</v>
      </c>
      <c r="H408" s="24" t="s">
        <v>29</v>
      </c>
      <c r="I408" s="24" t="s">
        <v>30</v>
      </c>
      <c r="J408" s="24">
        <v>4.0</v>
      </c>
      <c r="K408" s="24" t="s">
        <v>40</v>
      </c>
      <c r="L408" s="24" t="s">
        <v>27</v>
      </c>
      <c r="M408" s="24" t="s">
        <v>28</v>
      </c>
      <c r="N408" s="24">
        <v>3.0</v>
      </c>
      <c r="O408" s="24">
        <v>4.0</v>
      </c>
      <c r="P408" s="24">
        <v>4.0</v>
      </c>
      <c r="Q408" s="24">
        <v>4.0</v>
      </c>
      <c r="R408" s="24" t="s">
        <v>28</v>
      </c>
      <c r="S408" s="24" t="s">
        <v>27</v>
      </c>
      <c r="T408" s="24">
        <v>403.962</v>
      </c>
      <c r="U408" s="24">
        <v>141.969</v>
      </c>
      <c r="V408" s="24">
        <v>52.0</v>
      </c>
      <c r="W408" s="24">
        <v>281.0</v>
      </c>
      <c r="X408" s="24">
        <v>52.61199</v>
      </c>
      <c r="Y408" s="253">
        <f t="shared" si="40"/>
        <v>78.6019</v>
      </c>
      <c r="Z408" s="254">
        <v>63.662</v>
      </c>
      <c r="AA408" s="255">
        <v>495.19783</v>
      </c>
      <c r="AB408" s="256">
        <v>428.18274</v>
      </c>
      <c r="AC408" s="27">
        <v>0.080366</v>
      </c>
      <c r="AD408" s="257"/>
      <c r="AE408" s="258"/>
      <c r="AF408" s="273"/>
      <c r="AG408" s="258"/>
      <c r="AH408" s="242"/>
      <c r="AI408" s="60"/>
      <c r="AJ408" s="243"/>
      <c r="AL408" s="123"/>
      <c r="AM408" s="123"/>
      <c r="AN408" s="123"/>
      <c r="AO408" s="123"/>
      <c r="AP408" s="123"/>
      <c r="AQ408" s="123"/>
      <c r="AR408" s="123"/>
      <c r="AS408" s="123"/>
    </row>
    <row r="409">
      <c r="A409" s="132">
        <v>407.0</v>
      </c>
      <c r="B409" s="132" t="s">
        <v>26</v>
      </c>
      <c r="C409" s="132" t="s">
        <v>27</v>
      </c>
      <c r="D409" s="132" t="s">
        <v>27</v>
      </c>
      <c r="E409" s="262" t="s">
        <v>205</v>
      </c>
      <c r="F409" s="132" t="s">
        <v>28</v>
      </c>
      <c r="G409" s="309">
        <v>32.0</v>
      </c>
      <c r="H409" s="132" t="s">
        <v>29</v>
      </c>
      <c r="I409" s="132" t="s">
        <v>30</v>
      </c>
      <c r="J409" s="132">
        <v>4.0</v>
      </c>
      <c r="K409" s="132" t="s">
        <v>41</v>
      </c>
      <c r="L409" s="132" t="s">
        <v>27</v>
      </c>
      <c r="M409" s="132" t="s">
        <v>27</v>
      </c>
      <c r="N409" s="132">
        <v>4.0</v>
      </c>
      <c r="O409" s="132">
        <v>0.0</v>
      </c>
      <c r="P409" s="132">
        <v>6.0</v>
      </c>
      <c r="Q409" s="132">
        <v>3.0</v>
      </c>
      <c r="R409" s="132" t="s">
        <v>28</v>
      </c>
      <c r="S409" s="132" t="s">
        <v>27</v>
      </c>
      <c r="T409" s="132"/>
      <c r="U409" s="132"/>
      <c r="V409" s="132"/>
      <c r="W409" s="132"/>
      <c r="X409" s="132"/>
      <c r="Y409" s="263"/>
      <c r="Z409" s="264"/>
      <c r="AA409" s="265"/>
      <c r="AB409" s="265"/>
      <c r="AC409" s="265"/>
      <c r="AD409" s="266"/>
      <c r="AE409" s="132"/>
      <c r="AF409" s="274"/>
      <c r="AG409" s="132" t="s">
        <v>206</v>
      </c>
      <c r="AH409" s="242"/>
      <c r="AI409" s="60"/>
      <c r="AJ409" s="243"/>
      <c r="AL409" s="123"/>
      <c r="AM409" s="123"/>
      <c r="AN409" s="123"/>
      <c r="AO409" s="123"/>
      <c r="AP409" s="123"/>
      <c r="AQ409" s="123"/>
      <c r="AR409" s="123"/>
      <c r="AS409" s="123"/>
    </row>
    <row r="410">
      <c r="A410" s="24">
        <v>408.0</v>
      </c>
      <c r="B410" s="24" t="s">
        <v>26</v>
      </c>
      <c r="C410" s="24" t="s">
        <v>27</v>
      </c>
      <c r="D410" s="24" t="s">
        <v>27</v>
      </c>
      <c r="E410" s="131" t="s">
        <v>205</v>
      </c>
      <c r="F410" s="24" t="s">
        <v>28</v>
      </c>
      <c r="G410" s="24">
        <v>32.0</v>
      </c>
      <c r="H410" s="24" t="s">
        <v>29</v>
      </c>
      <c r="I410" s="24" t="s">
        <v>30</v>
      </c>
      <c r="J410" s="24">
        <v>4.0</v>
      </c>
      <c r="K410" s="24" t="s">
        <v>42</v>
      </c>
      <c r="L410" s="24" t="s">
        <v>27</v>
      </c>
      <c r="M410" s="24" t="s">
        <v>28</v>
      </c>
      <c r="N410" s="24">
        <v>1.0</v>
      </c>
      <c r="O410" s="24">
        <v>5.0</v>
      </c>
      <c r="P410" s="24">
        <v>2.0</v>
      </c>
      <c r="Q410" s="24">
        <v>2.0</v>
      </c>
      <c r="R410" s="24" t="s">
        <v>27</v>
      </c>
      <c r="S410" s="24" t="s">
        <v>27</v>
      </c>
      <c r="T410" s="24">
        <v>263.997</v>
      </c>
      <c r="U410" s="24">
        <v>63.84</v>
      </c>
      <c r="V410" s="24">
        <v>4.0</v>
      </c>
      <c r="W410" s="24">
        <v>114.0</v>
      </c>
      <c r="X410" s="24">
        <v>67.07999</v>
      </c>
      <c r="Y410" s="253">
        <f t="shared" ref="Y410:Y416" si="41">iferror(round(X410/(AA410-AB410-AC410)*100,4),"")</f>
        <v>86.0359</v>
      </c>
      <c r="Z410" s="254">
        <v>77.338</v>
      </c>
      <c r="AA410" s="255">
        <v>507.71382</v>
      </c>
      <c r="AB410" s="256">
        <v>429.65834</v>
      </c>
      <c r="AC410" s="27">
        <v>0.088049</v>
      </c>
      <c r="AD410" s="257"/>
      <c r="AE410" s="258"/>
      <c r="AF410" s="273"/>
      <c r="AG410" s="258"/>
      <c r="AH410" s="242"/>
      <c r="AI410" s="60"/>
      <c r="AJ410" s="243"/>
      <c r="AL410" s="123"/>
      <c r="AM410" s="123"/>
      <c r="AN410" s="123"/>
      <c r="AO410" s="123"/>
      <c r="AP410" s="123"/>
      <c r="AQ410" s="123"/>
      <c r="AR410" s="123"/>
      <c r="AS410" s="123"/>
    </row>
    <row r="411">
      <c r="A411" s="24">
        <v>409.0</v>
      </c>
      <c r="B411" s="24" t="s">
        <v>26</v>
      </c>
      <c r="C411" s="24" t="s">
        <v>27</v>
      </c>
      <c r="D411" s="24" t="s">
        <v>27</v>
      </c>
      <c r="E411" s="131" t="s">
        <v>205</v>
      </c>
      <c r="F411" s="24" t="s">
        <v>28</v>
      </c>
      <c r="G411" s="24">
        <v>32.0</v>
      </c>
      <c r="H411" s="24" t="s">
        <v>29</v>
      </c>
      <c r="I411" s="24" t="s">
        <v>30</v>
      </c>
      <c r="J411" s="24">
        <v>4.0</v>
      </c>
      <c r="K411" s="24" t="s">
        <v>43</v>
      </c>
      <c r="L411" s="24" t="s">
        <v>27</v>
      </c>
      <c r="M411" s="24" t="s">
        <v>27</v>
      </c>
      <c r="N411" s="24">
        <v>1.0</v>
      </c>
      <c r="O411" s="24">
        <v>0.0</v>
      </c>
      <c r="P411" s="24">
        <v>2.0</v>
      </c>
      <c r="Q411" s="24">
        <v>2.0</v>
      </c>
      <c r="R411" s="24" t="s">
        <v>28</v>
      </c>
      <c r="S411" s="24" t="s">
        <v>27</v>
      </c>
      <c r="T411" s="24">
        <v>116.575</v>
      </c>
      <c r="U411" s="24">
        <v>44.991</v>
      </c>
      <c r="V411" s="24">
        <v>371.0</v>
      </c>
      <c r="W411" s="24">
        <v>71.0</v>
      </c>
      <c r="X411" s="24">
        <v>308.5074</v>
      </c>
      <c r="Y411" s="253">
        <f t="shared" si="41"/>
        <v>97.3061</v>
      </c>
      <c r="Z411" s="254">
        <v>310.019</v>
      </c>
      <c r="AA411" s="255">
        <v>745.00359</v>
      </c>
      <c r="AB411" s="256">
        <v>427.8559</v>
      </c>
      <c r="AC411" s="27">
        <v>0.099417</v>
      </c>
      <c r="AD411" s="257"/>
      <c r="AE411" s="258"/>
      <c r="AF411" s="273"/>
      <c r="AG411" s="258"/>
      <c r="AH411" s="242"/>
      <c r="AI411" s="60"/>
      <c r="AJ411" s="243"/>
      <c r="AL411" s="123"/>
      <c r="AM411" s="123"/>
      <c r="AN411" s="123"/>
      <c r="AO411" s="123"/>
      <c r="AP411" s="123"/>
      <c r="AQ411" s="123"/>
      <c r="AR411" s="123"/>
      <c r="AS411" s="123"/>
    </row>
    <row r="412">
      <c r="A412" s="24">
        <v>410.0</v>
      </c>
      <c r="B412" s="24" t="s">
        <v>26</v>
      </c>
      <c r="C412" s="24" t="s">
        <v>27</v>
      </c>
      <c r="D412" s="24" t="s">
        <v>27</v>
      </c>
      <c r="E412" s="131" t="s">
        <v>205</v>
      </c>
      <c r="F412" s="24" t="s">
        <v>28</v>
      </c>
      <c r="G412" s="24">
        <v>32.0</v>
      </c>
      <c r="H412" s="24" t="s">
        <v>29</v>
      </c>
      <c r="I412" s="24" t="s">
        <v>30</v>
      </c>
      <c r="J412" s="24">
        <v>4.0</v>
      </c>
      <c r="K412" s="24" t="s">
        <v>44</v>
      </c>
      <c r="L412" s="24" t="s">
        <v>27</v>
      </c>
      <c r="M412" s="24" t="s">
        <v>28</v>
      </c>
      <c r="N412" s="24">
        <v>1.0</v>
      </c>
      <c r="O412" s="24">
        <v>4.0</v>
      </c>
      <c r="P412" s="24">
        <v>2.0</v>
      </c>
      <c r="Q412" s="24">
        <v>2.0</v>
      </c>
      <c r="R412" s="24" t="s">
        <v>27</v>
      </c>
      <c r="S412" s="24" t="s">
        <v>28</v>
      </c>
      <c r="T412" s="24">
        <v>311.515</v>
      </c>
      <c r="U412" s="24">
        <v>76.416</v>
      </c>
      <c r="V412" s="24">
        <v>8.0</v>
      </c>
      <c r="W412" s="24">
        <v>72.0</v>
      </c>
      <c r="X412" s="24">
        <v>16.87671</v>
      </c>
      <c r="Y412" s="253">
        <f t="shared" si="41"/>
        <v>61.2009</v>
      </c>
      <c r="Z412" s="254">
        <v>26.115</v>
      </c>
      <c r="AA412" s="255">
        <v>455.42014</v>
      </c>
      <c r="AB412" s="256">
        <v>427.76708</v>
      </c>
      <c r="AC412" s="27">
        <v>0.077124</v>
      </c>
      <c r="AD412" s="257"/>
      <c r="AE412" s="258"/>
      <c r="AF412" s="273"/>
      <c r="AG412" s="258"/>
      <c r="AH412" s="242"/>
      <c r="AI412" s="60"/>
      <c r="AJ412" s="243"/>
      <c r="AL412" s="123"/>
      <c r="AM412" s="123"/>
      <c r="AN412" s="123"/>
      <c r="AO412" s="123"/>
      <c r="AP412" s="123"/>
      <c r="AQ412" s="123"/>
      <c r="AR412" s="123"/>
      <c r="AS412" s="123"/>
    </row>
    <row r="413">
      <c r="A413" s="24">
        <v>411.0</v>
      </c>
      <c r="B413" s="24" t="s">
        <v>26</v>
      </c>
      <c r="C413" s="24" t="s">
        <v>27</v>
      </c>
      <c r="D413" s="24" t="s">
        <v>27</v>
      </c>
      <c r="E413" s="131" t="s">
        <v>205</v>
      </c>
      <c r="F413" s="24" t="s">
        <v>28</v>
      </c>
      <c r="G413" s="24">
        <v>32.0</v>
      </c>
      <c r="H413" s="24" t="s">
        <v>29</v>
      </c>
      <c r="I413" s="24" t="s">
        <v>30</v>
      </c>
      <c r="J413" s="24">
        <v>4.0</v>
      </c>
      <c r="K413" s="24" t="s">
        <v>45</v>
      </c>
      <c r="L413" s="24" t="s">
        <v>27</v>
      </c>
      <c r="M413" s="24" t="s">
        <v>27</v>
      </c>
      <c r="N413" s="24">
        <v>1.0</v>
      </c>
      <c r="O413" s="24">
        <v>4.0</v>
      </c>
      <c r="P413" s="24">
        <v>2.0</v>
      </c>
      <c r="Q413" s="24">
        <v>2.0</v>
      </c>
      <c r="R413" s="24" t="s">
        <v>28</v>
      </c>
      <c r="S413" s="24" t="s">
        <v>27</v>
      </c>
      <c r="T413" s="24">
        <v>212.325</v>
      </c>
      <c r="U413" s="24">
        <v>56.225</v>
      </c>
      <c r="V413" s="24">
        <v>0.0</v>
      </c>
      <c r="W413" s="24">
        <v>106.0</v>
      </c>
      <c r="X413" s="24">
        <v>16.59991</v>
      </c>
      <c r="Y413" s="253">
        <f t="shared" si="41"/>
        <v>62.2344</v>
      </c>
      <c r="Z413" s="254">
        <v>25.097</v>
      </c>
      <c r="AA413" s="255">
        <v>459.73756</v>
      </c>
      <c r="AB413" s="256">
        <v>432.98294</v>
      </c>
      <c r="AC413" s="27">
        <v>0.081434</v>
      </c>
      <c r="AD413" s="257"/>
      <c r="AE413" s="258"/>
      <c r="AF413" s="273"/>
      <c r="AG413" s="258"/>
      <c r="AH413" s="242"/>
      <c r="AI413" s="60"/>
      <c r="AJ413" s="243"/>
      <c r="AL413" s="123"/>
      <c r="AM413" s="123"/>
      <c r="AN413" s="123"/>
      <c r="AO413" s="123"/>
      <c r="AP413" s="123"/>
      <c r="AQ413" s="123"/>
      <c r="AR413" s="123"/>
      <c r="AS413" s="123"/>
    </row>
    <row r="414">
      <c r="A414" s="24">
        <v>412.0</v>
      </c>
      <c r="B414" s="27" t="s">
        <v>26</v>
      </c>
      <c r="C414" s="27" t="s">
        <v>27</v>
      </c>
      <c r="D414" s="27" t="s">
        <v>27</v>
      </c>
      <c r="E414" s="131" t="s">
        <v>205</v>
      </c>
      <c r="F414" s="27" t="s">
        <v>28</v>
      </c>
      <c r="G414" s="24">
        <v>32.0</v>
      </c>
      <c r="H414" s="27" t="s">
        <v>29</v>
      </c>
      <c r="I414" s="27" t="s">
        <v>30</v>
      </c>
      <c r="J414" s="27">
        <v>4.0</v>
      </c>
      <c r="K414" s="27" t="s">
        <v>46</v>
      </c>
      <c r="L414" s="27" t="s">
        <v>27</v>
      </c>
      <c r="M414" s="27" t="s">
        <v>27</v>
      </c>
      <c r="N414" s="27">
        <v>1.0</v>
      </c>
      <c r="O414" s="27">
        <v>0.0</v>
      </c>
      <c r="P414" s="27">
        <v>3.0</v>
      </c>
      <c r="Q414" s="27">
        <v>3.0</v>
      </c>
      <c r="R414" s="27" t="s">
        <v>28</v>
      </c>
      <c r="S414" s="27" t="s">
        <v>27</v>
      </c>
      <c r="T414" s="27">
        <v>419.198</v>
      </c>
      <c r="U414" s="27">
        <v>171.166</v>
      </c>
      <c r="V414" s="27">
        <v>539.0</v>
      </c>
      <c r="W414" s="27">
        <v>326.0</v>
      </c>
      <c r="X414" s="27">
        <v>102.28996</v>
      </c>
      <c r="Y414" s="253">
        <f t="shared" si="41"/>
        <v>87.3194</v>
      </c>
      <c r="Z414" s="268">
        <v>110.168</v>
      </c>
      <c r="AA414" s="33">
        <v>546.26668</v>
      </c>
      <c r="AB414" s="33">
        <v>429.01644</v>
      </c>
      <c r="AC414" s="33">
        <v>0.105638</v>
      </c>
      <c r="AD414" s="269"/>
      <c r="AE414" s="27"/>
      <c r="AF414" s="275"/>
      <c r="AG414" s="27"/>
      <c r="AH414" s="242"/>
      <c r="AI414" s="60"/>
      <c r="AJ414" s="243"/>
      <c r="AL414" s="123"/>
      <c r="AM414" s="123"/>
      <c r="AN414" s="123"/>
      <c r="AO414" s="123"/>
      <c r="AP414" s="123"/>
      <c r="AQ414" s="123"/>
      <c r="AR414" s="123"/>
      <c r="AS414" s="123"/>
    </row>
    <row r="415">
      <c r="A415" s="24">
        <v>413.0</v>
      </c>
      <c r="B415" s="24" t="s">
        <v>26</v>
      </c>
      <c r="C415" s="24" t="s">
        <v>27</v>
      </c>
      <c r="D415" s="24" t="s">
        <v>27</v>
      </c>
      <c r="E415" s="131" t="s">
        <v>205</v>
      </c>
      <c r="F415" s="24" t="s">
        <v>28</v>
      </c>
      <c r="G415" s="24">
        <v>32.0</v>
      </c>
      <c r="H415" s="24" t="s">
        <v>29</v>
      </c>
      <c r="I415" s="24" t="s">
        <v>30</v>
      </c>
      <c r="J415" s="24">
        <v>4.0</v>
      </c>
      <c r="K415" s="24" t="s">
        <v>47</v>
      </c>
      <c r="L415" s="24" t="s">
        <v>27</v>
      </c>
      <c r="M415" s="24" t="s">
        <v>27</v>
      </c>
      <c r="N415" s="24">
        <v>2.0</v>
      </c>
      <c r="O415" s="24">
        <v>3.0</v>
      </c>
      <c r="P415" s="24">
        <v>3.0</v>
      </c>
      <c r="Q415" s="24">
        <v>2.0</v>
      </c>
      <c r="R415" s="24" t="s">
        <v>28</v>
      </c>
      <c r="S415" s="24" t="s">
        <v>28</v>
      </c>
      <c r="T415" s="24">
        <v>258.08</v>
      </c>
      <c r="U415" s="24">
        <v>41.248</v>
      </c>
      <c r="V415" s="24">
        <v>0.0</v>
      </c>
      <c r="W415" s="24">
        <v>41.0</v>
      </c>
      <c r="X415" s="24">
        <v>59.41199</v>
      </c>
      <c r="Y415" s="253">
        <f t="shared" si="41"/>
        <v>85.6146</v>
      </c>
      <c r="Z415" s="254">
        <v>70.264</v>
      </c>
      <c r="AA415" s="255">
        <v>491.62045</v>
      </c>
      <c r="AB415" s="256">
        <v>422.15781</v>
      </c>
      <c r="AC415" s="27">
        <v>0.067937</v>
      </c>
      <c r="AD415" s="257"/>
      <c r="AE415" s="258"/>
      <c r="AF415" s="273"/>
      <c r="AG415" s="258"/>
      <c r="AH415" s="242"/>
      <c r="AI415" s="60"/>
      <c r="AJ415" s="243"/>
      <c r="AL415" s="123"/>
      <c r="AM415" s="123"/>
      <c r="AN415" s="123"/>
      <c r="AO415" s="123"/>
      <c r="AP415" s="123"/>
      <c r="AQ415" s="123"/>
      <c r="AR415" s="123"/>
      <c r="AS415" s="123"/>
    </row>
    <row r="416">
      <c r="A416" s="24">
        <v>414.0</v>
      </c>
      <c r="B416" s="24" t="s">
        <v>26</v>
      </c>
      <c r="C416" s="24" t="s">
        <v>27</v>
      </c>
      <c r="D416" s="24" t="s">
        <v>27</v>
      </c>
      <c r="E416" s="131" t="s">
        <v>205</v>
      </c>
      <c r="F416" s="24" t="s">
        <v>28</v>
      </c>
      <c r="G416" s="24">
        <v>32.0</v>
      </c>
      <c r="H416" s="24" t="s">
        <v>29</v>
      </c>
      <c r="I416" s="24" t="s">
        <v>30</v>
      </c>
      <c r="J416" s="24">
        <v>4.0</v>
      </c>
      <c r="K416" s="24" t="s">
        <v>48</v>
      </c>
      <c r="L416" s="24" t="s">
        <v>27</v>
      </c>
      <c r="M416" s="24" t="s">
        <v>27</v>
      </c>
      <c r="N416" s="24">
        <v>2.0</v>
      </c>
      <c r="O416" s="24">
        <v>2.0</v>
      </c>
      <c r="P416" s="24">
        <v>4.0</v>
      </c>
      <c r="Q416" s="24">
        <v>3.0</v>
      </c>
      <c r="R416" s="24" t="s">
        <v>28</v>
      </c>
      <c r="S416" s="24" t="s">
        <v>27</v>
      </c>
      <c r="T416" s="24">
        <v>324.288</v>
      </c>
      <c r="U416" s="24">
        <v>116.352</v>
      </c>
      <c r="V416" s="24">
        <v>941.0</v>
      </c>
      <c r="W416" s="24">
        <v>196.0</v>
      </c>
      <c r="X416" s="24">
        <v>96.02763</v>
      </c>
      <c r="Y416" s="253">
        <f t="shared" si="41"/>
        <v>68.7513</v>
      </c>
      <c r="Z416" s="254">
        <v>79.77</v>
      </c>
      <c r="AA416" s="255">
        <v>599.94034</v>
      </c>
      <c r="AB416" s="256">
        <v>460.15876</v>
      </c>
      <c r="AC416" s="27">
        <v>0.10759</v>
      </c>
      <c r="AD416" s="257"/>
      <c r="AE416" s="258"/>
      <c r="AF416" s="273"/>
      <c r="AG416" s="258"/>
      <c r="AH416" s="242"/>
      <c r="AI416" s="60"/>
      <c r="AJ416" s="243"/>
      <c r="AL416" s="123"/>
      <c r="AM416" s="123"/>
      <c r="AN416" s="123"/>
      <c r="AO416" s="123"/>
      <c r="AP416" s="123"/>
      <c r="AQ416" s="123"/>
      <c r="AR416" s="123"/>
      <c r="AS416" s="123"/>
    </row>
    <row r="417">
      <c r="A417" s="24">
        <v>415.0</v>
      </c>
      <c r="B417" s="24" t="s">
        <v>26</v>
      </c>
      <c r="C417" s="24" t="s">
        <v>27</v>
      </c>
      <c r="D417" s="24" t="s">
        <v>27</v>
      </c>
      <c r="E417" s="131" t="s">
        <v>205</v>
      </c>
      <c r="F417" s="24" t="s">
        <v>28</v>
      </c>
      <c r="G417" s="24">
        <v>32.0</v>
      </c>
      <c r="H417" s="24" t="s">
        <v>29</v>
      </c>
      <c r="I417" s="24" t="s">
        <v>30</v>
      </c>
      <c r="J417" s="24">
        <v>4.0</v>
      </c>
      <c r="K417" s="24" t="s">
        <v>49</v>
      </c>
      <c r="L417" s="24" t="s">
        <v>27</v>
      </c>
      <c r="M417" s="24" t="s">
        <v>28</v>
      </c>
      <c r="N417" s="24">
        <v>1.0</v>
      </c>
      <c r="O417" s="24">
        <v>6.0</v>
      </c>
      <c r="P417" s="24">
        <v>2.0</v>
      </c>
      <c r="Q417" s="24">
        <v>2.0</v>
      </c>
      <c r="R417" s="24" t="s">
        <v>28</v>
      </c>
      <c r="S417" s="24" t="s">
        <v>28</v>
      </c>
      <c r="T417" s="24">
        <v>600.221</v>
      </c>
      <c r="U417" s="24">
        <v>196.864</v>
      </c>
      <c r="V417" s="24">
        <v>0.0</v>
      </c>
      <c r="W417" s="24">
        <v>169.0</v>
      </c>
      <c r="X417" s="24">
        <v>156.69835</v>
      </c>
      <c r="Y417" s="253">
        <f>iferror(X417/(AA417-AB417-AC417)*100,"")</f>
        <v>91.2801805</v>
      </c>
      <c r="Z417" s="254">
        <v>170.637</v>
      </c>
      <c r="AA417" s="255">
        <v>583.37624</v>
      </c>
      <c r="AB417" s="256">
        <v>411.63837</v>
      </c>
      <c r="AC417" s="27">
        <v>0.070429</v>
      </c>
      <c r="AD417" s="257"/>
      <c r="AE417" s="258"/>
      <c r="AF417" s="273"/>
      <c r="AG417" s="258"/>
      <c r="AH417" s="242"/>
      <c r="AI417" s="60"/>
      <c r="AJ417" s="243"/>
      <c r="AL417" s="123"/>
      <c r="AM417" s="123"/>
      <c r="AN417" s="123"/>
      <c r="AO417" s="123"/>
      <c r="AP417" s="123"/>
      <c r="AQ417" s="123"/>
      <c r="AR417" s="123"/>
      <c r="AS417" s="123"/>
    </row>
    <row r="418">
      <c r="A418" s="24">
        <v>416.0</v>
      </c>
      <c r="B418" s="24" t="s">
        <v>26</v>
      </c>
      <c r="C418" s="24" t="s">
        <v>27</v>
      </c>
      <c r="D418" s="24" t="s">
        <v>27</v>
      </c>
      <c r="E418" s="131" t="s">
        <v>205</v>
      </c>
      <c r="F418" s="24" t="s">
        <v>28</v>
      </c>
      <c r="G418" s="24">
        <v>32.0</v>
      </c>
      <c r="H418" s="24" t="s">
        <v>29</v>
      </c>
      <c r="I418" s="24" t="s">
        <v>30</v>
      </c>
      <c r="J418" s="24">
        <v>4.0</v>
      </c>
      <c r="K418" s="24" t="s">
        <v>50</v>
      </c>
      <c r="L418" s="24" t="s">
        <v>27</v>
      </c>
      <c r="M418" s="24" t="s">
        <v>27</v>
      </c>
      <c r="N418" s="24">
        <v>2.0</v>
      </c>
      <c r="O418" s="24">
        <v>3.0</v>
      </c>
      <c r="P418" s="24">
        <v>5.0</v>
      </c>
      <c r="Q418" s="24">
        <v>5.0</v>
      </c>
      <c r="R418" s="24" t="s">
        <v>28</v>
      </c>
      <c r="S418" s="24" t="s">
        <v>27</v>
      </c>
      <c r="T418" s="24">
        <v>443.2</v>
      </c>
      <c r="U418" s="24">
        <v>155.199</v>
      </c>
      <c r="V418" s="24">
        <v>22.0</v>
      </c>
      <c r="W418" s="24">
        <v>247.0</v>
      </c>
      <c r="X418" s="24">
        <v>44.34704</v>
      </c>
      <c r="Y418" s="253">
        <f>iferror(round(X418/(AA418-AB418-AC418)*100,4),"")</f>
        <v>75.0553</v>
      </c>
      <c r="Z418" s="254">
        <v>55.933</v>
      </c>
      <c r="AA418" s="255">
        <v>491.49452</v>
      </c>
      <c r="AB418" s="256">
        <v>432.33735</v>
      </c>
      <c r="AC418" s="27">
        <v>0.071382</v>
      </c>
      <c r="AD418" s="257"/>
      <c r="AE418" s="258"/>
      <c r="AF418" s="273"/>
      <c r="AG418" s="258"/>
      <c r="AH418" s="242"/>
      <c r="AI418" s="60"/>
      <c r="AJ418" s="243"/>
      <c r="AL418" s="123"/>
      <c r="AM418" s="123"/>
      <c r="AN418" s="123"/>
      <c r="AO418" s="123"/>
      <c r="AP418" s="123"/>
      <c r="AQ418" s="123"/>
      <c r="AR418" s="123"/>
      <c r="AS418" s="123"/>
    </row>
    <row r="419">
      <c r="A419" s="24">
        <v>417.0</v>
      </c>
      <c r="B419" s="24" t="s">
        <v>26</v>
      </c>
      <c r="C419" s="24" t="s">
        <v>27</v>
      </c>
      <c r="D419" s="24" t="s">
        <v>27</v>
      </c>
      <c r="E419" s="131" t="s">
        <v>205</v>
      </c>
      <c r="F419" s="24" t="s">
        <v>28</v>
      </c>
      <c r="G419" s="24">
        <v>32.0</v>
      </c>
      <c r="H419" s="24" t="s">
        <v>29</v>
      </c>
      <c r="I419" s="24" t="s">
        <v>30</v>
      </c>
      <c r="J419" s="24">
        <v>4.0</v>
      </c>
      <c r="K419" s="24" t="s">
        <v>51</v>
      </c>
      <c r="L419" s="24" t="s">
        <v>27</v>
      </c>
      <c r="M419" s="24" t="s">
        <v>27</v>
      </c>
      <c r="N419" s="24">
        <v>3.0</v>
      </c>
      <c r="O419" s="24">
        <v>4.0</v>
      </c>
      <c r="P419" s="24">
        <v>6.0</v>
      </c>
      <c r="Q419" s="24">
        <v>4.0</v>
      </c>
      <c r="R419" s="24" t="s">
        <v>28</v>
      </c>
      <c r="S419" s="24" t="s">
        <v>27</v>
      </c>
      <c r="T419" s="258"/>
      <c r="U419" s="258"/>
      <c r="V419" s="258"/>
      <c r="W419" s="258"/>
      <c r="X419" s="258"/>
      <c r="Y419" s="253" t="str">
        <f>iferror(X419/(AA419-AB419-AC419)*100,"")</f>
        <v/>
      </c>
      <c r="Z419" s="254" t="s">
        <v>208</v>
      </c>
      <c r="AA419" s="255"/>
      <c r="AB419" s="276"/>
      <c r="AC419" s="37"/>
      <c r="AD419" s="257"/>
      <c r="AE419" s="258"/>
      <c r="AF419" s="273"/>
      <c r="AG419" s="258"/>
      <c r="AH419" s="242"/>
      <c r="AI419" s="60"/>
      <c r="AJ419" s="243"/>
      <c r="AL419" s="123"/>
      <c r="AM419" s="123"/>
      <c r="AN419" s="123"/>
      <c r="AO419" s="123"/>
      <c r="AP419" s="123"/>
      <c r="AQ419" s="123"/>
      <c r="AR419" s="123"/>
      <c r="AS419" s="123"/>
    </row>
    <row r="420">
      <c r="A420" s="132">
        <v>418.0</v>
      </c>
      <c r="B420" s="132" t="s">
        <v>26</v>
      </c>
      <c r="C420" s="132" t="s">
        <v>27</v>
      </c>
      <c r="D420" s="132" t="s">
        <v>27</v>
      </c>
      <c r="E420" s="262" t="s">
        <v>205</v>
      </c>
      <c r="F420" s="132" t="s">
        <v>28</v>
      </c>
      <c r="G420" s="309">
        <v>32.0</v>
      </c>
      <c r="H420" s="132" t="s">
        <v>29</v>
      </c>
      <c r="I420" s="132" t="s">
        <v>30</v>
      </c>
      <c r="J420" s="132">
        <v>4.0</v>
      </c>
      <c r="K420" s="132" t="s">
        <v>52</v>
      </c>
      <c r="L420" s="132" t="s">
        <v>27</v>
      </c>
      <c r="M420" s="132" t="s">
        <v>27</v>
      </c>
      <c r="N420" s="132">
        <v>0.0</v>
      </c>
      <c r="O420" s="132">
        <v>0.0</v>
      </c>
      <c r="P420" s="132">
        <v>3.0</v>
      </c>
      <c r="Q420" s="132">
        <v>2.0</v>
      </c>
      <c r="R420" s="132" t="s">
        <v>28</v>
      </c>
      <c r="S420" s="132" t="s">
        <v>27</v>
      </c>
      <c r="T420" s="263"/>
      <c r="U420" s="263"/>
      <c r="V420" s="263"/>
      <c r="W420" s="263"/>
      <c r="X420" s="263"/>
      <c r="Y420" s="263"/>
      <c r="Z420" s="265"/>
      <c r="AA420" s="265"/>
      <c r="AB420" s="265"/>
      <c r="AC420" s="265"/>
      <c r="AD420" s="271"/>
      <c r="AE420" s="263"/>
      <c r="AF420" s="277"/>
      <c r="AG420" s="132" t="s">
        <v>207</v>
      </c>
      <c r="AH420" s="242"/>
      <c r="AI420" s="60"/>
      <c r="AJ420" s="243"/>
      <c r="AL420" s="123"/>
      <c r="AM420" s="123"/>
      <c r="AN420" s="123"/>
      <c r="AO420" s="123"/>
      <c r="AP420" s="123"/>
      <c r="AQ420" s="123"/>
      <c r="AR420" s="123"/>
      <c r="AS420" s="123"/>
    </row>
    <row r="421">
      <c r="A421" s="24">
        <v>419.0</v>
      </c>
      <c r="B421" s="24" t="s">
        <v>26</v>
      </c>
      <c r="C421" s="24" t="s">
        <v>27</v>
      </c>
      <c r="D421" s="24" t="s">
        <v>27</v>
      </c>
      <c r="E421" s="131" t="s">
        <v>205</v>
      </c>
      <c r="F421" s="24" t="s">
        <v>28</v>
      </c>
      <c r="G421" s="24">
        <v>32.0</v>
      </c>
      <c r="H421" s="24" t="s">
        <v>29</v>
      </c>
      <c r="I421" s="24" t="s">
        <v>30</v>
      </c>
      <c r="J421" s="24">
        <v>8.0</v>
      </c>
      <c r="K421" s="24" t="s">
        <v>31</v>
      </c>
      <c r="L421" s="131" t="s">
        <v>27</v>
      </c>
      <c r="M421" s="131" t="s">
        <v>28</v>
      </c>
      <c r="N421" s="131">
        <v>0.0</v>
      </c>
      <c r="O421" s="131">
        <v>7.0</v>
      </c>
      <c r="P421" s="131">
        <v>1.0</v>
      </c>
      <c r="Q421" s="131">
        <v>1.0</v>
      </c>
      <c r="R421" s="131" t="s">
        <v>28</v>
      </c>
      <c r="S421" s="131" t="s">
        <v>27</v>
      </c>
      <c r="T421" s="24"/>
      <c r="U421" s="24"/>
      <c r="V421" s="24"/>
      <c r="W421" s="24"/>
      <c r="X421" s="24"/>
      <c r="Y421" s="253" t="str">
        <f t="shared" ref="Y421:Y425" si="42">iferror(round(X421/(AA421-AB421-AC421)*100,4),"")</f>
        <v/>
      </c>
      <c r="Z421" s="254">
        <v>187.967</v>
      </c>
      <c r="AA421" s="255"/>
      <c r="AB421" s="256"/>
      <c r="AC421" s="27"/>
      <c r="AD421" s="257"/>
      <c r="AE421" s="258"/>
      <c r="AF421" s="273"/>
      <c r="AG421" s="260"/>
      <c r="AH421" s="242"/>
      <c r="AI421" s="60"/>
      <c r="AJ421" s="243"/>
      <c r="AL421" s="123"/>
      <c r="AM421" s="123"/>
      <c r="AN421" s="123"/>
      <c r="AO421" s="123"/>
      <c r="AP421" s="123"/>
      <c r="AQ421" s="123"/>
      <c r="AR421" s="123"/>
      <c r="AS421" s="123"/>
    </row>
    <row r="422">
      <c r="A422" s="24">
        <v>420.0</v>
      </c>
      <c r="B422" s="24" t="s">
        <v>26</v>
      </c>
      <c r="C422" s="24" t="s">
        <v>27</v>
      </c>
      <c r="D422" s="24" t="s">
        <v>27</v>
      </c>
      <c r="E422" s="131" t="s">
        <v>205</v>
      </c>
      <c r="F422" s="24" t="s">
        <v>28</v>
      </c>
      <c r="G422" s="24">
        <v>32.0</v>
      </c>
      <c r="H422" s="24" t="s">
        <v>29</v>
      </c>
      <c r="I422" s="24" t="s">
        <v>30</v>
      </c>
      <c r="J422" s="24">
        <v>8.0</v>
      </c>
      <c r="K422" s="24" t="s">
        <v>32</v>
      </c>
      <c r="L422" s="24" t="s">
        <v>27</v>
      </c>
      <c r="M422" s="24" t="s">
        <v>27</v>
      </c>
      <c r="N422" s="24">
        <v>8.0</v>
      </c>
      <c r="O422" s="24">
        <v>0.0</v>
      </c>
      <c r="P422" s="24">
        <v>10.0</v>
      </c>
      <c r="Q422" s="24">
        <v>5.0</v>
      </c>
      <c r="R422" s="24" t="s">
        <v>28</v>
      </c>
      <c r="S422" s="24" t="s">
        <v>27</v>
      </c>
      <c r="T422" s="24"/>
      <c r="U422" s="24"/>
      <c r="V422" s="24"/>
      <c r="W422" s="24"/>
      <c r="X422" s="24"/>
      <c r="Y422" s="253" t="str">
        <f t="shared" si="42"/>
        <v/>
      </c>
      <c r="Z422" s="254">
        <v>60.345</v>
      </c>
      <c r="AA422" s="255"/>
      <c r="AB422" s="256"/>
      <c r="AC422" s="27"/>
      <c r="AD422" s="257"/>
      <c r="AE422" s="258"/>
      <c r="AF422" s="273"/>
      <c r="AG422" s="258"/>
      <c r="AH422" s="242"/>
      <c r="AI422" s="60"/>
      <c r="AJ422" s="243"/>
      <c r="AL422" s="123"/>
      <c r="AM422" s="123"/>
      <c r="AN422" s="123"/>
      <c r="AO422" s="123"/>
      <c r="AP422" s="123"/>
      <c r="AQ422" s="123"/>
      <c r="AR422" s="123"/>
      <c r="AS422" s="123"/>
    </row>
    <row r="423">
      <c r="A423" s="24">
        <v>421.0</v>
      </c>
      <c r="B423" s="24" t="s">
        <v>26</v>
      </c>
      <c r="C423" s="24" t="s">
        <v>27</v>
      </c>
      <c r="D423" s="24" t="s">
        <v>27</v>
      </c>
      <c r="E423" s="131" t="s">
        <v>205</v>
      </c>
      <c r="F423" s="24" t="s">
        <v>28</v>
      </c>
      <c r="G423" s="24">
        <v>32.0</v>
      </c>
      <c r="H423" s="24" t="s">
        <v>29</v>
      </c>
      <c r="I423" s="24" t="s">
        <v>30</v>
      </c>
      <c r="J423" s="24">
        <v>8.0</v>
      </c>
      <c r="K423" s="24" t="s">
        <v>33</v>
      </c>
      <c r="L423" s="24" t="s">
        <v>27</v>
      </c>
      <c r="M423" s="24" t="s">
        <v>28</v>
      </c>
      <c r="N423" s="24">
        <v>2.0</v>
      </c>
      <c r="O423" s="24">
        <v>4.0</v>
      </c>
      <c r="P423" s="24">
        <v>3.0</v>
      </c>
      <c r="Q423" s="24">
        <v>3.0</v>
      </c>
      <c r="R423" s="24" t="s">
        <v>28</v>
      </c>
      <c r="S423" s="24" t="s">
        <v>27</v>
      </c>
      <c r="T423" s="24"/>
      <c r="U423" s="24"/>
      <c r="V423" s="24"/>
      <c r="W423" s="24"/>
      <c r="X423" s="24"/>
      <c r="Y423" s="253" t="str">
        <f t="shared" si="42"/>
        <v/>
      </c>
      <c r="Z423" s="254">
        <v>65.674</v>
      </c>
      <c r="AA423" s="255"/>
      <c r="AB423" s="256"/>
      <c r="AC423" s="27"/>
      <c r="AD423" s="257"/>
      <c r="AE423" s="258"/>
      <c r="AF423" s="273"/>
      <c r="AG423" s="258"/>
      <c r="AH423" s="242"/>
      <c r="AI423" s="60"/>
      <c r="AJ423" s="243"/>
      <c r="AL423" s="123"/>
      <c r="AM423" s="123"/>
      <c r="AN423" s="123"/>
      <c r="AO423" s="123"/>
      <c r="AP423" s="123"/>
      <c r="AQ423" s="123"/>
      <c r="AR423" s="123"/>
      <c r="AS423" s="123"/>
    </row>
    <row r="424">
      <c r="A424" s="24">
        <v>422.0</v>
      </c>
      <c r="B424" s="24" t="s">
        <v>26</v>
      </c>
      <c r="C424" s="24" t="s">
        <v>27</v>
      </c>
      <c r="D424" s="24" t="s">
        <v>27</v>
      </c>
      <c r="E424" s="131" t="s">
        <v>205</v>
      </c>
      <c r="F424" s="24" t="s">
        <v>28</v>
      </c>
      <c r="G424" s="24">
        <v>32.0</v>
      </c>
      <c r="H424" s="24" t="s">
        <v>29</v>
      </c>
      <c r="I424" s="24" t="s">
        <v>30</v>
      </c>
      <c r="J424" s="24">
        <v>8.0</v>
      </c>
      <c r="K424" s="24" t="s">
        <v>34</v>
      </c>
      <c r="L424" s="24" t="s">
        <v>27</v>
      </c>
      <c r="M424" s="24" t="s">
        <v>27</v>
      </c>
      <c r="N424" s="24">
        <v>0.0</v>
      </c>
      <c r="O424" s="24">
        <v>3.0</v>
      </c>
      <c r="P424" s="24">
        <v>2.0</v>
      </c>
      <c r="Q424" s="24">
        <v>2.0</v>
      </c>
      <c r="R424" s="24" t="s">
        <v>28</v>
      </c>
      <c r="S424" s="24" t="s">
        <v>27</v>
      </c>
      <c r="T424" s="24"/>
      <c r="U424" s="24"/>
      <c r="V424" s="24"/>
      <c r="W424" s="24"/>
      <c r="X424" s="24"/>
      <c r="Y424" s="253" t="str">
        <f t="shared" si="42"/>
        <v/>
      </c>
      <c r="Z424" s="254">
        <v>132.89</v>
      </c>
      <c r="AA424" s="255"/>
      <c r="AB424" s="256"/>
      <c r="AC424" s="27"/>
      <c r="AD424" s="257"/>
      <c r="AE424" s="258"/>
      <c r="AF424" s="273"/>
      <c r="AG424" s="258"/>
      <c r="AH424" s="242"/>
      <c r="AI424" s="60"/>
      <c r="AJ424" s="243"/>
      <c r="AL424" s="123"/>
      <c r="AM424" s="123"/>
      <c r="AN424" s="123"/>
      <c r="AO424" s="123"/>
      <c r="AP424" s="123"/>
      <c r="AQ424" s="123"/>
      <c r="AR424" s="123"/>
      <c r="AS424" s="123"/>
    </row>
    <row r="425">
      <c r="A425" s="24">
        <v>423.0</v>
      </c>
      <c r="B425" s="24" t="s">
        <v>26</v>
      </c>
      <c r="C425" s="24" t="s">
        <v>27</v>
      </c>
      <c r="D425" s="24" t="s">
        <v>27</v>
      </c>
      <c r="E425" s="131" t="s">
        <v>205</v>
      </c>
      <c r="F425" s="24" t="s">
        <v>28</v>
      </c>
      <c r="G425" s="24">
        <v>32.0</v>
      </c>
      <c r="H425" s="24" t="s">
        <v>29</v>
      </c>
      <c r="I425" s="24" t="s">
        <v>30</v>
      </c>
      <c r="J425" s="24">
        <v>8.0</v>
      </c>
      <c r="K425" s="24" t="s">
        <v>35</v>
      </c>
      <c r="L425" s="24" t="s">
        <v>27</v>
      </c>
      <c r="M425" s="24" t="s">
        <v>28</v>
      </c>
      <c r="N425" s="24">
        <v>5.0</v>
      </c>
      <c r="O425" s="24">
        <v>4.0</v>
      </c>
      <c r="P425" s="24">
        <v>6.0</v>
      </c>
      <c r="Q425" s="24">
        <v>6.0</v>
      </c>
      <c r="R425" s="24" t="s">
        <v>28</v>
      </c>
      <c r="S425" s="24" t="s">
        <v>27</v>
      </c>
      <c r="T425" s="24"/>
      <c r="U425" s="24"/>
      <c r="V425" s="24"/>
      <c r="W425" s="24"/>
      <c r="X425" s="24"/>
      <c r="Y425" s="253" t="str">
        <f t="shared" si="42"/>
        <v/>
      </c>
      <c r="Z425" s="254">
        <v>72.518</v>
      </c>
      <c r="AA425" s="255"/>
      <c r="AB425" s="256"/>
      <c r="AC425" s="27"/>
      <c r="AD425" s="257"/>
      <c r="AE425" s="258"/>
      <c r="AF425" s="273"/>
      <c r="AG425" s="258"/>
      <c r="AH425" s="242"/>
      <c r="AI425" s="60"/>
      <c r="AJ425" s="243"/>
      <c r="AL425" s="123"/>
      <c r="AM425" s="123"/>
      <c r="AN425" s="123"/>
      <c r="AO425" s="123"/>
      <c r="AP425" s="123"/>
      <c r="AQ425" s="123"/>
      <c r="AR425" s="123"/>
      <c r="AS425" s="123"/>
    </row>
    <row r="426">
      <c r="A426" s="24">
        <v>424.0</v>
      </c>
      <c r="B426" s="24" t="s">
        <v>26</v>
      </c>
      <c r="C426" s="24" t="s">
        <v>27</v>
      </c>
      <c r="D426" s="24" t="s">
        <v>27</v>
      </c>
      <c r="E426" s="131" t="s">
        <v>205</v>
      </c>
      <c r="F426" s="24" t="s">
        <v>28</v>
      </c>
      <c r="G426" s="24">
        <v>32.0</v>
      </c>
      <c r="H426" s="24" t="s">
        <v>29</v>
      </c>
      <c r="I426" s="24" t="s">
        <v>30</v>
      </c>
      <c r="J426" s="24">
        <v>8.0</v>
      </c>
      <c r="K426" s="24" t="s">
        <v>36</v>
      </c>
      <c r="L426" s="24" t="s">
        <v>27</v>
      </c>
      <c r="M426" s="24" t="s">
        <v>28</v>
      </c>
      <c r="N426" s="24">
        <v>0.0</v>
      </c>
      <c r="O426" s="24">
        <v>4.0</v>
      </c>
      <c r="P426" s="24">
        <v>1.0</v>
      </c>
      <c r="Q426" s="24">
        <v>1.0</v>
      </c>
      <c r="R426" s="24" t="s">
        <v>28</v>
      </c>
      <c r="S426" s="24" t="s">
        <v>28</v>
      </c>
      <c r="T426" s="258"/>
      <c r="U426" s="258"/>
      <c r="V426" s="258"/>
      <c r="W426" s="258"/>
      <c r="X426" s="258"/>
      <c r="Y426" s="253" t="str">
        <f>iferror(X426/(AA426-AB426-AC426)*100,"")</f>
        <v/>
      </c>
      <c r="Z426" s="254">
        <v>59.589</v>
      </c>
      <c r="AA426" s="255"/>
      <c r="AB426" s="276"/>
      <c r="AC426" s="37"/>
      <c r="AD426" s="257"/>
      <c r="AE426" s="258"/>
      <c r="AF426" s="273"/>
      <c r="AG426" s="258"/>
      <c r="AH426" s="242"/>
      <c r="AI426" s="60"/>
      <c r="AJ426" s="243"/>
      <c r="AL426" s="123"/>
      <c r="AM426" s="123"/>
      <c r="AN426" s="123"/>
      <c r="AO426" s="123"/>
      <c r="AP426" s="123"/>
      <c r="AQ426" s="123"/>
      <c r="AR426" s="123"/>
      <c r="AS426" s="123"/>
    </row>
    <row r="427">
      <c r="A427" s="24">
        <v>425.0</v>
      </c>
      <c r="B427" s="24" t="s">
        <v>26</v>
      </c>
      <c r="C427" s="24" t="s">
        <v>27</v>
      </c>
      <c r="D427" s="24" t="s">
        <v>27</v>
      </c>
      <c r="E427" s="131" t="s">
        <v>205</v>
      </c>
      <c r="F427" s="24" t="s">
        <v>28</v>
      </c>
      <c r="G427" s="24">
        <v>32.0</v>
      </c>
      <c r="H427" s="24" t="s">
        <v>29</v>
      </c>
      <c r="I427" s="24" t="s">
        <v>30</v>
      </c>
      <c r="J427" s="24">
        <v>8.0</v>
      </c>
      <c r="K427" s="24" t="s">
        <v>37</v>
      </c>
      <c r="L427" s="24" t="s">
        <v>27</v>
      </c>
      <c r="M427" s="24" t="s">
        <v>27</v>
      </c>
      <c r="N427" s="24">
        <v>5.0</v>
      </c>
      <c r="O427" s="24">
        <v>5.0</v>
      </c>
      <c r="P427" s="24">
        <v>6.0</v>
      </c>
      <c r="Q427" s="24">
        <v>5.0</v>
      </c>
      <c r="R427" s="24" t="s">
        <v>28</v>
      </c>
      <c r="S427" s="24" t="s">
        <v>27</v>
      </c>
      <c r="T427" s="24"/>
      <c r="U427" s="24"/>
      <c r="V427" s="24"/>
      <c r="W427" s="24"/>
      <c r="X427" s="24"/>
      <c r="Y427" s="253" t="str">
        <f t="shared" ref="Y427:Y430" si="43">iferror(round(X427/(AA427-AB427-AC427)*100,4),"")</f>
        <v/>
      </c>
      <c r="Z427" s="254">
        <v>133.191</v>
      </c>
      <c r="AA427" s="255"/>
      <c r="AB427" s="256"/>
      <c r="AC427" s="27"/>
      <c r="AD427" s="257"/>
      <c r="AE427" s="258"/>
      <c r="AF427" s="273"/>
      <c r="AG427" s="258"/>
      <c r="AH427" s="242"/>
      <c r="AI427" s="60"/>
      <c r="AJ427" s="243"/>
      <c r="AL427" s="123"/>
      <c r="AM427" s="123"/>
      <c r="AN427" s="123"/>
      <c r="AO427" s="123"/>
      <c r="AP427" s="123"/>
      <c r="AQ427" s="123"/>
      <c r="AR427" s="123"/>
      <c r="AS427" s="123"/>
    </row>
    <row r="428">
      <c r="A428" s="24">
        <v>426.0</v>
      </c>
      <c r="B428" s="24" t="s">
        <v>26</v>
      </c>
      <c r="C428" s="24" t="s">
        <v>27</v>
      </c>
      <c r="D428" s="24" t="s">
        <v>27</v>
      </c>
      <c r="E428" s="131" t="s">
        <v>205</v>
      </c>
      <c r="F428" s="24" t="s">
        <v>28</v>
      </c>
      <c r="G428" s="24">
        <v>32.0</v>
      </c>
      <c r="H428" s="24" t="s">
        <v>29</v>
      </c>
      <c r="I428" s="24" t="s">
        <v>30</v>
      </c>
      <c r="J428" s="24">
        <v>8.0</v>
      </c>
      <c r="K428" s="24" t="s">
        <v>38</v>
      </c>
      <c r="L428" s="24" t="s">
        <v>27</v>
      </c>
      <c r="M428" s="24" t="s">
        <v>27</v>
      </c>
      <c r="N428" s="24">
        <v>7.0</v>
      </c>
      <c r="O428" s="24">
        <v>5.0</v>
      </c>
      <c r="P428" s="24">
        <v>8.0</v>
      </c>
      <c r="Q428" s="24">
        <v>8.0</v>
      </c>
      <c r="R428" s="24" t="s">
        <v>27</v>
      </c>
      <c r="S428" s="24" t="s">
        <v>27</v>
      </c>
      <c r="T428" s="24"/>
      <c r="U428" s="24"/>
      <c r="V428" s="24"/>
      <c r="W428" s="24"/>
      <c r="X428" s="24"/>
      <c r="Y428" s="253" t="str">
        <f t="shared" si="43"/>
        <v/>
      </c>
      <c r="Z428" s="254">
        <v>94.484</v>
      </c>
      <c r="AA428" s="255"/>
      <c r="AB428" s="256"/>
      <c r="AC428" s="27"/>
      <c r="AD428" s="257"/>
      <c r="AE428" s="258"/>
      <c r="AF428" s="273"/>
      <c r="AG428" s="258"/>
      <c r="AH428" s="242"/>
      <c r="AI428" s="60"/>
      <c r="AJ428" s="243"/>
      <c r="AL428" s="123"/>
      <c r="AM428" s="123"/>
      <c r="AN428" s="123"/>
      <c r="AO428" s="123"/>
      <c r="AP428" s="123"/>
      <c r="AQ428" s="123"/>
      <c r="AR428" s="123"/>
      <c r="AS428" s="123"/>
    </row>
    <row r="429">
      <c r="A429" s="24">
        <v>427.0</v>
      </c>
      <c r="B429" s="24" t="s">
        <v>26</v>
      </c>
      <c r="C429" s="24" t="s">
        <v>27</v>
      </c>
      <c r="D429" s="24" t="s">
        <v>27</v>
      </c>
      <c r="E429" s="131" t="s">
        <v>205</v>
      </c>
      <c r="F429" s="24" t="s">
        <v>28</v>
      </c>
      <c r="G429" s="24">
        <v>32.0</v>
      </c>
      <c r="H429" s="24" t="s">
        <v>29</v>
      </c>
      <c r="I429" s="24" t="s">
        <v>30</v>
      </c>
      <c r="J429" s="24">
        <v>8.0</v>
      </c>
      <c r="K429" s="24" t="s">
        <v>39</v>
      </c>
      <c r="L429" s="24" t="s">
        <v>27</v>
      </c>
      <c r="M429" s="24" t="s">
        <v>27</v>
      </c>
      <c r="N429" s="24">
        <v>5.0</v>
      </c>
      <c r="O429" s="24">
        <v>6.0</v>
      </c>
      <c r="P429" s="24">
        <v>6.0</v>
      </c>
      <c r="Q429" s="24">
        <v>6.0</v>
      </c>
      <c r="R429" s="24" t="s">
        <v>28</v>
      </c>
      <c r="S429" s="24" t="s">
        <v>27</v>
      </c>
      <c r="T429" s="24"/>
      <c r="U429" s="24"/>
      <c r="V429" s="24"/>
      <c r="W429" s="24"/>
      <c r="X429" s="24"/>
      <c r="Y429" s="253" t="str">
        <f t="shared" si="43"/>
        <v/>
      </c>
      <c r="Z429" s="254">
        <v>329.652</v>
      </c>
      <c r="AA429" s="255"/>
      <c r="AB429" s="256"/>
      <c r="AC429" s="27"/>
      <c r="AD429" s="257"/>
      <c r="AE429" s="258"/>
      <c r="AF429" s="273"/>
      <c r="AG429" s="258"/>
      <c r="AH429" s="242"/>
      <c r="AI429" s="60"/>
      <c r="AJ429" s="243"/>
      <c r="AL429" s="123"/>
      <c r="AM429" s="123"/>
      <c r="AN429" s="123"/>
      <c r="AO429" s="123"/>
      <c r="AP429" s="123"/>
      <c r="AQ429" s="123"/>
      <c r="AR429" s="123"/>
      <c r="AS429" s="123"/>
    </row>
    <row r="430">
      <c r="A430" s="24">
        <v>428.0</v>
      </c>
      <c r="B430" s="24" t="s">
        <v>26</v>
      </c>
      <c r="C430" s="24" t="s">
        <v>27</v>
      </c>
      <c r="D430" s="24" t="s">
        <v>27</v>
      </c>
      <c r="E430" s="131" t="s">
        <v>205</v>
      </c>
      <c r="F430" s="24" t="s">
        <v>28</v>
      </c>
      <c r="G430" s="24">
        <v>32.0</v>
      </c>
      <c r="H430" s="24" t="s">
        <v>29</v>
      </c>
      <c r="I430" s="24" t="s">
        <v>30</v>
      </c>
      <c r="J430" s="24">
        <v>8.0</v>
      </c>
      <c r="K430" s="24" t="s">
        <v>40</v>
      </c>
      <c r="L430" s="24" t="s">
        <v>27</v>
      </c>
      <c r="M430" s="24" t="s">
        <v>28</v>
      </c>
      <c r="N430" s="24">
        <v>3.0</v>
      </c>
      <c r="O430" s="24">
        <v>4.0</v>
      </c>
      <c r="P430" s="24">
        <v>4.0</v>
      </c>
      <c r="Q430" s="24">
        <v>4.0</v>
      </c>
      <c r="R430" s="24" t="s">
        <v>28</v>
      </c>
      <c r="S430" s="24" t="s">
        <v>27</v>
      </c>
      <c r="T430" s="24"/>
      <c r="U430" s="24"/>
      <c r="V430" s="24"/>
      <c r="W430" s="24"/>
      <c r="X430" s="24"/>
      <c r="Y430" s="253" t="str">
        <f t="shared" si="43"/>
        <v/>
      </c>
      <c r="Z430" s="254">
        <v>112.117</v>
      </c>
      <c r="AA430" s="255"/>
      <c r="AB430" s="256"/>
      <c r="AC430" s="27"/>
      <c r="AD430" s="257"/>
      <c r="AE430" s="258"/>
      <c r="AF430" s="273"/>
      <c r="AG430" s="258"/>
      <c r="AH430" s="242"/>
      <c r="AI430" s="60"/>
      <c r="AJ430" s="243"/>
      <c r="AL430" s="123"/>
      <c r="AM430" s="123"/>
      <c r="AN430" s="123"/>
      <c r="AO430" s="123"/>
      <c r="AP430" s="123"/>
      <c r="AQ430" s="123"/>
      <c r="AR430" s="123"/>
      <c r="AS430" s="123"/>
    </row>
    <row r="431">
      <c r="A431" s="132">
        <v>429.0</v>
      </c>
      <c r="B431" s="132" t="s">
        <v>26</v>
      </c>
      <c r="C431" s="132" t="s">
        <v>27</v>
      </c>
      <c r="D431" s="132" t="s">
        <v>27</v>
      </c>
      <c r="E431" s="262" t="s">
        <v>205</v>
      </c>
      <c r="F431" s="132" t="s">
        <v>28</v>
      </c>
      <c r="G431" s="309">
        <v>32.0</v>
      </c>
      <c r="H431" s="132" t="s">
        <v>29</v>
      </c>
      <c r="I431" s="132" t="s">
        <v>30</v>
      </c>
      <c r="J431" s="132">
        <v>8.0</v>
      </c>
      <c r="K431" s="132" t="s">
        <v>41</v>
      </c>
      <c r="L431" s="132" t="s">
        <v>27</v>
      </c>
      <c r="M431" s="132" t="s">
        <v>27</v>
      </c>
      <c r="N431" s="132">
        <v>4.0</v>
      </c>
      <c r="O431" s="132">
        <v>0.0</v>
      </c>
      <c r="P431" s="132">
        <v>6.0</v>
      </c>
      <c r="Q431" s="132">
        <v>3.0</v>
      </c>
      <c r="R431" s="132" t="s">
        <v>28</v>
      </c>
      <c r="S431" s="132" t="s">
        <v>27</v>
      </c>
      <c r="T431" s="132"/>
      <c r="U431" s="132"/>
      <c r="V431" s="132"/>
      <c r="W431" s="132"/>
      <c r="X431" s="132"/>
      <c r="Y431" s="263"/>
      <c r="Z431" s="264"/>
      <c r="AA431" s="265"/>
      <c r="AB431" s="265"/>
      <c r="AC431" s="265"/>
      <c r="AD431" s="266"/>
      <c r="AE431" s="132"/>
      <c r="AF431" s="274"/>
      <c r="AG431" s="132" t="s">
        <v>206</v>
      </c>
      <c r="AH431" s="242"/>
      <c r="AI431" s="60"/>
      <c r="AJ431" s="243"/>
      <c r="AL431" s="123"/>
      <c r="AM431" s="123"/>
      <c r="AN431" s="123"/>
      <c r="AO431" s="123"/>
      <c r="AP431" s="123"/>
      <c r="AQ431" s="123"/>
      <c r="AR431" s="123"/>
      <c r="AS431" s="123"/>
    </row>
    <row r="432">
      <c r="A432" s="24">
        <v>430.0</v>
      </c>
      <c r="B432" s="24" t="s">
        <v>26</v>
      </c>
      <c r="C432" s="24" t="s">
        <v>27</v>
      </c>
      <c r="D432" s="24" t="s">
        <v>27</v>
      </c>
      <c r="E432" s="131" t="s">
        <v>205</v>
      </c>
      <c r="F432" s="24" t="s">
        <v>28</v>
      </c>
      <c r="G432" s="24">
        <v>32.0</v>
      </c>
      <c r="H432" s="24" t="s">
        <v>29</v>
      </c>
      <c r="I432" s="24" t="s">
        <v>30</v>
      </c>
      <c r="J432" s="24">
        <v>8.0</v>
      </c>
      <c r="K432" s="24" t="s">
        <v>42</v>
      </c>
      <c r="L432" s="24" t="s">
        <v>27</v>
      </c>
      <c r="M432" s="24" t="s">
        <v>28</v>
      </c>
      <c r="N432" s="24">
        <v>1.0</v>
      </c>
      <c r="O432" s="24">
        <v>5.0</v>
      </c>
      <c r="P432" s="24">
        <v>2.0</v>
      </c>
      <c r="Q432" s="24">
        <v>2.0</v>
      </c>
      <c r="R432" s="24" t="s">
        <v>27</v>
      </c>
      <c r="S432" s="24" t="s">
        <v>27</v>
      </c>
      <c r="T432" s="24"/>
      <c r="U432" s="24"/>
      <c r="V432" s="24"/>
      <c r="W432" s="24"/>
      <c r="X432" s="24"/>
      <c r="Y432" s="253" t="str">
        <f t="shared" ref="Y432:Y435" si="44">iferror(round(X432/(AA432-AB432-AC432)*100,4),"")</f>
        <v/>
      </c>
      <c r="Z432" s="254">
        <v>142.765</v>
      </c>
      <c r="AA432" s="255"/>
      <c r="AB432" s="256"/>
      <c r="AC432" s="27"/>
      <c r="AD432" s="257"/>
      <c r="AE432" s="258"/>
      <c r="AF432" s="273"/>
      <c r="AG432" s="258"/>
      <c r="AH432" s="242"/>
      <c r="AI432" s="60"/>
      <c r="AJ432" s="243"/>
      <c r="AL432" s="123"/>
      <c r="AM432" s="123"/>
      <c r="AN432" s="123"/>
      <c r="AO432" s="123"/>
      <c r="AP432" s="123"/>
      <c r="AQ432" s="123"/>
      <c r="AR432" s="123"/>
      <c r="AS432" s="123"/>
    </row>
    <row r="433">
      <c r="A433" s="24">
        <v>431.0</v>
      </c>
      <c r="B433" s="24" t="s">
        <v>26</v>
      </c>
      <c r="C433" s="24" t="s">
        <v>27</v>
      </c>
      <c r="D433" s="24" t="s">
        <v>27</v>
      </c>
      <c r="E433" s="131" t="s">
        <v>205</v>
      </c>
      <c r="F433" s="24" t="s">
        <v>28</v>
      </c>
      <c r="G433" s="24">
        <v>32.0</v>
      </c>
      <c r="H433" s="24" t="s">
        <v>29</v>
      </c>
      <c r="I433" s="24" t="s">
        <v>30</v>
      </c>
      <c r="J433" s="24">
        <v>8.0</v>
      </c>
      <c r="K433" s="24" t="s">
        <v>43</v>
      </c>
      <c r="L433" s="24" t="s">
        <v>27</v>
      </c>
      <c r="M433" s="24" t="s">
        <v>27</v>
      </c>
      <c r="N433" s="24">
        <v>1.0</v>
      </c>
      <c r="O433" s="24">
        <v>0.0</v>
      </c>
      <c r="P433" s="24">
        <v>2.0</v>
      </c>
      <c r="Q433" s="24">
        <v>2.0</v>
      </c>
      <c r="R433" s="24" t="s">
        <v>28</v>
      </c>
      <c r="S433" s="24" t="s">
        <v>27</v>
      </c>
      <c r="T433" s="24"/>
      <c r="U433" s="24"/>
      <c r="V433" s="24"/>
      <c r="W433" s="24"/>
      <c r="X433" s="24"/>
      <c r="Y433" s="253" t="str">
        <f t="shared" si="44"/>
        <v/>
      </c>
      <c r="Z433" s="254">
        <v>618.085</v>
      </c>
      <c r="AA433" s="255"/>
      <c r="AB433" s="256"/>
      <c r="AC433" s="27"/>
      <c r="AD433" s="257"/>
      <c r="AE433" s="258"/>
      <c r="AF433" s="273"/>
      <c r="AG433" s="258"/>
      <c r="AH433" s="242"/>
      <c r="AI433" s="60"/>
      <c r="AJ433" s="243"/>
      <c r="AL433" s="123"/>
      <c r="AM433" s="123"/>
      <c r="AN433" s="123"/>
      <c r="AO433" s="123"/>
      <c r="AP433" s="123"/>
      <c r="AQ433" s="123"/>
      <c r="AR433" s="123"/>
      <c r="AS433" s="123"/>
    </row>
    <row r="434">
      <c r="A434" s="24">
        <v>432.0</v>
      </c>
      <c r="B434" s="24" t="s">
        <v>26</v>
      </c>
      <c r="C434" s="24" t="s">
        <v>27</v>
      </c>
      <c r="D434" s="24" t="s">
        <v>27</v>
      </c>
      <c r="E434" s="131" t="s">
        <v>205</v>
      </c>
      <c r="F434" s="24" t="s">
        <v>28</v>
      </c>
      <c r="G434" s="24">
        <v>32.0</v>
      </c>
      <c r="H434" s="24" t="s">
        <v>29</v>
      </c>
      <c r="I434" s="24" t="s">
        <v>30</v>
      </c>
      <c r="J434" s="24">
        <v>8.0</v>
      </c>
      <c r="K434" s="24" t="s">
        <v>44</v>
      </c>
      <c r="L434" s="24" t="s">
        <v>27</v>
      </c>
      <c r="M434" s="24" t="s">
        <v>28</v>
      </c>
      <c r="N434" s="24">
        <v>1.0</v>
      </c>
      <c r="O434" s="24">
        <v>4.0</v>
      </c>
      <c r="P434" s="24">
        <v>2.0</v>
      </c>
      <c r="Q434" s="24">
        <v>2.0</v>
      </c>
      <c r="R434" s="24" t="s">
        <v>27</v>
      </c>
      <c r="S434" s="24" t="s">
        <v>28</v>
      </c>
      <c r="T434" s="24"/>
      <c r="U434" s="24"/>
      <c r="V434" s="24"/>
      <c r="W434" s="24"/>
      <c r="X434" s="24"/>
      <c r="Y434" s="253" t="str">
        <f t="shared" si="44"/>
        <v/>
      </c>
      <c r="Z434" s="254">
        <v>42.075</v>
      </c>
      <c r="AA434" s="255"/>
      <c r="AB434" s="256"/>
      <c r="AC434" s="27"/>
      <c r="AD434" s="257"/>
      <c r="AE434" s="258"/>
      <c r="AF434" s="273"/>
      <c r="AG434" s="258"/>
      <c r="AH434" s="242"/>
      <c r="AI434" s="60"/>
      <c r="AJ434" s="243"/>
      <c r="AL434" s="123"/>
      <c r="AM434" s="123"/>
      <c r="AN434" s="123"/>
      <c r="AO434" s="123"/>
      <c r="AP434" s="123"/>
      <c r="AQ434" s="123"/>
      <c r="AR434" s="123"/>
      <c r="AS434" s="123"/>
    </row>
    <row r="435">
      <c r="A435" s="24">
        <v>433.0</v>
      </c>
      <c r="B435" s="24" t="s">
        <v>26</v>
      </c>
      <c r="C435" s="24" t="s">
        <v>27</v>
      </c>
      <c r="D435" s="24" t="s">
        <v>27</v>
      </c>
      <c r="E435" s="131" t="s">
        <v>205</v>
      </c>
      <c r="F435" s="24" t="s">
        <v>28</v>
      </c>
      <c r="G435" s="24">
        <v>32.0</v>
      </c>
      <c r="H435" s="24" t="s">
        <v>29</v>
      </c>
      <c r="I435" s="24" t="s">
        <v>30</v>
      </c>
      <c r="J435" s="24">
        <v>8.0</v>
      </c>
      <c r="K435" s="24" t="s">
        <v>45</v>
      </c>
      <c r="L435" s="24" t="s">
        <v>27</v>
      </c>
      <c r="M435" s="24" t="s">
        <v>27</v>
      </c>
      <c r="N435" s="24">
        <v>1.0</v>
      </c>
      <c r="O435" s="24">
        <v>4.0</v>
      </c>
      <c r="P435" s="24">
        <v>2.0</v>
      </c>
      <c r="Q435" s="24">
        <v>2.0</v>
      </c>
      <c r="R435" s="24" t="s">
        <v>28</v>
      </c>
      <c r="S435" s="24" t="s">
        <v>27</v>
      </c>
      <c r="T435" s="24"/>
      <c r="U435" s="24"/>
      <c r="V435" s="24"/>
      <c r="W435" s="24"/>
      <c r="X435" s="24"/>
      <c r="Y435" s="253" t="str">
        <f t="shared" si="44"/>
        <v/>
      </c>
      <c r="Z435" s="254">
        <v>50.766</v>
      </c>
      <c r="AA435" s="255"/>
      <c r="AB435" s="256"/>
      <c r="AC435" s="27"/>
      <c r="AD435" s="257"/>
      <c r="AE435" s="258"/>
      <c r="AF435" s="273"/>
      <c r="AG435" s="258"/>
      <c r="AH435" s="242"/>
      <c r="AI435" s="60"/>
      <c r="AJ435" s="243"/>
      <c r="AL435" s="123"/>
      <c r="AM435" s="123"/>
      <c r="AN435" s="123"/>
      <c r="AO435" s="123"/>
      <c r="AP435" s="123"/>
      <c r="AQ435" s="123"/>
      <c r="AR435" s="123"/>
      <c r="AS435" s="123"/>
    </row>
    <row r="436">
      <c r="A436" s="24">
        <v>434.0</v>
      </c>
      <c r="B436" s="27" t="s">
        <v>26</v>
      </c>
      <c r="C436" s="27" t="s">
        <v>27</v>
      </c>
      <c r="D436" s="27" t="s">
        <v>27</v>
      </c>
      <c r="E436" s="131" t="s">
        <v>205</v>
      </c>
      <c r="F436" s="27" t="s">
        <v>28</v>
      </c>
      <c r="G436" s="24">
        <v>32.0</v>
      </c>
      <c r="H436" s="27" t="s">
        <v>29</v>
      </c>
      <c r="I436" s="27" t="s">
        <v>30</v>
      </c>
      <c r="J436" s="27">
        <v>8.0</v>
      </c>
      <c r="K436" s="27" t="s">
        <v>46</v>
      </c>
      <c r="L436" s="27" t="s">
        <v>27</v>
      </c>
      <c r="M436" s="27" t="s">
        <v>27</v>
      </c>
      <c r="N436" s="27">
        <v>1.0</v>
      </c>
      <c r="O436" s="27">
        <v>0.0</v>
      </c>
      <c r="P436" s="27">
        <v>3.0</v>
      </c>
      <c r="Q436" s="27">
        <v>3.0</v>
      </c>
      <c r="R436" s="27" t="s">
        <v>28</v>
      </c>
      <c r="S436" s="27" t="s">
        <v>27</v>
      </c>
      <c r="T436" s="27"/>
      <c r="U436" s="27"/>
      <c r="V436" s="27"/>
      <c r="W436" s="27"/>
      <c r="X436" s="27"/>
      <c r="Y436" s="37"/>
      <c r="Z436" s="268">
        <v>277.71</v>
      </c>
      <c r="AA436" s="33"/>
      <c r="AB436" s="33"/>
      <c r="AC436" s="33"/>
      <c r="AD436" s="269"/>
      <c r="AE436" s="27"/>
      <c r="AF436" s="275"/>
      <c r="AG436" s="27"/>
      <c r="AH436" s="242"/>
      <c r="AI436" s="60"/>
      <c r="AJ436" s="243"/>
      <c r="AL436" s="123"/>
      <c r="AM436" s="123"/>
      <c r="AN436" s="123"/>
      <c r="AO436" s="123"/>
      <c r="AP436" s="123"/>
      <c r="AQ436" s="123"/>
      <c r="AR436" s="123"/>
      <c r="AS436" s="123"/>
    </row>
    <row r="437">
      <c r="A437" s="24">
        <v>435.0</v>
      </c>
      <c r="B437" s="24" t="s">
        <v>26</v>
      </c>
      <c r="C437" s="24" t="s">
        <v>27</v>
      </c>
      <c r="D437" s="24" t="s">
        <v>27</v>
      </c>
      <c r="E437" s="131" t="s">
        <v>205</v>
      </c>
      <c r="F437" s="24" t="s">
        <v>28</v>
      </c>
      <c r="G437" s="24">
        <v>32.0</v>
      </c>
      <c r="H437" s="24" t="s">
        <v>29</v>
      </c>
      <c r="I437" s="24" t="s">
        <v>30</v>
      </c>
      <c r="J437" s="24">
        <v>8.0</v>
      </c>
      <c r="K437" s="24" t="s">
        <v>47</v>
      </c>
      <c r="L437" s="24" t="s">
        <v>27</v>
      </c>
      <c r="M437" s="24" t="s">
        <v>27</v>
      </c>
      <c r="N437" s="24">
        <v>2.0</v>
      </c>
      <c r="O437" s="24">
        <v>3.0</v>
      </c>
      <c r="P437" s="24">
        <v>3.0</v>
      </c>
      <c r="Q437" s="24">
        <v>2.0</v>
      </c>
      <c r="R437" s="24" t="s">
        <v>28</v>
      </c>
      <c r="S437" s="24" t="s">
        <v>28</v>
      </c>
      <c r="T437" s="24"/>
      <c r="U437" s="24"/>
      <c r="V437" s="24"/>
      <c r="W437" s="24"/>
      <c r="X437" s="24"/>
      <c r="Y437" s="287" t="str">
        <f t="shared" ref="Y437:Y438" si="45">iferror(round(X437/(AA437-AB437-AC437)*100,4),"")</f>
        <v/>
      </c>
      <c r="Z437" s="254">
        <v>144.496</v>
      </c>
      <c r="AA437" s="255"/>
      <c r="AB437" s="27"/>
      <c r="AC437" s="27"/>
      <c r="AD437" s="320"/>
      <c r="AE437" s="258"/>
      <c r="AF437" s="273"/>
      <c r="AG437" s="258"/>
      <c r="AH437" s="242"/>
      <c r="AI437" s="60"/>
      <c r="AJ437" s="243"/>
      <c r="AL437" s="123"/>
      <c r="AM437" s="123"/>
      <c r="AN437" s="123"/>
      <c r="AO437" s="123"/>
      <c r="AP437" s="123"/>
      <c r="AQ437" s="123"/>
      <c r="AR437" s="123"/>
      <c r="AS437" s="123"/>
    </row>
    <row r="438">
      <c r="A438" s="24">
        <v>436.0</v>
      </c>
      <c r="B438" s="24" t="s">
        <v>26</v>
      </c>
      <c r="C438" s="24" t="s">
        <v>27</v>
      </c>
      <c r="D438" s="24" t="s">
        <v>27</v>
      </c>
      <c r="E438" s="24" t="s">
        <v>205</v>
      </c>
      <c r="F438" s="24" t="s">
        <v>28</v>
      </c>
      <c r="G438" s="24">
        <v>32.0</v>
      </c>
      <c r="H438" s="24" t="s">
        <v>29</v>
      </c>
      <c r="I438" s="24" t="s">
        <v>30</v>
      </c>
      <c r="J438" s="24">
        <v>8.0</v>
      </c>
      <c r="K438" s="24" t="s">
        <v>48</v>
      </c>
      <c r="L438" s="24" t="s">
        <v>27</v>
      </c>
      <c r="M438" s="24" t="s">
        <v>27</v>
      </c>
      <c r="N438" s="24">
        <v>2.0</v>
      </c>
      <c r="O438" s="24">
        <v>2.0</v>
      </c>
      <c r="P438" s="24">
        <v>4.0</v>
      </c>
      <c r="Q438" s="24">
        <v>3.0</v>
      </c>
      <c r="R438" s="24" t="s">
        <v>28</v>
      </c>
      <c r="S438" s="24" t="s">
        <v>27</v>
      </c>
      <c r="T438" s="24"/>
      <c r="U438" s="24"/>
      <c r="V438" s="24"/>
      <c r="W438" s="24"/>
      <c r="X438" s="24"/>
      <c r="Y438" s="287" t="str">
        <f t="shared" si="45"/>
        <v/>
      </c>
      <c r="Z438" s="254">
        <v>175.56</v>
      </c>
      <c r="AA438" s="255"/>
      <c r="AB438" s="27"/>
      <c r="AC438" s="27"/>
      <c r="AD438" s="321"/>
      <c r="AE438" s="258"/>
      <c r="AF438" s="273"/>
      <c r="AG438" s="258"/>
      <c r="AH438" s="242"/>
      <c r="AI438" s="60"/>
      <c r="AJ438" s="243"/>
      <c r="AL438" s="123"/>
      <c r="AM438" s="123"/>
      <c r="AN438" s="123"/>
      <c r="AO438" s="123"/>
      <c r="AP438" s="123"/>
      <c r="AQ438" s="123"/>
      <c r="AR438" s="123"/>
      <c r="AS438" s="123"/>
    </row>
    <row r="439">
      <c r="A439" s="24">
        <v>437.0</v>
      </c>
      <c r="B439" s="24" t="s">
        <v>26</v>
      </c>
      <c r="C439" s="24" t="s">
        <v>27</v>
      </c>
      <c r="D439" s="24" t="s">
        <v>27</v>
      </c>
      <c r="E439" s="24" t="s">
        <v>205</v>
      </c>
      <c r="F439" s="24" t="s">
        <v>28</v>
      </c>
      <c r="G439" s="24">
        <v>32.0</v>
      </c>
      <c r="H439" s="24" t="s">
        <v>29</v>
      </c>
      <c r="I439" s="24" t="s">
        <v>30</v>
      </c>
      <c r="J439" s="24">
        <v>8.0</v>
      </c>
      <c r="K439" s="24" t="s">
        <v>49</v>
      </c>
      <c r="L439" s="24" t="s">
        <v>27</v>
      </c>
      <c r="M439" s="24" t="s">
        <v>28</v>
      </c>
      <c r="N439" s="24">
        <v>1.0</v>
      </c>
      <c r="O439" s="24">
        <v>6.0</v>
      </c>
      <c r="P439" s="24">
        <v>2.0</v>
      </c>
      <c r="Q439" s="24">
        <v>2.0</v>
      </c>
      <c r="R439" s="24" t="s">
        <v>28</v>
      </c>
      <c r="S439" s="24" t="s">
        <v>28</v>
      </c>
      <c r="T439" s="258"/>
      <c r="U439" s="258"/>
      <c r="V439" s="258"/>
      <c r="W439" s="258"/>
      <c r="X439" s="258"/>
      <c r="Y439" s="287" t="str">
        <f>iferror(X439/(AA439-AB439-AC439)*100,"")</f>
        <v/>
      </c>
      <c r="Z439" s="254">
        <v>355.173</v>
      </c>
      <c r="AA439" s="255"/>
      <c r="AB439" s="37"/>
      <c r="AC439" s="37"/>
      <c r="AD439" s="321"/>
      <c r="AE439" s="258"/>
      <c r="AF439" s="273"/>
      <c r="AG439" s="258"/>
      <c r="AH439" s="242"/>
      <c r="AI439" s="60"/>
      <c r="AJ439" s="243"/>
      <c r="AL439" s="123"/>
      <c r="AM439" s="123"/>
      <c r="AN439" s="123"/>
      <c r="AO439" s="123"/>
      <c r="AP439" s="123"/>
      <c r="AQ439" s="123"/>
      <c r="AR439" s="123"/>
      <c r="AS439" s="123"/>
    </row>
    <row r="440">
      <c r="A440" s="24">
        <v>438.0</v>
      </c>
      <c r="B440" s="24" t="s">
        <v>26</v>
      </c>
      <c r="C440" s="24" t="s">
        <v>27</v>
      </c>
      <c r="D440" s="24" t="s">
        <v>27</v>
      </c>
      <c r="E440" s="24" t="s">
        <v>205</v>
      </c>
      <c r="F440" s="24" t="s">
        <v>28</v>
      </c>
      <c r="G440" s="24">
        <v>32.0</v>
      </c>
      <c r="H440" s="24" t="s">
        <v>29</v>
      </c>
      <c r="I440" s="24" t="s">
        <v>30</v>
      </c>
      <c r="J440" s="24">
        <v>8.0</v>
      </c>
      <c r="K440" s="24" t="s">
        <v>50</v>
      </c>
      <c r="L440" s="24" t="s">
        <v>27</v>
      </c>
      <c r="M440" s="24" t="s">
        <v>27</v>
      </c>
      <c r="N440" s="24">
        <v>2.0</v>
      </c>
      <c r="O440" s="24">
        <v>3.0</v>
      </c>
      <c r="P440" s="24">
        <v>5.0</v>
      </c>
      <c r="Q440" s="24">
        <v>5.0</v>
      </c>
      <c r="R440" s="24" t="s">
        <v>28</v>
      </c>
      <c r="S440" s="24" t="s">
        <v>27</v>
      </c>
      <c r="T440" s="24"/>
      <c r="U440" s="24"/>
      <c r="V440" s="24"/>
      <c r="W440" s="24"/>
      <c r="X440" s="24"/>
      <c r="Y440" s="287" t="str">
        <f>iferror(round(X440/(AA440-AB440-AC440)*100,4),"")</f>
        <v/>
      </c>
      <c r="Z440" s="254">
        <v>114.035</v>
      </c>
      <c r="AA440" s="255"/>
      <c r="AB440" s="27"/>
      <c r="AC440" s="27"/>
      <c r="AD440" s="321"/>
      <c r="AE440" s="258"/>
      <c r="AF440" s="273"/>
      <c r="AG440" s="258"/>
      <c r="AH440" s="242"/>
      <c r="AI440" s="60"/>
      <c r="AJ440" s="243"/>
      <c r="AL440" s="123"/>
      <c r="AM440" s="123"/>
      <c r="AN440" s="123"/>
      <c r="AO440" s="123"/>
      <c r="AP440" s="123"/>
      <c r="AQ440" s="123"/>
      <c r="AR440" s="123"/>
      <c r="AS440" s="123"/>
    </row>
    <row r="441">
      <c r="A441" s="24">
        <v>439.0</v>
      </c>
      <c r="B441" s="24" t="s">
        <v>26</v>
      </c>
      <c r="C441" s="24" t="s">
        <v>27</v>
      </c>
      <c r="D441" s="24" t="s">
        <v>27</v>
      </c>
      <c r="E441" s="24" t="s">
        <v>205</v>
      </c>
      <c r="F441" s="24" t="s">
        <v>28</v>
      </c>
      <c r="G441" s="24">
        <v>32.0</v>
      </c>
      <c r="H441" s="24" t="s">
        <v>29</v>
      </c>
      <c r="I441" s="24" t="s">
        <v>30</v>
      </c>
      <c r="J441" s="24">
        <v>8.0</v>
      </c>
      <c r="K441" s="24" t="s">
        <v>51</v>
      </c>
      <c r="L441" s="24" t="s">
        <v>27</v>
      </c>
      <c r="M441" s="24" t="s">
        <v>27</v>
      </c>
      <c r="N441" s="24">
        <v>3.0</v>
      </c>
      <c r="O441" s="24">
        <v>4.0</v>
      </c>
      <c r="P441" s="24">
        <v>6.0</v>
      </c>
      <c r="Q441" s="24">
        <v>4.0</v>
      </c>
      <c r="R441" s="24" t="s">
        <v>28</v>
      </c>
      <c r="S441" s="24" t="s">
        <v>27</v>
      </c>
      <c r="T441" s="258"/>
      <c r="U441" s="258"/>
      <c r="V441" s="258"/>
      <c r="W441" s="258"/>
      <c r="X441" s="258"/>
      <c r="Y441" s="287" t="str">
        <f>iferror(X441/(AA441-AB441-AC441)*100,"")</f>
        <v/>
      </c>
      <c r="Z441" s="254" t="s">
        <v>208</v>
      </c>
      <c r="AA441" s="255"/>
      <c r="AB441" s="37"/>
      <c r="AC441" s="37"/>
      <c r="AD441" s="321"/>
      <c r="AE441" s="258"/>
      <c r="AF441" s="273"/>
      <c r="AG441" s="258"/>
      <c r="AH441" s="242"/>
      <c r="AI441" s="60"/>
      <c r="AJ441" s="243"/>
      <c r="AL441" s="123"/>
      <c r="AM441" s="123"/>
      <c r="AN441" s="123"/>
      <c r="AO441" s="123"/>
      <c r="AP441" s="123"/>
      <c r="AQ441" s="123"/>
      <c r="AR441" s="123"/>
      <c r="AS441" s="123"/>
    </row>
    <row r="442">
      <c r="A442" s="132">
        <v>440.0</v>
      </c>
      <c r="B442" s="132" t="s">
        <v>26</v>
      </c>
      <c r="C442" s="132" t="s">
        <v>27</v>
      </c>
      <c r="D442" s="132" t="s">
        <v>27</v>
      </c>
      <c r="E442" s="132" t="s">
        <v>205</v>
      </c>
      <c r="F442" s="132" t="s">
        <v>28</v>
      </c>
      <c r="G442" s="309">
        <v>32.0</v>
      </c>
      <c r="H442" s="132" t="s">
        <v>29</v>
      </c>
      <c r="I442" s="132" t="s">
        <v>30</v>
      </c>
      <c r="J442" s="132">
        <v>8.0</v>
      </c>
      <c r="K442" s="132" t="s">
        <v>52</v>
      </c>
      <c r="L442" s="132" t="s">
        <v>27</v>
      </c>
      <c r="M442" s="132" t="s">
        <v>27</v>
      </c>
      <c r="N442" s="132">
        <v>0.0</v>
      </c>
      <c r="O442" s="132">
        <v>0.0</v>
      </c>
      <c r="P442" s="132">
        <v>3.0</v>
      </c>
      <c r="Q442" s="132">
        <v>2.0</v>
      </c>
      <c r="R442" s="132" t="s">
        <v>28</v>
      </c>
      <c r="S442" s="132" t="s">
        <v>27</v>
      </c>
      <c r="T442" s="263"/>
      <c r="U442" s="263"/>
      <c r="V442" s="263"/>
      <c r="W442" s="263"/>
      <c r="X442" s="263"/>
      <c r="Y442" s="263"/>
      <c r="Z442" s="265"/>
      <c r="AA442" s="265"/>
      <c r="AB442" s="265"/>
      <c r="AC442" s="265"/>
      <c r="AD442" s="271"/>
      <c r="AE442" s="263"/>
      <c r="AF442" s="277"/>
      <c r="AG442" s="132" t="s">
        <v>207</v>
      </c>
      <c r="AH442" s="242"/>
      <c r="AI442" s="60"/>
      <c r="AJ442" s="243"/>
      <c r="AL442" s="123"/>
      <c r="AM442" s="123"/>
      <c r="AN442" s="123"/>
      <c r="AO442" s="123"/>
      <c r="AP442" s="123"/>
      <c r="AQ442" s="123"/>
      <c r="AR442" s="123"/>
      <c r="AS442" s="123"/>
    </row>
    <row r="443">
      <c r="A443" s="24">
        <v>441.0</v>
      </c>
      <c r="B443" s="258" t="s">
        <v>26</v>
      </c>
      <c r="C443" s="258" t="s">
        <v>27</v>
      </c>
      <c r="D443" s="258" t="s">
        <v>27</v>
      </c>
      <c r="E443" s="258" t="s">
        <v>205</v>
      </c>
      <c r="F443" s="258" t="s">
        <v>28</v>
      </c>
      <c r="G443" s="24">
        <v>64.0</v>
      </c>
      <c r="H443" s="258" t="s">
        <v>29</v>
      </c>
      <c r="I443" s="258" t="s">
        <v>30</v>
      </c>
      <c r="J443" s="258">
        <v>1.0</v>
      </c>
      <c r="K443" s="258" t="s">
        <v>31</v>
      </c>
      <c r="L443" s="258" t="s">
        <v>27</v>
      </c>
      <c r="M443" s="258" t="s">
        <v>28</v>
      </c>
      <c r="N443" s="258">
        <v>0.0</v>
      </c>
      <c r="O443" s="258">
        <v>7.0</v>
      </c>
      <c r="P443" s="258">
        <v>1.0</v>
      </c>
      <c r="Q443" s="258">
        <v>1.0</v>
      </c>
      <c r="R443" s="258" t="s">
        <v>28</v>
      </c>
      <c r="S443" s="258" t="s">
        <v>27</v>
      </c>
      <c r="T443" s="24">
        <v>339.516</v>
      </c>
      <c r="U443" s="24">
        <v>80.384</v>
      </c>
      <c r="V443" s="24">
        <v>0.0</v>
      </c>
      <c r="W443" s="24">
        <v>140.0</v>
      </c>
      <c r="X443" s="24">
        <v>22.46888</v>
      </c>
      <c r="Y443" s="287">
        <f t="shared" ref="Y443:Y447" si="46">iferror(round(X443/(AA443-AB443-AC443)*100,4),"")</f>
        <v>61.7027</v>
      </c>
      <c r="Z443" s="258">
        <v>35.948</v>
      </c>
      <c r="AA443" s="24">
        <v>478.95669</v>
      </c>
      <c r="AB443" s="27">
        <v>442.45844</v>
      </c>
      <c r="AC443" s="27">
        <v>0.083514</v>
      </c>
      <c r="AD443" s="322"/>
      <c r="AE443" s="258"/>
      <c r="AF443" s="273"/>
      <c r="AG443" s="258"/>
      <c r="AH443" s="242"/>
      <c r="AI443" s="60"/>
      <c r="AJ443" s="243"/>
      <c r="AL443" s="123"/>
      <c r="AM443" s="123"/>
      <c r="AN443" s="123"/>
      <c r="AO443" s="123"/>
      <c r="AP443" s="123"/>
      <c r="AQ443" s="123"/>
      <c r="AR443" s="123"/>
      <c r="AS443" s="123"/>
    </row>
    <row r="444">
      <c r="A444" s="24">
        <v>442.0</v>
      </c>
      <c r="B444" s="258" t="s">
        <v>26</v>
      </c>
      <c r="C444" s="258" t="s">
        <v>27</v>
      </c>
      <c r="D444" s="258" t="s">
        <v>27</v>
      </c>
      <c r="E444" s="258" t="s">
        <v>205</v>
      </c>
      <c r="F444" s="258" t="s">
        <v>28</v>
      </c>
      <c r="G444" s="24">
        <v>64.0</v>
      </c>
      <c r="H444" s="258" t="s">
        <v>29</v>
      </c>
      <c r="I444" s="258" t="s">
        <v>30</v>
      </c>
      <c r="J444" s="258">
        <v>1.0</v>
      </c>
      <c r="K444" s="258" t="s">
        <v>32</v>
      </c>
      <c r="L444" s="258" t="s">
        <v>27</v>
      </c>
      <c r="M444" s="258" t="s">
        <v>27</v>
      </c>
      <c r="N444" s="258">
        <v>8.0</v>
      </c>
      <c r="O444" s="258">
        <v>0.0</v>
      </c>
      <c r="P444" s="258">
        <v>10.0</v>
      </c>
      <c r="Q444" s="258">
        <v>5.0</v>
      </c>
      <c r="R444" s="258" t="s">
        <v>28</v>
      </c>
      <c r="S444" s="258" t="s">
        <v>27</v>
      </c>
      <c r="T444" s="24">
        <v>425.978</v>
      </c>
      <c r="U444" s="24">
        <v>187.36</v>
      </c>
      <c r="V444" s="24">
        <v>0.0</v>
      </c>
      <c r="W444" s="24">
        <v>297.0</v>
      </c>
      <c r="X444" s="24">
        <v>4.18509</v>
      </c>
      <c r="Y444" s="287">
        <f t="shared" si="46"/>
        <v>21.3948</v>
      </c>
      <c r="Z444" s="258">
        <v>26.449</v>
      </c>
      <c r="AA444" s="24">
        <v>431.82831</v>
      </c>
      <c r="AB444" s="27">
        <v>412.12767</v>
      </c>
      <c r="AC444" s="27">
        <v>0.139404</v>
      </c>
      <c r="AD444" s="322"/>
      <c r="AE444" s="258"/>
      <c r="AF444" s="273"/>
      <c r="AG444" s="258"/>
      <c r="AH444" s="242"/>
      <c r="AI444" s="60"/>
      <c r="AJ444" s="243"/>
      <c r="AL444" s="123"/>
      <c r="AM444" s="123"/>
      <c r="AN444" s="123"/>
      <c r="AO444" s="123"/>
      <c r="AP444" s="123"/>
      <c r="AQ444" s="123"/>
      <c r="AR444" s="123"/>
      <c r="AS444" s="123"/>
    </row>
    <row r="445">
      <c r="A445" s="24">
        <v>443.0</v>
      </c>
      <c r="B445" s="258" t="s">
        <v>26</v>
      </c>
      <c r="C445" s="258" t="s">
        <v>27</v>
      </c>
      <c r="D445" s="258" t="s">
        <v>27</v>
      </c>
      <c r="E445" s="258" t="s">
        <v>205</v>
      </c>
      <c r="F445" s="258" t="s">
        <v>28</v>
      </c>
      <c r="G445" s="24">
        <v>64.0</v>
      </c>
      <c r="H445" s="258" t="s">
        <v>29</v>
      </c>
      <c r="I445" s="258" t="s">
        <v>30</v>
      </c>
      <c r="J445" s="258">
        <v>1.0</v>
      </c>
      <c r="K445" s="258" t="s">
        <v>33</v>
      </c>
      <c r="L445" s="258" t="s">
        <v>27</v>
      </c>
      <c r="M445" s="258" t="s">
        <v>28</v>
      </c>
      <c r="N445" s="258">
        <v>2.0</v>
      </c>
      <c r="O445" s="258">
        <v>4.0</v>
      </c>
      <c r="P445" s="258">
        <v>3.0</v>
      </c>
      <c r="Q445" s="258">
        <v>3.0</v>
      </c>
      <c r="R445" s="258" t="s">
        <v>28</v>
      </c>
      <c r="S445" s="258" t="s">
        <v>27</v>
      </c>
      <c r="T445" s="24">
        <v>334.365</v>
      </c>
      <c r="U445" s="24">
        <v>99.296</v>
      </c>
      <c r="V445" s="24">
        <v>0.0</v>
      </c>
      <c r="W445" s="24">
        <v>161.0</v>
      </c>
      <c r="X445" s="24">
        <v>7.01915</v>
      </c>
      <c r="Y445" s="287">
        <f t="shared" si="46"/>
        <v>36.5677</v>
      </c>
      <c r="Z445" s="258">
        <v>18.118</v>
      </c>
      <c r="AA445" s="24">
        <v>423.83178</v>
      </c>
      <c r="AB445" s="27">
        <v>404.55308</v>
      </c>
      <c r="AC445" s="27">
        <v>0.083747</v>
      </c>
      <c r="AD445" s="322"/>
      <c r="AE445" s="258"/>
      <c r="AF445" s="273"/>
      <c r="AG445" s="258"/>
      <c r="AH445" s="242"/>
      <c r="AI445" s="60"/>
      <c r="AJ445" s="243"/>
      <c r="AL445" s="123"/>
      <c r="AM445" s="123"/>
      <c r="AN445" s="123"/>
      <c r="AO445" s="123"/>
      <c r="AP445" s="123"/>
      <c r="AQ445" s="123"/>
      <c r="AR445" s="123"/>
      <c r="AS445" s="123"/>
    </row>
    <row r="446">
      <c r="A446" s="24">
        <v>444.0</v>
      </c>
      <c r="B446" s="258" t="s">
        <v>26</v>
      </c>
      <c r="C446" s="258" t="s">
        <v>27</v>
      </c>
      <c r="D446" s="258" t="s">
        <v>27</v>
      </c>
      <c r="E446" s="258" t="s">
        <v>205</v>
      </c>
      <c r="F446" s="258" t="s">
        <v>28</v>
      </c>
      <c r="G446" s="24">
        <v>64.0</v>
      </c>
      <c r="H446" s="258" t="s">
        <v>29</v>
      </c>
      <c r="I446" s="258" t="s">
        <v>30</v>
      </c>
      <c r="J446" s="258">
        <v>1.0</v>
      </c>
      <c r="K446" s="258" t="s">
        <v>34</v>
      </c>
      <c r="L446" s="258" t="s">
        <v>27</v>
      </c>
      <c r="M446" s="258" t="s">
        <v>27</v>
      </c>
      <c r="N446" s="258">
        <v>0.0</v>
      </c>
      <c r="O446" s="258">
        <v>3.0</v>
      </c>
      <c r="P446" s="258">
        <v>2.0</v>
      </c>
      <c r="Q446" s="258">
        <v>2.0</v>
      </c>
      <c r="R446" s="258" t="s">
        <v>28</v>
      </c>
      <c r="S446" s="258" t="s">
        <v>27</v>
      </c>
      <c r="T446" s="24">
        <v>233.344</v>
      </c>
      <c r="U446" s="24">
        <v>103.679</v>
      </c>
      <c r="V446" s="24">
        <v>0.0</v>
      </c>
      <c r="W446" s="24">
        <v>165.0</v>
      </c>
      <c r="X446" s="24">
        <v>14.76174</v>
      </c>
      <c r="Y446" s="287">
        <f t="shared" si="46"/>
        <v>56.3463</v>
      </c>
      <c r="Z446" s="258">
        <v>26.932</v>
      </c>
      <c r="AA446" s="24">
        <v>430.85261</v>
      </c>
      <c r="AB446" s="27">
        <v>404.54102</v>
      </c>
      <c r="AC446" s="27">
        <v>0.113333</v>
      </c>
      <c r="AD446" s="322"/>
      <c r="AE446" s="258"/>
      <c r="AF446" s="273"/>
      <c r="AG446" s="258"/>
      <c r="AH446" s="242"/>
      <c r="AI446" s="60"/>
      <c r="AJ446" s="243"/>
      <c r="AL446" s="123"/>
      <c r="AM446" s="123"/>
      <c r="AN446" s="123"/>
      <c r="AO446" s="123"/>
      <c r="AP446" s="123"/>
      <c r="AQ446" s="123"/>
      <c r="AR446" s="123"/>
      <c r="AS446" s="123"/>
    </row>
    <row r="447">
      <c r="A447" s="24">
        <v>445.0</v>
      </c>
      <c r="B447" s="258" t="s">
        <v>26</v>
      </c>
      <c r="C447" s="258" t="s">
        <v>27</v>
      </c>
      <c r="D447" s="258" t="s">
        <v>27</v>
      </c>
      <c r="E447" s="258" t="s">
        <v>205</v>
      </c>
      <c r="F447" s="258" t="s">
        <v>28</v>
      </c>
      <c r="G447" s="24">
        <v>64.0</v>
      </c>
      <c r="H447" s="258" t="s">
        <v>29</v>
      </c>
      <c r="I447" s="258" t="s">
        <v>30</v>
      </c>
      <c r="J447" s="258">
        <v>1.0</v>
      </c>
      <c r="K447" s="258" t="s">
        <v>35</v>
      </c>
      <c r="L447" s="258" t="s">
        <v>27</v>
      </c>
      <c r="M447" s="258" t="s">
        <v>28</v>
      </c>
      <c r="N447" s="258">
        <v>5.0</v>
      </c>
      <c r="O447" s="258">
        <v>4.0</v>
      </c>
      <c r="P447" s="258">
        <v>6.0</v>
      </c>
      <c r="Q447" s="258">
        <v>6.0</v>
      </c>
      <c r="R447" s="258" t="s">
        <v>28</v>
      </c>
      <c r="S447" s="258" t="s">
        <v>27</v>
      </c>
      <c r="T447" s="24">
        <v>333.599</v>
      </c>
      <c r="U447" s="24">
        <v>99.871</v>
      </c>
      <c r="V447" s="24">
        <v>0.0</v>
      </c>
      <c r="W447" s="24">
        <v>160.0</v>
      </c>
      <c r="X447" s="24">
        <v>6.62204</v>
      </c>
      <c r="Y447" s="287">
        <f t="shared" si="46"/>
        <v>33.7895</v>
      </c>
      <c r="Z447" s="258">
        <v>22.741</v>
      </c>
      <c r="AA447" s="24">
        <v>472.31885</v>
      </c>
      <c r="AB447" s="27">
        <v>452.63577</v>
      </c>
      <c r="AC447" s="27">
        <v>0.085157</v>
      </c>
      <c r="AD447" s="322"/>
      <c r="AE447" s="258"/>
      <c r="AF447" s="273"/>
      <c r="AG447" s="258"/>
      <c r="AH447" s="242"/>
      <c r="AI447" s="60"/>
      <c r="AJ447" s="243"/>
      <c r="AL447" s="123"/>
      <c r="AM447" s="123"/>
      <c r="AN447" s="123"/>
      <c r="AO447" s="123"/>
      <c r="AP447" s="123"/>
      <c r="AQ447" s="123"/>
      <c r="AR447" s="123"/>
      <c r="AS447" s="123"/>
    </row>
    <row r="448">
      <c r="A448" s="24">
        <v>446.0</v>
      </c>
      <c r="B448" s="258" t="s">
        <v>26</v>
      </c>
      <c r="C448" s="258" t="s">
        <v>27</v>
      </c>
      <c r="D448" s="258" t="s">
        <v>27</v>
      </c>
      <c r="E448" s="258" t="s">
        <v>205</v>
      </c>
      <c r="F448" s="258" t="s">
        <v>28</v>
      </c>
      <c r="G448" s="24">
        <v>64.0</v>
      </c>
      <c r="H448" s="258" t="s">
        <v>29</v>
      </c>
      <c r="I448" s="258" t="s">
        <v>30</v>
      </c>
      <c r="J448" s="258">
        <v>1.0</v>
      </c>
      <c r="K448" s="258" t="s">
        <v>36</v>
      </c>
      <c r="L448" s="258" t="s">
        <v>27</v>
      </c>
      <c r="M448" s="258" t="s">
        <v>28</v>
      </c>
      <c r="N448" s="258">
        <v>0.0</v>
      </c>
      <c r="O448" s="258">
        <v>4.0</v>
      </c>
      <c r="P448" s="258">
        <v>1.0</v>
      </c>
      <c r="Q448" s="258">
        <v>1.0</v>
      </c>
      <c r="R448" s="258" t="s">
        <v>28</v>
      </c>
      <c r="S448" s="258" t="s">
        <v>28</v>
      </c>
      <c r="T448" s="24">
        <v>187.039</v>
      </c>
      <c r="U448" s="24">
        <v>44.352</v>
      </c>
      <c r="V448" s="24">
        <v>0.0</v>
      </c>
      <c r="W448" s="24">
        <v>44.0</v>
      </c>
      <c r="X448" s="24">
        <v>5.72934</v>
      </c>
      <c r="Y448" s="287">
        <f>iferror(X448/(AA448-AB448-AC448)*100,"")</f>
        <v>37.95388939</v>
      </c>
      <c r="Z448" s="258">
        <v>11.045</v>
      </c>
      <c r="AA448" s="24">
        <v>455.02678</v>
      </c>
      <c r="AB448" s="27">
        <v>439.81998</v>
      </c>
      <c r="AC448" s="27">
        <v>0.111272</v>
      </c>
      <c r="AD448" s="322"/>
      <c r="AE448" s="258"/>
      <c r="AF448" s="273"/>
      <c r="AG448" s="258"/>
      <c r="AH448" s="242"/>
      <c r="AI448" s="60"/>
      <c r="AJ448" s="243"/>
      <c r="AL448" s="123"/>
      <c r="AM448" s="123"/>
      <c r="AN448" s="123"/>
      <c r="AO448" s="123"/>
      <c r="AP448" s="123"/>
      <c r="AQ448" s="123"/>
      <c r="AR448" s="123"/>
      <c r="AS448" s="123"/>
    </row>
    <row r="449">
      <c r="A449" s="24">
        <v>447.0</v>
      </c>
      <c r="B449" s="258" t="s">
        <v>26</v>
      </c>
      <c r="C449" s="258" t="s">
        <v>27</v>
      </c>
      <c r="D449" s="258" t="s">
        <v>27</v>
      </c>
      <c r="E449" s="258" t="s">
        <v>205</v>
      </c>
      <c r="F449" s="258" t="s">
        <v>28</v>
      </c>
      <c r="G449" s="24">
        <v>64.0</v>
      </c>
      <c r="H449" s="258" t="s">
        <v>29</v>
      </c>
      <c r="I449" s="258" t="s">
        <v>30</v>
      </c>
      <c r="J449" s="258">
        <v>1.0</v>
      </c>
      <c r="K449" s="258" t="s">
        <v>37</v>
      </c>
      <c r="L449" s="258" t="s">
        <v>27</v>
      </c>
      <c r="M449" s="258" t="s">
        <v>27</v>
      </c>
      <c r="N449" s="258">
        <v>5.0</v>
      </c>
      <c r="O449" s="258">
        <v>5.0</v>
      </c>
      <c r="P449" s="258">
        <v>6.0</v>
      </c>
      <c r="Q449" s="258">
        <v>5.0</v>
      </c>
      <c r="R449" s="258" t="s">
        <v>28</v>
      </c>
      <c r="S449" s="258" t="s">
        <v>27</v>
      </c>
      <c r="T449" s="24">
        <v>506.236</v>
      </c>
      <c r="U449" s="24">
        <v>169.056</v>
      </c>
      <c r="V449" s="24">
        <v>0.0</v>
      </c>
      <c r="W449" s="24">
        <v>266.0</v>
      </c>
      <c r="X449" s="24">
        <v>13.79195</v>
      </c>
      <c r="Y449" s="287">
        <f t="shared" ref="Y449:Y452" si="47">iferror(round(X449/(AA449-AB449-AC449)*100,4),"")</f>
        <v>43.7533</v>
      </c>
      <c r="Z449" s="258">
        <v>33.575</v>
      </c>
      <c r="AA449" s="24">
        <v>466.53472</v>
      </c>
      <c r="AB449" s="27">
        <v>434.90787</v>
      </c>
      <c r="AC449" s="27">
        <v>0.104736</v>
      </c>
      <c r="AD449" s="322"/>
      <c r="AE449" s="258"/>
      <c r="AF449" s="273"/>
      <c r="AG449" s="258"/>
      <c r="AH449" s="242"/>
      <c r="AI449" s="60"/>
      <c r="AJ449" s="243"/>
      <c r="AL449" s="123"/>
      <c r="AM449" s="123"/>
      <c r="AN449" s="123"/>
      <c r="AO449" s="123"/>
      <c r="AP449" s="123"/>
      <c r="AQ449" s="123"/>
      <c r="AR449" s="123"/>
      <c r="AS449" s="123"/>
    </row>
    <row r="450">
      <c r="A450" s="24">
        <v>448.0</v>
      </c>
      <c r="B450" s="258" t="s">
        <v>26</v>
      </c>
      <c r="C450" s="258" t="s">
        <v>27</v>
      </c>
      <c r="D450" s="258" t="s">
        <v>27</v>
      </c>
      <c r="E450" s="258" t="s">
        <v>205</v>
      </c>
      <c r="F450" s="258" t="s">
        <v>28</v>
      </c>
      <c r="G450" s="24">
        <v>64.0</v>
      </c>
      <c r="H450" s="258" t="s">
        <v>29</v>
      </c>
      <c r="I450" s="258" t="s">
        <v>30</v>
      </c>
      <c r="J450" s="258">
        <v>1.0</v>
      </c>
      <c r="K450" s="258" t="s">
        <v>38</v>
      </c>
      <c r="L450" s="258" t="s">
        <v>27</v>
      </c>
      <c r="M450" s="258" t="s">
        <v>27</v>
      </c>
      <c r="N450" s="258">
        <v>7.0</v>
      </c>
      <c r="O450" s="258">
        <v>5.0</v>
      </c>
      <c r="P450" s="258">
        <v>8.0</v>
      </c>
      <c r="Q450" s="258">
        <v>8.0</v>
      </c>
      <c r="R450" s="258" t="s">
        <v>27</v>
      </c>
      <c r="S450" s="258" t="s">
        <v>27</v>
      </c>
      <c r="T450" s="24">
        <v>578.046</v>
      </c>
      <c r="U450" s="24">
        <v>136.317</v>
      </c>
      <c r="V450" s="24">
        <v>0.0</v>
      </c>
      <c r="W450" s="24">
        <v>239.0</v>
      </c>
      <c r="X450" s="24">
        <v>6.51385</v>
      </c>
      <c r="Y450" s="287">
        <f t="shared" si="47"/>
        <v>28.8529</v>
      </c>
      <c r="Z450" s="258">
        <v>21.763</v>
      </c>
      <c r="AA450" s="24">
        <v>467.80129</v>
      </c>
      <c r="AB450" s="27">
        <v>445.15544</v>
      </c>
      <c r="AC450" s="27">
        <v>0.069777</v>
      </c>
      <c r="AD450" s="322"/>
      <c r="AE450" s="258"/>
      <c r="AF450" s="273"/>
      <c r="AG450" s="258"/>
      <c r="AH450" s="242"/>
      <c r="AI450" s="60"/>
      <c r="AJ450" s="243"/>
      <c r="AL450" s="123"/>
      <c r="AM450" s="123"/>
      <c r="AN450" s="123"/>
      <c r="AO450" s="123"/>
      <c r="AP450" s="123"/>
      <c r="AQ450" s="123"/>
      <c r="AR450" s="123"/>
      <c r="AS450" s="123"/>
    </row>
    <row r="451">
      <c r="A451" s="24">
        <v>449.0</v>
      </c>
      <c r="B451" s="258" t="s">
        <v>26</v>
      </c>
      <c r="C451" s="258" t="s">
        <v>27</v>
      </c>
      <c r="D451" s="258" t="s">
        <v>27</v>
      </c>
      <c r="E451" s="258" t="s">
        <v>205</v>
      </c>
      <c r="F451" s="258" t="s">
        <v>28</v>
      </c>
      <c r="G451" s="24">
        <v>64.0</v>
      </c>
      <c r="H451" s="258" t="s">
        <v>29</v>
      </c>
      <c r="I451" s="258" t="s">
        <v>30</v>
      </c>
      <c r="J451" s="258">
        <v>1.0</v>
      </c>
      <c r="K451" s="258" t="s">
        <v>39</v>
      </c>
      <c r="L451" s="258" t="s">
        <v>27</v>
      </c>
      <c r="M451" s="258" t="s">
        <v>27</v>
      </c>
      <c r="N451" s="258">
        <v>5.0</v>
      </c>
      <c r="O451" s="258">
        <v>6.0</v>
      </c>
      <c r="P451" s="258">
        <v>6.0</v>
      </c>
      <c r="Q451" s="258">
        <v>6.0</v>
      </c>
      <c r="R451" s="258" t="s">
        <v>28</v>
      </c>
      <c r="S451" s="258" t="s">
        <v>27</v>
      </c>
      <c r="T451" s="24">
        <v>292.127</v>
      </c>
      <c r="U451" s="24">
        <v>79.872</v>
      </c>
      <c r="V451" s="24">
        <v>0.0</v>
      </c>
      <c r="W451" s="24">
        <v>157.0</v>
      </c>
      <c r="X451" s="24">
        <v>30.14023</v>
      </c>
      <c r="Y451" s="287">
        <f t="shared" si="47"/>
        <v>70.7404</v>
      </c>
      <c r="Z451" s="258">
        <v>42.162</v>
      </c>
      <c r="AA451" s="24">
        <v>459.93616</v>
      </c>
      <c r="AB451" s="27">
        <v>417.25543</v>
      </c>
      <c r="AC451" s="27">
        <v>0.07392</v>
      </c>
      <c r="AD451" s="322"/>
      <c r="AE451" s="258"/>
      <c r="AF451" s="273"/>
      <c r="AG451" s="258"/>
      <c r="AH451" s="242"/>
      <c r="AI451" s="60"/>
      <c r="AJ451" s="243"/>
      <c r="AL451" s="123"/>
      <c r="AM451" s="123"/>
      <c r="AN451" s="123"/>
      <c r="AO451" s="123"/>
      <c r="AP451" s="123"/>
      <c r="AQ451" s="123"/>
      <c r="AR451" s="123"/>
      <c r="AS451" s="123"/>
    </row>
    <row r="452">
      <c r="A452" s="24">
        <v>450.0</v>
      </c>
      <c r="B452" s="258" t="s">
        <v>26</v>
      </c>
      <c r="C452" s="258" t="s">
        <v>27</v>
      </c>
      <c r="D452" s="258" t="s">
        <v>27</v>
      </c>
      <c r="E452" s="258" t="s">
        <v>205</v>
      </c>
      <c r="F452" s="258" t="s">
        <v>28</v>
      </c>
      <c r="G452" s="24">
        <v>64.0</v>
      </c>
      <c r="H452" s="258" t="s">
        <v>29</v>
      </c>
      <c r="I452" s="258" t="s">
        <v>30</v>
      </c>
      <c r="J452" s="258">
        <v>1.0</v>
      </c>
      <c r="K452" s="258" t="s">
        <v>40</v>
      </c>
      <c r="L452" s="258" t="s">
        <v>27</v>
      </c>
      <c r="M452" s="258" t="s">
        <v>28</v>
      </c>
      <c r="N452" s="258">
        <v>3.0</v>
      </c>
      <c r="O452" s="258">
        <v>4.0</v>
      </c>
      <c r="P452" s="258">
        <v>4.0</v>
      </c>
      <c r="Q452" s="258">
        <v>4.0</v>
      </c>
      <c r="R452" s="258" t="s">
        <v>28</v>
      </c>
      <c r="S452" s="258" t="s">
        <v>27</v>
      </c>
      <c r="T452" s="24">
        <v>370.719</v>
      </c>
      <c r="U452" s="24">
        <v>139.934</v>
      </c>
      <c r="V452" s="24">
        <v>0.0</v>
      </c>
      <c r="W452" s="24">
        <v>282.0</v>
      </c>
      <c r="X452" s="24">
        <v>8.80248</v>
      </c>
      <c r="Y452" s="287">
        <f t="shared" si="47"/>
        <v>37.7825</v>
      </c>
      <c r="Z452" s="258">
        <v>20.48</v>
      </c>
      <c r="AA452" s="24">
        <v>436.69376</v>
      </c>
      <c r="AB452" s="27">
        <v>413.31302</v>
      </c>
      <c r="AC452" s="27">
        <v>0.082975</v>
      </c>
      <c r="AD452" s="322"/>
      <c r="AE452" s="258"/>
      <c r="AF452" s="273"/>
      <c r="AG452" s="258"/>
      <c r="AH452" s="242"/>
      <c r="AI452" s="60"/>
      <c r="AJ452" s="243"/>
      <c r="AL452" s="123"/>
      <c r="AM452" s="123"/>
      <c r="AN452" s="123"/>
      <c r="AO452" s="123"/>
      <c r="AP452" s="123"/>
      <c r="AQ452" s="123"/>
      <c r="AR452" s="123"/>
      <c r="AS452" s="123"/>
    </row>
    <row r="453">
      <c r="A453" s="132">
        <v>451.0</v>
      </c>
      <c r="B453" s="263" t="s">
        <v>26</v>
      </c>
      <c r="C453" s="263" t="s">
        <v>27</v>
      </c>
      <c r="D453" s="263" t="s">
        <v>27</v>
      </c>
      <c r="E453" s="263" t="s">
        <v>205</v>
      </c>
      <c r="F453" s="263" t="s">
        <v>28</v>
      </c>
      <c r="G453" s="132">
        <v>64.0</v>
      </c>
      <c r="H453" s="263" t="s">
        <v>29</v>
      </c>
      <c r="I453" s="263" t="s">
        <v>30</v>
      </c>
      <c r="J453" s="263">
        <v>1.0</v>
      </c>
      <c r="K453" s="263" t="s">
        <v>41</v>
      </c>
      <c r="L453" s="263" t="s">
        <v>27</v>
      </c>
      <c r="M453" s="263" t="s">
        <v>27</v>
      </c>
      <c r="N453" s="263">
        <v>4.0</v>
      </c>
      <c r="O453" s="263">
        <v>0.0</v>
      </c>
      <c r="P453" s="263">
        <v>6.0</v>
      </c>
      <c r="Q453" s="263">
        <v>3.0</v>
      </c>
      <c r="R453" s="263" t="s">
        <v>28</v>
      </c>
      <c r="S453" s="263" t="s">
        <v>27</v>
      </c>
      <c r="T453" s="263"/>
      <c r="U453" s="263"/>
      <c r="V453" s="263"/>
      <c r="W453" s="263"/>
      <c r="X453" s="263"/>
      <c r="Y453" s="263"/>
      <c r="Z453" s="263"/>
      <c r="AA453" s="263"/>
      <c r="AB453" s="263"/>
      <c r="AC453" s="263"/>
      <c r="AD453" s="271"/>
      <c r="AE453" s="263"/>
      <c r="AF453" s="277"/>
      <c r="AG453" s="323" t="s">
        <v>206</v>
      </c>
      <c r="AH453" s="242"/>
      <c r="AI453" s="60"/>
      <c r="AJ453" s="243"/>
      <c r="AL453" s="123"/>
      <c r="AM453" s="123"/>
      <c r="AN453" s="123"/>
      <c r="AO453" s="123"/>
      <c r="AP453" s="123"/>
      <c r="AQ453" s="123"/>
      <c r="AR453" s="123"/>
      <c r="AS453" s="123"/>
    </row>
    <row r="454">
      <c r="A454" s="24">
        <v>452.0</v>
      </c>
      <c r="B454" s="258" t="s">
        <v>26</v>
      </c>
      <c r="C454" s="258" t="s">
        <v>27</v>
      </c>
      <c r="D454" s="258" t="s">
        <v>27</v>
      </c>
      <c r="E454" s="258" t="s">
        <v>205</v>
      </c>
      <c r="F454" s="258" t="s">
        <v>28</v>
      </c>
      <c r="G454" s="24">
        <v>64.0</v>
      </c>
      <c r="H454" s="258" t="s">
        <v>29</v>
      </c>
      <c r="I454" s="258" t="s">
        <v>30</v>
      </c>
      <c r="J454" s="258">
        <v>1.0</v>
      </c>
      <c r="K454" s="258" t="s">
        <v>42</v>
      </c>
      <c r="L454" s="258" t="s">
        <v>27</v>
      </c>
      <c r="M454" s="258" t="s">
        <v>28</v>
      </c>
      <c r="N454" s="258">
        <v>1.0</v>
      </c>
      <c r="O454" s="258">
        <v>5.0</v>
      </c>
      <c r="P454" s="258">
        <v>2.0</v>
      </c>
      <c r="Q454" s="258">
        <v>2.0</v>
      </c>
      <c r="R454" s="258" t="s">
        <v>27</v>
      </c>
      <c r="S454" s="258" t="s">
        <v>27</v>
      </c>
      <c r="T454" s="24">
        <v>261.568</v>
      </c>
      <c r="U454" s="24">
        <v>68.99</v>
      </c>
      <c r="V454" s="24">
        <v>0.0</v>
      </c>
      <c r="W454" s="24">
        <v>114.0</v>
      </c>
      <c r="X454" s="24">
        <v>16.85862</v>
      </c>
      <c r="Y454" s="287">
        <f t="shared" ref="Y454:Y463" si="48">iferror(round(X454/(AA454-AB454-AC454)*100,4),"")</f>
        <v>59.4479</v>
      </c>
      <c r="Z454" s="258">
        <v>26.055</v>
      </c>
      <c r="AA454" s="24">
        <v>470.34931</v>
      </c>
      <c r="AB454" s="27">
        <v>441.91998</v>
      </c>
      <c r="AC454" s="27">
        <v>0.070667</v>
      </c>
      <c r="AD454" s="322"/>
      <c r="AE454" s="258"/>
      <c r="AF454" s="273"/>
      <c r="AG454" s="258"/>
      <c r="AH454" s="242"/>
      <c r="AI454" s="60"/>
      <c r="AJ454" s="243"/>
      <c r="AL454" s="123"/>
      <c r="AM454" s="123"/>
      <c r="AN454" s="123"/>
      <c r="AO454" s="123"/>
      <c r="AP454" s="123"/>
      <c r="AQ454" s="123"/>
      <c r="AR454" s="123"/>
      <c r="AS454" s="123"/>
    </row>
    <row r="455">
      <c r="A455" s="24">
        <v>453.0</v>
      </c>
      <c r="B455" s="258" t="s">
        <v>26</v>
      </c>
      <c r="C455" s="258" t="s">
        <v>27</v>
      </c>
      <c r="D455" s="258" t="s">
        <v>27</v>
      </c>
      <c r="E455" s="258" t="s">
        <v>205</v>
      </c>
      <c r="F455" s="258" t="s">
        <v>28</v>
      </c>
      <c r="G455" s="24">
        <v>64.0</v>
      </c>
      <c r="H455" s="258" t="s">
        <v>29</v>
      </c>
      <c r="I455" s="258" t="s">
        <v>30</v>
      </c>
      <c r="J455" s="258">
        <v>1.0</v>
      </c>
      <c r="K455" s="258" t="s">
        <v>43</v>
      </c>
      <c r="L455" s="258" t="s">
        <v>27</v>
      </c>
      <c r="M455" s="258" t="s">
        <v>27</v>
      </c>
      <c r="N455" s="258">
        <v>1.0</v>
      </c>
      <c r="O455" s="258">
        <v>0.0</v>
      </c>
      <c r="P455" s="258">
        <v>2.0</v>
      </c>
      <c r="Q455" s="258">
        <v>2.0</v>
      </c>
      <c r="R455" s="258" t="s">
        <v>28</v>
      </c>
      <c r="S455" s="258" t="s">
        <v>27</v>
      </c>
      <c r="T455" s="258"/>
      <c r="U455" s="258"/>
      <c r="V455" s="258"/>
      <c r="W455" s="258"/>
      <c r="X455" s="258"/>
      <c r="Y455" s="287" t="str">
        <f t="shared" si="48"/>
        <v/>
      </c>
      <c r="Z455" s="258">
        <v>82.833</v>
      </c>
      <c r="AA455" s="258"/>
      <c r="AB455" s="37"/>
      <c r="AC455" s="37"/>
      <c r="AD455" s="322"/>
      <c r="AE455" s="258"/>
      <c r="AF455" s="273"/>
      <c r="AG455" s="258"/>
      <c r="AH455" s="242"/>
      <c r="AI455" s="60"/>
      <c r="AJ455" s="243"/>
      <c r="AL455" s="123"/>
      <c r="AM455" s="123"/>
      <c r="AN455" s="123"/>
      <c r="AO455" s="123"/>
      <c r="AP455" s="123"/>
      <c r="AQ455" s="123"/>
      <c r="AR455" s="123"/>
      <c r="AS455" s="123"/>
    </row>
    <row r="456">
      <c r="A456" s="24">
        <v>454.0</v>
      </c>
      <c r="B456" s="258" t="s">
        <v>26</v>
      </c>
      <c r="C456" s="258" t="s">
        <v>27</v>
      </c>
      <c r="D456" s="258" t="s">
        <v>27</v>
      </c>
      <c r="E456" s="258" t="s">
        <v>205</v>
      </c>
      <c r="F456" s="258" t="s">
        <v>28</v>
      </c>
      <c r="G456" s="24">
        <v>64.0</v>
      </c>
      <c r="H456" s="258" t="s">
        <v>29</v>
      </c>
      <c r="I456" s="258" t="s">
        <v>30</v>
      </c>
      <c r="J456" s="258">
        <v>1.0</v>
      </c>
      <c r="K456" s="258" t="s">
        <v>44</v>
      </c>
      <c r="L456" s="258" t="s">
        <v>27</v>
      </c>
      <c r="M456" s="258" t="s">
        <v>28</v>
      </c>
      <c r="N456" s="258">
        <v>1.0</v>
      </c>
      <c r="O456" s="258">
        <v>4.0</v>
      </c>
      <c r="P456" s="258">
        <v>2.0</v>
      </c>
      <c r="Q456" s="258">
        <v>2.0</v>
      </c>
      <c r="R456" s="258" t="s">
        <v>27</v>
      </c>
      <c r="S456" s="258" t="s">
        <v>28</v>
      </c>
      <c r="T456" s="24">
        <v>299.135</v>
      </c>
      <c r="U456" s="24">
        <v>75.584</v>
      </c>
      <c r="V456" s="24">
        <v>0.0</v>
      </c>
      <c r="W456" s="24">
        <v>72.0</v>
      </c>
      <c r="X456" s="24">
        <v>4.48462</v>
      </c>
      <c r="Y456" s="287">
        <f t="shared" si="48"/>
        <v>28.5865</v>
      </c>
      <c r="Z456" s="258">
        <v>12.069</v>
      </c>
      <c r="AA456" s="24">
        <v>446.97458</v>
      </c>
      <c r="AB456" s="27">
        <v>431.18645</v>
      </c>
      <c r="AC456" s="27">
        <v>0.10021</v>
      </c>
      <c r="AD456" s="322"/>
      <c r="AE456" s="258"/>
      <c r="AF456" s="273"/>
      <c r="AG456" s="258"/>
      <c r="AH456" s="242"/>
      <c r="AI456" s="60"/>
      <c r="AJ456" s="243"/>
      <c r="AL456" s="123"/>
      <c r="AM456" s="123"/>
      <c r="AN456" s="123"/>
      <c r="AO456" s="123"/>
      <c r="AP456" s="123"/>
      <c r="AQ456" s="123"/>
      <c r="AR456" s="123"/>
      <c r="AS456" s="123"/>
    </row>
    <row r="457">
      <c r="A457" s="24">
        <v>455.0</v>
      </c>
      <c r="B457" s="258" t="s">
        <v>26</v>
      </c>
      <c r="C457" s="258" t="s">
        <v>27</v>
      </c>
      <c r="D457" s="258" t="s">
        <v>27</v>
      </c>
      <c r="E457" s="258" t="s">
        <v>205</v>
      </c>
      <c r="F457" s="258" t="s">
        <v>28</v>
      </c>
      <c r="G457" s="24">
        <v>64.0</v>
      </c>
      <c r="H457" s="258" t="s">
        <v>29</v>
      </c>
      <c r="I457" s="258" t="s">
        <v>30</v>
      </c>
      <c r="J457" s="258">
        <v>1.0</v>
      </c>
      <c r="K457" s="258" t="s">
        <v>45</v>
      </c>
      <c r="L457" s="258" t="s">
        <v>27</v>
      </c>
      <c r="M457" s="258" t="s">
        <v>27</v>
      </c>
      <c r="N457" s="258">
        <v>1.0</v>
      </c>
      <c r="O457" s="258">
        <v>4.0</v>
      </c>
      <c r="P457" s="258">
        <v>2.0</v>
      </c>
      <c r="Q457" s="258">
        <v>2.0</v>
      </c>
      <c r="R457" s="258" t="s">
        <v>28</v>
      </c>
      <c r="S457" s="258" t="s">
        <v>27</v>
      </c>
      <c r="T457" s="24">
        <v>211.422</v>
      </c>
      <c r="U457" s="24">
        <v>55.808</v>
      </c>
      <c r="V457" s="24">
        <v>0.0</v>
      </c>
      <c r="W457" s="24">
        <v>102.0</v>
      </c>
      <c r="X457" s="24">
        <v>4.693</v>
      </c>
      <c r="Y457" s="287">
        <f t="shared" si="48"/>
        <v>31.0163</v>
      </c>
      <c r="Z457" s="258">
        <v>11.981</v>
      </c>
      <c r="AA457" s="24">
        <v>459.65623</v>
      </c>
      <c r="AB457" s="27">
        <v>444.4418</v>
      </c>
      <c r="AC457" s="27">
        <v>0.083656</v>
      </c>
      <c r="AD457" s="322"/>
      <c r="AE457" s="258"/>
      <c r="AF457" s="273"/>
      <c r="AG457" s="258"/>
      <c r="AH457" s="242"/>
      <c r="AI457" s="60"/>
      <c r="AJ457" s="243"/>
      <c r="AL457" s="123"/>
      <c r="AM457" s="123"/>
      <c r="AN457" s="123"/>
      <c r="AO457" s="123"/>
      <c r="AP457" s="123"/>
      <c r="AQ457" s="123"/>
      <c r="AR457" s="123"/>
      <c r="AS457" s="123"/>
    </row>
    <row r="458">
      <c r="A458" s="24">
        <v>456.0</v>
      </c>
      <c r="B458" s="37" t="s">
        <v>26</v>
      </c>
      <c r="C458" s="37" t="s">
        <v>27</v>
      </c>
      <c r="D458" s="37" t="s">
        <v>27</v>
      </c>
      <c r="E458" s="258" t="s">
        <v>205</v>
      </c>
      <c r="F458" s="37" t="s">
        <v>28</v>
      </c>
      <c r="G458" s="24">
        <v>64.0</v>
      </c>
      <c r="H458" s="37" t="s">
        <v>29</v>
      </c>
      <c r="I458" s="37" t="s">
        <v>30</v>
      </c>
      <c r="J458" s="37">
        <v>1.0</v>
      </c>
      <c r="K458" s="37" t="s">
        <v>46</v>
      </c>
      <c r="L458" s="37" t="s">
        <v>27</v>
      </c>
      <c r="M458" s="37" t="s">
        <v>27</v>
      </c>
      <c r="N458" s="37">
        <v>1.0</v>
      </c>
      <c r="O458" s="37">
        <v>0.0</v>
      </c>
      <c r="P458" s="37">
        <v>3.0</v>
      </c>
      <c r="Q458" s="37">
        <v>3.0</v>
      </c>
      <c r="R458" s="37" t="s">
        <v>28</v>
      </c>
      <c r="S458" s="37" t="s">
        <v>27</v>
      </c>
      <c r="T458" s="27">
        <v>409.503</v>
      </c>
      <c r="U458" s="27">
        <v>158.111</v>
      </c>
      <c r="V458" s="27">
        <v>0.0</v>
      </c>
      <c r="W458" s="27">
        <v>325.0</v>
      </c>
      <c r="X458" s="27">
        <v>25.07845</v>
      </c>
      <c r="Y458" s="287">
        <f t="shared" si="48"/>
        <v>62.8616</v>
      </c>
      <c r="Z458" s="37">
        <v>37.752</v>
      </c>
      <c r="AA458" s="27">
        <v>451.284</v>
      </c>
      <c r="AB458" s="27">
        <v>411.28102</v>
      </c>
      <c r="AC458" s="27">
        <v>0.108299</v>
      </c>
      <c r="AD458" s="324"/>
      <c r="AE458" s="37"/>
      <c r="AF458" s="325"/>
      <c r="AG458" s="37"/>
      <c r="AH458" s="242"/>
      <c r="AI458" s="60"/>
      <c r="AJ458" s="243"/>
      <c r="AL458" s="123"/>
      <c r="AM458" s="123"/>
      <c r="AN458" s="123"/>
      <c r="AO458" s="123"/>
      <c r="AP458" s="123"/>
      <c r="AQ458" s="123"/>
      <c r="AR458" s="123"/>
      <c r="AS458" s="123"/>
    </row>
    <row r="459">
      <c r="A459" s="24">
        <v>457.0</v>
      </c>
      <c r="B459" s="258" t="s">
        <v>26</v>
      </c>
      <c r="C459" s="258" t="s">
        <v>27</v>
      </c>
      <c r="D459" s="258" t="s">
        <v>27</v>
      </c>
      <c r="E459" s="258" t="s">
        <v>205</v>
      </c>
      <c r="F459" s="258" t="s">
        <v>28</v>
      </c>
      <c r="G459" s="24">
        <v>64.0</v>
      </c>
      <c r="H459" s="258" t="s">
        <v>29</v>
      </c>
      <c r="I459" s="258" t="s">
        <v>30</v>
      </c>
      <c r="J459" s="258">
        <v>1.0</v>
      </c>
      <c r="K459" s="258" t="s">
        <v>47</v>
      </c>
      <c r="L459" s="258" t="s">
        <v>27</v>
      </c>
      <c r="M459" s="258" t="s">
        <v>27</v>
      </c>
      <c r="N459" s="258">
        <v>2.0</v>
      </c>
      <c r="O459" s="258">
        <v>3.0</v>
      </c>
      <c r="P459" s="258">
        <v>3.0</v>
      </c>
      <c r="Q459" s="258">
        <v>2.0</v>
      </c>
      <c r="R459" s="258" t="s">
        <v>28</v>
      </c>
      <c r="S459" s="258" t="s">
        <v>28</v>
      </c>
      <c r="T459" s="24">
        <v>256.96</v>
      </c>
      <c r="U459" s="24">
        <v>40.96</v>
      </c>
      <c r="V459" s="24">
        <v>0.0</v>
      </c>
      <c r="W459" s="24">
        <v>41.0</v>
      </c>
      <c r="X459" s="24">
        <v>11.48611</v>
      </c>
      <c r="Y459" s="287">
        <f t="shared" si="48"/>
        <v>53.3433</v>
      </c>
      <c r="Z459" s="258">
        <v>19.521</v>
      </c>
      <c r="AA459" s="24">
        <v>426.43058</v>
      </c>
      <c r="AB459" s="27">
        <v>404.82662</v>
      </c>
      <c r="AC459" s="27">
        <v>0.071526</v>
      </c>
      <c r="AD459" s="322"/>
      <c r="AE459" s="258"/>
      <c r="AF459" s="273"/>
      <c r="AG459" s="258"/>
      <c r="AH459" s="242"/>
      <c r="AI459" s="60"/>
      <c r="AJ459" s="243"/>
      <c r="AL459" s="123"/>
      <c r="AM459" s="123"/>
      <c r="AN459" s="123"/>
      <c r="AO459" s="123"/>
      <c r="AP459" s="123"/>
      <c r="AQ459" s="123"/>
      <c r="AR459" s="123"/>
      <c r="AS459" s="123"/>
    </row>
    <row r="460">
      <c r="A460" s="24">
        <v>458.0</v>
      </c>
      <c r="B460" s="258" t="s">
        <v>26</v>
      </c>
      <c r="C460" s="258" t="s">
        <v>27</v>
      </c>
      <c r="D460" s="258" t="s">
        <v>27</v>
      </c>
      <c r="E460" s="258" t="s">
        <v>205</v>
      </c>
      <c r="F460" s="258" t="s">
        <v>28</v>
      </c>
      <c r="G460" s="24">
        <v>64.0</v>
      </c>
      <c r="H460" s="258" t="s">
        <v>29</v>
      </c>
      <c r="I460" s="258" t="s">
        <v>30</v>
      </c>
      <c r="J460" s="258">
        <v>1.0</v>
      </c>
      <c r="K460" s="258" t="s">
        <v>48</v>
      </c>
      <c r="L460" s="258" t="s">
        <v>27</v>
      </c>
      <c r="M460" s="258" t="s">
        <v>27</v>
      </c>
      <c r="N460" s="258">
        <v>2.0</v>
      </c>
      <c r="O460" s="258">
        <v>2.0</v>
      </c>
      <c r="P460" s="258">
        <v>4.0</v>
      </c>
      <c r="Q460" s="258">
        <v>3.0</v>
      </c>
      <c r="R460" s="258" t="s">
        <v>28</v>
      </c>
      <c r="S460" s="258" t="s">
        <v>27</v>
      </c>
      <c r="T460" s="24">
        <v>319.645</v>
      </c>
      <c r="U460" s="24">
        <v>114.4</v>
      </c>
      <c r="V460" s="24">
        <v>0.0</v>
      </c>
      <c r="W460" s="24">
        <v>193.0</v>
      </c>
      <c r="X460" s="24">
        <v>13.61493</v>
      </c>
      <c r="Y460" s="287">
        <f t="shared" si="48"/>
        <v>50.8877</v>
      </c>
      <c r="Z460" s="258">
        <v>23.689</v>
      </c>
      <c r="AA460" s="24">
        <v>478.53642</v>
      </c>
      <c r="AB460" s="27">
        <v>451.67542</v>
      </c>
      <c r="AC460" s="27">
        <v>0.106171</v>
      </c>
      <c r="AD460" s="322"/>
      <c r="AE460" s="258"/>
      <c r="AF460" s="273"/>
      <c r="AG460" s="258"/>
      <c r="AH460" s="242"/>
      <c r="AI460" s="60"/>
      <c r="AJ460" s="243"/>
      <c r="AL460" s="123"/>
      <c r="AM460" s="123"/>
      <c r="AN460" s="123"/>
      <c r="AO460" s="123"/>
      <c r="AP460" s="123"/>
      <c r="AQ460" s="123"/>
      <c r="AR460" s="123"/>
      <c r="AS460" s="123"/>
    </row>
    <row r="461">
      <c r="A461" s="24">
        <v>459.0</v>
      </c>
      <c r="B461" s="258" t="s">
        <v>26</v>
      </c>
      <c r="C461" s="258" t="s">
        <v>27</v>
      </c>
      <c r="D461" s="258" t="s">
        <v>27</v>
      </c>
      <c r="E461" s="258" t="s">
        <v>205</v>
      </c>
      <c r="F461" s="258" t="s">
        <v>28</v>
      </c>
      <c r="G461" s="24">
        <v>64.0</v>
      </c>
      <c r="H461" s="258" t="s">
        <v>29</v>
      </c>
      <c r="I461" s="258" t="s">
        <v>30</v>
      </c>
      <c r="J461" s="258">
        <v>1.0</v>
      </c>
      <c r="K461" s="258" t="s">
        <v>49</v>
      </c>
      <c r="L461" s="258" t="s">
        <v>27</v>
      </c>
      <c r="M461" s="258" t="s">
        <v>28</v>
      </c>
      <c r="N461" s="258">
        <v>1.0</v>
      </c>
      <c r="O461" s="258">
        <v>6.0</v>
      </c>
      <c r="P461" s="258">
        <v>2.0</v>
      </c>
      <c r="Q461" s="258">
        <v>2.0</v>
      </c>
      <c r="R461" s="258" t="s">
        <v>28</v>
      </c>
      <c r="S461" s="258" t="s">
        <v>28</v>
      </c>
      <c r="T461" s="24">
        <v>595.547</v>
      </c>
      <c r="U461" s="24">
        <v>185.885</v>
      </c>
      <c r="V461" s="24">
        <v>0.0</v>
      </c>
      <c r="W461" s="24">
        <v>169.0</v>
      </c>
      <c r="X461" s="24">
        <v>36.72987</v>
      </c>
      <c r="Y461" s="287">
        <f t="shared" si="48"/>
        <v>70.5048</v>
      </c>
      <c r="Z461" s="258">
        <v>47.852</v>
      </c>
      <c r="AA461" s="24">
        <v>495.33763</v>
      </c>
      <c r="AB461" s="27">
        <v>443.171</v>
      </c>
      <c r="AC461" s="27">
        <v>0.071092</v>
      </c>
      <c r="AD461" s="322"/>
      <c r="AE461" s="258"/>
      <c r="AF461" s="273"/>
      <c r="AG461" s="258"/>
      <c r="AH461" s="242"/>
      <c r="AI461" s="60"/>
      <c r="AJ461" s="243"/>
      <c r="AL461" s="123"/>
      <c r="AM461" s="123"/>
      <c r="AN461" s="123"/>
      <c r="AO461" s="123"/>
      <c r="AP461" s="123"/>
      <c r="AQ461" s="123"/>
      <c r="AR461" s="123"/>
      <c r="AS461" s="123"/>
    </row>
    <row r="462">
      <c r="A462" s="24">
        <v>460.0</v>
      </c>
      <c r="B462" s="258" t="s">
        <v>26</v>
      </c>
      <c r="C462" s="258" t="s">
        <v>27</v>
      </c>
      <c r="D462" s="258" t="s">
        <v>27</v>
      </c>
      <c r="E462" s="258" t="s">
        <v>205</v>
      </c>
      <c r="F462" s="258" t="s">
        <v>28</v>
      </c>
      <c r="G462" s="24">
        <v>64.0</v>
      </c>
      <c r="H462" s="258" t="s">
        <v>29</v>
      </c>
      <c r="I462" s="258" t="s">
        <v>30</v>
      </c>
      <c r="J462" s="258">
        <v>1.0</v>
      </c>
      <c r="K462" s="258" t="s">
        <v>50</v>
      </c>
      <c r="L462" s="258" t="s">
        <v>27</v>
      </c>
      <c r="M462" s="258" t="s">
        <v>27</v>
      </c>
      <c r="N462" s="258">
        <v>2.0</v>
      </c>
      <c r="O462" s="258">
        <v>3.0</v>
      </c>
      <c r="P462" s="258">
        <v>5.0</v>
      </c>
      <c r="Q462" s="258">
        <v>5.0</v>
      </c>
      <c r="R462" s="258" t="s">
        <v>28</v>
      </c>
      <c r="S462" s="258" t="s">
        <v>27</v>
      </c>
      <c r="T462" s="24">
        <v>454.748</v>
      </c>
      <c r="U462" s="24">
        <v>167.965</v>
      </c>
      <c r="V462" s="24">
        <v>0.0</v>
      </c>
      <c r="W462" s="24">
        <v>251.0</v>
      </c>
      <c r="X462" s="24">
        <v>9.69617</v>
      </c>
      <c r="Y462" s="287">
        <f t="shared" si="48"/>
        <v>39.5556</v>
      </c>
      <c r="Z462" s="258">
        <v>21.501</v>
      </c>
      <c r="AA462" s="24">
        <v>432.61188</v>
      </c>
      <c r="AB462" s="27">
        <v>408.012</v>
      </c>
      <c r="AC462" s="27">
        <v>0.087102</v>
      </c>
      <c r="AD462" s="322"/>
      <c r="AE462" s="258"/>
      <c r="AF462" s="273"/>
      <c r="AG462" s="258"/>
      <c r="AH462" s="242"/>
      <c r="AI462" s="60"/>
      <c r="AJ462" s="243"/>
      <c r="AL462" s="123"/>
      <c r="AM462" s="123"/>
      <c r="AN462" s="123"/>
      <c r="AO462" s="123"/>
      <c r="AP462" s="123"/>
      <c r="AQ462" s="123"/>
      <c r="AR462" s="123"/>
      <c r="AS462" s="123"/>
    </row>
    <row r="463">
      <c r="A463" s="24">
        <v>461.0</v>
      </c>
      <c r="B463" s="258" t="s">
        <v>26</v>
      </c>
      <c r="C463" s="258" t="s">
        <v>27</v>
      </c>
      <c r="D463" s="258" t="s">
        <v>27</v>
      </c>
      <c r="E463" s="258" t="s">
        <v>205</v>
      </c>
      <c r="F463" s="258" t="s">
        <v>28</v>
      </c>
      <c r="G463" s="24">
        <v>64.0</v>
      </c>
      <c r="H463" s="258" t="s">
        <v>29</v>
      </c>
      <c r="I463" s="258" t="s">
        <v>30</v>
      </c>
      <c r="J463" s="258">
        <v>1.0</v>
      </c>
      <c r="K463" s="258" t="s">
        <v>51</v>
      </c>
      <c r="L463" s="258" t="s">
        <v>27</v>
      </c>
      <c r="M463" s="258" t="s">
        <v>27</v>
      </c>
      <c r="N463" s="258">
        <v>3.0</v>
      </c>
      <c r="O463" s="258">
        <v>4.0</v>
      </c>
      <c r="P463" s="258">
        <v>6.0</v>
      </c>
      <c r="Q463" s="258">
        <v>4.0</v>
      </c>
      <c r="R463" s="258" t="s">
        <v>28</v>
      </c>
      <c r="S463" s="258" t="s">
        <v>27</v>
      </c>
      <c r="T463" s="24">
        <v>1470.774</v>
      </c>
      <c r="U463" s="24">
        <v>838.107</v>
      </c>
      <c r="V463" s="24">
        <v>517.0</v>
      </c>
      <c r="W463" s="24">
        <v>1561.0</v>
      </c>
      <c r="X463" s="24">
        <v>1124.744116</v>
      </c>
      <c r="Y463" s="287">
        <f t="shared" si="48"/>
        <v>96.3786</v>
      </c>
      <c r="Z463" s="258">
        <v>1107.575</v>
      </c>
      <c r="AA463" s="24">
        <v>1596.908839</v>
      </c>
      <c r="AB463" s="27">
        <v>429.78057</v>
      </c>
      <c r="AC463" s="27">
        <v>0.122712</v>
      </c>
      <c r="AD463" s="322"/>
      <c r="AE463" s="258"/>
      <c r="AF463" s="273"/>
      <c r="AG463" s="258"/>
      <c r="AH463" s="242"/>
      <c r="AI463" s="60"/>
      <c r="AJ463" s="243"/>
      <c r="AL463" s="123"/>
      <c r="AM463" s="123"/>
      <c r="AN463" s="123"/>
      <c r="AO463" s="123"/>
      <c r="AP463" s="123"/>
      <c r="AQ463" s="123"/>
      <c r="AR463" s="123"/>
      <c r="AS463" s="123"/>
    </row>
    <row r="464">
      <c r="A464" s="132">
        <v>462.0</v>
      </c>
      <c r="B464" s="263" t="s">
        <v>26</v>
      </c>
      <c r="C464" s="263" t="s">
        <v>27</v>
      </c>
      <c r="D464" s="263" t="s">
        <v>27</v>
      </c>
      <c r="E464" s="263" t="s">
        <v>205</v>
      </c>
      <c r="F464" s="263" t="s">
        <v>28</v>
      </c>
      <c r="G464" s="132">
        <v>64.0</v>
      </c>
      <c r="H464" s="263" t="s">
        <v>29</v>
      </c>
      <c r="I464" s="263" t="s">
        <v>30</v>
      </c>
      <c r="J464" s="263">
        <v>1.0</v>
      </c>
      <c r="K464" s="263" t="s">
        <v>52</v>
      </c>
      <c r="L464" s="263" t="s">
        <v>27</v>
      </c>
      <c r="M464" s="263" t="s">
        <v>27</v>
      </c>
      <c r="N464" s="263">
        <v>0.0</v>
      </c>
      <c r="O464" s="263">
        <v>0.0</v>
      </c>
      <c r="P464" s="263">
        <v>3.0</v>
      </c>
      <c r="Q464" s="263">
        <v>2.0</v>
      </c>
      <c r="R464" s="263" t="s">
        <v>28</v>
      </c>
      <c r="S464" s="263" t="s">
        <v>27</v>
      </c>
      <c r="T464" s="263"/>
      <c r="U464" s="263"/>
      <c r="V464" s="263"/>
      <c r="W464" s="263"/>
      <c r="X464" s="263"/>
      <c r="Y464" s="263"/>
      <c r="Z464" s="263"/>
      <c r="AA464" s="263"/>
      <c r="AB464" s="263"/>
      <c r="AC464" s="263"/>
      <c r="AD464" s="271"/>
      <c r="AE464" s="263"/>
      <c r="AF464" s="277"/>
      <c r="AG464" s="323" t="s">
        <v>207</v>
      </c>
      <c r="AH464" s="242"/>
      <c r="AI464" s="60"/>
      <c r="AJ464" s="243"/>
      <c r="AL464" s="123"/>
      <c r="AM464" s="123"/>
      <c r="AN464" s="123"/>
      <c r="AO464" s="123"/>
      <c r="AP464" s="123"/>
      <c r="AQ464" s="123"/>
      <c r="AR464" s="123"/>
      <c r="AS464" s="123"/>
    </row>
    <row r="465">
      <c r="A465" s="24">
        <v>463.0</v>
      </c>
      <c r="B465" s="258" t="s">
        <v>26</v>
      </c>
      <c r="C465" s="258" t="s">
        <v>27</v>
      </c>
      <c r="D465" s="258" t="s">
        <v>27</v>
      </c>
      <c r="E465" s="258" t="s">
        <v>205</v>
      </c>
      <c r="F465" s="258" t="s">
        <v>28</v>
      </c>
      <c r="G465" s="24">
        <v>64.0</v>
      </c>
      <c r="H465" s="258" t="s">
        <v>29</v>
      </c>
      <c r="I465" s="258" t="s">
        <v>30</v>
      </c>
      <c r="J465" s="258">
        <v>2.0</v>
      </c>
      <c r="K465" s="258" t="s">
        <v>31</v>
      </c>
      <c r="L465" s="258" t="s">
        <v>27</v>
      </c>
      <c r="M465" s="258" t="s">
        <v>28</v>
      </c>
      <c r="N465" s="258">
        <v>0.0</v>
      </c>
      <c r="O465" s="258">
        <v>7.0</v>
      </c>
      <c r="P465" s="258">
        <v>1.0</v>
      </c>
      <c r="Q465" s="258">
        <v>1.0</v>
      </c>
      <c r="R465" s="258" t="s">
        <v>28</v>
      </c>
      <c r="S465" s="258" t="s">
        <v>27</v>
      </c>
      <c r="T465" s="24">
        <v>337.46</v>
      </c>
      <c r="U465" s="24">
        <v>80.64</v>
      </c>
      <c r="V465" s="24">
        <v>0.0</v>
      </c>
      <c r="W465" s="24">
        <v>140.0</v>
      </c>
      <c r="X465" s="24">
        <v>38.63059</v>
      </c>
      <c r="Y465" s="287">
        <f t="shared" ref="Y465:Y474" si="49">iferror(round(X465/(AA465-AB465-AC465)*100,4),"")</f>
        <v>73.0319</v>
      </c>
      <c r="Z465" s="258">
        <v>55.097</v>
      </c>
      <c r="AA465" s="24">
        <v>459.74385</v>
      </c>
      <c r="AB465" s="27">
        <v>406.76506</v>
      </c>
      <c r="AC465" s="27">
        <v>0.083287</v>
      </c>
      <c r="AD465" s="322"/>
      <c r="AE465" s="258"/>
      <c r="AF465" s="273"/>
      <c r="AG465" s="258"/>
      <c r="AH465" s="242"/>
      <c r="AI465" s="60"/>
      <c r="AJ465" s="243"/>
      <c r="AL465" s="123"/>
      <c r="AM465" s="123"/>
      <c r="AN465" s="123"/>
      <c r="AO465" s="123"/>
      <c r="AP465" s="123"/>
      <c r="AQ465" s="123"/>
      <c r="AR465" s="123"/>
      <c r="AS465" s="123"/>
    </row>
    <row r="466">
      <c r="A466" s="24">
        <v>464.0</v>
      </c>
      <c r="B466" s="258" t="s">
        <v>26</v>
      </c>
      <c r="C466" s="258" t="s">
        <v>27</v>
      </c>
      <c r="D466" s="258" t="s">
        <v>27</v>
      </c>
      <c r="E466" s="258" t="s">
        <v>205</v>
      </c>
      <c r="F466" s="258" t="s">
        <v>28</v>
      </c>
      <c r="G466" s="24">
        <v>64.0</v>
      </c>
      <c r="H466" s="258" t="s">
        <v>29</v>
      </c>
      <c r="I466" s="258" t="s">
        <v>30</v>
      </c>
      <c r="J466" s="258">
        <v>2.0</v>
      </c>
      <c r="K466" s="258" t="s">
        <v>32</v>
      </c>
      <c r="L466" s="258" t="s">
        <v>27</v>
      </c>
      <c r="M466" s="258" t="s">
        <v>27</v>
      </c>
      <c r="N466" s="258">
        <v>8.0</v>
      </c>
      <c r="O466" s="258">
        <v>0.0</v>
      </c>
      <c r="P466" s="258">
        <v>10.0</v>
      </c>
      <c r="Q466" s="258">
        <v>5.0</v>
      </c>
      <c r="R466" s="258" t="s">
        <v>28</v>
      </c>
      <c r="S466" s="258" t="s">
        <v>27</v>
      </c>
      <c r="T466" s="24">
        <v>415.197</v>
      </c>
      <c r="U466" s="24">
        <v>185.28</v>
      </c>
      <c r="V466" s="24">
        <v>0.0</v>
      </c>
      <c r="W466" s="24">
        <v>282.0</v>
      </c>
      <c r="X466" s="24">
        <v>7.33134</v>
      </c>
      <c r="Y466" s="287">
        <f t="shared" si="49"/>
        <v>32.7114</v>
      </c>
      <c r="Z466" s="258">
        <v>27.437</v>
      </c>
      <c r="AA466" s="24">
        <v>431.56738</v>
      </c>
      <c r="AB466" s="27">
        <v>409.04574</v>
      </c>
      <c r="AC466" s="27">
        <v>0.109466</v>
      </c>
      <c r="AD466" s="322"/>
      <c r="AE466" s="258"/>
      <c r="AF466" s="273"/>
      <c r="AG466" s="258"/>
      <c r="AH466" s="242"/>
      <c r="AI466" s="60"/>
      <c r="AJ466" s="243"/>
      <c r="AL466" s="123"/>
      <c r="AM466" s="123"/>
      <c r="AN466" s="123"/>
      <c r="AO466" s="123"/>
      <c r="AP466" s="123"/>
      <c r="AQ466" s="123"/>
      <c r="AR466" s="123"/>
      <c r="AS466" s="123"/>
    </row>
    <row r="467">
      <c r="A467" s="24">
        <v>465.0</v>
      </c>
      <c r="B467" s="258" t="s">
        <v>26</v>
      </c>
      <c r="C467" s="258" t="s">
        <v>27</v>
      </c>
      <c r="D467" s="258" t="s">
        <v>27</v>
      </c>
      <c r="E467" s="258" t="s">
        <v>205</v>
      </c>
      <c r="F467" s="258" t="s">
        <v>28</v>
      </c>
      <c r="G467" s="24">
        <v>64.0</v>
      </c>
      <c r="H467" s="258" t="s">
        <v>29</v>
      </c>
      <c r="I467" s="258" t="s">
        <v>30</v>
      </c>
      <c r="J467" s="258">
        <v>2.0</v>
      </c>
      <c r="K467" s="258" t="s">
        <v>33</v>
      </c>
      <c r="L467" s="258" t="s">
        <v>27</v>
      </c>
      <c r="M467" s="258" t="s">
        <v>28</v>
      </c>
      <c r="N467" s="258">
        <v>2.0</v>
      </c>
      <c r="O467" s="258">
        <v>4.0</v>
      </c>
      <c r="P467" s="258">
        <v>3.0</v>
      </c>
      <c r="Q467" s="258">
        <v>3.0</v>
      </c>
      <c r="R467" s="258" t="s">
        <v>28</v>
      </c>
      <c r="S467" s="258" t="s">
        <v>27</v>
      </c>
      <c r="T467" s="24">
        <v>326.591</v>
      </c>
      <c r="U467" s="24">
        <v>99.008</v>
      </c>
      <c r="V467" s="24">
        <v>0.0</v>
      </c>
      <c r="W467" s="24">
        <v>163.0</v>
      </c>
      <c r="X467" s="24">
        <v>13.05758</v>
      </c>
      <c r="Y467" s="287">
        <f t="shared" si="49"/>
        <v>51.0225</v>
      </c>
      <c r="Z467" s="258">
        <v>25.796</v>
      </c>
      <c r="AA467" s="24">
        <v>463.43006</v>
      </c>
      <c r="AB467" s="27">
        <v>437.75609</v>
      </c>
      <c r="AC467" s="27">
        <v>0.082152</v>
      </c>
      <c r="AD467" s="322"/>
      <c r="AE467" s="258"/>
      <c r="AF467" s="273"/>
      <c r="AG467" s="258"/>
      <c r="AH467" s="242"/>
      <c r="AI467" s="60"/>
      <c r="AJ467" s="243"/>
      <c r="AL467" s="123"/>
      <c r="AM467" s="123"/>
      <c r="AN467" s="123"/>
      <c r="AO467" s="123"/>
      <c r="AP467" s="123"/>
      <c r="AQ467" s="123"/>
      <c r="AR467" s="123"/>
      <c r="AS467" s="123"/>
    </row>
    <row r="468">
      <c r="A468" s="24">
        <v>466.0</v>
      </c>
      <c r="B468" s="258" t="s">
        <v>26</v>
      </c>
      <c r="C468" s="258" t="s">
        <v>27</v>
      </c>
      <c r="D468" s="258" t="s">
        <v>27</v>
      </c>
      <c r="E468" s="258" t="s">
        <v>205</v>
      </c>
      <c r="F468" s="258" t="s">
        <v>28</v>
      </c>
      <c r="G468" s="24">
        <v>64.0</v>
      </c>
      <c r="H468" s="258" t="s">
        <v>29</v>
      </c>
      <c r="I468" s="258" t="s">
        <v>30</v>
      </c>
      <c r="J468" s="258">
        <v>2.0</v>
      </c>
      <c r="K468" s="258" t="s">
        <v>34</v>
      </c>
      <c r="L468" s="258" t="s">
        <v>27</v>
      </c>
      <c r="M468" s="258" t="s">
        <v>27</v>
      </c>
      <c r="N468" s="258">
        <v>0.0</v>
      </c>
      <c r="O468" s="258">
        <v>3.0</v>
      </c>
      <c r="P468" s="258">
        <v>2.0</v>
      </c>
      <c r="Q468" s="258">
        <v>2.0</v>
      </c>
      <c r="R468" s="258" t="s">
        <v>28</v>
      </c>
      <c r="S468" s="258" t="s">
        <v>27</v>
      </c>
      <c r="T468" s="24">
        <v>233.438</v>
      </c>
      <c r="U468" s="24">
        <v>102.495</v>
      </c>
      <c r="V468" s="24">
        <v>0.0</v>
      </c>
      <c r="W468" s="24">
        <v>165.0</v>
      </c>
      <c r="X468" s="24">
        <v>29.32034</v>
      </c>
      <c r="Y468" s="287">
        <f t="shared" si="49"/>
        <v>72.2615</v>
      </c>
      <c r="Z468" s="258">
        <v>42.698</v>
      </c>
      <c r="AA468" s="24">
        <v>451.08055</v>
      </c>
      <c r="AB468" s="27">
        <v>410.40175</v>
      </c>
      <c r="AC468" s="27">
        <v>0.103463</v>
      </c>
      <c r="AD468" s="322"/>
      <c r="AE468" s="258"/>
      <c r="AF468" s="273"/>
      <c r="AG468" s="258"/>
      <c r="AH468" s="242"/>
      <c r="AI468" s="60"/>
      <c r="AJ468" s="243"/>
      <c r="AL468" s="123"/>
      <c r="AM468" s="123"/>
      <c r="AN468" s="123"/>
      <c r="AO468" s="123"/>
      <c r="AP468" s="123"/>
      <c r="AQ468" s="123"/>
      <c r="AR468" s="123"/>
      <c r="AS468" s="123"/>
    </row>
    <row r="469">
      <c r="A469" s="24">
        <v>467.0</v>
      </c>
      <c r="B469" s="258" t="s">
        <v>26</v>
      </c>
      <c r="C469" s="258" t="s">
        <v>27</v>
      </c>
      <c r="D469" s="258" t="s">
        <v>27</v>
      </c>
      <c r="E469" s="258" t="s">
        <v>205</v>
      </c>
      <c r="F469" s="258" t="s">
        <v>28</v>
      </c>
      <c r="G469" s="24">
        <v>64.0</v>
      </c>
      <c r="H469" s="258" t="s">
        <v>29</v>
      </c>
      <c r="I469" s="258" t="s">
        <v>30</v>
      </c>
      <c r="J469" s="258">
        <v>2.0</v>
      </c>
      <c r="K469" s="258" t="s">
        <v>35</v>
      </c>
      <c r="L469" s="258" t="s">
        <v>27</v>
      </c>
      <c r="M469" s="258" t="s">
        <v>28</v>
      </c>
      <c r="N469" s="258">
        <v>5.0</v>
      </c>
      <c r="O469" s="258">
        <v>4.0</v>
      </c>
      <c r="P469" s="258">
        <v>6.0</v>
      </c>
      <c r="Q469" s="258">
        <v>6.0</v>
      </c>
      <c r="R469" s="258" t="s">
        <v>28</v>
      </c>
      <c r="S469" s="258" t="s">
        <v>27</v>
      </c>
      <c r="T469" s="24">
        <v>354.717</v>
      </c>
      <c r="U469" s="24">
        <v>121.056</v>
      </c>
      <c r="V469" s="24">
        <v>0.0</v>
      </c>
      <c r="W469" s="24">
        <v>174.0</v>
      </c>
      <c r="X469" s="24">
        <v>13.52184</v>
      </c>
      <c r="Y469" s="287">
        <f t="shared" si="49"/>
        <v>51.3232</v>
      </c>
      <c r="Z469" s="258">
        <v>28.231</v>
      </c>
      <c r="AA469" s="24">
        <v>431.77731</v>
      </c>
      <c r="AB469" s="27">
        <v>405.32929</v>
      </c>
      <c r="AC469" s="27">
        <v>0.101563</v>
      </c>
      <c r="AD469" s="322"/>
      <c r="AE469" s="258"/>
      <c r="AF469" s="273"/>
      <c r="AG469" s="258"/>
      <c r="AH469" s="242"/>
      <c r="AI469" s="60"/>
      <c r="AJ469" s="243"/>
      <c r="AL469" s="123"/>
      <c r="AM469" s="123"/>
      <c r="AN469" s="123"/>
      <c r="AO469" s="123"/>
      <c r="AP469" s="123"/>
      <c r="AQ469" s="123"/>
      <c r="AR469" s="123"/>
      <c r="AS469" s="123"/>
    </row>
    <row r="470">
      <c r="A470" s="24">
        <v>468.0</v>
      </c>
      <c r="B470" s="258" t="s">
        <v>26</v>
      </c>
      <c r="C470" s="258" t="s">
        <v>27</v>
      </c>
      <c r="D470" s="258" t="s">
        <v>27</v>
      </c>
      <c r="E470" s="258" t="s">
        <v>205</v>
      </c>
      <c r="F470" s="258" t="s">
        <v>28</v>
      </c>
      <c r="G470" s="24">
        <v>64.0</v>
      </c>
      <c r="H470" s="258" t="s">
        <v>29</v>
      </c>
      <c r="I470" s="258" t="s">
        <v>30</v>
      </c>
      <c r="J470" s="258">
        <v>2.0</v>
      </c>
      <c r="K470" s="258" t="s">
        <v>36</v>
      </c>
      <c r="L470" s="258" t="s">
        <v>27</v>
      </c>
      <c r="M470" s="258" t="s">
        <v>28</v>
      </c>
      <c r="N470" s="258">
        <v>0.0</v>
      </c>
      <c r="O470" s="258">
        <v>4.0</v>
      </c>
      <c r="P470" s="258">
        <v>1.0</v>
      </c>
      <c r="Q470" s="258">
        <v>1.0</v>
      </c>
      <c r="R470" s="258" t="s">
        <v>28</v>
      </c>
      <c r="S470" s="258" t="s">
        <v>28</v>
      </c>
      <c r="T470" s="24">
        <v>188.8</v>
      </c>
      <c r="U470" s="24">
        <v>44.191</v>
      </c>
      <c r="V470" s="24">
        <v>0.0</v>
      </c>
      <c r="W470" s="24">
        <v>44.0</v>
      </c>
      <c r="X470" s="24">
        <v>11.26889</v>
      </c>
      <c r="Y470" s="287">
        <f t="shared" si="49"/>
        <v>54.7373</v>
      </c>
      <c r="Z470" s="258">
        <v>17.726</v>
      </c>
      <c r="AA470" s="24">
        <v>432.88941</v>
      </c>
      <c r="AB470" s="27">
        <v>412.19154</v>
      </c>
      <c r="AC470" s="27">
        <v>0.110633</v>
      </c>
      <c r="AD470" s="322"/>
      <c r="AE470" s="258"/>
      <c r="AF470" s="273"/>
      <c r="AG470" s="258"/>
      <c r="AH470" s="242"/>
      <c r="AI470" s="60"/>
      <c r="AJ470" s="243"/>
      <c r="AL470" s="123"/>
      <c r="AM470" s="123"/>
      <c r="AN470" s="123"/>
      <c r="AO470" s="123"/>
      <c r="AP470" s="123"/>
      <c r="AQ470" s="123"/>
      <c r="AR470" s="123"/>
      <c r="AS470" s="123"/>
    </row>
    <row r="471">
      <c r="A471" s="24">
        <v>469.0</v>
      </c>
      <c r="B471" s="258" t="s">
        <v>26</v>
      </c>
      <c r="C471" s="258" t="s">
        <v>27</v>
      </c>
      <c r="D471" s="258" t="s">
        <v>27</v>
      </c>
      <c r="E471" s="258" t="s">
        <v>205</v>
      </c>
      <c r="F471" s="258" t="s">
        <v>28</v>
      </c>
      <c r="G471" s="24">
        <v>64.0</v>
      </c>
      <c r="H471" s="258" t="s">
        <v>29</v>
      </c>
      <c r="I471" s="258" t="s">
        <v>30</v>
      </c>
      <c r="J471" s="258">
        <v>2.0</v>
      </c>
      <c r="K471" s="258" t="s">
        <v>37</v>
      </c>
      <c r="L471" s="258" t="s">
        <v>27</v>
      </c>
      <c r="M471" s="258" t="s">
        <v>27</v>
      </c>
      <c r="N471" s="258">
        <v>5.0</v>
      </c>
      <c r="O471" s="258">
        <v>5.0</v>
      </c>
      <c r="P471" s="258">
        <v>6.0</v>
      </c>
      <c r="Q471" s="258">
        <v>5.0</v>
      </c>
      <c r="R471" s="258" t="s">
        <v>28</v>
      </c>
      <c r="S471" s="258" t="s">
        <v>27</v>
      </c>
      <c r="T471" s="24">
        <v>508.125</v>
      </c>
      <c r="U471" s="24">
        <v>172.735</v>
      </c>
      <c r="V471" s="24">
        <v>0.0</v>
      </c>
      <c r="W471" s="24">
        <v>266.0</v>
      </c>
      <c r="X471" s="24">
        <v>26.62772</v>
      </c>
      <c r="Y471" s="287">
        <f t="shared" si="49"/>
        <v>62.2297</v>
      </c>
      <c r="Z471" s="258">
        <v>44.724</v>
      </c>
      <c r="AA471" s="24">
        <v>482.48603</v>
      </c>
      <c r="AB471" s="27">
        <v>439.61474</v>
      </c>
      <c r="AC471" s="27">
        <v>0.081909</v>
      </c>
      <c r="AD471" s="322"/>
      <c r="AE471" s="258"/>
      <c r="AF471" s="273"/>
      <c r="AG471" s="258"/>
      <c r="AH471" s="242"/>
      <c r="AI471" s="60"/>
      <c r="AJ471" s="243"/>
      <c r="AL471" s="123"/>
      <c r="AM471" s="123"/>
      <c r="AN471" s="123"/>
      <c r="AO471" s="123"/>
      <c r="AP471" s="123"/>
      <c r="AQ471" s="123"/>
      <c r="AR471" s="123"/>
      <c r="AS471" s="123"/>
    </row>
    <row r="472">
      <c r="A472" s="24">
        <v>470.0</v>
      </c>
      <c r="B472" s="258" t="s">
        <v>26</v>
      </c>
      <c r="C472" s="258" t="s">
        <v>27</v>
      </c>
      <c r="D472" s="258" t="s">
        <v>27</v>
      </c>
      <c r="E472" s="258" t="s">
        <v>205</v>
      </c>
      <c r="F472" s="258" t="s">
        <v>28</v>
      </c>
      <c r="G472" s="24">
        <v>64.0</v>
      </c>
      <c r="H472" s="258" t="s">
        <v>29</v>
      </c>
      <c r="I472" s="258" t="s">
        <v>30</v>
      </c>
      <c r="J472" s="258">
        <v>2.0</v>
      </c>
      <c r="K472" s="258" t="s">
        <v>38</v>
      </c>
      <c r="L472" s="258" t="s">
        <v>27</v>
      </c>
      <c r="M472" s="258" t="s">
        <v>27</v>
      </c>
      <c r="N472" s="258">
        <v>7.0</v>
      </c>
      <c r="O472" s="258">
        <v>5.0</v>
      </c>
      <c r="P472" s="258">
        <v>8.0</v>
      </c>
      <c r="Q472" s="258">
        <v>8.0</v>
      </c>
      <c r="R472" s="258" t="s">
        <v>27</v>
      </c>
      <c r="S472" s="258" t="s">
        <v>27</v>
      </c>
      <c r="T472" s="24">
        <v>572.315</v>
      </c>
      <c r="U472" s="24">
        <v>138.687</v>
      </c>
      <c r="V472" s="24">
        <v>0.0</v>
      </c>
      <c r="W472" s="24">
        <v>238.0</v>
      </c>
      <c r="X472" s="24">
        <v>13.23708</v>
      </c>
      <c r="Y472" s="287">
        <f t="shared" si="49"/>
        <v>45.1593</v>
      </c>
      <c r="Z472" s="258">
        <v>31.738</v>
      </c>
      <c r="AA472" s="24">
        <v>441.30871</v>
      </c>
      <c r="AB472" s="27">
        <v>411.92455</v>
      </c>
      <c r="AC472" s="27">
        <v>0.07217</v>
      </c>
      <c r="AD472" s="322"/>
      <c r="AE472" s="258"/>
      <c r="AF472" s="273"/>
      <c r="AG472" s="258"/>
      <c r="AH472" s="242"/>
      <c r="AI472" s="60"/>
      <c r="AJ472" s="243"/>
      <c r="AL472" s="123"/>
      <c r="AM472" s="123"/>
      <c r="AN472" s="123"/>
      <c r="AO472" s="123"/>
      <c r="AP472" s="123"/>
      <c r="AQ472" s="123"/>
      <c r="AR472" s="123"/>
      <c r="AS472" s="123"/>
    </row>
    <row r="473">
      <c r="A473" s="24">
        <v>471.0</v>
      </c>
      <c r="B473" s="258" t="s">
        <v>26</v>
      </c>
      <c r="C473" s="258" t="s">
        <v>27</v>
      </c>
      <c r="D473" s="258" t="s">
        <v>27</v>
      </c>
      <c r="E473" s="258" t="s">
        <v>205</v>
      </c>
      <c r="F473" s="258" t="s">
        <v>28</v>
      </c>
      <c r="G473" s="24">
        <v>64.0</v>
      </c>
      <c r="H473" s="258" t="s">
        <v>29</v>
      </c>
      <c r="I473" s="258" t="s">
        <v>30</v>
      </c>
      <c r="J473" s="258">
        <v>2.0</v>
      </c>
      <c r="K473" s="258" t="s">
        <v>39</v>
      </c>
      <c r="L473" s="258" t="s">
        <v>27</v>
      </c>
      <c r="M473" s="258" t="s">
        <v>27</v>
      </c>
      <c r="N473" s="258">
        <v>5.0</v>
      </c>
      <c r="O473" s="258">
        <v>6.0</v>
      </c>
      <c r="P473" s="258">
        <v>6.0</v>
      </c>
      <c r="Q473" s="258">
        <v>6.0</v>
      </c>
      <c r="R473" s="258" t="s">
        <v>28</v>
      </c>
      <c r="S473" s="258" t="s">
        <v>27</v>
      </c>
      <c r="T473" s="24">
        <v>297.534</v>
      </c>
      <c r="U473" s="24">
        <v>93.088</v>
      </c>
      <c r="V473" s="24">
        <v>0.0</v>
      </c>
      <c r="W473" s="24">
        <v>162.0</v>
      </c>
      <c r="X473" s="24">
        <v>68.45663</v>
      </c>
      <c r="Y473" s="287">
        <f t="shared" si="49"/>
        <v>84.1738</v>
      </c>
      <c r="Z473" s="258">
        <v>78.588</v>
      </c>
      <c r="AA473" s="24">
        <v>521.19295</v>
      </c>
      <c r="AB473" s="27">
        <v>439.79216</v>
      </c>
      <c r="AC473" s="27">
        <v>0.073065</v>
      </c>
      <c r="AD473" s="322"/>
      <c r="AE473" s="258"/>
      <c r="AF473" s="273"/>
      <c r="AG473" s="258"/>
      <c r="AH473" s="242"/>
      <c r="AI473" s="60"/>
      <c r="AJ473" s="243"/>
      <c r="AL473" s="123"/>
      <c r="AM473" s="123"/>
      <c r="AN473" s="123"/>
      <c r="AO473" s="123"/>
      <c r="AP473" s="123"/>
      <c r="AQ473" s="123"/>
      <c r="AR473" s="123"/>
      <c r="AS473" s="123"/>
    </row>
    <row r="474">
      <c r="A474" s="24">
        <v>472.0</v>
      </c>
      <c r="B474" s="258" t="s">
        <v>26</v>
      </c>
      <c r="C474" s="258" t="s">
        <v>27</v>
      </c>
      <c r="D474" s="258" t="s">
        <v>27</v>
      </c>
      <c r="E474" s="258" t="s">
        <v>205</v>
      </c>
      <c r="F474" s="258" t="s">
        <v>28</v>
      </c>
      <c r="G474" s="24">
        <v>64.0</v>
      </c>
      <c r="H474" s="258" t="s">
        <v>29</v>
      </c>
      <c r="I474" s="258" t="s">
        <v>30</v>
      </c>
      <c r="J474" s="258">
        <v>2.0</v>
      </c>
      <c r="K474" s="258" t="s">
        <v>40</v>
      </c>
      <c r="L474" s="258" t="s">
        <v>27</v>
      </c>
      <c r="M474" s="258" t="s">
        <v>28</v>
      </c>
      <c r="N474" s="258">
        <v>3.0</v>
      </c>
      <c r="O474" s="258">
        <v>4.0</v>
      </c>
      <c r="P474" s="258">
        <v>4.0</v>
      </c>
      <c r="Q474" s="258">
        <v>4.0</v>
      </c>
      <c r="R474" s="258" t="s">
        <v>28</v>
      </c>
      <c r="S474" s="258" t="s">
        <v>27</v>
      </c>
      <c r="T474" s="24">
        <v>372.414</v>
      </c>
      <c r="U474" s="24">
        <v>137.951</v>
      </c>
      <c r="V474" s="24">
        <v>0.0</v>
      </c>
      <c r="W474" s="24">
        <v>279.0</v>
      </c>
      <c r="X474" s="24">
        <v>20.49303</v>
      </c>
      <c r="Y474" s="287">
        <f t="shared" si="49"/>
        <v>58.9982</v>
      </c>
      <c r="Z474" s="258">
        <v>32.852</v>
      </c>
      <c r="AA474" s="24">
        <v>448.62036</v>
      </c>
      <c r="AB474" s="27">
        <v>413.80078</v>
      </c>
      <c r="AC474" s="27">
        <v>0.084576</v>
      </c>
      <c r="AD474" s="322"/>
      <c r="AE474" s="258"/>
      <c r="AF474" s="273"/>
      <c r="AG474" s="258"/>
      <c r="AH474" s="242"/>
      <c r="AI474" s="60"/>
      <c r="AJ474" s="243"/>
      <c r="AL474" s="123"/>
      <c r="AM474" s="123"/>
      <c r="AN474" s="123"/>
      <c r="AO474" s="123"/>
      <c r="AP474" s="123"/>
      <c r="AQ474" s="123"/>
      <c r="AR474" s="123"/>
      <c r="AS474" s="123"/>
    </row>
    <row r="475">
      <c r="A475" s="132">
        <v>473.0</v>
      </c>
      <c r="B475" s="263" t="s">
        <v>26</v>
      </c>
      <c r="C475" s="263" t="s">
        <v>27</v>
      </c>
      <c r="D475" s="263" t="s">
        <v>27</v>
      </c>
      <c r="E475" s="263" t="s">
        <v>205</v>
      </c>
      <c r="F475" s="263" t="s">
        <v>28</v>
      </c>
      <c r="G475" s="132">
        <v>64.0</v>
      </c>
      <c r="H475" s="263" t="s">
        <v>29</v>
      </c>
      <c r="I475" s="263" t="s">
        <v>30</v>
      </c>
      <c r="J475" s="263">
        <v>2.0</v>
      </c>
      <c r="K475" s="263" t="s">
        <v>41</v>
      </c>
      <c r="L475" s="263" t="s">
        <v>27</v>
      </c>
      <c r="M475" s="263" t="s">
        <v>27</v>
      </c>
      <c r="N475" s="263">
        <v>4.0</v>
      </c>
      <c r="O475" s="263">
        <v>0.0</v>
      </c>
      <c r="P475" s="263">
        <v>6.0</v>
      </c>
      <c r="Q475" s="263">
        <v>3.0</v>
      </c>
      <c r="R475" s="263" t="s">
        <v>28</v>
      </c>
      <c r="S475" s="263" t="s">
        <v>27</v>
      </c>
      <c r="T475" s="263"/>
      <c r="U475" s="263"/>
      <c r="V475" s="263"/>
      <c r="W475" s="263"/>
      <c r="X475" s="263"/>
      <c r="Y475" s="263"/>
      <c r="Z475" s="263"/>
      <c r="AA475" s="263"/>
      <c r="AB475" s="263"/>
      <c r="AC475" s="263"/>
      <c r="AD475" s="271"/>
      <c r="AE475" s="263"/>
      <c r="AF475" s="277"/>
      <c r="AG475" s="323" t="s">
        <v>206</v>
      </c>
      <c r="AH475" s="242"/>
      <c r="AI475" s="60"/>
      <c r="AJ475" s="243"/>
      <c r="AL475" s="123"/>
      <c r="AM475" s="123"/>
      <c r="AN475" s="123"/>
      <c r="AO475" s="123"/>
      <c r="AP475" s="123"/>
      <c r="AQ475" s="123"/>
      <c r="AR475" s="123"/>
      <c r="AS475" s="123"/>
    </row>
    <row r="476">
      <c r="A476" s="24">
        <v>474.0</v>
      </c>
      <c r="B476" s="258" t="s">
        <v>26</v>
      </c>
      <c r="C476" s="258" t="s">
        <v>27</v>
      </c>
      <c r="D476" s="258" t="s">
        <v>27</v>
      </c>
      <c r="E476" s="258" t="s">
        <v>205</v>
      </c>
      <c r="F476" s="258" t="s">
        <v>28</v>
      </c>
      <c r="G476" s="24">
        <v>64.0</v>
      </c>
      <c r="H476" s="258" t="s">
        <v>29</v>
      </c>
      <c r="I476" s="258" t="s">
        <v>30</v>
      </c>
      <c r="J476" s="258">
        <v>2.0</v>
      </c>
      <c r="K476" s="258" t="s">
        <v>42</v>
      </c>
      <c r="L476" s="258" t="s">
        <v>27</v>
      </c>
      <c r="M476" s="258" t="s">
        <v>28</v>
      </c>
      <c r="N476" s="258">
        <v>1.0</v>
      </c>
      <c r="O476" s="258">
        <v>5.0</v>
      </c>
      <c r="P476" s="258">
        <v>2.0</v>
      </c>
      <c r="Q476" s="258">
        <v>2.0</v>
      </c>
      <c r="R476" s="258" t="s">
        <v>27</v>
      </c>
      <c r="S476" s="258" t="s">
        <v>27</v>
      </c>
      <c r="T476" s="24">
        <v>262.75</v>
      </c>
      <c r="U476" s="24">
        <v>72.127</v>
      </c>
      <c r="V476" s="24">
        <v>0.0</v>
      </c>
      <c r="W476" s="24">
        <v>114.0</v>
      </c>
      <c r="X476" s="24">
        <v>33.33158</v>
      </c>
      <c r="Y476" s="287">
        <f t="shared" ref="Y476:Y485" si="50">iferror(round(X476/(AA476-AB476-AC476)*100,4),"")</f>
        <v>74.9844</v>
      </c>
      <c r="Z476" s="258">
        <v>41.667</v>
      </c>
      <c r="AA476" s="24">
        <v>446.54269</v>
      </c>
      <c r="AB476" s="27">
        <v>402.01771</v>
      </c>
      <c r="AC476" s="27">
        <v>0.073631</v>
      </c>
      <c r="AD476" s="322"/>
      <c r="AE476" s="258"/>
      <c r="AF476" s="273"/>
      <c r="AG476" s="258"/>
      <c r="AH476" s="242"/>
      <c r="AI476" s="60"/>
      <c r="AJ476" s="243"/>
      <c r="AL476" s="123"/>
      <c r="AM476" s="123"/>
      <c r="AN476" s="123"/>
      <c r="AO476" s="123"/>
      <c r="AP476" s="123"/>
      <c r="AQ476" s="123"/>
      <c r="AR476" s="123"/>
      <c r="AS476" s="123"/>
    </row>
    <row r="477">
      <c r="A477" s="24">
        <v>475.0</v>
      </c>
      <c r="B477" s="258" t="s">
        <v>26</v>
      </c>
      <c r="C477" s="258" t="s">
        <v>27</v>
      </c>
      <c r="D477" s="258" t="s">
        <v>27</v>
      </c>
      <c r="E477" s="258" t="s">
        <v>205</v>
      </c>
      <c r="F477" s="258" t="s">
        <v>28</v>
      </c>
      <c r="G477" s="24">
        <v>64.0</v>
      </c>
      <c r="H477" s="258" t="s">
        <v>29</v>
      </c>
      <c r="I477" s="258" t="s">
        <v>30</v>
      </c>
      <c r="J477" s="258">
        <v>2.0</v>
      </c>
      <c r="K477" s="258" t="s">
        <v>43</v>
      </c>
      <c r="L477" s="258" t="s">
        <v>27</v>
      </c>
      <c r="M477" s="258" t="s">
        <v>27</v>
      </c>
      <c r="N477" s="258">
        <v>1.0</v>
      </c>
      <c r="O477" s="258">
        <v>0.0</v>
      </c>
      <c r="P477" s="258">
        <v>2.0</v>
      </c>
      <c r="Q477" s="258">
        <v>2.0</v>
      </c>
      <c r="R477" s="258" t="s">
        <v>28</v>
      </c>
      <c r="S477" s="258" t="s">
        <v>27</v>
      </c>
      <c r="T477" s="24">
        <v>108.958</v>
      </c>
      <c r="U477" s="24">
        <v>40.416</v>
      </c>
      <c r="V477" s="24">
        <v>0.0</v>
      </c>
      <c r="W477" s="24">
        <v>71.0</v>
      </c>
      <c r="X477" s="24">
        <v>156.3567</v>
      </c>
      <c r="Y477" s="287">
        <f t="shared" si="50"/>
        <v>94.689</v>
      </c>
      <c r="Z477" s="258">
        <v>167.151</v>
      </c>
      <c r="AA477" s="24">
        <v>579.69705</v>
      </c>
      <c r="AB477" s="27">
        <v>414.46438</v>
      </c>
      <c r="AC477" s="27">
        <v>0.106011</v>
      </c>
      <c r="AD477" s="322"/>
      <c r="AE477" s="258"/>
      <c r="AF477" s="273"/>
      <c r="AG477" s="258"/>
      <c r="AH477" s="242"/>
      <c r="AI477" s="60"/>
      <c r="AJ477" s="243"/>
      <c r="AL477" s="123"/>
      <c r="AM477" s="123"/>
      <c r="AN477" s="123"/>
      <c r="AO477" s="123"/>
      <c r="AP477" s="123"/>
      <c r="AQ477" s="123"/>
      <c r="AR477" s="123"/>
      <c r="AS477" s="123"/>
    </row>
    <row r="478">
      <c r="A478" s="24">
        <v>476.0</v>
      </c>
      <c r="B478" s="258" t="s">
        <v>26</v>
      </c>
      <c r="C478" s="258" t="s">
        <v>27</v>
      </c>
      <c r="D478" s="258" t="s">
        <v>27</v>
      </c>
      <c r="E478" s="258" t="s">
        <v>205</v>
      </c>
      <c r="F478" s="258" t="s">
        <v>28</v>
      </c>
      <c r="G478" s="24">
        <v>64.0</v>
      </c>
      <c r="H478" s="258" t="s">
        <v>29</v>
      </c>
      <c r="I478" s="258" t="s">
        <v>30</v>
      </c>
      <c r="J478" s="258">
        <v>2.0</v>
      </c>
      <c r="K478" s="258" t="s">
        <v>44</v>
      </c>
      <c r="L478" s="258" t="s">
        <v>27</v>
      </c>
      <c r="M478" s="258" t="s">
        <v>28</v>
      </c>
      <c r="N478" s="258">
        <v>1.0</v>
      </c>
      <c r="O478" s="258">
        <v>4.0</v>
      </c>
      <c r="P478" s="258">
        <v>2.0</v>
      </c>
      <c r="Q478" s="258">
        <v>2.0</v>
      </c>
      <c r="R478" s="258" t="s">
        <v>27</v>
      </c>
      <c r="S478" s="258" t="s">
        <v>28</v>
      </c>
      <c r="T478" s="24">
        <v>309.567</v>
      </c>
      <c r="U478" s="24">
        <v>75.36</v>
      </c>
      <c r="V478" s="24">
        <v>0.0</v>
      </c>
      <c r="W478" s="24">
        <v>72.0</v>
      </c>
      <c r="X478" s="24">
        <v>8.46331</v>
      </c>
      <c r="Y478" s="287">
        <f t="shared" si="50"/>
        <v>41.4108</v>
      </c>
      <c r="Z478" s="258">
        <v>16.53</v>
      </c>
      <c r="AA478" s="24">
        <v>457.28468</v>
      </c>
      <c r="AB478" s="27">
        <v>436.74586</v>
      </c>
      <c r="AC478" s="27">
        <v>0.10139</v>
      </c>
      <c r="AD478" s="322"/>
      <c r="AE478" s="258"/>
      <c r="AF478" s="273"/>
      <c r="AG478" s="258"/>
      <c r="AH478" s="242"/>
      <c r="AI478" s="60"/>
      <c r="AJ478" s="243"/>
      <c r="AL478" s="123"/>
      <c r="AM478" s="123"/>
      <c r="AN478" s="123"/>
      <c r="AO478" s="123"/>
      <c r="AP478" s="123"/>
      <c r="AQ478" s="123"/>
      <c r="AR478" s="123"/>
      <c r="AS478" s="123"/>
    </row>
    <row r="479">
      <c r="A479" s="24">
        <v>477.0</v>
      </c>
      <c r="B479" s="258" t="s">
        <v>26</v>
      </c>
      <c r="C479" s="258" t="s">
        <v>27</v>
      </c>
      <c r="D479" s="258" t="s">
        <v>27</v>
      </c>
      <c r="E479" s="258" t="s">
        <v>205</v>
      </c>
      <c r="F479" s="258" t="s">
        <v>28</v>
      </c>
      <c r="G479" s="24">
        <v>64.0</v>
      </c>
      <c r="H479" s="258" t="s">
        <v>29</v>
      </c>
      <c r="I479" s="258" t="s">
        <v>30</v>
      </c>
      <c r="J479" s="258">
        <v>2.0</v>
      </c>
      <c r="K479" s="258" t="s">
        <v>45</v>
      </c>
      <c r="L479" s="258" t="s">
        <v>27</v>
      </c>
      <c r="M479" s="258" t="s">
        <v>27</v>
      </c>
      <c r="N479" s="258">
        <v>1.0</v>
      </c>
      <c r="O479" s="258">
        <v>4.0</v>
      </c>
      <c r="P479" s="258">
        <v>2.0</v>
      </c>
      <c r="Q479" s="258">
        <v>2.0</v>
      </c>
      <c r="R479" s="258" t="s">
        <v>28</v>
      </c>
      <c r="S479" s="258" t="s">
        <v>27</v>
      </c>
      <c r="T479" s="24">
        <v>213.63</v>
      </c>
      <c r="U479" s="24">
        <v>56.512</v>
      </c>
      <c r="V479" s="24">
        <v>0.0</v>
      </c>
      <c r="W479" s="24">
        <v>104.0</v>
      </c>
      <c r="X479" s="24">
        <v>8.47535</v>
      </c>
      <c r="Y479" s="287">
        <f t="shared" si="50"/>
        <v>44.8703</v>
      </c>
      <c r="Z479" s="258">
        <v>15.268</v>
      </c>
      <c r="AA479" s="24">
        <v>431.68528</v>
      </c>
      <c r="AB479" s="27">
        <v>412.69129</v>
      </c>
      <c r="AC479" s="27">
        <v>0.105428</v>
      </c>
      <c r="AD479" s="322"/>
      <c r="AE479" s="258"/>
      <c r="AF479" s="273"/>
      <c r="AG479" s="258"/>
      <c r="AH479" s="242"/>
      <c r="AI479" s="60"/>
      <c r="AJ479" s="243"/>
      <c r="AL479" s="123"/>
      <c r="AM479" s="123"/>
      <c r="AN479" s="123"/>
      <c r="AO479" s="123"/>
      <c r="AP479" s="123"/>
      <c r="AQ479" s="123"/>
      <c r="AR479" s="123"/>
      <c r="AS479" s="123"/>
    </row>
    <row r="480">
      <c r="A480" s="24">
        <v>478.0</v>
      </c>
      <c r="B480" s="37" t="s">
        <v>26</v>
      </c>
      <c r="C480" s="37" t="s">
        <v>27</v>
      </c>
      <c r="D480" s="37" t="s">
        <v>27</v>
      </c>
      <c r="E480" s="258" t="s">
        <v>205</v>
      </c>
      <c r="F480" s="37" t="s">
        <v>28</v>
      </c>
      <c r="G480" s="24">
        <v>64.0</v>
      </c>
      <c r="H480" s="37" t="s">
        <v>29</v>
      </c>
      <c r="I480" s="37" t="s">
        <v>30</v>
      </c>
      <c r="J480" s="37">
        <v>2.0</v>
      </c>
      <c r="K480" s="37" t="s">
        <v>46</v>
      </c>
      <c r="L480" s="37" t="s">
        <v>27</v>
      </c>
      <c r="M480" s="37" t="s">
        <v>27</v>
      </c>
      <c r="N480" s="37">
        <v>1.0</v>
      </c>
      <c r="O480" s="37">
        <v>0.0</v>
      </c>
      <c r="P480" s="37">
        <v>3.0</v>
      </c>
      <c r="Q480" s="37">
        <v>3.0</v>
      </c>
      <c r="R480" s="37" t="s">
        <v>28</v>
      </c>
      <c r="S480" s="37" t="s">
        <v>27</v>
      </c>
      <c r="T480" s="27">
        <v>419.007</v>
      </c>
      <c r="U480" s="27">
        <v>161.183</v>
      </c>
      <c r="V480" s="27">
        <v>0.0</v>
      </c>
      <c r="W480" s="27">
        <v>327.0</v>
      </c>
      <c r="X480" s="27">
        <v>44.59904</v>
      </c>
      <c r="Y480" s="287">
        <f t="shared" si="50"/>
        <v>74.9271</v>
      </c>
      <c r="Z480" s="37">
        <v>55.626</v>
      </c>
      <c r="AA480" s="27">
        <v>468.58588</v>
      </c>
      <c r="AB480" s="27">
        <v>408.95558</v>
      </c>
      <c r="AC480" s="27">
        <v>0.107078</v>
      </c>
      <c r="AD480" s="324"/>
      <c r="AE480" s="37"/>
      <c r="AF480" s="325"/>
      <c r="AG480" s="37"/>
      <c r="AH480" s="242"/>
      <c r="AI480" s="60"/>
      <c r="AJ480" s="243"/>
      <c r="AL480" s="123"/>
      <c r="AM480" s="123"/>
      <c r="AN480" s="123"/>
      <c r="AO480" s="123"/>
      <c r="AP480" s="123"/>
      <c r="AQ480" s="123"/>
      <c r="AR480" s="123"/>
      <c r="AS480" s="123"/>
    </row>
    <row r="481">
      <c r="A481" s="24">
        <v>479.0</v>
      </c>
      <c r="B481" s="258" t="s">
        <v>26</v>
      </c>
      <c r="C481" s="258" t="s">
        <v>27</v>
      </c>
      <c r="D481" s="258" t="s">
        <v>27</v>
      </c>
      <c r="E481" s="258" t="s">
        <v>205</v>
      </c>
      <c r="F481" s="258" t="s">
        <v>28</v>
      </c>
      <c r="G481" s="24">
        <v>64.0</v>
      </c>
      <c r="H481" s="258" t="s">
        <v>29</v>
      </c>
      <c r="I481" s="258" t="s">
        <v>30</v>
      </c>
      <c r="J481" s="258">
        <v>2.0</v>
      </c>
      <c r="K481" s="258" t="s">
        <v>47</v>
      </c>
      <c r="L481" s="258" t="s">
        <v>27</v>
      </c>
      <c r="M481" s="258" t="s">
        <v>27</v>
      </c>
      <c r="N481" s="258">
        <v>2.0</v>
      </c>
      <c r="O481" s="258">
        <v>3.0</v>
      </c>
      <c r="P481" s="258">
        <v>3.0</v>
      </c>
      <c r="Q481" s="258">
        <v>2.0</v>
      </c>
      <c r="R481" s="258" t="s">
        <v>28</v>
      </c>
      <c r="S481" s="258" t="s">
        <v>28</v>
      </c>
      <c r="T481" s="24">
        <v>266.623</v>
      </c>
      <c r="U481" s="24">
        <v>40.448</v>
      </c>
      <c r="V481" s="24">
        <v>0.0</v>
      </c>
      <c r="W481" s="24">
        <v>41.0</v>
      </c>
      <c r="X481" s="24">
        <v>26.94532</v>
      </c>
      <c r="Y481" s="287">
        <f t="shared" si="50"/>
        <v>72.2813</v>
      </c>
      <c r="Z481" s="258">
        <v>34.941</v>
      </c>
      <c r="AA481" s="24">
        <v>446.55031</v>
      </c>
      <c r="AB481" s="27">
        <v>409.20116</v>
      </c>
      <c r="AC481" s="27">
        <v>0.070723</v>
      </c>
      <c r="AD481" s="322"/>
      <c r="AE481" s="258"/>
      <c r="AF481" s="273"/>
      <c r="AG481" s="258"/>
      <c r="AH481" s="242"/>
      <c r="AI481" s="60"/>
      <c r="AJ481" s="243"/>
      <c r="AL481" s="123"/>
      <c r="AM481" s="123"/>
      <c r="AN481" s="123"/>
      <c r="AO481" s="123"/>
      <c r="AP481" s="123"/>
      <c r="AQ481" s="123"/>
      <c r="AR481" s="123"/>
      <c r="AS481" s="123"/>
    </row>
    <row r="482">
      <c r="A482" s="24">
        <v>480.0</v>
      </c>
      <c r="B482" s="258" t="s">
        <v>26</v>
      </c>
      <c r="C482" s="258" t="s">
        <v>27</v>
      </c>
      <c r="D482" s="258" t="s">
        <v>27</v>
      </c>
      <c r="E482" s="258" t="s">
        <v>205</v>
      </c>
      <c r="F482" s="258" t="s">
        <v>28</v>
      </c>
      <c r="G482" s="24">
        <v>64.0</v>
      </c>
      <c r="H482" s="258" t="s">
        <v>29</v>
      </c>
      <c r="I482" s="258" t="s">
        <v>30</v>
      </c>
      <c r="J482" s="258">
        <v>2.0</v>
      </c>
      <c r="K482" s="258" t="s">
        <v>48</v>
      </c>
      <c r="L482" s="258" t="s">
        <v>27</v>
      </c>
      <c r="M482" s="258" t="s">
        <v>27</v>
      </c>
      <c r="N482" s="258">
        <v>2.0</v>
      </c>
      <c r="O482" s="258">
        <v>2.0</v>
      </c>
      <c r="P482" s="258">
        <v>4.0</v>
      </c>
      <c r="Q482" s="258">
        <v>3.0</v>
      </c>
      <c r="R482" s="258" t="s">
        <v>28</v>
      </c>
      <c r="S482" s="258" t="s">
        <v>27</v>
      </c>
      <c r="T482" s="24">
        <v>305.663</v>
      </c>
      <c r="U482" s="24">
        <v>114.239</v>
      </c>
      <c r="V482" s="24">
        <v>0.0</v>
      </c>
      <c r="W482" s="24">
        <v>192.0</v>
      </c>
      <c r="X482" s="24">
        <v>27.90647</v>
      </c>
      <c r="Y482" s="287">
        <f t="shared" si="50"/>
        <v>66.6336</v>
      </c>
      <c r="Z482" s="258">
        <v>36.628</v>
      </c>
      <c r="AA482" s="24">
        <v>459.89079</v>
      </c>
      <c r="AB482" s="27">
        <v>417.89791</v>
      </c>
      <c r="AC482" s="27">
        <v>0.112409</v>
      </c>
      <c r="AD482" s="322"/>
      <c r="AE482" s="258"/>
      <c r="AF482" s="273"/>
      <c r="AG482" s="258"/>
      <c r="AH482" s="242"/>
      <c r="AI482" s="60"/>
      <c r="AJ482" s="243"/>
      <c r="AL482" s="123"/>
      <c r="AM482" s="123"/>
      <c r="AN482" s="123"/>
      <c r="AO482" s="123"/>
      <c r="AP482" s="123"/>
      <c r="AQ482" s="123"/>
      <c r="AR482" s="123"/>
      <c r="AS482" s="123"/>
    </row>
    <row r="483">
      <c r="A483" s="24">
        <v>481.0</v>
      </c>
      <c r="B483" s="258" t="s">
        <v>26</v>
      </c>
      <c r="C483" s="258" t="s">
        <v>27</v>
      </c>
      <c r="D483" s="258" t="s">
        <v>27</v>
      </c>
      <c r="E483" s="258" t="s">
        <v>205</v>
      </c>
      <c r="F483" s="258" t="s">
        <v>28</v>
      </c>
      <c r="G483" s="24">
        <v>64.0</v>
      </c>
      <c r="H483" s="258" t="s">
        <v>29</v>
      </c>
      <c r="I483" s="258" t="s">
        <v>30</v>
      </c>
      <c r="J483" s="258">
        <v>2.0</v>
      </c>
      <c r="K483" s="258" t="s">
        <v>49</v>
      </c>
      <c r="L483" s="258" t="s">
        <v>27</v>
      </c>
      <c r="M483" s="258" t="s">
        <v>28</v>
      </c>
      <c r="N483" s="258">
        <v>1.0</v>
      </c>
      <c r="O483" s="258">
        <v>6.0</v>
      </c>
      <c r="P483" s="258">
        <v>2.0</v>
      </c>
      <c r="Q483" s="258">
        <v>2.0</v>
      </c>
      <c r="R483" s="258" t="s">
        <v>28</v>
      </c>
      <c r="S483" s="258" t="s">
        <v>28</v>
      </c>
      <c r="T483" s="24">
        <v>602.971</v>
      </c>
      <c r="U483" s="24">
        <v>189.216</v>
      </c>
      <c r="V483" s="24">
        <v>0.0</v>
      </c>
      <c r="W483" s="24">
        <v>169.0</v>
      </c>
      <c r="X483" s="24">
        <v>74.71999</v>
      </c>
      <c r="Y483" s="287">
        <f t="shared" si="50"/>
        <v>82.7987</v>
      </c>
      <c r="Z483" s="258">
        <v>85.907</v>
      </c>
      <c r="AA483" s="24">
        <v>535.64458</v>
      </c>
      <c r="AB483" s="27">
        <v>445.32992</v>
      </c>
      <c r="AC483" s="27">
        <v>0.071751</v>
      </c>
      <c r="AD483" s="322"/>
      <c r="AE483" s="258"/>
      <c r="AF483" s="273"/>
      <c r="AG483" s="258"/>
      <c r="AH483" s="242"/>
      <c r="AI483" s="60"/>
      <c r="AJ483" s="243"/>
      <c r="AL483" s="123"/>
      <c r="AM483" s="123"/>
      <c r="AN483" s="123"/>
      <c r="AO483" s="123"/>
      <c r="AP483" s="123"/>
      <c r="AQ483" s="123"/>
      <c r="AR483" s="123"/>
      <c r="AS483" s="123"/>
    </row>
    <row r="484">
      <c r="A484" s="24">
        <v>482.0</v>
      </c>
      <c r="B484" s="258" t="s">
        <v>26</v>
      </c>
      <c r="C484" s="258" t="s">
        <v>27</v>
      </c>
      <c r="D484" s="258" t="s">
        <v>27</v>
      </c>
      <c r="E484" s="258" t="s">
        <v>205</v>
      </c>
      <c r="F484" s="258" t="s">
        <v>28</v>
      </c>
      <c r="G484" s="24">
        <v>64.0</v>
      </c>
      <c r="H484" s="258" t="s">
        <v>29</v>
      </c>
      <c r="I484" s="258" t="s">
        <v>30</v>
      </c>
      <c r="J484" s="258">
        <v>2.0</v>
      </c>
      <c r="K484" s="258" t="s">
        <v>50</v>
      </c>
      <c r="L484" s="258" t="s">
        <v>27</v>
      </c>
      <c r="M484" s="258" t="s">
        <v>27</v>
      </c>
      <c r="N484" s="258">
        <v>2.0</v>
      </c>
      <c r="O484" s="258">
        <v>3.0</v>
      </c>
      <c r="P484" s="258">
        <v>5.0</v>
      </c>
      <c r="Q484" s="258">
        <v>5.0</v>
      </c>
      <c r="R484" s="258" t="s">
        <v>28</v>
      </c>
      <c r="S484" s="258" t="s">
        <v>27</v>
      </c>
      <c r="T484" s="24">
        <v>432.095</v>
      </c>
      <c r="U484" s="24">
        <v>153.792</v>
      </c>
      <c r="V484" s="24">
        <v>0.0</v>
      </c>
      <c r="W484" s="24">
        <v>248.0</v>
      </c>
      <c r="X484" s="24">
        <v>19.9867</v>
      </c>
      <c r="Y484" s="287">
        <f t="shared" si="50"/>
        <v>56.9085</v>
      </c>
      <c r="Z484" s="258">
        <v>32.165</v>
      </c>
      <c r="AA484" s="24">
        <v>473.09271</v>
      </c>
      <c r="AB484" s="27">
        <v>437.89936</v>
      </c>
      <c r="AC484" s="27">
        <v>0.072561</v>
      </c>
      <c r="AD484" s="322"/>
      <c r="AE484" s="258"/>
      <c r="AF484" s="273"/>
      <c r="AG484" s="258"/>
      <c r="AH484" s="242"/>
      <c r="AI484" s="60"/>
      <c r="AJ484" s="243"/>
      <c r="AL484" s="123"/>
      <c r="AM484" s="123"/>
      <c r="AN484" s="123"/>
      <c r="AO484" s="123"/>
      <c r="AP484" s="123"/>
      <c r="AQ484" s="123"/>
      <c r="AR484" s="123"/>
      <c r="AS484" s="123"/>
    </row>
    <row r="485">
      <c r="A485" s="24">
        <v>483.0</v>
      </c>
      <c r="B485" s="258" t="s">
        <v>26</v>
      </c>
      <c r="C485" s="258" t="s">
        <v>27</v>
      </c>
      <c r="D485" s="258" t="s">
        <v>27</v>
      </c>
      <c r="E485" s="258" t="s">
        <v>205</v>
      </c>
      <c r="F485" s="258" t="s">
        <v>28</v>
      </c>
      <c r="G485" s="24">
        <v>64.0</v>
      </c>
      <c r="H485" s="258" t="s">
        <v>29</v>
      </c>
      <c r="I485" s="258" t="s">
        <v>30</v>
      </c>
      <c r="J485" s="258">
        <v>2.0</v>
      </c>
      <c r="K485" s="258" t="s">
        <v>51</v>
      </c>
      <c r="L485" s="258" t="s">
        <v>27</v>
      </c>
      <c r="M485" s="258" t="s">
        <v>27</v>
      </c>
      <c r="N485" s="258">
        <v>3.0</v>
      </c>
      <c r="O485" s="258">
        <v>4.0</v>
      </c>
      <c r="P485" s="258">
        <v>6.0</v>
      </c>
      <c r="Q485" s="258">
        <v>4.0</v>
      </c>
      <c r="R485" s="258" t="s">
        <v>28</v>
      </c>
      <c r="S485" s="258" t="s">
        <v>27</v>
      </c>
      <c r="T485" s="24">
        <v>4707.369</v>
      </c>
      <c r="U485" s="24">
        <v>945.564</v>
      </c>
      <c r="V485" s="24">
        <v>405841.0</v>
      </c>
      <c r="W485" s="24">
        <v>1565.0</v>
      </c>
      <c r="X485" s="24">
        <v>17677.645303</v>
      </c>
      <c r="Y485" s="287">
        <f t="shared" si="50"/>
        <v>98.8856</v>
      </c>
      <c r="Z485" s="258">
        <v>15202.904</v>
      </c>
      <c r="AA485" s="24">
        <v>18304.353296</v>
      </c>
      <c r="AB485" s="27">
        <v>427.36922</v>
      </c>
      <c r="AC485" s="27">
        <v>0.123703</v>
      </c>
      <c r="AD485" s="322"/>
      <c r="AE485" s="258"/>
      <c r="AF485" s="273"/>
      <c r="AG485" s="258"/>
      <c r="AH485" s="242"/>
      <c r="AI485" s="60"/>
      <c r="AJ485" s="243"/>
      <c r="AL485" s="123"/>
      <c r="AM485" s="123"/>
      <c r="AN485" s="123"/>
      <c r="AO485" s="123"/>
      <c r="AP485" s="123"/>
      <c r="AQ485" s="123"/>
      <c r="AR485" s="123"/>
      <c r="AS485" s="123"/>
    </row>
    <row r="486">
      <c r="A486" s="132">
        <v>484.0</v>
      </c>
      <c r="B486" s="263" t="s">
        <v>26</v>
      </c>
      <c r="C486" s="263" t="s">
        <v>27</v>
      </c>
      <c r="D486" s="263" t="s">
        <v>27</v>
      </c>
      <c r="E486" s="263" t="s">
        <v>205</v>
      </c>
      <c r="F486" s="263" t="s">
        <v>28</v>
      </c>
      <c r="G486" s="132">
        <v>64.0</v>
      </c>
      <c r="H486" s="263" t="s">
        <v>29</v>
      </c>
      <c r="I486" s="263" t="s">
        <v>30</v>
      </c>
      <c r="J486" s="263">
        <v>2.0</v>
      </c>
      <c r="K486" s="263" t="s">
        <v>52</v>
      </c>
      <c r="L486" s="263" t="s">
        <v>27</v>
      </c>
      <c r="M486" s="263" t="s">
        <v>27</v>
      </c>
      <c r="N486" s="263">
        <v>0.0</v>
      </c>
      <c r="O486" s="263">
        <v>0.0</v>
      </c>
      <c r="P486" s="263">
        <v>3.0</v>
      </c>
      <c r="Q486" s="263">
        <v>2.0</v>
      </c>
      <c r="R486" s="263" t="s">
        <v>28</v>
      </c>
      <c r="S486" s="263" t="s">
        <v>27</v>
      </c>
      <c r="T486" s="263"/>
      <c r="U486" s="263"/>
      <c r="V486" s="263"/>
      <c r="W486" s="263"/>
      <c r="X486" s="263"/>
      <c r="Y486" s="263"/>
      <c r="Z486" s="263"/>
      <c r="AA486" s="263"/>
      <c r="AB486" s="263"/>
      <c r="AC486" s="263"/>
      <c r="AD486" s="271"/>
      <c r="AE486" s="263"/>
      <c r="AF486" s="277"/>
      <c r="AG486" s="323" t="s">
        <v>207</v>
      </c>
      <c r="AH486" s="242"/>
      <c r="AI486" s="60"/>
      <c r="AJ486" s="243"/>
      <c r="AL486" s="123"/>
      <c r="AM486" s="123"/>
      <c r="AN486" s="123"/>
      <c r="AO486" s="123"/>
      <c r="AP486" s="123"/>
      <c r="AQ486" s="123"/>
      <c r="AR486" s="123"/>
      <c r="AS486" s="123"/>
    </row>
    <row r="487">
      <c r="A487" s="24">
        <v>485.0</v>
      </c>
      <c r="B487" s="258" t="s">
        <v>26</v>
      </c>
      <c r="C487" s="258" t="s">
        <v>27</v>
      </c>
      <c r="D487" s="258" t="s">
        <v>27</v>
      </c>
      <c r="E487" s="258" t="s">
        <v>205</v>
      </c>
      <c r="F487" s="258" t="s">
        <v>28</v>
      </c>
      <c r="G487" s="24">
        <v>64.0</v>
      </c>
      <c r="H487" s="258" t="s">
        <v>29</v>
      </c>
      <c r="I487" s="258" t="s">
        <v>30</v>
      </c>
      <c r="J487" s="258">
        <v>4.0</v>
      </c>
      <c r="K487" s="258" t="s">
        <v>31</v>
      </c>
      <c r="L487" s="258" t="s">
        <v>27</v>
      </c>
      <c r="M487" s="258" t="s">
        <v>28</v>
      </c>
      <c r="N487" s="258">
        <v>0.0</v>
      </c>
      <c r="O487" s="258">
        <v>7.0</v>
      </c>
      <c r="P487" s="258">
        <v>1.0</v>
      </c>
      <c r="Q487" s="258">
        <v>1.0</v>
      </c>
      <c r="R487" s="258" t="s">
        <v>28</v>
      </c>
      <c r="S487" s="258" t="s">
        <v>27</v>
      </c>
      <c r="T487" s="24">
        <v>342.399</v>
      </c>
      <c r="U487" s="24">
        <v>80.989</v>
      </c>
      <c r="V487" s="24">
        <v>0.0</v>
      </c>
      <c r="W487" s="24">
        <v>140.0</v>
      </c>
      <c r="X487" s="24">
        <v>83.34854</v>
      </c>
      <c r="Y487" s="287">
        <f t="shared" ref="Y487:Y496" si="51">iferror(round(X487/(AA487-AB487-AC487)*100,4),"")</f>
        <v>84.0811</v>
      </c>
      <c r="Z487" s="258">
        <v>95.189</v>
      </c>
      <c r="AA487" s="24">
        <v>529.34069</v>
      </c>
      <c r="AB487" s="27">
        <v>430.11354</v>
      </c>
      <c r="AC487" s="27">
        <v>0.098415</v>
      </c>
      <c r="AD487" s="322"/>
      <c r="AE487" s="258"/>
      <c r="AF487" s="273"/>
      <c r="AG487" s="258"/>
      <c r="AH487" s="242"/>
      <c r="AI487" s="60"/>
      <c r="AJ487" s="243"/>
      <c r="AL487" s="123"/>
      <c r="AM487" s="123"/>
      <c r="AN487" s="123"/>
      <c r="AO487" s="123"/>
      <c r="AP487" s="123"/>
      <c r="AQ487" s="123"/>
      <c r="AR487" s="123"/>
      <c r="AS487" s="123"/>
    </row>
    <row r="488">
      <c r="A488" s="24">
        <v>486.0</v>
      </c>
      <c r="B488" s="258" t="s">
        <v>26</v>
      </c>
      <c r="C488" s="258" t="s">
        <v>27</v>
      </c>
      <c r="D488" s="258" t="s">
        <v>27</v>
      </c>
      <c r="E488" s="258" t="s">
        <v>205</v>
      </c>
      <c r="F488" s="258" t="s">
        <v>28</v>
      </c>
      <c r="G488" s="24">
        <v>64.0</v>
      </c>
      <c r="H488" s="258" t="s">
        <v>29</v>
      </c>
      <c r="I488" s="258" t="s">
        <v>30</v>
      </c>
      <c r="J488" s="258">
        <v>4.0</v>
      </c>
      <c r="K488" s="258" t="s">
        <v>32</v>
      </c>
      <c r="L488" s="258" t="s">
        <v>27</v>
      </c>
      <c r="M488" s="258" t="s">
        <v>27</v>
      </c>
      <c r="N488" s="258">
        <v>8.0</v>
      </c>
      <c r="O488" s="258">
        <v>0.0</v>
      </c>
      <c r="P488" s="258">
        <v>10.0</v>
      </c>
      <c r="Q488" s="258">
        <v>5.0</v>
      </c>
      <c r="R488" s="258" t="s">
        <v>28</v>
      </c>
      <c r="S488" s="258" t="s">
        <v>27</v>
      </c>
      <c r="T488" s="24">
        <v>422.266</v>
      </c>
      <c r="U488" s="24">
        <v>182.848</v>
      </c>
      <c r="V488" s="24">
        <v>16.0</v>
      </c>
      <c r="W488" s="24">
        <v>289.0</v>
      </c>
      <c r="X488" s="24">
        <v>17.42342</v>
      </c>
      <c r="Y488" s="287">
        <f t="shared" si="51"/>
        <v>53.3495</v>
      </c>
      <c r="Z488" s="258">
        <v>35.409</v>
      </c>
      <c r="AA488" s="24">
        <v>459.80521</v>
      </c>
      <c r="AB488" s="27">
        <v>427.00792</v>
      </c>
      <c r="AC488" s="27">
        <v>0.138299</v>
      </c>
      <c r="AD488" s="322"/>
      <c r="AE488" s="258"/>
      <c r="AF488" s="273"/>
      <c r="AG488" s="258"/>
      <c r="AH488" s="242"/>
      <c r="AI488" s="60"/>
      <c r="AJ488" s="243"/>
      <c r="AL488" s="123"/>
      <c r="AM488" s="123"/>
      <c r="AN488" s="123"/>
      <c r="AO488" s="123"/>
      <c r="AP488" s="123"/>
      <c r="AQ488" s="123"/>
      <c r="AR488" s="123"/>
      <c r="AS488" s="123"/>
    </row>
    <row r="489">
      <c r="A489" s="24">
        <v>487.0</v>
      </c>
      <c r="B489" s="258" t="s">
        <v>26</v>
      </c>
      <c r="C489" s="258" t="s">
        <v>27</v>
      </c>
      <c r="D489" s="258" t="s">
        <v>27</v>
      </c>
      <c r="E489" s="258" t="s">
        <v>205</v>
      </c>
      <c r="F489" s="258" t="s">
        <v>28</v>
      </c>
      <c r="G489" s="24">
        <v>64.0</v>
      </c>
      <c r="H489" s="258" t="s">
        <v>29</v>
      </c>
      <c r="I489" s="258" t="s">
        <v>30</v>
      </c>
      <c r="J489" s="258">
        <v>4.0</v>
      </c>
      <c r="K489" s="258" t="s">
        <v>33</v>
      </c>
      <c r="L489" s="258" t="s">
        <v>27</v>
      </c>
      <c r="M489" s="258" t="s">
        <v>28</v>
      </c>
      <c r="N489" s="258">
        <v>2.0</v>
      </c>
      <c r="O489" s="258">
        <v>4.0</v>
      </c>
      <c r="P489" s="258">
        <v>3.0</v>
      </c>
      <c r="Q489" s="258">
        <v>3.0</v>
      </c>
      <c r="R489" s="258" t="s">
        <v>28</v>
      </c>
      <c r="S489" s="258" t="s">
        <v>27</v>
      </c>
      <c r="T489" s="24">
        <v>328.574</v>
      </c>
      <c r="U489" s="24">
        <v>100.928</v>
      </c>
      <c r="V489" s="24">
        <v>10.0</v>
      </c>
      <c r="W489" s="24">
        <v>165.0</v>
      </c>
      <c r="X489" s="24">
        <v>27.09152</v>
      </c>
      <c r="Y489" s="287">
        <f t="shared" si="51"/>
        <v>69.0919</v>
      </c>
      <c r="Z489" s="258">
        <v>37.133</v>
      </c>
      <c r="AA489" s="24">
        <v>466.92992</v>
      </c>
      <c r="AB489" s="27">
        <v>427.63737</v>
      </c>
      <c r="AC489" s="27">
        <v>0.081677</v>
      </c>
      <c r="AD489" s="322"/>
      <c r="AE489" s="258"/>
      <c r="AF489" s="273"/>
      <c r="AG489" s="258"/>
      <c r="AH489" s="242"/>
      <c r="AI489" s="60"/>
      <c r="AJ489" s="243"/>
      <c r="AL489" s="123"/>
      <c r="AM489" s="123"/>
      <c r="AN489" s="123"/>
      <c r="AO489" s="123"/>
      <c r="AP489" s="123"/>
      <c r="AQ489" s="123"/>
      <c r="AR489" s="123"/>
      <c r="AS489" s="123"/>
    </row>
    <row r="490">
      <c r="A490" s="24">
        <v>488.0</v>
      </c>
      <c r="B490" s="258" t="s">
        <v>26</v>
      </c>
      <c r="C490" s="258" t="s">
        <v>27</v>
      </c>
      <c r="D490" s="258" t="s">
        <v>27</v>
      </c>
      <c r="E490" s="258" t="s">
        <v>205</v>
      </c>
      <c r="F490" s="258" t="s">
        <v>28</v>
      </c>
      <c r="G490" s="24">
        <v>64.0</v>
      </c>
      <c r="H490" s="258" t="s">
        <v>29</v>
      </c>
      <c r="I490" s="258" t="s">
        <v>30</v>
      </c>
      <c r="J490" s="258">
        <v>4.0</v>
      </c>
      <c r="K490" s="258" t="s">
        <v>34</v>
      </c>
      <c r="L490" s="258" t="s">
        <v>27</v>
      </c>
      <c r="M490" s="258" t="s">
        <v>27</v>
      </c>
      <c r="N490" s="258">
        <v>0.0</v>
      </c>
      <c r="O490" s="258">
        <v>3.0</v>
      </c>
      <c r="P490" s="258">
        <v>2.0</v>
      </c>
      <c r="Q490" s="258">
        <v>2.0</v>
      </c>
      <c r="R490" s="258" t="s">
        <v>28</v>
      </c>
      <c r="S490" s="258" t="s">
        <v>27</v>
      </c>
      <c r="T490" s="24">
        <v>237.566</v>
      </c>
      <c r="U490" s="24">
        <v>102.08</v>
      </c>
      <c r="V490" s="24">
        <v>5.0</v>
      </c>
      <c r="W490" s="24">
        <v>165.0</v>
      </c>
      <c r="X490" s="24">
        <v>60.18665</v>
      </c>
      <c r="Y490" s="287">
        <f t="shared" si="51"/>
        <v>84.0889</v>
      </c>
      <c r="Z490" s="258">
        <v>72.164</v>
      </c>
      <c r="AA490" s="24">
        <v>498.98638</v>
      </c>
      <c r="AB490" s="27">
        <v>427.32634</v>
      </c>
      <c r="AC490" s="27">
        <v>0.084985</v>
      </c>
      <c r="AD490" s="322"/>
      <c r="AE490" s="258"/>
      <c r="AF490" s="273"/>
      <c r="AG490" s="258"/>
      <c r="AH490" s="242"/>
      <c r="AI490" s="60"/>
      <c r="AJ490" s="243"/>
      <c r="AL490" s="123"/>
      <c r="AM490" s="123"/>
      <c r="AN490" s="123"/>
      <c r="AO490" s="123"/>
      <c r="AP490" s="123"/>
      <c r="AQ490" s="123"/>
      <c r="AR490" s="123"/>
      <c r="AS490" s="123"/>
    </row>
    <row r="491">
      <c r="A491" s="24">
        <v>489.0</v>
      </c>
      <c r="B491" s="258" t="s">
        <v>26</v>
      </c>
      <c r="C491" s="258" t="s">
        <v>27</v>
      </c>
      <c r="D491" s="258" t="s">
        <v>27</v>
      </c>
      <c r="E491" s="258" t="s">
        <v>205</v>
      </c>
      <c r="F491" s="258" t="s">
        <v>28</v>
      </c>
      <c r="G491" s="24">
        <v>64.0</v>
      </c>
      <c r="H491" s="258" t="s">
        <v>29</v>
      </c>
      <c r="I491" s="258" t="s">
        <v>30</v>
      </c>
      <c r="J491" s="258">
        <v>4.0</v>
      </c>
      <c r="K491" s="258" t="s">
        <v>35</v>
      </c>
      <c r="L491" s="258" t="s">
        <v>27</v>
      </c>
      <c r="M491" s="258" t="s">
        <v>28</v>
      </c>
      <c r="N491" s="258">
        <v>5.0</v>
      </c>
      <c r="O491" s="258">
        <v>4.0</v>
      </c>
      <c r="P491" s="258">
        <v>6.0</v>
      </c>
      <c r="Q491" s="258">
        <v>6.0</v>
      </c>
      <c r="R491" s="258" t="s">
        <v>28</v>
      </c>
      <c r="S491" s="258" t="s">
        <v>27</v>
      </c>
      <c r="T491" s="24">
        <v>362.239</v>
      </c>
      <c r="U491" s="24">
        <v>100.128</v>
      </c>
      <c r="V491" s="24">
        <v>127.0</v>
      </c>
      <c r="W491" s="24">
        <v>167.0</v>
      </c>
      <c r="X491" s="24">
        <v>31.83076</v>
      </c>
      <c r="Y491" s="287">
        <f t="shared" si="51"/>
        <v>70.9667</v>
      </c>
      <c r="Z491" s="258">
        <v>42.763</v>
      </c>
      <c r="AA491" s="24">
        <v>476.49963</v>
      </c>
      <c r="AB491" s="27">
        <v>431.55875</v>
      </c>
      <c r="AC491" s="27">
        <v>0.087794</v>
      </c>
      <c r="AD491" s="322"/>
      <c r="AE491" s="258"/>
      <c r="AF491" s="273"/>
      <c r="AG491" s="258"/>
      <c r="AH491" s="242"/>
      <c r="AI491" s="60"/>
      <c r="AJ491" s="243"/>
      <c r="AL491" s="123"/>
      <c r="AM491" s="123"/>
      <c r="AN491" s="123"/>
      <c r="AO491" s="123"/>
      <c r="AP491" s="123"/>
      <c r="AQ491" s="123"/>
      <c r="AR491" s="123"/>
      <c r="AS491" s="123"/>
    </row>
    <row r="492">
      <c r="A492" s="24">
        <v>490.0</v>
      </c>
      <c r="B492" s="258" t="s">
        <v>26</v>
      </c>
      <c r="C492" s="258" t="s">
        <v>27</v>
      </c>
      <c r="D492" s="258" t="s">
        <v>27</v>
      </c>
      <c r="E492" s="258" t="s">
        <v>205</v>
      </c>
      <c r="F492" s="258" t="s">
        <v>28</v>
      </c>
      <c r="G492" s="24">
        <v>64.0</v>
      </c>
      <c r="H492" s="258" t="s">
        <v>29</v>
      </c>
      <c r="I492" s="258" t="s">
        <v>30</v>
      </c>
      <c r="J492" s="258">
        <v>4.0</v>
      </c>
      <c r="K492" s="258" t="s">
        <v>36</v>
      </c>
      <c r="L492" s="258" t="s">
        <v>27</v>
      </c>
      <c r="M492" s="258" t="s">
        <v>28</v>
      </c>
      <c r="N492" s="258">
        <v>0.0</v>
      </c>
      <c r="O492" s="258">
        <v>4.0</v>
      </c>
      <c r="P492" s="258">
        <v>1.0</v>
      </c>
      <c r="Q492" s="258">
        <v>1.0</v>
      </c>
      <c r="R492" s="258" t="s">
        <v>28</v>
      </c>
      <c r="S492" s="258" t="s">
        <v>28</v>
      </c>
      <c r="T492" s="24">
        <v>191.488</v>
      </c>
      <c r="U492" s="24">
        <v>45.024</v>
      </c>
      <c r="V492" s="24">
        <v>0.0</v>
      </c>
      <c r="W492" s="24">
        <v>44.0</v>
      </c>
      <c r="X492" s="24">
        <v>22.05244</v>
      </c>
      <c r="Y492" s="287">
        <f t="shared" si="51"/>
        <v>70.4914</v>
      </c>
      <c r="Z492" s="258">
        <v>28.011</v>
      </c>
      <c r="AA492" s="24">
        <v>466.43629</v>
      </c>
      <c r="AB492" s="27">
        <v>435.07632</v>
      </c>
      <c r="AC492" s="27">
        <v>0.076106</v>
      </c>
      <c r="AD492" s="322"/>
      <c r="AE492" s="258"/>
      <c r="AF492" s="273"/>
      <c r="AG492" s="258"/>
      <c r="AH492" s="242"/>
      <c r="AI492" s="60"/>
      <c r="AJ492" s="243"/>
      <c r="AL492" s="123"/>
      <c r="AM492" s="123"/>
      <c r="AN492" s="123"/>
      <c r="AO492" s="123"/>
      <c r="AP492" s="123"/>
      <c r="AQ492" s="123"/>
      <c r="AR492" s="123"/>
      <c r="AS492" s="123"/>
    </row>
    <row r="493">
      <c r="A493" s="24">
        <v>491.0</v>
      </c>
      <c r="B493" s="258" t="s">
        <v>26</v>
      </c>
      <c r="C493" s="258" t="s">
        <v>27</v>
      </c>
      <c r="D493" s="258" t="s">
        <v>27</v>
      </c>
      <c r="E493" s="258" t="s">
        <v>205</v>
      </c>
      <c r="F493" s="258" t="s">
        <v>28</v>
      </c>
      <c r="G493" s="24">
        <v>64.0</v>
      </c>
      <c r="H493" s="258" t="s">
        <v>29</v>
      </c>
      <c r="I493" s="258" t="s">
        <v>30</v>
      </c>
      <c r="J493" s="258">
        <v>4.0</v>
      </c>
      <c r="K493" s="258" t="s">
        <v>37</v>
      </c>
      <c r="L493" s="258" t="s">
        <v>27</v>
      </c>
      <c r="M493" s="258" t="s">
        <v>27</v>
      </c>
      <c r="N493" s="258">
        <v>5.0</v>
      </c>
      <c r="O493" s="258">
        <v>5.0</v>
      </c>
      <c r="P493" s="258">
        <v>6.0</v>
      </c>
      <c r="Q493" s="258">
        <v>5.0</v>
      </c>
      <c r="R493" s="258" t="s">
        <v>28</v>
      </c>
      <c r="S493" s="258" t="s">
        <v>27</v>
      </c>
      <c r="T493" s="24">
        <v>530.558</v>
      </c>
      <c r="U493" s="24">
        <v>201.76</v>
      </c>
      <c r="V493" s="24">
        <v>494.0</v>
      </c>
      <c r="W493" s="24">
        <v>266.0</v>
      </c>
      <c r="X493" s="24">
        <v>57.44113</v>
      </c>
      <c r="Y493" s="287">
        <f t="shared" si="51"/>
        <v>77.8566</v>
      </c>
      <c r="Z493" s="258">
        <v>68.681</v>
      </c>
      <c r="AA493" s="24">
        <v>537.74304</v>
      </c>
      <c r="AB493" s="27">
        <v>463.88119</v>
      </c>
      <c r="AC493" s="27">
        <v>0.083773</v>
      </c>
      <c r="AD493" s="322"/>
      <c r="AE493" s="258"/>
      <c r="AF493" s="273"/>
      <c r="AG493" s="258"/>
      <c r="AH493" s="242"/>
      <c r="AI493" s="60"/>
      <c r="AJ493" s="243"/>
      <c r="AL493" s="123"/>
      <c r="AM493" s="123"/>
      <c r="AN493" s="123"/>
      <c r="AO493" s="123"/>
      <c r="AP493" s="123"/>
      <c r="AQ493" s="123"/>
      <c r="AR493" s="123"/>
      <c r="AS493" s="123"/>
    </row>
    <row r="494">
      <c r="A494" s="24">
        <v>492.0</v>
      </c>
      <c r="B494" s="258" t="s">
        <v>26</v>
      </c>
      <c r="C494" s="258" t="s">
        <v>27</v>
      </c>
      <c r="D494" s="258" t="s">
        <v>27</v>
      </c>
      <c r="E494" s="258" t="s">
        <v>205</v>
      </c>
      <c r="F494" s="258" t="s">
        <v>28</v>
      </c>
      <c r="G494" s="24">
        <v>64.0</v>
      </c>
      <c r="H494" s="258" t="s">
        <v>29</v>
      </c>
      <c r="I494" s="258" t="s">
        <v>30</v>
      </c>
      <c r="J494" s="258">
        <v>4.0</v>
      </c>
      <c r="K494" s="258" t="s">
        <v>38</v>
      </c>
      <c r="L494" s="258" t="s">
        <v>27</v>
      </c>
      <c r="M494" s="258" t="s">
        <v>27</v>
      </c>
      <c r="N494" s="258">
        <v>7.0</v>
      </c>
      <c r="O494" s="258">
        <v>5.0</v>
      </c>
      <c r="P494" s="258">
        <v>8.0</v>
      </c>
      <c r="Q494" s="258">
        <v>8.0</v>
      </c>
      <c r="R494" s="258" t="s">
        <v>27</v>
      </c>
      <c r="S494" s="258" t="s">
        <v>27</v>
      </c>
      <c r="T494" s="24">
        <v>579.228</v>
      </c>
      <c r="U494" s="24">
        <v>147.422</v>
      </c>
      <c r="V494" s="24">
        <v>0.0</v>
      </c>
      <c r="W494" s="24">
        <v>238.0</v>
      </c>
      <c r="X494" s="24">
        <v>26.89484</v>
      </c>
      <c r="Y494" s="287">
        <f t="shared" si="51"/>
        <v>61.1632</v>
      </c>
      <c r="Z494" s="258">
        <v>42.419</v>
      </c>
      <c r="AA494" s="24">
        <v>496.24482</v>
      </c>
      <c r="AB494" s="27">
        <v>452.20083</v>
      </c>
      <c r="AC494" s="27">
        <v>0.071724</v>
      </c>
      <c r="AD494" s="322"/>
      <c r="AE494" s="258"/>
      <c r="AF494" s="273"/>
      <c r="AG494" s="258"/>
      <c r="AH494" s="242"/>
      <c r="AI494" s="60"/>
      <c r="AJ494" s="243"/>
      <c r="AL494" s="123"/>
      <c r="AM494" s="123"/>
      <c r="AN494" s="123"/>
      <c r="AO494" s="123"/>
      <c r="AP494" s="123"/>
      <c r="AQ494" s="123"/>
      <c r="AR494" s="123"/>
      <c r="AS494" s="123"/>
    </row>
    <row r="495">
      <c r="A495" s="24">
        <v>493.0</v>
      </c>
      <c r="B495" s="258" t="s">
        <v>26</v>
      </c>
      <c r="C495" s="258" t="s">
        <v>27</v>
      </c>
      <c r="D495" s="258" t="s">
        <v>27</v>
      </c>
      <c r="E495" s="258" t="s">
        <v>205</v>
      </c>
      <c r="F495" s="258" t="s">
        <v>28</v>
      </c>
      <c r="G495" s="24">
        <v>64.0</v>
      </c>
      <c r="H495" s="258" t="s">
        <v>29</v>
      </c>
      <c r="I495" s="258" t="s">
        <v>30</v>
      </c>
      <c r="J495" s="258">
        <v>4.0</v>
      </c>
      <c r="K495" s="258" t="s">
        <v>39</v>
      </c>
      <c r="L495" s="258" t="s">
        <v>27</v>
      </c>
      <c r="M495" s="258" t="s">
        <v>27</v>
      </c>
      <c r="N495" s="258">
        <v>5.0</v>
      </c>
      <c r="O495" s="258">
        <v>6.0</v>
      </c>
      <c r="P495" s="258">
        <v>6.0</v>
      </c>
      <c r="Q495" s="258">
        <v>6.0</v>
      </c>
      <c r="R495" s="258" t="s">
        <v>28</v>
      </c>
      <c r="S495" s="258" t="s">
        <v>27</v>
      </c>
      <c r="T495" s="24">
        <v>297.63</v>
      </c>
      <c r="U495" s="24">
        <v>90.943</v>
      </c>
      <c r="V495" s="24">
        <v>274.0</v>
      </c>
      <c r="W495" s="24">
        <v>157.0</v>
      </c>
      <c r="X495" s="24">
        <v>149.95434</v>
      </c>
      <c r="Y495" s="287">
        <f t="shared" si="51"/>
        <v>92.4067</v>
      </c>
      <c r="Z495" s="258">
        <v>157.201</v>
      </c>
      <c r="AA495" s="24">
        <v>595.21539</v>
      </c>
      <c r="AB495" s="27">
        <v>432.86496</v>
      </c>
      <c r="AC495" s="27">
        <v>0.073958</v>
      </c>
      <c r="AD495" s="322"/>
      <c r="AE495" s="258"/>
      <c r="AF495" s="273"/>
      <c r="AG495" s="258"/>
      <c r="AH495" s="242"/>
      <c r="AI495" s="60"/>
      <c r="AJ495" s="243"/>
      <c r="AL495" s="123"/>
      <c r="AM495" s="123"/>
      <c r="AN495" s="123"/>
      <c r="AO495" s="123"/>
      <c r="AP495" s="123"/>
      <c r="AQ495" s="123"/>
      <c r="AR495" s="123"/>
      <c r="AS495" s="123"/>
    </row>
    <row r="496">
      <c r="A496" s="24">
        <v>494.0</v>
      </c>
      <c r="B496" s="258" t="s">
        <v>26</v>
      </c>
      <c r="C496" s="258" t="s">
        <v>27</v>
      </c>
      <c r="D496" s="258" t="s">
        <v>27</v>
      </c>
      <c r="E496" s="258" t="s">
        <v>205</v>
      </c>
      <c r="F496" s="258" t="s">
        <v>28</v>
      </c>
      <c r="G496" s="24">
        <v>64.0</v>
      </c>
      <c r="H496" s="258" t="s">
        <v>29</v>
      </c>
      <c r="I496" s="258" t="s">
        <v>30</v>
      </c>
      <c r="J496" s="258">
        <v>4.0</v>
      </c>
      <c r="K496" s="258" t="s">
        <v>40</v>
      </c>
      <c r="L496" s="258" t="s">
        <v>27</v>
      </c>
      <c r="M496" s="258" t="s">
        <v>28</v>
      </c>
      <c r="N496" s="258">
        <v>3.0</v>
      </c>
      <c r="O496" s="258">
        <v>4.0</v>
      </c>
      <c r="P496" s="258">
        <v>4.0</v>
      </c>
      <c r="Q496" s="258">
        <v>4.0</v>
      </c>
      <c r="R496" s="258" t="s">
        <v>28</v>
      </c>
      <c r="S496" s="258" t="s">
        <v>27</v>
      </c>
      <c r="T496" s="24">
        <v>375.965</v>
      </c>
      <c r="U496" s="24">
        <v>139.711</v>
      </c>
      <c r="V496" s="24">
        <v>56.0</v>
      </c>
      <c r="W496" s="24">
        <v>281.0</v>
      </c>
      <c r="X496" s="24">
        <v>52.64446</v>
      </c>
      <c r="Y496" s="287">
        <f t="shared" si="51"/>
        <v>78.8602</v>
      </c>
      <c r="Z496" s="258">
        <v>57.859</v>
      </c>
      <c r="AA496" s="24">
        <v>530.36518</v>
      </c>
      <c r="AB496" s="27">
        <v>463.52215</v>
      </c>
      <c r="AC496" s="27">
        <v>0.086325</v>
      </c>
      <c r="AD496" s="322"/>
      <c r="AE496" s="258"/>
      <c r="AF496" s="273"/>
      <c r="AG496" s="258"/>
      <c r="AH496" s="242"/>
      <c r="AI496" s="60"/>
      <c r="AJ496" s="243"/>
      <c r="AL496" s="123"/>
      <c r="AM496" s="123"/>
      <c r="AN496" s="123"/>
      <c r="AO496" s="123"/>
      <c r="AP496" s="123"/>
      <c r="AQ496" s="123"/>
      <c r="AR496" s="123"/>
      <c r="AS496" s="123"/>
    </row>
    <row r="497">
      <c r="A497" s="132">
        <v>495.0</v>
      </c>
      <c r="B497" s="263" t="s">
        <v>26</v>
      </c>
      <c r="C497" s="263" t="s">
        <v>27</v>
      </c>
      <c r="D497" s="263" t="s">
        <v>27</v>
      </c>
      <c r="E497" s="263" t="s">
        <v>205</v>
      </c>
      <c r="F497" s="263" t="s">
        <v>28</v>
      </c>
      <c r="G497" s="132">
        <v>64.0</v>
      </c>
      <c r="H497" s="263" t="s">
        <v>29</v>
      </c>
      <c r="I497" s="263" t="s">
        <v>30</v>
      </c>
      <c r="J497" s="263">
        <v>4.0</v>
      </c>
      <c r="K497" s="263" t="s">
        <v>41</v>
      </c>
      <c r="L497" s="263" t="s">
        <v>27</v>
      </c>
      <c r="M497" s="263" t="s">
        <v>27</v>
      </c>
      <c r="N497" s="263">
        <v>4.0</v>
      </c>
      <c r="O497" s="263">
        <v>0.0</v>
      </c>
      <c r="P497" s="263">
        <v>6.0</v>
      </c>
      <c r="Q497" s="263">
        <v>3.0</v>
      </c>
      <c r="R497" s="263" t="s">
        <v>28</v>
      </c>
      <c r="S497" s="263" t="s">
        <v>27</v>
      </c>
      <c r="T497" s="263"/>
      <c r="U497" s="263"/>
      <c r="V497" s="263"/>
      <c r="W497" s="263"/>
      <c r="X497" s="263"/>
      <c r="Y497" s="263"/>
      <c r="Z497" s="263"/>
      <c r="AA497" s="263"/>
      <c r="AB497" s="263"/>
      <c r="AC497" s="263"/>
      <c r="AD497" s="271"/>
      <c r="AE497" s="263"/>
      <c r="AF497" s="277"/>
      <c r="AG497" s="323" t="s">
        <v>206</v>
      </c>
      <c r="AH497" s="242"/>
      <c r="AI497" s="60"/>
      <c r="AJ497" s="243"/>
      <c r="AL497" s="123"/>
      <c r="AM497" s="123"/>
      <c r="AN497" s="123"/>
      <c r="AO497" s="123"/>
      <c r="AP497" s="123"/>
      <c r="AQ497" s="123"/>
      <c r="AR497" s="123"/>
      <c r="AS497" s="123"/>
    </row>
    <row r="498">
      <c r="A498" s="24">
        <v>496.0</v>
      </c>
      <c r="B498" s="258" t="s">
        <v>26</v>
      </c>
      <c r="C498" s="258" t="s">
        <v>27</v>
      </c>
      <c r="D498" s="258" t="s">
        <v>27</v>
      </c>
      <c r="E498" s="258" t="s">
        <v>205</v>
      </c>
      <c r="F498" s="258" t="s">
        <v>28</v>
      </c>
      <c r="G498" s="24">
        <v>64.0</v>
      </c>
      <c r="H498" s="258" t="s">
        <v>29</v>
      </c>
      <c r="I498" s="258" t="s">
        <v>30</v>
      </c>
      <c r="J498" s="258">
        <v>4.0</v>
      </c>
      <c r="K498" s="258" t="s">
        <v>42</v>
      </c>
      <c r="L498" s="258" t="s">
        <v>27</v>
      </c>
      <c r="M498" s="258" t="s">
        <v>28</v>
      </c>
      <c r="N498" s="258">
        <v>1.0</v>
      </c>
      <c r="O498" s="258">
        <v>5.0</v>
      </c>
      <c r="P498" s="258">
        <v>2.0</v>
      </c>
      <c r="Q498" s="258">
        <v>2.0</v>
      </c>
      <c r="R498" s="258" t="s">
        <v>27</v>
      </c>
      <c r="S498" s="258" t="s">
        <v>27</v>
      </c>
      <c r="T498" s="24">
        <v>263.774</v>
      </c>
      <c r="U498" s="24">
        <v>63.231</v>
      </c>
      <c r="V498" s="24">
        <v>0.0</v>
      </c>
      <c r="W498" s="24">
        <v>114.0</v>
      </c>
      <c r="X498" s="24">
        <v>66.55887</v>
      </c>
      <c r="Y498" s="287">
        <f t="shared" ref="Y498:Y504" si="52">iferror(round(X498/(AA498-AB498-AC498)*100,4),"")</f>
        <v>85.7785</v>
      </c>
      <c r="Z498" s="258">
        <v>74.634</v>
      </c>
      <c r="AA498" s="24">
        <v>504.01639</v>
      </c>
      <c r="AB498" s="27">
        <v>426.34987</v>
      </c>
      <c r="AC498" s="27">
        <v>0.072649</v>
      </c>
      <c r="AD498" s="322"/>
      <c r="AE498" s="258"/>
      <c r="AF498" s="273"/>
      <c r="AG498" s="258"/>
      <c r="AH498" s="242"/>
      <c r="AI498" s="60"/>
      <c r="AJ498" s="243"/>
      <c r="AL498" s="123"/>
      <c r="AM498" s="123"/>
      <c r="AN498" s="123"/>
      <c r="AO498" s="123"/>
      <c r="AP498" s="123"/>
      <c r="AQ498" s="123"/>
      <c r="AR498" s="123"/>
      <c r="AS498" s="123"/>
    </row>
    <row r="499">
      <c r="A499" s="24">
        <v>497.0</v>
      </c>
      <c r="B499" s="258" t="s">
        <v>26</v>
      </c>
      <c r="C499" s="258" t="s">
        <v>27</v>
      </c>
      <c r="D499" s="258" t="s">
        <v>27</v>
      </c>
      <c r="E499" s="258" t="s">
        <v>205</v>
      </c>
      <c r="F499" s="258" t="s">
        <v>28</v>
      </c>
      <c r="G499" s="24">
        <v>64.0</v>
      </c>
      <c r="H499" s="258" t="s">
        <v>29</v>
      </c>
      <c r="I499" s="258" t="s">
        <v>30</v>
      </c>
      <c r="J499" s="258">
        <v>4.0</v>
      </c>
      <c r="K499" s="258" t="s">
        <v>43</v>
      </c>
      <c r="L499" s="258" t="s">
        <v>27</v>
      </c>
      <c r="M499" s="258" t="s">
        <v>27</v>
      </c>
      <c r="N499" s="258">
        <v>1.0</v>
      </c>
      <c r="O499" s="258">
        <v>0.0</v>
      </c>
      <c r="P499" s="258">
        <v>2.0</v>
      </c>
      <c r="Q499" s="258">
        <v>2.0</v>
      </c>
      <c r="R499" s="258" t="s">
        <v>28</v>
      </c>
      <c r="S499" s="258" t="s">
        <v>27</v>
      </c>
      <c r="T499" s="24">
        <v>112.446</v>
      </c>
      <c r="U499" s="24">
        <v>42.656</v>
      </c>
      <c r="V499" s="24">
        <v>501.0</v>
      </c>
      <c r="W499" s="24">
        <v>71.0</v>
      </c>
      <c r="X499" s="24">
        <v>306.75344</v>
      </c>
      <c r="Y499" s="287">
        <f t="shared" si="52"/>
        <v>97.1709</v>
      </c>
      <c r="Z499" s="258">
        <v>308.653</v>
      </c>
      <c r="AA499" s="24">
        <v>751.47137</v>
      </c>
      <c r="AB499" s="27">
        <v>435.68344</v>
      </c>
      <c r="AC499" s="27">
        <v>0.10334</v>
      </c>
      <c r="AD499" s="322"/>
      <c r="AE499" s="258"/>
      <c r="AF499" s="273"/>
      <c r="AG499" s="258"/>
      <c r="AH499" s="242"/>
      <c r="AI499" s="60"/>
      <c r="AJ499" s="243"/>
      <c r="AL499" s="123"/>
      <c r="AM499" s="123"/>
      <c r="AN499" s="123"/>
      <c r="AO499" s="123"/>
      <c r="AP499" s="123"/>
      <c r="AQ499" s="123"/>
      <c r="AR499" s="123"/>
      <c r="AS499" s="123"/>
    </row>
    <row r="500">
      <c r="A500" s="24">
        <v>498.0</v>
      </c>
      <c r="B500" s="258" t="s">
        <v>26</v>
      </c>
      <c r="C500" s="258" t="s">
        <v>27</v>
      </c>
      <c r="D500" s="258" t="s">
        <v>27</v>
      </c>
      <c r="E500" s="258" t="s">
        <v>205</v>
      </c>
      <c r="F500" s="258" t="s">
        <v>28</v>
      </c>
      <c r="G500" s="24">
        <v>64.0</v>
      </c>
      <c r="H500" s="258" t="s">
        <v>29</v>
      </c>
      <c r="I500" s="258" t="s">
        <v>30</v>
      </c>
      <c r="J500" s="258">
        <v>4.0</v>
      </c>
      <c r="K500" s="258" t="s">
        <v>44</v>
      </c>
      <c r="L500" s="258" t="s">
        <v>27</v>
      </c>
      <c r="M500" s="258" t="s">
        <v>28</v>
      </c>
      <c r="N500" s="258">
        <v>1.0</v>
      </c>
      <c r="O500" s="258">
        <v>4.0</v>
      </c>
      <c r="P500" s="258">
        <v>2.0</v>
      </c>
      <c r="Q500" s="258">
        <v>2.0</v>
      </c>
      <c r="R500" s="258" t="s">
        <v>27</v>
      </c>
      <c r="S500" s="258" t="s">
        <v>28</v>
      </c>
      <c r="T500" s="24">
        <v>300.895</v>
      </c>
      <c r="U500" s="24">
        <v>76.318</v>
      </c>
      <c r="V500" s="24">
        <v>6.0</v>
      </c>
      <c r="W500" s="24">
        <v>72.0</v>
      </c>
      <c r="X500" s="24">
        <v>16.87289</v>
      </c>
      <c r="Y500" s="287">
        <f t="shared" si="52"/>
        <v>60.3952</v>
      </c>
      <c r="Z500" s="258">
        <v>24.728</v>
      </c>
      <c r="AA500" s="24">
        <v>500.26639</v>
      </c>
      <c r="AB500" s="27">
        <v>472.24666</v>
      </c>
      <c r="AC500" s="27">
        <v>0.082279</v>
      </c>
      <c r="AD500" s="322"/>
      <c r="AE500" s="258"/>
      <c r="AF500" s="273"/>
      <c r="AG500" s="258"/>
      <c r="AH500" s="242"/>
      <c r="AI500" s="60"/>
      <c r="AJ500" s="243"/>
      <c r="AL500" s="123"/>
      <c r="AM500" s="123"/>
      <c r="AN500" s="123"/>
      <c r="AO500" s="123"/>
      <c r="AP500" s="123"/>
      <c r="AQ500" s="123"/>
      <c r="AR500" s="123"/>
      <c r="AS500" s="123"/>
    </row>
    <row r="501">
      <c r="A501" s="24">
        <v>499.0</v>
      </c>
      <c r="B501" s="258" t="s">
        <v>26</v>
      </c>
      <c r="C501" s="258" t="s">
        <v>27</v>
      </c>
      <c r="D501" s="258" t="s">
        <v>27</v>
      </c>
      <c r="E501" s="258" t="s">
        <v>205</v>
      </c>
      <c r="F501" s="258" t="s">
        <v>28</v>
      </c>
      <c r="G501" s="24">
        <v>64.0</v>
      </c>
      <c r="H501" s="258" t="s">
        <v>29</v>
      </c>
      <c r="I501" s="258" t="s">
        <v>30</v>
      </c>
      <c r="J501" s="258">
        <v>4.0</v>
      </c>
      <c r="K501" s="258" t="s">
        <v>45</v>
      </c>
      <c r="L501" s="258" t="s">
        <v>27</v>
      </c>
      <c r="M501" s="258" t="s">
        <v>27</v>
      </c>
      <c r="N501" s="258">
        <v>1.0</v>
      </c>
      <c r="O501" s="258">
        <v>4.0</v>
      </c>
      <c r="P501" s="258">
        <v>2.0</v>
      </c>
      <c r="Q501" s="258">
        <v>2.0</v>
      </c>
      <c r="R501" s="258" t="s">
        <v>28</v>
      </c>
      <c r="S501" s="258" t="s">
        <v>27</v>
      </c>
      <c r="T501" s="24">
        <v>212.352</v>
      </c>
      <c r="U501" s="24">
        <v>55.936</v>
      </c>
      <c r="V501" s="24">
        <v>4.0</v>
      </c>
      <c r="W501" s="24">
        <v>106.0</v>
      </c>
      <c r="X501" s="24">
        <v>16.89411</v>
      </c>
      <c r="Y501" s="287">
        <f t="shared" si="52"/>
        <v>61.1967</v>
      </c>
      <c r="Z501" s="258">
        <v>23.725</v>
      </c>
      <c r="AA501" s="24">
        <v>485.67296</v>
      </c>
      <c r="AB501" s="27">
        <v>457.96417</v>
      </c>
      <c r="AC501" s="27">
        <v>0.102553</v>
      </c>
      <c r="AD501" s="322"/>
      <c r="AE501" s="258"/>
      <c r="AF501" s="273"/>
      <c r="AG501" s="258"/>
      <c r="AH501" s="242"/>
      <c r="AI501" s="60"/>
      <c r="AJ501" s="243"/>
      <c r="AL501" s="123"/>
      <c r="AM501" s="123"/>
      <c r="AN501" s="123"/>
      <c r="AO501" s="123"/>
      <c r="AP501" s="123"/>
      <c r="AQ501" s="123"/>
      <c r="AR501" s="123"/>
      <c r="AS501" s="123"/>
    </row>
    <row r="502">
      <c r="A502" s="24">
        <v>500.0</v>
      </c>
      <c r="B502" s="37" t="s">
        <v>26</v>
      </c>
      <c r="C502" s="37" t="s">
        <v>27</v>
      </c>
      <c r="D502" s="37" t="s">
        <v>27</v>
      </c>
      <c r="E502" s="258" t="s">
        <v>205</v>
      </c>
      <c r="F502" s="37" t="s">
        <v>28</v>
      </c>
      <c r="G502" s="24">
        <v>64.0</v>
      </c>
      <c r="H502" s="37" t="s">
        <v>29</v>
      </c>
      <c r="I502" s="37" t="s">
        <v>30</v>
      </c>
      <c r="J502" s="37">
        <v>4.0</v>
      </c>
      <c r="K502" s="37" t="s">
        <v>46</v>
      </c>
      <c r="L502" s="37" t="s">
        <v>27</v>
      </c>
      <c r="M502" s="37" t="s">
        <v>27</v>
      </c>
      <c r="N502" s="37">
        <v>1.0</v>
      </c>
      <c r="O502" s="37">
        <v>0.0</v>
      </c>
      <c r="P502" s="37">
        <v>3.0</v>
      </c>
      <c r="Q502" s="37">
        <v>3.0</v>
      </c>
      <c r="R502" s="37" t="s">
        <v>28</v>
      </c>
      <c r="S502" s="37" t="s">
        <v>27</v>
      </c>
      <c r="T502" s="27">
        <v>422.235</v>
      </c>
      <c r="U502" s="27">
        <v>169.949</v>
      </c>
      <c r="V502" s="27">
        <v>366.0</v>
      </c>
      <c r="W502" s="27">
        <v>326.0</v>
      </c>
      <c r="X502" s="27">
        <v>101.31881</v>
      </c>
      <c r="Y502" s="287">
        <f t="shared" si="52"/>
        <v>86.9055</v>
      </c>
      <c r="Z502" s="37">
        <v>108.02</v>
      </c>
      <c r="AA502" s="27">
        <v>547.6105</v>
      </c>
      <c r="AB502" s="27">
        <v>430.91565</v>
      </c>
      <c r="AC502" s="27">
        <v>0.109803</v>
      </c>
      <c r="AD502" s="324"/>
      <c r="AE502" s="37"/>
      <c r="AF502" s="325"/>
      <c r="AG502" s="37"/>
      <c r="AH502" s="242"/>
      <c r="AI502" s="60"/>
      <c r="AJ502" s="243"/>
      <c r="AL502" s="123"/>
      <c r="AM502" s="123"/>
      <c r="AN502" s="123"/>
      <c r="AO502" s="123"/>
      <c r="AP502" s="123"/>
      <c r="AQ502" s="123"/>
      <c r="AR502" s="123"/>
      <c r="AS502" s="123"/>
    </row>
    <row r="503">
      <c r="A503" s="24">
        <v>501.0</v>
      </c>
      <c r="B503" s="258" t="s">
        <v>26</v>
      </c>
      <c r="C503" s="258" t="s">
        <v>27</v>
      </c>
      <c r="D503" s="258" t="s">
        <v>27</v>
      </c>
      <c r="E503" s="258" t="s">
        <v>205</v>
      </c>
      <c r="F503" s="258" t="s">
        <v>28</v>
      </c>
      <c r="G503" s="24">
        <v>64.0</v>
      </c>
      <c r="H503" s="258" t="s">
        <v>29</v>
      </c>
      <c r="I503" s="258" t="s">
        <v>30</v>
      </c>
      <c r="J503" s="258">
        <v>4.0</v>
      </c>
      <c r="K503" s="258" t="s">
        <v>47</v>
      </c>
      <c r="L503" s="258" t="s">
        <v>27</v>
      </c>
      <c r="M503" s="258" t="s">
        <v>27</v>
      </c>
      <c r="N503" s="258">
        <v>2.0</v>
      </c>
      <c r="O503" s="258">
        <v>3.0</v>
      </c>
      <c r="P503" s="258">
        <v>3.0</v>
      </c>
      <c r="Q503" s="258">
        <v>2.0</v>
      </c>
      <c r="R503" s="258" t="s">
        <v>28</v>
      </c>
      <c r="S503" s="258" t="s">
        <v>28</v>
      </c>
      <c r="T503" s="24">
        <v>255.903</v>
      </c>
      <c r="U503" s="24">
        <v>40.448</v>
      </c>
      <c r="V503" s="24">
        <v>0.0</v>
      </c>
      <c r="W503" s="24">
        <v>41.0</v>
      </c>
      <c r="X503" s="24">
        <v>59.40527</v>
      </c>
      <c r="Y503" s="287">
        <f t="shared" si="52"/>
        <v>85.1583</v>
      </c>
      <c r="Z503" s="258">
        <v>68.419</v>
      </c>
      <c r="AA503" s="24">
        <v>501.24153</v>
      </c>
      <c r="AB503" s="27">
        <v>431.41303</v>
      </c>
      <c r="AC503" s="27">
        <v>0.069826</v>
      </c>
      <c r="AD503" s="322"/>
      <c r="AE503" s="258"/>
      <c r="AF503" s="273"/>
      <c r="AG503" s="258"/>
      <c r="AH503" s="242"/>
      <c r="AI503" s="60"/>
      <c r="AJ503" s="243"/>
      <c r="AL503" s="123"/>
      <c r="AM503" s="123"/>
      <c r="AN503" s="123"/>
      <c r="AO503" s="123"/>
      <c r="AP503" s="123"/>
      <c r="AQ503" s="123"/>
      <c r="AR503" s="123"/>
      <c r="AS503" s="123"/>
    </row>
    <row r="504">
      <c r="A504" s="24">
        <v>502.0</v>
      </c>
      <c r="B504" s="258" t="s">
        <v>26</v>
      </c>
      <c r="C504" s="258" t="s">
        <v>27</v>
      </c>
      <c r="D504" s="258" t="s">
        <v>27</v>
      </c>
      <c r="E504" s="258" t="s">
        <v>205</v>
      </c>
      <c r="F504" s="258" t="s">
        <v>28</v>
      </c>
      <c r="G504" s="24">
        <v>64.0</v>
      </c>
      <c r="H504" s="258" t="s">
        <v>29</v>
      </c>
      <c r="I504" s="258" t="s">
        <v>30</v>
      </c>
      <c r="J504" s="258">
        <v>4.0</v>
      </c>
      <c r="K504" s="258" t="s">
        <v>48</v>
      </c>
      <c r="L504" s="258" t="s">
        <v>27</v>
      </c>
      <c r="M504" s="258" t="s">
        <v>27</v>
      </c>
      <c r="N504" s="258">
        <v>2.0</v>
      </c>
      <c r="O504" s="258">
        <v>2.0</v>
      </c>
      <c r="P504" s="258">
        <v>4.0</v>
      </c>
      <c r="Q504" s="258">
        <v>3.0</v>
      </c>
      <c r="R504" s="258" t="s">
        <v>28</v>
      </c>
      <c r="S504" s="258" t="s">
        <v>27</v>
      </c>
      <c r="T504" s="24">
        <v>313.757</v>
      </c>
      <c r="U504" s="24">
        <v>116.064</v>
      </c>
      <c r="V504" s="24">
        <v>887.0</v>
      </c>
      <c r="W504" s="24">
        <v>196.0</v>
      </c>
      <c r="X504" s="24">
        <v>96.27637</v>
      </c>
      <c r="Y504" s="287">
        <f t="shared" si="52"/>
        <v>68.9579</v>
      </c>
      <c r="Z504" s="258">
        <v>75.638</v>
      </c>
      <c r="AA504" s="24">
        <v>568.42119</v>
      </c>
      <c r="AB504" s="27">
        <v>428.69396</v>
      </c>
      <c r="AC504" s="27">
        <v>0.111033</v>
      </c>
      <c r="AD504" s="322"/>
      <c r="AE504" s="258"/>
      <c r="AF504" s="273"/>
      <c r="AG504" s="258"/>
      <c r="AH504" s="242"/>
      <c r="AI504" s="60"/>
      <c r="AJ504" s="243"/>
      <c r="AL504" s="123"/>
      <c r="AM504" s="123"/>
      <c r="AN504" s="123"/>
      <c r="AO504" s="123"/>
      <c r="AP504" s="123"/>
      <c r="AQ504" s="123"/>
      <c r="AR504" s="123"/>
      <c r="AS504" s="123"/>
    </row>
    <row r="505">
      <c r="A505" s="24">
        <v>503.0</v>
      </c>
      <c r="B505" s="258" t="s">
        <v>26</v>
      </c>
      <c r="C505" s="258" t="s">
        <v>27</v>
      </c>
      <c r="D505" s="258" t="s">
        <v>27</v>
      </c>
      <c r="E505" s="258" t="s">
        <v>205</v>
      </c>
      <c r="F505" s="258" t="s">
        <v>28</v>
      </c>
      <c r="G505" s="24">
        <v>64.0</v>
      </c>
      <c r="H505" s="258" t="s">
        <v>29</v>
      </c>
      <c r="I505" s="258" t="s">
        <v>30</v>
      </c>
      <c r="J505" s="258">
        <v>4.0</v>
      </c>
      <c r="K505" s="258" t="s">
        <v>49</v>
      </c>
      <c r="L505" s="258" t="s">
        <v>27</v>
      </c>
      <c r="M505" s="258" t="s">
        <v>28</v>
      </c>
      <c r="N505" s="258">
        <v>1.0</v>
      </c>
      <c r="O505" s="258">
        <v>6.0</v>
      </c>
      <c r="P505" s="258">
        <v>2.0</v>
      </c>
      <c r="Q505" s="258">
        <v>2.0</v>
      </c>
      <c r="R505" s="258" t="s">
        <v>28</v>
      </c>
      <c r="S505" s="258" t="s">
        <v>28</v>
      </c>
      <c r="T505" s="24">
        <v>620.19</v>
      </c>
      <c r="U505" s="24">
        <v>190.783</v>
      </c>
      <c r="V505" s="24">
        <v>6.0</v>
      </c>
      <c r="W505" s="24">
        <v>169.0</v>
      </c>
      <c r="X505" s="24">
        <v>156.95155</v>
      </c>
      <c r="Y505" s="287">
        <f>iferror(X505/(AA505-AB505-AC505)*100,"")</f>
        <v>91.25285673</v>
      </c>
      <c r="Z505" s="258">
        <v>169.117</v>
      </c>
      <c r="AA505" s="24">
        <v>601.21946</v>
      </c>
      <c r="AB505" s="27">
        <v>429.15035</v>
      </c>
      <c r="AC505" s="27">
        <v>0.072796</v>
      </c>
      <c r="AD505" s="322"/>
      <c r="AE505" s="258"/>
      <c r="AF505" s="273"/>
      <c r="AG505" s="258"/>
      <c r="AH505" s="242"/>
      <c r="AI505" s="60"/>
      <c r="AJ505" s="243"/>
      <c r="AL505" s="123"/>
      <c r="AM505" s="123"/>
      <c r="AN505" s="123"/>
      <c r="AO505" s="123"/>
      <c r="AP505" s="123"/>
      <c r="AQ505" s="123"/>
      <c r="AR505" s="123"/>
      <c r="AS505" s="123"/>
    </row>
    <row r="506">
      <c r="A506" s="24">
        <v>504.0</v>
      </c>
      <c r="B506" s="258" t="s">
        <v>26</v>
      </c>
      <c r="C506" s="258" t="s">
        <v>27</v>
      </c>
      <c r="D506" s="258" t="s">
        <v>27</v>
      </c>
      <c r="E506" s="258" t="s">
        <v>205</v>
      </c>
      <c r="F506" s="258" t="s">
        <v>28</v>
      </c>
      <c r="G506" s="24">
        <v>64.0</v>
      </c>
      <c r="H506" s="258" t="s">
        <v>29</v>
      </c>
      <c r="I506" s="258" t="s">
        <v>30</v>
      </c>
      <c r="J506" s="258">
        <v>4.0</v>
      </c>
      <c r="K506" s="258" t="s">
        <v>50</v>
      </c>
      <c r="L506" s="258" t="s">
        <v>27</v>
      </c>
      <c r="M506" s="258" t="s">
        <v>27</v>
      </c>
      <c r="N506" s="258">
        <v>2.0</v>
      </c>
      <c r="O506" s="258">
        <v>3.0</v>
      </c>
      <c r="P506" s="258">
        <v>5.0</v>
      </c>
      <c r="Q506" s="258">
        <v>5.0</v>
      </c>
      <c r="R506" s="258" t="s">
        <v>28</v>
      </c>
      <c r="S506" s="258" t="s">
        <v>27</v>
      </c>
      <c r="T506" s="24">
        <v>440.029</v>
      </c>
      <c r="U506" s="24">
        <v>157.407</v>
      </c>
      <c r="V506" s="24">
        <v>19.0</v>
      </c>
      <c r="W506" s="24">
        <v>252.0</v>
      </c>
      <c r="X506" s="24">
        <v>44.52891</v>
      </c>
      <c r="Y506" s="287">
        <f>iferror(round(X506/(AA506-AB506-AC506)*100,4),"")</f>
        <v>75.3243</v>
      </c>
      <c r="Z506" s="258">
        <v>52.105</v>
      </c>
      <c r="AA506" s="24">
        <v>496.66037</v>
      </c>
      <c r="AB506" s="27">
        <v>437.4685</v>
      </c>
      <c r="AC506" s="27">
        <v>0.075615</v>
      </c>
      <c r="AD506" s="322"/>
      <c r="AE506" s="258"/>
      <c r="AF506" s="273"/>
      <c r="AG506" s="258"/>
      <c r="AH506" s="242"/>
      <c r="AI506" s="60"/>
      <c r="AJ506" s="243"/>
      <c r="AL506" s="123"/>
      <c r="AM506" s="123"/>
      <c r="AN506" s="123"/>
      <c r="AO506" s="123"/>
      <c r="AP506" s="123"/>
      <c r="AQ506" s="123"/>
      <c r="AR506" s="123"/>
      <c r="AS506" s="123"/>
    </row>
    <row r="507">
      <c r="A507" s="24">
        <v>505.0</v>
      </c>
      <c r="B507" s="258" t="s">
        <v>26</v>
      </c>
      <c r="C507" s="258" t="s">
        <v>27</v>
      </c>
      <c r="D507" s="258" t="s">
        <v>27</v>
      </c>
      <c r="E507" s="258" t="s">
        <v>205</v>
      </c>
      <c r="F507" s="258" t="s">
        <v>28</v>
      </c>
      <c r="G507" s="24">
        <v>64.0</v>
      </c>
      <c r="H507" s="258" t="s">
        <v>29</v>
      </c>
      <c r="I507" s="258" t="s">
        <v>30</v>
      </c>
      <c r="J507" s="258">
        <v>4.0</v>
      </c>
      <c r="K507" s="258" t="s">
        <v>51</v>
      </c>
      <c r="L507" s="258" t="s">
        <v>27</v>
      </c>
      <c r="M507" s="258" t="s">
        <v>27</v>
      </c>
      <c r="N507" s="258">
        <v>3.0</v>
      </c>
      <c r="O507" s="258">
        <v>4.0</v>
      </c>
      <c r="P507" s="258">
        <v>6.0</v>
      </c>
      <c r="Q507" s="258">
        <v>4.0</v>
      </c>
      <c r="R507" s="258" t="s">
        <v>28</v>
      </c>
      <c r="S507" s="258" t="s">
        <v>27</v>
      </c>
      <c r="T507" s="24">
        <v>4645.925</v>
      </c>
      <c r="U507" s="24">
        <v>961.914</v>
      </c>
      <c r="V507" s="24">
        <v>1249691.0</v>
      </c>
      <c r="W507" s="24">
        <v>1571.0</v>
      </c>
      <c r="X507" s="24">
        <v>54857.606756</v>
      </c>
      <c r="Y507" s="287">
        <f>iferror(X507/(AA507-AB507-AC507)*100,"")</f>
        <v>99.20734114</v>
      </c>
      <c r="Z507" s="258">
        <v>41220.4</v>
      </c>
      <c r="AA507" s="24">
        <v>55729.492543</v>
      </c>
      <c r="AB507" s="27">
        <v>433.45644</v>
      </c>
      <c r="AC507" s="27">
        <v>0.121382</v>
      </c>
      <c r="AD507" s="322"/>
      <c r="AE507" s="258"/>
      <c r="AF507" s="273"/>
      <c r="AG507" s="258"/>
      <c r="AH507" s="242"/>
      <c r="AI507" s="60"/>
      <c r="AJ507" s="243"/>
      <c r="AL507" s="123"/>
      <c r="AM507" s="123"/>
      <c r="AN507" s="123"/>
      <c r="AO507" s="123"/>
      <c r="AP507" s="123"/>
      <c r="AQ507" s="123"/>
      <c r="AR507" s="123"/>
      <c r="AS507" s="123"/>
    </row>
    <row r="508">
      <c r="A508" s="132">
        <v>506.0</v>
      </c>
      <c r="B508" s="263" t="s">
        <v>26</v>
      </c>
      <c r="C508" s="263" t="s">
        <v>27</v>
      </c>
      <c r="D508" s="263" t="s">
        <v>27</v>
      </c>
      <c r="E508" s="263" t="s">
        <v>205</v>
      </c>
      <c r="F508" s="263" t="s">
        <v>28</v>
      </c>
      <c r="G508" s="132">
        <v>64.0</v>
      </c>
      <c r="H508" s="263" t="s">
        <v>29</v>
      </c>
      <c r="I508" s="263" t="s">
        <v>30</v>
      </c>
      <c r="J508" s="263">
        <v>4.0</v>
      </c>
      <c r="K508" s="263" t="s">
        <v>52</v>
      </c>
      <c r="L508" s="263" t="s">
        <v>27</v>
      </c>
      <c r="M508" s="263" t="s">
        <v>27</v>
      </c>
      <c r="N508" s="263">
        <v>0.0</v>
      </c>
      <c r="O508" s="263">
        <v>0.0</v>
      </c>
      <c r="P508" s="263">
        <v>3.0</v>
      </c>
      <c r="Q508" s="263">
        <v>2.0</v>
      </c>
      <c r="R508" s="263" t="s">
        <v>28</v>
      </c>
      <c r="S508" s="263" t="s">
        <v>27</v>
      </c>
      <c r="T508" s="263"/>
      <c r="U508" s="263"/>
      <c r="V508" s="263"/>
      <c r="W508" s="263"/>
      <c r="X508" s="263"/>
      <c r="Y508" s="263"/>
      <c r="Z508" s="263"/>
      <c r="AA508" s="263"/>
      <c r="AB508" s="263"/>
      <c r="AC508" s="263"/>
      <c r="AD508" s="271"/>
      <c r="AE508" s="263"/>
      <c r="AF508" s="277"/>
      <c r="AG508" s="323" t="s">
        <v>207</v>
      </c>
      <c r="AH508" s="242"/>
      <c r="AI508" s="60"/>
      <c r="AJ508" s="243"/>
      <c r="AL508" s="123"/>
      <c r="AM508" s="123"/>
      <c r="AN508" s="123"/>
      <c r="AO508" s="123"/>
      <c r="AP508" s="123"/>
      <c r="AQ508" s="123"/>
      <c r="AR508" s="123"/>
      <c r="AS508" s="123"/>
    </row>
    <row r="509">
      <c r="A509" s="24">
        <v>507.0</v>
      </c>
      <c r="B509" s="258" t="s">
        <v>26</v>
      </c>
      <c r="C509" s="258" t="s">
        <v>27</v>
      </c>
      <c r="D509" s="258" t="s">
        <v>27</v>
      </c>
      <c r="E509" s="258" t="s">
        <v>205</v>
      </c>
      <c r="F509" s="258" t="s">
        <v>28</v>
      </c>
      <c r="G509" s="24">
        <v>64.0</v>
      </c>
      <c r="H509" s="258" t="s">
        <v>29</v>
      </c>
      <c r="I509" s="258" t="s">
        <v>30</v>
      </c>
      <c r="J509" s="258">
        <v>8.0</v>
      </c>
      <c r="K509" s="258" t="s">
        <v>31</v>
      </c>
      <c r="L509" s="258" t="s">
        <v>27</v>
      </c>
      <c r="M509" s="258" t="s">
        <v>28</v>
      </c>
      <c r="N509" s="258">
        <v>0.0</v>
      </c>
      <c r="O509" s="258">
        <v>7.0</v>
      </c>
      <c r="P509" s="258">
        <v>1.0</v>
      </c>
      <c r="Q509" s="258">
        <v>1.0</v>
      </c>
      <c r="R509" s="258" t="s">
        <v>28</v>
      </c>
      <c r="S509" s="258" t="s">
        <v>27</v>
      </c>
      <c r="T509" s="24">
        <v>344.351</v>
      </c>
      <c r="U509" s="24">
        <v>81.887</v>
      </c>
      <c r="V509" s="24">
        <v>241.0</v>
      </c>
      <c r="W509" s="24">
        <v>140.0</v>
      </c>
      <c r="X509" s="24">
        <v>155.36407</v>
      </c>
      <c r="Y509" s="287">
        <f t="shared" ref="Y509:Y513" si="53">iferror(round(X509/(AA509-AB509-AC509)*100,4),"")</f>
        <v>89.1768</v>
      </c>
      <c r="Z509" s="258">
        <v>171.854</v>
      </c>
      <c r="AA509" s="24">
        <v>594.15733</v>
      </c>
      <c r="AB509" s="27">
        <v>419.85524</v>
      </c>
      <c r="AC509" s="27">
        <v>0.081899</v>
      </c>
      <c r="AD509" s="322"/>
      <c r="AE509" s="258"/>
      <c r="AF509" s="273"/>
      <c r="AG509" s="258"/>
      <c r="AH509" s="242"/>
      <c r="AI509" s="60"/>
      <c r="AJ509" s="243"/>
      <c r="AL509" s="123"/>
      <c r="AM509" s="123"/>
      <c r="AN509" s="123"/>
      <c r="AO509" s="123"/>
      <c r="AP509" s="123"/>
      <c r="AQ509" s="123"/>
      <c r="AR509" s="123"/>
      <c r="AS509" s="123"/>
    </row>
    <row r="510">
      <c r="A510" s="24">
        <v>508.0</v>
      </c>
      <c r="B510" s="258" t="s">
        <v>26</v>
      </c>
      <c r="C510" s="258" t="s">
        <v>27</v>
      </c>
      <c r="D510" s="258" t="s">
        <v>27</v>
      </c>
      <c r="E510" s="258" t="s">
        <v>205</v>
      </c>
      <c r="F510" s="258" t="s">
        <v>28</v>
      </c>
      <c r="G510" s="24">
        <v>64.0</v>
      </c>
      <c r="H510" s="258" t="s">
        <v>29</v>
      </c>
      <c r="I510" s="258" t="s">
        <v>30</v>
      </c>
      <c r="J510" s="258">
        <v>8.0</v>
      </c>
      <c r="K510" s="258" t="s">
        <v>32</v>
      </c>
      <c r="L510" s="258" t="s">
        <v>27</v>
      </c>
      <c r="M510" s="258" t="s">
        <v>27</v>
      </c>
      <c r="N510" s="258">
        <v>8.0</v>
      </c>
      <c r="O510" s="258">
        <v>0.0</v>
      </c>
      <c r="P510" s="258">
        <v>10.0</v>
      </c>
      <c r="Q510" s="258">
        <v>5.0</v>
      </c>
      <c r="R510" s="258" t="s">
        <v>28</v>
      </c>
      <c r="S510" s="258" t="s">
        <v>27</v>
      </c>
      <c r="T510" s="24">
        <v>433.31</v>
      </c>
      <c r="U510" s="24">
        <v>187.423</v>
      </c>
      <c r="V510" s="24">
        <v>0.0</v>
      </c>
      <c r="W510" s="24">
        <v>291.0</v>
      </c>
      <c r="X510" s="24">
        <v>27.99238</v>
      </c>
      <c r="Y510" s="287">
        <f t="shared" si="53"/>
        <v>64.5367</v>
      </c>
      <c r="Z510" s="258">
        <v>48.394</v>
      </c>
      <c r="AA510" s="24">
        <v>477.05339</v>
      </c>
      <c r="AB510" s="27">
        <v>433.5636</v>
      </c>
      <c r="AC510" s="27">
        <v>0.115426</v>
      </c>
      <c r="AD510" s="322"/>
      <c r="AE510" s="258"/>
      <c r="AF510" s="273"/>
      <c r="AG510" s="258"/>
      <c r="AH510" s="242"/>
      <c r="AI510" s="60"/>
      <c r="AJ510" s="243"/>
      <c r="AL510" s="123"/>
      <c r="AM510" s="123"/>
      <c r="AN510" s="123"/>
      <c r="AO510" s="123"/>
      <c r="AP510" s="123"/>
      <c r="AQ510" s="123"/>
      <c r="AR510" s="123"/>
      <c r="AS510" s="123"/>
    </row>
    <row r="511">
      <c r="A511" s="24">
        <v>509.0</v>
      </c>
      <c r="B511" s="258" t="s">
        <v>26</v>
      </c>
      <c r="C511" s="258" t="s">
        <v>27</v>
      </c>
      <c r="D511" s="258" t="s">
        <v>27</v>
      </c>
      <c r="E511" s="258" t="s">
        <v>205</v>
      </c>
      <c r="F511" s="258" t="s">
        <v>28</v>
      </c>
      <c r="G511" s="24">
        <v>64.0</v>
      </c>
      <c r="H511" s="258" t="s">
        <v>29</v>
      </c>
      <c r="I511" s="258" t="s">
        <v>30</v>
      </c>
      <c r="J511" s="258">
        <v>8.0</v>
      </c>
      <c r="K511" s="258" t="s">
        <v>33</v>
      </c>
      <c r="L511" s="258" t="s">
        <v>27</v>
      </c>
      <c r="M511" s="258" t="s">
        <v>28</v>
      </c>
      <c r="N511" s="258">
        <v>2.0</v>
      </c>
      <c r="O511" s="258">
        <v>4.0</v>
      </c>
      <c r="P511" s="258">
        <v>3.0</v>
      </c>
      <c r="Q511" s="258">
        <v>3.0</v>
      </c>
      <c r="R511" s="258" t="s">
        <v>28</v>
      </c>
      <c r="S511" s="258" t="s">
        <v>27</v>
      </c>
      <c r="T511" s="24">
        <v>341.087</v>
      </c>
      <c r="U511" s="24">
        <v>114.687</v>
      </c>
      <c r="V511" s="24">
        <v>195.0</v>
      </c>
      <c r="W511" s="24">
        <v>167.0</v>
      </c>
      <c r="X511" s="24">
        <v>58.38401</v>
      </c>
      <c r="Y511" s="287">
        <f t="shared" si="53"/>
        <v>81.9981</v>
      </c>
      <c r="Z511" s="258">
        <v>61.554</v>
      </c>
      <c r="AA511" s="24">
        <v>538.10408</v>
      </c>
      <c r="AB511" s="27">
        <v>466.81527</v>
      </c>
      <c r="AC511" s="27">
        <v>0.087145</v>
      </c>
      <c r="AD511" s="322"/>
      <c r="AE511" s="258"/>
      <c r="AF511" s="273"/>
      <c r="AG511" s="258"/>
      <c r="AH511" s="242"/>
      <c r="AI511" s="60"/>
      <c r="AJ511" s="243"/>
      <c r="AL511" s="123"/>
      <c r="AM511" s="123"/>
      <c r="AN511" s="123"/>
      <c r="AO511" s="123"/>
      <c r="AP511" s="123"/>
      <c r="AQ511" s="123"/>
      <c r="AR511" s="123"/>
      <c r="AS511" s="123"/>
    </row>
    <row r="512">
      <c r="A512" s="24">
        <v>510.0</v>
      </c>
      <c r="B512" s="258" t="s">
        <v>26</v>
      </c>
      <c r="C512" s="258" t="s">
        <v>27</v>
      </c>
      <c r="D512" s="258" t="s">
        <v>27</v>
      </c>
      <c r="E512" s="258" t="s">
        <v>205</v>
      </c>
      <c r="F512" s="258" t="s">
        <v>28</v>
      </c>
      <c r="G512" s="24">
        <v>64.0</v>
      </c>
      <c r="H512" s="258" t="s">
        <v>29</v>
      </c>
      <c r="I512" s="258" t="s">
        <v>30</v>
      </c>
      <c r="J512" s="258">
        <v>8.0</v>
      </c>
      <c r="K512" s="258" t="s">
        <v>34</v>
      </c>
      <c r="L512" s="258" t="s">
        <v>27</v>
      </c>
      <c r="M512" s="258" t="s">
        <v>27</v>
      </c>
      <c r="N512" s="258">
        <v>0.0</v>
      </c>
      <c r="O512" s="258">
        <v>3.0</v>
      </c>
      <c r="P512" s="258">
        <v>2.0</v>
      </c>
      <c r="Q512" s="258">
        <v>2.0</v>
      </c>
      <c r="R512" s="258" t="s">
        <v>28</v>
      </c>
      <c r="S512" s="258" t="s">
        <v>27</v>
      </c>
      <c r="T512" s="24">
        <v>239.263</v>
      </c>
      <c r="U512" s="24">
        <v>114.271</v>
      </c>
      <c r="V512" s="24">
        <v>119.0</v>
      </c>
      <c r="W512" s="24">
        <v>165.0</v>
      </c>
      <c r="X512" s="24">
        <v>123.70202</v>
      </c>
      <c r="Y512" s="287">
        <f t="shared" si="53"/>
        <v>91.3703</v>
      </c>
      <c r="Z512" s="258">
        <v>130.785</v>
      </c>
      <c r="AA512" s="24">
        <v>572.30864</v>
      </c>
      <c r="AB512" s="27">
        <v>436.84226</v>
      </c>
      <c r="AC512" s="27">
        <v>0.080936</v>
      </c>
      <c r="AD512" s="322"/>
      <c r="AE512" s="258"/>
      <c r="AF512" s="273"/>
      <c r="AG512" s="258"/>
      <c r="AH512" s="242"/>
      <c r="AI512" s="60"/>
      <c r="AJ512" s="243"/>
      <c r="AL512" s="123"/>
      <c r="AM512" s="123"/>
      <c r="AN512" s="123"/>
      <c r="AO512" s="123"/>
      <c r="AP512" s="123"/>
      <c r="AQ512" s="123"/>
      <c r="AR512" s="123"/>
      <c r="AS512" s="123"/>
    </row>
    <row r="513">
      <c r="A513" s="24">
        <v>511.0</v>
      </c>
      <c r="B513" s="258" t="s">
        <v>26</v>
      </c>
      <c r="C513" s="258" t="s">
        <v>27</v>
      </c>
      <c r="D513" s="258" t="s">
        <v>27</v>
      </c>
      <c r="E513" s="258" t="s">
        <v>205</v>
      </c>
      <c r="F513" s="258" t="s">
        <v>28</v>
      </c>
      <c r="G513" s="24">
        <v>64.0</v>
      </c>
      <c r="H513" s="258" t="s">
        <v>29</v>
      </c>
      <c r="I513" s="258" t="s">
        <v>30</v>
      </c>
      <c r="J513" s="258">
        <v>8.0</v>
      </c>
      <c r="K513" s="258" t="s">
        <v>35</v>
      </c>
      <c r="L513" s="258" t="s">
        <v>27</v>
      </c>
      <c r="M513" s="258" t="s">
        <v>28</v>
      </c>
      <c r="N513" s="258">
        <v>5.0</v>
      </c>
      <c r="O513" s="258">
        <v>4.0</v>
      </c>
      <c r="P513" s="258">
        <v>6.0</v>
      </c>
      <c r="Q513" s="258">
        <v>6.0</v>
      </c>
      <c r="R513" s="258" t="s">
        <v>28</v>
      </c>
      <c r="S513" s="258" t="s">
        <v>27</v>
      </c>
      <c r="T513" s="24">
        <v>360.862</v>
      </c>
      <c r="U513" s="24">
        <v>108.413</v>
      </c>
      <c r="V513" s="24">
        <v>120.0</v>
      </c>
      <c r="W513" s="24">
        <v>166.0</v>
      </c>
      <c r="X513" s="24">
        <v>57.39732</v>
      </c>
      <c r="Y513" s="287">
        <f t="shared" si="53"/>
        <v>81.2488</v>
      </c>
      <c r="Z513" s="258">
        <v>68.299</v>
      </c>
      <c r="AA513" s="24">
        <v>541.64188</v>
      </c>
      <c r="AB513" s="27">
        <v>470.91293</v>
      </c>
      <c r="AC513" s="27">
        <v>0.085084</v>
      </c>
      <c r="AD513" s="322"/>
      <c r="AE513" s="258"/>
      <c r="AF513" s="273"/>
      <c r="AG513" s="258"/>
      <c r="AH513" s="242"/>
      <c r="AI513" s="60"/>
      <c r="AJ513" s="243"/>
      <c r="AL513" s="123"/>
      <c r="AM513" s="123"/>
      <c r="AN513" s="123"/>
      <c r="AO513" s="123"/>
      <c r="AP513" s="123"/>
      <c r="AQ513" s="123"/>
      <c r="AR513" s="123"/>
      <c r="AS513" s="123"/>
    </row>
    <row r="514">
      <c r="A514" s="24">
        <v>512.0</v>
      </c>
      <c r="B514" s="258" t="s">
        <v>26</v>
      </c>
      <c r="C514" s="258" t="s">
        <v>27</v>
      </c>
      <c r="D514" s="258" t="s">
        <v>27</v>
      </c>
      <c r="E514" s="258" t="s">
        <v>205</v>
      </c>
      <c r="F514" s="258" t="s">
        <v>28</v>
      </c>
      <c r="G514" s="24">
        <v>64.0</v>
      </c>
      <c r="H514" s="258" t="s">
        <v>29</v>
      </c>
      <c r="I514" s="258" t="s">
        <v>30</v>
      </c>
      <c r="J514" s="258">
        <v>8.0</v>
      </c>
      <c r="K514" s="258" t="s">
        <v>36</v>
      </c>
      <c r="L514" s="258" t="s">
        <v>27</v>
      </c>
      <c r="M514" s="258" t="s">
        <v>28</v>
      </c>
      <c r="N514" s="258">
        <v>0.0</v>
      </c>
      <c r="O514" s="258">
        <v>4.0</v>
      </c>
      <c r="P514" s="258">
        <v>1.0</v>
      </c>
      <c r="Q514" s="258">
        <v>1.0</v>
      </c>
      <c r="R514" s="258" t="s">
        <v>28</v>
      </c>
      <c r="S514" s="258" t="s">
        <v>28</v>
      </c>
      <c r="T514" s="24">
        <v>202.944</v>
      </c>
      <c r="U514" s="24">
        <v>46.912</v>
      </c>
      <c r="V514" s="24">
        <v>223.0</v>
      </c>
      <c r="W514" s="24">
        <v>44.0</v>
      </c>
      <c r="X514" s="24">
        <v>52.92384</v>
      </c>
      <c r="Y514" s="287">
        <f>iferror(X514/(AA514-AB514-AC514)*100,"")</f>
        <v>85.06822605</v>
      </c>
      <c r="Z514" s="258">
        <v>49.419</v>
      </c>
      <c r="AA514" s="24">
        <v>495.88243</v>
      </c>
      <c r="AB514" s="27">
        <v>433.57316</v>
      </c>
      <c r="AC514" s="27">
        <v>0.095865</v>
      </c>
      <c r="AD514" s="322"/>
      <c r="AE514" s="258"/>
      <c r="AF514" s="273"/>
      <c r="AG514" s="258"/>
      <c r="AH514" s="242"/>
      <c r="AI514" s="60"/>
      <c r="AJ514" s="243"/>
      <c r="AL514" s="123"/>
      <c r="AM514" s="123"/>
      <c r="AN514" s="123"/>
      <c r="AO514" s="123"/>
      <c r="AP514" s="123"/>
      <c r="AQ514" s="123"/>
      <c r="AR514" s="123"/>
      <c r="AS514" s="123"/>
    </row>
    <row r="515">
      <c r="A515" s="24">
        <v>513.0</v>
      </c>
      <c r="B515" s="258" t="s">
        <v>26</v>
      </c>
      <c r="C515" s="258" t="s">
        <v>27</v>
      </c>
      <c r="D515" s="258" t="s">
        <v>27</v>
      </c>
      <c r="E515" s="258" t="s">
        <v>205</v>
      </c>
      <c r="F515" s="258" t="s">
        <v>28</v>
      </c>
      <c r="G515" s="24">
        <v>64.0</v>
      </c>
      <c r="H515" s="258" t="s">
        <v>29</v>
      </c>
      <c r="I515" s="258" t="s">
        <v>30</v>
      </c>
      <c r="J515" s="258">
        <v>8.0</v>
      </c>
      <c r="K515" s="258" t="s">
        <v>37</v>
      </c>
      <c r="L515" s="258" t="s">
        <v>27</v>
      </c>
      <c r="M515" s="258" t="s">
        <v>27</v>
      </c>
      <c r="N515" s="258">
        <v>5.0</v>
      </c>
      <c r="O515" s="258">
        <v>5.0</v>
      </c>
      <c r="P515" s="258">
        <v>6.0</v>
      </c>
      <c r="Q515" s="258">
        <v>5.0</v>
      </c>
      <c r="R515" s="258" t="s">
        <v>28</v>
      </c>
      <c r="S515" s="258" t="s">
        <v>27</v>
      </c>
      <c r="T515" s="24">
        <v>517.118</v>
      </c>
      <c r="U515" s="24">
        <v>174.912</v>
      </c>
      <c r="V515" s="24">
        <v>283.0</v>
      </c>
      <c r="W515" s="24">
        <v>266.0</v>
      </c>
      <c r="X515" s="24">
        <v>115.42832</v>
      </c>
      <c r="Y515" s="287">
        <f t="shared" ref="Y515:Y518" si="54">iferror(round(X515/(AA515-AB515-AC515)*100,4),"")</f>
        <v>87.5465</v>
      </c>
      <c r="Z515" s="258">
        <v>121.929</v>
      </c>
      <c r="AA515" s="24">
        <v>595.03369</v>
      </c>
      <c r="AB515" s="27">
        <v>463.10212</v>
      </c>
      <c r="AC515" s="27">
        <v>0.08355</v>
      </c>
      <c r="AD515" s="322"/>
      <c r="AE515" s="258"/>
      <c r="AF515" s="273"/>
      <c r="AG515" s="258"/>
      <c r="AH515" s="242"/>
      <c r="AI515" s="60"/>
      <c r="AJ515" s="243"/>
      <c r="AL515" s="123"/>
      <c r="AM515" s="123"/>
      <c r="AN515" s="123"/>
      <c r="AO515" s="123"/>
      <c r="AP515" s="123"/>
      <c r="AQ515" s="123"/>
      <c r="AR515" s="123"/>
      <c r="AS515" s="123"/>
    </row>
    <row r="516">
      <c r="A516" s="24">
        <v>514.0</v>
      </c>
      <c r="B516" s="258" t="s">
        <v>26</v>
      </c>
      <c r="C516" s="258" t="s">
        <v>27</v>
      </c>
      <c r="D516" s="258" t="s">
        <v>27</v>
      </c>
      <c r="E516" s="258" t="s">
        <v>205</v>
      </c>
      <c r="F516" s="258" t="s">
        <v>28</v>
      </c>
      <c r="G516" s="24">
        <v>64.0</v>
      </c>
      <c r="H516" s="258" t="s">
        <v>29</v>
      </c>
      <c r="I516" s="258" t="s">
        <v>30</v>
      </c>
      <c r="J516" s="258">
        <v>8.0</v>
      </c>
      <c r="K516" s="258" t="s">
        <v>38</v>
      </c>
      <c r="L516" s="258" t="s">
        <v>27</v>
      </c>
      <c r="M516" s="258" t="s">
        <v>27</v>
      </c>
      <c r="N516" s="258">
        <v>7.0</v>
      </c>
      <c r="O516" s="258">
        <v>5.0</v>
      </c>
      <c r="P516" s="258">
        <v>8.0</v>
      </c>
      <c r="Q516" s="258">
        <v>8.0</v>
      </c>
      <c r="R516" s="258" t="s">
        <v>27</v>
      </c>
      <c r="S516" s="258" t="s">
        <v>27</v>
      </c>
      <c r="T516" s="24">
        <v>580.348</v>
      </c>
      <c r="U516" s="24">
        <v>147.552</v>
      </c>
      <c r="V516" s="24">
        <v>185.0</v>
      </c>
      <c r="W516" s="24">
        <v>238.0</v>
      </c>
      <c r="X516" s="24">
        <v>52.88569</v>
      </c>
      <c r="Y516" s="287">
        <f t="shared" si="54"/>
        <v>76.7431</v>
      </c>
      <c r="Z516" s="258">
        <v>69.237</v>
      </c>
      <c r="AA516" s="24">
        <v>510.8772</v>
      </c>
      <c r="AB516" s="27">
        <v>441.89082</v>
      </c>
      <c r="AC516" s="27">
        <v>0.073727</v>
      </c>
      <c r="AD516" s="322"/>
      <c r="AE516" s="258"/>
      <c r="AF516" s="273"/>
      <c r="AG516" s="258"/>
      <c r="AH516" s="242"/>
      <c r="AI516" s="60"/>
      <c r="AJ516" s="243"/>
      <c r="AL516" s="123"/>
      <c r="AM516" s="123"/>
      <c r="AN516" s="123"/>
      <c r="AO516" s="123"/>
      <c r="AP516" s="123"/>
      <c r="AQ516" s="123"/>
      <c r="AR516" s="123"/>
      <c r="AS516" s="123"/>
    </row>
    <row r="517">
      <c r="A517" s="24">
        <v>515.0</v>
      </c>
      <c r="B517" s="258" t="s">
        <v>26</v>
      </c>
      <c r="C517" s="258" t="s">
        <v>27</v>
      </c>
      <c r="D517" s="258" t="s">
        <v>27</v>
      </c>
      <c r="E517" s="258" t="s">
        <v>205</v>
      </c>
      <c r="F517" s="258" t="s">
        <v>28</v>
      </c>
      <c r="G517" s="24">
        <v>64.0</v>
      </c>
      <c r="H517" s="258" t="s">
        <v>29</v>
      </c>
      <c r="I517" s="258" t="s">
        <v>30</v>
      </c>
      <c r="J517" s="258">
        <v>8.0</v>
      </c>
      <c r="K517" s="258" t="s">
        <v>39</v>
      </c>
      <c r="L517" s="258" t="s">
        <v>27</v>
      </c>
      <c r="M517" s="258" t="s">
        <v>27</v>
      </c>
      <c r="N517" s="258">
        <v>5.0</v>
      </c>
      <c r="O517" s="258">
        <v>6.0</v>
      </c>
      <c r="P517" s="258">
        <v>6.0</v>
      </c>
      <c r="Q517" s="258">
        <v>6.0</v>
      </c>
      <c r="R517" s="258" t="s">
        <v>28</v>
      </c>
      <c r="S517" s="258" t="s">
        <v>27</v>
      </c>
      <c r="T517" s="24">
        <v>331.39</v>
      </c>
      <c r="U517" s="24">
        <v>86.208</v>
      </c>
      <c r="V517" s="24">
        <v>263.0</v>
      </c>
      <c r="W517" s="24">
        <v>157.0</v>
      </c>
      <c r="X517" s="24">
        <v>314.41291</v>
      </c>
      <c r="Y517" s="287">
        <f t="shared" si="54"/>
        <v>96.1353</v>
      </c>
      <c r="Z517" s="258">
        <v>320.289</v>
      </c>
      <c r="AA517" s="24">
        <v>762.40972</v>
      </c>
      <c r="AB517" s="27">
        <v>435.28452</v>
      </c>
      <c r="AC517" s="27">
        <v>0.072542</v>
      </c>
      <c r="AD517" s="322"/>
      <c r="AE517" s="258"/>
      <c r="AF517" s="273"/>
      <c r="AG517" s="258"/>
      <c r="AH517" s="242"/>
      <c r="AI517" s="60"/>
      <c r="AJ517" s="243"/>
      <c r="AL517" s="123"/>
      <c r="AM517" s="123"/>
      <c r="AN517" s="123"/>
      <c r="AO517" s="123"/>
      <c r="AP517" s="123"/>
      <c r="AQ517" s="123"/>
      <c r="AR517" s="123"/>
      <c r="AS517" s="123"/>
    </row>
    <row r="518">
      <c r="A518" s="24">
        <v>516.0</v>
      </c>
      <c r="B518" s="258" t="s">
        <v>26</v>
      </c>
      <c r="C518" s="258" t="s">
        <v>27</v>
      </c>
      <c r="D518" s="258" t="s">
        <v>27</v>
      </c>
      <c r="E518" s="258" t="s">
        <v>205</v>
      </c>
      <c r="F518" s="258" t="s">
        <v>28</v>
      </c>
      <c r="G518" s="24">
        <v>64.0</v>
      </c>
      <c r="H518" s="258" t="s">
        <v>29</v>
      </c>
      <c r="I518" s="258" t="s">
        <v>30</v>
      </c>
      <c r="J518" s="258">
        <v>8.0</v>
      </c>
      <c r="K518" s="258" t="s">
        <v>40</v>
      </c>
      <c r="L518" s="258" t="s">
        <v>27</v>
      </c>
      <c r="M518" s="258" t="s">
        <v>28</v>
      </c>
      <c r="N518" s="258">
        <v>3.0</v>
      </c>
      <c r="O518" s="258">
        <v>4.0</v>
      </c>
      <c r="P518" s="258">
        <v>4.0</v>
      </c>
      <c r="Q518" s="258">
        <v>4.0</v>
      </c>
      <c r="R518" s="258" t="s">
        <v>28</v>
      </c>
      <c r="S518" s="258" t="s">
        <v>27</v>
      </c>
      <c r="T518" s="24">
        <v>379.262</v>
      </c>
      <c r="U518" s="24">
        <v>142.207</v>
      </c>
      <c r="V518" s="24">
        <v>215.0</v>
      </c>
      <c r="W518" s="24">
        <v>283.0</v>
      </c>
      <c r="X518" s="24">
        <v>98.96627</v>
      </c>
      <c r="Y518" s="287">
        <f t="shared" si="54"/>
        <v>87.6909</v>
      </c>
      <c r="Z518" s="258">
        <v>106.564</v>
      </c>
      <c r="AA518" s="24">
        <v>572.77639</v>
      </c>
      <c r="AB518" s="27">
        <v>459.83482</v>
      </c>
      <c r="AC518" s="27">
        <v>0.083456</v>
      </c>
      <c r="AD518" s="322"/>
      <c r="AE518" s="258"/>
      <c r="AF518" s="273"/>
      <c r="AG518" s="258"/>
      <c r="AH518" s="242"/>
      <c r="AI518" s="60"/>
      <c r="AJ518" s="243"/>
      <c r="AL518" s="123"/>
      <c r="AM518" s="123"/>
      <c r="AN518" s="123"/>
      <c r="AO518" s="123"/>
      <c r="AP518" s="123"/>
      <c r="AQ518" s="123"/>
      <c r="AR518" s="123"/>
      <c r="AS518" s="123"/>
    </row>
    <row r="519">
      <c r="A519" s="132">
        <v>517.0</v>
      </c>
      <c r="B519" s="263" t="s">
        <v>26</v>
      </c>
      <c r="C519" s="263" t="s">
        <v>27</v>
      </c>
      <c r="D519" s="263" t="s">
        <v>27</v>
      </c>
      <c r="E519" s="263" t="s">
        <v>205</v>
      </c>
      <c r="F519" s="263" t="s">
        <v>28</v>
      </c>
      <c r="G519" s="132">
        <v>64.0</v>
      </c>
      <c r="H519" s="263" t="s">
        <v>29</v>
      </c>
      <c r="I519" s="263" t="s">
        <v>30</v>
      </c>
      <c r="J519" s="263">
        <v>8.0</v>
      </c>
      <c r="K519" s="263" t="s">
        <v>41</v>
      </c>
      <c r="L519" s="263" t="s">
        <v>27</v>
      </c>
      <c r="M519" s="263" t="s">
        <v>27</v>
      </c>
      <c r="N519" s="263">
        <v>4.0</v>
      </c>
      <c r="O519" s="263">
        <v>0.0</v>
      </c>
      <c r="P519" s="263">
        <v>6.0</v>
      </c>
      <c r="Q519" s="263">
        <v>3.0</v>
      </c>
      <c r="R519" s="263" t="s">
        <v>28</v>
      </c>
      <c r="S519" s="263" t="s">
        <v>27</v>
      </c>
      <c r="T519" s="263"/>
      <c r="U519" s="263"/>
      <c r="V519" s="263"/>
      <c r="W519" s="263"/>
      <c r="X519" s="263"/>
      <c r="Y519" s="263"/>
      <c r="Z519" s="263"/>
      <c r="AA519" s="263"/>
      <c r="AB519" s="263"/>
      <c r="AC519" s="263"/>
      <c r="AD519" s="271"/>
      <c r="AE519" s="263"/>
      <c r="AF519" s="277"/>
      <c r="AG519" s="323" t="s">
        <v>206</v>
      </c>
      <c r="AH519" s="242"/>
      <c r="AI519" s="60"/>
      <c r="AJ519" s="243"/>
      <c r="AL519" s="123"/>
      <c r="AM519" s="123"/>
      <c r="AN519" s="123"/>
      <c r="AO519" s="123"/>
      <c r="AP519" s="123"/>
      <c r="AQ519" s="123"/>
      <c r="AR519" s="123"/>
      <c r="AS519" s="123"/>
    </row>
    <row r="520">
      <c r="A520" s="24">
        <v>518.0</v>
      </c>
      <c r="B520" s="258" t="s">
        <v>26</v>
      </c>
      <c r="C520" s="258" t="s">
        <v>27</v>
      </c>
      <c r="D520" s="258" t="s">
        <v>27</v>
      </c>
      <c r="E520" s="258" t="s">
        <v>205</v>
      </c>
      <c r="F520" s="258" t="s">
        <v>28</v>
      </c>
      <c r="G520" s="24">
        <v>64.0</v>
      </c>
      <c r="H520" s="258" t="s">
        <v>29</v>
      </c>
      <c r="I520" s="258" t="s">
        <v>30</v>
      </c>
      <c r="J520" s="258">
        <v>8.0</v>
      </c>
      <c r="K520" s="258" t="s">
        <v>42</v>
      </c>
      <c r="L520" s="258" t="s">
        <v>27</v>
      </c>
      <c r="M520" s="258" t="s">
        <v>28</v>
      </c>
      <c r="N520" s="258">
        <v>1.0</v>
      </c>
      <c r="O520" s="258">
        <v>5.0</v>
      </c>
      <c r="P520" s="258">
        <v>2.0</v>
      </c>
      <c r="Q520" s="258">
        <v>2.0</v>
      </c>
      <c r="R520" s="258" t="s">
        <v>27</v>
      </c>
      <c r="S520" s="258" t="s">
        <v>27</v>
      </c>
      <c r="T520" s="24">
        <v>268.0</v>
      </c>
      <c r="U520" s="24">
        <v>64.96</v>
      </c>
      <c r="V520" s="24">
        <v>223.0</v>
      </c>
      <c r="W520" s="24">
        <v>114.0</v>
      </c>
      <c r="X520" s="24">
        <v>140.59631</v>
      </c>
      <c r="Y520" s="287">
        <f t="shared" ref="Y520:Y526" si="55">iferror(round(X520/(AA520-AB520-AC520)*100,4),"")</f>
        <v>92.5445</v>
      </c>
      <c r="Z520" s="258">
        <v>139.706</v>
      </c>
      <c r="AA520" s="24">
        <v>592.34869</v>
      </c>
      <c r="AB520" s="27">
        <v>440.35347</v>
      </c>
      <c r="AC520" s="27">
        <v>0.072232</v>
      </c>
      <c r="AD520" s="322"/>
      <c r="AE520" s="258"/>
      <c r="AF520" s="273"/>
      <c r="AG520" s="258"/>
      <c r="AH520" s="242"/>
      <c r="AI520" s="60"/>
      <c r="AJ520" s="243"/>
      <c r="AL520" s="123"/>
      <c r="AM520" s="123"/>
      <c r="AN520" s="123"/>
      <c r="AO520" s="123"/>
      <c r="AP520" s="123"/>
      <c r="AQ520" s="123"/>
      <c r="AR520" s="123"/>
      <c r="AS520" s="123"/>
    </row>
    <row r="521">
      <c r="A521" s="24">
        <v>519.0</v>
      </c>
      <c r="B521" s="258" t="s">
        <v>26</v>
      </c>
      <c r="C521" s="258" t="s">
        <v>27</v>
      </c>
      <c r="D521" s="258" t="s">
        <v>27</v>
      </c>
      <c r="E521" s="258" t="s">
        <v>205</v>
      </c>
      <c r="F521" s="258" t="s">
        <v>28</v>
      </c>
      <c r="G521" s="24">
        <v>64.0</v>
      </c>
      <c r="H521" s="258" t="s">
        <v>29</v>
      </c>
      <c r="I521" s="258" t="s">
        <v>30</v>
      </c>
      <c r="J521" s="258">
        <v>8.0</v>
      </c>
      <c r="K521" s="258" t="s">
        <v>43</v>
      </c>
      <c r="L521" s="258" t="s">
        <v>27</v>
      </c>
      <c r="M521" s="258" t="s">
        <v>27</v>
      </c>
      <c r="N521" s="258">
        <v>1.0</v>
      </c>
      <c r="O521" s="258">
        <v>0.0</v>
      </c>
      <c r="P521" s="258">
        <v>2.0</v>
      </c>
      <c r="Q521" s="258">
        <v>2.0</v>
      </c>
      <c r="R521" s="258" t="s">
        <v>28</v>
      </c>
      <c r="S521" s="258" t="s">
        <v>27</v>
      </c>
      <c r="T521" s="24">
        <v>113.728</v>
      </c>
      <c r="U521" s="24">
        <v>42.624</v>
      </c>
      <c r="V521" s="24">
        <v>86.0</v>
      </c>
      <c r="W521" s="24">
        <v>71.0</v>
      </c>
      <c r="X521" s="24">
        <v>614.17103</v>
      </c>
      <c r="Y521" s="287">
        <f t="shared" si="55"/>
        <v>98.5927</v>
      </c>
      <c r="Z521" s="258">
        <v>616.029</v>
      </c>
      <c r="AA521" s="24">
        <v>1058.000494</v>
      </c>
      <c r="AB521" s="27">
        <v>434.95687</v>
      </c>
      <c r="AC521" s="27">
        <v>0.106117</v>
      </c>
      <c r="AD521" s="322"/>
      <c r="AE521" s="258"/>
      <c r="AF521" s="273"/>
      <c r="AG521" s="258"/>
      <c r="AH521" s="242"/>
      <c r="AI521" s="60"/>
      <c r="AJ521" s="243"/>
      <c r="AL521" s="123"/>
      <c r="AM521" s="123"/>
      <c r="AN521" s="123"/>
      <c r="AO521" s="123"/>
      <c r="AP521" s="123"/>
      <c r="AQ521" s="123"/>
      <c r="AR521" s="123"/>
      <c r="AS521" s="123"/>
    </row>
    <row r="522">
      <c r="A522" s="24">
        <v>520.0</v>
      </c>
      <c r="B522" s="258" t="s">
        <v>26</v>
      </c>
      <c r="C522" s="258" t="s">
        <v>27</v>
      </c>
      <c r="D522" s="258" t="s">
        <v>27</v>
      </c>
      <c r="E522" s="258" t="s">
        <v>205</v>
      </c>
      <c r="F522" s="258" t="s">
        <v>28</v>
      </c>
      <c r="G522" s="24">
        <v>64.0</v>
      </c>
      <c r="H522" s="258" t="s">
        <v>29</v>
      </c>
      <c r="I522" s="258" t="s">
        <v>30</v>
      </c>
      <c r="J522" s="258">
        <v>8.0</v>
      </c>
      <c r="K522" s="258" t="s">
        <v>44</v>
      </c>
      <c r="L522" s="258" t="s">
        <v>27</v>
      </c>
      <c r="M522" s="258" t="s">
        <v>28</v>
      </c>
      <c r="N522" s="258">
        <v>1.0</v>
      </c>
      <c r="O522" s="258">
        <v>4.0</v>
      </c>
      <c r="P522" s="258">
        <v>2.0</v>
      </c>
      <c r="Q522" s="258">
        <v>2.0</v>
      </c>
      <c r="R522" s="258" t="s">
        <v>27</v>
      </c>
      <c r="S522" s="258" t="s">
        <v>28</v>
      </c>
      <c r="T522" s="24">
        <v>302.78</v>
      </c>
      <c r="U522" s="24">
        <v>81.375</v>
      </c>
      <c r="V522" s="24">
        <v>252.0</v>
      </c>
      <c r="W522" s="24">
        <v>72.0</v>
      </c>
      <c r="X522" s="24">
        <v>41.79863</v>
      </c>
      <c r="Y522" s="287">
        <f t="shared" si="55"/>
        <v>78.3229</v>
      </c>
      <c r="Z522" s="258">
        <v>39.738</v>
      </c>
      <c r="AA522" s="24">
        <v>522.51131</v>
      </c>
      <c r="AB522" s="27">
        <v>469.06327</v>
      </c>
      <c r="AC522" s="27">
        <v>0.081008</v>
      </c>
      <c r="AD522" s="322"/>
      <c r="AE522" s="258"/>
      <c r="AF522" s="273"/>
      <c r="AG522" s="258"/>
      <c r="AH522" s="242"/>
      <c r="AI522" s="60"/>
      <c r="AJ522" s="243"/>
      <c r="AL522" s="123"/>
      <c r="AM522" s="123"/>
      <c r="AN522" s="123"/>
      <c r="AO522" s="123"/>
      <c r="AP522" s="123"/>
      <c r="AQ522" s="123"/>
      <c r="AR522" s="123"/>
      <c r="AS522" s="123"/>
    </row>
    <row r="523">
      <c r="A523" s="24">
        <v>521.0</v>
      </c>
      <c r="B523" s="258" t="s">
        <v>26</v>
      </c>
      <c r="C523" s="258" t="s">
        <v>27</v>
      </c>
      <c r="D523" s="258" t="s">
        <v>27</v>
      </c>
      <c r="E523" s="258" t="s">
        <v>205</v>
      </c>
      <c r="F523" s="258" t="s">
        <v>28</v>
      </c>
      <c r="G523" s="24">
        <v>64.0</v>
      </c>
      <c r="H523" s="258" t="s">
        <v>29</v>
      </c>
      <c r="I523" s="258" t="s">
        <v>30</v>
      </c>
      <c r="J523" s="258">
        <v>8.0</v>
      </c>
      <c r="K523" s="258" t="s">
        <v>45</v>
      </c>
      <c r="L523" s="258" t="s">
        <v>27</v>
      </c>
      <c r="M523" s="258" t="s">
        <v>27</v>
      </c>
      <c r="N523" s="258">
        <v>1.0</v>
      </c>
      <c r="O523" s="258">
        <v>4.0</v>
      </c>
      <c r="P523" s="258">
        <v>2.0</v>
      </c>
      <c r="Q523" s="258">
        <v>2.0</v>
      </c>
      <c r="R523" s="258" t="s">
        <v>28</v>
      </c>
      <c r="S523" s="258" t="s">
        <v>27</v>
      </c>
      <c r="T523" s="24">
        <v>216.352</v>
      </c>
      <c r="U523" s="24">
        <v>58.079</v>
      </c>
      <c r="V523" s="24">
        <v>215.0</v>
      </c>
      <c r="W523" s="24">
        <v>108.0</v>
      </c>
      <c r="X523" s="24">
        <v>41.95914</v>
      </c>
      <c r="Y523" s="287">
        <f t="shared" si="55"/>
        <v>79.4093</v>
      </c>
      <c r="Z523" s="258">
        <v>39.854</v>
      </c>
      <c r="AA523" s="24">
        <v>513.04907</v>
      </c>
      <c r="AB523" s="27">
        <v>460.12057</v>
      </c>
      <c r="AC523" s="27">
        <v>0.08943</v>
      </c>
      <c r="AD523" s="322"/>
      <c r="AE523" s="258"/>
      <c r="AF523" s="273"/>
      <c r="AG523" s="258"/>
      <c r="AH523" s="242"/>
      <c r="AI523" s="60"/>
      <c r="AJ523" s="243"/>
      <c r="AL523" s="123"/>
      <c r="AM523" s="123"/>
      <c r="AN523" s="123"/>
      <c r="AO523" s="123"/>
      <c r="AP523" s="123"/>
      <c r="AQ523" s="123"/>
      <c r="AR523" s="123"/>
      <c r="AS523" s="123"/>
    </row>
    <row r="524">
      <c r="A524" s="24">
        <v>522.0</v>
      </c>
      <c r="B524" s="37" t="s">
        <v>26</v>
      </c>
      <c r="C524" s="37" t="s">
        <v>27</v>
      </c>
      <c r="D524" s="37" t="s">
        <v>27</v>
      </c>
      <c r="E524" s="258" t="s">
        <v>205</v>
      </c>
      <c r="F524" s="37" t="s">
        <v>28</v>
      </c>
      <c r="G524" s="24">
        <v>64.0</v>
      </c>
      <c r="H524" s="37" t="s">
        <v>29</v>
      </c>
      <c r="I524" s="37" t="s">
        <v>30</v>
      </c>
      <c r="J524" s="37">
        <v>8.0</v>
      </c>
      <c r="K524" s="37" t="s">
        <v>46</v>
      </c>
      <c r="L524" s="37" t="s">
        <v>27</v>
      </c>
      <c r="M524" s="37" t="s">
        <v>27</v>
      </c>
      <c r="N524" s="37">
        <v>1.0</v>
      </c>
      <c r="O524" s="37">
        <v>0.0</v>
      </c>
      <c r="P524" s="37">
        <v>3.0</v>
      </c>
      <c r="Q524" s="37">
        <v>3.0</v>
      </c>
      <c r="R524" s="37" t="s">
        <v>28</v>
      </c>
      <c r="S524" s="37" t="s">
        <v>27</v>
      </c>
      <c r="T524" s="27">
        <v>432.702</v>
      </c>
      <c r="U524" s="27">
        <v>183.325</v>
      </c>
      <c r="V524" s="27">
        <v>320.0</v>
      </c>
      <c r="W524" s="27">
        <v>328.0</v>
      </c>
      <c r="X524" s="27">
        <v>248.92937</v>
      </c>
      <c r="Y524" s="287">
        <f t="shared" si="55"/>
        <v>94.2125</v>
      </c>
      <c r="Z524" s="37">
        <v>254.778</v>
      </c>
      <c r="AA524" s="27">
        <v>710.00644</v>
      </c>
      <c r="AB524" s="27">
        <v>445.67801</v>
      </c>
      <c r="AC524" s="27">
        <v>0.107318</v>
      </c>
      <c r="AD524" s="324"/>
      <c r="AE524" s="37"/>
      <c r="AF524" s="325"/>
      <c r="AG524" s="37"/>
      <c r="AH524" s="242"/>
      <c r="AI524" s="60"/>
      <c r="AJ524" s="243"/>
      <c r="AL524" s="123"/>
      <c r="AM524" s="123"/>
      <c r="AN524" s="123"/>
      <c r="AO524" s="123"/>
      <c r="AP524" s="123"/>
      <c r="AQ524" s="123"/>
      <c r="AR524" s="123"/>
      <c r="AS524" s="123"/>
    </row>
    <row r="525">
      <c r="A525" s="24">
        <v>523.0</v>
      </c>
      <c r="B525" s="258" t="s">
        <v>26</v>
      </c>
      <c r="C525" s="258" t="s">
        <v>27</v>
      </c>
      <c r="D525" s="258" t="s">
        <v>27</v>
      </c>
      <c r="E525" s="258" t="s">
        <v>205</v>
      </c>
      <c r="F525" s="258" t="s">
        <v>28</v>
      </c>
      <c r="G525" s="24">
        <v>64.0</v>
      </c>
      <c r="H525" s="258" t="s">
        <v>29</v>
      </c>
      <c r="I525" s="258" t="s">
        <v>30</v>
      </c>
      <c r="J525" s="258">
        <v>8.0</v>
      </c>
      <c r="K525" s="258" t="s">
        <v>47</v>
      </c>
      <c r="L525" s="258" t="s">
        <v>27</v>
      </c>
      <c r="M525" s="258" t="s">
        <v>27</v>
      </c>
      <c r="N525" s="258">
        <v>2.0</v>
      </c>
      <c r="O525" s="258">
        <v>3.0</v>
      </c>
      <c r="P525" s="258">
        <v>3.0</v>
      </c>
      <c r="Q525" s="258">
        <v>2.0</v>
      </c>
      <c r="R525" s="258" t="s">
        <v>28</v>
      </c>
      <c r="S525" s="258" t="s">
        <v>28</v>
      </c>
      <c r="T525" s="24">
        <v>260.094</v>
      </c>
      <c r="U525" s="24">
        <v>41.408</v>
      </c>
      <c r="V525" s="24">
        <v>272.0</v>
      </c>
      <c r="W525" s="24">
        <v>41.0</v>
      </c>
      <c r="X525" s="24">
        <v>134.1249</v>
      </c>
      <c r="Y525" s="287">
        <f t="shared" si="55"/>
        <v>92.6655</v>
      </c>
      <c r="Z525" s="258">
        <v>133.59</v>
      </c>
      <c r="AA525" s="24">
        <v>612.03066</v>
      </c>
      <c r="AB525" s="27">
        <v>467.21698</v>
      </c>
      <c r="AC525" s="27">
        <v>0.072832</v>
      </c>
      <c r="AD525" s="322"/>
      <c r="AE525" s="258"/>
      <c r="AF525" s="273"/>
      <c r="AG525" s="258"/>
      <c r="AH525" s="242"/>
      <c r="AI525" s="60"/>
      <c r="AJ525" s="243"/>
      <c r="AL525" s="123"/>
      <c r="AM525" s="123"/>
      <c r="AN525" s="123"/>
      <c r="AO525" s="123"/>
      <c r="AP525" s="123"/>
      <c r="AQ525" s="123"/>
      <c r="AR525" s="123"/>
      <c r="AS525" s="123"/>
    </row>
    <row r="526">
      <c r="A526" s="24">
        <v>524.0</v>
      </c>
      <c r="B526" s="258" t="s">
        <v>26</v>
      </c>
      <c r="C526" s="258" t="s">
        <v>27</v>
      </c>
      <c r="D526" s="258" t="s">
        <v>27</v>
      </c>
      <c r="E526" s="258" t="s">
        <v>205</v>
      </c>
      <c r="F526" s="258" t="s">
        <v>28</v>
      </c>
      <c r="G526" s="24">
        <v>64.0</v>
      </c>
      <c r="H526" s="258" t="s">
        <v>29</v>
      </c>
      <c r="I526" s="258" t="s">
        <v>30</v>
      </c>
      <c r="J526" s="258">
        <v>8.0</v>
      </c>
      <c r="K526" s="258" t="s">
        <v>48</v>
      </c>
      <c r="L526" s="258" t="s">
        <v>27</v>
      </c>
      <c r="M526" s="258" t="s">
        <v>27</v>
      </c>
      <c r="N526" s="258">
        <v>2.0</v>
      </c>
      <c r="O526" s="258">
        <v>2.0</v>
      </c>
      <c r="P526" s="258">
        <v>4.0</v>
      </c>
      <c r="Q526" s="258">
        <v>3.0</v>
      </c>
      <c r="R526" s="258" t="s">
        <v>28</v>
      </c>
      <c r="S526" s="258" t="s">
        <v>27</v>
      </c>
      <c r="T526" s="24">
        <v>318.912</v>
      </c>
      <c r="U526" s="24">
        <v>116.0</v>
      </c>
      <c r="V526" s="24">
        <v>90.0</v>
      </c>
      <c r="W526" s="24">
        <v>195.0</v>
      </c>
      <c r="X526" s="24">
        <v>171.61139</v>
      </c>
      <c r="Y526" s="287">
        <f t="shared" si="55"/>
        <v>92.9521</v>
      </c>
      <c r="Z526" s="258">
        <v>168.651</v>
      </c>
      <c r="AA526" s="24">
        <v>621.98966</v>
      </c>
      <c r="AB526" s="27">
        <v>437.25161</v>
      </c>
      <c r="AC526" s="27">
        <v>0.114648</v>
      </c>
      <c r="AD526" s="322"/>
      <c r="AE526" s="258"/>
      <c r="AF526" s="273"/>
      <c r="AG526" s="258"/>
      <c r="AH526" s="242"/>
      <c r="AI526" s="60"/>
      <c r="AJ526" s="243"/>
      <c r="AL526" s="123"/>
      <c r="AM526" s="123"/>
      <c r="AN526" s="123"/>
      <c r="AO526" s="123"/>
      <c r="AP526" s="123"/>
      <c r="AQ526" s="123"/>
      <c r="AR526" s="123"/>
      <c r="AS526" s="123"/>
    </row>
    <row r="527">
      <c r="A527" s="24">
        <v>525.0</v>
      </c>
      <c r="B527" s="258" t="s">
        <v>26</v>
      </c>
      <c r="C527" s="258" t="s">
        <v>27</v>
      </c>
      <c r="D527" s="258" t="s">
        <v>27</v>
      </c>
      <c r="E527" s="258" t="s">
        <v>205</v>
      </c>
      <c r="F527" s="258" t="s">
        <v>28</v>
      </c>
      <c r="G527" s="24">
        <v>64.0</v>
      </c>
      <c r="H527" s="258" t="s">
        <v>29</v>
      </c>
      <c r="I527" s="258" t="s">
        <v>30</v>
      </c>
      <c r="J527" s="258">
        <v>8.0</v>
      </c>
      <c r="K527" s="258" t="s">
        <v>49</v>
      </c>
      <c r="L527" s="258" t="s">
        <v>27</v>
      </c>
      <c r="M527" s="258" t="s">
        <v>28</v>
      </c>
      <c r="N527" s="258">
        <v>1.0</v>
      </c>
      <c r="O527" s="258">
        <v>6.0</v>
      </c>
      <c r="P527" s="258">
        <v>2.0</v>
      </c>
      <c r="Q527" s="258">
        <v>2.0</v>
      </c>
      <c r="R527" s="258" t="s">
        <v>28</v>
      </c>
      <c r="S527" s="258" t="s">
        <v>28</v>
      </c>
      <c r="T527" s="24">
        <v>614.491</v>
      </c>
      <c r="U527" s="24">
        <v>195.423</v>
      </c>
      <c r="V527" s="24">
        <v>181.0</v>
      </c>
      <c r="W527" s="24">
        <v>169.0</v>
      </c>
      <c r="X527" s="24">
        <v>343.39555</v>
      </c>
      <c r="Y527" s="287">
        <f>iferror(X527/(AA527-AB527-AC527)*100,"")</f>
        <v>95.77852841</v>
      </c>
      <c r="Z527" s="258">
        <v>351.784</v>
      </c>
      <c r="AA527" s="24">
        <v>792.83063</v>
      </c>
      <c r="AB527" s="27">
        <v>434.22753</v>
      </c>
      <c r="AC527" s="27">
        <v>0.072273</v>
      </c>
      <c r="AD527" s="322"/>
      <c r="AE527" s="258"/>
      <c r="AF527" s="273"/>
      <c r="AG527" s="258"/>
      <c r="AH527" s="242"/>
      <c r="AI527" s="60"/>
      <c r="AJ527" s="243"/>
      <c r="AL527" s="123"/>
      <c r="AM527" s="123"/>
      <c r="AN527" s="123"/>
      <c r="AO527" s="123"/>
      <c r="AP527" s="123"/>
      <c r="AQ527" s="123"/>
      <c r="AR527" s="123"/>
      <c r="AS527" s="123"/>
    </row>
    <row r="528">
      <c r="A528" s="24">
        <v>526.0</v>
      </c>
      <c r="B528" s="258" t="s">
        <v>26</v>
      </c>
      <c r="C528" s="258" t="s">
        <v>27</v>
      </c>
      <c r="D528" s="258" t="s">
        <v>27</v>
      </c>
      <c r="E528" s="258" t="s">
        <v>205</v>
      </c>
      <c r="F528" s="258" t="s">
        <v>28</v>
      </c>
      <c r="G528" s="24">
        <v>64.0</v>
      </c>
      <c r="H528" s="258" t="s">
        <v>29</v>
      </c>
      <c r="I528" s="258" t="s">
        <v>30</v>
      </c>
      <c r="J528" s="258">
        <v>8.0</v>
      </c>
      <c r="K528" s="258" t="s">
        <v>50</v>
      </c>
      <c r="L528" s="258" t="s">
        <v>27</v>
      </c>
      <c r="M528" s="258" t="s">
        <v>27</v>
      </c>
      <c r="N528" s="258">
        <v>2.0</v>
      </c>
      <c r="O528" s="258">
        <v>3.0</v>
      </c>
      <c r="P528" s="258">
        <v>5.0</v>
      </c>
      <c r="Q528" s="258">
        <v>5.0</v>
      </c>
      <c r="R528" s="258" t="s">
        <v>28</v>
      </c>
      <c r="S528" s="258" t="s">
        <v>27</v>
      </c>
      <c r="T528" s="24">
        <v>448.124</v>
      </c>
      <c r="U528" s="24">
        <v>158.207</v>
      </c>
      <c r="V528" s="24">
        <v>198.0</v>
      </c>
      <c r="W528" s="24">
        <v>258.0</v>
      </c>
      <c r="X528" s="24">
        <v>94.53889</v>
      </c>
      <c r="Y528" s="287">
        <f>iferror(round(X528/(AA528-AB528-AC528)*100,4),"")</f>
        <v>86.3814</v>
      </c>
      <c r="Z528" s="258">
        <v>96.606</v>
      </c>
      <c r="AA528" s="24">
        <v>566.69714</v>
      </c>
      <c r="AB528" s="27">
        <v>457.18157</v>
      </c>
      <c r="AC528" s="27">
        <v>0.071961</v>
      </c>
      <c r="AD528" s="322"/>
      <c r="AE528" s="258"/>
      <c r="AF528" s="273"/>
      <c r="AG528" s="258"/>
      <c r="AH528" s="242"/>
      <c r="AI528" s="60"/>
      <c r="AJ528" s="243"/>
      <c r="AL528" s="123"/>
      <c r="AM528" s="123"/>
      <c r="AN528" s="123"/>
      <c r="AO528" s="123"/>
      <c r="AP528" s="123"/>
      <c r="AQ528" s="123"/>
      <c r="AR528" s="123"/>
      <c r="AS528" s="123"/>
    </row>
    <row r="529">
      <c r="A529" s="24">
        <v>527.0</v>
      </c>
      <c r="B529" s="258" t="s">
        <v>26</v>
      </c>
      <c r="C529" s="258" t="s">
        <v>27</v>
      </c>
      <c r="D529" s="258" t="s">
        <v>27</v>
      </c>
      <c r="E529" s="258" t="s">
        <v>205</v>
      </c>
      <c r="F529" s="258" t="s">
        <v>28</v>
      </c>
      <c r="G529" s="24">
        <v>64.0</v>
      </c>
      <c r="H529" s="258" t="s">
        <v>29</v>
      </c>
      <c r="I529" s="258" t="s">
        <v>30</v>
      </c>
      <c r="J529" s="258">
        <v>8.0</v>
      </c>
      <c r="K529" s="258" t="s">
        <v>51</v>
      </c>
      <c r="L529" s="258" t="s">
        <v>27</v>
      </c>
      <c r="M529" s="258" t="s">
        <v>27</v>
      </c>
      <c r="N529" s="258">
        <v>3.0</v>
      </c>
      <c r="O529" s="258">
        <v>4.0</v>
      </c>
      <c r="P529" s="258">
        <v>6.0</v>
      </c>
      <c r="Q529" s="258">
        <v>4.0</v>
      </c>
      <c r="R529" s="258" t="s">
        <v>28</v>
      </c>
      <c r="S529" s="258" t="s">
        <v>27</v>
      </c>
      <c r="T529" s="258"/>
      <c r="U529" s="258"/>
      <c r="V529" s="258"/>
      <c r="W529" s="258"/>
      <c r="X529" s="258"/>
      <c r="Y529" s="287" t="str">
        <f>iferror(X529/(AA529-AB529-AC529)*100,"")</f>
        <v/>
      </c>
      <c r="Z529" s="258" t="s">
        <v>208</v>
      </c>
      <c r="AA529" s="258"/>
      <c r="AB529" s="37"/>
      <c r="AC529" s="37"/>
      <c r="AD529" s="322"/>
      <c r="AE529" s="258"/>
      <c r="AF529" s="273"/>
      <c r="AG529" s="258"/>
      <c r="AH529" s="242"/>
      <c r="AI529" s="60"/>
      <c r="AJ529" s="243"/>
      <c r="AL529" s="123"/>
      <c r="AM529" s="123"/>
      <c r="AN529" s="123"/>
      <c r="AO529" s="123"/>
      <c r="AP529" s="123"/>
      <c r="AQ529" s="123"/>
      <c r="AR529" s="123"/>
      <c r="AS529" s="123"/>
    </row>
    <row r="530">
      <c r="A530" s="132">
        <v>528.0</v>
      </c>
      <c r="B530" s="263" t="s">
        <v>26</v>
      </c>
      <c r="C530" s="263" t="s">
        <v>27</v>
      </c>
      <c r="D530" s="263" t="s">
        <v>27</v>
      </c>
      <c r="E530" s="263" t="s">
        <v>205</v>
      </c>
      <c r="F530" s="263" t="s">
        <v>28</v>
      </c>
      <c r="G530" s="132">
        <v>64.0</v>
      </c>
      <c r="H530" s="263" t="s">
        <v>29</v>
      </c>
      <c r="I530" s="263" t="s">
        <v>30</v>
      </c>
      <c r="J530" s="263">
        <v>8.0</v>
      </c>
      <c r="K530" s="263" t="s">
        <v>52</v>
      </c>
      <c r="L530" s="263" t="s">
        <v>27</v>
      </c>
      <c r="M530" s="263" t="s">
        <v>27</v>
      </c>
      <c r="N530" s="263">
        <v>0.0</v>
      </c>
      <c r="O530" s="263">
        <v>0.0</v>
      </c>
      <c r="P530" s="263">
        <v>3.0</v>
      </c>
      <c r="Q530" s="263">
        <v>2.0</v>
      </c>
      <c r="R530" s="263" t="s">
        <v>28</v>
      </c>
      <c r="S530" s="263" t="s">
        <v>27</v>
      </c>
      <c r="T530" s="263"/>
      <c r="U530" s="263"/>
      <c r="V530" s="263"/>
      <c r="W530" s="263"/>
      <c r="X530" s="263"/>
      <c r="Y530" s="263"/>
      <c r="Z530" s="263"/>
      <c r="AA530" s="263"/>
      <c r="AB530" s="263"/>
      <c r="AC530" s="326"/>
      <c r="AD530" s="327"/>
      <c r="AE530" s="326"/>
      <c r="AF530" s="328"/>
      <c r="AG530" s="329" t="s">
        <v>207</v>
      </c>
      <c r="AH530" s="242"/>
      <c r="AI530" s="60"/>
      <c r="AJ530" s="243"/>
      <c r="AL530" s="123"/>
      <c r="AM530" s="123"/>
      <c r="AN530" s="123"/>
      <c r="AO530" s="123"/>
      <c r="AP530" s="123"/>
      <c r="AQ530" s="123"/>
      <c r="AR530" s="123"/>
      <c r="AS530" s="123"/>
    </row>
    <row r="531">
      <c r="A531" s="330">
        <v>529.0</v>
      </c>
      <c r="B531" s="258" t="s">
        <v>26</v>
      </c>
      <c r="C531" s="258" t="s">
        <v>27</v>
      </c>
      <c r="D531" s="258" t="s">
        <v>27</v>
      </c>
      <c r="E531" s="258" t="s">
        <v>205</v>
      </c>
      <c r="F531" s="258" t="s">
        <v>28</v>
      </c>
      <c r="G531" s="24">
        <v>64.0</v>
      </c>
      <c r="H531" s="331">
        <v>3090.0</v>
      </c>
      <c r="I531" s="331" t="s">
        <v>30</v>
      </c>
      <c r="J531" s="331">
        <v>1.0</v>
      </c>
      <c r="K531" s="258" t="s">
        <v>31</v>
      </c>
      <c r="L531" s="332"/>
      <c r="M531" s="332"/>
      <c r="N531" s="332"/>
      <c r="O531" s="332"/>
      <c r="P531" s="332"/>
      <c r="Q531" s="332"/>
      <c r="R531" s="332"/>
      <c r="S531" s="332"/>
      <c r="T531" s="332"/>
      <c r="U531" s="332"/>
      <c r="V531" s="332"/>
      <c r="W531" s="332"/>
      <c r="X531" s="332"/>
      <c r="Y531" s="332"/>
      <c r="Z531" s="331">
        <v>274.68</v>
      </c>
      <c r="AA531" s="258">
        <v>171.854</v>
      </c>
      <c r="AB531" s="332"/>
      <c r="AC531" s="333"/>
      <c r="AD531" s="334"/>
      <c r="AE531" s="333"/>
      <c r="AF531" s="335"/>
      <c r="AG531" s="333"/>
      <c r="AH531" s="242"/>
      <c r="AI531" s="60"/>
      <c r="AJ531" s="243"/>
      <c r="AL531" s="123"/>
      <c r="AM531" s="123"/>
      <c r="AN531" s="123"/>
      <c r="AO531" s="123"/>
      <c r="AP531" s="123"/>
      <c r="AQ531" s="123"/>
      <c r="AR531" s="123"/>
      <c r="AS531" s="123"/>
    </row>
    <row r="532">
      <c r="A532" s="330">
        <v>530.0</v>
      </c>
      <c r="B532" s="258" t="s">
        <v>26</v>
      </c>
      <c r="C532" s="258" t="s">
        <v>27</v>
      </c>
      <c r="D532" s="258" t="s">
        <v>27</v>
      </c>
      <c r="E532" s="258" t="s">
        <v>205</v>
      </c>
      <c r="F532" s="258" t="s">
        <v>28</v>
      </c>
      <c r="G532" s="24">
        <v>64.0</v>
      </c>
      <c r="H532" s="331">
        <v>3090.0</v>
      </c>
      <c r="I532" s="331" t="s">
        <v>30</v>
      </c>
      <c r="J532" s="331">
        <v>1.0</v>
      </c>
      <c r="K532" s="258" t="s">
        <v>32</v>
      </c>
      <c r="L532" s="332"/>
      <c r="M532" s="332"/>
      <c r="N532" s="332"/>
      <c r="O532" s="332"/>
      <c r="P532" s="332"/>
      <c r="Q532" s="332"/>
      <c r="R532" s="332"/>
      <c r="S532" s="332"/>
      <c r="T532" s="332"/>
      <c r="U532" s="332"/>
      <c r="V532" s="332"/>
      <c r="W532" s="332"/>
      <c r="X532" s="332"/>
      <c r="Y532" s="332"/>
      <c r="Z532" s="331">
        <v>134.81</v>
      </c>
      <c r="AA532" s="258">
        <v>48.394</v>
      </c>
      <c r="AB532" s="332"/>
      <c r="AC532" s="332"/>
      <c r="AD532" s="336"/>
      <c r="AE532" s="332"/>
      <c r="AF532" s="337"/>
      <c r="AG532" s="332"/>
      <c r="AH532" s="242"/>
      <c r="AI532" s="60"/>
      <c r="AJ532" s="243"/>
      <c r="AL532" s="123"/>
      <c r="AM532" s="123"/>
      <c r="AN532" s="123"/>
      <c r="AO532" s="123"/>
      <c r="AP532" s="123"/>
      <c r="AQ532" s="123"/>
      <c r="AR532" s="123"/>
      <c r="AS532" s="123"/>
    </row>
    <row r="533">
      <c r="A533" s="330">
        <v>531.0</v>
      </c>
      <c r="B533" s="258" t="s">
        <v>26</v>
      </c>
      <c r="C533" s="258" t="s">
        <v>27</v>
      </c>
      <c r="D533" s="258" t="s">
        <v>27</v>
      </c>
      <c r="E533" s="258" t="s">
        <v>205</v>
      </c>
      <c r="F533" s="258" t="s">
        <v>28</v>
      </c>
      <c r="G533" s="24">
        <v>64.0</v>
      </c>
      <c r="H533" s="331">
        <v>3090.0</v>
      </c>
      <c r="I533" s="331" t="s">
        <v>30</v>
      </c>
      <c r="J533" s="331">
        <v>1.0</v>
      </c>
      <c r="K533" s="258" t="s">
        <v>33</v>
      </c>
      <c r="L533" s="332"/>
      <c r="M533" s="332"/>
      <c r="N533" s="332"/>
      <c r="O533" s="332"/>
      <c r="P533" s="332"/>
      <c r="Q533" s="332"/>
      <c r="R533" s="332"/>
      <c r="S533" s="332"/>
      <c r="T533" s="332"/>
      <c r="U533" s="332"/>
      <c r="V533" s="332"/>
      <c r="W533" s="332"/>
      <c r="X533" s="332"/>
      <c r="Y533" s="332"/>
      <c r="Z533" s="127">
        <v>104.67</v>
      </c>
      <c r="AA533" s="258">
        <v>61.554</v>
      </c>
      <c r="AB533" s="332"/>
      <c r="AC533" s="332"/>
      <c r="AD533" s="336"/>
      <c r="AE533" s="332"/>
      <c r="AF533" s="337"/>
      <c r="AG533" s="332"/>
      <c r="AH533" s="242"/>
      <c r="AI533" s="60"/>
      <c r="AJ533" s="243"/>
      <c r="AL533" s="123"/>
      <c r="AM533" s="123"/>
      <c r="AN533" s="123"/>
      <c r="AO533" s="123"/>
      <c r="AP533" s="123"/>
      <c r="AQ533" s="123"/>
      <c r="AR533" s="123"/>
      <c r="AS533" s="123"/>
    </row>
    <row r="534">
      <c r="A534" s="330">
        <v>532.0</v>
      </c>
      <c r="B534" s="258" t="s">
        <v>26</v>
      </c>
      <c r="C534" s="258" t="s">
        <v>27</v>
      </c>
      <c r="D534" s="258" t="s">
        <v>27</v>
      </c>
      <c r="E534" s="258" t="s">
        <v>205</v>
      </c>
      <c r="F534" s="258" t="s">
        <v>28</v>
      </c>
      <c r="G534" s="24">
        <v>64.0</v>
      </c>
      <c r="H534" s="331">
        <v>3090.0</v>
      </c>
      <c r="I534" s="331" t="s">
        <v>30</v>
      </c>
      <c r="J534" s="331">
        <v>1.0</v>
      </c>
      <c r="K534" s="258" t="s">
        <v>34</v>
      </c>
      <c r="L534" s="332"/>
      <c r="M534" s="332"/>
      <c r="N534" s="332"/>
      <c r="O534" s="332"/>
      <c r="P534" s="332"/>
      <c r="Q534" s="332"/>
      <c r="R534" s="332"/>
      <c r="S534" s="332"/>
      <c r="T534" s="332"/>
      <c r="U534" s="332"/>
      <c r="V534" s="332"/>
      <c r="W534" s="332"/>
      <c r="X534" s="332"/>
      <c r="Y534" s="332"/>
      <c r="Z534" s="331">
        <v>157.05</v>
      </c>
      <c r="AA534" s="258">
        <v>130.785</v>
      </c>
      <c r="AB534" s="332"/>
      <c r="AC534" s="332"/>
      <c r="AD534" s="336"/>
      <c r="AE534" s="332"/>
      <c r="AF534" s="337"/>
      <c r="AG534" s="332"/>
      <c r="AH534" s="242"/>
      <c r="AI534" s="60"/>
      <c r="AJ534" s="243"/>
      <c r="AL534" s="123"/>
      <c r="AM534" s="123"/>
      <c r="AN534" s="123"/>
      <c r="AO534" s="123"/>
      <c r="AP534" s="123"/>
      <c r="AQ534" s="123"/>
      <c r="AR534" s="123"/>
      <c r="AS534" s="123"/>
    </row>
    <row r="535">
      <c r="A535" s="330">
        <v>533.0</v>
      </c>
      <c r="B535" s="258" t="s">
        <v>26</v>
      </c>
      <c r="C535" s="258" t="s">
        <v>27</v>
      </c>
      <c r="D535" s="258" t="s">
        <v>27</v>
      </c>
      <c r="E535" s="258" t="s">
        <v>205</v>
      </c>
      <c r="F535" s="258" t="s">
        <v>28</v>
      </c>
      <c r="G535" s="24">
        <v>64.0</v>
      </c>
      <c r="H535" s="331">
        <v>3090.0</v>
      </c>
      <c r="I535" s="331" t="s">
        <v>30</v>
      </c>
      <c r="J535" s="331">
        <v>1.0</v>
      </c>
      <c r="K535" s="258" t="s">
        <v>35</v>
      </c>
      <c r="L535" s="332"/>
      <c r="M535" s="332"/>
      <c r="N535" s="332"/>
      <c r="O535" s="332"/>
      <c r="P535" s="332"/>
      <c r="Q535" s="332"/>
      <c r="R535" s="332"/>
      <c r="S535" s="332"/>
      <c r="T535" s="332"/>
      <c r="U535" s="332"/>
      <c r="V535" s="332"/>
      <c r="W535" s="332"/>
      <c r="X535" s="332"/>
      <c r="Y535" s="332"/>
      <c r="Z535" s="331">
        <v>167.92</v>
      </c>
      <c r="AA535" s="258">
        <v>68.299</v>
      </c>
      <c r="AB535" s="332"/>
      <c r="AC535" s="332"/>
      <c r="AD535" s="336"/>
      <c r="AE535" s="332"/>
      <c r="AF535" s="337"/>
      <c r="AG535" s="332"/>
      <c r="AH535" s="242"/>
      <c r="AI535" s="60"/>
      <c r="AJ535" s="243"/>
      <c r="AL535" s="123"/>
      <c r="AM535" s="123"/>
      <c r="AN535" s="123"/>
      <c r="AO535" s="123"/>
      <c r="AP535" s="123"/>
      <c r="AQ535" s="123"/>
      <c r="AR535" s="123"/>
      <c r="AS535" s="123"/>
    </row>
    <row r="536">
      <c r="A536" s="330">
        <v>534.0</v>
      </c>
      <c r="B536" s="258" t="s">
        <v>26</v>
      </c>
      <c r="C536" s="258" t="s">
        <v>27</v>
      </c>
      <c r="D536" s="258" t="s">
        <v>27</v>
      </c>
      <c r="E536" s="258" t="s">
        <v>205</v>
      </c>
      <c r="F536" s="258" t="s">
        <v>28</v>
      </c>
      <c r="G536" s="24">
        <v>64.0</v>
      </c>
      <c r="H536" s="331">
        <v>3090.0</v>
      </c>
      <c r="I536" s="331" t="s">
        <v>30</v>
      </c>
      <c r="J536" s="331">
        <v>1.0</v>
      </c>
      <c r="K536" s="258" t="s">
        <v>36</v>
      </c>
      <c r="L536" s="332"/>
      <c r="M536" s="332"/>
      <c r="N536" s="332"/>
      <c r="O536" s="332"/>
      <c r="P536" s="332"/>
      <c r="Q536" s="332"/>
      <c r="R536" s="332"/>
      <c r="S536" s="332"/>
      <c r="T536" s="332"/>
      <c r="U536" s="332"/>
      <c r="V536" s="332"/>
      <c r="W536" s="332"/>
      <c r="X536" s="332"/>
      <c r="Y536" s="332"/>
      <c r="Z536" s="331">
        <v>44.32</v>
      </c>
      <c r="AA536" s="258">
        <v>49.419</v>
      </c>
      <c r="AB536" s="332"/>
      <c r="AC536" s="332"/>
      <c r="AD536" s="336"/>
      <c r="AE536" s="332"/>
      <c r="AF536" s="337"/>
      <c r="AG536" s="332"/>
      <c r="AH536" s="242"/>
      <c r="AI536" s="60"/>
      <c r="AJ536" s="243"/>
      <c r="AL536" s="123"/>
      <c r="AM536" s="123"/>
      <c r="AN536" s="123"/>
      <c r="AO536" s="123"/>
      <c r="AP536" s="123"/>
      <c r="AQ536" s="123"/>
      <c r="AR536" s="123"/>
      <c r="AS536" s="123"/>
    </row>
    <row r="537">
      <c r="A537" s="330">
        <v>535.0</v>
      </c>
      <c r="B537" s="258" t="s">
        <v>26</v>
      </c>
      <c r="C537" s="258" t="s">
        <v>27</v>
      </c>
      <c r="D537" s="258" t="s">
        <v>27</v>
      </c>
      <c r="E537" s="258" t="s">
        <v>205</v>
      </c>
      <c r="F537" s="258" t="s">
        <v>28</v>
      </c>
      <c r="G537" s="24">
        <v>64.0</v>
      </c>
      <c r="H537" s="331">
        <v>3090.0</v>
      </c>
      <c r="I537" s="331" t="s">
        <v>30</v>
      </c>
      <c r="J537" s="331">
        <v>1.0</v>
      </c>
      <c r="K537" s="258" t="s">
        <v>37</v>
      </c>
      <c r="L537" s="332"/>
      <c r="M537" s="332"/>
      <c r="N537" s="332"/>
      <c r="O537" s="332"/>
      <c r="P537" s="332"/>
      <c r="Q537" s="332"/>
      <c r="R537" s="332"/>
      <c r="S537" s="332"/>
      <c r="T537" s="332"/>
      <c r="U537" s="332"/>
      <c r="V537" s="332"/>
      <c r="W537" s="332"/>
      <c r="X537" s="332"/>
      <c r="Y537" s="332"/>
      <c r="Z537" s="331">
        <v>264.87</v>
      </c>
      <c r="AA537" s="258">
        <v>121.929</v>
      </c>
      <c r="AB537" s="332"/>
      <c r="AC537" s="332"/>
      <c r="AD537" s="336"/>
      <c r="AE537" s="332"/>
      <c r="AF537" s="337"/>
      <c r="AG537" s="332"/>
      <c r="AH537" s="242"/>
      <c r="AI537" s="60"/>
      <c r="AJ537" s="243"/>
      <c r="AL537" s="123"/>
      <c r="AM537" s="123"/>
      <c r="AN537" s="123"/>
      <c r="AO537" s="123"/>
      <c r="AP537" s="123"/>
      <c r="AQ537" s="123"/>
      <c r="AR537" s="123"/>
      <c r="AS537" s="123"/>
    </row>
    <row r="538">
      <c r="A538" s="330">
        <v>536.0</v>
      </c>
      <c r="B538" s="258" t="s">
        <v>26</v>
      </c>
      <c r="C538" s="258" t="s">
        <v>27</v>
      </c>
      <c r="D538" s="258" t="s">
        <v>27</v>
      </c>
      <c r="E538" s="258" t="s">
        <v>205</v>
      </c>
      <c r="F538" s="258" t="s">
        <v>28</v>
      </c>
      <c r="G538" s="24">
        <v>64.0</v>
      </c>
      <c r="H538" s="331">
        <v>3090.0</v>
      </c>
      <c r="I538" s="331" t="s">
        <v>30</v>
      </c>
      <c r="J538" s="331">
        <v>1.0</v>
      </c>
      <c r="K538" s="258" t="s">
        <v>38</v>
      </c>
      <c r="L538" s="332"/>
      <c r="M538" s="332"/>
      <c r="N538" s="332"/>
      <c r="O538" s="332"/>
      <c r="P538" s="332"/>
      <c r="Q538" s="332"/>
      <c r="R538" s="332"/>
      <c r="S538" s="332"/>
      <c r="T538" s="332"/>
      <c r="U538" s="332"/>
      <c r="V538" s="332"/>
      <c r="W538" s="332"/>
      <c r="X538" s="332"/>
      <c r="Y538" s="332"/>
      <c r="Z538" s="331">
        <v>185.51</v>
      </c>
      <c r="AA538" s="258">
        <v>69.237</v>
      </c>
      <c r="AB538" s="332"/>
      <c r="AC538" s="332"/>
      <c r="AD538" s="336"/>
      <c r="AE538" s="332"/>
      <c r="AF538" s="337"/>
      <c r="AG538" s="332"/>
      <c r="AH538" s="242"/>
      <c r="AI538" s="60"/>
      <c r="AJ538" s="243"/>
      <c r="AL538" s="123"/>
      <c r="AM538" s="123"/>
      <c r="AN538" s="123"/>
      <c r="AO538" s="123"/>
      <c r="AP538" s="123"/>
      <c r="AQ538" s="123"/>
      <c r="AR538" s="123"/>
      <c r="AS538" s="123"/>
    </row>
    <row r="539">
      <c r="A539" s="330">
        <v>537.0</v>
      </c>
      <c r="B539" s="258" t="s">
        <v>26</v>
      </c>
      <c r="C539" s="258" t="s">
        <v>27</v>
      </c>
      <c r="D539" s="258" t="s">
        <v>27</v>
      </c>
      <c r="E539" s="258" t="s">
        <v>205</v>
      </c>
      <c r="F539" s="258" t="s">
        <v>28</v>
      </c>
      <c r="G539" s="24">
        <v>64.0</v>
      </c>
      <c r="H539" s="331">
        <v>3090.0</v>
      </c>
      <c r="I539" s="331" t="s">
        <v>30</v>
      </c>
      <c r="J539" s="331">
        <v>1.0</v>
      </c>
      <c r="K539" s="258" t="s">
        <v>39</v>
      </c>
      <c r="L539" s="332"/>
      <c r="M539" s="332"/>
      <c r="N539" s="332"/>
      <c r="O539" s="332"/>
      <c r="P539" s="332"/>
      <c r="Q539" s="332"/>
      <c r="R539" s="332"/>
      <c r="S539" s="332"/>
      <c r="T539" s="332"/>
      <c r="U539" s="332"/>
      <c r="V539" s="332"/>
      <c r="W539" s="332"/>
      <c r="X539" s="332"/>
      <c r="Y539" s="332"/>
      <c r="Z539" s="331">
        <v>428.81</v>
      </c>
      <c r="AA539" s="258">
        <v>320.289</v>
      </c>
      <c r="AB539" s="332"/>
      <c r="AC539" s="332"/>
      <c r="AD539" s="336"/>
      <c r="AE539" s="332"/>
      <c r="AF539" s="337"/>
      <c r="AG539" s="332"/>
      <c r="AH539" s="242"/>
      <c r="AI539" s="60"/>
      <c r="AJ539" s="243"/>
      <c r="AL539" s="123"/>
      <c r="AM539" s="123"/>
      <c r="AN539" s="123"/>
      <c r="AO539" s="123"/>
      <c r="AP539" s="123"/>
      <c r="AQ539" s="123"/>
      <c r="AR539" s="123"/>
      <c r="AS539" s="123"/>
    </row>
    <row r="540">
      <c r="A540" s="330">
        <v>538.0</v>
      </c>
      <c r="B540" s="258" t="s">
        <v>26</v>
      </c>
      <c r="C540" s="258" t="s">
        <v>27</v>
      </c>
      <c r="D540" s="258" t="s">
        <v>27</v>
      </c>
      <c r="E540" s="258" t="s">
        <v>205</v>
      </c>
      <c r="F540" s="258" t="s">
        <v>28</v>
      </c>
      <c r="G540" s="24">
        <v>64.0</v>
      </c>
      <c r="H540" s="331">
        <v>3090.0</v>
      </c>
      <c r="I540" s="331" t="s">
        <v>30</v>
      </c>
      <c r="J540" s="331">
        <v>1.0</v>
      </c>
      <c r="K540" s="258" t="s">
        <v>40</v>
      </c>
      <c r="L540" s="332"/>
      <c r="M540" s="332"/>
      <c r="N540" s="332"/>
      <c r="O540" s="332"/>
      <c r="P540" s="332"/>
      <c r="Q540" s="332"/>
      <c r="R540" s="332"/>
      <c r="S540" s="332"/>
      <c r="T540" s="332"/>
      <c r="U540" s="332"/>
      <c r="V540" s="332"/>
      <c r="W540" s="332"/>
      <c r="X540" s="332"/>
      <c r="Y540" s="332"/>
      <c r="Z540" s="331">
        <v>203.41</v>
      </c>
      <c r="AA540" s="258">
        <v>106.564</v>
      </c>
      <c r="AB540" s="332"/>
      <c r="AC540" s="332"/>
      <c r="AD540" s="336"/>
      <c r="AE540" s="332"/>
      <c r="AF540" s="337"/>
      <c r="AG540" s="332"/>
      <c r="AH540" s="242"/>
      <c r="AI540" s="60"/>
      <c r="AJ540" s="243"/>
      <c r="AL540" s="123"/>
      <c r="AM540" s="123"/>
      <c r="AN540" s="123"/>
      <c r="AO540" s="123"/>
      <c r="AP540" s="123"/>
      <c r="AQ540" s="123"/>
      <c r="AR540" s="123"/>
      <c r="AS540" s="123"/>
    </row>
    <row r="541">
      <c r="A541" s="330">
        <v>539.0</v>
      </c>
      <c r="B541" s="258" t="s">
        <v>26</v>
      </c>
      <c r="C541" s="258" t="s">
        <v>27</v>
      </c>
      <c r="D541" s="258" t="s">
        <v>27</v>
      </c>
      <c r="E541" s="258" t="s">
        <v>205</v>
      </c>
      <c r="F541" s="258" t="s">
        <v>28</v>
      </c>
      <c r="G541" s="24">
        <v>64.0</v>
      </c>
      <c r="H541" s="331">
        <v>3090.0</v>
      </c>
      <c r="I541" s="331" t="s">
        <v>30</v>
      </c>
      <c r="J541" s="331">
        <v>1.0</v>
      </c>
      <c r="K541" s="263" t="s">
        <v>41</v>
      </c>
      <c r="L541" s="332"/>
      <c r="M541" s="332"/>
      <c r="N541" s="332"/>
      <c r="O541" s="332"/>
      <c r="P541" s="332"/>
      <c r="Q541" s="332"/>
      <c r="R541" s="332"/>
      <c r="S541" s="332"/>
      <c r="T541" s="332"/>
      <c r="U541" s="332"/>
      <c r="V541" s="332"/>
      <c r="W541" s="332"/>
      <c r="X541" s="332"/>
      <c r="Y541" s="332"/>
      <c r="Z541" s="332"/>
      <c r="AA541" s="263"/>
      <c r="AB541" s="332"/>
      <c r="AC541" s="332"/>
      <c r="AD541" s="336"/>
      <c r="AE541" s="332"/>
      <c r="AF541" s="337"/>
      <c r="AG541" s="332"/>
      <c r="AH541" s="242"/>
      <c r="AI541" s="60"/>
      <c r="AJ541" s="243"/>
      <c r="AL541" s="123"/>
      <c r="AM541" s="123"/>
      <c r="AN541" s="123"/>
      <c r="AO541" s="123"/>
      <c r="AP541" s="123"/>
      <c r="AQ541" s="123"/>
      <c r="AR541" s="123"/>
      <c r="AS541" s="123"/>
    </row>
    <row r="542">
      <c r="A542" s="330">
        <v>540.0</v>
      </c>
      <c r="B542" s="258" t="s">
        <v>26</v>
      </c>
      <c r="C542" s="258" t="s">
        <v>27</v>
      </c>
      <c r="D542" s="258" t="s">
        <v>27</v>
      </c>
      <c r="E542" s="258" t="s">
        <v>205</v>
      </c>
      <c r="F542" s="258" t="s">
        <v>28</v>
      </c>
      <c r="G542" s="24">
        <v>64.0</v>
      </c>
      <c r="H542" s="331">
        <v>3090.0</v>
      </c>
      <c r="I542" s="331" t="s">
        <v>30</v>
      </c>
      <c r="J542" s="331">
        <v>1.0</v>
      </c>
      <c r="K542" s="258" t="s">
        <v>42</v>
      </c>
      <c r="L542" s="332"/>
      <c r="M542" s="332"/>
      <c r="N542" s="332"/>
      <c r="O542" s="332"/>
      <c r="P542" s="332"/>
      <c r="Q542" s="332"/>
      <c r="R542" s="332"/>
      <c r="S542" s="332"/>
      <c r="T542" s="332"/>
      <c r="U542" s="332"/>
      <c r="V542" s="332"/>
      <c r="W542" s="332"/>
      <c r="X542" s="332"/>
      <c r="Y542" s="332"/>
      <c r="Z542" s="331">
        <v>125.35</v>
      </c>
      <c r="AA542" s="258">
        <v>139.706</v>
      </c>
      <c r="AB542" s="332"/>
      <c r="AC542" s="332"/>
      <c r="AD542" s="336"/>
      <c r="AE542" s="332"/>
      <c r="AF542" s="337"/>
      <c r="AG542" s="332"/>
      <c r="AH542" s="242"/>
      <c r="AI542" s="60"/>
      <c r="AJ542" s="243"/>
      <c r="AL542" s="123"/>
      <c r="AM542" s="123"/>
      <c r="AN542" s="123"/>
      <c r="AO542" s="123"/>
      <c r="AP542" s="123"/>
      <c r="AQ542" s="123"/>
      <c r="AR542" s="123"/>
      <c r="AS542" s="123"/>
    </row>
    <row r="543">
      <c r="A543" s="330">
        <v>541.0</v>
      </c>
      <c r="B543" s="258" t="s">
        <v>26</v>
      </c>
      <c r="C543" s="258" t="s">
        <v>27</v>
      </c>
      <c r="D543" s="258" t="s">
        <v>27</v>
      </c>
      <c r="E543" s="258" t="s">
        <v>205</v>
      </c>
      <c r="F543" s="258" t="s">
        <v>28</v>
      </c>
      <c r="G543" s="24">
        <v>64.0</v>
      </c>
      <c r="H543" s="331">
        <v>3090.0</v>
      </c>
      <c r="I543" s="331" t="s">
        <v>30</v>
      </c>
      <c r="J543" s="331">
        <v>1.0</v>
      </c>
      <c r="K543" s="258" t="s">
        <v>43</v>
      </c>
      <c r="L543" s="332"/>
      <c r="M543" s="332"/>
      <c r="N543" s="332"/>
      <c r="O543" s="332"/>
      <c r="P543" s="332"/>
      <c r="Q543" s="332"/>
      <c r="R543" s="332"/>
      <c r="S543" s="332"/>
      <c r="T543" s="332"/>
      <c r="U543" s="332"/>
      <c r="V543" s="332"/>
      <c r="W543" s="332"/>
      <c r="X543" s="332"/>
      <c r="Y543" s="332"/>
      <c r="Z543" s="331">
        <v>384.89</v>
      </c>
      <c r="AA543" s="258">
        <v>616.029</v>
      </c>
      <c r="AB543" s="332"/>
      <c r="AC543" s="332"/>
      <c r="AD543" s="336"/>
      <c r="AE543" s="332"/>
      <c r="AF543" s="337"/>
      <c r="AG543" s="332"/>
      <c r="AH543" s="242"/>
      <c r="AI543" s="60"/>
      <c r="AJ543" s="243"/>
      <c r="AL543" s="123"/>
      <c r="AM543" s="123"/>
      <c r="AN543" s="123"/>
      <c r="AO543" s="123"/>
      <c r="AP543" s="123"/>
      <c r="AQ543" s="123"/>
      <c r="AR543" s="123"/>
      <c r="AS543" s="123"/>
    </row>
    <row r="544">
      <c r="A544" s="330">
        <v>542.0</v>
      </c>
      <c r="B544" s="258" t="s">
        <v>26</v>
      </c>
      <c r="C544" s="258" t="s">
        <v>27</v>
      </c>
      <c r="D544" s="258" t="s">
        <v>27</v>
      </c>
      <c r="E544" s="258" t="s">
        <v>205</v>
      </c>
      <c r="F544" s="258" t="s">
        <v>28</v>
      </c>
      <c r="G544" s="24">
        <v>64.0</v>
      </c>
      <c r="H544" s="331">
        <v>3090.0</v>
      </c>
      <c r="I544" s="331" t="s">
        <v>30</v>
      </c>
      <c r="J544" s="331">
        <v>1.0</v>
      </c>
      <c r="K544" s="258" t="s">
        <v>44</v>
      </c>
      <c r="L544" s="332"/>
      <c r="M544" s="332"/>
      <c r="N544" s="332"/>
      <c r="O544" s="332"/>
      <c r="P544" s="332"/>
      <c r="Q544" s="332"/>
      <c r="R544" s="332"/>
      <c r="S544" s="332"/>
      <c r="T544" s="332"/>
      <c r="U544" s="332"/>
      <c r="V544" s="332"/>
      <c r="W544" s="332"/>
      <c r="X544" s="332"/>
      <c r="Y544" s="332"/>
      <c r="Z544" s="331">
        <v>48.76</v>
      </c>
      <c r="AA544" s="258">
        <v>39.738</v>
      </c>
      <c r="AB544" s="332"/>
      <c r="AC544" s="332"/>
      <c r="AD544" s="336"/>
      <c r="AE544" s="332"/>
      <c r="AF544" s="337"/>
      <c r="AG544" s="332"/>
      <c r="AH544" s="242"/>
      <c r="AI544" s="60"/>
      <c r="AJ544" s="243"/>
      <c r="AL544" s="123"/>
      <c r="AM544" s="123"/>
      <c r="AN544" s="123"/>
      <c r="AO544" s="123"/>
      <c r="AP544" s="123"/>
      <c r="AQ544" s="123"/>
      <c r="AR544" s="123"/>
      <c r="AS544" s="123"/>
    </row>
    <row r="545">
      <c r="A545" s="330">
        <v>543.0</v>
      </c>
      <c r="B545" s="258" t="s">
        <v>26</v>
      </c>
      <c r="C545" s="258" t="s">
        <v>27</v>
      </c>
      <c r="D545" s="258" t="s">
        <v>27</v>
      </c>
      <c r="E545" s="258" t="s">
        <v>205</v>
      </c>
      <c r="F545" s="258" t="s">
        <v>28</v>
      </c>
      <c r="G545" s="24">
        <v>64.0</v>
      </c>
      <c r="H545" s="331">
        <v>3090.0</v>
      </c>
      <c r="I545" s="331" t="s">
        <v>30</v>
      </c>
      <c r="J545" s="331">
        <v>1.0</v>
      </c>
      <c r="K545" s="258" t="s">
        <v>45</v>
      </c>
      <c r="L545" s="332"/>
      <c r="M545" s="332"/>
      <c r="N545" s="332"/>
      <c r="O545" s="332"/>
      <c r="P545" s="332"/>
      <c r="Q545" s="332"/>
      <c r="R545" s="332"/>
      <c r="S545" s="332"/>
      <c r="T545" s="332"/>
      <c r="U545" s="332"/>
      <c r="V545" s="332"/>
      <c r="W545" s="332"/>
      <c r="X545" s="332"/>
      <c r="Y545" s="332"/>
      <c r="Z545" s="331">
        <v>53.79</v>
      </c>
      <c r="AA545" s="258">
        <v>39.854</v>
      </c>
      <c r="AB545" s="332"/>
      <c r="AC545" s="332"/>
      <c r="AD545" s="336"/>
      <c r="AE545" s="332"/>
      <c r="AF545" s="337"/>
      <c r="AG545" s="332"/>
      <c r="AH545" s="242"/>
      <c r="AI545" s="60"/>
      <c r="AJ545" s="243"/>
      <c r="AL545" s="123"/>
      <c r="AM545" s="123"/>
      <c r="AN545" s="123"/>
      <c r="AO545" s="123"/>
      <c r="AP545" s="123"/>
      <c r="AQ545" s="123"/>
      <c r="AR545" s="123"/>
      <c r="AS545" s="123"/>
    </row>
    <row r="546">
      <c r="A546" s="330">
        <v>544.0</v>
      </c>
      <c r="B546" s="258" t="s">
        <v>26</v>
      </c>
      <c r="C546" s="258" t="s">
        <v>27</v>
      </c>
      <c r="D546" s="258" t="s">
        <v>27</v>
      </c>
      <c r="E546" s="258" t="s">
        <v>205</v>
      </c>
      <c r="F546" s="258" t="s">
        <v>28</v>
      </c>
      <c r="G546" s="24">
        <v>64.0</v>
      </c>
      <c r="H546" s="331">
        <v>3090.0</v>
      </c>
      <c r="I546" s="331" t="s">
        <v>30</v>
      </c>
      <c r="J546" s="331">
        <v>1.0</v>
      </c>
      <c r="K546" s="37" t="s">
        <v>46</v>
      </c>
      <c r="L546" s="332"/>
      <c r="M546" s="332"/>
      <c r="N546" s="332"/>
      <c r="O546" s="332"/>
      <c r="P546" s="332"/>
      <c r="Q546" s="332"/>
      <c r="R546" s="332"/>
      <c r="S546" s="332"/>
      <c r="T546" s="332"/>
      <c r="U546" s="332"/>
      <c r="V546" s="332"/>
      <c r="W546" s="332"/>
      <c r="X546" s="332"/>
      <c r="Y546" s="332"/>
      <c r="Z546" s="331">
        <v>253.18</v>
      </c>
      <c r="AA546" s="37">
        <v>254.778</v>
      </c>
      <c r="AB546" s="332"/>
      <c r="AC546" s="332"/>
      <c r="AD546" s="336"/>
      <c r="AE546" s="332"/>
      <c r="AF546" s="337"/>
      <c r="AG546" s="332"/>
      <c r="AH546" s="242"/>
      <c r="AI546" s="60"/>
      <c r="AJ546" s="243"/>
      <c r="AL546" s="123"/>
      <c r="AM546" s="123"/>
      <c r="AN546" s="123"/>
      <c r="AO546" s="123"/>
      <c r="AP546" s="123"/>
      <c r="AQ546" s="123"/>
      <c r="AR546" s="123"/>
      <c r="AS546" s="123"/>
    </row>
    <row r="547">
      <c r="A547" s="330">
        <v>545.0</v>
      </c>
      <c r="B547" s="258" t="s">
        <v>26</v>
      </c>
      <c r="C547" s="258" t="s">
        <v>27</v>
      </c>
      <c r="D547" s="258" t="s">
        <v>27</v>
      </c>
      <c r="E547" s="258" t="s">
        <v>205</v>
      </c>
      <c r="F547" s="258" t="s">
        <v>28</v>
      </c>
      <c r="G547" s="24">
        <v>64.0</v>
      </c>
      <c r="H547" s="331">
        <v>3090.0</v>
      </c>
      <c r="I547" s="331" t="s">
        <v>30</v>
      </c>
      <c r="J547" s="331">
        <v>1.0</v>
      </c>
      <c r="K547" s="258" t="s">
        <v>47</v>
      </c>
      <c r="L547" s="332"/>
      <c r="M547" s="332"/>
      <c r="N547" s="332"/>
      <c r="O547" s="332"/>
      <c r="P547" s="332"/>
      <c r="Q547" s="332"/>
      <c r="R547" s="332"/>
      <c r="S547" s="332"/>
      <c r="T547" s="332"/>
      <c r="U547" s="332"/>
      <c r="V547" s="332"/>
      <c r="W547" s="332"/>
      <c r="X547" s="332"/>
      <c r="Y547" s="332"/>
      <c r="Z547" s="331">
        <v>144.68</v>
      </c>
      <c r="AA547" s="258">
        <v>133.59</v>
      </c>
      <c r="AB547" s="332"/>
      <c r="AC547" s="332"/>
      <c r="AD547" s="336"/>
      <c r="AE547" s="332"/>
      <c r="AF547" s="337"/>
      <c r="AG547" s="332"/>
      <c r="AH547" s="242"/>
      <c r="AI547" s="60"/>
      <c r="AJ547" s="243"/>
      <c r="AL547" s="123"/>
      <c r="AM547" s="123"/>
      <c r="AN547" s="123"/>
      <c r="AO547" s="123"/>
      <c r="AP547" s="123"/>
      <c r="AQ547" s="123"/>
      <c r="AR547" s="123"/>
      <c r="AS547" s="123"/>
    </row>
    <row r="548">
      <c r="A548" s="330">
        <v>546.0</v>
      </c>
      <c r="B548" s="258" t="s">
        <v>26</v>
      </c>
      <c r="C548" s="258" t="s">
        <v>27</v>
      </c>
      <c r="D548" s="258" t="s">
        <v>27</v>
      </c>
      <c r="E548" s="258" t="s">
        <v>205</v>
      </c>
      <c r="F548" s="258" t="s">
        <v>28</v>
      </c>
      <c r="G548" s="24">
        <v>64.0</v>
      </c>
      <c r="H548" s="331">
        <v>3090.0</v>
      </c>
      <c r="I548" s="331" t="s">
        <v>30</v>
      </c>
      <c r="J548" s="331">
        <v>1.0</v>
      </c>
      <c r="K548" s="258" t="s">
        <v>48</v>
      </c>
      <c r="L548" s="332"/>
      <c r="M548" s="332"/>
      <c r="N548" s="332"/>
      <c r="O548" s="332"/>
      <c r="P548" s="332"/>
      <c r="Q548" s="332"/>
      <c r="R548" s="332"/>
      <c r="S548" s="332"/>
      <c r="T548" s="332"/>
      <c r="U548" s="332"/>
      <c r="V548" s="332"/>
      <c r="W548" s="332"/>
      <c r="X548" s="332"/>
      <c r="Y548" s="332"/>
      <c r="Z548" s="331">
        <v>321.18</v>
      </c>
      <c r="AA548" s="258">
        <v>168.651</v>
      </c>
      <c r="AB548" s="332"/>
      <c r="AC548" s="332"/>
      <c r="AD548" s="336"/>
      <c r="AE548" s="332"/>
      <c r="AF548" s="337"/>
      <c r="AG548" s="332"/>
      <c r="AH548" s="242"/>
      <c r="AI548" s="60"/>
      <c r="AJ548" s="243"/>
      <c r="AL548" s="123"/>
      <c r="AM548" s="123"/>
      <c r="AN548" s="123"/>
      <c r="AO548" s="123"/>
      <c r="AP548" s="123"/>
      <c r="AQ548" s="123"/>
      <c r="AR548" s="123"/>
      <c r="AS548" s="123"/>
    </row>
    <row r="549">
      <c r="A549" s="330">
        <v>547.0</v>
      </c>
      <c r="B549" s="258" t="s">
        <v>26</v>
      </c>
      <c r="C549" s="258" t="s">
        <v>27</v>
      </c>
      <c r="D549" s="258" t="s">
        <v>27</v>
      </c>
      <c r="E549" s="258" t="s">
        <v>205</v>
      </c>
      <c r="F549" s="258" t="s">
        <v>28</v>
      </c>
      <c r="G549" s="24">
        <v>64.0</v>
      </c>
      <c r="H549" s="331">
        <v>3090.0</v>
      </c>
      <c r="I549" s="331" t="s">
        <v>30</v>
      </c>
      <c r="J549" s="331">
        <v>1.0</v>
      </c>
      <c r="K549" s="258" t="s">
        <v>49</v>
      </c>
      <c r="L549" s="332"/>
      <c r="M549" s="332"/>
      <c r="N549" s="332"/>
      <c r="O549" s="332"/>
      <c r="P549" s="332"/>
      <c r="Q549" s="332"/>
      <c r="R549" s="332"/>
      <c r="S549" s="332"/>
      <c r="T549" s="332"/>
      <c r="U549" s="332"/>
      <c r="V549" s="332"/>
      <c r="W549" s="332"/>
      <c r="X549" s="332"/>
      <c r="Y549" s="332"/>
      <c r="Z549" s="331">
        <v>351.01</v>
      </c>
      <c r="AA549" s="258">
        <v>351.784</v>
      </c>
      <c r="AB549" s="332"/>
      <c r="AC549" s="332"/>
      <c r="AD549" s="336"/>
      <c r="AE549" s="332"/>
      <c r="AF549" s="337"/>
      <c r="AG549" s="332"/>
      <c r="AH549" s="242"/>
      <c r="AI549" s="60"/>
      <c r="AJ549" s="243"/>
      <c r="AL549" s="123"/>
      <c r="AM549" s="123"/>
      <c r="AN549" s="123"/>
      <c r="AO549" s="123"/>
      <c r="AP549" s="123"/>
      <c r="AQ549" s="123"/>
      <c r="AR549" s="123"/>
      <c r="AS549" s="123"/>
    </row>
    <row r="550">
      <c r="A550" s="330">
        <v>548.0</v>
      </c>
      <c r="B550" s="258" t="s">
        <v>26</v>
      </c>
      <c r="C550" s="258" t="s">
        <v>27</v>
      </c>
      <c r="D550" s="258" t="s">
        <v>27</v>
      </c>
      <c r="E550" s="258" t="s">
        <v>205</v>
      </c>
      <c r="F550" s="258" t="s">
        <v>28</v>
      </c>
      <c r="G550" s="24">
        <v>64.0</v>
      </c>
      <c r="H550" s="331">
        <v>3090.0</v>
      </c>
      <c r="I550" s="331" t="s">
        <v>30</v>
      </c>
      <c r="J550" s="331">
        <v>1.0</v>
      </c>
      <c r="K550" s="258" t="s">
        <v>50</v>
      </c>
      <c r="L550" s="332"/>
      <c r="M550" s="332"/>
      <c r="N550" s="332"/>
      <c r="O550" s="332"/>
      <c r="P550" s="332"/>
      <c r="Q550" s="332"/>
      <c r="R550" s="332"/>
      <c r="S550" s="332"/>
      <c r="T550" s="332"/>
      <c r="U550" s="332"/>
      <c r="V550" s="332"/>
      <c r="W550" s="332"/>
      <c r="X550" s="332"/>
      <c r="Y550" s="332"/>
      <c r="Z550" s="331">
        <v>168.5</v>
      </c>
      <c r="AA550" s="258">
        <v>96.606</v>
      </c>
      <c r="AB550" s="332"/>
      <c r="AC550" s="332"/>
      <c r="AD550" s="336"/>
      <c r="AE550" s="332"/>
      <c r="AF550" s="337"/>
      <c r="AG550" s="332"/>
      <c r="AH550" s="242"/>
      <c r="AI550" s="60"/>
      <c r="AJ550" s="243"/>
      <c r="AL550" s="123"/>
      <c r="AM550" s="123"/>
      <c r="AN550" s="123"/>
      <c r="AO550" s="123"/>
      <c r="AP550" s="123"/>
      <c r="AQ550" s="123"/>
      <c r="AR550" s="123"/>
      <c r="AS550" s="123"/>
    </row>
    <row r="551">
      <c r="A551" s="330"/>
      <c r="B551" s="258"/>
      <c r="C551" s="258"/>
      <c r="D551" s="258"/>
      <c r="E551" s="258"/>
      <c r="F551" s="258"/>
      <c r="G551" s="24"/>
      <c r="H551" s="331"/>
      <c r="I551" s="331"/>
      <c r="J551" s="331"/>
      <c r="K551" s="258"/>
      <c r="L551" s="332"/>
      <c r="M551" s="332"/>
      <c r="N551" s="332"/>
      <c r="O551" s="332"/>
      <c r="P551" s="332"/>
      <c r="Q551" s="332"/>
      <c r="R551" s="332"/>
      <c r="S551" s="332"/>
      <c r="T551" s="332"/>
      <c r="U551" s="332"/>
      <c r="V551" s="332"/>
      <c r="W551" s="332"/>
      <c r="X551" s="332"/>
      <c r="Y551" s="332"/>
      <c r="Z551" s="331"/>
      <c r="AA551" s="258"/>
      <c r="AB551" s="332"/>
      <c r="AC551" s="332"/>
      <c r="AD551" s="336"/>
      <c r="AE551" s="332"/>
      <c r="AF551" s="337"/>
      <c r="AG551" s="332"/>
      <c r="AH551" s="242"/>
      <c r="AI551" s="60"/>
      <c r="AJ551" s="243"/>
      <c r="AL551" s="123"/>
      <c r="AM551" s="123"/>
      <c r="AN551" s="123"/>
      <c r="AO551" s="123"/>
      <c r="AP551" s="123"/>
      <c r="AQ551" s="123"/>
      <c r="AR551" s="123"/>
      <c r="AS551" s="123"/>
    </row>
    <row r="552">
      <c r="A552" s="330">
        <v>550.0</v>
      </c>
      <c r="B552" s="258" t="s">
        <v>26</v>
      </c>
      <c r="C552" s="258" t="s">
        <v>27</v>
      </c>
      <c r="D552" s="258" t="s">
        <v>27</v>
      </c>
      <c r="E552" s="258" t="s">
        <v>205</v>
      </c>
      <c r="F552" s="258" t="s">
        <v>28</v>
      </c>
      <c r="G552" s="24">
        <v>64.0</v>
      </c>
      <c r="H552" s="331">
        <v>3090.0</v>
      </c>
      <c r="I552" s="331" t="s">
        <v>30</v>
      </c>
      <c r="J552" s="331">
        <v>1.0</v>
      </c>
      <c r="K552" s="263" t="s">
        <v>52</v>
      </c>
      <c r="L552" s="332"/>
      <c r="M552" s="332"/>
      <c r="N552" s="332"/>
      <c r="O552" s="332"/>
      <c r="P552" s="332"/>
      <c r="Q552" s="332"/>
      <c r="R552" s="332"/>
      <c r="S552" s="332"/>
      <c r="T552" s="332"/>
      <c r="U552" s="332"/>
      <c r="V552" s="332"/>
      <c r="W552" s="332"/>
      <c r="X552" s="332"/>
      <c r="Y552" s="332"/>
      <c r="Z552" s="332"/>
      <c r="AA552" s="263"/>
      <c r="AB552" s="332"/>
      <c r="AC552" s="332"/>
      <c r="AD552" s="336"/>
      <c r="AE552" s="332"/>
      <c r="AF552" s="337"/>
      <c r="AG552" s="332"/>
      <c r="AH552" s="242"/>
      <c r="AI552" s="60"/>
      <c r="AJ552" s="243"/>
      <c r="AL552" s="123"/>
      <c r="AM552" s="123"/>
      <c r="AN552" s="123"/>
      <c r="AO552" s="123"/>
      <c r="AP552" s="123"/>
      <c r="AQ552" s="123"/>
      <c r="AR552" s="123"/>
      <c r="AS552" s="123"/>
    </row>
    <row r="553">
      <c r="A553" s="338"/>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258"/>
      <c r="AB553" s="332"/>
      <c r="AC553" s="332"/>
      <c r="AD553" s="336"/>
      <c r="AE553" s="332"/>
      <c r="AF553" s="337"/>
      <c r="AG553" s="332"/>
      <c r="AH553" s="242"/>
      <c r="AI553" s="60"/>
      <c r="AJ553" s="243"/>
      <c r="AL553" s="123"/>
      <c r="AM553" s="123"/>
      <c r="AN553" s="123"/>
      <c r="AO553" s="123"/>
      <c r="AP553" s="123"/>
      <c r="AQ553" s="123"/>
      <c r="AR553" s="123"/>
      <c r="AS553" s="123"/>
    </row>
    <row r="554">
      <c r="A554" s="338"/>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258"/>
      <c r="AB554" s="332"/>
      <c r="AC554" s="332"/>
      <c r="AD554" s="336"/>
      <c r="AE554" s="332"/>
      <c r="AF554" s="337"/>
      <c r="AG554" s="332"/>
      <c r="AH554" s="242"/>
      <c r="AI554" s="60"/>
      <c r="AJ554" s="243"/>
      <c r="AL554" s="123"/>
      <c r="AM554" s="123"/>
      <c r="AN554" s="123"/>
      <c r="AO554" s="123"/>
      <c r="AP554" s="123"/>
      <c r="AQ554" s="123"/>
      <c r="AR554" s="123"/>
      <c r="AS554" s="123"/>
    </row>
    <row r="555">
      <c r="A555" s="338"/>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258"/>
      <c r="AB555" s="332"/>
      <c r="AC555" s="332"/>
      <c r="AD555" s="336"/>
      <c r="AE555" s="332"/>
      <c r="AF555" s="337"/>
      <c r="AG555" s="332"/>
      <c r="AH555" s="242"/>
      <c r="AI555" s="60"/>
      <c r="AJ555" s="243"/>
      <c r="AL555" s="123"/>
      <c r="AM555" s="123"/>
      <c r="AN555" s="123"/>
      <c r="AO555" s="123"/>
      <c r="AP555" s="123"/>
      <c r="AQ555" s="123"/>
      <c r="AR555" s="123"/>
      <c r="AS555" s="123"/>
    </row>
    <row r="556">
      <c r="A556" s="338"/>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258"/>
      <c r="AB556" s="332"/>
      <c r="AC556" s="332"/>
      <c r="AD556" s="336"/>
      <c r="AE556" s="332"/>
      <c r="AF556" s="337"/>
      <c r="AG556" s="332"/>
      <c r="AH556" s="242"/>
      <c r="AI556" s="60"/>
      <c r="AJ556" s="243"/>
      <c r="AL556" s="123"/>
      <c r="AM556" s="123"/>
      <c r="AN556" s="123"/>
      <c r="AO556" s="123"/>
      <c r="AP556" s="123"/>
      <c r="AQ556" s="123"/>
      <c r="AR556" s="123"/>
      <c r="AS556" s="123"/>
    </row>
    <row r="557">
      <c r="A557" s="338"/>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258"/>
      <c r="AB557" s="332"/>
      <c r="AC557" s="332"/>
      <c r="AD557" s="336"/>
      <c r="AE557" s="332"/>
      <c r="AF557" s="337"/>
      <c r="AG557" s="332"/>
      <c r="AH557" s="242"/>
      <c r="AI557" s="60"/>
      <c r="AJ557" s="243"/>
      <c r="AL557" s="123"/>
      <c r="AM557" s="123"/>
      <c r="AN557" s="123"/>
      <c r="AO557" s="123"/>
      <c r="AP557" s="123"/>
      <c r="AQ557" s="123"/>
      <c r="AR557" s="123"/>
      <c r="AS557" s="123"/>
    </row>
    <row r="558">
      <c r="A558" s="338"/>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258"/>
      <c r="AB558" s="332"/>
      <c r="AC558" s="332"/>
      <c r="AD558" s="336"/>
      <c r="AE558" s="332"/>
      <c r="AF558" s="337"/>
      <c r="AG558" s="332"/>
      <c r="AH558" s="242"/>
      <c r="AI558" s="60"/>
      <c r="AJ558" s="243"/>
      <c r="AL558" s="123"/>
      <c r="AM558" s="123"/>
      <c r="AN558" s="123"/>
      <c r="AO558" s="123"/>
      <c r="AP558" s="123"/>
      <c r="AQ558" s="123"/>
      <c r="AR558" s="123"/>
      <c r="AS558" s="123"/>
    </row>
    <row r="559">
      <c r="A559" s="338"/>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258"/>
      <c r="AB559" s="332"/>
      <c r="AC559" s="332"/>
      <c r="AD559" s="336"/>
      <c r="AE559" s="332"/>
      <c r="AF559" s="337"/>
      <c r="AG559" s="332"/>
      <c r="AH559" s="242"/>
      <c r="AI559" s="60"/>
      <c r="AJ559" s="243"/>
      <c r="AL559" s="123"/>
      <c r="AM559" s="123"/>
      <c r="AN559" s="123"/>
      <c r="AO559" s="123"/>
      <c r="AP559" s="123"/>
      <c r="AQ559" s="123"/>
      <c r="AR559" s="123"/>
      <c r="AS559" s="123"/>
    </row>
    <row r="560">
      <c r="A560" s="338"/>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258"/>
      <c r="AB560" s="332"/>
      <c r="AC560" s="332"/>
      <c r="AD560" s="336"/>
      <c r="AE560" s="332"/>
      <c r="AF560" s="337"/>
      <c r="AG560" s="332"/>
      <c r="AH560" s="242"/>
      <c r="AI560" s="60"/>
      <c r="AJ560" s="243"/>
      <c r="AL560" s="123"/>
      <c r="AM560" s="123"/>
      <c r="AN560" s="123"/>
      <c r="AO560" s="123"/>
      <c r="AP560" s="123"/>
      <c r="AQ560" s="123"/>
      <c r="AR560" s="123"/>
      <c r="AS560" s="123"/>
    </row>
    <row r="561">
      <c r="A561" s="338"/>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258"/>
      <c r="AB561" s="332"/>
      <c r="AC561" s="332"/>
      <c r="AD561" s="336"/>
      <c r="AE561" s="332"/>
      <c r="AF561" s="337"/>
      <c r="AG561" s="332"/>
      <c r="AH561" s="242"/>
      <c r="AI561" s="60"/>
      <c r="AJ561" s="243"/>
      <c r="AL561" s="123"/>
      <c r="AM561" s="123"/>
      <c r="AN561" s="123"/>
      <c r="AO561" s="123"/>
      <c r="AP561" s="123"/>
      <c r="AQ561" s="123"/>
      <c r="AR561" s="123"/>
      <c r="AS561" s="123"/>
    </row>
    <row r="562">
      <c r="A562" s="338"/>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258"/>
      <c r="AB562" s="332"/>
      <c r="AC562" s="332"/>
      <c r="AD562" s="336"/>
      <c r="AE562" s="332"/>
      <c r="AF562" s="337"/>
      <c r="AG562" s="332"/>
      <c r="AH562" s="242"/>
      <c r="AI562" s="60"/>
      <c r="AJ562" s="243"/>
      <c r="AL562" s="123"/>
      <c r="AM562" s="123"/>
      <c r="AN562" s="123"/>
      <c r="AO562" s="123"/>
      <c r="AP562" s="123"/>
      <c r="AQ562" s="123"/>
      <c r="AR562" s="123"/>
      <c r="AS562" s="123"/>
    </row>
    <row r="563">
      <c r="A563" s="338"/>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263"/>
      <c r="AB563" s="332"/>
      <c r="AC563" s="332"/>
      <c r="AD563" s="336"/>
      <c r="AE563" s="332"/>
      <c r="AF563" s="337"/>
      <c r="AG563" s="332"/>
      <c r="AH563" s="242"/>
      <c r="AI563" s="60"/>
      <c r="AJ563" s="243"/>
      <c r="AL563" s="123"/>
      <c r="AM563" s="123"/>
      <c r="AN563" s="123"/>
      <c r="AO563" s="123"/>
      <c r="AP563" s="123"/>
      <c r="AQ563" s="123"/>
      <c r="AR563" s="123"/>
      <c r="AS563" s="123"/>
    </row>
    <row r="564">
      <c r="A564" s="338"/>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258"/>
      <c r="AB564" s="332"/>
      <c r="AC564" s="332"/>
      <c r="AD564" s="336"/>
      <c r="AE564" s="332"/>
      <c r="AF564" s="337"/>
      <c r="AG564" s="332"/>
      <c r="AH564" s="242"/>
      <c r="AI564" s="60"/>
      <c r="AJ564" s="243"/>
      <c r="AL564" s="123"/>
      <c r="AM564" s="123"/>
      <c r="AN564" s="123"/>
      <c r="AO564" s="123"/>
      <c r="AP564" s="123"/>
      <c r="AQ564" s="123"/>
      <c r="AR564" s="123"/>
      <c r="AS564" s="123"/>
    </row>
    <row r="565">
      <c r="A565" s="338"/>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258"/>
      <c r="AB565" s="332"/>
      <c r="AC565" s="332"/>
      <c r="AD565" s="336"/>
      <c r="AE565" s="332"/>
      <c r="AF565" s="337"/>
      <c r="AG565" s="332"/>
      <c r="AH565" s="242"/>
      <c r="AI565" s="60"/>
      <c r="AJ565" s="243"/>
      <c r="AL565" s="123"/>
      <c r="AM565" s="123"/>
      <c r="AN565" s="123"/>
      <c r="AO565" s="123"/>
      <c r="AP565" s="123"/>
      <c r="AQ565" s="123"/>
      <c r="AR565" s="123"/>
      <c r="AS565" s="123"/>
    </row>
    <row r="566">
      <c r="A566" s="338"/>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258"/>
      <c r="AB566" s="332"/>
      <c r="AC566" s="332"/>
      <c r="AD566" s="336"/>
      <c r="AE566" s="332"/>
      <c r="AF566" s="337"/>
      <c r="AG566" s="332"/>
      <c r="AH566" s="242"/>
      <c r="AI566" s="60"/>
      <c r="AJ566" s="243"/>
      <c r="AL566" s="123"/>
      <c r="AM566" s="123"/>
      <c r="AN566" s="123"/>
      <c r="AO566" s="123"/>
      <c r="AP566" s="123"/>
      <c r="AQ566" s="123"/>
      <c r="AR566" s="123"/>
      <c r="AS566" s="123"/>
    </row>
    <row r="567">
      <c r="A567" s="338"/>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258"/>
      <c r="AB567" s="332"/>
      <c r="AC567" s="332"/>
      <c r="AD567" s="336"/>
      <c r="AE567" s="332"/>
      <c r="AF567" s="337"/>
      <c r="AG567" s="332"/>
      <c r="AH567" s="242"/>
      <c r="AI567" s="60"/>
      <c r="AJ567" s="243"/>
      <c r="AL567" s="123"/>
      <c r="AM567" s="123"/>
      <c r="AN567" s="123"/>
      <c r="AO567" s="123"/>
      <c r="AP567" s="123"/>
      <c r="AQ567" s="123"/>
      <c r="AR567" s="123"/>
      <c r="AS567" s="123"/>
    </row>
    <row r="568">
      <c r="A568" s="338"/>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7"/>
      <c r="AB568" s="332"/>
      <c r="AC568" s="332"/>
      <c r="AD568" s="336"/>
      <c r="AE568" s="332"/>
      <c r="AF568" s="337"/>
      <c r="AG568" s="332"/>
      <c r="AH568" s="242"/>
      <c r="AI568" s="60"/>
      <c r="AJ568" s="243"/>
      <c r="AL568" s="123"/>
      <c r="AM568" s="123"/>
      <c r="AN568" s="123"/>
      <c r="AO568" s="123"/>
      <c r="AP568" s="123"/>
      <c r="AQ568" s="123"/>
      <c r="AR568" s="123"/>
      <c r="AS568" s="123"/>
    </row>
    <row r="569">
      <c r="A569" s="338"/>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258"/>
      <c r="AB569" s="332"/>
      <c r="AC569" s="332"/>
      <c r="AD569" s="336"/>
      <c r="AE569" s="332"/>
      <c r="AF569" s="337"/>
      <c r="AG569" s="332"/>
      <c r="AH569" s="242"/>
      <c r="AI569" s="60"/>
      <c r="AJ569" s="243"/>
      <c r="AL569" s="123"/>
      <c r="AM569" s="123"/>
      <c r="AN569" s="123"/>
      <c r="AO569" s="123"/>
      <c r="AP569" s="123"/>
      <c r="AQ569" s="123"/>
      <c r="AR569" s="123"/>
      <c r="AS569" s="123"/>
    </row>
    <row r="570">
      <c r="A570" s="338"/>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258"/>
      <c r="AB570" s="332"/>
      <c r="AC570" s="332"/>
      <c r="AD570" s="336"/>
      <c r="AE570" s="332"/>
      <c r="AF570" s="337"/>
      <c r="AG570" s="332"/>
      <c r="AH570" s="242"/>
      <c r="AI570" s="60"/>
      <c r="AJ570" s="243"/>
      <c r="AL570" s="123"/>
      <c r="AM570" s="123"/>
      <c r="AN570" s="123"/>
      <c r="AO570" s="123"/>
      <c r="AP570" s="123"/>
      <c r="AQ570" s="123"/>
      <c r="AR570" s="123"/>
      <c r="AS570" s="123"/>
    </row>
    <row r="571">
      <c r="A571" s="338"/>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258"/>
      <c r="AB571" s="332"/>
      <c r="AC571" s="332"/>
      <c r="AD571" s="336"/>
      <c r="AE571" s="332"/>
      <c r="AF571" s="337"/>
      <c r="AG571" s="332"/>
      <c r="AH571" s="242"/>
      <c r="AI571" s="60"/>
      <c r="AJ571" s="243"/>
      <c r="AL571" s="123"/>
      <c r="AM571" s="123"/>
      <c r="AN571" s="123"/>
      <c r="AO571" s="123"/>
      <c r="AP571" s="123"/>
      <c r="AQ571" s="123"/>
      <c r="AR571" s="123"/>
      <c r="AS571" s="123"/>
    </row>
    <row r="572">
      <c r="A572" s="338"/>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258"/>
      <c r="AB572" s="332"/>
      <c r="AC572" s="332"/>
      <c r="AD572" s="336"/>
      <c r="AE572" s="332"/>
      <c r="AF572" s="337"/>
      <c r="AG572" s="332"/>
      <c r="AH572" s="242"/>
      <c r="AI572" s="60"/>
      <c r="AJ572" s="243"/>
      <c r="AL572" s="123"/>
      <c r="AM572" s="123"/>
      <c r="AN572" s="123"/>
      <c r="AO572" s="123"/>
      <c r="AP572" s="123"/>
      <c r="AQ572" s="123"/>
      <c r="AR572" s="123"/>
      <c r="AS572" s="123"/>
    </row>
    <row r="573">
      <c r="A573" s="338"/>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258"/>
      <c r="AB573" s="332"/>
      <c r="AC573" s="332"/>
      <c r="AD573" s="336"/>
      <c r="AE573" s="332"/>
      <c r="AF573" s="337"/>
      <c r="AG573" s="332"/>
      <c r="AH573" s="242"/>
      <c r="AI573" s="60"/>
      <c r="AJ573" s="243"/>
      <c r="AL573" s="123"/>
      <c r="AM573" s="123"/>
      <c r="AN573" s="123"/>
      <c r="AO573" s="123"/>
      <c r="AP573" s="123"/>
      <c r="AQ573" s="123"/>
      <c r="AR573" s="123"/>
      <c r="AS573" s="123"/>
    </row>
    <row r="574">
      <c r="A574" s="338"/>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263"/>
      <c r="AB574" s="332"/>
      <c r="AC574" s="332"/>
      <c r="AD574" s="336"/>
      <c r="AE574" s="332"/>
      <c r="AF574" s="337"/>
      <c r="AG574" s="332"/>
      <c r="AH574" s="242"/>
      <c r="AI574" s="60"/>
      <c r="AJ574" s="243"/>
      <c r="AL574" s="123"/>
      <c r="AM574" s="123"/>
      <c r="AN574" s="123"/>
      <c r="AO574" s="123"/>
      <c r="AP574" s="123"/>
      <c r="AQ574" s="123"/>
      <c r="AR574" s="123"/>
      <c r="AS574" s="123"/>
    </row>
    <row r="575">
      <c r="A575" s="338"/>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c r="AD575" s="336"/>
      <c r="AE575" s="332"/>
      <c r="AF575" s="337"/>
      <c r="AG575" s="332"/>
      <c r="AH575" s="242"/>
      <c r="AI575" s="60"/>
      <c r="AJ575" s="243"/>
      <c r="AL575" s="123"/>
      <c r="AM575" s="123"/>
      <c r="AN575" s="123"/>
      <c r="AO575" s="123"/>
      <c r="AP575" s="123"/>
      <c r="AQ575" s="123"/>
      <c r="AR575" s="123"/>
      <c r="AS575" s="123"/>
    </row>
    <row r="576">
      <c r="A576" s="338"/>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c r="AD576" s="336"/>
      <c r="AE576" s="332"/>
      <c r="AF576" s="337"/>
      <c r="AG576" s="332"/>
      <c r="AH576" s="242"/>
      <c r="AI576" s="60"/>
      <c r="AJ576" s="243"/>
      <c r="AL576" s="123"/>
      <c r="AM576" s="123"/>
      <c r="AN576" s="123"/>
      <c r="AO576" s="123"/>
      <c r="AP576" s="123"/>
      <c r="AQ576" s="123"/>
      <c r="AR576" s="123"/>
      <c r="AS576" s="123"/>
    </row>
    <row r="577">
      <c r="A577" s="338"/>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c r="AD577" s="336"/>
      <c r="AE577" s="332"/>
      <c r="AF577" s="337"/>
      <c r="AG577" s="332"/>
      <c r="AH577" s="242"/>
      <c r="AI577" s="60"/>
      <c r="AJ577" s="243"/>
      <c r="AL577" s="123"/>
      <c r="AM577" s="123"/>
      <c r="AN577" s="123"/>
      <c r="AO577" s="123"/>
      <c r="AP577" s="123"/>
      <c r="AQ577" s="123"/>
      <c r="AR577" s="123"/>
      <c r="AS577" s="123"/>
    </row>
    <row r="578">
      <c r="A578" s="338"/>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c r="AD578" s="336"/>
      <c r="AE578" s="332"/>
      <c r="AF578" s="337"/>
      <c r="AG578" s="332"/>
      <c r="AH578" s="242"/>
      <c r="AI578" s="60"/>
      <c r="AJ578" s="243"/>
      <c r="AL578" s="123"/>
      <c r="AM578" s="123"/>
      <c r="AN578" s="123"/>
      <c r="AO578" s="123"/>
      <c r="AP578" s="123"/>
      <c r="AQ578" s="123"/>
      <c r="AR578" s="123"/>
      <c r="AS578" s="123"/>
    </row>
    <row r="579">
      <c r="A579" s="338"/>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c r="AD579" s="336"/>
      <c r="AE579" s="332"/>
      <c r="AF579" s="337"/>
      <c r="AG579" s="332"/>
      <c r="AH579" s="242"/>
      <c r="AI579" s="60"/>
      <c r="AJ579" s="243"/>
      <c r="AL579" s="123"/>
      <c r="AM579" s="123"/>
      <c r="AN579" s="123"/>
      <c r="AO579" s="123"/>
      <c r="AP579" s="123"/>
      <c r="AQ579" s="123"/>
      <c r="AR579" s="123"/>
      <c r="AS579" s="123"/>
    </row>
    <row r="580">
      <c r="A580" s="338"/>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c r="AD580" s="336"/>
      <c r="AE580" s="332"/>
      <c r="AF580" s="337"/>
      <c r="AG580" s="332"/>
      <c r="AH580" s="242"/>
      <c r="AI580" s="60"/>
      <c r="AJ580" s="243"/>
      <c r="AL580" s="123"/>
      <c r="AM580" s="123"/>
      <c r="AN580" s="123"/>
      <c r="AO580" s="123"/>
      <c r="AP580" s="123"/>
      <c r="AQ580" s="123"/>
      <c r="AR580" s="123"/>
      <c r="AS580" s="123"/>
    </row>
    <row r="581">
      <c r="A581" s="338"/>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c r="AD581" s="336"/>
      <c r="AE581" s="332"/>
      <c r="AF581" s="337"/>
      <c r="AG581" s="332"/>
      <c r="AH581" s="242"/>
      <c r="AI581" s="60"/>
      <c r="AJ581" s="243"/>
      <c r="AL581" s="123"/>
      <c r="AM581" s="123"/>
      <c r="AN581" s="123"/>
      <c r="AO581" s="123"/>
      <c r="AP581" s="123"/>
      <c r="AQ581" s="123"/>
      <c r="AR581" s="123"/>
      <c r="AS581" s="123"/>
    </row>
    <row r="582">
      <c r="A582" s="338"/>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c r="AD582" s="336"/>
      <c r="AE582" s="332"/>
      <c r="AF582" s="337"/>
      <c r="AG582" s="332"/>
      <c r="AH582" s="242"/>
      <c r="AI582" s="60"/>
      <c r="AJ582" s="243"/>
      <c r="AL582" s="123"/>
      <c r="AM582" s="123"/>
      <c r="AN582" s="123"/>
      <c r="AO582" s="123"/>
      <c r="AP582" s="123"/>
      <c r="AQ582" s="123"/>
      <c r="AR582" s="123"/>
      <c r="AS582" s="123"/>
    </row>
    <row r="583">
      <c r="A583" s="338"/>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c r="AD583" s="336"/>
      <c r="AE583" s="332"/>
      <c r="AF583" s="337"/>
      <c r="AG583" s="332"/>
      <c r="AH583" s="242"/>
      <c r="AI583" s="60"/>
      <c r="AJ583" s="243"/>
      <c r="AL583" s="123"/>
      <c r="AM583" s="123"/>
      <c r="AN583" s="123"/>
      <c r="AO583" s="123"/>
      <c r="AP583" s="123"/>
      <c r="AQ583" s="123"/>
      <c r="AR583" s="123"/>
      <c r="AS583" s="123"/>
    </row>
    <row r="584">
      <c r="A584" s="338"/>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c r="AD584" s="336"/>
      <c r="AE584" s="332"/>
      <c r="AF584" s="337"/>
      <c r="AG584" s="332"/>
      <c r="AH584" s="242"/>
      <c r="AI584" s="60"/>
      <c r="AJ584" s="243"/>
      <c r="AL584" s="123"/>
      <c r="AM584" s="123"/>
      <c r="AN584" s="123"/>
      <c r="AO584" s="123"/>
      <c r="AP584" s="123"/>
      <c r="AQ584" s="123"/>
      <c r="AR584" s="123"/>
      <c r="AS584" s="123"/>
    </row>
    <row r="585">
      <c r="A585" s="338"/>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c r="AD585" s="336"/>
      <c r="AE585" s="332"/>
      <c r="AF585" s="337"/>
      <c r="AG585" s="332"/>
      <c r="AH585" s="242"/>
      <c r="AI585" s="60"/>
      <c r="AJ585" s="243"/>
      <c r="AL585" s="123"/>
      <c r="AM585" s="123"/>
      <c r="AN585" s="123"/>
      <c r="AO585" s="123"/>
      <c r="AP585" s="123"/>
      <c r="AQ585" s="123"/>
      <c r="AR585" s="123"/>
      <c r="AS585" s="123"/>
    </row>
    <row r="586">
      <c r="A586" s="338"/>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c r="AD586" s="336"/>
      <c r="AE586" s="332"/>
      <c r="AF586" s="337"/>
      <c r="AG586" s="332"/>
      <c r="AH586" s="242"/>
      <c r="AI586" s="60"/>
      <c r="AJ586" s="243"/>
      <c r="AL586" s="123"/>
      <c r="AM586" s="123"/>
      <c r="AN586" s="123"/>
      <c r="AO586" s="123"/>
      <c r="AP586" s="123"/>
      <c r="AQ586" s="123"/>
      <c r="AR586" s="123"/>
      <c r="AS586" s="123"/>
    </row>
    <row r="587">
      <c r="A587" s="338"/>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c r="AD587" s="336"/>
      <c r="AE587" s="332"/>
      <c r="AF587" s="337"/>
      <c r="AG587" s="332"/>
      <c r="AH587" s="242"/>
      <c r="AI587" s="60"/>
      <c r="AJ587" s="243"/>
      <c r="AL587" s="123"/>
      <c r="AM587" s="123"/>
      <c r="AN587" s="123"/>
      <c r="AO587" s="123"/>
      <c r="AP587" s="123"/>
      <c r="AQ587" s="123"/>
      <c r="AR587" s="123"/>
      <c r="AS587" s="123"/>
    </row>
    <row r="588">
      <c r="A588" s="338"/>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c r="AD588" s="336"/>
      <c r="AE588" s="332"/>
      <c r="AF588" s="337"/>
      <c r="AG588" s="332"/>
      <c r="AH588" s="242"/>
      <c r="AI588" s="60"/>
      <c r="AJ588" s="243"/>
      <c r="AL588" s="123"/>
      <c r="AM588" s="123"/>
      <c r="AN588" s="123"/>
      <c r="AO588" s="123"/>
      <c r="AP588" s="123"/>
      <c r="AQ588" s="123"/>
      <c r="AR588" s="123"/>
      <c r="AS588" s="123"/>
    </row>
    <row r="589">
      <c r="A589" s="338"/>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c r="AD589" s="336"/>
      <c r="AE589" s="332"/>
      <c r="AF589" s="337"/>
      <c r="AG589" s="332"/>
      <c r="AH589" s="242"/>
      <c r="AI589" s="60"/>
      <c r="AJ589" s="243"/>
      <c r="AL589" s="123"/>
      <c r="AM589" s="123"/>
      <c r="AN589" s="123"/>
      <c r="AO589" s="123"/>
      <c r="AP589" s="123"/>
      <c r="AQ589" s="123"/>
      <c r="AR589" s="123"/>
      <c r="AS589" s="123"/>
    </row>
    <row r="590">
      <c r="A590" s="338"/>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c r="AD590" s="336"/>
      <c r="AE590" s="332"/>
      <c r="AF590" s="337"/>
      <c r="AG590" s="332"/>
      <c r="AH590" s="242"/>
      <c r="AI590" s="60"/>
      <c r="AJ590" s="243"/>
      <c r="AL590" s="123"/>
      <c r="AM590" s="123"/>
      <c r="AN590" s="123"/>
      <c r="AO590" s="123"/>
      <c r="AP590" s="123"/>
      <c r="AQ590" s="123"/>
      <c r="AR590" s="123"/>
      <c r="AS590" s="123"/>
    </row>
    <row r="591">
      <c r="A591" s="338"/>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c r="AD591" s="336"/>
      <c r="AE591" s="332"/>
      <c r="AF591" s="337"/>
      <c r="AG591" s="332"/>
      <c r="AH591" s="242"/>
      <c r="AI591" s="60"/>
      <c r="AJ591" s="243"/>
      <c r="AL591" s="123"/>
      <c r="AM591" s="123"/>
      <c r="AN591" s="123"/>
      <c r="AO591" s="123"/>
      <c r="AP591" s="123"/>
      <c r="AQ591" s="123"/>
      <c r="AR591" s="123"/>
      <c r="AS591" s="123"/>
    </row>
    <row r="592">
      <c r="A592" s="338"/>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c r="AD592" s="336"/>
      <c r="AE592" s="332"/>
      <c r="AF592" s="337"/>
      <c r="AG592" s="332"/>
      <c r="AH592" s="242"/>
      <c r="AI592" s="60"/>
      <c r="AJ592" s="243"/>
      <c r="AL592" s="123"/>
      <c r="AM592" s="123"/>
      <c r="AN592" s="123"/>
      <c r="AO592" s="123"/>
      <c r="AP592" s="123"/>
      <c r="AQ592" s="123"/>
      <c r="AR592" s="123"/>
      <c r="AS592" s="123"/>
    </row>
    <row r="593">
      <c r="A593" s="338"/>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c r="AD593" s="336"/>
      <c r="AE593" s="332"/>
      <c r="AF593" s="337"/>
      <c r="AG593" s="332"/>
      <c r="AH593" s="242"/>
      <c r="AI593" s="60"/>
      <c r="AJ593" s="243"/>
      <c r="AL593" s="123"/>
      <c r="AM593" s="123"/>
      <c r="AN593" s="123"/>
      <c r="AO593" s="123"/>
      <c r="AP593" s="123"/>
      <c r="AQ593" s="123"/>
      <c r="AR593" s="123"/>
      <c r="AS593" s="123"/>
    </row>
    <row r="594">
      <c r="A594" s="338"/>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c r="AD594" s="336"/>
      <c r="AE594" s="332"/>
      <c r="AF594" s="337"/>
      <c r="AG594" s="332"/>
      <c r="AH594" s="242"/>
      <c r="AI594" s="60"/>
      <c r="AJ594" s="243"/>
      <c r="AL594" s="123"/>
      <c r="AM594" s="123"/>
      <c r="AN594" s="123"/>
      <c r="AO594" s="123"/>
      <c r="AP594" s="123"/>
      <c r="AQ594" s="123"/>
      <c r="AR594" s="123"/>
      <c r="AS594" s="123"/>
    </row>
    <row r="595">
      <c r="A595" s="338"/>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c r="AD595" s="336"/>
      <c r="AE595" s="332"/>
      <c r="AF595" s="337"/>
      <c r="AG595" s="332"/>
      <c r="AH595" s="242"/>
      <c r="AI595" s="60"/>
      <c r="AJ595" s="243"/>
      <c r="AL595" s="123"/>
      <c r="AM595" s="123"/>
      <c r="AN595" s="123"/>
      <c r="AO595" s="123"/>
      <c r="AP595" s="123"/>
      <c r="AQ595" s="123"/>
      <c r="AR595" s="123"/>
      <c r="AS595" s="123"/>
    </row>
    <row r="596">
      <c r="A596" s="338"/>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c r="AD596" s="336"/>
      <c r="AE596" s="332"/>
      <c r="AF596" s="337"/>
      <c r="AG596" s="332"/>
      <c r="AH596" s="242"/>
      <c r="AI596" s="60"/>
      <c r="AJ596" s="243"/>
      <c r="AL596" s="123"/>
      <c r="AM596" s="123"/>
      <c r="AN596" s="123"/>
      <c r="AO596" s="123"/>
      <c r="AP596" s="123"/>
      <c r="AQ596" s="123"/>
      <c r="AR596" s="123"/>
      <c r="AS596" s="123"/>
    </row>
    <row r="597">
      <c r="A597" s="338"/>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c r="AD597" s="336"/>
      <c r="AE597" s="332"/>
      <c r="AF597" s="337"/>
      <c r="AG597" s="332"/>
      <c r="AH597" s="242"/>
      <c r="AI597" s="60"/>
      <c r="AJ597" s="243"/>
      <c r="AL597" s="123"/>
      <c r="AM597" s="123"/>
      <c r="AN597" s="123"/>
      <c r="AO597" s="123"/>
      <c r="AP597" s="123"/>
      <c r="AQ597" s="123"/>
      <c r="AR597" s="123"/>
      <c r="AS597" s="123"/>
    </row>
    <row r="598">
      <c r="A598" s="338"/>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c r="AD598" s="336"/>
      <c r="AE598" s="332"/>
      <c r="AF598" s="337"/>
      <c r="AG598" s="332"/>
      <c r="AH598" s="242"/>
      <c r="AI598" s="60"/>
      <c r="AJ598" s="243"/>
      <c r="AL598" s="123"/>
      <c r="AM598" s="123"/>
      <c r="AN598" s="123"/>
      <c r="AO598" s="123"/>
      <c r="AP598" s="123"/>
      <c r="AQ598" s="123"/>
      <c r="AR598" s="123"/>
      <c r="AS598" s="123"/>
    </row>
    <row r="599">
      <c r="A599" s="338"/>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c r="AD599" s="336"/>
      <c r="AE599" s="332"/>
      <c r="AF599" s="337"/>
      <c r="AG599" s="332"/>
      <c r="AH599" s="242"/>
      <c r="AI599" s="60"/>
      <c r="AJ599" s="243"/>
      <c r="AL599" s="123"/>
      <c r="AM599" s="123"/>
      <c r="AN599" s="123"/>
      <c r="AO599" s="123"/>
      <c r="AP599" s="123"/>
      <c r="AQ599" s="123"/>
      <c r="AR599" s="123"/>
      <c r="AS599" s="123"/>
    </row>
    <row r="600">
      <c r="A600" s="338"/>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c r="AD600" s="336"/>
      <c r="AE600" s="332"/>
      <c r="AF600" s="337"/>
      <c r="AG600" s="332"/>
      <c r="AH600" s="242"/>
      <c r="AI600" s="60"/>
      <c r="AJ600" s="243"/>
      <c r="AL600" s="123"/>
      <c r="AM600" s="123"/>
      <c r="AN600" s="123"/>
      <c r="AO600" s="123"/>
      <c r="AP600" s="123"/>
      <c r="AQ600" s="123"/>
      <c r="AR600" s="123"/>
      <c r="AS600" s="123"/>
    </row>
    <row r="601">
      <c r="A601" s="338"/>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c r="AD601" s="336"/>
      <c r="AE601" s="332"/>
      <c r="AF601" s="337"/>
      <c r="AG601" s="332"/>
      <c r="AH601" s="242"/>
      <c r="AI601" s="60"/>
      <c r="AJ601" s="243"/>
      <c r="AL601" s="123"/>
      <c r="AM601" s="123"/>
      <c r="AN601" s="123"/>
      <c r="AO601" s="123"/>
      <c r="AP601" s="123"/>
      <c r="AQ601" s="123"/>
      <c r="AR601" s="123"/>
      <c r="AS601" s="123"/>
    </row>
    <row r="602">
      <c r="A602" s="338"/>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c r="AD602" s="336"/>
      <c r="AE602" s="332"/>
      <c r="AF602" s="337"/>
      <c r="AG602" s="332"/>
      <c r="AH602" s="242"/>
      <c r="AI602" s="60"/>
      <c r="AJ602" s="243"/>
      <c r="AL602" s="123"/>
      <c r="AM602" s="123"/>
      <c r="AN602" s="123"/>
      <c r="AO602" s="123"/>
      <c r="AP602" s="123"/>
      <c r="AQ602" s="123"/>
      <c r="AR602" s="123"/>
      <c r="AS602" s="123"/>
    </row>
    <row r="603">
      <c r="A603" s="338"/>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c r="AD603" s="336"/>
      <c r="AE603" s="332"/>
      <c r="AF603" s="337"/>
      <c r="AG603" s="332"/>
      <c r="AH603" s="242"/>
      <c r="AI603" s="60"/>
      <c r="AJ603" s="243"/>
      <c r="AL603" s="123"/>
      <c r="AM603" s="123"/>
      <c r="AN603" s="123"/>
      <c r="AO603" s="123"/>
      <c r="AP603" s="123"/>
      <c r="AQ603" s="123"/>
      <c r="AR603" s="123"/>
      <c r="AS603" s="123"/>
    </row>
    <row r="604">
      <c r="A604" s="338"/>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c r="AD604" s="336"/>
      <c r="AE604" s="332"/>
      <c r="AF604" s="337"/>
      <c r="AG604" s="332"/>
      <c r="AH604" s="242"/>
      <c r="AI604" s="60"/>
      <c r="AJ604" s="243"/>
      <c r="AL604" s="123"/>
      <c r="AM604" s="123"/>
      <c r="AN604" s="123"/>
      <c r="AO604" s="123"/>
      <c r="AP604" s="123"/>
      <c r="AQ604" s="123"/>
      <c r="AR604" s="123"/>
      <c r="AS604" s="123"/>
    </row>
    <row r="605">
      <c r="A605" s="338"/>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c r="AD605" s="336"/>
      <c r="AE605" s="332"/>
      <c r="AF605" s="337"/>
      <c r="AG605" s="332"/>
      <c r="AH605" s="242"/>
      <c r="AI605" s="60"/>
      <c r="AJ605" s="243"/>
      <c r="AL605" s="123"/>
      <c r="AM605" s="123"/>
      <c r="AN605" s="123"/>
      <c r="AO605" s="123"/>
      <c r="AP605" s="123"/>
      <c r="AQ605" s="123"/>
      <c r="AR605" s="123"/>
      <c r="AS605" s="123"/>
    </row>
    <row r="606">
      <c r="A606" s="338"/>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c r="AD606" s="336"/>
      <c r="AE606" s="332"/>
      <c r="AF606" s="337"/>
      <c r="AG606" s="332"/>
      <c r="AH606" s="242"/>
      <c r="AI606" s="60"/>
      <c r="AJ606" s="243"/>
      <c r="AL606" s="123"/>
      <c r="AM606" s="123"/>
      <c r="AN606" s="123"/>
      <c r="AO606" s="123"/>
      <c r="AP606" s="123"/>
      <c r="AQ606" s="123"/>
      <c r="AR606" s="123"/>
      <c r="AS606" s="123"/>
    </row>
    <row r="607">
      <c r="A607" s="338"/>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c r="AD607" s="336"/>
      <c r="AE607" s="332"/>
      <c r="AF607" s="337"/>
      <c r="AG607" s="332"/>
      <c r="AH607" s="242"/>
      <c r="AI607" s="60"/>
      <c r="AJ607" s="243"/>
      <c r="AL607" s="123"/>
      <c r="AM607" s="123"/>
      <c r="AN607" s="123"/>
      <c r="AO607" s="123"/>
      <c r="AP607" s="123"/>
      <c r="AQ607" s="123"/>
      <c r="AR607" s="123"/>
      <c r="AS607" s="123"/>
    </row>
    <row r="608">
      <c r="A608" s="338"/>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c r="AD608" s="336"/>
      <c r="AE608" s="332"/>
      <c r="AF608" s="337"/>
      <c r="AG608" s="332"/>
      <c r="AH608" s="242"/>
      <c r="AI608" s="60"/>
      <c r="AJ608" s="243"/>
      <c r="AL608" s="123"/>
      <c r="AM608" s="123"/>
      <c r="AN608" s="123"/>
      <c r="AO608" s="123"/>
      <c r="AP608" s="123"/>
      <c r="AQ608" s="123"/>
      <c r="AR608" s="123"/>
      <c r="AS608" s="123"/>
    </row>
    <row r="609">
      <c r="A609" s="338"/>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c r="AD609" s="336"/>
      <c r="AE609" s="332"/>
      <c r="AF609" s="337"/>
      <c r="AG609" s="332"/>
      <c r="AH609" s="242"/>
      <c r="AI609" s="60"/>
      <c r="AJ609" s="243"/>
      <c r="AL609" s="123"/>
      <c r="AM609" s="123"/>
      <c r="AN609" s="123"/>
      <c r="AO609" s="123"/>
      <c r="AP609" s="123"/>
      <c r="AQ609" s="123"/>
      <c r="AR609" s="123"/>
      <c r="AS609" s="123"/>
    </row>
    <row r="610">
      <c r="A610" s="338"/>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c r="AD610" s="336"/>
      <c r="AE610" s="332"/>
      <c r="AF610" s="337"/>
      <c r="AG610" s="332"/>
      <c r="AH610" s="242"/>
      <c r="AI610" s="60"/>
      <c r="AJ610" s="243"/>
      <c r="AL610" s="123"/>
      <c r="AM610" s="123"/>
      <c r="AN610" s="123"/>
      <c r="AO610" s="123"/>
      <c r="AP610" s="123"/>
      <c r="AQ610" s="123"/>
      <c r="AR610" s="123"/>
      <c r="AS610" s="123"/>
    </row>
    <row r="611">
      <c r="A611" s="338"/>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c r="AD611" s="336"/>
      <c r="AE611" s="332"/>
      <c r="AF611" s="337"/>
      <c r="AG611" s="332"/>
      <c r="AH611" s="242"/>
      <c r="AI611" s="60"/>
      <c r="AJ611" s="243"/>
      <c r="AL611" s="123"/>
      <c r="AM611" s="123"/>
      <c r="AN611" s="123"/>
      <c r="AO611" s="123"/>
      <c r="AP611" s="123"/>
      <c r="AQ611" s="123"/>
      <c r="AR611" s="123"/>
      <c r="AS611" s="123"/>
    </row>
    <row r="612">
      <c r="A612" s="338"/>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c r="AD612" s="336"/>
      <c r="AE612" s="332"/>
      <c r="AF612" s="337"/>
      <c r="AG612" s="332"/>
      <c r="AH612" s="242"/>
      <c r="AI612" s="60"/>
      <c r="AJ612" s="243"/>
      <c r="AL612" s="123"/>
      <c r="AM612" s="123"/>
      <c r="AN612" s="123"/>
      <c r="AO612" s="123"/>
      <c r="AP612" s="123"/>
      <c r="AQ612" s="123"/>
      <c r="AR612" s="123"/>
      <c r="AS612" s="123"/>
    </row>
    <row r="613">
      <c r="A613" s="338"/>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c r="AD613" s="336"/>
      <c r="AE613" s="332"/>
      <c r="AF613" s="337"/>
      <c r="AG613" s="332"/>
      <c r="AH613" s="242"/>
      <c r="AI613" s="60"/>
      <c r="AJ613" s="243"/>
      <c r="AL613" s="123"/>
      <c r="AM613" s="123"/>
      <c r="AN613" s="123"/>
      <c r="AO613" s="123"/>
      <c r="AP613" s="123"/>
      <c r="AQ613" s="123"/>
      <c r="AR613" s="123"/>
      <c r="AS613" s="123"/>
    </row>
    <row r="614">
      <c r="A614" s="338"/>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c r="AD614" s="336"/>
      <c r="AE614" s="332"/>
      <c r="AF614" s="337"/>
      <c r="AG614" s="332"/>
      <c r="AH614" s="242"/>
      <c r="AI614" s="60"/>
      <c r="AJ614" s="243"/>
      <c r="AL614" s="123"/>
      <c r="AM614" s="123"/>
      <c r="AN614" s="123"/>
      <c r="AO614" s="123"/>
      <c r="AP614" s="123"/>
      <c r="AQ614" s="123"/>
      <c r="AR614" s="123"/>
      <c r="AS614" s="123"/>
    </row>
    <row r="615">
      <c r="A615" s="338"/>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c r="AD615" s="336"/>
      <c r="AE615" s="332"/>
      <c r="AF615" s="337"/>
      <c r="AG615" s="332"/>
      <c r="AH615" s="242"/>
      <c r="AI615" s="60"/>
      <c r="AJ615" s="243"/>
      <c r="AL615" s="123"/>
      <c r="AM615" s="123"/>
      <c r="AN615" s="123"/>
      <c r="AO615" s="123"/>
      <c r="AP615" s="123"/>
      <c r="AQ615" s="123"/>
      <c r="AR615" s="123"/>
      <c r="AS615" s="123"/>
    </row>
    <row r="616">
      <c r="A616" s="338"/>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c r="AD616" s="336"/>
      <c r="AE616" s="332"/>
      <c r="AF616" s="337"/>
      <c r="AG616" s="332"/>
      <c r="AH616" s="242"/>
      <c r="AI616" s="60"/>
      <c r="AJ616" s="243"/>
      <c r="AL616" s="123"/>
      <c r="AM616" s="123"/>
      <c r="AN616" s="123"/>
      <c r="AO616" s="123"/>
      <c r="AP616" s="123"/>
      <c r="AQ616" s="123"/>
      <c r="AR616" s="123"/>
      <c r="AS616" s="123"/>
    </row>
    <row r="617">
      <c r="A617" s="338"/>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c r="AD617" s="336"/>
      <c r="AE617" s="332"/>
      <c r="AF617" s="337"/>
      <c r="AG617" s="332"/>
      <c r="AH617" s="242"/>
      <c r="AI617" s="60"/>
      <c r="AJ617" s="243"/>
      <c r="AL617" s="123"/>
      <c r="AM617" s="123"/>
      <c r="AN617" s="123"/>
      <c r="AO617" s="123"/>
      <c r="AP617" s="123"/>
      <c r="AQ617" s="123"/>
      <c r="AR617" s="123"/>
      <c r="AS617" s="123"/>
    </row>
    <row r="618">
      <c r="A618" s="338"/>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c r="AD618" s="336"/>
      <c r="AE618" s="332"/>
      <c r="AF618" s="337"/>
      <c r="AG618" s="332"/>
      <c r="AH618" s="242"/>
      <c r="AI618" s="60"/>
      <c r="AJ618" s="243"/>
      <c r="AL618" s="123"/>
      <c r="AM618" s="123"/>
      <c r="AN618" s="123"/>
      <c r="AO618" s="123"/>
      <c r="AP618" s="123"/>
      <c r="AQ618" s="123"/>
      <c r="AR618" s="123"/>
      <c r="AS618" s="123"/>
    </row>
    <row r="619">
      <c r="A619" s="338"/>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c r="AD619" s="336"/>
      <c r="AE619" s="332"/>
      <c r="AF619" s="337"/>
      <c r="AG619" s="332"/>
      <c r="AH619" s="242"/>
      <c r="AI619" s="60"/>
      <c r="AJ619" s="243"/>
      <c r="AL619" s="123"/>
      <c r="AM619" s="123"/>
      <c r="AN619" s="123"/>
      <c r="AO619" s="123"/>
      <c r="AP619" s="123"/>
      <c r="AQ619" s="123"/>
      <c r="AR619" s="123"/>
      <c r="AS619" s="123"/>
    </row>
    <row r="620">
      <c r="A620" s="338"/>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c r="AD620" s="336"/>
      <c r="AE620" s="332"/>
      <c r="AF620" s="337"/>
      <c r="AG620" s="332"/>
      <c r="AH620" s="242"/>
      <c r="AI620" s="60"/>
      <c r="AJ620" s="243"/>
      <c r="AL620" s="123"/>
      <c r="AM620" s="123"/>
      <c r="AN620" s="123"/>
      <c r="AO620" s="123"/>
      <c r="AP620" s="123"/>
      <c r="AQ620" s="123"/>
      <c r="AR620" s="123"/>
      <c r="AS620" s="123"/>
    </row>
    <row r="621">
      <c r="A621" s="338"/>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c r="AD621" s="336"/>
      <c r="AE621" s="332"/>
      <c r="AF621" s="337"/>
      <c r="AG621" s="332"/>
      <c r="AH621" s="242"/>
      <c r="AI621" s="60"/>
      <c r="AJ621" s="243"/>
      <c r="AL621" s="123"/>
      <c r="AM621" s="123"/>
      <c r="AN621" s="123"/>
      <c r="AO621" s="123"/>
      <c r="AP621" s="123"/>
      <c r="AQ621" s="123"/>
      <c r="AR621" s="123"/>
      <c r="AS621" s="123"/>
    </row>
    <row r="622">
      <c r="A622" s="338"/>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c r="AD622" s="336"/>
      <c r="AE622" s="332"/>
      <c r="AF622" s="337"/>
      <c r="AG622" s="332"/>
      <c r="AH622" s="242"/>
      <c r="AI622" s="60"/>
      <c r="AJ622" s="243"/>
      <c r="AL622" s="123"/>
      <c r="AM622" s="123"/>
      <c r="AN622" s="123"/>
      <c r="AO622" s="123"/>
      <c r="AP622" s="123"/>
      <c r="AQ622" s="123"/>
      <c r="AR622" s="123"/>
      <c r="AS622" s="123"/>
    </row>
    <row r="623">
      <c r="A623" s="338"/>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c r="AD623" s="336"/>
      <c r="AE623" s="332"/>
      <c r="AF623" s="337"/>
      <c r="AG623" s="332"/>
      <c r="AH623" s="242"/>
      <c r="AI623" s="60"/>
      <c r="AJ623" s="243"/>
      <c r="AL623" s="123"/>
      <c r="AM623" s="123"/>
      <c r="AN623" s="123"/>
      <c r="AO623" s="123"/>
      <c r="AP623" s="123"/>
      <c r="AQ623" s="123"/>
      <c r="AR623" s="123"/>
      <c r="AS623" s="123"/>
    </row>
    <row r="624">
      <c r="A624" s="338"/>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c r="AD624" s="336"/>
      <c r="AE624" s="332"/>
      <c r="AF624" s="337"/>
      <c r="AG624" s="332"/>
      <c r="AH624" s="242"/>
      <c r="AI624" s="60"/>
      <c r="AJ624" s="243"/>
      <c r="AL624" s="123"/>
      <c r="AM624" s="123"/>
      <c r="AN624" s="123"/>
      <c r="AO624" s="123"/>
      <c r="AP624" s="123"/>
      <c r="AQ624" s="123"/>
      <c r="AR624" s="123"/>
      <c r="AS624" s="123"/>
    </row>
    <row r="625">
      <c r="A625" s="338"/>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c r="AD625" s="336"/>
      <c r="AE625" s="332"/>
      <c r="AF625" s="337"/>
      <c r="AG625" s="332"/>
      <c r="AH625" s="242"/>
      <c r="AI625" s="60"/>
      <c r="AJ625" s="243"/>
      <c r="AL625" s="123"/>
      <c r="AM625" s="123"/>
      <c r="AN625" s="123"/>
      <c r="AO625" s="123"/>
      <c r="AP625" s="123"/>
      <c r="AQ625" s="123"/>
      <c r="AR625" s="123"/>
      <c r="AS625" s="123"/>
    </row>
    <row r="626">
      <c r="A626" s="338"/>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c r="AD626" s="336"/>
      <c r="AE626" s="332"/>
      <c r="AF626" s="337"/>
      <c r="AG626" s="332"/>
      <c r="AH626" s="242"/>
      <c r="AI626" s="60"/>
      <c r="AJ626" s="243"/>
      <c r="AL626" s="123"/>
      <c r="AM626" s="123"/>
      <c r="AN626" s="123"/>
      <c r="AO626" s="123"/>
      <c r="AP626" s="123"/>
      <c r="AQ626" s="123"/>
      <c r="AR626" s="123"/>
      <c r="AS626" s="123"/>
    </row>
    <row r="627">
      <c r="A627" s="338"/>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c r="AD627" s="336"/>
      <c r="AE627" s="332"/>
      <c r="AF627" s="337"/>
      <c r="AG627" s="332"/>
      <c r="AH627" s="242"/>
      <c r="AI627" s="60"/>
      <c r="AJ627" s="243"/>
      <c r="AL627" s="123"/>
      <c r="AM627" s="123"/>
      <c r="AN627" s="123"/>
      <c r="AO627" s="123"/>
      <c r="AP627" s="123"/>
      <c r="AQ627" s="123"/>
      <c r="AR627" s="123"/>
      <c r="AS627" s="123"/>
    </row>
    <row r="628">
      <c r="A628" s="338"/>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c r="AD628" s="336"/>
      <c r="AE628" s="332"/>
      <c r="AF628" s="337"/>
      <c r="AG628" s="332"/>
      <c r="AH628" s="242"/>
      <c r="AI628" s="60"/>
      <c r="AJ628" s="243"/>
      <c r="AL628" s="123"/>
      <c r="AM628" s="123"/>
      <c r="AN628" s="123"/>
      <c r="AO628" s="123"/>
      <c r="AP628" s="123"/>
      <c r="AQ628" s="123"/>
      <c r="AR628" s="123"/>
      <c r="AS628" s="123"/>
    </row>
    <row r="629">
      <c r="A629" s="338"/>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c r="AD629" s="336"/>
      <c r="AE629" s="332"/>
      <c r="AF629" s="337"/>
      <c r="AG629" s="332"/>
      <c r="AH629" s="242"/>
      <c r="AI629" s="60"/>
      <c r="AJ629" s="243"/>
      <c r="AL629" s="123"/>
      <c r="AM629" s="123"/>
      <c r="AN629" s="123"/>
      <c r="AO629" s="123"/>
      <c r="AP629" s="123"/>
      <c r="AQ629" s="123"/>
      <c r="AR629" s="123"/>
      <c r="AS629" s="123"/>
    </row>
    <row r="630">
      <c r="A630" s="338"/>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c r="AD630" s="336"/>
      <c r="AE630" s="332"/>
      <c r="AF630" s="337"/>
      <c r="AG630" s="332"/>
      <c r="AH630" s="242"/>
      <c r="AI630" s="60"/>
      <c r="AJ630" s="243"/>
      <c r="AL630" s="123"/>
      <c r="AM630" s="123"/>
      <c r="AN630" s="123"/>
      <c r="AO630" s="123"/>
      <c r="AP630" s="123"/>
      <c r="AQ630" s="123"/>
      <c r="AR630" s="123"/>
      <c r="AS630" s="123"/>
    </row>
    <row r="631">
      <c r="A631" s="338"/>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c r="AD631" s="336"/>
      <c r="AE631" s="332"/>
      <c r="AF631" s="337"/>
      <c r="AG631" s="332"/>
      <c r="AH631" s="242"/>
      <c r="AI631" s="60"/>
      <c r="AJ631" s="243"/>
      <c r="AL631" s="123"/>
      <c r="AM631" s="123"/>
      <c r="AN631" s="123"/>
      <c r="AO631" s="123"/>
      <c r="AP631" s="123"/>
      <c r="AQ631" s="123"/>
      <c r="AR631" s="123"/>
      <c r="AS631" s="123"/>
    </row>
    <row r="632">
      <c r="A632" s="338"/>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c r="AD632" s="336"/>
      <c r="AE632" s="332"/>
      <c r="AF632" s="337"/>
      <c r="AG632" s="332"/>
      <c r="AH632" s="242"/>
      <c r="AI632" s="60"/>
      <c r="AJ632" s="243"/>
      <c r="AL632" s="123"/>
      <c r="AM632" s="123"/>
      <c r="AN632" s="123"/>
      <c r="AO632" s="123"/>
      <c r="AP632" s="123"/>
      <c r="AQ632" s="123"/>
      <c r="AR632" s="123"/>
      <c r="AS632" s="123"/>
    </row>
    <row r="633">
      <c r="A633" s="338"/>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c r="AD633" s="336"/>
      <c r="AE633" s="332"/>
      <c r="AF633" s="337"/>
      <c r="AG633" s="332"/>
      <c r="AH633" s="242"/>
      <c r="AI633" s="60"/>
      <c r="AJ633" s="243"/>
      <c r="AL633" s="123"/>
      <c r="AM633" s="123"/>
      <c r="AN633" s="123"/>
      <c r="AO633" s="123"/>
      <c r="AP633" s="123"/>
      <c r="AQ633" s="123"/>
      <c r="AR633" s="123"/>
      <c r="AS633" s="123"/>
    </row>
    <row r="634">
      <c r="A634" s="338"/>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c r="AD634" s="336"/>
      <c r="AE634" s="332"/>
      <c r="AF634" s="337"/>
      <c r="AG634" s="332"/>
      <c r="AH634" s="242"/>
      <c r="AI634" s="60"/>
      <c r="AJ634" s="243"/>
      <c r="AL634" s="123"/>
      <c r="AM634" s="123"/>
      <c r="AN634" s="123"/>
      <c r="AO634" s="123"/>
      <c r="AP634" s="123"/>
      <c r="AQ634" s="123"/>
      <c r="AR634" s="123"/>
      <c r="AS634" s="123"/>
    </row>
    <row r="635">
      <c r="A635" s="338"/>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c r="AD635" s="336"/>
      <c r="AE635" s="332"/>
      <c r="AF635" s="337"/>
      <c r="AG635" s="332"/>
      <c r="AH635" s="242"/>
      <c r="AI635" s="60"/>
      <c r="AJ635" s="243"/>
      <c r="AL635" s="123"/>
      <c r="AM635" s="123"/>
      <c r="AN635" s="123"/>
      <c r="AO635" s="123"/>
      <c r="AP635" s="123"/>
      <c r="AQ635" s="123"/>
      <c r="AR635" s="123"/>
      <c r="AS635" s="123"/>
    </row>
    <row r="636">
      <c r="A636" s="338"/>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c r="AD636" s="336"/>
      <c r="AE636" s="332"/>
      <c r="AF636" s="337"/>
      <c r="AG636" s="332"/>
      <c r="AH636" s="242"/>
      <c r="AI636" s="60"/>
      <c r="AJ636" s="243"/>
      <c r="AL636" s="123"/>
      <c r="AM636" s="123"/>
      <c r="AN636" s="123"/>
      <c r="AO636" s="123"/>
      <c r="AP636" s="123"/>
      <c r="AQ636" s="123"/>
      <c r="AR636" s="123"/>
      <c r="AS636" s="123"/>
    </row>
    <row r="637">
      <c r="A637" s="338"/>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c r="AD637" s="336"/>
      <c r="AE637" s="332"/>
      <c r="AF637" s="337"/>
      <c r="AG637" s="332"/>
      <c r="AH637" s="242"/>
      <c r="AI637" s="60"/>
      <c r="AJ637" s="243"/>
      <c r="AL637" s="123"/>
      <c r="AM637" s="123"/>
      <c r="AN637" s="123"/>
      <c r="AO637" s="123"/>
      <c r="AP637" s="123"/>
      <c r="AQ637" s="123"/>
      <c r="AR637" s="123"/>
      <c r="AS637" s="123"/>
    </row>
    <row r="638">
      <c r="A638" s="338"/>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c r="AD638" s="336"/>
      <c r="AE638" s="332"/>
      <c r="AF638" s="337"/>
      <c r="AG638" s="332"/>
      <c r="AH638" s="242"/>
      <c r="AI638" s="60"/>
      <c r="AJ638" s="243"/>
      <c r="AL638" s="123"/>
      <c r="AM638" s="123"/>
      <c r="AN638" s="123"/>
      <c r="AO638" s="123"/>
      <c r="AP638" s="123"/>
      <c r="AQ638" s="123"/>
      <c r="AR638" s="123"/>
      <c r="AS638" s="123"/>
    </row>
    <row r="639">
      <c r="A639" s="338"/>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c r="AD639" s="336"/>
      <c r="AE639" s="332"/>
      <c r="AF639" s="337"/>
      <c r="AG639" s="332"/>
      <c r="AH639" s="242"/>
      <c r="AI639" s="60"/>
      <c r="AJ639" s="243"/>
      <c r="AL639" s="123"/>
      <c r="AM639" s="123"/>
      <c r="AN639" s="123"/>
      <c r="AO639" s="123"/>
      <c r="AP639" s="123"/>
      <c r="AQ639" s="123"/>
      <c r="AR639" s="123"/>
      <c r="AS639" s="123"/>
    </row>
    <row r="640">
      <c r="A640" s="338"/>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c r="AD640" s="336"/>
      <c r="AE640" s="332"/>
      <c r="AF640" s="337"/>
      <c r="AG640" s="332"/>
      <c r="AH640" s="242"/>
      <c r="AI640" s="60"/>
      <c r="AJ640" s="243"/>
      <c r="AL640" s="123"/>
      <c r="AM640" s="123"/>
      <c r="AN640" s="123"/>
      <c r="AO640" s="123"/>
      <c r="AP640" s="123"/>
      <c r="AQ640" s="123"/>
      <c r="AR640" s="123"/>
      <c r="AS640" s="123"/>
    </row>
    <row r="641">
      <c r="A641" s="338"/>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c r="AD641" s="336"/>
      <c r="AE641" s="332"/>
      <c r="AF641" s="337"/>
      <c r="AG641" s="332"/>
      <c r="AH641" s="242"/>
      <c r="AI641" s="60"/>
      <c r="AJ641" s="243"/>
      <c r="AL641" s="123"/>
      <c r="AM641" s="123"/>
      <c r="AN641" s="123"/>
      <c r="AO641" s="123"/>
      <c r="AP641" s="123"/>
      <c r="AQ641" s="123"/>
      <c r="AR641" s="123"/>
      <c r="AS641" s="123"/>
    </row>
    <row r="642">
      <c r="A642" s="338"/>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c r="AD642" s="336"/>
      <c r="AE642" s="332"/>
      <c r="AF642" s="337"/>
      <c r="AG642" s="332"/>
      <c r="AH642" s="242"/>
      <c r="AI642" s="60"/>
      <c r="AJ642" s="243"/>
      <c r="AL642" s="123"/>
      <c r="AM642" s="123"/>
      <c r="AN642" s="123"/>
      <c r="AO642" s="123"/>
      <c r="AP642" s="123"/>
      <c r="AQ642" s="123"/>
      <c r="AR642" s="123"/>
      <c r="AS642" s="123"/>
    </row>
    <row r="643">
      <c r="A643" s="338"/>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c r="AD643" s="336"/>
      <c r="AE643" s="332"/>
      <c r="AF643" s="337"/>
      <c r="AG643" s="332"/>
      <c r="AH643" s="242"/>
      <c r="AI643" s="60"/>
      <c r="AJ643" s="243"/>
      <c r="AL643" s="123"/>
      <c r="AM643" s="123"/>
      <c r="AN643" s="123"/>
      <c r="AO643" s="123"/>
      <c r="AP643" s="123"/>
      <c r="AQ643" s="123"/>
      <c r="AR643" s="123"/>
      <c r="AS643" s="123"/>
    </row>
    <row r="644">
      <c r="A644" s="338"/>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c r="AD644" s="336"/>
      <c r="AE644" s="332"/>
      <c r="AF644" s="337"/>
      <c r="AG644" s="332"/>
      <c r="AH644" s="242"/>
      <c r="AI644" s="60"/>
      <c r="AJ644" s="243"/>
      <c r="AL644" s="123"/>
      <c r="AM644" s="123"/>
      <c r="AN644" s="123"/>
      <c r="AO644" s="123"/>
      <c r="AP644" s="123"/>
      <c r="AQ644" s="123"/>
      <c r="AR644" s="123"/>
      <c r="AS644" s="123"/>
    </row>
    <row r="645">
      <c r="A645" s="338"/>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c r="AD645" s="336"/>
      <c r="AE645" s="332"/>
      <c r="AF645" s="337"/>
      <c r="AG645" s="332"/>
      <c r="AH645" s="242"/>
      <c r="AI645" s="60"/>
      <c r="AJ645" s="243"/>
      <c r="AL645" s="123"/>
      <c r="AM645" s="123"/>
      <c r="AN645" s="123"/>
      <c r="AO645" s="123"/>
      <c r="AP645" s="123"/>
      <c r="AQ645" s="123"/>
      <c r="AR645" s="123"/>
      <c r="AS645" s="123"/>
    </row>
    <row r="646">
      <c r="A646" s="338"/>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c r="AD646" s="336"/>
      <c r="AE646" s="332"/>
      <c r="AF646" s="337"/>
      <c r="AG646" s="332"/>
      <c r="AH646" s="242"/>
      <c r="AI646" s="60"/>
      <c r="AJ646" s="243"/>
      <c r="AL646" s="123"/>
      <c r="AM646" s="123"/>
      <c r="AN646" s="123"/>
      <c r="AO646" s="123"/>
      <c r="AP646" s="123"/>
      <c r="AQ646" s="123"/>
      <c r="AR646" s="123"/>
      <c r="AS646" s="123"/>
    </row>
    <row r="647">
      <c r="A647" s="338"/>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c r="AD647" s="336"/>
      <c r="AE647" s="332"/>
      <c r="AF647" s="337"/>
      <c r="AG647" s="332"/>
      <c r="AH647" s="242"/>
      <c r="AI647" s="60"/>
      <c r="AJ647" s="243"/>
      <c r="AL647" s="123"/>
      <c r="AM647" s="123"/>
      <c r="AN647" s="123"/>
      <c r="AO647" s="123"/>
      <c r="AP647" s="123"/>
      <c r="AQ647" s="123"/>
      <c r="AR647" s="123"/>
      <c r="AS647" s="123"/>
    </row>
    <row r="648">
      <c r="A648" s="338"/>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c r="AD648" s="336"/>
      <c r="AE648" s="332"/>
      <c r="AF648" s="337"/>
      <c r="AG648" s="332"/>
      <c r="AH648" s="242"/>
      <c r="AI648" s="60"/>
      <c r="AJ648" s="243"/>
      <c r="AL648" s="123"/>
      <c r="AM648" s="123"/>
      <c r="AN648" s="123"/>
      <c r="AO648" s="123"/>
      <c r="AP648" s="123"/>
      <c r="AQ648" s="123"/>
      <c r="AR648" s="123"/>
      <c r="AS648" s="123"/>
    </row>
    <row r="649">
      <c r="A649" s="338"/>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c r="AD649" s="336"/>
      <c r="AE649" s="332"/>
      <c r="AF649" s="337"/>
      <c r="AG649" s="332"/>
      <c r="AH649" s="242"/>
      <c r="AI649" s="60"/>
      <c r="AJ649" s="243"/>
      <c r="AL649" s="123"/>
      <c r="AM649" s="123"/>
      <c r="AN649" s="123"/>
      <c r="AO649" s="123"/>
      <c r="AP649" s="123"/>
      <c r="AQ649" s="123"/>
      <c r="AR649" s="123"/>
      <c r="AS649" s="123"/>
    </row>
    <row r="650">
      <c r="A650" s="338"/>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c r="AD650" s="336"/>
      <c r="AE650" s="332"/>
      <c r="AF650" s="337"/>
      <c r="AG650" s="332"/>
      <c r="AH650" s="242"/>
      <c r="AI650" s="60"/>
      <c r="AJ650" s="243"/>
      <c r="AL650" s="123"/>
      <c r="AM650" s="123"/>
      <c r="AN650" s="123"/>
      <c r="AO650" s="123"/>
      <c r="AP650" s="123"/>
      <c r="AQ650" s="123"/>
      <c r="AR650" s="123"/>
      <c r="AS650" s="123"/>
    </row>
    <row r="651">
      <c r="A651" s="338"/>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c r="AD651" s="336"/>
      <c r="AE651" s="332"/>
      <c r="AF651" s="337"/>
      <c r="AG651" s="332"/>
      <c r="AH651" s="242"/>
      <c r="AI651" s="60"/>
      <c r="AJ651" s="243"/>
      <c r="AL651" s="123"/>
      <c r="AM651" s="123"/>
      <c r="AN651" s="123"/>
      <c r="AO651" s="123"/>
      <c r="AP651" s="123"/>
      <c r="AQ651" s="123"/>
      <c r="AR651" s="123"/>
      <c r="AS651" s="123"/>
    </row>
    <row r="652">
      <c r="A652" s="338"/>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c r="AD652" s="336"/>
      <c r="AE652" s="332"/>
      <c r="AF652" s="337"/>
      <c r="AG652" s="332"/>
      <c r="AH652" s="242"/>
      <c r="AI652" s="60"/>
      <c r="AJ652" s="243"/>
      <c r="AL652" s="123"/>
      <c r="AM652" s="123"/>
      <c r="AN652" s="123"/>
      <c r="AO652" s="123"/>
      <c r="AP652" s="123"/>
      <c r="AQ652" s="123"/>
      <c r="AR652" s="123"/>
      <c r="AS652" s="123"/>
    </row>
    <row r="653">
      <c r="A653" s="338"/>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c r="AD653" s="336"/>
      <c r="AE653" s="332"/>
      <c r="AF653" s="337"/>
      <c r="AG653" s="332"/>
      <c r="AH653" s="242"/>
      <c r="AI653" s="60"/>
      <c r="AJ653" s="243"/>
      <c r="AL653" s="123"/>
      <c r="AM653" s="123"/>
      <c r="AN653" s="123"/>
      <c r="AO653" s="123"/>
      <c r="AP653" s="123"/>
      <c r="AQ653" s="123"/>
      <c r="AR653" s="123"/>
      <c r="AS653" s="123"/>
    </row>
    <row r="654">
      <c r="A654" s="338"/>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c r="AD654" s="336"/>
      <c r="AE654" s="332"/>
      <c r="AF654" s="337"/>
      <c r="AG654" s="332"/>
      <c r="AH654" s="242"/>
      <c r="AI654" s="60"/>
      <c r="AJ654" s="243"/>
      <c r="AL654" s="123"/>
      <c r="AM654" s="123"/>
      <c r="AN654" s="123"/>
      <c r="AO654" s="123"/>
      <c r="AP654" s="123"/>
      <c r="AQ654" s="123"/>
      <c r="AR654" s="123"/>
      <c r="AS654" s="123"/>
    </row>
    <row r="655">
      <c r="A655" s="338"/>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c r="AD655" s="336"/>
      <c r="AE655" s="332"/>
      <c r="AF655" s="337"/>
      <c r="AG655" s="332"/>
      <c r="AH655" s="242"/>
      <c r="AI655" s="60"/>
      <c r="AJ655" s="243"/>
      <c r="AL655" s="123"/>
      <c r="AM655" s="123"/>
      <c r="AN655" s="123"/>
      <c r="AO655" s="123"/>
      <c r="AP655" s="123"/>
      <c r="AQ655" s="123"/>
      <c r="AR655" s="123"/>
      <c r="AS655" s="123"/>
    </row>
    <row r="656">
      <c r="A656" s="338"/>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c r="AD656" s="336"/>
      <c r="AE656" s="332"/>
      <c r="AF656" s="337"/>
      <c r="AG656" s="332"/>
      <c r="AH656" s="242"/>
      <c r="AI656" s="60"/>
      <c r="AJ656" s="243"/>
      <c r="AL656" s="123"/>
      <c r="AM656" s="123"/>
      <c r="AN656" s="123"/>
      <c r="AO656" s="123"/>
      <c r="AP656" s="123"/>
      <c r="AQ656" s="123"/>
      <c r="AR656" s="123"/>
      <c r="AS656" s="123"/>
    </row>
    <row r="657">
      <c r="A657" s="338"/>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c r="AD657" s="336"/>
      <c r="AE657" s="332"/>
      <c r="AF657" s="337"/>
      <c r="AG657" s="332"/>
      <c r="AH657" s="242"/>
      <c r="AI657" s="60"/>
      <c r="AJ657" s="243"/>
      <c r="AL657" s="123"/>
      <c r="AM657" s="123"/>
      <c r="AN657" s="123"/>
      <c r="AO657" s="123"/>
      <c r="AP657" s="123"/>
      <c r="AQ657" s="123"/>
      <c r="AR657" s="123"/>
      <c r="AS657" s="123"/>
    </row>
    <row r="658">
      <c r="A658" s="338"/>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c r="AD658" s="336"/>
      <c r="AE658" s="332"/>
      <c r="AF658" s="337"/>
      <c r="AG658" s="332"/>
      <c r="AH658" s="242"/>
      <c r="AI658" s="60"/>
      <c r="AJ658" s="243"/>
      <c r="AL658" s="123"/>
      <c r="AM658" s="123"/>
      <c r="AN658" s="123"/>
      <c r="AO658" s="123"/>
      <c r="AP658" s="123"/>
      <c r="AQ658" s="123"/>
      <c r="AR658" s="123"/>
      <c r="AS658" s="123"/>
    </row>
    <row r="659">
      <c r="A659" s="338"/>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c r="AD659" s="336"/>
      <c r="AE659" s="332"/>
      <c r="AF659" s="337"/>
      <c r="AG659" s="332"/>
      <c r="AH659" s="242"/>
      <c r="AI659" s="60"/>
      <c r="AJ659" s="243"/>
      <c r="AL659" s="123"/>
      <c r="AM659" s="123"/>
      <c r="AN659" s="123"/>
      <c r="AO659" s="123"/>
      <c r="AP659" s="123"/>
      <c r="AQ659" s="123"/>
      <c r="AR659" s="123"/>
      <c r="AS659" s="123"/>
    </row>
    <row r="660">
      <c r="A660" s="338"/>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c r="AD660" s="336"/>
      <c r="AE660" s="332"/>
      <c r="AF660" s="337"/>
      <c r="AG660" s="332"/>
      <c r="AH660" s="242"/>
      <c r="AI660" s="60"/>
      <c r="AJ660" s="243"/>
      <c r="AL660" s="123"/>
      <c r="AM660" s="123"/>
      <c r="AN660" s="123"/>
      <c r="AO660" s="123"/>
      <c r="AP660" s="123"/>
      <c r="AQ660" s="123"/>
      <c r="AR660" s="123"/>
      <c r="AS660" s="123"/>
    </row>
    <row r="661">
      <c r="A661" s="338"/>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c r="AD661" s="336"/>
      <c r="AE661" s="332"/>
      <c r="AF661" s="337"/>
      <c r="AG661" s="332"/>
      <c r="AH661" s="242"/>
      <c r="AI661" s="60"/>
      <c r="AJ661" s="243"/>
      <c r="AL661" s="123"/>
      <c r="AM661" s="123"/>
      <c r="AN661" s="123"/>
      <c r="AO661" s="123"/>
      <c r="AP661" s="123"/>
      <c r="AQ661" s="123"/>
      <c r="AR661" s="123"/>
      <c r="AS661" s="123"/>
    </row>
    <row r="662">
      <c r="A662" s="338"/>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c r="AD662" s="336"/>
      <c r="AE662" s="332"/>
      <c r="AF662" s="337"/>
      <c r="AG662" s="332"/>
      <c r="AH662" s="242"/>
      <c r="AI662" s="60"/>
      <c r="AJ662" s="243"/>
      <c r="AL662" s="123"/>
      <c r="AM662" s="123"/>
      <c r="AN662" s="123"/>
      <c r="AO662" s="123"/>
      <c r="AP662" s="123"/>
      <c r="AQ662" s="123"/>
      <c r="AR662" s="123"/>
      <c r="AS662" s="123"/>
    </row>
    <row r="663">
      <c r="A663" s="338"/>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c r="AD663" s="336"/>
      <c r="AE663" s="332"/>
      <c r="AF663" s="337"/>
      <c r="AG663" s="332"/>
      <c r="AH663" s="242"/>
      <c r="AI663" s="60"/>
      <c r="AJ663" s="243"/>
      <c r="AL663" s="123"/>
      <c r="AM663" s="123"/>
      <c r="AN663" s="123"/>
      <c r="AO663" s="123"/>
      <c r="AP663" s="123"/>
      <c r="AQ663" s="123"/>
      <c r="AR663" s="123"/>
      <c r="AS663" s="123"/>
    </row>
    <row r="664">
      <c r="A664" s="338"/>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c r="AD664" s="336"/>
      <c r="AE664" s="332"/>
      <c r="AF664" s="337"/>
      <c r="AG664" s="332"/>
      <c r="AH664" s="242"/>
      <c r="AI664" s="60"/>
      <c r="AJ664" s="243"/>
      <c r="AL664" s="123"/>
      <c r="AM664" s="123"/>
      <c r="AN664" s="123"/>
      <c r="AO664" s="123"/>
      <c r="AP664" s="123"/>
      <c r="AQ664" s="123"/>
      <c r="AR664" s="123"/>
      <c r="AS664" s="123"/>
    </row>
    <row r="665">
      <c r="A665" s="338"/>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c r="AD665" s="336"/>
      <c r="AE665" s="332"/>
      <c r="AF665" s="337"/>
      <c r="AG665" s="332"/>
      <c r="AH665" s="242"/>
      <c r="AI665" s="60"/>
      <c r="AJ665" s="243"/>
      <c r="AL665" s="123"/>
      <c r="AM665" s="123"/>
      <c r="AN665" s="123"/>
      <c r="AO665" s="123"/>
      <c r="AP665" s="123"/>
      <c r="AQ665" s="123"/>
      <c r="AR665" s="123"/>
      <c r="AS665" s="123"/>
    </row>
    <row r="666">
      <c r="A666" s="338"/>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c r="AD666" s="336"/>
      <c r="AE666" s="332"/>
      <c r="AF666" s="337"/>
      <c r="AG666" s="332"/>
      <c r="AH666" s="242"/>
      <c r="AI666" s="60"/>
      <c r="AJ666" s="243"/>
      <c r="AL666" s="123"/>
      <c r="AM666" s="123"/>
      <c r="AN666" s="123"/>
      <c r="AO666" s="123"/>
      <c r="AP666" s="123"/>
      <c r="AQ666" s="123"/>
      <c r="AR666" s="123"/>
      <c r="AS666" s="123"/>
    </row>
    <row r="667">
      <c r="A667" s="338"/>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c r="AD667" s="336"/>
      <c r="AE667" s="332"/>
      <c r="AF667" s="337"/>
      <c r="AG667" s="332"/>
      <c r="AH667" s="242"/>
      <c r="AI667" s="60"/>
      <c r="AJ667" s="243"/>
      <c r="AL667" s="123"/>
      <c r="AM667" s="123"/>
      <c r="AN667" s="123"/>
      <c r="AO667" s="123"/>
      <c r="AP667" s="123"/>
      <c r="AQ667" s="123"/>
      <c r="AR667" s="123"/>
      <c r="AS667" s="123"/>
    </row>
    <row r="668">
      <c r="A668" s="338"/>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c r="AD668" s="336"/>
      <c r="AE668" s="332"/>
      <c r="AF668" s="337"/>
      <c r="AG668" s="332"/>
      <c r="AH668" s="242"/>
      <c r="AI668" s="60"/>
      <c r="AJ668" s="243"/>
      <c r="AL668" s="123"/>
      <c r="AM668" s="123"/>
      <c r="AN668" s="123"/>
      <c r="AO668" s="123"/>
      <c r="AP668" s="123"/>
      <c r="AQ668" s="123"/>
      <c r="AR668" s="123"/>
      <c r="AS668" s="123"/>
    </row>
    <row r="669">
      <c r="A669" s="338"/>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c r="AD669" s="336"/>
      <c r="AE669" s="332"/>
      <c r="AF669" s="337"/>
      <c r="AG669" s="332"/>
      <c r="AH669" s="242"/>
      <c r="AI669" s="60"/>
      <c r="AJ669" s="243"/>
      <c r="AL669" s="123"/>
      <c r="AM669" s="123"/>
      <c r="AN669" s="123"/>
      <c r="AO669" s="123"/>
      <c r="AP669" s="123"/>
      <c r="AQ669" s="123"/>
      <c r="AR669" s="123"/>
      <c r="AS669" s="123"/>
    </row>
    <row r="670">
      <c r="A670" s="338"/>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c r="AD670" s="336"/>
      <c r="AE670" s="332"/>
      <c r="AF670" s="337"/>
      <c r="AG670" s="332"/>
      <c r="AH670" s="242"/>
      <c r="AI670" s="60"/>
      <c r="AJ670" s="243"/>
      <c r="AL670" s="123"/>
      <c r="AM670" s="123"/>
      <c r="AN670" s="123"/>
      <c r="AO670" s="123"/>
      <c r="AP670" s="123"/>
      <c r="AQ670" s="123"/>
      <c r="AR670" s="123"/>
      <c r="AS670" s="123"/>
    </row>
    <row r="671">
      <c r="A671" s="338"/>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c r="AD671" s="336"/>
      <c r="AE671" s="332"/>
      <c r="AF671" s="337"/>
      <c r="AG671" s="332"/>
      <c r="AH671" s="242"/>
      <c r="AI671" s="60"/>
      <c r="AJ671" s="243"/>
      <c r="AL671" s="123"/>
      <c r="AM671" s="123"/>
      <c r="AN671" s="123"/>
      <c r="AO671" s="123"/>
      <c r="AP671" s="123"/>
      <c r="AQ671" s="123"/>
      <c r="AR671" s="123"/>
      <c r="AS671" s="123"/>
    </row>
    <row r="672">
      <c r="A672" s="338"/>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c r="AD672" s="336"/>
      <c r="AE672" s="332"/>
      <c r="AF672" s="337"/>
      <c r="AG672" s="332"/>
      <c r="AH672" s="242"/>
      <c r="AI672" s="60"/>
      <c r="AJ672" s="243"/>
      <c r="AL672" s="123"/>
      <c r="AM672" s="123"/>
      <c r="AN672" s="123"/>
      <c r="AO672" s="123"/>
      <c r="AP672" s="123"/>
      <c r="AQ672" s="123"/>
      <c r="AR672" s="123"/>
      <c r="AS672" s="123"/>
    </row>
    <row r="673">
      <c r="A673" s="338"/>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c r="AD673" s="336"/>
      <c r="AE673" s="332"/>
      <c r="AF673" s="337"/>
      <c r="AG673" s="332"/>
      <c r="AH673" s="242"/>
      <c r="AI673" s="60"/>
      <c r="AJ673" s="243"/>
      <c r="AL673" s="123"/>
      <c r="AM673" s="123"/>
      <c r="AN673" s="123"/>
      <c r="AO673" s="123"/>
      <c r="AP673" s="123"/>
      <c r="AQ673" s="123"/>
      <c r="AR673" s="123"/>
      <c r="AS673" s="123"/>
    </row>
    <row r="674">
      <c r="A674" s="338"/>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c r="AD674" s="336"/>
      <c r="AE674" s="332"/>
      <c r="AF674" s="337"/>
      <c r="AG674" s="332"/>
      <c r="AH674" s="242"/>
      <c r="AI674" s="60"/>
      <c r="AJ674" s="243"/>
      <c r="AL674" s="123"/>
      <c r="AM674" s="123"/>
      <c r="AN674" s="123"/>
      <c r="AO674" s="123"/>
      <c r="AP674" s="123"/>
      <c r="AQ674" s="123"/>
      <c r="AR674" s="123"/>
      <c r="AS674" s="123"/>
    </row>
    <row r="675">
      <c r="A675" s="338"/>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c r="AD675" s="336"/>
      <c r="AE675" s="332"/>
      <c r="AF675" s="337"/>
      <c r="AG675" s="332"/>
      <c r="AH675" s="242"/>
      <c r="AI675" s="60"/>
      <c r="AJ675" s="243"/>
      <c r="AL675" s="123"/>
      <c r="AM675" s="123"/>
      <c r="AN675" s="123"/>
      <c r="AO675" s="123"/>
      <c r="AP675" s="123"/>
      <c r="AQ675" s="123"/>
      <c r="AR675" s="123"/>
      <c r="AS675" s="123"/>
    </row>
    <row r="676">
      <c r="A676" s="338"/>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c r="AD676" s="336"/>
      <c r="AE676" s="332"/>
      <c r="AF676" s="337"/>
      <c r="AG676" s="332"/>
      <c r="AH676" s="242"/>
      <c r="AI676" s="60"/>
      <c r="AJ676" s="243"/>
      <c r="AL676" s="123"/>
      <c r="AM676" s="123"/>
      <c r="AN676" s="123"/>
      <c r="AO676" s="123"/>
      <c r="AP676" s="123"/>
      <c r="AQ676" s="123"/>
      <c r="AR676" s="123"/>
      <c r="AS676" s="123"/>
    </row>
    <row r="677">
      <c r="A677" s="338"/>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c r="AD677" s="336"/>
      <c r="AE677" s="332"/>
      <c r="AF677" s="337"/>
      <c r="AG677" s="332"/>
      <c r="AH677" s="242"/>
      <c r="AI677" s="60"/>
      <c r="AJ677" s="243"/>
      <c r="AL677" s="123"/>
      <c r="AM677" s="123"/>
      <c r="AN677" s="123"/>
      <c r="AO677" s="123"/>
      <c r="AP677" s="123"/>
      <c r="AQ677" s="123"/>
      <c r="AR677" s="123"/>
      <c r="AS677" s="123"/>
    </row>
    <row r="678">
      <c r="A678" s="338"/>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c r="AD678" s="336"/>
      <c r="AE678" s="332"/>
      <c r="AF678" s="337"/>
      <c r="AG678" s="332"/>
      <c r="AH678" s="242"/>
      <c r="AI678" s="60"/>
      <c r="AJ678" s="243"/>
      <c r="AL678" s="123"/>
      <c r="AM678" s="123"/>
      <c r="AN678" s="123"/>
      <c r="AO678" s="123"/>
      <c r="AP678" s="123"/>
      <c r="AQ678" s="123"/>
      <c r="AR678" s="123"/>
      <c r="AS678" s="123"/>
    </row>
    <row r="679">
      <c r="A679" s="338"/>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c r="AD679" s="336"/>
      <c r="AE679" s="332"/>
      <c r="AF679" s="337"/>
      <c r="AG679" s="332"/>
      <c r="AH679" s="242"/>
      <c r="AI679" s="60"/>
      <c r="AJ679" s="243"/>
      <c r="AL679" s="123"/>
      <c r="AM679" s="123"/>
      <c r="AN679" s="123"/>
      <c r="AO679" s="123"/>
      <c r="AP679" s="123"/>
      <c r="AQ679" s="123"/>
      <c r="AR679" s="123"/>
      <c r="AS679" s="123"/>
    </row>
    <row r="680">
      <c r="A680" s="338"/>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c r="AD680" s="336"/>
      <c r="AE680" s="332"/>
      <c r="AF680" s="337"/>
      <c r="AG680" s="332"/>
      <c r="AH680" s="242"/>
      <c r="AI680" s="60"/>
      <c r="AJ680" s="243"/>
      <c r="AL680" s="123"/>
      <c r="AM680" s="123"/>
      <c r="AN680" s="123"/>
      <c r="AO680" s="123"/>
      <c r="AP680" s="123"/>
      <c r="AQ680" s="123"/>
      <c r="AR680" s="123"/>
      <c r="AS680" s="123"/>
    </row>
    <row r="681">
      <c r="A681" s="338"/>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c r="AD681" s="336"/>
      <c r="AE681" s="332"/>
      <c r="AF681" s="337"/>
      <c r="AG681" s="332"/>
      <c r="AH681" s="242"/>
      <c r="AI681" s="60"/>
      <c r="AJ681" s="243"/>
      <c r="AL681" s="123"/>
      <c r="AM681" s="123"/>
      <c r="AN681" s="123"/>
      <c r="AO681" s="123"/>
      <c r="AP681" s="123"/>
      <c r="AQ681" s="123"/>
      <c r="AR681" s="123"/>
      <c r="AS681" s="123"/>
    </row>
    <row r="682">
      <c r="A682" s="338"/>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c r="AD682" s="336"/>
      <c r="AE682" s="332"/>
      <c r="AF682" s="337"/>
      <c r="AG682" s="332"/>
      <c r="AH682" s="242"/>
      <c r="AI682" s="60"/>
      <c r="AJ682" s="243"/>
      <c r="AL682" s="123"/>
      <c r="AM682" s="123"/>
      <c r="AN682" s="123"/>
      <c r="AO682" s="123"/>
      <c r="AP682" s="123"/>
      <c r="AQ682" s="123"/>
      <c r="AR682" s="123"/>
      <c r="AS682" s="123"/>
    </row>
    <row r="683">
      <c r="A683" s="338"/>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c r="AD683" s="336"/>
      <c r="AE683" s="332"/>
      <c r="AF683" s="337"/>
      <c r="AG683" s="332"/>
      <c r="AH683" s="242"/>
      <c r="AI683" s="60"/>
      <c r="AJ683" s="243"/>
      <c r="AL683" s="123"/>
      <c r="AM683" s="123"/>
      <c r="AN683" s="123"/>
      <c r="AO683" s="123"/>
      <c r="AP683" s="123"/>
      <c r="AQ683" s="123"/>
      <c r="AR683" s="123"/>
      <c r="AS683" s="123"/>
    </row>
    <row r="684">
      <c r="A684" s="338"/>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c r="AD684" s="336"/>
      <c r="AE684" s="332"/>
      <c r="AF684" s="337"/>
      <c r="AG684" s="332"/>
      <c r="AH684" s="242"/>
      <c r="AI684" s="60"/>
      <c r="AJ684" s="243"/>
      <c r="AL684" s="123"/>
      <c r="AM684" s="123"/>
      <c r="AN684" s="123"/>
      <c r="AO684" s="123"/>
      <c r="AP684" s="123"/>
      <c r="AQ684" s="123"/>
      <c r="AR684" s="123"/>
      <c r="AS684" s="123"/>
    </row>
    <row r="685">
      <c r="A685" s="338"/>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c r="AD685" s="336"/>
      <c r="AE685" s="332"/>
      <c r="AF685" s="337"/>
      <c r="AG685" s="332"/>
      <c r="AH685" s="242"/>
      <c r="AI685" s="60"/>
      <c r="AJ685" s="243"/>
      <c r="AL685" s="123"/>
      <c r="AM685" s="123"/>
      <c r="AN685" s="123"/>
      <c r="AO685" s="123"/>
      <c r="AP685" s="123"/>
      <c r="AQ685" s="123"/>
      <c r="AR685" s="123"/>
      <c r="AS685" s="123"/>
    </row>
    <row r="686">
      <c r="A686" s="338"/>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c r="AD686" s="336"/>
      <c r="AE686" s="332"/>
      <c r="AF686" s="337"/>
      <c r="AG686" s="332"/>
      <c r="AH686" s="242"/>
      <c r="AI686" s="60"/>
      <c r="AJ686" s="243"/>
      <c r="AL686" s="123"/>
      <c r="AM686" s="123"/>
      <c r="AN686" s="123"/>
      <c r="AO686" s="123"/>
      <c r="AP686" s="123"/>
      <c r="AQ686" s="123"/>
      <c r="AR686" s="123"/>
      <c r="AS686" s="123"/>
    </row>
    <row r="687">
      <c r="A687" s="338"/>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c r="AD687" s="336"/>
      <c r="AE687" s="332"/>
      <c r="AF687" s="337"/>
      <c r="AG687" s="332"/>
      <c r="AH687" s="242"/>
      <c r="AI687" s="60"/>
      <c r="AJ687" s="243"/>
      <c r="AL687" s="123"/>
      <c r="AM687" s="123"/>
      <c r="AN687" s="123"/>
      <c r="AO687" s="123"/>
      <c r="AP687" s="123"/>
      <c r="AQ687" s="123"/>
      <c r="AR687" s="123"/>
      <c r="AS687" s="123"/>
    </row>
    <row r="688">
      <c r="A688" s="338"/>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c r="AD688" s="336"/>
      <c r="AE688" s="332"/>
      <c r="AF688" s="337"/>
      <c r="AG688" s="332"/>
      <c r="AH688" s="242"/>
      <c r="AI688" s="60"/>
      <c r="AJ688" s="243"/>
      <c r="AL688" s="123"/>
      <c r="AM688" s="123"/>
      <c r="AN688" s="123"/>
      <c r="AO688" s="123"/>
      <c r="AP688" s="123"/>
      <c r="AQ688" s="123"/>
      <c r="AR688" s="123"/>
      <c r="AS688" s="123"/>
    </row>
    <row r="689">
      <c r="A689" s="338"/>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c r="AD689" s="336"/>
      <c r="AE689" s="332"/>
      <c r="AF689" s="337"/>
      <c r="AG689" s="332"/>
      <c r="AH689" s="242"/>
      <c r="AI689" s="60"/>
      <c r="AJ689" s="243"/>
      <c r="AL689" s="123"/>
      <c r="AM689" s="123"/>
      <c r="AN689" s="123"/>
      <c r="AO689" s="123"/>
      <c r="AP689" s="123"/>
      <c r="AQ689" s="123"/>
      <c r="AR689" s="123"/>
      <c r="AS689" s="123"/>
    </row>
    <row r="690">
      <c r="A690" s="338"/>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c r="AD690" s="336"/>
      <c r="AE690" s="332"/>
      <c r="AF690" s="337"/>
      <c r="AG690" s="332"/>
      <c r="AH690" s="242"/>
      <c r="AI690" s="60"/>
      <c r="AJ690" s="243"/>
      <c r="AL690" s="123"/>
      <c r="AM690" s="123"/>
      <c r="AN690" s="123"/>
      <c r="AO690" s="123"/>
      <c r="AP690" s="123"/>
      <c r="AQ690" s="123"/>
      <c r="AR690" s="123"/>
      <c r="AS690" s="123"/>
    </row>
    <row r="691">
      <c r="A691" s="338"/>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c r="AD691" s="336"/>
      <c r="AE691" s="332"/>
      <c r="AF691" s="337"/>
      <c r="AG691" s="332"/>
      <c r="AH691" s="242"/>
      <c r="AI691" s="60"/>
      <c r="AJ691" s="243"/>
      <c r="AL691" s="123"/>
      <c r="AM691" s="123"/>
      <c r="AN691" s="123"/>
      <c r="AO691" s="123"/>
      <c r="AP691" s="123"/>
      <c r="AQ691" s="123"/>
      <c r="AR691" s="123"/>
      <c r="AS691" s="123"/>
    </row>
    <row r="692">
      <c r="A692" s="338"/>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c r="AD692" s="336"/>
      <c r="AE692" s="332"/>
      <c r="AF692" s="337"/>
      <c r="AG692" s="332"/>
      <c r="AH692" s="242"/>
      <c r="AI692" s="60"/>
      <c r="AJ692" s="243"/>
      <c r="AL692" s="123"/>
      <c r="AM692" s="123"/>
      <c r="AN692" s="123"/>
      <c r="AO692" s="123"/>
      <c r="AP692" s="123"/>
      <c r="AQ692" s="123"/>
      <c r="AR692" s="123"/>
      <c r="AS692" s="123"/>
    </row>
    <row r="693">
      <c r="A693" s="338"/>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c r="AD693" s="336"/>
      <c r="AE693" s="332"/>
      <c r="AF693" s="337"/>
      <c r="AG693" s="332"/>
      <c r="AH693" s="242"/>
      <c r="AI693" s="60"/>
      <c r="AJ693" s="243"/>
      <c r="AL693" s="123"/>
      <c r="AM693" s="123"/>
      <c r="AN693" s="123"/>
      <c r="AO693" s="123"/>
      <c r="AP693" s="123"/>
      <c r="AQ693" s="123"/>
      <c r="AR693" s="123"/>
      <c r="AS693" s="123"/>
    </row>
    <row r="694">
      <c r="A694" s="338"/>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c r="AD694" s="336"/>
      <c r="AE694" s="332"/>
      <c r="AF694" s="337"/>
      <c r="AG694" s="332"/>
      <c r="AH694" s="242"/>
      <c r="AI694" s="60"/>
      <c r="AJ694" s="243"/>
      <c r="AL694" s="123"/>
      <c r="AM694" s="123"/>
      <c r="AN694" s="123"/>
      <c r="AO694" s="123"/>
      <c r="AP694" s="123"/>
      <c r="AQ694" s="123"/>
      <c r="AR694" s="123"/>
      <c r="AS694" s="123"/>
    </row>
    <row r="695">
      <c r="A695" s="338"/>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c r="AD695" s="336"/>
      <c r="AE695" s="332"/>
      <c r="AF695" s="337"/>
      <c r="AG695" s="332"/>
      <c r="AH695" s="242"/>
      <c r="AI695" s="60"/>
      <c r="AJ695" s="243"/>
      <c r="AL695" s="123"/>
      <c r="AM695" s="123"/>
      <c r="AN695" s="123"/>
      <c r="AO695" s="123"/>
      <c r="AP695" s="123"/>
      <c r="AQ695" s="123"/>
      <c r="AR695" s="123"/>
      <c r="AS695" s="123"/>
    </row>
    <row r="696">
      <c r="A696" s="338"/>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c r="AD696" s="336"/>
      <c r="AE696" s="332"/>
      <c r="AF696" s="337"/>
      <c r="AG696" s="332"/>
      <c r="AH696" s="242"/>
      <c r="AI696" s="60"/>
      <c r="AJ696" s="243"/>
      <c r="AL696" s="123"/>
      <c r="AM696" s="123"/>
      <c r="AN696" s="123"/>
      <c r="AO696" s="123"/>
      <c r="AP696" s="123"/>
      <c r="AQ696" s="123"/>
      <c r="AR696" s="123"/>
      <c r="AS696" s="123"/>
    </row>
    <row r="697">
      <c r="A697" s="338"/>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c r="AD697" s="336"/>
      <c r="AE697" s="332"/>
      <c r="AF697" s="337"/>
      <c r="AG697" s="332"/>
      <c r="AH697" s="242"/>
      <c r="AI697" s="60"/>
      <c r="AJ697" s="243"/>
      <c r="AL697" s="123"/>
      <c r="AM697" s="123"/>
      <c r="AN697" s="123"/>
      <c r="AO697" s="123"/>
      <c r="AP697" s="123"/>
      <c r="AQ697" s="123"/>
      <c r="AR697" s="123"/>
      <c r="AS697" s="123"/>
    </row>
    <row r="698">
      <c r="A698" s="338"/>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c r="AD698" s="336"/>
      <c r="AE698" s="332"/>
      <c r="AF698" s="337"/>
      <c r="AG698" s="332"/>
      <c r="AH698" s="242"/>
      <c r="AI698" s="60"/>
      <c r="AJ698" s="243"/>
      <c r="AL698" s="123"/>
      <c r="AM698" s="123"/>
      <c r="AN698" s="123"/>
      <c r="AO698" s="123"/>
      <c r="AP698" s="123"/>
      <c r="AQ698" s="123"/>
      <c r="AR698" s="123"/>
      <c r="AS698" s="123"/>
    </row>
    <row r="699">
      <c r="A699" s="338"/>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c r="AD699" s="336"/>
      <c r="AE699" s="332"/>
      <c r="AF699" s="337"/>
      <c r="AG699" s="332"/>
      <c r="AH699" s="242"/>
      <c r="AI699" s="60"/>
      <c r="AJ699" s="243"/>
      <c r="AL699" s="123"/>
      <c r="AM699" s="123"/>
      <c r="AN699" s="123"/>
      <c r="AO699" s="123"/>
      <c r="AP699" s="123"/>
      <c r="AQ699" s="123"/>
      <c r="AR699" s="123"/>
      <c r="AS699" s="123"/>
    </row>
    <row r="700">
      <c r="A700" s="338"/>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c r="AD700" s="336"/>
      <c r="AE700" s="332"/>
      <c r="AF700" s="337"/>
      <c r="AG700" s="332"/>
      <c r="AH700" s="242"/>
      <c r="AI700" s="60"/>
      <c r="AJ700" s="243"/>
      <c r="AL700" s="123"/>
      <c r="AM700" s="123"/>
      <c r="AN700" s="123"/>
      <c r="AO700" s="123"/>
      <c r="AP700" s="123"/>
      <c r="AQ700" s="123"/>
      <c r="AR700" s="123"/>
      <c r="AS700" s="123"/>
    </row>
    <row r="701">
      <c r="A701" s="338"/>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c r="AD701" s="336"/>
      <c r="AE701" s="332"/>
      <c r="AF701" s="337"/>
      <c r="AG701" s="332"/>
      <c r="AH701" s="242"/>
      <c r="AI701" s="60"/>
      <c r="AJ701" s="243"/>
      <c r="AL701" s="123"/>
      <c r="AM701" s="123"/>
      <c r="AN701" s="123"/>
      <c r="AO701" s="123"/>
      <c r="AP701" s="123"/>
      <c r="AQ701" s="123"/>
      <c r="AR701" s="123"/>
      <c r="AS701" s="123"/>
    </row>
    <row r="702">
      <c r="A702" s="338"/>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c r="AD702" s="336"/>
      <c r="AE702" s="332"/>
      <c r="AF702" s="337"/>
      <c r="AG702" s="332"/>
      <c r="AH702" s="242"/>
      <c r="AI702" s="60"/>
      <c r="AJ702" s="243"/>
      <c r="AL702" s="123"/>
      <c r="AM702" s="123"/>
      <c r="AN702" s="123"/>
      <c r="AO702" s="123"/>
      <c r="AP702" s="123"/>
      <c r="AQ702" s="123"/>
      <c r="AR702" s="123"/>
      <c r="AS702" s="123"/>
    </row>
    <row r="703">
      <c r="A703" s="338"/>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c r="AD703" s="336"/>
      <c r="AE703" s="332"/>
      <c r="AF703" s="337"/>
      <c r="AG703" s="332"/>
      <c r="AH703" s="242"/>
      <c r="AI703" s="60"/>
      <c r="AJ703" s="243"/>
      <c r="AL703" s="123"/>
      <c r="AM703" s="123"/>
      <c r="AN703" s="123"/>
      <c r="AO703" s="123"/>
      <c r="AP703" s="123"/>
      <c r="AQ703" s="123"/>
      <c r="AR703" s="123"/>
      <c r="AS703" s="123"/>
    </row>
    <row r="704">
      <c r="A704" s="338"/>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c r="AD704" s="336"/>
      <c r="AE704" s="332"/>
      <c r="AF704" s="337"/>
      <c r="AG704" s="332"/>
      <c r="AH704" s="242"/>
      <c r="AI704" s="60"/>
      <c r="AJ704" s="243"/>
      <c r="AL704" s="123"/>
      <c r="AM704" s="123"/>
      <c r="AN704" s="123"/>
      <c r="AO704" s="123"/>
      <c r="AP704" s="123"/>
      <c r="AQ704" s="123"/>
      <c r="AR704" s="123"/>
      <c r="AS704" s="123"/>
    </row>
    <row r="705">
      <c r="A705" s="338"/>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c r="AD705" s="336"/>
      <c r="AE705" s="332"/>
      <c r="AF705" s="337"/>
      <c r="AG705" s="332"/>
      <c r="AH705" s="242"/>
      <c r="AI705" s="60"/>
      <c r="AJ705" s="243"/>
      <c r="AL705" s="123"/>
      <c r="AM705" s="123"/>
      <c r="AN705" s="123"/>
      <c r="AO705" s="123"/>
      <c r="AP705" s="123"/>
      <c r="AQ705" s="123"/>
      <c r="AR705" s="123"/>
      <c r="AS705" s="123"/>
    </row>
    <row r="706">
      <c r="A706" s="338"/>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c r="AD706" s="336"/>
      <c r="AE706" s="332"/>
      <c r="AF706" s="337"/>
      <c r="AG706" s="332"/>
      <c r="AH706" s="242"/>
      <c r="AI706" s="60"/>
      <c r="AJ706" s="243"/>
      <c r="AL706" s="123"/>
      <c r="AM706" s="123"/>
      <c r="AN706" s="123"/>
      <c r="AO706" s="123"/>
      <c r="AP706" s="123"/>
      <c r="AQ706" s="123"/>
      <c r="AR706" s="123"/>
      <c r="AS706" s="123"/>
    </row>
    <row r="707">
      <c r="A707" s="338"/>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c r="AD707" s="336"/>
      <c r="AE707" s="332"/>
      <c r="AF707" s="337"/>
      <c r="AG707" s="332"/>
      <c r="AH707" s="242"/>
      <c r="AI707" s="60"/>
      <c r="AJ707" s="243"/>
      <c r="AL707" s="123"/>
      <c r="AM707" s="123"/>
      <c r="AN707" s="123"/>
      <c r="AO707" s="123"/>
      <c r="AP707" s="123"/>
      <c r="AQ707" s="123"/>
      <c r="AR707" s="123"/>
      <c r="AS707" s="123"/>
    </row>
    <row r="708">
      <c r="A708" s="338"/>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c r="AD708" s="336"/>
      <c r="AE708" s="332"/>
      <c r="AF708" s="337"/>
      <c r="AG708" s="332"/>
      <c r="AH708" s="242"/>
      <c r="AI708" s="60"/>
      <c r="AJ708" s="243"/>
      <c r="AL708" s="123"/>
      <c r="AM708" s="123"/>
      <c r="AN708" s="123"/>
      <c r="AO708" s="123"/>
      <c r="AP708" s="123"/>
      <c r="AQ708" s="123"/>
      <c r="AR708" s="123"/>
      <c r="AS708" s="123"/>
    </row>
    <row r="709">
      <c r="A709" s="338"/>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c r="AD709" s="336"/>
      <c r="AE709" s="332"/>
      <c r="AF709" s="337"/>
      <c r="AG709" s="332"/>
      <c r="AH709" s="242"/>
      <c r="AI709" s="60"/>
      <c r="AJ709" s="243"/>
      <c r="AL709" s="123"/>
      <c r="AM709" s="123"/>
      <c r="AN709" s="123"/>
      <c r="AO709" s="123"/>
      <c r="AP709" s="123"/>
      <c r="AQ709" s="123"/>
      <c r="AR709" s="123"/>
      <c r="AS709" s="123"/>
    </row>
    <row r="710">
      <c r="A710" s="338"/>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c r="AD710" s="336"/>
      <c r="AE710" s="332"/>
      <c r="AF710" s="337"/>
      <c r="AG710" s="332"/>
      <c r="AH710" s="242"/>
      <c r="AI710" s="60"/>
      <c r="AJ710" s="243"/>
      <c r="AL710" s="123"/>
      <c r="AM710" s="123"/>
      <c r="AN710" s="123"/>
      <c r="AO710" s="123"/>
      <c r="AP710" s="123"/>
      <c r="AQ710" s="123"/>
      <c r="AR710" s="123"/>
      <c r="AS710" s="123"/>
    </row>
    <row r="711">
      <c r="A711" s="338"/>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c r="AD711" s="336"/>
      <c r="AE711" s="332"/>
      <c r="AF711" s="337"/>
      <c r="AG711" s="332"/>
      <c r="AH711" s="242"/>
      <c r="AI711" s="60"/>
      <c r="AJ711" s="243"/>
      <c r="AL711" s="123"/>
      <c r="AM711" s="123"/>
      <c r="AN711" s="123"/>
      <c r="AO711" s="123"/>
      <c r="AP711" s="123"/>
      <c r="AQ711" s="123"/>
      <c r="AR711" s="123"/>
      <c r="AS711" s="123"/>
    </row>
    <row r="712">
      <c r="A712" s="338"/>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c r="AD712" s="336"/>
      <c r="AE712" s="332"/>
      <c r="AF712" s="337"/>
      <c r="AG712" s="332"/>
      <c r="AH712" s="242"/>
      <c r="AI712" s="60"/>
      <c r="AJ712" s="243"/>
      <c r="AL712" s="123"/>
      <c r="AM712" s="123"/>
      <c r="AN712" s="123"/>
      <c r="AO712" s="123"/>
      <c r="AP712" s="123"/>
      <c r="AQ712" s="123"/>
      <c r="AR712" s="123"/>
      <c r="AS712" s="123"/>
    </row>
    <row r="713">
      <c r="A713" s="338"/>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c r="AD713" s="336"/>
      <c r="AE713" s="332"/>
      <c r="AF713" s="337"/>
      <c r="AG713" s="332"/>
      <c r="AH713" s="242"/>
      <c r="AI713" s="60"/>
      <c r="AJ713" s="243"/>
      <c r="AL713" s="123"/>
      <c r="AM713" s="123"/>
      <c r="AN713" s="123"/>
      <c r="AO713" s="123"/>
      <c r="AP713" s="123"/>
      <c r="AQ713" s="123"/>
      <c r="AR713" s="123"/>
      <c r="AS713" s="123"/>
    </row>
    <row r="714">
      <c r="A714" s="338"/>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c r="AD714" s="336"/>
      <c r="AE714" s="332"/>
      <c r="AF714" s="337"/>
      <c r="AG714" s="332"/>
      <c r="AH714" s="242"/>
      <c r="AI714" s="60"/>
      <c r="AJ714" s="243"/>
      <c r="AL714" s="123"/>
      <c r="AM714" s="123"/>
      <c r="AN714" s="123"/>
      <c r="AO714" s="123"/>
      <c r="AP714" s="123"/>
      <c r="AQ714" s="123"/>
      <c r="AR714" s="123"/>
      <c r="AS714" s="123"/>
    </row>
    <row r="715">
      <c r="A715" s="338"/>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c r="AD715" s="336"/>
      <c r="AE715" s="332"/>
      <c r="AF715" s="337"/>
      <c r="AG715" s="332"/>
      <c r="AH715" s="242"/>
      <c r="AI715" s="60"/>
      <c r="AJ715" s="243"/>
      <c r="AL715" s="123"/>
      <c r="AM715" s="123"/>
      <c r="AN715" s="123"/>
      <c r="AO715" s="123"/>
      <c r="AP715" s="123"/>
      <c r="AQ715" s="123"/>
      <c r="AR715" s="123"/>
      <c r="AS715" s="123"/>
    </row>
    <row r="716">
      <c r="A716" s="338"/>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c r="AD716" s="336"/>
      <c r="AE716" s="332"/>
      <c r="AF716" s="337"/>
      <c r="AG716" s="332"/>
      <c r="AH716" s="242"/>
      <c r="AI716" s="60"/>
      <c r="AJ716" s="243"/>
      <c r="AL716" s="123"/>
      <c r="AM716" s="123"/>
      <c r="AN716" s="123"/>
      <c r="AO716" s="123"/>
      <c r="AP716" s="123"/>
      <c r="AQ716" s="123"/>
      <c r="AR716" s="123"/>
      <c r="AS716" s="123"/>
    </row>
    <row r="717">
      <c r="A717" s="338"/>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c r="AD717" s="336"/>
      <c r="AE717" s="332"/>
      <c r="AF717" s="337"/>
      <c r="AG717" s="332"/>
      <c r="AH717" s="242"/>
      <c r="AI717" s="60"/>
      <c r="AJ717" s="243"/>
      <c r="AL717" s="123"/>
      <c r="AM717" s="123"/>
      <c r="AN717" s="123"/>
      <c r="AO717" s="123"/>
      <c r="AP717" s="123"/>
      <c r="AQ717" s="123"/>
      <c r="AR717" s="123"/>
      <c r="AS717" s="123"/>
    </row>
    <row r="718">
      <c r="A718" s="338"/>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c r="AD718" s="336"/>
      <c r="AE718" s="332"/>
      <c r="AF718" s="337"/>
      <c r="AG718" s="332"/>
      <c r="AH718" s="242"/>
      <c r="AI718" s="60"/>
      <c r="AJ718" s="243"/>
      <c r="AL718" s="123"/>
      <c r="AM718" s="123"/>
      <c r="AN718" s="123"/>
      <c r="AO718" s="123"/>
      <c r="AP718" s="123"/>
      <c r="AQ718" s="123"/>
      <c r="AR718" s="123"/>
      <c r="AS718" s="123"/>
    </row>
    <row r="719">
      <c r="A719" s="338"/>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c r="AD719" s="336"/>
      <c r="AE719" s="332"/>
      <c r="AF719" s="337"/>
      <c r="AG719" s="332"/>
      <c r="AH719" s="242"/>
      <c r="AI719" s="60"/>
      <c r="AJ719" s="243"/>
      <c r="AL719" s="123"/>
      <c r="AM719" s="123"/>
      <c r="AN719" s="123"/>
      <c r="AO719" s="123"/>
      <c r="AP719" s="123"/>
      <c r="AQ719" s="123"/>
      <c r="AR719" s="123"/>
      <c r="AS719" s="123"/>
    </row>
    <row r="720">
      <c r="A720" s="338"/>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c r="AD720" s="336"/>
      <c r="AE720" s="332"/>
      <c r="AF720" s="337"/>
      <c r="AG720" s="332"/>
      <c r="AH720" s="242"/>
      <c r="AI720" s="60"/>
      <c r="AJ720" s="243"/>
      <c r="AL720" s="123"/>
      <c r="AM720" s="123"/>
      <c r="AN720" s="123"/>
      <c r="AO720" s="123"/>
      <c r="AP720" s="123"/>
      <c r="AQ720" s="123"/>
      <c r="AR720" s="123"/>
      <c r="AS720" s="123"/>
    </row>
    <row r="721">
      <c r="A721" s="338"/>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c r="AD721" s="336"/>
      <c r="AE721" s="332"/>
      <c r="AF721" s="337"/>
      <c r="AG721" s="332"/>
      <c r="AH721" s="242"/>
      <c r="AI721" s="60"/>
      <c r="AJ721" s="243"/>
      <c r="AL721" s="123"/>
      <c r="AM721" s="123"/>
      <c r="AN721" s="123"/>
      <c r="AO721" s="123"/>
      <c r="AP721" s="123"/>
      <c r="AQ721" s="123"/>
      <c r="AR721" s="123"/>
      <c r="AS721" s="123"/>
    </row>
    <row r="722">
      <c r="A722" s="338"/>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c r="AD722" s="336"/>
      <c r="AE722" s="332"/>
      <c r="AF722" s="337"/>
      <c r="AG722" s="332"/>
      <c r="AH722" s="242"/>
      <c r="AI722" s="60"/>
      <c r="AJ722" s="243"/>
      <c r="AL722" s="123"/>
      <c r="AM722" s="123"/>
      <c r="AN722" s="123"/>
      <c r="AO722" s="123"/>
      <c r="AP722" s="123"/>
      <c r="AQ722" s="123"/>
      <c r="AR722" s="123"/>
      <c r="AS722" s="123"/>
    </row>
    <row r="723">
      <c r="A723" s="338"/>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c r="AD723" s="336"/>
      <c r="AE723" s="332"/>
      <c r="AF723" s="337"/>
      <c r="AG723" s="332"/>
      <c r="AH723" s="242"/>
      <c r="AI723" s="60"/>
      <c r="AJ723" s="243"/>
      <c r="AL723" s="123"/>
      <c r="AM723" s="123"/>
      <c r="AN723" s="123"/>
      <c r="AO723" s="123"/>
      <c r="AP723" s="123"/>
      <c r="AQ723" s="123"/>
      <c r="AR723" s="123"/>
      <c r="AS723" s="123"/>
    </row>
    <row r="724">
      <c r="A724" s="338"/>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c r="AD724" s="336"/>
      <c r="AE724" s="332"/>
      <c r="AF724" s="337"/>
      <c r="AG724" s="332"/>
      <c r="AH724" s="242"/>
      <c r="AI724" s="60"/>
      <c r="AJ724" s="243"/>
      <c r="AL724" s="123"/>
      <c r="AM724" s="123"/>
      <c r="AN724" s="123"/>
      <c r="AO724" s="123"/>
      <c r="AP724" s="123"/>
      <c r="AQ724" s="123"/>
      <c r="AR724" s="123"/>
      <c r="AS724" s="123"/>
    </row>
    <row r="725">
      <c r="A725" s="338"/>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c r="AD725" s="336"/>
      <c r="AE725" s="332"/>
      <c r="AF725" s="337"/>
      <c r="AG725" s="332"/>
      <c r="AH725" s="242"/>
      <c r="AI725" s="60"/>
      <c r="AJ725" s="243"/>
      <c r="AL725" s="123"/>
      <c r="AM725" s="123"/>
      <c r="AN725" s="123"/>
      <c r="AO725" s="123"/>
      <c r="AP725" s="123"/>
      <c r="AQ725" s="123"/>
      <c r="AR725" s="123"/>
      <c r="AS725" s="123"/>
    </row>
    <row r="726">
      <c r="A726" s="338"/>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c r="AD726" s="336"/>
      <c r="AE726" s="332"/>
      <c r="AF726" s="337"/>
      <c r="AG726" s="332"/>
      <c r="AH726" s="242"/>
      <c r="AI726" s="60"/>
      <c r="AJ726" s="243"/>
      <c r="AL726" s="123"/>
      <c r="AM726" s="123"/>
      <c r="AN726" s="123"/>
      <c r="AO726" s="123"/>
      <c r="AP726" s="123"/>
      <c r="AQ726" s="123"/>
      <c r="AR726" s="123"/>
      <c r="AS726" s="123"/>
    </row>
    <row r="727">
      <c r="A727" s="338"/>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c r="AD727" s="336"/>
      <c r="AE727" s="332"/>
      <c r="AF727" s="337"/>
      <c r="AG727" s="332"/>
      <c r="AH727" s="242"/>
      <c r="AI727" s="60"/>
      <c r="AJ727" s="243"/>
      <c r="AL727" s="123"/>
      <c r="AM727" s="123"/>
      <c r="AN727" s="123"/>
      <c r="AO727" s="123"/>
      <c r="AP727" s="123"/>
      <c r="AQ727" s="123"/>
      <c r="AR727" s="123"/>
      <c r="AS727" s="123"/>
    </row>
    <row r="728">
      <c r="A728" s="338"/>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c r="AD728" s="336"/>
      <c r="AE728" s="332"/>
      <c r="AF728" s="337"/>
      <c r="AG728" s="332"/>
      <c r="AH728" s="242"/>
      <c r="AI728" s="60"/>
      <c r="AJ728" s="243"/>
      <c r="AL728" s="123"/>
      <c r="AM728" s="123"/>
      <c r="AN728" s="123"/>
      <c r="AO728" s="123"/>
      <c r="AP728" s="123"/>
      <c r="AQ728" s="123"/>
      <c r="AR728" s="123"/>
      <c r="AS728" s="123"/>
    </row>
    <row r="729">
      <c r="A729" s="338"/>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c r="AD729" s="336"/>
      <c r="AE729" s="332"/>
      <c r="AF729" s="337"/>
      <c r="AG729" s="332"/>
      <c r="AH729" s="242"/>
      <c r="AI729" s="60"/>
      <c r="AJ729" s="243"/>
      <c r="AL729" s="123"/>
      <c r="AM729" s="123"/>
      <c r="AN729" s="123"/>
      <c r="AO729" s="123"/>
      <c r="AP729" s="123"/>
      <c r="AQ729" s="123"/>
      <c r="AR729" s="123"/>
      <c r="AS729" s="123"/>
    </row>
    <row r="730">
      <c r="A730" s="338"/>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c r="AD730" s="336"/>
      <c r="AE730" s="332"/>
      <c r="AF730" s="337"/>
      <c r="AG730" s="332"/>
      <c r="AH730" s="242"/>
      <c r="AI730" s="60"/>
      <c r="AJ730" s="243"/>
      <c r="AL730" s="123"/>
      <c r="AM730" s="123"/>
      <c r="AN730" s="123"/>
      <c r="AO730" s="123"/>
      <c r="AP730" s="123"/>
      <c r="AQ730" s="123"/>
      <c r="AR730" s="123"/>
      <c r="AS730" s="123"/>
    </row>
    <row r="731">
      <c r="A731" s="338"/>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c r="AD731" s="336"/>
      <c r="AE731" s="332"/>
      <c r="AF731" s="337"/>
      <c r="AG731" s="332"/>
      <c r="AH731" s="242"/>
      <c r="AI731" s="60"/>
      <c r="AJ731" s="243"/>
      <c r="AL731" s="123"/>
      <c r="AM731" s="123"/>
      <c r="AN731" s="123"/>
      <c r="AO731" s="123"/>
      <c r="AP731" s="123"/>
      <c r="AQ731" s="123"/>
      <c r="AR731" s="123"/>
      <c r="AS731" s="123"/>
    </row>
    <row r="732">
      <c r="A732" s="338"/>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c r="AD732" s="336"/>
      <c r="AE732" s="332"/>
      <c r="AF732" s="337"/>
      <c r="AG732" s="332"/>
      <c r="AH732" s="242"/>
      <c r="AI732" s="60"/>
      <c r="AJ732" s="243"/>
      <c r="AL732" s="123"/>
      <c r="AM732" s="123"/>
      <c r="AN732" s="123"/>
      <c r="AO732" s="123"/>
      <c r="AP732" s="123"/>
      <c r="AQ732" s="123"/>
      <c r="AR732" s="123"/>
      <c r="AS732" s="123"/>
    </row>
    <row r="733">
      <c r="A733" s="338"/>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c r="AD733" s="336"/>
      <c r="AE733" s="332"/>
      <c r="AF733" s="337"/>
      <c r="AG733" s="332"/>
      <c r="AH733" s="242"/>
      <c r="AI733" s="60"/>
      <c r="AJ733" s="243"/>
      <c r="AL733" s="123"/>
      <c r="AM733" s="123"/>
      <c r="AN733" s="123"/>
      <c r="AO733" s="123"/>
      <c r="AP733" s="123"/>
      <c r="AQ733" s="123"/>
      <c r="AR733" s="123"/>
      <c r="AS733" s="123"/>
    </row>
    <row r="734">
      <c r="A734" s="338"/>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c r="AD734" s="336"/>
      <c r="AE734" s="332"/>
      <c r="AF734" s="337"/>
      <c r="AG734" s="332"/>
      <c r="AH734" s="242"/>
      <c r="AI734" s="60"/>
      <c r="AJ734" s="243"/>
      <c r="AL734" s="123"/>
      <c r="AM734" s="123"/>
      <c r="AN734" s="123"/>
      <c r="AO734" s="123"/>
      <c r="AP734" s="123"/>
      <c r="AQ734" s="123"/>
      <c r="AR734" s="123"/>
      <c r="AS734" s="123"/>
    </row>
    <row r="735">
      <c r="A735" s="338"/>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c r="AD735" s="336"/>
      <c r="AE735" s="332"/>
      <c r="AF735" s="337"/>
      <c r="AG735" s="332"/>
      <c r="AH735" s="242"/>
      <c r="AI735" s="60"/>
      <c r="AJ735" s="243"/>
      <c r="AL735" s="123"/>
      <c r="AM735" s="123"/>
      <c r="AN735" s="123"/>
      <c r="AO735" s="123"/>
      <c r="AP735" s="123"/>
      <c r="AQ735" s="123"/>
      <c r="AR735" s="123"/>
      <c r="AS735" s="123"/>
    </row>
    <row r="736">
      <c r="A736" s="338"/>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c r="AD736" s="336"/>
      <c r="AE736" s="332"/>
      <c r="AF736" s="337"/>
      <c r="AG736" s="332"/>
      <c r="AH736" s="242"/>
      <c r="AI736" s="60"/>
      <c r="AJ736" s="243"/>
      <c r="AL736" s="123"/>
      <c r="AM736" s="123"/>
      <c r="AN736" s="123"/>
      <c r="AO736" s="123"/>
      <c r="AP736" s="123"/>
      <c r="AQ736" s="123"/>
      <c r="AR736" s="123"/>
      <c r="AS736" s="123"/>
    </row>
    <row r="737">
      <c r="A737" s="338"/>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c r="AD737" s="336"/>
      <c r="AE737" s="332"/>
      <c r="AF737" s="337"/>
      <c r="AG737" s="332"/>
      <c r="AH737" s="242"/>
      <c r="AI737" s="60"/>
      <c r="AJ737" s="243"/>
      <c r="AL737" s="123"/>
      <c r="AM737" s="123"/>
      <c r="AN737" s="123"/>
      <c r="AO737" s="123"/>
      <c r="AP737" s="123"/>
      <c r="AQ737" s="123"/>
      <c r="AR737" s="123"/>
      <c r="AS737" s="123"/>
    </row>
    <row r="738">
      <c r="A738" s="338"/>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c r="AD738" s="336"/>
      <c r="AE738" s="332"/>
      <c r="AF738" s="337"/>
      <c r="AG738" s="332"/>
      <c r="AH738" s="242"/>
      <c r="AI738" s="60"/>
      <c r="AJ738" s="243"/>
      <c r="AL738" s="123"/>
      <c r="AM738" s="123"/>
      <c r="AN738" s="123"/>
      <c r="AO738" s="123"/>
      <c r="AP738" s="123"/>
      <c r="AQ738" s="123"/>
      <c r="AR738" s="123"/>
      <c r="AS738" s="123"/>
    </row>
    <row r="739">
      <c r="A739" s="338"/>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c r="AD739" s="336"/>
      <c r="AE739" s="332"/>
      <c r="AF739" s="337"/>
      <c r="AG739" s="332"/>
      <c r="AH739" s="242"/>
      <c r="AI739" s="60"/>
      <c r="AJ739" s="243"/>
      <c r="AL739" s="123"/>
      <c r="AM739" s="123"/>
      <c r="AN739" s="123"/>
      <c r="AO739" s="123"/>
      <c r="AP739" s="123"/>
      <c r="AQ739" s="123"/>
      <c r="AR739" s="123"/>
      <c r="AS739" s="123"/>
    </row>
    <row r="740">
      <c r="A740" s="338"/>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c r="AD740" s="336"/>
      <c r="AE740" s="332"/>
      <c r="AF740" s="337"/>
      <c r="AG740" s="332"/>
      <c r="AH740" s="242"/>
      <c r="AI740" s="60"/>
      <c r="AJ740" s="243"/>
      <c r="AL740" s="123"/>
      <c r="AM740" s="123"/>
      <c r="AN740" s="123"/>
      <c r="AO740" s="123"/>
      <c r="AP740" s="123"/>
      <c r="AQ740" s="123"/>
      <c r="AR740" s="123"/>
      <c r="AS740" s="123"/>
    </row>
    <row r="741">
      <c r="A741" s="338"/>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c r="AD741" s="336"/>
      <c r="AE741" s="332"/>
      <c r="AF741" s="337"/>
      <c r="AG741" s="332"/>
      <c r="AH741" s="242"/>
      <c r="AI741" s="60"/>
      <c r="AJ741" s="243"/>
      <c r="AL741" s="123"/>
      <c r="AM741" s="123"/>
      <c r="AN741" s="123"/>
      <c r="AO741" s="123"/>
      <c r="AP741" s="123"/>
      <c r="AQ741" s="123"/>
      <c r="AR741" s="123"/>
      <c r="AS741" s="123"/>
    </row>
    <row r="742">
      <c r="A742" s="338"/>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c r="AD742" s="336"/>
      <c r="AE742" s="332"/>
      <c r="AF742" s="337"/>
      <c r="AG742" s="332"/>
      <c r="AH742" s="242"/>
      <c r="AI742" s="60"/>
      <c r="AJ742" s="243"/>
      <c r="AL742" s="123"/>
      <c r="AM742" s="123"/>
      <c r="AN742" s="123"/>
      <c r="AO742" s="123"/>
      <c r="AP742" s="123"/>
      <c r="AQ742" s="123"/>
      <c r="AR742" s="123"/>
      <c r="AS742" s="123"/>
    </row>
    <row r="743">
      <c r="A743" s="338"/>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c r="AD743" s="336"/>
      <c r="AE743" s="332"/>
      <c r="AF743" s="337"/>
      <c r="AG743" s="332"/>
      <c r="AH743" s="242"/>
      <c r="AI743" s="60"/>
      <c r="AJ743" s="243"/>
      <c r="AL743" s="123"/>
      <c r="AM743" s="123"/>
      <c r="AN743" s="123"/>
      <c r="AO743" s="123"/>
      <c r="AP743" s="123"/>
      <c r="AQ743" s="123"/>
      <c r="AR743" s="123"/>
      <c r="AS743" s="123"/>
    </row>
    <row r="744">
      <c r="A744" s="338"/>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c r="AD744" s="336"/>
      <c r="AE744" s="332"/>
      <c r="AF744" s="337"/>
      <c r="AG744" s="332"/>
      <c r="AH744" s="242"/>
      <c r="AI744" s="60"/>
      <c r="AJ744" s="243"/>
      <c r="AL744" s="123"/>
      <c r="AM744" s="123"/>
      <c r="AN744" s="123"/>
      <c r="AO744" s="123"/>
      <c r="AP744" s="123"/>
      <c r="AQ744" s="123"/>
      <c r="AR744" s="123"/>
      <c r="AS744" s="123"/>
    </row>
    <row r="745">
      <c r="A745" s="338"/>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c r="AD745" s="336"/>
      <c r="AE745" s="332"/>
      <c r="AF745" s="337"/>
      <c r="AG745" s="332"/>
      <c r="AH745" s="242"/>
      <c r="AI745" s="60"/>
      <c r="AJ745" s="243"/>
      <c r="AL745" s="123"/>
      <c r="AM745" s="123"/>
      <c r="AN745" s="123"/>
      <c r="AO745" s="123"/>
      <c r="AP745" s="123"/>
      <c r="AQ745" s="123"/>
      <c r="AR745" s="123"/>
      <c r="AS745" s="123"/>
    </row>
    <row r="746">
      <c r="A746" s="338"/>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c r="AD746" s="336"/>
      <c r="AE746" s="332"/>
      <c r="AF746" s="337"/>
      <c r="AG746" s="332"/>
      <c r="AH746" s="242"/>
      <c r="AI746" s="60"/>
      <c r="AJ746" s="243"/>
      <c r="AL746" s="123"/>
      <c r="AM746" s="123"/>
      <c r="AN746" s="123"/>
      <c r="AO746" s="123"/>
      <c r="AP746" s="123"/>
      <c r="AQ746" s="123"/>
      <c r="AR746" s="123"/>
      <c r="AS746" s="123"/>
    </row>
    <row r="747">
      <c r="A747" s="338"/>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c r="AD747" s="336"/>
      <c r="AE747" s="332"/>
      <c r="AF747" s="337"/>
      <c r="AG747" s="332"/>
      <c r="AH747" s="242"/>
      <c r="AI747" s="60"/>
      <c r="AJ747" s="243"/>
      <c r="AL747" s="123"/>
      <c r="AM747" s="123"/>
      <c r="AN747" s="123"/>
      <c r="AO747" s="123"/>
      <c r="AP747" s="123"/>
      <c r="AQ747" s="123"/>
      <c r="AR747" s="123"/>
      <c r="AS747" s="123"/>
    </row>
    <row r="748">
      <c r="A748" s="338"/>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c r="AD748" s="336"/>
      <c r="AE748" s="332"/>
      <c r="AF748" s="337"/>
      <c r="AG748" s="332"/>
      <c r="AH748" s="242"/>
      <c r="AI748" s="60"/>
      <c r="AJ748" s="243"/>
      <c r="AL748" s="123"/>
      <c r="AM748" s="123"/>
      <c r="AN748" s="123"/>
      <c r="AO748" s="123"/>
      <c r="AP748" s="123"/>
      <c r="AQ748" s="123"/>
      <c r="AR748" s="123"/>
      <c r="AS748" s="123"/>
    </row>
    <row r="749">
      <c r="A749" s="338"/>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c r="AD749" s="336"/>
      <c r="AE749" s="332"/>
      <c r="AF749" s="337"/>
      <c r="AG749" s="332"/>
      <c r="AH749" s="242"/>
      <c r="AI749" s="60"/>
      <c r="AJ749" s="243"/>
      <c r="AL749" s="123"/>
      <c r="AM749" s="123"/>
      <c r="AN749" s="123"/>
      <c r="AO749" s="123"/>
      <c r="AP749" s="123"/>
      <c r="AQ749" s="123"/>
      <c r="AR749" s="123"/>
      <c r="AS749" s="123"/>
    </row>
    <row r="750">
      <c r="A750" s="338"/>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c r="AD750" s="336"/>
      <c r="AE750" s="332"/>
      <c r="AF750" s="337"/>
      <c r="AG750" s="332"/>
      <c r="AH750" s="242"/>
      <c r="AI750" s="60"/>
      <c r="AJ750" s="243"/>
      <c r="AL750" s="123"/>
      <c r="AM750" s="123"/>
      <c r="AN750" s="123"/>
      <c r="AO750" s="123"/>
      <c r="AP750" s="123"/>
      <c r="AQ750" s="123"/>
      <c r="AR750" s="123"/>
      <c r="AS750" s="123"/>
    </row>
    <row r="751">
      <c r="A751" s="338"/>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c r="AD751" s="336"/>
      <c r="AE751" s="332"/>
      <c r="AF751" s="337"/>
      <c r="AG751" s="332"/>
      <c r="AH751" s="242"/>
      <c r="AI751" s="60"/>
      <c r="AJ751" s="243"/>
      <c r="AL751" s="123"/>
      <c r="AM751" s="123"/>
      <c r="AN751" s="123"/>
      <c r="AO751" s="123"/>
      <c r="AP751" s="123"/>
      <c r="AQ751" s="123"/>
      <c r="AR751" s="123"/>
      <c r="AS751" s="123"/>
    </row>
    <row r="752">
      <c r="A752" s="338"/>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c r="AD752" s="336"/>
      <c r="AE752" s="332"/>
      <c r="AF752" s="337"/>
      <c r="AG752" s="332"/>
      <c r="AH752" s="242"/>
      <c r="AI752" s="60"/>
      <c r="AJ752" s="243"/>
      <c r="AL752" s="123"/>
      <c r="AM752" s="123"/>
      <c r="AN752" s="123"/>
      <c r="AO752" s="123"/>
      <c r="AP752" s="123"/>
      <c r="AQ752" s="123"/>
      <c r="AR752" s="123"/>
      <c r="AS752" s="123"/>
    </row>
    <row r="753">
      <c r="A753" s="338"/>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c r="AD753" s="336"/>
      <c r="AE753" s="332"/>
      <c r="AF753" s="337"/>
      <c r="AG753" s="332"/>
      <c r="AH753" s="242"/>
      <c r="AI753" s="60"/>
      <c r="AJ753" s="243"/>
      <c r="AL753" s="123"/>
      <c r="AM753" s="123"/>
      <c r="AN753" s="123"/>
      <c r="AO753" s="123"/>
      <c r="AP753" s="123"/>
      <c r="AQ753" s="123"/>
      <c r="AR753" s="123"/>
      <c r="AS753" s="123"/>
    </row>
    <row r="754">
      <c r="A754" s="338"/>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c r="AD754" s="336"/>
      <c r="AE754" s="332"/>
      <c r="AF754" s="337"/>
      <c r="AG754" s="332"/>
      <c r="AH754" s="242"/>
      <c r="AI754" s="60"/>
      <c r="AJ754" s="243"/>
      <c r="AL754" s="123"/>
      <c r="AM754" s="123"/>
      <c r="AN754" s="123"/>
      <c r="AO754" s="123"/>
      <c r="AP754" s="123"/>
      <c r="AQ754" s="123"/>
      <c r="AR754" s="123"/>
      <c r="AS754" s="123"/>
    </row>
    <row r="755">
      <c r="A755" s="338"/>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c r="AD755" s="336"/>
      <c r="AE755" s="332"/>
      <c r="AF755" s="337"/>
      <c r="AG755" s="332"/>
      <c r="AH755" s="242"/>
      <c r="AI755" s="60"/>
      <c r="AJ755" s="243"/>
      <c r="AL755" s="123"/>
      <c r="AM755" s="123"/>
      <c r="AN755" s="123"/>
      <c r="AO755" s="123"/>
      <c r="AP755" s="123"/>
      <c r="AQ755" s="123"/>
      <c r="AR755" s="123"/>
      <c r="AS755" s="123"/>
    </row>
    <row r="756">
      <c r="A756" s="338"/>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c r="AD756" s="336"/>
      <c r="AE756" s="332"/>
      <c r="AF756" s="337"/>
      <c r="AG756" s="332"/>
      <c r="AH756" s="242"/>
      <c r="AI756" s="60"/>
      <c r="AJ756" s="243"/>
      <c r="AL756" s="123"/>
      <c r="AM756" s="123"/>
      <c r="AN756" s="123"/>
      <c r="AO756" s="123"/>
      <c r="AP756" s="123"/>
      <c r="AQ756" s="123"/>
      <c r="AR756" s="123"/>
      <c r="AS756" s="123"/>
    </row>
    <row r="757">
      <c r="A757" s="338"/>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c r="AD757" s="336"/>
      <c r="AE757" s="332"/>
      <c r="AF757" s="337"/>
      <c r="AG757" s="332"/>
      <c r="AH757" s="242"/>
      <c r="AI757" s="60"/>
      <c r="AJ757" s="243"/>
      <c r="AL757" s="123"/>
      <c r="AM757" s="123"/>
      <c r="AN757" s="123"/>
      <c r="AO757" s="123"/>
      <c r="AP757" s="123"/>
      <c r="AQ757" s="123"/>
      <c r="AR757" s="123"/>
      <c r="AS757" s="123"/>
    </row>
    <row r="758">
      <c r="A758" s="338"/>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c r="AD758" s="336"/>
      <c r="AE758" s="332"/>
      <c r="AF758" s="337"/>
      <c r="AG758" s="332"/>
      <c r="AH758" s="242"/>
      <c r="AI758" s="60"/>
      <c r="AJ758" s="243"/>
      <c r="AL758" s="123"/>
      <c r="AM758" s="123"/>
      <c r="AN758" s="123"/>
      <c r="AO758" s="123"/>
      <c r="AP758" s="123"/>
      <c r="AQ758" s="123"/>
      <c r="AR758" s="123"/>
      <c r="AS758" s="123"/>
    </row>
    <row r="759">
      <c r="A759" s="338"/>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c r="AD759" s="336"/>
      <c r="AE759" s="332"/>
      <c r="AF759" s="337"/>
      <c r="AG759" s="332"/>
      <c r="AH759" s="242"/>
      <c r="AI759" s="60"/>
      <c r="AJ759" s="243"/>
      <c r="AL759" s="123"/>
      <c r="AM759" s="123"/>
      <c r="AN759" s="123"/>
      <c r="AO759" s="123"/>
      <c r="AP759" s="123"/>
      <c r="AQ759" s="123"/>
      <c r="AR759" s="123"/>
      <c r="AS759" s="123"/>
    </row>
    <row r="760">
      <c r="A760" s="338"/>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c r="AD760" s="336"/>
      <c r="AE760" s="332"/>
      <c r="AF760" s="337"/>
      <c r="AG760" s="332"/>
      <c r="AH760" s="242"/>
      <c r="AI760" s="60"/>
      <c r="AJ760" s="243"/>
      <c r="AL760" s="123"/>
      <c r="AM760" s="123"/>
      <c r="AN760" s="123"/>
      <c r="AO760" s="123"/>
      <c r="AP760" s="123"/>
      <c r="AQ760" s="123"/>
      <c r="AR760" s="123"/>
      <c r="AS760" s="123"/>
    </row>
    <row r="761">
      <c r="A761" s="338"/>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c r="AD761" s="336"/>
      <c r="AE761" s="332"/>
      <c r="AF761" s="337"/>
      <c r="AG761" s="332"/>
      <c r="AH761" s="242"/>
      <c r="AI761" s="60"/>
      <c r="AJ761" s="243"/>
      <c r="AL761" s="123"/>
      <c r="AM761" s="123"/>
      <c r="AN761" s="123"/>
      <c r="AO761" s="123"/>
      <c r="AP761" s="123"/>
      <c r="AQ761" s="123"/>
      <c r="AR761" s="123"/>
      <c r="AS761" s="123"/>
    </row>
    <row r="762">
      <c r="A762" s="338"/>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c r="AD762" s="336"/>
      <c r="AE762" s="332"/>
      <c r="AF762" s="337"/>
      <c r="AG762" s="332"/>
      <c r="AH762" s="242"/>
      <c r="AI762" s="60"/>
      <c r="AJ762" s="243"/>
      <c r="AL762" s="123"/>
      <c r="AM762" s="123"/>
      <c r="AN762" s="123"/>
      <c r="AO762" s="123"/>
      <c r="AP762" s="123"/>
      <c r="AQ762" s="123"/>
      <c r="AR762" s="123"/>
      <c r="AS762" s="123"/>
    </row>
    <row r="763">
      <c r="A763" s="338"/>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c r="AD763" s="336"/>
      <c r="AE763" s="332"/>
      <c r="AF763" s="337"/>
      <c r="AG763" s="332"/>
      <c r="AH763" s="242"/>
      <c r="AI763" s="60"/>
      <c r="AJ763" s="243"/>
      <c r="AL763" s="123"/>
      <c r="AM763" s="123"/>
      <c r="AN763" s="123"/>
      <c r="AO763" s="123"/>
      <c r="AP763" s="123"/>
      <c r="AQ763" s="123"/>
      <c r="AR763" s="123"/>
      <c r="AS763" s="123"/>
    </row>
    <row r="764">
      <c r="A764" s="338"/>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c r="AD764" s="336"/>
      <c r="AE764" s="332"/>
      <c r="AF764" s="337"/>
      <c r="AG764" s="332"/>
      <c r="AH764" s="242"/>
      <c r="AI764" s="60"/>
      <c r="AJ764" s="243"/>
      <c r="AL764" s="123"/>
      <c r="AM764" s="123"/>
      <c r="AN764" s="123"/>
      <c r="AO764" s="123"/>
      <c r="AP764" s="123"/>
      <c r="AQ764" s="123"/>
      <c r="AR764" s="123"/>
      <c r="AS764" s="123"/>
    </row>
    <row r="765">
      <c r="A765" s="338"/>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c r="AD765" s="336"/>
      <c r="AE765" s="332"/>
      <c r="AF765" s="337"/>
      <c r="AG765" s="332"/>
      <c r="AH765" s="242"/>
      <c r="AI765" s="60"/>
      <c r="AJ765" s="243"/>
      <c r="AL765" s="123"/>
      <c r="AM765" s="123"/>
      <c r="AN765" s="123"/>
      <c r="AO765" s="123"/>
      <c r="AP765" s="123"/>
      <c r="AQ765" s="123"/>
      <c r="AR765" s="123"/>
      <c r="AS765" s="123"/>
    </row>
    <row r="766">
      <c r="A766" s="338"/>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c r="AD766" s="336"/>
      <c r="AE766" s="332"/>
      <c r="AF766" s="337"/>
      <c r="AG766" s="332"/>
      <c r="AH766" s="242"/>
      <c r="AI766" s="60"/>
      <c r="AJ766" s="243"/>
      <c r="AL766" s="123"/>
      <c r="AM766" s="123"/>
      <c r="AN766" s="123"/>
      <c r="AO766" s="123"/>
      <c r="AP766" s="123"/>
      <c r="AQ766" s="123"/>
      <c r="AR766" s="123"/>
      <c r="AS766" s="123"/>
    </row>
    <row r="767">
      <c r="A767" s="338"/>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c r="AD767" s="336"/>
      <c r="AE767" s="332"/>
      <c r="AF767" s="337"/>
      <c r="AG767" s="332"/>
      <c r="AH767" s="242"/>
      <c r="AI767" s="60"/>
      <c r="AJ767" s="243"/>
      <c r="AL767" s="123"/>
      <c r="AM767" s="123"/>
      <c r="AN767" s="123"/>
      <c r="AO767" s="123"/>
      <c r="AP767" s="123"/>
      <c r="AQ767" s="123"/>
      <c r="AR767" s="123"/>
      <c r="AS767" s="123"/>
    </row>
    <row r="768">
      <c r="A768" s="338"/>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c r="AD768" s="336"/>
      <c r="AE768" s="332"/>
      <c r="AF768" s="337"/>
      <c r="AG768" s="332"/>
      <c r="AH768" s="242"/>
      <c r="AI768" s="60"/>
      <c r="AJ768" s="243"/>
      <c r="AL768" s="123"/>
      <c r="AM768" s="123"/>
      <c r="AN768" s="123"/>
      <c r="AO768" s="123"/>
      <c r="AP768" s="123"/>
      <c r="AQ768" s="123"/>
      <c r="AR768" s="123"/>
      <c r="AS768" s="123"/>
    </row>
    <row r="769">
      <c r="A769" s="338"/>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c r="AD769" s="336"/>
      <c r="AE769" s="332"/>
      <c r="AF769" s="337"/>
      <c r="AG769" s="332"/>
      <c r="AH769" s="242"/>
      <c r="AI769" s="60"/>
      <c r="AJ769" s="243"/>
      <c r="AL769" s="123"/>
      <c r="AM769" s="123"/>
      <c r="AN769" s="123"/>
      <c r="AO769" s="123"/>
      <c r="AP769" s="123"/>
      <c r="AQ769" s="123"/>
      <c r="AR769" s="123"/>
      <c r="AS769" s="123"/>
    </row>
    <row r="770">
      <c r="A770" s="338"/>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c r="AD770" s="336"/>
      <c r="AE770" s="332"/>
      <c r="AF770" s="337"/>
      <c r="AG770" s="332"/>
      <c r="AH770" s="242"/>
      <c r="AI770" s="60"/>
      <c r="AJ770" s="243"/>
      <c r="AL770" s="123"/>
      <c r="AM770" s="123"/>
      <c r="AN770" s="123"/>
      <c r="AO770" s="123"/>
      <c r="AP770" s="123"/>
      <c r="AQ770" s="123"/>
      <c r="AR770" s="123"/>
      <c r="AS770" s="123"/>
    </row>
    <row r="771">
      <c r="A771" s="338"/>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c r="AD771" s="336"/>
      <c r="AE771" s="332"/>
      <c r="AF771" s="337"/>
      <c r="AG771" s="332"/>
      <c r="AH771" s="242"/>
      <c r="AI771" s="60"/>
      <c r="AJ771" s="243"/>
      <c r="AL771" s="123"/>
      <c r="AM771" s="123"/>
      <c r="AN771" s="123"/>
      <c r="AO771" s="123"/>
      <c r="AP771" s="123"/>
      <c r="AQ771" s="123"/>
      <c r="AR771" s="123"/>
      <c r="AS771" s="123"/>
    </row>
    <row r="772">
      <c r="A772" s="338"/>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c r="AD772" s="336"/>
      <c r="AE772" s="332"/>
      <c r="AF772" s="337"/>
      <c r="AG772" s="332"/>
      <c r="AH772" s="242"/>
      <c r="AI772" s="60"/>
      <c r="AJ772" s="243"/>
      <c r="AL772" s="123"/>
      <c r="AM772" s="123"/>
      <c r="AN772" s="123"/>
      <c r="AO772" s="123"/>
      <c r="AP772" s="123"/>
      <c r="AQ772" s="123"/>
      <c r="AR772" s="123"/>
      <c r="AS772" s="123"/>
    </row>
    <row r="773">
      <c r="A773" s="338"/>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c r="AD773" s="336"/>
      <c r="AE773" s="332"/>
      <c r="AF773" s="337"/>
      <c r="AG773" s="332"/>
      <c r="AH773" s="242"/>
      <c r="AI773" s="60"/>
      <c r="AJ773" s="243"/>
      <c r="AL773" s="123"/>
      <c r="AM773" s="123"/>
      <c r="AN773" s="123"/>
      <c r="AO773" s="123"/>
      <c r="AP773" s="123"/>
      <c r="AQ773" s="123"/>
      <c r="AR773" s="123"/>
      <c r="AS773" s="123"/>
    </row>
    <row r="774">
      <c r="A774" s="338"/>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c r="AD774" s="336"/>
      <c r="AE774" s="332"/>
      <c r="AF774" s="337"/>
      <c r="AG774" s="332"/>
      <c r="AH774" s="242"/>
      <c r="AI774" s="60"/>
      <c r="AJ774" s="243"/>
      <c r="AL774" s="123"/>
      <c r="AM774" s="123"/>
      <c r="AN774" s="123"/>
      <c r="AO774" s="123"/>
      <c r="AP774" s="123"/>
      <c r="AQ774" s="123"/>
      <c r="AR774" s="123"/>
      <c r="AS774" s="123"/>
    </row>
    <row r="775">
      <c r="A775" s="338"/>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c r="AD775" s="336"/>
      <c r="AE775" s="332"/>
      <c r="AF775" s="337"/>
      <c r="AG775" s="332"/>
      <c r="AH775" s="242"/>
      <c r="AI775" s="60"/>
      <c r="AJ775" s="243"/>
      <c r="AL775" s="123"/>
      <c r="AM775" s="123"/>
      <c r="AN775" s="123"/>
      <c r="AO775" s="123"/>
      <c r="AP775" s="123"/>
      <c r="AQ775" s="123"/>
      <c r="AR775" s="123"/>
      <c r="AS775" s="123"/>
    </row>
    <row r="776">
      <c r="A776" s="338"/>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c r="AD776" s="336"/>
      <c r="AE776" s="332"/>
      <c r="AF776" s="337"/>
      <c r="AG776" s="332"/>
      <c r="AH776" s="242"/>
      <c r="AI776" s="60"/>
      <c r="AJ776" s="243"/>
      <c r="AL776" s="123"/>
      <c r="AM776" s="123"/>
      <c r="AN776" s="123"/>
      <c r="AO776" s="123"/>
      <c r="AP776" s="123"/>
      <c r="AQ776" s="123"/>
      <c r="AR776" s="123"/>
      <c r="AS776" s="123"/>
    </row>
    <row r="777">
      <c r="A777" s="338"/>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c r="AD777" s="336"/>
      <c r="AE777" s="332"/>
      <c r="AF777" s="337"/>
      <c r="AG777" s="332"/>
      <c r="AH777" s="242"/>
      <c r="AI777" s="60"/>
      <c r="AJ777" s="243"/>
      <c r="AL777" s="123"/>
      <c r="AM777" s="123"/>
      <c r="AN777" s="123"/>
      <c r="AO777" s="123"/>
      <c r="AP777" s="123"/>
      <c r="AQ777" s="123"/>
      <c r="AR777" s="123"/>
      <c r="AS777" s="123"/>
    </row>
    <row r="778">
      <c r="A778" s="338"/>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c r="AD778" s="336"/>
      <c r="AE778" s="332"/>
      <c r="AF778" s="337"/>
      <c r="AG778" s="332"/>
      <c r="AH778" s="242"/>
      <c r="AI778" s="60"/>
      <c r="AJ778" s="243"/>
      <c r="AL778" s="123"/>
      <c r="AM778" s="123"/>
      <c r="AN778" s="123"/>
      <c r="AO778" s="123"/>
      <c r="AP778" s="123"/>
      <c r="AQ778" s="123"/>
      <c r="AR778" s="123"/>
      <c r="AS778" s="123"/>
    </row>
    <row r="779">
      <c r="A779" s="338"/>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c r="AD779" s="336"/>
      <c r="AE779" s="332"/>
      <c r="AF779" s="337"/>
      <c r="AG779" s="332"/>
      <c r="AH779" s="242"/>
      <c r="AI779" s="60"/>
      <c r="AJ779" s="243"/>
      <c r="AL779" s="123"/>
      <c r="AM779" s="123"/>
      <c r="AN779" s="123"/>
      <c r="AO779" s="123"/>
      <c r="AP779" s="123"/>
      <c r="AQ779" s="123"/>
      <c r="AR779" s="123"/>
      <c r="AS779" s="123"/>
    </row>
    <row r="780">
      <c r="A780" s="338"/>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c r="AD780" s="336"/>
      <c r="AE780" s="332"/>
      <c r="AF780" s="337"/>
      <c r="AG780" s="332"/>
      <c r="AH780" s="242"/>
      <c r="AI780" s="60"/>
      <c r="AJ780" s="243"/>
      <c r="AL780" s="123"/>
      <c r="AM780" s="123"/>
      <c r="AN780" s="123"/>
      <c r="AO780" s="123"/>
      <c r="AP780" s="123"/>
      <c r="AQ780" s="123"/>
      <c r="AR780" s="123"/>
      <c r="AS780" s="123"/>
    </row>
    <row r="781">
      <c r="A781" s="338"/>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6"/>
      <c r="AE781" s="332"/>
      <c r="AF781" s="337"/>
      <c r="AG781" s="332"/>
      <c r="AH781" s="242"/>
      <c r="AI781" s="60"/>
      <c r="AJ781" s="243"/>
      <c r="AL781" s="123"/>
      <c r="AM781" s="123"/>
      <c r="AN781" s="123"/>
      <c r="AO781" s="123"/>
      <c r="AP781" s="123"/>
      <c r="AQ781" s="123"/>
      <c r="AR781" s="123"/>
      <c r="AS781" s="123"/>
    </row>
    <row r="782">
      <c r="A782" s="338"/>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6"/>
      <c r="AE782" s="332"/>
      <c r="AF782" s="337"/>
      <c r="AG782" s="332"/>
      <c r="AH782" s="242"/>
      <c r="AI782" s="60"/>
      <c r="AJ782" s="243"/>
      <c r="AL782" s="123"/>
      <c r="AM782" s="123"/>
      <c r="AN782" s="123"/>
      <c r="AO782" s="123"/>
      <c r="AP782" s="123"/>
      <c r="AQ782" s="123"/>
      <c r="AR782" s="123"/>
      <c r="AS782" s="123"/>
    </row>
    <row r="783">
      <c r="A783" s="338"/>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c r="AD783" s="336"/>
      <c r="AE783" s="332"/>
      <c r="AF783" s="337"/>
      <c r="AG783" s="332"/>
      <c r="AH783" s="242"/>
      <c r="AI783" s="60"/>
      <c r="AJ783" s="243"/>
      <c r="AL783" s="123"/>
      <c r="AM783" s="123"/>
      <c r="AN783" s="123"/>
      <c r="AO783" s="123"/>
      <c r="AP783" s="123"/>
      <c r="AQ783" s="123"/>
      <c r="AR783" s="123"/>
      <c r="AS783" s="123"/>
    </row>
    <row r="784">
      <c r="A784" s="338"/>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c r="AD784" s="336"/>
      <c r="AE784" s="332"/>
      <c r="AF784" s="337"/>
      <c r="AG784" s="332"/>
      <c r="AH784" s="242"/>
      <c r="AI784" s="60"/>
      <c r="AJ784" s="243"/>
      <c r="AL784" s="123"/>
      <c r="AM784" s="123"/>
      <c r="AN784" s="123"/>
      <c r="AO784" s="123"/>
      <c r="AP784" s="123"/>
      <c r="AQ784" s="123"/>
      <c r="AR784" s="123"/>
      <c r="AS784" s="123"/>
    </row>
    <row r="785">
      <c r="A785" s="338"/>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c r="AD785" s="336"/>
      <c r="AE785" s="332"/>
      <c r="AF785" s="337"/>
      <c r="AG785" s="332"/>
      <c r="AH785" s="242"/>
      <c r="AI785" s="60"/>
      <c r="AJ785" s="243"/>
      <c r="AL785" s="123"/>
      <c r="AM785" s="123"/>
      <c r="AN785" s="123"/>
      <c r="AO785" s="123"/>
      <c r="AP785" s="123"/>
      <c r="AQ785" s="123"/>
      <c r="AR785" s="123"/>
      <c r="AS785" s="123"/>
    </row>
    <row r="786">
      <c r="A786" s="338"/>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c r="AD786" s="336"/>
      <c r="AE786" s="332"/>
      <c r="AF786" s="337"/>
      <c r="AG786" s="332"/>
      <c r="AH786" s="242"/>
      <c r="AI786" s="60"/>
      <c r="AJ786" s="243"/>
      <c r="AL786" s="123"/>
      <c r="AM786" s="123"/>
      <c r="AN786" s="123"/>
      <c r="AO786" s="123"/>
      <c r="AP786" s="123"/>
      <c r="AQ786" s="123"/>
      <c r="AR786" s="123"/>
      <c r="AS786" s="123"/>
    </row>
    <row r="787">
      <c r="A787" s="338"/>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c r="AD787" s="336"/>
      <c r="AE787" s="332"/>
      <c r="AF787" s="337"/>
      <c r="AG787" s="332"/>
      <c r="AH787" s="242"/>
      <c r="AI787" s="60"/>
      <c r="AJ787" s="243"/>
      <c r="AL787" s="123"/>
      <c r="AM787" s="123"/>
      <c r="AN787" s="123"/>
      <c r="AO787" s="123"/>
      <c r="AP787" s="123"/>
      <c r="AQ787" s="123"/>
      <c r="AR787" s="123"/>
      <c r="AS787" s="123"/>
    </row>
    <row r="788">
      <c r="A788" s="338"/>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c r="AD788" s="336"/>
      <c r="AE788" s="332"/>
      <c r="AF788" s="337"/>
      <c r="AG788" s="332"/>
      <c r="AH788" s="242"/>
      <c r="AI788" s="60"/>
      <c r="AJ788" s="243"/>
      <c r="AL788" s="123"/>
      <c r="AM788" s="123"/>
      <c r="AN788" s="123"/>
      <c r="AO788" s="123"/>
      <c r="AP788" s="123"/>
      <c r="AQ788" s="123"/>
      <c r="AR788" s="123"/>
      <c r="AS788" s="123"/>
    </row>
    <row r="789">
      <c r="A789" s="338"/>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c r="AD789" s="336"/>
      <c r="AE789" s="332"/>
      <c r="AF789" s="337"/>
      <c r="AG789" s="332"/>
      <c r="AH789" s="242"/>
      <c r="AI789" s="60"/>
      <c r="AJ789" s="243"/>
      <c r="AL789" s="123"/>
      <c r="AM789" s="123"/>
      <c r="AN789" s="123"/>
      <c r="AO789" s="123"/>
      <c r="AP789" s="123"/>
      <c r="AQ789" s="123"/>
      <c r="AR789" s="123"/>
      <c r="AS789" s="123"/>
    </row>
    <row r="790">
      <c r="A790" s="338"/>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c r="AD790" s="336"/>
      <c r="AE790" s="332"/>
      <c r="AF790" s="337"/>
      <c r="AG790" s="332"/>
      <c r="AH790" s="242"/>
      <c r="AI790" s="60"/>
      <c r="AJ790" s="243"/>
      <c r="AL790" s="123"/>
      <c r="AM790" s="123"/>
      <c r="AN790" s="123"/>
      <c r="AO790" s="123"/>
      <c r="AP790" s="123"/>
      <c r="AQ790" s="123"/>
      <c r="AR790" s="123"/>
      <c r="AS790" s="123"/>
    </row>
    <row r="791">
      <c r="A791" s="338"/>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c r="AD791" s="336"/>
      <c r="AE791" s="332"/>
      <c r="AF791" s="337"/>
      <c r="AG791" s="332"/>
      <c r="AH791" s="242"/>
      <c r="AI791" s="60"/>
      <c r="AJ791" s="243"/>
      <c r="AL791" s="123"/>
      <c r="AM791" s="123"/>
      <c r="AN791" s="123"/>
      <c r="AO791" s="123"/>
      <c r="AP791" s="123"/>
      <c r="AQ791" s="123"/>
      <c r="AR791" s="123"/>
      <c r="AS791" s="123"/>
    </row>
    <row r="792">
      <c r="A792" s="338"/>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c r="AD792" s="336"/>
      <c r="AE792" s="332"/>
      <c r="AF792" s="337"/>
      <c r="AG792" s="332"/>
      <c r="AH792" s="242"/>
      <c r="AI792" s="60"/>
      <c r="AJ792" s="243"/>
      <c r="AL792" s="123"/>
      <c r="AM792" s="123"/>
      <c r="AN792" s="123"/>
      <c r="AO792" s="123"/>
      <c r="AP792" s="123"/>
      <c r="AQ792" s="123"/>
      <c r="AR792" s="123"/>
      <c r="AS792" s="123"/>
    </row>
    <row r="793">
      <c r="A793" s="338"/>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c r="AD793" s="336"/>
      <c r="AE793" s="332"/>
      <c r="AF793" s="337"/>
      <c r="AG793" s="332"/>
      <c r="AH793" s="242"/>
      <c r="AI793" s="60"/>
      <c r="AJ793" s="243"/>
      <c r="AL793" s="123"/>
      <c r="AM793" s="123"/>
      <c r="AN793" s="123"/>
      <c r="AO793" s="123"/>
      <c r="AP793" s="123"/>
      <c r="AQ793" s="123"/>
      <c r="AR793" s="123"/>
      <c r="AS793" s="123"/>
    </row>
    <row r="794">
      <c r="A794" s="338"/>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c r="AD794" s="336"/>
      <c r="AE794" s="332"/>
      <c r="AF794" s="337"/>
      <c r="AG794" s="332"/>
      <c r="AH794" s="242"/>
      <c r="AI794" s="60"/>
      <c r="AJ794" s="243"/>
      <c r="AL794" s="123"/>
      <c r="AM794" s="123"/>
      <c r="AN794" s="123"/>
      <c r="AO794" s="123"/>
      <c r="AP794" s="123"/>
      <c r="AQ794" s="123"/>
      <c r="AR794" s="123"/>
      <c r="AS794" s="123"/>
    </row>
    <row r="795">
      <c r="A795" s="338"/>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c r="AD795" s="336"/>
      <c r="AE795" s="332"/>
      <c r="AF795" s="337"/>
      <c r="AG795" s="332"/>
      <c r="AH795" s="242"/>
      <c r="AI795" s="60"/>
      <c r="AJ795" s="243"/>
      <c r="AL795" s="123"/>
      <c r="AM795" s="123"/>
      <c r="AN795" s="123"/>
      <c r="AO795" s="123"/>
      <c r="AP795" s="123"/>
      <c r="AQ795" s="123"/>
      <c r="AR795" s="123"/>
      <c r="AS795" s="123"/>
    </row>
    <row r="796">
      <c r="A796" s="338"/>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c r="AD796" s="336"/>
      <c r="AE796" s="332"/>
      <c r="AF796" s="337"/>
      <c r="AG796" s="332"/>
      <c r="AH796" s="242"/>
      <c r="AI796" s="60"/>
      <c r="AJ796" s="243"/>
      <c r="AL796" s="123"/>
      <c r="AM796" s="123"/>
      <c r="AN796" s="123"/>
      <c r="AO796" s="123"/>
      <c r="AP796" s="123"/>
      <c r="AQ796" s="123"/>
      <c r="AR796" s="123"/>
      <c r="AS796" s="123"/>
    </row>
    <row r="797">
      <c r="A797" s="338"/>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c r="AD797" s="336"/>
      <c r="AE797" s="332"/>
      <c r="AF797" s="337"/>
      <c r="AG797" s="332"/>
      <c r="AH797" s="242"/>
      <c r="AI797" s="60"/>
      <c r="AJ797" s="243"/>
      <c r="AL797" s="123"/>
      <c r="AM797" s="123"/>
      <c r="AN797" s="123"/>
      <c r="AO797" s="123"/>
      <c r="AP797" s="123"/>
      <c r="AQ797" s="123"/>
      <c r="AR797" s="123"/>
      <c r="AS797" s="123"/>
    </row>
    <row r="798">
      <c r="A798" s="338"/>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c r="AD798" s="336"/>
      <c r="AE798" s="332"/>
      <c r="AF798" s="337"/>
      <c r="AG798" s="332"/>
      <c r="AH798" s="242"/>
      <c r="AI798" s="60"/>
      <c r="AJ798" s="243"/>
      <c r="AL798" s="123"/>
      <c r="AM798" s="123"/>
      <c r="AN798" s="123"/>
      <c r="AO798" s="123"/>
      <c r="AP798" s="123"/>
      <c r="AQ798" s="123"/>
      <c r="AR798" s="123"/>
      <c r="AS798" s="123"/>
    </row>
    <row r="799">
      <c r="A799" s="338"/>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c r="AD799" s="336"/>
      <c r="AE799" s="332"/>
      <c r="AF799" s="337"/>
      <c r="AG799" s="332"/>
      <c r="AH799" s="242"/>
      <c r="AI799" s="60"/>
      <c r="AJ799" s="243"/>
      <c r="AL799" s="123"/>
      <c r="AM799" s="123"/>
      <c r="AN799" s="123"/>
      <c r="AO799" s="123"/>
      <c r="AP799" s="123"/>
      <c r="AQ799" s="123"/>
      <c r="AR799" s="123"/>
      <c r="AS799" s="123"/>
    </row>
    <row r="800">
      <c r="A800" s="338"/>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c r="AD800" s="336"/>
      <c r="AE800" s="332"/>
      <c r="AF800" s="337"/>
      <c r="AG800" s="332"/>
      <c r="AH800" s="242"/>
      <c r="AI800" s="60"/>
      <c r="AJ800" s="243"/>
      <c r="AL800" s="123"/>
      <c r="AM800" s="123"/>
      <c r="AN800" s="123"/>
      <c r="AO800" s="123"/>
      <c r="AP800" s="123"/>
      <c r="AQ800" s="123"/>
      <c r="AR800" s="123"/>
      <c r="AS800" s="123"/>
    </row>
    <row r="801">
      <c r="A801" s="338"/>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c r="AD801" s="336"/>
      <c r="AE801" s="332"/>
      <c r="AF801" s="337"/>
      <c r="AG801" s="332"/>
      <c r="AH801" s="242"/>
      <c r="AI801" s="60"/>
      <c r="AJ801" s="243"/>
      <c r="AL801" s="123"/>
      <c r="AM801" s="123"/>
      <c r="AN801" s="123"/>
      <c r="AO801" s="123"/>
      <c r="AP801" s="123"/>
      <c r="AQ801" s="123"/>
      <c r="AR801" s="123"/>
      <c r="AS801" s="123"/>
    </row>
    <row r="802">
      <c r="A802" s="338"/>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c r="AD802" s="336"/>
      <c r="AE802" s="332"/>
      <c r="AF802" s="337"/>
      <c r="AG802" s="332"/>
      <c r="AH802" s="242"/>
      <c r="AI802" s="60"/>
      <c r="AJ802" s="243"/>
      <c r="AL802" s="123"/>
      <c r="AM802" s="123"/>
      <c r="AN802" s="123"/>
      <c r="AO802" s="123"/>
      <c r="AP802" s="123"/>
      <c r="AQ802" s="123"/>
      <c r="AR802" s="123"/>
      <c r="AS802" s="123"/>
    </row>
    <row r="803">
      <c r="A803" s="338"/>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c r="AD803" s="336"/>
      <c r="AE803" s="332"/>
      <c r="AF803" s="337"/>
      <c r="AG803" s="332"/>
      <c r="AH803" s="242"/>
      <c r="AI803" s="60"/>
      <c r="AJ803" s="243"/>
      <c r="AL803" s="123"/>
      <c r="AM803" s="123"/>
      <c r="AN803" s="123"/>
      <c r="AO803" s="123"/>
      <c r="AP803" s="123"/>
      <c r="AQ803" s="123"/>
      <c r="AR803" s="123"/>
      <c r="AS803" s="123"/>
    </row>
    <row r="804">
      <c r="A804" s="338"/>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c r="AD804" s="336"/>
      <c r="AE804" s="332"/>
      <c r="AF804" s="337"/>
      <c r="AG804" s="332"/>
      <c r="AH804" s="242"/>
      <c r="AI804" s="60"/>
      <c r="AJ804" s="243"/>
      <c r="AL804" s="123"/>
      <c r="AM804" s="123"/>
      <c r="AN804" s="123"/>
      <c r="AO804" s="123"/>
      <c r="AP804" s="123"/>
      <c r="AQ804" s="123"/>
      <c r="AR804" s="123"/>
      <c r="AS804" s="123"/>
    </row>
    <row r="805">
      <c r="A805" s="338"/>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c r="AD805" s="336"/>
      <c r="AE805" s="332"/>
      <c r="AF805" s="337"/>
      <c r="AG805" s="332"/>
      <c r="AH805" s="242"/>
      <c r="AI805" s="60"/>
      <c r="AJ805" s="243"/>
      <c r="AL805" s="123"/>
      <c r="AM805" s="123"/>
      <c r="AN805" s="123"/>
      <c r="AO805" s="123"/>
      <c r="AP805" s="123"/>
      <c r="AQ805" s="123"/>
      <c r="AR805" s="123"/>
      <c r="AS805" s="123"/>
    </row>
    <row r="806">
      <c r="A806" s="338"/>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c r="AD806" s="336"/>
      <c r="AE806" s="332"/>
      <c r="AF806" s="337"/>
      <c r="AG806" s="332"/>
      <c r="AH806" s="242"/>
      <c r="AI806" s="60"/>
      <c r="AJ806" s="243"/>
      <c r="AL806" s="123"/>
      <c r="AM806" s="123"/>
      <c r="AN806" s="123"/>
      <c r="AO806" s="123"/>
      <c r="AP806" s="123"/>
      <c r="AQ806" s="123"/>
      <c r="AR806" s="123"/>
      <c r="AS806" s="123"/>
    </row>
    <row r="807">
      <c r="A807" s="338"/>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c r="AD807" s="336"/>
      <c r="AE807" s="332"/>
      <c r="AF807" s="337"/>
      <c r="AG807" s="332"/>
      <c r="AH807" s="242"/>
      <c r="AI807" s="60"/>
      <c r="AJ807" s="243"/>
      <c r="AL807" s="123"/>
      <c r="AM807" s="123"/>
      <c r="AN807" s="123"/>
      <c r="AO807" s="123"/>
      <c r="AP807" s="123"/>
      <c r="AQ807" s="123"/>
      <c r="AR807" s="123"/>
      <c r="AS807" s="123"/>
    </row>
    <row r="808">
      <c r="A808" s="338"/>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c r="AD808" s="336"/>
      <c r="AE808" s="332"/>
      <c r="AF808" s="337"/>
      <c r="AG808" s="332"/>
      <c r="AH808" s="242"/>
      <c r="AI808" s="60"/>
      <c r="AJ808" s="243"/>
      <c r="AL808" s="123"/>
      <c r="AM808" s="123"/>
      <c r="AN808" s="123"/>
      <c r="AO808" s="123"/>
      <c r="AP808" s="123"/>
      <c r="AQ808" s="123"/>
      <c r="AR808" s="123"/>
      <c r="AS808" s="123"/>
    </row>
    <row r="809">
      <c r="A809" s="338"/>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c r="AD809" s="336"/>
      <c r="AE809" s="332"/>
      <c r="AF809" s="337"/>
      <c r="AG809" s="332"/>
      <c r="AH809" s="242"/>
      <c r="AI809" s="60"/>
      <c r="AJ809" s="243"/>
      <c r="AL809" s="123"/>
      <c r="AM809" s="123"/>
      <c r="AN809" s="123"/>
      <c r="AO809" s="123"/>
      <c r="AP809" s="123"/>
      <c r="AQ809" s="123"/>
      <c r="AR809" s="123"/>
      <c r="AS809" s="123"/>
    </row>
    <row r="810">
      <c r="A810" s="338"/>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c r="AD810" s="336"/>
      <c r="AE810" s="332"/>
      <c r="AF810" s="337"/>
      <c r="AG810" s="332"/>
      <c r="AH810" s="242"/>
      <c r="AI810" s="60"/>
      <c r="AJ810" s="243"/>
      <c r="AL810" s="123"/>
      <c r="AM810" s="123"/>
      <c r="AN810" s="123"/>
      <c r="AO810" s="123"/>
      <c r="AP810" s="123"/>
      <c r="AQ810" s="123"/>
      <c r="AR810" s="123"/>
      <c r="AS810" s="123"/>
    </row>
    <row r="811">
      <c r="A811" s="338"/>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c r="AD811" s="336"/>
      <c r="AE811" s="332"/>
      <c r="AF811" s="337"/>
      <c r="AG811" s="332"/>
      <c r="AH811" s="242"/>
      <c r="AI811" s="60"/>
      <c r="AJ811" s="243"/>
      <c r="AL811" s="123"/>
      <c r="AM811" s="123"/>
      <c r="AN811" s="123"/>
      <c r="AO811" s="123"/>
      <c r="AP811" s="123"/>
      <c r="AQ811" s="123"/>
      <c r="AR811" s="123"/>
      <c r="AS811" s="123"/>
    </row>
    <row r="812">
      <c r="A812" s="338"/>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c r="AD812" s="336"/>
      <c r="AE812" s="332"/>
      <c r="AF812" s="337"/>
      <c r="AG812" s="332"/>
      <c r="AH812" s="242"/>
      <c r="AI812" s="60"/>
      <c r="AJ812" s="243"/>
      <c r="AL812" s="123"/>
      <c r="AM812" s="123"/>
      <c r="AN812" s="123"/>
      <c r="AO812" s="123"/>
      <c r="AP812" s="123"/>
      <c r="AQ812" s="123"/>
      <c r="AR812" s="123"/>
      <c r="AS812" s="123"/>
    </row>
    <row r="813">
      <c r="A813" s="338"/>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c r="AD813" s="336"/>
      <c r="AE813" s="332"/>
      <c r="AF813" s="337"/>
      <c r="AG813" s="332"/>
      <c r="AH813" s="242"/>
      <c r="AI813" s="60"/>
      <c r="AJ813" s="243"/>
      <c r="AL813" s="123"/>
      <c r="AM813" s="123"/>
      <c r="AN813" s="123"/>
      <c r="AO813" s="123"/>
      <c r="AP813" s="123"/>
      <c r="AQ813" s="123"/>
      <c r="AR813" s="123"/>
      <c r="AS813" s="123"/>
    </row>
    <row r="814">
      <c r="A814" s="338"/>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c r="AD814" s="336"/>
      <c r="AE814" s="332"/>
      <c r="AF814" s="337"/>
      <c r="AG814" s="332"/>
      <c r="AH814" s="242"/>
      <c r="AI814" s="60"/>
      <c r="AJ814" s="243"/>
      <c r="AL814" s="123"/>
      <c r="AM814" s="123"/>
      <c r="AN814" s="123"/>
      <c r="AO814" s="123"/>
      <c r="AP814" s="123"/>
      <c r="AQ814" s="123"/>
      <c r="AR814" s="123"/>
      <c r="AS814" s="123"/>
    </row>
    <row r="815">
      <c r="A815" s="338"/>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c r="AD815" s="336"/>
      <c r="AE815" s="332"/>
      <c r="AF815" s="337"/>
      <c r="AG815" s="332"/>
      <c r="AH815" s="242"/>
      <c r="AI815" s="60"/>
      <c r="AJ815" s="243"/>
      <c r="AL815" s="123"/>
      <c r="AM815" s="123"/>
      <c r="AN815" s="123"/>
      <c r="AO815" s="123"/>
      <c r="AP815" s="123"/>
      <c r="AQ815" s="123"/>
      <c r="AR815" s="123"/>
      <c r="AS815" s="123"/>
    </row>
    <row r="816">
      <c r="A816" s="338"/>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c r="AD816" s="336"/>
      <c r="AE816" s="332"/>
      <c r="AF816" s="337"/>
      <c r="AG816" s="332"/>
      <c r="AH816" s="242"/>
      <c r="AI816" s="60"/>
      <c r="AJ816" s="243"/>
      <c r="AL816" s="123"/>
      <c r="AM816" s="123"/>
      <c r="AN816" s="123"/>
      <c r="AO816" s="123"/>
      <c r="AP816" s="123"/>
      <c r="AQ816" s="123"/>
      <c r="AR816" s="123"/>
      <c r="AS816" s="123"/>
    </row>
    <row r="817">
      <c r="A817" s="338"/>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c r="AD817" s="336"/>
      <c r="AE817" s="332"/>
      <c r="AF817" s="337"/>
      <c r="AG817" s="332"/>
      <c r="AH817" s="242"/>
      <c r="AI817" s="60"/>
      <c r="AJ817" s="243"/>
      <c r="AL817" s="123"/>
      <c r="AM817" s="123"/>
      <c r="AN817" s="123"/>
      <c r="AO817" s="123"/>
      <c r="AP817" s="123"/>
      <c r="AQ817" s="123"/>
      <c r="AR817" s="123"/>
      <c r="AS817" s="123"/>
    </row>
    <row r="818">
      <c r="A818" s="338"/>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c r="AD818" s="336"/>
      <c r="AE818" s="332"/>
      <c r="AF818" s="337"/>
      <c r="AG818" s="332"/>
      <c r="AH818" s="242"/>
      <c r="AI818" s="60"/>
      <c r="AJ818" s="243"/>
      <c r="AL818" s="123"/>
      <c r="AM818" s="123"/>
      <c r="AN818" s="123"/>
      <c r="AO818" s="123"/>
      <c r="AP818" s="123"/>
      <c r="AQ818" s="123"/>
      <c r="AR818" s="123"/>
      <c r="AS818" s="123"/>
    </row>
    <row r="819">
      <c r="A819" s="338"/>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c r="AD819" s="336"/>
      <c r="AE819" s="332"/>
      <c r="AF819" s="337"/>
      <c r="AG819" s="332"/>
      <c r="AH819" s="242"/>
      <c r="AI819" s="60"/>
      <c r="AJ819" s="243"/>
      <c r="AL819" s="123"/>
      <c r="AM819" s="123"/>
      <c r="AN819" s="123"/>
      <c r="AO819" s="123"/>
      <c r="AP819" s="123"/>
      <c r="AQ819" s="123"/>
      <c r="AR819" s="123"/>
      <c r="AS819" s="123"/>
    </row>
    <row r="820">
      <c r="A820" s="338"/>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c r="AD820" s="336"/>
      <c r="AE820" s="332"/>
      <c r="AF820" s="337"/>
      <c r="AG820" s="332"/>
      <c r="AH820" s="242"/>
      <c r="AI820" s="60"/>
      <c r="AJ820" s="243"/>
      <c r="AL820" s="123"/>
      <c r="AM820" s="123"/>
      <c r="AN820" s="123"/>
      <c r="AO820" s="123"/>
      <c r="AP820" s="123"/>
      <c r="AQ820" s="123"/>
      <c r="AR820" s="123"/>
      <c r="AS820" s="123"/>
    </row>
    <row r="821">
      <c r="A821" s="338"/>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c r="AD821" s="336"/>
      <c r="AE821" s="332"/>
      <c r="AF821" s="337"/>
      <c r="AG821" s="332"/>
      <c r="AH821" s="242"/>
      <c r="AI821" s="60"/>
      <c r="AJ821" s="243"/>
      <c r="AL821" s="123"/>
      <c r="AM821" s="123"/>
      <c r="AN821" s="123"/>
      <c r="AO821" s="123"/>
      <c r="AP821" s="123"/>
      <c r="AQ821" s="123"/>
      <c r="AR821" s="123"/>
      <c r="AS821" s="123"/>
    </row>
    <row r="822">
      <c r="A822" s="338"/>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c r="AD822" s="336"/>
      <c r="AE822" s="332"/>
      <c r="AF822" s="337"/>
      <c r="AG822" s="332"/>
      <c r="AH822" s="242"/>
      <c r="AI822" s="60"/>
      <c r="AJ822" s="243"/>
      <c r="AL822" s="123"/>
      <c r="AM822" s="123"/>
      <c r="AN822" s="123"/>
      <c r="AO822" s="123"/>
      <c r="AP822" s="123"/>
      <c r="AQ822" s="123"/>
      <c r="AR822" s="123"/>
      <c r="AS822" s="123"/>
    </row>
    <row r="823">
      <c r="A823" s="338"/>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c r="AD823" s="336"/>
      <c r="AE823" s="332"/>
      <c r="AF823" s="337"/>
      <c r="AG823" s="332"/>
      <c r="AH823" s="242"/>
      <c r="AI823" s="60"/>
      <c r="AJ823" s="243"/>
      <c r="AL823" s="123"/>
      <c r="AM823" s="123"/>
      <c r="AN823" s="123"/>
      <c r="AO823" s="123"/>
      <c r="AP823" s="123"/>
      <c r="AQ823" s="123"/>
      <c r="AR823" s="123"/>
      <c r="AS823" s="123"/>
    </row>
    <row r="824">
      <c r="A824" s="338"/>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c r="AD824" s="336"/>
      <c r="AE824" s="332"/>
      <c r="AF824" s="337"/>
      <c r="AG824" s="332"/>
      <c r="AH824" s="242"/>
      <c r="AI824" s="60"/>
      <c r="AJ824" s="243"/>
      <c r="AL824" s="123"/>
      <c r="AM824" s="123"/>
      <c r="AN824" s="123"/>
      <c r="AO824" s="123"/>
      <c r="AP824" s="123"/>
      <c r="AQ824" s="123"/>
      <c r="AR824" s="123"/>
      <c r="AS824" s="123"/>
    </row>
    <row r="825">
      <c r="A825" s="338"/>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6"/>
      <c r="AE825" s="332"/>
      <c r="AF825" s="337"/>
      <c r="AG825" s="332"/>
      <c r="AH825" s="242"/>
      <c r="AI825" s="60"/>
      <c r="AJ825" s="243"/>
      <c r="AL825" s="123"/>
      <c r="AM825" s="123"/>
      <c r="AN825" s="123"/>
      <c r="AO825" s="123"/>
      <c r="AP825" s="123"/>
      <c r="AQ825" s="123"/>
      <c r="AR825" s="123"/>
      <c r="AS825" s="123"/>
    </row>
    <row r="826">
      <c r="A826" s="338"/>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6"/>
      <c r="AE826" s="332"/>
      <c r="AF826" s="337"/>
      <c r="AG826" s="332"/>
      <c r="AH826" s="242"/>
      <c r="AI826" s="60"/>
      <c r="AJ826" s="243"/>
      <c r="AL826" s="123"/>
      <c r="AM826" s="123"/>
      <c r="AN826" s="123"/>
      <c r="AO826" s="123"/>
      <c r="AP826" s="123"/>
      <c r="AQ826" s="123"/>
      <c r="AR826" s="123"/>
      <c r="AS826" s="123"/>
    </row>
    <row r="827">
      <c r="A827" s="338"/>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c r="AD827" s="336"/>
      <c r="AE827" s="332"/>
      <c r="AF827" s="337"/>
      <c r="AG827" s="332"/>
      <c r="AH827" s="242"/>
      <c r="AI827" s="60"/>
      <c r="AJ827" s="243"/>
      <c r="AL827" s="123"/>
      <c r="AM827" s="123"/>
      <c r="AN827" s="123"/>
      <c r="AO827" s="123"/>
      <c r="AP827" s="123"/>
      <c r="AQ827" s="123"/>
      <c r="AR827" s="123"/>
      <c r="AS827" s="123"/>
    </row>
    <row r="828">
      <c r="A828" s="338"/>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c r="AD828" s="336"/>
      <c r="AE828" s="332"/>
      <c r="AF828" s="337"/>
      <c r="AG828" s="332"/>
      <c r="AH828" s="242"/>
      <c r="AI828" s="60"/>
      <c r="AJ828" s="243"/>
      <c r="AL828" s="123"/>
      <c r="AM828" s="123"/>
      <c r="AN828" s="123"/>
      <c r="AO828" s="123"/>
      <c r="AP828" s="123"/>
      <c r="AQ828" s="123"/>
      <c r="AR828" s="123"/>
      <c r="AS828" s="123"/>
    </row>
    <row r="829">
      <c r="A829" s="338"/>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c r="AD829" s="336"/>
      <c r="AE829" s="332"/>
      <c r="AF829" s="337"/>
      <c r="AG829" s="332"/>
      <c r="AH829" s="242"/>
      <c r="AI829" s="60"/>
      <c r="AJ829" s="243"/>
      <c r="AL829" s="123"/>
      <c r="AM829" s="123"/>
      <c r="AN829" s="123"/>
      <c r="AO829" s="123"/>
      <c r="AP829" s="123"/>
      <c r="AQ829" s="123"/>
      <c r="AR829" s="123"/>
      <c r="AS829" s="123"/>
    </row>
    <row r="830">
      <c r="A830" s="338"/>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c r="AD830" s="336"/>
      <c r="AE830" s="332"/>
      <c r="AF830" s="337"/>
      <c r="AG830" s="332"/>
      <c r="AH830" s="242"/>
      <c r="AI830" s="60"/>
      <c r="AJ830" s="243"/>
      <c r="AL830" s="123"/>
      <c r="AM830" s="123"/>
      <c r="AN830" s="123"/>
      <c r="AO830" s="123"/>
      <c r="AP830" s="123"/>
      <c r="AQ830" s="123"/>
      <c r="AR830" s="123"/>
      <c r="AS830" s="123"/>
    </row>
    <row r="831">
      <c r="A831" s="338"/>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c r="AD831" s="336"/>
      <c r="AE831" s="332"/>
      <c r="AF831" s="337"/>
      <c r="AG831" s="332"/>
      <c r="AH831" s="242"/>
      <c r="AI831" s="60"/>
      <c r="AJ831" s="243"/>
      <c r="AL831" s="123"/>
      <c r="AM831" s="123"/>
      <c r="AN831" s="123"/>
      <c r="AO831" s="123"/>
      <c r="AP831" s="123"/>
      <c r="AQ831" s="123"/>
      <c r="AR831" s="123"/>
      <c r="AS831" s="123"/>
    </row>
    <row r="832">
      <c r="A832" s="338"/>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c r="AD832" s="336"/>
      <c r="AE832" s="332"/>
      <c r="AF832" s="337"/>
      <c r="AG832" s="332"/>
      <c r="AH832" s="242"/>
      <c r="AI832" s="60"/>
      <c r="AJ832" s="243"/>
      <c r="AL832" s="123"/>
      <c r="AM832" s="123"/>
      <c r="AN832" s="123"/>
      <c r="AO832" s="123"/>
      <c r="AP832" s="123"/>
      <c r="AQ832" s="123"/>
      <c r="AR832" s="123"/>
      <c r="AS832" s="123"/>
    </row>
    <row r="833">
      <c r="A833" s="338"/>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c r="AD833" s="336"/>
      <c r="AE833" s="332"/>
      <c r="AF833" s="337"/>
      <c r="AG833" s="332"/>
      <c r="AH833" s="242"/>
      <c r="AI833" s="60"/>
      <c r="AJ833" s="243"/>
      <c r="AL833" s="123"/>
      <c r="AM833" s="123"/>
      <c r="AN833" s="123"/>
      <c r="AO833" s="123"/>
      <c r="AP833" s="123"/>
      <c r="AQ833" s="123"/>
      <c r="AR833" s="123"/>
      <c r="AS833" s="123"/>
    </row>
    <row r="834">
      <c r="A834" s="338"/>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c r="AD834" s="336"/>
      <c r="AE834" s="332"/>
      <c r="AF834" s="337"/>
      <c r="AG834" s="332"/>
      <c r="AH834" s="242"/>
      <c r="AI834" s="60"/>
      <c r="AJ834" s="243"/>
      <c r="AL834" s="123"/>
      <c r="AM834" s="123"/>
      <c r="AN834" s="123"/>
      <c r="AO834" s="123"/>
      <c r="AP834" s="123"/>
      <c r="AQ834" s="123"/>
      <c r="AR834" s="123"/>
      <c r="AS834" s="123"/>
    </row>
    <row r="835">
      <c r="A835" s="338"/>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c r="AD835" s="336"/>
      <c r="AE835" s="332"/>
      <c r="AF835" s="337"/>
      <c r="AG835" s="332"/>
      <c r="AH835" s="242"/>
      <c r="AI835" s="60"/>
      <c r="AJ835" s="243"/>
      <c r="AL835" s="123"/>
      <c r="AM835" s="123"/>
      <c r="AN835" s="123"/>
      <c r="AO835" s="123"/>
      <c r="AP835" s="123"/>
      <c r="AQ835" s="123"/>
      <c r="AR835" s="123"/>
      <c r="AS835" s="123"/>
    </row>
    <row r="836">
      <c r="A836" s="338"/>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c r="AD836" s="336"/>
      <c r="AE836" s="332"/>
      <c r="AF836" s="337"/>
      <c r="AG836" s="332"/>
      <c r="AH836" s="242"/>
      <c r="AI836" s="60"/>
      <c r="AJ836" s="243"/>
      <c r="AL836" s="123"/>
      <c r="AM836" s="123"/>
      <c r="AN836" s="123"/>
      <c r="AO836" s="123"/>
      <c r="AP836" s="123"/>
      <c r="AQ836" s="123"/>
      <c r="AR836" s="123"/>
      <c r="AS836" s="123"/>
    </row>
    <row r="837">
      <c r="A837" s="338"/>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c r="AD837" s="336"/>
      <c r="AE837" s="332"/>
      <c r="AF837" s="337"/>
      <c r="AG837" s="332"/>
      <c r="AH837" s="242"/>
      <c r="AI837" s="60"/>
      <c r="AJ837" s="243"/>
      <c r="AL837" s="123"/>
      <c r="AM837" s="123"/>
      <c r="AN837" s="123"/>
      <c r="AO837" s="123"/>
      <c r="AP837" s="123"/>
      <c r="AQ837" s="123"/>
      <c r="AR837" s="123"/>
      <c r="AS837" s="123"/>
    </row>
    <row r="838">
      <c r="A838" s="338"/>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c r="AD838" s="336"/>
      <c r="AE838" s="332"/>
      <c r="AF838" s="337"/>
      <c r="AG838" s="332"/>
      <c r="AH838" s="242"/>
      <c r="AI838" s="60"/>
      <c r="AJ838" s="243"/>
      <c r="AL838" s="123"/>
      <c r="AM838" s="123"/>
      <c r="AN838" s="123"/>
      <c r="AO838" s="123"/>
      <c r="AP838" s="123"/>
      <c r="AQ838" s="123"/>
      <c r="AR838" s="123"/>
      <c r="AS838" s="123"/>
    </row>
    <row r="839">
      <c r="A839" s="338"/>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c r="AD839" s="336"/>
      <c r="AE839" s="332"/>
      <c r="AF839" s="337"/>
      <c r="AG839" s="332"/>
      <c r="AH839" s="242"/>
      <c r="AI839" s="60"/>
      <c r="AJ839" s="243"/>
      <c r="AL839" s="123"/>
      <c r="AM839" s="123"/>
      <c r="AN839" s="123"/>
      <c r="AO839" s="123"/>
      <c r="AP839" s="123"/>
      <c r="AQ839" s="123"/>
      <c r="AR839" s="123"/>
      <c r="AS839" s="123"/>
    </row>
    <row r="840">
      <c r="A840" s="338"/>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c r="AD840" s="336"/>
      <c r="AE840" s="332"/>
      <c r="AF840" s="337"/>
      <c r="AG840" s="332"/>
      <c r="AH840" s="242"/>
      <c r="AI840" s="60"/>
      <c r="AJ840" s="243"/>
      <c r="AL840" s="123"/>
      <c r="AM840" s="123"/>
      <c r="AN840" s="123"/>
      <c r="AO840" s="123"/>
      <c r="AP840" s="123"/>
      <c r="AQ840" s="123"/>
      <c r="AR840" s="123"/>
      <c r="AS840" s="123"/>
    </row>
    <row r="841">
      <c r="A841" s="338"/>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c r="AD841" s="336"/>
      <c r="AE841" s="332"/>
      <c r="AF841" s="337"/>
      <c r="AG841" s="332"/>
      <c r="AH841" s="242"/>
      <c r="AI841" s="60"/>
      <c r="AJ841" s="243"/>
      <c r="AL841" s="123"/>
      <c r="AM841" s="123"/>
      <c r="AN841" s="123"/>
      <c r="AO841" s="123"/>
      <c r="AP841" s="123"/>
      <c r="AQ841" s="123"/>
      <c r="AR841" s="123"/>
      <c r="AS841" s="123"/>
    </row>
    <row r="842">
      <c r="A842" s="338"/>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c r="AD842" s="336"/>
      <c r="AE842" s="332"/>
      <c r="AF842" s="337"/>
      <c r="AG842" s="332"/>
      <c r="AH842" s="242"/>
      <c r="AI842" s="60"/>
      <c r="AJ842" s="243"/>
      <c r="AL842" s="123"/>
      <c r="AM842" s="123"/>
      <c r="AN842" s="123"/>
      <c r="AO842" s="123"/>
      <c r="AP842" s="123"/>
      <c r="AQ842" s="123"/>
      <c r="AR842" s="123"/>
      <c r="AS842" s="123"/>
    </row>
    <row r="843">
      <c r="A843" s="338"/>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c r="AD843" s="336"/>
      <c r="AE843" s="332"/>
      <c r="AF843" s="337"/>
      <c r="AG843" s="332"/>
      <c r="AH843" s="242"/>
      <c r="AI843" s="60"/>
      <c r="AJ843" s="243"/>
      <c r="AL843" s="123"/>
      <c r="AM843" s="123"/>
      <c r="AN843" s="123"/>
      <c r="AO843" s="123"/>
      <c r="AP843" s="123"/>
      <c r="AQ843" s="123"/>
      <c r="AR843" s="123"/>
      <c r="AS843" s="123"/>
    </row>
    <row r="844">
      <c r="A844" s="338"/>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c r="AD844" s="336"/>
      <c r="AE844" s="332"/>
      <c r="AF844" s="337"/>
      <c r="AG844" s="332"/>
      <c r="AH844" s="242"/>
      <c r="AI844" s="60"/>
      <c r="AJ844" s="243"/>
      <c r="AL844" s="123"/>
      <c r="AM844" s="123"/>
      <c r="AN844" s="123"/>
      <c r="AO844" s="123"/>
      <c r="AP844" s="123"/>
      <c r="AQ844" s="123"/>
      <c r="AR844" s="123"/>
      <c r="AS844" s="123"/>
    </row>
    <row r="845">
      <c r="A845" s="338"/>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c r="AD845" s="336"/>
      <c r="AE845" s="332"/>
      <c r="AF845" s="337"/>
      <c r="AG845" s="332"/>
      <c r="AH845" s="242"/>
      <c r="AI845" s="60"/>
      <c r="AJ845" s="243"/>
      <c r="AL845" s="123"/>
      <c r="AM845" s="123"/>
      <c r="AN845" s="123"/>
      <c r="AO845" s="123"/>
      <c r="AP845" s="123"/>
      <c r="AQ845" s="123"/>
      <c r="AR845" s="123"/>
      <c r="AS845" s="123"/>
    </row>
    <row r="846">
      <c r="A846" s="338"/>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c r="AD846" s="336"/>
      <c r="AE846" s="332"/>
      <c r="AF846" s="337"/>
      <c r="AG846" s="332"/>
      <c r="AH846" s="242"/>
      <c r="AI846" s="60"/>
      <c r="AJ846" s="243"/>
      <c r="AL846" s="123"/>
      <c r="AM846" s="123"/>
      <c r="AN846" s="123"/>
      <c r="AO846" s="123"/>
      <c r="AP846" s="123"/>
      <c r="AQ846" s="123"/>
      <c r="AR846" s="123"/>
      <c r="AS846" s="123"/>
    </row>
    <row r="847">
      <c r="A847" s="338"/>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c r="AD847" s="336"/>
      <c r="AE847" s="332"/>
      <c r="AF847" s="337"/>
      <c r="AG847" s="332"/>
      <c r="AH847" s="242"/>
      <c r="AI847" s="60"/>
      <c r="AJ847" s="243"/>
      <c r="AL847" s="123"/>
      <c r="AM847" s="123"/>
      <c r="AN847" s="123"/>
      <c r="AO847" s="123"/>
      <c r="AP847" s="123"/>
      <c r="AQ847" s="123"/>
      <c r="AR847" s="123"/>
      <c r="AS847" s="123"/>
    </row>
    <row r="848">
      <c r="A848" s="338"/>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c r="AD848" s="336"/>
      <c r="AE848" s="332"/>
      <c r="AF848" s="337"/>
      <c r="AG848" s="332"/>
      <c r="AH848" s="242"/>
      <c r="AI848" s="60"/>
      <c r="AJ848" s="243"/>
      <c r="AL848" s="123"/>
      <c r="AM848" s="123"/>
      <c r="AN848" s="123"/>
      <c r="AO848" s="123"/>
      <c r="AP848" s="123"/>
      <c r="AQ848" s="123"/>
      <c r="AR848" s="123"/>
      <c r="AS848" s="123"/>
    </row>
    <row r="849">
      <c r="A849" s="338"/>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c r="AD849" s="336"/>
      <c r="AE849" s="332"/>
      <c r="AF849" s="337"/>
      <c r="AG849" s="332"/>
      <c r="AH849" s="242"/>
      <c r="AI849" s="60"/>
      <c r="AJ849" s="243"/>
      <c r="AL849" s="123"/>
      <c r="AM849" s="123"/>
      <c r="AN849" s="123"/>
      <c r="AO849" s="123"/>
      <c r="AP849" s="123"/>
      <c r="AQ849" s="123"/>
      <c r="AR849" s="123"/>
      <c r="AS849" s="123"/>
    </row>
    <row r="850">
      <c r="A850" s="338"/>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c r="AD850" s="336"/>
      <c r="AE850" s="332"/>
      <c r="AF850" s="337"/>
      <c r="AG850" s="332"/>
      <c r="AH850" s="242"/>
      <c r="AI850" s="60"/>
      <c r="AJ850" s="243"/>
      <c r="AL850" s="123"/>
      <c r="AM850" s="123"/>
      <c r="AN850" s="123"/>
      <c r="AO850" s="123"/>
      <c r="AP850" s="123"/>
      <c r="AQ850" s="123"/>
      <c r="AR850" s="123"/>
      <c r="AS850" s="123"/>
    </row>
    <row r="851">
      <c r="A851" s="338"/>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c r="AD851" s="336"/>
      <c r="AE851" s="332"/>
      <c r="AF851" s="337"/>
      <c r="AG851" s="332"/>
      <c r="AH851" s="242"/>
      <c r="AI851" s="60"/>
      <c r="AJ851" s="243"/>
      <c r="AL851" s="123"/>
      <c r="AM851" s="123"/>
      <c r="AN851" s="123"/>
      <c r="AO851" s="123"/>
      <c r="AP851" s="123"/>
      <c r="AQ851" s="123"/>
      <c r="AR851" s="123"/>
      <c r="AS851" s="123"/>
    </row>
    <row r="852">
      <c r="A852" s="338"/>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c r="AD852" s="336"/>
      <c r="AE852" s="332"/>
      <c r="AF852" s="337"/>
      <c r="AG852" s="332"/>
      <c r="AH852" s="242"/>
      <c r="AI852" s="60"/>
      <c r="AJ852" s="243"/>
      <c r="AL852" s="123"/>
      <c r="AM852" s="123"/>
      <c r="AN852" s="123"/>
      <c r="AO852" s="123"/>
      <c r="AP852" s="123"/>
      <c r="AQ852" s="123"/>
      <c r="AR852" s="123"/>
      <c r="AS852" s="123"/>
    </row>
    <row r="853">
      <c r="A853" s="338"/>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c r="AD853" s="336"/>
      <c r="AE853" s="332"/>
      <c r="AF853" s="337"/>
      <c r="AG853" s="332"/>
      <c r="AH853" s="242"/>
      <c r="AI853" s="60"/>
      <c r="AJ853" s="243"/>
      <c r="AL853" s="123"/>
      <c r="AM853" s="123"/>
      <c r="AN853" s="123"/>
      <c r="AO853" s="123"/>
      <c r="AP853" s="123"/>
      <c r="AQ853" s="123"/>
      <c r="AR853" s="123"/>
      <c r="AS853" s="123"/>
    </row>
    <row r="854">
      <c r="A854" s="338"/>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c r="AD854" s="336"/>
      <c r="AE854" s="332"/>
      <c r="AF854" s="337"/>
      <c r="AG854" s="332"/>
      <c r="AH854" s="242"/>
      <c r="AI854" s="60"/>
      <c r="AJ854" s="243"/>
      <c r="AL854" s="123"/>
      <c r="AM854" s="123"/>
      <c r="AN854" s="123"/>
      <c r="AO854" s="123"/>
      <c r="AP854" s="123"/>
      <c r="AQ854" s="123"/>
      <c r="AR854" s="123"/>
      <c r="AS854" s="123"/>
    </row>
    <row r="855">
      <c r="A855" s="338"/>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c r="AD855" s="336"/>
      <c r="AE855" s="332"/>
      <c r="AF855" s="337"/>
      <c r="AG855" s="332"/>
      <c r="AH855" s="242"/>
      <c r="AI855" s="60"/>
      <c r="AJ855" s="243"/>
      <c r="AL855" s="123"/>
      <c r="AM855" s="123"/>
      <c r="AN855" s="123"/>
      <c r="AO855" s="123"/>
      <c r="AP855" s="123"/>
      <c r="AQ855" s="123"/>
      <c r="AR855" s="123"/>
      <c r="AS855" s="123"/>
    </row>
    <row r="856">
      <c r="A856" s="338"/>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c r="AD856" s="336"/>
      <c r="AE856" s="332"/>
      <c r="AF856" s="337"/>
      <c r="AG856" s="332"/>
      <c r="AH856" s="242"/>
      <c r="AI856" s="60"/>
      <c r="AJ856" s="243"/>
      <c r="AL856" s="123"/>
      <c r="AM856" s="123"/>
      <c r="AN856" s="123"/>
      <c r="AO856" s="123"/>
      <c r="AP856" s="123"/>
      <c r="AQ856" s="123"/>
      <c r="AR856" s="123"/>
      <c r="AS856" s="123"/>
    </row>
    <row r="857">
      <c r="A857" s="338"/>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c r="AD857" s="336"/>
      <c r="AE857" s="332"/>
      <c r="AF857" s="337"/>
      <c r="AG857" s="332"/>
      <c r="AH857" s="242"/>
      <c r="AI857" s="60"/>
      <c r="AJ857" s="243"/>
      <c r="AL857" s="123"/>
      <c r="AM857" s="123"/>
      <c r="AN857" s="123"/>
      <c r="AO857" s="123"/>
      <c r="AP857" s="123"/>
      <c r="AQ857" s="123"/>
      <c r="AR857" s="123"/>
      <c r="AS857" s="123"/>
    </row>
    <row r="858">
      <c r="A858" s="338"/>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c r="AD858" s="336"/>
      <c r="AE858" s="332"/>
      <c r="AF858" s="337"/>
      <c r="AG858" s="332"/>
      <c r="AH858" s="242"/>
      <c r="AI858" s="60"/>
      <c r="AJ858" s="243"/>
      <c r="AL858" s="123"/>
      <c r="AM858" s="123"/>
      <c r="AN858" s="123"/>
      <c r="AO858" s="123"/>
      <c r="AP858" s="123"/>
      <c r="AQ858" s="123"/>
      <c r="AR858" s="123"/>
      <c r="AS858" s="123"/>
    </row>
    <row r="859">
      <c r="A859" s="338"/>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c r="AD859" s="336"/>
      <c r="AE859" s="332"/>
      <c r="AF859" s="337"/>
      <c r="AG859" s="332"/>
      <c r="AH859" s="242"/>
      <c r="AI859" s="60"/>
      <c r="AJ859" s="243"/>
      <c r="AL859" s="123"/>
      <c r="AM859" s="123"/>
      <c r="AN859" s="123"/>
      <c r="AO859" s="123"/>
      <c r="AP859" s="123"/>
      <c r="AQ859" s="123"/>
      <c r="AR859" s="123"/>
      <c r="AS859" s="123"/>
    </row>
    <row r="860">
      <c r="A860" s="338"/>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c r="AD860" s="336"/>
      <c r="AE860" s="332"/>
      <c r="AF860" s="337"/>
      <c r="AG860" s="332"/>
      <c r="AH860" s="242"/>
      <c r="AI860" s="60"/>
      <c r="AJ860" s="243"/>
      <c r="AL860" s="123"/>
      <c r="AM860" s="123"/>
      <c r="AN860" s="123"/>
      <c r="AO860" s="123"/>
      <c r="AP860" s="123"/>
      <c r="AQ860" s="123"/>
      <c r="AR860" s="123"/>
      <c r="AS860" s="123"/>
    </row>
    <row r="861">
      <c r="A861" s="338"/>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c r="AD861" s="336"/>
      <c r="AE861" s="332"/>
      <c r="AF861" s="337"/>
      <c r="AG861" s="332"/>
      <c r="AH861" s="242"/>
      <c r="AI861" s="60"/>
      <c r="AJ861" s="243"/>
      <c r="AL861" s="123"/>
      <c r="AM861" s="123"/>
      <c r="AN861" s="123"/>
      <c r="AO861" s="123"/>
      <c r="AP861" s="123"/>
      <c r="AQ861" s="123"/>
      <c r="AR861" s="123"/>
      <c r="AS861" s="123"/>
    </row>
    <row r="862">
      <c r="A862" s="338"/>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c r="AD862" s="336"/>
      <c r="AE862" s="332"/>
      <c r="AF862" s="337"/>
      <c r="AG862" s="332"/>
      <c r="AH862" s="242"/>
      <c r="AI862" s="60"/>
      <c r="AJ862" s="243"/>
      <c r="AL862" s="123"/>
      <c r="AM862" s="123"/>
      <c r="AN862" s="123"/>
      <c r="AO862" s="123"/>
      <c r="AP862" s="123"/>
      <c r="AQ862" s="123"/>
      <c r="AR862" s="123"/>
      <c r="AS862" s="123"/>
    </row>
    <row r="863">
      <c r="A863" s="338"/>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c r="AD863" s="336"/>
      <c r="AE863" s="332"/>
      <c r="AF863" s="337"/>
      <c r="AG863" s="332"/>
      <c r="AH863" s="242"/>
      <c r="AI863" s="60"/>
      <c r="AJ863" s="243"/>
      <c r="AL863" s="123"/>
      <c r="AM863" s="123"/>
      <c r="AN863" s="123"/>
      <c r="AO863" s="123"/>
      <c r="AP863" s="123"/>
      <c r="AQ863" s="123"/>
      <c r="AR863" s="123"/>
      <c r="AS863" s="123"/>
    </row>
    <row r="864">
      <c r="A864" s="338"/>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c r="AD864" s="336"/>
      <c r="AE864" s="332"/>
      <c r="AF864" s="337"/>
      <c r="AG864" s="332"/>
      <c r="AH864" s="242"/>
      <c r="AI864" s="60"/>
      <c r="AJ864" s="243"/>
      <c r="AL864" s="123"/>
      <c r="AM864" s="123"/>
      <c r="AN864" s="123"/>
      <c r="AO864" s="123"/>
      <c r="AP864" s="123"/>
      <c r="AQ864" s="123"/>
      <c r="AR864" s="123"/>
      <c r="AS864" s="123"/>
    </row>
    <row r="865">
      <c r="A865" s="338"/>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c r="AD865" s="336"/>
      <c r="AE865" s="332"/>
      <c r="AF865" s="337"/>
      <c r="AG865" s="332"/>
      <c r="AH865" s="242"/>
      <c r="AI865" s="60"/>
      <c r="AJ865" s="243"/>
      <c r="AL865" s="123"/>
      <c r="AM865" s="123"/>
      <c r="AN865" s="123"/>
      <c r="AO865" s="123"/>
      <c r="AP865" s="123"/>
      <c r="AQ865" s="123"/>
      <c r="AR865" s="123"/>
      <c r="AS865" s="123"/>
    </row>
    <row r="866">
      <c r="A866" s="338"/>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c r="AD866" s="336"/>
      <c r="AE866" s="332"/>
      <c r="AF866" s="337"/>
      <c r="AG866" s="332"/>
      <c r="AH866" s="242"/>
      <c r="AI866" s="60"/>
      <c r="AJ866" s="243"/>
      <c r="AL866" s="123"/>
      <c r="AM866" s="123"/>
      <c r="AN866" s="123"/>
      <c r="AO866" s="123"/>
      <c r="AP866" s="123"/>
      <c r="AQ866" s="123"/>
      <c r="AR866" s="123"/>
      <c r="AS866" s="123"/>
    </row>
    <row r="867">
      <c r="A867" s="338"/>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c r="AD867" s="336"/>
      <c r="AE867" s="332"/>
      <c r="AF867" s="337"/>
      <c r="AG867" s="332"/>
      <c r="AH867" s="242"/>
      <c r="AI867" s="60"/>
      <c r="AJ867" s="243"/>
      <c r="AL867" s="123"/>
      <c r="AM867" s="123"/>
      <c r="AN867" s="123"/>
      <c r="AO867" s="123"/>
      <c r="AP867" s="123"/>
      <c r="AQ867" s="123"/>
      <c r="AR867" s="123"/>
      <c r="AS867" s="123"/>
    </row>
    <row r="868">
      <c r="A868" s="338"/>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c r="AD868" s="336"/>
      <c r="AE868" s="332"/>
      <c r="AF868" s="337"/>
      <c r="AG868" s="332"/>
      <c r="AH868" s="242"/>
      <c r="AI868" s="60"/>
      <c r="AJ868" s="243"/>
      <c r="AL868" s="123"/>
      <c r="AM868" s="123"/>
      <c r="AN868" s="123"/>
      <c r="AO868" s="123"/>
      <c r="AP868" s="123"/>
      <c r="AQ868" s="123"/>
      <c r="AR868" s="123"/>
      <c r="AS868" s="123"/>
    </row>
    <row r="869">
      <c r="A869" s="338"/>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c r="AD869" s="336"/>
      <c r="AE869" s="332"/>
      <c r="AF869" s="337"/>
      <c r="AG869" s="332"/>
      <c r="AH869" s="242"/>
      <c r="AI869" s="60"/>
      <c r="AJ869" s="243"/>
      <c r="AL869" s="123"/>
      <c r="AM869" s="123"/>
      <c r="AN869" s="123"/>
      <c r="AO869" s="123"/>
      <c r="AP869" s="123"/>
      <c r="AQ869" s="123"/>
      <c r="AR869" s="123"/>
      <c r="AS869" s="123"/>
    </row>
    <row r="870">
      <c r="A870" s="338"/>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c r="AD870" s="336"/>
      <c r="AE870" s="332"/>
      <c r="AF870" s="337"/>
      <c r="AG870" s="332"/>
      <c r="AH870" s="242"/>
      <c r="AI870" s="60"/>
      <c r="AJ870" s="243"/>
      <c r="AL870" s="123"/>
      <c r="AM870" s="123"/>
      <c r="AN870" s="123"/>
      <c r="AO870" s="123"/>
      <c r="AP870" s="123"/>
      <c r="AQ870" s="123"/>
      <c r="AR870" s="123"/>
      <c r="AS870" s="123"/>
    </row>
    <row r="871">
      <c r="A871" s="338"/>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c r="AD871" s="336"/>
      <c r="AE871" s="332"/>
      <c r="AF871" s="337"/>
      <c r="AG871" s="332"/>
      <c r="AH871" s="242"/>
      <c r="AI871" s="60"/>
      <c r="AJ871" s="243"/>
      <c r="AL871" s="123"/>
      <c r="AM871" s="123"/>
      <c r="AN871" s="123"/>
      <c r="AO871" s="123"/>
      <c r="AP871" s="123"/>
      <c r="AQ871" s="123"/>
      <c r="AR871" s="123"/>
      <c r="AS871" s="123"/>
    </row>
    <row r="872">
      <c r="A872" s="338"/>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c r="AD872" s="336"/>
      <c r="AE872" s="332"/>
      <c r="AF872" s="337"/>
      <c r="AG872" s="332"/>
      <c r="AH872" s="242"/>
      <c r="AI872" s="60"/>
      <c r="AJ872" s="243"/>
      <c r="AL872" s="123"/>
      <c r="AM872" s="123"/>
      <c r="AN872" s="123"/>
      <c r="AO872" s="123"/>
      <c r="AP872" s="123"/>
      <c r="AQ872" s="123"/>
      <c r="AR872" s="123"/>
      <c r="AS872" s="123"/>
    </row>
    <row r="873">
      <c r="A873" s="338"/>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c r="AD873" s="336"/>
      <c r="AE873" s="332"/>
      <c r="AF873" s="337"/>
      <c r="AG873" s="332"/>
      <c r="AH873" s="242"/>
      <c r="AI873" s="60"/>
      <c r="AJ873" s="243"/>
      <c r="AL873" s="123"/>
      <c r="AM873" s="123"/>
      <c r="AN873" s="123"/>
      <c r="AO873" s="123"/>
      <c r="AP873" s="123"/>
      <c r="AQ873" s="123"/>
      <c r="AR873" s="123"/>
      <c r="AS873" s="123"/>
    </row>
    <row r="874">
      <c r="A874" s="338"/>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c r="AD874" s="336"/>
      <c r="AE874" s="332"/>
      <c r="AF874" s="337"/>
      <c r="AG874" s="332"/>
      <c r="AH874" s="242"/>
      <c r="AI874" s="60"/>
      <c r="AJ874" s="243"/>
      <c r="AL874" s="123"/>
      <c r="AM874" s="123"/>
      <c r="AN874" s="123"/>
      <c r="AO874" s="123"/>
      <c r="AP874" s="123"/>
      <c r="AQ874" s="123"/>
      <c r="AR874" s="123"/>
      <c r="AS874" s="123"/>
    </row>
    <row r="875">
      <c r="A875" s="338"/>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c r="AD875" s="336"/>
      <c r="AE875" s="332"/>
      <c r="AF875" s="337"/>
      <c r="AG875" s="332"/>
      <c r="AH875" s="242"/>
      <c r="AI875" s="60"/>
      <c r="AJ875" s="243"/>
      <c r="AL875" s="123"/>
      <c r="AM875" s="123"/>
      <c r="AN875" s="123"/>
      <c r="AO875" s="123"/>
      <c r="AP875" s="123"/>
      <c r="AQ875" s="123"/>
      <c r="AR875" s="123"/>
      <c r="AS875" s="123"/>
    </row>
    <row r="876">
      <c r="A876" s="338"/>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c r="AD876" s="336"/>
      <c r="AE876" s="332"/>
      <c r="AF876" s="337"/>
      <c r="AG876" s="332"/>
      <c r="AH876" s="242"/>
      <c r="AI876" s="60"/>
      <c r="AJ876" s="243"/>
      <c r="AL876" s="123"/>
      <c r="AM876" s="123"/>
      <c r="AN876" s="123"/>
      <c r="AO876" s="123"/>
      <c r="AP876" s="123"/>
      <c r="AQ876" s="123"/>
      <c r="AR876" s="123"/>
      <c r="AS876" s="123"/>
    </row>
    <row r="877">
      <c r="A877" s="338"/>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c r="AD877" s="336"/>
      <c r="AE877" s="332"/>
      <c r="AF877" s="337"/>
      <c r="AG877" s="332"/>
      <c r="AH877" s="242"/>
      <c r="AI877" s="60"/>
      <c r="AJ877" s="243"/>
      <c r="AL877" s="123"/>
      <c r="AM877" s="123"/>
      <c r="AN877" s="123"/>
      <c r="AO877" s="123"/>
      <c r="AP877" s="123"/>
      <c r="AQ877" s="123"/>
      <c r="AR877" s="123"/>
      <c r="AS877" s="123"/>
    </row>
    <row r="878">
      <c r="A878" s="338"/>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c r="AD878" s="336"/>
      <c r="AE878" s="332"/>
      <c r="AF878" s="337"/>
      <c r="AG878" s="332"/>
      <c r="AH878" s="242"/>
      <c r="AI878" s="60"/>
      <c r="AJ878" s="243"/>
      <c r="AL878" s="123"/>
      <c r="AM878" s="123"/>
      <c r="AN878" s="123"/>
      <c r="AO878" s="123"/>
      <c r="AP878" s="123"/>
      <c r="AQ878" s="123"/>
      <c r="AR878" s="123"/>
      <c r="AS878" s="123"/>
    </row>
    <row r="879">
      <c r="A879" s="338"/>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c r="AD879" s="336"/>
      <c r="AE879" s="332"/>
      <c r="AF879" s="337"/>
      <c r="AG879" s="332"/>
      <c r="AH879" s="242"/>
      <c r="AI879" s="60"/>
      <c r="AJ879" s="243"/>
      <c r="AL879" s="123"/>
      <c r="AM879" s="123"/>
      <c r="AN879" s="123"/>
      <c r="AO879" s="123"/>
      <c r="AP879" s="123"/>
      <c r="AQ879" s="123"/>
      <c r="AR879" s="123"/>
      <c r="AS879" s="123"/>
    </row>
    <row r="880">
      <c r="A880" s="338"/>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c r="AD880" s="336"/>
      <c r="AE880" s="332"/>
      <c r="AF880" s="337"/>
      <c r="AG880" s="332"/>
      <c r="AH880" s="242"/>
      <c r="AI880" s="60"/>
      <c r="AJ880" s="243"/>
      <c r="AL880" s="123"/>
      <c r="AM880" s="123"/>
      <c r="AN880" s="123"/>
      <c r="AO880" s="123"/>
      <c r="AP880" s="123"/>
      <c r="AQ880" s="123"/>
      <c r="AR880" s="123"/>
      <c r="AS880" s="123"/>
    </row>
    <row r="881">
      <c r="A881" s="338"/>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c r="AD881" s="336"/>
      <c r="AE881" s="332"/>
      <c r="AF881" s="337"/>
      <c r="AG881" s="332"/>
      <c r="AH881" s="242"/>
      <c r="AI881" s="60"/>
      <c r="AJ881" s="243"/>
      <c r="AL881" s="123"/>
      <c r="AM881" s="123"/>
      <c r="AN881" s="123"/>
      <c r="AO881" s="123"/>
      <c r="AP881" s="123"/>
      <c r="AQ881" s="123"/>
      <c r="AR881" s="123"/>
      <c r="AS881" s="123"/>
    </row>
    <row r="882">
      <c r="A882" s="338"/>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c r="AD882" s="336"/>
      <c r="AE882" s="332"/>
      <c r="AF882" s="337"/>
      <c r="AG882" s="332"/>
      <c r="AH882" s="242"/>
      <c r="AI882" s="60"/>
      <c r="AJ882" s="243"/>
      <c r="AL882" s="123"/>
      <c r="AM882" s="123"/>
      <c r="AN882" s="123"/>
      <c r="AO882" s="123"/>
      <c r="AP882" s="123"/>
      <c r="AQ882" s="123"/>
      <c r="AR882" s="123"/>
      <c r="AS882" s="123"/>
    </row>
    <row r="883">
      <c r="A883" s="338"/>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6"/>
      <c r="AE883" s="332"/>
      <c r="AF883" s="337"/>
      <c r="AG883" s="332"/>
      <c r="AH883" s="242"/>
      <c r="AI883" s="60"/>
      <c r="AJ883" s="243"/>
      <c r="AL883" s="123"/>
      <c r="AM883" s="123"/>
      <c r="AN883" s="123"/>
      <c r="AO883" s="123"/>
      <c r="AP883" s="123"/>
      <c r="AQ883" s="123"/>
      <c r="AR883" s="123"/>
      <c r="AS883" s="123"/>
    </row>
    <row r="884">
      <c r="A884" s="338"/>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6"/>
      <c r="AE884" s="332"/>
      <c r="AF884" s="337"/>
      <c r="AG884" s="332"/>
      <c r="AH884" s="242"/>
      <c r="AI884" s="60"/>
      <c r="AJ884" s="243"/>
      <c r="AL884" s="123"/>
      <c r="AM884" s="123"/>
      <c r="AN884" s="123"/>
      <c r="AO884" s="123"/>
      <c r="AP884" s="123"/>
      <c r="AQ884" s="123"/>
      <c r="AR884" s="123"/>
      <c r="AS884" s="123"/>
    </row>
    <row r="885">
      <c r="A885" s="338"/>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c r="AD885" s="336"/>
      <c r="AE885" s="332"/>
      <c r="AF885" s="337"/>
      <c r="AG885" s="332"/>
      <c r="AH885" s="242"/>
      <c r="AI885" s="60"/>
      <c r="AJ885" s="243"/>
      <c r="AL885" s="123"/>
      <c r="AM885" s="123"/>
      <c r="AN885" s="123"/>
      <c r="AO885" s="123"/>
      <c r="AP885" s="123"/>
      <c r="AQ885" s="123"/>
      <c r="AR885" s="123"/>
      <c r="AS885" s="123"/>
    </row>
    <row r="886">
      <c r="A886" s="338"/>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c r="AD886" s="336"/>
      <c r="AE886" s="332"/>
      <c r="AF886" s="337"/>
      <c r="AG886" s="332"/>
      <c r="AH886" s="242"/>
      <c r="AI886" s="60"/>
      <c r="AJ886" s="243"/>
      <c r="AL886" s="123"/>
      <c r="AM886" s="123"/>
      <c r="AN886" s="123"/>
      <c r="AO886" s="123"/>
      <c r="AP886" s="123"/>
      <c r="AQ886" s="123"/>
      <c r="AR886" s="123"/>
      <c r="AS886" s="123"/>
    </row>
    <row r="887">
      <c r="A887" s="338"/>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c r="AD887" s="336"/>
      <c r="AE887" s="332"/>
      <c r="AF887" s="337"/>
      <c r="AG887" s="332"/>
      <c r="AH887" s="242"/>
      <c r="AI887" s="60"/>
      <c r="AJ887" s="243"/>
      <c r="AL887" s="123"/>
      <c r="AM887" s="123"/>
      <c r="AN887" s="123"/>
      <c r="AO887" s="123"/>
      <c r="AP887" s="123"/>
      <c r="AQ887" s="123"/>
      <c r="AR887" s="123"/>
      <c r="AS887" s="123"/>
    </row>
    <row r="888">
      <c r="A888" s="338"/>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c r="AD888" s="336"/>
      <c r="AE888" s="332"/>
      <c r="AF888" s="337"/>
      <c r="AG888" s="332"/>
      <c r="AH888" s="242"/>
      <c r="AI888" s="60"/>
      <c r="AJ888" s="243"/>
      <c r="AL888" s="123"/>
      <c r="AM888" s="123"/>
      <c r="AN888" s="123"/>
      <c r="AO888" s="123"/>
      <c r="AP888" s="123"/>
      <c r="AQ888" s="123"/>
      <c r="AR888" s="123"/>
      <c r="AS888" s="123"/>
    </row>
    <row r="889">
      <c r="A889" s="338"/>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c r="AD889" s="336"/>
      <c r="AE889" s="332"/>
      <c r="AF889" s="337"/>
      <c r="AG889" s="332"/>
      <c r="AH889" s="242"/>
      <c r="AI889" s="60"/>
      <c r="AJ889" s="243"/>
      <c r="AL889" s="123"/>
      <c r="AM889" s="123"/>
      <c r="AN889" s="123"/>
      <c r="AO889" s="123"/>
      <c r="AP889" s="123"/>
      <c r="AQ889" s="123"/>
      <c r="AR889" s="123"/>
      <c r="AS889" s="123"/>
    </row>
    <row r="890">
      <c r="A890" s="338"/>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c r="AD890" s="336"/>
      <c r="AE890" s="332"/>
      <c r="AF890" s="337"/>
      <c r="AG890" s="332"/>
      <c r="AH890" s="242"/>
      <c r="AI890" s="60"/>
      <c r="AJ890" s="243"/>
      <c r="AL890" s="123"/>
      <c r="AM890" s="123"/>
      <c r="AN890" s="123"/>
      <c r="AO890" s="123"/>
      <c r="AP890" s="123"/>
      <c r="AQ890" s="123"/>
      <c r="AR890" s="123"/>
      <c r="AS890" s="123"/>
    </row>
    <row r="891">
      <c r="A891" s="338"/>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c r="AD891" s="336"/>
      <c r="AE891" s="332"/>
      <c r="AF891" s="337"/>
      <c r="AG891" s="332"/>
      <c r="AH891" s="242"/>
      <c r="AI891" s="60"/>
      <c r="AJ891" s="243"/>
      <c r="AL891" s="123"/>
      <c r="AM891" s="123"/>
      <c r="AN891" s="123"/>
      <c r="AO891" s="123"/>
      <c r="AP891" s="123"/>
      <c r="AQ891" s="123"/>
      <c r="AR891" s="123"/>
      <c r="AS891" s="123"/>
    </row>
    <row r="892">
      <c r="A892" s="338"/>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c r="AD892" s="336"/>
      <c r="AE892" s="332"/>
      <c r="AF892" s="337"/>
      <c r="AG892" s="332"/>
      <c r="AH892" s="242"/>
      <c r="AI892" s="60"/>
      <c r="AJ892" s="243"/>
      <c r="AL892" s="123"/>
      <c r="AM892" s="123"/>
      <c r="AN892" s="123"/>
      <c r="AO892" s="123"/>
      <c r="AP892" s="123"/>
      <c r="AQ892" s="123"/>
      <c r="AR892" s="123"/>
      <c r="AS892" s="123"/>
    </row>
    <row r="893">
      <c r="A893" s="338"/>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c r="AD893" s="336"/>
      <c r="AE893" s="332"/>
      <c r="AF893" s="337"/>
      <c r="AG893" s="332"/>
      <c r="AH893" s="242"/>
      <c r="AI893" s="60"/>
      <c r="AJ893" s="243"/>
      <c r="AL893" s="123"/>
      <c r="AM893" s="123"/>
      <c r="AN893" s="123"/>
      <c r="AO893" s="123"/>
      <c r="AP893" s="123"/>
      <c r="AQ893" s="123"/>
      <c r="AR893" s="123"/>
      <c r="AS893" s="123"/>
    </row>
    <row r="894">
      <c r="A894" s="338"/>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c r="AD894" s="336"/>
      <c r="AE894" s="332"/>
      <c r="AF894" s="337"/>
      <c r="AG894" s="332"/>
      <c r="AH894" s="242"/>
      <c r="AI894" s="60"/>
      <c r="AJ894" s="243"/>
      <c r="AL894" s="123"/>
      <c r="AM894" s="123"/>
      <c r="AN894" s="123"/>
      <c r="AO894" s="123"/>
      <c r="AP894" s="123"/>
      <c r="AQ894" s="123"/>
      <c r="AR894" s="123"/>
      <c r="AS894" s="123"/>
    </row>
    <row r="895">
      <c r="A895" s="338"/>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c r="AD895" s="336"/>
      <c r="AE895" s="332"/>
      <c r="AF895" s="337"/>
      <c r="AG895" s="332"/>
      <c r="AH895" s="242"/>
      <c r="AI895" s="60"/>
      <c r="AJ895" s="243"/>
      <c r="AL895" s="123"/>
      <c r="AM895" s="123"/>
      <c r="AN895" s="123"/>
      <c r="AO895" s="123"/>
      <c r="AP895" s="123"/>
      <c r="AQ895" s="123"/>
      <c r="AR895" s="123"/>
      <c r="AS895" s="123"/>
    </row>
    <row r="896">
      <c r="A896" s="338"/>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c r="AD896" s="336"/>
      <c r="AE896" s="332"/>
      <c r="AF896" s="337"/>
      <c r="AG896" s="332"/>
      <c r="AH896" s="242"/>
      <c r="AI896" s="60"/>
      <c r="AJ896" s="243"/>
      <c r="AL896" s="123"/>
      <c r="AM896" s="123"/>
      <c r="AN896" s="123"/>
      <c r="AO896" s="123"/>
      <c r="AP896" s="123"/>
      <c r="AQ896" s="123"/>
      <c r="AR896" s="123"/>
      <c r="AS896" s="123"/>
    </row>
    <row r="897">
      <c r="A897" s="338"/>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c r="AD897" s="336"/>
      <c r="AE897" s="332"/>
      <c r="AF897" s="337"/>
      <c r="AG897" s="332"/>
      <c r="AH897" s="242"/>
      <c r="AI897" s="60"/>
      <c r="AJ897" s="243"/>
      <c r="AL897" s="123"/>
      <c r="AM897" s="123"/>
      <c r="AN897" s="123"/>
      <c r="AO897" s="123"/>
      <c r="AP897" s="123"/>
      <c r="AQ897" s="123"/>
      <c r="AR897" s="123"/>
      <c r="AS897" s="123"/>
    </row>
    <row r="898">
      <c r="A898" s="338"/>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c r="AD898" s="336"/>
      <c r="AE898" s="332"/>
      <c r="AF898" s="337"/>
      <c r="AG898" s="332"/>
      <c r="AH898" s="242"/>
      <c r="AI898" s="60"/>
      <c r="AJ898" s="243"/>
      <c r="AL898" s="123"/>
      <c r="AM898" s="123"/>
      <c r="AN898" s="123"/>
      <c r="AO898" s="123"/>
      <c r="AP898" s="123"/>
      <c r="AQ898" s="123"/>
      <c r="AR898" s="123"/>
      <c r="AS898" s="123"/>
    </row>
    <row r="899">
      <c r="A899" s="338"/>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c r="AD899" s="336"/>
      <c r="AE899" s="332"/>
      <c r="AF899" s="337"/>
      <c r="AG899" s="332"/>
      <c r="AH899" s="242"/>
      <c r="AI899" s="60"/>
      <c r="AJ899" s="243"/>
      <c r="AL899" s="123"/>
      <c r="AM899" s="123"/>
      <c r="AN899" s="123"/>
      <c r="AO899" s="123"/>
      <c r="AP899" s="123"/>
      <c r="AQ899" s="123"/>
      <c r="AR899" s="123"/>
      <c r="AS899" s="123"/>
    </row>
    <row r="900">
      <c r="A900" s="338"/>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c r="AD900" s="336"/>
      <c r="AE900" s="332"/>
      <c r="AF900" s="337"/>
      <c r="AG900" s="332"/>
      <c r="AH900" s="242"/>
      <c r="AI900" s="60"/>
      <c r="AJ900" s="243"/>
      <c r="AL900" s="123"/>
      <c r="AM900" s="123"/>
      <c r="AN900" s="123"/>
      <c r="AO900" s="123"/>
      <c r="AP900" s="123"/>
      <c r="AQ900" s="123"/>
      <c r="AR900" s="123"/>
      <c r="AS900" s="123"/>
    </row>
    <row r="901">
      <c r="A901" s="338"/>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c r="AD901" s="336"/>
      <c r="AE901" s="332"/>
      <c r="AF901" s="337"/>
      <c r="AG901" s="332"/>
      <c r="AH901" s="242"/>
      <c r="AI901" s="60"/>
      <c r="AJ901" s="243"/>
      <c r="AL901" s="123"/>
      <c r="AM901" s="123"/>
      <c r="AN901" s="123"/>
      <c r="AO901" s="123"/>
      <c r="AP901" s="123"/>
      <c r="AQ901" s="123"/>
      <c r="AR901" s="123"/>
      <c r="AS901" s="123"/>
    </row>
    <row r="902">
      <c r="A902" s="338"/>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c r="AD902" s="336"/>
      <c r="AE902" s="332"/>
      <c r="AF902" s="337"/>
      <c r="AG902" s="332"/>
      <c r="AH902" s="242"/>
      <c r="AI902" s="60"/>
      <c r="AJ902" s="243"/>
      <c r="AL902" s="123"/>
      <c r="AM902" s="123"/>
      <c r="AN902" s="123"/>
      <c r="AO902" s="123"/>
      <c r="AP902" s="123"/>
      <c r="AQ902" s="123"/>
      <c r="AR902" s="123"/>
      <c r="AS902" s="123"/>
    </row>
    <row r="903">
      <c r="A903" s="338"/>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c r="AD903" s="336"/>
      <c r="AE903" s="332"/>
      <c r="AF903" s="337"/>
      <c r="AG903" s="332"/>
      <c r="AH903" s="242"/>
      <c r="AI903" s="60"/>
      <c r="AJ903" s="243"/>
      <c r="AL903" s="123"/>
      <c r="AM903" s="123"/>
      <c r="AN903" s="123"/>
      <c r="AO903" s="123"/>
      <c r="AP903" s="123"/>
      <c r="AQ903" s="123"/>
      <c r="AR903" s="123"/>
      <c r="AS903" s="123"/>
    </row>
    <row r="904">
      <c r="A904" s="338"/>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c r="AD904" s="336"/>
      <c r="AE904" s="332"/>
      <c r="AF904" s="337"/>
      <c r="AG904" s="332"/>
      <c r="AH904" s="242"/>
      <c r="AI904" s="60"/>
      <c r="AJ904" s="243"/>
      <c r="AL904" s="123"/>
      <c r="AM904" s="123"/>
      <c r="AN904" s="123"/>
      <c r="AO904" s="123"/>
      <c r="AP904" s="123"/>
      <c r="AQ904" s="123"/>
      <c r="AR904" s="123"/>
      <c r="AS904" s="123"/>
    </row>
    <row r="905">
      <c r="A905" s="338"/>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c r="AD905" s="336"/>
      <c r="AE905" s="332"/>
      <c r="AF905" s="337"/>
      <c r="AG905" s="332"/>
      <c r="AH905" s="242"/>
      <c r="AI905" s="60"/>
      <c r="AJ905" s="243"/>
      <c r="AL905" s="123"/>
      <c r="AM905" s="123"/>
      <c r="AN905" s="123"/>
      <c r="AO905" s="123"/>
      <c r="AP905" s="123"/>
      <c r="AQ905" s="123"/>
      <c r="AR905" s="123"/>
      <c r="AS905" s="123"/>
    </row>
    <row r="906">
      <c r="A906" s="338"/>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c r="AD906" s="336"/>
      <c r="AE906" s="332"/>
      <c r="AF906" s="337"/>
      <c r="AG906" s="332"/>
      <c r="AH906" s="242"/>
      <c r="AI906" s="60"/>
      <c r="AJ906" s="243"/>
      <c r="AL906" s="123"/>
      <c r="AM906" s="123"/>
      <c r="AN906" s="123"/>
      <c r="AO906" s="123"/>
      <c r="AP906" s="123"/>
      <c r="AQ906" s="123"/>
      <c r="AR906" s="123"/>
      <c r="AS906" s="123"/>
    </row>
    <row r="907">
      <c r="A907" s="338"/>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c r="AD907" s="336"/>
      <c r="AE907" s="332"/>
      <c r="AF907" s="337"/>
      <c r="AG907" s="332"/>
      <c r="AH907" s="242"/>
      <c r="AI907" s="60"/>
      <c r="AJ907" s="243"/>
      <c r="AL907" s="123"/>
      <c r="AM907" s="123"/>
      <c r="AN907" s="123"/>
      <c r="AO907" s="123"/>
      <c r="AP907" s="123"/>
      <c r="AQ907" s="123"/>
      <c r="AR907" s="123"/>
      <c r="AS907" s="123"/>
    </row>
    <row r="908">
      <c r="A908" s="338"/>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c r="AD908" s="336"/>
      <c r="AE908" s="332"/>
      <c r="AF908" s="337"/>
      <c r="AG908" s="332"/>
      <c r="AH908" s="242"/>
      <c r="AI908" s="60"/>
      <c r="AJ908" s="243"/>
      <c r="AL908" s="123"/>
      <c r="AM908" s="123"/>
      <c r="AN908" s="123"/>
      <c r="AO908" s="123"/>
      <c r="AP908" s="123"/>
      <c r="AQ908" s="123"/>
      <c r="AR908" s="123"/>
      <c r="AS908" s="123"/>
    </row>
    <row r="909">
      <c r="A909" s="338"/>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c r="AD909" s="336"/>
      <c r="AE909" s="332"/>
      <c r="AF909" s="337"/>
      <c r="AG909" s="332"/>
      <c r="AH909" s="242"/>
      <c r="AI909" s="60"/>
      <c r="AJ909" s="243"/>
      <c r="AL909" s="123"/>
      <c r="AM909" s="123"/>
      <c r="AN909" s="123"/>
      <c r="AO909" s="123"/>
      <c r="AP909" s="123"/>
      <c r="AQ909" s="123"/>
      <c r="AR909" s="123"/>
      <c r="AS909" s="123"/>
    </row>
    <row r="910">
      <c r="A910" s="338"/>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c r="AD910" s="336"/>
      <c r="AE910" s="332"/>
      <c r="AF910" s="337"/>
      <c r="AG910" s="332"/>
      <c r="AH910" s="242"/>
      <c r="AI910" s="60"/>
      <c r="AJ910" s="243"/>
      <c r="AL910" s="123"/>
      <c r="AM910" s="123"/>
      <c r="AN910" s="123"/>
      <c r="AO910" s="123"/>
      <c r="AP910" s="123"/>
      <c r="AQ910" s="123"/>
      <c r="AR910" s="123"/>
      <c r="AS910" s="123"/>
    </row>
    <row r="911">
      <c r="A911" s="338"/>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c r="AD911" s="336"/>
      <c r="AE911" s="332"/>
      <c r="AF911" s="337"/>
      <c r="AG911" s="332"/>
      <c r="AH911" s="242"/>
      <c r="AI911" s="60"/>
      <c r="AJ911" s="243"/>
      <c r="AL911" s="123"/>
      <c r="AM911" s="123"/>
      <c r="AN911" s="123"/>
      <c r="AO911" s="123"/>
      <c r="AP911" s="123"/>
      <c r="AQ911" s="123"/>
      <c r="AR911" s="123"/>
      <c r="AS911" s="123"/>
    </row>
    <row r="912">
      <c r="A912" s="338"/>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c r="AD912" s="336"/>
      <c r="AE912" s="332"/>
      <c r="AF912" s="337"/>
      <c r="AG912" s="332"/>
      <c r="AH912" s="242"/>
      <c r="AI912" s="60"/>
      <c r="AJ912" s="243"/>
      <c r="AL912" s="123"/>
      <c r="AM912" s="123"/>
      <c r="AN912" s="123"/>
      <c r="AO912" s="123"/>
      <c r="AP912" s="123"/>
      <c r="AQ912" s="123"/>
      <c r="AR912" s="123"/>
      <c r="AS912" s="123"/>
    </row>
  </sheetData>
  <mergeCells count="5">
    <mergeCell ref="B1:D1"/>
    <mergeCell ref="F1:I1"/>
    <mergeCell ref="L1:S1"/>
    <mergeCell ref="T1:Y1"/>
    <mergeCell ref="Z1:AF1"/>
  </mergeCells>
  <conditionalFormatting sqref="H1:H912">
    <cfRule type="colorScale" priority="1">
      <colorScale>
        <cfvo type="min"/>
        <cfvo type="max"/>
        <color rgb="FF57BB8A"/>
        <color rgb="FFFFFFFF"/>
      </colorScale>
    </cfRule>
  </conditionalFormatting>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1.43"/>
    <col customWidth="1" min="2" max="2" width="11.86"/>
    <col customWidth="1" min="3" max="3" width="13.43"/>
    <col customWidth="1" min="4" max="4" width="15.57"/>
    <col customWidth="1" min="5" max="5" width="12.29"/>
    <col customWidth="1" min="6" max="6" width="15.57"/>
    <col customWidth="1" min="7" max="7" width="17.71"/>
    <col customWidth="1" min="8" max="8" width="12.43"/>
    <col customWidth="1" min="9" max="9" width="15.14"/>
    <col customWidth="1" min="10" max="10" width="14.29"/>
    <col customWidth="1" min="11" max="11" width="15.0"/>
    <col customWidth="1" hidden="1" min="12" max="13" width="17.14"/>
    <col customWidth="1" hidden="1" min="14" max="14" width="18.0"/>
    <col customWidth="1" hidden="1" min="15" max="15" width="21.86"/>
    <col customWidth="1" hidden="1" min="16" max="16" width="19.57"/>
    <col customWidth="1" hidden="1" min="17" max="17" width="18.71"/>
    <col customWidth="1" min="18" max="18" width="20.43"/>
    <col customWidth="1" min="19" max="19" width="17.57"/>
    <col customWidth="1" min="20" max="20" width="17.0"/>
    <col customWidth="1" min="21" max="21" width="20.71"/>
    <col customWidth="1" min="22" max="22" width="17.71"/>
    <col customWidth="1" min="23" max="24" width="16.43"/>
    <col customWidth="1" min="25" max="25" width="69.0"/>
  </cols>
  <sheetData>
    <row r="1">
      <c r="A1" s="154"/>
      <c r="B1" s="339" t="s">
        <v>0</v>
      </c>
      <c r="C1" s="9"/>
      <c r="D1" s="10"/>
      <c r="E1" s="340"/>
      <c r="F1" s="341" t="s">
        <v>1</v>
      </c>
      <c r="G1" s="9"/>
      <c r="H1" s="9"/>
      <c r="I1" s="10"/>
      <c r="J1" s="342" t="s">
        <v>2</v>
      </c>
      <c r="K1" s="343" t="s">
        <v>3</v>
      </c>
      <c r="L1" s="344" t="s">
        <v>4</v>
      </c>
      <c r="M1" s="9"/>
      <c r="N1" s="9"/>
      <c r="O1" s="9"/>
      <c r="P1" s="9"/>
      <c r="Q1" s="10"/>
      <c r="R1" s="345" t="s">
        <v>5</v>
      </c>
      <c r="S1" s="9"/>
      <c r="T1" s="9"/>
      <c r="U1" s="9"/>
      <c r="V1" s="9"/>
      <c r="W1" s="9"/>
      <c r="X1" s="10"/>
      <c r="Y1" s="346" t="s">
        <v>193</v>
      </c>
      <c r="Z1" s="347"/>
      <c r="AA1" s="60"/>
      <c r="AB1" s="243"/>
      <c r="AD1" s="123"/>
      <c r="AE1" s="123"/>
      <c r="AF1" s="123"/>
      <c r="AG1" s="123"/>
      <c r="AH1" s="123"/>
      <c r="AI1" s="123"/>
      <c r="AJ1" s="123"/>
      <c r="AK1" s="123"/>
    </row>
    <row r="2">
      <c r="A2" s="191" t="s">
        <v>153</v>
      </c>
      <c r="B2" s="24" t="s">
        <v>7</v>
      </c>
      <c r="C2" s="24" t="s">
        <v>61</v>
      </c>
      <c r="D2" s="24" t="s">
        <v>62</v>
      </c>
      <c r="E2" s="24" t="s">
        <v>202</v>
      </c>
      <c r="F2" s="24" t="s">
        <v>63</v>
      </c>
      <c r="G2" s="24" t="s">
        <v>64</v>
      </c>
      <c r="H2" s="24" t="s">
        <v>65</v>
      </c>
      <c r="I2" s="24" t="s">
        <v>67</v>
      </c>
      <c r="J2" s="24" t="s">
        <v>68</v>
      </c>
      <c r="K2" s="24" t="s">
        <v>3</v>
      </c>
      <c r="L2" s="348" t="s">
        <v>69</v>
      </c>
      <c r="M2" s="348" t="s">
        <v>70</v>
      </c>
      <c r="N2" s="348" t="s">
        <v>71</v>
      </c>
      <c r="O2" s="348" t="s">
        <v>158</v>
      </c>
      <c r="P2" s="348" t="s">
        <v>203</v>
      </c>
      <c r="Q2" s="349" t="s">
        <v>22</v>
      </c>
      <c r="R2" s="24" t="s">
        <v>161</v>
      </c>
      <c r="S2" s="24" t="s">
        <v>75</v>
      </c>
      <c r="T2" s="25" t="s">
        <v>76</v>
      </c>
      <c r="U2" s="25" t="s">
        <v>204</v>
      </c>
      <c r="V2" s="350" t="s">
        <v>164</v>
      </c>
      <c r="W2" s="40" t="s">
        <v>165</v>
      </c>
      <c r="X2" s="351" t="s">
        <v>166</v>
      </c>
      <c r="Y2" s="352" t="s">
        <v>193</v>
      </c>
      <c r="Z2" s="353"/>
      <c r="AD2" s="123"/>
      <c r="AE2" s="123"/>
      <c r="AF2" s="123"/>
      <c r="AG2" s="123"/>
      <c r="AH2" s="123"/>
      <c r="AI2" s="123"/>
      <c r="AJ2" s="123"/>
      <c r="AK2" s="123"/>
    </row>
    <row r="3">
      <c r="A3" s="354">
        <v>23.0</v>
      </c>
      <c r="B3" s="258" t="s">
        <v>26</v>
      </c>
      <c r="C3" s="258" t="s">
        <v>27</v>
      </c>
      <c r="D3" s="258" t="s">
        <v>27</v>
      </c>
      <c r="E3" s="258" t="s">
        <v>205</v>
      </c>
      <c r="F3" s="258" t="s">
        <v>28</v>
      </c>
      <c r="G3" s="24">
        <v>64.0</v>
      </c>
      <c r="H3" s="355">
        <v>3090.0</v>
      </c>
      <c r="I3" s="24" t="s">
        <v>30</v>
      </c>
      <c r="J3" s="27">
        <v>4.0</v>
      </c>
      <c r="K3" s="258" t="s">
        <v>31</v>
      </c>
      <c r="L3" s="258"/>
      <c r="M3" s="258"/>
      <c r="N3" s="258"/>
      <c r="O3" s="258"/>
      <c r="P3" s="258"/>
      <c r="Q3" s="258"/>
      <c r="R3" s="24">
        <v>101.15</v>
      </c>
      <c r="S3" s="255"/>
      <c r="T3" s="27"/>
      <c r="U3" s="27"/>
      <c r="V3" s="321"/>
      <c r="W3" s="258"/>
      <c r="X3" s="273"/>
      <c r="Y3" s="356"/>
      <c r="Z3" s="357"/>
      <c r="AA3" s="331"/>
      <c r="AD3" s="123"/>
      <c r="AE3" s="123"/>
      <c r="AF3" s="123"/>
      <c r="AG3" s="123"/>
      <c r="AH3" s="123"/>
      <c r="AI3" s="123"/>
      <c r="AJ3" s="123"/>
      <c r="AK3" s="123"/>
    </row>
    <row r="4">
      <c r="A4" s="354">
        <v>24.0</v>
      </c>
      <c r="B4" s="258" t="s">
        <v>26</v>
      </c>
      <c r="C4" s="258" t="s">
        <v>27</v>
      </c>
      <c r="D4" s="258" t="s">
        <v>27</v>
      </c>
      <c r="E4" s="258" t="s">
        <v>205</v>
      </c>
      <c r="F4" s="258" t="s">
        <v>28</v>
      </c>
      <c r="G4" s="24">
        <v>64.0</v>
      </c>
      <c r="H4" s="358">
        <v>3090.0</v>
      </c>
      <c r="I4" s="24" t="s">
        <v>30</v>
      </c>
      <c r="J4" s="27">
        <v>4.0</v>
      </c>
      <c r="K4" s="258" t="s">
        <v>32</v>
      </c>
      <c r="L4" s="258"/>
      <c r="M4" s="258"/>
      <c r="N4" s="258"/>
      <c r="O4" s="258"/>
      <c r="P4" s="258"/>
      <c r="Q4" s="258"/>
      <c r="R4" s="24">
        <v>93.6</v>
      </c>
      <c r="S4" s="255"/>
      <c r="T4" s="27"/>
      <c r="U4" s="27"/>
      <c r="V4" s="321"/>
      <c r="W4" s="258"/>
      <c r="X4" s="273"/>
      <c r="Y4" s="359"/>
      <c r="Z4" s="357"/>
      <c r="AA4" s="331"/>
      <c r="AD4" s="123"/>
      <c r="AE4" s="123"/>
      <c r="AF4" s="123"/>
      <c r="AG4" s="123"/>
      <c r="AH4" s="123"/>
      <c r="AI4" s="123"/>
      <c r="AJ4" s="123"/>
      <c r="AK4" s="123"/>
    </row>
    <row r="5">
      <c r="A5" s="354">
        <v>25.0</v>
      </c>
      <c r="B5" s="258" t="s">
        <v>26</v>
      </c>
      <c r="C5" s="258" t="s">
        <v>27</v>
      </c>
      <c r="D5" s="258" t="s">
        <v>27</v>
      </c>
      <c r="E5" s="258" t="s">
        <v>205</v>
      </c>
      <c r="F5" s="258" t="s">
        <v>28</v>
      </c>
      <c r="G5" s="24">
        <v>64.0</v>
      </c>
      <c r="H5" s="355">
        <v>3090.0</v>
      </c>
      <c r="I5" s="24" t="s">
        <v>30</v>
      </c>
      <c r="J5" s="27">
        <v>4.0</v>
      </c>
      <c r="K5" s="258" t="s">
        <v>33</v>
      </c>
      <c r="L5" s="258"/>
      <c r="M5" s="258"/>
      <c r="N5" s="258"/>
      <c r="O5" s="258"/>
      <c r="P5" s="258"/>
      <c r="Q5" s="258"/>
      <c r="R5" s="354">
        <v>37.72</v>
      </c>
      <c r="S5" s="255"/>
      <c r="T5" s="27"/>
      <c r="U5" s="27"/>
      <c r="V5" s="321"/>
      <c r="W5" s="258"/>
      <c r="X5" s="273"/>
      <c r="Y5" s="359"/>
      <c r="Z5" s="357"/>
      <c r="AA5" s="133"/>
      <c r="AD5" s="123"/>
      <c r="AE5" s="123"/>
      <c r="AF5" s="123"/>
      <c r="AG5" s="123"/>
      <c r="AH5" s="123"/>
      <c r="AI5" s="123"/>
      <c r="AJ5" s="123"/>
      <c r="AK5" s="123"/>
    </row>
    <row r="6">
      <c r="A6" s="354">
        <v>26.0</v>
      </c>
      <c r="B6" s="258" t="s">
        <v>26</v>
      </c>
      <c r="C6" s="258" t="s">
        <v>27</v>
      </c>
      <c r="D6" s="258" t="s">
        <v>27</v>
      </c>
      <c r="E6" s="258" t="s">
        <v>205</v>
      </c>
      <c r="F6" s="258" t="s">
        <v>28</v>
      </c>
      <c r="G6" s="24">
        <v>64.0</v>
      </c>
      <c r="H6" s="355">
        <v>3090.0</v>
      </c>
      <c r="I6" s="24" t="s">
        <v>30</v>
      </c>
      <c r="J6" s="27">
        <v>4.0</v>
      </c>
      <c r="K6" s="258" t="s">
        <v>34</v>
      </c>
      <c r="L6" s="258"/>
      <c r="M6" s="258"/>
      <c r="N6" s="258"/>
      <c r="O6" s="258"/>
      <c r="P6" s="258"/>
      <c r="Q6" s="258"/>
      <c r="R6" s="24">
        <v>53.69</v>
      </c>
      <c r="S6" s="255"/>
      <c r="T6" s="27"/>
      <c r="U6" s="27"/>
      <c r="V6" s="321"/>
      <c r="W6" s="258"/>
      <c r="X6" s="273"/>
      <c r="Y6" s="359"/>
      <c r="Z6" s="357"/>
      <c r="AA6" s="331"/>
      <c r="AD6" s="123"/>
      <c r="AE6" s="123"/>
      <c r="AF6" s="123"/>
      <c r="AG6" s="123"/>
      <c r="AH6" s="123"/>
      <c r="AI6" s="123"/>
      <c r="AJ6" s="123"/>
      <c r="AK6" s="123"/>
    </row>
    <row r="7">
      <c r="A7" s="354">
        <v>27.0</v>
      </c>
      <c r="B7" s="258" t="s">
        <v>26</v>
      </c>
      <c r="C7" s="258" t="s">
        <v>27</v>
      </c>
      <c r="D7" s="258" t="s">
        <v>27</v>
      </c>
      <c r="E7" s="258" t="s">
        <v>205</v>
      </c>
      <c r="F7" s="258" t="s">
        <v>28</v>
      </c>
      <c r="G7" s="24">
        <v>64.0</v>
      </c>
      <c r="H7" s="355">
        <v>3090.0</v>
      </c>
      <c r="I7" s="24" t="s">
        <v>30</v>
      </c>
      <c r="J7" s="27">
        <v>4.0</v>
      </c>
      <c r="K7" s="258" t="s">
        <v>35</v>
      </c>
      <c r="L7" s="258"/>
      <c r="M7" s="258"/>
      <c r="N7" s="258"/>
      <c r="O7" s="258"/>
      <c r="P7" s="258"/>
      <c r="Q7" s="258"/>
      <c r="R7" s="24">
        <v>78.73</v>
      </c>
      <c r="S7" s="255"/>
      <c r="T7" s="27"/>
      <c r="U7" s="27"/>
      <c r="V7" s="321"/>
      <c r="W7" s="258"/>
      <c r="X7" s="273"/>
      <c r="Y7" s="359"/>
      <c r="Z7" s="357"/>
      <c r="AA7" s="331"/>
      <c r="AD7" s="123"/>
      <c r="AE7" s="123"/>
      <c r="AF7" s="123"/>
      <c r="AG7" s="123"/>
      <c r="AH7" s="123"/>
      <c r="AI7" s="123"/>
      <c r="AJ7" s="123"/>
      <c r="AK7" s="123"/>
    </row>
    <row r="8">
      <c r="A8" s="354">
        <v>28.0</v>
      </c>
      <c r="B8" s="258" t="s">
        <v>26</v>
      </c>
      <c r="C8" s="258" t="s">
        <v>27</v>
      </c>
      <c r="D8" s="258" t="s">
        <v>27</v>
      </c>
      <c r="E8" s="258" t="s">
        <v>205</v>
      </c>
      <c r="F8" s="258" t="s">
        <v>28</v>
      </c>
      <c r="G8" s="24">
        <v>64.0</v>
      </c>
      <c r="H8" s="355">
        <v>3090.0</v>
      </c>
      <c r="I8" s="24" t="s">
        <v>30</v>
      </c>
      <c r="J8" s="27">
        <v>4.0</v>
      </c>
      <c r="K8" s="258" t="s">
        <v>36</v>
      </c>
      <c r="L8" s="258"/>
      <c r="M8" s="258"/>
      <c r="N8" s="258"/>
      <c r="O8" s="258"/>
      <c r="P8" s="258"/>
      <c r="Q8" s="258"/>
      <c r="R8" s="24">
        <v>21.74</v>
      </c>
      <c r="S8" s="255"/>
      <c r="T8" s="27"/>
      <c r="U8" s="27"/>
      <c r="V8" s="321"/>
      <c r="W8" s="258"/>
      <c r="X8" s="273"/>
      <c r="Y8" s="359"/>
      <c r="Z8" s="357"/>
      <c r="AA8" s="331"/>
      <c r="AD8" s="123"/>
      <c r="AE8" s="123"/>
      <c r="AF8" s="123"/>
      <c r="AG8" s="123"/>
      <c r="AH8" s="123"/>
      <c r="AI8" s="123"/>
      <c r="AJ8" s="123"/>
      <c r="AK8" s="123"/>
    </row>
    <row r="9">
      <c r="A9" s="354">
        <v>29.0</v>
      </c>
      <c r="B9" s="258" t="s">
        <v>26</v>
      </c>
      <c r="C9" s="258" t="s">
        <v>27</v>
      </c>
      <c r="D9" s="258" t="s">
        <v>27</v>
      </c>
      <c r="E9" s="258" t="s">
        <v>205</v>
      </c>
      <c r="F9" s="258" t="s">
        <v>28</v>
      </c>
      <c r="G9" s="24">
        <v>64.0</v>
      </c>
      <c r="H9" s="355">
        <v>3090.0</v>
      </c>
      <c r="I9" s="24" t="s">
        <v>30</v>
      </c>
      <c r="J9" s="27">
        <v>4.0</v>
      </c>
      <c r="K9" s="258" t="s">
        <v>37</v>
      </c>
      <c r="L9" s="258"/>
      <c r="M9" s="258"/>
      <c r="N9" s="258"/>
      <c r="O9" s="258"/>
      <c r="P9" s="258"/>
      <c r="Q9" s="258"/>
      <c r="R9" s="24">
        <v>104.28</v>
      </c>
      <c r="S9" s="255"/>
      <c r="T9" s="27"/>
      <c r="U9" s="27"/>
      <c r="V9" s="321"/>
      <c r="W9" s="258"/>
      <c r="X9" s="273"/>
      <c r="Y9" s="359"/>
      <c r="Z9" s="357"/>
      <c r="AA9" s="331"/>
      <c r="AD9" s="123"/>
      <c r="AE9" s="123"/>
      <c r="AF9" s="123"/>
      <c r="AG9" s="123"/>
      <c r="AH9" s="123"/>
      <c r="AI9" s="123"/>
      <c r="AJ9" s="123"/>
      <c r="AK9" s="123"/>
    </row>
    <row r="10">
      <c r="A10" s="354">
        <v>30.0</v>
      </c>
      <c r="B10" s="258" t="s">
        <v>26</v>
      </c>
      <c r="C10" s="258" t="s">
        <v>27</v>
      </c>
      <c r="D10" s="258" t="s">
        <v>27</v>
      </c>
      <c r="E10" s="258" t="s">
        <v>205</v>
      </c>
      <c r="F10" s="258" t="s">
        <v>28</v>
      </c>
      <c r="G10" s="24">
        <v>64.0</v>
      </c>
      <c r="H10" s="355">
        <v>3090.0</v>
      </c>
      <c r="I10" s="24" t="s">
        <v>30</v>
      </c>
      <c r="J10" s="27">
        <v>4.0</v>
      </c>
      <c r="K10" s="258" t="s">
        <v>38</v>
      </c>
      <c r="L10" s="258"/>
      <c r="M10" s="258"/>
      <c r="N10" s="258"/>
      <c r="O10" s="258"/>
      <c r="P10" s="258"/>
      <c r="Q10" s="258"/>
      <c r="R10" s="24">
        <v>96.25</v>
      </c>
      <c r="S10" s="255"/>
      <c r="T10" s="27"/>
      <c r="U10" s="27"/>
      <c r="V10" s="321"/>
      <c r="W10" s="258"/>
      <c r="X10" s="273"/>
      <c r="Y10" s="359"/>
      <c r="Z10" s="357"/>
      <c r="AA10" s="331"/>
      <c r="AD10" s="123"/>
      <c r="AE10" s="123"/>
      <c r="AF10" s="123"/>
      <c r="AG10" s="123"/>
      <c r="AH10" s="123"/>
      <c r="AI10" s="123"/>
      <c r="AJ10" s="123"/>
      <c r="AK10" s="123"/>
    </row>
    <row r="11">
      <c r="A11" s="354">
        <v>31.0</v>
      </c>
      <c r="B11" s="258" t="s">
        <v>26</v>
      </c>
      <c r="C11" s="258" t="s">
        <v>27</v>
      </c>
      <c r="D11" s="258" t="s">
        <v>27</v>
      </c>
      <c r="E11" s="258" t="s">
        <v>205</v>
      </c>
      <c r="F11" s="258" t="s">
        <v>28</v>
      </c>
      <c r="G11" s="24">
        <v>64.0</v>
      </c>
      <c r="H11" s="355">
        <v>3090.0</v>
      </c>
      <c r="I11" s="24" t="s">
        <v>30</v>
      </c>
      <c r="J11" s="27">
        <v>4.0</v>
      </c>
      <c r="K11" s="258" t="s">
        <v>39</v>
      </c>
      <c r="L11" s="258"/>
      <c r="M11" s="258"/>
      <c r="N11" s="258"/>
      <c r="O11" s="258"/>
      <c r="P11" s="258"/>
      <c r="Q11" s="258"/>
      <c r="R11" s="24">
        <v>113.52</v>
      </c>
      <c r="S11" s="255"/>
      <c r="T11" s="27"/>
      <c r="U11" s="27"/>
      <c r="V11" s="321"/>
      <c r="W11" s="258"/>
      <c r="X11" s="273"/>
      <c r="Y11" s="359"/>
      <c r="Z11" s="357"/>
      <c r="AA11" s="331"/>
      <c r="AD11" s="123"/>
      <c r="AE11" s="123"/>
      <c r="AF11" s="123"/>
      <c r="AG11" s="123"/>
      <c r="AH11" s="123"/>
      <c r="AI11" s="123"/>
      <c r="AJ11" s="123"/>
      <c r="AK11" s="123"/>
    </row>
    <row r="12">
      <c r="A12" s="354">
        <v>32.0</v>
      </c>
      <c r="B12" s="258" t="s">
        <v>26</v>
      </c>
      <c r="C12" s="258" t="s">
        <v>27</v>
      </c>
      <c r="D12" s="258" t="s">
        <v>27</v>
      </c>
      <c r="E12" s="258" t="s">
        <v>205</v>
      </c>
      <c r="F12" s="258" t="s">
        <v>28</v>
      </c>
      <c r="G12" s="24">
        <v>64.0</v>
      </c>
      <c r="H12" s="355">
        <v>3090.0</v>
      </c>
      <c r="I12" s="24" t="s">
        <v>30</v>
      </c>
      <c r="J12" s="27">
        <v>4.0</v>
      </c>
      <c r="K12" s="258" t="s">
        <v>40</v>
      </c>
      <c r="L12" s="258"/>
      <c r="M12" s="258"/>
      <c r="N12" s="258"/>
      <c r="O12" s="258"/>
      <c r="P12" s="258"/>
      <c r="Q12" s="258"/>
      <c r="R12" s="24">
        <v>100.77</v>
      </c>
      <c r="S12" s="255"/>
      <c r="T12" s="27"/>
      <c r="U12" s="27"/>
      <c r="V12" s="321"/>
      <c r="W12" s="258"/>
      <c r="X12" s="273"/>
      <c r="Y12" s="359"/>
      <c r="Z12" s="357"/>
      <c r="AA12" s="331"/>
      <c r="AD12" s="123"/>
      <c r="AE12" s="123"/>
      <c r="AF12" s="123"/>
      <c r="AG12" s="123"/>
      <c r="AH12" s="123"/>
      <c r="AI12" s="123"/>
      <c r="AJ12" s="123"/>
      <c r="AK12" s="123"/>
    </row>
    <row r="13">
      <c r="A13" s="354">
        <v>33.0</v>
      </c>
      <c r="B13" s="258" t="s">
        <v>26</v>
      </c>
      <c r="C13" s="258" t="s">
        <v>27</v>
      </c>
      <c r="D13" s="258" t="s">
        <v>27</v>
      </c>
      <c r="E13" s="258" t="s">
        <v>205</v>
      </c>
      <c r="F13" s="258" t="s">
        <v>28</v>
      </c>
      <c r="G13" s="24">
        <v>64.0</v>
      </c>
      <c r="H13" s="355">
        <v>3090.0</v>
      </c>
      <c r="I13" s="24" t="s">
        <v>30</v>
      </c>
      <c r="J13" s="27">
        <v>4.0</v>
      </c>
      <c r="K13" s="263" t="s">
        <v>41</v>
      </c>
      <c r="L13" s="258"/>
      <c r="M13" s="258"/>
      <c r="N13" s="258"/>
      <c r="O13" s="258"/>
      <c r="P13" s="258"/>
      <c r="Q13" s="258"/>
      <c r="R13" s="24"/>
      <c r="S13" s="265"/>
      <c r="T13" s="265"/>
      <c r="U13" s="265"/>
      <c r="V13" s="266"/>
      <c r="W13" s="132"/>
      <c r="X13" s="274"/>
      <c r="Y13" s="360" t="s">
        <v>206</v>
      </c>
      <c r="Z13" s="357"/>
      <c r="AA13" s="331"/>
      <c r="AD13" s="123"/>
      <c r="AE13" s="123"/>
      <c r="AF13" s="123"/>
      <c r="AG13" s="123"/>
      <c r="AH13" s="123"/>
      <c r="AI13" s="123"/>
      <c r="AJ13" s="123"/>
      <c r="AK13" s="123"/>
    </row>
    <row r="14">
      <c r="A14" s="354">
        <v>34.0</v>
      </c>
      <c r="B14" s="258" t="s">
        <v>26</v>
      </c>
      <c r="C14" s="258" t="s">
        <v>27</v>
      </c>
      <c r="D14" s="258" t="s">
        <v>27</v>
      </c>
      <c r="E14" s="258" t="s">
        <v>205</v>
      </c>
      <c r="F14" s="258" t="s">
        <v>28</v>
      </c>
      <c r="G14" s="24">
        <v>64.0</v>
      </c>
      <c r="H14" s="355">
        <v>3090.0</v>
      </c>
      <c r="I14" s="24" t="s">
        <v>30</v>
      </c>
      <c r="J14" s="27">
        <v>4.0</v>
      </c>
      <c r="K14" s="258" t="s">
        <v>42</v>
      </c>
      <c r="L14" s="258"/>
      <c r="M14" s="258"/>
      <c r="N14" s="258"/>
      <c r="O14" s="258"/>
      <c r="P14" s="258"/>
      <c r="Q14" s="258"/>
      <c r="R14" s="24">
        <v>59.77</v>
      </c>
      <c r="S14" s="255"/>
      <c r="T14" s="27"/>
      <c r="U14" s="27"/>
      <c r="V14" s="321"/>
      <c r="W14" s="258"/>
      <c r="X14" s="273"/>
      <c r="Y14" s="359"/>
      <c r="Z14" s="357"/>
      <c r="AA14" s="331"/>
      <c r="AD14" s="123"/>
      <c r="AE14" s="123"/>
      <c r="AF14" s="123"/>
      <c r="AG14" s="123"/>
      <c r="AH14" s="123"/>
      <c r="AI14" s="123"/>
      <c r="AJ14" s="123"/>
      <c r="AK14" s="123"/>
    </row>
    <row r="15">
      <c r="A15" s="354">
        <v>35.0</v>
      </c>
      <c r="B15" s="258" t="s">
        <v>26</v>
      </c>
      <c r="C15" s="258" t="s">
        <v>27</v>
      </c>
      <c r="D15" s="258" t="s">
        <v>27</v>
      </c>
      <c r="E15" s="258" t="s">
        <v>205</v>
      </c>
      <c r="F15" s="258" t="s">
        <v>28</v>
      </c>
      <c r="G15" s="24">
        <v>64.0</v>
      </c>
      <c r="H15" s="355">
        <v>3090.0</v>
      </c>
      <c r="I15" s="24" t="s">
        <v>30</v>
      </c>
      <c r="J15" s="27">
        <v>4.0</v>
      </c>
      <c r="K15" s="258" t="s">
        <v>43</v>
      </c>
      <c r="L15" s="258"/>
      <c r="M15" s="258"/>
      <c r="N15" s="258"/>
      <c r="O15" s="258"/>
      <c r="P15" s="258"/>
      <c r="Q15" s="258"/>
      <c r="R15" s="24">
        <v>174.41</v>
      </c>
      <c r="S15" s="255"/>
      <c r="T15" s="27"/>
      <c r="U15" s="27"/>
      <c r="V15" s="321"/>
      <c r="W15" s="258"/>
      <c r="X15" s="273"/>
      <c r="Y15" s="359"/>
      <c r="Z15" s="357"/>
      <c r="AA15" s="331"/>
      <c r="AD15" s="123"/>
      <c r="AE15" s="123"/>
      <c r="AF15" s="123"/>
      <c r="AG15" s="123"/>
      <c r="AH15" s="123"/>
      <c r="AI15" s="123"/>
      <c r="AJ15" s="123"/>
      <c r="AK15" s="123"/>
    </row>
    <row r="16">
      <c r="A16" s="354">
        <v>36.0</v>
      </c>
      <c r="B16" s="258" t="s">
        <v>26</v>
      </c>
      <c r="C16" s="258" t="s">
        <v>27</v>
      </c>
      <c r="D16" s="258" t="s">
        <v>27</v>
      </c>
      <c r="E16" s="258" t="s">
        <v>205</v>
      </c>
      <c r="F16" s="258" t="s">
        <v>28</v>
      </c>
      <c r="G16" s="24">
        <v>64.0</v>
      </c>
      <c r="H16" s="355">
        <v>3090.0</v>
      </c>
      <c r="I16" s="24" t="s">
        <v>30</v>
      </c>
      <c r="J16" s="27">
        <v>4.0</v>
      </c>
      <c r="K16" s="258" t="s">
        <v>44</v>
      </c>
      <c r="L16" s="258"/>
      <c r="M16" s="258"/>
      <c r="N16" s="258"/>
      <c r="O16" s="258"/>
      <c r="P16" s="258"/>
      <c r="Q16" s="258"/>
      <c r="R16" s="24">
        <v>24.33</v>
      </c>
      <c r="S16" s="255"/>
      <c r="T16" s="27"/>
      <c r="U16" s="27"/>
      <c r="V16" s="321"/>
      <c r="W16" s="258"/>
      <c r="X16" s="273"/>
      <c r="Y16" s="359"/>
      <c r="Z16" s="357"/>
      <c r="AA16" s="331"/>
      <c r="AD16" s="123"/>
      <c r="AE16" s="123"/>
      <c r="AF16" s="123"/>
      <c r="AG16" s="123"/>
      <c r="AH16" s="123"/>
      <c r="AI16" s="123"/>
      <c r="AJ16" s="123"/>
      <c r="AK16" s="123"/>
    </row>
    <row r="17">
      <c r="A17" s="354">
        <v>37.0</v>
      </c>
      <c r="B17" s="258" t="s">
        <v>26</v>
      </c>
      <c r="C17" s="258" t="s">
        <v>27</v>
      </c>
      <c r="D17" s="258" t="s">
        <v>27</v>
      </c>
      <c r="E17" s="258" t="s">
        <v>205</v>
      </c>
      <c r="F17" s="258" t="s">
        <v>28</v>
      </c>
      <c r="G17" s="24">
        <v>64.0</v>
      </c>
      <c r="H17" s="355">
        <v>3090.0</v>
      </c>
      <c r="I17" s="24" t="s">
        <v>30</v>
      </c>
      <c r="J17" s="27">
        <v>4.0</v>
      </c>
      <c r="K17" s="258" t="s">
        <v>45</v>
      </c>
      <c r="L17" s="258"/>
      <c r="M17" s="258"/>
      <c r="N17" s="258"/>
      <c r="O17" s="258"/>
      <c r="P17" s="258"/>
      <c r="Q17" s="258"/>
      <c r="R17" s="24">
        <v>25.78</v>
      </c>
      <c r="S17" s="255"/>
      <c r="T17" s="27"/>
      <c r="U17" s="27"/>
      <c r="V17" s="321"/>
      <c r="W17" s="258"/>
      <c r="X17" s="273"/>
      <c r="Y17" s="359"/>
      <c r="Z17" s="357"/>
      <c r="AA17" s="331"/>
      <c r="AD17" s="123"/>
      <c r="AE17" s="123"/>
      <c r="AF17" s="123"/>
      <c r="AG17" s="123"/>
      <c r="AH17" s="123"/>
      <c r="AI17" s="123"/>
      <c r="AJ17" s="123"/>
      <c r="AK17" s="123"/>
    </row>
    <row r="18">
      <c r="A18" s="354">
        <v>38.0</v>
      </c>
      <c r="B18" s="258" t="s">
        <v>26</v>
      </c>
      <c r="C18" s="258" t="s">
        <v>27</v>
      </c>
      <c r="D18" s="258" t="s">
        <v>27</v>
      </c>
      <c r="E18" s="258" t="s">
        <v>205</v>
      </c>
      <c r="F18" s="258" t="s">
        <v>28</v>
      </c>
      <c r="G18" s="24">
        <v>64.0</v>
      </c>
      <c r="H18" s="355">
        <v>3090.0</v>
      </c>
      <c r="I18" s="24" t="s">
        <v>30</v>
      </c>
      <c r="J18" s="27">
        <v>4.0</v>
      </c>
      <c r="K18" s="37" t="s">
        <v>46</v>
      </c>
      <c r="L18" s="258"/>
      <c r="M18" s="258"/>
      <c r="N18" s="258"/>
      <c r="O18" s="258"/>
      <c r="P18" s="258"/>
      <c r="Q18" s="258"/>
      <c r="R18" s="24">
        <v>91.09</v>
      </c>
      <c r="S18" s="33"/>
      <c r="T18" s="33"/>
      <c r="U18" s="33"/>
      <c r="V18" s="269"/>
      <c r="W18" s="27"/>
      <c r="X18" s="275"/>
      <c r="Y18" s="28"/>
      <c r="Z18" s="357"/>
      <c r="AA18" s="331"/>
      <c r="AC18" s="123"/>
      <c r="AD18" s="123"/>
      <c r="AE18" s="123"/>
      <c r="AF18" s="123"/>
      <c r="AG18" s="123"/>
      <c r="AH18" s="123"/>
      <c r="AI18" s="123"/>
      <c r="AJ18" s="123"/>
      <c r="AK18" s="123"/>
    </row>
    <row r="19">
      <c r="A19" s="354">
        <v>39.0</v>
      </c>
      <c r="B19" s="258" t="s">
        <v>26</v>
      </c>
      <c r="C19" s="258" t="s">
        <v>27</v>
      </c>
      <c r="D19" s="258" t="s">
        <v>27</v>
      </c>
      <c r="E19" s="258" t="s">
        <v>205</v>
      </c>
      <c r="F19" s="258" t="s">
        <v>28</v>
      </c>
      <c r="G19" s="24">
        <v>64.0</v>
      </c>
      <c r="H19" s="355">
        <v>3090.0</v>
      </c>
      <c r="I19" s="24" t="s">
        <v>30</v>
      </c>
      <c r="J19" s="27">
        <v>4.0</v>
      </c>
      <c r="K19" s="258" t="s">
        <v>47</v>
      </c>
      <c r="L19" s="258"/>
      <c r="M19" s="258"/>
      <c r="N19" s="258"/>
      <c r="O19" s="258"/>
      <c r="P19" s="258"/>
      <c r="Q19" s="258"/>
      <c r="R19" s="24">
        <v>49.58</v>
      </c>
      <c r="S19" s="255"/>
      <c r="T19" s="27"/>
      <c r="U19" s="27"/>
      <c r="V19" s="321"/>
      <c r="W19" s="258"/>
      <c r="X19" s="273"/>
      <c r="Y19" s="359"/>
      <c r="Z19" s="357"/>
      <c r="AA19" s="331"/>
      <c r="AD19" s="123"/>
      <c r="AE19" s="123"/>
      <c r="AF19" s="123"/>
      <c r="AG19" s="123"/>
      <c r="AH19" s="123"/>
      <c r="AI19" s="123"/>
      <c r="AJ19" s="123"/>
      <c r="AK19" s="123"/>
    </row>
    <row r="20">
      <c r="A20" s="354">
        <v>40.0</v>
      </c>
      <c r="B20" s="258" t="s">
        <v>26</v>
      </c>
      <c r="C20" s="258" t="s">
        <v>27</v>
      </c>
      <c r="D20" s="258" t="s">
        <v>27</v>
      </c>
      <c r="E20" s="258" t="s">
        <v>205</v>
      </c>
      <c r="F20" s="258" t="s">
        <v>28</v>
      </c>
      <c r="G20" s="24">
        <v>64.0</v>
      </c>
      <c r="H20" s="355">
        <v>3090.0</v>
      </c>
      <c r="I20" s="24" t="s">
        <v>30</v>
      </c>
      <c r="J20" s="27">
        <v>4.0</v>
      </c>
      <c r="K20" s="258" t="s">
        <v>48</v>
      </c>
      <c r="L20" s="258"/>
      <c r="M20" s="258"/>
      <c r="N20" s="258"/>
      <c r="O20" s="258"/>
      <c r="P20" s="258"/>
      <c r="Q20" s="258"/>
      <c r="R20" s="24">
        <v>76.77</v>
      </c>
      <c r="S20" s="255"/>
      <c r="T20" s="27"/>
      <c r="U20" s="27"/>
      <c r="V20" s="321"/>
      <c r="W20" s="258"/>
      <c r="X20" s="273"/>
      <c r="Y20" s="359"/>
      <c r="Z20" s="357"/>
      <c r="AA20" s="331"/>
      <c r="AD20" s="123"/>
      <c r="AE20" s="123"/>
      <c r="AF20" s="123"/>
      <c r="AG20" s="123"/>
      <c r="AH20" s="123"/>
      <c r="AI20" s="123"/>
      <c r="AJ20" s="123"/>
      <c r="AK20" s="123"/>
    </row>
    <row r="21">
      <c r="A21" s="354">
        <v>41.0</v>
      </c>
      <c r="B21" s="258" t="s">
        <v>26</v>
      </c>
      <c r="C21" s="258" t="s">
        <v>27</v>
      </c>
      <c r="D21" s="258" t="s">
        <v>27</v>
      </c>
      <c r="E21" s="258" t="s">
        <v>205</v>
      </c>
      <c r="F21" s="258" t="s">
        <v>28</v>
      </c>
      <c r="G21" s="24">
        <v>64.0</v>
      </c>
      <c r="H21" s="355">
        <v>3090.0</v>
      </c>
      <c r="I21" s="24" t="s">
        <v>30</v>
      </c>
      <c r="J21" s="27">
        <v>4.0</v>
      </c>
      <c r="K21" s="258" t="s">
        <v>49</v>
      </c>
      <c r="L21" s="258"/>
      <c r="M21" s="258"/>
      <c r="N21" s="258"/>
      <c r="O21" s="258"/>
      <c r="P21" s="258"/>
      <c r="Q21" s="258"/>
      <c r="R21" s="24">
        <v>121.58</v>
      </c>
      <c r="S21" s="255"/>
      <c r="T21" s="27"/>
      <c r="U21" s="27"/>
      <c r="V21" s="321"/>
      <c r="W21" s="258"/>
      <c r="X21" s="273"/>
      <c r="Y21" s="359"/>
      <c r="Z21" s="357"/>
      <c r="AA21" s="331"/>
      <c r="AD21" s="123"/>
      <c r="AE21" s="123"/>
      <c r="AF21" s="123"/>
      <c r="AG21" s="123"/>
      <c r="AH21" s="123"/>
      <c r="AI21" s="123"/>
      <c r="AJ21" s="123"/>
      <c r="AK21" s="123"/>
    </row>
    <row r="22">
      <c r="A22" s="354">
        <v>42.0</v>
      </c>
      <c r="B22" s="258" t="s">
        <v>26</v>
      </c>
      <c r="C22" s="258" t="s">
        <v>27</v>
      </c>
      <c r="D22" s="258" t="s">
        <v>27</v>
      </c>
      <c r="E22" s="258" t="s">
        <v>205</v>
      </c>
      <c r="F22" s="258" t="s">
        <v>28</v>
      </c>
      <c r="G22" s="24">
        <v>64.0</v>
      </c>
      <c r="H22" s="355">
        <v>3090.0</v>
      </c>
      <c r="I22" s="24" t="s">
        <v>30</v>
      </c>
      <c r="J22" s="27">
        <v>4.0</v>
      </c>
      <c r="K22" s="258" t="s">
        <v>50</v>
      </c>
      <c r="L22" s="258"/>
      <c r="M22" s="258"/>
      <c r="N22" s="258"/>
      <c r="O22" s="258"/>
      <c r="P22" s="258"/>
      <c r="Q22" s="258"/>
      <c r="R22" s="24">
        <v>87.31</v>
      </c>
      <c r="S22" s="255"/>
      <c r="T22" s="27"/>
      <c r="U22" s="27"/>
      <c r="V22" s="321"/>
      <c r="W22" s="258"/>
      <c r="X22" s="273"/>
      <c r="Y22" s="359"/>
      <c r="Z22" s="357"/>
      <c r="AA22" s="331"/>
      <c r="AD22" s="123"/>
      <c r="AE22" s="123"/>
      <c r="AF22" s="123"/>
      <c r="AG22" s="123"/>
      <c r="AH22" s="123"/>
      <c r="AI22" s="123"/>
      <c r="AJ22" s="123"/>
      <c r="AK22" s="123"/>
    </row>
    <row r="23">
      <c r="A23" s="354">
        <v>43.0</v>
      </c>
      <c r="B23" s="258" t="s">
        <v>26</v>
      </c>
      <c r="C23" s="258" t="s">
        <v>27</v>
      </c>
      <c r="D23" s="258" t="s">
        <v>27</v>
      </c>
      <c r="E23" s="258" t="s">
        <v>205</v>
      </c>
      <c r="F23" s="258" t="s">
        <v>28</v>
      </c>
      <c r="G23" s="24">
        <v>64.0</v>
      </c>
      <c r="H23" s="355">
        <v>3090.0</v>
      </c>
      <c r="I23" s="24" t="s">
        <v>30</v>
      </c>
      <c r="J23" s="27">
        <v>4.0</v>
      </c>
      <c r="K23" s="258" t="s">
        <v>51</v>
      </c>
      <c r="L23" s="258"/>
      <c r="M23" s="258"/>
      <c r="N23" s="258"/>
      <c r="O23" s="258"/>
      <c r="P23" s="258"/>
      <c r="Q23" s="258"/>
      <c r="R23" s="24"/>
      <c r="S23" s="255"/>
      <c r="T23" s="27"/>
      <c r="U23" s="27"/>
      <c r="V23" s="321"/>
      <c r="W23" s="258"/>
      <c r="X23" s="273"/>
      <c r="Y23" s="359"/>
      <c r="Z23" s="357"/>
      <c r="AA23" s="331"/>
      <c r="AD23" s="123"/>
      <c r="AE23" s="123"/>
      <c r="AF23" s="123"/>
      <c r="AG23" s="123"/>
      <c r="AH23" s="123"/>
      <c r="AI23" s="123"/>
      <c r="AJ23" s="123"/>
      <c r="AK23" s="123"/>
    </row>
    <row r="24">
      <c r="A24" s="354">
        <v>44.0</v>
      </c>
      <c r="B24" s="258" t="s">
        <v>26</v>
      </c>
      <c r="C24" s="258" t="s">
        <v>27</v>
      </c>
      <c r="D24" s="258" t="s">
        <v>27</v>
      </c>
      <c r="E24" s="258" t="s">
        <v>205</v>
      </c>
      <c r="F24" s="258" t="s">
        <v>28</v>
      </c>
      <c r="G24" s="24">
        <v>64.0</v>
      </c>
      <c r="H24" s="355">
        <v>3090.0</v>
      </c>
      <c r="I24" s="24" t="s">
        <v>30</v>
      </c>
      <c r="J24" s="27">
        <v>4.0</v>
      </c>
      <c r="K24" s="263" t="s">
        <v>52</v>
      </c>
      <c r="L24" s="258"/>
      <c r="M24" s="258"/>
      <c r="N24" s="258"/>
      <c r="O24" s="258"/>
      <c r="P24" s="258"/>
      <c r="Q24" s="258"/>
      <c r="R24" s="24"/>
      <c r="S24" s="265"/>
      <c r="T24" s="265"/>
      <c r="U24" s="265"/>
      <c r="V24" s="266"/>
      <c r="W24" s="132"/>
      <c r="X24" s="274"/>
      <c r="Y24" s="360" t="s">
        <v>207</v>
      </c>
      <c r="Z24" s="357"/>
      <c r="AA24" s="331"/>
      <c r="AD24" s="123"/>
      <c r="AE24" s="123"/>
      <c r="AF24" s="123"/>
      <c r="AG24" s="123"/>
      <c r="AH24" s="123"/>
      <c r="AI24" s="123"/>
      <c r="AJ24" s="123"/>
      <c r="AK24" s="123"/>
    </row>
    <row r="25">
      <c r="A25" s="354">
        <v>1.0</v>
      </c>
      <c r="B25" s="258" t="s">
        <v>26</v>
      </c>
      <c r="C25" s="258" t="s">
        <v>27</v>
      </c>
      <c r="D25" s="258" t="s">
        <v>27</v>
      </c>
      <c r="E25" s="258" t="s">
        <v>205</v>
      </c>
      <c r="F25" s="258" t="s">
        <v>28</v>
      </c>
      <c r="G25" s="24">
        <v>64.0</v>
      </c>
      <c r="H25" s="355">
        <v>3090.0</v>
      </c>
      <c r="I25" s="24" t="s">
        <v>30</v>
      </c>
      <c r="J25" s="27">
        <v>8.0</v>
      </c>
      <c r="K25" s="258" t="s">
        <v>31</v>
      </c>
      <c r="L25" s="258"/>
      <c r="M25" s="258"/>
      <c r="N25" s="258"/>
      <c r="O25" s="258"/>
      <c r="P25" s="258"/>
      <c r="Q25" s="258"/>
      <c r="R25" s="24">
        <v>109.03</v>
      </c>
      <c r="S25" s="258"/>
      <c r="T25" s="27"/>
      <c r="U25" s="27"/>
      <c r="V25" s="321"/>
      <c r="W25" s="258"/>
      <c r="X25" s="361"/>
      <c r="Y25" s="260"/>
      <c r="Z25" s="24"/>
      <c r="AA25" s="24"/>
      <c r="AD25" s="123"/>
      <c r="AE25" s="123"/>
      <c r="AF25" s="123"/>
      <c r="AG25" s="123"/>
      <c r="AH25" s="123"/>
      <c r="AI25" s="123"/>
      <c r="AJ25" s="123"/>
      <c r="AK25" s="123"/>
    </row>
    <row r="26">
      <c r="A26" s="354">
        <v>2.0</v>
      </c>
      <c r="B26" s="258" t="s">
        <v>26</v>
      </c>
      <c r="C26" s="258" t="s">
        <v>27</v>
      </c>
      <c r="D26" s="258" t="s">
        <v>27</v>
      </c>
      <c r="E26" s="258" t="s">
        <v>205</v>
      </c>
      <c r="F26" s="258" t="s">
        <v>28</v>
      </c>
      <c r="G26" s="24">
        <v>64.0</v>
      </c>
      <c r="H26" s="355">
        <v>3090.0</v>
      </c>
      <c r="I26" s="24" t="s">
        <v>30</v>
      </c>
      <c r="J26" s="27">
        <v>8.0</v>
      </c>
      <c r="K26" s="258" t="s">
        <v>32</v>
      </c>
      <c r="L26" s="258"/>
      <c r="M26" s="258"/>
      <c r="N26" s="258"/>
      <c r="O26" s="258"/>
      <c r="P26" s="258"/>
      <c r="Q26" s="258"/>
      <c r="R26" s="24">
        <v>101.73</v>
      </c>
      <c r="S26" s="258"/>
      <c r="T26" s="27"/>
      <c r="U26" s="27"/>
      <c r="V26" s="321"/>
      <c r="W26" s="258"/>
      <c r="X26" s="361"/>
      <c r="Y26" s="258"/>
      <c r="Z26" s="24"/>
      <c r="AA26" s="24"/>
      <c r="AD26" s="123"/>
      <c r="AE26" s="123"/>
      <c r="AF26" s="123"/>
      <c r="AG26" s="123"/>
      <c r="AH26" s="123"/>
      <c r="AI26" s="123"/>
      <c r="AJ26" s="123"/>
      <c r="AK26" s="123"/>
    </row>
    <row r="27">
      <c r="A27" s="354">
        <v>3.0</v>
      </c>
      <c r="B27" s="258" t="s">
        <v>26</v>
      </c>
      <c r="C27" s="258" t="s">
        <v>27</v>
      </c>
      <c r="D27" s="258" t="s">
        <v>27</v>
      </c>
      <c r="E27" s="258" t="s">
        <v>205</v>
      </c>
      <c r="F27" s="258" t="s">
        <v>28</v>
      </c>
      <c r="G27" s="24">
        <v>64.0</v>
      </c>
      <c r="H27" s="355">
        <v>3090.0</v>
      </c>
      <c r="I27" s="24" t="s">
        <v>30</v>
      </c>
      <c r="J27" s="27">
        <v>8.0</v>
      </c>
      <c r="K27" s="258" t="s">
        <v>33</v>
      </c>
      <c r="L27" s="258"/>
      <c r="M27" s="258"/>
      <c r="N27" s="258"/>
      <c r="O27" s="258"/>
      <c r="P27" s="258"/>
      <c r="Q27" s="258"/>
      <c r="R27" s="354">
        <v>42.87</v>
      </c>
      <c r="S27" s="258"/>
      <c r="T27" s="27"/>
      <c r="U27" s="27"/>
      <c r="V27" s="321"/>
      <c r="W27" s="258"/>
      <c r="X27" s="361"/>
      <c r="Y27" s="258"/>
      <c r="Z27" s="354"/>
      <c r="AA27" s="354"/>
      <c r="AD27" s="123"/>
      <c r="AE27" s="123"/>
      <c r="AF27" s="123"/>
      <c r="AG27" s="123"/>
      <c r="AH27" s="123"/>
      <c r="AI27" s="123"/>
      <c r="AJ27" s="123"/>
      <c r="AK27" s="123"/>
    </row>
    <row r="28">
      <c r="A28" s="354">
        <v>4.0</v>
      </c>
      <c r="B28" s="258" t="s">
        <v>26</v>
      </c>
      <c r="C28" s="258" t="s">
        <v>27</v>
      </c>
      <c r="D28" s="258" t="s">
        <v>27</v>
      </c>
      <c r="E28" s="258" t="s">
        <v>205</v>
      </c>
      <c r="F28" s="258" t="s">
        <v>28</v>
      </c>
      <c r="G28" s="24">
        <v>64.0</v>
      </c>
      <c r="H28" s="355">
        <v>3090.0</v>
      </c>
      <c r="I28" s="24" t="s">
        <v>30</v>
      </c>
      <c r="J28" s="27">
        <v>8.0</v>
      </c>
      <c r="K28" s="258" t="s">
        <v>34</v>
      </c>
      <c r="L28" s="258"/>
      <c r="M28" s="258"/>
      <c r="N28" s="258"/>
      <c r="O28" s="258"/>
      <c r="P28" s="258"/>
      <c r="Q28" s="258"/>
      <c r="R28" s="24">
        <v>67.46</v>
      </c>
      <c r="S28" s="258"/>
      <c r="T28" s="27"/>
      <c r="U28" s="27"/>
      <c r="V28" s="321"/>
      <c r="W28" s="258"/>
      <c r="X28" s="361"/>
      <c r="Y28" s="258"/>
      <c r="Z28" s="24"/>
      <c r="AA28" s="24"/>
      <c r="AD28" s="123"/>
      <c r="AE28" s="123"/>
      <c r="AF28" s="123"/>
      <c r="AG28" s="123"/>
      <c r="AH28" s="123"/>
      <c r="AI28" s="123"/>
      <c r="AJ28" s="123"/>
      <c r="AK28" s="123"/>
    </row>
    <row r="29">
      <c r="A29" s="354">
        <v>5.0</v>
      </c>
      <c r="B29" s="258" t="s">
        <v>26</v>
      </c>
      <c r="C29" s="258" t="s">
        <v>27</v>
      </c>
      <c r="D29" s="258" t="s">
        <v>27</v>
      </c>
      <c r="E29" s="258" t="s">
        <v>205</v>
      </c>
      <c r="F29" s="258" t="s">
        <v>28</v>
      </c>
      <c r="G29" s="24">
        <v>64.0</v>
      </c>
      <c r="H29" s="355">
        <v>3090.0</v>
      </c>
      <c r="I29" s="24" t="s">
        <v>30</v>
      </c>
      <c r="J29" s="27">
        <v>8.0</v>
      </c>
      <c r="K29" s="258" t="s">
        <v>35</v>
      </c>
      <c r="L29" s="258"/>
      <c r="M29" s="258"/>
      <c r="N29" s="258"/>
      <c r="O29" s="258"/>
      <c r="P29" s="258"/>
      <c r="Q29" s="258"/>
      <c r="R29" s="24">
        <v>86.75</v>
      </c>
      <c r="S29" s="258"/>
      <c r="T29" s="27"/>
      <c r="U29" s="27"/>
      <c r="V29" s="321"/>
      <c r="W29" s="258"/>
      <c r="X29" s="361"/>
      <c r="Y29" s="258"/>
      <c r="Z29" s="24"/>
      <c r="AA29" s="24"/>
      <c r="AD29" s="123"/>
      <c r="AE29" s="123"/>
      <c r="AF29" s="123"/>
      <c r="AG29" s="123"/>
      <c r="AH29" s="123"/>
      <c r="AI29" s="123"/>
      <c r="AJ29" s="123"/>
      <c r="AK29" s="123"/>
    </row>
    <row r="30">
      <c r="A30" s="354">
        <v>6.0</v>
      </c>
      <c r="B30" s="258" t="s">
        <v>26</v>
      </c>
      <c r="C30" s="258" t="s">
        <v>27</v>
      </c>
      <c r="D30" s="258" t="s">
        <v>27</v>
      </c>
      <c r="E30" s="258" t="s">
        <v>205</v>
      </c>
      <c r="F30" s="258" t="s">
        <v>28</v>
      </c>
      <c r="G30" s="24">
        <v>64.0</v>
      </c>
      <c r="H30" s="355">
        <v>3090.0</v>
      </c>
      <c r="I30" s="24" t="s">
        <v>30</v>
      </c>
      <c r="J30" s="27">
        <v>8.0</v>
      </c>
      <c r="K30" s="258" t="s">
        <v>36</v>
      </c>
      <c r="L30" s="258"/>
      <c r="M30" s="258"/>
      <c r="N30" s="258"/>
      <c r="O30" s="258"/>
      <c r="P30" s="258"/>
      <c r="Q30" s="258"/>
      <c r="R30" s="24">
        <v>25.15</v>
      </c>
      <c r="S30" s="258"/>
      <c r="T30" s="27"/>
      <c r="U30" s="27"/>
      <c r="V30" s="321"/>
      <c r="W30" s="258"/>
      <c r="X30" s="361"/>
      <c r="Y30" s="258"/>
      <c r="Z30" s="24"/>
      <c r="AA30" s="24"/>
      <c r="AD30" s="123"/>
      <c r="AE30" s="123"/>
      <c r="AF30" s="123"/>
      <c r="AG30" s="123"/>
      <c r="AH30" s="123"/>
      <c r="AI30" s="123"/>
      <c r="AJ30" s="123"/>
      <c r="AK30" s="123"/>
    </row>
    <row r="31">
      <c r="A31" s="354">
        <v>7.0</v>
      </c>
      <c r="B31" s="258" t="s">
        <v>26</v>
      </c>
      <c r="C31" s="258" t="s">
        <v>27</v>
      </c>
      <c r="D31" s="258" t="s">
        <v>27</v>
      </c>
      <c r="E31" s="258" t="s">
        <v>205</v>
      </c>
      <c r="F31" s="258" t="s">
        <v>28</v>
      </c>
      <c r="G31" s="24">
        <v>64.0</v>
      </c>
      <c r="H31" s="355">
        <v>3090.0</v>
      </c>
      <c r="I31" s="24" t="s">
        <v>30</v>
      </c>
      <c r="J31" s="27">
        <v>8.0</v>
      </c>
      <c r="K31" s="258" t="s">
        <v>37</v>
      </c>
      <c r="L31" s="258"/>
      <c r="M31" s="258"/>
      <c r="N31" s="258"/>
      <c r="O31" s="258"/>
      <c r="P31" s="258"/>
      <c r="Q31" s="258"/>
      <c r="R31" s="24">
        <v>121.5</v>
      </c>
      <c r="S31" s="258"/>
      <c r="T31" s="27"/>
      <c r="U31" s="27"/>
      <c r="V31" s="321"/>
      <c r="W31" s="258"/>
      <c r="X31" s="361"/>
      <c r="Y31" s="258"/>
      <c r="Z31" s="24"/>
      <c r="AA31" s="24"/>
      <c r="AD31" s="123"/>
      <c r="AE31" s="123"/>
      <c r="AF31" s="123"/>
      <c r="AG31" s="123"/>
      <c r="AH31" s="123"/>
      <c r="AI31" s="123"/>
      <c r="AJ31" s="123"/>
      <c r="AK31" s="123"/>
    </row>
    <row r="32">
      <c r="A32" s="354">
        <v>8.0</v>
      </c>
      <c r="B32" s="258" t="s">
        <v>26</v>
      </c>
      <c r="C32" s="258" t="s">
        <v>27</v>
      </c>
      <c r="D32" s="258" t="s">
        <v>27</v>
      </c>
      <c r="E32" s="258" t="s">
        <v>205</v>
      </c>
      <c r="F32" s="258" t="s">
        <v>28</v>
      </c>
      <c r="G32" s="24">
        <v>64.0</v>
      </c>
      <c r="H32" s="355">
        <v>3090.0</v>
      </c>
      <c r="I32" s="24" t="s">
        <v>30</v>
      </c>
      <c r="J32" s="27">
        <v>8.0</v>
      </c>
      <c r="K32" s="258" t="s">
        <v>38</v>
      </c>
      <c r="L32" s="258"/>
      <c r="M32" s="258"/>
      <c r="N32" s="258"/>
      <c r="O32" s="258"/>
      <c r="P32" s="258"/>
      <c r="Q32" s="258"/>
      <c r="R32" s="24">
        <v>102.53</v>
      </c>
      <c r="S32" s="258"/>
      <c r="T32" s="27"/>
      <c r="U32" s="27"/>
      <c r="V32" s="321"/>
      <c r="W32" s="258"/>
      <c r="X32" s="361"/>
      <c r="Y32" s="258"/>
      <c r="Z32" s="24"/>
      <c r="AA32" s="24"/>
      <c r="AD32" s="123"/>
      <c r="AE32" s="123"/>
      <c r="AF32" s="123"/>
      <c r="AG32" s="123"/>
      <c r="AH32" s="123"/>
      <c r="AI32" s="123"/>
      <c r="AJ32" s="123"/>
      <c r="AK32" s="123"/>
    </row>
    <row r="33">
      <c r="A33" s="354">
        <v>9.0</v>
      </c>
      <c r="B33" s="258" t="s">
        <v>26</v>
      </c>
      <c r="C33" s="258" t="s">
        <v>27</v>
      </c>
      <c r="D33" s="258" t="s">
        <v>27</v>
      </c>
      <c r="E33" s="258" t="s">
        <v>205</v>
      </c>
      <c r="F33" s="258" t="s">
        <v>28</v>
      </c>
      <c r="G33" s="24">
        <v>64.0</v>
      </c>
      <c r="H33" s="355">
        <v>3090.0</v>
      </c>
      <c r="I33" s="24" t="s">
        <v>30</v>
      </c>
      <c r="J33" s="27">
        <v>8.0</v>
      </c>
      <c r="K33" s="258" t="s">
        <v>39</v>
      </c>
      <c r="L33" s="258"/>
      <c r="M33" s="258"/>
      <c r="N33" s="258"/>
      <c r="O33" s="258"/>
      <c r="P33" s="258"/>
      <c r="Q33" s="258"/>
      <c r="R33" s="24">
        <v>154.36</v>
      </c>
      <c r="S33" s="258"/>
      <c r="T33" s="27"/>
      <c r="U33" s="27"/>
      <c r="V33" s="321"/>
      <c r="W33" s="258"/>
      <c r="X33" s="361"/>
      <c r="Y33" s="258"/>
      <c r="Z33" s="24"/>
      <c r="AA33" s="24"/>
      <c r="AD33" s="123"/>
      <c r="AE33" s="123"/>
      <c r="AF33" s="123"/>
      <c r="AG33" s="123"/>
      <c r="AH33" s="123"/>
      <c r="AI33" s="123"/>
      <c r="AJ33" s="123"/>
      <c r="AK33" s="123"/>
    </row>
    <row r="34">
      <c r="A34" s="354">
        <v>10.0</v>
      </c>
      <c r="B34" s="258" t="s">
        <v>26</v>
      </c>
      <c r="C34" s="258" t="s">
        <v>27</v>
      </c>
      <c r="D34" s="258" t="s">
        <v>27</v>
      </c>
      <c r="E34" s="258" t="s">
        <v>205</v>
      </c>
      <c r="F34" s="258" t="s">
        <v>28</v>
      </c>
      <c r="G34" s="24">
        <v>64.0</v>
      </c>
      <c r="H34" s="355">
        <v>3090.0</v>
      </c>
      <c r="I34" s="24" t="s">
        <v>30</v>
      </c>
      <c r="J34" s="27">
        <v>8.0</v>
      </c>
      <c r="K34" s="258" t="s">
        <v>40</v>
      </c>
      <c r="L34" s="258"/>
      <c r="M34" s="258"/>
      <c r="N34" s="258"/>
      <c r="O34" s="258"/>
      <c r="P34" s="258"/>
      <c r="Q34" s="258"/>
      <c r="R34" s="24">
        <v>117.02</v>
      </c>
      <c r="S34" s="258"/>
      <c r="T34" s="27"/>
      <c r="U34" s="27"/>
      <c r="V34" s="321"/>
      <c r="W34" s="258"/>
      <c r="X34" s="361"/>
      <c r="Y34" s="258"/>
      <c r="Z34" s="24"/>
      <c r="AA34" s="24"/>
      <c r="AD34" s="123"/>
      <c r="AE34" s="123"/>
      <c r="AF34" s="123"/>
      <c r="AG34" s="123"/>
      <c r="AH34" s="123"/>
      <c r="AI34" s="123"/>
      <c r="AJ34" s="123"/>
      <c r="AK34" s="123"/>
    </row>
    <row r="35">
      <c r="A35" s="354">
        <v>11.0</v>
      </c>
      <c r="B35" s="258" t="s">
        <v>26</v>
      </c>
      <c r="C35" s="258" t="s">
        <v>27</v>
      </c>
      <c r="D35" s="258" t="s">
        <v>27</v>
      </c>
      <c r="E35" s="258" t="s">
        <v>205</v>
      </c>
      <c r="F35" s="258" t="s">
        <v>28</v>
      </c>
      <c r="G35" s="24">
        <v>64.0</v>
      </c>
      <c r="H35" s="355">
        <v>3090.0</v>
      </c>
      <c r="I35" s="24" t="s">
        <v>30</v>
      </c>
      <c r="J35" s="27">
        <v>8.0</v>
      </c>
      <c r="K35" s="263" t="s">
        <v>41</v>
      </c>
      <c r="L35" s="258"/>
      <c r="M35" s="258"/>
      <c r="N35" s="258"/>
      <c r="O35" s="258"/>
      <c r="P35" s="258"/>
      <c r="Q35" s="258"/>
      <c r="R35" s="24"/>
      <c r="S35" s="263"/>
      <c r="T35" s="265"/>
      <c r="U35" s="265"/>
      <c r="V35" s="266"/>
      <c r="W35" s="132"/>
      <c r="X35" s="362"/>
      <c r="Y35" s="132" t="s">
        <v>206</v>
      </c>
      <c r="Z35" s="24"/>
      <c r="AA35" s="24"/>
      <c r="AD35" s="123"/>
      <c r="AE35" s="123"/>
      <c r="AF35" s="123"/>
      <c r="AG35" s="123"/>
      <c r="AH35" s="123"/>
      <c r="AI35" s="123"/>
      <c r="AJ35" s="123"/>
      <c r="AK35" s="123"/>
    </row>
    <row r="36">
      <c r="A36" s="354">
        <v>12.0</v>
      </c>
      <c r="B36" s="258" t="s">
        <v>26</v>
      </c>
      <c r="C36" s="258" t="s">
        <v>27</v>
      </c>
      <c r="D36" s="258" t="s">
        <v>27</v>
      </c>
      <c r="E36" s="258" t="s">
        <v>205</v>
      </c>
      <c r="F36" s="258" t="s">
        <v>28</v>
      </c>
      <c r="G36" s="24">
        <v>64.0</v>
      </c>
      <c r="H36" s="355">
        <v>3090.0</v>
      </c>
      <c r="I36" s="24" t="s">
        <v>30</v>
      </c>
      <c r="J36" s="27">
        <v>8.0</v>
      </c>
      <c r="K36" s="258" t="s">
        <v>42</v>
      </c>
      <c r="L36" s="258"/>
      <c r="M36" s="258"/>
      <c r="N36" s="258"/>
      <c r="O36" s="258"/>
      <c r="P36" s="258"/>
      <c r="Q36" s="258"/>
      <c r="R36" s="24">
        <v>79.5</v>
      </c>
      <c r="S36" s="258"/>
      <c r="T36" s="27"/>
      <c r="U36" s="27"/>
      <c r="V36" s="321"/>
      <c r="W36" s="258"/>
      <c r="X36" s="361"/>
      <c r="Y36" s="258"/>
      <c r="Z36" s="24"/>
      <c r="AA36" s="24"/>
      <c r="AD36" s="123"/>
      <c r="AE36" s="123"/>
      <c r="AF36" s="123"/>
      <c r="AG36" s="123"/>
      <c r="AH36" s="123"/>
      <c r="AI36" s="123"/>
      <c r="AJ36" s="123"/>
      <c r="AK36" s="123"/>
    </row>
    <row r="37">
      <c r="A37" s="354">
        <v>13.0</v>
      </c>
      <c r="B37" s="258" t="s">
        <v>26</v>
      </c>
      <c r="C37" s="258" t="s">
        <v>27</v>
      </c>
      <c r="D37" s="258" t="s">
        <v>27</v>
      </c>
      <c r="E37" s="258" t="s">
        <v>205</v>
      </c>
      <c r="F37" s="258" t="s">
        <v>28</v>
      </c>
      <c r="G37" s="24">
        <v>64.0</v>
      </c>
      <c r="H37" s="355">
        <v>3090.0</v>
      </c>
      <c r="I37" s="24" t="s">
        <v>30</v>
      </c>
      <c r="J37" s="27">
        <v>8.0</v>
      </c>
      <c r="K37" s="258" t="s">
        <v>43</v>
      </c>
      <c r="L37" s="258"/>
      <c r="M37" s="258"/>
      <c r="N37" s="258"/>
      <c r="O37" s="258"/>
      <c r="P37" s="258"/>
      <c r="Q37" s="258"/>
      <c r="R37" s="24">
        <v>320.98</v>
      </c>
      <c r="S37" s="258"/>
      <c r="T37" s="27"/>
      <c r="U37" s="27"/>
      <c r="V37" s="321"/>
      <c r="W37" s="258"/>
      <c r="X37" s="361"/>
      <c r="Y37" s="258"/>
      <c r="Z37" s="24"/>
      <c r="AA37" s="24"/>
      <c r="AD37" s="123"/>
      <c r="AE37" s="123"/>
      <c r="AF37" s="123"/>
      <c r="AG37" s="123"/>
      <c r="AH37" s="123"/>
      <c r="AI37" s="123"/>
      <c r="AJ37" s="123"/>
      <c r="AK37" s="123"/>
    </row>
    <row r="38">
      <c r="A38" s="354">
        <v>14.0</v>
      </c>
      <c r="B38" s="258" t="s">
        <v>26</v>
      </c>
      <c r="C38" s="258" t="s">
        <v>27</v>
      </c>
      <c r="D38" s="258" t="s">
        <v>27</v>
      </c>
      <c r="E38" s="258" t="s">
        <v>205</v>
      </c>
      <c r="F38" s="258" t="s">
        <v>28</v>
      </c>
      <c r="G38" s="24">
        <v>64.0</v>
      </c>
      <c r="H38" s="355">
        <v>3090.0</v>
      </c>
      <c r="I38" s="24" t="s">
        <v>30</v>
      </c>
      <c r="J38" s="27">
        <v>8.0</v>
      </c>
      <c r="K38" s="258" t="s">
        <v>44</v>
      </c>
      <c r="L38" s="258"/>
      <c r="M38" s="258"/>
      <c r="N38" s="258"/>
      <c r="O38" s="258"/>
      <c r="P38" s="258"/>
      <c r="Q38" s="258"/>
      <c r="R38" s="24">
        <v>26.92</v>
      </c>
      <c r="S38" s="258"/>
      <c r="T38" s="27"/>
      <c r="U38" s="27"/>
      <c r="V38" s="321"/>
      <c r="W38" s="258"/>
      <c r="X38" s="361"/>
      <c r="Y38" s="258"/>
      <c r="Z38" s="24"/>
      <c r="AA38" s="24"/>
      <c r="AD38" s="123"/>
      <c r="AE38" s="123"/>
      <c r="AF38" s="123"/>
      <c r="AG38" s="123"/>
      <c r="AH38" s="123"/>
      <c r="AI38" s="123"/>
      <c r="AJ38" s="123"/>
      <c r="AK38" s="123"/>
    </row>
    <row r="39">
      <c r="A39" s="354">
        <v>15.0</v>
      </c>
      <c r="B39" s="258" t="s">
        <v>26</v>
      </c>
      <c r="C39" s="258" t="s">
        <v>27</v>
      </c>
      <c r="D39" s="258" t="s">
        <v>27</v>
      </c>
      <c r="E39" s="258" t="s">
        <v>205</v>
      </c>
      <c r="F39" s="258" t="s">
        <v>28</v>
      </c>
      <c r="G39" s="24">
        <v>64.0</v>
      </c>
      <c r="H39" s="355">
        <v>3090.0</v>
      </c>
      <c r="I39" s="24" t="s">
        <v>30</v>
      </c>
      <c r="J39" s="27">
        <v>8.0</v>
      </c>
      <c r="K39" s="258" t="s">
        <v>45</v>
      </c>
      <c r="L39" s="258"/>
      <c r="M39" s="258"/>
      <c r="N39" s="258"/>
      <c r="O39" s="258"/>
      <c r="P39" s="258"/>
      <c r="Q39" s="258"/>
      <c r="R39" s="24">
        <v>28.18</v>
      </c>
      <c r="S39" s="258"/>
      <c r="T39" s="27"/>
      <c r="U39" s="27"/>
      <c r="V39" s="321"/>
      <c r="W39" s="258"/>
      <c r="X39" s="361"/>
      <c r="Y39" s="258"/>
      <c r="Z39" s="24"/>
      <c r="AA39" s="24"/>
      <c r="AD39" s="123"/>
      <c r="AE39" s="123"/>
      <c r="AF39" s="123"/>
      <c r="AG39" s="123"/>
      <c r="AH39" s="123"/>
      <c r="AI39" s="123"/>
      <c r="AJ39" s="123"/>
      <c r="AK39" s="123"/>
    </row>
    <row r="40">
      <c r="A40" s="354">
        <v>16.0</v>
      </c>
      <c r="B40" s="258" t="s">
        <v>26</v>
      </c>
      <c r="C40" s="258" t="s">
        <v>27</v>
      </c>
      <c r="D40" s="258" t="s">
        <v>27</v>
      </c>
      <c r="E40" s="258" t="s">
        <v>205</v>
      </c>
      <c r="F40" s="258" t="s">
        <v>28</v>
      </c>
      <c r="G40" s="24">
        <v>64.0</v>
      </c>
      <c r="H40" s="355">
        <v>3090.0</v>
      </c>
      <c r="I40" s="24" t="s">
        <v>30</v>
      </c>
      <c r="J40" s="27">
        <v>8.0</v>
      </c>
      <c r="K40" s="37" t="s">
        <v>46</v>
      </c>
      <c r="L40" s="258"/>
      <c r="M40" s="258"/>
      <c r="N40" s="258"/>
      <c r="O40" s="258"/>
      <c r="P40" s="258"/>
      <c r="Q40" s="258"/>
      <c r="R40" s="24">
        <v>193.05</v>
      </c>
      <c r="S40" s="37"/>
      <c r="T40" s="33"/>
      <c r="U40" s="33"/>
      <c r="V40" s="269"/>
      <c r="W40" s="27"/>
      <c r="X40" s="363"/>
      <c r="Y40" s="27"/>
      <c r="Z40" s="24"/>
      <c r="AA40" s="24"/>
      <c r="AB40" s="123"/>
      <c r="AC40" s="123"/>
      <c r="AD40" s="123"/>
      <c r="AE40" s="123"/>
      <c r="AF40" s="123"/>
      <c r="AG40" s="123"/>
      <c r="AH40" s="123"/>
      <c r="AI40" s="123"/>
      <c r="AJ40" s="123"/>
      <c r="AK40" s="123"/>
    </row>
    <row r="41">
      <c r="A41" s="354">
        <v>17.0</v>
      </c>
      <c r="B41" s="258" t="s">
        <v>26</v>
      </c>
      <c r="C41" s="258" t="s">
        <v>27</v>
      </c>
      <c r="D41" s="258" t="s">
        <v>27</v>
      </c>
      <c r="E41" s="258" t="s">
        <v>205</v>
      </c>
      <c r="F41" s="258" t="s">
        <v>28</v>
      </c>
      <c r="G41" s="24">
        <v>64.0</v>
      </c>
      <c r="H41" s="355">
        <v>3090.0</v>
      </c>
      <c r="I41" s="24" t="s">
        <v>30</v>
      </c>
      <c r="J41" s="27">
        <v>8.0</v>
      </c>
      <c r="K41" s="258" t="s">
        <v>47</v>
      </c>
      <c r="L41" s="258"/>
      <c r="M41" s="258"/>
      <c r="N41" s="258"/>
      <c r="O41" s="258"/>
      <c r="P41" s="258"/>
      <c r="Q41" s="258"/>
      <c r="R41" s="24">
        <v>65.29</v>
      </c>
      <c r="S41" s="258"/>
      <c r="T41" s="27"/>
      <c r="U41" s="27"/>
      <c r="V41" s="321"/>
      <c r="W41" s="258"/>
      <c r="X41" s="361"/>
      <c r="Y41" s="258"/>
      <c r="Z41" s="24"/>
      <c r="AA41" s="24"/>
      <c r="AD41" s="123"/>
      <c r="AE41" s="123"/>
      <c r="AF41" s="123"/>
      <c r="AG41" s="123"/>
      <c r="AH41" s="123"/>
      <c r="AI41" s="123"/>
      <c r="AJ41" s="123"/>
      <c r="AK41" s="123"/>
    </row>
    <row r="42">
      <c r="A42" s="354">
        <v>18.0</v>
      </c>
      <c r="B42" s="258" t="s">
        <v>26</v>
      </c>
      <c r="C42" s="258" t="s">
        <v>27</v>
      </c>
      <c r="D42" s="258" t="s">
        <v>27</v>
      </c>
      <c r="E42" s="258" t="s">
        <v>205</v>
      </c>
      <c r="F42" s="258" t="s">
        <v>28</v>
      </c>
      <c r="G42" s="24">
        <v>64.0</v>
      </c>
      <c r="H42" s="355">
        <v>3090.0</v>
      </c>
      <c r="I42" s="24" t="s">
        <v>30</v>
      </c>
      <c r="J42" s="27">
        <v>8.0</v>
      </c>
      <c r="K42" s="258" t="s">
        <v>48</v>
      </c>
      <c r="L42" s="258"/>
      <c r="M42" s="258"/>
      <c r="N42" s="258"/>
      <c r="O42" s="258"/>
      <c r="P42" s="258"/>
      <c r="Q42" s="258"/>
      <c r="R42" s="24">
        <v>116.73</v>
      </c>
      <c r="S42" s="258"/>
      <c r="T42" s="27"/>
      <c r="U42" s="27"/>
      <c r="V42" s="321"/>
      <c r="W42" s="258"/>
      <c r="X42" s="361"/>
      <c r="Y42" s="258"/>
      <c r="Z42" s="24"/>
      <c r="AA42" s="24"/>
      <c r="AD42" s="123"/>
      <c r="AE42" s="123"/>
      <c r="AF42" s="123"/>
      <c r="AG42" s="123"/>
      <c r="AH42" s="123"/>
      <c r="AI42" s="123"/>
      <c r="AJ42" s="123"/>
      <c r="AK42" s="123"/>
    </row>
    <row r="43">
      <c r="A43" s="354">
        <v>19.0</v>
      </c>
      <c r="B43" s="258" t="s">
        <v>26</v>
      </c>
      <c r="C43" s="258" t="s">
        <v>27</v>
      </c>
      <c r="D43" s="258" t="s">
        <v>27</v>
      </c>
      <c r="E43" s="258" t="s">
        <v>205</v>
      </c>
      <c r="F43" s="258" t="s">
        <v>28</v>
      </c>
      <c r="G43" s="24">
        <v>64.0</v>
      </c>
      <c r="H43" s="355">
        <v>3090.0</v>
      </c>
      <c r="I43" s="24" t="s">
        <v>30</v>
      </c>
      <c r="J43" s="27">
        <v>8.0</v>
      </c>
      <c r="K43" s="258" t="s">
        <v>49</v>
      </c>
      <c r="L43" s="258"/>
      <c r="M43" s="258"/>
      <c r="N43" s="258"/>
      <c r="O43" s="258"/>
      <c r="P43" s="258"/>
      <c r="Q43" s="258"/>
      <c r="R43" s="24">
        <v>166.57</v>
      </c>
      <c r="S43" s="258"/>
      <c r="T43" s="27"/>
      <c r="U43" s="27"/>
      <c r="V43" s="321"/>
      <c r="W43" s="258"/>
      <c r="X43" s="361"/>
      <c r="Y43" s="258"/>
      <c r="Z43" s="24"/>
      <c r="AA43" s="24"/>
      <c r="AD43" s="123"/>
      <c r="AE43" s="123"/>
      <c r="AF43" s="123"/>
      <c r="AG43" s="123"/>
      <c r="AH43" s="123"/>
      <c r="AI43" s="123"/>
      <c r="AJ43" s="123"/>
      <c r="AK43" s="123"/>
    </row>
    <row r="44">
      <c r="A44" s="354">
        <v>20.0</v>
      </c>
      <c r="B44" s="258" t="s">
        <v>26</v>
      </c>
      <c r="C44" s="258" t="s">
        <v>27</v>
      </c>
      <c r="D44" s="258" t="s">
        <v>27</v>
      </c>
      <c r="E44" s="258" t="s">
        <v>205</v>
      </c>
      <c r="F44" s="258" t="s">
        <v>28</v>
      </c>
      <c r="G44" s="24">
        <v>64.0</v>
      </c>
      <c r="H44" s="355">
        <v>3090.0</v>
      </c>
      <c r="I44" s="24" t="s">
        <v>30</v>
      </c>
      <c r="J44" s="27">
        <v>8.0</v>
      </c>
      <c r="K44" s="258" t="s">
        <v>50</v>
      </c>
      <c r="L44" s="258"/>
      <c r="M44" s="258"/>
      <c r="N44" s="258"/>
      <c r="O44" s="258"/>
      <c r="P44" s="258"/>
      <c r="Q44" s="258"/>
      <c r="R44" s="24">
        <v>95.92</v>
      </c>
      <c r="S44" s="258"/>
      <c r="T44" s="27"/>
      <c r="U44" s="27"/>
      <c r="V44" s="321"/>
      <c r="W44" s="258"/>
      <c r="X44" s="361"/>
      <c r="Y44" s="258"/>
      <c r="Z44" s="24"/>
      <c r="AA44" s="24"/>
      <c r="AD44" s="123"/>
      <c r="AE44" s="123"/>
      <c r="AF44" s="123"/>
      <c r="AG44" s="123"/>
      <c r="AH44" s="123"/>
      <c r="AI44" s="123"/>
      <c r="AJ44" s="123"/>
      <c r="AK44" s="123"/>
    </row>
    <row r="45">
      <c r="A45" s="354">
        <v>21.0</v>
      </c>
      <c r="B45" s="258" t="s">
        <v>26</v>
      </c>
      <c r="C45" s="258" t="s">
        <v>27</v>
      </c>
      <c r="D45" s="258" t="s">
        <v>27</v>
      </c>
      <c r="E45" s="258" t="s">
        <v>205</v>
      </c>
      <c r="F45" s="258" t="s">
        <v>28</v>
      </c>
      <c r="G45" s="24">
        <v>64.0</v>
      </c>
      <c r="H45" s="355">
        <v>3090.0</v>
      </c>
      <c r="I45" s="24" t="s">
        <v>30</v>
      </c>
      <c r="J45" s="27">
        <v>8.0</v>
      </c>
      <c r="K45" s="258" t="s">
        <v>51</v>
      </c>
      <c r="L45" s="258"/>
      <c r="M45" s="258"/>
      <c r="N45" s="258"/>
      <c r="O45" s="258"/>
      <c r="P45" s="258"/>
      <c r="Q45" s="258"/>
      <c r="R45" s="24"/>
      <c r="S45" s="258"/>
      <c r="T45" s="27"/>
      <c r="U45" s="27"/>
      <c r="V45" s="321"/>
      <c r="W45" s="258"/>
      <c r="X45" s="361"/>
      <c r="Y45" s="258"/>
      <c r="Z45" s="24"/>
      <c r="AA45" s="24"/>
      <c r="AD45" s="123"/>
      <c r="AE45" s="123"/>
      <c r="AF45" s="123"/>
      <c r="AG45" s="123"/>
      <c r="AH45" s="123"/>
      <c r="AI45" s="123"/>
      <c r="AJ45" s="123"/>
      <c r="AK45" s="123"/>
    </row>
    <row r="46">
      <c r="A46" s="354">
        <v>22.0</v>
      </c>
      <c r="B46" s="258" t="s">
        <v>26</v>
      </c>
      <c r="C46" s="258" t="s">
        <v>27</v>
      </c>
      <c r="D46" s="258" t="s">
        <v>27</v>
      </c>
      <c r="E46" s="258" t="s">
        <v>205</v>
      </c>
      <c r="F46" s="258" t="s">
        <v>28</v>
      </c>
      <c r="G46" s="24">
        <v>64.0</v>
      </c>
      <c r="H46" s="355">
        <v>3090.0</v>
      </c>
      <c r="I46" s="24" t="s">
        <v>30</v>
      </c>
      <c r="J46" s="27">
        <v>8.0</v>
      </c>
      <c r="K46" s="263" t="s">
        <v>52</v>
      </c>
      <c r="L46" s="258"/>
      <c r="M46" s="258"/>
      <c r="N46" s="258"/>
      <c r="O46" s="258"/>
      <c r="P46" s="258"/>
      <c r="Q46" s="258"/>
      <c r="R46" s="24"/>
      <c r="S46" s="263"/>
      <c r="T46" s="265"/>
      <c r="U46" s="265"/>
      <c r="V46" s="271"/>
      <c r="W46" s="263"/>
      <c r="X46" s="362"/>
      <c r="Y46" s="132" t="s">
        <v>207</v>
      </c>
      <c r="Z46" s="24"/>
      <c r="AA46" s="24"/>
      <c r="AD46" s="123"/>
      <c r="AE46" s="123"/>
      <c r="AF46" s="123"/>
      <c r="AG46" s="123"/>
      <c r="AH46" s="123"/>
      <c r="AI46" s="123"/>
      <c r="AJ46" s="123"/>
      <c r="AK46" s="123"/>
    </row>
    <row r="47">
      <c r="A47" s="354">
        <v>45.0</v>
      </c>
      <c r="B47" s="258" t="s">
        <v>26</v>
      </c>
      <c r="C47" s="258" t="s">
        <v>27</v>
      </c>
      <c r="D47" s="258" t="s">
        <v>27</v>
      </c>
      <c r="E47" s="258" t="s">
        <v>205</v>
      </c>
      <c r="F47" s="258" t="s">
        <v>28</v>
      </c>
      <c r="G47" s="24">
        <v>64.0</v>
      </c>
      <c r="H47" s="24" t="s">
        <v>29</v>
      </c>
      <c r="I47" s="24" t="s">
        <v>30</v>
      </c>
      <c r="J47" s="27">
        <v>8.0</v>
      </c>
      <c r="K47" s="258" t="s">
        <v>31</v>
      </c>
      <c r="L47" s="258"/>
      <c r="M47" s="258"/>
      <c r="N47" s="258"/>
      <c r="O47" s="258"/>
      <c r="P47" s="258"/>
      <c r="Q47" s="258"/>
      <c r="R47" s="24">
        <v>111.11</v>
      </c>
      <c r="S47" s="255"/>
      <c r="T47" s="27"/>
      <c r="U47" s="27"/>
      <c r="V47" s="321"/>
      <c r="W47" s="258"/>
      <c r="X47" s="273"/>
      <c r="Y47" s="260"/>
      <c r="AD47" s="123"/>
      <c r="AE47" s="123"/>
      <c r="AF47" s="123"/>
      <c r="AG47" s="123"/>
      <c r="AH47" s="123"/>
      <c r="AI47" s="123"/>
      <c r="AJ47" s="123"/>
      <c r="AK47" s="123"/>
    </row>
    <row r="48">
      <c r="A48" s="354">
        <v>46.0</v>
      </c>
      <c r="B48" s="258" t="s">
        <v>26</v>
      </c>
      <c r="C48" s="258" t="s">
        <v>27</v>
      </c>
      <c r="D48" s="258" t="s">
        <v>27</v>
      </c>
      <c r="E48" s="258" t="s">
        <v>205</v>
      </c>
      <c r="F48" s="258" t="s">
        <v>28</v>
      </c>
      <c r="G48" s="24">
        <v>64.0</v>
      </c>
      <c r="H48" s="24" t="s">
        <v>29</v>
      </c>
      <c r="I48" s="24" t="s">
        <v>30</v>
      </c>
      <c r="J48" s="27">
        <v>8.0</v>
      </c>
      <c r="K48" s="258" t="s">
        <v>32</v>
      </c>
      <c r="L48" s="258"/>
      <c r="M48" s="258"/>
      <c r="N48" s="258"/>
      <c r="O48" s="258"/>
      <c r="P48" s="258"/>
      <c r="Q48" s="258"/>
      <c r="R48" s="24">
        <v>131.74</v>
      </c>
      <c r="S48" s="255"/>
      <c r="T48" s="27"/>
      <c r="U48" s="27"/>
      <c r="V48" s="321"/>
      <c r="W48" s="258"/>
      <c r="X48" s="273"/>
      <c r="Y48" s="258"/>
      <c r="AD48" s="123"/>
      <c r="AE48" s="123"/>
      <c r="AF48" s="123"/>
      <c r="AG48" s="123"/>
      <c r="AH48" s="123"/>
      <c r="AI48" s="123"/>
      <c r="AJ48" s="123"/>
      <c r="AK48" s="123"/>
    </row>
    <row r="49">
      <c r="A49" s="354">
        <v>47.0</v>
      </c>
      <c r="B49" s="258" t="s">
        <v>26</v>
      </c>
      <c r="C49" s="258" t="s">
        <v>27</v>
      </c>
      <c r="D49" s="258" t="s">
        <v>27</v>
      </c>
      <c r="E49" s="258" t="s">
        <v>205</v>
      </c>
      <c r="F49" s="258" t="s">
        <v>28</v>
      </c>
      <c r="G49" s="24">
        <v>64.0</v>
      </c>
      <c r="H49" s="24" t="s">
        <v>29</v>
      </c>
      <c r="I49" s="24" t="s">
        <v>30</v>
      </c>
      <c r="J49" s="27">
        <v>8.0</v>
      </c>
      <c r="K49" s="258" t="s">
        <v>33</v>
      </c>
      <c r="L49" s="258"/>
      <c r="M49" s="258"/>
      <c r="N49" s="258"/>
      <c r="O49" s="258"/>
      <c r="P49" s="258"/>
      <c r="Q49" s="258"/>
      <c r="R49" s="354">
        <v>63.78</v>
      </c>
      <c r="S49" s="255"/>
      <c r="T49" s="27"/>
      <c r="U49" s="27"/>
      <c r="V49" s="321"/>
      <c r="W49" s="258"/>
      <c r="X49" s="273"/>
      <c r="Y49" s="258"/>
      <c r="AD49" s="123"/>
      <c r="AE49" s="123"/>
      <c r="AF49" s="123"/>
      <c r="AG49" s="123"/>
      <c r="AH49" s="123"/>
      <c r="AI49" s="123"/>
      <c r="AJ49" s="123"/>
      <c r="AK49" s="123"/>
    </row>
    <row r="50">
      <c r="A50" s="354">
        <v>48.0</v>
      </c>
      <c r="B50" s="258" t="s">
        <v>26</v>
      </c>
      <c r="C50" s="258" t="s">
        <v>27</v>
      </c>
      <c r="D50" s="258" t="s">
        <v>27</v>
      </c>
      <c r="E50" s="258" t="s">
        <v>205</v>
      </c>
      <c r="F50" s="258" t="s">
        <v>28</v>
      </c>
      <c r="G50" s="24">
        <v>64.0</v>
      </c>
      <c r="H50" s="24" t="s">
        <v>29</v>
      </c>
      <c r="I50" s="24" t="s">
        <v>30</v>
      </c>
      <c r="J50" s="27">
        <v>8.0</v>
      </c>
      <c r="K50" s="258" t="s">
        <v>34</v>
      </c>
      <c r="L50" s="258"/>
      <c r="M50" s="258"/>
      <c r="N50" s="258"/>
      <c r="O50" s="258"/>
      <c r="P50" s="258"/>
      <c r="Q50" s="258"/>
      <c r="R50" s="24">
        <v>74.28</v>
      </c>
      <c r="S50" s="255"/>
      <c r="T50" s="27"/>
      <c r="U50" s="27"/>
      <c r="V50" s="321"/>
      <c r="W50" s="258"/>
      <c r="X50" s="273"/>
      <c r="Y50" s="258"/>
      <c r="AD50" s="123"/>
      <c r="AE50" s="123"/>
      <c r="AF50" s="123"/>
      <c r="AG50" s="123"/>
      <c r="AH50" s="123"/>
      <c r="AI50" s="123"/>
      <c r="AJ50" s="123"/>
      <c r="AK50" s="123"/>
    </row>
    <row r="51">
      <c r="A51" s="354">
        <v>49.0</v>
      </c>
      <c r="B51" s="258" t="s">
        <v>26</v>
      </c>
      <c r="C51" s="258" t="s">
        <v>27</v>
      </c>
      <c r="D51" s="258" t="s">
        <v>27</v>
      </c>
      <c r="E51" s="258" t="s">
        <v>205</v>
      </c>
      <c r="F51" s="258" t="s">
        <v>28</v>
      </c>
      <c r="G51" s="24">
        <v>64.0</v>
      </c>
      <c r="H51" s="24" t="s">
        <v>29</v>
      </c>
      <c r="I51" s="24" t="s">
        <v>30</v>
      </c>
      <c r="J51" s="27">
        <v>8.0</v>
      </c>
      <c r="K51" s="258" t="s">
        <v>35</v>
      </c>
      <c r="L51" s="258"/>
      <c r="M51" s="258"/>
      <c r="N51" s="258"/>
      <c r="O51" s="258"/>
      <c r="P51" s="258"/>
      <c r="Q51" s="258"/>
      <c r="R51" s="24">
        <v>106.8</v>
      </c>
      <c r="S51" s="255"/>
      <c r="T51" s="27"/>
      <c r="U51" s="27"/>
      <c r="V51" s="321"/>
      <c r="W51" s="258"/>
      <c r="X51" s="273"/>
      <c r="Y51" s="258"/>
      <c r="AD51" s="123"/>
      <c r="AE51" s="123"/>
      <c r="AF51" s="123"/>
      <c r="AG51" s="123"/>
      <c r="AH51" s="123"/>
      <c r="AI51" s="123"/>
      <c r="AJ51" s="123"/>
      <c r="AK51" s="123"/>
    </row>
    <row r="52">
      <c r="A52" s="354">
        <v>50.0</v>
      </c>
      <c r="B52" s="258" t="s">
        <v>26</v>
      </c>
      <c r="C52" s="258" t="s">
        <v>27</v>
      </c>
      <c r="D52" s="258" t="s">
        <v>27</v>
      </c>
      <c r="E52" s="258" t="s">
        <v>205</v>
      </c>
      <c r="F52" s="258" t="s">
        <v>28</v>
      </c>
      <c r="G52" s="24">
        <v>64.0</v>
      </c>
      <c r="H52" s="24" t="s">
        <v>29</v>
      </c>
      <c r="I52" s="24" t="s">
        <v>30</v>
      </c>
      <c r="J52" s="27">
        <v>8.0</v>
      </c>
      <c r="K52" s="258" t="s">
        <v>36</v>
      </c>
      <c r="L52" s="258"/>
      <c r="M52" s="258"/>
      <c r="N52" s="258"/>
      <c r="O52" s="258"/>
      <c r="P52" s="258"/>
      <c r="Q52" s="258"/>
      <c r="R52" s="24">
        <v>37.14</v>
      </c>
      <c r="S52" s="255"/>
      <c r="T52" s="27"/>
      <c r="U52" s="27"/>
      <c r="V52" s="321"/>
      <c r="W52" s="258"/>
      <c r="X52" s="273"/>
      <c r="Y52" s="258"/>
      <c r="AD52" s="123"/>
      <c r="AE52" s="123"/>
      <c r="AF52" s="123"/>
      <c r="AG52" s="123"/>
      <c r="AH52" s="123"/>
      <c r="AI52" s="123"/>
      <c r="AJ52" s="123"/>
      <c r="AK52" s="123"/>
    </row>
    <row r="53">
      <c r="A53" s="354">
        <v>51.0</v>
      </c>
      <c r="B53" s="258" t="s">
        <v>26</v>
      </c>
      <c r="C53" s="258" t="s">
        <v>27</v>
      </c>
      <c r="D53" s="258" t="s">
        <v>27</v>
      </c>
      <c r="E53" s="258" t="s">
        <v>205</v>
      </c>
      <c r="F53" s="258" t="s">
        <v>28</v>
      </c>
      <c r="G53" s="24">
        <v>64.0</v>
      </c>
      <c r="H53" s="24" t="s">
        <v>29</v>
      </c>
      <c r="I53" s="24" t="s">
        <v>30</v>
      </c>
      <c r="J53" s="27">
        <v>8.0</v>
      </c>
      <c r="K53" s="258" t="s">
        <v>37</v>
      </c>
      <c r="L53" s="258"/>
      <c r="M53" s="258"/>
      <c r="N53" s="258"/>
      <c r="O53" s="258"/>
      <c r="P53" s="258"/>
      <c r="Q53" s="258"/>
      <c r="R53" s="24">
        <v>146.75</v>
      </c>
      <c r="S53" s="255"/>
      <c r="T53" s="27"/>
      <c r="U53" s="27"/>
      <c r="V53" s="321"/>
      <c r="W53" s="258"/>
      <c r="X53" s="273"/>
      <c r="Y53" s="258"/>
      <c r="AD53" s="123"/>
      <c r="AE53" s="123"/>
      <c r="AF53" s="123"/>
      <c r="AG53" s="123"/>
      <c r="AH53" s="123"/>
      <c r="AI53" s="123"/>
      <c r="AJ53" s="123"/>
      <c r="AK53" s="123"/>
    </row>
    <row r="54">
      <c r="A54" s="354">
        <v>52.0</v>
      </c>
      <c r="B54" s="258" t="s">
        <v>26</v>
      </c>
      <c r="C54" s="258" t="s">
        <v>27</v>
      </c>
      <c r="D54" s="258" t="s">
        <v>27</v>
      </c>
      <c r="E54" s="258" t="s">
        <v>205</v>
      </c>
      <c r="F54" s="258" t="s">
        <v>28</v>
      </c>
      <c r="G54" s="24">
        <v>64.0</v>
      </c>
      <c r="H54" s="24" t="s">
        <v>29</v>
      </c>
      <c r="I54" s="24" t="s">
        <v>30</v>
      </c>
      <c r="J54" s="27">
        <v>8.0</v>
      </c>
      <c r="K54" s="258" t="s">
        <v>38</v>
      </c>
      <c r="L54" s="258"/>
      <c r="M54" s="258"/>
      <c r="N54" s="258"/>
      <c r="O54" s="258"/>
      <c r="P54" s="258"/>
      <c r="Q54" s="258"/>
      <c r="R54" s="24">
        <v>143.06</v>
      </c>
      <c r="S54" s="255"/>
      <c r="T54" s="27"/>
      <c r="U54" s="27"/>
      <c r="V54" s="321"/>
      <c r="W54" s="258"/>
      <c r="X54" s="273"/>
      <c r="Y54" s="258"/>
      <c r="AD54" s="123"/>
      <c r="AE54" s="123"/>
      <c r="AF54" s="123"/>
      <c r="AG54" s="123"/>
      <c r="AH54" s="123"/>
      <c r="AI54" s="123"/>
      <c r="AJ54" s="123"/>
      <c r="AK54" s="123"/>
    </row>
    <row r="55">
      <c r="A55" s="354">
        <v>53.0</v>
      </c>
      <c r="B55" s="258" t="s">
        <v>26</v>
      </c>
      <c r="C55" s="258" t="s">
        <v>27</v>
      </c>
      <c r="D55" s="258" t="s">
        <v>27</v>
      </c>
      <c r="E55" s="258" t="s">
        <v>205</v>
      </c>
      <c r="F55" s="258" t="s">
        <v>28</v>
      </c>
      <c r="G55" s="24">
        <v>64.0</v>
      </c>
      <c r="H55" s="24" t="s">
        <v>29</v>
      </c>
      <c r="I55" s="24" t="s">
        <v>30</v>
      </c>
      <c r="J55" s="27">
        <v>8.0</v>
      </c>
      <c r="K55" s="258" t="s">
        <v>39</v>
      </c>
      <c r="L55" s="258"/>
      <c r="M55" s="258"/>
      <c r="N55" s="258"/>
      <c r="O55" s="258"/>
      <c r="P55" s="258"/>
      <c r="Q55" s="258"/>
      <c r="R55" s="24">
        <v>225.45</v>
      </c>
      <c r="S55" s="255"/>
      <c r="T55" s="27"/>
      <c r="U55" s="27"/>
      <c r="V55" s="321"/>
      <c r="W55" s="258"/>
      <c r="X55" s="273"/>
      <c r="Y55" s="258"/>
      <c r="AD55" s="123"/>
      <c r="AE55" s="123"/>
      <c r="AF55" s="123"/>
      <c r="AG55" s="123"/>
      <c r="AH55" s="123"/>
      <c r="AI55" s="123"/>
      <c r="AJ55" s="123"/>
      <c r="AK55" s="123"/>
    </row>
    <row r="56">
      <c r="A56" s="354">
        <v>54.0</v>
      </c>
      <c r="B56" s="258" t="s">
        <v>26</v>
      </c>
      <c r="C56" s="258" t="s">
        <v>27</v>
      </c>
      <c r="D56" s="258" t="s">
        <v>27</v>
      </c>
      <c r="E56" s="258" t="s">
        <v>205</v>
      </c>
      <c r="F56" s="258" t="s">
        <v>28</v>
      </c>
      <c r="G56" s="24">
        <v>64.0</v>
      </c>
      <c r="H56" s="24" t="s">
        <v>29</v>
      </c>
      <c r="I56" s="24" t="s">
        <v>30</v>
      </c>
      <c r="J56" s="27">
        <v>8.0</v>
      </c>
      <c r="K56" s="258" t="s">
        <v>40</v>
      </c>
      <c r="L56" s="258"/>
      <c r="M56" s="258"/>
      <c r="N56" s="258"/>
      <c r="O56" s="258"/>
      <c r="P56" s="258"/>
      <c r="Q56" s="258"/>
      <c r="R56" s="24">
        <v>149.52</v>
      </c>
      <c r="S56" s="255"/>
      <c r="T56" s="27"/>
      <c r="U56" s="27"/>
      <c r="V56" s="321"/>
      <c r="W56" s="258"/>
      <c r="X56" s="273"/>
      <c r="Y56" s="258"/>
      <c r="AD56" s="123"/>
      <c r="AE56" s="123"/>
      <c r="AF56" s="123"/>
      <c r="AG56" s="123"/>
      <c r="AH56" s="123"/>
      <c r="AI56" s="123"/>
      <c r="AJ56" s="123"/>
      <c r="AK56" s="123"/>
    </row>
    <row r="57">
      <c r="A57" s="354">
        <v>55.0</v>
      </c>
      <c r="B57" s="258" t="s">
        <v>26</v>
      </c>
      <c r="C57" s="258" t="s">
        <v>27</v>
      </c>
      <c r="D57" s="258" t="s">
        <v>27</v>
      </c>
      <c r="E57" s="258" t="s">
        <v>205</v>
      </c>
      <c r="F57" s="258" t="s">
        <v>28</v>
      </c>
      <c r="G57" s="24">
        <v>64.0</v>
      </c>
      <c r="H57" s="24" t="s">
        <v>29</v>
      </c>
      <c r="I57" s="24" t="s">
        <v>30</v>
      </c>
      <c r="J57" s="27">
        <v>8.0</v>
      </c>
      <c r="K57" s="263" t="s">
        <v>41</v>
      </c>
      <c r="L57" s="258"/>
      <c r="M57" s="258"/>
      <c r="N57" s="258"/>
      <c r="O57" s="258"/>
      <c r="P57" s="258"/>
      <c r="Q57" s="258"/>
      <c r="R57" s="24"/>
      <c r="S57" s="265"/>
      <c r="T57" s="265"/>
      <c r="U57" s="265"/>
      <c r="V57" s="266"/>
      <c r="W57" s="132"/>
      <c r="X57" s="274"/>
      <c r="Y57" s="132" t="s">
        <v>206</v>
      </c>
      <c r="AD57" s="123"/>
      <c r="AE57" s="123"/>
      <c r="AF57" s="123"/>
      <c r="AG57" s="123"/>
      <c r="AH57" s="123"/>
      <c r="AI57" s="123"/>
      <c r="AJ57" s="123"/>
      <c r="AK57" s="123"/>
    </row>
    <row r="58">
      <c r="A58" s="354">
        <v>56.0</v>
      </c>
      <c r="B58" s="258" t="s">
        <v>26</v>
      </c>
      <c r="C58" s="258" t="s">
        <v>27</v>
      </c>
      <c r="D58" s="258" t="s">
        <v>27</v>
      </c>
      <c r="E58" s="258" t="s">
        <v>205</v>
      </c>
      <c r="F58" s="258" t="s">
        <v>28</v>
      </c>
      <c r="G58" s="24">
        <v>64.0</v>
      </c>
      <c r="H58" s="24" t="s">
        <v>29</v>
      </c>
      <c r="I58" s="24" t="s">
        <v>30</v>
      </c>
      <c r="J58" s="27">
        <v>8.0</v>
      </c>
      <c r="K58" s="258" t="s">
        <v>42</v>
      </c>
      <c r="L58" s="258"/>
      <c r="M58" s="258"/>
      <c r="N58" s="258"/>
      <c r="O58" s="258"/>
      <c r="P58" s="258"/>
      <c r="Q58" s="258"/>
      <c r="R58" s="24">
        <v>84.43</v>
      </c>
      <c r="S58" s="255"/>
      <c r="T58" s="27"/>
      <c r="U58" s="27"/>
      <c r="V58" s="321"/>
      <c r="W58" s="258"/>
      <c r="X58" s="273"/>
      <c r="Y58" s="258"/>
      <c r="AD58" s="123"/>
      <c r="AE58" s="123"/>
      <c r="AF58" s="123"/>
      <c r="AG58" s="123"/>
      <c r="AH58" s="123"/>
      <c r="AI58" s="123"/>
      <c r="AJ58" s="123"/>
      <c r="AK58" s="123"/>
    </row>
    <row r="59">
      <c r="A59" s="354">
        <v>57.0</v>
      </c>
      <c r="B59" s="258" t="s">
        <v>26</v>
      </c>
      <c r="C59" s="258" t="s">
        <v>27</v>
      </c>
      <c r="D59" s="258" t="s">
        <v>27</v>
      </c>
      <c r="E59" s="258" t="s">
        <v>205</v>
      </c>
      <c r="F59" s="258" t="s">
        <v>28</v>
      </c>
      <c r="G59" s="24">
        <v>64.0</v>
      </c>
      <c r="H59" s="24" t="s">
        <v>29</v>
      </c>
      <c r="I59" s="24" t="s">
        <v>30</v>
      </c>
      <c r="J59" s="27">
        <v>8.0</v>
      </c>
      <c r="K59" s="258" t="s">
        <v>43</v>
      </c>
      <c r="L59" s="258"/>
      <c r="M59" s="258"/>
      <c r="N59" s="258"/>
      <c r="O59" s="258"/>
      <c r="P59" s="258"/>
      <c r="Q59" s="258"/>
      <c r="R59" s="24">
        <v>756.05</v>
      </c>
      <c r="S59" s="255"/>
      <c r="T59" s="27"/>
      <c r="U59" s="27"/>
      <c r="V59" s="321"/>
      <c r="W59" s="258"/>
      <c r="X59" s="273"/>
      <c r="Y59" s="258"/>
      <c r="AD59" s="123"/>
      <c r="AE59" s="123"/>
      <c r="AF59" s="123"/>
      <c r="AG59" s="123"/>
      <c r="AH59" s="123"/>
      <c r="AI59" s="123"/>
      <c r="AJ59" s="123"/>
      <c r="AK59" s="123"/>
    </row>
    <row r="60">
      <c r="A60" s="354">
        <v>58.0</v>
      </c>
      <c r="B60" s="258" t="s">
        <v>26</v>
      </c>
      <c r="C60" s="258" t="s">
        <v>27</v>
      </c>
      <c r="D60" s="258" t="s">
        <v>27</v>
      </c>
      <c r="E60" s="258" t="s">
        <v>205</v>
      </c>
      <c r="F60" s="258" t="s">
        <v>28</v>
      </c>
      <c r="G60" s="24">
        <v>64.0</v>
      </c>
      <c r="H60" s="24" t="s">
        <v>29</v>
      </c>
      <c r="I60" s="24" t="s">
        <v>30</v>
      </c>
      <c r="J60" s="27">
        <v>8.0</v>
      </c>
      <c r="K60" s="258" t="s">
        <v>44</v>
      </c>
      <c r="L60" s="258"/>
      <c r="M60" s="258"/>
      <c r="N60" s="258"/>
      <c r="O60" s="258"/>
      <c r="P60" s="258"/>
      <c r="Q60" s="258"/>
      <c r="R60" s="24">
        <v>60.74</v>
      </c>
      <c r="S60" s="255"/>
      <c r="T60" s="27"/>
      <c r="U60" s="27"/>
      <c r="V60" s="321"/>
      <c r="W60" s="258"/>
      <c r="X60" s="273"/>
      <c r="Y60" s="258"/>
      <c r="AD60" s="123"/>
      <c r="AE60" s="123"/>
      <c r="AF60" s="123"/>
      <c r="AG60" s="123"/>
      <c r="AH60" s="123"/>
      <c r="AI60" s="123"/>
      <c r="AJ60" s="123"/>
      <c r="AK60" s="123"/>
    </row>
    <row r="61">
      <c r="A61" s="354">
        <v>59.0</v>
      </c>
      <c r="B61" s="258" t="s">
        <v>26</v>
      </c>
      <c r="C61" s="258" t="s">
        <v>27</v>
      </c>
      <c r="D61" s="258" t="s">
        <v>27</v>
      </c>
      <c r="E61" s="258" t="s">
        <v>205</v>
      </c>
      <c r="F61" s="258" t="s">
        <v>28</v>
      </c>
      <c r="G61" s="24">
        <v>64.0</v>
      </c>
      <c r="H61" s="24" t="s">
        <v>29</v>
      </c>
      <c r="I61" s="24" t="s">
        <v>30</v>
      </c>
      <c r="J61" s="27">
        <v>8.0</v>
      </c>
      <c r="K61" s="258" t="s">
        <v>45</v>
      </c>
      <c r="L61" s="258"/>
      <c r="M61" s="258"/>
      <c r="N61" s="258"/>
      <c r="O61" s="258"/>
      <c r="P61" s="258"/>
      <c r="Q61" s="258"/>
      <c r="R61" s="24">
        <v>81.62</v>
      </c>
      <c r="S61" s="255"/>
      <c r="T61" s="27"/>
      <c r="U61" s="27"/>
      <c r="V61" s="321"/>
      <c r="W61" s="258"/>
      <c r="X61" s="273"/>
      <c r="Y61" s="258"/>
      <c r="AD61" s="123"/>
      <c r="AE61" s="123"/>
      <c r="AF61" s="123"/>
      <c r="AG61" s="123"/>
      <c r="AH61" s="123"/>
      <c r="AI61" s="123"/>
      <c r="AJ61" s="123"/>
      <c r="AK61" s="123"/>
    </row>
    <row r="62">
      <c r="A62" s="354">
        <v>60.0</v>
      </c>
      <c r="B62" s="258" t="s">
        <v>26</v>
      </c>
      <c r="C62" s="258" t="s">
        <v>27</v>
      </c>
      <c r="D62" s="258" t="s">
        <v>27</v>
      </c>
      <c r="E62" s="258" t="s">
        <v>205</v>
      </c>
      <c r="F62" s="258" t="s">
        <v>28</v>
      </c>
      <c r="G62" s="24">
        <v>64.0</v>
      </c>
      <c r="H62" s="24" t="s">
        <v>29</v>
      </c>
      <c r="I62" s="24" t="s">
        <v>30</v>
      </c>
      <c r="J62" s="27">
        <v>8.0</v>
      </c>
      <c r="K62" s="37" t="s">
        <v>46</v>
      </c>
      <c r="L62" s="258"/>
      <c r="M62" s="258"/>
      <c r="N62" s="258"/>
      <c r="O62" s="258"/>
      <c r="P62" s="258"/>
      <c r="Q62" s="258"/>
      <c r="R62" s="24">
        <v>343.9</v>
      </c>
      <c r="S62" s="33"/>
      <c r="T62" s="33"/>
      <c r="U62" s="33"/>
      <c r="V62" s="269"/>
      <c r="W62" s="27"/>
      <c r="X62" s="275"/>
      <c r="Y62" s="27"/>
      <c r="Z62" s="123"/>
      <c r="AA62" s="123"/>
      <c r="AB62" s="123"/>
      <c r="AC62" s="123"/>
      <c r="AD62" s="123"/>
      <c r="AE62" s="123"/>
      <c r="AF62" s="123"/>
      <c r="AG62" s="123"/>
      <c r="AH62" s="123"/>
      <c r="AI62" s="123"/>
      <c r="AJ62" s="123"/>
      <c r="AK62" s="123"/>
    </row>
    <row r="63">
      <c r="A63" s="354">
        <v>61.0</v>
      </c>
      <c r="B63" s="258" t="s">
        <v>26</v>
      </c>
      <c r="C63" s="258" t="s">
        <v>27</v>
      </c>
      <c r="D63" s="258" t="s">
        <v>27</v>
      </c>
      <c r="E63" s="258" t="s">
        <v>205</v>
      </c>
      <c r="F63" s="258" t="s">
        <v>28</v>
      </c>
      <c r="G63" s="24">
        <v>64.0</v>
      </c>
      <c r="H63" s="24" t="s">
        <v>29</v>
      </c>
      <c r="I63" s="24" t="s">
        <v>30</v>
      </c>
      <c r="J63" s="27">
        <v>8.0</v>
      </c>
      <c r="K63" s="258" t="s">
        <v>47</v>
      </c>
      <c r="L63" s="258"/>
      <c r="M63" s="258"/>
      <c r="N63" s="258"/>
      <c r="O63" s="258"/>
      <c r="P63" s="258"/>
      <c r="Q63" s="258"/>
      <c r="R63" s="24">
        <v>107.63</v>
      </c>
      <c r="S63" s="255"/>
      <c r="T63" s="27"/>
      <c r="U63" s="27"/>
      <c r="V63" s="321"/>
      <c r="W63" s="258"/>
      <c r="X63" s="273"/>
      <c r="Y63" s="258"/>
      <c r="AD63" s="123"/>
      <c r="AE63" s="123"/>
      <c r="AF63" s="123"/>
      <c r="AG63" s="123"/>
      <c r="AH63" s="123"/>
      <c r="AI63" s="123"/>
      <c r="AJ63" s="123"/>
      <c r="AK63" s="123"/>
    </row>
    <row r="64">
      <c r="A64" s="354">
        <v>62.0</v>
      </c>
      <c r="B64" s="258" t="s">
        <v>26</v>
      </c>
      <c r="C64" s="258" t="s">
        <v>27</v>
      </c>
      <c r="D64" s="258" t="s">
        <v>27</v>
      </c>
      <c r="E64" s="258" t="s">
        <v>205</v>
      </c>
      <c r="F64" s="258" t="s">
        <v>28</v>
      </c>
      <c r="G64" s="24">
        <v>64.0</v>
      </c>
      <c r="H64" s="24" t="s">
        <v>29</v>
      </c>
      <c r="I64" s="24" t="s">
        <v>30</v>
      </c>
      <c r="J64" s="27">
        <v>8.0</v>
      </c>
      <c r="K64" s="258" t="s">
        <v>48</v>
      </c>
      <c r="L64" s="258"/>
      <c r="M64" s="258"/>
      <c r="N64" s="258"/>
      <c r="O64" s="258"/>
      <c r="P64" s="258"/>
      <c r="Q64" s="258"/>
      <c r="R64" s="24">
        <v>159.59</v>
      </c>
      <c r="S64" s="255"/>
      <c r="T64" s="27"/>
      <c r="U64" s="27"/>
      <c r="V64" s="321"/>
      <c r="W64" s="258"/>
      <c r="X64" s="273"/>
      <c r="Y64" s="258"/>
      <c r="AD64" s="123"/>
      <c r="AE64" s="123"/>
      <c r="AF64" s="123"/>
      <c r="AG64" s="123"/>
      <c r="AH64" s="123"/>
      <c r="AI64" s="123"/>
      <c r="AJ64" s="123"/>
      <c r="AK64" s="123"/>
    </row>
    <row r="65">
      <c r="A65" s="354">
        <v>63.0</v>
      </c>
      <c r="B65" s="258" t="s">
        <v>26</v>
      </c>
      <c r="C65" s="258" t="s">
        <v>27</v>
      </c>
      <c r="D65" s="258" t="s">
        <v>27</v>
      </c>
      <c r="E65" s="258" t="s">
        <v>205</v>
      </c>
      <c r="F65" s="258" t="s">
        <v>28</v>
      </c>
      <c r="G65" s="24">
        <v>64.0</v>
      </c>
      <c r="H65" s="24" t="s">
        <v>29</v>
      </c>
      <c r="I65" s="24" t="s">
        <v>30</v>
      </c>
      <c r="J65" s="27">
        <v>8.0</v>
      </c>
      <c r="K65" s="258" t="s">
        <v>49</v>
      </c>
      <c r="L65" s="258"/>
      <c r="M65" s="258"/>
      <c r="N65" s="258"/>
      <c r="O65" s="258"/>
      <c r="P65" s="258"/>
      <c r="Q65" s="258"/>
      <c r="R65" s="24">
        <v>174.99</v>
      </c>
      <c r="S65" s="255"/>
      <c r="T65" s="27"/>
      <c r="U65" s="27"/>
      <c r="V65" s="321"/>
      <c r="W65" s="258"/>
      <c r="X65" s="273"/>
      <c r="Y65" s="258"/>
      <c r="AD65" s="123"/>
      <c r="AE65" s="123"/>
      <c r="AF65" s="123"/>
      <c r="AG65" s="123"/>
      <c r="AH65" s="123"/>
      <c r="AI65" s="123"/>
      <c r="AJ65" s="123"/>
      <c r="AK65" s="123"/>
    </row>
    <row r="66">
      <c r="A66" s="354">
        <v>64.0</v>
      </c>
      <c r="B66" s="258" t="s">
        <v>26</v>
      </c>
      <c r="C66" s="258" t="s">
        <v>27</v>
      </c>
      <c r="D66" s="258" t="s">
        <v>27</v>
      </c>
      <c r="E66" s="258" t="s">
        <v>205</v>
      </c>
      <c r="F66" s="258" t="s">
        <v>28</v>
      </c>
      <c r="G66" s="24">
        <v>64.0</v>
      </c>
      <c r="H66" s="24" t="s">
        <v>29</v>
      </c>
      <c r="I66" s="24" t="s">
        <v>30</v>
      </c>
      <c r="J66" s="27">
        <v>8.0</v>
      </c>
      <c r="K66" s="258" t="s">
        <v>50</v>
      </c>
      <c r="L66" s="258"/>
      <c r="M66" s="258"/>
      <c r="N66" s="258"/>
      <c r="O66" s="258"/>
      <c r="P66" s="258"/>
      <c r="Q66" s="258"/>
      <c r="R66" s="24">
        <v>131.22</v>
      </c>
      <c r="S66" s="255"/>
      <c r="T66" s="27"/>
      <c r="U66" s="27"/>
      <c r="V66" s="321"/>
      <c r="W66" s="258"/>
      <c r="X66" s="273"/>
      <c r="Y66" s="258"/>
      <c r="AD66" s="123"/>
      <c r="AE66" s="123"/>
      <c r="AF66" s="123"/>
      <c r="AG66" s="123"/>
      <c r="AH66" s="123"/>
      <c r="AI66" s="123"/>
      <c r="AJ66" s="123"/>
      <c r="AK66" s="123"/>
    </row>
    <row r="67">
      <c r="A67" s="354">
        <v>65.0</v>
      </c>
      <c r="B67" s="258" t="s">
        <v>26</v>
      </c>
      <c r="C67" s="258" t="s">
        <v>27</v>
      </c>
      <c r="D67" s="258" t="s">
        <v>27</v>
      </c>
      <c r="E67" s="258" t="s">
        <v>205</v>
      </c>
      <c r="F67" s="258" t="s">
        <v>28</v>
      </c>
      <c r="G67" s="24">
        <v>64.0</v>
      </c>
      <c r="H67" s="24" t="s">
        <v>29</v>
      </c>
      <c r="I67" s="24" t="s">
        <v>30</v>
      </c>
      <c r="J67" s="27">
        <v>8.0</v>
      </c>
      <c r="K67" s="258" t="s">
        <v>51</v>
      </c>
      <c r="L67" s="258"/>
      <c r="M67" s="258"/>
      <c r="N67" s="258"/>
      <c r="O67" s="258"/>
      <c r="P67" s="258"/>
      <c r="Q67" s="258"/>
      <c r="R67" s="24"/>
      <c r="S67" s="255"/>
      <c r="T67" s="37"/>
      <c r="U67" s="37"/>
      <c r="V67" s="321"/>
      <c r="W67" s="258"/>
      <c r="X67" s="273"/>
      <c r="Y67" s="258"/>
      <c r="AD67" s="123"/>
      <c r="AE67" s="123"/>
      <c r="AF67" s="123"/>
      <c r="AG67" s="123"/>
      <c r="AH67" s="123"/>
      <c r="AI67" s="123"/>
      <c r="AJ67" s="123"/>
      <c r="AK67" s="123"/>
    </row>
    <row r="68">
      <c r="A68" s="354">
        <v>66.0</v>
      </c>
      <c r="B68" s="258" t="s">
        <v>26</v>
      </c>
      <c r="C68" s="258" t="s">
        <v>27</v>
      </c>
      <c r="D68" s="258" t="s">
        <v>27</v>
      </c>
      <c r="E68" s="258" t="s">
        <v>205</v>
      </c>
      <c r="F68" s="258" t="s">
        <v>28</v>
      </c>
      <c r="G68" s="24">
        <v>64.0</v>
      </c>
      <c r="H68" s="24" t="s">
        <v>29</v>
      </c>
      <c r="I68" s="24" t="s">
        <v>30</v>
      </c>
      <c r="J68" s="27">
        <v>8.0</v>
      </c>
      <c r="K68" s="263" t="s">
        <v>52</v>
      </c>
      <c r="L68" s="258"/>
      <c r="M68" s="258"/>
      <c r="N68" s="258"/>
      <c r="O68" s="258"/>
      <c r="P68" s="258"/>
      <c r="Q68" s="258"/>
      <c r="R68" s="24"/>
      <c r="S68" s="265"/>
      <c r="T68" s="265"/>
      <c r="U68" s="265"/>
      <c r="V68" s="271"/>
      <c r="W68" s="263"/>
      <c r="X68" s="277"/>
      <c r="Y68" s="132" t="s">
        <v>207</v>
      </c>
      <c r="AD68" s="123"/>
      <c r="AE68" s="123"/>
      <c r="AF68" s="123"/>
      <c r="AG68" s="123"/>
      <c r="AH68" s="123"/>
      <c r="AI68" s="123"/>
      <c r="AJ68" s="123"/>
      <c r="AK68" s="123"/>
    </row>
    <row r="69">
      <c r="A69" s="354">
        <v>67.0</v>
      </c>
      <c r="B69" s="258" t="s">
        <v>26</v>
      </c>
      <c r="C69" s="258" t="s">
        <v>27</v>
      </c>
      <c r="D69" s="258" t="s">
        <v>27</v>
      </c>
      <c r="E69" s="258" t="s">
        <v>205</v>
      </c>
      <c r="F69" s="258" t="s">
        <v>28</v>
      </c>
      <c r="G69" s="24">
        <v>64.0</v>
      </c>
      <c r="H69" s="24">
        <v>3090.0</v>
      </c>
      <c r="I69" s="24" t="s">
        <v>30</v>
      </c>
      <c r="J69" s="27">
        <v>16.0</v>
      </c>
      <c r="K69" s="258" t="s">
        <v>31</v>
      </c>
      <c r="L69" s="258"/>
      <c r="M69" s="258"/>
      <c r="N69" s="258"/>
      <c r="O69" s="258"/>
      <c r="P69" s="258"/>
      <c r="Q69" s="258"/>
      <c r="R69" s="24">
        <v>117.13</v>
      </c>
      <c r="S69" s="255"/>
      <c r="T69" s="27"/>
      <c r="U69" s="27"/>
      <c r="V69" s="321"/>
      <c r="W69" s="258"/>
      <c r="X69" s="273"/>
      <c r="Y69" s="260"/>
      <c r="AD69" s="123"/>
      <c r="AE69" s="123"/>
      <c r="AF69" s="123"/>
      <c r="AG69" s="123"/>
      <c r="AH69" s="123"/>
      <c r="AI69" s="123"/>
      <c r="AJ69" s="123"/>
      <c r="AK69" s="123"/>
    </row>
    <row r="70">
      <c r="A70" s="354">
        <v>68.0</v>
      </c>
      <c r="B70" s="258" t="s">
        <v>26</v>
      </c>
      <c r="C70" s="258" t="s">
        <v>27</v>
      </c>
      <c r="D70" s="258" t="s">
        <v>27</v>
      </c>
      <c r="E70" s="258" t="s">
        <v>205</v>
      </c>
      <c r="F70" s="258" t="s">
        <v>28</v>
      </c>
      <c r="G70" s="24">
        <v>64.0</v>
      </c>
      <c r="H70" s="24">
        <v>3090.0</v>
      </c>
      <c r="I70" s="24" t="s">
        <v>30</v>
      </c>
      <c r="J70" s="27">
        <v>16.0</v>
      </c>
      <c r="K70" s="258" t="s">
        <v>32</v>
      </c>
      <c r="L70" s="258"/>
      <c r="M70" s="258"/>
      <c r="N70" s="258"/>
      <c r="O70" s="258"/>
      <c r="P70" s="258"/>
      <c r="Q70" s="258"/>
      <c r="R70" s="24">
        <v>114.91</v>
      </c>
      <c r="S70" s="255"/>
      <c r="T70" s="27"/>
      <c r="U70" s="27"/>
      <c r="V70" s="321"/>
      <c r="W70" s="258"/>
      <c r="X70" s="273"/>
      <c r="Y70" s="258"/>
      <c r="AD70" s="123"/>
      <c r="AE70" s="123"/>
      <c r="AF70" s="123"/>
      <c r="AG70" s="123"/>
      <c r="AH70" s="123"/>
      <c r="AI70" s="123"/>
      <c r="AJ70" s="123"/>
      <c r="AK70" s="123"/>
    </row>
    <row r="71">
      <c r="A71" s="354">
        <v>69.0</v>
      </c>
      <c r="B71" s="258" t="s">
        <v>26</v>
      </c>
      <c r="C71" s="258" t="s">
        <v>27</v>
      </c>
      <c r="D71" s="258" t="s">
        <v>27</v>
      </c>
      <c r="E71" s="258" t="s">
        <v>205</v>
      </c>
      <c r="F71" s="258" t="s">
        <v>28</v>
      </c>
      <c r="G71" s="24">
        <v>64.0</v>
      </c>
      <c r="H71" s="24">
        <v>3090.0</v>
      </c>
      <c r="I71" s="24" t="s">
        <v>30</v>
      </c>
      <c r="J71" s="27">
        <v>16.0</v>
      </c>
      <c r="K71" s="258" t="s">
        <v>33</v>
      </c>
      <c r="L71" s="258"/>
      <c r="M71" s="258"/>
      <c r="N71" s="258"/>
      <c r="O71" s="258"/>
      <c r="P71" s="258"/>
      <c r="Q71" s="258"/>
      <c r="R71" s="354">
        <v>46.38</v>
      </c>
      <c r="S71" s="255"/>
      <c r="T71" s="27"/>
      <c r="U71" s="27"/>
      <c r="V71" s="321"/>
      <c r="W71" s="258"/>
      <c r="X71" s="273"/>
      <c r="Y71" s="258"/>
      <c r="AD71" s="123"/>
      <c r="AE71" s="123"/>
      <c r="AF71" s="123"/>
      <c r="AG71" s="123"/>
      <c r="AH71" s="123"/>
      <c r="AI71" s="123"/>
      <c r="AJ71" s="123"/>
      <c r="AK71" s="123"/>
    </row>
    <row r="72">
      <c r="A72" s="354">
        <v>70.0</v>
      </c>
      <c r="B72" s="258" t="s">
        <v>26</v>
      </c>
      <c r="C72" s="258" t="s">
        <v>27</v>
      </c>
      <c r="D72" s="258" t="s">
        <v>27</v>
      </c>
      <c r="E72" s="258" t="s">
        <v>205</v>
      </c>
      <c r="F72" s="258" t="s">
        <v>28</v>
      </c>
      <c r="G72" s="24">
        <v>64.0</v>
      </c>
      <c r="H72" s="24">
        <v>3090.0</v>
      </c>
      <c r="I72" s="24" t="s">
        <v>30</v>
      </c>
      <c r="J72" s="27">
        <v>16.0</v>
      </c>
      <c r="K72" s="258" t="s">
        <v>34</v>
      </c>
      <c r="L72" s="258"/>
      <c r="M72" s="258"/>
      <c r="N72" s="258"/>
      <c r="O72" s="258"/>
      <c r="P72" s="258"/>
      <c r="Q72" s="258"/>
      <c r="R72" s="24">
        <v>71.92</v>
      </c>
      <c r="S72" s="255"/>
      <c r="T72" s="27"/>
      <c r="U72" s="27"/>
      <c r="V72" s="321"/>
      <c r="W72" s="258"/>
      <c r="X72" s="273"/>
      <c r="Y72" s="258"/>
      <c r="AD72" s="123"/>
      <c r="AE72" s="123"/>
      <c r="AF72" s="123"/>
      <c r="AG72" s="123"/>
      <c r="AH72" s="123"/>
      <c r="AI72" s="123"/>
      <c r="AJ72" s="123"/>
      <c r="AK72" s="123"/>
    </row>
    <row r="73">
      <c r="A73" s="354">
        <v>71.0</v>
      </c>
      <c r="B73" s="258" t="s">
        <v>26</v>
      </c>
      <c r="C73" s="258" t="s">
        <v>27</v>
      </c>
      <c r="D73" s="258" t="s">
        <v>27</v>
      </c>
      <c r="E73" s="258" t="s">
        <v>205</v>
      </c>
      <c r="F73" s="258" t="s">
        <v>28</v>
      </c>
      <c r="G73" s="24">
        <v>64.0</v>
      </c>
      <c r="H73" s="24">
        <v>3090.0</v>
      </c>
      <c r="I73" s="24" t="s">
        <v>30</v>
      </c>
      <c r="J73" s="27">
        <v>16.0</v>
      </c>
      <c r="K73" s="258" t="s">
        <v>35</v>
      </c>
      <c r="L73" s="258"/>
      <c r="M73" s="258"/>
      <c r="N73" s="258"/>
      <c r="O73" s="258"/>
      <c r="P73" s="258"/>
      <c r="Q73" s="258"/>
      <c r="R73" s="24">
        <v>92.21</v>
      </c>
      <c r="S73" s="255"/>
      <c r="T73" s="27"/>
      <c r="U73" s="27"/>
      <c r="V73" s="321"/>
      <c r="W73" s="258"/>
      <c r="X73" s="273"/>
      <c r="Y73" s="258"/>
      <c r="AD73" s="123"/>
      <c r="AE73" s="123"/>
      <c r="AF73" s="123"/>
      <c r="AG73" s="123"/>
      <c r="AH73" s="123"/>
      <c r="AI73" s="123"/>
      <c r="AJ73" s="123"/>
      <c r="AK73" s="123"/>
    </row>
    <row r="74">
      <c r="A74" s="354">
        <v>72.0</v>
      </c>
      <c r="B74" s="258" t="s">
        <v>26</v>
      </c>
      <c r="C74" s="258" t="s">
        <v>27</v>
      </c>
      <c r="D74" s="258" t="s">
        <v>27</v>
      </c>
      <c r="E74" s="258" t="s">
        <v>205</v>
      </c>
      <c r="F74" s="258" t="s">
        <v>28</v>
      </c>
      <c r="G74" s="24">
        <v>64.0</v>
      </c>
      <c r="H74" s="24">
        <v>3090.0</v>
      </c>
      <c r="I74" s="24" t="s">
        <v>30</v>
      </c>
      <c r="J74" s="27">
        <v>16.0</v>
      </c>
      <c r="K74" s="258" t="s">
        <v>36</v>
      </c>
      <c r="L74" s="258"/>
      <c r="M74" s="258"/>
      <c r="N74" s="258"/>
      <c r="O74" s="258"/>
      <c r="P74" s="258"/>
      <c r="Q74" s="258"/>
      <c r="R74" s="354">
        <v>26.94</v>
      </c>
      <c r="S74" s="255"/>
      <c r="T74" s="27"/>
      <c r="U74" s="27"/>
      <c r="V74" s="321"/>
      <c r="W74" s="258"/>
      <c r="X74" s="273"/>
      <c r="Y74" s="258"/>
      <c r="AD74" s="123"/>
      <c r="AE74" s="123"/>
      <c r="AF74" s="123"/>
      <c r="AG74" s="123"/>
      <c r="AH74" s="123"/>
      <c r="AI74" s="123"/>
      <c r="AJ74" s="123"/>
      <c r="AK74" s="123"/>
    </row>
    <row r="75">
      <c r="A75" s="354">
        <v>73.0</v>
      </c>
      <c r="B75" s="258" t="s">
        <v>26</v>
      </c>
      <c r="C75" s="258" t="s">
        <v>27</v>
      </c>
      <c r="D75" s="258" t="s">
        <v>27</v>
      </c>
      <c r="E75" s="258" t="s">
        <v>205</v>
      </c>
      <c r="F75" s="258" t="s">
        <v>28</v>
      </c>
      <c r="G75" s="24">
        <v>64.0</v>
      </c>
      <c r="H75" s="24">
        <v>3090.0</v>
      </c>
      <c r="I75" s="24" t="s">
        <v>30</v>
      </c>
      <c r="J75" s="27">
        <v>16.0</v>
      </c>
      <c r="K75" s="258" t="s">
        <v>37</v>
      </c>
      <c r="L75" s="258"/>
      <c r="M75" s="258"/>
      <c r="N75" s="258"/>
      <c r="O75" s="258"/>
      <c r="P75" s="258"/>
      <c r="Q75" s="258"/>
      <c r="R75" s="24">
        <v>129.12</v>
      </c>
      <c r="S75" s="255"/>
      <c r="T75" s="27"/>
      <c r="U75" s="27"/>
      <c r="V75" s="321"/>
      <c r="W75" s="258"/>
      <c r="X75" s="273"/>
      <c r="Y75" s="258"/>
      <c r="AD75" s="123"/>
      <c r="AE75" s="123"/>
      <c r="AF75" s="123"/>
      <c r="AG75" s="123"/>
      <c r="AH75" s="123"/>
      <c r="AI75" s="123"/>
      <c r="AJ75" s="123"/>
      <c r="AK75" s="123"/>
    </row>
    <row r="76">
      <c r="A76" s="354">
        <v>74.0</v>
      </c>
      <c r="B76" s="258" t="s">
        <v>26</v>
      </c>
      <c r="C76" s="258" t="s">
        <v>27</v>
      </c>
      <c r="D76" s="258" t="s">
        <v>27</v>
      </c>
      <c r="E76" s="258" t="s">
        <v>205</v>
      </c>
      <c r="F76" s="258" t="s">
        <v>28</v>
      </c>
      <c r="G76" s="24">
        <v>64.0</v>
      </c>
      <c r="H76" s="24">
        <v>3090.0</v>
      </c>
      <c r="I76" s="24" t="s">
        <v>30</v>
      </c>
      <c r="J76" s="27">
        <v>16.0</v>
      </c>
      <c r="K76" s="258" t="s">
        <v>38</v>
      </c>
      <c r="L76" s="258"/>
      <c r="M76" s="258"/>
      <c r="N76" s="258"/>
      <c r="O76" s="258"/>
      <c r="P76" s="258"/>
      <c r="Q76" s="258"/>
      <c r="R76" s="24">
        <v>104.38</v>
      </c>
      <c r="S76" s="255"/>
      <c r="T76" s="27"/>
      <c r="U76" s="27"/>
      <c r="V76" s="321"/>
      <c r="W76" s="258"/>
      <c r="X76" s="273"/>
      <c r="Y76" s="258"/>
      <c r="AD76" s="123"/>
      <c r="AE76" s="123"/>
      <c r="AF76" s="123"/>
      <c r="AG76" s="123"/>
      <c r="AH76" s="123"/>
      <c r="AI76" s="123"/>
      <c r="AJ76" s="123"/>
      <c r="AK76" s="123"/>
    </row>
    <row r="77">
      <c r="A77" s="354">
        <v>75.0</v>
      </c>
      <c r="B77" s="258" t="s">
        <v>26</v>
      </c>
      <c r="C77" s="258" t="s">
        <v>27</v>
      </c>
      <c r="D77" s="258" t="s">
        <v>27</v>
      </c>
      <c r="E77" s="258" t="s">
        <v>205</v>
      </c>
      <c r="F77" s="258" t="s">
        <v>28</v>
      </c>
      <c r="G77" s="24">
        <v>64.0</v>
      </c>
      <c r="H77" s="24">
        <v>3090.0</v>
      </c>
      <c r="I77" s="24" t="s">
        <v>30</v>
      </c>
      <c r="J77" s="27">
        <v>16.0</v>
      </c>
      <c r="K77" s="258" t="s">
        <v>39</v>
      </c>
      <c r="L77" s="258"/>
      <c r="M77" s="258"/>
      <c r="N77" s="258"/>
      <c r="O77" s="258"/>
      <c r="P77" s="258"/>
      <c r="Q77" s="258"/>
      <c r="R77" s="24">
        <v>206.43</v>
      </c>
      <c r="S77" s="255"/>
      <c r="T77" s="27"/>
      <c r="U77" s="27"/>
      <c r="V77" s="321"/>
      <c r="W77" s="258"/>
      <c r="X77" s="273"/>
      <c r="Y77" s="258"/>
      <c r="AD77" s="123"/>
      <c r="AE77" s="123"/>
      <c r="AF77" s="123"/>
      <c r="AG77" s="123"/>
      <c r="AH77" s="123"/>
      <c r="AI77" s="123"/>
      <c r="AJ77" s="123"/>
      <c r="AK77" s="123"/>
    </row>
    <row r="78">
      <c r="A78" s="354">
        <v>76.0</v>
      </c>
      <c r="B78" s="258" t="s">
        <v>26</v>
      </c>
      <c r="C78" s="258" t="s">
        <v>27</v>
      </c>
      <c r="D78" s="258" t="s">
        <v>27</v>
      </c>
      <c r="E78" s="258" t="s">
        <v>205</v>
      </c>
      <c r="F78" s="258" t="s">
        <v>28</v>
      </c>
      <c r="G78" s="24">
        <v>64.0</v>
      </c>
      <c r="H78" s="24">
        <v>3090.0</v>
      </c>
      <c r="I78" s="24" t="s">
        <v>30</v>
      </c>
      <c r="J78" s="27">
        <v>16.0</v>
      </c>
      <c r="K78" s="258" t="s">
        <v>40</v>
      </c>
      <c r="L78" s="258"/>
      <c r="M78" s="258"/>
      <c r="N78" s="258"/>
      <c r="O78" s="258"/>
      <c r="P78" s="258"/>
      <c r="Q78" s="258"/>
      <c r="R78" s="24">
        <v>123.93</v>
      </c>
      <c r="S78" s="255"/>
      <c r="T78" s="27"/>
      <c r="U78" s="27"/>
      <c r="V78" s="321"/>
      <c r="W78" s="258"/>
      <c r="X78" s="273"/>
      <c r="Y78" s="258"/>
      <c r="AD78" s="123"/>
      <c r="AE78" s="123"/>
      <c r="AF78" s="123"/>
      <c r="AG78" s="123"/>
      <c r="AH78" s="123"/>
      <c r="AI78" s="123"/>
      <c r="AJ78" s="123"/>
      <c r="AK78" s="123"/>
    </row>
    <row r="79">
      <c r="A79" s="354">
        <v>77.0</v>
      </c>
      <c r="B79" s="258" t="s">
        <v>26</v>
      </c>
      <c r="C79" s="258" t="s">
        <v>27</v>
      </c>
      <c r="D79" s="258" t="s">
        <v>27</v>
      </c>
      <c r="E79" s="258" t="s">
        <v>205</v>
      </c>
      <c r="F79" s="258" t="s">
        <v>28</v>
      </c>
      <c r="G79" s="24">
        <v>64.0</v>
      </c>
      <c r="H79" s="24">
        <v>3090.0</v>
      </c>
      <c r="I79" s="24" t="s">
        <v>30</v>
      </c>
      <c r="J79" s="27">
        <v>16.0</v>
      </c>
      <c r="K79" s="263" t="s">
        <v>41</v>
      </c>
      <c r="L79" s="258"/>
      <c r="M79" s="258"/>
      <c r="N79" s="258"/>
      <c r="O79" s="258"/>
      <c r="P79" s="258"/>
      <c r="Q79" s="258"/>
      <c r="R79" s="24"/>
      <c r="S79" s="265"/>
      <c r="T79" s="265"/>
      <c r="U79" s="265"/>
      <c r="V79" s="266"/>
      <c r="W79" s="132"/>
      <c r="X79" s="274"/>
      <c r="Y79" s="132" t="s">
        <v>206</v>
      </c>
      <c r="AD79" s="123"/>
      <c r="AE79" s="123"/>
      <c r="AF79" s="123"/>
      <c r="AG79" s="123"/>
      <c r="AH79" s="123"/>
      <c r="AI79" s="123"/>
      <c r="AJ79" s="123"/>
      <c r="AK79" s="123"/>
    </row>
    <row r="80">
      <c r="A80" s="354">
        <v>78.0</v>
      </c>
      <c r="B80" s="258" t="s">
        <v>26</v>
      </c>
      <c r="C80" s="258" t="s">
        <v>27</v>
      </c>
      <c r="D80" s="258" t="s">
        <v>27</v>
      </c>
      <c r="E80" s="258" t="s">
        <v>205</v>
      </c>
      <c r="F80" s="258" t="s">
        <v>28</v>
      </c>
      <c r="G80" s="24">
        <v>64.0</v>
      </c>
      <c r="H80" s="24">
        <v>3090.0</v>
      </c>
      <c r="I80" s="24" t="s">
        <v>30</v>
      </c>
      <c r="J80" s="27">
        <v>16.0</v>
      </c>
      <c r="K80" s="258" t="s">
        <v>42</v>
      </c>
      <c r="L80" s="258"/>
      <c r="M80" s="258"/>
      <c r="N80" s="258"/>
      <c r="O80" s="258"/>
      <c r="P80" s="258"/>
      <c r="Q80" s="258"/>
      <c r="R80" s="24">
        <v>87.82</v>
      </c>
      <c r="S80" s="255"/>
      <c r="T80" s="27"/>
      <c r="U80" s="27"/>
      <c r="V80" s="321"/>
      <c r="W80" s="258"/>
      <c r="X80" s="273"/>
      <c r="Y80" s="258"/>
      <c r="AD80" s="123"/>
      <c r="AE80" s="123"/>
      <c r="AF80" s="123"/>
      <c r="AG80" s="123"/>
      <c r="AH80" s="123"/>
      <c r="AI80" s="123"/>
      <c r="AJ80" s="123"/>
      <c r="AK80" s="123"/>
    </row>
    <row r="81">
      <c r="A81" s="354">
        <v>79.0</v>
      </c>
      <c r="B81" s="258" t="s">
        <v>26</v>
      </c>
      <c r="C81" s="258" t="s">
        <v>27</v>
      </c>
      <c r="D81" s="258" t="s">
        <v>27</v>
      </c>
      <c r="E81" s="258" t="s">
        <v>205</v>
      </c>
      <c r="F81" s="258" t="s">
        <v>28</v>
      </c>
      <c r="G81" s="24">
        <v>64.0</v>
      </c>
      <c r="H81" s="24">
        <v>3090.0</v>
      </c>
      <c r="I81" s="24" t="s">
        <v>30</v>
      </c>
      <c r="J81" s="27">
        <v>16.0</v>
      </c>
      <c r="K81" s="258" t="s">
        <v>43</v>
      </c>
      <c r="L81" s="258"/>
      <c r="M81" s="258"/>
      <c r="N81" s="258"/>
      <c r="O81" s="258"/>
      <c r="P81" s="258"/>
      <c r="Q81" s="258"/>
      <c r="R81" s="24">
        <v>649.33</v>
      </c>
      <c r="S81" s="255"/>
      <c r="T81" s="27"/>
      <c r="U81" s="27"/>
      <c r="V81" s="321"/>
      <c r="W81" s="258"/>
      <c r="X81" s="273"/>
      <c r="Y81" s="258"/>
      <c r="AD81" s="123"/>
      <c r="AE81" s="123"/>
      <c r="AF81" s="123"/>
      <c r="AG81" s="123"/>
      <c r="AH81" s="123"/>
      <c r="AI81" s="123"/>
      <c r="AJ81" s="123"/>
      <c r="AK81" s="123"/>
    </row>
    <row r="82" ht="17.25" customHeight="1">
      <c r="A82" s="354">
        <v>80.0</v>
      </c>
      <c r="B82" s="258" t="s">
        <v>26</v>
      </c>
      <c r="C82" s="258" t="s">
        <v>27</v>
      </c>
      <c r="D82" s="258" t="s">
        <v>27</v>
      </c>
      <c r="E82" s="258" t="s">
        <v>205</v>
      </c>
      <c r="F82" s="258" t="s">
        <v>28</v>
      </c>
      <c r="G82" s="24">
        <v>64.0</v>
      </c>
      <c r="H82" s="24">
        <v>3090.0</v>
      </c>
      <c r="I82" s="24" t="s">
        <v>30</v>
      </c>
      <c r="J82" s="27">
        <v>16.0</v>
      </c>
      <c r="K82" s="258" t="s">
        <v>44</v>
      </c>
      <c r="L82" s="258"/>
      <c r="M82" s="258"/>
      <c r="N82" s="258"/>
      <c r="O82" s="258"/>
      <c r="P82" s="258"/>
      <c r="Q82" s="258"/>
      <c r="R82" s="24">
        <v>27.2</v>
      </c>
      <c r="S82" s="255"/>
      <c r="T82" s="27"/>
      <c r="U82" s="27"/>
      <c r="V82" s="321"/>
      <c r="W82" s="258"/>
      <c r="X82" s="273"/>
      <c r="Y82" s="258"/>
      <c r="AD82" s="123"/>
      <c r="AE82" s="123"/>
      <c r="AF82" s="123"/>
      <c r="AG82" s="123"/>
      <c r="AH82" s="123"/>
      <c r="AI82" s="123"/>
      <c r="AJ82" s="123"/>
      <c r="AK82" s="123"/>
    </row>
    <row r="83">
      <c r="A83" s="354">
        <v>81.0</v>
      </c>
      <c r="B83" s="258" t="s">
        <v>26</v>
      </c>
      <c r="C83" s="258" t="s">
        <v>27</v>
      </c>
      <c r="D83" s="258" t="s">
        <v>27</v>
      </c>
      <c r="E83" s="258" t="s">
        <v>205</v>
      </c>
      <c r="F83" s="258" t="s">
        <v>28</v>
      </c>
      <c r="G83" s="24">
        <v>64.0</v>
      </c>
      <c r="H83" s="24">
        <v>3090.0</v>
      </c>
      <c r="I83" s="24" t="s">
        <v>30</v>
      </c>
      <c r="J83" s="27">
        <v>16.0</v>
      </c>
      <c r="K83" s="258" t="s">
        <v>45</v>
      </c>
      <c r="L83" s="258"/>
      <c r="M83" s="258"/>
      <c r="N83" s="258"/>
      <c r="O83" s="258"/>
      <c r="P83" s="258"/>
      <c r="Q83" s="258"/>
      <c r="R83" s="24">
        <v>28.6</v>
      </c>
      <c r="S83" s="255"/>
      <c r="T83" s="27"/>
      <c r="U83" s="27"/>
      <c r="V83" s="321"/>
      <c r="W83" s="258"/>
      <c r="X83" s="273"/>
      <c r="Y83" s="258"/>
      <c r="AD83" s="123"/>
      <c r="AE83" s="123"/>
      <c r="AF83" s="123"/>
      <c r="AG83" s="123"/>
      <c r="AH83" s="123"/>
      <c r="AI83" s="123"/>
      <c r="AJ83" s="123"/>
      <c r="AK83" s="123"/>
    </row>
    <row r="84">
      <c r="A84" s="354">
        <v>82.0</v>
      </c>
      <c r="B84" s="258" t="s">
        <v>26</v>
      </c>
      <c r="C84" s="258" t="s">
        <v>27</v>
      </c>
      <c r="D84" s="258" t="s">
        <v>27</v>
      </c>
      <c r="E84" s="258" t="s">
        <v>205</v>
      </c>
      <c r="F84" s="258" t="s">
        <v>28</v>
      </c>
      <c r="G84" s="24">
        <v>64.0</v>
      </c>
      <c r="H84" s="24">
        <v>3090.0</v>
      </c>
      <c r="I84" s="24" t="s">
        <v>30</v>
      </c>
      <c r="J84" s="27">
        <v>16.0</v>
      </c>
      <c r="K84" s="37" t="s">
        <v>46</v>
      </c>
      <c r="L84" s="258"/>
      <c r="M84" s="258"/>
      <c r="N84" s="258"/>
      <c r="O84" s="258"/>
      <c r="P84" s="258"/>
      <c r="Q84" s="258"/>
      <c r="R84" s="24">
        <v>528.69</v>
      </c>
      <c r="S84" s="33"/>
      <c r="T84" s="33"/>
      <c r="U84" s="33"/>
      <c r="V84" s="269"/>
      <c r="W84" s="27"/>
      <c r="X84" s="275"/>
      <c r="Y84" s="27"/>
      <c r="AA84" s="123"/>
      <c r="AB84" s="123"/>
      <c r="AC84" s="123"/>
      <c r="AD84" s="123"/>
      <c r="AE84" s="123"/>
      <c r="AF84" s="123"/>
      <c r="AG84" s="123"/>
      <c r="AH84" s="123"/>
      <c r="AI84" s="123"/>
      <c r="AJ84" s="123"/>
      <c r="AK84" s="123"/>
    </row>
    <row r="85">
      <c r="A85" s="354">
        <v>83.0</v>
      </c>
      <c r="B85" s="258" t="s">
        <v>26</v>
      </c>
      <c r="C85" s="258" t="s">
        <v>27</v>
      </c>
      <c r="D85" s="258" t="s">
        <v>27</v>
      </c>
      <c r="E85" s="258" t="s">
        <v>205</v>
      </c>
      <c r="F85" s="258" t="s">
        <v>28</v>
      </c>
      <c r="G85" s="24">
        <v>64.0</v>
      </c>
      <c r="H85" s="24">
        <v>3090.0</v>
      </c>
      <c r="I85" s="24" t="s">
        <v>30</v>
      </c>
      <c r="J85" s="27">
        <v>16.0</v>
      </c>
      <c r="K85" s="258" t="s">
        <v>47</v>
      </c>
      <c r="L85" s="258"/>
      <c r="M85" s="258"/>
      <c r="N85" s="258"/>
      <c r="O85" s="258"/>
      <c r="P85" s="258"/>
      <c r="Q85" s="258"/>
      <c r="R85" s="24">
        <v>68.86</v>
      </c>
      <c r="S85" s="255"/>
      <c r="T85" s="27"/>
      <c r="U85" s="27"/>
      <c r="V85" s="321"/>
      <c r="W85" s="258"/>
      <c r="X85" s="273"/>
      <c r="Y85" s="258"/>
      <c r="AD85" s="123"/>
      <c r="AE85" s="123"/>
      <c r="AF85" s="123"/>
      <c r="AG85" s="123"/>
      <c r="AH85" s="123"/>
      <c r="AI85" s="123"/>
      <c r="AJ85" s="123"/>
      <c r="AK85" s="123"/>
    </row>
    <row r="86">
      <c r="A86" s="354">
        <v>84.0</v>
      </c>
      <c r="B86" s="258" t="s">
        <v>26</v>
      </c>
      <c r="C86" s="258" t="s">
        <v>27</v>
      </c>
      <c r="D86" s="258" t="s">
        <v>27</v>
      </c>
      <c r="E86" s="258" t="s">
        <v>205</v>
      </c>
      <c r="F86" s="258" t="s">
        <v>28</v>
      </c>
      <c r="G86" s="24">
        <v>64.0</v>
      </c>
      <c r="H86" s="24">
        <v>3090.0</v>
      </c>
      <c r="I86" s="24" t="s">
        <v>30</v>
      </c>
      <c r="J86" s="27">
        <v>16.0</v>
      </c>
      <c r="K86" s="258" t="s">
        <v>48</v>
      </c>
      <c r="L86" s="258"/>
      <c r="M86" s="258"/>
      <c r="N86" s="258"/>
      <c r="O86" s="258"/>
      <c r="P86" s="258"/>
      <c r="Q86" s="258"/>
      <c r="R86" s="24">
        <v>179.37</v>
      </c>
      <c r="S86" s="255"/>
      <c r="T86" s="27"/>
      <c r="U86" s="27"/>
      <c r="V86" s="321"/>
      <c r="W86" s="258"/>
      <c r="X86" s="273"/>
      <c r="Y86" s="258"/>
      <c r="AD86" s="123"/>
      <c r="AE86" s="123"/>
      <c r="AF86" s="123"/>
      <c r="AG86" s="123"/>
      <c r="AH86" s="123"/>
      <c r="AI86" s="123"/>
      <c r="AJ86" s="123"/>
      <c r="AK86" s="123"/>
    </row>
    <row r="87">
      <c r="A87" s="354">
        <v>85.0</v>
      </c>
      <c r="B87" s="258" t="s">
        <v>26</v>
      </c>
      <c r="C87" s="258" t="s">
        <v>27</v>
      </c>
      <c r="D87" s="258" t="s">
        <v>27</v>
      </c>
      <c r="E87" s="258" t="s">
        <v>205</v>
      </c>
      <c r="F87" s="258" t="s">
        <v>28</v>
      </c>
      <c r="G87" s="24">
        <v>64.0</v>
      </c>
      <c r="H87" s="24">
        <v>3090.0</v>
      </c>
      <c r="I87" s="24" t="s">
        <v>30</v>
      </c>
      <c r="J87" s="27">
        <v>16.0</v>
      </c>
      <c r="K87" s="258" t="s">
        <v>49</v>
      </c>
      <c r="L87" s="258"/>
      <c r="M87" s="258"/>
      <c r="N87" s="258"/>
      <c r="O87" s="258"/>
      <c r="P87" s="258"/>
      <c r="Q87" s="258"/>
      <c r="R87" s="24">
        <v>180.43</v>
      </c>
      <c r="S87" s="255"/>
      <c r="T87" s="27"/>
      <c r="U87" s="27"/>
      <c r="V87" s="321"/>
      <c r="W87" s="258"/>
      <c r="X87" s="273"/>
      <c r="Y87" s="258"/>
      <c r="AD87" s="123"/>
      <c r="AE87" s="123"/>
      <c r="AF87" s="123"/>
      <c r="AG87" s="123"/>
      <c r="AH87" s="123"/>
      <c r="AI87" s="123"/>
      <c r="AJ87" s="123"/>
      <c r="AK87" s="123"/>
    </row>
    <row r="88">
      <c r="A88" s="354">
        <v>86.0</v>
      </c>
      <c r="B88" s="258" t="s">
        <v>26</v>
      </c>
      <c r="C88" s="258" t="s">
        <v>27</v>
      </c>
      <c r="D88" s="258" t="s">
        <v>27</v>
      </c>
      <c r="E88" s="258" t="s">
        <v>205</v>
      </c>
      <c r="F88" s="258" t="s">
        <v>28</v>
      </c>
      <c r="G88" s="24">
        <v>64.0</v>
      </c>
      <c r="H88" s="24">
        <v>3090.0</v>
      </c>
      <c r="I88" s="24" t="s">
        <v>30</v>
      </c>
      <c r="J88" s="27">
        <v>16.0</v>
      </c>
      <c r="K88" s="258" t="s">
        <v>50</v>
      </c>
      <c r="L88" s="258"/>
      <c r="M88" s="258"/>
      <c r="N88" s="258"/>
      <c r="O88" s="258"/>
      <c r="P88" s="258"/>
      <c r="Q88" s="258"/>
      <c r="R88" s="24">
        <v>100.61</v>
      </c>
      <c r="S88" s="255"/>
      <c r="T88" s="27"/>
      <c r="U88" s="27"/>
      <c r="V88" s="321"/>
      <c r="W88" s="258"/>
      <c r="X88" s="273"/>
      <c r="Y88" s="258"/>
      <c r="AD88" s="123"/>
      <c r="AE88" s="123"/>
      <c r="AF88" s="123"/>
      <c r="AG88" s="123"/>
      <c r="AH88" s="123"/>
      <c r="AI88" s="123"/>
      <c r="AJ88" s="123"/>
      <c r="AK88" s="123"/>
    </row>
    <row r="89">
      <c r="A89" s="354">
        <v>87.0</v>
      </c>
      <c r="B89" s="258" t="s">
        <v>26</v>
      </c>
      <c r="C89" s="258" t="s">
        <v>27</v>
      </c>
      <c r="D89" s="258" t="s">
        <v>27</v>
      </c>
      <c r="E89" s="258" t="s">
        <v>205</v>
      </c>
      <c r="F89" s="258" t="s">
        <v>28</v>
      </c>
      <c r="G89" s="24">
        <v>64.0</v>
      </c>
      <c r="H89" s="24">
        <v>3090.0</v>
      </c>
      <c r="I89" s="24" t="s">
        <v>30</v>
      </c>
      <c r="J89" s="27">
        <v>16.0</v>
      </c>
      <c r="K89" s="258" t="s">
        <v>51</v>
      </c>
      <c r="L89" s="258"/>
      <c r="M89" s="258"/>
      <c r="N89" s="258"/>
      <c r="O89" s="258"/>
      <c r="P89" s="258"/>
      <c r="Q89" s="258"/>
      <c r="R89" s="24"/>
      <c r="S89" s="255"/>
      <c r="T89" s="37"/>
      <c r="U89" s="37"/>
      <c r="V89" s="321"/>
      <c r="W89" s="258"/>
      <c r="X89" s="273"/>
      <c r="Y89" s="258"/>
      <c r="AD89" s="123"/>
      <c r="AE89" s="123"/>
      <c r="AF89" s="123"/>
      <c r="AG89" s="123"/>
      <c r="AH89" s="123"/>
      <c r="AI89" s="123"/>
      <c r="AJ89" s="123"/>
      <c r="AK89" s="123"/>
    </row>
    <row r="90">
      <c r="A90" s="354">
        <v>88.0</v>
      </c>
      <c r="B90" s="258" t="s">
        <v>26</v>
      </c>
      <c r="C90" s="258" t="s">
        <v>27</v>
      </c>
      <c r="D90" s="258" t="s">
        <v>27</v>
      </c>
      <c r="E90" s="258" t="s">
        <v>205</v>
      </c>
      <c r="F90" s="258" t="s">
        <v>28</v>
      </c>
      <c r="G90" s="24">
        <v>64.0</v>
      </c>
      <c r="H90" s="24">
        <v>3090.0</v>
      </c>
      <c r="I90" s="24" t="s">
        <v>30</v>
      </c>
      <c r="J90" s="27">
        <v>16.0</v>
      </c>
      <c r="K90" s="263" t="s">
        <v>52</v>
      </c>
      <c r="L90" s="258"/>
      <c r="M90" s="258"/>
      <c r="N90" s="258"/>
      <c r="O90" s="258"/>
      <c r="P90" s="258"/>
      <c r="Q90" s="258"/>
      <c r="R90" s="24"/>
      <c r="S90" s="265"/>
      <c r="T90" s="265"/>
      <c r="U90" s="265"/>
      <c r="V90" s="271"/>
      <c r="W90" s="263"/>
      <c r="X90" s="277"/>
      <c r="Y90" s="132" t="s">
        <v>207</v>
      </c>
      <c r="AD90" s="123"/>
      <c r="AE90" s="123"/>
      <c r="AF90" s="123"/>
      <c r="AG90" s="123"/>
      <c r="AH90" s="123"/>
      <c r="AI90" s="123"/>
      <c r="AJ90" s="123"/>
      <c r="AK90" s="123"/>
    </row>
    <row r="91">
      <c r="A91" s="24"/>
      <c r="B91" s="131"/>
      <c r="C91" s="131"/>
      <c r="D91" s="131"/>
      <c r="E91" s="131"/>
      <c r="F91" s="131"/>
      <c r="G91" s="131"/>
      <c r="H91" s="131"/>
      <c r="I91" s="131"/>
      <c r="J91" s="131"/>
      <c r="K91" s="131"/>
      <c r="L91" s="131"/>
      <c r="M91" s="131"/>
      <c r="N91" s="131"/>
      <c r="O91" s="131"/>
      <c r="P91" s="131"/>
      <c r="Q91" s="253"/>
      <c r="R91" s="278"/>
      <c r="S91" s="279"/>
      <c r="T91" s="256"/>
      <c r="U91" s="27"/>
      <c r="V91" s="260"/>
      <c r="W91" s="260"/>
      <c r="X91" s="260"/>
      <c r="Y91" s="260"/>
      <c r="AD91" s="123"/>
      <c r="AE91" s="123"/>
      <c r="AF91" s="123"/>
      <c r="AG91" s="123"/>
      <c r="AH91" s="123"/>
      <c r="AI91" s="123"/>
      <c r="AJ91" s="123"/>
      <c r="AK91" s="123"/>
    </row>
    <row r="92">
      <c r="A92" s="24"/>
      <c r="B92" s="24"/>
      <c r="C92" s="24"/>
      <c r="D92" s="24"/>
      <c r="E92" s="131"/>
      <c r="F92" s="24"/>
      <c r="G92" s="131"/>
      <c r="H92" s="24"/>
      <c r="I92" s="24"/>
      <c r="J92" s="24"/>
      <c r="K92" s="24"/>
      <c r="L92" s="24"/>
      <c r="M92" s="24"/>
      <c r="N92" s="24"/>
      <c r="O92" s="24"/>
      <c r="P92" s="24"/>
      <c r="Q92" s="253"/>
      <c r="R92" s="280"/>
      <c r="S92" s="255"/>
      <c r="T92" s="256"/>
      <c r="U92" s="27"/>
      <c r="V92" s="258"/>
      <c r="W92" s="258"/>
      <c r="X92" s="258"/>
      <c r="Y92" s="258"/>
      <c r="AD92" s="123"/>
      <c r="AE92" s="123"/>
      <c r="AF92" s="123"/>
      <c r="AG92" s="123"/>
      <c r="AH92" s="123"/>
      <c r="AI92" s="123"/>
      <c r="AJ92" s="123"/>
      <c r="AK92" s="123"/>
    </row>
    <row r="93">
      <c r="A93" s="24"/>
      <c r="B93" s="24"/>
      <c r="C93" s="24"/>
      <c r="D93" s="24"/>
      <c r="E93" s="131"/>
      <c r="F93" s="24"/>
      <c r="G93" s="131"/>
      <c r="H93" s="24"/>
      <c r="I93" s="24"/>
      <c r="J93" s="24"/>
      <c r="K93" s="24"/>
      <c r="L93" s="24"/>
      <c r="M93" s="24"/>
      <c r="N93" s="24"/>
      <c r="O93" s="24"/>
      <c r="P93" s="24"/>
      <c r="Q93" s="253"/>
      <c r="R93" s="280"/>
      <c r="S93" s="255"/>
      <c r="T93" s="256"/>
      <c r="U93" s="27"/>
      <c r="V93" s="258"/>
      <c r="W93" s="258"/>
      <c r="X93" s="258"/>
      <c r="Y93" s="258"/>
      <c r="AD93" s="123"/>
      <c r="AE93" s="123"/>
      <c r="AF93" s="123"/>
      <c r="AG93" s="123"/>
      <c r="AH93" s="123"/>
      <c r="AI93" s="123"/>
      <c r="AJ93" s="123"/>
      <c r="AK93" s="123"/>
    </row>
    <row r="94">
      <c r="A94" s="24"/>
      <c r="B94" s="24"/>
      <c r="C94" s="24"/>
      <c r="D94" s="24"/>
      <c r="E94" s="131"/>
      <c r="F94" s="24"/>
      <c r="G94" s="131"/>
      <c r="H94" s="24"/>
      <c r="I94" s="24"/>
      <c r="J94" s="24"/>
      <c r="K94" s="24"/>
      <c r="L94" s="24"/>
      <c r="M94" s="24"/>
      <c r="N94" s="24"/>
      <c r="O94" s="24"/>
      <c r="P94" s="24"/>
      <c r="Q94" s="253"/>
      <c r="R94" s="281"/>
      <c r="S94" s="255"/>
      <c r="T94" s="256"/>
      <c r="U94" s="27"/>
      <c r="V94" s="258"/>
      <c r="W94" s="258"/>
      <c r="X94" s="258"/>
      <c r="Y94" s="258"/>
      <c r="AD94" s="123"/>
      <c r="AE94" s="123"/>
      <c r="AF94" s="123"/>
      <c r="AG94" s="123"/>
      <c r="AH94" s="123"/>
      <c r="AI94" s="123"/>
      <c r="AJ94" s="123"/>
      <c r="AK94" s="123"/>
    </row>
    <row r="95">
      <c r="A95" s="24"/>
      <c r="B95" s="24"/>
      <c r="C95" s="24"/>
      <c r="D95" s="24"/>
      <c r="E95" s="131"/>
      <c r="F95" s="24"/>
      <c r="G95" s="131"/>
      <c r="H95" s="24"/>
      <c r="I95" s="24"/>
      <c r="J95" s="24"/>
      <c r="K95" s="24"/>
      <c r="L95" s="24"/>
      <c r="M95" s="24"/>
      <c r="N95" s="24"/>
      <c r="O95" s="24"/>
      <c r="P95" s="24"/>
      <c r="Q95" s="253"/>
      <c r="R95" s="281"/>
      <c r="S95" s="255"/>
      <c r="T95" s="256"/>
      <c r="U95" s="27"/>
      <c r="V95" s="258"/>
      <c r="W95" s="258"/>
      <c r="X95" s="258"/>
      <c r="Y95" s="258"/>
      <c r="AD95" s="123"/>
      <c r="AE95" s="123"/>
      <c r="AF95" s="123"/>
      <c r="AG95" s="123"/>
      <c r="AH95" s="123"/>
      <c r="AI95" s="123"/>
      <c r="AJ95" s="123"/>
      <c r="AK95" s="123"/>
    </row>
    <row r="96">
      <c r="A96" s="24"/>
      <c r="B96" s="24"/>
      <c r="C96" s="24"/>
      <c r="D96" s="24"/>
      <c r="E96" s="131"/>
      <c r="F96" s="24"/>
      <c r="G96" s="131"/>
      <c r="H96" s="24"/>
      <c r="I96" s="24"/>
      <c r="J96" s="24"/>
      <c r="K96" s="24"/>
      <c r="L96" s="24"/>
      <c r="M96" s="24"/>
      <c r="N96" s="24"/>
      <c r="O96" s="24"/>
      <c r="P96" s="24"/>
      <c r="Q96" s="253"/>
      <c r="R96" s="281"/>
      <c r="S96" s="255"/>
      <c r="T96" s="256"/>
      <c r="U96" s="27"/>
      <c r="V96" s="258"/>
      <c r="W96" s="258"/>
      <c r="X96" s="258"/>
      <c r="Y96" s="258"/>
      <c r="AD96" s="123"/>
      <c r="AE96" s="123"/>
      <c r="AF96" s="123"/>
      <c r="AG96" s="123"/>
      <c r="AH96" s="123"/>
      <c r="AI96" s="123"/>
      <c r="AJ96" s="123"/>
      <c r="AK96" s="123"/>
    </row>
    <row r="97">
      <c r="A97" s="24"/>
      <c r="B97" s="24"/>
      <c r="C97" s="24"/>
      <c r="D97" s="24"/>
      <c r="E97" s="131"/>
      <c r="F97" s="24"/>
      <c r="G97" s="131"/>
      <c r="H97" s="24"/>
      <c r="I97" s="24"/>
      <c r="J97" s="24"/>
      <c r="K97" s="24"/>
      <c r="L97" s="24"/>
      <c r="M97" s="24"/>
      <c r="N97" s="24"/>
      <c r="O97" s="24"/>
      <c r="P97" s="24"/>
      <c r="Q97" s="253"/>
      <c r="R97" s="281"/>
      <c r="S97" s="255"/>
      <c r="T97" s="256"/>
      <c r="U97" s="27"/>
      <c r="V97" s="258"/>
      <c r="W97" s="258"/>
      <c r="X97" s="258"/>
      <c r="Y97" s="258"/>
      <c r="AD97" s="123"/>
      <c r="AE97" s="123"/>
      <c r="AF97" s="123"/>
      <c r="AG97" s="123"/>
      <c r="AH97" s="123"/>
      <c r="AI97" s="123"/>
      <c r="AJ97" s="123"/>
      <c r="AK97" s="123"/>
    </row>
    <row r="98">
      <c r="A98" s="24"/>
      <c r="B98" s="24"/>
      <c r="C98" s="24"/>
      <c r="D98" s="24"/>
      <c r="E98" s="131"/>
      <c r="F98" s="24"/>
      <c r="G98" s="131"/>
      <c r="H98" s="24"/>
      <c r="I98" s="24"/>
      <c r="J98" s="24"/>
      <c r="K98" s="24"/>
      <c r="L98" s="24"/>
      <c r="M98" s="24"/>
      <c r="N98" s="24"/>
      <c r="O98" s="24"/>
      <c r="P98" s="24"/>
      <c r="Q98" s="253"/>
      <c r="R98" s="281"/>
      <c r="S98" s="282"/>
      <c r="T98" s="282"/>
      <c r="U98" s="282"/>
      <c r="V98" s="281"/>
      <c r="W98" s="281"/>
      <c r="X98" s="281"/>
      <c r="Y98" s="283"/>
      <c r="Z98" s="284"/>
      <c r="AA98" s="285"/>
      <c r="AB98" s="59"/>
      <c r="AC98" s="59"/>
      <c r="AD98" s="59"/>
      <c r="AE98" s="59"/>
      <c r="AF98" s="59"/>
      <c r="AG98" s="59"/>
      <c r="AH98" s="286"/>
      <c r="AI98" s="59"/>
      <c r="AJ98" s="59"/>
      <c r="AK98" s="59"/>
    </row>
    <row r="99">
      <c r="A99" s="24"/>
      <c r="B99" s="24"/>
      <c r="C99" s="24"/>
      <c r="D99" s="24"/>
      <c r="E99" s="131"/>
      <c r="F99" s="24"/>
      <c r="G99" s="131"/>
      <c r="H99" s="24"/>
      <c r="I99" s="24"/>
      <c r="J99" s="24"/>
      <c r="K99" s="24"/>
      <c r="L99" s="24"/>
      <c r="M99" s="24"/>
      <c r="N99" s="24"/>
      <c r="O99" s="24"/>
      <c r="P99" s="24"/>
      <c r="Q99" s="253"/>
      <c r="R99" s="281"/>
      <c r="S99" s="255"/>
      <c r="T99" s="256"/>
      <c r="U99" s="27"/>
      <c r="V99" s="258"/>
      <c r="W99" s="258"/>
      <c r="X99" s="258"/>
      <c r="Y99" s="258"/>
      <c r="AD99" s="123"/>
      <c r="AE99" s="123"/>
      <c r="AF99" s="123"/>
      <c r="AG99" s="123"/>
      <c r="AH99" s="123"/>
      <c r="AI99" s="123"/>
      <c r="AJ99" s="123"/>
      <c r="AK99" s="123"/>
    </row>
    <row r="100">
      <c r="A100" s="24"/>
      <c r="B100" s="24"/>
      <c r="C100" s="24"/>
      <c r="D100" s="24"/>
      <c r="E100" s="131"/>
      <c r="F100" s="24"/>
      <c r="G100" s="131"/>
      <c r="H100" s="24"/>
      <c r="I100" s="24"/>
      <c r="J100" s="24"/>
      <c r="K100" s="24"/>
      <c r="L100" s="24"/>
      <c r="M100" s="24"/>
      <c r="N100" s="24"/>
      <c r="O100" s="24"/>
      <c r="P100" s="24"/>
      <c r="Q100" s="253"/>
      <c r="R100" s="281"/>
      <c r="S100" s="255"/>
      <c r="T100" s="256"/>
      <c r="U100" s="27"/>
      <c r="V100" s="258"/>
      <c r="W100" s="258"/>
      <c r="X100" s="258"/>
      <c r="Y100" s="258"/>
      <c r="AD100" s="123"/>
      <c r="AE100" s="123"/>
      <c r="AF100" s="123"/>
      <c r="AG100" s="123"/>
      <c r="AH100" s="123"/>
      <c r="AI100" s="123"/>
      <c r="AJ100" s="123"/>
      <c r="AK100" s="123"/>
    </row>
    <row r="101">
      <c r="A101" s="132"/>
      <c r="B101" s="132"/>
      <c r="C101" s="132"/>
      <c r="D101" s="132"/>
      <c r="E101" s="262"/>
      <c r="F101" s="132"/>
      <c r="G101" s="132"/>
      <c r="H101" s="132"/>
      <c r="I101" s="132"/>
      <c r="J101" s="132"/>
      <c r="K101" s="132"/>
      <c r="L101" s="263"/>
      <c r="M101" s="263"/>
      <c r="N101" s="263"/>
      <c r="O101" s="263"/>
      <c r="P101" s="263"/>
      <c r="Q101" s="263"/>
      <c r="R101" s="265"/>
      <c r="S101" s="265"/>
      <c r="T101" s="263"/>
      <c r="U101" s="263"/>
      <c r="V101" s="263"/>
      <c r="W101" s="263"/>
      <c r="X101" s="263"/>
      <c r="Y101" s="132" t="s">
        <v>206</v>
      </c>
      <c r="AD101" s="123"/>
      <c r="AE101" s="123"/>
      <c r="AF101" s="123"/>
      <c r="AG101" s="123"/>
      <c r="AH101" s="123"/>
      <c r="AI101" s="123"/>
      <c r="AJ101" s="123"/>
      <c r="AK101" s="123"/>
    </row>
    <row r="102">
      <c r="A102" s="24"/>
      <c r="B102" s="24"/>
      <c r="C102" s="24"/>
      <c r="D102" s="24"/>
      <c r="E102" s="131"/>
      <c r="F102" s="24"/>
      <c r="G102" s="24"/>
      <c r="H102" s="24"/>
      <c r="I102" s="24"/>
      <c r="J102" s="24"/>
      <c r="K102" s="24"/>
      <c r="L102" s="24"/>
      <c r="M102" s="24"/>
      <c r="N102" s="24"/>
      <c r="O102" s="24"/>
      <c r="P102" s="24"/>
      <c r="Q102" s="253"/>
      <c r="R102" s="281"/>
      <c r="S102" s="255"/>
      <c r="T102" s="256"/>
      <c r="U102" s="27"/>
      <c r="V102" s="258"/>
      <c r="W102" s="258"/>
      <c r="X102" s="258"/>
      <c r="Y102" s="258"/>
      <c r="AD102" s="123"/>
      <c r="AE102" s="123"/>
      <c r="AF102" s="123"/>
      <c r="AG102" s="123"/>
      <c r="AH102" s="123"/>
      <c r="AI102" s="123"/>
      <c r="AJ102" s="123"/>
      <c r="AK102" s="123"/>
    </row>
    <row r="103">
      <c r="A103" s="24"/>
      <c r="B103" s="24"/>
      <c r="C103" s="24"/>
      <c r="D103" s="24"/>
      <c r="E103" s="131"/>
      <c r="F103" s="24"/>
      <c r="G103" s="24"/>
      <c r="H103" s="24"/>
      <c r="I103" s="24"/>
      <c r="J103" s="24"/>
      <c r="K103" s="24"/>
      <c r="L103" s="24"/>
      <c r="M103" s="24"/>
      <c r="N103" s="24"/>
      <c r="O103" s="24"/>
      <c r="P103" s="24"/>
      <c r="Q103" s="253"/>
      <c r="R103" s="281"/>
      <c r="S103" s="255"/>
      <c r="T103" s="256"/>
      <c r="U103" s="27"/>
      <c r="V103" s="258"/>
      <c r="W103" s="258"/>
      <c r="X103" s="258"/>
      <c r="Y103" s="258"/>
      <c r="AD103" s="123"/>
      <c r="AE103" s="123"/>
      <c r="AF103" s="123"/>
      <c r="AG103" s="123"/>
      <c r="AH103" s="123"/>
      <c r="AI103" s="123"/>
      <c r="AJ103" s="123"/>
      <c r="AK103" s="123"/>
    </row>
    <row r="104">
      <c r="A104" s="24"/>
      <c r="B104" s="24"/>
      <c r="C104" s="24"/>
      <c r="D104" s="24"/>
      <c r="E104" s="131"/>
      <c r="F104" s="24"/>
      <c r="G104" s="24"/>
      <c r="H104" s="24"/>
      <c r="I104" s="24"/>
      <c r="J104" s="24"/>
      <c r="K104" s="24"/>
      <c r="L104" s="24"/>
      <c r="M104" s="24"/>
      <c r="N104" s="24"/>
      <c r="O104" s="24"/>
      <c r="P104" s="24"/>
      <c r="Q104" s="253"/>
      <c r="R104" s="281"/>
      <c r="S104" s="255"/>
      <c r="T104" s="256"/>
      <c r="U104" s="27"/>
      <c r="V104" s="258"/>
      <c r="W104" s="258"/>
      <c r="X104" s="258"/>
      <c r="Y104" s="258"/>
      <c r="AD104" s="123"/>
      <c r="AE104" s="123"/>
      <c r="AF104" s="123"/>
      <c r="AG104" s="123"/>
      <c r="AH104" s="123"/>
      <c r="AI104" s="123"/>
      <c r="AJ104" s="123"/>
      <c r="AK104" s="123"/>
    </row>
    <row r="105">
      <c r="A105" s="24"/>
      <c r="B105" s="24"/>
      <c r="C105" s="24"/>
      <c r="D105" s="24"/>
      <c r="E105" s="131"/>
      <c r="F105" s="24"/>
      <c r="G105" s="24"/>
      <c r="H105" s="24"/>
      <c r="I105" s="24"/>
      <c r="J105" s="24"/>
      <c r="K105" s="24"/>
      <c r="L105" s="24"/>
      <c r="M105" s="24"/>
      <c r="N105" s="24"/>
      <c r="O105" s="24"/>
      <c r="P105" s="24"/>
      <c r="Q105" s="253"/>
      <c r="R105" s="43"/>
      <c r="S105" s="255"/>
      <c r="T105" s="256"/>
      <c r="U105" s="27"/>
      <c r="V105" s="258"/>
      <c r="W105" s="258"/>
      <c r="X105" s="258"/>
      <c r="Y105" s="258"/>
      <c r="AD105" s="123"/>
      <c r="AE105" s="123"/>
      <c r="AF105" s="123"/>
      <c r="AG105" s="123"/>
      <c r="AH105" s="123"/>
      <c r="AI105" s="123"/>
      <c r="AJ105" s="123"/>
      <c r="AK105" s="123"/>
    </row>
    <row r="106">
      <c r="A106" s="24"/>
      <c r="B106" s="27"/>
      <c r="C106" s="27"/>
      <c r="D106" s="27"/>
      <c r="E106" s="131"/>
      <c r="F106" s="27"/>
      <c r="G106" s="24"/>
      <c r="H106" s="27"/>
      <c r="I106" s="27"/>
      <c r="J106" s="27"/>
      <c r="K106" s="27"/>
      <c r="L106" s="27"/>
      <c r="M106" s="27"/>
      <c r="N106" s="27"/>
      <c r="O106" s="27"/>
      <c r="P106" s="27"/>
      <c r="Q106" s="253"/>
      <c r="R106" s="43"/>
      <c r="S106" s="33"/>
      <c r="T106" s="256"/>
      <c r="U106" s="27"/>
      <c r="V106" s="37"/>
      <c r="W106" s="37"/>
      <c r="X106" s="37"/>
      <c r="Y106" s="27"/>
      <c r="AD106" s="123"/>
      <c r="AE106" s="123"/>
      <c r="AF106" s="123"/>
      <c r="AG106" s="123"/>
      <c r="AH106" s="123"/>
      <c r="AI106" s="123"/>
      <c r="AJ106" s="123"/>
      <c r="AK106" s="123"/>
    </row>
    <row r="107">
      <c r="A107" s="24"/>
      <c r="B107" s="24"/>
      <c r="C107" s="24"/>
      <c r="D107" s="24"/>
      <c r="E107" s="131"/>
      <c r="F107" s="24"/>
      <c r="G107" s="24"/>
      <c r="H107" s="24"/>
      <c r="I107" s="24"/>
      <c r="J107" s="24"/>
      <c r="K107" s="24"/>
      <c r="L107" s="24"/>
      <c r="M107" s="24"/>
      <c r="N107" s="24"/>
      <c r="O107" s="24"/>
      <c r="P107" s="24"/>
      <c r="Q107" s="253"/>
      <c r="R107" s="281"/>
      <c r="S107" s="255"/>
      <c r="T107" s="256"/>
      <c r="U107" s="27"/>
      <c r="V107" s="258"/>
      <c r="W107" s="258"/>
      <c r="X107" s="258"/>
      <c r="Y107" s="258"/>
      <c r="AD107" s="123"/>
      <c r="AE107" s="123"/>
      <c r="AF107" s="123"/>
      <c r="AG107" s="123"/>
      <c r="AH107" s="123"/>
      <c r="AI107" s="123"/>
      <c r="AJ107" s="123"/>
      <c r="AK107" s="123"/>
    </row>
    <row r="108">
      <c r="A108" s="24"/>
      <c r="B108" s="24"/>
      <c r="C108" s="24"/>
      <c r="D108" s="24"/>
      <c r="E108" s="131"/>
      <c r="F108" s="24"/>
      <c r="G108" s="24"/>
      <c r="H108" s="24"/>
      <c r="I108" s="24"/>
      <c r="J108" s="24"/>
      <c r="K108" s="24"/>
      <c r="L108" s="24"/>
      <c r="M108" s="24"/>
      <c r="N108" s="24"/>
      <c r="O108" s="24"/>
      <c r="P108" s="24"/>
      <c r="Q108" s="253"/>
      <c r="R108" s="258"/>
      <c r="S108" s="255"/>
      <c r="T108" s="256"/>
      <c r="U108" s="27"/>
      <c r="V108" s="258"/>
      <c r="W108" s="258"/>
      <c r="X108" s="258"/>
      <c r="Y108" s="258"/>
      <c r="AD108" s="123"/>
      <c r="AE108" s="123"/>
      <c r="AF108" s="123"/>
      <c r="AG108" s="123"/>
      <c r="AH108" s="123"/>
      <c r="AI108" s="123"/>
      <c r="AJ108" s="123"/>
      <c r="AK108" s="123"/>
    </row>
    <row r="109">
      <c r="A109" s="24"/>
      <c r="B109" s="24"/>
      <c r="C109" s="24"/>
      <c r="D109" s="24"/>
      <c r="E109" s="131"/>
      <c r="F109" s="24"/>
      <c r="G109" s="24"/>
      <c r="H109" s="24"/>
      <c r="I109" s="24"/>
      <c r="J109" s="24"/>
      <c r="K109" s="24"/>
      <c r="L109" s="24"/>
      <c r="M109" s="24"/>
      <c r="N109" s="24"/>
      <c r="O109" s="24"/>
      <c r="P109" s="24"/>
      <c r="Q109" s="253"/>
      <c r="R109" s="281"/>
      <c r="S109" s="255"/>
      <c r="T109" s="256"/>
      <c r="U109" s="27"/>
      <c r="V109" s="258"/>
      <c r="W109" s="258"/>
      <c r="X109" s="258"/>
      <c r="Y109" s="258"/>
      <c r="AD109" s="123"/>
      <c r="AE109" s="123"/>
      <c r="AF109" s="123"/>
      <c r="AG109" s="123"/>
      <c r="AH109" s="123"/>
      <c r="AI109" s="123"/>
      <c r="AJ109" s="123"/>
      <c r="AK109" s="123"/>
    </row>
    <row r="110">
      <c r="A110" s="24"/>
      <c r="B110" s="24"/>
      <c r="C110" s="24"/>
      <c r="D110" s="24"/>
      <c r="E110" s="131"/>
      <c r="F110" s="24"/>
      <c r="G110" s="24"/>
      <c r="H110" s="24"/>
      <c r="I110" s="24"/>
      <c r="J110" s="24"/>
      <c r="K110" s="24"/>
      <c r="L110" s="24"/>
      <c r="M110" s="24"/>
      <c r="N110" s="24"/>
      <c r="O110" s="24"/>
      <c r="P110" s="24"/>
      <c r="Q110" s="253"/>
      <c r="R110" s="281"/>
      <c r="S110" s="255"/>
      <c r="T110" s="256"/>
      <c r="U110" s="27"/>
      <c r="V110" s="258"/>
      <c r="W110" s="258"/>
      <c r="X110" s="258"/>
      <c r="Y110" s="258"/>
      <c r="AD110" s="123"/>
      <c r="AE110" s="123"/>
      <c r="AF110" s="123"/>
      <c r="AG110" s="123"/>
      <c r="AH110" s="123"/>
      <c r="AI110" s="123"/>
      <c r="AJ110" s="123"/>
      <c r="AK110" s="123"/>
    </row>
    <row r="111">
      <c r="A111" s="24"/>
      <c r="B111" s="24"/>
      <c r="C111" s="24"/>
      <c r="D111" s="24"/>
      <c r="E111" s="131"/>
      <c r="F111" s="24"/>
      <c r="G111" s="24"/>
      <c r="H111" s="24"/>
      <c r="I111" s="24"/>
      <c r="J111" s="24"/>
      <c r="K111" s="24"/>
      <c r="L111" s="24"/>
      <c r="M111" s="24"/>
      <c r="N111" s="24"/>
      <c r="O111" s="24"/>
      <c r="P111" s="24"/>
      <c r="Q111" s="253"/>
      <c r="R111" s="281"/>
      <c r="S111" s="255"/>
      <c r="T111" s="256"/>
      <c r="U111" s="27"/>
      <c r="V111" s="258"/>
      <c r="W111" s="258"/>
      <c r="X111" s="258"/>
      <c r="Y111" s="258"/>
      <c r="AD111" s="123"/>
      <c r="AE111" s="123"/>
      <c r="AF111" s="123"/>
      <c r="AG111" s="123"/>
      <c r="AH111" s="123"/>
      <c r="AI111" s="123"/>
      <c r="AJ111" s="123"/>
      <c r="AK111" s="123"/>
    </row>
    <row r="112">
      <c r="A112" s="132"/>
      <c r="B112" s="132"/>
      <c r="C112" s="132"/>
      <c r="D112" s="132"/>
      <c r="E112" s="262"/>
      <c r="F112" s="132"/>
      <c r="G112" s="132"/>
      <c r="H112" s="132"/>
      <c r="I112" s="132"/>
      <c r="J112" s="132"/>
      <c r="K112" s="132"/>
      <c r="L112" s="263"/>
      <c r="M112" s="263"/>
      <c r="N112" s="263"/>
      <c r="O112" s="263"/>
      <c r="P112" s="263"/>
      <c r="Q112" s="263"/>
      <c r="R112" s="132"/>
      <c r="S112" s="132"/>
      <c r="T112" s="263"/>
      <c r="U112" s="263"/>
      <c r="V112" s="263"/>
      <c r="W112" s="263"/>
      <c r="X112" s="263"/>
      <c r="Y112" s="132" t="s">
        <v>207</v>
      </c>
      <c r="AD112" s="123"/>
      <c r="AE112" s="123"/>
      <c r="AF112" s="123"/>
      <c r="AG112" s="123"/>
      <c r="AH112" s="123"/>
      <c r="AI112" s="123"/>
      <c r="AJ112" s="123"/>
      <c r="AK112" s="123"/>
    </row>
    <row r="113">
      <c r="A113" s="24"/>
      <c r="B113" s="131"/>
      <c r="C113" s="131"/>
      <c r="D113" s="131"/>
      <c r="E113" s="131"/>
      <c r="F113" s="131"/>
      <c r="G113" s="131"/>
      <c r="H113" s="131"/>
      <c r="I113" s="131"/>
      <c r="J113" s="131"/>
      <c r="K113" s="131"/>
      <c r="L113" s="131"/>
      <c r="M113" s="131"/>
      <c r="N113" s="131"/>
      <c r="O113" s="131"/>
      <c r="P113" s="131"/>
      <c r="Q113" s="253"/>
      <c r="R113" s="278"/>
      <c r="S113" s="279"/>
      <c r="T113" s="256"/>
      <c r="U113" s="27"/>
      <c r="V113" s="260"/>
      <c r="W113" s="260"/>
      <c r="X113" s="260"/>
      <c r="Y113" s="260"/>
      <c r="Z113" s="242"/>
      <c r="AA113" s="60"/>
      <c r="AB113" s="243"/>
      <c r="AD113" s="123"/>
      <c r="AE113" s="123"/>
      <c r="AF113" s="123"/>
      <c r="AG113" s="123"/>
      <c r="AH113" s="123"/>
      <c r="AI113" s="123"/>
      <c r="AJ113" s="123"/>
      <c r="AK113" s="123"/>
    </row>
    <row r="114">
      <c r="A114" s="24"/>
      <c r="B114" s="24"/>
      <c r="C114" s="24"/>
      <c r="D114" s="24"/>
      <c r="E114" s="131"/>
      <c r="F114" s="24"/>
      <c r="G114" s="131"/>
      <c r="H114" s="24"/>
      <c r="I114" s="24"/>
      <c r="J114" s="131"/>
      <c r="K114" s="24"/>
      <c r="L114" s="24"/>
      <c r="M114" s="24"/>
      <c r="N114" s="24"/>
      <c r="O114" s="24"/>
      <c r="P114" s="24"/>
      <c r="Q114" s="253"/>
      <c r="R114" s="280"/>
      <c r="S114" s="255"/>
      <c r="T114" s="256"/>
      <c r="U114" s="27"/>
      <c r="V114" s="258"/>
      <c r="W114" s="258"/>
      <c r="X114" s="258"/>
      <c r="Y114" s="258"/>
      <c r="Z114" s="242"/>
      <c r="AA114" s="60"/>
      <c r="AB114" s="243"/>
      <c r="AD114" s="123"/>
      <c r="AE114" s="123"/>
      <c r="AF114" s="123"/>
      <c r="AG114" s="123"/>
      <c r="AH114" s="123"/>
      <c r="AI114" s="123"/>
      <c r="AJ114" s="123"/>
      <c r="AK114" s="123"/>
    </row>
    <row r="115">
      <c r="A115" s="24"/>
      <c r="B115" s="24"/>
      <c r="C115" s="24"/>
      <c r="D115" s="24"/>
      <c r="E115" s="131"/>
      <c r="F115" s="24"/>
      <c r="G115" s="131"/>
      <c r="H115" s="24"/>
      <c r="I115" s="24"/>
      <c r="J115" s="131"/>
      <c r="K115" s="24"/>
      <c r="L115" s="24"/>
      <c r="M115" s="24"/>
      <c r="N115" s="24"/>
      <c r="O115" s="24"/>
      <c r="P115" s="24"/>
      <c r="Q115" s="253"/>
      <c r="R115" s="280"/>
      <c r="S115" s="255"/>
      <c r="T115" s="256"/>
      <c r="U115" s="27"/>
      <c r="V115" s="258"/>
      <c r="W115" s="258"/>
      <c r="X115" s="258"/>
      <c r="Y115" s="258"/>
      <c r="Z115" s="242"/>
      <c r="AA115" s="60"/>
      <c r="AB115" s="243"/>
      <c r="AD115" s="123"/>
      <c r="AE115" s="123"/>
      <c r="AF115" s="123"/>
      <c r="AG115" s="123"/>
      <c r="AH115" s="123"/>
      <c r="AI115" s="123"/>
      <c r="AJ115" s="123"/>
      <c r="AK115" s="123"/>
    </row>
    <row r="116">
      <c r="A116" s="24"/>
      <c r="B116" s="24"/>
      <c r="C116" s="24"/>
      <c r="D116" s="24"/>
      <c r="E116" s="131"/>
      <c r="F116" s="24"/>
      <c r="G116" s="131"/>
      <c r="H116" s="24"/>
      <c r="I116" s="24"/>
      <c r="J116" s="131"/>
      <c r="K116" s="24"/>
      <c r="L116" s="24"/>
      <c r="M116" s="24"/>
      <c r="N116" s="24"/>
      <c r="O116" s="24"/>
      <c r="P116" s="24"/>
      <c r="Q116" s="253"/>
      <c r="R116" s="281"/>
      <c r="S116" s="255"/>
      <c r="T116" s="256"/>
      <c r="U116" s="27"/>
      <c r="V116" s="258"/>
      <c r="W116" s="258"/>
      <c r="X116" s="258"/>
      <c r="Y116" s="258"/>
      <c r="Z116" s="242"/>
      <c r="AA116" s="60"/>
      <c r="AB116" s="243"/>
      <c r="AD116" s="123"/>
      <c r="AE116" s="123"/>
      <c r="AF116" s="123"/>
      <c r="AG116" s="123"/>
      <c r="AH116" s="123"/>
      <c r="AI116" s="123"/>
      <c r="AJ116" s="123"/>
      <c r="AK116" s="123"/>
    </row>
    <row r="117">
      <c r="A117" s="24"/>
      <c r="B117" s="24"/>
      <c r="C117" s="24"/>
      <c r="D117" s="24"/>
      <c r="E117" s="131"/>
      <c r="F117" s="24"/>
      <c r="G117" s="131"/>
      <c r="H117" s="24"/>
      <c r="I117" s="24"/>
      <c r="J117" s="131"/>
      <c r="K117" s="24"/>
      <c r="L117" s="24"/>
      <c r="M117" s="24"/>
      <c r="N117" s="24"/>
      <c r="O117" s="24"/>
      <c r="P117" s="24"/>
      <c r="Q117" s="253"/>
      <c r="R117" s="281"/>
      <c r="S117" s="255"/>
      <c r="T117" s="256"/>
      <c r="U117" s="27"/>
      <c r="V117" s="258"/>
      <c r="W117" s="258"/>
      <c r="X117" s="258"/>
      <c r="Y117" s="258"/>
      <c r="Z117" s="242"/>
      <c r="AA117" s="60"/>
      <c r="AB117" s="243"/>
      <c r="AD117" s="123"/>
      <c r="AE117" s="123"/>
      <c r="AF117" s="123"/>
      <c r="AG117" s="123"/>
      <c r="AH117" s="123"/>
      <c r="AI117" s="123"/>
      <c r="AJ117" s="123"/>
      <c r="AK117" s="123"/>
    </row>
    <row r="118">
      <c r="A118" s="24"/>
      <c r="B118" s="24"/>
      <c r="C118" s="24"/>
      <c r="D118" s="24"/>
      <c r="E118" s="131"/>
      <c r="F118" s="24"/>
      <c r="G118" s="131"/>
      <c r="H118" s="24"/>
      <c r="I118" s="24"/>
      <c r="J118" s="131"/>
      <c r="K118" s="24"/>
      <c r="L118" s="24"/>
      <c r="M118" s="24"/>
      <c r="N118" s="24"/>
      <c r="O118" s="24"/>
      <c r="P118" s="24"/>
      <c r="Q118" s="253"/>
      <c r="R118" s="281"/>
      <c r="S118" s="255"/>
      <c r="T118" s="256"/>
      <c r="U118" s="27"/>
      <c r="V118" s="258"/>
      <c r="W118" s="258"/>
      <c r="X118" s="258"/>
      <c r="Y118" s="258"/>
      <c r="Z118" s="242"/>
      <c r="AA118" s="60"/>
      <c r="AB118" s="243"/>
      <c r="AD118" s="123"/>
      <c r="AE118" s="123"/>
      <c r="AF118" s="123"/>
      <c r="AG118" s="123"/>
      <c r="AH118" s="123"/>
      <c r="AI118" s="123"/>
      <c r="AJ118" s="123"/>
      <c r="AK118" s="123"/>
    </row>
    <row r="119">
      <c r="A119" s="24"/>
      <c r="B119" s="24"/>
      <c r="C119" s="24"/>
      <c r="D119" s="24"/>
      <c r="E119" s="131"/>
      <c r="F119" s="24"/>
      <c r="G119" s="131"/>
      <c r="H119" s="24"/>
      <c r="I119" s="24"/>
      <c r="J119" s="131"/>
      <c r="K119" s="24"/>
      <c r="L119" s="24"/>
      <c r="M119" s="24"/>
      <c r="N119" s="24"/>
      <c r="O119" s="24"/>
      <c r="P119" s="24"/>
      <c r="Q119" s="253"/>
      <c r="R119" s="281"/>
      <c r="S119" s="255"/>
      <c r="T119" s="256"/>
      <c r="U119" s="27"/>
      <c r="V119" s="258"/>
      <c r="W119" s="258"/>
      <c r="X119" s="258"/>
      <c r="Y119" s="258"/>
      <c r="Z119" s="242"/>
      <c r="AA119" s="60"/>
      <c r="AB119" s="243"/>
      <c r="AD119" s="123"/>
      <c r="AE119" s="123"/>
      <c r="AF119" s="123"/>
      <c r="AG119" s="123"/>
      <c r="AH119" s="123"/>
      <c r="AI119" s="123"/>
      <c r="AJ119" s="123"/>
      <c r="AK119" s="123"/>
    </row>
    <row r="120">
      <c r="A120" s="24"/>
      <c r="B120" s="24"/>
      <c r="C120" s="24"/>
      <c r="D120" s="24"/>
      <c r="E120" s="131"/>
      <c r="F120" s="24"/>
      <c r="G120" s="131"/>
      <c r="H120" s="24"/>
      <c r="I120" s="24"/>
      <c r="J120" s="131"/>
      <c r="K120" s="24"/>
      <c r="L120" s="24"/>
      <c r="M120" s="24"/>
      <c r="N120" s="24"/>
      <c r="O120" s="24"/>
      <c r="P120" s="24"/>
      <c r="Q120" s="253"/>
      <c r="R120" s="281"/>
      <c r="S120" s="282"/>
      <c r="T120" s="282"/>
      <c r="U120" s="282"/>
      <c r="V120" s="281"/>
      <c r="W120" s="281"/>
      <c r="X120" s="281"/>
      <c r="Y120" s="283"/>
      <c r="Z120" s="242"/>
      <c r="AA120" s="60"/>
      <c r="AB120" s="243"/>
      <c r="AD120" s="123"/>
      <c r="AE120" s="123"/>
      <c r="AF120" s="123"/>
      <c r="AG120" s="123"/>
      <c r="AH120" s="123"/>
      <c r="AI120" s="123"/>
      <c r="AJ120" s="123"/>
      <c r="AK120" s="123"/>
    </row>
    <row r="121">
      <c r="A121" s="24"/>
      <c r="B121" s="24"/>
      <c r="C121" s="24"/>
      <c r="D121" s="24"/>
      <c r="E121" s="131"/>
      <c r="F121" s="24"/>
      <c r="G121" s="131"/>
      <c r="H121" s="24"/>
      <c r="I121" s="24"/>
      <c r="J121" s="131"/>
      <c r="K121" s="24"/>
      <c r="L121" s="24"/>
      <c r="M121" s="24"/>
      <c r="N121" s="24"/>
      <c r="O121" s="24"/>
      <c r="P121" s="24"/>
      <c r="Q121" s="253"/>
      <c r="R121" s="281"/>
      <c r="S121" s="255"/>
      <c r="T121" s="256"/>
      <c r="U121" s="27"/>
      <c r="V121" s="258"/>
      <c r="W121" s="258"/>
      <c r="X121" s="258"/>
      <c r="Y121" s="258"/>
      <c r="Z121" s="242"/>
      <c r="AA121" s="60"/>
      <c r="AB121" s="243"/>
      <c r="AD121" s="123"/>
      <c r="AE121" s="123"/>
      <c r="AF121" s="123"/>
      <c r="AG121" s="123"/>
      <c r="AH121" s="123"/>
      <c r="AI121" s="123"/>
      <c r="AJ121" s="123"/>
      <c r="AK121" s="123"/>
    </row>
    <row r="122">
      <c r="A122" s="24"/>
      <c r="B122" s="24"/>
      <c r="C122" s="24"/>
      <c r="D122" s="24"/>
      <c r="E122" s="131"/>
      <c r="F122" s="24"/>
      <c r="G122" s="131"/>
      <c r="H122" s="24"/>
      <c r="I122" s="24"/>
      <c r="J122" s="131"/>
      <c r="K122" s="24"/>
      <c r="L122" s="24"/>
      <c r="M122" s="24"/>
      <c r="N122" s="24"/>
      <c r="O122" s="24"/>
      <c r="P122" s="24"/>
      <c r="Q122" s="253"/>
      <c r="R122" s="281"/>
      <c r="S122" s="255"/>
      <c r="T122" s="256"/>
      <c r="U122" s="27"/>
      <c r="V122" s="258"/>
      <c r="W122" s="258"/>
      <c r="X122" s="258"/>
      <c r="Y122" s="258"/>
      <c r="Z122" s="242"/>
      <c r="AA122" s="60"/>
      <c r="AB122" s="243"/>
      <c r="AD122" s="123"/>
      <c r="AE122" s="123"/>
      <c r="AF122" s="123"/>
      <c r="AG122" s="123"/>
      <c r="AH122" s="123"/>
      <c r="AI122" s="123"/>
      <c r="AJ122" s="123"/>
      <c r="AK122" s="123"/>
    </row>
    <row r="123">
      <c r="A123" s="132"/>
      <c r="B123" s="132"/>
      <c r="C123" s="132"/>
      <c r="D123" s="132"/>
      <c r="E123" s="262"/>
      <c r="F123" s="132"/>
      <c r="G123" s="132"/>
      <c r="H123" s="132"/>
      <c r="I123" s="132"/>
      <c r="J123" s="132"/>
      <c r="K123" s="132"/>
      <c r="L123" s="263"/>
      <c r="M123" s="263"/>
      <c r="N123" s="263"/>
      <c r="O123" s="263"/>
      <c r="P123" s="263"/>
      <c r="Q123" s="263"/>
      <c r="R123" s="264"/>
      <c r="S123" s="265"/>
      <c r="T123" s="263"/>
      <c r="U123" s="263"/>
      <c r="V123" s="263"/>
      <c r="W123" s="263"/>
      <c r="X123" s="263"/>
      <c r="Y123" s="132" t="s">
        <v>206</v>
      </c>
      <c r="Z123" s="242"/>
      <c r="AA123" s="60"/>
      <c r="AB123" s="243"/>
      <c r="AD123" s="123"/>
      <c r="AE123" s="123"/>
      <c r="AF123" s="123"/>
      <c r="AG123" s="123"/>
      <c r="AH123" s="123"/>
      <c r="AI123" s="123"/>
      <c r="AJ123" s="123"/>
      <c r="AK123" s="123"/>
    </row>
    <row r="124">
      <c r="A124" s="24"/>
      <c r="B124" s="24"/>
      <c r="C124" s="24"/>
      <c r="D124" s="24"/>
      <c r="E124" s="131"/>
      <c r="F124" s="24"/>
      <c r="G124" s="24"/>
      <c r="H124" s="24"/>
      <c r="I124" s="24"/>
      <c r="J124" s="24"/>
      <c r="K124" s="24"/>
      <c r="L124" s="24"/>
      <c r="M124" s="24"/>
      <c r="N124" s="24"/>
      <c r="O124" s="24"/>
      <c r="P124" s="24"/>
      <c r="Q124" s="253"/>
      <c r="R124" s="281"/>
      <c r="S124" s="255"/>
      <c r="T124" s="256"/>
      <c r="U124" s="27"/>
      <c r="V124" s="258"/>
      <c r="W124" s="258"/>
      <c r="X124" s="258"/>
      <c r="Y124" s="258"/>
      <c r="Z124" s="242"/>
      <c r="AA124" s="60"/>
      <c r="AB124" s="243"/>
      <c r="AD124" s="123"/>
      <c r="AE124" s="123"/>
      <c r="AF124" s="123"/>
      <c r="AG124" s="123"/>
      <c r="AH124" s="123"/>
      <c r="AI124" s="123"/>
      <c r="AJ124" s="123"/>
      <c r="AK124" s="123"/>
    </row>
    <row r="125">
      <c r="A125" s="24"/>
      <c r="B125" s="24"/>
      <c r="C125" s="24"/>
      <c r="D125" s="24"/>
      <c r="E125" s="131"/>
      <c r="F125" s="24"/>
      <c r="G125" s="24"/>
      <c r="H125" s="24"/>
      <c r="I125" s="24"/>
      <c r="J125" s="24"/>
      <c r="K125" s="24"/>
      <c r="L125" s="24"/>
      <c r="M125" s="24"/>
      <c r="N125" s="24"/>
      <c r="O125" s="24"/>
      <c r="P125" s="24"/>
      <c r="Q125" s="253"/>
      <c r="R125" s="281"/>
      <c r="S125" s="255"/>
      <c r="T125" s="256"/>
      <c r="U125" s="27"/>
      <c r="V125" s="258"/>
      <c r="W125" s="258"/>
      <c r="X125" s="258"/>
      <c r="Y125" s="258"/>
      <c r="Z125" s="242"/>
      <c r="AA125" s="60"/>
      <c r="AB125" s="243"/>
      <c r="AD125" s="123"/>
      <c r="AE125" s="123"/>
      <c r="AF125" s="123"/>
      <c r="AG125" s="123"/>
      <c r="AH125" s="123"/>
      <c r="AI125" s="123"/>
      <c r="AJ125" s="123"/>
      <c r="AK125" s="123"/>
    </row>
    <row r="126">
      <c r="A126" s="24"/>
      <c r="B126" s="24"/>
      <c r="C126" s="24"/>
      <c r="D126" s="24"/>
      <c r="E126" s="131"/>
      <c r="F126" s="24"/>
      <c r="G126" s="24"/>
      <c r="H126" s="24"/>
      <c r="I126" s="24"/>
      <c r="J126" s="24"/>
      <c r="K126" s="24"/>
      <c r="L126" s="24"/>
      <c r="M126" s="24"/>
      <c r="N126" s="24"/>
      <c r="O126" s="24"/>
      <c r="P126" s="24"/>
      <c r="Q126" s="287"/>
      <c r="R126" s="281"/>
      <c r="S126" s="255"/>
      <c r="T126" s="27"/>
      <c r="U126" s="27"/>
      <c r="V126" s="258"/>
      <c r="W126" s="258"/>
      <c r="X126" s="258"/>
      <c r="Y126" s="258"/>
      <c r="Z126" s="242"/>
      <c r="AA126" s="60"/>
      <c r="AB126" s="243"/>
      <c r="AD126" s="123"/>
      <c r="AE126" s="123"/>
      <c r="AF126" s="123"/>
      <c r="AG126" s="123"/>
      <c r="AH126" s="123"/>
      <c r="AI126" s="123"/>
      <c r="AJ126" s="123"/>
      <c r="AK126" s="123"/>
    </row>
    <row r="127">
      <c r="A127" s="24"/>
      <c r="B127" s="24"/>
      <c r="C127" s="24"/>
      <c r="D127" s="24"/>
      <c r="E127" s="131"/>
      <c r="F127" s="24"/>
      <c r="G127" s="24"/>
      <c r="H127" s="24"/>
      <c r="I127" s="24"/>
      <c r="J127" s="24"/>
      <c r="K127" s="24"/>
      <c r="L127" s="288"/>
      <c r="M127" s="289"/>
      <c r="N127" s="289"/>
      <c r="O127" s="289"/>
      <c r="P127" s="289"/>
      <c r="Q127" s="287"/>
      <c r="R127" s="290"/>
      <c r="S127" s="289"/>
      <c r="T127" s="289"/>
      <c r="U127" s="291"/>
      <c r="V127" s="258"/>
      <c r="W127" s="258"/>
      <c r="X127" s="258"/>
      <c r="Y127" s="258"/>
      <c r="Z127" s="242"/>
      <c r="AA127" s="60"/>
      <c r="AB127" s="243"/>
      <c r="AD127" s="123"/>
      <c r="AE127" s="123"/>
      <c r="AF127" s="123"/>
      <c r="AG127" s="123"/>
      <c r="AH127" s="123"/>
      <c r="AI127" s="123"/>
      <c r="AJ127" s="123"/>
      <c r="AK127" s="123"/>
    </row>
    <row r="128">
      <c r="A128" s="24"/>
      <c r="B128" s="27"/>
      <c r="C128" s="27"/>
      <c r="D128" s="27"/>
      <c r="E128" s="131"/>
      <c r="F128" s="27"/>
      <c r="G128" s="24"/>
      <c r="H128" s="27"/>
      <c r="I128" s="27"/>
      <c r="J128" s="24"/>
      <c r="K128" s="27"/>
      <c r="L128" s="24"/>
      <c r="M128" s="24"/>
      <c r="N128" s="24"/>
      <c r="O128" s="24"/>
      <c r="P128" s="24"/>
      <c r="Q128" s="287"/>
      <c r="R128" s="43"/>
      <c r="S128" s="255"/>
      <c r="T128" s="27"/>
      <c r="U128" s="27"/>
      <c r="V128" s="37"/>
      <c r="W128" s="37"/>
      <c r="X128" s="37"/>
      <c r="Y128" s="27"/>
      <c r="Z128" s="242"/>
      <c r="AA128" s="60"/>
      <c r="AB128" s="243"/>
      <c r="AD128" s="123"/>
      <c r="AE128" s="123"/>
      <c r="AF128" s="123"/>
      <c r="AG128" s="123"/>
      <c r="AH128" s="123"/>
      <c r="AI128" s="123"/>
      <c r="AJ128" s="123"/>
      <c r="AK128" s="123"/>
    </row>
    <row r="129">
      <c r="A129" s="24"/>
      <c r="B129" s="24"/>
      <c r="C129" s="24"/>
      <c r="D129" s="24"/>
      <c r="E129" s="131"/>
      <c r="F129" s="24"/>
      <c r="G129" s="24"/>
      <c r="H129" s="24"/>
      <c r="I129" s="24"/>
      <c r="J129" s="24"/>
      <c r="K129" s="24"/>
      <c r="L129" s="27"/>
      <c r="M129" s="27"/>
      <c r="N129" s="27"/>
      <c r="O129" s="27"/>
      <c r="P129" s="27"/>
      <c r="Q129" s="287"/>
      <c r="R129" s="43"/>
      <c r="S129" s="33"/>
      <c r="T129" s="27"/>
      <c r="U129" s="27"/>
      <c r="V129" s="258"/>
      <c r="W129" s="258"/>
      <c r="X129" s="258"/>
      <c r="Y129" s="258"/>
      <c r="Z129" s="242"/>
      <c r="AA129" s="60"/>
      <c r="AB129" s="243"/>
      <c r="AD129" s="123"/>
      <c r="AE129" s="123"/>
      <c r="AF129" s="123"/>
      <c r="AG129" s="123"/>
      <c r="AH129" s="123"/>
      <c r="AI129" s="123"/>
      <c r="AJ129" s="123"/>
      <c r="AK129" s="123"/>
    </row>
    <row r="130">
      <c r="A130" s="24"/>
      <c r="B130" s="24"/>
      <c r="C130" s="24"/>
      <c r="D130" s="24"/>
      <c r="E130" s="131"/>
      <c r="F130" s="24"/>
      <c r="G130" s="24"/>
      <c r="H130" s="24"/>
      <c r="I130" s="24"/>
      <c r="J130" s="24"/>
      <c r="K130" s="24"/>
      <c r="L130" s="24"/>
      <c r="M130" s="24"/>
      <c r="N130" s="24"/>
      <c r="O130" s="24"/>
      <c r="P130" s="24"/>
      <c r="Q130" s="253"/>
      <c r="R130" s="281"/>
      <c r="S130" s="255"/>
      <c r="T130" s="256"/>
      <c r="U130" s="27"/>
      <c r="V130" s="258"/>
      <c r="W130" s="258"/>
      <c r="X130" s="258"/>
      <c r="Y130" s="258"/>
      <c r="Z130" s="242"/>
      <c r="AA130" s="60"/>
      <c r="AB130" s="243"/>
      <c r="AD130" s="123"/>
      <c r="AE130" s="123"/>
      <c r="AF130" s="123"/>
      <c r="AG130" s="123"/>
      <c r="AH130" s="123"/>
      <c r="AI130" s="123"/>
      <c r="AJ130" s="123"/>
      <c r="AK130" s="123"/>
    </row>
    <row r="131">
      <c r="A131" s="24"/>
      <c r="B131" s="24"/>
      <c r="C131" s="24"/>
      <c r="D131" s="24"/>
      <c r="E131" s="131"/>
      <c r="F131" s="24"/>
      <c r="G131" s="24"/>
      <c r="H131" s="24"/>
      <c r="I131" s="24"/>
      <c r="J131" s="24"/>
      <c r="K131" s="24"/>
      <c r="L131" s="24"/>
      <c r="M131" s="24"/>
      <c r="N131" s="24"/>
      <c r="O131" s="24"/>
      <c r="P131" s="24"/>
      <c r="Q131" s="253"/>
      <c r="R131" s="281"/>
      <c r="S131" s="255"/>
      <c r="T131" s="256"/>
      <c r="U131" s="27"/>
      <c r="V131" s="258"/>
      <c r="W131" s="258"/>
      <c r="X131" s="258"/>
      <c r="Y131" s="258"/>
      <c r="Z131" s="242"/>
      <c r="AA131" s="60"/>
      <c r="AB131" s="243"/>
      <c r="AD131" s="123"/>
      <c r="AE131" s="123"/>
      <c r="AF131" s="123"/>
      <c r="AG131" s="123"/>
      <c r="AH131" s="123"/>
      <c r="AI131" s="123"/>
      <c r="AJ131" s="123"/>
      <c r="AK131" s="123"/>
    </row>
    <row r="132">
      <c r="A132" s="24"/>
      <c r="B132" s="24"/>
      <c r="C132" s="24"/>
      <c r="D132" s="24"/>
      <c r="E132" s="131"/>
      <c r="F132" s="24"/>
      <c r="G132" s="24"/>
      <c r="H132" s="24"/>
      <c r="I132" s="24"/>
      <c r="J132" s="24"/>
      <c r="K132" s="24"/>
      <c r="L132" s="24"/>
      <c r="M132" s="24"/>
      <c r="N132" s="24"/>
      <c r="O132" s="24"/>
      <c r="P132" s="24"/>
      <c r="Q132" s="253"/>
      <c r="R132" s="281"/>
      <c r="S132" s="255"/>
      <c r="T132" s="256"/>
      <c r="U132" s="27"/>
      <c r="V132" s="258"/>
      <c r="W132" s="258"/>
      <c r="X132" s="258"/>
      <c r="Y132" s="258"/>
      <c r="Z132" s="242"/>
      <c r="AA132" s="60"/>
      <c r="AB132" s="243"/>
      <c r="AD132" s="123"/>
      <c r="AE132" s="123"/>
      <c r="AF132" s="123"/>
      <c r="AG132" s="123"/>
      <c r="AH132" s="123"/>
      <c r="AI132" s="123"/>
      <c r="AJ132" s="123"/>
      <c r="AK132" s="123"/>
    </row>
    <row r="133">
      <c r="A133" s="24"/>
      <c r="B133" s="24"/>
      <c r="C133" s="24"/>
      <c r="D133" s="24"/>
      <c r="E133" s="131"/>
      <c r="F133" s="24"/>
      <c r="G133" s="24"/>
      <c r="H133" s="24"/>
      <c r="I133" s="24"/>
      <c r="J133" s="24"/>
      <c r="K133" s="24"/>
      <c r="L133" s="24"/>
      <c r="M133" s="24"/>
      <c r="N133" s="24"/>
      <c r="O133" s="24"/>
      <c r="P133" s="24"/>
      <c r="Q133" s="253"/>
      <c r="R133" s="281"/>
      <c r="S133" s="255"/>
      <c r="T133" s="256"/>
      <c r="U133" s="27"/>
      <c r="V133" s="258"/>
      <c r="W133" s="258"/>
      <c r="X133" s="258"/>
      <c r="Y133" s="258"/>
      <c r="Z133" s="242"/>
      <c r="AA133" s="60"/>
      <c r="AB133" s="243"/>
      <c r="AD133" s="123"/>
      <c r="AE133" s="123"/>
      <c r="AF133" s="123"/>
      <c r="AG133" s="123"/>
      <c r="AH133" s="123"/>
      <c r="AI133" s="123"/>
      <c r="AJ133" s="123"/>
      <c r="AK133" s="123"/>
    </row>
    <row r="134">
      <c r="A134" s="132"/>
      <c r="B134" s="132"/>
      <c r="C134" s="132"/>
      <c r="D134" s="132"/>
      <c r="E134" s="262"/>
      <c r="F134" s="132"/>
      <c r="G134" s="132"/>
      <c r="H134" s="132"/>
      <c r="I134" s="132"/>
      <c r="J134" s="132"/>
      <c r="K134" s="132"/>
      <c r="L134" s="263"/>
      <c r="M134" s="263"/>
      <c r="N134" s="263"/>
      <c r="O134" s="263"/>
      <c r="P134" s="263"/>
      <c r="Q134" s="263"/>
      <c r="R134" s="132"/>
      <c r="S134" s="132"/>
      <c r="T134" s="263"/>
      <c r="U134" s="263"/>
      <c r="V134" s="263"/>
      <c r="W134" s="263"/>
      <c r="X134" s="263"/>
      <c r="Y134" s="132" t="s">
        <v>207</v>
      </c>
      <c r="Z134" s="242"/>
      <c r="AA134" s="60"/>
      <c r="AB134" s="243"/>
      <c r="AD134" s="123"/>
      <c r="AE134" s="123"/>
      <c r="AF134" s="123"/>
      <c r="AG134" s="123"/>
      <c r="AH134" s="123"/>
      <c r="AI134" s="123"/>
      <c r="AJ134" s="123"/>
      <c r="AK134" s="123"/>
    </row>
    <row r="135">
      <c r="A135" s="24"/>
      <c r="B135" s="131"/>
      <c r="C135" s="131"/>
      <c r="D135" s="131"/>
      <c r="E135" s="131"/>
      <c r="F135" s="131"/>
      <c r="G135" s="131"/>
      <c r="H135" s="131"/>
      <c r="I135" s="131"/>
      <c r="J135" s="131"/>
      <c r="K135" s="131"/>
      <c r="L135" s="131"/>
      <c r="M135" s="131"/>
      <c r="N135" s="131"/>
      <c r="O135" s="131"/>
      <c r="P135" s="131"/>
      <c r="Q135" s="253"/>
      <c r="R135" s="278"/>
      <c r="S135" s="279"/>
      <c r="T135" s="256"/>
      <c r="U135" s="27"/>
      <c r="V135" s="260"/>
      <c r="W135" s="260"/>
      <c r="X135" s="260"/>
      <c r="Y135" s="260"/>
      <c r="Z135" s="242"/>
      <c r="AA135" s="60"/>
      <c r="AB135" s="243"/>
      <c r="AD135" s="123"/>
      <c r="AE135" s="123"/>
      <c r="AF135" s="123"/>
      <c r="AG135" s="123"/>
      <c r="AH135" s="123"/>
      <c r="AI135" s="123"/>
      <c r="AJ135" s="123"/>
      <c r="AK135" s="123"/>
    </row>
    <row r="136">
      <c r="A136" s="24"/>
      <c r="B136" s="24"/>
      <c r="C136" s="24"/>
      <c r="D136" s="24"/>
      <c r="E136" s="131"/>
      <c r="F136" s="24"/>
      <c r="G136" s="131"/>
      <c r="H136" s="24"/>
      <c r="I136" s="24"/>
      <c r="J136" s="131"/>
      <c r="K136" s="24"/>
      <c r="L136" s="24"/>
      <c r="M136" s="24"/>
      <c r="N136" s="24"/>
      <c r="O136" s="24"/>
      <c r="P136" s="24"/>
      <c r="Q136" s="253"/>
      <c r="R136" s="280"/>
      <c r="S136" s="255"/>
      <c r="T136" s="256"/>
      <c r="U136" s="27"/>
      <c r="V136" s="258"/>
      <c r="W136" s="258"/>
      <c r="X136" s="258"/>
      <c r="Y136" s="258"/>
      <c r="Z136" s="242"/>
      <c r="AA136" s="60"/>
      <c r="AB136" s="243"/>
      <c r="AD136" s="123"/>
      <c r="AE136" s="123"/>
      <c r="AF136" s="123"/>
      <c r="AG136" s="123"/>
      <c r="AH136" s="123"/>
      <c r="AI136" s="123"/>
      <c r="AJ136" s="123"/>
      <c r="AK136" s="123"/>
    </row>
    <row r="137">
      <c r="A137" s="24"/>
      <c r="B137" s="24"/>
      <c r="C137" s="24"/>
      <c r="D137" s="24"/>
      <c r="E137" s="131"/>
      <c r="F137" s="24"/>
      <c r="G137" s="131"/>
      <c r="H137" s="24"/>
      <c r="I137" s="24"/>
      <c r="J137" s="131"/>
      <c r="K137" s="24"/>
      <c r="L137" s="24"/>
      <c r="M137" s="24"/>
      <c r="N137" s="24"/>
      <c r="O137" s="24"/>
      <c r="P137" s="24"/>
      <c r="Q137" s="253"/>
      <c r="R137" s="280"/>
      <c r="S137" s="255"/>
      <c r="T137" s="256"/>
      <c r="U137" s="27"/>
      <c r="V137" s="258"/>
      <c r="W137" s="258"/>
      <c r="X137" s="258"/>
      <c r="Y137" s="258"/>
      <c r="Z137" s="242"/>
      <c r="AA137" s="60"/>
      <c r="AB137" s="243"/>
      <c r="AD137" s="123"/>
      <c r="AE137" s="123"/>
      <c r="AF137" s="123"/>
      <c r="AG137" s="123"/>
      <c r="AH137" s="123"/>
      <c r="AI137" s="123"/>
      <c r="AJ137" s="123"/>
      <c r="AK137" s="123"/>
    </row>
    <row r="138">
      <c r="A138" s="24"/>
      <c r="B138" s="24"/>
      <c r="C138" s="24"/>
      <c r="D138" s="24"/>
      <c r="E138" s="131"/>
      <c r="F138" s="24"/>
      <c r="G138" s="131"/>
      <c r="H138" s="24"/>
      <c r="I138" s="24"/>
      <c r="J138" s="131"/>
      <c r="K138" s="24"/>
      <c r="L138" s="24"/>
      <c r="M138" s="24"/>
      <c r="N138" s="24"/>
      <c r="O138" s="24"/>
      <c r="P138" s="24"/>
      <c r="Q138" s="253"/>
      <c r="R138" s="281"/>
      <c r="S138" s="255"/>
      <c r="T138" s="256"/>
      <c r="U138" s="27"/>
      <c r="V138" s="258"/>
      <c r="W138" s="258"/>
      <c r="X138" s="258"/>
      <c r="Y138" s="258"/>
      <c r="Z138" s="242"/>
      <c r="AA138" s="60"/>
      <c r="AB138" s="243"/>
      <c r="AD138" s="123"/>
      <c r="AE138" s="123"/>
      <c r="AF138" s="123"/>
      <c r="AG138" s="123"/>
      <c r="AH138" s="123"/>
      <c r="AI138" s="123"/>
      <c r="AJ138" s="123"/>
      <c r="AK138" s="123"/>
    </row>
    <row r="139">
      <c r="A139" s="24"/>
      <c r="B139" s="24"/>
      <c r="C139" s="24"/>
      <c r="D139" s="24"/>
      <c r="E139" s="131"/>
      <c r="F139" s="24"/>
      <c r="G139" s="131"/>
      <c r="H139" s="24"/>
      <c r="I139" s="24"/>
      <c r="J139" s="131"/>
      <c r="K139" s="24"/>
      <c r="L139" s="24"/>
      <c r="M139" s="24"/>
      <c r="N139" s="24"/>
      <c r="O139" s="24"/>
      <c r="P139" s="24"/>
      <c r="Q139" s="253"/>
      <c r="R139" s="281"/>
      <c r="S139" s="255"/>
      <c r="T139" s="256"/>
      <c r="U139" s="27"/>
      <c r="V139" s="258"/>
      <c r="W139" s="258"/>
      <c r="X139" s="258"/>
      <c r="Y139" s="258"/>
      <c r="Z139" s="242"/>
      <c r="AA139" s="60"/>
      <c r="AB139" s="243"/>
      <c r="AD139" s="123"/>
      <c r="AE139" s="123"/>
      <c r="AF139" s="123"/>
      <c r="AG139" s="123"/>
      <c r="AH139" s="123"/>
      <c r="AI139" s="123"/>
      <c r="AJ139" s="123"/>
      <c r="AK139" s="123"/>
    </row>
    <row r="140">
      <c r="A140" s="24"/>
      <c r="B140" s="24"/>
      <c r="C140" s="24"/>
      <c r="D140" s="24"/>
      <c r="E140" s="131"/>
      <c r="F140" s="24"/>
      <c r="G140" s="131"/>
      <c r="H140" s="24"/>
      <c r="I140" s="24"/>
      <c r="J140" s="131"/>
      <c r="K140" s="24"/>
      <c r="L140" s="24"/>
      <c r="M140" s="24"/>
      <c r="N140" s="24"/>
      <c r="O140" s="24"/>
      <c r="P140" s="24"/>
      <c r="Q140" s="253"/>
      <c r="R140" s="281"/>
      <c r="S140" s="255"/>
      <c r="T140" s="256"/>
      <c r="U140" s="27"/>
      <c r="V140" s="258"/>
      <c r="W140" s="258"/>
      <c r="X140" s="258"/>
      <c r="Y140" s="258"/>
      <c r="Z140" s="242"/>
      <c r="AA140" s="60"/>
      <c r="AB140" s="243"/>
      <c r="AD140" s="123"/>
      <c r="AE140" s="123"/>
      <c r="AF140" s="123"/>
      <c r="AG140" s="123"/>
      <c r="AH140" s="123"/>
      <c r="AI140" s="123"/>
      <c r="AJ140" s="123"/>
      <c r="AK140" s="123"/>
    </row>
    <row r="141">
      <c r="A141" s="24"/>
      <c r="B141" s="24"/>
      <c r="C141" s="24"/>
      <c r="D141" s="24"/>
      <c r="E141" s="131"/>
      <c r="F141" s="24"/>
      <c r="G141" s="131"/>
      <c r="H141" s="24"/>
      <c r="I141" s="24"/>
      <c r="J141" s="131"/>
      <c r="K141" s="24"/>
      <c r="L141" s="24"/>
      <c r="M141" s="24"/>
      <c r="N141" s="24"/>
      <c r="O141" s="24"/>
      <c r="P141" s="24"/>
      <c r="Q141" s="253"/>
      <c r="R141" s="281"/>
      <c r="S141" s="255"/>
      <c r="T141" s="256"/>
      <c r="U141" s="27"/>
      <c r="V141" s="258"/>
      <c r="W141" s="258"/>
      <c r="X141" s="258"/>
      <c r="Y141" s="258"/>
      <c r="Z141" s="242"/>
      <c r="AA141" s="60"/>
      <c r="AB141" s="243"/>
      <c r="AD141" s="123"/>
      <c r="AE141" s="123"/>
      <c r="AF141" s="123"/>
      <c r="AG141" s="123"/>
      <c r="AH141" s="123"/>
      <c r="AI141" s="123"/>
      <c r="AJ141" s="123"/>
      <c r="AK141" s="123"/>
    </row>
    <row r="142">
      <c r="A142" s="24"/>
      <c r="B142" s="24"/>
      <c r="C142" s="24"/>
      <c r="D142" s="24"/>
      <c r="E142" s="131"/>
      <c r="F142" s="24"/>
      <c r="G142" s="131"/>
      <c r="H142" s="24"/>
      <c r="I142" s="24"/>
      <c r="J142" s="131"/>
      <c r="K142" s="24"/>
      <c r="L142" s="24"/>
      <c r="M142" s="24"/>
      <c r="N142" s="24"/>
      <c r="O142" s="24"/>
      <c r="P142" s="24"/>
      <c r="Q142" s="253"/>
      <c r="R142" s="281"/>
      <c r="S142" s="282"/>
      <c r="T142" s="282"/>
      <c r="U142" s="282"/>
      <c r="V142" s="281"/>
      <c r="W142" s="281"/>
      <c r="X142" s="281"/>
      <c r="Y142" s="283"/>
      <c r="Z142" s="242"/>
      <c r="AA142" s="60"/>
      <c r="AB142" s="243"/>
      <c r="AD142" s="123"/>
      <c r="AE142" s="123"/>
      <c r="AF142" s="123"/>
      <c r="AG142" s="123"/>
      <c r="AH142" s="123"/>
      <c r="AI142" s="123"/>
      <c r="AJ142" s="123"/>
      <c r="AK142" s="123"/>
    </row>
    <row r="143">
      <c r="A143" s="24"/>
      <c r="B143" s="24"/>
      <c r="C143" s="24"/>
      <c r="D143" s="24"/>
      <c r="E143" s="131"/>
      <c r="F143" s="24"/>
      <c r="G143" s="131"/>
      <c r="H143" s="24"/>
      <c r="I143" s="24"/>
      <c r="J143" s="131"/>
      <c r="K143" s="24"/>
      <c r="L143" s="24"/>
      <c r="M143" s="24"/>
      <c r="N143" s="24"/>
      <c r="O143" s="24"/>
      <c r="P143" s="24"/>
      <c r="Q143" s="253"/>
      <c r="R143" s="281"/>
      <c r="S143" s="255"/>
      <c r="T143" s="256"/>
      <c r="U143" s="27"/>
      <c r="V143" s="258"/>
      <c r="W143" s="258"/>
      <c r="X143" s="258"/>
      <c r="Y143" s="258"/>
      <c r="Z143" s="242"/>
      <c r="AA143" s="60"/>
      <c r="AB143" s="243"/>
      <c r="AD143" s="123"/>
      <c r="AE143" s="123"/>
      <c r="AF143" s="123"/>
      <c r="AG143" s="123"/>
      <c r="AH143" s="123"/>
      <c r="AI143" s="123"/>
      <c r="AJ143" s="123"/>
      <c r="AK143" s="123"/>
    </row>
    <row r="144">
      <c r="A144" s="24"/>
      <c r="B144" s="24"/>
      <c r="C144" s="24"/>
      <c r="D144" s="24"/>
      <c r="E144" s="131"/>
      <c r="F144" s="24"/>
      <c r="G144" s="131"/>
      <c r="H144" s="24"/>
      <c r="I144" s="24"/>
      <c r="J144" s="131"/>
      <c r="K144" s="24"/>
      <c r="L144" s="24"/>
      <c r="M144" s="24"/>
      <c r="N144" s="24"/>
      <c r="O144" s="24"/>
      <c r="P144" s="24"/>
      <c r="Q144" s="253"/>
      <c r="R144" s="281"/>
      <c r="S144" s="255"/>
      <c r="T144" s="256"/>
      <c r="U144" s="27"/>
      <c r="V144" s="258"/>
      <c r="W144" s="258"/>
      <c r="X144" s="258"/>
      <c r="Y144" s="258"/>
      <c r="Z144" s="242"/>
      <c r="AA144" s="60"/>
      <c r="AB144" s="243"/>
      <c r="AD144" s="123"/>
      <c r="AE144" s="123"/>
      <c r="AF144" s="123"/>
      <c r="AG144" s="123"/>
      <c r="AH144" s="123"/>
      <c r="AI144" s="123"/>
      <c r="AJ144" s="123"/>
      <c r="AK144" s="123"/>
    </row>
    <row r="145">
      <c r="A145" s="132"/>
      <c r="B145" s="132"/>
      <c r="C145" s="132"/>
      <c r="D145" s="132"/>
      <c r="E145" s="262"/>
      <c r="F145" s="132"/>
      <c r="G145" s="132"/>
      <c r="H145" s="132"/>
      <c r="I145" s="132"/>
      <c r="J145" s="132"/>
      <c r="K145" s="132"/>
      <c r="L145" s="263"/>
      <c r="M145" s="263"/>
      <c r="N145" s="263"/>
      <c r="O145" s="263"/>
      <c r="P145" s="263"/>
      <c r="Q145" s="263"/>
      <c r="R145" s="264"/>
      <c r="S145" s="265"/>
      <c r="T145" s="263"/>
      <c r="U145" s="263"/>
      <c r="V145" s="263"/>
      <c r="W145" s="263"/>
      <c r="X145" s="263"/>
      <c r="Y145" s="132" t="s">
        <v>206</v>
      </c>
      <c r="Z145" s="242"/>
      <c r="AA145" s="60"/>
      <c r="AB145" s="243"/>
      <c r="AD145" s="123"/>
      <c r="AE145" s="123"/>
      <c r="AF145" s="123"/>
      <c r="AG145" s="123"/>
      <c r="AH145" s="123"/>
      <c r="AI145" s="123"/>
      <c r="AJ145" s="123"/>
      <c r="AK145" s="123"/>
    </row>
    <row r="146">
      <c r="A146" s="24"/>
      <c r="B146" s="24"/>
      <c r="C146" s="24"/>
      <c r="D146" s="24"/>
      <c r="E146" s="131"/>
      <c r="F146" s="24"/>
      <c r="G146" s="24"/>
      <c r="H146" s="24"/>
      <c r="I146" s="24"/>
      <c r="J146" s="24"/>
      <c r="K146" s="24"/>
      <c r="L146" s="24"/>
      <c r="M146" s="24"/>
      <c r="N146" s="24"/>
      <c r="O146" s="24"/>
      <c r="P146" s="24"/>
      <c r="Q146" s="253"/>
      <c r="R146" s="281"/>
      <c r="S146" s="255"/>
      <c r="T146" s="256"/>
      <c r="U146" s="27"/>
      <c r="V146" s="258"/>
      <c r="W146" s="258"/>
      <c r="X146" s="258"/>
      <c r="Y146" s="258"/>
      <c r="Z146" s="242"/>
      <c r="AA146" s="60"/>
      <c r="AB146" s="243"/>
      <c r="AD146" s="123"/>
      <c r="AE146" s="123"/>
      <c r="AF146" s="123"/>
      <c r="AG146" s="123"/>
      <c r="AH146" s="123"/>
      <c r="AI146" s="123"/>
      <c r="AJ146" s="123"/>
      <c r="AK146" s="123"/>
    </row>
    <row r="147">
      <c r="A147" s="24"/>
      <c r="B147" s="24"/>
      <c r="C147" s="24"/>
      <c r="D147" s="24"/>
      <c r="E147" s="131"/>
      <c r="F147" s="24"/>
      <c r="G147" s="24"/>
      <c r="H147" s="24"/>
      <c r="I147" s="24"/>
      <c r="J147" s="24"/>
      <c r="K147" s="24"/>
      <c r="L147" s="24"/>
      <c r="M147" s="24"/>
      <c r="N147" s="24"/>
      <c r="O147" s="24"/>
      <c r="P147" s="24"/>
      <c r="Q147" s="253"/>
      <c r="R147" s="281"/>
      <c r="S147" s="255"/>
      <c r="T147" s="256"/>
      <c r="U147" s="27"/>
      <c r="V147" s="258"/>
      <c r="W147" s="258"/>
      <c r="X147" s="258"/>
      <c r="Y147" s="258"/>
      <c r="Z147" s="242"/>
      <c r="AA147" s="60"/>
      <c r="AB147" s="243"/>
      <c r="AD147" s="123"/>
      <c r="AE147" s="123"/>
      <c r="AF147" s="123"/>
      <c r="AG147" s="123"/>
      <c r="AH147" s="123"/>
      <c r="AI147" s="123"/>
      <c r="AJ147" s="123"/>
      <c r="AK147" s="123"/>
    </row>
    <row r="148">
      <c r="A148" s="24"/>
      <c r="B148" s="24"/>
      <c r="C148" s="24"/>
      <c r="D148" s="24"/>
      <c r="E148" s="131"/>
      <c r="F148" s="24"/>
      <c r="G148" s="24"/>
      <c r="H148" s="24"/>
      <c r="I148" s="24"/>
      <c r="J148" s="24"/>
      <c r="K148" s="24"/>
      <c r="L148" s="24"/>
      <c r="M148" s="24"/>
      <c r="N148" s="24"/>
      <c r="O148" s="24"/>
      <c r="P148" s="24"/>
      <c r="Q148" s="287"/>
      <c r="R148" s="281"/>
      <c r="S148" s="255"/>
      <c r="T148" s="27"/>
      <c r="U148" s="27"/>
      <c r="V148" s="258"/>
      <c r="W148" s="258"/>
      <c r="X148" s="258"/>
      <c r="Y148" s="258"/>
      <c r="Z148" s="242"/>
      <c r="AA148" s="60"/>
      <c r="AB148" s="243"/>
      <c r="AD148" s="123"/>
      <c r="AE148" s="123"/>
      <c r="AF148" s="123"/>
      <c r="AG148" s="123"/>
      <c r="AH148" s="123"/>
      <c r="AI148" s="123"/>
      <c r="AJ148" s="123"/>
      <c r="AK148" s="123"/>
    </row>
    <row r="149">
      <c r="A149" s="24"/>
      <c r="B149" s="24"/>
      <c r="C149" s="24"/>
      <c r="D149" s="24"/>
      <c r="E149" s="131"/>
      <c r="F149" s="24"/>
      <c r="G149" s="24"/>
      <c r="H149" s="24"/>
      <c r="I149" s="24"/>
      <c r="J149" s="24"/>
      <c r="K149" s="24"/>
      <c r="L149" s="288"/>
      <c r="M149" s="289"/>
      <c r="N149" s="289"/>
      <c r="O149" s="289"/>
      <c r="P149" s="289"/>
      <c r="Q149" s="287"/>
      <c r="R149" s="290"/>
      <c r="S149" s="289"/>
      <c r="T149" s="289"/>
      <c r="U149" s="291"/>
      <c r="V149" s="258"/>
      <c r="W149" s="258"/>
      <c r="X149" s="258"/>
      <c r="Y149" s="258"/>
      <c r="Z149" s="242"/>
      <c r="AA149" s="60"/>
      <c r="AB149" s="243"/>
      <c r="AD149" s="123"/>
      <c r="AE149" s="123"/>
      <c r="AF149" s="123"/>
      <c r="AG149" s="123"/>
      <c r="AH149" s="123"/>
      <c r="AI149" s="123"/>
      <c r="AJ149" s="123"/>
      <c r="AK149" s="123"/>
    </row>
    <row r="150">
      <c r="A150" s="24"/>
      <c r="B150" s="27"/>
      <c r="C150" s="27"/>
      <c r="D150" s="27"/>
      <c r="E150" s="131"/>
      <c r="F150" s="27"/>
      <c r="G150" s="24"/>
      <c r="H150" s="27"/>
      <c r="I150" s="27"/>
      <c r="J150" s="24"/>
      <c r="K150" s="27"/>
      <c r="L150" s="24"/>
      <c r="M150" s="24"/>
      <c r="N150" s="24"/>
      <c r="O150" s="24"/>
      <c r="P150" s="24"/>
      <c r="Q150" s="287"/>
      <c r="R150" s="43"/>
      <c r="S150" s="255"/>
      <c r="T150" s="27"/>
      <c r="U150" s="27"/>
      <c r="V150" s="37"/>
      <c r="W150" s="37"/>
      <c r="X150" s="37"/>
      <c r="Y150" s="27"/>
      <c r="Z150" s="242"/>
      <c r="AA150" s="60"/>
      <c r="AB150" s="243"/>
      <c r="AD150" s="123"/>
      <c r="AE150" s="123"/>
      <c r="AF150" s="123"/>
      <c r="AG150" s="123"/>
      <c r="AH150" s="123"/>
      <c r="AI150" s="123"/>
      <c r="AJ150" s="123"/>
      <c r="AK150" s="123"/>
    </row>
    <row r="151">
      <c r="A151" s="24"/>
      <c r="B151" s="24"/>
      <c r="C151" s="24"/>
      <c r="D151" s="24"/>
      <c r="E151" s="131"/>
      <c r="F151" s="24"/>
      <c r="G151" s="24"/>
      <c r="H151" s="24"/>
      <c r="I151" s="24"/>
      <c r="J151" s="24"/>
      <c r="K151" s="24"/>
      <c r="L151" s="27"/>
      <c r="M151" s="27"/>
      <c r="N151" s="27"/>
      <c r="O151" s="27"/>
      <c r="P151" s="27"/>
      <c r="Q151" s="287"/>
      <c r="R151" s="43"/>
      <c r="S151" s="33"/>
      <c r="T151" s="27"/>
      <c r="U151" s="27"/>
      <c r="V151" s="258"/>
      <c r="W151" s="258"/>
      <c r="X151" s="258"/>
      <c r="Y151" s="258"/>
      <c r="Z151" s="242"/>
      <c r="AA151" s="60"/>
      <c r="AB151" s="243"/>
      <c r="AD151" s="123"/>
      <c r="AE151" s="123"/>
      <c r="AF151" s="123"/>
      <c r="AG151" s="123"/>
      <c r="AH151" s="123"/>
      <c r="AI151" s="123"/>
      <c r="AJ151" s="123"/>
      <c r="AK151" s="123"/>
    </row>
    <row r="152">
      <c r="A152" s="24"/>
      <c r="B152" s="24"/>
      <c r="C152" s="24"/>
      <c r="D152" s="24"/>
      <c r="E152" s="131"/>
      <c r="F152" s="24"/>
      <c r="G152" s="24"/>
      <c r="H152" s="24"/>
      <c r="I152" s="24"/>
      <c r="J152" s="24"/>
      <c r="K152" s="24"/>
      <c r="L152" s="24"/>
      <c r="M152" s="24"/>
      <c r="N152" s="24"/>
      <c r="O152" s="24"/>
      <c r="P152" s="24"/>
      <c r="Q152" s="253"/>
      <c r="R152" s="281"/>
      <c r="S152" s="255"/>
      <c r="T152" s="256"/>
      <c r="U152" s="27"/>
      <c r="V152" s="258"/>
      <c r="W152" s="258"/>
      <c r="X152" s="258"/>
      <c r="Y152" s="258"/>
      <c r="Z152" s="242"/>
      <c r="AA152" s="60"/>
      <c r="AB152" s="243"/>
      <c r="AD152" s="123"/>
      <c r="AE152" s="123"/>
      <c r="AF152" s="123"/>
      <c r="AG152" s="123"/>
      <c r="AH152" s="123"/>
      <c r="AI152" s="123"/>
      <c r="AJ152" s="123"/>
      <c r="AK152" s="123"/>
    </row>
    <row r="153">
      <c r="A153" s="24"/>
      <c r="B153" s="24"/>
      <c r="C153" s="24"/>
      <c r="D153" s="24"/>
      <c r="E153" s="131"/>
      <c r="F153" s="24"/>
      <c r="G153" s="24"/>
      <c r="H153" s="24"/>
      <c r="I153" s="24"/>
      <c r="J153" s="24"/>
      <c r="K153" s="24"/>
      <c r="L153" s="24"/>
      <c r="M153" s="24"/>
      <c r="N153" s="24"/>
      <c r="O153" s="24"/>
      <c r="P153" s="24"/>
      <c r="Q153" s="253"/>
      <c r="R153" s="281"/>
      <c r="S153" s="255"/>
      <c r="T153" s="256"/>
      <c r="U153" s="27"/>
      <c r="V153" s="258"/>
      <c r="W153" s="258"/>
      <c r="X153" s="258"/>
      <c r="Y153" s="258"/>
      <c r="Z153" s="242"/>
      <c r="AA153" s="60"/>
      <c r="AB153" s="243"/>
      <c r="AD153" s="123"/>
      <c r="AE153" s="123"/>
      <c r="AF153" s="123"/>
      <c r="AG153" s="123"/>
      <c r="AH153" s="123"/>
      <c r="AI153" s="123"/>
      <c r="AJ153" s="123"/>
      <c r="AK153" s="123"/>
    </row>
    <row r="154">
      <c r="A154" s="24"/>
      <c r="B154" s="24"/>
      <c r="C154" s="24"/>
      <c r="D154" s="24"/>
      <c r="E154" s="131"/>
      <c r="F154" s="24"/>
      <c r="G154" s="24"/>
      <c r="H154" s="24"/>
      <c r="I154" s="24"/>
      <c r="J154" s="24"/>
      <c r="K154" s="24"/>
      <c r="L154" s="24"/>
      <c r="M154" s="24"/>
      <c r="N154" s="24"/>
      <c r="O154" s="24"/>
      <c r="P154" s="24"/>
      <c r="Q154" s="253"/>
      <c r="R154" s="281"/>
      <c r="S154" s="255"/>
      <c r="T154" s="256"/>
      <c r="U154" s="27"/>
      <c r="V154" s="258"/>
      <c r="W154" s="258"/>
      <c r="X154" s="258"/>
      <c r="Y154" s="258"/>
      <c r="Z154" s="242"/>
      <c r="AA154" s="60"/>
      <c r="AB154" s="243"/>
      <c r="AD154" s="123"/>
      <c r="AE154" s="123"/>
      <c r="AF154" s="123"/>
      <c r="AG154" s="123"/>
      <c r="AH154" s="123"/>
      <c r="AI154" s="123"/>
      <c r="AJ154" s="123"/>
      <c r="AK154" s="123"/>
    </row>
    <row r="155">
      <c r="A155" s="24"/>
      <c r="B155" s="24"/>
      <c r="C155" s="24"/>
      <c r="D155" s="24"/>
      <c r="E155" s="131"/>
      <c r="F155" s="24"/>
      <c r="G155" s="24"/>
      <c r="H155" s="24"/>
      <c r="I155" s="24"/>
      <c r="J155" s="24"/>
      <c r="K155" s="24"/>
      <c r="L155" s="24"/>
      <c r="M155" s="24"/>
      <c r="N155" s="24"/>
      <c r="O155" s="24"/>
      <c r="P155" s="24"/>
      <c r="Q155" s="253"/>
      <c r="R155" s="281"/>
      <c r="S155" s="255"/>
      <c r="T155" s="256"/>
      <c r="U155" s="27"/>
      <c r="V155" s="258"/>
      <c r="W155" s="258"/>
      <c r="X155" s="258"/>
      <c r="Y155" s="258"/>
      <c r="Z155" s="242"/>
      <c r="AA155" s="60"/>
      <c r="AB155" s="243"/>
      <c r="AD155" s="123"/>
      <c r="AE155" s="123"/>
      <c r="AF155" s="123"/>
      <c r="AG155" s="123"/>
      <c r="AH155" s="123"/>
      <c r="AI155" s="123"/>
      <c r="AJ155" s="123"/>
      <c r="AK155" s="123"/>
    </row>
    <row r="156">
      <c r="A156" s="132"/>
      <c r="B156" s="132"/>
      <c r="C156" s="132"/>
      <c r="D156" s="132"/>
      <c r="E156" s="262"/>
      <c r="F156" s="132"/>
      <c r="G156" s="132"/>
      <c r="H156" s="132"/>
      <c r="I156" s="132"/>
      <c r="J156" s="132"/>
      <c r="K156" s="132"/>
      <c r="L156" s="263"/>
      <c r="M156" s="263"/>
      <c r="N156" s="263"/>
      <c r="O156" s="263"/>
      <c r="P156" s="263"/>
      <c r="Q156" s="263"/>
      <c r="R156" s="132"/>
      <c r="S156" s="132"/>
      <c r="T156" s="263"/>
      <c r="U156" s="263"/>
      <c r="V156" s="263"/>
      <c r="W156" s="263"/>
      <c r="X156" s="263"/>
      <c r="Y156" s="132" t="s">
        <v>207</v>
      </c>
      <c r="Z156" s="242"/>
      <c r="AA156" s="60"/>
      <c r="AB156" s="243"/>
      <c r="AD156" s="123"/>
      <c r="AE156" s="123"/>
      <c r="AF156" s="123"/>
      <c r="AG156" s="123"/>
      <c r="AH156" s="123"/>
      <c r="AI156" s="123"/>
      <c r="AJ156" s="123"/>
      <c r="AK156" s="123"/>
    </row>
    <row r="157">
      <c r="A157" s="24"/>
      <c r="B157" s="131"/>
      <c r="C157" s="131"/>
      <c r="D157" s="131"/>
      <c r="E157" s="131"/>
      <c r="F157" s="131"/>
      <c r="G157" s="131"/>
      <c r="H157" s="131"/>
      <c r="I157" s="131"/>
      <c r="J157" s="131"/>
      <c r="K157" s="131"/>
      <c r="L157" s="131"/>
      <c r="M157" s="131"/>
      <c r="N157" s="131"/>
      <c r="O157" s="131"/>
      <c r="P157" s="131"/>
      <c r="Q157" s="253"/>
      <c r="R157" s="278"/>
      <c r="S157" s="279"/>
      <c r="T157" s="256"/>
      <c r="U157" s="27"/>
      <c r="V157" s="260"/>
      <c r="W157" s="260"/>
      <c r="X157" s="260"/>
      <c r="Y157" s="260"/>
      <c r="Z157" s="242"/>
      <c r="AA157" s="60"/>
      <c r="AB157" s="243"/>
      <c r="AD157" s="123"/>
      <c r="AE157" s="123"/>
      <c r="AF157" s="123"/>
      <c r="AG157" s="123"/>
      <c r="AH157" s="123"/>
      <c r="AI157" s="123"/>
      <c r="AJ157" s="123"/>
      <c r="AK157" s="123"/>
    </row>
    <row r="158">
      <c r="A158" s="24"/>
      <c r="B158" s="24"/>
      <c r="C158" s="24"/>
      <c r="D158" s="24"/>
      <c r="E158" s="131"/>
      <c r="F158" s="24"/>
      <c r="G158" s="131"/>
      <c r="H158" s="24"/>
      <c r="I158" s="24"/>
      <c r="J158" s="131"/>
      <c r="K158" s="24"/>
      <c r="L158" s="24"/>
      <c r="M158" s="24"/>
      <c r="N158" s="24"/>
      <c r="O158" s="24"/>
      <c r="P158" s="24"/>
      <c r="Q158" s="253"/>
      <c r="R158" s="280"/>
      <c r="S158" s="255"/>
      <c r="T158" s="256"/>
      <c r="U158" s="27"/>
      <c r="V158" s="258"/>
      <c r="W158" s="258"/>
      <c r="X158" s="258"/>
      <c r="Y158" s="258"/>
      <c r="Z158" s="242"/>
      <c r="AA158" s="60"/>
      <c r="AB158" s="243"/>
      <c r="AD158" s="123"/>
      <c r="AE158" s="123"/>
      <c r="AF158" s="123"/>
      <c r="AG158" s="123"/>
      <c r="AH158" s="123"/>
      <c r="AI158" s="123"/>
      <c r="AJ158" s="123"/>
      <c r="AK158" s="123"/>
    </row>
    <row r="159">
      <c r="A159" s="24"/>
      <c r="B159" s="24"/>
      <c r="C159" s="24"/>
      <c r="D159" s="24"/>
      <c r="E159" s="131"/>
      <c r="F159" s="24"/>
      <c r="G159" s="131"/>
      <c r="H159" s="24"/>
      <c r="I159" s="24"/>
      <c r="J159" s="131"/>
      <c r="K159" s="24"/>
      <c r="L159" s="24"/>
      <c r="M159" s="24"/>
      <c r="N159" s="24"/>
      <c r="O159" s="24"/>
      <c r="P159" s="24"/>
      <c r="Q159" s="253"/>
      <c r="R159" s="280"/>
      <c r="S159" s="255"/>
      <c r="T159" s="256"/>
      <c r="U159" s="27"/>
      <c r="V159" s="258"/>
      <c r="W159" s="258"/>
      <c r="X159" s="258"/>
      <c r="Y159" s="258"/>
      <c r="Z159" s="242"/>
      <c r="AA159" s="60"/>
      <c r="AB159" s="243"/>
      <c r="AD159" s="123"/>
      <c r="AE159" s="123"/>
      <c r="AF159" s="123"/>
      <c r="AG159" s="123"/>
      <c r="AH159" s="123"/>
      <c r="AI159" s="123"/>
      <c r="AJ159" s="123"/>
      <c r="AK159" s="123"/>
    </row>
    <row r="160">
      <c r="A160" s="24"/>
      <c r="B160" s="24"/>
      <c r="C160" s="24"/>
      <c r="D160" s="24"/>
      <c r="E160" s="131"/>
      <c r="F160" s="24"/>
      <c r="G160" s="131"/>
      <c r="H160" s="24"/>
      <c r="I160" s="24"/>
      <c r="J160" s="131"/>
      <c r="K160" s="24"/>
      <c r="L160" s="24"/>
      <c r="M160" s="24"/>
      <c r="N160" s="24"/>
      <c r="O160" s="24"/>
      <c r="P160" s="24"/>
      <c r="Q160" s="253"/>
      <c r="R160" s="281"/>
      <c r="S160" s="255"/>
      <c r="T160" s="256"/>
      <c r="U160" s="27"/>
      <c r="V160" s="258"/>
      <c r="W160" s="258"/>
      <c r="X160" s="258"/>
      <c r="Y160" s="258"/>
      <c r="Z160" s="242"/>
      <c r="AA160" s="60"/>
      <c r="AB160" s="243"/>
      <c r="AD160" s="123"/>
      <c r="AE160" s="123"/>
      <c r="AF160" s="123"/>
      <c r="AG160" s="123"/>
      <c r="AH160" s="123"/>
      <c r="AI160" s="123"/>
      <c r="AJ160" s="123"/>
      <c r="AK160" s="123"/>
    </row>
    <row r="161">
      <c r="A161" s="24"/>
      <c r="B161" s="24"/>
      <c r="C161" s="24"/>
      <c r="D161" s="24"/>
      <c r="E161" s="131"/>
      <c r="F161" s="24"/>
      <c r="G161" s="131"/>
      <c r="H161" s="24"/>
      <c r="I161" s="24"/>
      <c r="J161" s="131"/>
      <c r="K161" s="24"/>
      <c r="L161" s="24"/>
      <c r="M161" s="24"/>
      <c r="N161" s="24"/>
      <c r="O161" s="24"/>
      <c r="P161" s="24"/>
      <c r="Q161" s="253"/>
      <c r="R161" s="281"/>
      <c r="S161" s="255"/>
      <c r="T161" s="256"/>
      <c r="U161" s="27"/>
      <c r="V161" s="258"/>
      <c r="W161" s="258"/>
      <c r="X161" s="258"/>
      <c r="Y161" s="258"/>
      <c r="Z161" s="242"/>
      <c r="AA161" s="60"/>
      <c r="AB161" s="243"/>
      <c r="AD161" s="123"/>
      <c r="AE161" s="123"/>
      <c r="AF161" s="123"/>
      <c r="AG161" s="123"/>
      <c r="AH161" s="123"/>
      <c r="AI161" s="123"/>
      <c r="AJ161" s="123"/>
      <c r="AK161" s="123"/>
    </row>
    <row r="162">
      <c r="A162" s="24"/>
      <c r="B162" s="24"/>
      <c r="C162" s="24"/>
      <c r="D162" s="24"/>
      <c r="E162" s="131"/>
      <c r="F162" s="24"/>
      <c r="G162" s="131"/>
      <c r="H162" s="24"/>
      <c r="I162" s="24"/>
      <c r="J162" s="131"/>
      <c r="K162" s="24"/>
      <c r="L162" s="24"/>
      <c r="M162" s="24"/>
      <c r="N162" s="24"/>
      <c r="O162" s="24"/>
      <c r="P162" s="24"/>
      <c r="Q162" s="253"/>
      <c r="R162" s="281"/>
      <c r="S162" s="255"/>
      <c r="T162" s="256"/>
      <c r="U162" s="27"/>
      <c r="V162" s="258"/>
      <c r="W162" s="258"/>
      <c r="X162" s="258"/>
      <c r="Y162" s="258"/>
      <c r="Z162" s="242"/>
      <c r="AA162" s="60"/>
      <c r="AB162" s="243"/>
      <c r="AD162" s="123"/>
      <c r="AE162" s="123"/>
      <c r="AF162" s="123"/>
      <c r="AG162" s="123"/>
      <c r="AH162" s="123"/>
      <c r="AI162" s="123"/>
      <c r="AJ162" s="123"/>
      <c r="AK162" s="123"/>
    </row>
    <row r="163">
      <c r="A163" s="24"/>
      <c r="B163" s="24"/>
      <c r="C163" s="24"/>
      <c r="D163" s="24"/>
      <c r="E163" s="131"/>
      <c r="F163" s="24"/>
      <c r="G163" s="131"/>
      <c r="H163" s="24"/>
      <c r="I163" s="24"/>
      <c r="J163" s="131"/>
      <c r="K163" s="24"/>
      <c r="L163" s="24"/>
      <c r="M163" s="24"/>
      <c r="N163" s="24"/>
      <c r="O163" s="24"/>
      <c r="P163" s="24"/>
      <c r="Q163" s="253"/>
      <c r="R163" s="281"/>
      <c r="S163" s="255"/>
      <c r="T163" s="256"/>
      <c r="U163" s="27"/>
      <c r="V163" s="258"/>
      <c r="W163" s="258"/>
      <c r="X163" s="258"/>
      <c r="Y163" s="258"/>
      <c r="Z163" s="242"/>
      <c r="AA163" s="60"/>
      <c r="AB163" s="243"/>
      <c r="AD163" s="123"/>
      <c r="AE163" s="123"/>
      <c r="AF163" s="123"/>
      <c r="AG163" s="123"/>
      <c r="AH163" s="123"/>
      <c r="AI163" s="123"/>
      <c r="AJ163" s="123"/>
      <c r="AK163" s="123"/>
    </row>
    <row r="164">
      <c r="A164" s="24"/>
      <c r="B164" s="24"/>
      <c r="C164" s="24"/>
      <c r="D164" s="24"/>
      <c r="E164" s="131"/>
      <c r="F164" s="24"/>
      <c r="G164" s="131"/>
      <c r="H164" s="24"/>
      <c r="I164" s="24"/>
      <c r="J164" s="131"/>
      <c r="K164" s="24"/>
      <c r="L164" s="24"/>
      <c r="M164" s="24"/>
      <c r="N164" s="24"/>
      <c r="O164" s="24"/>
      <c r="P164" s="24"/>
      <c r="Q164" s="253"/>
      <c r="R164" s="281"/>
      <c r="S164" s="282"/>
      <c r="T164" s="282"/>
      <c r="U164" s="282"/>
      <c r="V164" s="281"/>
      <c r="W164" s="281"/>
      <c r="X164" s="281"/>
      <c r="Y164" s="283"/>
      <c r="Z164" s="242"/>
      <c r="AA164" s="60"/>
      <c r="AB164" s="243"/>
      <c r="AD164" s="123"/>
      <c r="AE164" s="123"/>
      <c r="AF164" s="123"/>
      <c r="AG164" s="123"/>
      <c r="AH164" s="123"/>
      <c r="AI164" s="123"/>
      <c r="AJ164" s="123"/>
      <c r="AK164" s="123"/>
    </row>
    <row r="165">
      <c r="A165" s="24"/>
      <c r="B165" s="24"/>
      <c r="C165" s="24"/>
      <c r="D165" s="24"/>
      <c r="E165" s="131"/>
      <c r="F165" s="24"/>
      <c r="G165" s="131"/>
      <c r="H165" s="24"/>
      <c r="I165" s="24"/>
      <c r="J165" s="131"/>
      <c r="K165" s="24"/>
      <c r="L165" s="24"/>
      <c r="M165" s="24"/>
      <c r="N165" s="24"/>
      <c r="O165" s="24"/>
      <c r="P165" s="24"/>
      <c r="Q165" s="253"/>
      <c r="R165" s="281"/>
      <c r="S165" s="255"/>
      <c r="T165" s="256"/>
      <c r="U165" s="27"/>
      <c r="V165" s="258"/>
      <c r="W165" s="258"/>
      <c r="X165" s="258"/>
      <c r="Y165" s="258"/>
      <c r="Z165" s="242"/>
      <c r="AA165" s="60"/>
      <c r="AB165" s="243"/>
      <c r="AD165" s="123"/>
      <c r="AE165" s="123"/>
      <c r="AF165" s="123"/>
      <c r="AG165" s="123"/>
      <c r="AH165" s="123"/>
      <c r="AI165" s="123"/>
      <c r="AJ165" s="123"/>
      <c r="AK165" s="123"/>
    </row>
    <row r="166">
      <c r="A166" s="24"/>
      <c r="B166" s="24"/>
      <c r="C166" s="24"/>
      <c r="D166" s="24"/>
      <c r="E166" s="131"/>
      <c r="F166" s="24"/>
      <c r="G166" s="131"/>
      <c r="H166" s="24"/>
      <c r="I166" s="24"/>
      <c r="J166" s="131"/>
      <c r="K166" s="24"/>
      <c r="L166" s="24"/>
      <c r="M166" s="24"/>
      <c r="N166" s="24"/>
      <c r="O166" s="24"/>
      <c r="P166" s="24"/>
      <c r="Q166" s="253"/>
      <c r="R166" s="281"/>
      <c r="S166" s="255"/>
      <c r="T166" s="256"/>
      <c r="U166" s="27"/>
      <c r="V166" s="258"/>
      <c r="W166" s="258"/>
      <c r="X166" s="258"/>
      <c r="Y166" s="258"/>
      <c r="Z166" s="242"/>
      <c r="AA166" s="60"/>
      <c r="AB166" s="243"/>
      <c r="AD166" s="123"/>
      <c r="AE166" s="123"/>
      <c r="AF166" s="123"/>
      <c r="AG166" s="123"/>
      <c r="AH166" s="123"/>
      <c r="AI166" s="123"/>
      <c r="AJ166" s="123"/>
      <c r="AK166" s="123"/>
    </row>
    <row r="167">
      <c r="A167" s="132"/>
      <c r="B167" s="132"/>
      <c r="C167" s="132"/>
      <c r="D167" s="132"/>
      <c r="E167" s="262"/>
      <c r="F167" s="132"/>
      <c r="G167" s="132"/>
      <c r="H167" s="132"/>
      <c r="I167" s="132"/>
      <c r="J167" s="132"/>
      <c r="K167" s="132"/>
      <c r="L167" s="263"/>
      <c r="M167" s="263"/>
      <c r="N167" s="263"/>
      <c r="O167" s="263"/>
      <c r="P167" s="263"/>
      <c r="Q167" s="263"/>
      <c r="R167" s="264"/>
      <c r="S167" s="265"/>
      <c r="T167" s="263"/>
      <c r="U167" s="263"/>
      <c r="V167" s="263"/>
      <c r="W167" s="263"/>
      <c r="X167" s="263"/>
      <c r="Y167" s="132" t="s">
        <v>206</v>
      </c>
      <c r="Z167" s="242"/>
      <c r="AA167" s="60"/>
      <c r="AB167" s="243"/>
      <c r="AD167" s="123"/>
      <c r="AE167" s="123"/>
      <c r="AF167" s="123"/>
      <c r="AG167" s="123"/>
      <c r="AH167" s="123"/>
      <c r="AI167" s="123"/>
      <c r="AJ167" s="123"/>
      <c r="AK167" s="123"/>
    </row>
    <row r="168">
      <c r="A168" s="24"/>
      <c r="B168" s="24"/>
      <c r="C168" s="24"/>
      <c r="D168" s="24"/>
      <c r="E168" s="131"/>
      <c r="F168" s="24"/>
      <c r="G168" s="24"/>
      <c r="H168" s="24"/>
      <c r="I168" s="24"/>
      <c r="J168" s="24"/>
      <c r="K168" s="24"/>
      <c r="L168" s="24"/>
      <c r="M168" s="24"/>
      <c r="N168" s="24"/>
      <c r="O168" s="24"/>
      <c r="P168" s="24"/>
      <c r="Q168" s="253"/>
      <c r="R168" s="281"/>
      <c r="S168" s="255"/>
      <c r="T168" s="256"/>
      <c r="U168" s="27"/>
      <c r="V168" s="258"/>
      <c r="W168" s="258"/>
      <c r="X168" s="258"/>
      <c r="Y168" s="258"/>
      <c r="Z168" s="242"/>
      <c r="AA168" s="60"/>
      <c r="AB168" s="243"/>
      <c r="AD168" s="123"/>
      <c r="AE168" s="123"/>
      <c r="AF168" s="123"/>
      <c r="AG168" s="123"/>
      <c r="AH168" s="123"/>
      <c r="AI168" s="123"/>
      <c r="AJ168" s="123"/>
      <c r="AK168" s="123"/>
    </row>
    <row r="169">
      <c r="A169" s="24"/>
      <c r="B169" s="24"/>
      <c r="C169" s="24"/>
      <c r="D169" s="24"/>
      <c r="E169" s="131"/>
      <c r="F169" s="24"/>
      <c r="G169" s="24"/>
      <c r="H169" s="24"/>
      <c r="I169" s="24"/>
      <c r="J169" s="24"/>
      <c r="K169" s="24"/>
      <c r="L169" s="24"/>
      <c r="M169" s="24"/>
      <c r="N169" s="24"/>
      <c r="O169" s="24"/>
      <c r="P169" s="24"/>
      <c r="Q169" s="253"/>
      <c r="R169" s="281"/>
      <c r="S169" s="255"/>
      <c r="T169" s="256"/>
      <c r="U169" s="27"/>
      <c r="V169" s="258"/>
      <c r="W169" s="258"/>
      <c r="X169" s="258"/>
      <c r="Y169" s="258"/>
      <c r="Z169" s="242"/>
      <c r="AA169" s="60"/>
      <c r="AB169" s="243"/>
      <c r="AD169" s="123"/>
      <c r="AE169" s="123"/>
      <c r="AF169" s="123"/>
      <c r="AG169" s="123"/>
      <c r="AH169" s="123"/>
      <c r="AI169" s="123"/>
      <c r="AJ169" s="123"/>
      <c r="AK169" s="123"/>
    </row>
    <row r="170">
      <c r="A170" s="24"/>
      <c r="B170" s="24"/>
      <c r="C170" s="24"/>
      <c r="D170" s="24"/>
      <c r="E170" s="131"/>
      <c r="F170" s="24"/>
      <c r="G170" s="24"/>
      <c r="H170" s="24"/>
      <c r="I170" s="24"/>
      <c r="J170" s="24"/>
      <c r="K170" s="24"/>
      <c r="L170" s="24"/>
      <c r="M170" s="24"/>
      <c r="N170" s="24"/>
      <c r="O170" s="24"/>
      <c r="P170" s="24"/>
      <c r="Q170" s="287"/>
      <c r="R170" s="281"/>
      <c r="S170" s="255"/>
      <c r="T170" s="27"/>
      <c r="U170" s="27"/>
      <c r="V170" s="258"/>
      <c r="W170" s="258"/>
      <c r="X170" s="258"/>
      <c r="Y170" s="258"/>
      <c r="Z170" s="242"/>
      <c r="AA170" s="60"/>
      <c r="AB170" s="243"/>
      <c r="AD170" s="123"/>
      <c r="AE170" s="123"/>
      <c r="AF170" s="123"/>
      <c r="AG170" s="123"/>
      <c r="AH170" s="123"/>
      <c r="AI170" s="123"/>
      <c r="AJ170" s="123"/>
      <c r="AK170" s="123"/>
    </row>
    <row r="171">
      <c r="A171" s="24"/>
      <c r="B171" s="24"/>
      <c r="C171" s="24"/>
      <c r="D171" s="24"/>
      <c r="E171" s="131"/>
      <c r="F171" s="24"/>
      <c r="G171" s="24"/>
      <c r="H171" s="24"/>
      <c r="I171" s="24"/>
      <c r="J171" s="24"/>
      <c r="K171" s="24"/>
      <c r="L171" s="288"/>
      <c r="M171" s="289"/>
      <c r="N171" s="289"/>
      <c r="O171" s="289"/>
      <c r="P171" s="289"/>
      <c r="Q171" s="287"/>
      <c r="R171" s="290"/>
      <c r="S171" s="289"/>
      <c r="T171" s="289"/>
      <c r="U171" s="291"/>
      <c r="V171" s="258"/>
      <c r="W171" s="258"/>
      <c r="X171" s="258"/>
      <c r="Y171" s="258"/>
      <c r="Z171" s="242"/>
      <c r="AA171" s="60"/>
      <c r="AB171" s="243"/>
      <c r="AD171" s="123"/>
      <c r="AE171" s="123"/>
      <c r="AF171" s="123"/>
      <c r="AG171" s="123"/>
      <c r="AH171" s="123"/>
      <c r="AI171" s="123"/>
      <c r="AJ171" s="123"/>
      <c r="AK171" s="123"/>
    </row>
    <row r="172">
      <c r="A172" s="24"/>
      <c r="B172" s="27"/>
      <c r="C172" s="27"/>
      <c r="D172" s="27"/>
      <c r="E172" s="131"/>
      <c r="F172" s="27"/>
      <c r="G172" s="24"/>
      <c r="H172" s="27"/>
      <c r="I172" s="27"/>
      <c r="J172" s="24"/>
      <c r="K172" s="27"/>
      <c r="L172" s="24"/>
      <c r="M172" s="24"/>
      <c r="N172" s="24"/>
      <c r="O172" s="24"/>
      <c r="P172" s="24"/>
      <c r="Q172" s="287"/>
      <c r="R172" s="43"/>
      <c r="S172" s="255"/>
      <c r="T172" s="27"/>
      <c r="U172" s="27"/>
      <c r="V172" s="37"/>
      <c r="W172" s="37"/>
      <c r="X172" s="37"/>
      <c r="Y172" s="27"/>
      <c r="Z172" s="242"/>
      <c r="AA172" s="60"/>
      <c r="AB172" s="243"/>
      <c r="AD172" s="123"/>
      <c r="AE172" s="123"/>
      <c r="AF172" s="123"/>
      <c r="AG172" s="123"/>
      <c r="AH172" s="123"/>
      <c r="AI172" s="123"/>
      <c r="AJ172" s="123"/>
      <c r="AK172" s="123"/>
    </row>
    <row r="173">
      <c r="A173" s="24"/>
      <c r="B173" s="24"/>
      <c r="C173" s="24"/>
      <c r="D173" s="24"/>
      <c r="E173" s="131"/>
      <c r="F173" s="24"/>
      <c r="G173" s="24"/>
      <c r="H173" s="24"/>
      <c r="I173" s="24"/>
      <c r="J173" s="24"/>
      <c r="K173" s="24"/>
      <c r="L173" s="27"/>
      <c r="M173" s="27"/>
      <c r="N173" s="27"/>
      <c r="O173" s="27"/>
      <c r="P173" s="27"/>
      <c r="Q173" s="287"/>
      <c r="R173" s="43"/>
      <c r="S173" s="33"/>
      <c r="T173" s="27"/>
      <c r="U173" s="27"/>
      <c r="V173" s="258"/>
      <c r="W173" s="258"/>
      <c r="X173" s="258"/>
      <c r="Y173" s="258"/>
      <c r="Z173" s="242"/>
      <c r="AA173" s="60"/>
      <c r="AB173" s="243"/>
      <c r="AD173" s="123"/>
      <c r="AE173" s="123"/>
      <c r="AF173" s="123"/>
      <c r="AG173" s="123"/>
      <c r="AH173" s="123"/>
      <c r="AI173" s="123"/>
      <c r="AJ173" s="123"/>
      <c r="AK173" s="123"/>
    </row>
    <row r="174">
      <c r="A174" s="24"/>
      <c r="B174" s="24"/>
      <c r="C174" s="24"/>
      <c r="D174" s="24"/>
      <c r="E174" s="131"/>
      <c r="F174" s="24"/>
      <c r="G174" s="24"/>
      <c r="H174" s="24"/>
      <c r="I174" s="24"/>
      <c r="J174" s="24"/>
      <c r="K174" s="24"/>
      <c r="L174" s="24"/>
      <c r="M174" s="24"/>
      <c r="N174" s="24"/>
      <c r="O174" s="24"/>
      <c r="P174" s="24"/>
      <c r="Q174" s="253"/>
      <c r="R174" s="281"/>
      <c r="S174" s="255"/>
      <c r="T174" s="256"/>
      <c r="U174" s="27"/>
      <c r="V174" s="258"/>
      <c r="W174" s="258"/>
      <c r="X174" s="258"/>
      <c r="Y174" s="258"/>
      <c r="Z174" s="242"/>
      <c r="AA174" s="60"/>
      <c r="AB174" s="243"/>
      <c r="AD174" s="123"/>
      <c r="AE174" s="123"/>
      <c r="AF174" s="123"/>
      <c r="AG174" s="123"/>
      <c r="AH174" s="123"/>
      <c r="AI174" s="123"/>
      <c r="AJ174" s="123"/>
      <c r="AK174" s="123"/>
    </row>
    <row r="175">
      <c r="A175" s="24"/>
      <c r="B175" s="24"/>
      <c r="C175" s="24"/>
      <c r="D175" s="24"/>
      <c r="E175" s="131"/>
      <c r="F175" s="24"/>
      <c r="G175" s="24"/>
      <c r="H175" s="24"/>
      <c r="I175" s="24"/>
      <c r="J175" s="24"/>
      <c r="K175" s="24"/>
      <c r="L175" s="24"/>
      <c r="M175" s="24"/>
      <c r="N175" s="24"/>
      <c r="O175" s="24"/>
      <c r="P175" s="24"/>
      <c r="Q175" s="253"/>
      <c r="R175" s="281"/>
      <c r="S175" s="255"/>
      <c r="T175" s="256"/>
      <c r="U175" s="27"/>
      <c r="V175" s="258"/>
      <c r="W175" s="258"/>
      <c r="X175" s="258"/>
      <c r="Y175" s="258"/>
      <c r="Z175" s="242"/>
      <c r="AA175" s="60"/>
      <c r="AB175" s="243"/>
      <c r="AD175" s="123"/>
      <c r="AE175" s="123"/>
      <c r="AF175" s="123"/>
      <c r="AG175" s="123"/>
      <c r="AH175" s="123"/>
      <c r="AI175" s="123"/>
      <c r="AJ175" s="123"/>
      <c r="AK175" s="123"/>
    </row>
    <row r="176">
      <c r="A176" s="24"/>
      <c r="B176" s="24"/>
      <c r="C176" s="24"/>
      <c r="D176" s="24"/>
      <c r="E176" s="131"/>
      <c r="F176" s="24"/>
      <c r="G176" s="24"/>
      <c r="H176" s="24"/>
      <c r="I176" s="24"/>
      <c r="J176" s="24"/>
      <c r="K176" s="24"/>
      <c r="L176" s="24"/>
      <c r="M176" s="24"/>
      <c r="N176" s="24"/>
      <c r="O176" s="24"/>
      <c r="P176" s="24"/>
      <c r="Q176" s="253"/>
      <c r="R176" s="281"/>
      <c r="S176" s="255"/>
      <c r="T176" s="256"/>
      <c r="U176" s="27"/>
      <c r="V176" s="258"/>
      <c r="W176" s="258"/>
      <c r="X176" s="258"/>
      <c r="Y176" s="258"/>
      <c r="Z176" s="242"/>
      <c r="AA176" s="60"/>
      <c r="AB176" s="243"/>
      <c r="AD176" s="123"/>
      <c r="AE176" s="123"/>
      <c r="AF176" s="123"/>
      <c r="AG176" s="123"/>
      <c r="AH176" s="123"/>
      <c r="AI176" s="123"/>
      <c r="AJ176" s="123"/>
      <c r="AK176" s="123"/>
    </row>
    <row r="177">
      <c r="A177" s="24"/>
      <c r="B177" s="24"/>
      <c r="C177" s="24"/>
      <c r="D177" s="24"/>
      <c r="E177" s="131"/>
      <c r="F177" s="24"/>
      <c r="G177" s="24"/>
      <c r="H177" s="24"/>
      <c r="I177" s="24"/>
      <c r="J177" s="24"/>
      <c r="K177" s="24"/>
      <c r="L177" s="24"/>
      <c r="M177" s="24"/>
      <c r="N177" s="24"/>
      <c r="O177" s="24"/>
      <c r="P177" s="24"/>
      <c r="Q177" s="253"/>
      <c r="R177" s="281"/>
      <c r="S177" s="255"/>
      <c r="T177" s="256"/>
      <c r="U177" s="27"/>
      <c r="V177" s="258"/>
      <c r="W177" s="258"/>
      <c r="X177" s="258"/>
      <c r="Y177" s="258"/>
      <c r="Z177" s="242"/>
      <c r="AA177" s="60"/>
      <c r="AB177" s="243"/>
      <c r="AD177" s="123"/>
      <c r="AE177" s="123"/>
      <c r="AF177" s="123"/>
      <c r="AG177" s="123"/>
      <c r="AH177" s="123"/>
      <c r="AI177" s="123"/>
      <c r="AJ177" s="123"/>
      <c r="AK177" s="123"/>
    </row>
    <row r="178">
      <c r="A178" s="132"/>
      <c r="B178" s="132"/>
      <c r="C178" s="132"/>
      <c r="D178" s="132"/>
      <c r="E178" s="262"/>
      <c r="F178" s="132"/>
      <c r="G178" s="132"/>
      <c r="H178" s="132"/>
      <c r="I178" s="132"/>
      <c r="J178" s="132"/>
      <c r="K178" s="132"/>
      <c r="L178" s="263"/>
      <c r="M178" s="263"/>
      <c r="N178" s="263"/>
      <c r="O178" s="263"/>
      <c r="P178" s="263"/>
      <c r="Q178" s="263"/>
      <c r="R178" s="132"/>
      <c r="S178" s="132"/>
      <c r="T178" s="263"/>
      <c r="U178" s="263"/>
      <c r="V178" s="263"/>
      <c r="W178" s="263"/>
      <c r="X178" s="263"/>
      <c r="Y178" s="132" t="s">
        <v>207</v>
      </c>
      <c r="Z178" s="242"/>
      <c r="AA178" s="60"/>
      <c r="AB178" s="243"/>
      <c r="AD178" s="123"/>
      <c r="AE178" s="123"/>
      <c r="AF178" s="123"/>
      <c r="AG178" s="123"/>
      <c r="AH178" s="123"/>
      <c r="AI178" s="123"/>
      <c r="AJ178" s="123"/>
      <c r="AK178" s="123"/>
    </row>
    <row r="179">
      <c r="A179" s="24"/>
      <c r="B179" s="131"/>
      <c r="C179" s="131"/>
      <c r="D179" s="131"/>
      <c r="E179" s="131"/>
      <c r="F179" s="131"/>
      <c r="G179" s="131"/>
      <c r="H179" s="131"/>
      <c r="I179" s="131"/>
      <c r="J179" s="131"/>
      <c r="K179" s="131"/>
      <c r="L179" s="131"/>
      <c r="M179" s="131"/>
      <c r="N179" s="131"/>
      <c r="O179" s="131"/>
      <c r="P179" s="131"/>
      <c r="Q179" s="253"/>
      <c r="R179" s="278"/>
      <c r="S179" s="279"/>
      <c r="T179" s="256"/>
      <c r="U179" s="27"/>
      <c r="V179" s="260"/>
      <c r="W179" s="260"/>
      <c r="X179" s="260"/>
      <c r="Y179" s="260"/>
      <c r="Z179" s="242"/>
      <c r="AA179" s="60"/>
      <c r="AB179" s="243"/>
      <c r="AD179" s="123"/>
      <c r="AE179" s="123"/>
      <c r="AF179" s="123"/>
      <c r="AG179" s="123"/>
      <c r="AH179" s="123"/>
      <c r="AI179" s="123"/>
      <c r="AJ179" s="123"/>
      <c r="AK179" s="123"/>
    </row>
    <row r="180">
      <c r="A180" s="24"/>
      <c r="B180" s="24"/>
      <c r="C180" s="24"/>
      <c r="D180" s="24"/>
      <c r="E180" s="131"/>
      <c r="F180" s="24"/>
      <c r="G180" s="131"/>
      <c r="H180" s="24"/>
      <c r="I180" s="24"/>
      <c r="J180" s="24"/>
      <c r="K180" s="24"/>
      <c r="L180" s="24"/>
      <c r="M180" s="24"/>
      <c r="N180" s="24"/>
      <c r="O180" s="24"/>
      <c r="P180" s="24"/>
      <c r="Q180" s="253"/>
      <c r="R180" s="280"/>
      <c r="S180" s="255"/>
      <c r="T180" s="256"/>
      <c r="U180" s="27"/>
      <c r="V180" s="258"/>
      <c r="W180" s="258"/>
      <c r="X180" s="258"/>
      <c r="Y180" s="258"/>
      <c r="Z180" s="242"/>
      <c r="AA180" s="60"/>
      <c r="AB180" s="243"/>
      <c r="AD180" s="123"/>
      <c r="AE180" s="123"/>
      <c r="AF180" s="123"/>
      <c r="AG180" s="123"/>
      <c r="AH180" s="123"/>
      <c r="AI180" s="123"/>
      <c r="AJ180" s="123"/>
      <c r="AK180" s="123"/>
    </row>
    <row r="181">
      <c r="A181" s="24"/>
      <c r="B181" s="24"/>
      <c r="C181" s="24"/>
      <c r="D181" s="24"/>
      <c r="E181" s="131"/>
      <c r="F181" s="24"/>
      <c r="G181" s="131"/>
      <c r="H181" s="24"/>
      <c r="I181" s="24"/>
      <c r="J181" s="24"/>
      <c r="K181" s="24"/>
      <c r="L181" s="24"/>
      <c r="M181" s="24"/>
      <c r="N181" s="24"/>
      <c r="O181" s="24"/>
      <c r="P181" s="24"/>
      <c r="Q181" s="253"/>
      <c r="R181" s="280"/>
      <c r="S181" s="255"/>
      <c r="T181" s="256"/>
      <c r="U181" s="27"/>
      <c r="V181" s="258"/>
      <c r="W181" s="258"/>
      <c r="X181" s="258"/>
      <c r="Y181" s="258"/>
      <c r="Z181" s="242"/>
      <c r="AA181" s="60"/>
      <c r="AB181" s="243"/>
      <c r="AD181" s="123"/>
      <c r="AE181" s="123"/>
      <c r="AF181" s="123"/>
      <c r="AG181" s="123"/>
      <c r="AH181" s="123"/>
      <c r="AI181" s="123"/>
      <c r="AJ181" s="123"/>
      <c r="AK181" s="123"/>
    </row>
    <row r="182">
      <c r="A182" s="24"/>
      <c r="B182" s="24"/>
      <c r="C182" s="24"/>
      <c r="D182" s="24"/>
      <c r="E182" s="131"/>
      <c r="F182" s="24"/>
      <c r="G182" s="131"/>
      <c r="H182" s="24"/>
      <c r="I182" s="24"/>
      <c r="J182" s="24"/>
      <c r="K182" s="24"/>
      <c r="L182" s="24"/>
      <c r="M182" s="24"/>
      <c r="N182" s="24"/>
      <c r="O182" s="24"/>
      <c r="P182" s="24"/>
      <c r="Q182" s="253"/>
      <c r="R182" s="281"/>
      <c r="S182" s="255"/>
      <c r="T182" s="256"/>
      <c r="U182" s="27"/>
      <c r="V182" s="258"/>
      <c r="W182" s="258"/>
      <c r="X182" s="258"/>
      <c r="Y182" s="258"/>
      <c r="Z182" s="242"/>
      <c r="AA182" s="60"/>
      <c r="AB182" s="243"/>
      <c r="AD182" s="123"/>
      <c r="AE182" s="123"/>
      <c r="AF182" s="123"/>
      <c r="AG182" s="123"/>
      <c r="AH182" s="123"/>
      <c r="AI182" s="123"/>
      <c r="AJ182" s="123"/>
      <c r="AK182" s="123"/>
    </row>
    <row r="183">
      <c r="A183" s="24"/>
      <c r="B183" s="24"/>
      <c r="C183" s="24"/>
      <c r="D183" s="24"/>
      <c r="E183" s="131"/>
      <c r="F183" s="24"/>
      <c r="G183" s="131"/>
      <c r="H183" s="24"/>
      <c r="I183" s="24"/>
      <c r="J183" s="24"/>
      <c r="K183" s="24"/>
      <c r="L183" s="24"/>
      <c r="M183" s="24"/>
      <c r="N183" s="24"/>
      <c r="O183" s="24"/>
      <c r="P183" s="24"/>
      <c r="Q183" s="253"/>
      <c r="R183" s="281"/>
      <c r="S183" s="255"/>
      <c r="T183" s="256"/>
      <c r="U183" s="27"/>
      <c r="V183" s="258"/>
      <c r="W183" s="258"/>
      <c r="X183" s="258"/>
      <c r="Y183" s="258"/>
      <c r="Z183" s="242"/>
      <c r="AA183" s="60"/>
      <c r="AB183" s="243"/>
      <c r="AD183" s="123"/>
      <c r="AE183" s="123"/>
      <c r="AF183" s="123"/>
      <c r="AG183" s="123"/>
      <c r="AH183" s="123"/>
      <c r="AI183" s="123"/>
      <c r="AJ183" s="123"/>
      <c r="AK183" s="123"/>
    </row>
    <row r="184">
      <c r="A184" s="24"/>
      <c r="B184" s="24"/>
      <c r="C184" s="24"/>
      <c r="D184" s="24"/>
      <c r="E184" s="131"/>
      <c r="F184" s="24"/>
      <c r="G184" s="131"/>
      <c r="H184" s="24"/>
      <c r="I184" s="24"/>
      <c r="J184" s="24"/>
      <c r="K184" s="24"/>
      <c r="L184" s="24"/>
      <c r="M184" s="24"/>
      <c r="N184" s="24"/>
      <c r="O184" s="24"/>
      <c r="P184" s="24"/>
      <c r="Q184" s="253"/>
      <c r="R184" s="281"/>
      <c r="S184" s="255"/>
      <c r="T184" s="256"/>
      <c r="U184" s="27"/>
      <c r="V184" s="258"/>
      <c r="W184" s="258"/>
      <c r="X184" s="258"/>
      <c r="Y184" s="258"/>
      <c r="Z184" s="242"/>
      <c r="AA184" s="60"/>
      <c r="AB184" s="243"/>
      <c r="AD184" s="123"/>
      <c r="AE184" s="123"/>
      <c r="AF184" s="123"/>
      <c r="AG184" s="123"/>
      <c r="AH184" s="123"/>
      <c r="AI184" s="123"/>
      <c r="AJ184" s="123"/>
      <c r="AK184" s="123"/>
    </row>
    <row r="185">
      <c r="A185" s="24"/>
      <c r="B185" s="24"/>
      <c r="C185" s="24"/>
      <c r="D185" s="24"/>
      <c r="E185" s="131"/>
      <c r="F185" s="24"/>
      <c r="G185" s="131"/>
      <c r="H185" s="24"/>
      <c r="I185" s="24"/>
      <c r="J185" s="24"/>
      <c r="K185" s="24"/>
      <c r="L185" s="24"/>
      <c r="M185" s="24"/>
      <c r="N185" s="24"/>
      <c r="O185" s="24"/>
      <c r="P185" s="24"/>
      <c r="Q185" s="253"/>
      <c r="R185" s="281"/>
      <c r="S185" s="255"/>
      <c r="T185" s="256"/>
      <c r="U185" s="27"/>
      <c r="V185" s="258"/>
      <c r="W185" s="258"/>
      <c r="X185" s="258"/>
      <c r="Y185" s="258"/>
      <c r="Z185" s="242"/>
      <c r="AA185" s="60"/>
      <c r="AB185" s="243"/>
      <c r="AD185" s="123"/>
      <c r="AE185" s="123"/>
      <c r="AF185" s="123"/>
      <c r="AG185" s="123"/>
      <c r="AH185" s="123"/>
      <c r="AI185" s="123"/>
      <c r="AJ185" s="123"/>
      <c r="AK185" s="123"/>
    </row>
    <row r="186">
      <c r="A186" s="24"/>
      <c r="B186" s="24"/>
      <c r="C186" s="24"/>
      <c r="D186" s="24"/>
      <c r="E186" s="131"/>
      <c r="F186" s="24"/>
      <c r="G186" s="131"/>
      <c r="H186" s="24"/>
      <c r="I186" s="24"/>
      <c r="J186" s="24"/>
      <c r="K186" s="24"/>
      <c r="L186" s="24"/>
      <c r="M186" s="24"/>
      <c r="N186" s="24"/>
      <c r="O186" s="24"/>
      <c r="P186" s="24"/>
      <c r="Q186" s="253"/>
      <c r="R186" s="281"/>
      <c r="S186" s="282"/>
      <c r="T186" s="282"/>
      <c r="U186" s="282"/>
      <c r="V186" s="281"/>
      <c r="W186" s="281"/>
      <c r="X186" s="281"/>
      <c r="Y186" s="283"/>
      <c r="Z186" s="242"/>
      <c r="AA186" s="60"/>
      <c r="AB186" s="243"/>
      <c r="AD186" s="123"/>
      <c r="AE186" s="123"/>
      <c r="AF186" s="123"/>
      <c r="AG186" s="123"/>
      <c r="AH186" s="123"/>
      <c r="AI186" s="123"/>
      <c r="AJ186" s="123"/>
      <c r="AK186" s="123"/>
    </row>
    <row r="187">
      <c r="A187" s="24"/>
      <c r="B187" s="24"/>
      <c r="C187" s="24"/>
      <c r="D187" s="24"/>
      <c r="E187" s="131"/>
      <c r="F187" s="24"/>
      <c r="G187" s="131"/>
      <c r="H187" s="24"/>
      <c r="I187" s="24"/>
      <c r="J187" s="24"/>
      <c r="K187" s="24"/>
      <c r="L187" s="24"/>
      <c r="M187" s="24"/>
      <c r="N187" s="24"/>
      <c r="O187" s="24"/>
      <c r="P187" s="24"/>
      <c r="Q187" s="253"/>
      <c r="R187" s="281"/>
      <c r="S187" s="255"/>
      <c r="T187" s="256"/>
      <c r="U187" s="27"/>
      <c r="V187" s="258"/>
      <c r="W187" s="258"/>
      <c r="X187" s="258"/>
      <c r="Y187" s="258"/>
      <c r="Z187" s="242"/>
      <c r="AA187" s="60"/>
      <c r="AB187" s="243"/>
      <c r="AD187" s="123"/>
      <c r="AE187" s="123"/>
      <c r="AF187" s="123"/>
      <c r="AG187" s="123"/>
      <c r="AH187" s="123"/>
      <c r="AI187" s="123"/>
      <c r="AJ187" s="123"/>
      <c r="AK187" s="123"/>
    </row>
    <row r="188">
      <c r="A188" s="24"/>
      <c r="B188" s="24"/>
      <c r="C188" s="24"/>
      <c r="D188" s="24"/>
      <c r="E188" s="131"/>
      <c r="F188" s="24"/>
      <c r="G188" s="131"/>
      <c r="H188" s="24"/>
      <c r="I188" s="24"/>
      <c r="J188" s="24"/>
      <c r="K188" s="24"/>
      <c r="L188" s="24"/>
      <c r="M188" s="24"/>
      <c r="N188" s="24"/>
      <c r="O188" s="24"/>
      <c r="P188" s="24"/>
      <c r="Q188" s="253"/>
      <c r="R188" s="281"/>
      <c r="S188" s="255"/>
      <c r="T188" s="256"/>
      <c r="U188" s="27"/>
      <c r="V188" s="258"/>
      <c r="W188" s="258"/>
      <c r="X188" s="258"/>
      <c r="Y188" s="258"/>
      <c r="Z188" s="242"/>
      <c r="AA188" s="60"/>
      <c r="AB188" s="243"/>
      <c r="AD188" s="123"/>
      <c r="AE188" s="123"/>
      <c r="AF188" s="123"/>
      <c r="AG188" s="123"/>
      <c r="AH188" s="123"/>
      <c r="AI188" s="123"/>
      <c r="AJ188" s="123"/>
      <c r="AK188" s="123"/>
    </row>
    <row r="189">
      <c r="A189" s="132"/>
      <c r="B189" s="132"/>
      <c r="C189" s="132"/>
      <c r="D189" s="132"/>
      <c r="E189" s="262"/>
      <c r="F189" s="132"/>
      <c r="G189" s="132"/>
      <c r="H189" s="132"/>
      <c r="I189" s="132"/>
      <c r="J189" s="132"/>
      <c r="K189" s="132"/>
      <c r="L189" s="263"/>
      <c r="M189" s="263"/>
      <c r="N189" s="263"/>
      <c r="O189" s="263"/>
      <c r="P189" s="263"/>
      <c r="Q189" s="263"/>
      <c r="R189" s="264"/>
      <c r="S189" s="265"/>
      <c r="T189" s="263"/>
      <c r="U189" s="263"/>
      <c r="V189" s="263"/>
      <c r="W189" s="263"/>
      <c r="X189" s="263"/>
      <c r="Y189" s="132" t="s">
        <v>206</v>
      </c>
      <c r="Z189" s="242"/>
      <c r="AA189" s="60"/>
      <c r="AB189" s="243"/>
      <c r="AD189" s="123"/>
      <c r="AE189" s="123"/>
      <c r="AF189" s="123"/>
      <c r="AG189" s="123"/>
      <c r="AH189" s="123"/>
      <c r="AI189" s="123"/>
      <c r="AJ189" s="123"/>
      <c r="AK189" s="123"/>
    </row>
    <row r="190">
      <c r="A190" s="24"/>
      <c r="B190" s="24"/>
      <c r="C190" s="24"/>
      <c r="D190" s="24"/>
      <c r="E190" s="131"/>
      <c r="F190" s="24"/>
      <c r="G190" s="24"/>
      <c r="H190" s="24"/>
      <c r="I190" s="24"/>
      <c r="J190" s="24"/>
      <c r="K190" s="24"/>
      <c r="L190" s="24"/>
      <c r="M190" s="24"/>
      <c r="N190" s="24"/>
      <c r="O190" s="24"/>
      <c r="P190" s="24"/>
      <c r="Q190" s="253"/>
      <c r="R190" s="281"/>
      <c r="S190" s="255"/>
      <c r="T190" s="256"/>
      <c r="U190" s="27"/>
      <c r="V190" s="258"/>
      <c r="W190" s="258"/>
      <c r="X190" s="258"/>
      <c r="Y190" s="258"/>
      <c r="Z190" s="242"/>
      <c r="AA190" s="60"/>
      <c r="AB190" s="243"/>
      <c r="AD190" s="123"/>
      <c r="AE190" s="123"/>
      <c r="AF190" s="123"/>
      <c r="AG190" s="123"/>
      <c r="AH190" s="123"/>
      <c r="AI190" s="123"/>
      <c r="AJ190" s="123"/>
      <c r="AK190" s="123"/>
    </row>
    <row r="191">
      <c r="A191" s="24"/>
      <c r="B191" s="24"/>
      <c r="C191" s="24"/>
      <c r="D191" s="24"/>
      <c r="E191" s="131"/>
      <c r="F191" s="24"/>
      <c r="G191" s="24"/>
      <c r="H191" s="24"/>
      <c r="I191" s="24"/>
      <c r="J191" s="24"/>
      <c r="K191" s="24"/>
      <c r="L191" s="24"/>
      <c r="M191" s="24"/>
      <c r="N191" s="24"/>
      <c r="O191" s="24"/>
      <c r="P191" s="24"/>
      <c r="Q191" s="253"/>
      <c r="R191" s="281"/>
      <c r="S191" s="255"/>
      <c r="T191" s="256"/>
      <c r="U191" s="27"/>
      <c r="V191" s="258"/>
      <c r="W191" s="258"/>
      <c r="X191" s="258"/>
      <c r="Y191" s="258"/>
      <c r="Z191" s="242"/>
      <c r="AA191" s="60"/>
      <c r="AB191" s="243"/>
      <c r="AD191" s="123"/>
      <c r="AE191" s="123"/>
      <c r="AF191" s="123"/>
      <c r="AG191" s="123"/>
      <c r="AH191" s="123"/>
      <c r="AI191" s="123"/>
      <c r="AJ191" s="123"/>
      <c r="AK191" s="123"/>
    </row>
    <row r="192">
      <c r="A192" s="24"/>
      <c r="B192" s="24"/>
      <c r="C192" s="24"/>
      <c r="D192" s="24"/>
      <c r="E192" s="131"/>
      <c r="F192" s="24"/>
      <c r="G192" s="24"/>
      <c r="H192" s="24"/>
      <c r="I192" s="24"/>
      <c r="J192" s="24"/>
      <c r="K192" s="24"/>
      <c r="L192" s="24"/>
      <c r="M192" s="24"/>
      <c r="N192" s="24"/>
      <c r="O192" s="24"/>
      <c r="P192" s="24"/>
      <c r="Q192" s="253"/>
      <c r="R192" s="281"/>
      <c r="S192" s="255"/>
      <c r="T192" s="256"/>
      <c r="U192" s="27"/>
      <c r="V192" s="258"/>
      <c r="W192" s="258"/>
      <c r="X192" s="258"/>
      <c r="Y192" s="258"/>
      <c r="Z192" s="242"/>
      <c r="AA192" s="60"/>
      <c r="AB192" s="243"/>
      <c r="AD192" s="123"/>
      <c r="AE192" s="123"/>
      <c r="AF192" s="123"/>
      <c r="AG192" s="123"/>
      <c r="AH192" s="123"/>
      <c r="AI192" s="123"/>
      <c r="AJ192" s="123"/>
      <c r="AK192" s="123"/>
    </row>
    <row r="193">
      <c r="A193" s="24"/>
      <c r="B193" s="24"/>
      <c r="C193" s="24"/>
      <c r="D193" s="24"/>
      <c r="E193" s="131"/>
      <c r="F193" s="24"/>
      <c r="G193" s="24"/>
      <c r="H193" s="24"/>
      <c r="I193" s="24"/>
      <c r="J193" s="24"/>
      <c r="K193" s="24"/>
      <c r="L193" s="24"/>
      <c r="M193" s="24"/>
      <c r="N193" s="24"/>
      <c r="O193" s="24"/>
      <c r="P193" s="24"/>
      <c r="Q193" s="253"/>
      <c r="R193" s="43"/>
      <c r="S193" s="255"/>
      <c r="T193" s="256"/>
      <c r="U193" s="27"/>
      <c r="V193" s="258"/>
      <c r="W193" s="258"/>
      <c r="X193" s="258"/>
      <c r="Y193" s="258"/>
      <c r="Z193" s="242"/>
      <c r="AA193" s="60"/>
      <c r="AB193" s="243"/>
      <c r="AD193" s="123"/>
      <c r="AE193" s="123"/>
      <c r="AF193" s="123"/>
      <c r="AG193" s="123"/>
      <c r="AH193" s="123"/>
      <c r="AI193" s="123"/>
      <c r="AJ193" s="123"/>
      <c r="AK193" s="123"/>
    </row>
    <row r="194">
      <c r="A194" s="24"/>
      <c r="B194" s="27"/>
      <c r="C194" s="27"/>
      <c r="D194" s="27"/>
      <c r="E194" s="131"/>
      <c r="F194" s="27"/>
      <c r="G194" s="24"/>
      <c r="H194" s="27"/>
      <c r="I194" s="27"/>
      <c r="J194" s="27"/>
      <c r="K194" s="27"/>
      <c r="L194" s="27"/>
      <c r="M194" s="27"/>
      <c r="N194" s="27"/>
      <c r="O194" s="27"/>
      <c r="P194" s="27"/>
      <c r="Q194" s="253"/>
      <c r="R194" s="43"/>
      <c r="S194" s="33"/>
      <c r="T194" s="256"/>
      <c r="U194" s="27"/>
      <c r="V194" s="37"/>
      <c r="W194" s="37"/>
      <c r="X194" s="37"/>
      <c r="Y194" s="27"/>
      <c r="Z194" s="242"/>
      <c r="AA194" s="60"/>
      <c r="AB194" s="243"/>
      <c r="AD194" s="123"/>
      <c r="AE194" s="123"/>
      <c r="AF194" s="123"/>
      <c r="AG194" s="123"/>
      <c r="AH194" s="123"/>
      <c r="AI194" s="123"/>
      <c r="AJ194" s="123"/>
      <c r="AK194" s="123"/>
    </row>
    <row r="195">
      <c r="A195" s="24"/>
      <c r="B195" s="24"/>
      <c r="C195" s="24"/>
      <c r="D195" s="24"/>
      <c r="E195" s="131"/>
      <c r="F195" s="24"/>
      <c r="G195" s="24"/>
      <c r="H195" s="24"/>
      <c r="I195" s="24"/>
      <c r="J195" s="24"/>
      <c r="K195" s="24"/>
      <c r="L195" s="24"/>
      <c r="M195" s="24"/>
      <c r="N195" s="24"/>
      <c r="O195" s="24"/>
      <c r="P195" s="24"/>
      <c r="Q195" s="253"/>
      <c r="R195" s="281"/>
      <c r="S195" s="255"/>
      <c r="T195" s="256"/>
      <c r="U195" s="27"/>
      <c r="V195" s="258"/>
      <c r="W195" s="258"/>
      <c r="X195" s="258"/>
      <c r="Y195" s="258"/>
      <c r="Z195" s="242"/>
      <c r="AA195" s="60"/>
      <c r="AB195" s="243"/>
      <c r="AD195" s="123"/>
      <c r="AE195" s="123"/>
      <c r="AF195" s="123"/>
      <c r="AG195" s="123"/>
      <c r="AH195" s="123"/>
      <c r="AI195" s="123"/>
      <c r="AJ195" s="123"/>
      <c r="AK195" s="123"/>
    </row>
    <row r="196">
      <c r="A196" s="24"/>
      <c r="B196" s="24"/>
      <c r="C196" s="24"/>
      <c r="D196" s="24"/>
      <c r="E196" s="131"/>
      <c r="F196" s="24"/>
      <c r="G196" s="24"/>
      <c r="H196" s="24"/>
      <c r="I196" s="24"/>
      <c r="J196" s="24"/>
      <c r="K196" s="24"/>
      <c r="L196" s="24"/>
      <c r="M196" s="24"/>
      <c r="N196" s="24"/>
      <c r="O196" s="24"/>
      <c r="P196" s="24"/>
      <c r="Q196" s="253"/>
      <c r="R196" s="258"/>
      <c r="S196" s="255"/>
      <c r="T196" s="256"/>
      <c r="U196" s="27"/>
      <c r="V196" s="258"/>
      <c r="W196" s="258"/>
      <c r="X196" s="258"/>
      <c r="Y196" s="258"/>
      <c r="Z196" s="242"/>
      <c r="AA196" s="60"/>
      <c r="AB196" s="243"/>
      <c r="AD196" s="123"/>
      <c r="AE196" s="123"/>
      <c r="AF196" s="123"/>
      <c r="AG196" s="123"/>
      <c r="AH196" s="123"/>
      <c r="AI196" s="123"/>
      <c r="AJ196" s="123"/>
      <c r="AK196" s="123"/>
    </row>
    <row r="197">
      <c r="A197" s="24"/>
      <c r="B197" s="24"/>
      <c r="C197" s="24"/>
      <c r="D197" s="24"/>
      <c r="E197" s="131"/>
      <c r="F197" s="24"/>
      <c r="G197" s="24"/>
      <c r="H197" s="24"/>
      <c r="I197" s="24"/>
      <c r="J197" s="24"/>
      <c r="K197" s="24"/>
      <c r="L197" s="24"/>
      <c r="M197" s="24"/>
      <c r="N197" s="24"/>
      <c r="O197" s="24"/>
      <c r="P197" s="24"/>
      <c r="Q197" s="253"/>
      <c r="R197" s="281"/>
      <c r="S197" s="255"/>
      <c r="T197" s="256"/>
      <c r="U197" s="27"/>
      <c r="V197" s="258"/>
      <c r="W197" s="258"/>
      <c r="X197" s="258"/>
      <c r="Y197" s="258"/>
      <c r="Z197" s="242"/>
      <c r="AA197" s="60"/>
      <c r="AB197" s="243"/>
      <c r="AD197" s="123"/>
      <c r="AE197" s="123"/>
      <c r="AF197" s="123"/>
      <c r="AG197" s="123"/>
      <c r="AH197" s="123"/>
      <c r="AI197" s="123"/>
      <c r="AJ197" s="123"/>
      <c r="AK197" s="123"/>
    </row>
    <row r="198">
      <c r="A198" s="24"/>
      <c r="B198" s="24"/>
      <c r="C198" s="24"/>
      <c r="D198" s="24"/>
      <c r="E198" s="131"/>
      <c r="F198" s="24"/>
      <c r="G198" s="24"/>
      <c r="H198" s="24"/>
      <c r="I198" s="24"/>
      <c r="J198" s="24"/>
      <c r="K198" s="24"/>
      <c r="L198" s="24"/>
      <c r="M198" s="24"/>
      <c r="N198" s="24"/>
      <c r="O198" s="24"/>
      <c r="P198" s="24"/>
      <c r="Q198" s="253"/>
      <c r="R198" s="281"/>
      <c r="S198" s="255"/>
      <c r="T198" s="256"/>
      <c r="U198" s="27"/>
      <c r="V198" s="258"/>
      <c r="W198" s="258"/>
      <c r="X198" s="258"/>
      <c r="Y198" s="258"/>
      <c r="Z198" s="242"/>
      <c r="AA198" s="60"/>
      <c r="AB198" s="243"/>
      <c r="AD198" s="123"/>
      <c r="AE198" s="123"/>
      <c r="AF198" s="123"/>
      <c r="AG198" s="123"/>
      <c r="AH198" s="123"/>
      <c r="AI198" s="123"/>
      <c r="AJ198" s="123"/>
      <c r="AK198" s="123"/>
    </row>
    <row r="199">
      <c r="A199" s="24"/>
      <c r="B199" s="24"/>
      <c r="C199" s="24"/>
      <c r="D199" s="24"/>
      <c r="E199" s="131"/>
      <c r="F199" s="24"/>
      <c r="G199" s="24"/>
      <c r="H199" s="24"/>
      <c r="I199" s="24"/>
      <c r="J199" s="24"/>
      <c r="K199" s="24"/>
      <c r="L199" s="24"/>
      <c r="M199" s="24"/>
      <c r="N199" s="24"/>
      <c r="O199" s="24"/>
      <c r="P199" s="24"/>
      <c r="Q199" s="253"/>
      <c r="R199" s="281"/>
      <c r="S199" s="255"/>
      <c r="T199" s="256"/>
      <c r="U199" s="27"/>
      <c r="V199" s="258"/>
      <c r="W199" s="258"/>
      <c r="X199" s="258"/>
      <c r="Y199" s="258"/>
      <c r="Z199" s="242"/>
      <c r="AA199" s="60"/>
      <c r="AB199" s="243"/>
      <c r="AD199" s="123"/>
      <c r="AE199" s="123"/>
      <c r="AF199" s="123"/>
      <c r="AG199" s="123"/>
      <c r="AH199" s="123"/>
      <c r="AI199" s="123"/>
      <c r="AJ199" s="123"/>
      <c r="AK199" s="123"/>
    </row>
    <row r="200">
      <c r="A200" s="132"/>
      <c r="B200" s="132"/>
      <c r="C200" s="132"/>
      <c r="D200" s="132"/>
      <c r="E200" s="262"/>
      <c r="F200" s="132"/>
      <c r="G200" s="132"/>
      <c r="H200" s="132"/>
      <c r="I200" s="132"/>
      <c r="J200" s="132"/>
      <c r="K200" s="132"/>
      <c r="L200" s="263"/>
      <c r="M200" s="263"/>
      <c r="N200" s="263"/>
      <c r="O200" s="263"/>
      <c r="P200" s="263"/>
      <c r="Q200" s="263"/>
      <c r="R200" s="132"/>
      <c r="S200" s="132"/>
      <c r="T200" s="263"/>
      <c r="U200" s="263"/>
      <c r="V200" s="263"/>
      <c r="W200" s="263"/>
      <c r="X200" s="263"/>
      <c r="Y200" s="132" t="s">
        <v>207</v>
      </c>
      <c r="Z200" s="242"/>
      <c r="AA200" s="60"/>
      <c r="AB200" s="243"/>
      <c r="AD200" s="123"/>
      <c r="AE200" s="123"/>
      <c r="AF200" s="123"/>
      <c r="AG200" s="123"/>
      <c r="AH200" s="123"/>
      <c r="AI200" s="123"/>
      <c r="AJ200" s="123"/>
      <c r="AK200" s="123"/>
    </row>
    <row r="201">
      <c r="A201" s="24"/>
      <c r="B201" s="131"/>
      <c r="C201" s="131"/>
      <c r="D201" s="131"/>
      <c r="E201" s="131"/>
      <c r="F201" s="131"/>
      <c r="G201" s="131"/>
      <c r="H201" s="131"/>
      <c r="I201" s="131"/>
      <c r="J201" s="131"/>
      <c r="K201" s="131"/>
      <c r="L201" s="131"/>
      <c r="M201" s="131"/>
      <c r="N201" s="131"/>
      <c r="O201" s="131"/>
      <c r="P201" s="131"/>
      <c r="Q201" s="253"/>
      <c r="R201" s="278"/>
      <c r="S201" s="279"/>
      <c r="T201" s="256"/>
      <c r="U201" s="27"/>
      <c r="V201" s="260"/>
      <c r="W201" s="260"/>
      <c r="X201" s="260"/>
      <c r="Y201" s="260"/>
      <c r="Z201" s="242"/>
      <c r="AA201" s="60"/>
      <c r="AB201" s="243"/>
      <c r="AD201" s="123"/>
      <c r="AE201" s="123"/>
      <c r="AF201" s="123"/>
      <c r="AG201" s="123"/>
      <c r="AH201" s="123"/>
      <c r="AI201" s="123"/>
      <c r="AJ201" s="123"/>
      <c r="AK201" s="123"/>
    </row>
    <row r="202">
      <c r="A202" s="24"/>
      <c r="B202" s="24"/>
      <c r="C202" s="24"/>
      <c r="D202" s="24"/>
      <c r="E202" s="131"/>
      <c r="F202" s="24"/>
      <c r="G202" s="131"/>
      <c r="H202" s="24"/>
      <c r="I202" s="24"/>
      <c r="J202" s="131"/>
      <c r="K202" s="24"/>
      <c r="L202" s="24"/>
      <c r="M202" s="24"/>
      <c r="N202" s="24"/>
      <c r="O202" s="24"/>
      <c r="P202" s="24"/>
      <c r="Q202" s="253"/>
      <c r="R202" s="280"/>
      <c r="S202" s="255"/>
      <c r="T202" s="256"/>
      <c r="U202" s="27"/>
      <c r="V202" s="258"/>
      <c r="W202" s="258"/>
      <c r="X202" s="258"/>
      <c r="Y202" s="258"/>
      <c r="Z202" s="242"/>
      <c r="AA202" s="60"/>
      <c r="AB202" s="243"/>
      <c r="AD202" s="123"/>
      <c r="AE202" s="123"/>
      <c r="AF202" s="123"/>
      <c r="AG202" s="123"/>
      <c r="AH202" s="123"/>
      <c r="AI202" s="123"/>
      <c r="AJ202" s="123"/>
      <c r="AK202" s="123"/>
    </row>
    <row r="203">
      <c r="A203" s="24"/>
      <c r="B203" s="24"/>
      <c r="C203" s="24"/>
      <c r="D203" s="24"/>
      <c r="E203" s="131"/>
      <c r="F203" s="24"/>
      <c r="G203" s="131"/>
      <c r="H203" s="24"/>
      <c r="I203" s="24"/>
      <c r="J203" s="131"/>
      <c r="K203" s="24"/>
      <c r="L203" s="24"/>
      <c r="M203" s="24"/>
      <c r="N203" s="24"/>
      <c r="O203" s="24"/>
      <c r="P203" s="24"/>
      <c r="Q203" s="253"/>
      <c r="R203" s="280"/>
      <c r="S203" s="255"/>
      <c r="T203" s="256"/>
      <c r="U203" s="27"/>
      <c r="V203" s="258"/>
      <c r="W203" s="258"/>
      <c r="X203" s="258"/>
      <c r="Y203" s="258"/>
      <c r="Z203" s="242"/>
      <c r="AA203" s="60"/>
      <c r="AB203" s="243"/>
      <c r="AD203" s="123"/>
      <c r="AE203" s="123"/>
      <c r="AF203" s="123"/>
      <c r="AG203" s="123"/>
      <c r="AH203" s="123"/>
      <c r="AI203" s="123"/>
      <c r="AJ203" s="123"/>
      <c r="AK203" s="123"/>
    </row>
    <row r="204">
      <c r="A204" s="24"/>
      <c r="B204" s="24"/>
      <c r="C204" s="24"/>
      <c r="D204" s="24"/>
      <c r="E204" s="131"/>
      <c r="F204" s="24"/>
      <c r="G204" s="131"/>
      <c r="H204" s="24"/>
      <c r="I204" s="24"/>
      <c r="J204" s="131"/>
      <c r="K204" s="24"/>
      <c r="L204" s="24"/>
      <c r="M204" s="24"/>
      <c r="N204" s="24"/>
      <c r="O204" s="24"/>
      <c r="P204" s="24"/>
      <c r="Q204" s="253"/>
      <c r="R204" s="281"/>
      <c r="S204" s="255"/>
      <c r="T204" s="256"/>
      <c r="U204" s="27"/>
      <c r="V204" s="258"/>
      <c r="W204" s="258"/>
      <c r="X204" s="258"/>
      <c r="Y204" s="258"/>
      <c r="Z204" s="242"/>
      <c r="AA204" s="60"/>
      <c r="AB204" s="243"/>
      <c r="AD204" s="123"/>
      <c r="AE204" s="123"/>
      <c r="AF204" s="123"/>
      <c r="AG204" s="123"/>
      <c r="AH204" s="123"/>
      <c r="AI204" s="123"/>
      <c r="AJ204" s="123"/>
      <c r="AK204" s="123"/>
    </row>
    <row r="205">
      <c r="A205" s="24"/>
      <c r="B205" s="24"/>
      <c r="C205" s="24"/>
      <c r="D205" s="24"/>
      <c r="E205" s="131"/>
      <c r="F205" s="24"/>
      <c r="G205" s="131"/>
      <c r="H205" s="24"/>
      <c r="I205" s="24"/>
      <c r="J205" s="131"/>
      <c r="K205" s="24"/>
      <c r="L205" s="24"/>
      <c r="M205" s="24"/>
      <c r="N205" s="24"/>
      <c r="O205" s="24"/>
      <c r="P205" s="24"/>
      <c r="Q205" s="253"/>
      <c r="R205" s="281"/>
      <c r="S205" s="255"/>
      <c r="T205" s="256"/>
      <c r="U205" s="27"/>
      <c r="V205" s="258"/>
      <c r="W205" s="258"/>
      <c r="X205" s="258"/>
      <c r="Y205" s="258"/>
      <c r="Z205" s="242"/>
      <c r="AA205" s="60"/>
      <c r="AB205" s="243"/>
      <c r="AD205" s="123"/>
      <c r="AE205" s="123"/>
      <c r="AF205" s="123"/>
      <c r="AG205" s="123"/>
      <c r="AH205" s="123"/>
      <c r="AI205" s="123"/>
      <c r="AJ205" s="123"/>
      <c r="AK205" s="123"/>
    </row>
    <row r="206">
      <c r="A206" s="24"/>
      <c r="B206" s="24"/>
      <c r="C206" s="24"/>
      <c r="D206" s="24"/>
      <c r="E206" s="131"/>
      <c r="F206" s="24"/>
      <c r="G206" s="131"/>
      <c r="H206" s="24"/>
      <c r="I206" s="24"/>
      <c r="J206" s="131"/>
      <c r="K206" s="24"/>
      <c r="L206" s="24"/>
      <c r="M206" s="24"/>
      <c r="N206" s="24"/>
      <c r="O206" s="24"/>
      <c r="P206" s="24"/>
      <c r="Q206" s="253"/>
      <c r="R206" s="281"/>
      <c r="S206" s="255"/>
      <c r="T206" s="256"/>
      <c r="U206" s="27"/>
      <c r="V206" s="258"/>
      <c r="W206" s="258"/>
      <c r="X206" s="258"/>
      <c r="Y206" s="258"/>
      <c r="Z206" s="242"/>
      <c r="AA206" s="60"/>
      <c r="AB206" s="243"/>
      <c r="AD206" s="123"/>
      <c r="AE206" s="123"/>
      <c r="AF206" s="123"/>
      <c r="AG206" s="123"/>
      <c r="AH206" s="123"/>
      <c r="AI206" s="123"/>
      <c r="AJ206" s="123"/>
      <c r="AK206" s="123"/>
    </row>
    <row r="207">
      <c r="A207" s="24"/>
      <c r="B207" s="24"/>
      <c r="C207" s="24"/>
      <c r="D207" s="24"/>
      <c r="E207" s="131"/>
      <c r="F207" s="24"/>
      <c r="G207" s="131"/>
      <c r="H207" s="24"/>
      <c r="I207" s="24"/>
      <c r="J207" s="131"/>
      <c r="K207" s="24"/>
      <c r="L207" s="24"/>
      <c r="M207" s="24"/>
      <c r="N207" s="24"/>
      <c r="O207" s="24"/>
      <c r="P207" s="24"/>
      <c r="Q207" s="253"/>
      <c r="R207" s="281"/>
      <c r="S207" s="255"/>
      <c r="T207" s="256"/>
      <c r="U207" s="27"/>
      <c r="V207" s="258"/>
      <c r="W207" s="258"/>
      <c r="X207" s="258"/>
      <c r="Y207" s="258"/>
      <c r="Z207" s="242"/>
      <c r="AA207" s="60"/>
      <c r="AB207" s="243"/>
      <c r="AD207" s="123"/>
      <c r="AE207" s="123"/>
      <c r="AF207" s="123"/>
      <c r="AG207" s="123"/>
      <c r="AH207" s="123"/>
      <c r="AI207" s="123"/>
      <c r="AJ207" s="123"/>
      <c r="AK207" s="123"/>
    </row>
    <row r="208">
      <c r="A208" s="24"/>
      <c r="B208" s="24"/>
      <c r="C208" s="24"/>
      <c r="D208" s="24"/>
      <c r="E208" s="131"/>
      <c r="F208" s="24"/>
      <c r="G208" s="131"/>
      <c r="H208" s="24"/>
      <c r="I208" s="24"/>
      <c r="J208" s="131"/>
      <c r="K208" s="24"/>
      <c r="L208" s="24"/>
      <c r="M208" s="24"/>
      <c r="N208" s="24"/>
      <c r="O208" s="24"/>
      <c r="P208" s="24"/>
      <c r="Q208" s="253"/>
      <c r="R208" s="281"/>
      <c r="S208" s="282"/>
      <c r="T208" s="282"/>
      <c r="U208" s="282"/>
      <c r="V208" s="281"/>
      <c r="W208" s="281"/>
      <c r="X208" s="281"/>
      <c r="Y208" s="283"/>
      <c r="Z208" s="242"/>
      <c r="AA208" s="60"/>
      <c r="AB208" s="243"/>
      <c r="AD208" s="123"/>
      <c r="AE208" s="123"/>
      <c r="AF208" s="123"/>
      <c r="AG208" s="123"/>
      <c r="AH208" s="123"/>
      <c r="AI208" s="123"/>
      <c r="AJ208" s="123"/>
      <c r="AK208" s="123"/>
    </row>
    <row r="209">
      <c r="A209" s="24"/>
      <c r="B209" s="24"/>
      <c r="C209" s="24"/>
      <c r="D209" s="24"/>
      <c r="E209" s="131"/>
      <c r="F209" s="24"/>
      <c r="G209" s="131"/>
      <c r="H209" s="24"/>
      <c r="I209" s="24"/>
      <c r="J209" s="131"/>
      <c r="K209" s="24"/>
      <c r="L209" s="24"/>
      <c r="M209" s="24"/>
      <c r="N209" s="24"/>
      <c r="O209" s="24"/>
      <c r="P209" s="24"/>
      <c r="Q209" s="253"/>
      <c r="R209" s="281"/>
      <c r="S209" s="255"/>
      <c r="T209" s="256"/>
      <c r="U209" s="27"/>
      <c r="V209" s="258"/>
      <c r="W209" s="258"/>
      <c r="X209" s="258"/>
      <c r="Y209" s="258"/>
      <c r="Z209" s="242"/>
      <c r="AA209" s="60"/>
      <c r="AB209" s="243"/>
      <c r="AD209" s="123"/>
      <c r="AE209" s="123"/>
      <c r="AF209" s="123"/>
      <c r="AG209" s="123"/>
      <c r="AH209" s="123"/>
      <c r="AI209" s="123"/>
      <c r="AJ209" s="123"/>
      <c r="AK209" s="123"/>
    </row>
    <row r="210">
      <c r="A210" s="24"/>
      <c r="B210" s="24"/>
      <c r="C210" s="24"/>
      <c r="D210" s="24"/>
      <c r="E210" s="131"/>
      <c r="F210" s="24"/>
      <c r="G210" s="131"/>
      <c r="H210" s="24"/>
      <c r="I210" s="24"/>
      <c r="J210" s="131"/>
      <c r="K210" s="24"/>
      <c r="L210" s="24"/>
      <c r="M210" s="24"/>
      <c r="N210" s="24"/>
      <c r="O210" s="24"/>
      <c r="P210" s="24"/>
      <c r="Q210" s="253"/>
      <c r="R210" s="281"/>
      <c r="S210" s="255"/>
      <c r="T210" s="256"/>
      <c r="U210" s="27"/>
      <c r="V210" s="258"/>
      <c r="W210" s="258"/>
      <c r="X210" s="258"/>
      <c r="Y210" s="258"/>
      <c r="Z210" s="242"/>
      <c r="AA210" s="60"/>
      <c r="AB210" s="243"/>
      <c r="AD210" s="123"/>
      <c r="AE210" s="123"/>
      <c r="AF210" s="123"/>
      <c r="AG210" s="123"/>
      <c r="AH210" s="123"/>
      <c r="AI210" s="123"/>
      <c r="AJ210" s="123"/>
      <c r="AK210" s="123"/>
    </row>
    <row r="211">
      <c r="A211" s="132"/>
      <c r="B211" s="132"/>
      <c r="C211" s="132"/>
      <c r="D211" s="132"/>
      <c r="E211" s="262"/>
      <c r="F211" s="132"/>
      <c r="G211" s="132"/>
      <c r="H211" s="132"/>
      <c r="I211" s="132"/>
      <c r="J211" s="132"/>
      <c r="K211" s="132"/>
      <c r="L211" s="263"/>
      <c r="M211" s="263"/>
      <c r="N211" s="263"/>
      <c r="O211" s="263"/>
      <c r="P211" s="263"/>
      <c r="Q211" s="263"/>
      <c r="R211" s="264"/>
      <c r="S211" s="265"/>
      <c r="T211" s="263"/>
      <c r="U211" s="263"/>
      <c r="V211" s="263"/>
      <c r="W211" s="263"/>
      <c r="X211" s="263"/>
      <c r="Y211" s="132" t="s">
        <v>206</v>
      </c>
      <c r="Z211" s="242"/>
      <c r="AA211" s="60"/>
      <c r="AB211" s="243"/>
      <c r="AD211" s="123"/>
      <c r="AE211" s="123"/>
      <c r="AF211" s="123"/>
      <c r="AG211" s="123"/>
      <c r="AH211" s="123"/>
      <c r="AI211" s="123"/>
      <c r="AJ211" s="123"/>
      <c r="AK211" s="123"/>
    </row>
    <row r="212">
      <c r="A212" s="24"/>
      <c r="B212" s="24"/>
      <c r="C212" s="24"/>
      <c r="D212" s="24"/>
      <c r="E212" s="131"/>
      <c r="F212" s="24"/>
      <c r="G212" s="24"/>
      <c r="H212" s="24"/>
      <c r="I212" s="24"/>
      <c r="J212" s="24"/>
      <c r="K212" s="24"/>
      <c r="L212" s="24"/>
      <c r="M212" s="24"/>
      <c r="N212" s="24"/>
      <c r="O212" s="24"/>
      <c r="P212" s="24"/>
      <c r="Q212" s="253"/>
      <c r="R212" s="281"/>
      <c r="S212" s="255"/>
      <c r="T212" s="256"/>
      <c r="U212" s="27"/>
      <c r="V212" s="258"/>
      <c r="W212" s="258"/>
      <c r="X212" s="258"/>
      <c r="Y212" s="258"/>
      <c r="Z212" s="242"/>
      <c r="AA212" s="60"/>
      <c r="AB212" s="243"/>
      <c r="AD212" s="123"/>
      <c r="AE212" s="123"/>
      <c r="AF212" s="123"/>
      <c r="AG212" s="123"/>
      <c r="AH212" s="123"/>
      <c r="AI212" s="123"/>
      <c r="AJ212" s="123"/>
      <c r="AK212" s="123"/>
    </row>
    <row r="213">
      <c r="A213" s="24"/>
      <c r="B213" s="24"/>
      <c r="C213" s="24"/>
      <c r="D213" s="24"/>
      <c r="E213" s="131"/>
      <c r="F213" s="24"/>
      <c r="G213" s="24"/>
      <c r="H213" s="24"/>
      <c r="I213" s="24"/>
      <c r="J213" s="24"/>
      <c r="K213" s="24"/>
      <c r="L213" s="24"/>
      <c r="M213" s="24"/>
      <c r="N213" s="24"/>
      <c r="O213" s="24"/>
      <c r="P213" s="24"/>
      <c r="Q213" s="253"/>
      <c r="R213" s="281"/>
      <c r="S213" s="255"/>
      <c r="T213" s="256"/>
      <c r="U213" s="27"/>
      <c r="V213" s="258"/>
      <c r="W213" s="258"/>
      <c r="X213" s="258"/>
      <c r="Y213" s="258"/>
      <c r="Z213" s="242"/>
      <c r="AA213" s="60"/>
      <c r="AB213" s="243"/>
      <c r="AD213" s="123"/>
      <c r="AE213" s="123"/>
      <c r="AF213" s="123"/>
      <c r="AG213" s="123"/>
      <c r="AH213" s="123"/>
      <c r="AI213" s="123"/>
      <c r="AJ213" s="123"/>
      <c r="AK213" s="123"/>
    </row>
    <row r="214">
      <c r="A214" s="24"/>
      <c r="B214" s="24"/>
      <c r="C214" s="24"/>
      <c r="D214" s="24"/>
      <c r="E214" s="131"/>
      <c r="F214" s="24"/>
      <c r="G214" s="24"/>
      <c r="H214" s="24"/>
      <c r="I214" s="24"/>
      <c r="J214" s="24"/>
      <c r="K214" s="24"/>
      <c r="L214" s="24"/>
      <c r="M214" s="24"/>
      <c r="N214" s="24"/>
      <c r="O214" s="24"/>
      <c r="P214" s="24"/>
      <c r="Q214" s="287"/>
      <c r="R214" s="281"/>
      <c r="S214" s="255"/>
      <c r="T214" s="27"/>
      <c r="U214" s="27"/>
      <c r="V214" s="258"/>
      <c r="W214" s="258"/>
      <c r="X214" s="258"/>
      <c r="Y214" s="258"/>
      <c r="Z214" s="242"/>
      <c r="AA214" s="60"/>
      <c r="AB214" s="243"/>
      <c r="AD214" s="123"/>
      <c r="AE214" s="123"/>
      <c r="AF214" s="123"/>
      <c r="AG214" s="123"/>
      <c r="AH214" s="123"/>
      <c r="AI214" s="123"/>
      <c r="AJ214" s="123"/>
      <c r="AK214" s="123"/>
    </row>
    <row r="215">
      <c r="A215" s="24"/>
      <c r="B215" s="24"/>
      <c r="C215" s="24"/>
      <c r="D215" s="24"/>
      <c r="E215" s="131"/>
      <c r="F215" s="24"/>
      <c r="G215" s="24"/>
      <c r="H215" s="24"/>
      <c r="I215" s="24"/>
      <c r="J215" s="24"/>
      <c r="K215" s="24"/>
      <c r="L215" s="288"/>
      <c r="M215" s="289"/>
      <c r="N215" s="289"/>
      <c r="O215" s="289"/>
      <c r="P215" s="289"/>
      <c r="Q215" s="287"/>
      <c r="R215" s="290"/>
      <c r="S215" s="289"/>
      <c r="T215" s="289"/>
      <c r="U215" s="291"/>
      <c r="V215" s="258"/>
      <c r="W215" s="258"/>
      <c r="X215" s="258"/>
      <c r="Y215" s="258"/>
      <c r="Z215" s="242"/>
      <c r="AA215" s="60"/>
      <c r="AB215" s="243"/>
      <c r="AD215" s="123"/>
      <c r="AE215" s="123"/>
      <c r="AF215" s="123"/>
      <c r="AG215" s="123"/>
      <c r="AH215" s="123"/>
      <c r="AI215" s="123"/>
      <c r="AJ215" s="123"/>
      <c r="AK215" s="123"/>
    </row>
    <row r="216">
      <c r="A216" s="24"/>
      <c r="B216" s="27"/>
      <c r="C216" s="27"/>
      <c r="D216" s="27"/>
      <c r="E216" s="131"/>
      <c r="F216" s="27"/>
      <c r="G216" s="24"/>
      <c r="H216" s="27"/>
      <c r="I216" s="27"/>
      <c r="J216" s="24"/>
      <c r="K216" s="27"/>
      <c r="L216" s="24"/>
      <c r="M216" s="24"/>
      <c r="N216" s="24"/>
      <c r="O216" s="24"/>
      <c r="P216" s="24"/>
      <c r="Q216" s="287"/>
      <c r="R216" s="43"/>
      <c r="S216" s="255"/>
      <c r="T216" s="27"/>
      <c r="U216" s="27"/>
      <c r="V216" s="37"/>
      <c r="W216" s="37"/>
      <c r="X216" s="37"/>
      <c r="Y216" s="27"/>
      <c r="Z216" s="242"/>
      <c r="AA216" s="60"/>
      <c r="AB216" s="243"/>
      <c r="AD216" s="123"/>
      <c r="AE216" s="123"/>
      <c r="AF216" s="123"/>
      <c r="AG216" s="123"/>
      <c r="AH216" s="123"/>
      <c r="AI216" s="123"/>
      <c r="AJ216" s="123"/>
      <c r="AK216" s="123"/>
    </row>
    <row r="217">
      <c r="A217" s="24"/>
      <c r="B217" s="24"/>
      <c r="C217" s="24"/>
      <c r="D217" s="24"/>
      <c r="E217" s="131"/>
      <c r="F217" s="24"/>
      <c r="G217" s="24"/>
      <c r="H217" s="24"/>
      <c r="I217" s="24"/>
      <c r="J217" s="24"/>
      <c r="K217" s="24"/>
      <c r="L217" s="27"/>
      <c r="M217" s="27"/>
      <c r="N217" s="27"/>
      <c r="O217" s="27"/>
      <c r="P217" s="27"/>
      <c r="Q217" s="287"/>
      <c r="R217" s="43"/>
      <c r="S217" s="33"/>
      <c r="T217" s="27"/>
      <c r="U217" s="27"/>
      <c r="V217" s="258"/>
      <c r="W217" s="258"/>
      <c r="X217" s="258"/>
      <c r="Y217" s="258"/>
      <c r="Z217" s="242"/>
      <c r="AA217" s="60"/>
      <c r="AB217" s="243"/>
      <c r="AD217" s="123"/>
      <c r="AE217" s="123"/>
      <c r="AF217" s="123"/>
      <c r="AG217" s="123"/>
      <c r="AH217" s="123"/>
      <c r="AI217" s="123"/>
      <c r="AJ217" s="123"/>
      <c r="AK217" s="123"/>
    </row>
    <row r="218">
      <c r="A218" s="24"/>
      <c r="B218" s="24"/>
      <c r="C218" s="24"/>
      <c r="D218" s="24"/>
      <c r="E218" s="131"/>
      <c r="F218" s="24"/>
      <c r="G218" s="24"/>
      <c r="H218" s="24"/>
      <c r="I218" s="24"/>
      <c r="J218" s="24"/>
      <c r="K218" s="24"/>
      <c r="L218" s="24"/>
      <c r="M218" s="24"/>
      <c r="N218" s="24"/>
      <c r="O218" s="24"/>
      <c r="P218" s="24"/>
      <c r="Q218" s="253"/>
      <c r="R218" s="281"/>
      <c r="S218" s="255"/>
      <c r="T218" s="256"/>
      <c r="U218" s="27"/>
      <c r="V218" s="258"/>
      <c r="W218" s="258"/>
      <c r="X218" s="258"/>
      <c r="Y218" s="258"/>
      <c r="Z218" s="242"/>
      <c r="AA218" s="60"/>
      <c r="AB218" s="243"/>
      <c r="AD218" s="123"/>
      <c r="AE218" s="123"/>
      <c r="AF218" s="123"/>
      <c r="AG218" s="123"/>
      <c r="AH218" s="123"/>
      <c r="AI218" s="123"/>
      <c r="AJ218" s="123"/>
      <c r="AK218" s="123"/>
    </row>
    <row r="219">
      <c r="A219" s="24"/>
      <c r="B219" s="24"/>
      <c r="C219" s="24"/>
      <c r="D219" s="24"/>
      <c r="E219" s="131"/>
      <c r="F219" s="24"/>
      <c r="G219" s="24"/>
      <c r="H219" s="24"/>
      <c r="I219" s="24"/>
      <c r="J219" s="24"/>
      <c r="K219" s="24"/>
      <c r="L219" s="24"/>
      <c r="M219" s="24"/>
      <c r="N219" s="24"/>
      <c r="O219" s="24"/>
      <c r="P219" s="24"/>
      <c r="Q219" s="253"/>
      <c r="R219" s="281"/>
      <c r="S219" s="255"/>
      <c r="T219" s="256"/>
      <c r="U219" s="27"/>
      <c r="V219" s="258"/>
      <c r="W219" s="258"/>
      <c r="X219" s="258"/>
      <c r="Y219" s="258"/>
      <c r="Z219" s="242"/>
      <c r="AA219" s="60"/>
      <c r="AB219" s="243"/>
      <c r="AD219" s="123"/>
      <c r="AE219" s="123"/>
      <c r="AF219" s="123"/>
      <c r="AG219" s="123"/>
      <c r="AH219" s="123"/>
      <c r="AI219" s="123"/>
      <c r="AJ219" s="123"/>
      <c r="AK219" s="123"/>
    </row>
    <row r="220">
      <c r="A220" s="24"/>
      <c r="B220" s="24"/>
      <c r="C220" s="24"/>
      <c r="D220" s="24"/>
      <c r="E220" s="131"/>
      <c r="F220" s="24"/>
      <c r="G220" s="24"/>
      <c r="H220" s="24"/>
      <c r="I220" s="24"/>
      <c r="J220" s="24"/>
      <c r="K220" s="24"/>
      <c r="L220" s="24"/>
      <c r="M220" s="24"/>
      <c r="N220" s="24"/>
      <c r="O220" s="24"/>
      <c r="P220" s="24"/>
      <c r="Q220" s="253"/>
      <c r="R220" s="281"/>
      <c r="S220" s="255"/>
      <c r="T220" s="256"/>
      <c r="U220" s="27"/>
      <c r="V220" s="258"/>
      <c r="W220" s="258"/>
      <c r="X220" s="258"/>
      <c r="Y220" s="258"/>
      <c r="Z220" s="242"/>
      <c r="AA220" s="60"/>
      <c r="AB220" s="243"/>
      <c r="AD220" s="123"/>
      <c r="AE220" s="123"/>
      <c r="AF220" s="123"/>
      <c r="AG220" s="123"/>
      <c r="AH220" s="123"/>
      <c r="AI220" s="123"/>
      <c r="AJ220" s="123"/>
      <c r="AK220" s="123"/>
    </row>
    <row r="221">
      <c r="A221" s="24"/>
      <c r="B221" s="24"/>
      <c r="C221" s="24"/>
      <c r="D221" s="24"/>
      <c r="E221" s="131"/>
      <c r="F221" s="24"/>
      <c r="G221" s="24"/>
      <c r="H221" s="24"/>
      <c r="I221" s="24"/>
      <c r="J221" s="24"/>
      <c r="K221" s="24"/>
      <c r="L221" s="24"/>
      <c r="M221" s="24"/>
      <c r="N221" s="24"/>
      <c r="O221" s="24"/>
      <c r="P221" s="24"/>
      <c r="Q221" s="253"/>
      <c r="R221" s="281"/>
      <c r="S221" s="255"/>
      <c r="T221" s="256"/>
      <c r="U221" s="27"/>
      <c r="V221" s="258"/>
      <c r="W221" s="258"/>
      <c r="X221" s="258"/>
      <c r="Y221" s="258"/>
      <c r="Z221" s="242"/>
      <c r="AA221" s="60"/>
      <c r="AB221" s="243"/>
      <c r="AD221" s="123"/>
      <c r="AE221" s="123"/>
      <c r="AF221" s="123"/>
      <c r="AG221" s="123"/>
      <c r="AH221" s="123"/>
      <c r="AI221" s="123"/>
      <c r="AJ221" s="123"/>
      <c r="AK221" s="123"/>
    </row>
    <row r="222">
      <c r="A222" s="132"/>
      <c r="B222" s="132"/>
      <c r="C222" s="132"/>
      <c r="D222" s="132"/>
      <c r="E222" s="262"/>
      <c r="F222" s="132"/>
      <c r="G222" s="132"/>
      <c r="H222" s="132"/>
      <c r="I222" s="132"/>
      <c r="J222" s="132"/>
      <c r="K222" s="132"/>
      <c r="L222" s="263"/>
      <c r="M222" s="263"/>
      <c r="N222" s="263"/>
      <c r="O222" s="263"/>
      <c r="P222" s="263"/>
      <c r="Q222" s="263"/>
      <c r="R222" s="132"/>
      <c r="S222" s="132"/>
      <c r="T222" s="263"/>
      <c r="U222" s="263"/>
      <c r="V222" s="263"/>
      <c r="W222" s="263"/>
      <c r="X222" s="263"/>
      <c r="Y222" s="132" t="s">
        <v>207</v>
      </c>
      <c r="Z222" s="242"/>
      <c r="AA222" s="60"/>
      <c r="AB222" s="243"/>
      <c r="AD222" s="123"/>
      <c r="AE222" s="123"/>
      <c r="AF222" s="123"/>
      <c r="AG222" s="123"/>
      <c r="AH222" s="123"/>
      <c r="AI222" s="123"/>
      <c r="AJ222" s="123"/>
      <c r="AK222" s="123"/>
    </row>
    <row r="223">
      <c r="A223" s="24"/>
      <c r="B223" s="131"/>
      <c r="C223" s="131"/>
      <c r="D223" s="131"/>
      <c r="E223" s="131"/>
      <c r="F223" s="131"/>
      <c r="G223" s="131"/>
      <c r="H223" s="131"/>
      <c r="I223" s="131"/>
      <c r="J223" s="131"/>
      <c r="K223" s="131"/>
      <c r="L223" s="131"/>
      <c r="M223" s="131"/>
      <c r="N223" s="131"/>
      <c r="O223" s="131"/>
      <c r="P223" s="131"/>
      <c r="Q223" s="253"/>
      <c r="R223" s="278"/>
      <c r="S223" s="279"/>
      <c r="T223" s="256"/>
      <c r="U223" s="27"/>
      <c r="V223" s="260"/>
      <c r="W223" s="260"/>
      <c r="X223" s="260"/>
      <c r="Y223" s="260"/>
      <c r="Z223" s="242"/>
      <c r="AA223" s="60"/>
      <c r="AB223" s="243"/>
      <c r="AD223" s="123"/>
      <c r="AE223" s="123"/>
      <c r="AF223" s="123"/>
      <c r="AG223" s="123"/>
      <c r="AH223" s="123"/>
      <c r="AI223" s="123"/>
      <c r="AJ223" s="123"/>
      <c r="AK223" s="123"/>
    </row>
    <row r="224">
      <c r="A224" s="24"/>
      <c r="B224" s="24"/>
      <c r="C224" s="24"/>
      <c r="D224" s="24"/>
      <c r="E224" s="131"/>
      <c r="F224" s="24"/>
      <c r="G224" s="131"/>
      <c r="H224" s="24"/>
      <c r="I224" s="24"/>
      <c r="J224" s="131"/>
      <c r="K224" s="24"/>
      <c r="L224" s="24"/>
      <c r="M224" s="24"/>
      <c r="N224" s="24"/>
      <c r="O224" s="24"/>
      <c r="P224" s="24"/>
      <c r="Q224" s="253"/>
      <c r="R224" s="280"/>
      <c r="S224" s="255"/>
      <c r="T224" s="256"/>
      <c r="U224" s="27"/>
      <c r="V224" s="258"/>
      <c r="W224" s="258"/>
      <c r="X224" s="258"/>
      <c r="Y224" s="258"/>
      <c r="Z224" s="242"/>
      <c r="AA224" s="60"/>
      <c r="AB224" s="243"/>
      <c r="AD224" s="123"/>
      <c r="AE224" s="123"/>
      <c r="AF224" s="123"/>
      <c r="AG224" s="123"/>
      <c r="AH224" s="123"/>
      <c r="AI224" s="123"/>
      <c r="AJ224" s="123"/>
      <c r="AK224" s="123"/>
    </row>
    <row r="225">
      <c r="A225" s="24"/>
      <c r="B225" s="24"/>
      <c r="C225" s="24"/>
      <c r="D225" s="24"/>
      <c r="E225" s="131"/>
      <c r="F225" s="24"/>
      <c r="G225" s="131"/>
      <c r="H225" s="24"/>
      <c r="I225" s="24"/>
      <c r="J225" s="131"/>
      <c r="K225" s="24"/>
      <c r="L225" s="24"/>
      <c r="M225" s="24"/>
      <c r="N225" s="24"/>
      <c r="O225" s="24"/>
      <c r="P225" s="24"/>
      <c r="Q225" s="253"/>
      <c r="R225" s="280"/>
      <c r="S225" s="255"/>
      <c r="T225" s="256"/>
      <c r="U225" s="27"/>
      <c r="V225" s="258"/>
      <c r="W225" s="258"/>
      <c r="X225" s="258"/>
      <c r="Y225" s="258"/>
      <c r="Z225" s="242"/>
      <c r="AA225" s="60"/>
      <c r="AB225" s="243"/>
      <c r="AD225" s="123"/>
      <c r="AE225" s="123"/>
      <c r="AF225" s="123"/>
      <c r="AG225" s="123"/>
      <c r="AH225" s="123"/>
      <c r="AI225" s="123"/>
      <c r="AJ225" s="123"/>
      <c r="AK225" s="123"/>
    </row>
    <row r="226">
      <c r="A226" s="24"/>
      <c r="B226" s="24"/>
      <c r="C226" s="24"/>
      <c r="D226" s="24"/>
      <c r="E226" s="131"/>
      <c r="F226" s="24"/>
      <c r="G226" s="131"/>
      <c r="H226" s="24"/>
      <c r="I226" s="24"/>
      <c r="J226" s="131"/>
      <c r="K226" s="24"/>
      <c r="L226" s="24"/>
      <c r="M226" s="24"/>
      <c r="N226" s="24"/>
      <c r="O226" s="24"/>
      <c r="P226" s="24"/>
      <c r="Q226" s="253"/>
      <c r="R226" s="281"/>
      <c r="S226" s="255"/>
      <c r="T226" s="256"/>
      <c r="U226" s="27"/>
      <c r="V226" s="258"/>
      <c r="W226" s="258"/>
      <c r="X226" s="258"/>
      <c r="Y226" s="258"/>
      <c r="Z226" s="242"/>
      <c r="AA226" s="60"/>
      <c r="AB226" s="243"/>
      <c r="AD226" s="123"/>
      <c r="AE226" s="123"/>
      <c r="AF226" s="123"/>
      <c r="AG226" s="123"/>
      <c r="AH226" s="123"/>
      <c r="AI226" s="123"/>
      <c r="AJ226" s="123"/>
      <c r="AK226" s="123"/>
    </row>
    <row r="227">
      <c r="A227" s="24"/>
      <c r="B227" s="24"/>
      <c r="C227" s="24"/>
      <c r="D227" s="24"/>
      <c r="E227" s="131"/>
      <c r="F227" s="24"/>
      <c r="G227" s="131"/>
      <c r="H227" s="24"/>
      <c r="I227" s="24"/>
      <c r="J227" s="131"/>
      <c r="K227" s="24"/>
      <c r="L227" s="24"/>
      <c r="M227" s="24"/>
      <c r="N227" s="24"/>
      <c r="O227" s="24"/>
      <c r="P227" s="24"/>
      <c r="Q227" s="253"/>
      <c r="R227" s="281"/>
      <c r="S227" s="255"/>
      <c r="T227" s="256"/>
      <c r="U227" s="27"/>
      <c r="V227" s="258"/>
      <c r="W227" s="258"/>
      <c r="X227" s="258"/>
      <c r="Y227" s="258"/>
      <c r="Z227" s="242"/>
      <c r="AA227" s="60"/>
      <c r="AB227" s="243"/>
      <c r="AD227" s="123"/>
      <c r="AE227" s="123"/>
      <c r="AF227" s="123"/>
      <c r="AG227" s="123"/>
      <c r="AH227" s="123"/>
      <c r="AI227" s="123"/>
      <c r="AJ227" s="123"/>
      <c r="AK227" s="123"/>
    </row>
    <row r="228">
      <c r="A228" s="24"/>
      <c r="B228" s="24"/>
      <c r="C228" s="24"/>
      <c r="D228" s="24"/>
      <c r="E228" s="131"/>
      <c r="F228" s="24"/>
      <c r="G228" s="131"/>
      <c r="H228" s="24"/>
      <c r="I228" s="24"/>
      <c r="J228" s="131"/>
      <c r="K228" s="24"/>
      <c r="L228" s="24"/>
      <c r="M228" s="24"/>
      <c r="N228" s="24"/>
      <c r="O228" s="24"/>
      <c r="P228" s="24"/>
      <c r="Q228" s="253"/>
      <c r="R228" s="281"/>
      <c r="S228" s="255"/>
      <c r="T228" s="256"/>
      <c r="U228" s="27"/>
      <c r="V228" s="258"/>
      <c r="W228" s="258"/>
      <c r="X228" s="258"/>
      <c r="Y228" s="258"/>
      <c r="Z228" s="242"/>
      <c r="AA228" s="60"/>
      <c r="AB228" s="243"/>
      <c r="AD228" s="123"/>
      <c r="AE228" s="123"/>
      <c r="AF228" s="123"/>
      <c r="AG228" s="123"/>
      <c r="AH228" s="123"/>
      <c r="AI228" s="123"/>
      <c r="AJ228" s="123"/>
      <c r="AK228" s="123"/>
    </row>
    <row r="229">
      <c r="A229" s="24"/>
      <c r="B229" s="24"/>
      <c r="C229" s="24"/>
      <c r="D229" s="24"/>
      <c r="E229" s="131"/>
      <c r="F229" s="24"/>
      <c r="G229" s="131"/>
      <c r="H229" s="24"/>
      <c r="I229" s="24"/>
      <c r="J229" s="131"/>
      <c r="K229" s="24"/>
      <c r="L229" s="24"/>
      <c r="M229" s="24"/>
      <c r="N229" s="24"/>
      <c r="O229" s="24"/>
      <c r="P229" s="24"/>
      <c r="Q229" s="253"/>
      <c r="R229" s="281"/>
      <c r="S229" s="255"/>
      <c r="T229" s="256"/>
      <c r="U229" s="27"/>
      <c r="V229" s="258"/>
      <c r="W229" s="258"/>
      <c r="X229" s="258"/>
      <c r="Y229" s="258"/>
      <c r="Z229" s="242"/>
      <c r="AA229" s="60"/>
      <c r="AB229" s="243"/>
      <c r="AD229" s="123"/>
      <c r="AE229" s="123"/>
      <c r="AF229" s="123"/>
      <c r="AG229" s="123"/>
      <c r="AH229" s="123"/>
      <c r="AI229" s="123"/>
      <c r="AJ229" s="123"/>
      <c r="AK229" s="123"/>
    </row>
    <row r="230">
      <c r="A230" s="24"/>
      <c r="B230" s="24"/>
      <c r="C230" s="24"/>
      <c r="D230" s="24"/>
      <c r="E230" s="131"/>
      <c r="F230" s="24"/>
      <c r="G230" s="131"/>
      <c r="H230" s="24"/>
      <c r="I230" s="24"/>
      <c r="J230" s="131"/>
      <c r="K230" s="24"/>
      <c r="L230" s="24"/>
      <c r="M230" s="24"/>
      <c r="N230" s="24"/>
      <c r="O230" s="24"/>
      <c r="P230" s="24"/>
      <c r="Q230" s="253"/>
      <c r="R230" s="281"/>
      <c r="S230" s="282"/>
      <c r="T230" s="282"/>
      <c r="U230" s="282"/>
      <c r="V230" s="281"/>
      <c r="W230" s="281"/>
      <c r="X230" s="281"/>
      <c r="Y230" s="283"/>
      <c r="Z230" s="242"/>
      <c r="AA230" s="60"/>
      <c r="AB230" s="243"/>
      <c r="AD230" s="123"/>
      <c r="AE230" s="123"/>
      <c r="AF230" s="123"/>
      <c r="AG230" s="123"/>
      <c r="AH230" s="123"/>
      <c r="AI230" s="123"/>
      <c r="AJ230" s="123"/>
      <c r="AK230" s="123"/>
    </row>
    <row r="231">
      <c r="A231" s="24"/>
      <c r="B231" s="24"/>
      <c r="C231" s="24"/>
      <c r="D231" s="24"/>
      <c r="E231" s="131"/>
      <c r="F231" s="24"/>
      <c r="G231" s="131"/>
      <c r="H231" s="24"/>
      <c r="I231" s="24"/>
      <c r="J231" s="131"/>
      <c r="K231" s="24"/>
      <c r="L231" s="24"/>
      <c r="M231" s="24"/>
      <c r="N231" s="24"/>
      <c r="O231" s="24"/>
      <c r="P231" s="24"/>
      <c r="Q231" s="253"/>
      <c r="R231" s="281"/>
      <c r="S231" s="255"/>
      <c r="T231" s="256"/>
      <c r="U231" s="27"/>
      <c r="V231" s="258"/>
      <c r="W231" s="258"/>
      <c r="X231" s="258"/>
      <c r="Y231" s="258"/>
      <c r="Z231" s="242"/>
      <c r="AA231" s="60"/>
      <c r="AB231" s="243"/>
      <c r="AD231" s="123"/>
      <c r="AE231" s="123"/>
      <c r="AF231" s="123"/>
      <c r="AG231" s="123"/>
      <c r="AH231" s="123"/>
      <c r="AI231" s="123"/>
      <c r="AJ231" s="123"/>
      <c r="AK231" s="123"/>
    </row>
    <row r="232">
      <c r="A232" s="24"/>
      <c r="B232" s="24"/>
      <c r="C232" s="24"/>
      <c r="D232" s="24"/>
      <c r="E232" s="131"/>
      <c r="F232" s="24"/>
      <c r="G232" s="131"/>
      <c r="H232" s="24"/>
      <c r="I232" s="24"/>
      <c r="J232" s="131"/>
      <c r="K232" s="24"/>
      <c r="L232" s="24"/>
      <c r="M232" s="24"/>
      <c r="N232" s="24"/>
      <c r="O232" s="24"/>
      <c r="P232" s="24"/>
      <c r="Q232" s="253"/>
      <c r="R232" s="281"/>
      <c r="S232" s="255"/>
      <c r="T232" s="256"/>
      <c r="U232" s="27"/>
      <c r="V232" s="258"/>
      <c r="W232" s="258"/>
      <c r="X232" s="258"/>
      <c r="Y232" s="258"/>
      <c r="Z232" s="242"/>
      <c r="AA232" s="60"/>
      <c r="AB232" s="243"/>
      <c r="AD232" s="123"/>
      <c r="AE232" s="123"/>
      <c r="AF232" s="123"/>
      <c r="AG232" s="123"/>
      <c r="AH232" s="123"/>
      <c r="AI232" s="123"/>
      <c r="AJ232" s="123"/>
      <c r="AK232" s="123"/>
    </row>
    <row r="233">
      <c r="A233" s="132"/>
      <c r="B233" s="132"/>
      <c r="C233" s="132"/>
      <c r="D233" s="132"/>
      <c r="E233" s="262"/>
      <c r="F233" s="132"/>
      <c r="G233" s="132"/>
      <c r="H233" s="132"/>
      <c r="I233" s="132"/>
      <c r="J233" s="132"/>
      <c r="K233" s="132"/>
      <c r="L233" s="263"/>
      <c r="M233" s="263"/>
      <c r="N233" s="263"/>
      <c r="O233" s="263"/>
      <c r="P233" s="263"/>
      <c r="Q233" s="263"/>
      <c r="R233" s="264"/>
      <c r="S233" s="265"/>
      <c r="T233" s="263"/>
      <c r="U233" s="263"/>
      <c r="V233" s="263"/>
      <c r="W233" s="263"/>
      <c r="X233" s="263"/>
      <c r="Y233" s="132" t="s">
        <v>206</v>
      </c>
      <c r="Z233" s="242"/>
      <c r="AA233" s="60"/>
      <c r="AB233" s="243"/>
      <c r="AD233" s="123"/>
      <c r="AE233" s="123"/>
      <c r="AF233" s="123"/>
      <c r="AG233" s="123"/>
      <c r="AH233" s="123"/>
      <c r="AI233" s="123"/>
      <c r="AJ233" s="123"/>
      <c r="AK233" s="123"/>
    </row>
    <row r="234">
      <c r="A234" s="24"/>
      <c r="B234" s="24"/>
      <c r="C234" s="24"/>
      <c r="D234" s="24"/>
      <c r="E234" s="131"/>
      <c r="F234" s="24"/>
      <c r="G234" s="24"/>
      <c r="H234" s="24"/>
      <c r="I234" s="24"/>
      <c r="J234" s="24"/>
      <c r="K234" s="24"/>
      <c r="L234" s="24"/>
      <c r="M234" s="24"/>
      <c r="N234" s="24"/>
      <c r="O234" s="24"/>
      <c r="P234" s="24"/>
      <c r="Q234" s="253"/>
      <c r="R234" s="281"/>
      <c r="S234" s="255"/>
      <c r="T234" s="256"/>
      <c r="U234" s="27"/>
      <c r="V234" s="258"/>
      <c r="W234" s="258"/>
      <c r="X234" s="258"/>
      <c r="Y234" s="258"/>
      <c r="Z234" s="242"/>
      <c r="AA234" s="60"/>
      <c r="AB234" s="243"/>
      <c r="AD234" s="123"/>
      <c r="AE234" s="123"/>
      <c r="AF234" s="123"/>
      <c r="AG234" s="123"/>
      <c r="AH234" s="123"/>
      <c r="AI234" s="123"/>
      <c r="AJ234" s="123"/>
      <c r="AK234" s="123"/>
    </row>
    <row r="235">
      <c r="A235" s="24"/>
      <c r="B235" s="24"/>
      <c r="C235" s="24"/>
      <c r="D235" s="24"/>
      <c r="E235" s="131"/>
      <c r="F235" s="24"/>
      <c r="G235" s="24"/>
      <c r="H235" s="24"/>
      <c r="I235" s="24"/>
      <c r="J235" s="24"/>
      <c r="K235" s="24"/>
      <c r="L235" s="24"/>
      <c r="M235" s="24"/>
      <c r="N235" s="24"/>
      <c r="O235" s="24"/>
      <c r="P235" s="24"/>
      <c r="Q235" s="253"/>
      <c r="R235" s="281"/>
      <c r="S235" s="255"/>
      <c r="T235" s="256"/>
      <c r="U235" s="27"/>
      <c r="V235" s="258"/>
      <c r="W235" s="258"/>
      <c r="X235" s="258"/>
      <c r="Y235" s="258"/>
      <c r="Z235" s="242"/>
      <c r="AA235" s="60"/>
      <c r="AB235" s="243"/>
      <c r="AD235" s="123"/>
      <c r="AE235" s="123"/>
      <c r="AF235" s="123"/>
      <c r="AG235" s="123"/>
      <c r="AH235" s="123"/>
      <c r="AI235" s="123"/>
      <c r="AJ235" s="123"/>
      <c r="AK235" s="123"/>
    </row>
    <row r="236">
      <c r="A236" s="24"/>
      <c r="B236" s="24"/>
      <c r="C236" s="24"/>
      <c r="D236" s="24"/>
      <c r="E236" s="131"/>
      <c r="F236" s="24"/>
      <c r="G236" s="24"/>
      <c r="H236" s="24"/>
      <c r="I236" s="24"/>
      <c r="J236" s="24"/>
      <c r="K236" s="24"/>
      <c r="L236" s="24"/>
      <c r="M236" s="24"/>
      <c r="N236" s="24"/>
      <c r="O236" s="24"/>
      <c r="P236" s="24"/>
      <c r="Q236" s="287"/>
      <c r="R236" s="281"/>
      <c r="S236" s="255"/>
      <c r="T236" s="27"/>
      <c r="U236" s="27"/>
      <c r="V236" s="258"/>
      <c r="W236" s="258"/>
      <c r="X236" s="258"/>
      <c r="Y236" s="258"/>
      <c r="Z236" s="242"/>
      <c r="AA236" s="60"/>
      <c r="AB236" s="243"/>
      <c r="AD236" s="123"/>
      <c r="AE236" s="123"/>
      <c r="AF236" s="123"/>
      <c r="AG236" s="123"/>
      <c r="AH236" s="123"/>
      <c r="AI236" s="123"/>
      <c r="AJ236" s="123"/>
      <c r="AK236" s="123"/>
    </row>
    <row r="237">
      <c r="A237" s="24"/>
      <c r="B237" s="24"/>
      <c r="C237" s="24"/>
      <c r="D237" s="24"/>
      <c r="E237" s="131"/>
      <c r="F237" s="24"/>
      <c r="G237" s="24"/>
      <c r="H237" s="24"/>
      <c r="I237" s="24"/>
      <c r="J237" s="24"/>
      <c r="K237" s="24"/>
      <c r="L237" s="288"/>
      <c r="M237" s="289"/>
      <c r="N237" s="289"/>
      <c r="O237" s="289"/>
      <c r="P237" s="289"/>
      <c r="Q237" s="287"/>
      <c r="R237" s="290"/>
      <c r="S237" s="289"/>
      <c r="T237" s="289"/>
      <c r="U237" s="291"/>
      <c r="V237" s="258"/>
      <c r="W237" s="258"/>
      <c r="X237" s="258"/>
      <c r="Y237" s="258"/>
      <c r="Z237" s="242"/>
      <c r="AA237" s="60"/>
      <c r="AB237" s="243"/>
      <c r="AD237" s="123"/>
      <c r="AE237" s="123"/>
      <c r="AF237" s="123"/>
      <c r="AG237" s="123"/>
      <c r="AH237" s="123"/>
      <c r="AI237" s="123"/>
      <c r="AJ237" s="123"/>
      <c r="AK237" s="123"/>
    </row>
    <row r="238">
      <c r="A238" s="24"/>
      <c r="B238" s="27"/>
      <c r="C238" s="27"/>
      <c r="D238" s="27"/>
      <c r="E238" s="131"/>
      <c r="F238" s="27"/>
      <c r="G238" s="24"/>
      <c r="H238" s="27"/>
      <c r="I238" s="27"/>
      <c r="J238" s="24"/>
      <c r="K238" s="27"/>
      <c r="L238" s="24"/>
      <c r="M238" s="24"/>
      <c r="N238" s="24"/>
      <c r="O238" s="24"/>
      <c r="P238" s="24"/>
      <c r="Q238" s="287"/>
      <c r="R238" s="43"/>
      <c r="S238" s="255"/>
      <c r="T238" s="27"/>
      <c r="U238" s="27"/>
      <c r="V238" s="37"/>
      <c r="W238" s="37"/>
      <c r="X238" s="37"/>
      <c r="Y238" s="27"/>
      <c r="Z238" s="242"/>
      <c r="AA238" s="60"/>
      <c r="AB238" s="243"/>
      <c r="AD238" s="123"/>
      <c r="AE238" s="123"/>
      <c r="AF238" s="123"/>
      <c r="AG238" s="123"/>
      <c r="AH238" s="123"/>
      <c r="AI238" s="123"/>
      <c r="AJ238" s="123"/>
      <c r="AK238" s="123"/>
    </row>
    <row r="239">
      <c r="A239" s="24"/>
      <c r="B239" s="24"/>
      <c r="C239" s="24"/>
      <c r="D239" s="24"/>
      <c r="E239" s="131"/>
      <c r="F239" s="24"/>
      <c r="G239" s="24"/>
      <c r="H239" s="24"/>
      <c r="I239" s="24"/>
      <c r="J239" s="24"/>
      <c r="K239" s="24"/>
      <c r="L239" s="27"/>
      <c r="M239" s="27"/>
      <c r="N239" s="27"/>
      <c r="O239" s="27"/>
      <c r="P239" s="27"/>
      <c r="Q239" s="287"/>
      <c r="R239" s="43"/>
      <c r="S239" s="33"/>
      <c r="T239" s="27"/>
      <c r="U239" s="27"/>
      <c r="V239" s="258"/>
      <c r="W239" s="258"/>
      <c r="X239" s="258"/>
      <c r="Y239" s="258"/>
      <c r="Z239" s="242"/>
      <c r="AA239" s="60"/>
      <c r="AB239" s="243"/>
      <c r="AD239" s="123"/>
      <c r="AE239" s="123"/>
      <c r="AF239" s="123"/>
      <c r="AG239" s="123"/>
      <c r="AH239" s="123"/>
      <c r="AI239" s="123"/>
      <c r="AJ239" s="123"/>
      <c r="AK239" s="123"/>
    </row>
    <row r="240">
      <c r="A240" s="24"/>
      <c r="B240" s="24"/>
      <c r="C240" s="24"/>
      <c r="D240" s="24"/>
      <c r="E240" s="131"/>
      <c r="F240" s="24"/>
      <c r="G240" s="24"/>
      <c r="H240" s="24"/>
      <c r="I240" s="24"/>
      <c r="J240" s="24"/>
      <c r="K240" s="24"/>
      <c r="L240" s="24"/>
      <c r="M240" s="24"/>
      <c r="N240" s="24"/>
      <c r="O240" s="24"/>
      <c r="P240" s="24"/>
      <c r="Q240" s="253"/>
      <c r="R240" s="281"/>
      <c r="S240" s="255"/>
      <c r="T240" s="256"/>
      <c r="U240" s="27"/>
      <c r="V240" s="258"/>
      <c r="W240" s="258"/>
      <c r="X240" s="258"/>
      <c r="Y240" s="258"/>
      <c r="Z240" s="242"/>
      <c r="AA240" s="60"/>
      <c r="AB240" s="243"/>
      <c r="AD240" s="123"/>
      <c r="AE240" s="123"/>
      <c r="AF240" s="123"/>
      <c r="AG240" s="123"/>
      <c r="AH240" s="123"/>
      <c r="AI240" s="123"/>
      <c r="AJ240" s="123"/>
      <c r="AK240" s="123"/>
    </row>
    <row r="241">
      <c r="A241" s="24"/>
      <c r="B241" s="24"/>
      <c r="C241" s="24"/>
      <c r="D241" s="24"/>
      <c r="E241" s="131"/>
      <c r="F241" s="24"/>
      <c r="G241" s="24"/>
      <c r="H241" s="24"/>
      <c r="I241" s="24"/>
      <c r="J241" s="24"/>
      <c r="K241" s="24"/>
      <c r="L241" s="24"/>
      <c r="M241" s="24"/>
      <c r="N241" s="24"/>
      <c r="O241" s="24"/>
      <c r="P241" s="24"/>
      <c r="Q241" s="253"/>
      <c r="R241" s="281"/>
      <c r="S241" s="255"/>
      <c r="T241" s="256"/>
      <c r="U241" s="27"/>
      <c r="V241" s="258"/>
      <c r="W241" s="258"/>
      <c r="X241" s="258"/>
      <c r="Y241" s="258"/>
      <c r="Z241" s="242"/>
      <c r="AA241" s="60"/>
      <c r="AB241" s="243"/>
      <c r="AD241" s="123"/>
      <c r="AE241" s="123"/>
      <c r="AF241" s="123"/>
      <c r="AG241" s="123"/>
      <c r="AH241" s="123"/>
      <c r="AI241" s="123"/>
      <c r="AJ241" s="123"/>
      <c r="AK241" s="123"/>
    </row>
    <row r="242">
      <c r="A242" s="24"/>
      <c r="B242" s="24"/>
      <c r="C242" s="24"/>
      <c r="D242" s="24"/>
      <c r="E242" s="131"/>
      <c r="F242" s="24"/>
      <c r="G242" s="24"/>
      <c r="H242" s="24"/>
      <c r="I242" s="24"/>
      <c r="J242" s="24"/>
      <c r="K242" s="24"/>
      <c r="L242" s="24"/>
      <c r="M242" s="24"/>
      <c r="N242" s="24"/>
      <c r="O242" s="24"/>
      <c r="P242" s="24"/>
      <c r="Q242" s="253"/>
      <c r="R242" s="281"/>
      <c r="S242" s="255"/>
      <c r="T242" s="256"/>
      <c r="U242" s="27"/>
      <c r="V242" s="258"/>
      <c r="W242" s="258"/>
      <c r="X242" s="258"/>
      <c r="Y242" s="258"/>
      <c r="Z242" s="242"/>
      <c r="AA242" s="60"/>
      <c r="AB242" s="243"/>
      <c r="AD242" s="123"/>
      <c r="AE242" s="123"/>
      <c r="AF242" s="123"/>
      <c r="AG242" s="123"/>
      <c r="AH242" s="123"/>
      <c r="AI242" s="123"/>
      <c r="AJ242" s="123"/>
      <c r="AK242" s="123"/>
    </row>
    <row r="243">
      <c r="A243" s="24"/>
      <c r="B243" s="24"/>
      <c r="C243" s="24"/>
      <c r="D243" s="24"/>
      <c r="E243" s="131"/>
      <c r="F243" s="24"/>
      <c r="G243" s="24"/>
      <c r="H243" s="24"/>
      <c r="I243" s="24"/>
      <c r="J243" s="24"/>
      <c r="K243" s="24"/>
      <c r="L243" s="24"/>
      <c r="M243" s="24"/>
      <c r="N243" s="24"/>
      <c r="O243" s="24"/>
      <c r="P243" s="24"/>
      <c r="Q243" s="253"/>
      <c r="R243" s="281"/>
      <c r="S243" s="255"/>
      <c r="T243" s="256"/>
      <c r="U243" s="27"/>
      <c r="V243" s="258"/>
      <c r="W243" s="258"/>
      <c r="X243" s="258"/>
      <c r="Y243" s="258"/>
      <c r="Z243" s="242"/>
      <c r="AA243" s="60"/>
      <c r="AB243" s="243"/>
      <c r="AD243" s="123"/>
      <c r="AE243" s="123"/>
      <c r="AF243" s="123"/>
      <c r="AG243" s="123"/>
      <c r="AH243" s="123"/>
      <c r="AI243" s="123"/>
      <c r="AJ243" s="123"/>
      <c r="AK243" s="123"/>
    </row>
    <row r="244">
      <c r="A244" s="132"/>
      <c r="B244" s="132"/>
      <c r="C244" s="132"/>
      <c r="D244" s="132"/>
      <c r="E244" s="262"/>
      <c r="F244" s="132"/>
      <c r="G244" s="132"/>
      <c r="H244" s="132"/>
      <c r="I244" s="132"/>
      <c r="J244" s="132"/>
      <c r="K244" s="132"/>
      <c r="L244" s="263"/>
      <c r="M244" s="263"/>
      <c r="N244" s="263"/>
      <c r="O244" s="263"/>
      <c r="P244" s="263"/>
      <c r="Q244" s="263"/>
      <c r="R244" s="132"/>
      <c r="S244" s="132"/>
      <c r="T244" s="263"/>
      <c r="U244" s="263"/>
      <c r="V244" s="263"/>
      <c r="W244" s="263"/>
      <c r="X244" s="263"/>
      <c r="Y244" s="132" t="s">
        <v>207</v>
      </c>
      <c r="Z244" s="242"/>
      <c r="AA244" s="60"/>
      <c r="AB244" s="243"/>
      <c r="AD244" s="123"/>
      <c r="AE244" s="123"/>
      <c r="AF244" s="123"/>
      <c r="AG244" s="123"/>
      <c r="AH244" s="123"/>
      <c r="AI244" s="123"/>
      <c r="AJ244" s="123"/>
      <c r="AK244" s="123"/>
    </row>
    <row r="245">
      <c r="A245" s="24"/>
      <c r="B245" s="131"/>
      <c r="C245" s="131"/>
      <c r="D245" s="131"/>
      <c r="E245" s="131"/>
      <c r="F245" s="131"/>
      <c r="G245" s="131"/>
      <c r="H245" s="131"/>
      <c r="I245" s="131"/>
      <c r="J245" s="131"/>
      <c r="K245" s="131"/>
      <c r="L245" s="131"/>
      <c r="M245" s="131"/>
      <c r="N245" s="131"/>
      <c r="O245" s="131"/>
      <c r="P245" s="131"/>
      <c r="Q245" s="253"/>
      <c r="R245" s="278"/>
      <c r="S245" s="279"/>
      <c r="T245" s="256"/>
      <c r="U245" s="27"/>
      <c r="V245" s="260"/>
      <c r="W245" s="260"/>
      <c r="X245" s="260"/>
      <c r="Y245" s="260"/>
      <c r="Z245" s="242"/>
      <c r="AA245" s="60"/>
      <c r="AB245" s="243"/>
      <c r="AD245" s="123"/>
      <c r="AE245" s="123"/>
      <c r="AF245" s="123"/>
      <c r="AG245" s="123"/>
      <c r="AH245" s="123"/>
      <c r="AI245" s="123"/>
      <c r="AJ245" s="123"/>
      <c r="AK245" s="123"/>
    </row>
    <row r="246">
      <c r="A246" s="24"/>
      <c r="B246" s="24"/>
      <c r="C246" s="24"/>
      <c r="D246" s="24"/>
      <c r="E246" s="131"/>
      <c r="F246" s="24"/>
      <c r="G246" s="131"/>
      <c r="H246" s="24"/>
      <c r="I246" s="24"/>
      <c r="J246" s="131"/>
      <c r="K246" s="24"/>
      <c r="L246" s="24"/>
      <c r="M246" s="24"/>
      <c r="N246" s="24"/>
      <c r="O246" s="24"/>
      <c r="P246" s="24"/>
      <c r="Q246" s="253"/>
      <c r="R246" s="280"/>
      <c r="S246" s="255"/>
      <c r="T246" s="256"/>
      <c r="U246" s="27"/>
      <c r="V246" s="258"/>
      <c r="W246" s="258"/>
      <c r="X246" s="258"/>
      <c r="Y246" s="258"/>
      <c r="Z246" s="242"/>
      <c r="AA246" s="60"/>
      <c r="AB246" s="243"/>
      <c r="AD246" s="123"/>
      <c r="AE246" s="123"/>
      <c r="AF246" s="123"/>
      <c r="AG246" s="123"/>
      <c r="AH246" s="123"/>
      <c r="AI246" s="123"/>
      <c r="AJ246" s="123"/>
      <c r="AK246" s="123"/>
    </row>
    <row r="247">
      <c r="A247" s="24"/>
      <c r="B247" s="24"/>
      <c r="C247" s="24"/>
      <c r="D247" s="24"/>
      <c r="E247" s="131"/>
      <c r="F247" s="24"/>
      <c r="G247" s="131"/>
      <c r="H247" s="24"/>
      <c r="I247" s="24"/>
      <c r="J247" s="131"/>
      <c r="K247" s="24"/>
      <c r="L247" s="24"/>
      <c r="M247" s="24"/>
      <c r="N247" s="24"/>
      <c r="O247" s="24"/>
      <c r="P247" s="24"/>
      <c r="Q247" s="253"/>
      <c r="R247" s="280"/>
      <c r="S247" s="255"/>
      <c r="T247" s="256"/>
      <c r="U247" s="27"/>
      <c r="V247" s="258"/>
      <c r="W247" s="258"/>
      <c r="X247" s="258"/>
      <c r="Y247" s="258"/>
      <c r="Z247" s="242"/>
      <c r="AA247" s="60"/>
      <c r="AB247" s="243"/>
      <c r="AD247" s="123"/>
      <c r="AE247" s="123"/>
      <c r="AF247" s="123"/>
      <c r="AG247" s="123"/>
      <c r="AH247" s="123"/>
      <c r="AI247" s="123"/>
      <c r="AJ247" s="123"/>
      <c r="AK247" s="123"/>
    </row>
    <row r="248">
      <c r="A248" s="24"/>
      <c r="B248" s="24"/>
      <c r="C248" s="24"/>
      <c r="D248" s="24"/>
      <c r="E248" s="131"/>
      <c r="F248" s="24"/>
      <c r="G248" s="131"/>
      <c r="H248" s="24"/>
      <c r="I248" s="24"/>
      <c r="J248" s="131"/>
      <c r="K248" s="24"/>
      <c r="L248" s="24"/>
      <c r="M248" s="24"/>
      <c r="N248" s="24"/>
      <c r="O248" s="24"/>
      <c r="P248" s="24"/>
      <c r="Q248" s="253"/>
      <c r="R248" s="281"/>
      <c r="S248" s="255"/>
      <c r="T248" s="256"/>
      <c r="U248" s="27"/>
      <c r="V248" s="258"/>
      <c r="W248" s="258"/>
      <c r="X248" s="258"/>
      <c r="Y248" s="258"/>
      <c r="Z248" s="242"/>
      <c r="AA248" s="60"/>
      <c r="AB248" s="243"/>
      <c r="AD248" s="123"/>
      <c r="AE248" s="123"/>
      <c r="AF248" s="123"/>
      <c r="AG248" s="123"/>
      <c r="AH248" s="123"/>
      <c r="AI248" s="123"/>
      <c r="AJ248" s="123"/>
      <c r="AK248" s="123"/>
    </row>
    <row r="249">
      <c r="A249" s="24"/>
      <c r="B249" s="24"/>
      <c r="C249" s="24"/>
      <c r="D249" s="24"/>
      <c r="E249" s="131"/>
      <c r="F249" s="24"/>
      <c r="G249" s="131"/>
      <c r="H249" s="24"/>
      <c r="I249" s="24"/>
      <c r="J249" s="131"/>
      <c r="K249" s="24"/>
      <c r="L249" s="24"/>
      <c r="M249" s="24"/>
      <c r="N249" s="24"/>
      <c r="O249" s="24"/>
      <c r="P249" s="24"/>
      <c r="Q249" s="253"/>
      <c r="R249" s="281"/>
      <c r="S249" s="255"/>
      <c r="T249" s="256"/>
      <c r="U249" s="27"/>
      <c r="V249" s="258"/>
      <c r="W249" s="258"/>
      <c r="X249" s="258"/>
      <c r="Y249" s="258"/>
      <c r="Z249" s="242"/>
      <c r="AA249" s="60"/>
      <c r="AB249" s="243"/>
      <c r="AD249" s="123"/>
      <c r="AE249" s="123"/>
      <c r="AF249" s="123"/>
      <c r="AG249" s="123"/>
      <c r="AH249" s="123"/>
      <c r="AI249" s="123"/>
      <c r="AJ249" s="123"/>
      <c r="AK249" s="123"/>
    </row>
    <row r="250">
      <c r="A250" s="24"/>
      <c r="B250" s="24"/>
      <c r="C250" s="24"/>
      <c r="D250" s="24"/>
      <c r="E250" s="131"/>
      <c r="F250" s="24"/>
      <c r="G250" s="131"/>
      <c r="H250" s="24"/>
      <c r="I250" s="24"/>
      <c r="J250" s="131"/>
      <c r="K250" s="24"/>
      <c r="L250" s="24"/>
      <c r="M250" s="24"/>
      <c r="N250" s="24"/>
      <c r="O250" s="24"/>
      <c r="P250" s="24"/>
      <c r="Q250" s="253"/>
      <c r="R250" s="281"/>
      <c r="S250" s="255"/>
      <c r="T250" s="256"/>
      <c r="U250" s="27"/>
      <c r="V250" s="258"/>
      <c r="W250" s="258"/>
      <c r="X250" s="258"/>
      <c r="Y250" s="258"/>
      <c r="Z250" s="242"/>
      <c r="AA250" s="60"/>
      <c r="AB250" s="243"/>
      <c r="AD250" s="123"/>
      <c r="AE250" s="123"/>
      <c r="AF250" s="123"/>
      <c r="AG250" s="123"/>
      <c r="AH250" s="123"/>
      <c r="AI250" s="123"/>
      <c r="AJ250" s="123"/>
      <c r="AK250" s="123"/>
    </row>
    <row r="251">
      <c r="A251" s="24"/>
      <c r="B251" s="24"/>
      <c r="C251" s="24"/>
      <c r="D251" s="24"/>
      <c r="E251" s="131"/>
      <c r="F251" s="24"/>
      <c r="G251" s="131"/>
      <c r="H251" s="24"/>
      <c r="I251" s="24"/>
      <c r="J251" s="131"/>
      <c r="K251" s="24"/>
      <c r="L251" s="24"/>
      <c r="M251" s="24"/>
      <c r="N251" s="24"/>
      <c r="O251" s="24"/>
      <c r="P251" s="24"/>
      <c r="Q251" s="253"/>
      <c r="R251" s="281"/>
      <c r="S251" s="255"/>
      <c r="T251" s="256"/>
      <c r="U251" s="27"/>
      <c r="V251" s="258"/>
      <c r="W251" s="258"/>
      <c r="X251" s="258"/>
      <c r="Y251" s="258"/>
      <c r="Z251" s="242"/>
      <c r="AA251" s="60"/>
      <c r="AB251" s="243"/>
      <c r="AD251" s="123"/>
      <c r="AE251" s="123"/>
      <c r="AF251" s="123"/>
      <c r="AG251" s="123"/>
      <c r="AH251" s="123"/>
      <c r="AI251" s="123"/>
      <c r="AJ251" s="123"/>
      <c r="AK251" s="123"/>
    </row>
    <row r="252">
      <c r="A252" s="24"/>
      <c r="B252" s="24"/>
      <c r="C252" s="24"/>
      <c r="D252" s="24"/>
      <c r="E252" s="131"/>
      <c r="F252" s="24"/>
      <c r="G252" s="131"/>
      <c r="H252" s="24"/>
      <c r="I252" s="24"/>
      <c r="J252" s="131"/>
      <c r="K252" s="24"/>
      <c r="L252" s="24"/>
      <c r="M252" s="24"/>
      <c r="N252" s="24"/>
      <c r="O252" s="24"/>
      <c r="P252" s="24"/>
      <c r="Q252" s="253"/>
      <c r="R252" s="281"/>
      <c r="S252" s="282"/>
      <c r="T252" s="282"/>
      <c r="U252" s="282"/>
      <c r="V252" s="281"/>
      <c r="W252" s="281"/>
      <c r="X252" s="281"/>
      <c r="Y252" s="283"/>
      <c r="Z252" s="242"/>
      <c r="AA252" s="60"/>
      <c r="AB252" s="243"/>
      <c r="AD252" s="123"/>
      <c r="AE252" s="123"/>
      <c r="AF252" s="123"/>
      <c r="AG252" s="123"/>
      <c r="AH252" s="123"/>
      <c r="AI252" s="123"/>
      <c r="AJ252" s="123"/>
      <c r="AK252" s="123"/>
    </row>
    <row r="253">
      <c r="A253" s="24"/>
      <c r="B253" s="24"/>
      <c r="C253" s="24"/>
      <c r="D253" s="24"/>
      <c r="E253" s="131"/>
      <c r="F253" s="24"/>
      <c r="G253" s="131"/>
      <c r="H253" s="24"/>
      <c r="I253" s="24"/>
      <c r="J253" s="131"/>
      <c r="K253" s="24"/>
      <c r="L253" s="24"/>
      <c r="M253" s="24"/>
      <c r="N253" s="24"/>
      <c r="O253" s="24"/>
      <c r="P253" s="24"/>
      <c r="Q253" s="253"/>
      <c r="R253" s="281"/>
      <c r="S253" s="255"/>
      <c r="T253" s="256"/>
      <c r="U253" s="27"/>
      <c r="V253" s="258"/>
      <c r="W253" s="258"/>
      <c r="X253" s="258"/>
      <c r="Y253" s="258"/>
      <c r="Z253" s="242"/>
      <c r="AA253" s="60"/>
      <c r="AB253" s="243"/>
      <c r="AD253" s="123"/>
      <c r="AE253" s="123"/>
      <c r="AF253" s="123"/>
      <c r="AG253" s="123"/>
      <c r="AH253" s="123"/>
      <c r="AI253" s="123"/>
      <c r="AJ253" s="123"/>
      <c r="AK253" s="123"/>
    </row>
    <row r="254">
      <c r="A254" s="24"/>
      <c r="B254" s="24"/>
      <c r="C254" s="24"/>
      <c r="D254" s="24"/>
      <c r="E254" s="131"/>
      <c r="F254" s="24"/>
      <c r="G254" s="131"/>
      <c r="H254" s="24"/>
      <c r="I254" s="24"/>
      <c r="J254" s="131"/>
      <c r="K254" s="24"/>
      <c r="L254" s="24"/>
      <c r="M254" s="24"/>
      <c r="N254" s="24"/>
      <c r="O254" s="24"/>
      <c r="P254" s="24"/>
      <c r="Q254" s="253"/>
      <c r="R254" s="281"/>
      <c r="S254" s="255"/>
      <c r="T254" s="256"/>
      <c r="U254" s="27"/>
      <c r="V254" s="258"/>
      <c r="W254" s="258"/>
      <c r="X254" s="258"/>
      <c r="Y254" s="258"/>
      <c r="Z254" s="242"/>
      <c r="AA254" s="60"/>
      <c r="AB254" s="243"/>
      <c r="AD254" s="123"/>
      <c r="AE254" s="123"/>
      <c r="AF254" s="123"/>
      <c r="AG254" s="123"/>
      <c r="AH254" s="123"/>
      <c r="AI254" s="123"/>
      <c r="AJ254" s="123"/>
      <c r="AK254" s="123"/>
    </row>
    <row r="255">
      <c r="A255" s="132"/>
      <c r="B255" s="132"/>
      <c r="C255" s="132"/>
      <c r="D255" s="132"/>
      <c r="E255" s="262"/>
      <c r="F255" s="132"/>
      <c r="G255" s="132"/>
      <c r="H255" s="132"/>
      <c r="I255" s="132"/>
      <c r="J255" s="132"/>
      <c r="K255" s="132"/>
      <c r="L255" s="263"/>
      <c r="M255" s="263"/>
      <c r="N255" s="263"/>
      <c r="O255" s="263"/>
      <c r="P255" s="263"/>
      <c r="Q255" s="263"/>
      <c r="R255" s="264"/>
      <c r="S255" s="265"/>
      <c r="T255" s="263"/>
      <c r="U255" s="263"/>
      <c r="V255" s="263"/>
      <c r="W255" s="263"/>
      <c r="X255" s="263"/>
      <c r="Y255" s="132" t="s">
        <v>206</v>
      </c>
      <c r="Z255" s="242"/>
      <c r="AA255" s="60"/>
      <c r="AB255" s="243"/>
      <c r="AD255" s="123"/>
      <c r="AE255" s="123"/>
      <c r="AF255" s="123"/>
      <c r="AG255" s="123"/>
      <c r="AH255" s="123"/>
      <c r="AI255" s="123"/>
      <c r="AJ255" s="123"/>
      <c r="AK255" s="123"/>
    </row>
    <row r="256">
      <c r="A256" s="24"/>
      <c r="B256" s="24"/>
      <c r="C256" s="24"/>
      <c r="D256" s="24"/>
      <c r="E256" s="131"/>
      <c r="F256" s="24"/>
      <c r="G256" s="24"/>
      <c r="H256" s="24"/>
      <c r="I256" s="24"/>
      <c r="J256" s="24"/>
      <c r="K256" s="24"/>
      <c r="L256" s="24"/>
      <c r="M256" s="24"/>
      <c r="N256" s="24"/>
      <c r="O256" s="24"/>
      <c r="P256" s="24"/>
      <c r="Q256" s="253"/>
      <c r="R256" s="281"/>
      <c r="S256" s="255"/>
      <c r="T256" s="256"/>
      <c r="U256" s="27"/>
      <c r="V256" s="258"/>
      <c r="W256" s="258"/>
      <c r="X256" s="258"/>
      <c r="Y256" s="258"/>
      <c r="Z256" s="242"/>
      <c r="AA256" s="60"/>
      <c r="AB256" s="243"/>
      <c r="AD256" s="123"/>
      <c r="AE256" s="123"/>
      <c r="AF256" s="123"/>
      <c r="AG256" s="123"/>
      <c r="AH256" s="123"/>
      <c r="AI256" s="123"/>
      <c r="AJ256" s="123"/>
      <c r="AK256" s="123"/>
    </row>
    <row r="257">
      <c r="A257" s="24"/>
      <c r="B257" s="24"/>
      <c r="C257" s="24"/>
      <c r="D257" s="24"/>
      <c r="E257" s="131"/>
      <c r="F257" s="24"/>
      <c r="G257" s="24"/>
      <c r="H257" s="24"/>
      <c r="I257" s="24"/>
      <c r="J257" s="24"/>
      <c r="K257" s="24"/>
      <c r="L257" s="24"/>
      <c r="M257" s="24"/>
      <c r="N257" s="24"/>
      <c r="O257" s="24"/>
      <c r="P257" s="24"/>
      <c r="Q257" s="253"/>
      <c r="R257" s="281"/>
      <c r="S257" s="255"/>
      <c r="T257" s="256"/>
      <c r="U257" s="27"/>
      <c r="V257" s="258"/>
      <c r="W257" s="258"/>
      <c r="X257" s="258"/>
      <c r="Y257" s="258"/>
      <c r="Z257" s="242"/>
      <c r="AA257" s="60"/>
      <c r="AB257" s="243"/>
      <c r="AD257" s="123"/>
      <c r="AE257" s="123"/>
      <c r="AF257" s="123"/>
      <c r="AG257" s="123"/>
      <c r="AH257" s="123"/>
      <c r="AI257" s="123"/>
      <c r="AJ257" s="123"/>
      <c r="AK257" s="123"/>
    </row>
    <row r="258">
      <c r="A258" s="24"/>
      <c r="B258" s="24"/>
      <c r="C258" s="24"/>
      <c r="D258" s="24"/>
      <c r="E258" s="131"/>
      <c r="F258" s="24"/>
      <c r="G258" s="24"/>
      <c r="H258" s="24"/>
      <c r="I258" s="24"/>
      <c r="J258" s="24"/>
      <c r="K258" s="24"/>
      <c r="L258" s="24"/>
      <c r="M258" s="24"/>
      <c r="N258" s="24"/>
      <c r="O258" s="24"/>
      <c r="P258" s="24"/>
      <c r="Q258" s="287"/>
      <c r="R258" s="281"/>
      <c r="S258" s="255"/>
      <c r="T258" s="27"/>
      <c r="U258" s="27"/>
      <c r="V258" s="258"/>
      <c r="W258" s="258"/>
      <c r="X258" s="258"/>
      <c r="Y258" s="258"/>
      <c r="Z258" s="242"/>
      <c r="AA258" s="60"/>
      <c r="AB258" s="243"/>
      <c r="AD258" s="123"/>
      <c r="AE258" s="123"/>
      <c r="AF258" s="123"/>
      <c r="AG258" s="123"/>
      <c r="AH258" s="123"/>
      <c r="AI258" s="123"/>
      <c r="AJ258" s="123"/>
      <c r="AK258" s="123"/>
    </row>
    <row r="259">
      <c r="A259" s="24"/>
      <c r="B259" s="24"/>
      <c r="C259" s="24"/>
      <c r="D259" s="24"/>
      <c r="E259" s="131"/>
      <c r="F259" s="24"/>
      <c r="G259" s="24"/>
      <c r="H259" s="24"/>
      <c r="I259" s="24"/>
      <c r="J259" s="24"/>
      <c r="K259" s="24"/>
      <c r="L259" s="288"/>
      <c r="M259" s="289"/>
      <c r="N259" s="289"/>
      <c r="O259" s="289"/>
      <c r="P259" s="289"/>
      <c r="Q259" s="287"/>
      <c r="R259" s="290"/>
      <c r="S259" s="289"/>
      <c r="T259" s="289"/>
      <c r="U259" s="291"/>
      <c r="V259" s="258"/>
      <c r="W259" s="258"/>
      <c r="X259" s="258"/>
      <c r="Y259" s="258"/>
      <c r="Z259" s="242"/>
      <c r="AA259" s="60"/>
      <c r="AB259" s="243"/>
      <c r="AD259" s="123"/>
      <c r="AE259" s="123"/>
      <c r="AF259" s="123"/>
      <c r="AG259" s="123"/>
      <c r="AH259" s="123"/>
      <c r="AI259" s="123"/>
      <c r="AJ259" s="123"/>
      <c r="AK259" s="123"/>
    </row>
    <row r="260">
      <c r="A260" s="24"/>
      <c r="B260" s="27"/>
      <c r="C260" s="27"/>
      <c r="D260" s="27"/>
      <c r="E260" s="131"/>
      <c r="F260" s="27"/>
      <c r="G260" s="24"/>
      <c r="H260" s="27"/>
      <c r="I260" s="27"/>
      <c r="J260" s="24"/>
      <c r="K260" s="27"/>
      <c r="L260" s="24"/>
      <c r="M260" s="24"/>
      <c r="N260" s="24"/>
      <c r="O260" s="24"/>
      <c r="P260" s="24"/>
      <c r="Q260" s="287"/>
      <c r="R260" s="43"/>
      <c r="S260" s="255"/>
      <c r="T260" s="27"/>
      <c r="U260" s="27"/>
      <c r="V260" s="37"/>
      <c r="W260" s="37"/>
      <c r="X260" s="37"/>
      <c r="Y260" s="27"/>
      <c r="Z260" s="242"/>
      <c r="AA260" s="60"/>
      <c r="AB260" s="243"/>
      <c r="AD260" s="123"/>
      <c r="AE260" s="123"/>
      <c r="AF260" s="123"/>
      <c r="AG260" s="123"/>
      <c r="AH260" s="123"/>
      <c r="AI260" s="123"/>
      <c r="AJ260" s="123"/>
      <c r="AK260" s="123"/>
    </row>
    <row r="261">
      <c r="A261" s="24"/>
      <c r="B261" s="24"/>
      <c r="C261" s="24"/>
      <c r="D261" s="24"/>
      <c r="E261" s="131"/>
      <c r="F261" s="24"/>
      <c r="G261" s="24"/>
      <c r="H261" s="24"/>
      <c r="I261" s="24"/>
      <c r="J261" s="24"/>
      <c r="K261" s="24"/>
      <c r="L261" s="27"/>
      <c r="M261" s="27"/>
      <c r="N261" s="27"/>
      <c r="O261" s="27"/>
      <c r="P261" s="27"/>
      <c r="Q261" s="287"/>
      <c r="R261" s="43"/>
      <c r="S261" s="33"/>
      <c r="T261" s="27"/>
      <c r="U261" s="27"/>
      <c r="V261" s="258"/>
      <c r="W261" s="258"/>
      <c r="X261" s="258"/>
      <c r="Y261" s="258"/>
      <c r="Z261" s="242"/>
      <c r="AA261" s="60"/>
      <c r="AB261" s="243"/>
      <c r="AD261" s="123"/>
      <c r="AE261" s="123"/>
      <c r="AF261" s="123"/>
      <c r="AG261" s="123"/>
      <c r="AH261" s="123"/>
      <c r="AI261" s="123"/>
      <c r="AJ261" s="123"/>
      <c r="AK261" s="123"/>
    </row>
    <row r="262">
      <c r="A262" s="24"/>
      <c r="B262" s="24"/>
      <c r="C262" s="24"/>
      <c r="D262" s="24"/>
      <c r="E262" s="131"/>
      <c r="F262" s="24"/>
      <c r="G262" s="24"/>
      <c r="H262" s="24"/>
      <c r="I262" s="24"/>
      <c r="J262" s="24"/>
      <c r="K262" s="24"/>
      <c r="L262" s="24"/>
      <c r="M262" s="24"/>
      <c r="N262" s="24"/>
      <c r="O262" s="24"/>
      <c r="P262" s="24"/>
      <c r="Q262" s="253"/>
      <c r="R262" s="281"/>
      <c r="S262" s="255"/>
      <c r="T262" s="256"/>
      <c r="U262" s="27"/>
      <c r="V262" s="258"/>
      <c r="W262" s="258"/>
      <c r="X262" s="258"/>
      <c r="Y262" s="258"/>
      <c r="Z262" s="242"/>
      <c r="AA262" s="60"/>
      <c r="AB262" s="243"/>
      <c r="AD262" s="123"/>
      <c r="AE262" s="123"/>
      <c r="AF262" s="123"/>
      <c r="AG262" s="123"/>
      <c r="AH262" s="123"/>
      <c r="AI262" s="123"/>
      <c r="AJ262" s="123"/>
      <c r="AK262" s="123"/>
    </row>
    <row r="263">
      <c r="A263" s="24"/>
      <c r="B263" s="24"/>
      <c r="C263" s="24"/>
      <c r="D263" s="24"/>
      <c r="E263" s="131"/>
      <c r="F263" s="24"/>
      <c r="G263" s="24"/>
      <c r="H263" s="24"/>
      <c r="I263" s="24"/>
      <c r="J263" s="24"/>
      <c r="K263" s="24"/>
      <c r="L263" s="24"/>
      <c r="M263" s="24"/>
      <c r="N263" s="24"/>
      <c r="O263" s="24"/>
      <c r="P263" s="24"/>
      <c r="Q263" s="253"/>
      <c r="R263" s="281"/>
      <c r="S263" s="255"/>
      <c r="T263" s="256"/>
      <c r="U263" s="27"/>
      <c r="V263" s="258"/>
      <c r="W263" s="258"/>
      <c r="X263" s="258"/>
      <c r="Y263" s="258"/>
      <c r="Z263" s="242"/>
      <c r="AA263" s="60"/>
      <c r="AB263" s="243"/>
      <c r="AD263" s="123"/>
      <c r="AE263" s="123"/>
      <c r="AF263" s="123"/>
      <c r="AG263" s="123"/>
      <c r="AH263" s="123"/>
      <c r="AI263" s="123"/>
      <c r="AJ263" s="123"/>
      <c r="AK263" s="123"/>
    </row>
    <row r="264">
      <c r="A264" s="24"/>
      <c r="B264" s="24"/>
      <c r="C264" s="24"/>
      <c r="D264" s="24"/>
      <c r="E264" s="131"/>
      <c r="F264" s="24"/>
      <c r="G264" s="24"/>
      <c r="H264" s="24"/>
      <c r="I264" s="24"/>
      <c r="J264" s="24"/>
      <c r="K264" s="24"/>
      <c r="L264" s="24"/>
      <c r="M264" s="24"/>
      <c r="N264" s="24"/>
      <c r="O264" s="24"/>
      <c r="P264" s="24"/>
      <c r="Q264" s="253"/>
      <c r="R264" s="281"/>
      <c r="S264" s="255"/>
      <c r="T264" s="256"/>
      <c r="U264" s="27"/>
      <c r="V264" s="258"/>
      <c r="W264" s="258"/>
      <c r="X264" s="258"/>
      <c r="Y264" s="258"/>
      <c r="Z264" s="242"/>
      <c r="AA264" s="60"/>
      <c r="AB264" s="243"/>
      <c r="AD264" s="123"/>
      <c r="AE264" s="123"/>
      <c r="AF264" s="123"/>
      <c r="AG264" s="123"/>
      <c r="AH264" s="123"/>
      <c r="AI264" s="123"/>
      <c r="AJ264" s="123"/>
      <c r="AK264" s="123"/>
    </row>
    <row r="265">
      <c r="A265" s="24"/>
      <c r="B265" s="24"/>
      <c r="C265" s="24"/>
      <c r="D265" s="24"/>
      <c r="E265" s="131"/>
      <c r="F265" s="24"/>
      <c r="G265" s="24"/>
      <c r="H265" s="24"/>
      <c r="I265" s="24"/>
      <c r="J265" s="24"/>
      <c r="K265" s="24"/>
      <c r="L265" s="24"/>
      <c r="M265" s="24"/>
      <c r="N265" s="24"/>
      <c r="O265" s="24"/>
      <c r="P265" s="24"/>
      <c r="Q265" s="253"/>
      <c r="R265" s="281"/>
      <c r="S265" s="255"/>
      <c r="T265" s="256"/>
      <c r="U265" s="27"/>
      <c r="V265" s="258"/>
      <c r="W265" s="258"/>
      <c r="X265" s="258"/>
      <c r="Y265" s="258"/>
      <c r="Z265" s="242"/>
      <c r="AA265" s="60"/>
      <c r="AB265" s="243"/>
      <c r="AD265" s="123"/>
      <c r="AE265" s="123"/>
      <c r="AF265" s="123"/>
      <c r="AG265" s="123"/>
      <c r="AH265" s="123"/>
      <c r="AI265" s="123"/>
      <c r="AJ265" s="123"/>
      <c r="AK265" s="123"/>
    </row>
    <row r="266">
      <c r="A266" s="132"/>
      <c r="B266" s="132"/>
      <c r="C266" s="132"/>
      <c r="D266" s="132"/>
      <c r="E266" s="262"/>
      <c r="F266" s="132"/>
      <c r="G266" s="132"/>
      <c r="H266" s="132"/>
      <c r="I266" s="132"/>
      <c r="J266" s="132"/>
      <c r="K266" s="132"/>
      <c r="L266" s="263"/>
      <c r="M266" s="263"/>
      <c r="N266" s="263"/>
      <c r="O266" s="263"/>
      <c r="P266" s="263"/>
      <c r="Q266" s="263"/>
      <c r="R266" s="132"/>
      <c r="S266" s="132"/>
      <c r="T266" s="263"/>
      <c r="U266" s="263"/>
      <c r="V266" s="263"/>
      <c r="W266" s="263"/>
      <c r="X266" s="263"/>
      <c r="Y266" s="132" t="s">
        <v>207</v>
      </c>
      <c r="Z266" s="242"/>
      <c r="AA266" s="60"/>
      <c r="AB266" s="243"/>
      <c r="AD266" s="123"/>
      <c r="AE266" s="123"/>
      <c r="AF266" s="123"/>
      <c r="AG266" s="123"/>
      <c r="AH266" s="123"/>
      <c r="AI266" s="123"/>
      <c r="AJ266" s="123"/>
      <c r="AK266" s="123"/>
    </row>
    <row r="267">
      <c r="A267" s="24"/>
      <c r="B267" s="258"/>
      <c r="C267" s="292"/>
      <c r="D267" s="292"/>
      <c r="E267" s="292"/>
      <c r="F267" s="292"/>
      <c r="G267" s="293"/>
      <c r="H267" s="292"/>
      <c r="I267" s="292"/>
      <c r="J267" s="292"/>
      <c r="K267" s="292"/>
      <c r="L267" s="293"/>
      <c r="M267" s="293"/>
      <c r="N267" s="293"/>
      <c r="O267" s="293"/>
      <c r="P267" s="293"/>
      <c r="Q267" s="253"/>
      <c r="R267" s="294"/>
      <c r="S267" s="295"/>
      <c r="T267" s="256"/>
      <c r="U267" s="256"/>
      <c r="V267" s="296"/>
      <c r="W267" s="292"/>
      <c r="X267" s="297"/>
      <c r="Y267" s="292"/>
      <c r="Z267" s="242"/>
      <c r="AA267" s="60"/>
      <c r="AB267" s="243"/>
      <c r="AD267" s="123"/>
      <c r="AE267" s="123"/>
      <c r="AF267" s="123"/>
      <c r="AG267" s="123"/>
      <c r="AH267" s="123"/>
      <c r="AI267" s="123"/>
      <c r="AJ267" s="123"/>
      <c r="AK267" s="123"/>
    </row>
    <row r="268">
      <c r="A268" s="24"/>
      <c r="B268" s="260"/>
      <c r="C268" s="298"/>
      <c r="D268" s="298"/>
      <c r="E268" s="298"/>
      <c r="F268" s="298"/>
      <c r="G268" s="293"/>
      <c r="H268" s="298"/>
      <c r="I268" s="298"/>
      <c r="J268" s="298"/>
      <c r="K268" s="298"/>
      <c r="L268" s="299"/>
      <c r="M268" s="299"/>
      <c r="N268" s="299"/>
      <c r="O268" s="299"/>
      <c r="P268" s="299"/>
      <c r="Q268" s="253"/>
      <c r="R268" s="300"/>
      <c r="S268" s="301"/>
      <c r="T268" s="302"/>
      <c r="U268" s="302"/>
      <c r="V268" s="303"/>
      <c r="W268" s="298"/>
      <c r="X268" s="304"/>
      <c r="Y268" s="298"/>
      <c r="Z268" s="242"/>
      <c r="AA268" s="60"/>
      <c r="AB268" s="243"/>
      <c r="AD268" s="123"/>
      <c r="AE268" s="123"/>
      <c r="AF268" s="123"/>
      <c r="AG268" s="123"/>
      <c r="AH268" s="123"/>
      <c r="AI268" s="123"/>
      <c r="AJ268" s="123"/>
      <c r="AK268" s="123"/>
    </row>
    <row r="269">
      <c r="A269" s="24"/>
      <c r="B269" s="260"/>
      <c r="C269" s="298"/>
      <c r="D269" s="298"/>
      <c r="E269" s="298"/>
      <c r="F269" s="298"/>
      <c r="G269" s="293"/>
      <c r="H269" s="298"/>
      <c r="I269" s="298"/>
      <c r="J269" s="298"/>
      <c r="K269" s="298"/>
      <c r="L269" s="299"/>
      <c r="M269" s="299"/>
      <c r="N269" s="299"/>
      <c r="O269" s="299"/>
      <c r="P269" s="299"/>
      <c r="Q269" s="253"/>
      <c r="R269" s="300"/>
      <c r="S269" s="301"/>
      <c r="T269" s="302"/>
      <c r="U269" s="302"/>
      <c r="V269" s="303"/>
      <c r="W269" s="298"/>
      <c r="X269" s="304"/>
      <c r="Y269" s="298"/>
      <c r="Z269" s="242"/>
      <c r="AA269" s="60"/>
      <c r="AB269" s="243"/>
      <c r="AD269" s="123"/>
      <c r="AE269" s="123"/>
      <c r="AF269" s="123"/>
      <c r="AG269" s="123"/>
      <c r="AH269" s="123"/>
      <c r="AI269" s="123"/>
      <c r="AJ269" s="123"/>
      <c r="AK269" s="123"/>
    </row>
    <row r="270">
      <c r="A270" s="24"/>
      <c r="B270" s="260"/>
      <c r="C270" s="298"/>
      <c r="D270" s="298"/>
      <c r="E270" s="298"/>
      <c r="F270" s="298"/>
      <c r="G270" s="293"/>
      <c r="H270" s="298"/>
      <c r="I270" s="298"/>
      <c r="J270" s="298"/>
      <c r="K270" s="298"/>
      <c r="L270" s="299"/>
      <c r="M270" s="299"/>
      <c r="N270" s="299"/>
      <c r="O270" s="299"/>
      <c r="P270" s="299"/>
      <c r="Q270" s="253"/>
      <c r="R270" s="300"/>
      <c r="S270" s="301"/>
      <c r="T270" s="302"/>
      <c r="U270" s="302"/>
      <c r="V270" s="303"/>
      <c r="W270" s="298"/>
      <c r="X270" s="304"/>
      <c r="Y270" s="298"/>
      <c r="Z270" s="242"/>
      <c r="AA270" s="60"/>
      <c r="AB270" s="243"/>
      <c r="AD270" s="123"/>
      <c r="AE270" s="123"/>
      <c r="AF270" s="123"/>
      <c r="AG270" s="123"/>
      <c r="AH270" s="123"/>
      <c r="AI270" s="123"/>
      <c r="AJ270" s="123"/>
      <c r="AK270" s="123"/>
    </row>
    <row r="271">
      <c r="A271" s="24"/>
      <c r="B271" s="260"/>
      <c r="C271" s="298"/>
      <c r="D271" s="298"/>
      <c r="E271" s="298"/>
      <c r="F271" s="298"/>
      <c r="G271" s="293"/>
      <c r="H271" s="298"/>
      <c r="I271" s="298"/>
      <c r="J271" s="298"/>
      <c r="K271" s="298"/>
      <c r="L271" s="299"/>
      <c r="M271" s="299"/>
      <c r="N271" s="299"/>
      <c r="O271" s="299"/>
      <c r="P271" s="299"/>
      <c r="Q271" s="253"/>
      <c r="R271" s="300"/>
      <c r="S271" s="301"/>
      <c r="T271" s="302"/>
      <c r="U271" s="302"/>
      <c r="V271" s="303"/>
      <c r="W271" s="298"/>
      <c r="X271" s="304"/>
      <c r="Y271" s="298"/>
      <c r="Z271" s="242"/>
      <c r="AA271" s="60"/>
      <c r="AB271" s="243"/>
      <c r="AD271" s="123"/>
      <c r="AE271" s="123"/>
      <c r="AF271" s="123"/>
      <c r="AG271" s="123"/>
      <c r="AH271" s="123"/>
      <c r="AI271" s="123"/>
      <c r="AJ271" s="123"/>
      <c r="AK271" s="123"/>
    </row>
    <row r="272">
      <c r="A272" s="24"/>
      <c r="B272" s="260"/>
      <c r="C272" s="298"/>
      <c r="D272" s="298"/>
      <c r="E272" s="298"/>
      <c r="F272" s="298"/>
      <c r="G272" s="293"/>
      <c r="H272" s="298"/>
      <c r="I272" s="298"/>
      <c r="J272" s="298"/>
      <c r="K272" s="298"/>
      <c r="L272" s="299"/>
      <c r="M272" s="299"/>
      <c r="N272" s="299"/>
      <c r="O272" s="299"/>
      <c r="P272" s="299"/>
      <c r="Q272" s="253"/>
      <c r="R272" s="300"/>
      <c r="S272" s="301"/>
      <c r="T272" s="302"/>
      <c r="U272" s="302"/>
      <c r="V272" s="303"/>
      <c r="W272" s="298"/>
      <c r="X272" s="304"/>
      <c r="Y272" s="298"/>
      <c r="Z272" s="242"/>
      <c r="AA272" s="60"/>
      <c r="AB272" s="243"/>
      <c r="AD272" s="123"/>
      <c r="AE272" s="123"/>
      <c r="AF272" s="123"/>
      <c r="AG272" s="123"/>
      <c r="AH272" s="123"/>
      <c r="AI272" s="123"/>
      <c r="AJ272" s="123"/>
      <c r="AK272" s="123"/>
    </row>
    <row r="273">
      <c r="A273" s="24"/>
      <c r="B273" s="260"/>
      <c r="C273" s="298"/>
      <c r="D273" s="298"/>
      <c r="E273" s="298"/>
      <c r="F273" s="298"/>
      <c r="G273" s="293"/>
      <c r="H273" s="298"/>
      <c r="I273" s="298"/>
      <c r="J273" s="298"/>
      <c r="K273" s="298"/>
      <c r="L273" s="299"/>
      <c r="M273" s="299"/>
      <c r="N273" s="299"/>
      <c r="O273" s="299"/>
      <c r="P273" s="299"/>
      <c r="Q273" s="253"/>
      <c r="R273" s="300"/>
      <c r="S273" s="301"/>
      <c r="T273" s="302"/>
      <c r="U273" s="302"/>
      <c r="V273" s="303"/>
      <c r="W273" s="298"/>
      <c r="X273" s="304"/>
      <c r="Y273" s="298"/>
      <c r="Z273" s="242"/>
      <c r="AA273" s="60"/>
      <c r="AB273" s="243"/>
      <c r="AD273" s="123"/>
      <c r="AE273" s="123"/>
      <c r="AF273" s="123"/>
      <c r="AG273" s="123"/>
      <c r="AH273" s="123"/>
      <c r="AI273" s="123"/>
      <c r="AJ273" s="123"/>
      <c r="AK273" s="123"/>
    </row>
    <row r="274">
      <c r="A274" s="24"/>
      <c r="B274" s="260"/>
      <c r="C274" s="298"/>
      <c r="D274" s="298"/>
      <c r="E274" s="298"/>
      <c r="F274" s="298"/>
      <c r="G274" s="293"/>
      <c r="H274" s="298"/>
      <c r="I274" s="298"/>
      <c r="J274" s="298"/>
      <c r="K274" s="298"/>
      <c r="L274" s="299"/>
      <c r="M274" s="299"/>
      <c r="N274" s="299"/>
      <c r="O274" s="299"/>
      <c r="P274" s="299"/>
      <c r="Q274" s="253"/>
      <c r="R274" s="300"/>
      <c r="S274" s="301"/>
      <c r="T274" s="301"/>
      <c r="U274" s="301"/>
      <c r="V274" s="305"/>
      <c r="W274" s="300"/>
      <c r="X274" s="306"/>
      <c r="Y274" s="298"/>
      <c r="Z274" s="242"/>
      <c r="AA274" s="60"/>
      <c r="AB274" s="243"/>
      <c r="AD274" s="123"/>
      <c r="AE274" s="123"/>
      <c r="AF274" s="123"/>
      <c r="AG274" s="123"/>
      <c r="AH274" s="123"/>
      <c r="AI274" s="123"/>
      <c r="AJ274" s="123"/>
      <c r="AK274" s="123"/>
    </row>
    <row r="275">
      <c r="A275" s="24"/>
      <c r="B275" s="260"/>
      <c r="C275" s="298"/>
      <c r="D275" s="298"/>
      <c r="E275" s="298"/>
      <c r="F275" s="298"/>
      <c r="G275" s="293"/>
      <c r="H275" s="298"/>
      <c r="I275" s="298"/>
      <c r="J275" s="298"/>
      <c r="K275" s="298"/>
      <c r="L275" s="299"/>
      <c r="M275" s="299"/>
      <c r="N275" s="299"/>
      <c r="O275" s="299"/>
      <c r="P275" s="299"/>
      <c r="Q275" s="253"/>
      <c r="R275" s="300"/>
      <c r="S275" s="301"/>
      <c r="T275" s="302"/>
      <c r="U275" s="302"/>
      <c r="V275" s="303"/>
      <c r="W275" s="298"/>
      <c r="X275" s="304"/>
      <c r="Y275" s="298"/>
      <c r="Z275" s="242"/>
      <c r="AA275" s="60"/>
      <c r="AB275" s="243"/>
      <c r="AD275" s="123"/>
      <c r="AE275" s="123"/>
      <c r="AF275" s="123"/>
      <c r="AG275" s="123"/>
      <c r="AH275" s="123"/>
      <c r="AI275" s="123"/>
      <c r="AJ275" s="123"/>
      <c r="AK275" s="123"/>
    </row>
    <row r="276">
      <c r="A276" s="24"/>
      <c r="B276" s="260"/>
      <c r="C276" s="298"/>
      <c r="D276" s="298"/>
      <c r="E276" s="298"/>
      <c r="F276" s="298"/>
      <c r="G276" s="293"/>
      <c r="H276" s="298"/>
      <c r="I276" s="298"/>
      <c r="J276" s="298"/>
      <c r="K276" s="298"/>
      <c r="L276" s="299"/>
      <c r="M276" s="299"/>
      <c r="N276" s="299"/>
      <c r="O276" s="299"/>
      <c r="P276" s="299"/>
      <c r="Q276" s="253"/>
      <c r="R276" s="300"/>
      <c r="S276" s="301"/>
      <c r="T276" s="302"/>
      <c r="U276" s="302"/>
      <c r="V276" s="303"/>
      <c r="W276" s="298"/>
      <c r="X276" s="304"/>
      <c r="Y276" s="298"/>
      <c r="Z276" s="242"/>
      <c r="AA276" s="60"/>
      <c r="AB276" s="243"/>
      <c r="AD276" s="123"/>
      <c r="AE276" s="123"/>
      <c r="AF276" s="123"/>
      <c r="AG276" s="123"/>
      <c r="AH276" s="123"/>
      <c r="AI276" s="123"/>
      <c r="AJ276" s="123"/>
      <c r="AK276" s="123"/>
    </row>
    <row r="277">
      <c r="A277" s="132"/>
      <c r="B277" s="307"/>
      <c r="C277" s="308"/>
      <c r="D277" s="308"/>
      <c r="E277" s="308"/>
      <c r="F277" s="308"/>
      <c r="G277" s="309"/>
      <c r="H277" s="308"/>
      <c r="I277" s="308"/>
      <c r="J277" s="308"/>
      <c r="K277" s="308"/>
      <c r="L277" s="308"/>
      <c r="M277" s="308"/>
      <c r="N277" s="308"/>
      <c r="O277" s="308"/>
      <c r="P277" s="308"/>
      <c r="Q277" s="308"/>
      <c r="R277" s="308"/>
      <c r="S277" s="308"/>
      <c r="T277" s="308"/>
      <c r="U277" s="308"/>
      <c r="V277" s="310"/>
      <c r="W277" s="308"/>
      <c r="X277" s="311"/>
      <c r="Y277" s="312" t="s">
        <v>206</v>
      </c>
      <c r="Z277" s="242"/>
      <c r="AA277" s="60"/>
      <c r="AB277" s="243"/>
      <c r="AD277" s="123"/>
      <c r="AE277" s="123"/>
      <c r="AF277" s="123"/>
      <c r="AG277" s="123"/>
      <c r="AH277" s="123"/>
      <c r="AI277" s="123"/>
      <c r="AJ277" s="123"/>
      <c r="AK277" s="123"/>
    </row>
    <row r="278">
      <c r="A278" s="24"/>
      <c r="B278" s="260"/>
      <c r="C278" s="298"/>
      <c r="D278" s="298"/>
      <c r="E278" s="298"/>
      <c r="F278" s="298"/>
      <c r="G278" s="299"/>
      <c r="H278" s="298"/>
      <c r="I278" s="298"/>
      <c r="J278" s="298"/>
      <c r="K278" s="298"/>
      <c r="L278" s="299"/>
      <c r="M278" s="299"/>
      <c r="N278" s="299"/>
      <c r="O278" s="299"/>
      <c r="P278" s="299"/>
      <c r="Q278" s="253"/>
      <c r="R278" s="300"/>
      <c r="S278" s="301"/>
      <c r="T278" s="302"/>
      <c r="U278" s="302"/>
      <c r="V278" s="303"/>
      <c r="W278" s="298"/>
      <c r="X278" s="304"/>
      <c r="Y278" s="298"/>
      <c r="Z278" s="242"/>
      <c r="AA278" s="60"/>
      <c r="AB278" s="243"/>
      <c r="AD278" s="123"/>
      <c r="AE278" s="123"/>
      <c r="AF278" s="123"/>
      <c r="AG278" s="123"/>
      <c r="AH278" s="123"/>
      <c r="AI278" s="123"/>
      <c r="AJ278" s="123"/>
      <c r="AK278" s="123"/>
    </row>
    <row r="279">
      <c r="A279" s="24"/>
      <c r="B279" s="260"/>
      <c r="C279" s="298"/>
      <c r="D279" s="298"/>
      <c r="E279" s="298"/>
      <c r="F279" s="298"/>
      <c r="G279" s="299"/>
      <c r="H279" s="298"/>
      <c r="I279" s="298"/>
      <c r="J279" s="298"/>
      <c r="K279" s="298"/>
      <c r="L279" s="299"/>
      <c r="M279" s="299"/>
      <c r="N279" s="299"/>
      <c r="O279" s="299"/>
      <c r="P279" s="299"/>
      <c r="Q279" s="253"/>
      <c r="R279" s="300"/>
      <c r="S279" s="301"/>
      <c r="T279" s="302"/>
      <c r="U279" s="302"/>
      <c r="V279" s="303"/>
      <c r="W279" s="298"/>
      <c r="X279" s="304"/>
      <c r="Y279" s="298"/>
      <c r="Z279" s="242"/>
      <c r="AA279" s="60"/>
      <c r="AB279" s="243"/>
      <c r="AD279" s="123"/>
      <c r="AE279" s="123"/>
      <c r="AF279" s="123"/>
      <c r="AG279" s="123"/>
      <c r="AH279" s="123"/>
      <c r="AI279" s="123"/>
      <c r="AJ279" s="123"/>
      <c r="AK279" s="123"/>
    </row>
    <row r="280">
      <c r="A280" s="24"/>
      <c r="B280" s="260"/>
      <c r="C280" s="298"/>
      <c r="D280" s="298"/>
      <c r="E280" s="298"/>
      <c r="F280" s="298"/>
      <c r="G280" s="299"/>
      <c r="H280" s="298"/>
      <c r="I280" s="298"/>
      <c r="J280" s="298"/>
      <c r="K280" s="298"/>
      <c r="L280" s="299"/>
      <c r="M280" s="299"/>
      <c r="N280" s="299"/>
      <c r="O280" s="299"/>
      <c r="P280" s="299"/>
      <c r="Q280" s="253"/>
      <c r="R280" s="300"/>
      <c r="S280" s="301"/>
      <c r="T280" s="302"/>
      <c r="U280" s="302"/>
      <c r="V280" s="303"/>
      <c r="W280" s="298"/>
      <c r="X280" s="304"/>
      <c r="Y280" s="298"/>
      <c r="Z280" s="242"/>
      <c r="AA280" s="60"/>
      <c r="AB280" s="243"/>
      <c r="AD280" s="123"/>
      <c r="AE280" s="123"/>
      <c r="AF280" s="123"/>
      <c r="AG280" s="123"/>
      <c r="AH280" s="123"/>
      <c r="AI280" s="123"/>
      <c r="AJ280" s="123"/>
      <c r="AK280" s="123"/>
    </row>
    <row r="281">
      <c r="A281" s="24"/>
      <c r="B281" s="260"/>
      <c r="C281" s="298"/>
      <c r="D281" s="298"/>
      <c r="E281" s="298"/>
      <c r="F281" s="298"/>
      <c r="G281" s="299"/>
      <c r="H281" s="298"/>
      <c r="I281" s="298"/>
      <c r="J281" s="298"/>
      <c r="K281" s="298"/>
      <c r="L281" s="299"/>
      <c r="M281" s="299"/>
      <c r="N281" s="299"/>
      <c r="O281" s="299"/>
      <c r="P281" s="299"/>
      <c r="Q281" s="253"/>
      <c r="R281" s="313"/>
      <c r="S281" s="301"/>
      <c r="T281" s="302"/>
      <c r="U281" s="302"/>
      <c r="V281" s="303"/>
      <c r="W281" s="298"/>
      <c r="X281" s="304"/>
      <c r="Y281" s="298"/>
      <c r="Z281" s="242"/>
      <c r="AA281" s="60"/>
      <c r="AB281" s="243"/>
      <c r="AD281" s="123"/>
      <c r="AE281" s="123"/>
      <c r="AF281" s="123"/>
      <c r="AG281" s="123"/>
      <c r="AH281" s="123"/>
      <c r="AI281" s="123"/>
      <c r="AJ281" s="123"/>
      <c r="AK281" s="123"/>
    </row>
    <row r="282">
      <c r="A282" s="24"/>
      <c r="B282" s="314"/>
      <c r="C282" s="315"/>
      <c r="D282" s="315"/>
      <c r="E282" s="298"/>
      <c r="F282" s="315"/>
      <c r="G282" s="299"/>
      <c r="H282" s="315"/>
      <c r="I282" s="315"/>
      <c r="J282" s="315"/>
      <c r="K282" s="315"/>
      <c r="L282" s="302"/>
      <c r="M282" s="302"/>
      <c r="N282" s="302"/>
      <c r="O282" s="302"/>
      <c r="P282" s="302"/>
      <c r="Q282" s="253"/>
      <c r="R282" s="313"/>
      <c r="S282" s="316"/>
      <c r="T282" s="302"/>
      <c r="U282" s="302"/>
      <c r="V282" s="317"/>
      <c r="W282" s="315"/>
      <c r="X282" s="318"/>
      <c r="Y282" s="315"/>
      <c r="Z282" s="242"/>
      <c r="AA282" s="60"/>
      <c r="AB282" s="243"/>
      <c r="AD282" s="123"/>
      <c r="AE282" s="123"/>
      <c r="AF282" s="123"/>
      <c r="AG282" s="123"/>
      <c r="AH282" s="123"/>
      <c r="AI282" s="123"/>
      <c r="AJ282" s="123"/>
      <c r="AK282" s="123"/>
    </row>
    <row r="283">
      <c r="A283" s="24"/>
      <c r="B283" s="260"/>
      <c r="C283" s="298"/>
      <c r="D283" s="298"/>
      <c r="E283" s="298"/>
      <c r="F283" s="298"/>
      <c r="G283" s="299"/>
      <c r="H283" s="298"/>
      <c r="I283" s="298"/>
      <c r="J283" s="298"/>
      <c r="K283" s="298"/>
      <c r="L283" s="299"/>
      <c r="M283" s="299"/>
      <c r="N283" s="299"/>
      <c r="O283" s="299"/>
      <c r="P283" s="299"/>
      <c r="Q283" s="253"/>
      <c r="R283" s="300"/>
      <c r="S283" s="301"/>
      <c r="T283" s="302"/>
      <c r="U283" s="302"/>
      <c r="V283" s="303"/>
      <c r="W283" s="298"/>
      <c r="X283" s="304"/>
      <c r="Y283" s="298"/>
      <c r="Z283" s="242"/>
      <c r="AA283" s="60"/>
      <c r="AB283" s="243"/>
      <c r="AD283" s="123"/>
      <c r="AE283" s="123"/>
      <c r="AF283" s="123"/>
      <c r="AG283" s="123"/>
      <c r="AH283" s="123"/>
      <c r="AI283" s="123"/>
      <c r="AJ283" s="123"/>
      <c r="AK283" s="123"/>
    </row>
    <row r="284">
      <c r="A284" s="24"/>
      <c r="B284" s="260"/>
      <c r="C284" s="298"/>
      <c r="D284" s="298"/>
      <c r="E284" s="298"/>
      <c r="F284" s="298"/>
      <c r="G284" s="299"/>
      <c r="H284" s="298"/>
      <c r="I284" s="298"/>
      <c r="J284" s="298"/>
      <c r="K284" s="298"/>
      <c r="L284" s="299"/>
      <c r="M284" s="299"/>
      <c r="N284" s="299"/>
      <c r="O284" s="299"/>
      <c r="P284" s="299"/>
      <c r="Q284" s="253"/>
      <c r="R284" s="298"/>
      <c r="S284" s="301"/>
      <c r="T284" s="302"/>
      <c r="U284" s="302"/>
      <c r="V284" s="303"/>
      <c r="W284" s="298"/>
      <c r="X284" s="304"/>
      <c r="Y284" s="298"/>
      <c r="Z284" s="242"/>
      <c r="AA284" s="60"/>
      <c r="AB284" s="243"/>
      <c r="AD284" s="123"/>
      <c r="AE284" s="123"/>
      <c r="AF284" s="123"/>
      <c r="AG284" s="123"/>
      <c r="AH284" s="123"/>
      <c r="AI284" s="123"/>
      <c r="AJ284" s="123"/>
      <c r="AK284" s="123"/>
    </row>
    <row r="285">
      <c r="A285" s="24"/>
      <c r="B285" s="260"/>
      <c r="C285" s="298"/>
      <c r="D285" s="298"/>
      <c r="E285" s="298"/>
      <c r="F285" s="298"/>
      <c r="G285" s="299"/>
      <c r="H285" s="298"/>
      <c r="I285" s="298"/>
      <c r="J285" s="298"/>
      <c r="K285" s="298"/>
      <c r="L285" s="299"/>
      <c r="M285" s="299"/>
      <c r="N285" s="299"/>
      <c r="O285" s="299"/>
      <c r="P285" s="299"/>
      <c r="Q285" s="253"/>
      <c r="R285" s="300"/>
      <c r="S285" s="301"/>
      <c r="T285" s="302"/>
      <c r="U285" s="302"/>
      <c r="V285" s="303"/>
      <c r="W285" s="298"/>
      <c r="X285" s="304"/>
      <c r="Y285" s="298"/>
      <c r="Z285" s="242"/>
      <c r="AA285" s="60"/>
      <c r="AB285" s="243"/>
      <c r="AD285" s="123"/>
      <c r="AE285" s="123"/>
      <c r="AF285" s="123"/>
      <c r="AG285" s="123"/>
      <c r="AH285" s="123"/>
      <c r="AI285" s="123"/>
      <c r="AJ285" s="123"/>
      <c r="AK285" s="123"/>
    </row>
    <row r="286">
      <c r="A286" s="24"/>
      <c r="B286" s="260"/>
      <c r="C286" s="298"/>
      <c r="D286" s="298"/>
      <c r="E286" s="298"/>
      <c r="F286" s="298"/>
      <c r="G286" s="299"/>
      <c r="H286" s="298"/>
      <c r="I286" s="298"/>
      <c r="J286" s="298"/>
      <c r="K286" s="298"/>
      <c r="L286" s="299"/>
      <c r="M286" s="299"/>
      <c r="N286" s="299"/>
      <c r="O286" s="299"/>
      <c r="P286" s="299"/>
      <c r="Q286" s="253"/>
      <c r="R286" s="300"/>
      <c r="S286" s="301"/>
      <c r="T286" s="302"/>
      <c r="U286" s="302"/>
      <c r="V286" s="303"/>
      <c r="W286" s="298"/>
      <c r="X286" s="304"/>
      <c r="Y286" s="298"/>
      <c r="Z286" s="242"/>
      <c r="AA286" s="60"/>
      <c r="AB286" s="243"/>
      <c r="AD286" s="123"/>
      <c r="AE286" s="123"/>
      <c r="AF286" s="123"/>
      <c r="AG286" s="123"/>
      <c r="AH286" s="123"/>
      <c r="AI286" s="123"/>
      <c r="AJ286" s="123"/>
      <c r="AK286" s="123"/>
    </row>
    <row r="287">
      <c r="A287" s="24"/>
      <c r="B287" s="260"/>
      <c r="C287" s="298"/>
      <c r="D287" s="298"/>
      <c r="E287" s="298"/>
      <c r="F287" s="298"/>
      <c r="G287" s="299"/>
      <c r="H287" s="298"/>
      <c r="I287" s="298"/>
      <c r="J287" s="298"/>
      <c r="K287" s="298"/>
      <c r="L287" s="299"/>
      <c r="M287" s="299"/>
      <c r="N287" s="299"/>
      <c r="O287" s="299"/>
      <c r="P287" s="299"/>
      <c r="Q287" s="253"/>
      <c r="R287" s="300"/>
      <c r="S287" s="301"/>
      <c r="T287" s="302"/>
      <c r="U287" s="302"/>
      <c r="V287" s="303"/>
      <c r="W287" s="298"/>
      <c r="X287" s="304"/>
      <c r="Y287" s="298"/>
      <c r="Z287" s="242"/>
      <c r="AA287" s="60"/>
      <c r="AB287" s="243"/>
      <c r="AD287" s="123"/>
      <c r="AE287" s="123"/>
      <c r="AF287" s="123"/>
      <c r="AG287" s="123"/>
      <c r="AH287" s="123"/>
      <c r="AI287" s="123"/>
      <c r="AJ287" s="123"/>
      <c r="AK287" s="123"/>
    </row>
    <row r="288">
      <c r="A288" s="132"/>
      <c r="B288" s="307"/>
      <c r="C288" s="308"/>
      <c r="D288" s="308"/>
      <c r="E288" s="308"/>
      <c r="F288" s="308"/>
      <c r="G288" s="309"/>
      <c r="H288" s="308"/>
      <c r="I288" s="308"/>
      <c r="J288" s="308"/>
      <c r="K288" s="308"/>
      <c r="L288" s="308"/>
      <c r="M288" s="308"/>
      <c r="N288" s="308"/>
      <c r="O288" s="308"/>
      <c r="P288" s="308"/>
      <c r="Q288" s="308"/>
      <c r="R288" s="308"/>
      <c r="S288" s="308"/>
      <c r="T288" s="308"/>
      <c r="U288" s="308"/>
      <c r="V288" s="310"/>
      <c r="W288" s="308"/>
      <c r="X288" s="311"/>
      <c r="Y288" s="312" t="s">
        <v>207</v>
      </c>
      <c r="Z288" s="242"/>
      <c r="AA288" s="60"/>
      <c r="AB288" s="243"/>
      <c r="AD288" s="123"/>
      <c r="AE288" s="123"/>
      <c r="AF288" s="123"/>
      <c r="AG288" s="123"/>
      <c r="AH288" s="123"/>
      <c r="AI288" s="123"/>
      <c r="AJ288" s="123"/>
      <c r="AK288" s="123"/>
    </row>
    <row r="289">
      <c r="A289" s="24"/>
      <c r="B289" s="260"/>
      <c r="C289" s="298"/>
      <c r="D289" s="298"/>
      <c r="E289" s="298"/>
      <c r="F289" s="298"/>
      <c r="G289" s="299"/>
      <c r="H289" s="298"/>
      <c r="I289" s="298"/>
      <c r="J289" s="298"/>
      <c r="K289" s="298"/>
      <c r="L289" s="299"/>
      <c r="M289" s="299"/>
      <c r="N289" s="299"/>
      <c r="O289" s="299"/>
      <c r="P289" s="299"/>
      <c r="Q289" s="253"/>
      <c r="R289" s="300"/>
      <c r="S289" s="301"/>
      <c r="T289" s="302"/>
      <c r="U289" s="302"/>
      <c r="V289" s="303"/>
      <c r="W289" s="298"/>
      <c r="X289" s="304"/>
      <c r="Y289" s="298"/>
      <c r="Z289" s="242"/>
      <c r="AA289" s="60"/>
      <c r="AB289" s="243"/>
      <c r="AD289" s="123"/>
      <c r="AE289" s="123"/>
      <c r="AF289" s="123"/>
      <c r="AG289" s="123"/>
      <c r="AH289" s="123"/>
      <c r="AI289" s="123"/>
      <c r="AJ289" s="123"/>
      <c r="AK289" s="123"/>
    </row>
    <row r="290">
      <c r="A290" s="24"/>
      <c r="B290" s="260"/>
      <c r="C290" s="298"/>
      <c r="D290" s="298"/>
      <c r="E290" s="298"/>
      <c r="F290" s="298"/>
      <c r="G290" s="299"/>
      <c r="H290" s="298"/>
      <c r="I290" s="298"/>
      <c r="J290" s="298"/>
      <c r="K290" s="298"/>
      <c r="L290" s="299"/>
      <c r="M290" s="299"/>
      <c r="N290" s="299"/>
      <c r="O290" s="299"/>
      <c r="P290" s="299"/>
      <c r="Q290" s="253"/>
      <c r="R290" s="300"/>
      <c r="S290" s="301"/>
      <c r="T290" s="302"/>
      <c r="U290" s="302"/>
      <c r="V290" s="303"/>
      <c r="W290" s="298"/>
      <c r="X290" s="304"/>
      <c r="Y290" s="298"/>
      <c r="Z290" s="242"/>
      <c r="AA290" s="60"/>
      <c r="AB290" s="243"/>
      <c r="AD290" s="123"/>
      <c r="AE290" s="123"/>
      <c r="AF290" s="123"/>
      <c r="AG290" s="123"/>
      <c r="AH290" s="123"/>
      <c r="AI290" s="123"/>
      <c r="AJ290" s="123"/>
      <c r="AK290" s="123"/>
    </row>
    <row r="291">
      <c r="A291" s="24"/>
      <c r="B291" s="260"/>
      <c r="C291" s="298"/>
      <c r="D291" s="298"/>
      <c r="E291" s="298"/>
      <c r="F291" s="298"/>
      <c r="G291" s="299"/>
      <c r="H291" s="298"/>
      <c r="I291" s="298"/>
      <c r="J291" s="298"/>
      <c r="K291" s="298"/>
      <c r="L291" s="299"/>
      <c r="M291" s="299"/>
      <c r="N291" s="299"/>
      <c r="O291" s="299"/>
      <c r="P291" s="299"/>
      <c r="Q291" s="253"/>
      <c r="R291" s="300"/>
      <c r="S291" s="301"/>
      <c r="T291" s="302"/>
      <c r="U291" s="302"/>
      <c r="V291" s="303"/>
      <c r="W291" s="298"/>
      <c r="X291" s="304"/>
      <c r="Y291" s="298"/>
      <c r="Z291" s="242"/>
      <c r="AA291" s="60"/>
      <c r="AB291" s="243"/>
      <c r="AD291" s="123"/>
      <c r="AE291" s="123"/>
      <c r="AF291" s="123"/>
      <c r="AG291" s="123"/>
      <c r="AH291" s="123"/>
      <c r="AI291" s="123"/>
      <c r="AJ291" s="123"/>
      <c r="AK291" s="123"/>
    </row>
    <row r="292">
      <c r="A292" s="24"/>
      <c r="B292" s="260"/>
      <c r="C292" s="298"/>
      <c r="D292" s="298"/>
      <c r="E292" s="298"/>
      <c r="F292" s="298"/>
      <c r="G292" s="299"/>
      <c r="H292" s="298"/>
      <c r="I292" s="298"/>
      <c r="J292" s="298"/>
      <c r="K292" s="298"/>
      <c r="L292" s="299"/>
      <c r="M292" s="299"/>
      <c r="N292" s="299"/>
      <c r="O292" s="299"/>
      <c r="P292" s="299"/>
      <c r="Q292" s="253"/>
      <c r="R292" s="300"/>
      <c r="S292" s="301"/>
      <c r="T292" s="302"/>
      <c r="U292" s="302"/>
      <c r="V292" s="303"/>
      <c r="W292" s="298"/>
      <c r="X292" s="304"/>
      <c r="Y292" s="298"/>
      <c r="Z292" s="242"/>
      <c r="AA292" s="60"/>
      <c r="AB292" s="243"/>
      <c r="AD292" s="123"/>
      <c r="AE292" s="123"/>
      <c r="AF292" s="123"/>
      <c r="AG292" s="123"/>
      <c r="AH292" s="123"/>
      <c r="AI292" s="123"/>
      <c r="AJ292" s="123"/>
      <c r="AK292" s="123"/>
    </row>
    <row r="293">
      <c r="A293" s="24"/>
      <c r="B293" s="260"/>
      <c r="C293" s="298"/>
      <c r="D293" s="298"/>
      <c r="E293" s="298"/>
      <c r="F293" s="298"/>
      <c r="G293" s="299"/>
      <c r="H293" s="298"/>
      <c r="I293" s="298"/>
      <c r="J293" s="298"/>
      <c r="K293" s="298"/>
      <c r="L293" s="299"/>
      <c r="M293" s="299"/>
      <c r="N293" s="299"/>
      <c r="O293" s="299"/>
      <c r="P293" s="299"/>
      <c r="Q293" s="253"/>
      <c r="R293" s="300"/>
      <c r="S293" s="301"/>
      <c r="T293" s="302"/>
      <c r="U293" s="302"/>
      <c r="V293" s="303"/>
      <c r="W293" s="298"/>
      <c r="X293" s="304"/>
      <c r="Y293" s="298"/>
      <c r="Z293" s="242"/>
      <c r="AA293" s="60"/>
      <c r="AB293" s="243"/>
      <c r="AD293" s="123"/>
      <c r="AE293" s="123"/>
      <c r="AF293" s="123"/>
      <c r="AG293" s="123"/>
      <c r="AH293" s="123"/>
      <c r="AI293" s="123"/>
      <c r="AJ293" s="123"/>
      <c r="AK293" s="123"/>
    </row>
    <row r="294">
      <c r="A294" s="24"/>
      <c r="B294" s="260"/>
      <c r="C294" s="298"/>
      <c r="D294" s="298"/>
      <c r="E294" s="298"/>
      <c r="F294" s="298"/>
      <c r="G294" s="299"/>
      <c r="H294" s="298"/>
      <c r="I294" s="298"/>
      <c r="J294" s="298"/>
      <c r="K294" s="298"/>
      <c r="L294" s="299"/>
      <c r="M294" s="299"/>
      <c r="N294" s="299"/>
      <c r="O294" s="299"/>
      <c r="P294" s="299"/>
      <c r="Q294" s="253"/>
      <c r="R294" s="300"/>
      <c r="S294" s="301"/>
      <c r="T294" s="302"/>
      <c r="U294" s="302"/>
      <c r="V294" s="303"/>
      <c r="W294" s="298"/>
      <c r="X294" s="304"/>
      <c r="Y294" s="298"/>
      <c r="Z294" s="242"/>
      <c r="AA294" s="60"/>
      <c r="AB294" s="243"/>
      <c r="AD294" s="123"/>
      <c r="AE294" s="123"/>
      <c r="AF294" s="123"/>
      <c r="AG294" s="123"/>
      <c r="AH294" s="123"/>
      <c r="AI294" s="123"/>
      <c r="AJ294" s="123"/>
      <c r="AK294" s="123"/>
    </row>
    <row r="295">
      <c r="A295" s="24"/>
      <c r="B295" s="260"/>
      <c r="C295" s="298"/>
      <c r="D295" s="298"/>
      <c r="E295" s="298"/>
      <c r="F295" s="298"/>
      <c r="G295" s="299"/>
      <c r="H295" s="298"/>
      <c r="I295" s="298"/>
      <c r="J295" s="298"/>
      <c r="K295" s="298"/>
      <c r="L295" s="299"/>
      <c r="M295" s="299"/>
      <c r="N295" s="299"/>
      <c r="O295" s="299"/>
      <c r="P295" s="299"/>
      <c r="Q295" s="253"/>
      <c r="R295" s="300"/>
      <c r="S295" s="301"/>
      <c r="T295" s="302"/>
      <c r="U295" s="302"/>
      <c r="V295" s="303"/>
      <c r="W295" s="298"/>
      <c r="X295" s="304"/>
      <c r="Y295" s="298"/>
      <c r="Z295" s="242"/>
      <c r="AA295" s="60"/>
      <c r="AB295" s="243"/>
      <c r="AD295" s="123"/>
      <c r="AE295" s="123"/>
      <c r="AF295" s="123"/>
      <c r="AG295" s="123"/>
      <c r="AH295" s="123"/>
      <c r="AI295" s="123"/>
      <c r="AJ295" s="123"/>
      <c r="AK295" s="123"/>
    </row>
    <row r="296">
      <c r="A296" s="24"/>
      <c r="B296" s="260"/>
      <c r="C296" s="298"/>
      <c r="D296" s="298"/>
      <c r="E296" s="298"/>
      <c r="F296" s="298"/>
      <c r="G296" s="299"/>
      <c r="H296" s="298"/>
      <c r="I296" s="298"/>
      <c r="J296" s="298"/>
      <c r="K296" s="298"/>
      <c r="L296" s="299"/>
      <c r="M296" s="299"/>
      <c r="N296" s="299"/>
      <c r="O296" s="299"/>
      <c r="P296" s="299"/>
      <c r="Q296" s="253"/>
      <c r="R296" s="300"/>
      <c r="S296" s="301"/>
      <c r="T296" s="301"/>
      <c r="U296" s="301"/>
      <c r="V296" s="305"/>
      <c r="W296" s="300"/>
      <c r="X296" s="306"/>
      <c r="Y296" s="319"/>
      <c r="Z296" s="242"/>
      <c r="AA296" s="60"/>
      <c r="AB296" s="243"/>
      <c r="AD296" s="123"/>
      <c r="AE296" s="123"/>
      <c r="AF296" s="123"/>
      <c r="AG296" s="123"/>
      <c r="AH296" s="123"/>
      <c r="AI296" s="123"/>
      <c r="AJ296" s="123"/>
      <c r="AK296" s="123"/>
    </row>
    <row r="297">
      <c r="A297" s="24"/>
      <c r="B297" s="260"/>
      <c r="C297" s="298"/>
      <c r="D297" s="298"/>
      <c r="E297" s="298"/>
      <c r="F297" s="298"/>
      <c r="G297" s="299"/>
      <c r="H297" s="298"/>
      <c r="I297" s="298"/>
      <c r="J297" s="298"/>
      <c r="K297" s="298"/>
      <c r="L297" s="299"/>
      <c r="M297" s="299"/>
      <c r="N297" s="299"/>
      <c r="O297" s="299"/>
      <c r="P297" s="299"/>
      <c r="Q297" s="253"/>
      <c r="R297" s="300"/>
      <c r="S297" s="301"/>
      <c r="T297" s="302"/>
      <c r="U297" s="302"/>
      <c r="V297" s="303"/>
      <c r="W297" s="298"/>
      <c r="X297" s="304"/>
      <c r="Y297" s="298"/>
      <c r="Z297" s="242"/>
      <c r="AA297" s="60"/>
      <c r="AB297" s="243"/>
      <c r="AD297" s="123"/>
      <c r="AE297" s="123"/>
      <c r="AF297" s="123"/>
      <c r="AG297" s="123"/>
      <c r="AH297" s="123"/>
      <c r="AI297" s="123"/>
      <c r="AJ297" s="123"/>
      <c r="AK297" s="123"/>
    </row>
    <row r="298">
      <c r="A298" s="24"/>
      <c r="B298" s="260"/>
      <c r="C298" s="298"/>
      <c r="D298" s="298"/>
      <c r="E298" s="298"/>
      <c r="F298" s="298"/>
      <c r="G298" s="299"/>
      <c r="H298" s="298"/>
      <c r="I298" s="298"/>
      <c r="J298" s="298"/>
      <c r="K298" s="298"/>
      <c r="L298" s="299"/>
      <c r="M298" s="299"/>
      <c r="N298" s="299"/>
      <c r="O298" s="299"/>
      <c r="P298" s="299"/>
      <c r="Q298" s="253"/>
      <c r="R298" s="300"/>
      <c r="S298" s="301"/>
      <c r="T298" s="302"/>
      <c r="U298" s="302"/>
      <c r="V298" s="303"/>
      <c r="W298" s="298"/>
      <c r="X298" s="304"/>
      <c r="Y298" s="298"/>
      <c r="Z298" s="242"/>
      <c r="AA298" s="60"/>
      <c r="AB298" s="243"/>
      <c r="AD298" s="123"/>
      <c r="AE298" s="123"/>
      <c r="AF298" s="123"/>
      <c r="AG298" s="123"/>
      <c r="AH298" s="123"/>
      <c r="AI298" s="123"/>
      <c r="AJ298" s="123"/>
      <c r="AK298" s="123"/>
    </row>
    <row r="299">
      <c r="A299" s="132"/>
      <c r="B299" s="307"/>
      <c r="C299" s="308"/>
      <c r="D299" s="308"/>
      <c r="E299" s="308"/>
      <c r="F299" s="308"/>
      <c r="G299" s="309"/>
      <c r="H299" s="308"/>
      <c r="I299" s="308"/>
      <c r="J299" s="308"/>
      <c r="K299" s="308"/>
      <c r="L299" s="308"/>
      <c r="M299" s="308"/>
      <c r="N299" s="308"/>
      <c r="O299" s="308"/>
      <c r="P299" s="308"/>
      <c r="Q299" s="308"/>
      <c r="R299" s="308"/>
      <c r="S299" s="308"/>
      <c r="T299" s="308"/>
      <c r="U299" s="308"/>
      <c r="V299" s="310"/>
      <c r="W299" s="308"/>
      <c r="X299" s="311"/>
      <c r="Y299" s="312" t="s">
        <v>206</v>
      </c>
      <c r="Z299" s="242"/>
      <c r="AA299" s="60"/>
      <c r="AB299" s="243"/>
      <c r="AD299" s="123"/>
      <c r="AE299" s="123"/>
      <c r="AF299" s="123"/>
      <c r="AG299" s="123"/>
      <c r="AH299" s="123"/>
      <c r="AI299" s="123"/>
      <c r="AJ299" s="123"/>
      <c r="AK299" s="123"/>
    </row>
    <row r="300">
      <c r="A300" s="24"/>
      <c r="B300" s="260"/>
      <c r="C300" s="298"/>
      <c r="D300" s="298"/>
      <c r="E300" s="298"/>
      <c r="F300" s="298"/>
      <c r="G300" s="299"/>
      <c r="H300" s="298"/>
      <c r="I300" s="298"/>
      <c r="J300" s="298"/>
      <c r="K300" s="298"/>
      <c r="L300" s="299"/>
      <c r="M300" s="299"/>
      <c r="N300" s="299"/>
      <c r="O300" s="299"/>
      <c r="P300" s="299"/>
      <c r="Q300" s="253"/>
      <c r="R300" s="300"/>
      <c r="S300" s="301"/>
      <c r="T300" s="302"/>
      <c r="U300" s="302"/>
      <c r="V300" s="303"/>
      <c r="W300" s="298"/>
      <c r="X300" s="304"/>
      <c r="Y300" s="298"/>
      <c r="Z300" s="242"/>
      <c r="AA300" s="60"/>
      <c r="AB300" s="243"/>
      <c r="AD300" s="123"/>
      <c r="AE300" s="123"/>
      <c r="AF300" s="123"/>
      <c r="AG300" s="123"/>
      <c r="AH300" s="123"/>
      <c r="AI300" s="123"/>
      <c r="AJ300" s="123"/>
      <c r="AK300" s="123"/>
    </row>
    <row r="301">
      <c r="A301" s="24"/>
      <c r="B301" s="260"/>
      <c r="C301" s="298"/>
      <c r="D301" s="298"/>
      <c r="E301" s="298"/>
      <c r="F301" s="298"/>
      <c r="G301" s="299"/>
      <c r="H301" s="298"/>
      <c r="I301" s="298"/>
      <c r="J301" s="298"/>
      <c r="K301" s="298"/>
      <c r="L301" s="299"/>
      <c r="M301" s="299"/>
      <c r="N301" s="299"/>
      <c r="O301" s="299"/>
      <c r="P301" s="299"/>
      <c r="Q301" s="253"/>
      <c r="R301" s="300"/>
      <c r="S301" s="301"/>
      <c r="T301" s="302"/>
      <c r="U301" s="302"/>
      <c r="V301" s="303"/>
      <c r="W301" s="298"/>
      <c r="X301" s="304"/>
      <c r="Y301" s="298"/>
      <c r="Z301" s="242"/>
      <c r="AA301" s="60"/>
      <c r="AB301" s="243"/>
      <c r="AD301" s="123"/>
      <c r="AE301" s="123"/>
      <c r="AF301" s="123"/>
      <c r="AG301" s="123"/>
      <c r="AH301" s="123"/>
      <c r="AI301" s="123"/>
      <c r="AJ301" s="123"/>
      <c r="AK301" s="123"/>
    </row>
    <row r="302">
      <c r="A302" s="24"/>
      <c r="B302" s="260"/>
      <c r="C302" s="298"/>
      <c r="D302" s="298"/>
      <c r="E302" s="298"/>
      <c r="F302" s="298"/>
      <c r="G302" s="299"/>
      <c r="H302" s="298"/>
      <c r="I302" s="298"/>
      <c r="J302" s="298"/>
      <c r="K302" s="298"/>
      <c r="L302" s="299"/>
      <c r="M302" s="299"/>
      <c r="N302" s="299"/>
      <c r="O302" s="299"/>
      <c r="P302" s="299"/>
      <c r="Q302" s="253"/>
      <c r="R302" s="300"/>
      <c r="S302" s="301"/>
      <c r="T302" s="302"/>
      <c r="U302" s="302"/>
      <c r="V302" s="303"/>
      <c r="W302" s="298"/>
      <c r="X302" s="304"/>
      <c r="Y302" s="298"/>
      <c r="Z302" s="242"/>
      <c r="AA302" s="60"/>
      <c r="AB302" s="243"/>
      <c r="AD302" s="123"/>
      <c r="AE302" s="123"/>
      <c r="AF302" s="123"/>
      <c r="AG302" s="123"/>
      <c r="AH302" s="123"/>
      <c r="AI302" s="123"/>
      <c r="AJ302" s="123"/>
      <c r="AK302" s="123"/>
    </row>
    <row r="303">
      <c r="A303" s="24"/>
      <c r="B303" s="260"/>
      <c r="C303" s="298"/>
      <c r="D303" s="298"/>
      <c r="E303" s="298"/>
      <c r="F303" s="298"/>
      <c r="G303" s="299"/>
      <c r="H303" s="298"/>
      <c r="I303" s="298"/>
      <c r="J303" s="298"/>
      <c r="K303" s="298"/>
      <c r="L303" s="299"/>
      <c r="M303" s="299"/>
      <c r="N303" s="299"/>
      <c r="O303" s="299"/>
      <c r="P303" s="299"/>
      <c r="Q303" s="253"/>
      <c r="R303" s="298"/>
      <c r="S303" s="299"/>
      <c r="T303" s="299"/>
      <c r="U303" s="299"/>
      <c r="V303" s="303"/>
      <c r="W303" s="298"/>
      <c r="X303" s="304"/>
      <c r="Y303" s="298"/>
      <c r="Z303" s="242"/>
      <c r="AA303" s="60"/>
      <c r="AB303" s="243"/>
      <c r="AD303" s="123"/>
      <c r="AE303" s="123"/>
      <c r="AF303" s="123"/>
      <c r="AG303" s="123"/>
      <c r="AH303" s="123"/>
      <c r="AI303" s="123"/>
      <c r="AJ303" s="123"/>
      <c r="AK303" s="123"/>
    </row>
    <row r="304">
      <c r="A304" s="24"/>
      <c r="B304" s="314"/>
      <c r="C304" s="315"/>
      <c r="D304" s="315"/>
      <c r="E304" s="298"/>
      <c r="F304" s="315"/>
      <c r="G304" s="299"/>
      <c r="H304" s="315"/>
      <c r="I304" s="315"/>
      <c r="J304" s="298"/>
      <c r="K304" s="315"/>
      <c r="L304" s="299"/>
      <c r="M304" s="299"/>
      <c r="N304" s="299"/>
      <c r="O304" s="299"/>
      <c r="P304" s="299"/>
      <c r="Q304" s="253"/>
      <c r="R304" s="313"/>
      <c r="S304" s="301"/>
      <c r="T304" s="302"/>
      <c r="U304" s="302"/>
      <c r="V304" s="317"/>
      <c r="W304" s="315"/>
      <c r="X304" s="318"/>
      <c r="Y304" s="315"/>
      <c r="Z304" s="242"/>
      <c r="AA304" s="60"/>
      <c r="AB304" s="243"/>
      <c r="AD304" s="123"/>
      <c r="AE304" s="123"/>
      <c r="AF304" s="123"/>
      <c r="AG304" s="123"/>
      <c r="AH304" s="123"/>
      <c r="AI304" s="123"/>
      <c r="AJ304" s="123"/>
      <c r="AK304" s="123"/>
    </row>
    <row r="305">
      <c r="A305" s="24"/>
      <c r="B305" s="260"/>
      <c r="C305" s="298"/>
      <c r="D305" s="298"/>
      <c r="E305" s="298"/>
      <c r="F305" s="298"/>
      <c r="G305" s="299"/>
      <c r="H305" s="298"/>
      <c r="I305" s="298"/>
      <c r="J305" s="298"/>
      <c r="K305" s="298"/>
      <c r="L305" s="302"/>
      <c r="M305" s="302"/>
      <c r="N305" s="302"/>
      <c r="O305" s="302"/>
      <c r="P305" s="302"/>
      <c r="Q305" s="253"/>
      <c r="R305" s="313"/>
      <c r="S305" s="316"/>
      <c r="T305" s="302"/>
      <c r="U305" s="302"/>
      <c r="V305" s="303"/>
      <c r="W305" s="298"/>
      <c r="X305" s="304"/>
      <c r="Y305" s="298"/>
      <c r="Z305" s="242"/>
      <c r="AA305" s="60"/>
      <c r="AB305" s="243"/>
      <c r="AD305" s="123"/>
      <c r="AE305" s="123"/>
      <c r="AF305" s="123"/>
      <c r="AG305" s="123"/>
      <c r="AH305" s="123"/>
      <c r="AI305" s="123"/>
      <c r="AJ305" s="123"/>
      <c r="AK305" s="123"/>
    </row>
    <row r="306">
      <c r="A306" s="24"/>
      <c r="B306" s="260"/>
      <c r="C306" s="298"/>
      <c r="D306" s="298"/>
      <c r="E306" s="298"/>
      <c r="F306" s="298"/>
      <c r="G306" s="299"/>
      <c r="H306" s="298"/>
      <c r="I306" s="298"/>
      <c r="J306" s="298"/>
      <c r="K306" s="298"/>
      <c r="L306" s="299"/>
      <c r="M306" s="299"/>
      <c r="N306" s="299"/>
      <c r="O306" s="299"/>
      <c r="P306" s="299"/>
      <c r="Q306" s="253"/>
      <c r="R306" s="300"/>
      <c r="S306" s="301"/>
      <c r="T306" s="302"/>
      <c r="U306" s="302"/>
      <c r="V306" s="303"/>
      <c r="W306" s="298"/>
      <c r="X306" s="304"/>
      <c r="Y306" s="298"/>
      <c r="Z306" s="242"/>
      <c r="AA306" s="60"/>
      <c r="AB306" s="243"/>
      <c r="AD306" s="123"/>
      <c r="AE306" s="123"/>
      <c r="AF306" s="123"/>
      <c r="AG306" s="123"/>
      <c r="AH306" s="123"/>
      <c r="AI306" s="123"/>
      <c r="AJ306" s="123"/>
      <c r="AK306" s="123"/>
    </row>
    <row r="307">
      <c r="A307" s="24"/>
      <c r="B307" s="260"/>
      <c r="C307" s="298"/>
      <c r="D307" s="298"/>
      <c r="E307" s="298"/>
      <c r="F307" s="298"/>
      <c r="G307" s="299"/>
      <c r="H307" s="298"/>
      <c r="I307" s="298"/>
      <c r="J307" s="298"/>
      <c r="K307" s="298"/>
      <c r="L307" s="299"/>
      <c r="M307" s="299"/>
      <c r="N307" s="299"/>
      <c r="O307" s="299"/>
      <c r="P307" s="299"/>
      <c r="Q307" s="253"/>
      <c r="R307" s="300"/>
      <c r="S307" s="301"/>
      <c r="T307" s="302"/>
      <c r="U307" s="302"/>
      <c r="V307" s="303"/>
      <c r="W307" s="298"/>
      <c r="X307" s="304"/>
      <c r="Y307" s="298"/>
      <c r="Z307" s="242"/>
      <c r="AA307" s="60"/>
      <c r="AB307" s="243"/>
      <c r="AD307" s="123"/>
      <c r="AE307" s="123"/>
      <c r="AF307" s="123"/>
      <c r="AG307" s="123"/>
      <c r="AH307" s="123"/>
      <c r="AI307" s="123"/>
      <c r="AJ307" s="123"/>
      <c r="AK307" s="123"/>
    </row>
    <row r="308">
      <c r="A308" s="24"/>
      <c r="B308" s="260"/>
      <c r="C308" s="298"/>
      <c r="D308" s="298"/>
      <c r="E308" s="298"/>
      <c r="F308" s="298"/>
      <c r="G308" s="299"/>
      <c r="H308" s="298"/>
      <c r="I308" s="298"/>
      <c r="J308" s="298"/>
      <c r="K308" s="298"/>
      <c r="L308" s="299"/>
      <c r="M308" s="299"/>
      <c r="N308" s="299"/>
      <c r="O308" s="299"/>
      <c r="P308" s="299"/>
      <c r="Q308" s="253"/>
      <c r="R308" s="300"/>
      <c r="S308" s="301"/>
      <c r="T308" s="302"/>
      <c r="U308" s="302"/>
      <c r="V308" s="303"/>
      <c r="W308" s="298"/>
      <c r="X308" s="304"/>
      <c r="Y308" s="298"/>
      <c r="Z308" s="242"/>
      <c r="AA308" s="60"/>
      <c r="AB308" s="243"/>
      <c r="AD308" s="123"/>
      <c r="AE308" s="123"/>
      <c r="AF308" s="123"/>
      <c r="AG308" s="123"/>
      <c r="AH308" s="123"/>
      <c r="AI308" s="123"/>
      <c r="AJ308" s="123"/>
      <c r="AK308" s="123"/>
    </row>
    <row r="309">
      <c r="A309" s="24"/>
      <c r="B309" s="260"/>
      <c r="C309" s="298"/>
      <c r="D309" s="298"/>
      <c r="E309" s="298"/>
      <c r="F309" s="298"/>
      <c r="G309" s="299"/>
      <c r="H309" s="298"/>
      <c r="I309" s="298"/>
      <c r="J309" s="298"/>
      <c r="K309" s="298"/>
      <c r="L309" s="299"/>
      <c r="M309" s="299"/>
      <c r="N309" s="299"/>
      <c r="O309" s="299"/>
      <c r="P309" s="299"/>
      <c r="Q309" s="253"/>
      <c r="R309" s="300"/>
      <c r="S309" s="301"/>
      <c r="T309" s="302"/>
      <c r="U309" s="302"/>
      <c r="V309" s="303"/>
      <c r="W309" s="298"/>
      <c r="X309" s="304"/>
      <c r="Y309" s="298"/>
      <c r="Z309" s="242"/>
      <c r="AA309" s="60"/>
      <c r="AB309" s="243"/>
      <c r="AD309" s="123"/>
      <c r="AE309" s="123"/>
      <c r="AF309" s="123"/>
      <c r="AG309" s="123"/>
      <c r="AH309" s="123"/>
      <c r="AI309" s="123"/>
      <c r="AJ309" s="123"/>
      <c r="AK309" s="123"/>
    </row>
    <row r="310">
      <c r="A310" s="132"/>
      <c r="B310" s="307"/>
      <c r="C310" s="308"/>
      <c r="D310" s="308"/>
      <c r="E310" s="308"/>
      <c r="F310" s="308"/>
      <c r="G310" s="309"/>
      <c r="H310" s="308"/>
      <c r="I310" s="308"/>
      <c r="J310" s="308"/>
      <c r="K310" s="308"/>
      <c r="L310" s="308"/>
      <c r="M310" s="308"/>
      <c r="N310" s="308"/>
      <c r="O310" s="308"/>
      <c r="P310" s="308"/>
      <c r="Q310" s="308"/>
      <c r="R310" s="308"/>
      <c r="S310" s="308"/>
      <c r="T310" s="308"/>
      <c r="U310" s="308"/>
      <c r="V310" s="310"/>
      <c r="W310" s="308"/>
      <c r="X310" s="311"/>
      <c r="Y310" s="312" t="s">
        <v>207</v>
      </c>
      <c r="Z310" s="242"/>
      <c r="AA310" s="60"/>
      <c r="AB310" s="243"/>
      <c r="AD310" s="123"/>
      <c r="AE310" s="123"/>
      <c r="AF310" s="123"/>
      <c r="AG310" s="123"/>
      <c r="AH310" s="123"/>
      <c r="AI310" s="123"/>
      <c r="AJ310" s="123"/>
      <c r="AK310" s="123"/>
    </row>
    <row r="311">
      <c r="A311" s="24"/>
      <c r="B311" s="260"/>
      <c r="C311" s="298"/>
      <c r="D311" s="298"/>
      <c r="E311" s="298"/>
      <c r="F311" s="298"/>
      <c r="G311" s="299"/>
      <c r="H311" s="298"/>
      <c r="I311" s="298"/>
      <c r="J311" s="298"/>
      <c r="K311" s="298"/>
      <c r="L311" s="299"/>
      <c r="M311" s="299"/>
      <c r="N311" s="299"/>
      <c r="O311" s="299"/>
      <c r="P311" s="299"/>
      <c r="Q311" s="253"/>
      <c r="R311" s="300"/>
      <c r="S311" s="301"/>
      <c r="T311" s="302"/>
      <c r="U311" s="302"/>
      <c r="V311" s="303"/>
      <c r="W311" s="298"/>
      <c r="X311" s="304"/>
      <c r="Y311" s="298"/>
      <c r="Z311" s="242"/>
      <c r="AA311" s="60"/>
      <c r="AB311" s="243"/>
      <c r="AD311" s="123"/>
      <c r="AE311" s="123"/>
      <c r="AF311" s="123"/>
      <c r="AG311" s="123"/>
      <c r="AH311" s="123"/>
      <c r="AI311" s="123"/>
      <c r="AJ311" s="123"/>
      <c r="AK311" s="123"/>
    </row>
    <row r="312">
      <c r="A312" s="24"/>
      <c r="B312" s="260"/>
      <c r="C312" s="298"/>
      <c r="D312" s="298"/>
      <c r="E312" s="298"/>
      <c r="F312" s="298"/>
      <c r="G312" s="299"/>
      <c r="H312" s="298"/>
      <c r="I312" s="298"/>
      <c r="J312" s="298"/>
      <c r="K312" s="298"/>
      <c r="L312" s="299"/>
      <c r="M312" s="299"/>
      <c r="N312" s="299"/>
      <c r="O312" s="299"/>
      <c r="P312" s="299"/>
      <c r="Q312" s="253"/>
      <c r="R312" s="300"/>
      <c r="S312" s="301"/>
      <c r="T312" s="302"/>
      <c r="U312" s="302"/>
      <c r="V312" s="303"/>
      <c r="W312" s="298"/>
      <c r="X312" s="304"/>
      <c r="Y312" s="298"/>
      <c r="Z312" s="242"/>
      <c r="AA312" s="60"/>
      <c r="AB312" s="243"/>
      <c r="AD312" s="123"/>
      <c r="AE312" s="123"/>
      <c r="AF312" s="123"/>
      <c r="AG312" s="123"/>
      <c r="AH312" s="123"/>
      <c r="AI312" s="123"/>
      <c r="AJ312" s="123"/>
      <c r="AK312" s="123"/>
    </row>
    <row r="313">
      <c r="A313" s="24"/>
      <c r="B313" s="260"/>
      <c r="C313" s="298"/>
      <c r="D313" s="298"/>
      <c r="E313" s="298"/>
      <c r="F313" s="298"/>
      <c r="G313" s="299"/>
      <c r="H313" s="298"/>
      <c r="I313" s="298"/>
      <c r="J313" s="298"/>
      <c r="K313" s="298"/>
      <c r="L313" s="299"/>
      <c r="M313" s="299"/>
      <c r="N313" s="299"/>
      <c r="O313" s="299"/>
      <c r="P313" s="299"/>
      <c r="Q313" s="253"/>
      <c r="R313" s="300"/>
      <c r="S313" s="301"/>
      <c r="T313" s="302"/>
      <c r="U313" s="302"/>
      <c r="V313" s="303"/>
      <c r="W313" s="298"/>
      <c r="X313" s="304"/>
      <c r="Y313" s="298"/>
      <c r="Z313" s="242"/>
      <c r="AA313" s="60"/>
      <c r="AB313" s="243"/>
      <c r="AD313" s="123"/>
      <c r="AE313" s="123"/>
      <c r="AF313" s="123"/>
      <c r="AG313" s="123"/>
      <c r="AH313" s="123"/>
      <c r="AI313" s="123"/>
      <c r="AJ313" s="123"/>
      <c r="AK313" s="123"/>
    </row>
    <row r="314">
      <c r="A314" s="24"/>
      <c r="B314" s="260"/>
      <c r="C314" s="298"/>
      <c r="D314" s="298"/>
      <c r="E314" s="298"/>
      <c r="F314" s="298"/>
      <c r="G314" s="299"/>
      <c r="H314" s="298"/>
      <c r="I314" s="298"/>
      <c r="J314" s="298"/>
      <c r="K314" s="298"/>
      <c r="L314" s="299"/>
      <c r="M314" s="299"/>
      <c r="N314" s="299"/>
      <c r="O314" s="299"/>
      <c r="P314" s="299"/>
      <c r="Q314" s="253"/>
      <c r="R314" s="300"/>
      <c r="S314" s="301"/>
      <c r="T314" s="302"/>
      <c r="U314" s="302"/>
      <c r="V314" s="303"/>
      <c r="W314" s="298"/>
      <c r="X314" s="304"/>
      <c r="Y314" s="298"/>
      <c r="Z314" s="242"/>
      <c r="AA314" s="60"/>
      <c r="AB314" s="243"/>
      <c r="AD314" s="123"/>
      <c r="AE314" s="123"/>
      <c r="AF314" s="123"/>
      <c r="AG314" s="123"/>
      <c r="AH314" s="123"/>
      <c r="AI314" s="123"/>
      <c r="AJ314" s="123"/>
      <c r="AK314" s="123"/>
    </row>
    <row r="315">
      <c r="A315" s="24"/>
      <c r="B315" s="260"/>
      <c r="C315" s="298"/>
      <c r="D315" s="298"/>
      <c r="E315" s="298"/>
      <c r="F315" s="298"/>
      <c r="G315" s="299"/>
      <c r="H315" s="298"/>
      <c r="I315" s="298"/>
      <c r="J315" s="298"/>
      <c r="K315" s="298"/>
      <c r="L315" s="299"/>
      <c r="M315" s="299"/>
      <c r="N315" s="299"/>
      <c r="O315" s="299"/>
      <c r="P315" s="299"/>
      <c r="Q315" s="253"/>
      <c r="R315" s="300"/>
      <c r="S315" s="301"/>
      <c r="T315" s="302"/>
      <c r="U315" s="302"/>
      <c r="V315" s="303"/>
      <c r="W315" s="298"/>
      <c r="X315" s="304"/>
      <c r="Y315" s="298"/>
      <c r="Z315" s="242"/>
      <c r="AA315" s="60"/>
      <c r="AB315" s="243"/>
      <c r="AD315" s="123"/>
      <c r="AE315" s="123"/>
      <c r="AF315" s="123"/>
      <c r="AG315" s="123"/>
      <c r="AH315" s="123"/>
      <c r="AI315" s="123"/>
      <c r="AJ315" s="123"/>
      <c r="AK315" s="123"/>
    </row>
    <row r="316">
      <c r="A316" s="24"/>
      <c r="B316" s="260"/>
      <c r="C316" s="298"/>
      <c r="D316" s="298"/>
      <c r="E316" s="298"/>
      <c r="F316" s="298"/>
      <c r="G316" s="299"/>
      <c r="H316" s="298"/>
      <c r="I316" s="298"/>
      <c r="J316" s="298"/>
      <c r="K316" s="298"/>
      <c r="L316" s="299"/>
      <c r="M316" s="299"/>
      <c r="N316" s="299"/>
      <c r="O316" s="299"/>
      <c r="P316" s="299"/>
      <c r="Q316" s="253"/>
      <c r="R316" s="300"/>
      <c r="S316" s="301"/>
      <c r="T316" s="302"/>
      <c r="U316" s="302"/>
      <c r="V316" s="303"/>
      <c r="W316" s="298"/>
      <c r="X316" s="304"/>
      <c r="Y316" s="298"/>
      <c r="Z316" s="242"/>
      <c r="AA316" s="60"/>
      <c r="AB316" s="243"/>
      <c r="AD316" s="123"/>
      <c r="AE316" s="123"/>
      <c r="AF316" s="123"/>
      <c r="AG316" s="123"/>
      <c r="AH316" s="123"/>
      <c r="AI316" s="123"/>
      <c r="AJ316" s="123"/>
      <c r="AK316" s="123"/>
    </row>
    <row r="317">
      <c r="A317" s="24"/>
      <c r="B317" s="260"/>
      <c r="C317" s="298"/>
      <c r="D317" s="298"/>
      <c r="E317" s="298"/>
      <c r="F317" s="298"/>
      <c r="G317" s="299"/>
      <c r="H317" s="298"/>
      <c r="I317" s="298"/>
      <c r="J317" s="298"/>
      <c r="K317" s="298"/>
      <c r="L317" s="299"/>
      <c r="M317" s="299"/>
      <c r="N317" s="299"/>
      <c r="O317" s="299"/>
      <c r="P317" s="299"/>
      <c r="Q317" s="253"/>
      <c r="R317" s="300"/>
      <c r="S317" s="301"/>
      <c r="T317" s="302"/>
      <c r="U317" s="302"/>
      <c r="V317" s="303"/>
      <c r="W317" s="298"/>
      <c r="X317" s="304"/>
      <c r="Y317" s="298"/>
      <c r="Z317" s="242"/>
      <c r="AA317" s="60"/>
      <c r="AB317" s="243"/>
      <c r="AD317" s="123"/>
      <c r="AE317" s="123"/>
      <c r="AF317" s="123"/>
      <c r="AG317" s="123"/>
      <c r="AH317" s="123"/>
      <c r="AI317" s="123"/>
      <c r="AJ317" s="123"/>
      <c r="AK317" s="123"/>
    </row>
    <row r="318">
      <c r="A318" s="24"/>
      <c r="B318" s="260"/>
      <c r="C318" s="298"/>
      <c r="D318" s="298"/>
      <c r="E318" s="298"/>
      <c r="F318" s="298"/>
      <c r="G318" s="299"/>
      <c r="H318" s="298"/>
      <c r="I318" s="298"/>
      <c r="J318" s="298"/>
      <c r="K318" s="298"/>
      <c r="L318" s="299"/>
      <c r="M318" s="299"/>
      <c r="N318" s="299"/>
      <c r="O318" s="299"/>
      <c r="P318" s="299"/>
      <c r="Q318" s="253"/>
      <c r="R318" s="300"/>
      <c r="S318" s="301"/>
      <c r="T318" s="301"/>
      <c r="U318" s="301"/>
      <c r="V318" s="305"/>
      <c r="W318" s="300"/>
      <c r="X318" s="306"/>
      <c r="Y318" s="319"/>
      <c r="Z318" s="242"/>
      <c r="AA318" s="60"/>
      <c r="AB318" s="243"/>
      <c r="AD318" s="123"/>
      <c r="AE318" s="123"/>
      <c r="AF318" s="123"/>
      <c r="AG318" s="123"/>
      <c r="AH318" s="123"/>
      <c r="AI318" s="123"/>
      <c r="AJ318" s="123"/>
      <c r="AK318" s="123"/>
    </row>
    <row r="319">
      <c r="A319" s="24"/>
      <c r="B319" s="260"/>
      <c r="C319" s="298"/>
      <c r="D319" s="298"/>
      <c r="E319" s="298"/>
      <c r="F319" s="298"/>
      <c r="G319" s="299"/>
      <c r="H319" s="298"/>
      <c r="I319" s="298"/>
      <c r="J319" s="298"/>
      <c r="K319" s="298"/>
      <c r="L319" s="299"/>
      <c r="M319" s="299"/>
      <c r="N319" s="299"/>
      <c r="O319" s="299"/>
      <c r="P319" s="299"/>
      <c r="Q319" s="253"/>
      <c r="R319" s="300"/>
      <c r="S319" s="301"/>
      <c r="T319" s="302"/>
      <c r="U319" s="302"/>
      <c r="V319" s="303"/>
      <c r="W319" s="298"/>
      <c r="X319" s="304"/>
      <c r="Y319" s="298"/>
      <c r="Z319" s="242"/>
      <c r="AA319" s="60"/>
      <c r="AB319" s="243"/>
      <c r="AD319" s="123"/>
      <c r="AE319" s="123"/>
      <c r="AF319" s="123"/>
      <c r="AG319" s="123"/>
      <c r="AH319" s="123"/>
      <c r="AI319" s="123"/>
      <c r="AJ319" s="123"/>
      <c r="AK319" s="123"/>
    </row>
    <row r="320">
      <c r="A320" s="24"/>
      <c r="B320" s="260"/>
      <c r="C320" s="298"/>
      <c r="D320" s="298"/>
      <c r="E320" s="298"/>
      <c r="F320" s="298"/>
      <c r="G320" s="299"/>
      <c r="H320" s="298"/>
      <c r="I320" s="298"/>
      <c r="J320" s="298"/>
      <c r="K320" s="298"/>
      <c r="L320" s="299"/>
      <c r="M320" s="299"/>
      <c r="N320" s="299"/>
      <c r="O320" s="299"/>
      <c r="P320" s="299"/>
      <c r="Q320" s="253"/>
      <c r="R320" s="300"/>
      <c r="S320" s="301"/>
      <c r="T320" s="302"/>
      <c r="U320" s="302"/>
      <c r="V320" s="303"/>
      <c r="W320" s="298"/>
      <c r="X320" s="304"/>
      <c r="Y320" s="298"/>
      <c r="Z320" s="242"/>
      <c r="AA320" s="60"/>
      <c r="AB320" s="243"/>
      <c r="AD320" s="123"/>
      <c r="AE320" s="123"/>
      <c r="AF320" s="123"/>
      <c r="AG320" s="123"/>
      <c r="AH320" s="123"/>
      <c r="AI320" s="123"/>
      <c r="AJ320" s="123"/>
      <c r="AK320" s="123"/>
    </row>
    <row r="321">
      <c r="A321" s="132"/>
      <c r="B321" s="307"/>
      <c r="C321" s="308"/>
      <c r="D321" s="308"/>
      <c r="E321" s="308"/>
      <c r="F321" s="308"/>
      <c r="G321" s="309"/>
      <c r="H321" s="308"/>
      <c r="I321" s="308"/>
      <c r="J321" s="308"/>
      <c r="K321" s="308"/>
      <c r="L321" s="308"/>
      <c r="M321" s="308"/>
      <c r="N321" s="308"/>
      <c r="O321" s="308"/>
      <c r="P321" s="308"/>
      <c r="Q321" s="308"/>
      <c r="R321" s="308"/>
      <c r="S321" s="308"/>
      <c r="T321" s="308"/>
      <c r="U321" s="308"/>
      <c r="V321" s="310"/>
      <c r="W321" s="308"/>
      <c r="X321" s="311"/>
      <c r="Y321" s="312" t="s">
        <v>206</v>
      </c>
      <c r="Z321" s="242"/>
      <c r="AA321" s="60"/>
      <c r="AB321" s="243"/>
      <c r="AD321" s="123"/>
      <c r="AE321" s="123"/>
      <c r="AF321" s="123"/>
      <c r="AG321" s="123"/>
      <c r="AH321" s="123"/>
      <c r="AI321" s="123"/>
      <c r="AJ321" s="123"/>
      <c r="AK321" s="123"/>
    </row>
    <row r="322">
      <c r="A322" s="24"/>
      <c r="B322" s="260"/>
      <c r="C322" s="298"/>
      <c r="D322" s="298"/>
      <c r="E322" s="298"/>
      <c r="F322" s="298"/>
      <c r="G322" s="299"/>
      <c r="H322" s="298"/>
      <c r="I322" s="298"/>
      <c r="J322" s="298"/>
      <c r="K322" s="298"/>
      <c r="L322" s="299"/>
      <c r="M322" s="299"/>
      <c r="N322" s="299"/>
      <c r="O322" s="299"/>
      <c r="P322" s="299"/>
      <c r="Q322" s="253"/>
      <c r="R322" s="300"/>
      <c r="S322" s="301"/>
      <c r="T322" s="302"/>
      <c r="U322" s="302"/>
      <c r="V322" s="303"/>
      <c r="W322" s="298"/>
      <c r="X322" s="304"/>
      <c r="Y322" s="298"/>
      <c r="Z322" s="242"/>
      <c r="AA322" s="60"/>
      <c r="AB322" s="243"/>
      <c r="AD322" s="123"/>
      <c r="AE322" s="123"/>
      <c r="AF322" s="123"/>
      <c r="AG322" s="123"/>
      <c r="AH322" s="123"/>
      <c r="AI322" s="123"/>
      <c r="AJ322" s="123"/>
      <c r="AK322" s="123"/>
    </row>
    <row r="323">
      <c r="A323" s="24"/>
      <c r="B323" s="260"/>
      <c r="C323" s="298"/>
      <c r="D323" s="298"/>
      <c r="E323" s="298"/>
      <c r="F323" s="298"/>
      <c r="G323" s="299"/>
      <c r="H323" s="298"/>
      <c r="I323" s="298"/>
      <c r="J323" s="298"/>
      <c r="K323" s="298"/>
      <c r="L323" s="299"/>
      <c r="M323" s="299"/>
      <c r="N323" s="299"/>
      <c r="O323" s="299"/>
      <c r="P323" s="299"/>
      <c r="Q323" s="253"/>
      <c r="R323" s="300"/>
      <c r="S323" s="301"/>
      <c r="T323" s="302"/>
      <c r="U323" s="302"/>
      <c r="V323" s="303"/>
      <c r="W323" s="298"/>
      <c r="X323" s="304"/>
      <c r="Y323" s="298"/>
      <c r="Z323" s="242"/>
      <c r="AA323" s="60"/>
      <c r="AB323" s="243"/>
      <c r="AD323" s="123"/>
      <c r="AE323" s="123"/>
      <c r="AF323" s="123"/>
      <c r="AG323" s="123"/>
      <c r="AH323" s="123"/>
      <c r="AI323" s="123"/>
      <c r="AJ323" s="123"/>
      <c r="AK323" s="123"/>
    </row>
    <row r="324">
      <c r="A324" s="24"/>
      <c r="B324" s="260"/>
      <c r="C324" s="298"/>
      <c r="D324" s="298"/>
      <c r="E324" s="298"/>
      <c r="F324" s="298"/>
      <c r="G324" s="299"/>
      <c r="H324" s="298"/>
      <c r="I324" s="298"/>
      <c r="J324" s="298"/>
      <c r="K324" s="298"/>
      <c r="L324" s="299"/>
      <c r="M324" s="299"/>
      <c r="N324" s="299"/>
      <c r="O324" s="299"/>
      <c r="P324" s="299"/>
      <c r="Q324" s="253"/>
      <c r="R324" s="300"/>
      <c r="S324" s="301"/>
      <c r="T324" s="302"/>
      <c r="U324" s="302"/>
      <c r="V324" s="303"/>
      <c r="W324" s="298"/>
      <c r="X324" s="304"/>
      <c r="Y324" s="298"/>
      <c r="Z324" s="242"/>
      <c r="AA324" s="60"/>
      <c r="AB324" s="243"/>
      <c r="AD324" s="123"/>
      <c r="AE324" s="123"/>
      <c r="AF324" s="123"/>
      <c r="AG324" s="123"/>
      <c r="AH324" s="123"/>
      <c r="AI324" s="123"/>
      <c r="AJ324" s="123"/>
      <c r="AK324" s="123"/>
    </row>
    <row r="325">
      <c r="A325" s="24"/>
      <c r="B325" s="260"/>
      <c r="C325" s="298"/>
      <c r="D325" s="298"/>
      <c r="E325" s="298"/>
      <c r="F325" s="298"/>
      <c r="G325" s="299"/>
      <c r="H325" s="298"/>
      <c r="I325" s="298"/>
      <c r="J325" s="298"/>
      <c r="K325" s="298"/>
      <c r="L325" s="299"/>
      <c r="M325" s="299"/>
      <c r="N325" s="299"/>
      <c r="O325" s="299"/>
      <c r="P325" s="299"/>
      <c r="Q325" s="253"/>
      <c r="R325" s="298"/>
      <c r="S325" s="299"/>
      <c r="T325" s="299"/>
      <c r="U325" s="299"/>
      <c r="V325" s="303"/>
      <c r="W325" s="298"/>
      <c r="X325" s="304"/>
      <c r="Y325" s="298"/>
      <c r="Z325" s="242"/>
      <c r="AA325" s="60"/>
      <c r="AB325" s="243"/>
      <c r="AD325" s="123"/>
      <c r="AE325" s="123"/>
      <c r="AF325" s="123"/>
      <c r="AG325" s="123"/>
      <c r="AH325" s="123"/>
      <c r="AI325" s="123"/>
      <c r="AJ325" s="123"/>
      <c r="AK325" s="123"/>
    </row>
    <row r="326">
      <c r="A326" s="24"/>
      <c r="B326" s="314"/>
      <c r="C326" s="315"/>
      <c r="D326" s="315"/>
      <c r="E326" s="298"/>
      <c r="F326" s="315"/>
      <c r="G326" s="299"/>
      <c r="H326" s="315"/>
      <c r="I326" s="315"/>
      <c r="J326" s="298"/>
      <c r="K326" s="315"/>
      <c r="L326" s="299"/>
      <c r="M326" s="299"/>
      <c r="N326" s="299"/>
      <c r="O326" s="299"/>
      <c r="P326" s="299"/>
      <c r="Q326" s="253"/>
      <c r="R326" s="313"/>
      <c r="S326" s="301"/>
      <c r="T326" s="302"/>
      <c r="U326" s="302"/>
      <c r="V326" s="317"/>
      <c r="W326" s="315"/>
      <c r="X326" s="318"/>
      <c r="Y326" s="315"/>
      <c r="Z326" s="242"/>
      <c r="AA326" s="60"/>
      <c r="AB326" s="243"/>
      <c r="AD326" s="123"/>
      <c r="AE326" s="123"/>
      <c r="AF326" s="123"/>
      <c r="AG326" s="123"/>
      <c r="AH326" s="123"/>
      <c r="AI326" s="123"/>
      <c r="AJ326" s="123"/>
      <c r="AK326" s="123"/>
    </row>
    <row r="327">
      <c r="A327" s="24"/>
      <c r="B327" s="260"/>
      <c r="C327" s="298"/>
      <c r="D327" s="298"/>
      <c r="E327" s="298"/>
      <c r="F327" s="298"/>
      <c r="G327" s="299"/>
      <c r="H327" s="298"/>
      <c r="I327" s="298"/>
      <c r="J327" s="298"/>
      <c r="K327" s="298"/>
      <c r="L327" s="302"/>
      <c r="M327" s="302"/>
      <c r="N327" s="302"/>
      <c r="O327" s="302"/>
      <c r="P327" s="302"/>
      <c r="Q327" s="253"/>
      <c r="R327" s="313"/>
      <c r="S327" s="316"/>
      <c r="T327" s="302"/>
      <c r="U327" s="302"/>
      <c r="V327" s="303"/>
      <c r="W327" s="298"/>
      <c r="X327" s="304"/>
      <c r="Y327" s="298"/>
      <c r="Z327" s="242"/>
      <c r="AA327" s="60"/>
      <c r="AB327" s="243"/>
      <c r="AD327" s="123"/>
      <c r="AE327" s="123"/>
      <c r="AF327" s="123"/>
      <c r="AG327" s="123"/>
      <c r="AH327" s="123"/>
      <c r="AI327" s="123"/>
      <c r="AJ327" s="123"/>
      <c r="AK327" s="123"/>
    </row>
    <row r="328">
      <c r="A328" s="24"/>
      <c r="B328" s="260"/>
      <c r="C328" s="298"/>
      <c r="D328" s="298"/>
      <c r="E328" s="298"/>
      <c r="F328" s="298"/>
      <c r="G328" s="299"/>
      <c r="H328" s="298"/>
      <c r="I328" s="298"/>
      <c r="J328" s="298"/>
      <c r="K328" s="298"/>
      <c r="L328" s="299"/>
      <c r="M328" s="299"/>
      <c r="N328" s="299"/>
      <c r="O328" s="299"/>
      <c r="P328" s="299"/>
      <c r="Q328" s="253"/>
      <c r="R328" s="300"/>
      <c r="S328" s="301"/>
      <c r="T328" s="302"/>
      <c r="U328" s="302"/>
      <c r="V328" s="303"/>
      <c r="W328" s="298"/>
      <c r="X328" s="304"/>
      <c r="Y328" s="298"/>
      <c r="Z328" s="242"/>
      <c r="AA328" s="60"/>
      <c r="AB328" s="243"/>
      <c r="AD328" s="123"/>
      <c r="AE328" s="123"/>
      <c r="AF328" s="123"/>
      <c r="AG328" s="123"/>
      <c r="AH328" s="123"/>
      <c r="AI328" s="123"/>
      <c r="AJ328" s="123"/>
      <c r="AK328" s="123"/>
    </row>
    <row r="329">
      <c r="A329" s="24"/>
      <c r="B329" s="260"/>
      <c r="C329" s="298"/>
      <c r="D329" s="298"/>
      <c r="E329" s="298"/>
      <c r="F329" s="298"/>
      <c r="G329" s="299"/>
      <c r="H329" s="298"/>
      <c r="I329" s="298"/>
      <c r="J329" s="298"/>
      <c r="K329" s="298"/>
      <c r="L329" s="299"/>
      <c r="M329" s="299"/>
      <c r="N329" s="299"/>
      <c r="O329" s="299"/>
      <c r="P329" s="299"/>
      <c r="Q329" s="253"/>
      <c r="R329" s="300"/>
      <c r="S329" s="301"/>
      <c r="T329" s="302"/>
      <c r="U329" s="302"/>
      <c r="V329" s="303"/>
      <c r="W329" s="298"/>
      <c r="X329" s="304"/>
      <c r="Y329" s="298"/>
      <c r="Z329" s="242"/>
      <c r="AA329" s="60"/>
      <c r="AB329" s="243"/>
      <c r="AD329" s="123"/>
      <c r="AE329" s="123"/>
      <c r="AF329" s="123"/>
      <c r="AG329" s="123"/>
      <c r="AH329" s="123"/>
      <c r="AI329" s="123"/>
      <c r="AJ329" s="123"/>
      <c r="AK329" s="123"/>
    </row>
    <row r="330">
      <c r="A330" s="24"/>
      <c r="B330" s="260"/>
      <c r="C330" s="298"/>
      <c r="D330" s="298"/>
      <c r="E330" s="298"/>
      <c r="F330" s="298"/>
      <c r="G330" s="299"/>
      <c r="H330" s="298"/>
      <c r="I330" s="298"/>
      <c r="J330" s="298"/>
      <c r="K330" s="298"/>
      <c r="L330" s="299"/>
      <c r="M330" s="299"/>
      <c r="N330" s="299"/>
      <c r="O330" s="299"/>
      <c r="P330" s="299"/>
      <c r="Q330" s="253"/>
      <c r="R330" s="300"/>
      <c r="S330" s="301"/>
      <c r="T330" s="302"/>
      <c r="U330" s="302"/>
      <c r="V330" s="303"/>
      <c r="W330" s="298"/>
      <c r="X330" s="304"/>
      <c r="Y330" s="298"/>
      <c r="Z330" s="242"/>
      <c r="AA330" s="60"/>
      <c r="AB330" s="243"/>
      <c r="AD330" s="123"/>
      <c r="AE330" s="123"/>
      <c r="AF330" s="123"/>
      <c r="AG330" s="123"/>
      <c r="AH330" s="123"/>
      <c r="AI330" s="123"/>
      <c r="AJ330" s="123"/>
      <c r="AK330" s="123"/>
    </row>
    <row r="331">
      <c r="A331" s="24"/>
      <c r="B331" s="260"/>
      <c r="C331" s="298"/>
      <c r="D331" s="298"/>
      <c r="E331" s="298"/>
      <c r="F331" s="298"/>
      <c r="G331" s="299"/>
      <c r="H331" s="298"/>
      <c r="I331" s="298"/>
      <c r="J331" s="298"/>
      <c r="K331" s="298"/>
      <c r="L331" s="298"/>
      <c r="M331" s="298"/>
      <c r="N331" s="298"/>
      <c r="O331" s="298"/>
      <c r="P331" s="298"/>
      <c r="Q331" s="253"/>
      <c r="R331" s="300"/>
      <c r="S331" s="300"/>
      <c r="T331" s="315"/>
      <c r="U331" s="315"/>
      <c r="V331" s="303"/>
      <c r="W331" s="298"/>
      <c r="X331" s="304"/>
      <c r="Y331" s="298"/>
      <c r="Z331" s="242"/>
      <c r="AA331" s="60"/>
      <c r="AB331" s="243"/>
      <c r="AD331" s="123"/>
      <c r="AE331" s="123"/>
      <c r="AF331" s="123"/>
      <c r="AG331" s="123"/>
      <c r="AH331" s="123"/>
      <c r="AI331" s="123"/>
      <c r="AJ331" s="123"/>
      <c r="AK331" s="123"/>
    </row>
    <row r="332">
      <c r="A332" s="132"/>
      <c r="B332" s="307"/>
      <c r="C332" s="308"/>
      <c r="D332" s="308"/>
      <c r="E332" s="308"/>
      <c r="F332" s="308"/>
      <c r="G332" s="309"/>
      <c r="H332" s="308"/>
      <c r="I332" s="308"/>
      <c r="J332" s="308"/>
      <c r="K332" s="308"/>
      <c r="L332" s="308"/>
      <c r="M332" s="308"/>
      <c r="N332" s="308"/>
      <c r="O332" s="308"/>
      <c r="P332" s="308"/>
      <c r="Q332" s="308"/>
      <c r="R332" s="308"/>
      <c r="S332" s="308"/>
      <c r="T332" s="308"/>
      <c r="U332" s="308"/>
      <c r="V332" s="310"/>
      <c r="W332" s="308"/>
      <c r="X332" s="311"/>
      <c r="Y332" s="312" t="s">
        <v>207</v>
      </c>
      <c r="Z332" s="242"/>
      <c r="AA332" s="60"/>
      <c r="AB332" s="243"/>
      <c r="AD332" s="123"/>
      <c r="AE332" s="123"/>
      <c r="AF332" s="123"/>
      <c r="AG332" s="123"/>
      <c r="AH332" s="123"/>
      <c r="AI332" s="123"/>
      <c r="AJ332" s="123"/>
      <c r="AK332" s="123"/>
    </row>
    <row r="333">
      <c r="A333" s="24"/>
      <c r="B333" s="260"/>
      <c r="C333" s="298"/>
      <c r="D333" s="298"/>
      <c r="E333" s="298"/>
      <c r="F333" s="298"/>
      <c r="G333" s="299"/>
      <c r="H333" s="298"/>
      <c r="I333" s="298"/>
      <c r="J333" s="298"/>
      <c r="K333" s="298"/>
      <c r="L333" s="299"/>
      <c r="M333" s="299"/>
      <c r="N333" s="299"/>
      <c r="O333" s="299"/>
      <c r="P333" s="299"/>
      <c r="Q333" s="253"/>
      <c r="R333" s="300"/>
      <c r="S333" s="301"/>
      <c r="T333" s="302"/>
      <c r="U333" s="302"/>
      <c r="V333" s="303"/>
      <c r="W333" s="298"/>
      <c r="X333" s="304"/>
      <c r="Y333" s="298"/>
      <c r="Z333" s="242"/>
      <c r="AA333" s="60"/>
      <c r="AB333" s="243"/>
      <c r="AD333" s="123"/>
      <c r="AE333" s="123"/>
      <c r="AF333" s="123"/>
      <c r="AG333" s="123"/>
      <c r="AH333" s="123"/>
      <c r="AI333" s="123"/>
      <c r="AJ333" s="123"/>
      <c r="AK333" s="123"/>
    </row>
    <row r="334">
      <c r="A334" s="24"/>
      <c r="B334" s="260"/>
      <c r="C334" s="298"/>
      <c r="D334" s="298"/>
      <c r="E334" s="298"/>
      <c r="F334" s="298"/>
      <c r="G334" s="299"/>
      <c r="H334" s="298"/>
      <c r="I334" s="298"/>
      <c r="J334" s="298"/>
      <c r="K334" s="298"/>
      <c r="L334" s="299"/>
      <c r="M334" s="299"/>
      <c r="N334" s="299"/>
      <c r="O334" s="299"/>
      <c r="P334" s="299"/>
      <c r="Q334" s="253"/>
      <c r="R334" s="300"/>
      <c r="S334" s="301"/>
      <c r="T334" s="302"/>
      <c r="U334" s="302"/>
      <c r="V334" s="303"/>
      <c r="W334" s="298"/>
      <c r="X334" s="304"/>
      <c r="Y334" s="298"/>
      <c r="Z334" s="242"/>
      <c r="AA334" s="60"/>
      <c r="AB334" s="243"/>
      <c r="AD334" s="123"/>
      <c r="AE334" s="123"/>
      <c r="AF334" s="123"/>
      <c r="AG334" s="123"/>
      <c r="AH334" s="123"/>
      <c r="AI334" s="123"/>
      <c r="AJ334" s="123"/>
      <c r="AK334" s="123"/>
    </row>
    <row r="335">
      <c r="A335" s="24"/>
      <c r="B335" s="260"/>
      <c r="C335" s="298"/>
      <c r="D335" s="298"/>
      <c r="E335" s="298"/>
      <c r="F335" s="298"/>
      <c r="G335" s="299"/>
      <c r="H335" s="298"/>
      <c r="I335" s="298"/>
      <c r="J335" s="298"/>
      <c r="K335" s="298"/>
      <c r="L335" s="299"/>
      <c r="M335" s="299"/>
      <c r="N335" s="299"/>
      <c r="O335" s="299"/>
      <c r="P335" s="299"/>
      <c r="Q335" s="253"/>
      <c r="R335" s="300"/>
      <c r="S335" s="301"/>
      <c r="T335" s="302"/>
      <c r="U335" s="302"/>
      <c r="V335" s="303"/>
      <c r="W335" s="298"/>
      <c r="X335" s="304"/>
      <c r="Y335" s="298"/>
      <c r="Z335" s="242"/>
      <c r="AA335" s="60"/>
      <c r="AB335" s="243"/>
      <c r="AD335" s="123"/>
      <c r="AE335" s="123"/>
      <c r="AF335" s="123"/>
      <c r="AG335" s="123"/>
      <c r="AH335" s="123"/>
      <c r="AI335" s="123"/>
      <c r="AJ335" s="123"/>
      <c r="AK335" s="123"/>
    </row>
    <row r="336">
      <c r="A336" s="24"/>
      <c r="B336" s="260"/>
      <c r="C336" s="298"/>
      <c r="D336" s="298"/>
      <c r="E336" s="298"/>
      <c r="F336" s="298"/>
      <c r="G336" s="299"/>
      <c r="H336" s="298"/>
      <c r="I336" s="298"/>
      <c r="J336" s="298"/>
      <c r="K336" s="298"/>
      <c r="L336" s="299"/>
      <c r="M336" s="299"/>
      <c r="N336" s="299"/>
      <c r="O336" s="299"/>
      <c r="P336" s="299"/>
      <c r="Q336" s="253"/>
      <c r="R336" s="300"/>
      <c r="S336" s="301"/>
      <c r="T336" s="302"/>
      <c r="U336" s="302"/>
      <c r="V336" s="303"/>
      <c r="W336" s="298"/>
      <c r="X336" s="304"/>
      <c r="Y336" s="298"/>
      <c r="Z336" s="242"/>
      <c r="AA336" s="60"/>
      <c r="AB336" s="243"/>
      <c r="AD336" s="123"/>
      <c r="AE336" s="123"/>
      <c r="AF336" s="123"/>
      <c r="AG336" s="123"/>
      <c r="AH336" s="123"/>
      <c r="AI336" s="123"/>
      <c r="AJ336" s="123"/>
      <c r="AK336" s="123"/>
    </row>
    <row r="337">
      <c r="A337" s="24"/>
      <c r="B337" s="260"/>
      <c r="C337" s="298"/>
      <c r="D337" s="298"/>
      <c r="E337" s="298"/>
      <c r="F337" s="298"/>
      <c r="G337" s="299"/>
      <c r="H337" s="298"/>
      <c r="I337" s="298"/>
      <c r="J337" s="298"/>
      <c r="K337" s="298"/>
      <c r="L337" s="299"/>
      <c r="M337" s="299"/>
      <c r="N337" s="299"/>
      <c r="O337" s="299"/>
      <c r="P337" s="299"/>
      <c r="Q337" s="253"/>
      <c r="R337" s="300"/>
      <c r="S337" s="301"/>
      <c r="T337" s="302"/>
      <c r="U337" s="302"/>
      <c r="V337" s="303"/>
      <c r="W337" s="298"/>
      <c r="X337" s="304"/>
      <c r="Y337" s="298"/>
      <c r="Z337" s="242"/>
      <c r="AA337" s="60"/>
      <c r="AB337" s="243"/>
      <c r="AD337" s="123"/>
      <c r="AE337" s="123"/>
      <c r="AF337" s="123"/>
      <c r="AG337" s="123"/>
      <c r="AH337" s="123"/>
      <c r="AI337" s="123"/>
      <c r="AJ337" s="123"/>
      <c r="AK337" s="123"/>
    </row>
    <row r="338">
      <c r="A338" s="24"/>
      <c r="B338" s="260"/>
      <c r="C338" s="298"/>
      <c r="D338" s="298"/>
      <c r="E338" s="298"/>
      <c r="F338" s="298"/>
      <c r="G338" s="299"/>
      <c r="H338" s="298"/>
      <c r="I338" s="298"/>
      <c r="J338" s="298"/>
      <c r="K338" s="298"/>
      <c r="L338" s="299"/>
      <c r="M338" s="299"/>
      <c r="N338" s="299"/>
      <c r="O338" s="299"/>
      <c r="P338" s="299"/>
      <c r="Q338" s="253"/>
      <c r="R338" s="300"/>
      <c r="S338" s="301"/>
      <c r="T338" s="302"/>
      <c r="U338" s="302"/>
      <c r="V338" s="303"/>
      <c r="W338" s="298"/>
      <c r="X338" s="304"/>
      <c r="Y338" s="298"/>
      <c r="Z338" s="242"/>
      <c r="AA338" s="60"/>
      <c r="AB338" s="243"/>
      <c r="AD338" s="123"/>
      <c r="AE338" s="123"/>
      <c r="AF338" s="123"/>
      <c r="AG338" s="123"/>
      <c r="AH338" s="123"/>
      <c r="AI338" s="123"/>
      <c r="AJ338" s="123"/>
      <c r="AK338" s="123"/>
    </row>
    <row r="339">
      <c r="A339" s="24"/>
      <c r="B339" s="260"/>
      <c r="C339" s="298"/>
      <c r="D339" s="298"/>
      <c r="E339" s="298"/>
      <c r="F339" s="298"/>
      <c r="G339" s="299"/>
      <c r="H339" s="298"/>
      <c r="I339" s="298"/>
      <c r="J339" s="298"/>
      <c r="K339" s="298"/>
      <c r="L339" s="299"/>
      <c r="M339" s="299"/>
      <c r="N339" s="299"/>
      <c r="O339" s="299"/>
      <c r="P339" s="299"/>
      <c r="Q339" s="253"/>
      <c r="R339" s="300"/>
      <c r="S339" s="301"/>
      <c r="T339" s="302"/>
      <c r="U339" s="302"/>
      <c r="V339" s="303"/>
      <c r="W339" s="298"/>
      <c r="X339" s="304"/>
      <c r="Y339" s="298"/>
      <c r="Z339" s="242"/>
      <c r="AA339" s="60"/>
      <c r="AB339" s="243"/>
      <c r="AD339" s="123"/>
      <c r="AE339" s="123"/>
      <c r="AF339" s="123"/>
      <c r="AG339" s="123"/>
      <c r="AH339" s="123"/>
      <c r="AI339" s="123"/>
      <c r="AJ339" s="123"/>
      <c r="AK339" s="123"/>
    </row>
    <row r="340">
      <c r="A340" s="24"/>
      <c r="B340" s="260"/>
      <c r="C340" s="298"/>
      <c r="D340" s="298"/>
      <c r="E340" s="298"/>
      <c r="F340" s="298"/>
      <c r="G340" s="299"/>
      <c r="H340" s="298"/>
      <c r="I340" s="298"/>
      <c r="J340" s="298"/>
      <c r="K340" s="298"/>
      <c r="L340" s="299"/>
      <c r="M340" s="299"/>
      <c r="N340" s="299"/>
      <c r="O340" s="299"/>
      <c r="P340" s="299"/>
      <c r="Q340" s="253"/>
      <c r="R340" s="300"/>
      <c r="S340" s="301"/>
      <c r="T340" s="301"/>
      <c r="U340" s="301"/>
      <c r="V340" s="305"/>
      <c r="W340" s="300"/>
      <c r="X340" s="306"/>
      <c r="Y340" s="319"/>
      <c r="Z340" s="242"/>
      <c r="AA340" s="60"/>
      <c r="AB340" s="243"/>
      <c r="AD340" s="123"/>
      <c r="AE340" s="123"/>
      <c r="AF340" s="123"/>
      <c r="AG340" s="123"/>
      <c r="AH340" s="123"/>
      <c r="AI340" s="123"/>
      <c r="AJ340" s="123"/>
      <c r="AK340" s="123"/>
    </row>
    <row r="341">
      <c r="A341" s="24"/>
      <c r="B341" s="260"/>
      <c r="C341" s="298"/>
      <c r="D341" s="298"/>
      <c r="E341" s="298"/>
      <c r="F341" s="298"/>
      <c r="G341" s="299"/>
      <c r="H341" s="298"/>
      <c r="I341" s="298"/>
      <c r="J341" s="298"/>
      <c r="K341" s="298"/>
      <c r="L341" s="299"/>
      <c r="M341" s="299"/>
      <c r="N341" s="299"/>
      <c r="O341" s="299"/>
      <c r="P341" s="299"/>
      <c r="Q341" s="253"/>
      <c r="R341" s="300"/>
      <c r="S341" s="301"/>
      <c r="T341" s="302"/>
      <c r="U341" s="302"/>
      <c r="V341" s="303"/>
      <c r="W341" s="298"/>
      <c r="X341" s="304"/>
      <c r="Y341" s="298"/>
      <c r="Z341" s="242"/>
      <c r="AA341" s="60"/>
      <c r="AB341" s="243"/>
      <c r="AD341" s="123"/>
      <c r="AE341" s="123"/>
      <c r="AF341" s="123"/>
      <c r="AG341" s="123"/>
      <c r="AH341" s="123"/>
      <c r="AI341" s="123"/>
      <c r="AJ341" s="123"/>
      <c r="AK341" s="123"/>
    </row>
    <row r="342">
      <c r="A342" s="24"/>
      <c r="B342" s="260"/>
      <c r="C342" s="298"/>
      <c r="D342" s="298"/>
      <c r="E342" s="298"/>
      <c r="F342" s="298"/>
      <c r="G342" s="299"/>
      <c r="H342" s="298"/>
      <c r="I342" s="298"/>
      <c r="J342" s="298"/>
      <c r="K342" s="298"/>
      <c r="L342" s="299"/>
      <c r="M342" s="299"/>
      <c r="N342" s="299"/>
      <c r="O342" s="299"/>
      <c r="P342" s="299"/>
      <c r="Q342" s="253"/>
      <c r="R342" s="300"/>
      <c r="S342" s="301"/>
      <c r="T342" s="302"/>
      <c r="U342" s="302"/>
      <c r="V342" s="303"/>
      <c r="W342" s="298"/>
      <c r="X342" s="304"/>
      <c r="Y342" s="298"/>
      <c r="Z342" s="242"/>
      <c r="AA342" s="60"/>
      <c r="AB342" s="243"/>
      <c r="AD342" s="123"/>
      <c r="AE342" s="123"/>
      <c r="AF342" s="123"/>
      <c r="AG342" s="123"/>
      <c r="AH342" s="123"/>
      <c r="AI342" s="123"/>
      <c r="AJ342" s="123"/>
      <c r="AK342" s="123"/>
    </row>
    <row r="343">
      <c r="A343" s="132"/>
      <c r="B343" s="307"/>
      <c r="C343" s="308"/>
      <c r="D343" s="308"/>
      <c r="E343" s="308"/>
      <c r="F343" s="308"/>
      <c r="G343" s="309"/>
      <c r="H343" s="308"/>
      <c r="I343" s="308"/>
      <c r="J343" s="308"/>
      <c r="K343" s="308"/>
      <c r="L343" s="308"/>
      <c r="M343" s="308"/>
      <c r="N343" s="308"/>
      <c r="O343" s="308"/>
      <c r="P343" s="308"/>
      <c r="Q343" s="308"/>
      <c r="R343" s="308"/>
      <c r="S343" s="308"/>
      <c r="T343" s="308"/>
      <c r="U343" s="308"/>
      <c r="V343" s="310"/>
      <c r="W343" s="308"/>
      <c r="X343" s="311"/>
      <c r="Y343" s="312" t="s">
        <v>206</v>
      </c>
      <c r="Z343" s="242"/>
      <c r="AA343" s="60"/>
      <c r="AB343" s="243"/>
      <c r="AD343" s="123"/>
      <c r="AE343" s="123"/>
      <c r="AF343" s="123"/>
      <c r="AG343" s="123"/>
      <c r="AH343" s="123"/>
      <c r="AI343" s="123"/>
      <c r="AJ343" s="123"/>
      <c r="AK343" s="123"/>
    </row>
    <row r="344">
      <c r="A344" s="24"/>
      <c r="B344" s="260"/>
      <c r="C344" s="298"/>
      <c r="D344" s="298"/>
      <c r="E344" s="298"/>
      <c r="F344" s="298"/>
      <c r="G344" s="299"/>
      <c r="H344" s="298"/>
      <c r="I344" s="298"/>
      <c r="J344" s="298"/>
      <c r="K344" s="298"/>
      <c r="L344" s="299"/>
      <c r="M344" s="299"/>
      <c r="N344" s="299"/>
      <c r="O344" s="299"/>
      <c r="P344" s="299"/>
      <c r="Q344" s="253"/>
      <c r="R344" s="300"/>
      <c r="S344" s="301"/>
      <c r="T344" s="302"/>
      <c r="U344" s="302"/>
      <c r="V344" s="303"/>
      <c r="W344" s="298"/>
      <c r="X344" s="304"/>
      <c r="Y344" s="298"/>
      <c r="Z344" s="242"/>
      <c r="AA344" s="60"/>
      <c r="AB344" s="243"/>
      <c r="AD344" s="123"/>
      <c r="AE344" s="123"/>
      <c r="AF344" s="123"/>
      <c r="AG344" s="123"/>
      <c r="AH344" s="123"/>
      <c r="AI344" s="123"/>
      <c r="AJ344" s="123"/>
      <c r="AK344" s="123"/>
    </row>
    <row r="345">
      <c r="A345" s="24"/>
      <c r="B345" s="260"/>
      <c r="C345" s="298"/>
      <c r="D345" s="298"/>
      <c r="E345" s="298"/>
      <c r="F345" s="298"/>
      <c r="G345" s="299"/>
      <c r="H345" s="298"/>
      <c r="I345" s="298"/>
      <c r="J345" s="298"/>
      <c r="K345" s="298"/>
      <c r="L345" s="299"/>
      <c r="M345" s="299"/>
      <c r="N345" s="299"/>
      <c r="O345" s="299"/>
      <c r="P345" s="299"/>
      <c r="Q345" s="253"/>
      <c r="R345" s="300"/>
      <c r="S345" s="301"/>
      <c r="T345" s="302"/>
      <c r="U345" s="302"/>
      <c r="V345" s="303"/>
      <c r="W345" s="298"/>
      <c r="X345" s="304"/>
      <c r="Y345" s="298"/>
      <c r="Z345" s="242"/>
      <c r="AA345" s="60"/>
      <c r="AB345" s="243"/>
      <c r="AD345" s="123"/>
      <c r="AE345" s="123"/>
      <c r="AF345" s="123"/>
      <c r="AG345" s="123"/>
      <c r="AH345" s="123"/>
      <c r="AI345" s="123"/>
      <c r="AJ345" s="123"/>
      <c r="AK345" s="123"/>
    </row>
    <row r="346">
      <c r="A346" s="24"/>
      <c r="B346" s="260"/>
      <c r="C346" s="298"/>
      <c r="D346" s="298"/>
      <c r="E346" s="298"/>
      <c r="F346" s="298"/>
      <c r="G346" s="299"/>
      <c r="H346" s="298"/>
      <c r="I346" s="298"/>
      <c r="J346" s="298"/>
      <c r="K346" s="298"/>
      <c r="L346" s="299"/>
      <c r="M346" s="299"/>
      <c r="N346" s="299"/>
      <c r="O346" s="299"/>
      <c r="P346" s="299"/>
      <c r="Q346" s="253"/>
      <c r="R346" s="300"/>
      <c r="S346" s="301"/>
      <c r="T346" s="302"/>
      <c r="U346" s="302"/>
      <c r="V346" s="303"/>
      <c r="W346" s="298"/>
      <c r="X346" s="304"/>
      <c r="Y346" s="298"/>
      <c r="Z346" s="242"/>
      <c r="AA346" s="60"/>
      <c r="AB346" s="243"/>
      <c r="AD346" s="123"/>
      <c r="AE346" s="123"/>
      <c r="AF346" s="123"/>
      <c r="AG346" s="123"/>
      <c r="AH346" s="123"/>
      <c r="AI346" s="123"/>
      <c r="AJ346" s="123"/>
      <c r="AK346" s="123"/>
    </row>
    <row r="347">
      <c r="A347" s="24"/>
      <c r="B347" s="260"/>
      <c r="C347" s="298"/>
      <c r="D347" s="298"/>
      <c r="E347" s="298"/>
      <c r="F347" s="298"/>
      <c r="G347" s="299"/>
      <c r="H347" s="298"/>
      <c r="I347" s="298"/>
      <c r="J347" s="298"/>
      <c r="K347" s="298"/>
      <c r="L347" s="299"/>
      <c r="M347" s="299"/>
      <c r="N347" s="299"/>
      <c r="O347" s="299"/>
      <c r="P347" s="299"/>
      <c r="Q347" s="253"/>
      <c r="R347" s="298"/>
      <c r="S347" s="299"/>
      <c r="T347" s="299"/>
      <c r="U347" s="299"/>
      <c r="V347" s="303"/>
      <c r="W347" s="298"/>
      <c r="X347" s="304"/>
      <c r="Y347" s="298"/>
      <c r="Z347" s="242"/>
      <c r="AA347" s="60"/>
      <c r="AB347" s="243"/>
      <c r="AD347" s="123"/>
      <c r="AE347" s="123"/>
      <c r="AF347" s="123"/>
      <c r="AG347" s="123"/>
      <c r="AH347" s="123"/>
      <c r="AI347" s="123"/>
      <c r="AJ347" s="123"/>
      <c r="AK347" s="123"/>
    </row>
    <row r="348">
      <c r="A348" s="24"/>
      <c r="B348" s="314"/>
      <c r="C348" s="315"/>
      <c r="D348" s="315"/>
      <c r="E348" s="298"/>
      <c r="F348" s="315"/>
      <c r="G348" s="299"/>
      <c r="H348" s="315"/>
      <c r="I348" s="315"/>
      <c r="J348" s="298"/>
      <c r="K348" s="315"/>
      <c r="L348" s="299"/>
      <c r="M348" s="299"/>
      <c r="N348" s="299"/>
      <c r="O348" s="299"/>
      <c r="P348" s="299"/>
      <c r="Q348" s="253"/>
      <c r="R348" s="313"/>
      <c r="S348" s="301"/>
      <c r="T348" s="302"/>
      <c r="U348" s="302"/>
      <c r="V348" s="317"/>
      <c r="W348" s="315"/>
      <c r="X348" s="318"/>
      <c r="Y348" s="315"/>
      <c r="Z348" s="242"/>
      <c r="AA348" s="60"/>
      <c r="AB348" s="243"/>
      <c r="AD348" s="123"/>
      <c r="AE348" s="123"/>
      <c r="AF348" s="123"/>
      <c r="AG348" s="123"/>
      <c r="AH348" s="123"/>
      <c r="AI348" s="123"/>
      <c r="AJ348" s="123"/>
      <c r="AK348" s="123"/>
    </row>
    <row r="349">
      <c r="A349" s="24"/>
      <c r="B349" s="260"/>
      <c r="C349" s="298"/>
      <c r="D349" s="298"/>
      <c r="E349" s="298"/>
      <c r="F349" s="298"/>
      <c r="G349" s="299"/>
      <c r="H349" s="298"/>
      <c r="I349" s="298"/>
      <c r="J349" s="298"/>
      <c r="K349" s="298"/>
      <c r="L349" s="302"/>
      <c r="M349" s="302"/>
      <c r="N349" s="302"/>
      <c r="O349" s="302"/>
      <c r="P349" s="302"/>
      <c r="Q349" s="253"/>
      <c r="R349" s="313"/>
      <c r="S349" s="316"/>
      <c r="T349" s="302"/>
      <c r="U349" s="302"/>
      <c r="V349" s="303"/>
      <c r="W349" s="298"/>
      <c r="X349" s="304"/>
      <c r="Y349" s="298"/>
      <c r="Z349" s="242"/>
      <c r="AA349" s="60"/>
      <c r="AB349" s="243"/>
      <c r="AD349" s="123"/>
      <c r="AE349" s="123"/>
      <c r="AF349" s="123"/>
      <c r="AG349" s="123"/>
      <c r="AH349" s="123"/>
      <c r="AI349" s="123"/>
      <c r="AJ349" s="123"/>
      <c r="AK349" s="123"/>
    </row>
    <row r="350">
      <c r="A350" s="24"/>
      <c r="B350" s="260"/>
      <c r="C350" s="298"/>
      <c r="D350" s="298"/>
      <c r="E350" s="298"/>
      <c r="F350" s="298"/>
      <c r="G350" s="299"/>
      <c r="H350" s="298"/>
      <c r="I350" s="298"/>
      <c r="J350" s="298"/>
      <c r="K350" s="298"/>
      <c r="L350" s="299"/>
      <c r="M350" s="299"/>
      <c r="N350" s="299"/>
      <c r="O350" s="299"/>
      <c r="P350" s="299"/>
      <c r="Q350" s="253"/>
      <c r="R350" s="300"/>
      <c r="S350" s="301"/>
      <c r="T350" s="302"/>
      <c r="U350" s="302"/>
      <c r="V350" s="303"/>
      <c r="W350" s="298"/>
      <c r="X350" s="304"/>
      <c r="Y350" s="298"/>
      <c r="Z350" s="242"/>
      <c r="AA350" s="60"/>
      <c r="AB350" s="243"/>
      <c r="AD350" s="123"/>
      <c r="AE350" s="123"/>
      <c r="AF350" s="123"/>
      <c r="AG350" s="123"/>
      <c r="AH350" s="123"/>
      <c r="AI350" s="123"/>
      <c r="AJ350" s="123"/>
      <c r="AK350" s="123"/>
    </row>
    <row r="351">
      <c r="A351" s="24"/>
      <c r="B351" s="260"/>
      <c r="C351" s="298"/>
      <c r="D351" s="298"/>
      <c r="E351" s="298"/>
      <c r="F351" s="298"/>
      <c r="G351" s="299"/>
      <c r="H351" s="298"/>
      <c r="I351" s="298"/>
      <c r="J351" s="298"/>
      <c r="K351" s="298"/>
      <c r="L351" s="299"/>
      <c r="M351" s="299"/>
      <c r="N351" s="299"/>
      <c r="O351" s="299"/>
      <c r="P351" s="299"/>
      <c r="Q351" s="253"/>
      <c r="R351" s="300"/>
      <c r="S351" s="301"/>
      <c r="T351" s="302"/>
      <c r="U351" s="302"/>
      <c r="V351" s="303"/>
      <c r="W351" s="298"/>
      <c r="X351" s="304"/>
      <c r="Y351" s="298"/>
      <c r="Z351" s="242"/>
      <c r="AA351" s="60"/>
      <c r="AB351" s="243"/>
      <c r="AD351" s="123"/>
      <c r="AE351" s="123"/>
      <c r="AF351" s="123"/>
      <c r="AG351" s="123"/>
      <c r="AH351" s="123"/>
      <c r="AI351" s="123"/>
      <c r="AJ351" s="123"/>
      <c r="AK351" s="123"/>
    </row>
    <row r="352">
      <c r="A352" s="24"/>
      <c r="B352" s="260"/>
      <c r="C352" s="298"/>
      <c r="D352" s="298"/>
      <c r="E352" s="298"/>
      <c r="F352" s="298"/>
      <c r="G352" s="299"/>
      <c r="H352" s="298"/>
      <c r="I352" s="298"/>
      <c r="J352" s="298"/>
      <c r="K352" s="298"/>
      <c r="L352" s="299"/>
      <c r="M352" s="299"/>
      <c r="N352" s="299"/>
      <c r="O352" s="299"/>
      <c r="P352" s="299"/>
      <c r="Q352" s="253"/>
      <c r="R352" s="300"/>
      <c r="S352" s="301"/>
      <c r="T352" s="302"/>
      <c r="U352" s="302"/>
      <c r="V352" s="303"/>
      <c r="W352" s="298"/>
      <c r="X352" s="304"/>
      <c r="Y352" s="298"/>
      <c r="Z352" s="242"/>
      <c r="AA352" s="60"/>
      <c r="AB352" s="243"/>
      <c r="AD352" s="123"/>
      <c r="AE352" s="123"/>
      <c r="AF352" s="123"/>
      <c r="AG352" s="123"/>
      <c r="AH352" s="123"/>
      <c r="AI352" s="123"/>
      <c r="AJ352" s="123"/>
      <c r="AK352" s="123"/>
    </row>
    <row r="353">
      <c r="A353" s="24"/>
      <c r="B353" s="260"/>
      <c r="C353" s="298"/>
      <c r="D353" s="298"/>
      <c r="E353" s="298"/>
      <c r="F353" s="298"/>
      <c r="G353" s="299"/>
      <c r="H353" s="298"/>
      <c r="I353" s="298"/>
      <c r="J353" s="298"/>
      <c r="K353" s="298"/>
      <c r="L353" s="298"/>
      <c r="M353" s="298"/>
      <c r="N353" s="298"/>
      <c r="O353" s="298"/>
      <c r="P353" s="298"/>
      <c r="Q353" s="253"/>
      <c r="R353" s="300"/>
      <c r="S353" s="300"/>
      <c r="T353" s="315"/>
      <c r="U353" s="315"/>
      <c r="V353" s="303"/>
      <c r="W353" s="298"/>
      <c r="X353" s="304"/>
      <c r="Y353" s="298"/>
      <c r="Z353" s="242"/>
      <c r="AA353" s="60"/>
      <c r="AB353" s="243"/>
      <c r="AD353" s="123"/>
      <c r="AE353" s="123"/>
      <c r="AF353" s="123"/>
      <c r="AG353" s="123"/>
      <c r="AH353" s="123"/>
      <c r="AI353" s="123"/>
      <c r="AJ353" s="123"/>
      <c r="AK353" s="123"/>
    </row>
    <row r="354">
      <c r="A354" s="132"/>
      <c r="B354" s="307"/>
      <c r="C354" s="308"/>
      <c r="D354" s="308"/>
      <c r="E354" s="308"/>
      <c r="F354" s="308"/>
      <c r="G354" s="309"/>
      <c r="H354" s="308"/>
      <c r="I354" s="308"/>
      <c r="J354" s="308"/>
      <c r="K354" s="308"/>
      <c r="L354" s="308"/>
      <c r="M354" s="308"/>
      <c r="N354" s="308"/>
      <c r="O354" s="308"/>
      <c r="P354" s="308"/>
      <c r="Q354" s="308"/>
      <c r="R354" s="308"/>
      <c r="S354" s="308"/>
      <c r="T354" s="308"/>
      <c r="U354" s="308"/>
      <c r="V354" s="310"/>
      <c r="W354" s="308"/>
      <c r="X354" s="311"/>
      <c r="Y354" s="312" t="s">
        <v>207</v>
      </c>
      <c r="Z354" s="242"/>
      <c r="AA354" s="60"/>
      <c r="AB354" s="243"/>
      <c r="AD354" s="123"/>
      <c r="AE354" s="123"/>
      <c r="AF354" s="123"/>
      <c r="AG354" s="123"/>
      <c r="AH354" s="123"/>
      <c r="AI354" s="123"/>
      <c r="AJ354" s="123"/>
      <c r="AK354" s="123"/>
    </row>
    <row r="355">
      <c r="A355" s="24"/>
      <c r="B355" s="24"/>
      <c r="C355" s="24"/>
      <c r="D355" s="24"/>
      <c r="E355" s="131"/>
      <c r="F355" s="24"/>
      <c r="G355" s="24"/>
      <c r="H355" s="24"/>
      <c r="I355" s="24"/>
      <c r="J355" s="24"/>
      <c r="K355" s="24"/>
      <c r="L355" s="24"/>
      <c r="M355" s="24"/>
      <c r="N355" s="24"/>
      <c r="O355" s="24"/>
      <c r="P355" s="24"/>
      <c r="Q355" s="253"/>
      <c r="R355" s="254"/>
      <c r="S355" s="255"/>
      <c r="T355" s="256"/>
      <c r="U355" s="27"/>
      <c r="V355" s="257"/>
      <c r="W355" s="258"/>
      <c r="X355" s="259"/>
      <c r="Y355" s="260"/>
      <c r="Z355" s="242"/>
      <c r="AA355" s="60"/>
      <c r="AB355" s="243"/>
      <c r="AD355" s="123"/>
      <c r="AE355" s="123"/>
      <c r="AF355" s="123"/>
      <c r="AG355" s="123"/>
      <c r="AH355" s="123"/>
      <c r="AI355" s="123"/>
      <c r="AJ355" s="123"/>
      <c r="AK355" s="123"/>
    </row>
    <row r="356">
      <c r="A356" s="24"/>
      <c r="B356" s="24"/>
      <c r="C356" s="24"/>
      <c r="D356" s="24"/>
      <c r="E356" s="131"/>
      <c r="F356" s="24"/>
      <c r="G356" s="24"/>
      <c r="H356" s="24"/>
      <c r="I356" s="24"/>
      <c r="J356" s="24"/>
      <c r="K356" s="24"/>
      <c r="L356" s="24"/>
      <c r="M356" s="24"/>
      <c r="N356" s="24"/>
      <c r="O356" s="24"/>
      <c r="P356" s="24"/>
      <c r="Q356" s="253"/>
      <c r="R356" s="254"/>
      <c r="S356" s="255"/>
      <c r="T356" s="256"/>
      <c r="U356" s="27"/>
      <c r="V356" s="257"/>
      <c r="W356" s="258"/>
      <c r="X356" s="261"/>
      <c r="Y356" s="258"/>
      <c r="Z356" s="242"/>
      <c r="AA356" s="60"/>
      <c r="AB356" s="243"/>
      <c r="AD356" s="123"/>
      <c r="AE356" s="123"/>
      <c r="AF356" s="123"/>
      <c r="AG356" s="123"/>
      <c r="AH356" s="123"/>
      <c r="AI356" s="123"/>
      <c r="AJ356" s="123"/>
      <c r="AK356" s="123"/>
    </row>
    <row r="357">
      <c r="A357" s="24"/>
      <c r="B357" s="24"/>
      <c r="C357" s="24"/>
      <c r="D357" s="24"/>
      <c r="E357" s="131"/>
      <c r="F357" s="24"/>
      <c r="G357" s="24"/>
      <c r="H357" s="24"/>
      <c r="I357" s="24"/>
      <c r="J357" s="24"/>
      <c r="K357" s="24"/>
      <c r="L357" s="24"/>
      <c r="M357" s="24"/>
      <c r="N357" s="24"/>
      <c r="O357" s="24"/>
      <c r="P357" s="24"/>
      <c r="Q357" s="253"/>
      <c r="R357" s="254"/>
      <c r="S357" s="255"/>
      <c r="T357" s="256"/>
      <c r="U357" s="27"/>
      <c r="V357" s="257"/>
      <c r="W357" s="258"/>
      <c r="X357" s="261"/>
      <c r="Y357" s="258"/>
      <c r="Z357" s="242"/>
      <c r="AA357" s="60"/>
      <c r="AB357" s="243"/>
      <c r="AD357" s="123"/>
      <c r="AE357" s="123"/>
      <c r="AF357" s="123"/>
      <c r="AG357" s="123"/>
      <c r="AH357" s="123"/>
      <c r="AI357" s="123"/>
      <c r="AJ357" s="123"/>
      <c r="AK357" s="123"/>
    </row>
    <row r="358">
      <c r="A358" s="24"/>
      <c r="B358" s="24"/>
      <c r="C358" s="24"/>
      <c r="D358" s="24"/>
      <c r="E358" s="131"/>
      <c r="F358" s="24"/>
      <c r="G358" s="24"/>
      <c r="H358" s="24"/>
      <c r="I358" s="24"/>
      <c r="J358" s="24"/>
      <c r="K358" s="24"/>
      <c r="L358" s="24"/>
      <c r="M358" s="24"/>
      <c r="N358" s="24"/>
      <c r="O358" s="24"/>
      <c r="P358" s="24"/>
      <c r="Q358" s="253"/>
      <c r="R358" s="254"/>
      <c r="S358" s="255"/>
      <c r="T358" s="256"/>
      <c r="U358" s="27"/>
      <c r="V358" s="257"/>
      <c r="W358" s="258"/>
      <c r="X358" s="261"/>
      <c r="Y358" s="258"/>
      <c r="Z358" s="242"/>
      <c r="AA358" s="60"/>
      <c r="AB358" s="243"/>
      <c r="AD358" s="123"/>
      <c r="AE358" s="123"/>
      <c r="AF358" s="123"/>
      <c r="AG358" s="123"/>
      <c r="AH358" s="123"/>
      <c r="AI358" s="123"/>
      <c r="AJ358" s="123"/>
      <c r="AK358" s="123"/>
    </row>
    <row r="359">
      <c r="A359" s="24"/>
      <c r="B359" s="24"/>
      <c r="C359" s="24"/>
      <c r="D359" s="24"/>
      <c r="E359" s="131"/>
      <c r="F359" s="24"/>
      <c r="G359" s="24"/>
      <c r="H359" s="24"/>
      <c r="I359" s="24"/>
      <c r="J359" s="24"/>
      <c r="K359" s="24"/>
      <c r="L359" s="24"/>
      <c r="M359" s="24"/>
      <c r="N359" s="24"/>
      <c r="O359" s="24"/>
      <c r="P359" s="24"/>
      <c r="Q359" s="253"/>
      <c r="R359" s="254"/>
      <c r="S359" s="255"/>
      <c r="T359" s="256"/>
      <c r="U359" s="27"/>
      <c r="V359" s="257"/>
      <c r="W359" s="258"/>
      <c r="X359" s="261"/>
      <c r="Y359" s="258"/>
      <c r="Z359" s="242"/>
      <c r="AA359" s="60"/>
      <c r="AB359" s="243"/>
      <c r="AD359" s="123"/>
      <c r="AE359" s="123"/>
      <c r="AF359" s="123"/>
      <c r="AG359" s="123"/>
      <c r="AH359" s="123"/>
      <c r="AI359" s="123"/>
      <c r="AJ359" s="123"/>
      <c r="AK359" s="123"/>
    </row>
    <row r="360">
      <c r="A360" s="24"/>
      <c r="B360" s="24"/>
      <c r="C360" s="24"/>
      <c r="D360" s="24"/>
      <c r="E360" s="131"/>
      <c r="F360" s="24"/>
      <c r="G360" s="24"/>
      <c r="H360" s="24"/>
      <c r="I360" s="24"/>
      <c r="J360" s="24"/>
      <c r="K360" s="24"/>
      <c r="L360" s="24"/>
      <c r="M360" s="24"/>
      <c r="N360" s="24"/>
      <c r="O360" s="24"/>
      <c r="P360" s="24"/>
      <c r="Q360" s="253"/>
      <c r="R360" s="254"/>
      <c r="S360" s="255"/>
      <c r="T360" s="256"/>
      <c r="U360" s="27"/>
      <c r="V360" s="257"/>
      <c r="W360" s="258"/>
      <c r="X360" s="261"/>
      <c r="Y360" s="258"/>
      <c r="Z360" s="242"/>
      <c r="AA360" s="60"/>
      <c r="AB360" s="243"/>
      <c r="AD360" s="123"/>
      <c r="AE360" s="123"/>
      <c r="AF360" s="123"/>
      <c r="AG360" s="123"/>
      <c r="AH360" s="123"/>
      <c r="AI360" s="123"/>
      <c r="AJ360" s="123"/>
      <c r="AK360" s="123"/>
    </row>
    <row r="361">
      <c r="A361" s="24"/>
      <c r="B361" s="24"/>
      <c r="C361" s="24"/>
      <c r="D361" s="24"/>
      <c r="E361" s="131"/>
      <c r="F361" s="24"/>
      <c r="G361" s="24"/>
      <c r="H361" s="24"/>
      <c r="I361" s="24"/>
      <c r="J361" s="24"/>
      <c r="K361" s="24"/>
      <c r="L361" s="24"/>
      <c r="M361" s="24"/>
      <c r="N361" s="24"/>
      <c r="O361" s="24"/>
      <c r="P361" s="24"/>
      <c r="Q361" s="253"/>
      <c r="R361" s="254"/>
      <c r="S361" s="255"/>
      <c r="T361" s="256"/>
      <c r="U361" s="27"/>
      <c r="V361" s="257"/>
      <c r="W361" s="258"/>
      <c r="X361" s="261"/>
      <c r="Y361" s="258"/>
      <c r="Z361" s="242"/>
      <c r="AA361" s="60"/>
      <c r="AB361" s="243"/>
      <c r="AD361" s="123"/>
      <c r="AE361" s="123"/>
      <c r="AF361" s="123"/>
      <c r="AG361" s="123"/>
      <c r="AH361" s="123"/>
      <c r="AI361" s="123"/>
      <c r="AJ361" s="123"/>
      <c r="AK361" s="123"/>
    </row>
    <row r="362">
      <c r="A362" s="24"/>
      <c r="B362" s="24"/>
      <c r="C362" s="24"/>
      <c r="D362" s="24"/>
      <c r="E362" s="131"/>
      <c r="F362" s="24"/>
      <c r="G362" s="24"/>
      <c r="H362" s="24"/>
      <c r="I362" s="24"/>
      <c r="J362" s="24"/>
      <c r="K362" s="24"/>
      <c r="L362" s="24"/>
      <c r="M362" s="24"/>
      <c r="N362" s="24"/>
      <c r="O362" s="24"/>
      <c r="P362" s="24"/>
      <c r="Q362" s="253"/>
      <c r="R362" s="254"/>
      <c r="S362" s="255"/>
      <c r="T362" s="256"/>
      <c r="U362" s="27"/>
      <c r="V362" s="257"/>
      <c r="W362" s="258"/>
      <c r="X362" s="261"/>
      <c r="Y362" s="258"/>
      <c r="Z362" s="242"/>
      <c r="AA362" s="60"/>
      <c r="AB362" s="243"/>
      <c r="AD362" s="123"/>
      <c r="AE362" s="123"/>
      <c r="AF362" s="123"/>
      <c r="AG362" s="123"/>
      <c r="AH362" s="123"/>
      <c r="AI362" s="123"/>
      <c r="AJ362" s="123"/>
      <c r="AK362" s="123"/>
    </row>
    <row r="363">
      <c r="A363" s="24"/>
      <c r="B363" s="24"/>
      <c r="C363" s="24"/>
      <c r="D363" s="24"/>
      <c r="E363" s="131"/>
      <c r="F363" s="24"/>
      <c r="G363" s="24"/>
      <c r="H363" s="24"/>
      <c r="I363" s="24"/>
      <c r="J363" s="24"/>
      <c r="K363" s="24"/>
      <c r="L363" s="24"/>
      <c r="M363" s="24"/>
      <c r="N363" s="24"/>
      <c r="O363" s="24"/>
      <c r="P363" s="24"/>
      <c r="Q363" s="253"/>
      <c r="R363" s="254"/>
      <c r="S363" s="255"/>
      <c r="T363" s="256"/>
      <c r="U363" s="27"/>
      <c r="V363" s="257"/>
      <c r="W363" s="258"/>
      <c r="X363" s="261"/>
      <c r="Y363" s="258"/>
      <c r="Z363" s="242"/>
      <c r="AA363" s="60"/>
      <c r="AB363" s="243"/>
      <c r="AD363" s="123"/>
      <c r="AE363" s="123"/>
      <c r="AF363" s="123"/>
      <c r="AG363" s="123"/>
      <c r="AH363" s="123"/>
      <c r="AI363" s="123"/>
      <c r="AJ363" s="123"/>
      <c r="AK363" s="123"/>
    </row>
    <row r="364">
      <c r="A364" s="24"/>
      <c r="B364" s="24"/>
      <c r="C364" s="24"/>
      <c r="D364" s="24"/>
      <c r="E364" s="131"/>
      <c r="F364" s="24"/>
      <c r="G364" s="24"/>
      <c r="H364" s="24"/>
      <c r="I364" s="24"/>
      <c r="J364" s="24"/>
      <c r="K364" s="24"/>
      <c r="L364" s="24"/>
      <c r="M364" s="24"/>
      <c r="N364" s="24"/>
      <c r="O364" s="24"/>
      <c r="P364" s="24"/>
      <c r="Q364" s="253"/>
      <c r="R364" s="254"/>
      <c r="S364" s="255"/>
      <c r="T364" s="256"/>
      <c r="U364" s="27"/>
      <c r="V364" s="257"/>
      <c r="W364" s="258"/>
      <c r="X364" s="261"/>
      <c r="Y364" s="258"/>
      <c r="Z364" s="242"/>
      <c r="AA364" s="60"/>
      <c r="AB364" s="243"/>
      <c r="AD364" s="123"/>
      <c r="AE364" s="123"/>
      <c r="AF364" s="123"/>
      <c r="AG364" s="123"/>
      <c r="AH364" s="123"/>
      <c r="AI364" s="123"/>
      <c r="AJ364" s="123"/>
      <c r="AK364" s="123"/>
    </row>
    <row r="365">
      <c r="A365" s="132"/>
      <c r="B365" s="132"/>
      <c r="C365" s="132"/>
      <c r="D365" s="132"/>
      <c r="E365" s="262"/>
      <c r="F365" s="132"/>
      <c r="G365" s="309"/>
      <c r="H365" s="132"/>
      <c r="I365" s="132"/>
      <c r="J365" s="132"/>
      <c r="K365" s="132"/>
      <c r="L365" s="132"/>
      <c r="M365" s="132"/>
      <c r="N365" s="132"/>
      <c r="O365" s="132"/>
      <c r="P365" s="132"/>
      <c r="Q365" s="263"/>
      <c r="R365" s="264"/>
      <c r="S365" s="265"/>
      <c r="T365" s="265"/>
      <c r="U365" s="265"/>
      <c r="V365" s="266"/>
      <c r="W365" s="132"/>
      <c r="X365" s="267"/>
      <c r="Y365" s="132" t="s">
        <v>206</v>
      </c>
      <c r="Z365" s="242"/>
      <c r="AA365" s="60"/>
      <c r="AB365" s="243"/>
      <c r="AD365" s="123"/>
      <c r="AE365" s="123"/>
      <c r="AF365" s="123"/>
      <c r="AG365" s="123"/>
      <c r="AH365" s="123"/>
      <c r="AI365" s="123"/>
      <c r="AJ365" s="123"/>
      <c r="AK365" s="123"/>
    </row>
    <row r="366">
      <c r="A366" s="24"/>
      <c r="B366" s="24"/>
      <c r="C366" s="24"/>
      <c r="D366" s="24"/>
      <c r="E366" s="131"/>
      <c r="F366" s="24"/>
      <c r="G366" s="24"/>
      <c r="H366" s="24"/>
      <c r="I366" s="24"/>
      <c r="J366" s="24"/>
      <c r="K366" s="24"/>
      <c r="L366" s="24"/>
      <c r="M366" s="24"/>
      <c r="N366" s="24"/>
      <c r="O366" s="24"/>
      <c r="P366" s="24"/>
      <c r="Q366" s="253"/>
      <c r="R366" s="254"/>
      <c r="S366" s="255"/>
      <c r="T366" s="256"/>
      <c r="U366" s="27"/>
      <c r="V366" s="257"/>
      <c r="W366" s="258"/>
      <c r="X366" s="261"/>
      <c r="Y366" s="258"/>
      <c r="Z366" s="242"/>
      <c r="AA366" s="60"/>
      <c r="AB366" s="243"/>
      <c r="AD366" s="123"/>
      <c r="AE366" s="123"/>
      <c r="AF366" s="123"/>
      <c r="AG366" s="123"/>
      <c r="AH366" s="123"/>
      <c r="AI366" s="123"/>
      <c r="AJ366" s="123"/>
      <c r="AK366" s="123"/>
    </row>
    <row r="367">
      <c r="A367" s="24"/>
      <c r="B367" s="24"/>
      <c r="C367" s="24"/>
      <c r="D367" s="24"/>
      <c r="E367" s="131"/>
      <c r="F367" s="24"/>
      <c r="G367" s="24"/>
      <c r="H367" s="24"/>
      <c r="I367" s="24"/>
      <c r="J367" s="24"/>
      <c r="K367" s="24"/>
      <c r="L367" s="24"/>
      <c r="M367" s="24"/>
      <c r="N367" s="24"/>
      <c r="O367" s="24"/>
      <c r="P367" s="24"/>
      <c r="Q367" s="253"/>
      <c r="R367" s="254"/>
      <c r="S367" s="255"/>
      <c r="T367" s="256"/>
      <c r="U367" s="27"/>
      <c r="V367" s="257"/>
      <c r="W367" s="258"/>
      <c r="X367" s="261"/>
      <c r="Y367" s="258"/>
      <c r="Z367" s="242"/>
      <c r="AA367" s="60"/>
      <c r="AB367" s="243"/>
      <c r="AD367" s="123"/>
      <c r="AE367" s="123"/>
      <c r="AF367" s="123"/>
      <c r="AG367" s="123"/>
      <c r="AH367" s="123"/>
      <c r="AI367" s="123"/>
      <c r="AJ367" s="123"/>
      <c r="AK367" s="123"/>
    </row>
    <row r="368">
      <c r="A368" s="24"/>
      <c r="B368" s="24"/>
      <c r="C368" s="24"/>
      <c r="D368" s="24"/>
      <c r="E368" s="131"/>
      <c r="F368" s="24"/>
      <c r="G368" s="24"/>
      <c r="H368" s="24"/>
      <c r="I368" s="24"/>
      <c r="J368" s="24"/>
      <c r="K368" s="24"/>
      <c r="L368" s="24"/>
      <c r="M368" s="24"/>
      <c r="N368" s="24"/>
      <c r="O368" s="24"/>
      <c r="P368" s="24"/>
      <c r="Q368" s="253"/>
      <c r="R368" s="254"/>
      <c r="S368" s="255"/>
      <c r="T368" s="256"/>
      <c r="U368" s="27"/>
      <c r="V368" s="257"/>
      <c r="W368" s="258"/>
      <c r="X368" s="261"/>
      <c r="Y368" s="258"/>
      <c r="Z368" s="242"/>
      <c r="AA368" s="60"/>
      <c r="AB368" s="243"/>
      <c r="AD368" s="123"/>
      <c r="AE368" s="123"/>
      <c r="AF368" s="123"/>
      <c r="AG368" s="123"/>
      <c r="AH368" s="123"/>
      <c r="AI368" s="123"/>
      <c r="AJ368" s="123"/>
      <c r="AK368" s="123"/>
    </row>
    <row r="369">
      <c r="A369" s="24"/>
      <c r="B369" s="24"/>
      <c r="C369" s="24"/>
      <c r="D369" s="24"/>
      <c r="E369" s="131"/>
      <c r="F369" s="24"/>
      <c r="G369" s="24"/>
      <c r="H369" s="24"/>
      <c r="I369" s="24"/>
      <c r="J369" s="24"/>
      <c r="K369" s="24"/>
      <c r="L369" s="24"/>
      <c r="M369" s="24"/>
      <c r="N369" s="24"/>
      <c r="O369" s="24"/>
      <c r="P369" s="24"/>
      <c r="Q369" s="253"/>
      <c r="R369" s="254"/>
      <c r="S369" s="255"/>
      <c r="T369" s="256"/>
      <c r="U369" s="27"/>
      <c r="V369" s="257"/>
      <c r="W369" s="258"/>
      <c r="X369" s="261"/>
      <c r="Y369" s="258"/>
      <c r="Z369" s="242"/>
      <c r="AA369" s="60"/>
      <c r="AB369" s="243"/>
      <c r="AD369" s="123"/>
      <c r="AE369" s="123"/>
      <c r="AF369" s="123"/>
      <c r="AG369" s="123"/>
      <c r="AH369" s="123"/>
      <c r="AI369" s="123"/>
      <c r="AJ369" s="123"/>
      <c r="AK369" s="123"/>
    </row>
    <row r="370">
      <c r="A370" s="24"/>
      <c r="B370" s="27"/>
      <c r="C370" s="27"/>
      <c r="D370" s="27"/>
      <c r="E370" s="131"/>
      <c r="F370" s="27"/>
      <c r="G370" s="24"/>
      <c r="H370" s="27"/>
      <c r="I370" s="27"/>
      <c r="J370" s="27"/>
      <c r="K370" s="27"/>
      <c r="L370" s="27"/>
      <c r="M370" s="27"/>
      <c r="N370" s="27"/>
      <c r="O370" s="27"/>
      <c r="P370" s="27"/>
      <c r="Q370" s="253"/>
      <c r="R370" s="268"/>
      <c r="S370" s="33"/>
      <c r="T370" s="33"/>
      <c r="U370" s="33"/>
      <c r="V370" s="269"/>
      <c r="W370" s="27"/>
      <c r="X370" s="270"/>
      <c r="Y370" s="27"/>
      <c r="Z370" s="242"/>
      <c r="AA370" s="60"/>
      <c r="AB370" s="243"/>
      <c r="AD370" s="123"/>
      <c r="AE370" s="123"/>
      <c r="AF370" s="123"/>
      <c r="AG370" s="123"/>
      <c r="AH370" s="123"/>
      <c r="AI370" s="123"/>
      <c r="AJ370" s="123"/>
      <c r="AK370" s="123"/>
    </row>
    <row r="371">
      <c r="A371" s="24"/>
      <c r="B371" s="24"/>
      <c r="C371" s="24"/>
      <c r="D371" s="24"/>
      <c r="E371" s="131"/>
      <c r="F371" s="24"/>
      <c r="G371" s="24"/>
      <c r="H371" s="24"/>
      <c r="I371" s="24"/>
      <c r="J371" s="24"/>
      <c r="K371" s="24"/>
      <c r="L371" s="24"/>
      <c r="M371" s="24"/>
      <c r="N371" s="24"/>
      <c r="O371" s="24"/>
      <c r="P371" s="24"/>
      <c r="Q371" s="253"/>
      <c r="R371" s="254"/>
      <c r="S371" s="255"/>
      <c r="T371" s="256"/>
      <c r="U371" s="27"/>
      <c r="V371" s="257"/>
      <c r="W371" s="258"/>
      <c r="X371" s="261"/>
      <c r="Y371" s="258"/>
      <c r="Z371" s="242"/>
      <c r="AA371" s="60"/>
      <c r="AB371" s="243"/>
      <c r="AD371" s="123"/>
      <c r="AE371" s="123"/>
      <c r="AF371" s="123"/>
      <c r="AG371" s="123"/>
      <c r="AH371" s="123"/>
      <c r="AI371" s="123"/>
      <c r="AJ371" s="123"/>
      <c r="AK371" s="123"/>
    </row>
    <row r="372">
      <c r="A372" s="24"/>
      <c r="B372" s="24"/>
      <c r="C372" s="24"/>
      <c r="D372" s="24"/>
      <c r="E372" s="131"/>
      <c r="F372" s="24"/>
      <c r="G372" s="24"/>
      <c r="H372" s="24"/>
      <c r="I372" s="24"/>
      <c r="J372" s="24"/>
      <c r="K372" s="24"/>
      <c r="L372" s="24"/>
      <c r="M372" s="24"/>
      <c r="N372" s="24"/>
      <c r="O372" s="24"/>
      <c r="P372" s="24"/>
      <c r="Q372" s="253"/>
      <c r="R372" s="254"/>
      <c r="S372" s="255"/>
      <c r="T372" s="256"/>
      <c r="U372" s="27"/>
      <c r="V372" s="257"/>
      <c r="W372" s="258"/>
      <c r="X372" s="261"/>
      <c r="Y372" s="258"/>
      <c r="Z372" s="242"/>
      <c r="AA372" s="60"/>
      <c r="AB372" s="243"/>
      <c r="AD372" s="123"/>
      <c r="AE372" s="123"/>
      <c r="AF372" s="123"/>
      <c r="AG372" s="123"/>
      <c r="AH372" s="123"/>
      <c r="AI372" s="123"/>
      <c r="AJ372" s="123"/>
      <c r="AK372" s="123"/>
    </row>
    <row r="373">
      <c r="A373" s="24"/>
      <c r="B373" s="24"/>
      <c r="C373" s="24"/>
      <c r="D373" s="24"/>
      <c r="E373" s="131"/>
      <c r="F373" s="24"/>
      <c r="G373" s="24"/>
      <c r="H373" s="24"/>
      <c r="I373" s="24"/>
      <c r="J373" s="24"/>
      <c r="K373" s="24"/>
      <c r="L373" s="24"/>
      <c r="M373" s="24"/>
      <c r="N373" s="24"/>
      <c r="O373" s="24"/>
      <c r="P373" s="24"/>
      <c r="Q373" s="253"/>
      <c r="R373" s="254"/>
      <c r="S373" s="255"/>
      <c r="T373" s="256"/>
      <c r="U373" s="27"/>
      <c r="V373" s="257"/>
      <c r="W373" s="258"/>
      <c r="X373" s="261"/>
      <c r="Y373" s="258"/>
      <c r="Z373" s="242"/>
      <c r="AA373" s="60"/>
      <c r="AB373" s="243"/>
      <c r="AD373" s="123"/>
      <c r="AE373" s="123"/>
      <c r="AF373" s="123"/>
      <c r="AG373" s="123"/>
      <c r="AH373" s="123"/>
      <c r="AI373" s="123"/>
      <c r="AJ373" s="123"/>
      <c r="AK373" s="123"/>
    </row>
    <row r="374">
      <c r="A374" s="24"/>
      <c r="B374" s="24"/>
      <c r="C374" s="24"/>
      <c r="D374" s="24"/>
      <c r="E374" s="131"/>
      <c r="F374" s="24"/>
      <c r="G374" s="24"/>
      <c r="H374" s="24"/>
      <c r="I374" s="24"/>
      <c r="J374" s="24"/>
      <c r="K374" s="24"/>
      <c r="L374" s="24"/>
      <c r="M374" s="24"/>
      <c r="N374" s="24"/>
      <c r="O374" s="24"/>
      <c r="P374" s="24"/>
      <c r="Q374" s="253"/>
      <c r="R374" s="254"/>
      <c r="S374" s="255"/>
      <c r="T374" s="256"/>
      <c r="U374" s="27"/>
      <c r="V374" s="257"/>
      <c r="W374" s="258"/>
      <c r="X374" s="261"/>
      <c r="Y374" s="258"/>
      <c r="Z374" s="242"/>
      <c r="AA374" s="60"/>
      <c r="AB374" s="243"/>
      <c r="AD374" s="123"/>
      <c r="AE374" s="123"/>
      <c r="AF374" s="123"/>
      <c r="AG374" s="123"/>
      <c r="AH374" s="123"/>
      <c r="AI374" s="123"/>
      <c r="AJ374" s="123"/>
      <c r="AK374" s="123"/>
    </row>
    <row r="375">
      <c r="A375" s="24"/>
      <c r="B375" s="24"/>
      <c r="C375" s="24"/>
      <c r="D375" s="24"/>
      <c r="E375" s="131"/>
      <c r="F375" s="24"/>
      <c r="G375" s="24"/>
      <c r="H375" s="24"/>
      <c r="I375" s="24"/>
      <c r="J375" s="24"/>
      <c r="K375" s="24"/>
      <c r="L375" s="24"/>
      <c r="M375" s="24"/>
      <c r="N375" s="24"/>
      <c r="O375" s="24"/>
      <c r="P375" s="24"/>
      <c r="Q375" s="253"/>
      <c r="R375" s="254"/>
      <c r="S375" s="255"/>
      <c r="T375" s="256"/>
      <c r="U375" s="27"/>
      <c r="V375" s="257"/>
      <c r="W375" s="258"/>
      <c r="X375" s="261"/>
      <c r="Y375" s="258"/>
      <c r="Z375" s="242"/>
      <c r="AA375" s="60"/>
      <c r="AB375" s="243"/>
      <c r="AD375" s="123"/>
      <c r="AE375" s="123"/>
      <c r="AF375" s="123"/>
      <c r="AG375" s="123"/>
      <c r="AH375" s="123"/>
      <c r="AI375" s="123"/>
      <c r="AJ375" s="123"/>
      <c r="AK375" s="123"/>
    </row>
    <row r="376">
      <c r="A376" s="132"/>
      <c r="B376" s="132"/>
      <c r="C376" s="132"/>
      <c r="D376" s="132"/>
      <c r="E376" s="262"/>
      <c r="F376" s="132"/>
      <c r="G376" s="309"/>
      <c r="H376" s="132"/>
      <c r="I376" s="132"/>
      <c r="J376" s="132"/>
      <c r="K376" s="132"/>
      <c r="L376" s="263"/>
      <c r="M376" s="263"/>
      <c r="N376" s="263"/>
      <c r="O376" s="263"/>
      <c r="P376" s="263"/>
      <c r="Q376" s="263"/>
      <c r="R376" s="265"/>
      <c r="S376" s="265"/>
      <c r="T376" s="265"/>
      <c r="U376" s="265"/>
      <c r="V376" s="271"/>
      <c r="W376" s="263"/>
      <c r="X376" s="272"/>
      <c r="Y376" s="132" t="s">
        <v>207</v>
      </c>
      <c r="Z376" s="242"/>
      <c r="AA376" s="60"/>
      <c r="AB376" s="243"/>
      <c r="AD376" s="123"/>
      <c r="AE376" s="123"/>
      <c r="AF376" s="123"/>
      <c r="AG376" s="123"/>
      <c r="AH376" s="123"/>
      <c r="AI376" s="123"/>
      <c r="AJ376" s="123"/>
      <c r="AK376" s="123"/>
    </row>
    <row r="377">
      <c r="A377" s="24"/>
      <c r="B377" s="24"/>
      <c r="C377" s="24"/>
      <c r="D377" s="24"/>
      <c r="E377" s="131"/>
      <c r="F377" s="24"/>
      <c r="G377" s="24"/>
      <c r="H377" s="24"/>
      <c r="I377" s="24"/>
      <c r="J377" s="24"/>
      <c r="K377" s="24"/>
      <c r="L377" s="24"/>
      <c r="M377" s="24"/>
      <c r="N377" s="24"/>
      <c r="O377" s="24"/>
      <c r="P377" s="24"/>
      <c r="Q377" s="253"/>
      <c r="R377" s="254"/>
      <c r="S377" s="255"/>
      <c r="T377" s="256"/>
      <c r="U377" s="27"/>
      <c r="V377" s="257"/>
      <c r="W377" s="258"/>
      <c r="X377" s="273"/>
      <c r="Y377" s="260"/>
      <c r="Z377" s="242"/>
      <c r="AA377" s="60"/>
      <c r="AB377" s="243"/>
      <c r="AD377" s="123"/>
      <c r="AE377" s="123"/>
      <c r="AF377" s="123"/>
      <c r="AG377" s="123"/>
      <c r="AH377" s="123"/>
      <c r="AI377" s="123"/>
      <c r="AJ377" s="123"/>
      <c r="AK377" s="123"/>
    </row>
    <row r="378">
      <c r="A378" s="24"/>
      <c r="B378" s="24"/>
      <c r="C378" s="24"/>
      <c r="D378" s="24"/>
      <c r="E378" s="131"/>
      <c r="F378" s="24"/>
      <c r="G378" s="24"/>
      <c r="H378" s="24"/>
      <c r="I378" s="24"/>
      <c r="J378" s="24"/>
      <c r="K378" s="24"/>
      <c r="L378" s="24"/>
      <c r="M378" s="24"/>
      <c r="N378" s="24"/>
      <c r="O378" s="24"/>
      <c r="P378" s="24"/>
      <c r="Q378" s="253"/>
      <c r="R378" s="254"/>
      <c r="S378" s="255"/>
      <c r="T378" s="256"/>
      <c r="U378" s="27"/>
      <c r="V378" s="257"/>
      <c r="W378" s="258"/>
      <c r="X378" s="273"/>
      <c r="Y378" s="258"/>
      <c r="Z378" s="242"/>
      <c r="AA378" s="60"/>
      <c r="AB378" s="243"/>
      <c r="AD378" s="123"/>
      <c r="AE378" s="123"/>
      <c r="AF378" s="123"/>
      <c r="AG378" s="123"/>
      <c r="AH378" s="123"/>
      <c r="AI378" s="123"/>
      <c r="AJ378" s="123"/>
      <c r="AK378" s="123"/>
    </row>
    <row r="379">
      <c r="A379" s="24"/>
      <c r="B379" s="24"/>
      <c r="C379" s="24"/>
      <c r="D379" s="24"/>
      <c r="E379" s="131"/>
      <c r="F379" s="24"/>
      <c r="G379" s="24"/>
      <c r="H379" s="24"/>
      <c r="I379" s="24"/>
      <c r="J379" s="24"/>
      <c r="K379" s="24"/>
      <c r="L379" s="24"/>
      <c r="M379" s="24"/>
      <c r="N379" s="24"/>
      <c r="O379" s="24"/>
      <c r="P379" s="24"/>
      <c r="Q379" s="253"/>
      <c r="R379" s="254"/>
      <c r="S379" s="255"/>
      <c r="T379" s="256"/>
      <c r="U379" s="27"/>
      <c r="V379" s="257"/>
      <c r="W379" s="258"/>
      <c r="X379" s="273"/>
      <c r="Y379" s="258"/>
      <c r="Z379" s="242"/>
      <c r="AA379" s="60"/>
      <c r="AB379" s="243"/>
      <c r="AD379" s="123"/>
      <c r="AE379" s="123"/>
      <c r="AF379" s="123"/>
      <c r="AG379" s="123"/>
      <c r="AH379" s="123"/>
      <c r="AI379" s="123"/>
      <c r="AJ379" s="123"/>
      <c r="AK379" s="123"/>
    </row>
    <row r="380">
      <c r="A380" s="24"/>
      <c r="B380" s="24"/>
      <c r="C380" s="24"/>
      <c r="D380" s="24"/>
      <c r="E380" s="131"/>
      <c r="F380" s="24"/>
      <c r="G380" s="24"/>
      <c r="H380" s="24"/>
      <c r="I380" s="24"/>
      <c r="J380" s="24"/>
      <c r="K380" s="24"/>
      <c r="L380" s="24"/>
      <c r="M380" s="24"/>
      <c r="N380" s="24"/>
      <c r="O380" s="24"/>
      <c r="P380" s="24"/>
      <c r="Q380" s="253"/>
      <c r="R380" s="254"/>
      <c r="S380" s="255"/>
      <c r="T380" s="256"/>
      <c r="U380" s="27"/>
      <c r="V380" s="257"/>
      <c r="W380" s="258"/>
      <c r="X380" s="273"/>
      <c r="Y380" s="258"/>
      <c r="Z380" s="242"/>
      <c r="AA380" s="60"/>
      <c r="AB380" s="243"/>
      <c r="AD380" s="123"/>
      <c r="AE380" s="123"/>
      <c r="AF380" s="123"/>
      <c r="AG380" s="123"/>
      <c r="AH380" s="123"/>
      <c r="AI380" s="123"/>
      <c r="AJ380" s="123"/>
      <c r="AK380" s="123"/>
    </row>
    <row r="381">
      <c r="A381" s="24"/>
      <c r="B381" s="24"/>
      <c r="C381" s="24"/>
      <c r="D381" s="24"/>
      <c r="E381" s="131"/>
      <c r="F381" s="24"/>
      <c r="G381" s="24"/>
      <c r="H381" s="24"/>
      <c r="I381" s="24"/>
      <c r="J381" s="24"/>
      <c r="K381" s="24"/>
      <c r="L381" s="24"/>
      <c r="M381" s="24"/>
      <c r="N381" s="24"/>
      <c r="O381" s="24"/>
      <c r="P381" s="24"/>
      <c r="Q381" s="253"/>
      <c r="R381" s="254"/>
      <c r="S381" s="255"/>
      <c r="T381" s="256"/>
      <c r="U381" s="27"/>
      <c r="V381" s="257"/>
      <c r="W381" s="258"/>
      <c r="X381" s="273"/>
      <c r="Y381" s="258"/>
      <c r="Z381" s="242"/>
      <c r="AA381" s="60"/>
      <c r="AB381" s="243"/>
      <c r="AD381" s="123"/>
      <c r="AE381" s="123"/>
      <c r="AF381" s="123"/>
      <c r="AG381" s="123"/>
      <c r="AH381" s="123"/>
      <c r="AI381" s="123"/>
      <c r="AJ381" s="123"/>
      <c r="AK381" s="123"/>
    </row>
    <row r="382">
      <c r="A382" s="24"/>
      <c r="B382" s="24"/>
      <c r="C382" s="24"/>
      <c r="D382" s="24"/>
      <c r="E382" s="131"/>
      <c r="F382" s="24"/>
      <c r="G382" s="24"/>
      <c r="H382" s="24"/>
      <c r="I382" s="24"/>
      <c r="J382" s="24"/>
      <c r="K382" s="24"/>
      <c r="L382" s="24"/>
      <c r="M382" s="24"/>
      <c r="N382" s="24"/>
      <c r="O382" s="24"/>
      <c r="P382" s="24"/>
      <c r="Q382" s="253"/>
      <c r="R382" s="254"/>
      <c r="S382" s="255"/>
      <c r="T382" s="256"/>
      <c r="U382" s="27"/>
      <c r="V382" s="257"/>
      <c r="W382" s="258"/>
      <c r="X382" s="273"/>
      <c r="Y382" s="258"/>
      <c r="Z382" s="242"/>
      <c r="AA382" s="60"/>
      <c r="AB382" s="243"/>
      <c r="AD382" s="123"/>
      <c r="AE382" s="123"/>
      <c r="AF382" s="123"/>
      <c r="AG382" s="123"/>
      <c r="AH382" s="123"/>
      <c r="AI382" s="123"/>
      <c r="AJ382" s="123"/>
      <c r="AK382" s="123"/>
    </row>
    <row r="383">
      <c r="A383" s="24"/>
      <c r="B383" s="24"/>
      <c r="C383" s="24"/>
      <c r="D383" s="24"/>
      <c r="E383" s="131"/>
      <c r="F383" s="24"/>
      <c r="G383" s="24"/>
      <c r="H383" s="24"/>
      <c r="I383" s="24"/>
      <c r="J383" s="24"/>
      <c r="K383" s="24"/>
      <c r="L383" s="24"/>
      <c r="M383" s="24"/>
      <c r="N383" s="24"/>
      <c r="O383" s="24"/>
      <c r="P383" s="24"/>
      <c r="Q383" s="253"/>
      <c r="R383" s="254"/>
      <c r="S383" s="255"/>
      <c r="T383" s="256"/>
      <c r="U383" s="27"/>
      <c r="V383" s="257"/>
      <c r="W383" s="258"/>
      <c r="X383" s="273"/>
      <c r="Y383" s="258"/>
      <c r="Z383" s="242"/>
      <c r="AA383" s="60"/>
      <c r="AB383" s="243"/>
      <c r="AD383" s="123"/>
      <c r="AE383" s="123"/>
      <c r="AF383" s="123"/>
      <c r="AG383" s="123"/>
      <c r="AH383" s="123"/>
      <c r="AI383" s="123"/>
      <c r="AJ383" s="123"/>
      <c r="AK383" s="123"/>
    </row>
    <row r="384">
      <c r="A384" s="24"/>
      <c r="B384" s="24"/>
      <c r="C384" s="24"/>
      <c r="D384" s="24"/>
      <c r="E384" s="131"/>
      <c r="F384" s="24"/>
      <c r="G384" s="24"/>
      <c r="H384" s="24"/>
      <c r="I384" s="24"/>
      <c r="J384" s="24"/>
      <c r="K384" s="24"/>
      <c r="L384" s="24"/>
      <c r="M384" s="24"/>
      <c r="N384" s="24"/>
      <c r="O384" s="24"/>
      <c r="P384" s="24"/>
      <c r="Q384" s="253"/>
      <c r="R384" s="254"/>
      <c r="S384" s="255"/>
      <c r="T384" s="256"/>
      <c r="U384" s="27"/>
      <c r="V384" s="257"/>
      <c r="W384" s="258"/>
      <c r="X384" s="273"/>
      <c r="Y384" s="258"/>
      <c r="Z384" s="242"/>
      <c r="AA384" s="60"/>
      <c r="AB384" s="243"/>
      <c r="AD384" s="123"/>
      <c r="AE384" s="123"/>
      <c r="AF384" s="123"/>
      <c r="AG384" s="123"/>
      <c r="AH384" s="123"/>
      <c r="AI384" s="123"/>
      <c r="AJ384" s="123"/>
      <c r="AK384" s="123"/>
    </row>
    <row r="385">
      <c r="A385" s="24"/>
      <c r="B385" s="24"/>
      <c r="C385" s="24"/>
      <c r="D385" s="24"/>
      <c r="E385" s="131"/>
      <c r="F385" s="24"/>
      <c r="G385" s="24"/>
      <c r="H385" s="24"/>
      <c r="I385" s="24"/>
      <c r="J385" s="24"/>
      <c r="K385" s="24"/>
      <c r="L385" s="24"/>
      <c r="M385" s="24"/>
      <c r="N385" s="24"/>
      <c r="O385" s="24"/>
      <c r="P385" s="24"/>
      <c r="Q385" s="253"/>
      <c r="R385" s="254"/>
      <c r="S385" s="255"/>
      <c r="T385" s="256"/>
      <c r="U385" s="27"/>
      <c r="V385" s="257"/>
      <c r="W385" s="258"/>
      <c r="X385" s="273"/>
      <c r="Y385" s="258"/>
      <c r="Z385" s="242"/>
      <c r="AA385" s="60"/>
      <c r="AB385" s="243"/>
      <c r="AD385" s="123"/>
      <c r="AE385" s="123"/>
      <c r="AF385" s="123"/>
      <c r="AG385" s="123"/>
      <c r="AH385" s="123"/>
      <c r="AI385" s="123"/>
      <c r="AJ385" s="123"/>
      <c r="AK385" s="123"/>
    </row>
    <row r="386">
      <c r="A386" s="24"/>
      <c r="B386" s="24"/>
      <c r="C386" s="24"/>
      <c r="D386" s="24"/>
      <c r="E386" s="131"/>
      <c r="F386" s="24"/>
      <c r="G386" s="24"/>
      <c r="H386" s="24"/>
      <c r="I386" s="24"/>
      <c r="J386" s="24"/>
      <c r="K386" s="24"/>
      <c r="L386" s="24"/>
      <c r="M386" s="24"/>
      <c r="N386" s="24"/>
      <c r="O386" s="24"/>
      <c r="P386" s="24"/>
      <c r="Q386" s="253"/>
      <c r="R386" s="254"/>
      <c r="S386" s="255"/>
      <c r="T386" s="256"/>
      <c r="U386" s="27"/>
      <c r="V386" s="257"/>
      <c r="W386" s="258"/>
      <c r="X386" s="273"/>
      <c r="Y386" s="258"/>
      <c r="Z386" s="242"/>
      <c r="AA386" s="60"/>
      <c r="AB386" s="243"/>
      <c r="AD386" s="123"/>
      <c r="AE386" s="123"/>
      <c r="AF386" s="123"/>
      <c r="AG386" s="123"/>
      <c r="AH386" s="123"/>
      <c r="AI386" s="123"/>
      <c r="AJ386" s="123"/>
      <c r="AK386" s="123"/>
    </row>
    <row r="387">
      <c r="A387" s="132"/>
      <c r="B387" s="132"/>
      <c r="C387" s="132"/>
      <c r="D387" s="132"/>
      <c r="E387" s="262"/>
      <c r="F387" s="132"/>
      <c r="G387" s="309"/>
      <c r="H387" s="132"/>
      <c r="I387" s="132"/>
      <c r="J387" s="132"/>
      <c r="K387" s="132"/>
      <c r="L387" s="132"/>
      <c r="M387" s="132"/>
      <c r="N387" s="132"/>
      <c r="O387" s="132"/>
      <c r="P387" s="132"/>
      <c r="Q387" s="263"/>
      <c r="R387" s="264"/>
      <c r="S387" s="265"/>
      <c r="T387" s="265"/>
      <c r="U387" s="265"/>
      <c r="V387" s="266"/>
      <c r="W387" s="132"/>
      <c r="X387" s="274"/>
      <c r="Y387" s="132" t="s">
        <v>206</v>
      </c>
      <c r="Z387" s="242"/>
      <c r="AA387" s="60"/>
      <c r="AB387" s="243"/>
      <c r="AD387" s="123"/>
      <c r="AE387" s="123"/>
      <c r="AF387" s="123"/>
      <c r="AG387" s="123"/>
      <c r="AH387" s="123"/>
      <c r="AI387" s="123"/>
      <c r="AJ387" s="123"/>
      <c r="AK387" s="123"/>
    </row>
    <row r="388">
      <c r="A388" s="24"/>
      <c r="B388" s="24"/>
      <c r="C388" s="24"/>
      <c r="D388" s="24"/>
      <c r="E388" s="131"/>
      <c r="F388" s="24"/>
      <c r="G388" s="24"/>
      <c r="H388" s="24"/>
      <c r="I388" s="24"/>
      <c r="J388" s="24"/>
      <c r="K388" s="24"/>
      <c r="L388" s="24"/>
      <c r="M388" s="24"/>
      <c r="N388" s="24"/>
      <c r="O388" s="24"/>
      <c r="P388" s="24"/>
      <c r="Q388" s="253"/>
      <c r="R388" s="254"/>
      <c r="S388" s="255"/>
      <c r="T388" s="256"/>
      <c r="U388" s="27"/>
      <c r="V388" s="257"/>
      <c r="W388" s="258"/>
      <c r="X388" s="273"/>
      <c r="Y388" s="258"/>
      <c r="Z388" s="242"/>
      <c r="AA388" s="60"/>
      <c r="AB388" s="243"/>
      <c r="AD388" s="123"/>
      <c r="AE388" s="123"/>
      <c r="AF388" s="123"/>
      <c r="AG388" s="123"/>
      <c r="AH388" s="123"/>
      <c r="AI388" s="123"/>
      <c r="AJ388" s="123"/>
      <c r="AK388" s="123"/>
    </row>
    <row r="389">
      <c r="A389" s="24"/>
      <c r="B389" s="24"/>
      <c r="C389" s="24"/>
      <c r="D389" s="24"/>
      <c r="E389" s="131"/>
      <c r="F389" s="24"/>
      <c r="G389" s="24"/>
      <c r="H389" s="24"/>
      <c r="I389" s="24"/>
      <c r="J389" s="24"/>
      <c r="K389" s="24"/>
      <c r="L389" s="24"/>
      <c r="M389" s="24"/>
      <c r="N389" s="24"/>
      <c r="O389" s="24"/>
      <c r="P389" s="24"/>
      <c r="Q389" s="253"/>
      <c r="R389" s="254"/>
      <c r="S389" s="255"/>
      <c r="T389" s="256"/>
      <c r="U389" s="27"/>
      <c r="V389" s="257"/>
      <c r="W389" s="258"/>
      <c r="X389" s="273"/>
      <c r="Y389" s="258"/>
      <c r="Z389" s="242"/>
      <c r="AA389" s="60"/>
      <c r="AB389" s="243"/>
      <c r="AD389" s="123"/>
      <c r="AE389" s="123"/>
      <c r="AF389" s="123"/>
      <c r="AG389" s="123"/>
      <c r="AH389" s="123"/>
      <c r="AI389" s="123"/>
      <c r="AJ389" s="123"/>
      <c r="AK389" s="123"/>
    </row>
    <row r="390">
      <c r="A390" s="24"/>
      <c r="B390" s="24"/>
      <c r="C390" s="24"/>
      <c r="D390" s="24"/>
      <c r="E390" s="131"/>
      <c r="F390" s="24"/>
      <c r="G390" s="24"/>
      <c r="H390" s="24"/>
      <c r="I390" s="24"/>
      <c r="J390" s="24"/>
      <c r="K390" s="24"/>
      <c r="L390" s="24"/>
      <c r="M390" s="24"/>
      <c r="N390" s="24"/>
      <c r="O390" s="24"/>
      <c r="P390" s="24"/>
      <c r="Q390" s="253"/>
      <c r="R390" s="254"/>
      <c r="S390" s="255"/>
      <c r="T390" s="256"/>
      <c r="U390" s="27"/>
      <c r="V390" s="257"/>
      <c r="W390" s="258"/>
      <c r="X390" s="273"/>
      <c r="Y390" s="258"/>
      <c r="Z390" s="242"/>
      <c r="AA390" s="60"/>
      <c r="AB390" s="243"/>
      <c r="AD390" s="123"/>
      <c r="AE390" s="123"/>
      <c r="AF390" s="123"/>
      <c r="AG390" s="123"/>
      <c r="AH390" s="123"/>
      <c r="AI390" s="123"/>
      <c r="AJ390" s="123"/>
      <c r="AK390" s="123"/>
    </row>
    <row r="391">
      <c r="A391" s="24"/>
      <c r="B391" s="24"/>
      <c r="C391" s="24"/>
      <c r="D391" s="24"/>
      <c r="E391" s="131"/>
      <c r="F391" s="24"/>
      <c r="G391" s="24"/>
      <c r="H391" s="24"/>
      <c r="I391" s="24"/>
      <c r="J391" s="24"/>
      <c r="K391" s="24"/>
      <c r="L391" s="24"/>
      <c r="M391" s="24"/>
      <c r="N391" s="24"/>
      <c r="O391" s="24"/>
      <c r="P391" s="24"/>
      <c r="Q391" s="253"/>
      <c r="R391" s="254"/>
      <c r="S391" s="255"/>
      <c r="T391" s="256"/>
      <c r="U391" s="27"/>
      <c r="V391" s="257"/>
      <c r="W391" s="258"/>
      <c r="X391" s="273"/>
      <c r="Y391" s="258"/>
      <c r="Z391" s="242"/>
      <c r="AA391" s="60"/>
      <c r="AB391" s="243"/>
      <c r="AD391" s="123"/>
      <c r="AE391" s="123"/>
      <c r="AF391" s="123"/>
      <c r="AG391" s="123"/>
      <c r="AH391" s="123"/>
      <c r="AI391" s="123"/>
      <c r="AJ391" s="123"/>
      <c r="AK391" s="123"/>
    </row>
    <row r="392">
      <c r="A392" s="24"/>
      <c r="B392" s="27"/>
      <c r="C392" s="27"/>
      <c r="D392" s="27"/>
      <c r="E392" s="131"/>
      <c r="F392" s="27"/>
      <c r="G392" s="24"/>
      <c r="H392" s="27"/>
      <c r="I392" s="27"/>
      <c r="J392" s="27"/>
      <c r="K392" s="27"/>
      <c r="L392" s="27"/>
      <c r="M392" s="27"/>
      <c r="N392" s="27"/>
      <c r="O392" s="27"/>
      <c r="P392" s="27"/>
      <c r="Q392" s="253"/>
      <c r="R392" s="268"/>
      <c r="S392" s="33"/>
      <c r="T392" s="33"/>
      <c r="U392" s="33"/>
      <c r="V392" s="269"/>
      <c r="W392" s="27"/>
      <c r="X392" s="275"/>
      <c r="Y392" s="27"/>
      <c r="Z392" s="242"/>
      <c r="AA392" s="60"/>
      <c r="AB392" s="243"/>
      <c r="AD392" s="123"/>
      <c r="AE392" s="123"/>
      <c r="AF392" s="123"/>
      <c r="AG392" s="123"/>
      <c r="AH392" s="123"/>
      <c r="AI392" s="123"/>
      <c r="AJ392" s="123"/>
      <c r="AK392" s="123"/>
    </row>
    <row r="393">
      <c r="A393" s="24"/>
      <c r="B393" s="24"/>
      <c r="C393" s="24"/>
      <c r="D393" s="24"/>
      <c r="E393" s="131"/>
      <c r="F393" s="24"/>
      <c r="G393" s="24"/>
      <c r="H393" s="24"/>
      <c r="I393" s="24"/>
      <c r="J393" s="24"/>
      <c r="K393" s="24"/>
      <c r="L393" s="24"/>
      <c r="M393" s="24"/>
      <c r="N393" s="24"/>
      <c r="O393" s="24"/>
      <c r="P393" s="24"/>
      <c r="Q393" s="253"/>
      <c r="R393" s="254"/>
      <c r="S393" s="255"/>
      <c r="T393" s="256"/>
      <c r="U393" s="27"/>
      <c r="V393" s="257"/>
      <c r="W393" s="258"/>
      <c r="X393" s="273"/>
      <c r="Y393" s="258"/>
      <c r="Z393" s="242"/>
      <c r="AA393" s="60"/>
      <c r="AB393" s="243"/>
      <c r="AD393" s="123"/>
      <c r="AE393" s="123"/>
      <c r="AF393" s="123"/>
      <c r="AG393" s="123"/>
      <c r="AH393" s="123"/>
      <c r="AI393" s="123"/>
      <c r="AJ393" s="123"/>
      <c r="AK393" s="123"/>
    </row>
    <row r="394">
      <c r="A394" s="24"/>
      <c r="B394" s="24"/>
      <c r="C394" s="24"/>
      <c r="D394" s="24"/>
      <c r="E394" s="131"/>
      <c r="F394" s="24"/>
      <c r="G394" s="24"/>
      <c r="H394" s="24"/>
      <c r="I394" s="24"/>
      <c r="J394" s="24"/>
      <c r="K394" s="24"/>
      <c r="L394" s="24"/>
      <c r="M394" s="24"/>
      <c r="N394" s="24"/>
      <c r="O394" s="24"/>
      <c r="P394" s="24"/>
      <c r="Q394" s="253"/>
      <c r="R394" s="254"/>
      <c r="S394" s="255"/>
      <c r="T394" s="256"/>
      <c r="U394" s="27"/>
      <c r="V394" s="257"/>
      <c r="W394" s="258"/>
      <c r="X394" s="273"/>
      <c r="Y394" s="258"/>
      <c r="Z394" s="242"/>
      <c r="AA394" s="60"/>
      <c r="AB394" s="243"/>
      <c r="AD394" s="123"/>
      <c r="AE394" s="123"/>
      <c r="AF394" s="123"/>
      <c r="AG394" s="123"/>
      <c r="AH394" s="123"/>
      <c r="AI394" s="123"/>
      <c r="AJ394" s="123"/>
      <c r="AK394" s="123"/>
    </row>
    <row r="395">
      <c r="A395" s="24"/>
      <c r="B395" s="24"/>
      <c r="C395" s="24"/>
      <c r="D395" s="24"/>
      <c r="E395" s="131"/>
      <c r="F395" s="24"/>
      <c r="G395" s="24"/>
      <c r="H395" s="24"/>
      <c r="I395" s="24"/>
      <c r="J395" s="24"/>
      <c r="K395" s="24"/>
      <c r="L395" s="24"/>
      <c r="M395" s="24"/>
      <c r="N395" s="24"/>
      <c r="O395" s="24"/>
      <c r="P395" s="24"/>
      <c r="Q395" s="253"/>
      <c r="R395" s="254"/>
      <c r="S395" s="255"/>
      <c r="T395" s="256"/>
      <c r="U395" s="27"/>
      <c r="V395" s="257"/>
      <c r="W395" s="258"/>
      <c r="X395" s="273"/>
      <c r="Y395" s="258"/>
      <c r="Z395" s="242"/>
      <c r="AA395" s="60"/>
      <c r="AB395" s="243"/>
      <c r="AD395" s="123"/>
      <c r="AE395" s="123"/>
      <c r="AF395" s="123"/>
      <c r="AG395" s="123"/>
      <c r="AH395" s="123"/>
      <c r="AI395" s="123"/>
      <c r="AJ395" s="123"/>
      <c r="AK395" s="123"/>
    </row>
    <row r="396">
      <c r="A396" s="24"/>
      <c r="B396" s="24"/>
      <c r="C396" s="24"/>
      <c r="D396" s="24"/>
      <c r="E396" s="131"/>
      <c r="F396" s="24"/>
      <c r="G396" s="24"/>
      <c r="H396" s="24"/>
      <c r="I396" s="24"/>
      <c r="J396" s="24"/>
      <c r="K396" s="24"/>
      <c r="L396" s="24"/>
      <c r="M396" s="24"/>
      <c r="N396" s="24"/>
      <c r="O396" s="24"/>
      <c r="P396" s="24"/>
      <c r="Q396" s="253"/>
      <c r="R396" s="254"/>
      <c r="S396" s="255"/>
      <c r="T396" s="256"/>
      <c r="U396" s="27"/>
      <c r="V396" s="257"/>
      <c r="W396" s="258"/>
      <c r="X396" s="273"/>
      <c r="Y396" s="258"/>
      <c r="Z396" s="242"/>
      <c r="AA396" s="60"/>
      <c r="AB396" s="243"/>
      <c r="AD396" s="123"/>
      <c r="AE396" s="123"/>
      <c r="AF396" s="123"/>
      <c r="AG396" s="123"/>
      <c r="AH396" s="123"/>
      <c r="AI396" s="123"/>
      <c r="AJ396" s="123"/>
      <c r="AK396" s="123"/>
    </row>
    <row r="397">
      <c r="A397" s="24"/>
      <c r="B397" s="24"/>
      <c r="C397" s="24"/>
      <c r="D397" s="24"/>
      <c r="E397" s="131"/>
      <c r="F397" s="24"/>
      <c r="G397" s="24"/>
      <c r="H397" s="24"/>
      <c r="I397" s="24"/>
      <c r="J397" s="24"/>
      <c r="K397" s="24"/>
      <c r="L397" s="24"/>
      <c r="M397" s="24"/>
      <c r="N397" s="24"/>
      <c r="O397" s="24"/>
      <c r="P397" s="24"/>
      <c r="Q397" s="253"/>
      <c r="R397" s="254"/>
      <c r="S397" s="255"/>
      <c r="T397" s="256"/>
      <c r="U397" s="27"/>
      <c r="V397" s="257"/>
      <c r="W397" s="258"/>
      <c r="X397" s="273"/>
      <c r="Y397" s="258"/>
      <c r="Z397" s="242"/>
      <c r="AA397" s="60"/>
      <c r="AB397" s="243"/>
      <c r="AD397" s="123"/>
      <c r="AE397" s="123"/>
      <c r="AF397" s="123"/>
      <c r="AG397" s="123"/>
      <c r="AH397" s="123"/>
      <c r="AI397" s="123"/>
      <c r="AJ397" s="123"/>
      <c r="AK397" s="123"/>
    </row>
    <row r="398">
      <c r="A398" s="132"/>
      <c r="B398" s="132"/>
      <c r="C398" s="132"/>
      <c r="D398" s="132"/>
      <c r="E398" s="262"/>
      <c r="F398" s="132"/>
      <c r="G398" s="309"/>
      <c r="H398" s="132"/>
      <c r="I398" s="132"/>
      <c r="J398" s="132"/>
      <c r="K398" s="132"/>
      <c r="L398" s="132"/>
      <c r="M398" s="132"/>
      <c r="N398" s="132"/>
      <c r="O398" s="132"/>
      <c r="P398" s="132"/>
      <c r="Q398" s="263"/>
      <c r="R398" s="265"/>
      <c r="S398" s="265"/>
      <c r="T398" s="265"/>
      <c r="U398" s="265"/>
      <c r="V398" s="266"/>
      <c r="W398" s="132"/>
      <c r="X398" s="274"/>
      <c r="Y398" s="132" t="s">
        <v>207</v>
      </c>
      <c r="Z398" s="242"/>
      <c r="AA398" s="60"/>
      <c r="AB398" s="243"/>
      <c r="AD398" s="123"/>
      <c r="AE398" s="123"/>
      <c r="AF398" s="123"/>
      <c r="AG398" s="123"/>
      <c r="AH398" s="123"/>
      <c r="AI398" s="123"/>
      <c r="AJ398" s="123"/>
      <c r="AK398" s="123"/>
    </row>
    <row r="399">
      <c r="A399" s="24"/>
      <c r="B399" s="24"/>
      <c r="C399" s="24"/>
      <c r="D399" s="24"/>
      <c r="E399" s="131"/>
      <c r="F399" s="24"/>
      <c r="G399" s="24"/>
      <c r="H399" s="24"/>
      <c r="I399" s="24"/>
      <c r="J399" s="24"/>
      <c r="K399" s="24"/>
      <c r="L399" s="24"/>
      <c r="M399" s="24"/>
      <c r="N399" s="24"/>
      <c r="O399" s="24"/>
      <c r="P399" s="24"/>
      <c r="Q399" s="253"/>
      <c r="R399" s="254"/>
      <c r="S399" s="255"/>
      <c r="T399" s="256"/>
      <c r="U399" s="27"/>
      <c r="V399" s="257"/>
      <c r="W399" s="258"/>
      <c r="X399" s="273"/>
      <c r="Y399" s="260"/>
      <c r="Z399" s="242"/>
      <c r="AA399" s="60"/>
      <c r="AB399" s="243"/>
      <c r="AD399" s="123"/>
      <c r="AE399" s="123"/>
      <c r="AF399" s="123"/>
      <c r="AG399" s="123"/>
      <c r="AH399" s="123"/>
      <c r="AI399" s="123"/>
      <c r="AJ399" s="123"/>
      <c r="AK399" s="123"/>
    </row>
    <row r="400">
      <c r="A400" s="24"/>
      <c r="B400" s="24"/>
      <c r="C400" s="24"/>
      <c r="D400" s="24"/>
      <c r="E400" s="131"/>
      <c r="F400" s="24"/>
      <c r="G400" s="24"/>
      <c r="H400" s="24"/>
      <c r="I400" s="24"/>
      <c r="J400" s="24"/>
      <c r="K400" s="24"/>
      <c r="L400" s="24"/>
      <c r="M400" s="24"/>
      <c r="N400" s="24"/>
      <c r="O400" s="24"/>
      <c r="P400" s="24"/>
      <c r="Q400" s="253"/>
      <c r="R400" s="254"/>
      <c r="S400" s="255"/>
      <c r="T400" s="256"/>
      <c r="U400" s="27"/>
      <c r="V400" s="257"/>
      <c r="W400" s="258"/>
      <c r="X400" s="273"/>
      <c r="Y400" s="258"/>
      <c r="Z400" s="242"/>
      <c r="AA400" s="60"/>
      <c r="AB400" s="243"/>
      <c r="AD400" s="123"/>
      <c r="AE400" s="123"/>
      <c r="AF400" s="123"/>
      <c r="AG400" s="123"/>
      <c r="AH400" s="123"/>
      <c r="AI400" s="123"/>
      <c r="AJ400" s="123"/>
      <c r="AK400" s="123"/>
    </row>
    <row r="401">
      <c r="A401" s="24"/>
      <c r="B401" s="24"/>
      <c r="C401" s="24"/>
      <c r="D401" s="24"/>
      <c r="E401" s="131"/>
      <c r="F401" s="24"/>
      <c r="G401" s="24"/>
      <c r="H401" s="24"/>
      <c r="I401" s="24"/>
      <c r="J401" s="24"/>
      <c r="K401" s="24"/>
      <c r="L401" s="24"/>
      <c r="M401" s="24"/>
      <c r="N401" s="24"/>
      <c r="O401" s="24"/>
      <c r="P401" s="24"/>
      <c r="Q401" s="253"/>
      <c r="R401" s="254"/>
      <c r="S401" s="255"/>
      <c r="T401" s="256"/>
      <c r="U401" s="27"/>
      <c r="V401" s="257"/>
      <c r="W401" s="258"/>
      <c r="X401" s="273"/>
      <c r="Y401" s="258"/>
      <c r="Z401" s="242"/>
      <c r="AA401" s="60"/>
      <c r="AB401" s="243"/>
      <c r="AD401" s="123"/>
      <c r="AE401" s="123"/>
      <c r="AF401" s="123"/>
      <c r="AG401" s="123"/>
      <c r="AH401" s="123"/>
      <c r="AI401" s="123"/>
      <c r="AJ401" s="123"/>
      <c r="AK401" s="123"/>
    </row>
    <row r="402">
      <c r="A402" s="24"/>
      <c r="B402" s="24"/>
      <c r="C402" s="24"/>
      <c r="D402" s="24"/>
      <c r="E402" s="131"/>
      <c r="F402" s="24"/>
      <c r="G402" s="24"/>
      <c r="H402" s="24"/>
      <c r="I402" s="24"/>
      <c r="J402" s="24"/>
      <c r="K402" s="24"/>
      <c r="L402" s="24"/>
      <c r="M402" s="24"/>
      <c r="N402" s="24"/>
      <c r="O402" s="24"/>
      <c r="P402" s="24"/>
      <c r="Q402" s="253"/>
      <c r="R402" s="254"/>
      <c r="S402" s="255"/>
      <c r="T402" s="256"/>
      <c r="U402" s="27"/>
      <c r="V402" s="257"/>
      <c r="W402" s="258"/>
      <c r="X402" s="273"/>
      <c r="Y402" s="258"/>
      <c r="Z402" s="242"/>
      <c r="AA402" s="60"/>
      <c r="AB402" s="243"/>
      <c r="AD402" s="123"/>
      <c r="AE402" s="123"/>
      <c r="AF402" s="123"/>
      <c r="AG402" s="123"/>
      <c r="AH402" s="123"/>
      <c r="AI402" s="123"/>
      <c r="AJ402" s="123"/>
      <c r="AK402" s="123"/>
    </row>
    <row r="403">
      <c r="A403" s="24"/>
      <c r="B403" s="24"/>
      <c r="C403" s="24"/>
      <c r="D403" s="24"/>
      <c r="E403" s="131"/>
      <c r="F403" s="24"/>
      <c r="G403" s="24"/>
      <c r="H403" s="24"/>
      <c r="I403" s="24"/>
      <c r="J403" s="24"/>
      <c r="K403" s="24"/>
      <c r="L403" s="24"/>
      <c r="M403" s="24"/>
      <c r="N403" s="24"/>
      <c r="O403" s="24"/>
      <c r="P403" s="24"/>
      <c r="Q403" s="253"/>
      <c r="R403" s="254"/>
      <c r="S403" s="255"/>
      <c r="T403" s="256"/>
      <c r="U403" s="27"/>
      <c r="V403" s="257"/>
      <c r="W403" s="258"/>
      <c r="X403" s="273"/>
      <c r="Y403" s="258"/>
      <c r="Z403" s="242"/>
      <c r="AA403" s="60"/>
      <c r="AB403" s="243"/>
      <c r="AD403" s="123"/>
      <c r="AE403" s="123"/>
      <c r="AF403" s="123"/>
      <c r="AG403" s="123"/>
      <c r="AH403" s="123"/>
      <c r="AI403" s="123"/>
      <c r="AJ403" s="123"/>
      <c r="AK403" s="123"/>
    </row>
    <row r="404">
      <c r="A404" s="24"/>
      <c r="B404" s="24"/>
      <c r="C404" s="24"/>
      <c r="D404" s="24"/>
      <c r="E404" s="131"/>
      <c r="F404" s="24"/>
      <c r="G404" s="24"/>
      <c r="H404" s="24"/>
      <c r="I404" s="24"/>
      <c r="J404" s="24"/>
      <c r="K404" s="24"/>
      <c r="L404" s="24"/>
      <c r="M404" s="24"/>
      <c r="N404" s="24"/>
      <c r="O404" s="24"/>
      <c r="P404" s="24"/>
      <c r="Q404" s="253"/>
      <c r="R404" s="254"/>
      <c r="S404" s="255"/>
      <c r="T404" s="256"/>
      <c r="U404" s="27"/>
      <c r="V404" s="257"/>
      <c r="W404" s="258"/>
      <c r="X404" s="273"/>
      <c r="Y404" s="258"/>
      <c r="Z404" s="242"/>
      <c r="AA404" s="60"/>
      <c r="AB404" s="243"/>
      <c r="AD404" s="123"/>
      <c r="AE404" s="123"/>
      <c r="AF404" s="123"/>
      <c r="AG404" s="123"/>
      <c r="AH404" s="123"/>
      <c r="AI404" s="123"/>
      <c r="AJ404" s="123"/>
      <c r="AK404" s="123"/>
    </row>
    <row r="405">
      <c r="A405" s="24"/>
      <c r="B405" s="24"/>
      <c r="C405" s="24"/>
      <c r="D405" s="24"/>
      <c r="E405" s="131"/>
      <c r="F405" s="24"/>
      <c r="G405" s="24"/>
      <c r="H405" s="24"/>
      <c r="I405" s="24"/>
      <c r="J405" s="24"/>
      <c r="K405" s="24"/>
      <c r="L405" s="24"/>
      <c r="M405" s="24"/>
      <c r="N405" s="24"/>
      <c r="O405" s="24"/>
      <c r="P405" s="24"/>
      <c r="Q405" s="253"/>
      <c r="R405" s="254"/>
      <c r="S405" s="255"/>
      <c r="T405" s="256"/>
      <c r="U405" s="27"/>
      <c r="V405" s="257"/>
      <c r="W405" s="258"/>
      <c r="X405" s="273"/>
      <c r="Y405" s="258"/>
      <c r="Z405" s="242"/>
      <c r="AA405" s="60"/>
      <c r="AB405" s="243"/>
      <c r="AD405" s="123"/>
      <c r="AE405" s="123"/>
      <c r="AF405" s="123"/>
      <c r="AG405" s="123"/>
      <c r="AH405" s="123"/>
      <c r="AI405" s="123"/>
      <c r="AJ405" s="123"/>
      <c r="AK405" s="123"/>
    </row>
    <row r="406">
      <c r="A406" s="24"/>
      <c r="B406" s="24"/>
      <c r="C406" s="24"/>
      <c r="D406" s="24"/>
      <c r="E406" s="131"/>
      <c r="F406" s="24"/>
      <c r="G406" s="24"/>
      <c r="H406" s="24"/>
      <c r="I406" s="24"/>
      <c r="J406" s="24"/>
      <c r="K406" s="24"/>
      <c r="L406" s="24"/>
      <c r="M406" s="24"/>
      <c r="N406" s="24"/>
      <c r="O406" s="24"/>
      <c r="P406" s="24"/>
      <c r="Q406" s="253"/>
      <c r="R406" s="254"/>
      <c r="S406" s="255"/>
      <c r="T406" s="256"/>
      <c r="U406" s="27"/>
      <c r="V406" s="257"/>
      <c r="W406" s="258"/>
      <c r="X406" s="273"/>
      <c r="Y406" s="258"/>
      <c r="Z406" s="242"/>
      <c r="AA406" s="60"/>
      <c r="AB406" s="243"/>
      <c r="AD406" s="123"/>
      <c r="AE406" s="123"/>
      <c r="AF406" s="123"/>
      <c r="AG406" s="123"/>
      <c r="AH406" s="123"/>
      <c r="AI406" s="123"/>
      <c r="AJ406" s="123"/>
      <c r="AK406" s="123"/>
    </row>
    <row r="407">
      <c r="A407" s="24"/>
      <c r="B407" s="24"/>
      <c r="C407" s="24"/>
      <c r="D407" s="24"/>
      <c r="E407" s="131"/>
      <c r="F407" s="24"/>
      <c r="G407" s="24"/>
      <c r="H407" s="24"/>
      <c r="I407" s="24"/>
      <c r="J407" s="24"/>
      <c r="K407" s="24"/>
      <c r="L407" s="24"/>
      <c r="M407" s="24"/>
      <c r="N407" s="24"/>
      <c r="O407" s="24"/>
      <c r="P407" s="24"/>
      <c r="Q407" s="253"/>
      <c r="R407" s="254"/>
      <c r="S407" s="255"/>
      <c r="T407" s="256"/>
      <c r="U407" s="27"/>
      <c r="V407" s="257"/>
      <c r="W407" s="258"/>
      <c r="X407" s="273"/>
      <c r="Y407" s="258"/>
      <c r="Z407" s="242"/>
      <c r="AA407" s="60"/>
      <c r="AB407" s="243"/>
      <c r="AD407" s="123"/>
      <c r="AE407" s="123"/>
      <c r="AF407" s="123"/>
      <c r="AG407" s="123"/>
      <c r="AH407" s="123"/>
      <c r="AI407" s="123"/>
      <c r="AJ407" s="123"/>
      <c r="AK407" s="123"/>
    </row>
    <row r="408">
      <c r="A408" s="24"/>
      <c r="B408" s="24"/>
      <c r="C408" s="24"/>
      <c r="D408" s="24"/>
      <c r="E408" s="131"/>
      <c r="F408" s="24"/>
      <c r="G408" s="24"/>
      <c r="H408" s="24"/>
      <c r="I408" s="24"/>
      <c r="J408" s="24"/>
      <c r="K408" s="24"/>
      <c r="L408" s="24"/>
      <c r="M408" s="24"/>
      <c r="N408" s="24"/>
      <c r="O408" s="24"/>
      <c r="P408" s="24"/>
      <c r="Q408" s="253"/>
      <c r="R408" s="254"/>
      <c r="S408" s="255"/>
      <c r="T408" s="256"/>
      <c r="U408" s="27"/>
      <c r="V408" s="257"/>
      <c r="W408" s="258"/>
      <c r="X408" s="273"/>
      <c r="Y408" s="258"/>
      <c r="Z408" s="242"/>
      <c r="AA408" s="60"/>
      <c r="AB408" s="243"/>
      <c r="AD408" s="123"/>
      <c r="AE408" s="123"/>
      <c r="AF408" s="123"/>
      <c r="AG408" s="123"/>
      <c r="AH408" s="123"/>
      <c r="AI408" s="123"/>
      <c r="AJ408" s="123"/>
      <c r="AK408" s="123"/>
    </row>
    <row r="409">
      <c r="A409" s="132"/>
      <c r="B409" s="132"/>
      <c r="C409" s="132"/>
      <c r="D409" s="132"/>
      <c r="E409" s="262"/>
      <c r="F409" s="132"/>
      <c r="G409" s="309"/>
      <c r="H409" s="132"/>
      <c r="I409" s="132"/>
      <c r="J409" s="132"/>
      <c r="K409" s="132"/>
      <c r="L409" s="132"/>
      <c r="M409" s="132"/>
      <c r="N409" s="132"/>
      <c r="O409" s="132"/>
      <c r="P409" s="132"/>
      <c r="Q409" s="263"/>
      <c r="R409" s="264"/>
      <c r="S409" s="265"/>
      <c r="T409" s="265"/>
      <c r="U409" s="265"/>
      <c r="V409" s="266"/>
      <c r="W409" s="132"/>
      <c r="X409" s="274"/>
      <c r="Y409" s="132" t="s">
        <v>206</v>
      </c>
      <c r="Z409" s="242"/>
      <c r="AA409" s="60"/>
      <c r="AB409" s="243"/>
      <c r="AD409" s="123"/>
      <c r="AE409" s="123"/>
      <c r="AF409" s="123"/>
      <c r="AG409" s="123"/>
      <c r="AH409" s="123"/>
      <c r="AI409" s="123"/>
      <c r="AJ409" s="123"/>
      <c r="AK409" s="123"/>
    </row>
    <row r="410">
      <c r="A410" s="24"/>
      <c r="B410" s="24"/>
      <c r="C410" s="24"/>
      <c r="D410" s="24"/>
      <c r="E410" s="131"/>
      <c r="F410" s="24"/>
      <c r="G410" s="24"/>
      <c r="H410" s="24"/>
      <c r="I410" s="24"/>
      <c r="J410" s="24"/>
      <c r="K410" s="24"/>
      <c r="L410" s="24"/>
      <c r="M410" s="24"/>
      <c r="N410" s="24"/>
      <c r="O410" s="24"/>
      <c r="P410" s="24"/>
      <c r="Q410" s="253"/>
      <c r="R410" s="254"/>
      <c r="S410" s="255"/>
      <c r="T410" s="256"/>
      <c r="U410" s="27"/>
      <c r="V410" s="257"/>
      <c r="W410" s="258"/>
      <c r="X410" s="273"/>
      <c r="Y410" s="258"/>
      <c r="Z410" s="242"/>
      <c r="AA410" s="60"/>
      <c r="AB410" s="243"/>
      <c r="AD410" s="123"/>
      <c r="AE410" s="123"/>
      <c r="AF410" s="123"/>
      <c r="AG410" s="123"/>
      <c r="AH410" s="123"/>
      <c r="AI410" s="123"/>
      <c r="AJ410" s="123"/>
      <c r="AK410" s="123"/>
    </row>
    <row r="411">
      <c r="A411" s="24"/>
      <c r="B411" s="24"/>
      <c r="C411" s="24"/>
      <c r="D411" s="24"/>
      <c r="E411" s="131"/>
      <c r="F411" s="24"/>
      <c r="G411" s="24"/>
      <c r="H411" s="24"/>
      <c r="I411" s="24"/>
      <c r="J411" s="24"/>
      <c r="K411" s="24"/>
      <c r="L411" s="24"/>
      <c r="M411" s="24"/>
      <c r="N411" s="24"/>
      <c r="O411" s="24"/>
      <c r="P411" s="24"/>
      <c r="Q411" s="253"/>
      <c r="R411" s="254"/>
      <c r="S411" s="255"/>
      <c r="T411" s="256"/>
      <c r="U411" s="27"/>
      <c r="V411" s="257"/>
      <c r="W411" s="258"/>
      <c r="X411" s="273"/>
      <c r="Y411" s="258"/>
      <c r="Z411" s="242"/>
      <c r="AA411" s="60"/>
      <c r="AB411" s="243"/>
      <c r="AD411" s="123"/>
      <c r="AE411" s="123"/>
      <c r="AF411" s="123"/>
      <c r="AG411" s="123"/>
      <c r="AH411" s="123"/>
      <c r="AI411" s="123"/>
      <c r="AJ411" s="123"/>
      <c r="AK411" s="123"/>
    </row>
    <row r="412">
      <c r="A412" s="24"/>
      <c r="B412" s="24"/>
      <c r="C412" s="24"/>
      <c r="D412" s="24"/>
      <c r="E412" s="131"/>
      <c r="F412" s="24"/>
      <c r="G412" s="24"/>
      <c r="H412" s="24"/>
      <c r="I412" s="24"/>
      <c r="J412" s="24"/>
      <c r="K412" s="24"/>
      <c r="L412" s="24"/>
      <c r="M412" s="24"/>
      <c r="N412" s="24"/>
      <c r="O412" s="24"/>
      <c r="P412" s="24"/>
      <c r="Q412" s="253"/>
      <c r="R412" s="254"/>
      <c r="S412" s="255"/>
      <c r="T412" s="256"/>
      <c r="U412" s="27"/>
      <c r="V412" s="257"/>
      <c r="W412" s="258"/>
      <c r="X412" s="273"/>
      <c r="Y412" s="258"/>
      <c r="Z412" s="242"/>
      <c r="AA412" s="60"/>
      <c r="AB412" s="243"/>
      <c r="AD412" s="123"/>
      <c r="AE412" s="123"/>
      <c r="AF412" s="123"/>
      <c r="AG412" s="123"/>
      <c r="AH412" s="123"/>
      <c r="AI412" s="123"/>
      <c r="AJ412" s="123"/>
      <c r="AK412" s="123"/>
    </row>
    <row r="413">
      <c r="A413" s="24"/>
      <c r="B413" s="24"/>
      <c r="C413" s="24"/>
      <c r="D413" s="24"/>
      <c r="E413" s="131"/>
      <c r="F413" s="24"/>
      <c r="G413" s="24"/>
      <c r="H413" s="24"/>
      <c r="I413" s="24"/>
      <c r="J413" s="24"/>
      <c r="K413" s="24"/>
      <c r="L413" s="24"/>
      <c r="M413" s="24"/>
      <c r="N413" s="24"/>
      <c r="O413" s="24"/>
      <c r="P413" s="24"/>
      <c r="Q413" s="253"/>
      <c r="R413" s="254"/>
      <c r="S413" s="255"/>
      <c r="T413" s="256"/>
      <c r="U413" s="27"/>
      <c r="V413" s="257"/>
      <c r="W413" s="258"/>
      <c r="X413" s="273"/>
      <c r="Y413" s="258"/>
      <c r="Z413" s="242"/>
      <c r="AA413" s="60"/>
      <c r="AB413" s="243"/>
      <c r="AD413" s="123"/>
      <c r="AE413" s="123"/>
      <c r="AF413" s="123"/>
      <c r="AG413" s="123"/>
      <c r="AH413" s="123"/>
      <c r="AI413" s="123"/>
      <c r="AJ413" s="123"/>
      <c r="AK413" s="123"/>
    </row>
    <row r="414">
      <c r="A414" s="24"/>
      <c r="B414" s="27"/>
      <c r="C414" s="27"/>
      <c r="D414" s="27"/>
      <c r="E414" s="131"/>
      <c r="F414" s="27"/>
      <c r="G414" s="24"/>
      <c r="H414" s="27"/>
      <c r="I414" s="27"/>
      <c r="J414" s="27"/>
      <c r="K414" s="27"/>
      <c r="L414" s="27"/>
      <c r="M414" s="27"/>
      <c r="N414" s="27"/>
      <c r="O414" s="27"/>
      <c r="P414" s="27"/>
      <c r="Q414" s="253"/>
      <c r="R414" s="268"/>
      <c r="S414" s="33"/>
      <c r="T414" s="33"/>
      <c r="U414" s="33"/>
      <c r="V414" s="269"/>
      <c r="W414" s="27"/>
      <c r="X414" s="275"/>
      <c r="Y414" s="27"/>
      <c r="Z414" s="242"/>
      <c r="AA414" s="60"/>
      <c r="AB414" s="243"/>
      <c r="AD414" s="123"/>
      <c r="AE414" s="123"/>
      <c r="AF414" s="123"/>
      <c r="AG414" s="123"/>
      <c r="AH414" s="123"/>
      <c r="AI414" s="123"/>
      <c r="AJ414" s="123"/>
      <c r="AK414" s="123"/>
    </row>
    <row r="415">
      <c r="A415" s="24"/>
      <c r="B415" s="24"/>
      <c r="C415" s="24"/>
      <c r="D415" s="24"/>
      <c r="E415" s="131"/>
      <c r="F415" s="24"/>
      <c r="G415" s="24"/>
      <c r="H415" s="24"/>
      <c r="I415" s="24"/>
      <c r="J415" s="24"/>
      <c r="K415" s="24"/>
      <c r="L415" s="24"/>
      <c r="M415" s="24"/>
      <c r="N415" s="24"/>
      <c r="O415" s="24"/>
      <c r="P415" s="24"/>
      <c r="Q415" s="253"/>
      <c r="R415" s="254"/>
      <c r="S415" s="255"/>
      <c r="T415" s="256"/>
      <c r="U415" s="27"/>
      <c r="V415" s="257"/>
      <c r="W415" s="258"/>
      <c r="X415" s="273"/>
      <c r="Y415" s="258"/>
      <c r="Z415" s="242"/>
      <c r="AA415" s="60"/>
      <c r="AB415" s="243"/>
      <c r="AD415" s="123"/>
      <c r="AE415" s="123"/>
      <c r="AF415" s="123"/>
      <c r="AG415" s="123"/>
      <c r="AH415" s="123"/>
      <c r="AI415" s="123"/>
      <c r="AJ415" s="123"/>
      <c r="AK415" s="123"/>
    </row>
    <row r="416">
      <c r="A416" s="24"/>
      <c r="B416" s="24"/>
      <c r="C416" s="24"/>
      <c r="D416" s="24"/>
      <c r="E416" s="131"/>
      <c r="F416" s="24"/>
      <c r="G416" s="24"/>
      <c r="H416" s="24"/>
      <c r="I416" s="24"/>
      <c r="J416" s="24"/>
      <c r="K416" s="24"/>
      <c r="L416" s="24"/>
      <c r="M416" s="24"/>
      <c r="N416" s="24"/>
      <c r="O416" s="24"/>
      <c r="P416" s="24"/>
      <c r="Q416" s="253"/>
      <c r="R416" s="254"/>
      <c r="S416" s="255"/>
      <c r="T416" s="256"/>
      <c r="U416" s="27"/>
      <c r="V416" s="257"/>
      <c r="W416" s="258"/>
      <c r="X416" s="273"/>
      <c r="Y416" s="258"/>
      <c r="Z416" s="242"/>
      <c r="AA416" s="60"/>
      <c r="AB416" s="243"/>
      <c r="AD416" s="123"/>
      <c r="AE416" s="123"/>
      <c r="AF416" s="123"/>
      <c r="AG416" s="123"/>
      <c r="AH416" s="123"/>
      <c r="AI416" s="123"/>
      <c r="AJ416" s="123"/>
      <c r="AK416" s="123"/>
    </row>
    <row r="417">
      <c r="A417" s="24"/>
      <c r="B417" s="24"/>
      <c r="C417" s="24"/>
      <c r="D417" s="24"/>
      <c r="E417" s="131"/>
      <c r="F417" s="24"/>
      <c r="G417" s="24"/>
      <c r="H417" s="24"/>
      <c r="I417" s="24"/>
      <c r="J417" s="24"/>
      <c r="K417" s="24"/>
      <c r="L417" s="24"/>
      <c r="M417" s="24"/>
      <c r="N417" s="24"/>
      <c r="O417" s="24"/>
      <c r="P417" s="24"/>
      <c r="Q417" s="253"/>
      <c r="R417" s="254"/>
      <c r="S417" s="255"/>
      <c r="T417" s="256"/>
      <c r="U417" s="27"/>
      <c r="V417" s="257"/>
      <c r="W417" s="258"/>
      <c r="X417" s="273"/>
      <c r="Y417" s="258"/>
      <c r="Z417" s="242"/>
      <c r="AA417" s="60"/>
      <c r="AB417" s="243"/>
      <c r="AD417" s="123"/>
      <c r="AE417" s="123"/>
      <c r="AF417" s="123"/>
      <c r="AG417" s="123"/>
      <c r="AH417" s="123"/>
      <c r="AI417" s="123"/>
      <c r="AJ417" s="123"/>
      <c r="AK417" s="123"/>
    </row>
    <row r="418">
      <c r="A418" s="24"/>
      <c r="B418" s="24"/>
      <c r="C418" s="24"/>
      <c r="D418" s="24"/>
      <c r="E418" s="131"/>
      <c r="F418" s="24"/>
      <c r="G418" s="24"/>
      <c r="H418" s="24"/>
      <c r="I418" s="24"/>
      <c r="J418" s="24"/>
      <c r="K418" s="24"/>
      <c r="L418" s="24"/>
      <c r="M418" s="24"/>
      <c r="N418" s="24"/>
      <c r="O418" s="24"/>
      <c r="P418" s="24"/>
      <c r="Q418" s="253"/>
      <c r="R418" s="254"/>
      <c r="S418" s="255"/>
      <c r="T418" s="256"/>
      <c r="U418" s="27"/>
      <c r="V418" s="257"/>
      <c r="W418" s="258"/>
      <c r="X418" s="273"/>
      <c r="Y418" s="258"/>
      <c r="Z418" s="242"/>
      <c r="AA418" s="60"/>
      <c r="AB418" s="243"/>
      <c r="AD418" s="123"/>
      <c r="AE418" s="123"/>
      <c r="AF418" s="123"/>
      <c r="AG418" s="123"/>
      <c r="AH418" s="123"/>
      <c r="AI418" s="123"/>
      <c r="AJ418" s="123"/>
      <c r="AK418" s="123"/>
    </row>
    <row r="419">
      <c r="A419" s="24"/>
      <c r="B419" s="24"/>
      <c r="C419" s="24"/>
      <c r="D419" s="24"/>
      <c r="E419" s="131"/>
      <c r="F419" s="24"/>
      <c r="G419" s="24"/>
      <c r="H419" s="24"/>
      <c r="I419" s="24"/>
      <c r="J419" s="24"/>
      <c r="K419" s="24"/>
      <c r="L419" s="258"/>
      <c r="M419" s="258"/>
      <c r="N419" s="258"/>
      <c r="O419" s="258"/>
      <c r="P419" s="258"/>
      <c r="Q419" s="253"/>
      <c r="R419" s="254"/>
      <c r="S419" s="255"/>
      <c r="T419" s="276"/>
      <c r="U419" s="37"/>
      <c r="V419" s="257"/>
      <c r="W419" s="258"/>
      <c r="X419" s="273"/>
      <c r="Y419" s="258"/>
      <c r="Z419" s="242"/>
      <c r="AA419" s="60"/>
      <c r="AB419" s="243"/>
      <c r="AD419" s="123"/>
      <c r="AE419" s="123"/>
      <c r="AF419" s="123"/>
      <c r="AG419" s="123"/>
      <c r="AH419" s="123"/>
      <c r="AI419" s="123"/>
      <c r="AJ419" s="123"/>
      <c r="AK419" s="123"/>
    </row>
    <row r="420">
      <c r="A420" s="132"/>
      <c r="B420" s="132"/>
      <c r="C420" s="132"/>
      <c r="D420" s="132"/>
      <c r="E420" s="262"/>
      <c r="F420" s="132"/>
      <c r="G420" s="309"/>
      <c r="H420" s="132"/>
      <c r="I420" s="132"/>
      <c r="J420" s="132"/>
      <c r="K420" s="132"/>
      <c r="L420" s="263"/>
      <c r="M420" s="263"/>
      <c r="N420" s="263"/>
      <c r="O420" s="263"/>
      <c r="P420" s="263"/>
      <c r="Q420" s="263"/>
      <c r="R420" s="265"/>
      <c r="S420" s="265"/>
      <c r="T420" s="265"/>
      <c r="U420" s="265"/>
      <c r="V420" s="271"/>
      <c r="W420" s="263"/>
      <c r="X420" s="277"/>
      <c r="Y420" s="132" t="s">
        <v>207</v>
      </c>
      <c r="Z420" s="242"/>
      <c r="AA420" s="60"/>
      <c r="AB420" s="243"/>
      <c r="AD420" s="123"/>
      <c r="AE420" s="123"/>
      <c r="AF420" s="123"/>
      <c r="AG420" s="123"/>
      <c r="AH420" s="123"/>
      <c r="AI420" s="123"/>
      <c r="AJ420" s="123"/>
      <c r="AK420" s="123"/>
    </row>
    <row r="421">
      <c r="A421" s="24"/>
      <c r="B421" s="24"/>
      <c r="C421" s="24"/>
      <c r="D421" s="24"/>
      <c r="E421" s="131"/>
      <c r="F421" s="24"/>
      <c r="G421" s="24"/>
      <c r="H421" s="24"/>
      <c r="I421" s="24"/>
      <c r="J421" s="24"/>
      <c r="K421" s="24"/>
      <c r="L421" s="24"/>
      <c r="M421" s="24"/>
      <c r="N421" s="24"/>
      <c r="O421" s="24"/>
      <c r="P421" s="24"/>
      <c r="Q421" s="253"/>
      <c r="R421" s="254"/>
      <c r="S421" s="255"/>
      <c r="T421" s="256"/>
      <c r="U421" s="27"/>
      <c r="V421" s="257"/>
      <c r="W421" s="258"/>
      <c r="X421" s="273"/>
      <c r="Y421" s="260"/>
      <c r="Z421" s="242"/>
      <c r="AA421" s="60"/>
      <c r="AB421" s="243"/>
      <c r="AD421" s="123"/>
      <c r="AE421" s="123"/>
      <c r="AF421" s="123"/>
      <c r="AG421" s="123"/>
      <c r="AH421" s="123"/>
      <c r="AI421" s="123"/>
      <c r="AJ421" s="123"/>
      <c r="AK421" s="123"/>
    </row>
    <row r="422">
      <c r="A422" s="24"/>
      <c r="B422" s="24"/>
      <c r="C422" s="24"/>
      <c r="D422" s="24"/>
      <c r="E422" s="131"/>
      <c r="F422" s="24"/>
      <c r="G422" s="24"/>
      <c r="H422" s="24"/>
      <c r="I422" s="24"/>
      <c r="J422" s="24"/>
      <c r="K422" s="24"/>
      <c r="L422" s="24"/>
      <c r="M422" s="24"/>
      <c r="N422" s="24"/>
      <c r="O422" s="24"/>
      <c r="P422" s="24"/>
      <c r="Q422" s="253"/>
      <c r="R422" s="254"/>
      <c r="S422" s="255"/>
      <c r="T422" s="256"/>
      <c r="U422" s="27"/>
      <c r="V422" s="257"/>
      <c r="W422" s="258"/>
      <c r="X422" s="273"/>
      <c r="Y422" s="258"/>
      <c r="Z422" s="242"/>
      <c r="AA422" s="60"/>
      <c r="AB422" s="243"/>
      <c r="AD422" s="123"/>
      <c r="AE422" s="123"/>
      <c r="AF422" s="123"/>
      <c r="AG422" s="123"/>
      <c r="AH422" s="123"/>
      <c r="AI422" s="123"/>
      <c r="AJ422" s="123"/>
      <c r="AK422" s="123"/>
    </row>
    <row r="423">
      <c r="A423" s="24"/>
      <c r="B423" s="24"/>
      <c r="C423" s="24"/>
      <c r="D423" s="24"/>
      <c r="E423" s="131"/>
      <c r="F423" s="24"/>
      <c r="G423" s="24"/>
      <c r="H423" s="24"/>
      <c r="I423" s="24"/>
      <c r="J423" s="24"/>
      <c r="K423" s="24"/>
      <c r="L423" s="24"/>
      <c r="M423" s="24"/>
      <c r="N423" s="24"/>
      <c r="O423" s="24"/>
      <c r="P423" s="24"/>
      <c r="Q423" s="253"/>
      <c r="R423" s="254"/>
      <c r="S423" s="255"/>
      <c r="T423" s="256"/>
      <c r="U423" s="27"/>
      <c r="V423" s="257"/>
      <c r="W423" s="258"/>
      <c r="X423" s="273"/>
      <c r="Y423" s="258"/>
      <c r="Z423" s="242"/>
      <c r="AA423" s="60"/>
      <c r="AB423" s="243"/>
      <c r="AD423" s="123"/>
      <c r="AE423" s="123"/>
      <c r="AF423" s="123"/>
      <c r="AG423" s="123"/>
      <c r="AH423" s="123"/>
      <c r="AI423" s="123"/>
      <c r="AJ423" s="123"/>
      <c r="AK423" s="123"/>
    </row>
    <row r="424">
      <c r="A424" s="24"/>
      <c r="B424" s="24"/>
      <c r="C424" s="24"/>
      <c r="D424" s="24"/>
      <c r="E424" s="131"/>
      <c r="F424" s="24"/>
      <c r="G424" s="24"/>
      <c r="H424" s="24"/>
      <c r="I424" s="24"/>
      <c r="J424" s="24"/>
      <c r="K424" s="24"/>
      <c r="L424" s="24"/>
      <c r="M424" s="24"/>
      <c r="N424" s="24"/>
      <c r="O424" s="24"/>
      <c r="P424" s="24"/>
      <c r="Q424" s="253"/>
      <c r="R424" s="254"/>
      <c r="S424" s="255"/>
      <c r="T424" s="256"/>
      <c r="U424" s="27"/>
      <c r="V424" s="257"/>
      <c r="W424" s="258"/>
      <c r="X424" s="273"/>
      <c r="Y424" s="258"/>
      <c r="Z424" s="242"/>
      <c r="AA424" s="60"/>
      <c r="AB424" s="243"/>
      <c r="AD424" s="123"/>
      <c r="AE424" s="123"/>
      <c r="AF424" s="123"/>
      <c r="AG424" s="123"/>
      <c r="AH424" s="123"/>
      <c r="AI424" s="123"/>
      <c r="AJ424" s="123"/>
      <c r="AK424" s="123"/>
    </row>
    <row r="425">
      <c r="A425" s="24"/>
      <c r="B425" s="24"/>
      <c r="C425" s="24"/>
      <c r="D425" s="24"/>
      <c r="E425" s="131"/>
      <c r="F425" s="24"/>
      <c r="G425" s="24"/>
      <c r="H425" s="24"/>
      <c r="I425" s="24"/>
      <c r="J425" s="24"/>
      <c r="K425" s="24"/>
      <c r="L425" s="24"/>
      <c r="M425" s="24"/>
      <c r="N425" s="24"/>
      <c r="O425" s="24"/>
      <c r="P425" s="24"/>
      <c r="Q425" s="253"/>
      <c r="R425" s="254"/>
      <c r="S425" s="255"/>
      <c r="T425" s="256"/>
      <c r="U425" s="27"/>
      <c r="V425" s="257"/>
      <c r="W425" s="258"/>
      <c r="X425" s="273"/>
      <c r="Y425" s="258"/>
      <c r="Z425" s="242"/>
      <c r="AA425" s="60"/>
      <c r="AB425" s="243"/>
      <c r="AD425" s="123"/>
      <c r="AE425" s="123"/>
      <c r="AF425" s="123"/>
      <c r="AG425" s="123"/>
      <c r="AH425" s="123"/>
      <c r="AI425" s="123"/>
      <c r="AJ425" s="123"/>
      <c r="AK425" s="123"/>
    </row>
    <row r="426">
      <c r="A426" s="24"/>
      <c r="B426" s="24"/>
      <c r="C426" s="24"/>
      <c r="D426" s="24"/>
      <c r="E426" s="131"/>
      <c r="F426" s="24"/>
      <c r="G426" s="24"/>
      <c r="H426" s="24"/>
      <c r="I426" s="24"/>
      <c r="J426" s="24"/>
      <c r="K426" s="24"/>
      <c r="L426" s="258"/>
      <c r="M426" s="258"/>
      <c r="N426" s="258"/>
      <c r="O426" s="258"/>
      <c r="P426" s="258"/>
      <c r="Q426" s="253"/>
      <c r="R426" s="254"/>
      <c r="S426" s="255"/>
      <c r="T426" s="276"/>
      <c r="U426" s="37"/>
      <c r="V426" s="257"/>
      <c r="W426" s="258"/>
      <c r="X426" s="273"/>
      <c r="Y426" s="258"/>
      <c r="Z426" s="242"/>
      <c r="AA426" s="60"/>
      <c r="AB426" s="243"/>
      <c r="AD426" s="123"/>
      <c r="AE426" s="123"/>
      <c r="AF426" s="123"/>
      <c r="AG426" s="123"/>
      <c r="AH426" s="123"/>
      <c r="AI426" s="123"/>
      <c r="AJ426" s="123"/>
      <c r="AK426" s="123"/>
    </row>
    <row r="427">
      <c r="A427" s="24"/>
      <c r="B427" s="24"/>
      <c r="C427" s="24"/>
      <c r="D427" s="24"/>
      <c r="E427" s="131"/>
      <c r="F427" s="24"/>
      <c r="G427" s="24"/>
      <c r="H427" s="24"/>
      <c r="I427" s="24"/>
      <c r="J427" s="24"/>
      <c r="K427" s="24"/>
      <c r="L427" s="24"/>
      <c r="M427" s="24"/>
      <c r="N427" s="24"/>
      <c r="O427" s="24"/>
      <c r="P427" s="24"/>
      <c r="Q427" s="253"/>
      <c r="R427" s="254"/>
      <c r="S427" s="255"/>
      <c r="T427" s="256"/>
      <c r="U427" s="27"/>
      <c r="V427" s="257"/>
      <c r="W427" s="258"/>
      <c r="X427" s="273"/>
      <c r="Y427" s="258"/>
      <c r="Z427" s="242"/>
      <c r="AA427" s="60"/>
      <c r="AB427" s="243"/>
      <c r="AD427" s="123"/>
      <c r="AE427" s="123"/>
      <c r="AF427" s="123"/>
      <c r="AG427" s="123"/>
      <c r="AH427" s="123"/>
      <c r="AI427" s="123"/>
      <c r="AJ427" s="123"/>
      <c r="AK427" s="123"/>
    </row>
    <row r="428">
      <c r="A428" s="24"/>
      <c r="B428" s="24"/>
      <c r="C428" s="24"/>
      <c r="D428" s="24"/>
      <c r="E428" s="131"/>
      <c r="F428" s="24"/>
      <c r="G428" s="24"/>
      <c r="H428" s="24"/>
      <c r="I428" s="24"/>
      <c r="J428" s="24"/>
      <c r="K428" s="24"/>
      <c r="L428" s="24"/>
      <c r="M428" s="24"/>
      <c r="N428" s="24"/>
      <c r="O428" s="24"/>
      <c r="P428" s="24"/>
      <c r="Q428" s="253"/>
      <c r="R428" s="254"/>
      <c r="S428" s="255"/>
      <c r="T428" s="256"/>
      <c r="U428" s="27"/>
      <c r="V428" s="257"/>
      <c r="W428" s="258"/>
      <c r="X428" s="273"/>
      <c r="Y428" s="258"/>
      <c r="Z428" s="242"/>
      <c r="AA428" s="60"/>
      <c r="AB428" s="243"/>
      <c r="AD428" s="123"/>
      <c r="AE428" s="123"/>
      <c r="AF428" s="123"/>
      <c r="AG428" s="123"/>
      <c r="AH428" s="123"/>
      <c r="AI428" s="123"/>
      <c r="AJ428" s="123"/>
      <c r="AK428" s="123"/>
    </row>
    <row r="429">
      <c r="A429" s="24"/>
      <c r="B429" s="24"/>
      <c r="C429" s="24"/>
      <c r="D429" s="24"/>
      <c r="E429" s="131"/>
      <c r="F429" s="24"/>
      <c r="G429" s="24"/>
      <c r="H429" s="24"/>
      <c r="I429" s="24"/>
      <c r="J429" s="24"/>
      <c r="K429" s="24"/>
      <c r="L429" s="24"/>
      <c r="M429" s="24"/>
      <c r="N429" s="24"/>
      <c r="O429" s="24"/>
      <c r="P429" s="24"/>
      <c r="Q429" s="253"/>
      <c r="R429" s="254"/>
      <c r="S429" s="255"/>
      <c r="T429" s="256"/>
      <c r="U429" s="27"/>
      <c r="V429" s="257"/>
      <c r="W429" s="258"/>
      <c r="X429" s="273"/>
      <c r="Y429" s="258"/>
      <c r="Z429" s="242"/>
      <c r="AA429" s="60"/>
      <c r="AB429" s="243"/>
      <c r="AD429" s="123"/>
      <c r="AE429" s="123"/>
      <c r="AF429" s="123"/>
      <c r="AG429" s="123"/>
      <c r="AH429" s="123"/>
      <c r="AI429" s="123"/>
      <c r="AJ429" s="123"/>
      <c r="AK429" s="123"/>
    </row>
    <row r="430">
      <c r="A430" s="24"/>
      <c r="B430" s="24"/>
      <c r="C430" s="24"/>
      <c r="D430" s="24"/>
      <c r="E430" s="131"/>
      <c r="F430" s="24"/>
      <c r="G430" s="24"/>
      <c r="H430" s="24"/>
      <c r="I430" s="24"/>
      <c r="J430" s="24"/>
      <c r="K430" s="24"/>
      <c r="L430" s="24"/>
      <c r="M430" s="24"/>
      <c r="N430" s="24"/>
      <c r="O430" s="24"/>
      <c r="P430" s="24"/>
      <c r="Q430" s="253"/>
      <c r="R430" s="254"/>
      <c r="S430" s="255"/>
      <c r="T430" s="256"/>
      <c r="U430" s="27"/>
      <c r="V430" s="257"/>
      <c r="W430" s="258"/>
      <c r="X430" s="273"/>
      <c r="Y430" s="258"/>
      <c r="Z430" s="242"/>
      <c r="AA430" s="60"/>
      <c r="AB430" s="243"/>
      <c r="AD430" s="123"/>
      <c r="AE430" s="123"/>
      <c r="AF430" s="123"/>
      <c r="AG430" s="123"/>
      <c r="AH430" s="123"/>
      <c r="AI430" s="123"/>
      <c r="AJ430" s="123"/>
      <c r="AK430" s="123"/>
    </row>
    <row r="431">
      <c r="A431" s="132"/>
      <c r="B431" s="132"/>
      <c r="C431" s="132"/>
      <c r="D431" s="132"/>
      <c r="E431" s="262"/>
      <c r="F431" s="132"/>
      <c r="G431" s="309"/>
      <c r="H431" s="132"/>
      <c r="I431" s="132"/>
      <c r="J431" s="132"/>
      <c r="K431" s="132"/>
      <c r="L431" s="132"/>
      <c r="M431" s="132"/>
      <c r="N431" s="132"/>
      <c r="O431" s="132"/>
      <c r="P431" s="132"/>
      <c r="Q431" s="263"/>
      <c r="R431" s="264"/>
      <c r="S431" s="265"/>
      <c r="T431" s="265"/>
      <c r="U431" s="265"/>
      <c r="V431" s="266"/>
      <c r="W431" s="132"/>
      <c r="X431" s="274"/>
      <c r="Y431" s="132" t="s">
        <v>206</v>
      </c>
      <c r="Z431" s="242"/>
      <c r="AA431" s="60"/>
      <c r="AB431" s="243"/>
      <c r="AD431" s="123"/>
      <c r="AE431" s="123"/>
      <c r="AF431" s="123"/>
      <c r="AG431" s="123"/>
      <c r="AH431" s="123"/>
      <c r="AI431" s="123"/>
      <c r="AJ431" s="123"/>
      <c r="AK431" s="123"/>
    </row>
    <row r="432">
      <c r="A432" s="24"/>
      <c r="B432" s="24"/>
      <c r="C432" s="24"/>
      <c r="D432" s="24"/>
      <c r="E432" s="131"/>
      <c r="F432" s="24"/>
      <c r="G432" s="24"/>
      <c r="H432" s="24"/>
      <c r="I432" s="24"/>
      <c r="J432" s="24"/>
      <c r="K432" s="24"/>
      <c r="L432" s="24"/>
      <c r="M432" s="24"/>
      <c r="N432" s="24"/>
      <c r="O432" s="24"/>
      <c r="P432" s="24"/>
      <c r="Q432" s="253"/>
      <c r="R432" s="254"/>
      <c r="S432" s="255"/>
      <c r="T432" s="256"/>
      <c r="U432" s="27"/>
      <c r="V432" s="257"/>
      <c r="W432" s="258"/>
      <c r="X432" s="273"/>
      <c r="Y432" s="258"/>
      <c r="Z432" s="242"/>
      <c r="AA432" s="60"/>
      <c r="AB432" s="243"/>
      <c r="AD432" s="123"/>
      <c r="AE432" s="123"/>
      <c r="AF432" s="123"/>
      <c r="AG432" s="123"/>
      <c r="AH432" s="123"/>
      <c r="AI432" s="123"/>
      <c r="AJ432" s="123"/>
      <c r="AK432" s="123"/>
    </row>
    <row r="433">
      <c r="A433" s="24"/>
      <c r="B433" s="24"/>
      <c r="C433" s="24"/>
      <c r="D433" s="24"/>
      <c r="E433" s="131"/>
      <c r="F433" s="24"/>
      <c r="G433" s="24"/>
      <c r="H433" s="24"/>
      <c r="I433" s="24"/>
      <c r="J433" s="24"/>
      <c r="K433" s="24"/>
      <c r="L433" s="24"/>
      <c r="M433" s="24"/>
      <c r="N433" s="24"/>
      <c r="O433" s="24"/>
      <c r="P433" s="24"/>
      <c r="Q433" s="253"/>
      <c r="R433" s="254"/>
      <c r="S433" s="255"/>
      <c r="T433" s="256"/>
      <c r="U433" s="27"/>
      <c r="V433" s="257"/>
      <c r="W433" s="258"/>
      <c r="X433" s="273"/>
      <c r="Y433" s="258"/>
      <c r="Z433" s="242"/>
      <c r="AA433" s="60"/>
      <c r="AB433" s="243"/>
      <c r="AD433" s="123"/>
      <c r="AE433" s="123"/>
      <c r="AF433" s="123"/>
      <c r="AG433" s="123"/>
      <c r="AH433" s="123"/>
      <c r="AI433" s="123"/>
      <c r="AJ433" s="123"/>
      <c r="AK433" s="123"/>
    </row>
    <row r="434">
      <c r="A434" s="24"/>
      <c r="B434" s="24"/>
      <c r="C434" s="24"/>
      <c r="D434" s="24"/>
      <c r="E434" s="131"/>
      <c r="F434" s="24"/>
      <c r="G434" s="24"/>
      <c r="H434" s="24"/>
      <c r="I434" s="24"/>
      <c r="J434" s="24"/>
      <c r="K434" s="24"/>
      <c r="L434" s="24"/>
      <c r="M434" s="24"/>
      <c r="N434" s="24"/>
      <c r="O434" s="24"/>
      <c r="P434" s="24"/>
      <c r="Q434" s="253"/>
      <c r="R434" s="254"/>
      <c r="S434" s="255"/>
      <c r="T434" s="256"/>
      <c r="U434" s="27"/>
      <c r="V434" s="257"/>
      <c r="W434" s="258"/>
      <c r="X434" s="273"/>
      <c r="Y434" s="258"/>
      <c r="Z434" s="242"/>
      <c r="AA434" s="60"/>
      <c r="AB434" s="243"/>
      <c r="AD434" s="123"/>
      <c r="AE434" s="123"/>
      <c r="AF434" s="123"/>
      <c r="AG434" s="123"/>
      <c r="AH434" s="123"/>
      <c r="AI434" s="123"/>
      <c r="AJ434" s="123"/>
      <c r="AK434" s="123"/>
    </row>
    <row r="435">
      <c r="A435" s="24"/>
      <c r="B435" s="24"/>
      <c r="C435" s="24"/>
      <c r="D435" s="24"/>
      <c r="E435" s="131"/>
      <c r="F435" s="24"/>
      <c r="G435" s="24"/>
      <c r="H435" s="24"/>
      <c r="I435" s="24"/>
      <c r="J435" s="24"/>
      <c r="K435" s="24"/>
      <c r="L435" s="24"/>
      <c r="M435" s="24"/>
      <c r="N435" s="24"/>
      <c r="O435" s="24"/>
      <c r="P435" s="24"/>
      <c r="Q435" s="253"/>
      <c r="R435" s="254"/>
      <c r="S435" s="255"/>
      <c r="T435" s="256"/>
      <c r="U435" s="27"/>
      <c r="V435" s="257"/>
      <c r="W435" s="258"/>
      <c r="X435" s="273"/>
      <c r="Y435" s="258"/>
      <c r="Z435" s="242"/>
      <c r="AA435" s="60"/>
      <c r="AB435" s="243"/>
      <c r="AD435" s="123"/>
      <c r="AE435" s="123"/>
      <c r="AF435" s="123"/>
      <c r="AG435" s="123"/>
      <c r="AH435" s="123"/>
      <c r="AI435" s="123"/>
      <c r="AJ435" s="123"/>
      <c r="AK435" s="123"/>
    </row>
    <row r="436">
      <c r="A436" s="24"/>
      <c r="B436" s="27"/>
      <c r="C436" s="27"/>
      <c r="D436" s="27"/>
      <c r="E436" s="131"/>
      <c r="F436" s="27"/>
      <c r="G436" s="24"/>
      <c r="H436" s="27"/>
      <c r="I436" s="27"/>
      <c r="J436" s="27"/>
      <c r="K436" s="27"/>
      <c r="L436" s="27"/>
      <c r="M436" s="27"/>
      <c r="N436" s="27"/>
      <c r="O436" s="27"/>
      <c r="P436" s="27"/>
      <c r="Q436" s="37"/>
      <c r="R436" s="268"/>
      <c r="S436" s="33"/>
      <c r="T436" s="33"/>
      <c r="U436" s="33"/>
      <c r="V436" s="269"/>
      <c r="W436" s="27"/>
      <c r="X436" s="275"/>
      <c r="Y436" s="27"/>
      <c r="Z436" s="242"/>
      <c r="AA436" s="60"/>
      <c r="AB436" s="243"/>
      <c r="AD436" s="123"/>
      <c r="AE436" s="123"/>
      <c r="AF436" s="123"/>
      <c r="AG436" s="123"/>
      <c r="AH436" s="123"/>
      <c r="AI436" s="123"/>
      <c r="AJ436" s="123"/>
      <c r="AK436" s="123"/>
    </row>
    <row r="437">
      <c r="A437" s="24"/>
      <c r="B437" s="24"/>
      <c r="C437" s="24"/>
      <c r="D437" s="24"/>
      <c r="E437" s="131"/>
      <c r="F437" s="24"/>
      <c r="G437" s="24"/>
      <c r="H437" s="24"/>
      <c r="I437" s="24"/>
      <c r="J437" s="24"/>
      <c r="K437" s="24"/>
      <c r="L437" s="24"/>
      <c r="M437" s="24"/>
      <c r="N437" s="24"/>
      <c r="O437" s="24"/>
      <c r="P437" s="24"/>
      <c r="Q437" s="287"/>
      <c r="R437" s="254"/>
      <c r="S437" s="255"/>
      <c r="T437" s="27"/>
      <c r="U437" s="27"/>
      <c r="V437" s="320"/>
      <c r="W437" s="258"/>
      <c r="X437" s="273"/>
      <c r="Y437" s="258"/>
      <c r="Z437" s="242"/>
      <c r="AA437" s="60"/>
      <c r="AB437" s="243"/>
      <c r="AD437" s="123"/>
      <c r="AE437" s="123"/>
      <c r="AF437" s="123"/>
      <c r="AG437" s="123"/>
      <c r="AH437" s="123"/>
      <c r="AI437" s="123"/>
      <c r="AJ437" s="123"/>
      <c r="AK437" s="123"/>
    </row>
    <row r="438">
      <c r="A438" s="24"/>
      <c r="B438" s="24"/>
      <c r="C438" s="24"/>
      <c r="D438" s="24"/>
      <c r="E438" s="24"/>
      <c r="F438" s="24"/>
      <c r="G438" s="24"/>
      <c r="H438" s="24"/>
      <c r="I438" s="24"/>
      <c r="J438" s="24"/>
      <c r="K438" s="24"/>
      <c r="L438" s="24"/>
      <c r="M438" s="24"/>
      <c r="N438" s="24"/>
      <c r="O438" s="24"/>
      <c r="P438" s="24"/>
      <c r="Q438" s="287"/>
      <c r="R438" s="254"/>
      <c r="S438" s="255"/>
      <c r="T438" s="27"/>
      <c r="U438" s="27"/>
      <c r="V438" s="321"/>
      <c r="W438" s="258"/>
      <c r="X438" s="273"/>
      <c r="Y438" s="258"/>
      <c r="Z438" s="242"/>
      <c r="AA438" s="60"/>
      <c r="AB438" s="243"/>
      <c r="AD438" s="123"/>
      <c r="AE438" s="123"/>
      <c r="AF438" s="123"/>
      <c r="AG438" s="123"/>
      <c r="AH438" s="123"/>
      <c r="AI438" s="123"/>
      <c r="AJ438" s="123"/>
      <c r="AK438" s="123"/>
    </row>
    <row r="439">
      <c r="A439" s="24"/>
      <c r="B439" s="24"/>
      <c r="C439" s="24"/>
      <c r="D439" s="24"/>
      <c r="E439" s="24"/>
      <c r="F439" s="24"/>
      <c r="G439" s="24"/>
      <c r="H439" s="24"/>
      <c r="I439" s="24"/>
      <c r="J439" s="24"/>
      <c r="K439" s="24"/>
      <c r="L439" s="258"/>
      <c r="M439" s="258"/>
      <c r="N439" s="258"/>
      <c r="O439" s="258"/>
      <c r="P439" s="258"/>
      <c r="Q439" s="287"/>
      <c r="R439" s="254"/>
      <c r="S439" s="255"/>
      <c r="T439" s="37"/>
      <c r="U439" s="37"/>
      <c r="V439" s="321"/>
      <c r="W439" s="258"/>
      <c r="X439" s="273"/>
      <c r="Y439" s="258"/>
      <c r="Z439" s="242"/>
      <c r="AA439" s="60"/>
      <c r="AB439" s="243"/>
      <c r="AD439" s="123"/>
      <c r="AE439" s="123"/>
      <c r="AF439" s="123"/>
      <c r="AG439" s="123"/>
      <c r="AH439" s="123"/>
      <c r="AI439" s="123"/>
      <c r="AJ439" s="123"/>
      <c r="AK439" s="123"/>
    </row>
    <row r="440">
      <c r="A440" s="24"/>
      <c r="B440" s="24"/>
      <c r="C440" s="24"/>
      <c r="D440" s="24"/>
      <c r="E440" s="24"/>
      <c r="F440" s="24"/>
      <c r="G440" s="24"/>
      <c r="H440" s="24"/>
      <c r="I440" s="24"/>
      <c r="J440" s="24"/>
      <c r="K440" s="24"/>
      <c r="L440" s="24"/>
      <c r="M440" s="24"/>
      <c r="N440" s="24"/>
      <c r="O440" s="24"/>
      <c r="P440" s="24"/>
      <c r="Q440" s="287"/>
      <c r="R440" s="254"/>
      <c r="S440" s="255"/>
      <c r="T440" s="27"/>
      <c r="U440" s="27"/>
      <c r="V440" s="321"/>
      <c r="W440" s="258"/>
      <c r="X440" s="273"/>
      <c r="Y440" s="258"/>
      <c r="Z440" s="242"/>
      <c r="AA440" s="60"/>
      <c r="AB440" s="243"/>
      <c r="AD440" s="123"/>
      <c r="AE440" s="123"/>
      <c r="AF440" s="123"/>
      <c r="AG440" s="123"/>
      <c r="AH440" s="123"/>
      <c r="AI440" s="123"/>
      <c r="AJ440" s="123"/>
      <c r="AK440" s="123"/>
    </row>
    <row r="441">
      <c r="A441" s="24"/>
      <c r="B441" s="24"/>
      <c r="C441" s="24"/>
      <c r="D441" s="24"/>
      <c r="E441" s="24"/>
      <c r="F441" s="24"/>
      <c r="G441" s="24"/>
      <c r="H441" s="24"/>
      <c r="I441" s="24"/>
      <c r="J441" s="24"/>
      <c r="K441" s="24"/>
      <c r="L441" s="258"/>
      <c r="M441" s="258"/>
      <c r="N441" s="258"/>
      <c r="O441" s="258"/>
      <c r="P441" s="258"/>
      <c r="Q441" s="287"/>
      <c r="R441" s="254"/>
      <c r="S441" s="255"/>
      <c r="T441" s="37"/>
      <c r="U441" s="37"/>
      <c r="V441" s="321"/>
      <c r="W441" s="258"/>
      <c r="X441" s="273"/>
      <c r="Y441" s="258"/>
      <c r="Z441" s="242"/>
      <c r="AA441" s="60"/>
      <c r="AB441" s="243"/>
      <c r="AD441" s="123"/>
      <c r="AE441" s="123"/>
      <c r="AF441" s="123"/>
      <c r="AG441" s="123"/>
      <c r="AH441" s="123"/>
      <c r="AI441" s="123"/>
      <c r="AJ441" s="123"/>
      <c r="AK441" s="123"/>
    </row>
    <row r="442">
      <c r="A442" s="132"/>
      <c r="B442" s="132"/>
      <c r="C442" s="132"/>
      <c r="D442" s="132"/>
      <c r="E442" s="132"/>
      <c r="F442" s="132"/>
      <c r="G442" s="309"/>
      <c r="H442" s="132"/>
      <c r="I442" s="132"/>
      <c r="J442" s="132"/>
      <c r="K442" s="132"/>
      <c r="L442" s="263"/>
      <c r="M442" s="263"/>
      <c r="N442" s="263"/>
      <c r="O442" s="263"/>
      <c r="P442" s="263"/>
      <c r="Q442" s="263"/>
      <c r="R442" s="265"/>
      <c r="S442" s="265"/>
      <c r="T442" s="265"/>
      <c r="U442" s="265"/>
      <c r="V442" s="271"/>
      <c r="W442" s="263"/>
      <c r="X442" s="277"/>
      <c r="Y442" s="132" t="s">
        <v>207</v>
      </c>
      <c r="Z442" s="242"/>
      <c r="AA442" s="60"/>
      <c r="AB442" s="243"/>
      <c r="AD442" s="123"/>
      <c r="AE442" s="123"/>
      <c r="AF442" s="123"/>
      <c r="AG442" s="123"/>
      <c r="AH442" s="123"/>
      <c r="AI442" s="123"/>
      <c r="AJ442" s="123"/>
      <c r="AK442" s="123"/>
    </row>
    <row r="443">
      <c r="A443" s="24"/>
      <c r="B443" s="258"/>
      <c r="C443" s="258"/>
      <c r="D443" s="258"/>
      <c r="E443" s="258"/>
      <c r="F443" s="258"/>
      <c r="G443" s="24"/>
      <c r="H443" s="258"/>
      <c r="I443" s="258"/>
      <c r="J443" s="258"/>
      <c r="K443" s="258"/>
      <c r="L443" s="24"/>
      <c r="M443" s="24"/>
      <c r="N443" s="24"/>
      <c r="O443" s="24"/>
      <c r="P443" s="24"/>
      <c r="Q443" s="287"/>
      <c r="R443" s="258"/>
      <c r="S443" s="24"/>
      <c r="T443" s="27"/>
      <c r="U443" s="27"/>
      <c r="V443" s="322"/>
      <c r="W443" s="258"/>
      <c r="X443" s="273"/>
      <c r="Y443" s="258"/>
      <c r="Z443" s="242"/>
      <c r="AA443" s="60"/>
      <c r="AB443" s="243"/>
      <c r="AD443" s="123"/>
      <c r="AE443" s="123"/>
      <c r="AF443" s="123"/>
      <c r="AG443" s="123"/>
      <c r="AH443" s="123"/>
      <c r="AI443" s="123"/>
      <c r="AJ443" s="123"/>
      <c r="AK443" s="123"/>
    </row>
    <row r="444">
      <c r="A444" s="24"/>
      <c r="B444" s="258"/>
      <c r="C444" s="258"/>
      <c r="D444" s="258"/>
      <c r="E444" s="258"/>
      <c r="F444" s="258"/>
      <c r="G444" s="24"/>
      <c r="H444" s="258"/>
      <c r="I444" s="258"/>
      <c r="J444" s="258"/>
      <c r="K444" s="258"/>
      <c r="L444" s="24"/>
      <c r="M444" s="24"/>
      <c r="N444" s="24"/>
      <c r="O444" s="24"/>
      <c r="P444" s="24"/>
      <c r="Q444" s="287"/>
      <c r="R444" s="258"/>
      <c r="S444" s="24"/>
      <c r="T444" s="27"/>
      <c r="U444" s="27"/>
      <c r="V444" s="322"/>
      <c r="W444" s="258"/>
      <c r="X444" s="273"/>
      <c r="Y444" s="258"/>
      <c r="Z444" s="242"/>
      <c r="AA444" s="60"/>
      <c r="AB444" s="243"/>
      <c r="AD444" s="123"/>
      <c r="AE444" s="123"/>
      <c r="AF444" s="123"/>
      <c r="AG444" s="123"/>
      <c r="AH444" s="123"/>
      <c r="AI444" s="123"/>
      <c r="AJ444" s="123"/>
      <c r="AK444" s="123"/>
    </row>
    <row r="445">
      <c r="A445" s="24"/>
      <c r="B445" s="258"/>
      <c r="C445" s="258"/>
      <c r="D445" s="258"/>
      <c r="E445" s="258"/>
      <c r="F445" s="258"/>
      <c r="G445" s="24"/>
      <c r="H445" s="258"/>
      <c r="I445" s="258"/>
      <c r="J445" s="258"/>
      <c r="K445" s="258"/>
      <c r="L445" s="24"/>
      <c r="M445" s="24"/>
      <c r="N445" s="24"/>
      <c r="O445" s="24"/>
      <c r="P445" s="24"/>
      <c r="Q445" s="287"/>
      <c r="R445" s="258"/>
      <c r="S445" s="24"/>
      <c r="T445" s="27"/>
      <c r="U445" s="27"/>
      <c r="V445" s="322"/>
      <c r="W445" s="258"/>
      <c r="X445" s="273"/>
      <c r="Y445" s="258"/>
      <c r="Z445" s="242"/>
      <c r="AA445" s="60"/>
      <c r="AB445" s="243"/>
      <c r="AD445" s="123"/>
      <c r="AE445" s="123"/>
      <c r="AF445" s="123"/>
      <c r="AG445" s="123"/>
      <c r="AH445" s="123"/>
      <c r="AI445" s="123"/>
      <c r="AJ445" s="123"/>
      <c r="AK445" s="123"/>
    </row>
    <row r="446">
      <c r="A446" s="24"/>
      <c r="B446" s="258"/>
      <c r="C446" s="258"/>
      <c r="D446" s="258"/>
      <c r="E446" s="258"/>
      <c r="F446" s="258"/>
      <c r="G446" s="24"/>
      <c r="H446" s="258"/>
      <c r="I446" s="258"/>
      <c r="J446" s="258"/>
      <c r="K446" s="258"/>
      <c r="L446" s="24"/>
      <c r="M446" s="24"/>
      <c r="N446" s="24"/>
      <c r="O446" s="24"/>
      <c r="P446" s="24"/>
      <c r="Q446" s="287"/>
      <c r="R446" s="258"/>
      <c r="S446" s="24"/>
      <c r="T446" s="27"/>
      <c r="U446" s="27"/>
      <c r="V446" s="322"/>
      <c r="W446" s="258"/>
      <c r="X446" s="273"/>
      <c r="Y446" s="258"/>
      <c r="Z446" s="242"/>
      <c r="AA446" s="60"/>
      <c r="AB446" s="243"/>
      <c r="AD446" s="123"/>
      <c r="AE446" s="123"/>
      <c r="AF446" s="123"/>
      <c r="AG446" s="123"/>
      <c r="AH446" s="123"/>
      <c r="AI446" s="123"/>
      <c r="AJ446" s="123"/>
      <c r="AK446" s="123"/>
    </row>
    <row r="447">
      <c r="A447" s="24"/>
      <c r="B447" s="258"/>
      <c r="C447" s="258"/>
      <c r="D447" s="258"/>
      <c r="E447" s="258"/>
      <c r="F447" s="258"/>
      <c r="G447" s="24"/>
      <c r="H447" s="258"/>
      <c r="I447" s="258"/>
      <c r="J447" s="258"/>
      <c r="K447" s="258"/>
      <c r="L447" s="24"/>
      <c r="M447" s="24"/>
      <c r="N447" s="24"/>
      <c r="O447" s="24"/>
      <c r="P447" s="24"/>
      <c r="Q447" s="287"/>
      <c r="R447" s="258"/>
      <c r="S447" s="24"/>
      <c r="T447" s="27"/>
      <c r="U447" s="27"/>
      <c r="V447" s="322"/>
      <c r="W447" s="258"/>
      <c r="X447" s="273"/>
      <c r="Y447" s="258"/>
      <c r="Z447" s="242"/>
      <c r="AA447" s="60"/>
      <c r="AB447" s="243"/>
      <c r="AD447" s="123"/>
      <c r="AE447" s="123"/>
      <c r="AF447" s="123"/>
      <c r="AG447" s="123"/>
      <c r="AH447" s="123"/>
      <c r="AI447" s="123"/>
      <c r="AJ447" s="123"/>
      <c r="AK447" s="123"/>
    </row>
    <row r="448">
      <c r="A448" s="24"/>
      <c r="B448" s="258"/>
      <c r="C448" s="258"/>
      <c r="D448" s="258"/>
      <c r="E448" s="258"/>
      <c r="F448" s="258"/>
      <c r="G448" s="24"/>
      <c r="H448" s="258"/>
      <c r="I448" s="258"/>
      <c r="J448" s="258"/>
      <c r="K448" s="258"/>
      <c r="L448" s="24"/>
      <c r="M448" s="24"/>
      <c r="N448" s="24"/>
      <c r="O448" s="24"/>
      <c r="P448" s="24"/>
      <c r="Q448" s="287"/>
      <c r="R448" s="258"/>
      <c r="S448" s="24"/>
      <c r="T448" s="27"/>
      <c r="U448" s="27"/>
      <c r="V448" s="322"/>
      <c r="W448" s="258"/>
      <c r="X448" s="273"/>
      <c r="Y448" s="258"/>
      <c r="Z448" s="242"/>
      <c r="AA448" s="60"/>
      <c r="AB448" s="243"/>
      <c r="AD448" s="123"/>
      <c r="AE448" s="123"/>
      <c r="AF448" s="123"/>
      <c r="AG448" s="123"/>
      <c r="AH448" s="123"/>
      <c r="AI448" s="123"/>
      <c r="AJ448" s="123"/>
      <c r="AK448" s="123"/>
    </row>
    <row r="449">
      <c r="A449" s="24"/>
      <c r="B449" s="258"/>
      <c r="C449" s="258"/>
      <c r="D449" s="258"/>
      <c r="E449" s="258"/>
      <c r="F449" s="258"/>
      <c r="G449" s="24"/>
      <c r="H449" s="258"/>
      <c r="I449" s="258"/>
      <c r="J449" s="258"/>
      <c r="K449" s="258"/>
      <c r="L449" s="24"/>
      <c r="M449" s="24"/>
      <c r="N449" s="24"/>
      <c r="O449" s="24"/>
      <c r="P449" s="24"/>
      <c r="Q449" s="287"/>
      <c r="R449" s="258"/>
      <c r="S449" s="24"/>
      <c r="T449" s="27"/>
      <c r="U449" s="27"/>
      <c r="V449" s="322"/>
      <c r="W449" s="258"/>
      <c r="X449" s="273"/>
      <c r="Y449" s="258"/>
      <c r="Z449" s="242"/>
      <c r="AA449" s="60"/>
      <c r="AB449" s="243"/>
      <c r="AD449" s="123"/>
      <c r="AE449" s="123"/>
      <c r="AF449" s="123"/>
      <c r="AG449" s="123"/>
      <c r="AH449" s="123"/>
      <c r="AI449" s="123"/>
      <c r="AJ449" s="123"/>
      <c r="AK449" s="123"/>
    </row>
    <row r="450">
      <c r="A450" s="24"/>
      <c r="B450" s="258"/>
      <c r="C450" s="258"/>
      <c r="D450" s="258"/>
      <c r="E450" s="258"/>
      <c r="F450" s="258"/>
      <c r="G450" s="24"/>
      <c r="H450" s="258"/>
      <c r="I450" s="258"/>
      <c r="J450" s="258"/>
      <c r="K450" s="258"/>
      <c r="L450" s="24"/>
      <c r="M450" s="24"/>
      <c r="N450" s="24"/>
      <c r="O450" s="24"/>
      <c r="P450" s="24"/>
      <c r="Q450" s="287"/>
      <c r="R450" s="258"/>
      <c r="S450" s="24"/>
      <c r="T450" s="27"/>
      <c r="U450" s="27"/>
      <c r="V450" s="322"/>
      <c r="W450" s="258"/>
      <c r="X450" s="273"/>
      <c r="Y450" s="258"/>
      <c r="Z450" s="242"/>
      <c r="AA450" s="60"/>
      <c r="AB450" s="243"/>
      <c r="AD450" s="123"/>
      <c r="AE450" s="123"/>
      <c r="AF450" s="123"/>
      <c r="AG450" s="123"/>
      <c r="AH450" s="123"/>
      <c r="AI450" s="123"/>
      <c r="AJ450" s="123"/>
      <c r="AK450" s="123"/>
    </row>
    <row r="451">
      <c r="A451" s="24"/>
      <c r="B451" s="258"/>
      <c r="C451" s="258"/>
      <c r="D451" s="258"/>
      <c r="E451" s="258"/>
      <c r="F451" s="258"/>
      <c r="G451" s="24"/>
      <c r="H451" s="258"/>
      <c r="I451" s="258"/>
      <c r="J451" s="258"/>
      <c r="K451" s="258"/>
      <c r="L451" s="24"/>
      <c r="M451" s="24"/>
      <c r="N451" s="24"/>
      <c r="O451" s="24"/>
      <c r="P451" s="24"/>
      <c r="Q451" s="287"/>
      <c r="R451" s="258"/>
      <c r="S451" s="24"/>
      <c r="T451" s="27"/>
      <c r="U451" s="27"/>
      <c r="V451" s="322"/>
      <c r="W451" s="258"/>
      <c r="X451" s="273"/>
      <c r="Y451" s="258"/>
      <c r="Z451" s="242"/>
      <c r="AA451" s="60"/>
      <c r="AB451" s="243"/>
      <c r="AD451" s="123"/>
      <c r="AE451" s="123"/>
      <c r="AF451" s="123"/>
      <c r="AG451" s="123"/>
      <c r="AH451" s="123"/>
      <c r="AI451" s="123"/>
      <c r="AJ451" s="123"/>
      <c r="AK451" s="123"/>
    </row>
    <row r="452">
      <c r="A452" s="24"/>
      <c r="B452" s="258"/>
      <c r="C452" s="258"/>
      <c r="D452" s="258"/>
      <c r="E452" s="258"/>
      <c r="F452" s="258"/>
      <c r="G452" s="24"/>
      <c r="H452" s="258"/>
      <c r="I452" s="258"/>
      <c r="J452" s="258"/>
      <c r="K452" s="258"/>
      <c r="L452" s="24"/>
      <c r="M452" s="24"/>
      <c r="N452" s="24"/>
      <c r="O452" s="24"/>
      <c r="P452" s="24"/>
      <c r="Q452" s="287"/>
      <c r="R452" s="258"/>
      <c r="S452" s="24"/>
      <c r="T452" s="27"/>
      <c r="U452" s="27"/>
      <c r="V452" s="322"/>
      <c r="W452" s="258"/>
      <c r="X452" s="273"/>
      <c r="Y452" s="258"/>
      <c r="Z452" s="242"/>
      <c r="AA452" s="60"/>
      <c r="AB452" s="243"/>
      <c r="AD452" s="123"/>
      <c r="AE452" s="123"/>
      <c r="AF452" s="123"/>
      <c r="AG452" s="123"/>
      <c r="AH452" s="123"/>
      <c r="AI452" s="123"/>
      <c r="AJ452" s="123"/>
      <c r="AK452" s="123"/>
    </row>
    <row r="453">
      <c r="A453" s="132"/>
      <c r="B453" s="263"/>
      <c r="C453" s="263"/>
      <c r="D453" s="263"/>
      <c r="E453" s="263"/>
      <c r="F453" s="263"/>
      <c r="G453" s="132"/>
      <c r="H453" s="263"/>
      <c r="I453" s="263"/>
      <c r="J453" s="263"/>
      <c r="K453" s="263"/>
      <c r="L453" s="263"/>
      <c r="M453" s="263"/>
      <c r="N453" s="263"/>
      <c r="O453" s="263"/>
      <c r="P453" s="263"/>
      <c r="Q453" s="263"/>
      <c r="R453" s="263"/>
      <c r="S453" s="263"/>
      <c r="T453" s="263"/>
      <c r="U453" s="263"/>
      <c r="V453" s="271"/>
      <c r="W453" s="263"/>
      <c r="X453" s="277"/>
      <c r="Y453" s="323" t="s">
        <v>206</v>
      </c>
      <c r="Z453" s="242"/>
      <c r="AA453" s="60"/>
      <c r="AB453" s="243"/>
      <c r="AD453" s="123"/>
      <c r="AE453" s="123"/>
      <c r="AF453" s="123"/>
      <c r="AG453" s="123"/>
      <c r="AH453" s="123"/>
      <c r="AI453" s="123"/>
      <c r="AJ453" s="123"/>
      <c r="AK453" s="123"/>
    </row>
    <row r="454">
      <c r="A454" s="24"/>
      <c r="B454" s="258"/>
      <c r="C454" s="258"/>
      <c r="D454" s="258"/>
      <c r="E454" s="258"/>
      <c r="F454" s="258"/>
      <c r="G454" s="24"/>
      <c r="H454" s="258"/>
      <c r="I454" s="258"/>
      <c r="J454" s="258"/>
      <c r="K454" s="258"/>
      <c r="L454" s="24"/>
      <c r="M454" s="24"/>
      <c r="N454" s="24"/>
      <c r="O454" s="24"/>
      <c r="P454" s="24"/>
      <c r="Q454" s="287"/>
      <c r="R454" s="258"/>
      <c r="S454" s="24"/>
      <c r="T454" s="27"/>
      <c r="U454" s="27"/>
      <c r="V454" s="322"/>
      <c r="W454" s="258"/>
      <c r="X454" s="273"/>
      <c r="Y454" s="258"/>
      <c r="Z454" s="242"/>
      <c r="AA454" s="60"/>
      <c r="AB454" s="243"/>
      <c r="AD454" s="123"/>
      <c r="AE454" s="123"/>
      <c r="AF454" s="123"/>
      <c r="AG454" s="123"/>
      <c r="AH454" s="123"/>
      <c r="AI454" s="123"/>
      <c r="AJ454" s="123"/>
      <c r="AK454" s="123"/>
    </row>
    <row r="455">
      <c r="A455" s="24"/>
      <c r="B455" s="258"/>
      <c r="C455" s="258"/>
      <c r="D455" s="258"/>
      <c r="E455" s="258"/>
      <c r="F455" s="258"/>
      <c r="G455" s="24"/>
      <c r="H455" s="258"/>
      <c r="I455" s="258"/>
      <c r="J455" s="258"/>
      <c r="K455" s="258"/>
      <c r="L455" s="258"/>
      <c r="M455" s="258"/>
      <c r="N455" s="258"/>
      <c r="O455" s="258"/>
      <c r="P455" s="258"/>
      <c r="Q455" s="287"/>
      <c r="R455" s="258"/>
      <c r="S455" s="258"/>
      <c r="T455" s="37"/>
      <c r="U455" s="37"/>
      <c r="V455" s="322"/>
      <c r="W455" s="258"/>
      <c r="X455" s="273"/>
      <c r="Y455" s="258"/>
      <c r="Z455" s="242"/>
      <c r="AA455" s="60"/>
      <c r="AB455" s="243"/>
      <c r="AD455" s="123"/>
      <c r="AE455" s="123"/>
      <c r="AF455" s="123"/>
      <c r="AG455" s="123"/>
      <c r="AH455" s="123"/>
      <c r="AI455" s="123"/>
      <c r="AJ455" s="123"/>
      <c r="AK455" s="123"/>
    </row>
    <row r="456">
      <c r="A456" s="24"/>
      <c r="B456" s="258"/>
      <c r="C456" s="258"/>
      <c r="D456" s="258"/>
      <c r="E456" s="258"/>
      <c r="F456" s="258"/>
      <c r="G456" s="24"/>
      <c r="H456" s="258"/>
      <c r="I456" s="258"/>
      <c r="J456" s="258"/>
      <c r="K456" s="258"/>
      <c r="L456" s="24"/>
      <c r="M456" s="24"/>
      <c r="N456" s="24"/>
      <c r="O456" s="24"/>
      <c r="P456" s="24"/>
      <c r="Q456" s="287"/>
      <c r="R456" s="258"/>
      <c r="S456" s="24"/>
      <c r="T456" s="27"/>
      <c r="U456" s="27"/>
      <c r="V456" s="322"/>
      <c r="W456" s="258"/>
      <c r="X456" s="273"/>
      <c r="Y456" s="258"/>
      <c r="Z456" s="242"/>
      <c r="AA456" s="60"/>
      <c r="AB456" s="243"/>
      <c r="AD456" s="123"/>
      <c r="AE456" s="123"/>
      <c r="AF456" s="123"/>
      <c r="AG456" s="123"/>
      <c r="AH456" s="123"/>
      <c r="AI456" s="123"/>
      <c r="AJ456" s="123"/>
      <c r="AK456" s="123"/>
    </row>
    <row r="457">
      <c r="A457" s="24"/>
      <c r="B457" s="258"/>
      <c r="C457" s="258"/>
      <c r="D457" s="258"/>
      <c r="E457" s="258"/>
      <c r="F457" s="258"/>
      <c r="G457" s="24"/>
      <c r="H457" s="258"/>
      <c r="I457" s="258"/>
      <c r="J457" s="258"/>
      <c r="K457" s="258"/>
      <c r="L457" s="24"/>
      <c r="M457" s="24"/>
      <c r="N457" s="24"/>
      <c r="O457" s="24"/>
      <c r="P457" s="24"/>
      <c r="Q457" s="287"/>
      <c r="R457" s="258"/>
      <c r="S457" s="24"/>
      <c r="T457" s="27"/>
      <c r="U457" s="27"/>
      <c r="V457" s="322"/>
      <c r="W457" s="258"/>
      <c r="X457" s="273"/>
      <c r="Y457" s="258"/>
      <c r="Z457" s="242"/>
      <c r="AA457" s="60"/>
      <c r="AB457" s="243"/>
      <c r="AD457" s="123"/>
      <c r="AE457" s="123"/>
      <c r="AF457" s="123"/>
      <c r="AG457" s="123"/>
      <c r="AH457" s="123"/>
      <c r="AI457" s="123"/>
      <c r="AJ457" s="123"/>
      <c r="AK457" s="123"/>
    </row>
    <row r="458">
      <c r="A458" s="24"/>
      <c r="B458" s="37"/>
      <c r="C458" s="37"/>
      <c r="D458" s="37"/>
      <c r="E458" s="258"/>
      <c r="F458" s="37"/>
      <c r="G458" s="24"/>
      <c r="H458" s="37"/>
      <c r="I458" s="37"/>
      <c r="J458" s="37"/>
      <c r="K458" s="37"/>
      <c r="L458" s="27"/>
      <c r="M458" s="27"/>
      <c r="N458" s="27"/>
      <c r="O458" s="27"/>
      <c r="P458" s="27"/>
      <c r="Q458" s="287"/>
      <c r="R458" s="37"/>
      <c r="S458" s="27"/>
      <c r="T458" s="27"/>
      <c r="U458" s="27"/>
      <c r="V458" s="324"/>
      <c r="W458" s="37"/>
      <c r="X458" s="325"/>
      <c r="Y458" s="37"/>
      <c r="Z458" s="242"/>
      <c r="AA458" s="60"/>
      <c r="AB458" s="243"/>
      <c r="AD458" s="123"/>
      <c r="AE458" s="123"/>
      <c r="AF458" s="123"/>
      <c r="AG458" s="123"/>
      <c r="AH458" s="123"/>
      <c r="AI458" s="123"/>
      <c r="AJ458" s="123"/>
      <c r="AK458" s="123"/>
    </row>
    <row r="459">
      <c r="A459" s="24"/>
      <c r="B459" s="258"/>
      <c r="C459" s="258"/>
      <c r="D459" s="258"/>
      <c r="E459" s="258"/>
      <c r="F459" s="258"/>
      <c r="G459" s="24"/>
      <c r="H459" s="258"/>
      <c r="I459" s="258"/>
      <c r="J459" s="258"/>
      <c r="K459" s="258"/>
      <c r="L459" s="24"/>
      <c r="M459" s="24"/>
      <c r="N459" s="24"/>
      <c r="O459" s="24"/>
      <c r="P459" s="24"/>
      <c r="Q459" s="287"/>
      <c r="R459" s="258"/>
      <c r="S459" s="24"/>
      <c r="T459" s="27"/>
      <c r="U459" s="27"/>
      <c r="V459" s="322"/>
      <c r="W459" s="258"/>
      <c r="X459" s="273"/>
      <c r="Y459" s="258"/>
      <c r="Z459" s="242"/>
      <c r="AA459" s="60"/>
      <c r="AB459" s="243"/>
      <c r="AD459" s="123"/>
      <c r="AE459" s="123"/>
      <c r="AF459" s="123"/>
      <c r="AG459" s="123"/>
      <c r="AH459" s="123"/>
      <c r="AI459" s="123"/>
      <c r="AJ459" s="123"/>
      <c r="AK459" s="123"/>
    </row>
    <row r="460">
      <c r="A460" s="24"/>
      <c r="B460" s="258"/>
      <c r="C460" s="258"/>
      <c r="D460" s="258"/>
      <c r="E460" s="258"/>
      <c r="F460" s="258"/>
      <c r="G460" s="24"/>
      <c r="H460" s="258"/>
      <c r="I460" s="258"/>
      <c r="J460" s="258"/>
      <c r="K460" s="258"/>
      <c r="L460" s="24"/>
      <c r="M460" s="24"/>
      <c r="N460" s="24"/>
      <c r="O460" s="24"/>
      <c r="P460" s="24"/>
      <c r="Q460" s="287"/>
      <c r="R460" s="258"/>
      <c r="S460" s="24"/>
      <c r="T460" s="27"/>
      <c r="U460" s="27"/>
      <c r="V460" s="322"/>
      <c r="W460" s="258"/>
      <c r="X460" s="273"/>
      <c r="Y460" s="258"/>
      <c r="Z460" s="242"/>
      <c r="AA460" s="60"/>
      <c r="AB460" s="243"/>
      <c r="AD460" s="123"/>
      <c r="AE460" s="123"/>
      <c r="AF460" s="123"/>
      <c r="AG460" s="123"/>
      <c r="AH460" s="123"/>
      <c r="AI460" s="123"/>
      <c r="AJ460" s="123"/>
      <c r="AK460" s="123"/>
    </row>
    <row r="461">
      <c r="A461" s="24"/>
      <c r="B461" s="258"/>
      <c r="C461" s="258"/>
      <c r="D461" s="258"/>
      <c r="E461" s="258"/>
      <c r="F461" s="258"/>
      <c r="G461" s="24"/>
      <c r="H461" s="258"/>
      <c r="I461" s="258"/>
      <c r="J461" s="258"/>
      <c r="K461" s="258"/>
      <c r="L461" s="24"/>
      <c r="M461" s="24"/>
      <c r="N461" s="24"/>
      <c r="O461" s="24"/>
      <c r="P461" s="24"/>
      <c r="Q461" s="287"/>
      <c r="R461" s="258"/>
      <c r="S461" s="24"/>
      <c r="T461" s="27"/>
      <c r="U461" s="27"/>
      <c r="V461" s="322"/>
      <c r="W461" s="258"/>
      <c r="X461" s="273"/>
      <c r="Y461" s="258"/>
      <c r="Z461" s="242"/>
      <c r="AA461" s="60"/>
      <c r="AB461" s="243"/>
      <c r="AD461" s="123"/>
      <c r="AE461" s="123"/>
      <c r="AF461" s="123"/>
      <c r="AG461" s="123"/>
      <c r="AH461" s="123"/>
      <c r="AI461" s="123"/>
      <c r="AJ461" s="123"/>
      <c r="AK461" s="123"/>
    </row>
    <row r="462">
      <c r="A462" s="24"/>
      <c r="B462" s="258"/>
      <c r="C462" s="258"/>
      <c r="D462" s="258"/>
      <c r="E462" s="258"/>
      <c r="F462" s="258"/>
      <c r="G462" s="24"/>
      <c r="H462" s="258"/>
      <c r="I462" s="258"/>
      <c r="J462" s="258"/>
      <c r="K462" s="258"/>
      <c r="L462" s="24"/>
      <c r="M462" s="24"/>
      <c r="N462" s="24"/>
      <c r="O462" s="24"/>
      <c r="P462" s="24"/>
      <c r="Q462" s="287"/>
      <c r="R462" s="258"/>
      <c r="S462" s="24"/>
      <c r="T462" s="27"/>
      <c r="U462" s="27"/>
      <c r="V462" s="322"/>
      <c r="W462" s="258"/>
      <c r="X462" s="273"/>
      <c r="Y462" s="258"/>
      <c r="Z462" s="242"/>
      <c r="AA462" s="60"/>
      <c r="AB462" s="243"/>
      <c r="AD462" s="123"/>
      <c r="AE462" s="123"/>
      <c r="AF462" s="123"/>
      <c r="AG462" s="123"/>
      <c r="AH462" s="123"/>
      <c r="AI462" s="123"/>
      <c r="AJ462" s="123"/>
      <c r="AK462" s="123"/>
    </row>
    <row r="463">
      <c r="A463" s="24"/>
      <c r="B463" s="258"/>
      <c r="C463" s="258"/>
      <c r="D463" s="258"/>
      <c r="E463" s="258"/>
      <c r="F463" s="258"/>
      <c r="G463" s="24"/>
      <c r="H463" s="258"/>
      <c r="I463" s="258"/>
      <c r="J463" s="258"/>
      <c r="K463" s="258"/>
      <c r="L463" s="24"/>
      <c r="M463" s="24"/>
      <c r="N463" s="24"/>
      <c r="O463" s="24"/>
      <c r="P463" s="24"/>
      <c r="Q463" s="287"/>
      <c r="R463" s="258"/>
      <c r="S463" s="24"/>
      <c r="T463" s="27"/>
      <c r="U463" s="27"/>
      <c r="V463" s="322"/>
      <c r="W463" s="258"/>
      <c r="X463" s="273"/>
      <c r="Y463" s="258"/>
      <c r="Z463" s="242"/>
      <c r="AA463" s="60"/>
      <c r="AB463" s="243"/>
      <c r="AD463" s="123"/>
      <c r="AE463" s="123"/>
      <c r="AF463" s="123"/>
      <c r="AG463" s="123"/>
      <c r="AH463" s="123"/>
      <c r="AI463" s="123"/>
      <c r="AJ463" s="123"/>
      <c r="AK463" s="123"/>
    </row>
    <row r="464">
      <c r="A464" s="132"/>
      <c r="B464" s="263"/>
      <c r="C464" s="263"/>
      <c r="D464" s="263"/>
      <c r="E464" s="263"/>
      <c r="F464" s="263"/>
      <c r="G464" s="132"/>
      <c r="H464" s="263"/>
      <c r="I464" s="263"/>
      <c r="J464" s="263"/>
      <c r="K464" s="263"/>
      <c r="L464" s="263"/>
      <c r="M464" s="263"/>
      <c r="N464" s="263"/>
      <c r="O464" s="263"/>
      <c r="P464" s="263"/>
      <c r="Q464" s="263"/>
      <c r="R464" s="263"/>
      <c r="S464" s="263"/>
      <c r="T464" s="263"/>
      <c r="U464" s="263"/>
      <c r="V464" s="271"/>
      <c r="W464" s="263"/>
      <c r="X464" s="277"/>
      <c r="Y464" s="323" t="s">
        <v>207</v>
      </c>
      <c r="Z464" s="242"/>
      <c r="AA464" s="60"/>
      <c r="AB464" s="243"/>
      <c r="AD464" s="123"/>
      <c r="AE464" s="123"/>
      <c r="AF464" s="123"/>
      <c r="AG464" s="123"/>
      <c r="AH464" s="123"/>
      <c r="AI464" s="123"/>
      <c r="AJ464" s="123"/>
      <c r="AK464" s="123"/>
    </row>
    <row r="465">
      <c r="A465" s="24"/>
      <c r="B465" s="258"/>
      <c r="C465" s="258"/>
      <c r="D465" s="258"/>
      <c r="E465" s="258"/>
      <c r="F465" s="258"/>
      <c r="G465" s="24"/>
      <c r="H465" s="258"/>
      <c r="I465" s="258"/>
      <c r="J465" s="258"/>
      <c r="K465" s="258"/>
      <c r="L465" s="24"/>
      <c r="M465" s="24"/>
      <c r="N465" s="24"/>
      <c r="O465" s="24"/>
      <c r="P465" s="24"/>
      <c r="Q465" s="287"/>
      <c r="R465" s="258"/>
      <c r="S465" s="24"/>
      <c r="T465" s="27"/>
      <c r="U465" s="27"/>
      <c r="V465" s="322"/>
      <c r="W465" s="258"/>
      <c r="X465" s="273"/>
      <c r="Y465" s="258"/>
      <c r="Z465" s="242"/>
      <c r="AA465" s="60"/>
      <c r="AB465" s="243"/>
      <c r="AD465" s="123"/>
      <c r="AE465" s="123"/>
      <c r="AF465" s="123"/>
      <c r="AG465" s="123"/>
      <c r="AH465" s="123"/>
      <c r="AI465" s="123"/>
      <c r="AJ465" s="123"/>
      <c r="AK465" s="123"/>
    </row>
    <row r="466">
      <c r="A466" s="24"/>
      <c r="B466" s="258"/>
      <c r="C466" s="258"/>
      <c r="D466" s="258"/>
      <c r="E466" s="258"/>
      <c r="F466" s="258"/>
      <c r="G466" s="24"/>
      <c r="H466" s="258"/>
      <c r="I466" s="258"/>
      <c r="J466" s="258"/>
      <c r="K466" s="258"/>
      <c r="L466" s="24"/>
      <c r="M466" s="24"/>
      <c r="N466" s="24"/>
      <c r="O466" s="24"/>
      <c r="P466" s="24"/>
      <c r="Q466" s="287"/>
      <c r="R466" s="258"/>
      <c r="S466" s="24"/>
      <c r="T466" s="27"/>
      <c r="U466" s="27"/>
      <c r="V466" s="322"/>
      <c r="W466" s="258"/>
      <c r="X466" s="273"/>
      <c r="Y466" s="258"/>
      <c r="Z466" s="242"/>
      <c r="AA466" s="60"/>
      <c r="AB466" s="243"/>
      <c r="AD466" s="123"/>
      <c r="AE466" s="123"/>
      <c r="AF466" s="123"/>
      <c r="AG466" s="123"/>
      <c r="AH466" s="123"/>
      <c r="AI466" s="123"/>
      <c r="AJ466" s="123"/>
      <c r="AK466" s="123"/>
    </row>
    <row r="467">
      <c r="A467" s="24"/>
      <c r="B467" s="258"/>
      <c r="C467" s="258"/>
      <c r="D467" s="258"/>
      <c r="E467" s="258"/>
      <c r="F467" s="258"/>
      <c r="G467" s="24"/>
      <c r="H467" s="258"/>
      <c r="I467" s="258"/>
      <c r="J467" s="258"/>
      <c r="K467" s="258"/>
      <c r="L467" s="24"/>
      <c r="M467" s="24"/>
      <c r="N467" s="24"/>
      <c r="O467" s="24"/>
      <c r="P467" s="24"/>
      <c r="Q467" s="287"/>
      <c r="R467" s="258"/>
      <c r="S467" s="24"/>
      <c r="T467" s="27"/>
      <c r="U467" s="27"/>
      <c r="V467" s="322"/>
      <c r="W467" s="258"/>
      <c r="X467" s="273"/>
      <c r="Y467" s="258"/>
      <c r="Z467" s="242"/>
      <c r="AA467" s="60"/>
      <c r="AB467" s="243"/>
      <c r="AD467" s="123"/>
      <c r="AE467" s="123"/>
      <c r="AF467" s="123"/>
      <c r="AG467" s="123"/>
      <c r="AH467" s="123"/>
      <c r="AI467" s="123"/>
      <c r="AJ467" s="123"/>
      <c r="AK467" s="123"/>
    </row>
    <row r="468">
      <c r="A468" s="24"/>
      <c r="B468" s="258"/>
      <c r="C468" s="258"/>
      <c r="D468" s="258"/>
      <c r="E468" s="258"/>
      <c r="F468" s="258"/>
      <c r="G468" s="24"/>
      <c r="H468" s="258"/>
      <c r="I468" s="258"/>
      <c r="J468" s="258"/>
      <c r="K468" s="258"/>
      <c r="L468" s="24"/>
      <c r="M468" s="24"/>
      <c r="N468" s="24"/>
      <c r="O468" s="24"/>
      <c r="P468" s="24"/>
      <c r="Q468" s="287"/>
      <c r="R468" s="258"/>
      <c r="S468" s="24"/>
      <c r="T468" s="27"/>
      <c r="U468" s="27"/>
      <c r="V468" s="322"/>
      <c r="W468" s="258"/>
      <c r="X468" s="273"/>
      <c r="Y468" s="258"/>
      <c r="Z468" s="242"/>
      <c r="AA468" s="60"/>
      <c r="AB468" s="243"/>
      <c r="AD468" s="123"/>
      <c r="AE468" s="123"/>
      <c r="AF468" s="123"/>
      <c r="AG468" s="123"/>
      <c r="AH468" s="123"/>
      <c r="AI468" s="123"/>
      <c r="AJ468" s="123"/>
      <c r="AK468" s="123"/>
    </row>
    <row r="469">
      <c r="A469" s="24"/>
      <c r="B469" s="258"/>
      <c r="C469" s="258"/>
      <c r="D469" s="258"/>
      <c r="E469" s="258"/>
      <c r="F469" s="258"/>
      <c r="G469" s="24"/>
      <c r="H469" s="258"/>
      <c r="I469" s="258"/>
      <c r="J469" s="258"/>
      <c r="K469" s="258"/>
      <c r="L469" s="24"/>
      <c r="M469" s="24"/>
      <c r="N469" s="24"/>
      <c r="O469" s="24"/>
      <c r="P469" s="24"/>
      <c r="Q469" s="287"/>
      <c r="R469" s="258"/>
      <c r="S469" s="24"/>
      <c r="T469" s="27"/>
      <c r="U469" s="27"/>
      <c r="V469" s="322"/>
      <c r="W469" s="258"/>
      <c r="X469" s="273"/>
      <c r="Y469" s="258"/>
      <c r="Z469" s="242"/>
      <c r="AA469" s="60"/>
      <c r="AB469" s="243"/>
      <c r="AD469" s="123"/>
      <c r="AE469" s="123"/>
      <c r="AF469" s="123"/>
      <c r="AG469" s="123"/>
      <c r="AH469" s="123"/>
      <c r="AI469" s="123"/>
      <c r="AJ469" s="123"/>
      <c r="AK469" s="123"/>
    </row>
    <row r="470">
      <c r="A470" s="24"/>
      <c r="B470" s="258"/>
      <c r="C470" s="258"/>
      <c r="D470" s="258"/>
      <c r="E470" s="258"/>
      <c r="F470" s="258"/>
      <c r="G470" s="24"/>
      <c r="H470" s="258"/>
      <c r="I470" s="258"/>
      <c r="J470" s="258"/>
      <c r="K470" s="258"/>
      <c r="L470" s="24"/>
      <c r="M470" s="24"/>
      <c r="N470" s="24"/>
      <c r="O470" s="24"/>
      <c r="P470" s="24"/>
      <c r="Q470" s="287"/>
      <c r="R470" s="258"/>
      <c r="S470" s="24"/>
      <c r="T470" s="27"/>
      <c r="U470" s="27"/>
      <c r="V470" s="322"/>
      <c r="W470" s="258"/>
      <c r="X470" s="273"/>
      <c r="Y470" s="258"/>
      <c r="Z470" s="242"/>
      <c r="AA470" s="60"/>
      <c r="AB470" s="243"/>
      <c r="AD470" s="123"/>
      <c r="AE470" s="123"/>
      <c r="AF470" s="123"/>
      <c r="AG470" s="123"/>
      <c r="AH470" s="123"/>
      <c r="AI470" s="123"/>
      <c r="AJ470" s="123"/>
      <c r="AK470" s="123"/>
    </row>
    <row r="471">
      <c r="A471" s="24"/>
      <c r="B471" s="258"/>
      <c r="C471" s="258"/>
      <c r="D471" s="258"/>
      <c r="E471" s="258"/>
      <c r="F471" s="258"/>
      <c r="G471" s="24"/>
      <c r="H471" s="258"/>
      <c r="I471" s="258"/>
      <c r="J471" s="258"/>
      <c r="K471" s="258"/>
      <c r="L471" s="24"/>
      <c r="M471" s="24"/>
      <c r="N471" s="24"/>
      <c r="O471" s="24"/>
      <c r="P471" s="24"/>
      <c r="Q471" s="287"/>
      <c r="R471" s="258"/>
      <c r="S471" s="24"/>
      <c r="T471" s="27"/>
      <c r="U471" s="27"/>
      <c r="V471" s="322"/>
      <c r="W471" s="258"/>
      <c r="X471" s="273"/>
      <c r="Y471" s="258"/>
      <c r="Z471" s="242"/>
      <c r="AA471" s="60"/>
      <c r="AB471" s="243"/>
      <c r="AD471" s="123"/>
      <c r="AE471" s="123"/>
      <c r="AF471" s="123"/>
      <c r="AG471" s="123"/>
      <c r="AH471" s="123"/>
      <c r="AI471" s="123"/>
      <c r="AJ471" s="123"/>
      <c r="AK471" s="123"/>
    </row>
    <row r="472">
      <c r="A472" s="24"/>
      <c r="B472" s="258"/>
      <c r="C472" s="258"/>
      <c r="D472" s="258"/>
      <c r="E472" s="258"/>
      <c r="F472" s="258"/>
      <c r="G472" s="24"/>
      <c r="H472" s="258"/>
      <c r="I472" s="258"/>
      <c r="J472" s="258"/>
      <c r="K472" s="258"/>
      <c r="L472" s="24"/>
      <c r="M472" s="24"/>
      <c r="N472" s="24"/>
      <c r="O472" s="24"/>
      <c r="P472" s="24"/>
      <c r="Q472" s="287"/>
      <c r="R472" s="258"/>
      <c r="S472" s="24"/>
      <c r="T472" s="27"/>
      <c r="U472" s="27"/>
      <c r="V472" s="322"/>
      <c r="W472" s="258"/>
      <c r="X472" s="273"/>
      <c r="Y472" s="258"/>
      <c r="Z472" s="242"/>
      <c r="AA472" s="60"/>
      <c r="AB472" s="243"/>
      <c r="AD472" s="123"/>
      <c r="AE472" s="123"/>
      <c r="AF472" s="123"/>
      <c r="AG472" s="123"/>
      <c r="AH472" s="123"/>
      <c r="AI472" s="123"/>
      <c r="AJ472" s="123"/>
      <c r="AK472" s="123"/>
    </row>
    <row r="473">
      <c r="A473" s="24"/>
      <c r="B473" s="258"/>
      <c r="C473" s="258"/>
      <c r="D473" s="258"/>
      <c r="E473" s="258"/>
      <c r="F473" s="258"/>
      <c r="G473" s="24"/>
      <c r="H473" s="258"/>
      <c r="I473" s="258"/>
      <c r="J473" s="258"/>
      <c r="K473" s="258"/>
      <c r="L473" s="24"/>
      <c r="M473" s="24"/>
      <c r="N473" s="24"/>
      <c r="O473" s="24"/>
      <c r="P473" s="24"/>
      <c r="Q473" s="287"/>
      <c r="R473" s="258"/>
      <c r="S473" s="24"/>
      <c r="T473" s="27"/>
      <c r="U473" s="27"/>
      <c r="V473" s="322"/>
      <c r="W473" s="258"/>
      <c r="X473" s="273"/>
      <c r="Y473" s="258"/>
      <c r="Z473" s="242"/>
      <c r="AA473" s="60"/>
      <c r="AB473" s="243"/>
      <c r="AD473" s="123"/>
      <c r="AE473" s="123"/>
      <c r="AF473" s="123"/>
      <c r="AG473" s="123"/>
      <c r="AH473" s="123"/>
      <c r="AI473" s="123"/>
      <c r="AJ473" s="123"/>
      <c r="AK473" s="123"/>
    </row>
    <row r="474">
      <c r="A474" s="24"/>
      <c r="B474" s="258"/>
      <c r="C474" s="258"/>
      <c r="D474" s="258"/>
      <c r="E474" s="258"/>
      <c r="F474" s="258"/>
      <c r="G474" s="24"/>
      <c r="H474" s="258"/>
      <c r="I474" s="258"/>
      <c r="J474" s="258"/>
      <c r="K474" s="258"/>
      <c r="L474" s="24"/>
      <c r="M474" s="24"/>
      <c r="N474" s="24"/>
      <c r="O474" s="24"/>
      <c r="P474" s="24"/>
      <c r="Q474" s="287"/>
      <c r="R474" s="258"/>
      <c r="S474" s="24"/>
      <c r="T474" s="27"/>
      <c r="U474" s="27"/>
      <c r="V474" s="322"/>
      <c r="W474" s="258"/>
      <c r="X474" s="273"/>
      <c r="Y474" s="258"/>
      <c r="Z474" s="242"/>
      <c r="AA474" s="60"/>
      <c r="AB474" s="243"/>
      <c r="AD474" s="123"/>
      <c r="AE474" s="123"/>
      <c r="AF474" s="123"/>
      <c r="AG474" s="123"/>
      <c r="AH474" s="123"/>
      <c r="AI474" s="123"/>
      <c r="AJ474" s="123"/>
      <c r="AK474" s="123"/>
    </row>
    <row r="475">
      <c r="A475" s="132"/>
      <c r="B475" s="263"/>
      <c r="C475" s="263"/>
      <c r="D475" s="263"/>
      <c r="E475" s="263"/>
      <c r="F475" s="263"/>
      <c r="G475" s="132"/>
      <c r="H475" s="263"/>
      <c r="I475" s="263"/>
      <c r="J475" s="263"/>
      <c r="K475" s="263"/>
      <c r="L475" s="263"/>
      <c r="M475" s="263"/>
      <c r="N475" s="263"/>
      <c r="O475" s="263"/>
      <c r="P475" s="263"/>
      <c r="Q475" s="263"/>
      <c r="R475" s="263"/>
      <c r="S475" s="263"/>
      <c r="T475" s="263"/>
      <c r="U475" s="263"/>
      <c r="V475" s="271"/>
      <c r="W475" s="263"/>
      <c r="X475" s="277"/>
      <c r="Y475" s="323" t="s">
        <v>206</v>
      </c>
      <c r="Z475" s="242"/>
      <c r="AA475" s="60"/>
      <c r="AB475" s="243"/>
      <c r="AD475" s="123"/>
      <c r="AE475" s="123"/>
      <c r="AF475" s="123"/>
      <c r="AG475" s="123"/>
      <c r="AH475" s="123"/>
      <c r="AI475" s="123"/>
      <c r="AJ475" s="123"/>
      <c r="AK475" s="123"/>
    </row>
    <row r="476">
      <c r="A476" s="24"/>
      <c r="B476" s="258"/>
      <c r="C476" s="258"/>
      <c r="D476" s="258"/>
      <c r="E476" s="258"/>
      <c r="F476" s="258"/>
      <c r="G476" s="24"/>
      <c r="H476" s="258"/>
      <c r="I476" s="258"/>
      <c r="J476" s="258"/>
      <c r="K476" s="258"/>
      <c r="L476" s="24"/>
      <c r="M476" s="24"/>
      <c r="N476" s="24"/>
      <c r="O476" s="24"/>
      <c r="P476" s="24"/>
      <c r="Q476" s="287"/>
      <c r="R476" s="258"/>
      <c r="S476" s="24"/>
      <c r="T476" s="27"/>
      <c r="U476" s="27"/>
      <c r="V476" s="322"/>
      <c r="W476" s="258"/>
      <c r="X476" s="273"/>
      <c r="Y476" s="258"/>
      <c r="Z476" s="242"/>
      <c r="AA476" s="60"/>
      <c r="AB476" s="243"/>
      <c r="AD476" s="123"/>
      <c r="AE476" s="123"/>
      <c r="AF476" s="123"/>
      <c r="AG476" s="123"/>
      <c r="AH476" s="123"/>
      <c r="AI476" s="123"/>
      <c r="AJ476" s="123"/>
      <c r="AK476" s="123"/>
    </row>
    <row r="477">
      <c r="A477" s="24"/>
      <c r="B477" s="258"/>
      <c r="C477" s="258"/>
      <c r="D477" s="258"/>
      <c r="E477" s="258"/>
      <c r="F477" s="258"/>
      <c r="G477" s="24"/>
      <c r="H477" s="258"/>
      <c r="I477" s="258"/>
      <c r="J477" s="258"/>
      <c r="K477" s="258"/>
      <c r="L477" s="24"/>
      <c r="M477" s="24"/>
      <c r="N477" s="24"/>
      <c r="O477" s="24"/>
      <c r="P477" s="24"/>
      <c r="Q477" s="287"/>
      <c r="R477" s="258"/>
      <c r="S477" s="24"/>
      <c r="T477" s="27"/>
      <c r="U477" s="27"/>
      <c r="V477" s="322"/>
      <c r="W477" s="258"/>
      <c r="X477" s="273"/>
      <c r="Y477" s="258"/>
      <c r="Z477" s="242"/>
      <c r="AA477" s="60"/>
      <c r="AB477" s="243"/>
      <c r="AD477" s="123"/>
      <c r="AE477" s="123"/>
      <c r="AF477" s="123"/>
      <c r="AG477" s="123"/>
      <c r="AH477" s="123"/>
      <c r="AI477" s="123"/>
      <c r="AJ477" s="123"/>
      <c r="AK477" s="123"/>
    </row>
    <row r="478">
      <c r="A478" s="24"/>
      <c r="B478" s="258"/>
      <c r="C478" s="258"/>
      <c r="D478" s="258"/>
      <c r="E478" s="258"/>
      <c r="F478" s="258"/>
      <c r="G478" s="24"/>
      <c r="H478" s="258"/>
      <c r="I478" s="258"/>
      <c r="J478" s="258"/>
      <c r="K478" s="258"/>
      <c r="L478" s="24"/>
      <c r="M478" s="24"/>
      <c r="N478" s="24"/>
      <c r="O478" s="24"/>
      <c r="P478" s="24"/>
      <c r="Q478" s="287"/>
      <c r="R478" s="258"/>
      <c r="S478" s="24"/>
      <c r="T478" s="27"/>
      <c r="U478" s="27"/>
      <c r="V478" s="322"/>
      <c r="W478" s="258"/>
      <c r="X478" s="273"/>
      <c r="Y478" s="258"/>
      <c r="Z478" s="242"/>
      <c r="AA478" s="60"/>
      <c r="AB478" s="243"/>
      <c r="AD478" s="123"/>
      <c r="AE478" s="123"/>
      <c r="AF478" s="123"/>
      <c r="AG478" s="123"/>
      <c r="AH478" s="123"/>
      <c r="AI478" s="123"/>
      <c r="AJ478" s="123"/>
      <c r="AK478" s="123"/>
    </row>
    <row r="479">
      <c r="A479" s="24"/>
      <c r="B479" s="258"/>
      <c r="C479" s="258"/>
      <c r="D479" s="258"/>
      <c r="E479" s="258"/>
      <c r="F479" s="258"/>
      <c r="G479" s="24"/>
      <c r="H479" s="258"/>
      <c r="I479" s="258"/>
      <c r="J479" s="258"/>
      <c r="K479" s="258"/>
      <c r="L479" s="24"/>
      <c r="M479" s="24"/>
      <c r="N479" s="24"/>
      <c r="O479" s="24"/>
      <c r="P479" s="24"/>
      <c r="Q479" s="287"/>
      <c r="R479" s="258"/>
      <c r="S479" s="24"/>
      <c r="T479" s="27"/>
      <c r="U479" s="27"/>
      <c r="V479" s="322"/>
      <c r="W479" s="258"/>
      <c r="X479" s="273"/>
      <c r="Y479" s="258"/>
      <c r="Z479" s="242"/>
      <c r="AA479" s="60"/>
      <c r="AB479" s="243"/>
      <c r="AD479" s="123"/>
      <c r="AE479" s="123"/>
      <c r="AF479" s="123"/>
      <c r="AG479" s="123"/>
      <c r="AH479" s="123"/>
      <c r="AI479" s="123"/>
      <c r="AJ479" s="123"/>
      <c r="AK479" s="123"/>
    </row>
    <row r="480">
      <c r="A480" s="24"/>
      <c r="B480" s="37"/>
      <c r="C480" s="37"/>
      <c r="D480" s="37"/>
      <c r="E480" s="258"/>
      <c r="F480" s="37"/>
      <c r="G480" s="24"/>
      <c r="H480" s="37"/>
      <c r="I480" s="37"/>
      <c r="J480" s="37"/>
      <c r="K480" s="37"/>
      <c r="L480" s="27"/>
      <c r="M480" s="27"/>
      <c r="N480" s="27"/>
      <c r="O480" s="27"/>
      <c r="P480" s="27"/>
      <c r="Q480" s="287"/>
      <c r="R480" s="37"/>
      <c r="S480" s="27"/>
      <c r="T480" s="27"/>
      <c r="U480" s="27"/>
      <c r="V480" s="324"/>
      <c r="W480" s="37"/>
      <c r="X480" s="325"/>
      <c r="Y480" s="37"/>
      <c r="Z480" s="242"/>
      <c r="AA480" s="60"/>
      <c r="AB480" s="243"/>
      <c r="AD480" s="123"/>
      <c r="AE480" s="123"/>
      <c r="AF480" s="123"/>
      <c r="AG480" s="123"/>
      <c r="AH480" s="123"/>
      <c r="AI480" s="123"/>
      <c r="AJ480" s="123"/>
      <c r="AK480" s="123"/>
    </row>
    <row r="481">
      <c r="A481" s="24"/>
      <c r="B481" s="258"/>
      <c r="C481" s="258"/>
      <c r="D481" s="258"/>
      <c r="E481" s="258"/>
      <c r="F481" s="258"/>
      <c r="G481" s="24"/>
      <c r="H481" s="258"/>
      <c r="I481" s="258"/>
      <c r="J481" s="258"/>
      <c r="K481" s="258"/>
      <c r="L481" s="24"/>
      <c r="M481" s="24"/>
      <c r="N481" s="24"/>
      <c r="O481" s="24"/>
      <c r="P481" s="24"/>
      <c r="Q481" s="287"/>
      <c r="R481" s="258"/>
      <c r="S481" s="24"/>
      <c r="T481" s="27"/>
      <c r="U481" s="27"/>
      <c r="V481" s="322"/>
      <c r="W481" s="258"/>
      <c r="X481" s="273"/>
      <c r="Y481" s="258"/>
      <c r="Z481" s="242"/>
      <c r="AA481" s="60"/>
      <c r="AB481" s="243"/>
      <c r="AD481" s="123"/>
      <c r="AE481" s="123"/>
      <c r="AF481" s="123"/>
      <c r="AG481" s="123"/>
      <c r="AH481" s="123"/>
      <c r="AI481" s="123"/>
      <c r="AJ481" s="123"/>
      <c r="AK481" s="123"/>
    </row>
    <row r="482">
      <c r="A482" s="24"/>
      <c r="B482" s="258"/>
      <c r="C482" s="258"/>
      <c r="D482" s="258"/>
      <c r="E482" s="258"/>
      <c r="F482" s="258"/>
      <c r="G482" s="24"/>
      <c r="H482" s="258"/>
      <c r="I482" s="258"/>
      <c r="J482" s="258"/>
      <c r="K482" s="258"/>
      <c r="L482" s="24"/>
      <c r="M482" s="24"/>
      <c r="N482" s="24"/>
      <c r="O482" s="24"/>
      <c r="P482" s="24"/>
      <c r="Q482" s="287"/>
      <c r="R482" s="258"/>
      <c r="S482" s="24"/>
      <c r="T482" s="27"/>
      <c r="U482" s="27"/>
      <c r="V482" s="322"/>
      <c r="W482" s="258"/>
      <c r="X482" s="273"/>
      <c r="Y482" s="258"/>
      <c r="Z482" s="242"/>
      <c r="AA482" s="60"/>
      <c r="AB482" s="243"/>
      <c r="AD482" s="123"/>
      <c r="AE482" s="123"/>
      <c r="AF482" s="123"/>
      <c r="AG482" s="123"/>
      <c r="AH482" s="123"/>
      <c r="AI482" s="123"/>
      <c r="AJ482" s="123"/>
      <c r="AK482" s="123"/>
    </row>
    <row r="483">
      <c r="A483" s="24"/>
      <c r="B483" s="258"/>
      <c r="C483" s="258"/>
      <c r="D483" s="258"/>
      <c r="E483" s="258"/>
      <c r="F483" s="258"/>
      <c r="G483" s="24"/>
      <c r="H483" s="258"/>
      <c r="I483" s="258"/>
      <c r="J483" s="258"/>
      <c r="K483" s="258"/>
      <c r="L483" s="24"/>
      <c r="M483" s="24"/>
      <c r="N483" s="24"/>
      <c r="O483" s="24"/>
      <c r="P483" s="24"/>
      <c r="Q483" s="287"/>
      <c r="R483" s="258"/>
      <c r="S483" s="24"/>
      <c r="T483" s="27"/>
      <c r="U483" s="27"/>
      <c r="V483" s="322"/>
      <c r="W483" s="258"/>
      <c r="X483" s="273"/>
      <c r="Y483" s="258"/>
      <c r="Z483" s="242"/>
      <c r="AA483" s="60"/>
      <c r="AB483" s="243"/>
      <c r="AD483" s="123"/>
      <c r="AE483" s="123"/>
      <c r="AF483" s="123"/>
      <c r="AG483" s="123"/>
      <c r="AH483" s="123"/>
      <c r="AI483" s="123"/>
      <c r="AJ483" s="123"/>
      <c r="AK483" s="123"/>
    </row>
    <row r="484">
      <c r="A484" s="24"/>
      <c r="B484" s="258"/>
      <c r="C484" s="258"/>
      <c r="D484" s="258"/>
      <c r="E484" s="258"/>
      <c r="F484" s="258"/>
      <c r="G484" s="24"/>
      <c r="H484" s="258"/>
      <c r="I484" s="258"/>
      <c r="J484" s="258"/>
      <c r="K484" s="258"/>
      <c r="L484" s="24"/>
      <c r="M484" s="24"/>
      <c r="N484" s="24"/>
      <c r="O484" s="24"/>
      <c r="P484" s="24"/>
      <c r="Q484" s="287"/>
      <c r="R484" s="258"/>
      <c r="S484" s="24"/>
      <c r="T484" s="27"/>
      <c r="U484" s="27"/>
      <c r="V484" s="322"/>
      <c r="W484" s="258"/>
      <c r="X484" s="273"/>
      <c r="Y484" s="258"/>
      <c r="Z484" s="242"/>
      <c r="AA484" s="60"/>
      <c r="AB484" s="243"/>
      <c r="AD484" s="123"/>
      <c r="AE484" s="123"/>
      <c r="AF484" s="123"/>
      <c r="AG484" s="123"/>
      <c r="AH484" s="123"/>
      <c r="AI484" s="123"/>
      <c r="AJ484" s="123"/>
      <c r="AK484" s="123"/>
    </row>
    <row r="485">
      <c r="A485" s="24"/>
      <c r="B485" s="258"/>
      <c r="C485" s="258"/>
      <c r="D485" s="258"/>
      <c r="E485" s="258"/>
      <c r="F485" s="258"/>
      <c r="G485" s="24"/>
      <c r="H485" s="258"/>
      <c r="I485" s="258"/>
      <c r="J485" s="258"/>
      <c r="K485" s="258"/>
      <c r="L485" s="24"/>
      <c r="M485" s="24"/>
      <c r="N485" s="24"/>
      <c r="O485" s="24"/>
      <c r="P485" s="24"/>
      <c r="Q485" s="287"/>
      <c r="R485" s="258"/>
      <c r="S485" s="24"/>
      <c r="T485" s="27"/>
      <c r="U485" s="27"/>
      <c r="V485" s="322"/>
      <c r="W485" s="258"/>
      <c r="X485" s="273"/>
      <c r="Y485" s="258"/>
      <c r="Z485" s="242"/>
      <c r="AA485" s="60"/>
      <c r="AB485" s="243"/>
      <c r="AD485" s="123"/>
      <c r="AE485" s="123"/>
      <c r="AF485" s="123"/>
      <c r="AG485" s="123"/>
      <c r="AH485" s="123"/>
      <c r="AI485" s="123"/>
      <c r="AJ485" s="123"/>
      <c r="AK485" s="123"/>
    </row>
    <row r="486">
      <c r="A486" s="132"/>
      <c r="B486" s="263"/>
      <c r="C486" s="263"/>
      <c r="D486" s="263"/>
      <c r="E486" s="263"/>
      <c r="F486" s="263"/>
      <c r="G486" s="132"/>
      <c r="H486" s="263"/>
      <c r="I486" s="263"/>
      <c r="J486" s="263"/>
      <c r="K486" s="263"/>
      <c r="L486" s="263"/>
      <c r="M486" s="263"/>
      <c r="N486" s="263"/>
      <c r="O486" s="263"/>
      <c r="P486" s="263"/>
      <c r="Q486" s="263"/>
      <c r="R486" s="263"/>
      <c r="S486" s="263"/>
      <c r="T486" s="263"/>
      <c r="U486" s="263"/>
      <c r="V486" s="271"/>
      <c r="W486" s="263"/>
      <c r="X486" s="277"/>
      <c r="Y486" s="323" t="s">
        <v>207</v>
      </c>
      <c r="Z486" s="242"/>
      <c r="AA486" s="60"/>
      <c r="AB486" s="243"/>
      <c r="AD486" s="123"/>
      <c r="AE486" s="123"/>
      <c r="AF486" s="123"/>
      <c r="AG486" s="123"/>
      <c r="AH486" s="123"/>
      <c r="AI486" s="123"/>
      <c r="AJ486" s="123"/>
      <c r="AK486" s="123"/>
    </row>
    <row r="487">
      <c r="A487" s="24"/>
      <c r="B487" s="258"/>
      <c r="C487" s="258"/>
      <c r="D487" s="258"/>
      <c r="E487" s="258"/>
      <c r="F487" s="258"/>
      <c r="G487" s="24"/>
      <c r="H487" s="258"/>
      <c r="I487" s="258"/>
      <c r="J487" s="258"/>
      <c r="K487" s="258"/>
      <c r="L487" s="24"/>
      <c r="M487" s="24"/>
      <c r="N487" s="24"/>
      <c r="O487" s="24"/>
      <c r="P487" s="24"/>
      <c r="Q487" s="287"/>
      <c r="R487" s="258"/>
      <c r="S487" s="24"/>
      <c r="T487" s="27"/>
      <c r="U487" s="27"/>
      <c r="V487" s="322"/>
      <c r="W487" s="258"/>
      <c r="X487" s="273"/>
      <c r="Y487" s="258"/>
      <c r="Z487" s="242"/>
      <c r="AA487" s="60"/>
      <c r="AB487" s="243"/>
      <c r="AD487" s="123"/>
      <c r="AE487" s="123"/>
      <c r="AF487" s="123"/>
      <c r="AG487" s="123"/>
      <c r="AH487" s="123"/>
      <c r="AI487" s="123"/>
      <c r="AJ487" s="123"/>
      <c r="AK487" s="123"/>
    </row>
    <row r="488">
      <c r="A488" s="24"/>
      <c r="B488" s="258"/>
      <c r="C488" s="258"/>
      <c r="D488" s="258"/>
      <c r="E488" s="258"/>
      <c r="F488" s="258"/>
      <c r="G488" s="24"/>
      <c r="H488" s="258"/>
      <c r="I488" s="258"/>
      <c r="J488" s="258"/>
      <c r="K488" s="258"/>
      <c r="L488" s="24"/>
      <c r="M488" s="24"/>
      <c r="N488" s="24"/>
      <c r="O488" s="24"/>
      <c r="P488" s="24"/>
      <c r="Q488" s="287"/>
      <c r="R488" s="258"/>
      <c r="S488" s="24"/>
      <c r="T488" s="27"/>
      <c r="U488" s="27"/>
      <c r="V488" s="322"/>
      <c r="W488" s="258"/>
      <c r="X488" s="273"/>
      <c r="Y488" s="258"/>
      <c r="Z488" s="242"/>
      <c r="AA488" s="60"/>
      <c r="AB488" s="243"/>
      <c r="AD488" s="123"/>
      <c r="AE488" s="123"/>
      <c r="AF488" s="123"/>
      <c r="AG488" s="123"/>
      <c r="AH488" s="123"/>
      <c r="AI488" s="123"/>
      <c r="AJ488" s="123"/>
      <c r="AK488" s="123"/>
    </row>
    <row r="489">
      <c r="A489" s="24"/>
      <c r="B489" s="258"/>
      <c r="C489" s="258"/>
      <c r="D489" s="258"/>
      <c r="E489" s="258"/>
      <c r="F489" s="258"/>
      <c r="G489" s="24"/>
      <c r="H489" s="258"/>
      <c r="I489" s="258"/>
      <c r="J489" s="258"/>
      <c r="K489" s="258"/>
      <c r="L489" s="24"/>
      <c r="M489" s="24"/>
      <c r="N489" s="24"/>
      <c r="O489" s="24"/>
      <c r="P489" s="24"/>
      <c r="Q489" s="287"/>
      <c r="R489" s="258"/>
      <c r="S489" s="24"/>
      <c r="T489" s="27"/>
      <c r="U489" s="27"/>
      <c r="V489" s="322"/>
      <c r="W489" s="258"/>
      <c r="X489" s="273"/>
      <c r="Y489" s="258"/>
      <c r="Z489" s="242"/>
      <c r="AA489" s="60"/>
      <c r="AB489" s="243"/>
      <c r="AD489" s="123"/>
      <c r="AE489" s="123"/>
      <c r="AF489" s="123"/>
      <c r="AG489" s="123"/>
      <c r="AH489" s="123"/>
      <c r="AI489" s="123"/>
      <c r="AJ489" s="123"/>
      <c r="AK489" s="123"/>
    </row>
    <row r="490">
      <c r="A490" s="24"/>
      <c r="B490" s="258"/>
      <c r="C490" s="258"/>
      <c r="D490" s="258"/>
      <c r="E490" s="258"/>
      <c r="F490" s="258"/>
      <c r="G490" s="24"/>
      <c r="H490" s="258"/>
      <c r="I490" s="258"/>
      <c r="J490" s="258"/>
      <c r="K490" s="258"/>
      <c r="L490" s="24"/>
      <c r="M490" s="24"/>
      <c r="N490" s="24"/>
      <c r="O490" s="24"/>
      <c r="P490" s="24"/>
      <c r="Q490" s="287"/>
      <c r="R490" s="258"/>
      <c r="S490" s="24"/>
      <c r="T490" s="27"/>
      <c r="U490" s="27"/>
      <c r="V490" s="322"/>
      <c r="W490" s="258"/>
      <c r="X490" s="273"/>
      <c r="Y490" s="258"/>
      <c r="Z490" s="242"/>
      <c r="AA490" s="60"/>
      <c r="AB490" s="243"/>
      <c r="AD490" s="123"/>
      <c r="AE490" s="123"/>
      <c r="AF490" s="123"/>
      <c r="AG490" s="123"/>
      <c r="AH490" s="123"/>
      <c r="AI490" s="123"/>
      <c r="AJ490" s="123"/>
      <c r="AK490" s="123"/>
    </row>
    <row r="491">
      <c r="A491" s="24"/>
      <c r="B491" s="258"/>
      <c r="C491" s="258"/>
      <c r="D491" s="258"/>
      <c r="E491" s="258"/>
      <c r="F491" s="258"/>
      <c r="G491" s="24"/>
      <c r="H491" s="258"/>
      <c r="I491" s="258"/>
      <c r="J491" s="258"/>
      <c r="K491" s="258"/>
      <c r="L491" s="24"/>
      <c r="M491" s="24"/>
      <c r="N491" s="24"/>
      <c r="O491" s="24"/>
      <c r="P491" s="24"/>
      <c r="Q491" s="287"/>
      <c r="R491" s="258"/>
      <c r="S491" s="24"/>
      <c r="T491" s="27"/>
      <c r="U491" s="27"/>
      <c r="V491" s="322"/>
      <c r="W491" s="258"/>
      <c r="X491" s="273"/>
      <c r="Y491" s="258"/>
      <c r="Z491" s="242"/>
      <c r="AA491" s="60"/>
      <c r="AB491" s="243"/>
      <c r="AD491" s="123"/>
      <c r="AE491" s="123"/>
      <c r="AF491" s="123"/>
      <c r="AG491" s="123"/>
      <c r="AH491" s="123"/>
      <c r="AI491" s="123"/>
      <c r="AJ491" s="123"/>
      <c r="AK491" s="123"/>
    </row>
    <row r="492">
      <c r="A492" s="24"/>
      <c r="B492" s="258"/>
      <c r="C492" s="258"/>
      <c r="D492" s="258"/>
      <c r="E492" s="258"/>
      <c r="F492" s="258"/>
      <c r="G492" s="24"/>
      <c r="H492" s="258"/>
      <c r="I492" s="258"/>
      <c r="J492" s="258"/>
      <c r="K492" s="258"/>
      <c r="L492" s="24"/>
      <c r="M492" s="24"/>
      <c r="N492" s="24"/>
      <c r="O492" s="24"/>
      <c r="P492" s="24"/>
      <c r="Q492" s="287"/>
      <c r="R492" s="258"/>
      <c r="S492" s="24"/>
      <c r="T492" s="27"/>
      <c r="U492" s="27"/>
      <c r="V492" s="322"/>
      <c r="W492" s="258"/>
      <c r="X492" s="273"/>
      <c r="Y492" s="258"/>
      <c r="Z492" s="242"/>
      <c r="AA492" s="60"/>
      <c r="AB492" s="243"/>
      <c r="AD492" s="123"/>
      <c r="AE492" s="123"/>
      <c r="AF492" s="123"/>
      <c r="AG492" s="123"/>
      <c r="AH492" s="123"/>
      <c r="AI492" s="123"/>
      <c r="AJ492" s="123"/>
      <c r="AK492" s="123"/>
    </row>
    <row r="493">
      <c r="A493" s="24"/>
      <c r="B493" s="258"/>
      <c r="C493" s="258"/>
      <c r="D493" s="258"/>
      <c r="E493" s="258"/>
      <c r="F493" s="258"/>
      <c r="G493" s="24"/>
      <c r="H493" s="258"/>
      <c r="I493" s="258"/>
      <c r="J493" s="258"/>
      <c r="K493" s="258"/>
      <c r="L493" s="24"/>
      <c r="M493" s="24"/>
      <c r="N493" s="24"/>
      <c r="O493" s="24"/>
      <c r="P493" s="24"/>
      <c r="Q493" s="287"/>
      <c r="R493" s="258"/>
      <c r="S493" s="24"/>
      <c r="T493" s="27"/>
      <c r="U493" s="27"/>
      <c r="V493" s="322"/>
      <c r="W493" s="258"/>
      <c r="X493" s="273"/>
      <c r="Y493" s="258"/>
      <c r="Z493" s="242"/>
      <c r="AA493" s="60"/>
      <c r="AB493" s="243"/>
      <c r="AD493" s="123"/>
      <c r="AE493" s="123"/>
      <c r="AF493" s="123"/>
      <c r="AG493" s="123"/>
      <c r="AH493" s="123"/>
      <c r="AI493" s="123"/>
      <c r="AJ493" s="123"/>
      <c r="AK493" s="123"/>
    </row>
    <row r="494">
      <c r="A494" s="24"/>
      <c r="B494" s="258"/>
      <c r="C494" s="258"/>
      <c r="D494" s="258"/>
      <c r="E494" s="258"/>
      <c r="F494" s="258"/>
      <c r="G494" s="24"/>
      <c r="H494" s="258"/>
      <c r="I494" s="258"/>
      <c r="J494" s="258"/>
      <c r="K494" s="258"/>
      <c r="L494" s="24"/>
      <c r="M494" s="24"/>
      <c r="N494" s="24"/>
      <c r="O494" s="24"/>
      <c r="P494" s="24"/>
      <c r="Q494" s="287"/>
      <c r="R494" s="258"/>
      <c r="S494" s="24"/>
      <c r="T494" s="27"/>
      <c r="U494" s="27"/>
      <c r="V494" s="322"/>
      <c r="W494" s="258"/>
      <c r="X494" s="273"/>
      <c r="Y494" s="258"/>
      <c r="Z494" s="242"/>
      <c r="AA494" s="60"/>
      <c r="AB494" s="243"/>
      <c r="AD494" s="123"/>
      <c r="AE494" s="123"/>
      <c r="AF494" s="123"/>
      <c r="AG494" s="123"/>
      <c r="AH494" s="123"/>
      <c r="AI494" s="123"/>
      <c r="AJ494" s="123"/>
      <c r="AK494" s="123"/>
    </row>
    <row r="495">
      <c r="A495" s="24"/>
      <c r="B495" s="258"/>
      <c r="C495" s="258"/>
      <c r="D495" s="258"/>
      <c r="E495" s="258"/>
      <c r="F495" s="258"/>
      <c r="G495" s="24"/>
      <c r="H495" s="258"/>
      <c r="I495" s="258"/>
      <c r="J495" s="258"/>
      <c r="K495" s="258"/>
      <c r="L495" s="24"/>
      <c r="M495" s="24"/>
      <c r="N495" s="24"/>
      <c r="O495" s="24"/>
      <c r="P495" s="24"/>
      <c r="Q495" s="287"/>
      <c r="R495" s="258"/>
      <c r="S495" s="24"/>
      <c r="T495" s="27"/>
      <c r="U495" s="27"/>
      <c r="V495" s="322"/>
      <c r="W495" s="258"/>
      <c r="X495" s="273"/>
      <c r="Y495" s="258"/>
      <c r="Z495" s="242"/>
      <c r="AA495" s="60"/>
      <c r="AB495" s="243"/>
      <c r="AD495" s="123"/>
      <c r="AE495" s="123"/>
      <c r="AF495" s="123"/>
      <c r="AG495" s="123"/>
      <c r="AH495" s="123"/>
      <c r="AI495" s="123"/>
      <c r="AJ495" s="123"/>
      <c r="AK495" s="123"/>
    </row>
    <row r="496">
      <c r="A496" s="24"/>
      <c r="B496" s="258"/>
      <c r="C496" s="258"/>
      <c r="D496" s="258"/>
      <c r="E496" s="258"/>
      <c r="F496" s="258"/>
      <c r="G496" s="24"/>
      <c r="H496" s="258"/>
      <c r="I496" s="258"/>
      <c r="J496" s="258"/>
      <c r="K496" s="258"/>
      <c r="L496" s="24"/>
      <c r="M496" s="24"/>
      <c r="N496" s="24"/>
      <c r="O496" s="24"/>
      <c r="P496" s="24"/>
      <c r="Q496" s="287"/>
      <c r="R496" s="258"/>
      <c r="S496" s="24"/>
      <c r="T496" s="27"/>
      <c r="U496" s="27"/>
      <c r="V496" s="322"/>
      <c r="W496" s="258"/>
      <c r="X496" s="273"/>
      <c r="Y496" s="258"/>
      <c r="Z496" s="242"/>
      <c r="AA496" s="60"/>
      <c r="AB496" s="243"/>
      <c r="AD496" s="123"/>
      <c r="AE496" s="123"/>
      <c r="AF496" s="123"/>
      <c r="AG496" s="123"/>
      <c r="AH496" s="123"/>
      <c r="AI496" s="123"/>
      <c r="AJ496" s="123"/>
      <c r="AK496" s="123"/>
    </row>
    <row r="497">
      <c r="A497" s="132"/>
      <c r="B497" s="263"/>
      <c r="C497" s="263"/>
      <c r="D497" s="263"/>
      <c r="E497" s="263"/>
      <c r="F497" s="263"/>
      <c r="G497" s="132"/>
      <c r="H497" s="263"/>
      <c r="I497" s="263"/>
      <c r="J497" s="263"/>
      <c r="K497" s="263"/>
      <c r="L497" s="263"/>
      <c r="M497" s="263"/>
      <c r="N497" s="263"/>
      <c r="O497" s="263"/>
      <c r="P497" s="263"/>
      <c r="Q497" s="263"/>
      <c r="R497" s="263"/>
      <c r="S497" s="263"/>
      <c r="T497" s="263"/>
      <c r="U497" s="263"/>
      <c r="V497" s="271"/>
      <c r="W497" s="263"/>
      <c r="X497" s="277"/>
      <c r="Y497" s="323" t="s">
        <v>206</v>
      </c>
      <c r="Z497" s="242"/>
      <c r="AA497" s="60"/>
      <c r="AB497" s="243"/>
      <c r="AD497" s="123"/>
      <c r="AE497" s="123"/>
      <c r="AF497" s="123"/>
      <c r="AG497" s="123"/>
      <c r="AH497" s="123"/>
      <c r="AI497" s="123"/>
      <c r="AJ497" s="123"/>
      <c r="AK497" s="123"/>
    </row>
    <row r="498">
      <c r="A498" s="24"/>
      <c r="B498" s="258"/>
      <c r="C498" s="258"/>
      <c r="D498" s="258"/>
      <c r="E498" s="258"/>
      <c r="F498" s="258"/>
      <c r="G498" s="24"/>
      <c r="H498" s="258"/>
      <c r="I498" s="258"/>
      <c r="J498" s="258"/>
      <c r="K498" s="258"/>
      <c r="L498" s="24"/>
      <c r="M498" s="24"/>
      <c r="N498" s="24"/>
      <c r="O498" s="24"/>
      <c r="P498" s="24"/>
      <c r="Q498" s="287"/>
      <c r="R498" s="258"/>
      <c r="S498" s="24"/>
      <c r="T498" s="27"/>
      <c r="U498" s="27"/>
      <c r="V498" s="322"/>
      <c r="W498" s="258"/>
      <c r="X498" s="273"/>
      <c r="Y498" s="258"/>
      <c r="Z498" s="242"/>
      <c r="AA498" s="60"/>
      <c r="AB498" s="243"/>
      <c r="AD498" s="123"/>
      <c r="AE498" s="123"/>
      <c r="AF498" s="123"/>
      <c r="AG498" s="123"/>
      <c r="AH498" s="123"/>
      <c r="AI498" s="123"/>
      <c r="AJ498" s="123"/>
      <c r="AK498" s="123"/>
    </row>
    <row r="499">
      <c r="A499" s="24"/>
      <c r="B499" s="258"/>
      <c r="C499" s="258"/>
      <c r="D499" s="258"/>
      <c r="E499" s="258"/>
      <c r="F499" s="258"/>
      <c r="G499" s="24"/>
      <c r="H499" s="258"/>
      <c r="I499" s="258"/>
      <c r="J499" s="258"/>
      <c r="K499" s="258"/>
      <c r="L499" s="24"/>
      <c r="M499" s="24"/>
      <c r="N499" s="24"/>
      <c r="O499" s="24"/>
      <c r="P499" s="24"/>
      <c r="Q499" s="287"/>
      <c r="R499" s="258"/>
      <c r="S499" s="24"/>
      <c r="T499" s="27"/>
      <c r="U499" s="27"/>
      <c r="V499" s="322"/>
      <c r="W499" s="258"/>
      <c r="X499" s="273"/>
      <c r="Y499" s="258"/>
      <c r="Z499" s="242"/>
      <c r="AA499" s="60"/>
      <c r="AB499" s="243"/>
      <c r="AD499" s="123"/>
      <c r="AE499" s="123"/>
      <c r="AF499" s="123"/>
      <c r="AG499" s="123"/>
      <c r="AH499" s="123"/>
      <c r="AI499" s="123"/>
      <c r="AJ499" s="123"/>
      <c r="AK499" s="123"/>
    </row>
    <row r="500">
      <c r="A500" s="24"/>
      <c r="B500" s="258"/>
      <c r="C500" s="258"/>
      <c r="D500" s="258"/>
      <c r="E500" s="258"/>
      <c r="F500" s="258"/>
      <c r="G500" s="24"/>
      <c r="H500" s="258"/>
      <c r="I500" s="258"/>
      <c r="J500" s="258"/>
      <c r="K500" s="258"/>
      <c r="L500" s="24"/>
      <c r="M500" s="24"/>
      <c r="N500" s="24"/>
      <c r="O500" s="24"/>
      <c r="P500" s="24"/>
      <c r="Q500" s="287"/>
      <c r="R500" s="258"/>
      <c r="S500" s="24"/>
      <c r="T500" s="27"/>
      <c r="U500" s="27"/>
      <c r="V500" s="322"/>
      <c r="W500" s="258"/>
      <c r="X500" s="273"/>
      <c r="Y500" s="258"/>
      <c r="Z500" s="242"/>
      <c r="AA500" s="60"/>
      <c r="AB500" s="243"/>
      <c r="AD500" s="123"/>
      <c r="AE500" s="123"/>
      <c r="AF500" s="123"/>
      <c r="AG500" s="123"/>
      <c r="AH500" s="123"/>
      <c r="AI500" s="123"/>
      <c r="AJ500" s="123"/>
      <c r="AK500" s="123"/>
    </row>
    <row r="501">
      <c r="A501" s="24"/>
      <c r="B501" s="258"/>
      <c r="C501" s="258"/>
      <c r="D501" s="258"/>
      <c r="E501" s="258"/>
      <c r="F501" s="258"/>
      <c r="G501" s="24"/>
      <c r="H501" s="258"/>
      <c r="I501" s="258"/>
      <c r="J501" s="258"/>
      <c r="K501" s="258"/>
      <c r="L501" s="24"/>
      <c r="M501" s="24"/>
      <c r="N501" s="24"/>
      <c r="O501" s="24"/>
      <c r="P501" s="24"/>
      <c r="Q501" s="287"/>
      <c r="R501" s="258"/>
      <c r="S501" s="24"/>
      <c r="T501" s="27"/>
      <c r="U501" s="27"/>
      <c r="V501" s="322"/>
      <c r="W501" s="258"/>
      <c r="X501" s="273"/>
      <c r="Y501" s="258"/>
      <c r="Z501" s="242"/>
      <c r="AA501" s="60"/>
      <c r="AB501" s="243"/>
      <c r="AD501" s="123"/>
      <c r="AE501" s="123"/>
      <c r="AF501" s="123"/>
      <c r="AG501" s="123"/>
      <c r="AH501" s="123"/>
      <c r="AI501" s="123"/>
      <c r="AJ501" s="123"/>
      <c r="AK501" s="123"/>
    </row>
    <row r="502">
      <c r="A502" s="24"/>
      <c r="B502" s="37"/>
      <c r="C502" s="37"/>
      <c r="D502" s="37"/>
      <c r="E502" s="258"/>
      <c r="F502" s="37"/>
      <c r="G502" s="24"/>
      <c r="H502" s="37"/>
      <c r="I502" s="37"/>
      <c r="J502" s="37"/>
      <c r="K502" s="37"/>
      <c r="L502" s="27"/>
      <c r="M502" s="27"/>
      <c r="N502" s="27"/>
      <c r="O502" s="27"/>
      <c r="P502" s="27"/>
      <c r="Q502" s="287"/>
      <c r="R502" s="37"/>
      <c r="S502" s="27"/>
      <c r="T502" s="27"/>
      <c r="U502" s="27"/>
      <c r="V502" s="324"/>
      <c r="W502" s="37"/>
      <c r="X502" s="325"/>
      <c r="Y502" s="37"/>
      <c r="Z502" s="242"/>
      <c r="AA502" s="60"/>
      <c r="AB502" s="243"/>
      <c r="AD502" s="123"/>
      <c r="AE502" s="123"/>
      <c r="AF502" s="123"/>
      <c r="AG502" s="123"/>
      <c r="AH502" s="123"/>
      <c r="AI502" s="123"/>
      <c r="AJ502" s="123"/>
      <c r="AK502" s="123"/>
    </row>
    <row r="503">
      <c r="A503" s="24"/>
      <c r="B503" s="258"/>
      <c r="C503" s="258"/>
      <c r="D503" s="258"/>
      <c r="E503" s="258"/>
      <c r="F503" s="258"/>
      <c r="G503" s="24"/>
      <c r="H503" s="258"/>
      <c r="I503" s="258"/>
      <c r="J503" s="258"/>
      <c r="K503" s="258"/>
      <c r="L503" s="24"/>
      <c r="M503" s="24"/>
      <c r="N503" s="24"/>
      <c r="O503" s="24"/>
      <c r="P503" s="24"/>
      <c r="Q503" s="287"/>
      <c r="R503" s="258"/>
      <c r="S503" s="24"/>
      <c r="T503" s="27"/>
      <c r="U503" s="27"/>
      <c r="V503" s="322"/>
      <c r="W503" s="258"/>
      <c r="X503" s="273"/>
      <c r="Y503" s="258"/>
      <c r="Z503" s="242"/>
      <c r="AA503" s="60"/>
      <c r="AB503" s="243"/>
      <c r="AD503" s="123"/>
      <c r="AE503" s="123"/>
      <c r="AF503" s="123"/>
      <c r="AG503" s="123"/>
      <c r="AH503" s="123"/>
      <c r="AI503" s="123"/>
      <c r="AJ503" s="123"/>
      <c r="AK503" s="123"/>
    </row>
    <row r="504">
      <c r="A504" s="24"/>
      <c r="B504" s="258"/>
      <c r="C504" s="258"/>
      <c r="D504" s="258"/>
      <c r="E504" s="258"/>
      <c r="F504" s="258"/>
      <c r="G504" s="24"/>
      <c r="H504" s="258"/>
      <c r="I504" s="258"/>
      <c r="J504" s="258"/>
      <c r="K504" s="258"/>
      <c r="L504" s="24"/>
      <c r="M504" s="24"/>
      <c r="N504" s="24"/>
      <c r="O504" s="24"/>
      <c r="P504" s="24"/>
      <c r="Q504" s="287"/>
      <c r="R504" s="258"/>
      <c r="S504" s="24"/>
      <c r="T504" s="27"/>
      <c r="U504" s="27"/>
      <c r="V504" s="322"/>
      <c r="W504" s="258"/>
      <c r="X504" s="273"/>
      <c r="Y504" s="258"/>
      <c r="Z504" s="242"/>
      <c r="AA504" s="60"/>
      <c r="AB504" s="243"/>
      <c r="AD504" s="123"/>
      <c r="AE504" s="123"/>
      <c r="AF504" s="123"/>
      <c r="AG504" s="123"/>
      <c r="AH504" s="123"/>
      <c r="AI504" s="123"/>
      <c r="AJ504" s="123"/>
      <c r="AK504" s="123"/>
    </row>
    <row r="505">
      <c r="A505" s="24"/>
      <c r="B505" s="258"/>
      <c r="C505" s="258"/>
      <c r="D505" s="258"/>
      <c r="E505" s="258"/>
      <c r="F505" s="258"/>
      <c r="G505" s="24"/>
      <c r="H505" s="258"/>
      <c r="I505" s="258"/>
      <c r="J505" s="258"/>
      <c r="K505" s="258"/>
      <c r="L505" s="24"/>
      <c r="M505" s="24"/>
      <c r="N505" s="24"/>
      <c r="O505" s="24"/>
      <c r="P505" s="24"/>
      <c r="Q505" s="287"/>
      <c r="R505" s="258"/>
      <c r="S505" s="24"/>
      <c r="T505" s="27"/>
      <c r="U505" s="27"/>
      <c r="V505" s="322"/>
      <c r="W505" s="258"/>
      <c r="X505" s="273"/>
      <c r="Y505" s="258"/>
      <c r="Z505" s="242"/>
      <c r="AA505" s="60"/>
      <c r="AB505" s="243"/>
      <c r="AD505" s="123"/>
      <c r="AE505" s="123"/>
      <c r="AF505" s="123"/>
      <c r="AG505" s="123"/>
      <c r="AH505" s="123"/>
      <c r="AI505" s="123"/>
      <c r="AJ505" s="123"/>
      <c r="AK505" s="123"/>
    </row>
    <row r="506">
      <c r="A506" s="24"/>
      <c r="B506" s="258"/>
      <c r="C506" s="258"/>
      <c r="D506" s="258"/>
      <c r="E506" s="258"/>
      <c r="F506" s="258"/>
      <c r="G506" s="24"/>
      <c r="H506" s="258"/>
      <c r="I506" s="258"/>
      <c r="J506" s="258"/>
      <c r="K506" s="258"/>
      <c r="L506" s="24"/>
      <c r="M506" s="24"/>
      <c r="N506" s="24"/>
      <c r="O506" s="24"/>
      <c r="P506" s="24"/>
      <c r="Q506" s="287"/>
      <c r="R506" s="258"/>
      <c r="S506" s="24"/>
      <c r="T506" s="27"/>
      <c r="U506" s="27"/>
      <c r="V506" s="322"/>
      <c r="W506" s="258"/>
      <c r="X506" s="273"/>
      <c r="Y506" s="258"/>
      <c r="Z506" s="242"/>
      <c r="AA506" s="60"/>
      <c r="AB506" s="243"/>
      <c r="AD506" s="123"/>
      <c r="AE506" s="123"/>
      <c r="AF506" s="123"/>
      <c r="AG506" s="123"/>
      <c r="AH506" s="123"/>
      <c r="AI506" s="123"/>
      <c r="AJ506" s="123"/>
      <c r="AK506" s="123"/>
    </row>
    <row r="507">
      <c r="A507" s="24"/>
      <c r="B507" s="258"/>
      <c r="C507" s="258"/>
      <c r="D507" s="258"/>
      <c r="E507" s="258"/>
      <c r="F507" s="258"/>
      <c r="G507" s="24"/>
      <c r="H507" s="258"/>
      <c r="I507" s="258"/>
      <c r="J507" s="258"/>
      <c r="K507" s="258"/>
      <c r="L507" s="24"/>
      <c r="M507" s="24"/>
      <c r="N507" s="24"/>
      <c r="O507" s="24"/>
      <c r="P507" s="24"/>
      <c r="Q507" s="287"/>
      <c r="R507" s="258"/>
      <c r="S507" s="24"/>
      <c r="T507" s="27"/>
      <c r="U507" s="27"/>
      <c r="V507" s="322"/>
      <c r="W507" s="258"/>
      <c r="X507" s="273"/>
      <c r="Y507" s="258"/>
      <c r="Z507" s="242"/>
      <c r="AA507" s="60"/>
      <c r="AB507" s="243"/>
      <c r="AD507" s="123"/>
      <c r="AE507" s="123"/>
      <c r="AF507" s="123"/>
      <c r="AG507" s="123"/>
      <c r="AH507" s="123"/>
      <c r="AI507" s="123"/>
      <c r="AJ507" s="123"/>
      <c r="AK507" s="123"/>
    </row>
    <row r="508">
      <c r="A508" s="132"/>
      <c r="B508" s="263"/>
      <c r="C508" s="263"/>
      <c r="D508" s="263"/>
      <c r="E508" s="263"/>
      <c r="F508" s="263"/>
      <c r="G508" s="132"/>
      <c r="H508" s="263"/>
      <c r="I508" s="263"/>
      <c r="J508" s="263"/>
      <c r="K508" s="263"/>
      <c r="L508" s="263"/>
      <c r="M508" s="263"/>
      <c r="N508" s="263"/>
      <c r="O508" s="263"/>
      <c r="P508" s="263"/>
      <c r="Q508" s="263"/>
      <c r="R508" s="263"/>
      <c r="S508" s="263"/>
      <c r="T508" s="263"/>
      <c r="U508" s="263"/>
      <c r="V508" s="271"/>
      <c r="W508" s="263"/>
      <c r="X508" s="277"/>
      <c r="Y508" s="323" t="s">
        <v>207</v>
      </c>
      <c r="Z508" s="242"/>
      <c r="AA508" s="60"/>
      <c r="AB508" s="243"/>
      <c r="AD508" s="123"/>
      <c r="AE508" s="123"/>
      <c r="AF508" s="123"/>
      <c r="AG508" s="123"/>
      <c r="AH508" s="123"/>
      <c r="AI508" s="123"/>
      <c r="AJ508" s="123"/>
      <c r="AK508" s="123"/>
    </row>
    <row r="509">
      <c r="A509" s="24"/>
      <c r="B509" s="258"/>
      <c r="C509" s="258"/>
      <c r="D509" s="258"/>
      <c r="E509" s="258"/>
      <c r="F509" s="258"/>
      <c r="G509" s="24"/>
      <c r="H509" s="258"/>
      <c r="I509" s="258"/>
      <c r="J509" s="258"/>
      <c r="K509" s="258"/>
      <c r="L509" s="24"/>
      <c r="M509" s="24"/>
      <c r="N509" s="24"/>
      <c r="O509" s="24"/>
      <c r="P509" s="24"/>
      <c r="Q509" s="287"/>
      <c r="R509" s="258"/>
      <c r="S509" s="24"/>
      <c r="T509" s="27"/>
      <c r="U509" s="27"/>
      <c r="V509" s="322"/>
      <c r="W509" s="258"/>
      <c r="X509" s="273"/>
      <c r="Y509" s="258"/>
      <c r="Z509" s="242"/>
      <c r="AA509" s="60"/>
      <c r="AB509" s="243"/>
      <c r="AD509" s="123"/>
      <c r="AE509" s="123"/>
      <c r="AF509" s="123"/>
      <c r="AG509" s="123"/>
      <c r="AH509" s="123"/>
      <c r="AI509" s="123"/>
      <c r="AJ509" s="123"/>
      <c r="AK509" s="123"/>
    </row>
    <row r="510">
      <c r="A510" s="24"/>
      <c r="B510" s="258"/>
      <c r="C510" s="258"/>
      <c r="D510" s="258"/>
      <c r="E510" s="258"/>
      <c r="F510" s="258"/>
      <c r="G510" s="24"/>
      <c r="H510" s="258"/>
      <c r="I510" s="258"/>
      <c r="J510" s="258"/>
      <c r="K510" s="258"/>
      <c r="L510" s="24"/>
      <c r="M510" s="24"/>
      <c r="N510" s="24"/>
      <c r="O510" s="24"/>
      <c r="P510" s="24"/>
      <c r="Q510" s="287"/>
      <c r="R510" s="258"/>
      <c r="S510" s="24"/>
      <c r="T510" s="27"/>
      <c r="U510" s="27"/>
      <c r="V510" s="322"/>
      <c r="W510" s="258"/>
      <c r="X510" s="273"/>
      <c r="Y510" s="258"/>
      <c r="Z510" s="242"/>
      <c r="AA510" s="60"/>
      <c r="AB510" s="243"/>
      <c r="AD510" s="123"/>
      <c r="AE510" s="123"/>
      <c r="AF510" s="123"/>
      <c r="AG510" s="123"/>
      <c r="AH510" s="123"/>
      <c r="AI510" s="123"/>
      <c r="AJ510" s="123"/>
      <c r="AK510" s="123"/>
    </row>
    <row r="511">
      <c r="A511" s="24"/>
      <c r="B511" s="258"/>
      <c r="C511" s="258"/>
      <c r="D511" s="258"/>
      <c r="E511" s="258"/>
      <c r="F511" s="258"/>
      <c r="G511" s="24"/>
      <c r="H511" s="258"/>
      <c r="I511" s="258"/>
      <c r="J511" s="258"/>
      <c r="K511" s="258"/>
      <c r="L511" s="24"/>
      <c r="M511" s="24"/>
      <c r="N511" s="24"/>
      <c r="O511" s="24"/>
      <c r="P511" s="24"/>
      <c r="Q511" s="287"/>
      <c r="R511" s="258"/>
      <c r="S511" s="24"/>
      <c r="T511" s="27"/>
      <c r="U511" s="27"/>
      <c r="V511" s="322"/>
      <c r="W511" s="258"/>
      <c r="X511" s="273"/>
      <c r="Y511" s="258"/>
      <c r="Z511" s="242"/>
      <c r="AA511" s="60"/>
      <c r="AB511" s="243"/>
      <c r="AD511" s="123"/>
      <c r="AE511" s="123"/>
      <c r="AF511" s="123"/>
      <c r="AG511" s="123"/>
      <c r="AH511" s="123"/>
      <c r="AI511" s="123"/>
      <c r="AJ511" s="123"/>
      <c r="AK511" s="123"/>
    </row>
    <row r="512">
      <c r="A512" s="24"/>
      <c r="B512" s="258"/>
      <c r="C512" s="258"/>
      <c r="D512" s="258"/>
      <c r="E512" s="258"/>
      <c r="F512" s="258"/>
      <c r="G512" s="24"/>
      <c r="H512" s="258"/>
      <c r="I512" s="258"/>
      <c r="J512" s="258"/>
      <c r="K512" s="258"/>
      <c r="L512" s="24"/>
      <c r="M512" s="24"/>
      <c r="N512" s="24"/>
      <c r="O512" s="24"/>
      <c r="P512" s="24"/>
      <c r="Q512" s="287"/>
      <c r="R512" s="258"/>
      <c r="S512" s="24"/>
      <c r="T512" s="27"/>
      <c r="U512" s="27"/>
      <c r="V512" s="322"/>
      <c r="W512" s="258"/>
      <c r="X512" s="273"/>
      <c r="Y512" s="258"/>
      <c r="Z512" s="242"/>
      <c r="AA512" s="60"/>
      <c r="AB512" s="243"/>
      <c r="AD512" s="123"/>
      <c r="AE512" s="123"/>
      <c r="AF512" s="123"/>
      <c r="AG512" s="123"/>
      <c r="AH512" s="123"/>
      <c r="AI512" s="123"/>
      <c r="AJ512" s="123"/>
      <c r="AK512" s="123"/>
    </row>
    <row r="513">
      <c r="A513" s="24"/>
      <c r="B513" s="258"/>
      <c r="C513" s="258"/>
      <c r="D513" s="258"/>
      <c r="E513" s="258"/>
      <c r="F513" s="258"/>
      <c r="G513" s="24"/>
      <c r="H513" s="258"/>
      <c r="I513" s="258"/>
      <c r="J513" s="258"/>
      <c r="K513" s="258"/>
      <c r="L513" s="24"/>
      <c r="M513" s="24"/>
      <c r="N513" s="24"/>
      <c r="O513" s="24"/>
      <c r="P513" s="24"/>
      <c r="Q513" s="287"/>
      <c r="R513" s="258"/>
      <c r="S513" s="24"/>
      <c r="T513" s="27"/>
      <c r="U513" s="27"/>
      <c r="V513" s="322"/>
      <c r="W513" s="258"/>
      <c r="X513" s="273"/>
      <c r="Y513" s="258"/>
      <c r="Z513" s="242"/>
      <c r="AA513" s="60"/>
      <c r="AB513" s="243"/>
      <c r="AD513" s="123"/>
      <c r="AE513" s="123"/>
      <c r="AF513" s="123"/>
      <c r="AG513" s="123"/>
      <c r="AH513" s="123"/>
      <c r="AI513" s="123"/>
      <c r="AJ513" s="123"/>
      <c r="AK513" s="123"/>
    </row>
    <row r="514">
      <c r="A514" s="24"/>
      <c r="B514" s="258"/>
      <c r="C514" s="258"/>
      <c r="D514" s="258"/>
      <c r="E514" s="258"/>
      <c r="F514" s="258"/>
      <c r="G514" s="24"/>
      <c r="H514" s="258"/>
      <c r="I514" s="258"/>
      <c r="J514" s="258"/>
      <c r="K514" s="258"/>
      <c r="L514" s="24"/>
      <c r="M514" s="24"/>
      <c r="N514" s="24"/>
      <c r="O514" s="24"/>
      <c r="P514" s="24"/>
      <c r="Q514" s="287"/>
      <c r="R514" s="258"/>
      <c r="S514" s="24"/>
      <c r="T514" s="27"/>
      <c r="U514" s="27"/>
      <c r="V514" s="322"/>
      <c r="W514" s="258"/>
      <c r="X514" s="273"/>
      <c r="Y514" s="258"/>
      <c r="Z514" s="242"/>
      <c r="AA514" s="60"/>
      <c r="AB514" s="243"/>
      <c r="AD514" s="123"/>
      <c r="AE514" s="123"/>
      <c r="AF514" s="123"/>
      <c r="AG514" s="123"/>
      <c r="AH514" s="123"/>
      <c r="AI514" s="123"/>
      <c r="AJ514" s="123"/>
      <c r="AK514" s="123"/>
    </row>
    <row r="515">
      <c r="A515" s="24"/>
      <c r="B515" s="258"/>
      <c r="C515" s="258"/>
      <c r="D515" s="258"/>
      <c r="E515" s="258"/>
      <c r="F515" s="258"/>
      <c r="G515" s="24"/>
      <c r="H515" s="258"/>
      <c r="I515" s="258"/>
      <c r="J515" s="258"/>
      <c r="K515" s="258"/>
      <c r="L515" s="24"/>
      <c r="M515" s="24"/>
      <c r="N515" s="24"/>
      <c r="O515" s="24"/>
      <c r="P515" s="24"/>
      <c r="Q515" s="287"/>
      <c r="R515" s="258"/>
      <c r="S515" s="24"/>
      <c r="T515" s="27"/>
      <c r="U515" s="27"/>
      <c r="V515" s="322"/>
      <c r="W515" s="258"/>
      <c r="X515" s="273"/>
      <c r="Y515" s="258"/>
      <c r="Z515" s="242"/>
      <c r="AA515" s="60"/>
      <c r="AB515" s="243"/>
      <c r="AD515" s="123"/>
      <c r="AE515" s="123"/>
      <c r="AF515" s="123"/>
      <c r="AG515" s="123"/>
      <c r="AH515" s="123"/>
      <c r="AI515" s="123"/>
      <c r="AJ515" s="123"/>
      <c r="AK515" s="123"/>
    </row>
    <row r="516">
      <c r="A516" s="24"/>
      <c r="B516" s="258"/>
      <c r="C516" s="258"/>
      <c r="D516" s="258"/>
      <c r="E516" s="258"/>
      <c r="F516" s="258"/>
      <c r="G516" s="24"/>
      <c r="H516" s="258"/>
      <c r="I516" s="258"/>
      <c r="J516" s="258"/>
      <c r="K516" s="258"/>
      <c r="L516" s="24"/>
      <c r="M516" s="24"/>
      <c r="N516" s="24"/>
      <c r="O516" s="24"/>
      <c r="P516" s="24"/>
      <c r="Q516" s="287"/>
      <c r="R516" s="258"/>
      <c r="S516" s="24"/>
      <c r="T516" s="27"/>
      <c r="U516" s="27"/>
      <c r="V516" s="322"/>
      <c r="W516" s="258"/>
      <c r="X516" s="273"/>
      <c r="Y516" s="258"/>
      <c r="Z516" s="242"/>
      <c r="AA516" s="60"/>
      <c r="AB516" s="243"/>
      <c r="AD516" s="123"/>
      <c r="AE516" s="123"/>
      <c r="AF516" s="123"/>
      <c r="AG516" s="123"/>
      <c r="AH516" s="123"/>
      <c r="AI516" s="123"/>
      <c r="AJ516" s="123"/>
      <c r="AK516" s="123"/>
    </row>
    <row r="517">
      <c r="A517" s="24"/>
      <c r="B517" s="258"/>
      <c r="C517" s="258"/>
      <c r="D517" s="258"/>
      <c r="E517" s="258"/>
      <c r="F517" s="258"/>
      <c r="G517" s="24"/>
      <c r="H517" s="258"/>
      <c r="I517" s="258"/>
      <c r="J517" s="258"/>
      <c r="K517" s="258"/>
      <c r="L517" s="24"/>
      <c r="M517" s="24"/>
      <c r="N517" s="24"/>
      <c r="O517" s="24"/>
      <c r="P517" s="24"/>
      <c r="Q517" s="287"/>
      <c r="R517" s="258"/>
      <c r="S517" s="24"/>
      <c r="T517" s="27"/>
      <c r="U517" s="27"/>
      <c r="V517" s="322"/>
      <c r="W517" s="258"/>
      <c r="X517" s="273"/>
      <c r="Y517" s="258"/>
      <c r="Z517" s="242"/>
      <c r="AA517" s="60"/>
      <c r="AB517" s="243"/>
      <c r="AD517" s="123"/>
      <c r="AE517" s="123"/>
      <c r="AF517" s="123"/>
      <c r="AG517" s="123"/>
      <c r="AH517" s="123"/>
      <c r="AI517" s="123"/>
      <c r="AJ517" s="123"/>
      <c r="AK517" s="123"/>
    </row>
    <row r="518">
      <c r="A518" s="24"/>
      <c r="B518" s="258"/>
      <c r="C518" s="258"/>
      <c r="D518" s="258"/>
      <c r="E518" s="258"/>
      <c r="F518" s="258"/>
      <c r="G518" s="24"/>
      <c r="H518" s="258"/>
      <c r="I518" s="258"/>
      <c r="J518" s="258"/>
      <c r="K518" s="258"/>
      <c r="L518" s="24"/>
      <c r="M518" s="24"/>
      <c r="N518" s="24"/>
      <c r="O518" s="24"/>
      <c r="P518" s="24"/>
      <c r="Q518" s="287"/>
      <c r="R518" s="258"/>
      <c r="S518" s="24"/>
      <c r="T518" s="27"/>
      <c r="U518" s="27"/>
      <c r="V518" s="322"/>
      <c r="W518" s="258"/>
      <c r="X518" s="273"/>
      <c r="Y518" s="258"/>
      <c r="Z518" s="242"/>
      <c r="AA518" s="60"/>
      <c r="AB518" s="243"/>
      <c r="AD518" s="123"/>
      <c r="AE518" s="123"/>
      <c r="AF518" s="123"/>
      <c r="AG518" s="123"/>
      <c r="AH518" s="123"/>
      <c r="AI518" s="123"/>
      <c r="AJ518" s="123"/>
      <c r="AK518" s="123"/>
    </row>
    <row r="519">
      <c r="A519" s="132"/>
      <c r="B519" s="263"/>
      <c r="C519" s="263"/>
      <c r="D519" s="263"/>
      <c r="E519" s="263"/>
      <c r="F519" s="263"/>
      <c r="G519" s="132"/>
      <c r="H519" s="263"/>
      <c r="I519" s="263"/>
      <c r="J519" s="263"/>
      <c r="K519" s="263"/>
      <c r="L519" s="263"/>
      <c r="M519" s="263"/>
      <c r="N519" s="263"/>
      <c r="O519" s="263"/>
      <c r="P519" s="263"/>
      <c r="Q519" s="263"/>
      <c r="R519" s="263"/>
      <c r="S519" s="263"/>
      <c r="T519" s="263"/>
      <c r="U519" s="263"/>
      <c r="V519" s="271"/>
      <c r="W519" s="263"/>
      <c r="X519" s="277"/>
      <c r="Y519" s="323" t="s">
        <v>206</v>
      </c>
      <c r="Z519" s="242"/>
      <c r="AA519" s="60"/>
      <c r="AB519" s="243"/>
      <c r="AD519" s="123"/>
      <c r="AE519" s="123"/>
      <c r="AF519" s="123"/>
      <c r="AG519" s="123"/>
      <c r="AH519" s="123"/>
      <c r="AI519" s="123"/>
      <c r="AJ519" s="123"/>
      <c r="AK519" s="123"/>
    </row>
    <row r="520">
      <c r="A520" s="24"/>
      <c r="B520" s="258"/>
      <c r="C520" s="258"/>
      <c r="D520" s="258"/>
      <c r="E520" s="258"/>
      <c r="F520" s="258"/>
      <c r="G520" s="24"/>
      <c r="H520" s="258"/>
      <c r="I520" s="258"/>
      <c r="J520" s="258"/>
      <c r="K520" s="258"/>
      <c r="L520" s="24"/>
      <c r="M520" s="24"/>
      <c r="N520" s="24"/>
      <c r="O520" s="24"/>
      <c r="P520" s="24"/>
      <c r="Q520" s="287"/>
      <c r="R520" s="258"/>
      <c r="S520" s="24"/>
      <c r="T520" s="27"/>
      <c r="U520" s="27"/>
      <c r="V520" s="322"/>
      <c r="W520" s="258"/>
      <c r="X520" s="273"/>
      <c r="Y520" s="258"/>
      <c r="Z520" s="242"/>
      <c r="AA520" s="60"/>
      <c r="AB520" s="243"/>
      <c r="AD520" s="123"/>
      <c r="AE520" s="123"/>
      <c r="AF520" s="123"/>
      <c r="AG520" s="123"/>
      <c r="AH520" s="123"/>
      <c r="AI520" s="123"/>
      <c r="AJ520" s="123"/>
      <c r="AK520" s="123"/>
    </row>
    <row r="521">
      <c r="A521" s="24"/>
      <c r="B521" s="258"/>
      <c r="C521" s="258"/>
      <c r="D521" s="258"/>
      <c r="E521" s="258"/>
      <c r="F521" s="258"/>
      <c r="G521" s="24"/>
      <c r="H521" s="258"/>
      <c r="I521" s="258"/>
      <c r="J521" s="258"/>
      <c r="K521" s="258"/>
      <c r="L521" s="24"/>
      <c r="M521" s="24"/>
      <c r="N521" s="24"/>
      <c r="O521" s="24"/>
      <c r="P521" s="24"/>
      <c r="Q521" s="287"/>
      <c r="R521" s="258"/>
      <c r="S521" s="24"/>
      <c r="T521" s="27"/>
      <c r="U521" s="27"/>
      <c r="V521" s="322"/>
      <c r="W521" s="258"/>
      <c r="X521" s="273"/>
      <c r="Y521" s="258"/>
      <c r="Z521" s="242"/>
      <c r="AA521" s="60"/>
      <c r="AB521" s="243"/>
      <c r="AD521" s="123"/>
      <c r="AE521" s="123"/>
      <c r="AF521" s="123"/>
      <c r="AG521" s="123"/>
      <c r="AH521" s="123"/>
      <c r="AI521" s="123"/>
      <c r="AJ521" s="123"/>
      <c r="AK521" s="123"/>
    </row>
    <row r="522">
      <c r="A522" s="24"/>
      <c r="B522" s="258"/>
      <c r="C522" s="258"/>
      <c r="D522" s="258"/>
      <c r="E522" s="258"/>
      <c r="F522" s="258"/>
      <c r="G522" s="24"/>
      <c r="H522" s="258"/>
      <c r="I522" s="258"/>
      <c r="J522" s="258"/>
      <c r="K522" s="258"/>
      <c r="L522" s="24"/>
      <c r="M522" s="24"/>
      <c r="N522" s="24"/>
      <c r="O522" s="24"/>
      <c r="P522" s="24"/>
      <c r="Q522" s="287"/>
      <c r="R522" s="258"/>
      <c r="S522" s="24"/>
      <c r="T522" s="27"/>
      <c r="U522" s="27"/>
      <c r="V522" s="322"/>
      <c r="W522" s="258"/>
      <c r="X522" s="273"/>
      <c r="Y522" s="258"/>
      <c r="Z522" s="242"/>
      <c r="AA522" s="60"/>
      <c r="AB522" s="243"/>
      <c r="AD522" s="123"/>
      <c r="AE522" s="123"/>
      <c r="AF522" s="123"/>
      <c r="AG522" s="123"/>
      <c r="AH522" s="123"/>
      <c r="AI522" s="123"/>
      <c r="AJ522" s="123"/>
      <c r="AK522" s="123"/>
    </row>
    <row r="523">
      <c r="A523" s="24"/>
      <c r="B523" s="258"/>
      <c r="C523" s="258"/>
      <c r="D523" s="258"/>
      <c r="E523" s="258"/>
      <c r="F523" s="258"/>
      <c r="G523" s="24"/>
      <c r="H523" s="258"/>
      <c r="I523" s="258"/>
      <c r="J523" s="258"/>
      <c r="K523" s="258"/>
      <c r="L523" s="24"/>
      <c r="M523" s="24"/>
      <c r="N523" s="24"/>
      <c r="O523" s="24"/>
      <c r="P523" s="24"/>
      <c r="Q523" s="287"/>
      <c r="R523" s="258"/>
      <c r="S523" s="24"/>
      <c r="T523" s="27"/>
      <c r="U523" s="27"/>
      <c r="V523" s="322"/>
      <c r="W523" s="258"/>
      <c r="X523" s="273"/>
      <c r="Y523" s="258"/>
      <c r="Z523" s="242"/>
      <c r="AA523" s="60"/>
      <c r="AB523" s="243"/>
      <c r="AD523" s="123"/>
      <c r="AE523" s="123"/>
      <c r="AF523" s="123"/>
      <c r="AG523" s="123"/>
      <c r="AH523" s="123"/>
      <c r="AI523" s="123"/>
      <c r="AJ523" s="123"/>
      <c r="AK523" s="123"/>
    </row>
    <row r="524">
      <c r="A524" s="24"/>
      <c r="B524" s="37"/>
      <c r="C524" s="37"/>
      <c r="D524" s="37"/>
      <c r="E524" s="258"/>
      <c r="F524" s="37"/>
      <c r="G524" s="24"/>
      <c r="H524" s="37"/>
      <c r="I524" s="37"/>
      <c r="J524" s="37"/>
      <c r="K524" s="37"/>
      <c r="L524" s="27"/>
      <c r="M524" s="27"/>
      <c r="N524" s="27"/>
      <c r="O524" s="27"/>
      <c r="P524" s="27"/>
      <c r="Q524" s="287"/>
      <c r="R524" s="37"/>
      <c r="S524" s="27"/>
      <c r="T524" s="27"/>
      <c r="U524" s="27"/>
      <c r="V524" s="324"/>
      <c r="W524" s="37"/>
      <c r="X524" s="325"/>
      <c r="Y524" s="37"/>
      <c r="Z524" s="242"/>
      <c r="AA524" s="60"/>
      <c r="AB524" s="243"/>
      <c r="AD524" s="123"/>
      <c r="AE524" s="123"/>
      <c r="AF524" s="123"/>
      <c r="AG524" s="123"/>
      <c r="AH524" s="123"/>
      <c r="AI524" s="123"/>
      <c r="AJ524" s="123"/>
      <c r="AK524" s="123"/>
    </row>
    <row r="525">
      <c r="A525" s="24"/>
      <c r="B525" s="258"/>
      <c r="C525" s="258"/>
      <c r="D525" s="258"/>
      <c r="E525" s="258"/>
      <c r="F525" s="258"/>
      <c r="G525" s="24"/>
      <c r="H525" s="258"/>
      <c r="I525" s="258"/>
      <c r="J525" s="258"/>
      <c r="K525" s="258"/>
      <c r="L525" s="24"/>
      <c r="M525" s="24"/>
      <c r="N525" s="24"/>
      <c r="O525" s="24"/>
      <c r="P525" s="24"/>
      <c r="Q525" s="287"/>
      <c r="R525" s="258"/>
      <c r="S525" s="24"/>
      <c r="T525" s="27"/>
      <c r="U525" s="27"/>
      <c r="V525" s="322"/>
      <c r="W525" s="258"/>
      <c r="X525" s="273"/>
      <c r="Y525" s="258"/>
      <c r="Z525" s="242"/>
      <c r="AA525" s="60"/>
      <c r="AB525" s="243"/>
      <c r="AD525" s="123"/>
      <c r="AE525" s="123"/>
      <c r="AF525" s="123"/>
      <c r="AG525" s="123"/>
      <c r="AH525" s="123"/>
      <c r="AI525" s="123"/>
      <c r="AJ525" s="123"/>
      <c r="AK525" s="123"/>
    </row>
    <row r="526">
      <c r="A526" s="24"/>
      <c r="B526" s="258"/>
      <c r="C526" s="258"/>
      <c r="D526" s="258"/>
      <c r="E526" s="258"/>
      <c r="F526" s="258"/>
      <c r="G526" s="24"/>
      <c r="H526" s="258"/>
      <c r="I526" s="258"/>
      <c r="J526" s="258"/>
      <c r="K526" s="258"/>
      <c r="L526" s="24"/>
      <c r="M526" s="24"/>
      <c r="N526" s="24"/>
      <c r="O526" s="24"/>
      <c r="P526" s="24"/>
      <c r="Q526" s="287"/>
      <c r="R526" s="258"/>
      <c r="S526" s="24"/>
      <c r="T526" s="27"/>
      <c r="U526" s="27"/>
      <c r="V526" s="322"/>
      <c r="W526" s="258"/>
      <c r="X526" s="273"/>
      <c r="Y526" s="258"/>
      <c r="Z526" s="242"/>
      <c r="AA526" s="60"/>
      <c r="AB526" s="243"/>
      <c r="AD526" s="123"/>
      <c r="AE526" s="123"/>
      <c r="AF526" s="123"/>
      <c r="AG526" s="123"/>
      <c r="AH526" s="123"/>
      <c r="AI526" s="123"/>
      <c r="AJ526" s="123"/>
      <c r="AK526" s="123"/>
    </row>
    <row r="527">
      <c r="A527" s="24"/>
      <c r="B527" s="258"/>
      <c r="C527" s="258"/>
      <c r="D527" s="258"/>
      <c r="E527" s="258"/>
      <c r="F527" s="258"/>
      <c r="G527" s="24"/>
      <c r="H527" s="258"/>
      <c r="I527" s="258"/>
      <c r="J527" s="258"/>
      <c r="K527" s="258"/>
      <c r="L527" s="24"/>
      <c r="M527" s="24"/>
      <c r="N527" s="24"/>
      <c r="O527" s="24"/>
      <c r="P527" s="24"/>
      <c r="Q527" s="287"/>
      <c r="R527" s="258"/>
      <c r="S527" s="24"/>
      <c r="T527" s="27"/>
      <c r="U527" s="27"/>
      <c r="V527" s="322"/>
      <c r="W527" s="258"/>
      <c r="X527" s="273"/>
      <c r="Y527" s="258"/>
      <c r="Z527" s="242"/>
      <c r="AA527" s="60"/>
      <c r="AB527" s="243"/>
      <c r="AD527" s="123"/>
      <c r="AE527" s="123"/>
      <c r="AF527" s="123"/>
      <c r="AG527" s="123"/>
      <c r="AH527" s="123"/>
      <c r="AI527" s="123"/>
      <c r="AJ527" s="123"/>
      <c r="AK527" s="123"/>
    </row>
    <row r="528">
      <c r="A528" s="24"/>
      <c r="B528" s="258"/>
      <c r="C528" s="258"/>
      <c r="D528" s="258"/>
      <c r="E528" s="258"/>
      <c r="F528" s="258"/>
      <c r="G528" s="24"/>
      <c r="H528" s="258"/>
      <c r="I528" s="258"/>
      <c r="J528" s="258"/>
      <c r="K528" s="258"/>
      <c r="L528" s="24"/>
      <c r="M528" s="24"/>
      <c r="N528" s="24"/>
      <c r="O528" s="24"/>
      <c r="P528" s="24"/>
      <c r="Q528" s="287"/>
      <c r="R528" s="258"/>
      <c r="S528" s="24"/>
      <c r="T528" s="27"/>
      <c r="U528" s="27"/>
      <c r="V528" s="322"/>
      <c r="W528" s="258"/>
      <c r="X528" s="273"/>
      <c r="Y528" s="258"/>
      <c r="Z528" s="242"/>
      <c r="AA528" s="60"/>
      <c r="AB528" s="243"/>
      <c r="AD528" s="123"/>
      <c r="AE528" s="123"/>
      <c r="AF528" s="123"/>
      <c r="AG528" s="123"/>
      <c r="AH528" s="123"/>
      <c r="AI528" s="123"/>
      <c r="AJ528" s="123"/>
      <c r="AK528" s="123"/>
    </row>
    <row r="529">
      <c r="A529" s="24"/>
      <c r="B529" s="258"/>
      <c r="C529" s="258"/>
      <c r="D529" s="258"/>
      <c r="E529" s="258"/>
      <c r="F529" s="258"/>
      <c r="G529" s="24"/>
      <c r="H529" s="258"/>
      <c r="I529" s="258"/>
      <c r="J529" s="258"/>
      <c r="K529" s="258"/>
      <c r="L529" s="258"/>
      <c r="M529" s="258"/>
      <c r="N529" s="258"/>
      <c r="O529" s="258"/>
      <c r="P529" s="258"/>
      <c r="Q529" s="287"/>
      <c r="R529" s="258"/>
      <c r="S529" s="258"/>
      <c r="T529" s="37"/>
      <c r="U529" s="37"/>
      <c r="V529" s="322"/>
      <c r="W529" s="258"/>
      <c r="X529" s="273"/>
      <c r="Y529" s="258"/>
      <c r="Z529" s="242"/>
      <c r="AA529" s="60"/>
      <c r="AB529" s="243"/>
      <c r="AD529" s="123"/>
      <c r="AE529" s="123"/>
      <c r="AF529" s="123"/>
      <c r="AG529" s="123"/>
      <c r="AH529" s="123"/>
      <c r="AI529" s="123"/>
      <c r="AJ529" s="123"/>
      <c r="AK529" s="123"/>
    </row>
    <row r="530">
      <c r="A530" s="132"/>
      <c r="B530" s="263"/>
      <c r="C530" s="263"/>
      <c r="D530" s="263"/>
      <c r="E530" s="263"/>
      <c r="F530" s="263"/>
      <c r="G530" s="132"/>
      <c r="H530" s="263"/>
      <c r="I530" s="263"/>
      <c r="J530" s="263"/>
      <c r="K530" s="263"/>
      <c r="L530" s="263"/>
      <c r="M530" s="263"/>
      <c r="N530" s="263"/>
      <c r="O530" s="263"/>
      <c r="P530" s="263"/>
      <c r="Q530" s="263"/>
      <c r="R530" s="263"/>
      <c r="S530" s="263"/>
      <c r="T530" s="263"/>
      <c r="U530" s="326"/>
      <c r="V530" s="327"/>
      <c r="W530" s="326"/>
      <c r="X530" s="328"/>
      <c r="Y530" s="329" t="s">
        <v>207</v>
      </c>
      <c r="Z530" s="242"/>
      <c r="AA530" s="60"/>
      <c r="AB530" s="243"/>
      <c r="AD530" s="123"/>
      <c r="AE530" s="123"/>
      <c r="AF530" s="123"/>
      <c r="AG530" s="123"/>
      <c r="AH530" s="123"/>
      <c r="AI530" s="123"/>
      <c r="AJ530" s="123"/>
      <c r="AK530" s="123"/>
    </row>
    <row r="531">
      <c r="A531" s="128"/>
      <c r="R531" s="364"/>
      <c r="T531" s="332"/>
      <c r="U531" s="333"/>
      <c r="V531" s="334"/>
      <c r="W531" s="333"/>
      <c r="X531" s="335"/>
      <c r="Y531" s="333"/>
      <c r="Z531" s="242"/>
      <c r="AA531" s="60"/>
      <c r="AB531" s="243"/>
      <c r="AD531" s="123"/>
      <c r="AE531" s="123"/>
      <c r="AF531" s="123"/>
      <c r="AG531" s="123"/>
      <c r="AH531" s="123"/>
      <c r="AI531" s="123"/>
      <c r="AJ531" s="123"/>
      <c r="AK531" s="123"/>
    </row>
    <row r="532">
      <c r="A532" s="128"/>
      <c r="R532" s="364"/>
      <c r="T532" s="332"/>
      <c r="U532" s="332"/>
      <c r="V532" s="336"/>
      <c r="W532" s="332"/>
      <c r="X532" s="337"/>
      <c r="Y532" s="332"/>
      <c r="Z532" s="242"/>
      <c r="AA532" s="60"/>
      <c r="AB532" s="243"/>
      <c r="AD532" s="123"/>
      <c r="AE532" s="123"/>
      <c r="AF532" s="123"/>
      <c r="AG532" s="123"/>
      <c r="AH532" s="123"/>
      <c r="AI532" s="123"/>
      <c r="AJ532" s="123"/>
      <c r="AK532" s="123"/>
    </row>
    <row r="533">
      <c r="A533" s="128"/>
      <c r="R533" s="364"/>
      <c r="T533" s="332"/>
      <c r="U533" s="332"/>
      <c r="V533" s="336"/>
      <c r="W533" s="332"/>
      <c r="X533" s="337"/>
      <c r="Y533" s="332"/>
      <c r="Z533" s="242"/>
      <c r="AA533" s="60"/>
      <c r="AB533" s="243"/>
      <c r="AD533" s="123"/>
      <c r="AE533" s="123"/>
      <c r="AF533" s="123"/>
      <c r="AG533" s="123"/>
      <c r="AH533" s="123"/>
      <c r="AI533" s="123"/>
      <c r="AJ533" s="123"/>
      <c r="AK533" s="123"/>
    </row>
    <row r="534">
      <c r="A534" s="128"/>
      <c r="R534" s="364"/>
      <c r="T534" s="332"/>
      <c r="U534" s="332"/>
      <c r="V534" s="336"/>
      <c r="W534" s="332"/>
      <c r="X534" s="337"/>
      <c r="Y534" s="332"/>
      <c r="Z534" s="242"/>
      <c r="AA534" s="60"/>
      <c r="AB534" s="243"/>
      <c r="AD534" s="123"/>
      <c r="AE534" s="123"/>
      <c r="AF534" s="123"/>
      <c r="AG534" s="123"/>
      <c r="AH534" s="123"/>
      <c r="AI534" s="123"/>
      <c r="AJ534" s="123"/>
      <c r="AK534" s="123"/>
    </row>
    <row r="535">
      <c r="A535" s="128"/>
      <c r="R535" s="364"/>
      <c r="T535" s="332"/>
      <c r="U535" s="332"/>
      <c r="V535" s="336"/>
      <c r="W535" s="332"/>
      <c r="X535" s="337"/>
      <c r="Y535" s="332"/>
      <c r="Z535" s="242"/>
      <c r="AA535" s="60"/>
      <c r="AB535" s="243"/>
      <c r="AD535" s="123"/>
      <c r="AE535" s="123"/>
      <c r="AF535" s="123"/>
      <c r="AG535" s="123"/>
      <c r="AH535" s="123"/>
      <c r="AI535" s="123"/>
      <c r="AJ535" s="123"/>
      <c r="AK535" s="123"/>
    </row>
    <row r="536">
      <c r="A536" s="128"/>
      <c r="R536" s="364"/>
      <c r="T536" s="332"/>
      <c r="U536" s="332"/>
      <c r="V536" s="336"/>
      <c r="W536" s="332"/>
      <c r="X536" s="337"/>
      <c r="Y536" s="332"/>
      <c r="Z536" s="242"/>
      <c r="AA536" s="60"/>
      <c r="AB536" s="243"/>
      <c r="AD536" s="123"/>
      <c r="AE536" s="123"/>
      <c r="AF536" s="123"/>
      <c r="AG536" s="123"/>
      <c r="AH536" s="123"/>
      <c r="AI536" s="123"/>
      <c r="AJ536" s="123"/>
      <c r="AK536" s="123"/>
    </row>
    <row r="537">
      <c r="A537" s="128"/>
      <c r="R537" s="364"/>
      <c r="T537" s="332"/>
      <c r="U537" s="332"/>
      <c r="V537" s="336"/>
      <c r="W537" s="332"/>
      <c r="X537" s="337"/>
      <c r="Y537" s="332"/>
      <c r="Z537" s="242"/>
      <c r="AA537" s="60"/>
      <c r="AB537" s="243"/>
      <c r="AD537" s="123"/>
      <c r="AE537" s="123"/>
      <c r="AF537" s="123"/>
      <c r="AG537" s="123"/>
      <c r="AH537" s="123"/>
      <c r="AI537" s="123"/>
      <c r="AJ537" s="123"/>
      <c r="AK537" s="123"/>
    </row>
    <row r="538">
      <c r="A538" s="128"/>
      <c r="R538" s="364"/>
      <c r="T538" s="332"/>
      <c r="U538" s="332"/>
      <c r="V538" s="336"/>
      <c r="W538" s="332"/>
      <c r="X538" s="337"/>
      <c r="Y538" s="332"/>
      <c r="Z538" s="242"/>
      <c r="AA538" s="60"/>
      <c r="AB538" s="243"/>
      <c r="AD538" s="123"/>
      <c r="AE538" s="123"/>
      <c r="AF538" s="123"/>
      <c r="AG538" s="123"/>
      <c r="AH538" s="123"/>
      <c r="AI538" s="123"/>
      <c r="AJ538" s="123"/>
      <c r="AK538" s="123"/>
    </row>
    <row r="539">
      <c r="A539" s="128"/>
      <c r="R539" s="364"/>
      <c r="T539" s="332"/>
      <c r="U539" s="332"/>
      <c r="V539" s="336"/>
      <c r="W539" s="332"/>
      <c r="X539" s="337"/>
      <c r="Y539" s="332"/>
      <c r="Z539" s="242"/>
      <c r="AA539" s="60"/>
      <c r="AB539" s="243"/>
      <c r="AD539" s="123"/>
      <c r="AE539" s="123"/>
      <c r="AF539" s="123"/>
      <c r="AG539" s="123"/>
      <c r="AH539" s="123"/>
      <c r="AI539" s="123"/>
      <c r="AJ539" s="123"/>
      <c r="AK539" s="123"/>
    </row>
    <row r="540">
      <c r="A540" s="128"/>
      <c r="R540" s="364"/>
      <c r="T540" s="332"/>
      <c r="U540" s="332"/>
      <c r="V540" s="336"/>
      <c r="W540" s="332"/>
      <c r="X540" s="337"/>
      <c r="Y540" s="332"/>
      <c r="Z540" s="242"/>
      <c r="AA540" s="60"/>
      <c r="AB540" s="243"/>
      <c r="AD540" s="123"/>
      <c r="AE540" s="123"/>
      <c r="AF540" s="123"/>
      <c r="AG540" s="123"/>
      <c r="AH540" s="123"/>
      <c r="AI540" s="123"/>
      <c r="AJ540" s="123"/>
      <c r="AK540" s="123"/>
    </row>
    <row r="541">
      <c r="A541" s="128"/>
      <c r="R541" s="364"/>
      <c r="T541" s="332"/>
      <c r="U541" s="332"/>
      <c r="V541" s="336"/>
      <c r="W541" s="332"/>
      <c r="X541" s="337"/>
      <c r="Y541" s="332"/>
      <c r="Z541" s="242"/>
      <c r="AA541" s="60"/>
      <c r="AB541" s="243"/>
      <c r="AD541" s="123"/>
      <c r="AE541" s="123"/>
      <c r="AF541" s="123"/>
      <c r="AG541" s="123"/>
      <c r="AH541" s="123"/>
      <c r="AI541" s="123"/>
      <c r="AJ541" s="123"/>
      <c r="AK541" s="123"/>
    </row>
    <row r="542">
      <c r="A542" s="128"/>
      <c r="R542" s="364"/>
      <c r="T542" s="332"/>
      <c r="U542" s="332"/>
      <c r="V542" s="336"/>
      <c r="W542" s="332"/>
      <c r="X542" s="337"/>
      <c r="Y542" s="332"/>
      <c r="Z542" s="242"/>
      <c r="AA542" s="60"/>
      <c r="AB542" s="243"/>
      <c r="AD542" s="123"/>
      <c r="AE542" s="123"/>
      <c r="AF542" s="123"/>
      <c r="AG542" s="123"/>
      <c r="AH542" s="123"/>
      <c r="AI542" s="123"/>
      <c r="AJ542" s="123"/>
      <c r="AK542" s="123"/>
    </row>
    <row r="543">
      <c r="A543" s="128"/>
      <c r="R543" s="364"/>
      <c r="T543" s="332"/>
      <c r="U543" s="332"/>
      <c r="V543" s="336"/>
      <c r="W543" s="332"/>
      <c r="X543" s="337"/>
      <c r="Y543" s="332"/>
      <c r="Z543" s="242"/>
      <c r="AA543" s="60"/>
      <c r="AB543" s="243"/>
      <c r="AD543" s="123"/>
      <c r="AE543" s="123"/>
      <c r="AF543" s="123"/>
      <c r="AG543" s="123"/>
      <c r="AH543" s="123"/>
      <c r="AI543" s="123"/>
      <c r="AJ543" s="123"/>
      <c r="AK543" s="123"/>
    </row>
    <row r="544">
      <c r="A544" s="128"/>
      <c r="R544" s="364"/>
      <c r="T544" s="332"/>
      <c r="U544" s="332"/>
      <c r="V544" s="336"/>
      <c r="W544" s="332"/>
      <c r="X544" s="337"/>
      <c r="Y544" s="332"/>
      <c r="Z544" s="242"/>
      <c r="AA544" s="60"/>
      <c r="AB544" s="243"/>
      <c r="AD544" s="123"/>
      <c r="AE544" s="123"/>
      <c r="AF544" s="123"/>
      <c r="AG544" s="123"/>
      <c r="AH544" s="123"/>
      <c r="AI544" s="123"/>
      <c r="AJ544" s="123"/>
      <c r="AK544" s="123"/>
    </row>
    <row r="545">
      <c r="A545" s="128"/>
      <c r="R545" s="364"/>
      <c r="T545" s="332"/>
      <c r="U545" s="332"/>
      <c r="V545" s="336"/>
      <c r="W545" s="332"/>
      <c r="X545" s="337"/>
      <c r="Y545" s="332"/>
      <c r="Z545" s="242"/>
      <c r="AA545" s="60"/>
      <c r="AB545" s="243"/>
      <c r="AD545" s="123"/>
      <c r="AE545" s="123"/>
      <c r="AF545" s="123"/>
      <c r="AG545" s="123"/>
      <c r="AH545" s="123"/>
      <c r="AI545" s="123"/>
      <c r="AJ545" s="123"/>
      <c r="AK545" s="123"/>
    </row>
    <row r="546">
      <c r="A546" s="128"/>
      <c r="R546" s="364"/>
      <c r="T546" s="332"/>
      <c r="U546" s="332"/>
      <c r="V546" s="336"/>
      <c r="W546" s="332"/>
      <c r="X546" s="337"/>
      <c r="Y546" s="332"/>
      <c r="Z546" s="242"/>
      <c r="AA546" s="60"/>
      <c r="AB546" s="243"/>
      <c r="AD546" s="123"/>
      <c r="AE546" s="123"/>
      <c r="AF546" s="123"/>
      <c r="AG546" s="123"/>
      <c r="AH546" s="123"/>
      <c r="AI546" s="123"/>
      <c r="AJ546" s="123"/>
      <c r="AK546" s="123"/>
    </row>
    <row r="547">
      <c r="A547" s="128"/>
      <c r="R547" s="364"/>
      <c r="T547" s="332"/>
      <c r="U547" s="332"/>
      <c r="V547" s="336"/>
      <c r="W547" s="332"/>
      <c r="X547" s="337"/>
      <c r="Y547" s="332"/>
      <c r="Z547" s="242"/>
      <c r="AA547" s="60"/>
      <c r="AB547" s="243"/>
      <c r="AD547" s="123"/>
      <c r="AE547" s="123"/>
      <c r="AF547" s="123"/>
      <c r="AG547" s="123"/>
      <c r="AH547" s="123"/>
      <c r="AI547" s="123"/>
      <c r="AJ547" s="123"/>
      <c r="AK547" s="123"/>
    </row>
    <row r="548">
      <c r="A548" s="128"/>
      <c r="R548" s="364"/>
      <c r="T548" s="332"/>
      <c r="U548" s="332"/>
      <c r="V548" s="336"/>
      <c r="W548" s="332"/>
      <c r="X548" s="337"/>
      <c r="Y548" s="332"/>
      <c r="Z548" s="242"/>
      <c r="AA548" s="60"/>
      <c r="AB548" s="243"/>
      <c r="AD548" s="123"/>
      <c r="AE548" s="123"/>
      <c r="AF548" s="123"/>
      <c r="AG548" s="123"/>
      <c r="AH548" s="123"/>
      <c r="AI548" s="123"/>
      <c r="AJ548" s="123"/>
      <c r="AK548" s="123"/>
    </row>
    <row r="549">
      <c r="A549" s="128"/>
      <c r="R549" s="364"/>
      <c r="T549" s="332"/>
      <c r="U549" s="332"/>
      <c r="V549" s="336"/>
      <c r="W549" s="332"/>
      <c r="X549" s="337"/>
      <c r="Y549" s="332"/>
      <c r="Z549" s="242"/>
      <c r="AA549" s="60"/>
      <c r="AB549" s="243"/>
      <c r="AD549" s="123"/>
      <c r="AE549" s="123"/>
      <c r="AF549" s="123"/>
      <c r="AG549" s="123"/>
      <c r="AH549" s="123"/>
      <c r="AI549" s="123"/>
      <c r="AJ549" s="123"/>
      <c r="AK549" s="123"/>
    </row>
    <row r="550">
      <c r="A550" s="128"/>
      <c r="R550" s="364"/>
      <c r="T550" s="332"/>
      <c r="U550" s="332"/>
      <c r="V550" s="336"/>
      <c r="W550" s="332"/>
      <c r="X550" s="337"/>
      <c r="Y550" s="332"/>
      <c r="Z550" s="242"/>
      <c r="AA550" s="60"/>
      <c r="AB550" s="243"/>
      <c r="AD550" s="123"/>
      <c r="AE550" s="123"/>
      <c r="AF550" s="123"/>
      <c r="AG550" s="123"/>
      <c r="AH550" s="123"/>
      <c r="AI550" s="123"/>
      <c r="AJ550" s="123"/>
      <c r="AK550" s="123"/>
    </row>
    <row r="551">
      <c r="A551" s="128"/>
      <c r="R551" s="364"/>
      <c r="T551" s="332"/>
      <c r="U551" s="332"/>
      <c r="V551" s="336"/>
      <c r="W551" s="332"/>
      <c r="X551" s="337"/>
      <c r="Y551" s="332"/>
      <c r="Z551" s="242"/>
      <c r="AA551" s="60"/>
      <c r="AB551" s="243"/>
      <c r="AD551" s="123"/>
      <c r="AE551" s="123"/>
      <c r="AF551" s="123"/>
      <c r="AG551" s="123"/>
      <c r="AH551" s="123"/>
      <c r="AI551" s="123"/>
      <c r="AJ551" s="123"/>
      <c r="AK551" s="123"/>
    </row>
    <row r="552">
      <c r="A552" s="128"/>
      <c r="R552" s="364"/>
      <c r="T552" s="332"/>
      <c r="U552" s="332"/>
      <c r="V552" s="336"/>
      <c r="W552" s="332"/>
      <c r="X552" s="337"/>
      <c r="Y552" s="332"/>
      <c r="Z552" s="242"/>
      <c r="AA552" s="60"/>
      <c r="AB552" s="243"/>
      <c r="AD552" s="123"/>
      <c r="AE552" s="123"/>
      <c r="AF552" s="123"/>
      <c r="AG552" s="123"/>
      <c r="AH552" s="123"/>
      <c r="AI552" s="123"/>
      <c r="AJ552" s="123"/>
      <c r="AK552" s="123"/>
    </row>
    <row r="553">
      <c r="A553" s="364"/>
      <c r="B553" s="332"/>
      <c r="C553" s="332"/>
      <c r="D553" s="332"/>
      <c r="E553" s="332"/>
      <c r="F553" s="332"/>
      <c r="G553" s="332"/>
      <c r="H553" s="332"/>
      <c r="I553" s="332"/>
      <c r="J553" s="332"/>
      <c r="K553" s="332"/>
      <c r="L553" s="332"/>
      <c r="M553" s="332"/>
      <c r="N553" s="332"/>
      <c r="O553" s="332"/>
      <c r="P553" s="332"/>
      <c r="Q553" s="332"/>
      <c r="R553" s="332"/>
      <c r="S553" s="258"/>
      <c r="T553" s="332"/>
      <c r="U553" s="332"/>
      <c r="V553" s="336"/>
      <c r="W553" s="332"/>
      <c r="X553" s="337"/>
      <c r="Y553" s="332"/>
      <c r="Z553" s="242"/>
      <c r="AA553" s="60"/>
      <c r="AB553" s="243"/>
      <c r="AD553" s="123"/>
      <c r="AE553" s="123"/>
      <c r="AF553" s="123"/>
      <c r="AG553" s="123"/>
      <c r="AH553" s="123"/>
      <c r="AI553" s="123"/>
      <c r="AJ553" s="123"/>
      <c r="AK553" s="123"/>
    </row>
    <row r="554">
      <c r="A554" s="364"/>
      <c r="B554" s="332"/>
      <c r="C554" s="332"/>
      <c r="D554" s="332"/>
      <c r="E554" s="332"/>
      <c r="F554" s="332"/>
      <c r="G554" s="332"/>
      <c r="H554" s="332"/>
      <c r="I554" s="332"/>
      <c r="J554" s="332"/>
      <c r="K554" s="332"/>
      <c r="L554" s="332"/>
      <c r="M554" s="332"/>
      <c r="N554" s="332"/>
      <c r="O554" s="332"/>
      <c r="P554" s="332"/>
      <c r="Q554" s="332"/>
      <c r="R554" s="332"/>
      <c r="S554" s="258"/>
      <c r="T554" s="332"/>
      <c r="U554" s="332"/>
      <c r="V554" s="336"/>
      <c r="W554" s="332"/>
      <c r="X554" s="337"/>
      <c r="Y554" s="332"/>
      <c r="Z554" s="242"/>
      <c r="AA554" s="60"/>
      <c r="AB554" s="243"/>
      <c r="AD554" s="123"/>
      <c r="AE554" s="123"/>
      <c r="AF554" s="123"/>
      <c r="AG554" s="123"/>
      <c r="AH554" s="123"/>
      <c r="AI554" s="123"/>
      <c r="AJ554" s="123"/>
      <c r="AK554" s="123"/>
    </row>
    <row r="555">
      <c r="A555" s="364"/>
      <c r="B555" s="332"/>
      <c r="C555" s="332"/>
      <c r="D555" s="332"/>
      <c r="E555" s="332"/>
      <c r="F555" s="332"/>
      <c r="G555" s="332"/>
      <c r="H555" s="332"/>
      <c r="I555" s="332"/>
      <c r="J555" s="332"/>
      <c r="K555" s="332"/>
      <c r="L555" s="332"/>
      <c r="M555" s="332"/>
      <c r="N555" s="332"/>
      <c r="O555" s="332"/>
      <c r="P555" s="332"/>
      <c r="Q555" s="332"/>
      <c r="R555" s="332"/>
      <c r="S555" s="258"/>
      <c r="T555" s="332"/>
      <c r="U555" s="332"/>
      <c r="V555" s="336"/>
      <c r="W555" s="332"/>
      <c r="X555" s="337"/>
      <c r="Y555" s="332"/>
      <c r="Z555" s="242"/>
      <c r="AA555" s="60"/>
      <c r="AB555" s="243"/>
      <c r="AD555" s="123"/>
      <c r="AE555" s="123"/>
      <c r="AF555" s="123"/>
      <c r="AG555" s="123"/>
      <c r="AH555" s="123"/>
      <c r="AI555" s="123"/>
      <c r="AJ555" s="123"/>
      <c r="AK555" s="123"/>
    </row>
    <row r="556">
      <c r="A556" s="364"/>
      <c r="B556" s="332"/>
      <c r="C556" s="332"/>
      <c r="D556" s="332"/>
      <c r="E556" s="332"/>
      <c r="F556" s="332"/>
      <c r="G556" s="332"/>
      <c r="H556" s="332"/>
      <c r="I556" s="332"/>
      <c r="J556" s="332"/>
      <c r="K556" s="332"/>
      <c r="L556" s="332"/>
      <c r="M556" s="332"/>
      <c r="N556" s="332"/>
      <c r="O556" s="332"/>
      <c r="P556" s="332"/>
      <c r="Q556" s="332"/>
      <c r="R556" s="332"/>
      <c r="S556" s="258"/>
      <c r="T556" s="332"/>
      <c r="U556" s="332"/>
      <c r="V556" s="336"/>
      <c r="W556" s="332"/>
      <c r="X556" s="337"/>
      <c r="Y556" s="332"/>
      <c r="Z556" s="242"/>
      <c r="AA556" s="60"/>
      <c r="AB556" s="243"/>
      <c r="AD556" s="123"/>
      <c r="AE556" s="123"/>
      <c r="AF556" s="123"/>
      <c r="AG556" s="123"/>
      <c r="AH556" s="123"/>
      <c r="AI556" s="123"/>
      <c r="AJ556" s="123"/>
      <c r="AK556" s="123"/>
    </row>
    <row r="557">
      <c r="A557" s="364"/>
      <c r="B557" s="332"/>
      <c r="C557" s="332"/>
      <c r="D557" s="332"/>
      <c r="E557" s="332"/>
      <c r="F557" s="332"/>
      <c r="G557" s="332"/>
      <c r="H557" s="332"/>
      <c r="I557" s="332"/>
      <c r="J557" s="332"/>
      <c r="K557" s="332"/>
      <c r="L557" s="332"/>
      <c r="M557" s="332"/>
      <c r="N557" s="332"/>
      <c r="O557" s="332"/>
      <c r="P557" s="332"/>
      <c r="Q557" s="332"/>
      <c r="R557" s="332"/>
      <c r="S557" s="258"/>
      <c r="T557" s="332"/>
      <c r="U557" s="332"/>
      <c r="V557" s="336"/>
      <c r="W557" s="332"/>
      <c r="X557" s="337"/>
      <c r="Y557" s="332"/>
      <c r="Z557" s="242"/>
      <c r="AA557" s="60"/>
      <c r="AB557" s="243"/>
      <c r="AD557" s="123"/>
      <c r="AE557" s="123"/>
      <c r="AF557" s="123"/>
      <c r="AG557" s="123"/>
      <c r="AH557" s="123"/>
      <c r="AI557" s="123"/>
      <c r="AJ557" s="123"/>
      <c r="AK557" s="123"/>
    </row>
    <row r="558">
      <c r="A558" s="364"/>
      <c r="B558" s="332"/>
      <c r="C558" s="332"/>
      <c r="D558" s="332"/>
      <c r="E558" s="332"/>
      <c r="F558" s="332"/>
      <c r="G558" s="332"/>
      <c r="H558" s="332"/>
      <c r="I558" s="332"/>
      <c r="J558" s="332"/>
      <c r="K558" s="332"/>
      <c r="L558" s="332"/>
      <c r="M558" s="332"/>
      <c r="N558" s="332"/>
      <c r="O558" s="332"/>
      <c r="P558" s="332"/>
      <c r="Q558" s="332"/>
      <c r="R558" s="332"/>
      <c r="S558" s="258"/>
      <c r="T558" s="332"/>
      <c r="U558" s="332"/>
      <c r="V558" s="336"/>
      <c r="W558" s="332"/>
      <c r="X558" s="337"/>
      <c r="Y558" s="332"/>
      <c r="Z558" s="242"/>
      <c r="AA558" s="60"/>
      <c r="AB558" s="243"/>
      <c r="AD558" s="123"/>
      <c r="AE558" s="123"/>
      <c r="AF558" s="123"/>
      <c r="AG558" s="123"/>
      <c r="AH558" s="123"/>
      <c r="AI558" s="123"/>
      <c r="AJ558" s="123"/>
      <c r="AK558" s="123"/>
    </row>
    <row r="559">
      <c r="A559" s="364"/>
      <c r="B559" s="332"/>
      <c r="C559" s="332"/>
      <c r="D559" s="332"/>
      <c r="E559" s="332"/>
      <c r="F559" s="332"/>
      <c r="G559" s="332"/>
      <c r="H559" s="332"/>
      <c r="I559" s="332"/>
      <c r="J559" s="332"/>
      <c r="K559" s="332"/>
      <c r="L559" s="332"/>
      <c r="M559" s="332"/>
      <c r="N559" s="332"/>
      <c r="O559" s="332"/>
      <c r="P559" s="332"/>
      <c r="Q559" s="332"/>
      <c r="R559" s="332"/>
      <c r="S559" s="258"/>
      <c r="T559" s="332"/>
      <c r="U559" s="332"/>
      <c r="V559" s="336"/>
      <c r="W559" s="332"/>
      <c r="X559" s="337"/>
      <c r="Y559" s="332"/>
      <c r="Z559" s="242"/>
      <c r="AA559" s="60"/>
      <c r="AB559" s="243"/>
      <c r="AD559" s="123"/>
      <c r="AE559" s="123"/>
      <c r="AF559" s="123"/>
      <c r="AG559" s="123"/>
      <c r="AH559" s="123"/>
      <c r="AI559" s="123"/>
      <c r="AJ559" s="123"/>
      <c r="AK559" s="123"/>
    </row>
    <row r="560">
      <c r="A560" s="364"/>
      <c r="B560" s="332"/>
      <c r="C560" s="332"/>
      <c r="D560" s="332"/>
      <c r="E560" s="332"/>
      <c r="F560" s="332"/>
      <c r="G560" s="332"/>
      <c r="H560" s="332"/>
      <c r="I560" s="332"/>
      <c r="J560" s="332"/>
      <c r="K560" s="332"/>
      <c r="L560" s="332"/>
      <c r="M560" s="332"/>
      <c r="N560" s="332"/>
      <c r="O560" s="332"/>
      <c r="P560" s="332"/>
      <c r="Q560" s="332"/>
      <c r="R560" s="332"/>
      <c r="S560" s="258"/>
      <c r="T560" s="332"/>
      <c r="U560" s="332"/>
      <c r="V560" s="336"/>
      <c r="W560" s="332"/>
      <c r="X560" s="337"/>
      <c r="Y560" s="332"/>
      <c r="Z560" s="242"/>
      <c r="AA560" s="60"/>
      <c r="AB560" s="243"/>
      <c r="AD560" s="123"/>
      <c r="AE560" s="123"/>
      <c r="AF560" s="123"/>
      <c r="AG560" s="123"/>
      <c r="AH560" s="123"/>
      <c r="AI560" s="123"/>
      <c r="AJ560" s="123"/>
      <c r="AK560" s="123"/>
    </row>
    <row r="561">
      <c r="A561" s="364"/>
      <c r="B561" s="332"/>
      <c r="C561" s="332"/>
      <c r="D561" s="332"/>
      <c r="E561" s="332"/>
      <c r="F561" s="332"/>
      <c r="G561" s="332"/>
      <c r="H561" s="332"/>
      <c r="I561" s="332"/>
      <c r="J561" s="332"/>
      <c r="K561" s="332"/>
      <c r="L561" s="332"/>
      <c r="M561" s="332"/>
      <c r="N561" s="332"/>
      <c r="O561" s="332"/>
      <c r="P561" s="332"/>
      <c r="Q561" s="332"/>
      <c r="R561" s="332"/>
      <c r="S561" s="258"/>
      <c r="T561" s="332"/>
      <c r="U561" s="332"/>
      <c r="V561" s="336"/>
      <c r="W561" s="332"/>
      <c r="X561" s="337"/>
      <c r="Y561" s="332"/>
      <c r="Z561" s="242"/>
      <c r="AA561" s="60"/>
      <c r="AB561" s="243"/>
      <c r="AD561" s="123"/>
      <c r="AE561" s="123"/>
      <c r="AF561" s="123"/>
      <c r="AG561" s="123"/>
      <c r="AH561" s="123"/>
      <c r="AI561" s="123"/>
      <c r="AJ561" s="123"/>
      <c r="AK561" s="123"/>
    </row>
    <row r="562">
      <c r="A562" s="364"/>
      <c r="B562" s="332"/>
      <c r="C562" s="332"/>
      <c r="D562" s="332"/>
      <c r="E562" s="332"/>
      <c r="F562" s="332"/>
      <c r="G562" s="332"/>
      <c r="H562" s="332"/>
      <c r="I562" s="332"/>
      <c r="J562" s="332"/>
      <c r="K562" s="332"/>
      <c r="L562" s="332"/>
      <c r="M562" s="332"/>
      <c r="N562" s="332"/>
      <c r="O562" s="332"/>
      <c r="P562" s="332"/>
      <c r="Q562" s="332"/>
      <c r="R562" s="332"/>
      <c r="S562" s="258"/>
      <c r="T562" s="332"/>
      <c r="U562" s="332"/>
      <c r="V562" s="336"/>
      <c r="W562" s="332"/>
      <c r="X562" s="337"/>
      <c r="Y562" s="332"/>
      <c r="Z562" s="242"/>
      <c r="AA562" s="60"/>
      <c r="AB562" s="243"/>
      <c r="AD562" s="123"/>
      <c r="AE562" s="123"/>
      <c r="AF562" s="123"/>
      <c r="AG562" s="123"/>
      <c r="AH562" s="123"/>
      <c r="AI562" s="123"/>
      <c r="AJ562" s="123"/>
      <c r="AK562" s="123"/>
    </row>
    <row r="563">
      <c r="A563" s="364"/>
      <c r="B563" s="332"/>
      <c r="C563" s="332"/>
      <c r="D563" s="332"/>
      <c r="E563" s="332"/>
      <c r="F563" s="332"/>
      <c r="G563" s="332"/>
      <c r="H563" s="332"/>
      <c r="I563" s="332"/>
      <c r="J563" s="332"/>
      <c r="K563" s="332"/>
      <c r="L563" s="332"/>
      <c r="M563" s="332"/>
      <c r="N563" s="332"/>
      <c r="O563" s="332"/>
      <c r="P563" s="332"/>
      <c r="Q563" s="332"/>
      <c r="R563" s="332"/>
      <c r="S563" s="263"/>
      <c r="T563" s="332"/>
      <c r="U563" s="332"/>
      <c r="V563" s="336"/>
      <c r="W563" s="332"/>
      <c r="X563" s="337"/>
      <c r="Y563" s="332"/>
      <c r="Z563" s="242"/>
      <c r="AA563" s="60"/>
      <c r="AB563" s="243"/>
      <c r="AD563" s="123"/>
      <c r="AE563" s="123"/>
      <c r="AF563" s="123"/>
      <c r="AG563" s="123"/>
      <c r="AH563" s="123"/>
      <c r="AI563" s="123"/>
      <c r="AJ563" s="123"/>
      <c r="AK563" s="123"/>
    </row>
    <row r="564">
      <c r="A564" s="364"/>
      <c r="B564" s="332"/>
      <c r="C564" s="332"/>
      <c r="D564" s="332"/>
      <c r="E564" s="332"/>
      <c r="F564" s="332"/>
      <c r="G564" s="332"/>
      <c r="H564" s="332"/>
      <c r="I564" s="332"/>
      <c r="J564" s="332"/>
      <c r="K564" s="332"/>
      <c r="L564" s="332"/>
      <c r="M564" s="332"/>
      <c r="N564" s="332"/>
      <c r="O564" s="332"/>
      <c r="P564" s="332"/>
      <c r="Q564" s="332"/>
      <c r="R564" s="332"/>
      <c r="S564" s="258"/>
      <c r="T564" s="332"/>
      <c r="U564" s="332"/>
      <c r="V564" s="336"/>
      <c r="W564" s="332"/>
      <c r="X564" s="337"/>
      <c r="Y564" s="332"/>
      <c r="Z564" s="242"/>
      <c r="AA564" s="60"/>
      <c r="AB564" s="243"/>
      <c r="AD564" s="123"/>
      <c r="AE564" s="123"/>
      <c r="AF564" s="123"/>
      <c r="AG564" s="123"/>
      <c r="AH564" s="123"/>
      <c r="AI564" s="123"/>
      <c r="AJ564" s="123"/>
      <c r="AK564" s="123"/>
    </row>
    <row r="565">
      <c r="A565" s="364"/>
      <c r="B565" s="332"/>
      <c r="C565" s="332"/>
      <c r="D565" s="332"/>
      <c r="E565" s="332"/>
      <c r="F565" s="332"/>
      <c r="G565" s="332"/>
      <c r="H565" s="332"/>
      <c r="I565" s="332"/>
      <c r="J565" s="332"/>
      <c r="K565" s="332"/>
      <c r="L565" s="332"/>
      <c r="M565" s="332"/>
      <c r="N565" s="332"/>
      <c r="O565" s="332"/>
      <c r="P565" s="332"/>
      <c r="Q565" s="332"/>
      <c r="R565" s="332"/>
      <c r="S565" s="258"/>
      <c r="T565" s="332"/>
      <c r="U565" s="332"/>
      <c r="V565" s="336"/>
      <c r="W565" s="332"/>
      <c r="X565" s="337"/>
      <c r="Y565" s="332"/>
      <c r="Z565" s="242"/>
      <c r="AA565" s="60"/>
      <c r="AB565" s="243"/>
      <c r="AD565" s="123"/>
      <c r="AE565" s="123"/>
      <c r="AF565" s="123"/>
      <c r="AG565" s="123"/>
      <c r="AH565" s="123"/>
      <c r="AI565" s="123"/>
      <c r="AJ565" s="123"/>
      <c r="AK565" s="123"/>
    </row>
    <row r="566">
      <c r="A566" s="364"/>
      <c r="B566" s="332"/>
      <c r="C566" s="332"/>
      <c r="D566" s="332"/>
      <c r="E566" s="332"/>
      <c r="F566" s="332"/>
      <c r="G566" s="332"/>
      <c r="H566" s="332"/>
      <c r="I566" s="332"/>
      <c r="J566" s="332"/>
      <c r="K566" s="332"/>
      <c r="L566" s="332"/>
      <c r="M566" s="332"/>
      <c r="N566" s="332"/>
      <c r="O566" s="332"/>
      <c r="P566" s="332"/>
      <c r="Q566" s="332"/>
      <c r="R566" s="332"/>
      <c r="S566" s="258"/>
      <c r="T566" s="332"/>
      <c r="U566" s="332"/>
      <c r="V566" s="336"/>
      <c r="W566" s="332"/>
      <c r="X566" s="337"/>
      <c r="Y566" s="332"/>
      <c r="Z566" s="242"/>
      <c r="AA566" s="60"/>
      <c r="AB566" s="243"/>
      <c r="AD566" s="123"/>
      <c r="AE566" s="123"/>
      <c r="AF566" s="123"/>
      <c r="AG566" s="123"/>
      <c r="AH566" s="123"/>
      <c r="AI566" s="123"/>
      <c r="AJ566" s="123"/>
      <c r="AK566" s="123"/>
    </row>
    <row r="567">
      <c r="A567" s="364"/>
      <c r="B567" s="332"/>
      <c r="C567" s="332"/>
      <c r="D567" s="332"/>
      <c r="E567" s="332"/>
      <c r="F567" s="332"/>
      <c r="G567" s="332"/>
      <c r="H567" s="332"/>
      <c r="I567" s="332"/>
      <c r="J567" s="332"/>
      <c r="K567" s="332"/>
      <c r="L567" s="332"/>
      <c r="M567" s="332"/>
      <c r="N567" s="332"/>
      <c r="O567" s="332"/>
      <c r="P567" s="332"/>
      <c r="Q567" s="332"/>
      <c r="R567" s="332"/>
      <c r="S567" s="258"/>
      <c r="T567" s="332"/>
      <c r="U567" s="332"/>
      <c r="V567" s="336"/>
      <c r="W567" s="332"/>
      <c r="X567" s="337"/>
      <c r="Y567" s="332"/>
      <c r="Z567" s="242"/>
      <c r="AA567" s="60"/>
      <c r="AB567" s="243"/>
      <c r="AD567" s="123"/>
      <c r="AE567" s="123"/>
      <c r="AF567" s="123"/>
      <c r="AG567" s="123"/>
      <c r="AH567" s="123"/>
      <c r="AI567" s="123"/>
      <c r="AJ567" s="123"/>
      <c r="AK567" s="123"/>
    </row>
    <row r="568">
      <c r="A568" s="364"/>
      <c r="B568" s="332"/>
      <c r="C568" s="332"/>
      <c r="D568" s="332"/>
      <c r="E568" s="332"/>
      <c r="F568" s="332"/>
      <c r="G568" s="332"/>
      <c r="H568" s="332"/>
      <c r="I568" s="332"/>
      <c r="J568" s="332"/>
      <c r="K568" s="332"/>
      <c r="L568" s="332"/>
      <c r="M568" s="332"/>
      <c r="N568" s="332"/>
      <c r="O568" s="332"/>
      <c r="P568" s="332"/>
      <c r="Q568" s="332"/>
      <c r="R568" s="332"/>
      <c r="S568" s="37"/>
      <c r="T568" s="332"/>
      <c r="U568" s="332"/>
      <c r="V568" s="336"/>
      <c r="W568" s="332"/>
      <c r="X568" s="337"/>
      <c r="Y568" s="332"/>
      <c r="Z568" s="242"/>
      <c r="AA568" s="60"/>
      <c r="AB568" s="243"/>
      <c r="AD568" s="123"/>
      <c r="AE568" s="123"/>
      <c r="AF568" s="123"/>
      <c r="AG568" s="123"/>
      <c r="AH568" s="123"/>
      <c r="AI568" s="123"/>
      <c r="AJ568" s="123"/>
      <c r="AK568" s="123"/>
    </row>
    <row r="569">
      <c r="A569" s="364"/>
      <c r="B569" s="332"/>
      <c r="C569" s="332"/>
      <c r="D569" s="332"/>
      <c r="E569" s="332"/>
      <c r="F569" s="332"/>
      <c r="G569" s="332"/>
      <c r="H569" s="332"/>
      <c r="I569" s="332"/>
      <c r="J569" s="332"/>
      <c r="K569" s="332"/>
      <c r="L569" s="332"/>
      <c r="M569" s="332"/>
      <c r="N569" s="332"/>
      <c r="O569" s="332"/>
      <c r="P569" s="332"/>
      <c r="Q569" s="332"/>
      <c r="R569" s="332"/>
      <c r="S569" s="258"/>
      <c r="T569" s="332"/>
      <c r="U569" s="332"/>
      <c r="V569" s="336"/>
      <c r="W569" s="332"/>
      <c r="X569" s="337"/>
      <c r="Y569" s="332"/>
      <c r="Z569" s="242"/>
      <c r="AA569" s="60"/>
      <c r="AB569" s="243"/>
      <c r="AD569" s="123"/>
      <c r="AE569" s="123"/>
      <c r="AF569" s="123"/>
      <c r="AG569" s="123"/>
      <c r="AH569" s="123"/>
      <c r="AI569" s="123"/>
      <c r="AJ569" s="123"/>
      <c r="AK569" s="123"/>
    </row>
    <row r="570">
      <c r="A570" s="364"/>
      <c r="B570" s="332"/>
      <c r="C570" s="332"/>
      <c r="D570" s="332"/>
      <c r="E570" s="332"/>
      <c r="F570" s="332"/>
      <c r="G570" s="332"/>
      <c r="H570" s="332"/>
      <c r="I570" s="332"/>
      <c r="J570" s="332"/>
      <c r="K570" s="332"/>
      <c r="L570" s="332"/>
      <c r="M570" s="332"/>
      <c r="N570" s="332"/>
      <c r="O570" s="332"/>
      <c r="P570" s="332"/>
      <c r="Q570" s="332"/>
      <c r="R570" s="332"/>
      <c r="S570" s="258"/>
      <c r="T570" s="332"/>
      <c r="U570" s="332"/>
      <c r="V570" s="336"/>
      <c r="W570" s="332"/>
      <c r="X570" s="337"/>
      <c r="Y570" s="332"/>
      <c r="Z570" s="242"/>
      <c r="AA570" s="60"/>
      <c r="AB570" s="243"/>
      <c r="AD570" s="123"/>
      <c r="AE570" s="123"/>
      <c r="AF570" s="123"/>
      <c r="AG570" s="123"/>
      <c r="AH570" s="123"/>
      <c r="AI570" s="123"/>
      <c r="AJ570" s="123"/>
      <c r="AK570" s="123"/>
    </row>
    <row r="571">
      <c r="A571" s="364"/>
      <c r="B571" s="332"/>
      <c r="C571" s="332"/>
      <c r="D571" s="332"/>
      <c r="E571" s="332"/>
      <c r="F571" s="332"/>
      <c r="G571" s="332"/>
      <c r="H571" s="332"/>
      <c r="I571" s="332"/>
      <c r="J571" s="332"/>
      <c r="K571" s="332"/>
      <c r="L571" s="332"/>
      <c r="M571" s="332"/>
      <c r="N571" s="332"/>
      <c r="O571" s="332"/>
      <c r="P571" s="332"/>
      <c r="Q571" s="332"/>
      <c r="R571" s="332"/>
      <c r="S571" s="258"/>
      <c r="T571" s="332"/>
      <c r="U571" s="332"/>
      <c r="V571" s="336"/>
      <c r="W571" s="332"/>
      <c r="X571" s="337"/>
      <c r="Y571" s="332"/>
      <c r="Z571" s="242"/>
      <c r="AA571" s="60"/>
      <c r="AB571" s="243"/>
      <c r="AD571" s="123"/>
      <c r="AE571" s="123"/>
      <c r="AF571" s="123"/>
      <c r="AG571" s="123"/>
      <c r="AH571" s="123"/>
      <c r="AI571" s="123"/>
      <c r="AJ571" s="123"/>
      <c r="AK571" s="123"/>
    </row>
    <row r="572">
      <c r="A572" s="364"/>
      <c r="B572" s="332"/>
      <c r="C572" s="332"/>
      <c r="D572" s="332"/>
      <c r="E572" s="332"/>
      <c r="F572" s="332"/>
      <c r="G572" s="332"/>
      <c r="H572" s="332"/>
      <c r="I572" s="332"/>
      <c r="J572" s="332"/>
      <c r="K572" s="332"/>
      <c r="L572" s="332"/>
      <c r="M572" s="332"/>
      <c r="N572" s="332"/>
      <c r="O572" s="332"/>
      <c r="P572" s="332"/>
      <c r="Q572" s="332"/>
      <c r="R572" s="332"/>
      <c r="S572" s="258"/>
      <c r="T572" s="332"/>
      <c r="U572" s="332"/>
      <c r="V572" s="336"/>
      <c r="W572" s="332"/>
      <c r="X572" s="337"/>
      <c r="Y572" s="332"/>
      <c r="Z572" s="242"/>
      <c r="AA572" s="60"/>
      <c r="AB572" s="243"/>
      <c r="AD572" s="123"/>
      <c r="AE572" s="123"/>
      <c r="AF572" s="123"/>
      <c r="AG572" s="123"/>
      <c r="AH572" s="123"/>
      <c r="AI572" s="123"/>
      <c r="AJ572" s="123"/>
      <c r="AK572" s="123"/>
    </row>
    <row r="573">
      <c r="A573" s="364"/>
      <c r="B573" s="332"/>
      <c r="C573" s="332"/>
      <c r="D573" s="332"/>
      <c r="E573" s="332"/>
      <c r="F573" s="332"/>
      <c r="G573" s="332"/>
      <c r="H573" s="332"/>
      <c r="I573" s="332"/>
      <c r="J573" s="332"/>
      <c r="K573" s="332"/>
      <c r="L573" s="332"/>
      <c r="M573" s="332"/>
      <c r="N573" s="332"/>
      <c r="O573" s="332"/>
      <c r="P573" s="332"/>
      <c r="Q573" s="332"/>
      <c r="R573" s="332"/>
      <c r="S573" s="258"/>
      <c r="T573" s="332"/>
      <c r="U573" s="332"/>
      <c r="V573" s="336"/>
      <c r="W573" s="332"/>
      <c r="X573" s="337"/>
      <c r="Y573" s="332"/>
      <c r="Z573" s="242"/>
      <c r="AA573" s="60"/>
      <c r="AB573" s="243"/>
      <c r="AD573" s="123"/>
      <c r="AE573" s="123"/>
      <c r="AF573" s="123"/>
      <c r="AG573" s="123"/>
      <c r="AH573" s="123"/>
      <c r="AI573" s="123"/>
      <c r="AJ573" s="123"/>
      <c r="AK573" s="123"/>
    </row>
    <row r="574">
      <c r="A574" s="364"/>
      <c r="B574" s="332"/>
      <c r="C574" s="332"/>
      <c r="D574" s="332"/>
      <c r="E574" s="332"/>
      <c r="F574" s="332"/>
      <c r="G574" s="332"/>
      <c r="H574" s="332"/>
      <c r="I574" s="332"/>
      <c r="J574" s="332"/>
      <c r="K574" s="332"/>
      <c r="L574" s="332"/>
      <c r="M574" s="332"/>
      <c r="N574" s="332"/>
      <c r="O574" s="332"/>
      <c r="P574" s="332"/>
      <c r="Q574" s="332"/>
      <c r="R574" s="332"/>
      <c r="S574" s="263"/>
      <c r="T574" s="332"/>
      <c r="U574" s="332"/>
      <c r="V574" s="336"/>
      <c r="W574" s="332"/>
      <c r="X574" s="337"/>
      <c r="Y574" s="332"/>
      <c r="Z574" s="242"/>
      <c r="AA574" s="60"/>
      <c r="AB574" s="243"/>
      <c r="AD574" s="123"/>
      <c r="AE574" s="123"/>
      <c r="AF574" s="123"/>
      <c r="AG574" s="123"/>
      <c r="AH574" s="123"/>
      <c r="AI574" s="123"/>
      <c r="AJ574" s="123"/>
      <c r="AK574" s="123"/>
    </row>
    <row r="575">
      <c r="A575" s="364"/>
      <c r="B575" s="332"/>
      <c r="C575" s="332"/>
      <c r="D575" s="332"/>
      <c r="E575" s="332"/>
      <c r="F575" s="332"/>
      <c r="G575" s="332"/>
      <c r="H575" s="332"/>
      <c r="I575" s="332"/>
      <c r="J575" s="332"/>
      <c r="K575" s="332"/>
      <c r="L575" s="332"/>
      <c r="M575" s="332"/>
      <c r="N575" s="332"/>
      <c r="O575" s="332"/>
      <c r="P575" s="332"/>
      <c r="Q575" s="332"/>
      <c r="R575" s="332"/>
      <c r="S575" s="332"/>
      <c r="T575" s="332"/>
      <c r="U575" s="332"/>
      <c r="V575" s="336"/>
      <c r="W575" s="332"/>
      <c r="X575" s="337"/>
      <c r="Y575" s="332"/>
      <c r="Z575" s="242"/>
      <c r="AA575" s="60"/>
      <c r="AB575" s="243"/>
      <c r="AD575" s="123"/>
      <c r="AE575" s="123"/>
      <c r="AF575" s="123"/>
      <c r="AG575" s="123"/>
      <c r="AH575" s="123"/>
      <c r="AI575" s="123"/>
      <c r="AJ575" s="123"/>
      <c r="AK575" s="123"/>
    </row>
    <row r="576">
      <c r="A576" s="364"/>
      <c r="B576" s="332"/>
      <c r="C576" s="332"/>
      <c r="D576" s="332"/>
      <c r="E576" s="332"/>
      <c r="F576" s="332"/>
      <c r="G576" s="332"/>
      <c r="H576" s="332"/>
      <c r="I576" s="332"/>
      <c r="J576" s="332"/>
      <c r="K576" s="332"/>
      <c r="L576" s="332"/>
      <c r="M576" s="332"/>
      <c r="N576" s="332"/>
      <c r="O576" s="332"/>
      <c r="P576" s="332"/>
      <c r="Q576" s="332"/>
      <c r="R576" s="332"/>
      <c r="S576" s="332"/>
      <c r="T576" s="332"/>
      <c r="U576" s="332"/>
      <c r="V576" s="336"/>
      <c r="W576" s="332"/>
      <c r="X576" s="337"/>
      <c r="Y576" s="332"/>
      <c r="Z576" s="242"/>
      <c r="AA576" s="60"/>
      <c r="AB576" s="243"/>
      <c r="AD576" s="123"/>
      <c r="AE576" s="123"/>
      <c r="AF576" s="123"/>
      <c r="AG576" s="123"/>
      <c r="AH576" s="123"/>
      <c r="AI576" s="123"/>
      <c r="AJ576" s="123"/>
      <c r="AK576" s="123"/>
    </row>
    <row r="577">
      <c r="A577" s="364"/>
      <c r="B577" s="332"/>
      <c r="C577" s="332"/>
      <c r="D577" s="332"/>
      <c r="E577" s="332"/>
      <c r="F577" s="332"/>
      <c r="G577" s="332"/>
      <c r="H577" s="332"/>
      <c r="I577" s="332"/>
      <c r="J577" s="332"/>
      <c r="K577" s="332"/>
      <c r="L577" s="332"/>
      <c r="M577" s="332"/>
      <c r="N577" s="332"/>
      <c r="O577" s="332"/>
      <c r="P577" s="332"/>
      <c r="Q577" s="332"/>
      <c r="R577" s="332"/>
      <c r="S577" s="332"/>
      <c r="T577" s="332"/>
      <c r="U577" s="332"/>
      <c r="V577" s="336"/>
      <c r="W577" s="332"/>
      <c r="X577" s="337"/>
      <c r="Y577" s="332"/>
      <c r="Z577" s="242"/>
      <c r="AA577" s="60"/>
      <c r="AB577" s="243"/>
      <c r="AD577" s="123"/>
      <c r="AE577" s="123"/>
      <c r="AF577" s="123"/>
      <c r="AG577" s="123"/>
      <c r="AH577" s="123"/>
      <c r="AI577" s="123"/>
      <c r="AJ577" s="123"/>
      <c r="AK577" s="123"/>
    </row>
    <row r="578">
      <c r="A578" s="364"/>
      <c r="B578" s="332"/>
      <c r="C578" s="332"/>
      <c r="D578" s="332"/>
      <c r="E578" s="332"/>
      <c r="F578" s="332"/>
      <c r="G578" s="332"/>
      <c r="H578" s="332"/>
      <c r="I578" s="332"/>
      <c r="J578" s="332"/>
      <c r="K578" s="332"/>
      <c r="L578" s="332"/>
      <c r="M578" s="332"/>
      <c r="N578" s="332"/>
      <c r="O578" s="332"/>
      <c r="P578" s="332"/>
      <c r="Q578" s="332"/>
      <c r="R578" s="332"/>
      <c r="S578" s="332"/>
      <c r="T578" s="332"/>
      <c r="U578" s="332"/>
      <c r="V578" s="336"/>
      <c r="W578" s="332"/>
      <c r="X578" s="337"/>
      <c r="Y578" s="332"/>
      <c r="Z578" s="242"/>
      <c r="AA578" s="60"/>
      <c r="AB578" s="243"/>
      <c r="AD578" s="123"/>
      <c r="AE578" s="123"/>
      <c r="AF578" s="123"/>
      <c r="AG578" s="123"/>
      <c r="AH578" s="123"/>
      <c r="AI578" s="123"/>
      <c r="AJ578" s="123"/>
      <c r="AK578" s="123"/>
    </row>
    <row r="579">
      <c r="A579" s="364"/>
      <c r="B579" s="332"/>
      <c r="C579" s="332"/>
      <c r="D579" s="332"/>
      <c r="E579" s="332"/>
      <c r="F579" s="332"/>
      <c r="G579" s="332"/>
      <c r="H579" s="332"/>
      <c r="I579" s="332"/>
      <c r="J579" s="332"/>
      <c r="K579" s="332"/>
      <c r="L579" s="332"/>
      <c r="M579" s="332"/>
      <c r="N579" s="332"/>
      <c r="O579" s="332"/>
      <c r="P579" s="332"/>
      <c r="Q579" s="332"/>
      <c r="R579" s="332"/>
      <c r="S579" s="332"/>
      <c r="T579" s="332"/>
      <c r="U579" s="332"/>
      <c r="V579" s="336"/>
      <c r="W579" s="332"/>
      <c r="X579" s="337"/>
      <c r="Y579" s="332"/>
      <c r="Z579" s="242"/>
      <c r="AA579" s="60"/>
      <c r="AB579" s="243"/>
      <c r="AD579" s="123"/>
      <c r="AE579" s="123"/>
      <c r="AF579" s="123"/>
      <c r="AG579" s="123"/>
      <c r="AH579" s="123"/>
      <c r="AI579" s="123"/>
      <c r="AJ579" s="123"/>
      <c r="AK579" s="123"/>
    </row>
    <row r="580">
      <c r="A580" s="364"/>
      <c r="B580" s="332"/>
      <c r="C580" s="332"/>
      <c r="D580" s="332"/>
      <c r="E580" s="332"/>
      <c r="F580" s="332"/>
      <c r="G580" s="332"/>
      <c r="H580" s="332"/>
      <c r="I580" s="332"/>
      <c r="J580" s="332"/>
      <c r="K580" s="332"/>
      <c r="L580" s="332"/>
      <c r="M580" s="332"/>
      <c r="N580" s="332"/>
      <c r="O580" s="332"/>
      <c r="P580" s="332"/>
      <c r="Q580" s="332"/>
      <c r="R580" s="332"/>
      <c r="S580" s="332"/>
      <c r="T580" s="332"/>
      <c r="U580" s="332"/>
      <c r="V580" s="336"/>
      <c r="W580" s="332"/>
      <c r="X580" s="337"/>
      <c r="Y580" s="332"/>
      <c r="Z580" s="242"/>
      <c r="AA580" s="60"/>
      <c r="AB580" s="243"/>
      <c r="AD580" s="123"/>
      <c r="AE580" s="123"/>
      <c r="AF580" s="123"/>
      <c r="AG580" s="123"/>
      <c r="AH580" s="123"/>
      <c r="AI580" s="123"/>
      <c r="AJ580" s="123"/>
      <c r="AK580" s="123"/>
    </row>
    <row r="581">
      <c r="A581" s="364"/>
      <c r="B581" s="332"/>
      <c r="C581" s="332"/>
      <c r="D581" s="332"/>
      <c r="E581" s="332"/>
      <c r="F581" s="332"/>
      <c r="G581" s="332"/>
      <c r="H581" s="332"/>
      <c r="I581" s="332"/>
      <c r="J581" s="332"/>
      <c r="K581" s="332"/>
      <c r="L581" s="332"/>
      <c r="M581" s="332"/>
      <c r="N581" s="332"/>
      <c r="O581" s="332"/>
      <c r="P581" s="332"/>
      <c r="Q581" s="332"/>
      <c r="R581" s="332"/>
      <c r="S581" s="332"/>
      <c r="T581" s="332"/>
      <c r="U581" s="332"/>
      <c r="V581" s="336"/>
      <c r="W581" s="332"/>
      <c r="X581" s="337"/>
      <c r="Y581" s="332"/>
      <c r="Z581" s="242"/>
      <c r="AA581" s="60"/>
      <c r="AB581" s="243"/>
      <c r="AD581" s="123"/>
      <c r="AE581" s="123"/>
      <c r="AF581" s="123"/>
      <c r="AG581" s="123"/>
      <c r="AH581" s="123"/>
      <c r="AI581" s="123"/>
      <c r="AJ581" s="123"/>
      <c r="AK581" s="123"/>
    </row>
    <row r="582">
      <c r="A582" s="364"/>
      <c r="B582" s="332"/>
      <c r="C582" s="332"/>
      <c r="D582" s="332"/>
      <c r="E582" s="332"/>
      <c r="F582" s="332"/>
      <c r="G582" s="332"/>
      <c r="H582" s="332"/>
      <c r="I582" s="332"/>
      <c r="J582" s="332"/>
      <c r="K582" s="332"/>
      <c r="L582" s="332"/>
      <c r="M582" s="332"/>
      <c r="N582" s="332"/>
      <c r="O582" s="332"/>
      <c r="P582" s="332"/>
      <c r="Q582" s="332"/>
      <c r="R582" s="332"/>
      <c r="S582" s="332"/>
      <c r="T582" s="332"/>
      <c r="U582" s="332"/>
      <c r="V582" s="336"/>
      <c r="W582" s="332"/>
      <c r="X582" s="337"/>
      <c r="Y582" s="332"/>
      <c r="Z582" s="242"/>
      <c r="AA582" s="60"/>
      <c r="AB582" s="243"/>
      <c r="AD582" s="123"/>
      <c r="AE582" s="123"/>
      <c r="AF582" s="123"/>
      <c r="AG582" s="123"/>
      <c r="AH582" s="123"/>
      <c r="AI582" s="123"/>
      <c r="AJ582" s="123"/>
      <c r="AK582" s="123"/>
    </row>
    <row r="583">
      <c r="A583" s="364"/>
      <c r="B583" s="332"/>
      <c r="C583" s="332"/>
      <c r="D583" s="332"/>
      <c r="E583" s="332"/>
      <c r="F583" s="332"/>
      <c r="G583" s="332"/>
      <c r="H583" s="332"/>
      <c r="I583" s="332"/>
      <c r="J583" s="332"/>
      <c r="K583" s="332"/>
      <c r="L583" s="332"/>
      <c r="M583" s="332"/>
      <c r="N583" s="332"/>
      <c r="O583" s="332"/>
      <c r="P583" s="332"/>
      <c r="Q583" s="332"/>
      <c r="R583" s="332"/>
      <c r="S583" s="332"/>
      <c r="T583" s="332"/>
      <c r="U583" s="332"/>
      <c r="V583" s="336"/>
      <c r="W583" s="332"/>
      <c r="X583" s="337"/>
      <c r="Y583" s="332"/>
      <c r="Z583" s="242"/>
      <c r="AA583" s="60"/>
      <c r="AB583" s="243"/>
      <c r="AD583" s="123"/>
      <c r="AE583" s="123"/>
      <c r="AF583" s="123"/>
      <c r="AG583" s="123"/>
      <c r="AH583" s="123"/>
      <c r="AI583" s="123"/>
      <c r="AJ583" s="123"/>
      <c r="AK583" s="123"/>
    </row>
    <row r="584">
      <c r="A584" s="364"/>
      <c r="B584" s="332"/>
      <c r="C584" s="332"/>
      <c r="D584" s="332"/>
      <c r="E584" s="332"/>
      <c r="F584" s="332"/>
      <c r="G584" s="332"/>
      <c r="H584" s="332"/>
      <c r="I584" s="332"/>
      <c r="J584" s="332"/>
      <c r="K584" s="332"/>
      <c r="L584" s="332"/>
      <c r="M584" s="332"/>
      <c r="N584" s="332"/>
      <c r="O584" s="332"/>
      <c r="P584" s="332"/>
      <c r="Q584" s="332"/>
      <c r="R584" s="332"/>
      <c r="S584" s="332"/>
      <c r="T584" s="332"/>
      <c r="U584" s="332"/>
      <c r="V584" s="336"/>
      <c r="W584" s="332"/>
      <c r="X584" s="337"/>
      <c r="Y584" s="332"/>
      <c r="Z584" s="242"/>
      <c r="AA584" s="60"/>
      <c r="AB584" s="243"/>
      <c r="AD584" s="123"/>
      <c r="AE584" s="123"/>
      <c r="AF584" s="123"/>
      <c r="AG584" s="123"/>
      <c r="AH584" s="123"/>
      <c r="AI584" s="123"/>
      <c r="AJ584" s="123"/>
      <c r="AK584" s="123"/>
    </row>
    <row r="585">
      <c r="A585" s="364"/>
      <c r="B585" s="332"/>
      <c r="C585" s="332"/>
      <c r="D585" s="332"/>
      <c r="E585" s="332"/>
      <c r="F585" s="332"/>
      <c r="G585" s="332"/>
      <c r="H585" s="332"/>
      <c r="I585" s="332"/>
      <c r="J585" s="332"/>
      <c r="K585" s="332"/>
      <c r="L585" s="332"/>
      <c r="M585" s="332"/>
      <c r="N585" s="332"/>
      <c r="O585" s="332"/>
      <c r="P585" s="332"/>
      <c r="Q585" s="332"/>
      <c r="R585" s="332"/>
      <c r="S585" s="332"/>
      <c r="T585" s="332"/>
      <c r="U585" s="332"/>
      <c r="V585" s="336"/>
      <c r="W585" s="332"/>
      <c r="X585" s="337"/>
      <c r="Y585" s="332"/>
      <c r="Z585" s="242"/>
      <c r="AA585" s="60"/>
      <c r="AB585" s="243"/>
      <c r="AD585" s="123"/>
      <c r="AE585" s="123"/>
      <c r="AF585" s="123"/>
      <c r="AG585" s="123"/>
      <c r="AH585" s="123"/>
      <c r="AI585" s="123"/>
      <c r="AJ585" s="123"/>
      <c r="AK585" s="123"/>
    </row>
    <row r="586">
      <c r="A586" s="364"/>
      <c r="B586" s="332"/>
      <c r="C586" s="332"/>
      <c r="D586" s="332"/>
      <c r="E586" s="332"/>
      <c r="F586" s="332"/>
      <c r="G586" s="332"/>
      <c r="H586" s="332"/>
      <c r="I586" s="332"/>
      <c r="J586" s="332"/>
      <c r="K586" s="332"/>
      <c r="L586" s="332"/>
      <c r="M586" s="332"/>
      <c r="N586" s="332"/>
      <c r="O586" s="332"/>
      <c r="P586" s="332"/>
      <c r="Q586" s="332"/>
      <c r="R586" s="332"/>
      <c r="S586" s="332"/>
      <c r="T586" s="332"/>
      <c r="U586" s="332"/>
      <c r="V586" s="336"/>
      <c r="W586" s="332"/>
      <c r="X586" s="337"/>
      <c r="Y586" s="332"/>
      <c r="Z586" s="242"/>
      <c r="AA586" s="60"/>
      <c r="AB586" s="243"/>
      <c r="AD586" s="123"/>
      <c r="AE586" s="123"/>
      <c r="AF586" s="123"/>
      <c r="AG586" s="123"/>
      <c r="AH586" s="123"/>
      <c r="AI586" s="123"/>
      <c r="AJ586" s="123"/>
      <c r="AK586" s="123"/>
    </row>
    <row r="587">
      <c r="A587" s="364"/>
      <c r="B587" s="332"/>
      <c r="C587" s="332"/>
      <c r="D587" s="332"/>
      <c r="E587" s="332"/>
      <c r="F587" s="332"/>
      <c r="G587" s="332"/>
      <c r="H587" s="332"/>
      <c r="I587" s="332"/>
      <c r="J587" s="332"/>
      <c r="K587" s="332"/>
      <c r="L587" s="332"/>
      <c r="M587" s="332"/>
      <c r="N587" s="332"/>
      <c r="O587" s="332"/>
      <c r="P587" s="332"/>
      <c r="Q587" s="332"/>
      <c r="R587" s="332"/>
      <c r="S587" s="332"/>
      <c r="T587" s="332"/>
      <c r="U587" s="332"/>
      <c r="V587" s="336"/>
      <c r="W587" s="332"/>
      <c r="X587" s="337"/>
      <c r="Y587" s="332"/>
      <c r="Z587" s="242"/>
      <c r="AA587" s="60"/>
      <c r="AB587" s="243"/>
      <c r="AD587" s="123"/>
      <c r="AE587" s="123"/>
      <c r="AF587" s="123"/>
      <c r="AG587" s="123"/>
      <c r="AH587" s="123"/>
      <c r="AI587" s="123"/>
      <c r="AJ587" s="123"/>
      <c r="AK587" s="123"/>
    </row>
    <row r="588">
      <c r="A588" s="364"/>
      <c r="B588" s="332"/>
      <c r="C588" s="332"/>
      <c r="D588" s="332"/>
      <c r="E588" s="332"/>
      <c r="F588" s="332"/>
      <c r="G588" s="332"/>
      <c r="H588" s="332"/>
      <c r="I588" s="332"/>
      <c r="J588" s="332"/>
      <c r="K588" s="332"/>
      <c r="L588" s="332"/>
      <c r="M588" s="332"/>
      <c r="N588" s="332"/>
      <c r="O588" s="332"/>
      <c r="P588" s="332"/>
      <c r="Q588" s="332"/>
      <c r="R588" s="332"/>
      <c r="S588" s="332"/>
      <c r="T588" s="332"/>
      <c r="U588" s="332"/>
      <c r="V588" s="336"/>
      <c r="W588" s="332"/>
      <c r="X588" s="337"/>
      <c r="Y588" s="332"/>
      <c r="Z588" s="242"/>
      <c r="AA588" s="60"/>
      <c r="AB588" s="243"/>
      <c r="AD588" s="123"/>
      <c r="AE588" s="123"/>
      <c r="AF588" s="123"/>
      <c r="AG588" s="123"/>
      <c r="AH588" s="123"/>
      <c r="AI588" s="123"/>
      <c r="AJ588" s="123"/>
      <c r="AK588" s="123"/>
    </row>
    <row r="589">
      <c r="A589" s="364"/>
      <c r="B589" s="332"/>
      <c r="C589" s="332"/>
      <c r="D589" s="332"/>
      <c r="E589" s="332"/>
      <c r="F589" s="332"/>
      <c r="G589" s="332"/>
      <c r="H589" s="332"/>
      <c r="I589" s="332"/>
      <c r="J589" s="332"/>
      <c r="K589" s="332"/>
      <c r="L589" s="332"/>
      <c r="M589" s="332"/>
      <c r="N589" s="332"/>
      <c r="O589" s="332"/>
      <c r="P589" s="332"/>
      <c r="Q589" s="332"/>
      <c r="R589" s="332"/>
      <c r="S589" s="332"/>
      <c r="T589" s="332"/>
      <c r="U589" s="332"/>
      <c r="V589" s="336"/>
      <c r="W589" s="332"/>
      <c r="X589" s="337"/>
      <c r="Y589" s="332"/>
      <c r="Z589" s="242"/>
      <c r="AA589" s="60"/>
      <c r="AB589" s="243"/>
      <c r="AD589" s="123"/>
      <c r="AE589" s="123"/>
      <c r="AF589" s="123"/>
      <c r="AG589" s="123"/>
      <c r="AH589" s="123"/>
      <c r="AI589" s="123"/>
      <c r="AJ589" s="123"/>
      <c r="AK589" s="123"/>
    </row>
    <row r="590">
      <c r="A590" s="364"/>
      <c r="B590" s="332"/>
      <c r="C590" s="332"/>
      <c r="D590" s="332"/>
      <c r="E590" s="332"/>
      <c r="F590" s="332"/>
      <c r="G590" s="332"/>
      <c r="H590" s="332"/>
      <c r="I590" s="332"/>
      <c r="J590" s="332"/>
      <c r="K590" s="332"/>
      <c r="L590" s="332"/>
      <c r="M590" s="332"/>
      <c r="N590" s="332"/>
      <c r="O590" s="332"/>
      <c r="P590" s="332"/>
      <c r="Q590" s="332"/>
      <c r="R590" s="332"/>
      <c r="S590" s="332"/>
      <c r="T590" s="332"/>
      <c r="U590" s="332"/>
      <c r="V590" s="336"/>
      <c r="W590" s="332"/>
      <c r="X590" s="337"/>
      <c r="Y590" s="332"/>
      <c r="Z590" s="242"/>
      <c r="AA590" s="60"/>
      <c r="AB590" s="243"/>
      <c r="AD590" s="123"/>
      <c r="AE590" s="123"/>
      <c r="AF590" s="123"/>
      <c r="AG590" s="123"/>
      <c r="AH590" s="123"/>
      <c r="AI590" s="123"/>
      <c r="AJ590" s="123"/>
      <c r="AK590" s="123"/>
    </row>
    <row r="591">
      <c r="A591" s="364"/>
      <c r="B591" s="332"/>
      <c r="C591" s="332"/>
      <c r="D591" s="332"/>
      <c r="E591" s="332"/>
      <c r="F591" s="332"/>
      <c r="G591" s="332"/>
      <c r="H591" s="332"/>
      <c r="I591" s="332"/>
      <c r="J591" s="332"/>
      <c r="K591" s="332"/>
      <c r="L591" s="332"/>
      <c r="M591" s="332"/>
      <c r="N591" s="332"/>
      <c r="O591" s="332"/>
      <c r="P591" s="332"/>
      <c r="Q591" s="332"/>
      <c r="R591" s="332"/>
      <c r="S591" s="332"/>
      <c r="T591" s="332"/>
      <c r="U591" s="332"/>
      <c r="V591" s="336"/>
      <c r="W591" s="332"/>
      <c r="X591" s="337"/>
      <c r="Y591" s="332"/>
      <c r="Z591" s="242"/>
      <c r="AA591" s="60"/>
      <c r="AB591" s="243"/>
      <c r="AD591" s="123"/>
      <c r="AE591" s="123"/>
      <c r="AF591" s="123"/>
      <c r="AG591" s="123"/>
      <c r="AH591" s="123"/>
      <c r="AI591" s="123"/>
      <c r="AJ591" s="123"/>
      <c r="AK591" s="123"/>
    </row>
    <row r="592">
      <c r="A592" s="364"/>
      <c r="B592" s="332"/>
      <c r="C592" s="332"/>
      <c r="D592" s="332"/>
      <c r="E592" s="332"/>
      <c r="F592" s="332"/>
      <c r="G592" s="332"/>
      <c r="H592" s="332"/>
      <c r="I592" s="332"/>
      <c r="J592" s="332"/>
      <c r="K592" s="332"/>
      <c r="L592" s="332"/>
      <c r="M592" s="332"/>
      <c r="N592" s="332"/>
      <c r="O592" s="332"/>
      <c r="P592" s="332"/>
      <c r="Q592" s="332"/>
      <c r="R592" s="332"/>
      <c r="S592" s="332"/>
      <c r="T592" s="332"/>
      <c r="U592" s="332"/>
      <c r="V592" s="336"/>
      <c r="W592" s="332"/>
      <c r="X592" s="337"/>
      <c r="Y592" s="332"/>
      <c r="Z592" s="242"/>
      <c r="AA592" s="60"/>
      <c r="AB592" s="243"/>
      <c r="AD592" s="123"/>
      <c r="AE592" s="123"/>
      <c r="AF592" s="123"/>
      <c r="AG592" s="123"/>
      <c r="AH592" s="123"/>
      <c r="AI592" s="123"/>
      <c r="AJ592" s="123"/>
      <c r="AK592" s="123"/>
    </row>
    <row r="593">
      <c r="A593" s="364"/>
      <c r="B593" s="332"/>
      <c r="C593" s="332"/>
      <c r="D593" s="332"/>
      <c r="E593" s="332"/>
      <c r="F593" s="332"/>
      <c r="G593" s="332"/>
      <c r="H593" s="332"/>
      <c r="I593" s="332"/>
      <c r="J593" s="332"/>
      <c r="K593" s="332"/>
      <c r="L593" s="332"/>
      <c r="M593" s="332"/>
      <c r="N593" s="332"/>
      <c r="O593" s="332"/>
      <c r="P593" s="332"/>
      <c r="Q593" s="332"/>
      <c r="R593" s="332"/>
      <c r="S593" s="332"/>
      <c r="T593" s="332"/>
      <c r="U593" s="332"/>
      <c r="V593" s="336"/>
      <c r="W593" s="332"/>
      <c r="X593" s="337"/>
      <c r="Y593" s="332"/>
      <c r="Z593" s="242"/>
      <c r="AA593" s="60"/>
      <c r="AB593" s="243"/>
      <c r="AD593" s="123"/>
      <c r="AE593" s="123"/>
      <c r="AF593" s="123"/>
      <c r="AG593" s="123"/>
      <c r="AH593" s="123"/>
      <c r="AI593" s="123"/>
      <c r="AJ593" s="123"/>
      <c r="AK593" s="123"/>
    </row>
    <row r="594">
      <c r="A594" s="364"/>
      <c r="B594" s="332"/>
      <c r="C594" s="332"/>
      <c r="D594" s="332"/>
      <c r="E594" s="332"/>
      <c r="F594" s="332"/>
      <c r="G594" s="332"/>
      <c r="H594" s="332"/>
      <c r="I594" s="332"/>
      <c r="J594" s="332"/>
      <c r="K594" s="332"/>
      <c r="L594" s="332"/>
      <c r="M594" s="332"/>
      <c r="N594" s="332"/>
      <c r="O594" s="332"/>
      <c r="P594" s="332"/>
      <c r="Q594" s="332"/>
      <c r="R594" s="332"/>
      <c r="S594" s="332"/>
      <c r="T594" s="332"/>
      <c r="U594" s="332"/>
      <c r="V594" s="336"/>
      <c r="W594" s="332"/>
      <c r="X594" s="337"/>
      <c r="Y594" s="332"/>
      <c r="Z594" s="242"/>
      <c r="AA594" s="60"/>
      <c r="AB594" s="243"/>
      <c r="AD594" s="123"/>
      <c r="AE594" s="123"/>
      <c r="AF594" s="123"/>
      <c r="AG594" s="123"/>
      <c r="AH594" s="123"/>
      <c r="AI594" s="123"/>
      <c r="AJ594" s="123"/>
      <c r="AK594" s="123"/>
    </row>
    <row r="595">
      <c r="A595" s="364"/>
      <c r="B595" s="332"/>
      <c r="C595" s="332"/>
      <c r="D595" s="332"/>
      <c r="E595" s="332"/>
      <c r="F595" s="332"/>
      <c r="G595" s="332"/>
      <c r="H595" s="332"/>
      <c r="I595" s="332"/>
      <c r="J595" s="332"/>
      <c r="K595" s="332"/>
      <c r="L595" s="332"/>
      <c r="M595" s="332"/>
      <c r="N595" s="332"/>
      <c r="O595" s="332"/>
      <c r="P595" s="332"/>
      <c r="Q595" s="332"/>
      <c r="R595" s="332"/>
      <c r="S595" s="332"/>
      <c r="T595" s="332"/>
      <c r="U595" s="332"/>
      <c r="V595" s="336"/>
      <c r="W595" s="332"/>
      <c r="X595" s="337"/>
      <c r="Y595" s="332"/>
      <c r="Z595" s="242"/>
      <c r="AA595" s="60"/>
      <c r="AB595" s="243"/>
      <c r="AD595" s="123"/>
      <c r="AE595" s="123"/>
      <c r="AF595" s="123"/>
      <c r="AG595" s="123"/>
      <c r="AH595" s="123"/>
      <c r="AI595" s="123"/>
      <c r="AJ595" s="123"/>
      <c r="AK595" s="123"/>
    </row>
    <row r="596">
      <c r="A596" s="364"/>
      <c r="B596" s="332"/>
      <c r="C596" s="332"/>
      <c r="D596" s="332"/>
      <c r="E596" s="332"/>
      <c r="F596" s="332"/>
      <c r="G596" s="332"/>
      <c r="H596" s="332"/>
      <c r="I596" s="332"/>
      <c r="J596" s="332"/>
      <c r="K596" s="332"/>
      <c r="L596" s="332"/>
      <c r="M596" s="332"/>
      <c r="N596" s="332"/>
      <c r="O596" s="332"/>
      <c r="P596" s="332"/>
      <c r="Q596" s="332"/>
      <c r="R596" s="332"/>
      <c r="S596" s="332"/>
      <c r="T596" s="332"/>
      <c r="U596" s="332"/>
      <c r="V596" s="336"/>
      <c r="W596" s="332"/>
      <c r="X596" s="337"/>
      <c r="Y596" s="332"/>
      <c r="Z596" s="242"/>
      <c r="AA596" s="60"/>
      <c r="AB596" s="243"/>
      <c r="AD596" s="123"/>
      <c r="AE596" s="123"/>
      <c r="AF596" s="123"/>
      <c r="AG596" s="123"/>
      <c r="AH596" s="123"/>
      <c r="AI596" s="123"/>
      <c r="AJ596" s="123"/>
      <c r="AK596" s="123"/>
    </row>
    <row r="597">
      <c r="A597" s="364"/>
      <c r="B597" s="332"/>
      <c r="C597" s="332"/>
      <c r="D597" s="332"/>
      <c r="E597" s="332"/>
      <c r="F597" s="332"/>
      <c r="G597" s="332"/>
      <c r="H597" s="332"/>
      <c r="I597" s="332"/>
      <c r="J597" s="332"/>
      <c r="K597" s="332"/>
      <c r="L597" s="332"/>
      <c r="M597" s="332"/>
      <c r="N597" s="332"/>
      <c r="O597" s="332"/>
      <c r="P597" s="332"/>
      <c r="Q597" s="332"/>
      <c r="R597" s="332"/>
      <c r="S597" s="332"/>
      <c r="T597" s="332"/>
      <c r="U597" s="332"/>
      <c r="V597" s="336"/>
      <c r="W597" s="332"/>
      <c r="X597" s="337"/>
      <c r="Y597" s="332"/>
      <c r="Z597" s="242"/>
      <c r="AA597" s="60"/>
      <c r="AB597" s="243"/>
      <c r="AD597" s="123"/>
      <c r="AE597" s="123"/>
      <c r="AF597" s="123"/>
      <c r="AG597" s="123"/>
      <c r="AH597" s="123"/>
      <c r="AI597" s="123"/>
      <c r="AJ597" s="123"/>
      <c r="AK597" s="123"/>
    </row>
    <row r="598">
      <c r="A598" s="364"/>
      <c r="B598" s="332"/>
      <c r="C598" s="332"/>
      <c r="D598" s="332"/>
      <c r="E598" s="332"/>
      <c r="F598" s="332"/>
      <c r="G598" s="332"/>
      <c r="H598" s="332"/>
      <c r="I598" s="332"/>
      <c r="J598" s="332"/>
      <c r="K598" s="332"/>
      <c r="L598" s="332"/>
      <c r="M598" s="332"/>
      <c r="N598" s="332"/>
      <c r="O598" s="332"/>
      <c r="P598" s="332"/>
      <c r="Q598" s="332"/>
      <c r="R598" s="332"/>
      <c r="S598" s="332"/>
      <c r="T598" s="332"/>
      <c r="U598" s="332"/>
      <c r="V598" s="336"/>
      <c r="W598" s="332"/>
      <c r="X598" s="337"/>
      <c r="Y598" s="332"/>
      <c r="Z598" s="242"/>
      <c r="AA598" s="60"/>
      <c r="AB598" s="243"/>
      <c r="AD598" s="123"/>
      <c r="AE598" s="123"/>
      <c r="AF598" s="123"/>
      <c r="AG598" s="123"/>
      <c r="AH598" s="123"/>
      <c r="AI598" s="123"/>
      <c r="AJ598" s="123"/>
      <c r="AK598" s="123"/>
    </row>
    <row r="599">
      <c r="A599" s="364"/>
      <c r="B599" s="332"/>
      <c r="C599" s="332"/>
      <c r="D599" s="332"/>
      <c r="E599" s="332"/>
      <c r="F599" s="332"/>
      <c r="G599" s="332"/>
      <c r="H599" s="332"/>
      <c r="I599" s="332"/>
      <c r="J599" s="332"/>
      <c r="K599" s="332"/>
      <c r="L599" s="332"/>
      <c r="M599" s="332"/>
      <c r="N599" s="332"/>
      <c r="O599" s="332"/>
      <c r="P599" s="332"/>
      <c r="Q599" s="332"/>
      <c r="R599" s="332"/>
      <c r="S599" s="332"/>
      <c r="T599" s="332"/>
      <c r="U599" s="332"/>
      <c r="V599" s="336"/>
      <c r="W599" s="332"/>
      <c r="X599" s="337"/>
      <c r="Y599" s="332"/>
      <c r="Z599" s="242"/>
      <c r="AA599" s="60"/>
      <c r="AB599" s="243"/>
      <c r="AD599" s="123"/>
      <c r="AE599" s="123"/>
      <c r="AF599" s="123"/>
      <c r="AG599" s="123"/>
      <c r="AH599" s="123"/>
      <c r="AI599" s="123"/>
      <c r="AJ599" s="123"/>
      <c r="AK599" s="123"/>
    </row>
    <row r="600">
      <c r="A600" s="364"/>
      <c r="B600" s="332"/>
      <c r="C600" s="332"/>
      <c r="D600" s="332"/>
      <c r="E600" s="332"/>
      <c r="F600" s="332"/>
      <c r="G600" s="332"/>
      <c r="H600" s="332"/>
      <c r="I600" s="332"/>
      <c r="J600" s="332"/>
      <c r="K600" s="332"/>
      <c r="L600" s="332"/>
      <c r="M600" s="332"/>
      <c r="N600" s="332"/>
      <c r="O600" s="332"/>
      <c r="P600" s="332"/>
      <c r="Q600" s="332"/>
      <c r="R600" s="332"/>
      <c r="S600" s="332"/>
      <c r="T600" s="332"/>
      <c r="U600" s="332"/>
      <c r="V600" s="336"/>
      <c r="W600" s="332"/>
      <c r="X600" s="337"/>
      <c r="Y600" s="332"/>
      <c r="Z600" s="242"/>
      <c r="AA600" s="60"/>
      <c r="AB600" s="243"/>
      <c r="AD600" s="123"/>
      <c r="AE600" s="123"/>
      <c r="AF600" s="123"/>
      <c r="AG600" s="123"/>
      <c r="AH600" s="123"/>
      <c r="AI600" s="123"/>
      <c r="AJ600" s="123"/>
      <c r="AK600" s="123"/>
    </row>
    <row r="601">
      <c r="A601" s="364"/>
      <c r="B601" s="332"/>
      <c r="C601" s="332"/>
      <c r="D601" s="332"/>
      <c r="E601" s="332"/>
      <c r="F601" s="332"/>
      <c r="G601" s="332"/>
      <c r="H601" s="332"/>
      <c r="I601" s="332"/>
      <c r="J601" s="332"/>
      <c r="K601" s="332"/>
      <c r="L601" s="332"/>
      <c r="M601" s="332"/>
      <c r="N601" s="332"/>
      <c r="O601" s="332"/>
      <c r="P601" s="332"/>
      <c r="Q601" s="332"/>
      <c r="R601" s="332"/>
      <c r="S601" s="332"/>
      <c r="T601" s="332"/>
      <c r="U601" s="332"/>
      <c r="V601" s="336"/>
      <c r="W601" s="332"/>
      <c r="X601" s="337"/>
      <c r="Y601" s="332"/>
      <c r="Z601" s="242"/>
      <c r="AA601" s="60"/>
      <c r="AB601" s="243"/>
      <c r="AD601" s="123"/>
      <c r="AE601" s="123"/>
      <c r="AF601" s="123"/>
      <c r="AG601" s="123"/>
      <c r="AH601" s="123"/>
      <c r="AI601" s="123"/>
      <c r="AJ601" s="123"/>
      <c r="AK601" s="123"/>
    </row>
    <row r="602">
      <c r="A602" s="364"/>
      <c r="B602" s="332"/>
      <c r="C602" s="332"/>
      <c r="D602" s="332"/>
      <c r="E602" s="332"/>
      <c r="F602" s="332"/>
      <c r="G602" s="332"/>
      <c r="H602" s="332"/>
      <c r="I602" s="332"/>
      <c r="J602" s="332"/>
      <c r="K602" s="332"/>
      <c r="L602" s="332"/>
      <c r="M602" s="332"/>
      <c r="N602" s="332"/>
      <c r="O602" s="332"/>
      <c r="P602" s="332"/>
      <c r="Q602" s="332"/>
      <c r="R602" s="332"/>
      <c r="S602" s="332"/>
      <c r="T602" s="332"/>
      <c r="U602" s="332"/>
      <c r="V602" s="336"/>
      <c r="W602" s="332"/>
      <c r="X602" s="337"/>
      <c r="Y602" s="332"/>
      <c r="Z602" s="242"/>
      <c r="AA602" s="60"/>
      <c r="AB602" s="243"/>
      <c r="AD602" s="123"/>
      <c r="AE602" s="123"/>
      <c r="AF602" s="123"/>
      <c r="AG602" s="123"/>
      <c r="AH602" s="123"/>
      <c r="AI602" s="123"/>
      <c r="AJ602" s="123"/>
      <c r="AK602" s="123"/>
    </row>
    <row r="603">
      <c r="A603" s="364"/>
      <c r="B603" s="332"/>
      <c r="C603" s="332"/>
      <c r="D603" s="332"/>
      <c r="E603" s="332"/>
      <c r="F603" s="332"/>
      <c r="G603" s="332"/>
      <c r="H603" s="332"/>
      <c r="I603" s="332"/>
      <c r="J603" s="332"/>
      <c r="K603" s="332"/>
      <c r="L603" s="332"/>
      <c r="M603" s="332"/>
      <c r="N603" s="332"/>
      <c r="O603" s="332"/>
      <c r="P603" s="332"/>
      <c r="Q603" s="332"/>
      <c r="R603" s="332"/>
      <c r="S603" s="332"/>
      <c r="T603" s="332"/>
      <c r="U603" s="332"/>
      <c r="V603" s="336"/>
      <c r="W603" s="332"/>
      <c r="X603" s="337"/>
      <c r="Y603" s="332"/>
      <c r="Z603" s="242"/>
      <c r="AA603" s="60"/>
      <c r="AB603" s="243"/>
      <c r="AD603" s="123"/>
      <c r="AE603" s="123"/>
      <c r="AF603" s="123"/>
      <c r="AG603" s="123"/>
      <c r="AH603" s="123"/>
      <c r="AI603" s="123"/>
      <c r="AJ603" s="123"/>
      <c r="AK603" s="123"/>
    </row>
    <row r="604">
      <c r="A604" s="364"/>
      <c r="B604" s="332"/>
      <c r="C604" s="332"/>
      <c r="D604" s="332"/>
      <c r="E604" s="332"/>
      <c r="F604" s="332"/>
      <c r="G604" s="332"/>
      <c r="H604" s="332"/>
      <c r="I604" s="332"/>
      <c r="J604" s="332"/>
      <c r="K604" s="332"/>
      <c r="L604" s="332"/>
      <c r="M604" s="332"/>
      <c r="N604" s="332"/>
      <c r="O604" s="332"/>
      <c r="P604" s="332"/>
      <c r="Q604" s="332"/>
      <c r="R604" s="332"/>
      <c r="S604" s="332"/>
      <c r="T604" s="332"/>
      <c r="U604" s="332"/>
      <c r="V604" s="336"/>
      <c r="W604" s="332"/>
      <c r="X604" s="337"/>
      <c r="Y604" s="332"/>
      <c r="Z604" s="242"/>
      <c r="AA604" s="60"/>
      <c r="AB604" s="243"/>
      <c r="AD604" s="123"/>
      <c r="AE604" s="123"/>
      <c r="AF604" s="123"/>
      <c r="AG604" s="123"/>
      <c r="AH604" s="123"/>
      <c r="AI604" s="123"/>
      <c r="AJ604" s="123"/>
      <c r="AK604" s="123"/>
    </row>
    <row r="605">
      <c r="A605" s="364"/>
      <c r="B605" s="332"/>
      <c r="C605" s="332"/>
      <c r="D605" s="332"/>
      <c r="E605" s="332"/>
      <c r="F605" s="332"/>
      <c r="G605" s="332"/>
      <c r="H605" s="332"/>
      <c r="I605" s="332"/>
      <c r="J605" s="332"/>
      <c r="K605" s="332"/>
      <c r="L605" s="332"/>
      <c r="M605" s="332"/>
      <c r="N605" s="332"/>
      <c r="O605" s="332"/>
      <c r="P605" s="332"/>
      <c r="Q605" s="332"/>
      <c r="R605" s="332"/>
      <c r="S605" s="332"/>
      <c r="T605" s="332"/>
      <c r="U605" s="332"/>
      <c r="V605" s="336"/>
      <c r="W605" s="332"/>
      <c r="X605" s="337"/>
      <c r="Y605" s="332"/>
      <c r="Z605" s="242"/>
      <c r="AA605" s="60"/>
      <c r="AB605" s="243"/>
      <c r="AD605" s="123"/>
      <c r="AE605" s="123"/>
      <c r="AF605" s="123"/>
      <c r="AG605" s="123"/>
      <c r="AH605" s="123"/>
      <c r="AI605" s="123"/>
      <c r="AJ605" s="123"/>
      <c r="AK605" s="123"/>
    </row>
    <row r="606">
      <c r="A606" s="364"/>
      <c r="B606" s="332"/>
      <c r="C606" s="332"/>
      <c r="D606" s="332"/>
      <c r="E606" s="332"/>
      <c r="F606" s="332"/>
      <c r="G606" s="332"/>
      <c r="H606" s="332"/>
      <c r="I606" s="332"/>
      <c r="J606" s="332"/>
      <c r="K606" s="332"/>
      <c r="L606" s="332"/>
      <c r="M606" s="332"/>
      <c r="N606" s="332"/>
      <c r="O606" s="332"/>
      <c r="P606" s="332"/>
      <c r="Q606" s="332"/>
      <c r="R606" s="332"/>
      <c r="S606" s="332"/>
      <c r="T606" s="332"/>
      <c r="U606" s="332"/>
      <c r="V606" s="336"/>
      <c r="W606" s="332"/>
      <c r="X606" s="337"/>
      <c r="Y606" s="332"/>
      <c r="Z606" s="242"/>
      <c r="AA606" s="60"/>
      <c r="AB606" s="243"/>
      <c r="AD606" s="123"/>
      <c r="AE606" s="123"/>
      <c r="AF606" s="123"/>
      <c r="AG606" s="123"/>
      <c r="AH606" s="123"/>
      <c r="AI606" s="123"/>
      <c r="AJ606" s="123"/>
      <c r="AK606" s="123"/>
    </row>
    <row r="607">
      <c r="A607" s="364"/>
      <c r="B607" s="332"/>
      <c r="C607" s="332"/>
      <c r="D607" s="332"/>
      <c r="E607" s="332"/>
      <c r="F607" s="332"/>
      <c r="G607" s="332"/>
      <c r="H607" s="332"/>
      <c r="I607" s="332"/>
      <c r="J607" s="332"/>
      <c r="K607" s="332"/>
      <c r="L607" s="332"/>
      <c r="M607" s="332"/>
      <c r="N607" s="332"/>
      <c r="O607" s="332"/>
      <c r="P607" s="332"/>
      <c r="Q607" s="332"/>
      <c r="R607" s="332"/>
      <c r="S607" s="332"/>
      <c r="T607" s="332"/>
      <c r="U607" s="332"/>
      <c r="V607" s="336"/>
      <c r="W607" s="332"/>
      <c r="X607" s="337"/>
      <c r="Y607" s="332"/>
      <c r="Z607" s="242"/>
      <c r="AA607" s="60"/>
      <c r="AB607" s="243"/>
      <c r="AD607" s="123"/>
      <c r="AE607" s="123"/>
      <c r="AF607" s="123"/>
      <c r="AG607" s="123"/>
      <c r="AH607" s="123"/>
      <c r="AI607" s="123"/>
      <c r="AJ607" s="123"/>
      <c r="AK607" s="123"/>
    </row>
    <row r="608">
      <c r="A608" s="364"/>
      <c r="B608" s="332"/>
      <c r="C608" s="332"/>
      <c r="D608" s="332"/>
      <c r="E608" s="332"/>
      <c r="F608" s="332"/>
      <c r="G608" s="332"/>
      <c r="H608" s="332"/>
      <c r="I608" s="332"/>
      <c r="J608" s="332"/>
      <c r="K608" s="332"/>
      <c r="L608" s="332"/>
      <c r="M608" s="332"/>
      <c r="N608" s="332"/>
      <c r="O608" s="332"/>
      <c r="P608" s="332"/>
      <c r="Q608" s="332"/>
      <c r="R608" s="332"/>
      <c r="S608" s="332"/>
      <c r="T608" s="332"/>
      <c r="U608" s="332"/>
      <c r="V608" s="336"/>
      <c r="W608" s="332"/>
      <c r="X608" s="337"/>
      <c r="Y608" s="332"/>
      <c r="Z608" s="242"/>
      <c r="AA608" s="60"/>
      <c r="AB608" s="243"/>
      <c r="AD608" s="123"/>
      <c r="AE608" s="123"/>
      <c r="AF608" s="123"/>
      <c r="AG608" s="123"/>
      <c r="AH608" s="123"/>
      <c r="AI608" s="123"/>
      <c r="AJ608" s="123"/>
      <c r="AK608" s="123"/>
    </row>
    <row r="609">
      <c r="A609" s="364"/>
      <c r="B609" s="332"/>
      <c r="C609" s="332"/>
      <c r="D609" s="332"/>
      <c r="E609" s="332"/>
      <c r="F609" s="332"/>
      <c r="G609" s="332"/>
      <c r="H609" s="332"/>
      <c r="I609" s="332"/>
      <c r="J609" s="332"/>
      <c r="K609" s="332"/>
      <c r="L609" s="332"/>
      <c r="M609" s="332"/>
      <c r="N609" s="332"/>
      <c r="O609" s="332"/>
      <c r="P609" s="332"/>
      <c r="Q609" s="332"/>
      <c r="R609" s="332"/>
      <c r="S609" s="332"/>
      <c r="T609" s="332"/>
      <c r="U609" s="332"/>
      <c r="V609" s="336"/>
      <c r="W609" s="332"/>
      <c r="X609" s="337"/>
      <c r="Y609" s="332"/>
      <c r="Z609" s="242"/>
      <c r="AA609" s="60"/>
      <c r="AB609" s="243"/>
      <c r="AD609" s="123"/>
      <c r="AE609" s="123"/>
      <c r="AF609" s="123"/>
      <c r="AG609" s="123"/>
      <c r="AH609" s="123"/>
      <c r="AI609" s="123"/>
      <c r="AJ609" s="123"/>
      <c r="AK609" s="123"/>
    </row>
    <row r="610">
      <c r="A610" s="364"/>
      <c r="B610" s="332"/>
      <c r="C610" s="332"/>
      <c r="D610" s="332"/>
      <c r="E610" s="332"/>
      <c r="F610" s="332"/>
      <c r="G610" s="332"/>
      <c r="H610" s="332"/>
      <c r="I610" s="332"/>
      <c r="J610" s="332"/>
      <c r="K610" s="332"/>
      <c r="L610" s="332"/>
      <c r="M610" s="332"/>
      <c r="N610" s="332"/>
      <c r="O610" s="332"/>
      <c r="P610" s="332"/>
      <c r="Q610" s="332"/>
      <c r="R610" s="332"/>
      <c r="S610" s="332"/>
      <c r="T610" s="332"/>
      <c r="U610" s="332"/>
      <c r="V610" s="336"/>
      <c r="W610" s="332"/>
      <c r="X610" s="337"/>
      <c r="Y610" s="332"/>
      <c r="Z610" s="242"/>
      <c r="AA610" s="60"/>
      <c r="AB610" s="243"/>
      <c r="AD610" s="123"/>
      <c r="AE610" s="123"/>
      <c r="AF610" s="123"/>
      <c r="AG610" s="123"/>
      <c r="AH610" s="123"/>
      <c r="AI610" s="123"/>
      <c r="AJ610" s="123"/>
      <c r="AK610" s="123"/>
    </row>
    <row r="611">
      <c r="A611" s="364"/>
      <c r="B611" s="332"/>
      <c r="C611" s="332"/>
      <c r="D611" s="332"/>
      <c r="E611" s="332"/>
      <c r="F611" s="332"/>
      <c r="G611" s="332"/>
      <c r="H611" s="332"/>
      <c r="I611" s="332"/>
      <c r="J611" s="332"/>
      <c r="K611" s="332"/>
      <c r="L611" s="332"/>
      <c r="M611" s="332"/>
      <c r="N611" s="332"/>
      <c r="O611" s="332"/>
      <c r="P611" s="332"/>
      <c r="Q611" s="332"/>
      <c r="R611" s="332"/>
      <c r="S611" s="332"/>
      <c r="T611" s="332"/>
      <c r="U611" s="332"/>
      <c r="V611" s="336"/>
      <c r="W611" s="332"/>
      <c r="X611" s="337"/>
      <c r="Y611" s="332"/>
      <c r="Z611" s="242"/>
      <c r="AA611" s="60"/>
      <c r="AB611" s="243"/>
      <c r="AD611" s="123"/>
      <c r="AE611" s="123"/>
      <c r="AF611" s="123"/>
      <c r="AG611" s="123"/>
      <c r="AH611" s="123"/>
      <c r="AI611" s="123"/>
      <c r="AJ611" s="123"/>
      <c r="AK611" s="123"/>
    </row>
    <row r="612">
      <c r="A612" s="364"/>
      <c r="B612" s="332"/>
      <c r="C612" s="332"/>
      <c r="D612" s="332"/>
      <c r="E612" s="332"/>
      <c r="F612" s="332"/>
      <c r="G612" s="332"/>
      <c r="H612" s="332"/>
      <c r="I612" s="332"/>
      <c r="J612" s="332"/>
      <c r="K612" s="332"/>
      <c r="L612" s="332"/>
      <c r="M612" s="332"/>
      <c r="N612" s="332"/>
      <c r="O612" s="332"/>
      <c r="P612" s="332"/>
      <c r="Q612" s="332"/>
      <c r="R612" s="332"/>
      <c r="S612" s="332"/>
      <c r="T612" s="332"/>
      <c r="U612" s="332"/>
      <c r="V612" s="336"/>
      <c r="W612" s="332"/>
      <c r="X612" s="337"/>
      <c r="Y612" s="332"/>
      <c r="Z612" s="242"/>
      <c r="AA612" s="60"/>
      <c r="AB612" s="243"/>
      <c r="AD612" s="123"/>
      <c r="AE612" s="123"/>
      <c r="AF612" s="123"/>
      <c r="AG612" s="123"/>
      <c r="AH612" s="123"/>
      <c r="AI612" s="123"/>
      <c r="AJ612" s="123"/>
      <c r="AK612" s="123"/>
    </row>
    <row r="613">
      <c r="A613" s="364"/>
      <c r="B613" s="332"/>
      <c r="C613" s="332"/>
      <c r="D613" s="332"/>
      <c r="E613" s="332"/>
      <c r="F613" s="332"/>
      <c r="G613" s="332"/>
      <c r="H613" s="332"/>
      <c r="I613" s="332"/>
      <c r="J613" s="332"/>
      <c r="K613" s="332"/>
      <c r="L613" s="332"/>
      <c r="M613" s="332"/>
      <c r="N613" s="332"/>
      <c r="O613" s="332"/>
      <c r="P613" s="332"/>
      <c r="Q613" s="332"/>
      <c r="R613" s="332"/>
      <c r="S613" s="332"/>
      <c r="T613" s="332"/>
      <c r="U613" s="332"/>
      <c r="V613" s="336"/>
      <c r="W613" s="332"/>
      <c r="X613" s="337"/>
      <c r="Y613" s="332"/>
      <c r="Z613" s="242"/>
      <c r="AA613" s="60"/>
      <c r="AB613" s="243"/>
      <c r="AD613" s="123"/>
      <c r="AE613" s="123"/>
      <c r="AF613" s="123"/>
      <c r="AG613" s="123"/>
      <c r="AH613" s="123"/>
      <c r="AI613" s="123"/>
      <c r="AJ613" s="123"/>
      <c r="AK613" s="123"/>
    </row>
    <row r="614">
      <c r="A614" s="364"/>
      <c r="B614" s="332"/>
      <c r="C614" s="332"/>
      <c r="D614" s="332"/>
      <c r="E614" s="332"/>
      <c r="F614" s="332"/>
      <c r="G614" s="332"/>
      <c r="H614" s="332"/>
      <c r="I614" s="332"/>
      <c r="J614" s="332"/>
      <c r="K614" s="332"/>
      <c r="L614" s="332"/>
      <c r="M614" s="332"/>
      <c r="N614" s="332"/>
      <c r="O614" s="332"/>
      <c r="P614" s="332"/>
      <c r="Q614" s="332"/>
      <c r="R614" s="332"/>
      <c r="S614" s="332"/>
      <c r="T614" s="332"/>
      <c r="U614" s="332"/>
      <c r="V614" s="336"/>
      <c r="W614" s="332"/>
      <c r="X614" s="337"/>
      <c r="Y614" s="332"/>
      <c r="Z614" s="242"/>
      <c r="AA614" s="60"/>
      <c r="AB614" s="243"/>
      <c r="AD614" s="123"/>
      <c r="AE614" s="123"/>
      <c r="AF614" s="123"/>
      <c r="AG614" s="123"/>
      <c r="AH614" s="123"/>
      <c r="AI614" s="123"/>
      <c r="AJ614" s="123"/>
      <c r="AK614" s="123"/>
    </row>
    <row r="615">
      <c r="A615" s="364"/>
      <c r="B615" s="332"/>
      <c r="C615" s="332"/>
      <c r="D615" s="332"/>
      <c r="E615" s="332"/>
      <c r="F615" s="332"/>
      <c r="G615" s="332"/>
      <c r="H615" s="332"/>
      <c r="I615" s="332"/>
      <c r="J615" s="332"/>
      <c r="K615" s="332"/>
      <c r="L615" s="332"/>
      <c r="M615" s="332"/>
      <c r="N615" s="332"/>
      <c r="O615" s="332"/>
      <c r="P615" s="332"/>
      <c r="Q615" s="332"/>
      <c r="R615" s="332"/>
      <c r="S615" s="332"/>
      <c r="T615" s="332"/>
      <c r="U615" s="332"/>
      <c r="V615" s="336"/>
      <c r="W615" s="332"/>
      <c r="X615" s="337"/>
      <c r="Y615" s="332"/>
      <c r="Z615" s="242"/>
      <c r="AA615" s="60"/>
      <c r="AB615" s="243"/>
      <c r="AD615" s="123"/>
      <c r="AE615" s="123"/>
      <c r="AF615" s="123"/>
      <c r="AG615" s="123"/>
      <c r="AH615" s="123"/>
      <c r="AI615" s="123"/>
      <c r="AJ615" s="123"/>
      <c r="AK615" s="123"/>
    </row>
    <row r="616">
      <c r="A616" s="364"/>
      <c r="B616" s="332"/>
      <c r="C616" s="332"/>
      <c r="D616" s="332"/>
      <c r="E616" s="332"/>
      <c r="F616" s="332"/>
      <c r="G616" s="332"/>
      <c r="H616" s="332"/>
      <c r="I616" s="332"/>
      <c r="J616" s="332"/>
      <c r="K616" s="332"/>
      <c r="L616" s="332"/>
      <c r="M616" s="332"/>
      <c r="N616" s="332"/>
      <c r="O616" s="332"/>
      <c r="P616" s="332"/>
      <c r="Q616" s="332"/>
      <c r="R616" s="332"/>
      <c r="S616" s="332"/>
      <c r="T616" s="332"/>
      <c r="U616" s="332"/>
      <c r="V616" s="336"/>
      <c r="W616" s="332"/>
      <c r="X616" s="337"/>
      <c r="Y616" s="332"/>
      <c r="Z616" s="242"/>
      <c r="AA616" s="60"/>
      <c r="AB616" s="243"/>
      <c r="AD616" s="123"/>
      <c r="AE616" s="123"/>
      <c r="AF616" s="123"/>
      <c r="AG616" s="123"/>
      <c r="AH616" s="123"/>
      <c r="AI616" s="123"/>
      <c r="AJ616" s="123"/>
      <c r="AK616" s="123"/>
    </row>
    <row r="617">
      <c r="A617" s="364"/>
      <c r="B617" s="332"/>
      <c r="C617" s="332"/>
      <c r="D617" s="332"/>
      <c r="E617" s="332"/>
      <c r="F617" s="332"/>
      <c r="G617" s="332"/>
      <c r="H617" s="332"/>
      <c r="I617" s="332"/>
      <c r="J617" s="332"/>
      <c r="K617" s="332"/>
      <c r="L617" s="332"/>
      <c r="M617" s="332"/>
      <c r="N617" s="332"/>
      <c r="O617" s="332"/>
      <c r="P617" s="332"/>
      <c r="Q617" s="332"/>
      <c r="R617" s="332"/>
      <c r="S617" s="332"/>
      <c r="T617" s="332"/>
      <c r="U617" s="332"/>
      <c r="V617" s="336"/>
      <c r="W617" s="332"/>
      <c r="X617" s="337"/>
      <c r="Y617" s="332"/>
      <c r="Z617" s="242"/>
      <c r="AA617" s="60"/>
      <c r="AB617" s="243"/>
      <c r="AD617" s="123"/>
      <c r="AE617" s="123"/>
      <c r="AF617" s="123"/>
      <c r="AG617" s="123"/>
      <c r="AH617" s="123"/>
      <c r="AI617" s="123"/>
      <c r="AJ617" s="123"/>
      <c r="AK617" s="123"/>
    </row>
    <row r="618">
      <c r="A618" s="364"/>
      <c r="B618" s="332"/>
      <c r="C618" s="332"/>
      <c r="D618" s="332"/>
      <c r="E618" s="332"/>
      <c r="F618" s="332"/>
      <c r="G618" s="332"/>
      <c r="H618" s="332"/>
      <c r="I618" s="332"/>
      <c r="J618" s="332"/>
      <c r="K618" s="332"/>
      <c r="L618" s="332"/>
      <c r="M618" s="332"/>
      <c r="N618" s="332"/>
      <c r="O618" s="332"/>
      <c r="P618" s="332"/>
      <c r="Q618" s="332"/>
      <c r="R618" s="332"/>
      <c r="S618" s="332"/>
      <c r="T618" s="332"/>
      <c r="U618" s="332"/>
      <c r="V618" s="336"/>
      <c r="W618" s="332"/>
      <c r="X618" s="337"/>
      <c r="Y618" s="332"/>
      <c r="Z618" s="242"/>
      <c r="AA618" s="60"/>
      <c r="AB618" s="243"/>
      <c r="AD618" s="123"/>
      <c r="AE618" s="123"/>
      <c r="AF618" s="123"/>
      <c r="AG618" s="123"/>
      <c r="AH618" s="123"/>
      <c r="AI618" s="123"/>
      <c r="AJ618" s="123"/>
      <c r="AK618" s="123"/>
    </row>
    <row r="619">
      <c r="A619" s="364"/>
      <c r="B619" s="332"/>
      <c r="C619" s="332"/>
      <c r="D619" s="332"/>
      <c r="E619" s="332"/>
      <c r="F619" s="332"/>
      <c r="G619" s="332"/>
      <c r="H619" s="332"/>
      <c r="I619" s="332"/>
      <c r="J619" s="332"/>
      <c r="K619" s="332"/>
      <c r="L619" s="332"/>
      <c r="M619" s="332"/>
      <c r="N619" s="332"/>
      <c r="O619" s="332"/>
      <c r="P619" s="332"/>
      <c r="Q619" s="332"/>
      <c r="R619" s="332"/>
      <c r="S619" s="332"/>
      <c r="T619" s="332"/>
      <c r="U619" s="332"/>
      <c r="V619" s="336"/>
      <c r="W619" s="332"/>
      <c r="X619" s="337"/>
      <c r="Y619" s="332"/>
      <c r="Z619" s="242"/>
      <c r="AA619" s="60"/>
      <c r="AB619" s="243"/>
      <c r="AD619" s="123"/>
      <c r="AE619" s="123"/>
      <c r="AF619" s="123"/>
      <c r="AG619" s="123"/>
      <c r="AH619" s="123"/>
      <c r="AI619" s="123"/>
      <c r="AJ619" s="123"/>
      <c r="AK619" s="123"/>
    </row>
    <row r="620">
      <c r="A620" s="364"/>
      <c r="B620" s="332"/>
      <c r="C620" s="332"/>
      <c r="D620" s="332"/>
      <c r="E620" s="332"/>
      <c r="F620" s="332"/>
      <c r="G620" s="332"/>
      <c r="H620" s="332"/>
      <c r="I620" s="332"/>
      <c r="J620" s="332"/>
      <c r="K620" s="332"/>
      <c r="L620" s="332"/>
      <c r="M620" s="332"/>
      <c r="N620" s="332"/>
      <c r="O620" s="332"/>
      <c r="P620" s="332"/>
      <c r="Q620" s="332"/>
      <c r="R620" s="332"/>
      <c r="S620" s="332"/>
      <c r="T620" s="332"/>
      <c r="U620" s="332"/>
      <c r="V620" s="336"/>
      <c r="W620" s="332"/>
      <c r="X620" s="337"/>
      <c r="Y620" s="332"/>
      <c r="Z620" s="242"/>
      <c r="AA620" s="60"/>
      <c r="AB620" s="243"/>
      <c r="AD620" s="123"/>
      <c r="AE620" s="123"/>
      <c r="AF620" s="123"/>
      <c r="AG620" s="123"/>
      <c r="AH620" s="123"/>
      <c r="AI620" s="123"/>
      <c r="AJ620" s="123"/>
      <c r="AK620" s="123"/>
    </row>
    <row r="621">
      <c r="A621" s="364"/>
      <c r="B621" s="332"/>
      <c r="C621" s="332"/>
      <c r="D621" s="332"/>
      <c r="E621" s="332"/>
      <c r="F621" s="332"/>
      <c r="G621" s="332"/>
      <c r="H621" s="332"/>
      <c r="I621" s="332"/>
      <c r="J621" s="332"/>
      <c r="K621" s="332"/>
      <c r="L621" s="332"/>
      <c r="M621" s="332"/>
      <c r="N621" s="332"/>
      <c r="O621" s="332"/>
      <c r="P621" s="332"/>
      <c r="Q621" s="332"/>
      <c r="R621" s="332"/>
      <c r="S621" s="332"/>
      <c r="T621" s="332"/>
      <c r="U621" s="332"/>
      <c r="V621" s="336"/>
      <c r="W621" s="332"/>
      <c r="X621" s="337"/>
      <c r="Y621" s="332"/>
      <c r="Z621" s="242"/>
      <c r="AA621" s="60"/>
      <c r="AB621" s="243"/>
      <c r="AD621" s="123"/>
      <c r="AE621" s="123"/>
      <c r="AF621" s="123"/>
      <c r="AG621" s="123"/>
      <c r="AH621" s="123"/>
      <c r="AI621" s="123"/>
      <c r="AJ621" s="123"/>
      <c r="AK621" s="123"/>
    </row>
    <row r="622">
      <c r="A622" s="364"/>
      <c r="B622" s="332"/>
      <c r="C622" s="332"/>
      <c r="D622" s="332"/>
      <c r="E622" s="332"/>
      <c r="F622" s="332"/>
      <c r="G622" s="332"/>
      <c r="H622" s="332"/>
      <c r="I622" s="332"/>
      <c r="J622" s="332"/>
      <c r="K622" s="332"/>
      <c r="L622" s="332"/>
      <c r="M622" s="332"/>
      <c r="N622" s="332"/>
      <c r="O622" s="332"/>
      <c r="P622" s="332"/>
      <c r="Q622" s="332"/>
      <c r="R622" s="332"/>
      <c r="S622" s="332"/>
      <c r="T622" s="332"/>
      <c r="U622" s="332"/>
      <c r="V622" s="336"/>
      <c r="W622" s="332"/>
      <c r="X622" s="337"/>
      <c r="Y622" s="332"/>
      <c r="Z622" s="242"/>
      <c r="AA622" s="60"/>
      <c r="AB622" s="243"/>
      <c r="AD622" s="123"/>
      <c r="AE622" s="123"/>
      <c r="AF622" s="123"/>
      <c r="AG622" s="123"/>
      <c r="AH622" s="123"/>
      <c r="AI622" s="123"/>
      <c r="AJ622" s="123"/>
      <c r="AK622" s="123"/>
    </row>
    <row r="623">
      <c r="A623" s="364"/>
      <c r="B623" s="332"/>
      <c r="C623" s="332"/>
      <c r="D623" s="332"/>
      <c r="E623" s="332"/>
      <c r="F623" s="332"/>
      <c r="G623" s="332"/>
      <c r="H623" s="332"/>
      <c r="I623" s="332"/>
      <c r="J623" s="332"/>
      <c r="K623" s="332"/>
      <c r="L623" s="332"/>
      <c r="M623" s="332"/>
      <c r="N623" s="332"/>
      <c r="O623" s="332"/>
      <c r="P623" s="332"/>
      <c r="Q623" s="332"/>
      <c r="R623" s="332"/>
      <c r="S623" s="332"/>
      <c r="T623" s="332"/>
      <c r="U623" s="332"/>
      <c r="V623" s="336"/>
      <c r="W623" s="332"/>
      <c r="X623" s="337"/>
      <c r="Y623" s="332"/>
      <c r="Z623" s="242"/>
      <c r="AA623" s="60"/>
      <c r="AB623" s="243"/>
      <c r="AD623" s="123"/>
      <c r="AE623" s="123"/>
      <c r="AF623" s="123"/>
      <c r="AG623" s="123"/>
      <c r="AH623" s="123"/>
      <c r="AI623" s="123"/>
      <c r="AJ623" s="123"/>
      <c r="AK623" s="123"/>
    </row>
    <row r="624">
      <c r="A624" s="364"/>
      <c r="B624" s="332"/>
      <c r="C624" s="332"/>
      <c r="D624" s="332"/>
      <c r="E624" s="332"/>
      <c r="F624" s="332"/>
      <c r="G624" s="332"/>
      <c r="H624" s="332"/>
      <c r="I624" s="332"/>
      <c r="J624" s="332"/>
      <c r="K624" s="332"/>
      <c r="L624" s="332"/>
      <c r="M624" s="332"/>
      <c r="N624" s="332"/>
      <c r="O624" s="332"/>
      <c r="P624" s="332"/>
      <c r="Q624" s="332"/>
      <c r="R624" s="332"/>
      <c r="S624" s="332"/>
      <c r="T624" s="332"/>
      <c r="U624" s="332"/>
      <c r="V624" s="336"/>
      <c r="W624" s="332"/>
      <c r="X624" s="337"/>
      <c r="Y624" s="332"/>
      <c r="Z624" s="242"/>
      <c r="AA624" s="60"/>
      <c r="AB624" s="243"/>
      <c r="AD624" s="123"/>
      <c r="AE624" s="123"/>
      <c r="AF624" s="123"/>
      <c r="AG624" s="123"/>
      <c r="AH624" s="123"/>
      <c r="AI624" s="123"/>
      <c r="AJ624" s="123"/>
      <c r="AK624" s="123"/>
    </row>
    <row r="625">
      <c r="A625" s="364"/>
      <c r="B625" s="332"/>
      <c r="C625" s="332"/>
      <c r="D625" s="332"/>
      <c r="E625" s="332"/>
      <c r="F625" s="332"/>
      <c r="G625" s="332"/>
      <c r="H625" s="332"/>
      <c r="I625" s="332"/>
      <c r="J625" s="332"/>
      <c r="K625" s="332"/>
      <c r="L625" s="332"/>
      <c r="M625" s="332"/>
      <c r="N625" s="332"/>
      <c r="O625" s="332"/>
      <c r="P625" s="332"/>
      <c r="Q625" s="332"/>
      <c r="R625" s="332"/>
      <c r="S625" s="332"/>
      <c r="T625" s="332"/>
      <c r="U625" s="332"/>
      <c r="V625" s="336"/>
      <c r="W625" s="332"/>
      <c r="X625" s="337"/>
      <c r="Y625" s="332"/>
      <c r="Z625" s="242"/>
      <c r="AA625" s="60"/>
      <c r="AB625" s="243"/>
      <c r="AD625" s="123"/>
      <c r="AE625" s="123"/>
      <c r="AF625" s="123"/>
      <c r="AG625" s="123"/>
      <c r="AH625" s="123"/>
      <c r="AI625" s="123"/>
      <c r="AJ625" s="123"/>
      <c r="AK625" s="123"/>
    </row>
    <row r="626">
      <c r="A626" s="364"/>
      <c r="B626" s="332"/>
      <c r="C626" s="332"/>
      <c r="D626" s="332"/>
      <c r="E626" s="332"/>
      <c r="F626" s="332"/>
      <c r="G626" s="332"/>
      <c r="H626" s="332"/>
      <c r="I626" s="332"/>
      <c r="J626" s="332"/>
      <c r="K626" s="332"/>
      <c r="L626" s="332"/>
      <c r="M626" s="332"/>
      <c r="N626" s="332"/>
      <c r="O626" s="332"/>
      <c r="P626" s="332"/>
      <c r="Q626" s="332"/>
      <c r="R626" s="332"/>
      <c r="S626" s="332"/>
      <c r="T626" s="332"/>
      <c r="U626" s="332"/>
      <c r="V626" s="336"/>
      <c r="W626" s="332"/>
      <c r="X626" s="337"/>
      <c r="Y626" s="332"/>
      <c r="Z626" s="242"/>
      <c r="AA626" s="60"/>
      <c r="AB626" s="243"/>
      <c r="AD626" s="123"/>
      <c r="AE626" s="123"/>
      <c r="AF626" s="123"/>
      <c r="AG626" s="123"/>
      <c r="AH626" s="123"/>
      <c r="AI626" s="123"/>
      <c r="AJ626" s="123"/>
      <c r="AK626" s="123"/>
    </row>
    <row r="627">
      <c r="A627" s="364"/>
      <c r="B627" s="332"/>
      <c r="C627" s="332"/>
      <c r="D627" s="332"/>
      <c r="E627" s="332"/>
      <c r="F627" s="332"/>
      <c r="G627" s="332"/>
      <c r="H627" s="332"/>
      <c r="I627" s="332"/>
      <c r="J627" s="332"/>
      <c r="K627" s="332"/>
      <c r="L627" s="332"/>
      <c r="M627" s="332"/>
      <c r="N627" s="332"/>
      <c r="O627" s="332"/>
      <c r="P627" s="332"/>
      <c r="Q627" s="332"/>
      <c r="R627" s="332"/>
      <c r="S627" s="332"/>
      <c r="T627" s="332"/>
      <c r="U627" s="332"/>
      <c r="V627" s="336"/>
      <c r="W627" s="332"/>
      <c r="X627" s="337"/>
      <c r="Y627" s="332"/>
      <c r="Z627" s="242"/>
      <c r="AA627" s="60"/>
      <c r="AB627" s="243"/>
      <c r="AD627" s="123"/>
      <c r="AE627" s="123"/>
      <c r="AF627" s="123"/>
      <c r="AG627" s="123"/>
      <c r="AH627" s="123"/>
      <c r="AI627" s="123"/>
      <c r="AJ627" s="123"/>
      <c r="AK627" s="123"/>
    </row>
    <row r="628">
      <c r="A628" s="364"/>
      <c r="B628" s="332"/>
      <c r="C628" s="332"/>
      <c r="D628" s="332"/>
      <c r="E628" s="332"/>
      <c r="F628" s="332"/>
      <c r="G628" s="332"/>
      <c r="H628" s="332"/>
      <c r="I628" s="332"/>
      <c r="J628" s="332"/>
      <c r="K628" s="332"/>
      <c r="L628" s="332"/>
      <c r="M628" s="332"/>
      <c r="N628" s="332"/>
      <c r="O628" s="332"/>
      <c r="P628" s="332"/>
      <c r="Q628" s="332"/>
      <c r="R628" s="332"/>
      <c r="S628" s="332"/>
      <c r="T628" s="332"/>
      <c r="U628" s="332"/>
      <c r="V628" s="336"/>
      <c r="W628" s="332"/>
      <c r="X628" s="337"/>
      <c r="Y628" s="332"/>
      <c r="Z628" s="242"/>
      <c r="AA628" s="60"/>
      <c r="AB628" s="243"/>
      <c r="AD628" s="123"/>
      <c r="AE628" s="123"/>
      <c r="AF628" s="123"/>
      <c r="AG628" s="123"/>
      <c r="AH628" s="123"/>
      <c r="AI628" s="123"/>
      <c r="AJ628" s="123"/>
      <c r="AK628" s="123"/>
    </row>
    <row r="629">
      <c r="A629" s="364"/>
      <c r="B629" s="332"/>
      <c r="C629" s="332"/>
      <c r="D629" s="332"/>
      <c r="E629" s="332"/>
      <c r="F629" s="332"/>
      <c r="G629" s="332"/>
      <c r="H629" s="332"/>
      <c r="I629" s="332"/>
      <c r="J629" s="332"/>
      <c r="K629" s="332"/>
      <c r="L629" s="332"/>
      <c r="M629" s="332"/>
      <c r="N629" s="332"/>
      <c r="O629" s="332"/>
      <c r="P629" s="332"/>
      <c r="Q629" s="332"/>
      <c r="R629" s="332"/>
      <c r="S629" s="332"/>
      <c r="T629" s="332"/>
      <c r="U629" s="332"/>
      <c r="V629" s="336"/>
      <c r="W629" s="332"/>
      <c r="X629" s="337"/>
      <c r="Y629" s="332"/>
      <c r="Z629" s="242"/>
      <c r="AA629" s="60"/>
      <c r="AB629" s="243"/>
      <c r="AD629" s="123"/>
      <c r="AE629" s="123"/>
      <c r="AF629" s="123"/>
      <c r="AG629" s="123"/>
      <c r="AH629" s="123"/>
      <c r="AI629" s="123"/>
      <c r="AJ629" s="123"/>
      <c r="AK629" s="123"/>
    </row>
    <row r="630">
      <c r="A630" s="364"/>
      <c r="B630" s="332"/>
      <c r="C630" s="332"/>
      <c r="D630" s="332"/>
      <c r="E630" s="332"/>
      <c r="F630" s="332"/>
      <c r="G630" s="332"/>
      <c r="H630" s="332"/>
      <c r="I630" s="332"/>
      <c r="J630" s="332"/>
      <c r="K630" s="332"/>
      <c r="L630" s="332"/>
      <c r="M630" s="332"/>
      <c r="N630" s="332"/>
      <c r="O630" s="332"/>
      <c r="P630" s="332"/>
      <c r="Q630" s="332"/>
      <c r="R630" s="332"/>
      <c r="S630" s="332"/>
      <c r="T630" s="332"/>
      <c r="U630" s="332"/>
      <c r="V630" s="336"/>
      <c r="W630" s="332"/>
      <c r="X630" s="337"/>
      <c r="Y630" s="332"/>
      <c r="Z630" s="242"/>
      <c r="AA630" s="60"/>
      <c r="AB630" s="243"/>
      <c r="AD630" s="123"/>
      <c r="AE630" s="123"/>
      <c r="AF630" s="123"/>
      <c r="AG630" s="123"/>
      <c r="AH630" s="123"/>
      <c r="AI630" s="123"/>
      <c r="AJ630" s="123"/>
      <c r="AK630" s="123"/>
    </row>
    <row r="631">
      <c r="A631" s="364"/>
      <c r="B631" s="332"/>
      <c r="C631" s="332"/>
      <c r="D631" s="332"/>
      <c r="E631" s="332"/>
      <c r="F631" s="332"/>
      <c r="G631" s="332"/>
      <c r="H631" s="332"/>
      <c r="I631" s="332"/>
      <c r="J631" s="332"/>
      <c r="K631" s="332"/>
      <c r="L631" s="332"/>
      <c r="M631" s="332"/>
      <c r="N631" s="332"/>
      <c r="O631" s="332"/>
      <c r="P631" s="332"/>
      <c r="Q631" s="332"/>
      <c r="R631" s="332"/>
      <c r="S631" s="332"/>
      <c r="T631" s="332"/>
      <c r="U631" s="332"/>
      <c r="V631" s="336"/>
      <c r="W631" s="332"/>
      <c r="X631" s="337"/>
      <c r="Y631" s="332"/>
      <c r="Z631" s="242"/>
      <c r="AA631" s="60"/>
      <c r="AB631" s="243"/>
      <c r="AD631" s="123"/>
      <c r="AE631" s="123"/>
      <c r="AF631" s="123"/>
      <c r="AG631" s="123"/>
      <c r="AH631" s="123"/>
      <c r="AI631" s="123"/>
      <c r="AJ631" s="123"/>
      <c r="AK631" s="123"/>
    </row>
    <row r="632">
      <c r="A632" s="364"/>
      <c r="B632" s="332"/>
      <c r="C632" s="332"/>
      <c r="D632" s="332"/>
      <c r="E632" s="332"/>
      <c r="F632" s="332"/>
      <c r="G632" s="332"/>
      <c r="H632" s="332"/>
      <c r="I632" s="332"/>
      <c r="J632" s="332"/>
      <c r="K632" s="332"/>
      <c r="L632" s="332"/>
      <c r="M632" s="332"/>
      <c r="N632" s="332"/>
      <c r="O632" s="332"/>
      <c r="P632" s="332"/>
      <c r="Q632" s="332"/>
      <c r="R632" s="332"/>
      <c r="S632" s="332"/>
      <c r="T632" s="332"/>
      <c r="U632" s="332"/>
      <c r="V632" s="336"/>
      <c r="W632" s="332"/>
      <c r="X632" s="337"/>
      <c r="Y632" s="332"/>
      <c r="Z632" s="242"/>
      <c r="AA632" s="60"/>
      <c r="AB632" s="243"/>
      <c r="AD632" s="123"/>
      <c r="AE632" s="123"/>
      <c r="AF632" s="123"/>
      <c r="AG632" s="123"/>
      <c r="AH632" s="123"/>
      <c r="AI632" s="123"/>
      <c r="AJ632" s="123"/>
      <c r="AK632" s="123"/>
    </row>
    <row r="633">
      <c r="A633" s="364"/>
      <c r="B633" s="332"/>
      <c r="C633" s="332"/>
      <c r="D633" s="332"/>
      <c r="E633" s="332"/>
      <c r="F633" s="332"/>
      <c r="G633" s="332"/>
      <c r="H633" s="332"/>
      <c r="I633" s="332"/>
      <c r="J633" s="332"/>
      <c r="K633" s="332"/>
      <c r="L633" s="332"/>
      <c r="M633" s="332"/>
      <c r="N633" s="332"/>
      <c r="O633" s="332"/>
      <c r="P633" s="332"/>
      <c r="Q633" s="332"/>
      <c r="R633" s="332"/>
      <c r="S633" s="332"/>
      <c r="T633" s="332"/>
      <c r="U633" s="332"/>
      <c r="V633" s="336"/>
      <c r="W633" s="332"/>
      <c r="X633" s="337"/>
      <c r="Y633" s="332"/>
      <c r="Z633" s="242"/>
      <c r="AA633" s="60"/>
      <c r="AB633" s="243"/>
      <c r="AD633" s="123"/>
      <c r="AE633" s="123"/>
      <c r="AF633" s="123"/>
      <c r="AG633" s="123"/>
      <c r="AH633" s="123"/>
      <c r="AI633" s="123"/>
      <c r="AJ633" s="123"/>
      <c r="AK633" s="123"/>
    </row>
    <row r="634">
      <c r="A634" s="364"/>
      <c r="B634" s="332"/>
      <c r="C634" s="332"/>
      <c r="D634" s="332"/>
      <c r="E634" s="332"/>
      <c r="F634" s="332"/>
      <c r="G634" s="332"/>
      <c r="H634" s="332"/>
      <c r="I634" s="332"/>
      <c r="J634" s="332"/>
      <c r="K634" s="332"/>
      <c r="L634" s="332"/>
      <c r="M634" s="332"/>
      <c r="N634" s="332"/>
      <c r="O634" s="332"/>
      <c r="P634" s="332"/>
      <c r="Q634" s="332"/>
      <c r="R634" s="332"/>
      <c r="S634" s="332"/>
      <c r="T634" s="332"/>
      <c r="U634" s="332"/>
      <c r="V634" s="336"/>
      <c r="W634" s="332"/>
      <c r="X634" s="337"/>
      <c r="Y634" s="332"/>
      <c r="Z634" s="242"/>
      <c r="AA634" s="60"/>
      <c r="AB634" s="243"/>
      <c r="AD634" s="123"/>
      <c r="AE634" s="123"/>
      <c r="AF634" s="123"/>
      <c r="AG634" s="123"/>
      <c r="AH634" s="123"/>
      <c r="AI634" s="123"/>
      <c r="AJ634" s="123"/>
      <c r="AK634" s="123"/>
    </row>
    <row r="635">
      <c r="A635" s="364"/>
      <c r="B635" s="332"/>
      <c r="C635" s="332"/>
      <c r="D635" s="332"/>
      <c r="E635" s="332"/>
      <c r="F635" s="332"/>
      <c r="G635" s="332"/>
      <c r="H635" s="332"/>
      <c r="I635" s="332"/>
      <c r="J635" s="332"/>
      <c r="K635" s="332"/>
      <c r="L635" s="332"/>
      <c r="M635" s="332"/>
      <c r="N635" s="332"/>
      <c r="O635" s="332"/>
      <c r="P635" s="332"/>
      <c r="Q635" s="332"/>
      <c r="R635" s="332"/>
      <c r="S635" s="332"/>
      <c r="T635" s="332"/>
      <c r="U635" s="332"/>
      <c r="V635" s="336"/>
      <c r="W635" s="332"/>
      <c r="X635" s="337"/>
      <c r="Y635" s="332"/>
      <c r="Z635" s="242"/>
      <c r="AA635" s="60"/>
      <c r="AB635" s="243"/>
      <c r="AD635" s="123"/>
      <c r="AE635" s="123"/>
      <c r="AF635" s="123"/>
      <c r="AG635" s="123"/>
      <c r="AH635" s="123"/>
      <c r="AI635" s="123"/>
      <c r="AJ635" s="123"/>
      <c r="AK635" s="123"/>
    </row>
    <row r="636">
      <c r="A636" s="364"/>
      <c r="B636" s="332"/>
      <c r="C636" s="332"/>
      <c r="D636" s="332"/>
      <c r="E636" s="332"/>
      <c r="F636" s="332"/>
      <c r="G636" s="332"/>
      <c r="H636" s="332"/>
      <c r="I636" s="332"/>
      <c r="J636" s="332"/>
      <c r="K636" s="332"/>
      <c r="L636" s="332"/>
      <c r="M636" s="332"/>
      <c r="N636" s="332"/>
      <c r="O636" s="332"/>
      <c r="P636" s="332"/>
      <c r="Q636" s="332"/>
      <c r="R636" s="332"/>
      <c r="S636" s="332"/>
      <c r="T636" s="332"/>
      <c r="U636" s="332"/>
      <c r="V636" s="336"/>
      <c r="W636" s="332"/>
      <c r="X636" s="337"/>
      <c r="Y636" s="332"/>
      <c r="Z636" s="242"/>
      <c r="AA636" s="60"/>
      <c r="AB636" s="243"/>
      <c r="AD636" s="123"/>
      <c r="AE636" s="123"/>
      <c r="AF636" s="123"/>
      <c r="AG636" s="123"/>
      <c r="AH636" s="123"/>
      <c r="AI636" s="123"/>
      <c r="AJ636" s="123"/>
      <c r="AK636" s="123"/>
    </row>
    <row r="637">
      <c r="A637" s="364"/>
      <c r="B637" s="332"/>
      <c r="C637" s="332"/>
      <c r="D637" s="332"/>
      <c r="E637" s="332"/>
      <c r="F637" s="332"/>
      <c r="G637" s="332"/>
      <c r="H637" s="332"/>
      <c r="I637" s="332"/>
      <c r="J637" s="332"/>
      <c r="K637" s="332"/>
      <c r="L637" s="332"/>
      <c r="M637" s="332"/>
      <c r="N637" s="332"/>
      <c r="O637" s="332"/>
      <c r="P637" s="332"/>
      <c r="Q637" s="332"/>
      <c r="R637" s="332"/>
      <c r="S637" s="332"/>
      <c r="T637" s="332"/>
      <c r="U637" s="332"/>
      <c r="V637" s="336"/>
      <c r="W637" s="332"/>
      <c r="X637" s="337"/>
      <c r="Y637" s="332"/>
      <c r="Z637" s="242"/>
      <c r="AA637" s="60"/>
      <c r="AB637" s="243"/>
      <c r="AD637" s="123"/>
      <c r="AE637" s="123"/>
      <c r="AF637" s="123"/>
      <c r="AG637" s="123"/>
      <c r="AH637" s="123"/>
      <c r="AI637" s="123"/>
      <c r="AJ637" s="123"/>
      <c r="AK637" s="123"/>
    </row>
    <row r="638">
      <c r="A638" s="364"/>
      <c r="B638" s="332"/>
      <c r="C638" s="332"/>
      <c r="D638" s="332"/>
      <c r="E638" s="332"/>
      <c r="F638" s="332"/>
      <c r="G638" s="332"/>
      <c r="H638" s="332"/>
      <c r="I638" s="332"/>
      <c r="J638" s="332"/>
      <c r="K638" s="332"/>
      <c r="L638" s="332"/>
      <c r="M638" s="332"/>
      <c r="N638" s="332"/>
      <c r="O638" s="332"/>
      <c r="P638" s="332"/>
      <c r="Q638" s="332"/>
      <c r="R638" s="332"/>
      <c r="S638" s="332"/>
      <c r="T638" s="332"/>
      <c r="U638" s="332"/>
      <c r="V638" s="336"/>
      <c r="W638" s="332"/>
      <c r="X638" s="337"/>
      <c r="Y638" s="332"/>
      <c r="Z638" s="242"/>
      <c r="AA638" s="60"/>
      <c r="AB638" s="243"/>
      <c r="AD638" s="123"/>
      <c r="AE638" s="123"/>
      <c r="AF638" s="123"/>
      <c r="AG638" s="123"/>
      <c r="AH638" s="123"/>
      <c r="AI638" s="123"/>
      <c r="AJ638" s="123"/>
      <c r="AK638" s="123"/>
    </row>
    <row r="639">
      <c r="A639" s="364"/>
      <c r="B639" s="332"/>
      <c r="C639" s="332"/>
      <c r="D639" s="332"/>
      <c r="E639" s="332"/>
      <c r="F639" s="332"/>
      <c r="G639" s="332"/>
      <c r="H639" s="332"/>
      <c r="I639" s="332"/>
      <c r="J639" s="332"/>
      <c r="K639" s="332"/>
      <c r="L639" s="332"/>
      <c r="M639" s="332"/>
      <c r="N639" s="332"/>
      <c r="O639" s="332"/>
      <c r="P639" s="332"/>
      <c r="Q639" s="332"/>
      <c r="R639" s="332"/>
      <c r="S639" s="332"/>
      <c r="T639" s="332"/>
      <c r="U639" s="332"/>
      <c r="V639" s="336"/>
      <c r="W639" s="332"/>
      <c r="X639" s="337"/>
      <c r="Y639" s="332"/>
      <c r="Z639" s="242"/>
      <c r="AA639" s="60"/>
      <c r="AB639" s="243"/>
      <c r="AD639" s="123"/>
      <c r="AE639" s="123"/>
      <c r="AF639" s="123"/>
      <c r="AG639" s="123"/>
      <c r="AH639" s="123"/>
      <c r="AI639" s="123"/>
      <c r="AJ639" s="123"/>
      <c r="AK639" s="123"/>
    </row>
    <row r="640">
      <c r="A640" s="364"/>
      <c r="B640" s="332"/>
      <c r="C640" s="332"/>
      <c r="D640" s="332"/>
      <c r="E640" s="332"/>
      <c r="F640" s="332"/>
      <c r="G640" s="332"/>
      <c r="H640" s="332"/>
      <c r="I640" s="332"/>
      <c r="J640" s="332"/>
      <c r="K640" s="332"/>
      <c r="L640" s="332"/>
      <c r="M640" s="332"/>
      <c r="N640" s="332"/>
      <c r="O640" s="332"/>
      <c r="P640" s="332"/>
      <c r="Q640" s="332"/>
      <c r="R640" s="332"/>
      <c r="S640" s="332"/>
      <c r="T640" s="332"/>
      <c r="U640" s="332"/>
      <c r="V640" s="336"/>
      <c r="W640" s="332"/>
      <c r="X640" s="337"/>
      <c r="Y640" s="332"/>
      <c r="Z640" s="242"/>
      <c r="AA640" s="60"/>
      <c r="AB640" s="243"/>
      <c r="AD640" s="123"/>
      <c r="AE640" s="123"/>
      <c r="AF640" s="123"/>
      <c r="AG640" s="123"/>
      <c r="AH640" s="123"/>
      <c r="AI640" s="123"/>
      <c r="AJ640" s="123"/>
      <c r="AK640" s="123"/>
    </row>
    <row r="641">
      <c r="A641" s="364"/>
      <c r="B641" s="332"/>
      <c r="C641" s="332"/>
      <c r="D641" s="332"/>
      <c r="E641" s="332"/>
      <c r="F641" s="332"/>
      <c r="G641" s="332"/>
      <c r="H641" s="332"/>
      <c r="I641" s="332"/>
      <c r="J641" s="332"/>
      <c r="K641" s="332"/>
      <c r="L641" s="332"/>
      <c r="M641" s="332"/>
      <c r="N641" s="332"/>
      <c r="O641" s="332"/>
      <c r="P641" s="332"/>
      <c r="Q641" s="332"/>
      <c r="R641" s="332"/>
      <c r="S641" s="332"/>
      <c r="T641" s="332"/>
      <c r="U641" s="332"/>
      <c r="V641" s="336"/>
      <c r="W641" s="332"/>
      <c r="X641" s="337"/>
      <c r="Y641" s="332"/>
      <c r="Z641" s="242"/>
      <c r="AA641" s="60"/>
      <c r="AB641" s="243"/>
      <c r="AD641" s="123"/>
      <c r="AE641" s="123"/>
      <c r="AF641" s="123"/>
      <c r="AG641" s="123"/>
      <c r="AH641" s="123"/>
      <c r="AI641" s="123"/>
      <c r="AJ641" s="123"/>
      <c r="AK641" s="123"/>
    </row>
    <row r="642">
      <c r="A642" s="364"/>
      <c r="B642" s="332"/>
      <c r="C642" s="332"/>
      <c r="D642" s="332"/>
      <c r="E642" s="332"/>
      <c r="F642" s="332"/>
      <c r="G642" s="332"/>
      <c r="H642" s="332"/>
      <c r="I642" s="332"/>
      <c r="J642" s="332"/>
      <c r="K642" s="332"/>
      <c r="L642" s="332"/>
      <c r="M642" s="332"/>
      <c r="N642" s="332"/>
      <c r="O642" s="332"/>
      <c r="P642" s="332"/>
      <c r="Q642" s="332"/>
      <c r="R642" s="332"/>
      <c r="S642" s="332"/>
      <c r="T642" s="332"/>
      <c r="U642" s="332"/>
      <c r="V642" s="336"/>
      <c r="W642" s="332"/>
      <c r="X642" s="337"/>
      <c r="Y642" s="332"/>
      <c r="Z642" s="242"/>
      <c r="AA642" s="60"/>
      <c r="AB642" s="243"/>
      <c r="AD642" s="123"/>
      <c r="AE642" s="123"/>
      <c r="AF642" s="123"/>
      <c r="AG642" s="123"/>
      <c r="AH642" s="123"/>
      <c r="AI642" s="123"/>
      <c r="AJ642" s="123"/>
      <c r="AK642" s="123"/>
    </row>
    <row r="643">
      <c r="A643" s="364"/>
      <c r="B643" s="332"/>
      <c r="C643" s="332"/>
      <c r="D643" s="332"/>
      <c r="E643" s="332"/>
      <c r="F643" s="332"/>
      <c r="G643" s="332"/>
      <c r="H643" s="332"/>
      <c r="I643" s="332"/>
      <c r="J643" s="332"/>
      <c r="K643" s="332"/>
      <c r="L643" s="332"/>
      <c r="M643" s="332"/>
      <c r="N643" s="332"/>
      <c r="O643" s="332"/>
      <c r="P643" s="332"/>
      <c r="Q643" s="332"/>
      <c r="R643" s="332"/>
      <c r="S643" s="332"/>
      <c r="T643" s="332"/>
      <c r="U643" s="332"/>
      <c r="V643" s="336"/>
      <c r="W643" s="332"/>
      <c r="X643" s="337"/>
      <c r="Y643" s="332"/>
      <c r="Z643" s="242"/>
      <c r="AA643" s="60"/>
      <c r="AB643" s="243"/>
      <c r="AD643" s="123"/>
      <c r="AE643" s="123"/>
      <c r="AF643" s="123"/>
      <c r="AG643" s="123"/>
      <c r="AH643" s="123"/>
      <c r="AI643" s="123"/>
      <c r="AJ643" s="123"/>
      <c r="AK643" s="123"/>
    </row>
    <row r="644">
      <c r="A644" s="364"/>
      <c r="B644" s="332"/>
      <c r="C644" s="332"/>
      <c r="D644" s="332"/>
      <c r="E644" s="332"/>
      <c r="F644" s="332"/>
      <c r="G644" s="332"/>
      <c r="H644" s="332"/>
      <c r="I644" s="332"/>
      <c r="J644" s="332"/>
      <c r="K644" s="332"/>
      <c r="L644" s="332"/>
      <c r="M644" s="332"/>
      <c r="N644" s="332"/>
      <c r="O644" s="332"/>
      <c r="P644" s="332"/>
      <c r="Q644" s="332"/>
      <c r="R644" s="332"/>
      <c r="S644" s="332"/>
      <c r="T644" s="332"/>
      <c r="U644" s="332"/>
      <c r="V644" s="336"/>
      <c r="W644" s="332"/>
      <c r="X644" s="337"/>
      <c r="Y644" s="332"/>
      <c r="Z644" s="242"/>
      <c r="AA644" s="60"/>
      <c r="AB644" s="243"/>
      <c r="AD644" s="123"/>
      <c r="AE644" s="123"/>
      <c r="AF644" s="123"/>
      <c r="AG644" s="123"/>
      <c r="AH644" s="123"/>
      <c r="AI644" s="123"/>
      <c r="AJ644" s="123"/>
      <c r="AK644" s="123"/>
    </row>
    <row r="645">
      <c r="A645" s="364"/>
      <c r="B645" s="332"/>
      <c r="C645" s="332"/>
      <c r="D645" s="332"/>
      <c r="E645" s="332"/>
      <c r="F645" s="332"/>
      <c r="G645" s="332"/>
      <c r="H645" s="332"/>
      <c r="I645" s="332"/>
      <c r="J645" s="332"/>
      <c r="K645" s="332"/>
      <c r="L645" s="332"/>
      <c r="M645" s="332"/>
      <c r="N645" s="332"/>
      <c r="O645" s="332"/>
      <c r="P645" s="332"/>
      <c r="Q645" s="332"/>
      <c r="R645" s="332"/>
      <c r="S645" s="332"/>
      <c r="T645" s="332"/>
      <c r="U645" s="332"/>
      <c r="V645" s="336"/>
      <c r="W645" s="332"/>
      <c r="X645" s="337"/>
      <c r="Y645" s="332"/>
      <c r="Z645" s="242"/>
      <c r="AA645" s="60"/>
      <c r="AB645" s="243"/>
      <c r="AD645" s="123"/>
      <c r="AE645" s="123"/>
      <c r="AF645" s="123"/>
      <c r="AG645" s="123"/>
      <c r="AH645" s="123"/>
      <c r="AI645" s="123"/>
      <c r="AJ645" s="123"/>
      <c r="AK645" s="123"/>
    </row>
    <row r="646">
      <c r="A646" s="364"/>
      <c r="B646" s="332"/>
      <c r="C646" s="332"/>
      <c r="D646" s="332"/>
      <c r="E646" s="332"/>
      <c r="F646" s="332"/>
      <c r="G646" s="332"/>
      <c r="H646" s="332"/>
      <c r="I646" s="332"/>
      <c r="J646" s="332"/>
      <c r="K646" s="332"/>
      <c r="L646" s="332"/>
      <c r="M646" s="332"/>
      <c r="N646" s="332"/>
      <c r="O646" s="332"/>
      <c r="P646" s="332"/>
      <c r="Q646" s="332"/>
      <c r="R646" s="332"/>
      <c r="S646" s="332"/>
      <c r="T646" s="332"/>
      <c r="U646" s="332"/>
      <c r="V646" s="336"/>
      <c r="W646" s="332"/>
      <c r="X646" s="337"/>
      <c r="Y646" s="332"/>
      <c r="Z646" s="242"/>
      <c r="AA646" s="60"/>
      <c r="AB646" s="243"/>
      <c r="AD646" s="123"/>
      <c r="AE646" s="123"/>
      <c r="AF646" s="123"/>
      <c r="AG646" s="123"/>
      <c r="AH646" s="123"/>
      <c r="AI646" s="123"/>
      <c r="AJ646" s="123"/>
      <c r="AK646" s="123"/>
    </row>
    <row r="647">
      <c r="A647" s="364"/>
      <c r="B647" s="332"/>
      <c r="C647" s="332"/>
      <c r="D647" s="332"/>
      <c r="E647" s="332"/>
      <c r="F647" s="332"/>
      <c r="G647" s="332"/>
      <c r="H647" s="332"/>
      <c r="I647" s="332"/>
      <c r="J647" s="332"/>
      <c r="K647" s="332"/>
      <c r="L647" s="332"/>
      <c r="M647" s="332"/>
      <c r="N647" s="332"/>
      <c r="O647" s="332"/>
      <c r="P647" s="332"/>
      <c r="Q647" s="332"/>
      <c r="R647" s="332"/>
      <c r="S647" s="332"/>
      <c r="T647" s="332"/>
      <c r="U647" s="332"/>
      <c r="V647" s="336"/>
      <c r="W647" s="332"/>
      <c r="X647" s="337"/>
      <c r="Y647" s="332"/>
      <c r="Z647" s="242"/>
      <c r="AA647" s="60"/>
      <c r="AB647" s="243"/>
      <c r="AD647" s="123"/>
      <c r="AE647" s="123"/>
      <c r="AF647" s="123"/>
      <c r="AG647" s="123"/>
      <c r="AH647" s="123"/>
      <c r="AI647" s="123"/>
      <c r="AJ647" s="123"/>
      <c r="AK647" s="123"/>
    </row>
    <row r="648">
      <c r="A648" s="364"/>
      <c r="B648" s="332"/>
      <c r="C648" s="332"/>
      <c r="D648" s="332"/>
      <c r="E648" s="332"/>
      <c r="F648" s="332"/>
      <c r="G648" s="332"/>
      <c r="H648" s="332"/>
      <c r="I648" s="332"/>
      <c r="J648" s="332"/>
      <c r="K648" s="332"/>
      <c r="L648" s="332"/>
      <c r="M648" s="332"/>
      <c r="N648" s="332"/>
      <c r="O648" s="332"/>
      <c r="P648" s="332"/>
      <c r="Q648" s="332"/>
      <c r="R648" s="332"/>
      <c r="S648" s="332"/>
      <c r="T648" s="332"/>
      <c r="U648" s="332"/>
      <c r="V648" s="336"/>
      <c r="W648" s="332"/>
      <c r="X648" s="337"/>
      <c r="Y648" s="332"/>
      <c r="Z648" s="242"/>
      <c r="AA648" s="60"/>
      <c r="AB648" s="243"/>
      <c r="AD648" s="123"/>
      <c r="AE648" s="123"/>
      <c r="AF648" s="123"/>
      <c r="AG648" s="123"/>
      <c r="AH648" s="123"/>
      <c r="AI648" s="123"/>
      <c r="AJ648" s="123"/>
      <c r="AK648" s="123"/>
    </row>
    <row r="649">
      <c r="A649" s="364"/>
      <c r="B649" s="332"/>
      <c r="C649" s="332"/>
      <c r="D649" s="332"/>
      <c r="E649" s="332"/>
      <c r="F649" s="332"/>
      <c r="G649" s="332"/>
      <c r="H649" s="332"/>
      <c r="I649" s="332"/>
      <c r="J649" s="332"/>
      <c r="K649" s="332"/>
      <c r="L649" s="332"/>
      <c r="M649" s="332"/>
      <c r="N649" s="332"/>
      <c r="O649" s="332"/>
      <c r="P649" s="332"/>
      <c r="Q649" s="332"/>
      <c r="R649" s="332"/>
      <c r="S649" s="332"/>
      <c r="T649" s="332"/>
      <c r="U649" s="332"/>
      <c r="V649" s="336"/>
      <c r="W649" s="332"/>
      <c r="X649" s="337"/>
      <c r="Y649" s="332"/>
      <c r="Z649" s="242"/>
      <c r="AA649" s="60"/>
      <c r="AB649" s="243"/>
      <c r="AD649" s="123"/>
      <c r="AE649" s="123"/>
      <c r="AF649" s="123"/>
      <c r="AG649" s="123"/>
      <c r="AH649" s="123"/>
      <c r="AI649" s="123"/>
      <c r="AJ649" s="123"/>
      <c r="AK649" s="123"/>
    </row>
    <row r="650">
      <c r="A650" s="364"/>
      <c r="B650" s="332"/>
      <c r="C650" s="332"/>
      <c r="D650" s="332"/>
      <c r="E650" s="332"/>
      <c r="F650" s="332"/>
      <c r="G650" s="332"/>
      <c r="H650" s="332"/>
      <c r="I650" s="332"/>
      <c r="J650" s="332"/>
      <c r="K650" s="332"/>
      <c r="L650" s="332"/>
      <c r="M650" s="332"/>
      <c r="N650" s="332"/>
      <c r="O650" s="332"/>
      <c r="P650" s="332"/>
      <c r="Q650" s="332"/>
      <c r="R650" s="332"/>
      <c r="S650" s="332"/>
      <c r="T650" s="332"/>
      <c r="U650" s="332"/>
      <c r="V650" s="336"/>
      <c r="W650" s="332"/>
      <c r="X650" s="337"/>
      <c r="Y650" s="332"/>
      <c r="Z650" s="242"/>
      <c r="AA650" s="60"/>
      <c r="AB650" s="243"/>
      <c r="AD650" s="123"/>
      <c r="AE650" s="123"/>
      <c r="AF650" s="123"/>
      <c r="AG650" s="123"/>
      <c r="AH650" s="123"/>
      <c r="AI650" s="123"/>
      <c r="AJ650" s="123"/>
      <c r="AK650" s="123"/>
    </row>
    <row r="651">
      <c r="A651" s="364"/>
      <c r="B651" s="332"/>
      <c r="C651" s="332"/>
      <c r="D651" s="332"/>
      <c r="E651" s="332"/>
      <c r="F651" s="332"/>
      <c r="G651" s="332"/>
      <c r="H651" s="332"/>
      <c r="I651" s="332"/>
      <c r="J651" s="332"/>
      <c r="K651" s="332"/>
      <c r="L651" s="332"/>
      <c r="M651" s="332"/>
      <c r="N651" s="332"/>
      <c r="O651" s="332"/>
      <c r="P651" s="332"/>
      <c r="Q651" s="332"/>
      <c r="R651" s="332"/>
      <c r="S651" s="332"/>
      <c r="T651" s="332"/>
      <c r="U651" s="332"/>
      <c r="V651" s="336"/>
      <c r="W651" s="332"/>
      <c r="X651" s="337"/>
      <c r="Y651" s="332"/>
      <c r="Z651" s="242"/>
      <c r="AA651" s="60"/>
      <c r="AB651" s="243"/>
      <c r="AD651" s="123"/>
      <c r="AE651" s="123"/>
      <c r="AF651" s="123"/>
      <c r="AG651" s="123"/>
      <c r="AH651" s="123"/>
      <c r="AI651" s="123"/>
      <c r="AJ651" s="123"/>
      <c r="AK651" s="123"/>
    </row>
    <row r="652">
      <c r="A652" s="364"/>
      <c r="B652" s="332"/>
      <c r="C652" s="332"/>
      <c r="D652" s="332"/>
      <c r="E652" s="332"/>
      <c r="F652" s="332"/>
      <c r="G652" s="332"/>
      <c r="H652" s="332"/>
      <c r="I652" s="332"/>
      <c r="J652" s="332"/>
      <c r="K652" s="332"/>
      <c r="L652" s="332"/>
      <c r="M652" s="332"/>
      <c r="N652" s="332"/>
      <c r="O652" s="332"/>
      <c r="P652" s="332"/>
      <c r="Q652" s="332"/>
      <c r="R652" s="332"/>
      <c r="S652" s="332"/>
      <c r="T652" s="332"/>
      <c r="U652" s="332"/>
      <c r="V652" s="336"/>
      <c r="W652" s="332"/>
      <c r="X652" s="337"/>
      <c r="Y652" s="332"/>
      <c r="Z652" s="242"/>
      <c r="AA652" s="60"/>
      <c r="AB652" s="243"/>
      <c r="AD652" s="123"/>
      <c r="AE652" s="123"/>
      <c r="AF652" s="123"/>
      <c r="AG652" s="123"/>
      <c r="AH652" s="123"/>
      <c r="AI652" s="123"/>
      <c r="AJ652" s="123"/>
      <c r="AK652" s="123"/>
    </row>
    <row r="653">
      <c r="A653" s="364"/>
      <c r="B653" s="332"/>
      <c r="C653" s="332"/>
      <c r="D653" s="332"/>
      <c r="E653" s="332"/>
      <c r="F653" s="332"/>
      <c r="G653" s="332"/>
      <c r="H653" s="332"/>
      <c r="I653" s="332"/>
      <c r="J653" s="332"/>
      <c r="K653" s="332"/>
      <c r="L653" s="332"/>
      <c r="M653" s="332"/>
      <c r="N653" s="332"/>
      <c r="O653" s="332"/>
      <c r="P653" s="332"/>
      <c r="Q653" s="332"/>
      <c r="R653" s="332"/>
      <c r="S653" s="332"/>
      <c r="T653" s="332"/>
      <c r="U653" s="332"/>
      <c r="V653" s="336"/>
      <c r="W653" s="332"/>
      <c r="X653" s="337"/>
      <c r="Y653" s="332"/>
      <c r="Z653" s="242"/>
      <c r="AA653" s="60"/>
      <c r="AB653" s="243"/>
      <c r="AD653" s="123"/>
      <c r="AE653" s="123"/>
      <c r="AF653" s="123"/>
      <c r="AG653" s="123"/>
      <c r="AH653" s="123"/>
      <c r="AI653" s="123"/>
      <c r="AJ653" s="123"/>
      <c r="AK653" s="123"/>
    </row>
    <row r="654">
      <c r="A654" s="364"/>
      <c r="B654" s="332"/>
      <c r="C654" s="332"/>
      <c r="D654" s="332"/>
      <c r="E654" s="332"/>
      <c r="F654" s="332"/>
      <c r="G654" s="332"/>
      <c r="H654" s="332"/>
      <c r="I654" s="332"/>
      <c r="J654" s="332"/>
      <c r="K654" s="332"/>
      <c r="L654" s="332"/>
      <c r="M654" s="332"/>
      <c r="N654" s="332"/>
      <c r="O654" s="332"/>
      <c r="P654" s="332"/>
      <c r="Q654" s="332"/>
      <c r="R654" s="332"/>
      <c r="S654" s="332"/>
      <c r="T654" s="332"/>
      <c r="U654" s="332"/>
      <c r="V654" s="336"/>
      <c r="W654" s="332"/>
      <c r="X654" s="337"/>
      <c r="Y654" s="332"/>
      <c r="Z654" s="242"/>
      <c r="AA654" s="60"/>
      <c r="AB654" s="243"/>
      <c r="AD654" s="123"/>
      <c r="AE654" s="123"/>
      <c r="AF654" s="123"/>
      <c r="AG654" s="123"/>
      <c r="AH654" s="123"/>
      <c r="AI654" s="123"/>
      <c r="AJ654" s="123"/>
      <c r="AK654" s="123"/>
    </row>
    <row r="655">
      <c r="A655" s="364"/>
      <c r="B655" s="332"/>
      <c r="C655" s="332"/>
      <c r="D655" s="332"/>
      <c r="E655" s="332"/>
      <c r="F655" s="332"/>
      <c r="G655" s="332"/>
      <c r="H655" s="332"/>
      <c r="I655" s="332"/>
      <c r="J655" s="332"/>
      <c r="K655" s="332"/>
      <c r="L655" s="332"/>
      <c r="M655" s="332"/>
      <c r="N655" s="332"/>
      <c r="O655" s="332"/>
      <c r="P655" s="332"/>
      <c r="Q655" s="332"/>
      <c r="R655" s="332"/>
      <c r="S655" s="332"/>
      <c r="T655" s="332"/>
      <c r="U655" s="332"/>
      <c r="V655" s="336"/>
      <c r="W655" s="332"/>
      <c r="X655" s="337"/>
      <c r="Y655" s="332"/>
      <c r="Z655" s="242"/>
      <c r="AA655" s="60"/>
      <c r="AB655" s="243"/>
      <c r="AD655" s="123"/>
      <c r="AE655" s="123"/>
      <c r="AF655" s="123"/>
      <c r="AG655" s="123"/>
      <c r="AH655" s="123"/>
      <c r="AI655" s="123"/>
      <c r="AJ655" s="123"/>
      <c r="AK655" s="123"/>
    </row>
    <row r="656">
      <c r="A656" s="364"/>
      <c r="B656" s="332"/>
      <c r="C656" s="332"/>
      <c r="D656" s="332"/>
      <c r="E656" s="332"/>
      <c r="F656" s="332"/>
      <c r="G656" s="332"/>
      <c r="H656" s="332"/>
      <c r="I656" s="332"/>
      <c r="J656" s="332"/>
      <c r="K656" s="332"/>
      <c r="L656" s="332"/>
      <c r="M656" s="332"/>
      <c r="N656" s="332"/>
      <c r="O656" s="332"/>
      <c r="P656" s="332"/>
      <c r="Q656" s="332"/>
      <c r="R656" s="332"/>
      <c r="S656" s="332"/>
      <c r="T656" s="332"/>
      <c r="U656" s="332"/>
      <c r="V656" s="336"/>
      <c r="W656" s="332"/>
      <c r="X656" s="337"/>
      <c r="Y656" s="332"/>
      <c r="Z656" s="242"/>
      <c r="AA656" s="60"/>
      <c r="AB656" s="243"/>
      <c r="AD656" s="123"/>
      <c r="AE656" s="123"/>
      <c r="AF656" s="123"/>
      <c r="AG656" s="123"/>
      <c r="AH656" s="123"/>
      <c r="AI656" s="123"/>
      <c r="AJ656" s="123"/>
      <c r="AK656" s="123"/>
    </row>
    <row r="657">
      <c r="A657" s="364"/>
      <c r="B657" s="332"/>
      <c r="C657" s="332"/>
      <c r="D657" s="332"/>
      <c r="E657" s="332"/>
      <c r="F657" s="332"/>
      <c r="G657" s="332"/>
      <c r="H657" s="332"/>
      <c r="I657" s="332"/>
      <c r="J657" s="332"/>
      <c r="K657" s="332"/>
      <c r="L657" s="332"/>
      <c r="M657" s="332"/>
      <c r="N657" s="332"/>
      <c r="O657" s="332"/>
      <c r="P657" s="332"/>
      <c r="Q657" s="332"/>
      <c r="R657" s="332"/>
      <c r="S657" s="332"/>
      <c r="T657" s="332"/>
      <c r="U657" s="332"/>
      <c r="V657" s="336"/>
      <c r="W657" s="332"/>
      <c r="X657" s="337"/>
      <c r="Y657" s="332"/>
      <c r="Z657" s="242"/>
      <c r="AA657" s="60"/>
      <c r="AB657" s="243"/>
      <c r="AD657" s="123"/>
      <c r="AE657" s="123"/>
      <c r="AF657" s="123"/>
      <c r="AG657" s="123"/>
      <c r="AH657" s="123"/>
      <c r="AI657" s="123"/>
      <c r="AJ657" s="123"/>
      <c r="AK657" s="123"/>
    </row>
    <row r="658">
      <c r="A658" s="364"/>
      <c r="B658" s="332"/>
      <c r="C658" s="332"/>
      <c r="D658" s="332"/>
      <c r="E658" s="332"/>
      <c r="F658" s="332"/>
      <c r="G658" s="332"/>
      <c r="H658" s="332"/>
      <c r="I658" s="332"/>
      <c r="J658" s="332"/>
      <c r="K658" s="332"/>
      <c r="L658" s="332"/>
      <c r="M658" s="332"/>
      <c r="N658" s="332"/>
      <c r="O658" s="332"/>
      <c r="P658" s="332"/>
      <c r="Q658" s="332"/>
      <c r="R658" s="332"/>
      <c r="S658" s="332"/>
      <c r="T658" s="332"/>
      <c r="U658" s="332"/>
      <c r="V658" s="336"/>
      <c r="W658" s="332"/>
      <c r="X658" s="337"/>
      <c r="Y658" s="332"/>
      <c r="Z658" s="242"/>
      <c r="AA658" s="60"/>
      <c r="AB658" s="243"/>
      <c r="AD658" s="123"/>
      <c r="AE658" s="123"/>
      <c r="AF658" s="123"/>
      <c r="AG658" s="123"/>
      <c r="AH658" s="123"/>
      <c r="AI658" s="123"/>
      <c r="AJ658" s="123"/>
      <c r="AK658" s="123"/>
    </row>
    <row r="659">
      <c r="A659" s="364"/>
      <c r="B659" s="332"/>
      <c r="C659" s="332"/>
      <c r="D659" s="332"/>
      <c r="E659" s="332"/>
      <c r="F659" s="332"/>
      <c r="G659" s="332"/>
      <c r="H659" s="332"/>
      <c r="I659" s="332"/>
      <c r="J659" s="332"/>
      <c r="K659" s="332"/>
      <c r="L659" s="332"/>
      <c r="M659" s="332"/>
      <c r="N659" s="332"/>
      <c r="O659" s="332"/>
      <c r="P659" s="332"/>
      <c r="Q659" s="332"/>
      <c r="R659" s="332"/>
      <c r="S659" s="332"/>
      <c r="T659" s="332"/>
      <c r="U659" s="332"/>
      <c r="V659" s="336"/>
      <c r="W659" s="332"/>
      <c r="X659" s="337"/>
      <c r="Y659" s="332"/>
      <c r="Z659" s="242"/>
      <c r="AA659" s="60"/>
      <c r="AB659" s="243"/>
      <c r="AD659" s="123"/>
      <c r="AE659" s="123"/>
      <c r="AF659" s="123"/>
      <c r="AG659" s="123"/>
      <c r="AH659" s="123"/>
      <c r="AI659" s="123"/>
      <c r="AJ659" s="123"/>
      <c r="AK659" s="123"/>
    </row>
    <row r="660">
      <c r="A660" s="364"/>
      <c r="B660" s="332"/>
      <c r="C660" s="332"/>
      <c r="D660" s="332"/>
      <c r="E660" s="332"/>
      <c r="F660" s="332"/>
      <c r="G660" s="332"/>
      <c r="H660" s="332"/>
      <c r="I660" s="332"/>
      <c r="J660" s="332"/>
      <c r="K660" s="332"/>
      <c r="L660" s="332"/>
      <c r="M660" s="332"/>
      <c r="N660" s="332"/>
      <c r="O660" s="332"/>
      <c r="P660" s="332"/>
      <c r="Q660" s="332"/>
      <c r="R660" s="332"/>
      <c r="S660" s="332"/>
      <c r="T660" s="332"/>
      <c r="U660" s="332"/>
      <c r="V660" s="336"/>
      <c r="W660" s="332"/>
      <c r="X660" s="337"/>
      <c r="Y660" s="332"/>
      <c r="Z660" s="242"/>
      <c r="AA660" s="60"/>
      <c r="AB660" s="243"/>
      <c r="AD660" s="123"/>
      <c r="AE660" s="123"/>
      <c r="AF660" s="123"/>
      <c r="AG660" s="123"/>
      <c r="AH660" s="123"/>
      <c r="AI660" s="123"/>
      <c r="AJ660" s="123"/>
      <c r="AK660" s="123"/>
    </row>
    <row r="661">
      <c r="A661" s="364"/>
      <c r="B661" s="332"/>
      <c r="C661" s="332"/>
      <c r="D661" s="332"/>
      <c r="E661" s="332"/>
      <c r="F661" s="332"/>
      <c r="G661" s="332"/>
      <c r="H661" s="332"/>
      <c r="I661" s="332"/>
      <c r="J661" s="332"/>
      <c r="K661" s="332"/>
      <c r="L661" s="332"/>
      <c r="M661" s="332"/>
      <c r="N661" s="332"/>
      <c r="O661" s="332"/>
      <c r="P661" s="332"/>
      <c r="Q661" s="332"/>
      <c r="R661" s="332"/>
      <c r="S661" s="332"/>
      <c r="T661" s="332"/>
      <c r="U661" s="332"/>
      <c r="V661" s="336"/>
      <c r="W661" s="332"/>
      <c r="X661" s="337"/>
      <c r="Y661" s="332"/>
      <c r="Z661" s="242"/>
      <c r="AA661" s="60"/>
      <c r="AB661" s="243"/>
      <c r="AD661" s="123"/>
      <c r="AE661" s="123"/>
      <c r="AF661" s="123"/>
      <c r="AG661" s="123"/>
      <c r="AH661" s="123"/>
      <c r="AI661" s="123"/>
      <c r="AJ661" s="123"/>
      <c r="AK661" s="123"/>
    </row>
    <row r="662">
      <c r="A662" s="364"/>
      <c r="B662" s="332"/>
      <c r="C662" s="332"/>
      <c r="D662" s="332"/>
      <c r="E662" s="332"/>
      <c r="F662" s="332"/>
      <c r="G662" s="332"/>
      <c r="H662" s="332"/>
      <c r="I662" s="332"/>
      <c r="J662" s="332"/>
      <c r="K662" s="332"/>
      <c r="L662" s="332"/>
      <c r="M662" s="332"/>
      <c r="N662" s="332"/>
      <c r="O662" s="332"/>
      <c r="P662" s="332"/>
      <c r="Q662" s="332"/>
      <c r="R662" s="332"/>
      <c r="S662" s="332"/>
      <c r="T662" s="332"/>
      <c r="U662" s="332"/>
      <c r="V662" s="336"/>
      <c r="W662" s="332"/>
      <c r="X662" s="337"/>
      <c r="Y662" s="332"/>
      <c r="Z662" s="242"/>
      <c r="AA662" s="60"/>
      <c r="AB662" s="243"/>
      <c r="AD662" s="123"/>
      <c r="AE662" s="123"/>
      <c r="AF662" s="123"/>
      <c r="AG662" s="123"/>
      <c r="AH662" s="123"/>
      <c r="AI662" s="123"/>
      <c r="AJ662" s="123"/>
      <c r="AK662" s="123"/>
    </row>
    <row r="663">
      <c r="A663" s="364"/>
      <c r="B663" s="332"/>
      <c r="C663" s="332"/>
      <c r="D663" s="332"/>
      <c r="E663" s="332"/>
      <c r="F663" s="332"/>
      <c r="G663" s="332"/>
      <c r="H663" s="332"/>
      <c r="I663" s="332"/>
      <c r="J663" s="332"/>
      <c r="K663" s="332"/>
      <c r="L663" s="332"/>
      <c r="M663" s="332"/>
      <c r="N663" s="332"/>
      <c r="O663" s="332"/>
      <c r="P663" s="332"/>
      <c r="Q663" s="332"/>
      <c r="R663" s="332"/>
      <c r="S663" s="332"/>
      <c r="T663" s="332"/>
      <c r="U663" s="332"/>
      <c r="V663" s="336"/>
      <c r="W663" s="332"/>
      <c r="X663" s="337"/>
      <c r="Y663" s="332"/>
      <c r="Z663" s="242"/>
      <c r="AA663" s="60"/>
      <c r="AB663" s="243"/>
      <c r="AD663" s="123"/>
      <c r="AE663" s="123"/>
      <c r="AF663" s="123"/>
      <c r="AG663" s="123"/>
      <c r="AH663" s="123"/>
      <c r="AI663" s="123"/>
      <c r="AJ663" s="123"/>
      <c r="AK663" s="123"/>
    </row>
    <row r="664">
      <c r="A664" s="364"/>
      <c r="B664" s="332"/>
      <c r="C664" s="332"/>
      <c r="D664" s="332"/>
      <c r="E664" s="332"/>
      <c r="F664" s="332"/>
      <c r="G664" s="332"/>
      <c r="H664" s="332"/>
      <c r="I664" s="332"/>
      <c r="J664" s="332"/>
      <c r="K664" s="332"/>
      <c r="L664" s="332"/>
      <c r="M664" s="332"/>
      <c r="N664" s="332"/>
      <c r="O664" s="332"/>
      <c r="P664" s="332"/>
      <c r="Q664" s="332"/>
      <c r="R664" s="332"/>
      <c r="S664" s="332"/>
      <c r="T664" s="332"/>
      <c r="U664" s="332"/>
      <c r="V664" s="336"/>
      <c r="W664" s="332"/>
      <c r="X664" s="337"/>
      <c r="Y664" s="332"/>
      <c r="Z664" s="242"/>
      <c r="AA664" s="60"/>
      <c r="AB664" s="243"/>
      <c r="AD664" s="123"/>
      <c r="AE664" s="123"/>
      <c r="AF664" s="123"/>
      <c r="AG664" s="123"/>
      <c r="AH664" s="123"/>
      <c r="AI664" s="123"/>
      <c r="AJ664" s="123"/>
      <c r="AK664" s="123"/>
    </row>
    <row r="665">
      <c r="A665" s="364"/>
      <c r="B665" s="332"/>
      <c r="C665" s="332"/>
      <c r="D665" s="332"/>
      <c r="E665" s="332"/>
      <c r="F665" s="332"/>
      <c r="G665" s="332"/>
      <c r="H665" s="332"/>
      <c r="I665" s="332"/>
      <c r="J665" s="332"/>
      <c r="K665" s="332"/>
      <c r="L665" s="332"/>
      <c r="M665" s="332"/>
      <c r="N665" s="332"/>
      <c r="O665" s="332"/>
      <c r="P665" s="332"/>
      <c r="Q665" s="332"/>
      <c r="R665" s="332"/>
      <c r="S665" s="332"/>
      <c r="T665" s="332"/>
      <c r="U665" s="332"/>
      <c r="V665" s="336"/>
      <c r="W665" s="332"/>
      <c r="X665" s="337"/>
      <c r="Y665" s="332"/>
      <c r="Z665" s="242"/>
      <c r="AA665" s="60"/>
      <c r="AB665" s="243"/>
      <c r="AD665" s="123"/>
      <c r="AE665" s="123"/>
      <c r="AF665" s="123"/>
      <c r="AG665" s="123"/>
      <c r="AH665" s="123"/>
      <c r="AI665" s="123"/>
      <c r="AJ665" s="123"/>
      <c r="AK665" s="123"/>
    </row>
    <row r="666">
      <c r="A666" s="364"/>
      <c r="B666" s="332"/>
      <c r="C666" s="332"/>
      <c r="D666" s="332"/>
      <c r="E666" s="332"/>
      <c r="F666" s="332"/>
      <c r="G666" s="332"/>
      <c r="H666" s="332"/>
      <c r="I666" s="332"/>
      <c r="J666" s="332"/>
      <c r="K666" s="332"/>
      <c r="L666" s="332"/>
      <c r="M666" s="332"/>
      <c r="N666" s="332"/>
      <c r="O666" s="332"/>
      <c r="P666" s="332"/>
      <c r="Q666" s="332"/>
      <c r="R666" s="332"/>
      <c r="S666" s="332"/>
      <c r="T666" s="332"/>
      <c r="U666" s="332"/>
      <c r="V666" s="336"/>
      <c r="W666" s="332"/>
      <c r="X666" s="337"/>
      <c r="Y666" s="332"/>
      <c r="Z666" s="242"/>
      <c r="AA666" s="60"/>
      <c r="AB666" s="243"/>
      <c r="AD666" s="123"/>
      <c r="AE666" s="123"/>
      <c r="AF666" s="123"/>
      <c r="AG666" s="123"/>
      <c r="AH666" s="123"/>
      <c r="AI666" s="123"/>
      <c r="AJ666" s="123"/>
      <c r="AK666" s="123"/>
    </row>
    <row r="667">
      <c r="A667" s="364"/>
      <c r="B667" s="332"/>
      <c r="C667" s="332"/>
      <c r="D667" s="332"/>
      <c r="E667" s="332"/>
      <c r="F667" s="332"/>
      <c r="G667" s="332"/>
      <c r="H667" s="332"/>
      <c r="I667" s="332"/>
      <c r="J667" s="332"/>
      <c r="K667" s="332"/>
      <c r="L667" s="332"/>
      <c r="M667" s="332"/>
      <c r="N667" s="332"/>
      <c r="O667" s="332"/>
      <c r="P667" s="332"/>
      <c r="Q667" s="332"/>
      <c r="R667" s="332"/>
      <c r="S667" s="332"/>
      <c r="T667" s="332"/>
      <c r="U667" s="332"/>
      <c r="V667" s="336"/>
      <c r="W667" s="332"/>
      <c r="X667" s="337"/>
      <c r="Y667" s="332"/>
      <c r="Z667" s="242"/>
      <c r="AA667" s="60"/>
      <c r="AB667" s="243"/>
      <c r="AD667" s="123"/>
      <c r="AE667" s="123"/>
      <c r="AF667" s="123"/>
      <c r="AG667" s="123"/>
      <c r="AH667" s="123"/>
      <c r="AI667" s="123"/>
      <c r="AJ667" s="123"/>
      <c r="AK667" s="123"/>
    </row>
    <row r="668">
      <c r="A668" s="364"/>
      <c r="B668" s="332"/>
      <c r="C668" s="332"/>
      <c r="D668" s="332"/>
      <c r="E668" s="332"/>
      <c r="F668" s="332"/>
      <c r="G668" s="332"/>
      <c r="H668" s="332"/>
      <c r="I668" s="332"/>
      <c r="J668" s="332"/>
      <c r="K668" s="332"/>
      <c r="L668" s="332"/>
      <c r="M668" s="332"/>
      <c r="N668" s="332"/>
      <c r="O668" s="332"/>
      <c r="P668" s="332"/>
      <c r="Q668" s="332"/>
      <c r="R668" s="332"/>
      <c r="S668" s="332"/>
      <c r="T668" s="332"/>
      <c r="U668" s="332"/>
      <c r="V668" s="336"/>
      <c r="W668" s="332"/>
      <c r="X668" s="337"/>
      <c r="Y668" s="332"/>
      <c r="Z668" s="242"/>
      <c r="AA668" s="60"/>
      <c r="AB668" s="243"/>
      <c r="AD668" s="123"/>
      <c r="AE668" s="123"/>
      <c r="AF668" s="123"/>
      <c r="AG668" s="123"/>
      <c r="AH668" s="123"/>
      <c r="AI668" s="123"/>
      <c r="AJ668" s="123"/>
      <c r="AK668" s="123"/>
    </row>
    <row r="669">
      <c r="A669" s="364"/>
      <c r="B669" s="332"/>
      <c r="C669" s="332"/>
      <c r="D669" s="332"/>
      <c r="E669" s="332"/>
      <c r="F669" s="332"/>
      <c r="G669" s="332"/>
      <c r="H669" s="332"/>
      <c r="I669" s="332"/>
      <c r="J669" s="332"/>
      <c r="K669" s="332"/>
      <c r="L669" s="332"/>
      <c r="M669" s="332"/>
      <c r="N669" s="332"/>
      <c r="O669" s="332"/>
      <c r="P669" s="332"/>
      <c r="Q669" s="332"/>
      <c r="R669" s="332"/>
      <c r="S669" s="332"/>
      <c r="T669" s="332"/>
      <c r="U669" s="332"/>
      <c r="V669" s="336"/>
      <c r="W669" s="332"/>
      <c r="X669" s="337"/>
      <c r="Y669" s="332"/>
      <c r="Z669" s="242"/>
      <c r="AA669" s="60"/>
      <c r="AB669" s="243"/>
      <c r="AD669" s="123"/>
      <c r="AE669" s="123"/>
      <c r="AF669" s="123"/>
      <c r="AG669" s="123"/>
      <c r="AH669" s="123"/>
      <c r="AI669" s="123"/>
      <c r="AJ669" s="123"/>
      <c r="AK669" s="123"/>
    </row>
    <row r="670">
      <c r="A670" s="364"/>
      <c r="B670" s="332"/>
      <c r="C670" s="332"/>
      <c r="D670" s="332"/>
      <c r="E670" s="332"/>
      <c r="F670" s="332"/>
      <c r="G670" s="332"/>
      <c r="H670" s="332"/>
      <c r="I670" s="332"/>
      <c r="J670" s="332"/>
      <c r="K670" s="332"/>
      <c r="L670" s="332"/>
      <c r="M670" s="332"/>
      <c r="N670" s="332"/>
      <c r="O670" s="332"/>
      <c r="P670" s="332"/>
      <c r="Q670" s="332"/>
      <c r="R670" s="332"/>
      <c r="S670" s="332"/>
      <c r="T670" s="332"/>
      <c r="U670" s="332"/>
      <c r="V670" s="336"/>
      <c r="W670" s="332"/>
      <c r="X670" s="337"/>
      <c r="Y670" s="332"/>
      <c r="Z670" s="242"/>
      <c r="AA670" s="60"/>
      <c r="AB670" s="243"/>
      <c r="AD670" s="123"/>
      <c r="AE670" s="123"/>
      <c r="AF670" s="123"/>
      <c r="AG670" s="123"/>
      <c r="AH670" s="123"/>
      <c r="AI670" s="123"/>
      <c r="AJ670" s="123"/>
      <c r="AK670" s="123"/>
    </row>
    <row r="671">
      <c r="A671" s="364"/>
      <c r="B671" s="332"/>
      <c r="C671" s="332"/>
      <c r="D671" s="332"/>
      <c r="E671" s="332"/>
      <c r="F671" s="332"/>
      <c r="G671" s="332"/>
      <c r="H671" s="332"/>
      <c r="I671" s="332"/>
      <c r="J671" s="332"/>
      <c r="K671" s="332"/>
      <c r="L671" s="332"/>
      <c r="M671" s="332"/>
      <c r="N671" s="332"/>
      <c r="O671" s="332"/>
      <c r="P671" s="332"/>
      <c r="Q671" s="332"/>
      <c r="R671" s="332"/>
      <c r="S671" s="332"/>
      <c r="T671" s="332"/>
      <c r="U671" s="332"/>
      <c r="V671" s="336"/>
      <c r="W671" s="332"/>
      <c r="X671" s="337"/>
      <c r="Y671" s="332"/>
      <c r="Z671" s="242"/>
      <c r="AA671" s="60"/>
      <c r="AB671" s="243"/>
      <c r="AD671" s="123"/>
      <c r="AE671" s="123"/>
      <c r="AF671" s="123"/>
      <c r="AG671" s="123"/>
      <c r="AH671" s="123"/>
      <c r="AI671" s="123"/>
      <c r="AJ671" s="123"/>
      <c r="AK671" s="123"/>
    </row>
    <row r="672">
      <c r="A672" s="364"/>
      <c r="B672" s="332"/>
      <c r="C672" s="332"/>
      <c r="D672" s="332"/>
      <c r="E672" s="332"/>
      <c r="F672" s="332"/>
      <c r="G672" s="332"/>
      <c r="H672" s="332"/>
      <c r="I672" s="332"/>
      <c r="J672" s="332"/>
      <c r="K672" s="332"/>
      <c r="L672" s="332"/>
      <c r="M672" s="332"/>
      <c r="N672" s="332"/>
      <c r="O672" s="332"/>
      <c r="P672" s="332"/>
      <c r="Q672" s="332"/>
      <c r="R672" s="332"/>
      <c r="S672" s="332"/>
      <c r="T672" s="332"/>
      <c r="U672" s="332"/>
      <c r="V672" s="336"/>
      <c r="W672" s="332"/>
      <c r="X672" s="337"/>
      <c r="Y672" s="332"/>
      <c r="Z672" s="242"/>
      <c r="AA672" s="60"/>
      <c r="AB672" s="243"/>
      <c r="AD672" s="123"/>
      <c r="AE672" s="123"/>
      <c r="AF672" s="123"/>
      <c r="AG672" s="123"/>
      <c r="AH672" s="123"/>
      <c r="AI672" s="123"/>
      <c r="AJ672" s="123"/>
      <c r="AK672" s="123"/>
    </row>
    <row r="673">
      <c r="A673" s="364"/>
      <c r="B673" s="332"/>
      <c r="C673" s="332"/>
      <c r="D673" s="332"/>
      <c r="E673" s="332"/>
      <c r="F673" s="332"/>
      <c r="G673" s="332"/>
      <c r="H673" s="332"/>
      <c r="I673" s="332"/>
      <c r="J673" s="332"/>
      <c r="K673" s="332"/>
      <c r="L673" s="332"/>
      <c r="M673" s="332"/>
      <c r="N673" s="332"/>
      <c r="O673" s="332"/>
      <c r="P673" s="332"/>
      <c r="Q673" s="332"/>
      <c r="R673" s="332"/>
      <c r="S673" s="332"/>
      <c r="T673" s="332"/>
      <c r="U673" s="332"/>
      <c r="V673" s="336"/>
      <c r="W673" s="332"/>
      <c r="X673" s="337"/>
      <c r="Y673" s="332"/>
      <c r="Z673" s="242"/>
      <c r="AA673" s="60"/>
      <c r="AB673" s="243"/>
      <c r="AD673" s="123"/>
      <c r="AE673" s="123"/>
      <c r="AF673" s="123"/>
      <c r="AG673" s="123"/>
      <c r="AH673" s="123"/>
      <c r="AI673" s="123"/>
      <c r="AJ673" s="123"/>
      <c r="AK673" s="123"/>
    </row>
    <row r="674">
      <c r="A674" s="364"/>
      <c r="B674" s="332"/>
      <c r="C674" s="332"/>
      <c r="D674" s="332"/>
      <c r="E674" s="332"/>
      <c r="F674" s="332"/>
      <c r="G674" s="332"/>
      <c r="H674" s="332"/>
      <c r="I674" s="332"/>
      <c r="J674" s="332"/>
      <c r="K674" s="332"/>
      <c r="L674" s="332"/>
      <c r="M674" s="332"/>
      <c r="N674" s="332"/>
      <c r="O674" s="332"/>
      <c r="P674" s="332"/>
      <c r="Q674" s="332"/>
      <c r="R674" s="332"/>
      <c r="S674" s="332"/>
      <c r="T674" s="332"/>
      <c r="U674" s="332"/>
      <c r="V674" s="336"/>
      <c r="W674" s="332"/>
      <c r="X674" s="337"/>
      <c r="Y674" s="332"/>
      <c r="Z674" s="242"/>
      <c r="AA674" s="60"/>
      <c r="AB674" s="243"/>
      <c r="AD674" s="123"/>
      <c r="AE674" s="123"/>
      <c r="AF674" s="123"/>
      <c r="AG674" s="123"/>
      <c r="AH674" s="123"/>
      <c r="AI674" s="123"/>
      <c r="AJ674" s="123"/>
      <c r="AK674" s="123"/>
    </row>
    <row r="675">
      <c r="A675" s="364"/>
      <c r="B675" s="332"/>
      <c r="C675" s="332"/>
      <c r="D675" s="332"/>
      <c r="E675" s="332"/>
      <c r="F675" s="332"/>
      <c r="G675" s="332"/>
      <c r="H675" s="332"/>
      <c r="I675" s="332"/>
      <c r="J675" s="332"/>
      <c r="K675" s="332"/>
      <c r="L675" s="332"/>
      <c r="M675" s="332"/>
      <c r="N675" s="332"/>
      <c r="O675" s="332"/>
      <c r="P675" s="332"/>
      <c r="Q675" s="332"/>
      <c r="R675" s="332"/>
      <c r="S675" s="332"/>
      <c r="T675" s="332"/>
      <c r="U675" s="332"/>
      <c r="V675" s="336"/>
      <c r="W675" s="332"/>
      <c r="X675" s="337"/>
      <c r="Y675" s="332"/>
      <c r="Z675" s="242"/>
      <c r="AA675" s="60"/>
      <c r="AB675" s="243"/>
      <c r="AD675" s="123"/>
      <c r="AE675" s="123"/>
      <c r="AF675" s="123"/>
      <c r="AG675" s="123"/>
      <c r="AH675" s="123"/>
      <c r="AI675" s="123"/>
      <c r="AJ675" s="123"/>
      <c r="AK675" s="123"/>
    </row>
    <row r="676">
      <c r="A676" s="364"/>
      <c r="B676" s="332"/>
      <c r="C676" s="332"/>
      <c r="D676" s="332"/>
      <c r="E676" s="332"/>
      <c r="F676" s="332"/>
      <c r="G676" s="332"/>
      <c r="H676" s="332"/>
      <c r="I676" s="332"/>
      <c r="J676" s="332"/>
      <c r="K676" s="332"/>
      <c r="L676" s="332"/>
      <c r="M676" s="332"/>
      <c r="N676" s="332"/>
      <c r="O676" s="332"/>
      <c r="P676" s="332"/>
      <c r="Q676" s="332"/>
      <c r="R676" s="332"/>
      <c r="S676" s="332"/>
      <c r="T676" s="332"/>
      <c r="U676" s="332"/>
      <c r="V676" s="336"/>
      <c r="W676" s="332"/>
      <c r="X676" s="337"/>
      <c r="Y676" s="332"/>
      <c r="Z676" s="242"/>
      <c r="AA676" s="60"/>
      <c r="AB676" s="243"/>
      <c r="AD676" s="123"/>
      <c r="AE676" s="123"/>
      <c r="AF676" s="123"/>
      <c r="AG676" s="123"/>
      <c r="AH676" s="123"/>
      <c r="AI676" s="123"/>
      <c r="AJ676" s="123"/>
      <c r="AK676" s="123"/>
    </row>
    <row r="677">
      <c r="A677" s="364"/>
      <c r="B677" s="332"/>
      <c r="C677" s="332"/>
      <c r="D677" s="332"/>
      <c r="E677" s="332"/>
      <c r="F677" s="332"/>
      <c r="G677" s="332"/>
      <c r="H677" s="332"/>
      <c r="I677" s="332"/>
      <c r="J677" s="332"/>
      <c r="K677" s="332"/>
      <c r="L677" s="332"/>
      <c r="M677" s="332"/>
      <c r="N677" s="332"/>
      <c r="O677" s="332"/>
      <c r="P677" s="332"/>
      <c r="Q677" s="332"/>
      <c r="R677" s="332"/>
      <c r="S677" s="332"/>
      <c r="T677" s="332"/>
      <c r="U677" s="332"/>
      <c r="V677" s="336"/>
      <c r="W677" s="332"/>
      <c r="X677" s="337"/>
      <c r="Y677" s="332"/>
      <c r="Z677" s="242"/>
      <c r="AA677" s="60"/>
      <c r="AB677" s="243"/>
      <c r="AD677" s="123"/>
      <c r="AE677" s="123"/>
      <c r="AF677" s="123"/>
      <c r="AG677" s="123"/>
      <c r="AH677" s="123"/>
      <c r="AI677" s="123"/>
      <c r="AJ677" s="123"/>
      <c r="AK677" s="123"/>
    </row>
    <row r="678">
      <c r="A678" s="364"/>
      <c r="B678" s="332"/>
      <c r="C678" s="332"/>
      <c r="D678" s="332"/>
      <c r="E678" s="332"/>
      <c r="F678" s="332"/>
      <c r="G678" s="332"/>
      <c r="H678" s="332"/>
      <c r="I678" s="332"/>
      <c r="J678" s="332"/>
      <c r="K678" s="332"/>
      <c r="L678" s="332"/>
      <c r="M678" s="332"/>
      <c r="N678" s="332"/>
      <c r="O678" s="332"/>
      <c r="P678" s="332"/>
      <c r="Q678" s="332"/>
      <c r="R678" s="332"/>
      <c r="S678" s="332"/>
      <c r="T678" s="332"/>
      <c r="U678" s="332"/>
      <c r="V678" s="336"/>
      <c r="W678" s="332"/>
      <c r="X678" s="337"/>
      <c r="Y678" s="332"/>
      <c r="Z678" s="242"/>
      <c r="AA678" s="60"/>
      <c r="AB678" s="243"/>
      <c r="AD678" s="123"/>
      <c r="AE678" s="123"/>
      <c r="AF678" s="123"/>
      <c r="AG678" s="123"/>
      <c r="AH678" s="123"/>
      <c r="AI678" s="123"/>
      <c r="AJ678" s="123"/>
      <c r="AK678" s="123"/>
    </row>
    <row r="679">
      <c r="A679" s="364"/>
      <c r="B679" s="332"/>
      <c r="C679" s="332"/>
      <c r="D679" s="332"/>
      <c r="E679" s="332"/>
      <c r="F679" s="332"/>
      <c r="G679" s="332"/>
      <c r="H679" s="332"/>
      <c r="I679" s="332"/>
      <c r="J679" s="332"/>
      <c r="K679" s="332"/>
      <c r="L679" s="332"/>
      <c r="M679" s="332"/>
      <c r="N679" s="332"/>
      <c r="O679" s="332"/>
      <c r="P679" s="332"/>
      <c r="Q679" s="332"/>
      <c r="R679" s="332"/>
      <c r="S679" s="332"/>
      <c r="T679" s="332"/>
      <c r="U679" s="332"/>
      <c r="V679" s="336"/>
      <c r="W679" s="332"/>
      <c r="X679" s="337"/>
      <c r="Y679" s="332"/>
      <c r="Z679" s="242"/>
      <c r="AA679" s="60"/>
      <c r="AB679" s="243"/>
      <c r="AD679" s="123"/>
      <c r="AE679" s="123"/>
      <c r="AF679" s="123"/>
      <c r="AG679" s="123"/>
      <c r="AH679" s="123"/>
      <c r="AI679" s="123"/>
      <c r="AJ679" s="123"/>
      <c r="AK679" s="123"/>
    </row>
    <row r="680">
      <c r="A680" s="364"/>
      <c r="B680" s="332"/>
      <c r="C680" s="332"/>
      <c r="D680" s="332"/>
      <c r="E680" s="332"/>
      <c r="F680" s="332"/>
      <c r="G680" s="332"/>
      <c r="H680" s="332"/>
      <c r="I680" s="332"/>
      <c r="J680" s="332"/>
      <c r="K680" s="332"/>
      <c r="L680" s="332"/>
      <c r="M680" s="332"/>
      <c r="N680" s="332"/>
      <c r="O680" s="332"/>
      <c r="P680" s="332"/>
      <c r="Q680" s="332"/>
      <c r="R680" s="332"/>
      <c r="S680" s="332"/>
      <c r="T680" s="332"/>
      <c r="U680" s="332"/>
      <c r="V680" s="336"/>
      <c r="W680" s="332"/>
      <c r="X680" s="337"/>
      <c r="Y680" s="332"/>
      <c r="Z680" s="242"/>
      <c r="AA680" s="60"/>
      <c r="AB680" s="243"/>
      <c r="AD680" s="123"/>
      <c r="AE680" s="123"/>
      <c r="AF680" s="123"/>
      <c r="AG680" s="123"/>
      <c r="AH680" s="123"/>
      <c r="AI680" s="123"/>
      <c r="AJ680" s="123"/>
      <c r="AK680" s="123"/>
    </row>
    <row r="681">
      <c r="A681" s="364"/>
      <c r="B681" s="332"/>
      <c r="C681" s="332"/>
      <c r="D681" s="332"/>
      <c r="E681" s="332"/>
      <c r="F681" s="332"/>
      <c r="G681" s="332"/>
      <c r="H681" s="332"/>
      <c r="I681" s="332"/>
      <c r="J681" s="332"/>
      <c r="K681" s="332"/>
      <c r="L681" s="332"/>
      <c r="M681" s="332"/>
      <c r="N681" s="332"/>
      <c r="O681" s="332"/>
      <c r="P681" s="332"/>
      <c r="Q681" s="332"/>
      <c r="R681" s="332"/>
      <c r="S681" s="332"/>
      <c r="T681" s="332"/>
      <c r="U681" s="332"/>
      <c r="V681" s="336"/>
      <c r="W681" s="332"/>
      <c r="X681" s="337"/>
      <c r="Y681" s="332"/>
      <c r="Z681" s="242"/>
      <c r="AA681" s="60"/>
      <c r="AB681" s="243"/>
      <c r="AD681" s="123"/>
      <c r="AE681" s="123"/>
      <c r="AF681" s="123"/>
      <c r="AG681" s="123"/>
      <c r="AH681" s="123"/>
      <c r="AI681" s="123"/>
      <c r="AJ681" s="123"/>
      <c r="AK681" s="123"/>
    </row>
    <row r="682">
      <c r="A682" s="364"/>
      <c r="B682" s="332"/>
      <c r="C682" s="332"/>
      <c r="D682" s="332"/>
      <c r="E682" s="332"/>
      <c r="F682" s="332"/>
      <c r="G682" s="332"/>
      <c r="H682" s="332"/>
      <c r="I682" s="332"/>
      <c r="J682" s="332"/>
      <c r="K682" s="332"/>
      <c r="L682" s="332"/>
      <c r="M682" s="332"/>
      <c r="N682" s="332"/>
      <c r="O682" s="332"/>
      <c r="P682" s="332"/>
      <c r="Q682" s="332"/>
      <c r="R682" s="332"/>
      <c r="S682" s="332"/>
      <c r="T682" s="332"/>
      <c r="U682" s="332"/>
      <c r="V682" s="336"/>
      <c r="W682" s="332"/>
      <c r="X682" s="337"/>
      <c r="Y682" s="332"/>
      <c r="Z682" s="242"/>
      <c r="AA682" s="60"/>
      <c r="AB682" s="243"/>
      <c r="AD682" s="123"/>
      <c r="AE682" s="123"/>
      <c r="AF682" s="123"/>
      <c r="AG682" s="123"/>
      <c r="AH682" s="123"/>
      <c r="AI682" s="123"/>
      <c r="AJ682" s="123"/>
      <c r="AK682" s="123"/>
    </row>
    <row r="683">
      <c r="A683" s="364"/>
      <c r="B683" s="332"/>
      <c r="C683" s="332"/>
      <c r="D683" s="332"/>
      <c r="E683" s="332"/>
      <c r="F683" s="332"/>
      <c r="G683" s="332"/>
      <c r="H683" s="332"/>
      <c r="I683" s="332"/>
      <c r="J683" s="332"/>
      <c r="K683" s="332"/>
      <c r="L683" s="332"/>
      <c r="M683" s="332"/>
      <c r="N683" s="332"/>
      <c r="O683" s="332"/>
      <c r="P683" s="332"/>
      <c r="Q683" s="332"/>
      <c r="R683" s="332"/>
      <c r="S683" s="332"/>
      <c r="T683" s="332"/>
      <c r="U683" s="332"/>
      <c r="V683" s="336"/>
      <c r="W683" s="332"/>
      <c r="X683" s="337"/>
      <c r="Y683" s="332"/>
      <c r="Z683" s="242"/>
      <c r="AA683" s="60"/>
      <c r="AB683" s="243"/>
      <c r="AD683" s="123"/>
      <c r="AE683" s="123"/>
      <c r="AF683" s="123"/>
      <c r="AG683" s="123"/>
      <c r="AH683" s="123"/>
      <c r="AI683" s="123"/>
      <c r="AJ683" s="123"/>
      <c r="AK683" s="123"/>
    </row>
    <row r="684">
      <c r="A684" s="364"/>
      <c r="B684" s="332"/>
      <c r="C684" s="332"/>
      <c r="D684" s="332"/>
      <c r="E684" s="332"/>
      <c r="F684" s="332"/>
      <c r="G684" s="332"/>
      <c r="H684" s="332"/>
      <c r="I684" s="332"/>
      <c r="J684" s="332"/>
      <c r="K684" s="332"/>
      <c r="L684" s="332"/>
      <c r="M684" s="332"/>
      <c r="N684" s="332"/>
      <c r="O684" s="332"/>
      <c r="P684" s="332"/>
      <c r="Q684" s="332"/>
      <c r="R684" s="332"/>
      <c r="S684" s="332"/>
      <c r="T684" s="332"/>
      <c r="U684" s="332"/>
      <c r="V684" s="336"/>
      <c r="W684" s="332"/>
      <c r="X684" s="337"/>
      <c r="Y684" s="332"/>
      <c r="Z684" s="242"/>
      <c r="AA684" s="60"/>
      <c r="AB684" s="243"/>
      <c r="AD684" s="123"/>
      <c r="AE684" s="123"/>
      <c r="AF684" s="123"/>
      <c r="AG684" s="123"/>
      <c r="AH684" s="123"/>
      <c r="AI684" s="123"/>
      <c r="AJ684" s="123"/>
      <c r="AK684" s="123"/>
    </row>
    <row r="685">
      <c r="A685" s="364"/>
      <c r="B685" s="332"/>
      <c r="C685" s="332"/>
      <c r="D685" s="332"/>
      <c r="E685" s="332"/>
      <c r="F685" s="332"/>
      <c r="G685" s="332"/>
      <c r="H685" s="332"/>
      <c r="I685" s="332"/>
      <c r="J685" s="332"/>
      <c r="K685" s="332"/>
      <c r="L685" s="332"/>
      <c r="M685" s="332"/>
      <c r="N685" s="332"/>
      <c r="O685" s="332"/>
      <c r="P685" s="332"/>
      <c r="Q685" s="332"/>
      <c r="R685" s="332"/>
      <c r="S685" s="332"/>
      <c r="T685" s="332"/>
      <c r="U685" s="332"/>
      <c r="V685" s="336"/>
      <c r="W685" s="332"/>
      <c r="X685" s="337"/>
      <c r="Y685" s="332"/>
      <c r="Z685" s="242"/>
      <c r="AA685" s="60"/>
      <c r="AB685" s="243"/>
      <c r="AD685" s="123"/>
      <c r="AE685" s="123"/>
      <c r="AF685" s="123"/>
      <c r="AG685" s="123"/>
      <c r="AH685" s="123"/>
      <c r="AI685" s="123"/>
      <c r="AJ685" s="123"/>
      <c r="AK685" s="123"/>
    </row>
    <row r="686">
      <c r="A686" s="364"/>
      <c r="B686" s="332"/>
      <c r="C686" s="332"/>
      <c r="D686" s="332"/>
      <c r="E686" s="332"/>
      <c r="F686" s="332"/>
      <c r="G686" s="332"/>
      <c r="H686" s="332"/>
      <c r="I686" s="332"/>
      <c r="J686" s="332"/>
      <c r="K686" s="332"/>
      <c r="L686" s="332"/>
      <c r="M686" s="332"/>
      <c r="N686" s="332"/>
      <c r="O686" s="332"/>
      <c r="P686" s="332"/>
      <c r="Q686" s="332"/>
      <c r="R686" s="332"/>
      <c r="S686" s="332"/>
      <c r="T686" s="332"/>
      <c r="U686" s="332"/>
      <c r="V686" s="336"/>
      <c r="W686" s="332"/>
      <c r="X686" s="337"/>
      <c r="Y686" s="332"/>
      <c r="Z686" s="242"/>
      <c r="AA686" s="60"/>
      <c r="AB686" s="243"/>
      <c r="AD686" s="123"/>
      <c r="AE686" s="123"/>
      <c r="AF686" s="123"/>
      <c r="AG686" s="123"/>
      <c r="AH686" s="123"/>
      <c r="AI686" s="123"/>
      <c r="AJ686" s="123"/>
      <c r="AK686" s="123"/>
    </row>
    <row r="687">
      <c r="A687" s="364"/>
      <c r="B687" s="332"/>
      <c r="C687" s="332"/>
      <c r="D687" s="332"/>
      <c r="E687" s="332"/>
      <c r="F687" s="332"/>
      <c r="G687" s="332"/>
      <c r="H687" s="332"/>
      <c r="I687" s="332"/>
      <c r="J687" s="332"/>
      <c r="K687" s="332"/>
      <c r="L687" s="332"/>
      <c r="M687" s="332"/>
      <c r="N687" s="332"/>
      <c r="O687" s="332"/>
      <c r="P687" s="332"/>
      <c r="Q687" s="332"/>
      <c r="R687" s="332"/>
      <c r="S687" s="332"/>
      <c r="T687" s="332"/>
      <c r="U687" s="332"/>
      <c r="V687" s="336"/>
      <c r="W687" s="332"/>
      <c r="X687" s="337"/>
      <c r="Y687" s="332"/>
      <c r="Z687" s="242"/>
      <c r="AA687" s="60"/>
      <c r="AB687" s="243"/>
      <c r="AD687" s="123"/>
      <c r="AE687" s="123"/>
      <c r="AF687" s="123"/>
      <c r="AG687" s="123"/>
      <c r="AH687" s="123"/>
      <c r="AI687" s="123"/>
      <c r="AJ687" s="123"/>
      <c r="AK687" s="123"/>
    </row>
    <row r="688">
      <c r="A688" s="364"/>
      <c r="B688" s="332"/>
      <c r="C688" s="332"/>
      <c r="D688" s="332"/>
      <c r="E688" s="332"/>
      <c r="F688" s="332"/>
      <c r="G688" s="332"/>
      <c r="H688" s="332"/>
      <c r="I688" s="332"/>
      <c r="J688" s="332"/>
      <c r="K688" s="332"/>
      <c r="L688" s="332"/>
      <c r="M688" s="332"/>
      <c r="N688" s="332"/>
      <c r="O688" s="332"/>
      <c r="P688" s="332"/>
      <c r="Q688" s="332"/>
      <c r="R688" s="332"/>
      <c r="S688" s="332"/>
      <c r="T688" s="332"/>
      <c r="U688" s="332"/>
      <c r="V688" s="336"/>
      <c r="W688" s="332"/>
      <c r="X688" s="337"/>
      <c r="Y688" s="332"/>
      <c r="Z688" s="242"/>
      <c r="AA688" s="60"/>
      <c r="AB688" s="243"/>
      <c r="AD688" s="123"/>
      <c r="AE688" s="123"/>
      <c r="AF688" s="123"/>
      <c r="AG688" s="123"/>
      <c r="AH688" s="123"/>
      <c r="AI688" s="123"/>
      <c r="AJ688" s="123"/>
      <c r="AK688" s="123"/>
    </row>
    <row r="689">
      <c r="A689" s="364"/>
      <c r="B689" s="332"/>
      <c r="C689" s="332"/>
      <c r="D689" s="332"/>
      <c r="E689" s="332"/>
      <c r="F689" s="332"/>
      <c r="G689" s="332"/>
      <c r="H689" s="332"/>
      <c r="I689" s="332"/>
      <c r="J689" s="332"/>
      <c r="K689" s="332"/>
      <c r="L689" s="332"/>
      <c r="M689" s="332"/>
      <c r="N689" s="332"/>
      <c r="O689" s="332"/>
      <c r="P689" s="332"/>
      <c r="Q689" s="332"/>
      <c r="R689" s="332"/>
      <c r="S689" s="332"/>
      <c r="T689" s="332"/>
      <c r="U689" s="332"/>
      <c r="V689" s="336"/>
      <c r="W689" s="332"/>
      <c r="X689" s="337"/>
      <c r="Y689" s="332"/>
      <c r="Z689" s="242"/>
      <c r="AA689" s="60"/>
      <c r="AB689" s="243"/>
      <c r="AD689" s="123"/>
      <c r="AE689" s="123"/>
      <c r="AF689" s="123"/>
      <c r="AG689" s="123"/>
      <c r="AH689" s="123"/>
      <c r="AI689" s="123"/>
      <c r="AJ689" s="123"/>
      <c r="AK689" s="123"/>
    </row>
    <row r="690">
      <c r="A690" s="364"/>
      <c r="B690" s="332"/>
      <c r="C690" s="332"/>
      <c r="D690" s="332"/>
      <c r="E690" s="332"/>
      <c r="F690" s="332"/>
      <c r="G690" s="332"/>
      <c r="H690" s="332"/>
      <c r="I690" s="332"/>
      <c r="J690" s="332"/>
      <c r="K690" s="332"/>
      <c r="L690" s="332"/>
      <c r="M690" s="332"/>
      <c r="N690" s="332"/>
      <c r="O690" s="332"/>
      <c r="P690" s="332"/>
      <c r="Q690" s="332"/>
      <c r="R690" s="332"/>
      <c r="S690" s="332"/>
      <c r="T690" s="332"/>
      <c r="U690" s="332"/>
      <c r="V690" s="336"/>
      <c r="W690" s="332"/>
      <c r="X690" s="337"/>
      <c r="Y690" s="332"/>
      <c r="Z690" s="242"/>
      <c r="AA690" s="60"/>
      <c r="AB690" s="243"/>
      <c r="AD690" s="123"/>
      <c r="AE690" s="123"/>
      <c r="AF690" s="123"/>
      <c r="AG690" s="123"/>
      <c r="AH690" s="123"/>
      <c r="AI690" s="123"/>
      <c r="AJ690" s="123"/>
      <c r="AK690" s="123"/>
    </row>
    <row r="691">
      <c r="A691" s="364"/>
      <c r="B691" s="332"/>
      <c r="C691" s="332"/>
      <c r="D691" s="332"/>
      <c r="E691" s="332"/>
      <c r="F691" s="332"/>
      <c r="G691" s="332"/>
      <c r="H691" s="332"/>
      <c r="I691" s="332"/>
      <c r="J691" s="332"/>
      <c r="K691" s="332"/>
      <c r="L691" s="332"/>
      <c r="M691" s="332"/>
      <c r="N691" s="332"/>
      <c r="O691" s="332"/>
      <c r="P691" s="332"/>
      <c r="Q691" s="332"/>
      <c r="R691" s="332"/>
      <c r="S691" s="332"/>
      <c r="T691" s="332"/>
      <c r="U691" s="332"/>
      <c r="V691" s="336"/>
      <c r="W691" s="332"/>
      <c r="X691" s="337"/>
      <c r="Y691" s="332"/>
      <c r="Z691" s="242"/>
      <c r="AA691" s="60"/>
      <c r="AB691" s="243"/>
      <c r="AD691" s="123"/>
      <c r="AE691" s="123"/>
      <c r="AF691" s="123"/>
      <c r="AG691" s="123"/>
      <c r="AH691" s="123"/>
      <c r="AI691" s="123"/>
      <c r="AJ691" s="123"/>
      <c r="AK691" s="123"/>
    </row>
    <row r="692">
      <c r="A692" s="364"/>
      <c r="B692" s="332"/>
      <c r="C692" s="332"/>
      <c r="D692" s="332"/>
      <c r="E692" s="332"/>
      <c r="F692" s="332"/>
      <c r="G692" s="332"/>
      <c r="H692" s="332"/>
      <c r="I692" s="332"/>
      <c r="J692" s="332"/>
      <c r="K692" s="332"/>
      <c r="L692" s="332"/>
      <c r="M692" s="332"/>
      <c r="N692" s="332"/>
      <c r="O692" s="332"/>
      <c r="P692" s="332"/>
      <c r="Q692" s="332"/>
      <c r="R692" s="332"/>
      <c r="S692" s="332"/>
      <c r="T692" s="332"/>
      <c r="U692" s="332"/>
      <c r="V692" s="336"/>
      <c r="W692" s="332"/>
      <c r="X692" s="337"/>
      <c r="Y692" s="332"/>
      <c r="Z692" s="242"/>
      <c r="AA692" s="60"/>
      <c r="AB692" s="243"/>
      <c r="AD692" s="123"/>
      <c r="AE692" s="123"/>
      <c r="AF692" s="123"/>
      <c r="AG692" s="123"/>
      <c r="AH692" s="123"/>
      <c r="AI692" s="123"/>
      <c r="AJ692" s="123"/>
      <c r="AK692" s="123"/>
    </row>
    <row r="693">
      <c r="A693" s="364"/>
      <c r="B693" s="332"/>
      <c r="C693" s="332"/>
      <c r="D693" s="332"/>
      <c r="E693" s="332"/>
      <c r="F693" s="332"/>
      <c r="G693" s="332"/>
      <c r="H693" s="332"/>
      <c r="I693" s="332"/>
      <c r="J693" s="332"/>
      <c r="K693" s="332"/>
      <c r="L693" s="332"/>
      <c r="M693" s="332"/>
      <c r="N693" s="332"/>
      <c r="O693" s="332"/>
      <c r="P693" s="332"/>
      <c r="Q693" s="332"/>
      <c r="R693" s="332"/>
      <c r="S693" s="332"/>
      <c r="T693" s="332"/>
      <c r="U693" s="332"/>
      <c r="V693" s="336"/>
      <c r="W693" s="332"/>
      <c r="X693" s="337"/>
      <c r="Y693" s="332"/>
      <c r="Z693" s="242"/>
      <c r="AA693" s="60"/>
      <c r="AB693" s="243"/>
      <c r="AD693" s="123"/>
      <c r="AE693" s="123"/>
      <c r="AF693" s="123"/>
      <c r="AG693" s="123"/>
      <c r="AH693" s="123"/>
      <c r="AI693" s="123"/>
      <c r="AJ693" s="123"/>
      <c r="AK693" s="123"/>
    </row>
    <row r="694">
      <c r="A694" s="364"/>
      <c r="B694" s="332"/>
      <c r="C694" s="332"/>
      <c r="D694" s="332"/>
      <c r="E694" s="332"/>
      <c r="F694" s="332"/>
      <c r="G694" s="332"/>
      <c r="H694" s="332"/>
      <c r="I694" s="332"/>
      <c r="J694" s="332"/>
      <c r="K694" s="332"/>
      <c r="L694" s="332"/>
      <c r="M694" s="332"/>
      <c r="N694" s="332"/>
      <c r="O694" s="332"/>
      <c r="P694" s="332"/>
      <c r="Q694" s="332"/>
      <c r="R694" s="332"/>
      <c r="S694" s="332"/>
      <c r="T694" s="332"/>
      <c r="U694" s="332"/>
      <c r="V694" s="336"/>
      <c r="W694" s="332"/>
      <c r="X694" s="337"/>
      <c r="Y694" s="332"/>
      <c r="Z694" s="242"/>
      <c r="AA694" s="60"/>
      <c r="AB694" s="243"/>
      <c r="AD694" s="123"/>
      <c r="AE694" s="123"/>
      <c r="AF694" s="123"/>
      <c r="AG694" s="123"/>
      <c r="AH694" s="123"/>
      <c r="AI694" s="123"/>
      <c r="AJ694" s="123"/>
      <c r="AK694" s="123"/>
    </row>
    <row r="695">
      <c r="A695" s="364"/>
      <c r="B695" s="332"/>
      <c r="C695" s="332"/>
      <c r="D695" s="332"/>
      <c r="E695" s="332"/>
      <c r="F695" s="332"/>
      <c r="G695" s="332"/>
      <c r="H695" s="332"/>
      <c r="I695" s="332"/>
      <c r="J695" s="332"/>
      <c r="K695" s="332"/>
      <c r="L695" s="332"/>
      <c r="M695" s="332"/>
      <c r="N695" s="332"/>
      <c r="O695" s="332"/>
      <c r="P695" s="332"/>
      <c r="Q695" s="332"/>
      <c r="R695" s="332"/>
      <c r="S695" s="332"/>
      <c r="T695" s="332"/>
      <c r="U695" s="332"/>
      <c r="V695" s="336"/>
      <c r="W695" s="332"/>
      <c r="X695" s="337"/>
      <c r="Y695" s="332"/>
      <c r="Z695" s="242"/>
      <c r="AA695" s="60"/>
      <c r="AB695" s="243"/>
      <c r="AD695" s="123"/>
      <c r="AE695" s="123"/>
      <c r="AF695" s="123"/>
      <c r="AG695" s="123"/>
      <c r="AH695" s="123"/>
      <c r="AI695" s="123"/>
      <c r="AJ695" s="123"/>
      <c r="AK695" s="123"/>
    </row>
    <row r="696">
      <c r="A696" s="364"/>
      <c r="B696" s="332"/>
      <c r="C696" s="332"/>
      <c r="D696" s="332"/>
      <c r="E696" s="332"/>
      <c r="F696" s="332"/>
      <c r="G696" s="332"/>
      <c r="H696" s="332"/>
      <c r="I696" s="332"/>
      <c r="J696" s="332"/>
      <c r="K696" s="332"/>
      <c r="L696" s="332"/>
      <c r="M696" s="332"/>
      <c r="N696" s="332"/>
      <c r="O696" s="332"/>
      <c r="P696" s="332"/>
      <c r="Q696" s="332"/>
      <c r="R696" s="332"/>
      <c r="S696" s="332"/>
      <c r="T696" s="332"/>
      <c r="U696" s="332"/>
      <c r="V696" s="336"/>
      <c r="W696" s="332"/>
      <c r="X696" s="337"/>
      <c r="Y696" s="332"/>
      <c r="Z696" s="242"/>
      <c r="AA696" s="60"/>
      <c r="AB696" s="243"/>
      <c r="AD696" s="123"/>
      <c r="AE696" s="123"/>
      <c r="AF696" s="123"/>
      <c r="AG696" s="123"/>
      <c r="AH696" s="123"/>
      <c r="AI696" s="123"/>
      <c r="AJ696" s="123"/>
      <c r="AK696" s="123"/>
    </row>
    <row r="697">
      <c r="A697" s="364"/>
      <c r="B697" s="332"/>
      <c r="C697" s="332"/>
      <c r="D697" s="332"/>
      <c r="E697" s="332"/>
      <c r="F697" s="332"/>
      <c r="G697" s="332"/>
      <c r="H697" s="332"/>
      <c r="I697" s="332"/>
      <c r="J697" s="332"/>
      <c r="K697" s="332"/>
      <c r="L697" s="332"/>
      <c r="M697" s="332"/>
      <c r="N697" s="332"/>
      <c r="O697" s="332"/>
      <c r="P697" s="332"/>
      <c r="Q697" s="332"/>
      <c r="R697" s="332"/>
      <c r="S697" s="332"/>
      <c r="T697" s="332"/>
      <c r="U697" s="332"/>
      <c r="V697" s="336"/>
      <c r="W697" s="332"/>
      <c r="X697" s="337"/>
      <c r="Y697" s="332"/>
      <c r="Z697" s="242"/>
      <c r="AA697" s="60"/>
      <c r="AB697" s="243"/>
      <c r="AD697" s="123"/>
      <c r="AE697" s="123"/>
      <c r="AF697" s="123"/>
      <c r="AG697" s="123"/>
      <c r="AH697" s="123"/>
      <c r="AI697" s="123"/>
      <c r="AJ697" s="123"/>
      <c r="AK697" s="123"/>
    </row>
    <row r="698">
      <c r="A698" s="364"/>
      <c r="B698" s="332"/>
      <c r="C698" s="332"/>
      <c r="D698" s="332"/>
      <c r="E698" s="332"/>
      <c r="F698" s="332"/>
      <c r="G698" s="332"/>
      <c r="H698" s="332"/>
      <c r="I698" s="332"/>
      <c r="J698" s="332"/>
      <c r="K698" s="332"/>
      <c r="L698" s="332"/>
      <c r="M698" s="332"/>
      <c r="N698" s="332"/>
      <c r="O698" s="332"/>
      <c r="P698" s="332"/>
      <c r="Q698" s="332"/>
      <c r="R698" s="332"/>
      <c r="S698" s="332"/>
      <c r="T698" s="332"/>
      <c r="U698" s="332"/>
      <c r="V698" s="336"/>
      <c r="W698" s="332"/>
      <c r="X698" s="337"/>
      <c r="Y698" s="332"/>
      <c r="Z698" s="242"/>
      <c r="AA698" s="60"/>
      <c r="AB698" s="243"/>
      <c r="AD698" s="123"/>
      <c r="AE698" s="123"/>
      <c r="AF698" s="123"/>
      <c r="AG698" s="123"/>
      <c r="AH698" s="123"/>
      <c r="AI698" s="123"/>
      <c r="AJ698" s="123"/>
      <c r="AK698" s="123"/>
    </row>
    <row r="699">
      <c r="A699" s="364"/>
      <c r="B699" s="332"/>
      <c r="C699" s="332"/>
      <c r="D699" s="332"/>
      <c r="E699" s="332"/>
      <c r="F699" s="332"/>
      <c r="G699" s="332"/>
      <c r="H699" s="332"/>
      <c r="I699" s="332"/>
      <c r="J699" s="332"/>
      <c r="K699" s="332"/>
      <c r="L699" s="332"/>
      <c r="M699" s="332"/>
      <c r="N699" s="332"/>
      <c r="O699" s="332"/>
      <c r="P699" s="332"/>
      <c r="Q699" s="332"/>
      <c r="R699" s="332"/>
      <c r="S699" s="332"/>
      <c r="T699" s="332"/>
      <c r="U699" s="332"/>
      <c r="V699" s="336"/>
      <c r="W699" s="332"/>
      <c r="X699" s="337"/>
      <c r="Y699" s="332"/>
      <c r="Z699" s="242"/>
      <c r="AA699" s="60"/>
      <c r="AB699" s="243"/>
      <c r="AD699" s="123"/>
      <c r="AE699" s="123"/>
      <c r="AF699" s="123"/>
      <c r="AG699" s="123"/>
      <c r="AH699" s="123"/>
      <c r="AI699" s="123"/>
      <c r="AJ699" s="123"/>
      <c r="AK699" s="123"/>
    </row>
    <row r="700">
      <c r="A700" s="364"/>
      <c r="B700" s="332"/>
      <c r="C700" s="332"/>
      <c r="D700" s="332"/>
      <c r="E700" s="332"/>
      <c r="F700" s="332"/>
      <c r="G700" s="332"/>
      <c r="H700" s="332"/>
      <c r="I700" s="332"/>
      <c r="J700" s="332"/>
      <c r="K700" s="332"/>
      <c r="L700" s="332"/>
      <c r="M700" s="332"/>
      <c r="N700" s="332"/>
      <c r="O700" s="332"/>
      <c r="P700" s="332"/>
      <c r="Q700" s="332"/>
      <c r="R700" s="332"/>
      <c r="S700" s="332"/>
      <c r="T700" s="332"/>
      <c r="U700" s="332"/>
      <c r="V700" s="336"/>
      <c r="W700" s="332"/>
      <c r="X700" s="337"/>
      <c r="Y700" s="332"/>
      <c r="Z700" s="242"/>
      <c r="AA700" s="60"/>
      <c r="AB700" s="243"/>
      <c r="AD700" s="123"/>
      <c r="AE700" s="123"/>
      <c r="AF700" s="123"/>
      <c r="AG700" s="123"/>
      <c r="AH700" s="123"/>
      <c r="AI700" s="123"/>
      <c r="AJ700" s="123"/>
      <c r="AK700" s="123"/>
    </row>
    <row r="701">
      <c r="A701" s="364"/>
      <c r="B701" s="332"/>
      <c r="C701" s="332"/>
      <c r="D701" s="332"/>
      <c r="E701" s="332"/>
      <c r="F701" s="332"/>
      <c r="G701" s="332"/>
      <c r="H701" s="332"/>
      <c r="I701" s="332"/>
      <c r="J701" s="332"/>
      <c r="K701" s="332"/>
      <c r="L701" s="332"/>
      <c r="M701" s="332"/>
      <c r="N701" s="332"/>
      <c r="O701" s="332"/>
      <c r="P701" s="332"/>
      <c r="Q701" s="332"/>
      <c r="R701" s="332"/>
      <c r="S701" s="332"/>
      <c r="T701" s="332"/>
      <c r="U701" s="332"/>
      <c r="V701" s="336"/>
      <c r="W701" s="332"/>
      <c r="X701" s="337"/>
      <c r="Y701" s="332"/>
      <c r="Z701" s="242"/>
      <c r="AA701" s="60"/>
      <c r="AB701" s="243"/>
      <c r="AD701" s="123"/>
      <c r="AE701" s="123"/>
      <c r="AF701" s="123"/>
      <c r="AG701" s="123"/>
      <c r="AH701" s="123"/>
      <c r="AI701" s="123"/>
      <c r="AJ701" s="123"/>
      <c r="AK701" s="123"/>
    </row>
    <row r="702">
      <c r="A702" s="364"/>
      <c r="B702" s="332"/>
      <c r="C702" s="332"/>
      <c r="D702" s="332"/>
      <c r="E702" s="332"/>
      <c r="F702" s="332"/>
      <c r="G702" s="332"/>
      <c r="H702" s="332"/>
      <c r="I702" s="332"/>
      <c r="J702" s="332"/>
      <c r="K702" s="332"/>
      <c r="L702" s="332"/>
      <c r="M702" s="332"/>
      <c r="N702" s="332"/>
      <c r="O702" s="332"/>
      <c r="P702" s="332"/>
      <c r="Q702" s="332"/>
      <c r="R702" s="332"/>
      <c r="S702" s="332"/>
      <c r="T702" s="332"/>
      <c r="U702" s="332"/>
      <c r="V702" s="336"/>
      <c r="W702" s="332"/>
      <c r="X702" s="337"/>
      <c r="Y702" s="332"/>
      <c r="Z702" s="242"/>
      <c r="AA702" s="60"/>
      <c r="AB702" s="243"/>
      <c r="AD702" s="123"/>
      <c r="AE702" s="123"/>
      <c r="AF702" s="123"/>
      <c r="AG702" s="123"/>
      <c r="AH702" s="123"/>
      <c r="AI702" s="123"/>
      <c r="AJ702" s="123"/>
      <c r="AK702" s="123"/>
    </row>
    <row r="703">
      <c r="A703" s="364"/>
      <c r="B703" s="332"/>
      <c r="C703" s="332"/>
      <c r="D703" s="332"/>
      <c r="E703" s="332"/>
      <c r="F703" s="332"/>
      <c r="G703" s="332"/>
      <c r="H703" s="332"/>
      <c r="I703" s="332"/>
      <c r="J703" s="332"/>
      <c r="K703" s="332"/>
      <c r="L703" s="332"/>
      <c r="M703" s="332"/>
      <c r="N703" s="332"/>
      <c r="O703" s="332"/>
      <c r="P703" s="332"/>
      <c r="Q703" s="332"/>
      <c r="R703" s="332"/>
      <c r="S703" s="332"/>
      <c r="T703" s="332"/>
      <c r="U703" s="332"/>
      <c r="V703" s="336"/>
      <c r="W703" s="332"/>
      <c r="X703" s="337"/>
      <c r="Y703" s="332"/>
      <c r="Z703" s="242"/>
      <c r="AA703" s="60"/>
      <c r="AB703" s="243"/>
      <c r="AD703" s="123"/>
      <c r="AE703" s="123"/>
      <c r="AF703" s="123"/>
      <c r="AG703" s="123"/>
      <c r="AH703" s="123"/>
      <c r="AI703" s="123"/>
      <c r="AJ703" s="123"/>
      <c r="AK703" s="123"/>
    </row>
    <row r="704">
      <c r="A704" s="364"/>
      <c r="B704" s="332"/>
      <c r="C704" s="332"/>
      <c r="D704" s="332"/>
      <c r="E704" s="332"/>
      <c r="F704" s="332"/>
      <c r="G704" s="332"/>
      <c r="H704" s="332"/>
      <c r="I704" s="332"/>
      <c r="J704" s="332"/>
      <c r="K704" s="332"/>
      <c r="L704" s="332"/>
      <c r="M704" s="332"/>
      <c r="N704" s="332"/>
      <c r="O704" s="332"/>
      <c r="P704" s="332"/>
      <c r="Q704" s="332"/>
      <c r="R704" s="332"/>
      <c r="S704" s="332"/>
      <c r="T704" s="332"/>
      <c r="U704" s="332"/>
      <c r="V704" s="336"/>
      <c r="W704" s="332"/>
      <c r="X704" s="337"/>
      <c r="Y704" s="332"/>
      <c r="Z704" s="242"/>
      <c r="AA704" s="60"/>
      <c r="AB704" s="243"/>
      <c r="AD704" s="123"/>
      <c r="AE704" s="123"/>
      <c r="AF704" s="123"/>
      <c r="AG704" s="123"/>
      <c r="AH704" s="123"/>
      <c r="AI704" s="123"/>
      <c r="AJ704" s="123"/>
      <c r="AK704" s="123"/>
    </row>
    <row r="705">
      <c r="A705" s="364"/>
      <c r="B705" s="332"/>
      <c r="C705" s="332"/>
      <c r="D705" s="332"/>
      <c r="E705" s="332"/>
      <c r="F705" s="332"/>
      <c r="G705" s="332"/>
      <c r="H705" s="332"/>
      <c r="I705" s="332"/>
      <c r="J705" s="332"/>
      <c r="K705" s="332"/>
      <c r="L705" s="332"/>
      <c r="M705" s="332"/>
      <c r="N705" s="332"/>
      <c r="O705" s="332"/>
      <c r="P705" s="332"/>
      <c r="Q705" s="332"/>
      <c r="R705" s="332"/>
      <c r="S705" s="332"/>
      <c r="T705" s="332"/>
      <c r="U705" s="332"/>
      <c r="V705" s="336"/>
      <c r="W705" s="332"/>
      <c r="X705" s="337"/>
      <c r="Y705" s="332"/>
      <c r="Z705" s="242"/>
      <c r="AA705" s="60"/>
      <c r="AB705" s="243"/>
      <c r="AD705" s="123"/>
      <c r="AE705" s="123"/>
      <c r="AF705" s="123"/>
      <c r="AG705" s="123"/>
      <c r="AH705" s="123"/>
      <c r="AI705" s="123"/>
      <c r="AJ705" s="123"/>
      <c r="AK705" s="123"/>
    </row>
    <row r="706">
      <c r="A706" s="364"/>
      <c r="B706" s="332"/>
      <c r="C706" s="332"/>
      <c r="D706" s="332"/>
      <c r="E706" s="332"/>
      <c r="F706" s="332"/>
      <c r="G706" s="332"/>
      <c r="H706" s="332"/>
      <c r="I706" s="332"/>
      <c r="J706" s="332"/>
      <c r="K706" s="332"/>
      <c r="L706" s="332"/>
      <c r="M706" s="332"/>
      <c r="N706" s="332"/>
      <c r="O706" s="332"/>
      <c r="P706" s="332"/>
      <c r="Q706" s="332"/>
      <c r="R706" s="332"/>
      <c r="S706" s="332"/>
      <c r="T706" s="332"/>
      <c r="U706" s="332"/>
      <c r="V706" s="336"/>
      <c r="W706" s="332"/>
      <c r="X706" s="337"/>
      <c r="Y706" s="332"/>
      <c r="Z706" s="242"/>
      <c r="AA706" s="60"/>
      <c r="AB706" s="243"/>
      <c r="AD706" s="123"/>
      <c r="AE706" s="123"/>
      <c r="AF706" s="123"/>
      <c r="AG706" s="123"/>
      <c r="AH706" s="123"/>
      <c r="AI706" s="123"/>
      <c r="AJ706" s="123"/>
      <c r="AK706" s="123"/>
    </row>
    <row r="707">
      <c r="A707" s="364"/>
      <c r="B707" s="332"/>
      <c r="C707" s="332"/>
      <c r="D707" s="332"/>
      <c r="E707" s="332"/>
      <c r="F707" s="332"/>
      <c r="G707" s="332"/>
      <c r="H707" s="332"/>
      <c r="I707" s="332"/>
      <c r="J707" s="332"/>
      <c r="K707" s="332"/>
      <c r="L707" s="332"/>
      <c r="M707" s="332"/>
      <c r="N707" s="332"/>
      <c r="O707" s="332"/>
      <c r="P707" s="332"/>
      <c r="Q707" s="332"/>
      <c r="R707" s="332"/>
      <c r="S707" s="332"/>
      <c r="T707" s="332"/>
      <c r="U707" s="332"/>
      <c r="V707" s="336"/>
      <c r="W707" s="332"/>
      <c r="X707" s="337"/>
      <c r="Y707" s="332"/>
      <c r="Z707" s="242"/>
      <c r="AA707" s="60"/>
      <c r="AB707" s="243"/>
      <c r="AD707" s="123"/>
      <c r="AE707" s="123"/>
      <c r="AF707" s="123"/>
      <c r="AG707" s="123"/>
      <c r="AH707" s="123"/>
      <c r="AI707" s="123"/>
      <c r="AJ707" s="123"/>
      <c r="AK707" s="123"/>
    </row>
    <row r="708">
      <c r="A708" s="364"/>
      <c r="B708" s="332"/>
      <c r="C708" s="332"/>
      <c r="D708" s="332"/>
      <c r="E708" s="332"/>
      <c r="F708" s="332"/>
      <c r="G708" s="332"/>
      <c r="H708" s="332"/>
      <c r="I708" s="332"/>
      <c r="J708" s="332"/>
      <c r="K708" s="332"/>
      <c r="L708" s="332"/>
      <c r="M708" s="332"/>
      <c r="N708" s="332"/>
      <c r="O708" s="332"/>
      <c r="P708" s="332"/>
      <c r="Q708" s="332"/>
      <c r="R708" s="332"/>
      <c r="S708" s="332"/>
      <c r="T708" s="332"/>
      <c r="U708" s="332"/>
      <c r="V708" s="336"/>
      <c r="W708" s="332"/>
      <c r="X708" s="337"/>
      <c r="Y708" s="332"/>
      <c r="Z708" s="242"/>
      <c r="AA708" s="60"/>
      <c r="AB708" s="243"/>
      <c r="AD708" s="123"/>
      <c r="AE708" s="123"/>
      <c r="AF708" s="123"/>
      <c r="AG708" s="123"/>
      <c r="AH708" s="123"/>
      <c r="AI708" s="123"/>
      <c r="AJ708" s="123"/>
      <c r="AK708" s="123"/>
    </row>
    <row r="709">
      <c r="A709" s="364"/>
      <c r="B709" s="332"/>
      <c r="C709" s="332"/>
      <c r="D709" s="332"/>
      <c r="E709" s="332"/>
      <c r="F709" s="332"/>
      <c r="G709" s="332"/>
      <c r="H709" s="332"/>
      <c r="I709" s="332"/>
      <c r="J709" s="332"/>
      <c r="K709" s="332"/>
      <c r="L709" s="332"/>
      <c r="M709" s="332"/>
      <c r="N709" s="332"/>
      <c r="O709" s="332"/>
      <c r="P709" s="332"/>
      <c r="Q709" s="332"/>
      <c r="R709" s="332"/>
      <c r="S709" s="332"/>
      <c r="T709" s="332"/>
      <c r="U709" s="332"/>
      <c r="V709" s="336"/>
      <c r="W709" s="332"/>
      <c r="X709" s="337"/>
      <c r="Y709" s="332"/>
      <c r="Z709" s="242"/>
      <c r="AA709" s="60"/>
      <c r="AB709" s="243"/>
      <c r="AD709" s="123"/>
      <c r="AE709" s="123"/>
      <c r="AF709" s="123"/>
      <c r="AG709" s="123"/>
      <c r="AH709" s="123"/>
      <c r="AI709" s="123"/>
      <c r="AJ709" s="123"/>
      <c r="AK709" s="123"/>
    </row>
    <row r="710">
      <c r="A710" s="364"/>
      <c r="B710" s="332"/>
      <c r="C710" s="332"/>
      <c r="D710" s="332"/>
      <c r="E710" s="332"/>
      <c r="F710" s="332"/>
      <c r="G710" s="332"/>
      <c r="H710" s="332"/>
      <c r="I710" s="332"/>
      <c r="J710" s="332"/>
      <c r="K710" s="332"/>
      <c r="L710" s="332"/>
      <c r="M710" s="332"/>
      <c r="N710" s="332"/>
      <c r="O710" s="332"/>
      <c r="P710" s="332"/>
      <c r="Q710" s="332"/>
      <c r="R710" s="332"/>
      <c r="S710" s="332"/>
      <c r="T710" s="332"/>
      <c r="U710" s="332"/>
      <c r="V710" s="336"/>
      <c r="W710" s="332"/>
      <c r="X710" s="337"/>
      <c r="Y710" s="332"/>
      <c r="Z710" s="242"/>
      <c r="AA710" s="60"/>
      <c r="AB710" s="243"/>
      <c r="AD710" s="123"/>
      <c r="AE710" s="123"/>
      <c r="AF710" s="123"/>
      <c r="AG710" s="123"/>
      <c r="AH710" s="123"/>
      <c r="AI710" s="123"/>
      <c r="AJ710" s="123"/>
      <c r="AK710" s="123"/>
    </row>
    <row r="711">
      <c r="A711" s="364"/>
      <c r="B711" s="332"/>
      <c r="C711" s="332"/>
      <c r="D711" s="332"/>
      <c r="E711" s="332"/>
      <c r="F711" s="332"/>
      <c r="G711" s="332"/>
      <c r="H711" s="332"/>
      <c r="I711" s="332"/>
      <c r="J711" s="332"/>
      <c r="K711" s="332"/>
      <c r="L711" s="332"/>
      <c r="M711" s="332"/>
      <c r="N711" s="332"/>
      <c r="O711" s="332"/>
      <c r="P711" s="332"/>
      <c r="Q711" s="332"/>
      <c r="R711" s="332"/>
      <c r="S711" s="332"/>
      <c r="T711" s="332"/>
      <c r="U711" s="332"/>
      <c r="V711" s="336"/>
      <c r="W711" s="332"/>
      <c r="X711" s="337"/>
      <c r="Y711" s="332"/>
      <c r="Z711" s="242"/>
      <c r="AA711" s="60"/>
      <c r="AB711" s="243"/>
      <c r="AD711" s="123"/>
      <c r="AE711" s="123"/>
      <c r="AF711" s="123"/>
      <c r="AG711" s="123"/>
      <c r="AH711" s="123"/>
      <c r="AI711" s="123"/>
      <c r="AJ711" s="123"/>
      <c r="AK711" s="123"/>
    </row>
    <row r="712">
      <c r="A712" s="364"/>
      <c r="B712" s="332"/>
      <c r="C712" s="332"/>
      <c r="D712" s="332"/>
      <c r="E712" s="332"/>
      <c r="F712" s="332"/>
      <c r="G712" s="332"/>
      <c r="H712" s="332"/>
      <c r="I712" s="332"/>
      <c r="J712" s="332"/>
      <c r="K712" s="332"/>
      <c r="L712" s="332"/>
      <c r="M712" s="332"/>
      <c r="N712" s="332"/>
      <c r="O712" s="332"/>
      <c r="P712" s="332"/>
      <c r="Q712" s="332"/>
      <c r="R712" s="332"/>
      <c r="S712" s="332"/>
      <c r="T712" s="332"/>
      <c r="U712" s="332"/>
      <c r="V712" s="336"/>
      <c r="W712" s="332"/>
      <c r="X712" s="337"/>
      <c r="Y712" s="332"/>
      <c r="Z712" s="242"/>
      <c r="AA712" s="60"/>
      <c r="AB712" s="243"/>
      <c r="AD712" s="123"/>
      <c r="AE712" s="123"/>
      <c r="AF712" s="123"/>
      <c r="AG712" s="123"/>
      <c r="AH712" s="123"/>
      <c r="AI712" s="123"/>
      <c r="AJ712" s="123"/>
      <c r="AK712" s="123"/>
    </row>
    <row r="713">
      <c r="A713" s="364"/>
      <c r="B713" s="332"/>
      <c r="C713" s="332"/>
      <c r="D713" s="332"/>
      <c r="E713" s="332"/>
      <c r="F713" s="332"/>
      <c r="G713" s="332"/>
      <c r="H713" s="332"/>
      <c r="I713" s="332"/>
      <c r="J713" s="332"/>
      <c r="K713" s="332"/>
      <c r="L713" s="332"/>
      <c r="M713" s="332"/>
      <c r="N713" s="332"/>
      <c r="O713" s="332"/>
      <c r="P713" s="332"/>
      <c r="Q713" s="332"/>
      <c r="R713" s="332"/>
      <c r="S713" s="332"/>
      <c r="T713" s="332"/>
      <c r="U713" s="332"/>
      <c r="V713" s="336"/>
      <c r="W713" s="332"/>
      <c r="X713" s="337"/>
      <c r="Y713" s="332"/>
      <c r="Z713" s="242"/>
      <c r="AA713" s="60"/>
      <c r="AB713" s="243"/>
      <c r="AD713" s="123"/>
      <c r="AE713" s="123"/>
      <c r="AF713" s="123"/>
      <c r="AG713" s="123"/>
      <c r="AH713" s="123"/>
      <c r="AI713" s="123"/>
      <c r="AJ713" s="123"/>
      <c r="AK713" s="123"/>
    </row>
    <row r="714">
      <c r="A714" s="364"/>
      <c r="B714" s="332"/>
      <c r="C714" s="332"/>
      <c r="D714" s="332"/>
      <c r="E714" s="332"/>
      <c r="F714" s="332"/>
      <c r="G714" s="332"/>
      <c r="H714" s="332"/>
      <c r="I714" s="332"/>
      <c r="J714" s="332"/>
      <c r="K714" s="332"/>
      <c r="L714" s="332"/>
      <c r="M714" s="332"/>
      <c r="N714" s="332"/>
      <c r="O714" s="332"/>
      <c r="P714" s="332"/>
      <c r="Q714" s="332"/>
      <c r="R714" s="332"/>
      <c r="S714" s="332"/>
      <c r="T714" s="332"/>
      <c r="U714" s="332"/>
      <c r="V714" s="336"/>
      <c r="W714" s="332"/>
      <c r="X714" s="337"/>
      <c r="Y714" s="332"/>
      <c r="Z714" s="242"/>
      <c r="AA714" s="60"/>
      <c r="AB714" s="243"/>
      <c r="AD714" s="123"/>
      <c r="AE714" s="123"/>
      <c r="AF714" s="123"/>
      <c r="AG714" s="123"/>
      <c r="AH714" s="123"/>
      <c r="AI714" s="123"/>
      <c r="AJ714" s="123"/>
      <c r="AK714" s="123"/>
    </row>
    <row r="715">
      <c r="A715" s="364"/>
      <c r="B715" s="332"/>
      <c r="C715" s="332"/>
      <c r="D715" s="332"/>
      <c r="E715" s="332"/>
      <c r="F715" s="332"/>
      <c r="G715" s="332"/>
      <c r="H715" s="332"/>
      <c r="I715" s="332"/>
      <c r="J715" s="332"/>
      <c r="K715" s="332"/>
      <c r="L715" s="332"/>
      <c r="M715" s="332"/>
      <c r="N715" s="332"/>
      <c r="O715" s="332"/>
      <c r="P715" s="332"/>
      <c r="Q715" s="332"/>
      <c r="R715" s="332"/>
      <c r="S715" s="332"/>
      <c r="T715" s="332"/>
      <c r="U715" s="332"/>
      <c r="V715" s="336"/>
      <c r="W715" s="332"/>
      <c r="X715" s="337"/>
      <c r="Y715" s="332"/>
      <c r="Z715" s="242"/>
      <c r="AA715" s="60"/>
      <c r="AB715" s="243"/>
      <c r="AD715" s="123"/>
      <c r="AE715" s="123"/>
      <c r="AF715" s="123"/>
      <c r="AG715" s="123"/>
      <c r="AH715" s="123"/>
      <c r="AI715" s="123"/>
      <c r="AJ715" s="123"/>
      <c r="AK715" s="123"/>
    </row>
    <row r="716">
      <c r="A716" s="364"/>
      <c r="B716" s="332"/>
      <c r="C716" s="332"/>
      <c r="D716" s="332"/>
      <c r="E716" s="332"/>
      <c r="F716" s="332"/>
      <c r="G716" s="332"/>
      <c r="H716" s="332"/>
      <c r="I716" s="332"/>
      <c r="J716" s="332"/>
      <c r="K716" s="332"/>
      <c r="L716" s="332"/>
      <c r="M716" s="332"/>
      <c r="N716" s="332"/>
      <c r="O716" s="332"/>
      <c r="P716" s="332"/>
      <c r="Q716" s="332"/>
      <c r="R716" s="332"/>
      <c r="S716" s="332"/>
      <c r="T716" s="332"/>
      <c r="U716" s="332"/>
      <c r="V716" s="336"/>
      <c r="W716" s="332"/>
      <c r="X716" s="337"/>
      <c r="Y716" s="332"/>
      <c r="Z716" s="242"/>
      <c r="AA716" s="60"/>
      <c r="AB716" s="243"/>
      <c r="AD716" s="123"/>
      <c r="AE716" s="123"/>
      <c r="AF716" s="123"/>
      <c r="AG716" s="123"/>
      <c r="AH716" s="123"/>
      <c r="AI716" s="123"/>
      <c r="AJ716" s="123"/>
      <c r="AK716" s="123"/>
    </row>
    <row r="717">
      <c r="A717" s="364"/>
      <c r="B717" s="332"/>
      <c r="C717" s="332"/>
      <c r="D717" s="332"/>
      <c r="E717" s="332"/>
      <c r="F717" s="332"/>
      <c r="G717" s="332"/>
      <c r="H717" s="332"/>
      <c r="I717" s="332"/>
      <c r="J717" s="332"/>
      <c r="K717" s="332"/>
      <c r="L717" s="332"/>
      <c r="M717" s="332"/>
      <c r="N717" s="332"/>
      <c r="O717" s="332"/>
      <c r="P717" s="332"/>
      <c r="Q717" s="332"/>
      <c r="R717" s="332"/>
      <c r="S717" s="332"/>
      <c r="T717" s="332"/>
      <c r="U717" s="332"/>
      <c r="V717" s="336"/>
      <c r="W717" s="332"/>
      <c r="X717" s="337"/>
      <c r="Y717" s="332"/>
      <c r="Z717" s="242"/>
      <c r="AA717" s="60"/>
      <c r="AB717" s="243"/>
      <c r="AD717" s="123"/>
      <c r="AE717" s="123"/>
      <c r="AF717" s="123"/>
      <c r="AG717" s="123"/>
      <c r="AH717" s="123"/>
      <c r="AI717" s="123"/>
      <c r="AJ717" s="123"/>
      <c r="AK717" s="123"/>
    </row>
    <row r="718">
      <c r="A718" s="364"/>
      <c r="B718" s="332"/>
      <c r="C718" s="332"/>
      <c r="D718" s="332"/>
      <c r="E718" s="332"/>
      <c r="F718" s="332"/>
      <c r="G718" s="332"/>
      <c r="H718" s="332"/>
      <c r="I718" s="332"/>
      <c r="J718" s="332"/>
      <c r="K718" s="332"/>
      <c r="L718" s="332"/>
      <c r="M718" s="332"/>
      <c r="N718" s="332"/>
      <c r="O718" s="332"/>
      <c r="P718" s="332"/>
      <c r="Q718" s="332"/>
      <c r="R718" s="332"/>
      <c r="S718" s="332"/>
      <c r="T718" s="332"/>
      <c r="U718" s="332"/>
      <c r="V718" s="336"/>
      <c r="W718" s="332"/>
      <c r="X718" s="337"/>
      <c r="Y718" s="332"/>
      <c r="Z718" s="242"/>
      <c r="AA718" s="60"/>
      <c r="AB718" s="243"/>
      <c r="AD718" s="123"/>
      <c r="AE718" s="123"/>
      <c r="AF718" s="123"/>
      <c r="AG718" s="123"/>
      <c r="AH718" s="123"/>
      <c r="AI718" s="123"/>
      <c r="AJ718" s="123"/>
      <c r="AK718" s="123"/>
    </row>
    <row r="719">
      <c r="A719" s="364"/>
      <c r="B719" s="332"/>
      <c r="C719" s="332"/>
      <c r="D719" s="332"/>
      <c r="E719" s="332"/>
      <c r="F719" s="332"/>
      <c r="G719" s="332"/>
      <c r="H719" s="332"/>
      <c r="I719" s="332"/>
      <c r="J719" s="332"/>
      <c r="K719" s="332"/>
      <c r="L719" s="332"/>
      <c r="M719" s="332"/>
      <c r="N719" s="332"/>
      <c r="O719" s="332"/>
      <c r="P719" s="332"/>
      <c r="Q719" s="332"/>
      <c r="R719" s="332"/>
      <c r="S719" s="332"/>
      <c r="T719" s="332"/>
      <c r="U719" s="332"/>
      <c r="V719" s="336"/>
      <c r="W719" s="332"/>
      <c r="X719" s="337"/>
      <c r="Y719" s="332"/>
      <c r="Z719" s="242"/>
      <c r="AA719" s="60"/>
      <c r="AB719" s="243"/>
      <c r="AD719" s="123"/>
      <c r="AE719" s="123"/>
      <c r="AF719" s="123"/>
      <c r="AG719" s="123"/>
      <c r="AH719" s="123"/>
      <c r="AI719" s="123"/>
      <c r="AJ719" s="123"/>
      <c r="AK719" s="123"/>
    </row>
    <row r="720">
      <c r="A720" s="364"/>
      <c r="B720" s="332"/>
      <c r="C720" s="332"/>
      <c r="D720" s="332"/>
      <c r="E720" s="332"/>
      <c r="F720" s="332"/>
      <c r="G720" s="332"/>
      <c r="H720" s="332"/>
      <c r="I720" s="332"/>
      <c r="J720" s="332"/>
      <c r="K720" s="332"/>
      <c r="L720" s="332"/>
      <c r="M720" s="332"/>
      <c r="N720" s="332"/>
      <c r="O720" s="332"/>
      <c r="P720" s="332"/>
      <c r="Q720" s="332"/>
      <c r="R720" s="332"/>
      <c r="S720" s="332"/>
      <c r="T720" s="332"/>
      <c r="U720" s="332"/>
      <c r="V720" s="336"/>
      <c r="W720" s="332"/>
      <c r="X720" s="337"/>
      <c r="Y720" s="332"/>
      <c r="Z720" s="242"/>
      <c r="AA720" s="60"/>
      <c r="AB720" s="243"/>
      <c r="AD720" s="123"/>
      <c r="AE720" s="123"/>
      <c r="AF720" s="123"/>
      <c r="AG720" s="123"/>
      <c r="AH720" s="123"/>
      <c r="AI720" s="123"/>
      <c r="AJ720" s="123"/>
      <c r="AK720" s="123"/>
    </row>
    <row r="721">
      <c r="A721" s="364"/>
      <c r="B721" s="332"/>
      <c r="C721" s="332"/>
      <c r="D721" s="332"/>
      <c r="E721" s="332"/>
      <c r="F721" s="332"/>
      <c r="G721" s="332"/>
      <c r="H721" s="332"/>
      <c r="I721" s="332"/>
      <c r="J721" s="332"/>
      <c r="K721" s="332"/>
      <c r="L721" s="332"/>
      <c r="M721" s="332"/>
      <c r="N721" s="332"/>
      <c r="O721" s="332"/>
      <c r="P721" s="332"/>
      <c r="Q721" s="332"/>
      <c r="R721" s="332"/>
      <c r="S721" s="332"/>
      <c r="T721" s="332"/>
      <c r="U721" s="332"/>
      <c r="V721" s="336"/>
      <c r="W721" s="332"/>
      <c r="X721" s="337"/>
      <c r="Y721" s="332"/>
      <c r="Z721" s="242"/>
      <c r="AA721" s="60"/>
      <c r="AB721" s="243"/>
      <c r="AD721" s="123"/>
      <c r="AE721" s="123"/>
      <c r="AF721" s="123"/>
      <c r="AG721" s="123"/>
      <c r="AH721" s="123"/>
      <c r="AI721" s="123"/>
      <c r="AJ721" s="123"/>
      <c r="AK721" s="123"/>
    </row>
    <row r="722">
      <c r="A722" s="364"/>
      <c r="B722" s="332"/>
      <c r="C722" s="332"/>
      <c r="D722" s="332"/>
      <c r="E722" s="332"/>
      <c r="F722" s="332"/>
      <c r="G722" s="332"/>
      <c r="H722" s="332"/>
      <c r="I722" s="332"/>
      <c r="J722" s="332"/>
      <c r="K722" s="332"/>
      <c r="L722" s="332"/>
      <c r="M722" s="332"/>
      <c r="N722" s="332"/>
      <c r="O722" s="332"/>
      <c r="P722" s="332"/>
      <c r="Q722" s="332"/>
      <c r="R722" s="332"/>
      <c r="S722" s="332"/>
      <c r="T722" s="332"/>
      <c r="U722" s="332"/>
      <c r="V722" s="336"/>
      <c r="W722" s="332"/>
      <c r="X722" s="337"/>
      <c r="Y722" s="332"/>
      <c r="Z722" s="242"/>
      <c r="AA722" s="60"/>
      <c r="AB722" s="243"/>
      <c r="AD722" s="123"/>
      <c r="AE722" s="123"/>
      <c r="AF722" s="123"/>
      <c r="AG722" s="123"/>
      <c r="AH722" s="123"/>
      <c r="AI722" s="123"/>
      <c r="AJ722" s="123"/>
      <c r="AK722" s="123"/>
    </row>
    <row r="723">
      <c r="A723" s="364"/>
      <c r="B723" s="332"/>
      <c r="C723" s="332"/>
      <c r="D723" s="332"/>
      <c r="E723" s="332"/>
      <c r="F723" s="332"/>
      <c r="G723" s="332"/>
      <c r="H723" s="332"/>
      <c r="I723" s="332"/>
      <c r="J723" s="332"/>
      <c r="K723" s="332"/>
      <c r="L723" s="332"/>
      <c r="M723" s="332"/>
      <c r="N723" s="332"/>
      <c r="O723" s="332"/>
      <c r="P723" s="332"/>
      <c r="Q723" s="332"/>
      <c r="R723" s="332"/>
      <c r="S723" s="332"/>
      <c r="T723" s="332"/>
      <c r="U723" s="332"/>
      <c r="V723" s="336"/>
      <c r="W723" s="332"/>
      <c r="X723" s="337"/>
      <c r="Y723" s="332"/>
      <c r="Z723" s="242"/>
      <c r="AA723" s="60"/>
      <c r="AB723" s="243"/>
      <c r="AD723" s="123"/>
      <c r="AE723" s="123"/>
      <c r="AF723" s="123"/>
      <c r="AG723" s="123"/>
      <c r="AH723" s="123"/>
      <c r="AI723" s="123"/>
      <c r="AJ723" s="123"/>
      <c r="AK723" s="123"/>
    </row>
    <row r="724">
      <c r="A724" s="364"/>
      <c r="B724" s="332"/>
      <c r="C724" s="332"/>
      <c r="D724" s="332"/>
      <c r="E724" s="332"/>
      <c r="F724" s="332"/>
      <c r="G724" s="332"/>
      <c r="H724" s="332"/>
      <c r="I724" s="332"/>
      <c r="J724" s="332"/>
      <c r="K724" s="332"/>
      <c r="L724" s="332"/>
      <c r="M724" s="332"/>
      <c r="N724" s="332"/>
      <c r="O724" s="332"/>
      <c r="P724" s="332"/>
      <c r="Q724" s="332"/>
      <c r="R724" s="332"/>
      <c r="S724" s="332"/>
      <c r="T724" s="332"/>
      <c r="U724" s="332"/>
      <c r="V724" s="336"/>
      <c r="W724" s="332"/>
      <c r="X724" s="337"/>
      <c r="Y724" s="332"/>
      <c r="Z724" s="242"/>
      <c r="AA724" s="60"/>
      <c r="AB724" s="243"/>
      <c r="AD724" s="123"/>
      <c r="AE724" s="123"/>
      <c r="AF724" s="123"/>
      <c r="AG724" s="123"/>
      <c r="AH724" s="123"/>
      <c r="AI724" s="123"/>
      <c r="AJ724" s="123"/>
      <c r="AK724" s="123"/>
    </row>
    <row r="725">
      <c r="A725" s="364"/>
      <c r="B725" s="332"/>
      <c r="C725" s="332"/>
      <c r="D725" s="332"/>
      <c r="E725" s="332"/>
      <c r="F725" s="332"/>
      <c r="G725" s="332"/>
      <c r="H725" s="332"/>
      <c r="I725" s="332"/>
      <c r="J725" s="332"/>
      <c r="K725" s="332"/>
      <c r="L725" s="332"/>
      <c r="M725" s="332"/>
      <c r="N725" s="332"/>
      <c r="O725" s="332"/>
      <c r="P725" s="332"/>
      <c r="Q725" s="332"/>
      <c r="R725" s="332"/>
      <c r="S725" s="332"/>
      <c r="T725" s="332"/>
      <c r="U725" s="332"/>
      <c r="V725" s="336"/>
      <c r="W725" s="332"/>
      <c r="X725" s="337"/>
      <c r="Y725" s="332"/>
      <c r="Z725" s="242"/>
      <c r="AA725" s="60"/>
      <c r="AB725" s="243"/>
      <c r="AD725" s="123"/>
      <c r="AE725" s="123"/>
      <c r="AF725" s="123"/>
      <c r="AG725" s="123"/>
      <c r="AH725" s="123"/>
      <c r="AI725" s="123"/>
      <c r="AJ725" s="123"/>
      <c r="AK725" s="123"/>
    </row>
    <row r="726">
      <c r="A726" s="364"/>
      <c r="B726" s="332"/>
      <c r="C726" s="332"/>
      <c r="D726" s="332"/>
      <c r="E726" s="332"/>
      <c r="F726" s="332"/>
      <c r="G726" s="332"/>
      <c r="H726" s="332"/>
      <c r="I726" s="332"/>
      <c r="J726" s="332"/>
      <c r="K726" s="332"/>
      <c r="L726" s="332"/>
      <c r="M726" s="332"/>
      <c r="N726" s="332"/>
      <c r="O726" s="332"/>
      <c r="P726" s="332"/>
      <c r="Q726" s="332"/>
      <c r="R726" s="332"/>
      <c r="S726" s="332"/>
      <c r="T726" s="332"/>
      <c r="U726" s="332"/>
      <c r="V726" s="336"/>
      <c r="W726" s="332"/>
      <c r="X726" s="337"/>
      <c r="Y726" s="332"/>
      <c r="Z726" s="242"/>
      <c r="AA726" s="60"/>
      <c r="AB726" s="243"/>
      <c r="AD726" s="123"/>
      <c r="AE726" s="123"/>
      <c r="AF726" s="123"/>
      <c r="AG726" s="123"/>
      <c r="AH726" s="123"/>
      <c r="AI726" s="123"/>
      <c r="AJ726" s="123"/>
      <c r="AK726" s="123"/>
    </row>
    <row r="727">
      <c r="A727" s="364"/>
      <c r="B727" s="332"/>
      <c r="C727" s="332"/>
      <c r="D727" s="332"/>
      <c r="E727" s="332"/>
      <c r="F727" s="332"/>
      <c r="G727" s="332"/>
      <c r="H727" s="332"/>
      <c r="I727" s="332"/>
      <c r="J727" s="332"/>
      <c r="K727" s="332"/>
      <c r="L727" s="332"/>
      <c r="M727" s="332"/>
      <c r="N727" s="332"/>
      <c r="O727" s="332"/>
      <c r="P727" s="332"/>
      <c r="Q727" s="332"/>
      <c r="R727" s="332"/>
      <c r="S727" s="332"/>
      <c r="T727" s="332"/>
      <c r="U727" s="332"/>
      <c r="V727" s="336"/>
      <c r="W727" s="332"/>
      <c r="X727" s="337"/>
      <c r="Y727" s="332"/>
      <c r="Z727" s="242"/>
      <c r="AA727" s="60"/>
      <c r="AB727" s="243"/>
      <c r="AD727" s="123"/>
      <c r="AE727" s="123"/>
      <c r="AF727" s="123"/>
      <c r="AG727" s="123"/>
      <c r="AH727" s="123"/>
      <c r="AI727" s="123"/>
      <c r="AJ727" s="123"/>
      <c r="AK727" s="123"/>
    </row>
    <row r="728">
      <c r="A728" s="364"/>
      <c r="B728" s="332"/>
      <c r="C728" s="332"/>
      <c r="D728" s="332"/>
      <c r="E728" s="332"/>
      <c r="F728" s="332"/>
      <c r="G728" s="332"/>
      <c r="H728" s="332"/>
      <c r="I728" s="332"/>
      <c r="J728" s="332"/>
      <c r="K728" s="332"/>
      <c r="L728" s="332"/>
      <c r="M728" s="332"/>
      <c r="N728" s="332"/>
      <c r="O728" s="332"/>
      <c r="P728" s="332"/>
      <c r="Q728" s="332"/>
      <c r="R728" s="332"/>
      <c r="S728" s="332"/>
      <c r="T728" s="332"/>
      <c r="U728" s="332"/>
      <c r="V728" s="336"/>
      <c r="W728" s="332"/>
      <c r="X728" s="337"/>
      <c r="Y728" s="332"/>
      <c r="Z728" s="242"/>
      <c r="AA728" s="60"/>
      <c r="AB728" s="243"/>
      <c r="AD728" s="123"/>
      <c r="AE728" s="123"/>
      <c r="AF728" s="123"/>
      <c r="AG728" s="123"/>
      <c r="AH728" s="123"/>
      <c r="AI728" s="123"/>
      <c r="AJ728" s="123"/>
      <c r="AK728" s="123"/>
    </row>
    <row r="729">
      <c r="A729" s="364"/>
      <c r="B729" s="332"/>
      <c r="C729" s="332"/>
      <c r="D729" s="332"/>
      <c r="E729" s="332"/>
      <c r="F729" s="332"/>
      <c r="G729" s="332"/>
      <c r="H729" s="332"/>
      <c r="I729" s="332"/>
      <c r="J729" s="332"/>
      <c r="K729" s="332"/>
      <c r="L729" s="332"/>
      <c r="M729" s="332"/>
      <c r="N729" s="332"/>
      <c r="O729" s="332"/>
      <c r="P729" s="332"/>
      <c r="Q729" s="332"/>
      <c r="R729" s="332"/>
      <c r="S729" s="332"/>
      <c r="T729" s="332"/>
      <c r="U729" s="332"/>
      <c r="V729" s="336"/>
      <c r="W729" s="332"/>
      <c r="X729" s="337"/>
      <c r="Y729" s="332"/>
      <c r="Z729" s="242"/>
      <c r="AA729" s="60"/>
      <c r="AB729" s="243"/>
      <c r="AD729" s="123"/>
      <c r="AE729" s="123"/>
      <c r="AF729" s="123"/>
      <c r="AG729" s="123"/>
      <c r="AH729" s="123"/>
      <c r="AI729" s="123"/>
      <c r="AJ729" s="123"/>
      <c r="AK729" s="123"/>
    </row>
    <row r="730">
      <c r="A730" s="364"/>
      <c r="B730" s="332"/>
      <c r="C730" s="332"/>
      <c r="D730" s="332"/>
      <c r="E730" s="332"/>
      <c r="F730" s="332"/>
      <c r="G730" s="332"/>
      <c r="H730" s="332"/>
      <c r="I730" s="332"/>
      <c r="J730" s="332"/>
      <c r="K730" s="332"/>
      <c r="L730" s="332"/>
      <c r="M730" s="332"/>
      <c r="N730" s="332"/>
      <c r="O730" s="332"/>
      <c r="P730" s="332"/>
      <c r="Q730" s="332"/>
      <c r="R730" s="332"/>
      <c r="S730" s="332"/>
      <c r="T730" s="332"/>
      <c r="U730" s="332"/>
      <c r="V730" s="336"/>
      <c r="W730" s="332"/>
      <c r="X730" s="337"/>
      <c r="Y730" s="332"/>
      <c r="Z730" s="242"/>
      <c r="AA730" s="60"/>
      <c r="AB730" s="243"/>
      <c r="AD730" s="123"/>
      <c r="AE730" s="123"/>
      <c r="AF730" s="123"/>
      <c r="AG730" s="123"/>
      <c r="AH730" s="123"/>
      <c r="AI730" s="123"/>
      <c r="AJ730" s="123"/>
      <c r="AK730" s="123"/>
    </row>
    <row r="731">
      <c r="A731" s="364"/>
      <c r="B731" s="332"/>
      <c r="C731" s="332"/>
      <c r="D731" s="332"/>
      <c r="E731" s="332"/>
      <c r="F731" s="332"/>
      <c r="G731" s="332"/>
      <c r="H731" s="332"/>
      <c r="I731" s="332"/>
      <c r="J731" s="332"/>
      <c r="K731" s="332"/>
      <c r="L731" s="332"/>
      <c r="M731" s="332"/>
      <c r="N731" s="332"/>
      <c r="O731" s="332"/>
      <c r="P731" s="332"/>
      <c r="Q731" s="332"/>
      <c r="R731" s="332"/>
      <c r="S731" s="332"/>
      <c r="T731" s="332"/>
      <c r="U731" s="332"/>
      <c r="V731" s="336"/>
      <c r="W731" s="332"/>
      <c r="X731" s="337"/>
      <c r="Y731" s="332"/>
      <c r="Z731" s="242"/>
      <c r="AA731" s="60"/>
      <c r="AB731" s="243"/>
      <c r="AD731" s="123"/>
      <c r="AE731" s="123"/>
      <c r="AF731" s="123"/>
      <c r="AG731" s="123"/>
      <c r="AH731" s="123"/>
      <c r="AI731" s="123"/>
      <c r="AJ731" s="123"/>
      <c r="AK731" s="123"/>
    </row>
    <row r="732">
      <c r="A732" s="364"/>
      <c r="B732" s="332"/>
      <c r="C732" s="332"/>
      <c r="D732" s="332"/>
      <c r="E732" s="332"/>
      <c r="F732" s="332"/>
      <c r="G732" s="332"/>
      <c r="H732" s="332"/>
      <c r="I732" s="332"/>
      <c r="J732" s="332"/>
      <c r="K732" s="332"/>
      <c r="L732" s="332"/>
      <c r="M732" s="332"/>
      <c r="N732" s="332"/>
      <c r="O732" s="332"/>
      <c r="P732" s="332"/>
      <c r="Q732" s="332"/>
      <c r="R732" s="332"/>
      <c r="S732" s="332"/>
      <c r="T732" s="332"/>
      <c r="U732" s="332"/>
      <c r="V732" s="336"/>
      <c r="W732" s="332"/>
      <c r="X732" s="337"/>
      <c r="Y732" s="332"/>
      <c r="Z732" s="242"/>
      <c r="AA732" s="60"/>
      <c r="AB732" s="243"/>
      <c r="AD732" s="123"/>
      <c r="AE732" s="123"/>
      <c r="AF732" s="123"/>
      <c r="AG732" s="123"/>
      <c r="AH732" s="123"/>
      <c r="AI732" s="123"/>
      <c r="AJ732" s="123"/>
      <c r="AK732" s="123"/>
    </row>
    <row r="733">
      <c r="A733" s="364"/>
      <c r="B733" s="332"/>
      <c r="C733" s="332"/>
      <c r="D733" s="332"/>
      <c r="E733" s="332"/>
      <c r="F733" s="332"/>
      <c r="G733" s="332"/>
      <c r="H733" s="332"/>
      <c r="I733" s="332"/>
      <c r="J733" s="332"/>
      <c r="K733" s="332"/>
      <c r="L733" s="332"/>
      <c r="M733" s="332"/>
      <c r="N733" s="332"/>
      <c r="O733" s="332"/>
      <c r="P733" s="332"/>
      <c r="Q733" s="332"/>
      <c r="R733" s="332"/>
      <c r="S733" s="332"/>
      <c r="T733" s="332"/>
      <c r="U733" s="332"/>
      <c r="V733" s="336"/>
      <c r="W733" s="332"/>
      <c r="X733" s="337"/>
      <c r="Y733" s="332"/>
      <c r="Z733" s="242"/>
      <c r="AA733" s="60"/>
      <c r="AB733" s="243"/>
      <c r="AD733" s="123"/>
      <c r="AE733" s="123"/>
      <c r="AF733" s="123"/>
      <c r="AG733" s="123"/>
      <c r="AH733" s="123"/>
      <c r="AI733" s="123"/>
      <c r="AJ733" s="123"/>
      <c r="AK733" s="123"/>
    </row>
    <row r="734">
      <c r="A734" s="364"/>
      <c r="B734" s="332"/>
      <c r="C734" s="332"/>
      <c r="D734" s="332"/>
      <c r="E734" s="332"/>
      <c r="F734" s="332"/>
      <c r="G734" s="332"/>
      <c r="H734" s="332"/>
      <c r="I734" s="332"/>
      <c r="J734" s="332"/>
      <c r="K734" s="332"/>
      <c r="L734" s="332"/>
      <c r="M734" s="332"/>
      <c r="N734" s="332"/>
      <c r="O734" s="332"/>
      <c r="P734" s="332"/>
      <c r="Q734" s="332"/>
      <c r="R734" s="332"/>
      <c r="S734" s="332"/>
      <c r="T734" s="332"/>
      <c r="U734" s="332"/>
      <c r="V734" s="336"/>
      <c r="W734" s="332"/>
      <c r="X734" s="337"/>
      <c r="Y734" s="332"/>
      <c r="Z734" s="242"/>
      <c r="AA734" s="60"/>
      <c r="AB734" s="243"/>
      <c r="AD734" s="123"/>
      <c r="AE734" s="123"/>
      <c r="AF734" s="123"/>
      <c r="AG734" s="123"/>
      <c r="AH734" s="123"/>
      <c r="AI734" s="123"/>
      <c r="AJ734" s="123"/>
      <c r="AK734" s="123"/>
    </row>
    <row r="735">
      <c r="A735" s="364"/>
      <c r="B735" s="332"/>
      <c r="C735" s="332"/>
      <c r="D735" s="332"/>
      <c r="E735" s="332"/>
      <c r="F735" s="332"/>
      <c r="G735" s="332"/>
      <c r="H735" s="332"/>
      <c r="I735" s="332"/>
      <c r="J735" s="332"/>
      <c r="K735" s="332"/>
      <c r="L735" s="332"/>
      <c r="M735" s="332"/>
      <c r="N735" s="332"/>
      <c r="O735" s="332"/>
      <c r="P735" s="332"/>
      <c r="Q735" s="332"/>
      <c r="R735" s="332"/>
      <c r="S735" s="332"/>
      <c r="T735" s="332"/>
      <c r="U735" s="332"/>
      <c r="V735" s="336"/>
      <c r="W735" s="332"/>
      <c r="X735" s="337"/>
      <c r="Y735" s="332"/>
      <c r="Z735" s="242"/>
      <c r="AA735" s="60"/>
      <c r="AB735" s="243"/>
      <c r="AD735" s="123"/>
      <c r="AE735" s="123"/>
      <c r="AF735" s="123"/>
      <c r="AG735" s="123"/>
      <c r="AH735" s="123"/>
      <c r="AI735" s="123"/>
      <c r="AJ735" s="123"/>
      <c r="AK735" s="123"/>
    </row>
    <row r="736">
      <c r="A736" s="364"/>
      <c r="B736" s="332"/>
      <c r="C736" s="332"/>
      <c r="D736" s="332"/>
      <c r="E736" s="332"/>
      <c r="F736" s="332"/>
      <c r="G736" s="332"/>
      <c r="H736" s="332"/>
      <c r="I736" s="332"/>
      <c r="J736" s="332"/>
      <c r="K736" s="332"/>
      <c r="L736" s="332"/>
      <c r="M736" s="332"/>
      <c r="N736" s="332"/>
      <c r="O736" s="332"/>
      <c r="P736" s="332"/>
      <c r="Q736" s="332"/>
      <c r="R736" s="332"/>
      <c r="S736" s="332"/>
      <c r="T736" s="332"/>
      <c r="U736" s="332"/>
      <c r="V736" s="336"/>
      <c r="W736" s="332"/>
      <c r="X736" s="337"/>
      <c r="Y736" s="332"/>
      <c r="Z736" s="242"/>
      <c r="AA736" s="60"/>
      <c r="AB736" s="243"/>
      <c r="AD736" s="123"/>
      <c r="AE736" s="123"/>
      <c r="AF736" s="123"/>
      <c r="AG736" s="123"/>
      <c r="AH736" s="123"/>
      <c r="AI736" s="123"/>
      <c r="AJ736" s="123"/>
      <c r="AK736" s="123"/>
    </row>
    <row r="737">
      <c r="A737" s="364"/>
      <c r="B737" s="332"/>
      <c r="C737" s="332"/>
      <c r="D737" s="332"/>
      <c r="E737" s="332"/>
      <c r="F737" s="332"/>
      <c r="G737" s="332"/>
      <c r="H737" s="332"/>
      <c r="I737" s="332"/>
      <c r="J737" s="332"/>
      <c r="K737" s="332"/>
      <c r="L737" s="332"/>
      <c r="M737" s="332"/>
      <c r="N737" s="332"/>
      <c r="O737" s="332"/>
      <c r="P737" s="332"/>
      <c r="Q737" s="332"/>
      <c r="R737" s="332"/>
      <c r="S737" s="332"/>
      <c r="T737" s="332"/>
      <c r="U737" s="332"/>
      <c r="V737" s="336"/>
      <c r="W737" s="332"/>
      <c r="X737" s="337"/>
      <c r="Y737" s="332"/>
      <c r="Z737" s="242"/>
      <c r="AA737" s="60"/>
      <c r="AB737" s="243"/>
      <c r="AD737" s="123"/>
      <c r="AE737" s="123"/>
      <c r="AF737" s="123"/>
      <c r="AG737" s="123"/>
      <c r="AH737" s="123"/>
      <c r="AI737" s="123"/>
      <c r="AJ737" s="123"/>
      <c r="AK737" s="123"/>
    </row>
    <row r="738">
      <c r="A738" s="364"/>
      <c r="B738" s="332"/>
      <c r="C738" s="332"/>
      <c r="D738" s="332"/>
      <c r="E738" s="332"/>
      <c r="F738" s="332"/>
      <c r="G738" s="332"/>
      <c r="H738" s="332"/>
      <c r="I738" s="332"/>
      <c r="J738" s="332"/>
      <c r="K738" s="332"/>
      <c r="L738" s="332"/>
      <c r="M738" s="332"/>
      <c r="N738" s="332"/>
      <c r="O738" s="332"/>
      <c r="P738" s="332"/>
      <c r="Q738" s="332"/>
      <c r="R738" s="332"/>
      <c r="S738" s="332"/>
      <c r="T738" s="332"/>
      <c r="U738" s="332"/>
      <c r="V738" s="336"/>
      <c r="W738" s="332"/>
      <c r="X738" s="337"/>
      <c r="Y738" s="332"/>
      <c r="Z738" s="242"/>
      <c r="AA738" s="60"/>
      <c r="AB738" s="243"/>
      <c r="AD738" s="123"/>
      <c r="AE738" s="123"/>
      <c r="AF738" s="123"/>
      <c r="AG738" s="123"/>
      <c r="AH738" s="123"/>
      <c r="AI738" s="123"/>
      <c r="AJ738" s="123"/>
      <c r="AK738" s="123"/>
    </row>
    <row r="739">
      <c r="A739" s="364"/>
      <c r="B739" s="332"/>
      <c r="C739" s="332"/>
      <c r="D739" s="332"/>
      <c r="E739" s="332"/>
      <c r="F739" s="332"/>
      <c r="G739" s="332"/>
      <c r="H739" s="332"/>
      <c r="I739" s="332"/>
      <c r="J739" s="332"/>
      <c r="K739" s="332"/>
      <c r="L739" s="332"/>
      <c r="M739" s="332"/>
      <c r="N739" s="332"/>
      <c r="O739" s="332"/>
      <c r="P739" s="332"/>
      <c r="Q739" s="332"/>
      <c r="R739" s="332"/>
      <c r="S739" s="332"/>
      <c r="T739" s="332"/>
      <c r="U739" s="332"/>
      <c r="V739" s="336"/>
      <c r="W739" s="332"/>
      <c r="X739" s="337"/>
      <c r="Y739" s="332"/>
      <c r="Z739" s="242"/>
      <c r="AA739" s="60"/>
      <c r="AB739" s="243"/>
      <c r="AD739" s="123"/>
      <c r="AE739" s="123"/>
      <c r="AF739" s="123"/>
      <c r="AG739" s="123"/>
      <c r="AH739" s="123"/>
      <c r="AI739" s="123"/>
      <c r="AJ739" s="123"/>
      <c r="AK739" s="123"/>
    </row>
    <row r="740">
      <c r="A740" s="364"/>
      <c r="B740" s="332"/>
      <c r="C740" s="332"/>
      <c r="D740" s="332"/>
      <c r="E740" s="332"/>
      <c r="F740" s="332"/>
      <c r="G740" s="332"/>
      <c r="H740" s="332"/>
      <c r="I740" s="332"/>
      <c r="J740" s="332"/>
      <c r="K740" s="332"/>
      <c r="L740" s="332"/>
      <c r="M740" s="332"/>
      <c r="N740" s="332"/>
      <c r="O740" s="332"/>
      <c r="P740" s="332"/>
      <c r="Q740" s="332"/>
      <c r="R740" s="332"/>
      <c r="S740" s="332"/>
      <c r="T740" s="332"/>
      <c r="U740" s="332"/>
      <c r="V740" s="336"/>
      <c r="W740" s="332"/>
      <c r="X740" s="337"/>
      <c r="Y740" s="332"/>
      <c r="Z740" s="242"/>
      <c r="AA740" s="60"/>
      <c r="AB740" s="243"/>
      <c r="AD740" s="123"/>
      <c r="AE740" s="123"/>
      <c r="AF740" s="123"/>
      <c r="AG740" s="123"/>
      <c r="AH740" s="123"/>
      <c r="AI740" s="123"/>
      <c r="AJ740" s="123"/>
      <c r="AK740" s="123"/>
    </row>
    <row r="741">
      <c r="A741" s="364"/>
      <c r="B741" s="332"/>
      <c r="C741" s="332"/>
      <c r="D741" s="332"/>
      <c r="E741" s="332"/>
      <c r="F741" s="332"/>
      <c r="G741" s="332"/>
      <c r="H741" s="332"/>
      <c r="I741" s="332"/>
      <c r="J741" s="332"/>
      <c r="K741" s="332"/>
      <c r="L741" s="332"/>
      <c r="M741" s="332"/>
      <c r="N741" s="332"/>
      <c r="O741" s="332"/>
      <c r="P741" s="332"/>
      <c r="Q741" s="332"/>
      <c r="R741" s="332"/>
      <c r="S741" s="332"/>
      <c r="T741" s="332"/>
      <c r="U741" s="332"/>
      <c r="V741" s="336"/>
      <c r="W741" s="332"/>
      <c r="X741" s="337"/>
      <c r="Y741" s="332"/>
      <c r="Z741" s="242"/>
      <c r="AA741" s="60"/>
      <c r="AB741" s="243"/>
      <c r="AD741" s="123"/>
      <c r="AE741" s="123"/>
      <c r="AF741" s="123"/>
      <c r="AG741" s="123"/>
      <c r="AH741" s="123"/>
      <c r="AI741" s="123"/>
      <c r="AJ741" s="123"/>
      <c r="AK741" s="123"/>
    </row>
    <row r="742">
      <c r="A742" s="364"/>
      <c r="B742" s="332"/>
      <c r="C742" s="332"/>
      <c r="D742" s="332"/>
      <c r="E742" s="332"/>
      <c r="F742" s="332"/>
      <c r="G742" s="332"/>
      <c r="H742" s="332"/>
      <c r="I742" s="332"/>
      <c r="J742" s="332"/>
      <c r="K742" s="332"/>
      <c r="L742" s="332"/>
      <c r="M742" s="332"/>
      <c r="N742" s="332"/>
      <c r="O742" s="332"/>
      <c r="P742" s="332"/>
      <c r="Q742" s="332"/>
      <c r="R742" s="332"/>
      <c r="S742" s="332"/>
      <c r="T742" s="332"/>
      <c r="U742" s="332"/>
      <c r="V742" s="336"/>
      <c r="W742" s="332"/>
      <c r="X742" s="337"/>
      <c r="Y742" s="332"/>
      <c r="Z742" s="242"/>
      <c r="AA742" s="60"/>
      <c r="AB742" s="243"/>
      <c r="AD742" s="123"/>
      <c r="AE742" s="123"/>
      <c r="AF742" s="123"/>
      <c r="AG742" s="123"/>
      <c r="AH742" s="123"/>
      <c r="AI742" s="123"/>
      <c r="AJ742" s="123"/>
      <c r="AK742" s="123"/>
    </row>
    <row r="743">
      <c r="A743" s="364"/>
      <c r="B743" s="332"/>
      <c r="C743" s="332"/>
      <c r="D743" s="332"/>
      <c r="E743" s="332"/>
      <c r="F743" s="332"/>
      <c r="G743" s="332"/>
      <c r="H743" s="332"/>
      <c r="I743" s="332"/>
      <c r="J743" s="332"/>
      <c r="K743" s="332"/>
      <c r="L743" s="332"/>
      <c r="M743" s="332"/>
      <c r="N743" s="332"/>
      <c r="O743" s="332"/>
      <c r="P743" s="332"/>
      <c r="Q743" s="332"/>
      <c r="R743" s="332"/>
      <c r="S743" s="332"/>
      <c r="T743" s="332"/>
      <c r="U743" s="332"/>
      <c r="V743" s="336"/>
      <c r="W743" s="332"/>
      <c r="X743" s="337"/>
      <c r="Y743" s="332"/>
      <c r="Z743" s="242"/>
      <c r="AA743" s="60"/>
      <c r="AB743" s="243"/>
      <c r="AD743" s="123"/>
      <c r="AE743" s="123"/>
      <c r="AF743" s="123"/>
      <c r="AG743" s="123"/>
      <c r="AH743" s="123"/>
      <c r="AI743" s="123"/>
      <c r="AJ743" s="123"/>
      <c r="AK743" s="123"/>
    </row>
    <row r="744">
      <c r="A744" s="364"/>
      <c r="B744" s="332"/>
      <c r="C744" s="332"/>
      <c r="D744" s="332"/>
      <c r="E744" s="332"/>
      <c r="F744" s="332"/>
      <c r="G744" s="332"/>
      <c r="H744" s="332"/>
      <c r="I744" s="332"/>
      <c r="J744" s="332"/>
      <c r="K744" s="332"/>
      <c r="L744" s="332"/>
      <c r="M744" s="332"/>
      <c r="N744" s="332"/>
      <c r="O744" s="332"/>
      <c r="P744" s="332"/>
      <c r="Q744" s="332"/>
      <c r="R744" s="332"/>
      <c r="S744" s="332"/>
      <c r="T744" s="332"/>
      <c r="U744" s="332"/>
      <c r="V744" s="336"/>
      <c r="W744" s="332"/>
      <c r="X744" s="337"/>
      <c r="Y744" s="332"/>
      <c r="Z744" s="242"/>
      <c r="AA744" s="60"/>
      <c r="AB744" s="243"/>
      <c r="AD744" s="123"/>
      <c r="AE744" s="123"/>
      <c r="AF744" s="123"/>
      <c r="AG744" s="123"/>
      <c r="AH744" s="123"/>
      <c r="AI744" s="123"/>
      <c r="AJ744" s="123"/>
      <c r="AK744" s="123"/>
    </row>
    <row r="745">
      <c r="A745" s="364"/>
      <c r="B745" s="332"/>
      <c r="C745" s="332"/>
      <c r="D745" s="332"/>
      <c r="E745" s="332"/>
      <c r="F745" s="332"/>
      <c r="G745" s="332"/>
      <c r="H745" s="332"/>
      <c r="I745" s="332"/>
      <c r="J745" s="332"/>
      <c r="K745" s="332"/>
      <c r="L745" s="332"/>
      <c r="M745" s="332"/>
      <c r="N745" s="332"/>
      <c r="O745" s="332"/>
      <c r="P745" s="332"/>
      <c r="Q745" s="332"/>
      <c r="R745" s="332"/>
      <c r="S745" s="332"/>
      <c r="T745" s="332"/>
      <c r="U745" s="332"/>
      <c r="V745" s="336"/>
      <c r="W745" s="332"/>
      <c r="X745" s="337"/>
      <c r="Y745" s="332"/>
      <c r="Z745" s="242"/>
      <c r="AA745" s="60"/>
      <c r="AB745" s="243"/>
      <c r="AD745" s="123"/>
      <c r="AE745" s="123"/>
      <c r="AF745" s="123"/>
      <c r="AG745" s="123"/>
      <c r="AH745" s="123"/>
      <c r="AI745" s="123"/>
      <c r="AJ745" s="123"/>
      <c r="AK745" s="123"/>
    </row>
    <row r="746">
      <c r="A746" s="364"/>
      <c r="B746" s="332"/>
      <c r="C746" s="332"/>
      <c r="D746" s="332"/>
      <c r="E746" s="332"/>
      <c r="F746" s="332"/>
      <c r="G746" s="332"/>
      <c r="H746" s="332"/>
      <c r="I746" s="332"/>
      <c r="J746" s="332"/>
      <c r="K746" s="332"/>
      <c r="L746" s="332"/>
      <c r="M746" s="332"/>
      <c r="N746" s="332"/>
      <c r="O746" s="332"/>
      <c r="P746" s="332"/>
      <c r="Q746" s="332"/>
      <c r="R746" s="332"/>
      <c r="S746" s="332"/>
      <c r="T746" s="332"/>
      <c r="U746" s="332"/>
      <c r="V746" s="336"/>
      <c r="W746" s="332"/>
      <c r="X746" s="337"/>
      <c r="Y746" s="332"/>
      <c r="Z746" s="242"/>
      <c r="AA746" s="60"/>
      <c r="AB746" s="243"/>
      <c r="AD746" s="123"/>
      <c r="AE746" s="123"/>
      <c r="AF746" s="123"/>
      <c r="AG746" s="123"/>
      <c r="AH746" s="123"/>
      <c r="AI746" s="123"/>
      <c r="AJ746" s="123"/>
      <c r="AK746" s="123"/>
    </row>
    <row r="747">
      <c r="A747" s="364"/>
      <c r="B747" s="332"/>
      <c r="C747" s="332"/>
      <c r="D747" s="332"/>
      <c r="E747" s="332"/>
      <c r="F747" s="332"/>
      <c r="G747" s="332"/>
      <c r="H747" s="332"/>
      <c r="I747" s="332"/>
      <c r="J747" s="332"/>
      <c r="K747" s="332"/>
      <c r="L747" s="332"/>
      <c r="M747" s="332"/>
      <c r="N747" s="332"/>
      <c r="O747" s="332"/>
      <c r="P747" s="332"/>
      <c r="Q747" s="332"/>
      <c r="R747" s="332"/>
      <c r="S747" s="332"/>
      <c r="T747" s="332"/>
      <c r="U747" s="332"/>
      <c r="V747" s="336"/>
      <c r="W747" s="332"/>
      <c r="X747" s="337"/>
      <c r="Y747" s="332"/>
      <c r="Z747" s="242"/>
      <c r="AA747" s="60"/>
      <c r="AB747" s="243"/>
      <c r="AD747" s="123"/>
      <c r="AE747" s="123"/>
      <c r="AF747" s="123"/>
      <c r="AG747" s="123"/>
      <c r="AH747" s="123"/>
      <c r="AI747" s="123"/>
      <c r="AJ747" s="123"/>
      <c r="AK747" s="123"/>
    </row>
    <row r="748">
      <c r="A748" s="364"/>
      <c r="B748" s="332"/>
      <c r="C748" s="332"/>
      <c r="D748" s="332"/>
      <c r="E748" s="332"/>
      <c r="F748" s="332"/>
      <c r="G748" s="332"/>
      <c r="H748" s="332"/>
      <c r="I748" s="332"/>
      <c r="J748" s="332"/>
      <c r="K748" s="332"/>
      <c r="L748" s="332"/>
      <c r="M748" s="332"/>
      <c r="N748" s="332"/>
      <c r="O748" s="332"/>
      <c r="P748" s="332"/>
      <c r="Q748" s="332"/>
      <c r="R748" s="332"/>
      <c r="S748" s="332"/>
      <c r="T748" s="332"/>
      <c r="U748" s="332"/>
      <c r="V748" s="336"/>
      <c r="W748" s="332"/>
      <c r="X748" s="337"/>
      <c r="Y748" s="332"/>
      <c r="Z748" s="242"/>
      <c r="AA748" s="60"/>
      <c r="AB748" s="243"/>
      <c r="AD748" s="123"/>
      <c r="AE748" s="123"/>
      <c r="AF748" s="123"/>
      <c r="AG748" s="123"/>
      <c r="AH748" s="123"/>
      <c r="AI748" s="123"/>
      <c r="AJ748" s="123"/>
      <c r="AK748" s="123"/>
    </row>
    <row r="749">
      <c r="A749" s="364"/>
      <c r="B749" s="332"/>
      <c r="C749" s="332"/>
      <c r="D749" s="332"/>
      <c r="E749" s="332"/>
      <c r="F749" s="332"/>
      <c r="G749" s="332"/>
      <c r="H749" s="332"/>
      <c r="I749" s="332"/>
      <c r="J749" s="332"/>
      <c r="K749" s="332"/>
      <c r="L749" s="332"/>
      <c r="M749" s="332"/>
      <c r="N749" s="332"/>
      <c r="O749" s="332"/>
      <c r="P749" s="332"/>
      <c r="Q749" s="332"/>
      <c r="R749" s="332"/>
      <c r="S749" s="332"/>
      <c r="T749" s="332"/>
      <c r="U749" s="332"/>
      <c r="V749" s="336"/>
      <c r="W749" s="332"/>
      <c r="X749" s="337"/>
      <c r="Y749" s="332"/>
      <c r="Z749" s="242"/>
      <c r="AA749" s="60"/>
      <c r="AB749" s="243"/>
      <c r="AD749" s="123"/>
      <c r="AE749" s="123"/>
      <c r="AF749" s="123"/>
      <c r="AG749" s="123"/>
      <c r="AH749" s="123"/>
      <c r="AI749" s="123"/>
      <c r="AJ749" s="123"/>
      <c r="AK749" s="123"/>
    </row>
    <row r="750">
      <c r="A750" s="364"/>
      <c r="B750" s="332"/>
      <c r="C750" s="332"/>
      <c r="D750" s="332"/>
      <c r="E750" s="332"/>
      <c r="F750" s="332"/>
      <c r="G750" s="332"/>
      <c r="H750" s="332"/>
      <c r="I750" s="332"/>
      <c r="J750" s="332"/>
      <c r="K750" s="332"/>
      <c r="L750" s="332"/>
      <c r="M750" s="332"/>
      <c r="N750" s="332"/>
      <c r="O750" s="332"/>
      <c r="P750" s="332"/>
      <c r="Q750" s="332"/>
      <c r="R750" s="332"/>
      <c r="S750" s="332"/>
      <c r="T750" s="332"/>
      <c r="U750" s="332"/>
      <c r="V750" s="336"/>
      <c r="W750" s="332"/>
      <c r="X750" s="337"/>
      <c r="Y750" s="332"/>
      <c r="Z750" s="242"/>
      <c r="AA750" s="60"/>
      <c r="AB750" s="243"/>
      <c r="AD750" s="123"/>
      <c r="AE750" s="123"/>
      <c r="AF750" s="123"/>
      <c r="AG750" s="123"/>
      <c r="AH750" s="123"/>
      <c r="AI750" s="123"/>
      <c r="AJ750" s="123"/>
      <c r="AK750" s="123"/>
    </row>
    <row r="751">
      <c r="A751" s="364"/>
      <c r="B751" s="332"/>
      <c r="C751" s="332"/>
      <c r="D751" s="332"/>
      <c r="E751" s="332"/>
      <c r="F751" s="332"/>
      <c r="G751" s="332"/>
      <c r="H751" s="332"/>
      <c r="I751" s="332"/>
      <c r="J751" s="332"/>
      <c r="K751" s="332"/>
      <c r="L751" s="332"/>
      <c r="M751" s="332"/>
      <c r="N751" s="332"/>
      <c r="O751" s="332"/>
      <c r="P751" s="332"/>
      <c r="Q751" s="332"/>
      <c r="R751" s="332"/>
      <c r="S751" s="332"/>
      <c r="T751" s="332"/>
      <c r="U751" s="332"/>
      <c r="V751" s="336"/>
      <c r="W751" s="332"/>
      <c r="X751" s="337"/>
      <c r="Y751" s="332"/>
      <c r="Z751" s="242"/>
      <c r="AA751" s="60"/>
      <c r="AB751" s="243"/>
      <c r="AD751" s="123"/>
      <c r="AE751" s="123"/>
      <c r="AF751" s="123"/>
      <c r="AG751" s="123"/>
      <c r="AH751" s="123"/>
      <c r="AI751" s="123"/>
      <c r="AJ751" s="123"/>
      <c r="AK751" s="123"/>
    </row>
    <row r="752">
      <c r="A752" s="364"/>
      <c r="B752" s="332"/>
      <c r="C752" s="332"/>
      <c r="D752" s="332"/>
      <c r="E752" s="332"/>
      <c r="F752" s="332"/>
      <c r="G752" s="332"/>
      <c r="H752" s="332"/>
      <c r="I752" s="332"/>
      <c r="J752" s="332"/>
      <c r="K752" s="332"/>
      <c r="L752" s="332"/>
      <c r="M752" s="332"/>
      <c r="N752" s="332"/>
      <c r="O752" s="332"/>
      <c r="P752" s="332"/>
      <c r="Q752" s="332"/>
      <c r="R752" s="332"/>
      <c r="S752" s="332"/>
      <c r="T752" s="332"/>
      <c r="U752" s="332"/>
      <c r="V752" s="336"/>
      <c r="W752" s="332"/>
      <c r="X752" s="337"/>
      <c r="Y752" s="332"/>
      <c r="Z752" s="242"/>
      <c r="AA752" s="60"/>
      <c r="AB752" s="243"/>
      <c r="AD752" s="123"/>
      <c r="AE752" s="123"/>
      <c r="AF752" s="123"/>
      <c r="AG752" s="123"/>
      <c r="AH752" s="123"/>
      <c r="AI752" s="123"/>
      <c r="AJ752" s="123"/>
      <c r="AK752" s="123"/>
    </row>
    <row r="753">
      <c r="A753" s="364"/>
      <c r="B753" s="332"/>
      <c r="C753" s="332"/>
      <c r="D753" s="332"/>
      <c r="E753" s="332"/>
      <c r="F753" s="332"/>
      <c r="G753" s="332"/>
      <c r="H753" s="332"/>
      <c r="I753" s="332"/>
      <c r="J753" s="332"/>
      <c r="K753" s="332"/>
      <c r="L753" s="332"/>
      <c r="M753" s="332"/>
      <c r="N753" s="332"/>
      <c r="O753" s="332"/>
      <c r="P753" s="332"/>
      <c r="Q753" s="332"/>
      <c r="R753" s="332"/>
      <c r="S753" s="332"/>
      <c r="T753" s="332"/>
      <c r="U753" s="332"/>
      <c r="V753" s="336"/>
      <c r="W753" s="332"/>
      <c r="X753" s="337"/>
      <c r="Y753" s="332"/>
      <c r="Z753" s="242"/>
      <c r="AA753" s="60"/>
      <c r="AB753" s="243"/>
      <c r="AD753" s="123"/>
      <c r="AE753" s="123"/>
      <c r="AF753" s="123"/>
      <c r="AG753" s="123"/>
      <c r="AH753" s="123"/>
      <c r="AI753" s="123"/>
      <c r="AJ753" s="123"/>
      <c r="AK753" s="123"/>
    </row>
    <row r="754">
      <c r="A754" s="364"/>
      <c r="B754" s="332"/>
      <c r="C754" s="332"/>
      <c r="D754" s="332"/>
      <c r="E754" s="332"/>
      <c r="F754" s="332"/>
      <c r="G754" s="332"/>
      <c r="H754" s="332"/>
      <c r="I754" s="332"/>
      <c r="J754" s="332"/>
      <c r="K754" s="332"/>
      <c r="L754" s="332"/>
      <c r="M754" s="332"/>
      <c r="N754" s="332"/>
      <c r="O754" s="332"/>
      <c r="P754" s="332"/>
      <c r="Q754" s="332"/>
      <c r="R754" s="332"/>
      <c r="S754" s="332"/>
      <c r="T754" s="332"/>
      <c r="U754" s="332"/>
      <c r="V754" s="336"/>
      <c r="W754" s="332"/>
      <c r="X754" s="337"/>
      <c r="Y754" s="332"/>
      <c r="Z754" s="242"/>
      <c r="AA754" s="60"/>
      <c r="AB754" s="243"/>
      <c r="AD754" s="123"/>
      <c r="AE754" s="123"/>
      <c r="AF754" s="123"/>
      <c r="AG754" s="123"/>
      <c r="AH754" s="123"/>
      <c r="AI754" s="123"/>
      <c r="AJ754" s="123"/>
      <c r="AK754" s="123"/>
    </row>
    <row r="755">
      <c r="A755" s="364"/>
      <c r="B755" s="332"/>
      <c r="C755" s="332"/>
      <c r="D755" s="332"/>
      <c r="E755" s="332"/>
      <c r="F755" s="332"/>
      <c r="G755" s="332"/>
      <c r="H755" s="332"/>
      <c r="I755" s="332"/>
      <c r="J755" s="332"/>
      <c r="K755" s="332"/>
      <c r="L755" s="332"/>
      <c r="M755" s="332"/>
      <c r="N755" s="332"/>
      <c r="O755" s="332"/>
      <c r="P755" s="332"/>
      <c r="Q755" s="332"/>
      <c r="R755" s="332"/>
      <c r="S755" s="332"/>
      <c r="T755" s="332"/>
      <c r="U755" s="332"/>
      <c r="V755" s="336"/>
      <c r="W755" s="332"/>
      <c r="X755" s="337"/>
      <c r="Y755" s="332"/>
      <c r="Z755" s="242"/>
      <c r="AA755" s="60"/>
      <c r="AB755" s="243"/>
      <c r="AD755" s="123"/>
      <c r="AE755" s="123"/>
      <c r="AF755" s="123"/>
      <c r="AG755" s="123"/>
      <c r="AH755" s="123"/>
      <c r="AI755" s="123"/>
      <c r="AJ755" s="123"/>
      <c r="AK755" s="123"/>
    </row>
    <row r="756">
      <c r="A756" s="364"/>
      <c r="B756" s="332"/>
      <c r="C756" s="332"/>
      <c r="D756" s="332"/>
      <c r="E756" s="332"/>
      <c r="F756" s="332"/>
      <c r="G756" s="332"/>
      <c r="H756" s="332"/>
      <c r="I756" s="332"/>
      <c r="J756" s="332"/>
      <c r="K756" s="332"/>
      <c r="L756" s="332"/>
      <c r="M756" s="332"/>
      <c r="N756" s="332"/>
      <c r="O756" s="332"/>
      <c r="P756" s="332"/>
      <c r="Q756" s="332"/>
      <c r="R756" s="332"/>
      <c r="S756" s="332"/>
      <c r="T756" s="332"/>
      <c r="U756" s="332"/>
      <c r="V756" s="336"/>
      <c r="W756" s="332"/>
      <c r="X756" s="337"/>
      <c r="Y756" s="332"/>
      <c r="Z756" s="242"/>
      <c r="AA756" s="60"/>
      <c r="AB756" s="243"/>
      <c r="AD756" s="123"/>
      <c r="AE756" s="123"/>
      <c r="AF756" s="123"/>
      <c r="AG756" s="123"/>
      <c r="AH756" s="123"/>
      <c r="AI756" s="123"/>
      <c r="AJ756" s="123"/>
      <c r="AK756" s="123"/>
    </row>
    <row r="757">
      <c r="A757" s="364"/>
      <c r="B757" s="332"/>
      <c r="C757" s="332"/>
      <c r="D757" s="332"/>
      <c r="E757" s="332"/>
      <c r="F757" s="332"/>
      <c r="G757" s="332"/>
      <c r="H757" s="332"/>
      <c r="I757" s="332"/>
      <c r="J757" s="332"/>
      <c r="K757" s="332"/>
      <c r="L757" s="332"/>
      <c r="M757" s="332"/>
      <c r="N757" s="332"/>
      <c r="O757" s="332"/>
      <c r="P757" s="332"/>
      <c r="Q757" s="332"/>
      <c r="R757" s="332"/>
      <c r="S757" s="332"/>
      <c r="T757" s="332"/>
      <c r="U757" s="332"/>
      <c r="V757" s="336"/>
      <c r="W757" s="332"/>
      <c r="X757" s="337"/>
      <c r="Y757" s="332"/>
      <c r="Z757" s="242"/>
      <c r="AA757" s="60"/>
      <c r="AB757" s="243"/>
      <c r="AD757" s="123"/>
      <c r="AE757" s="123"/>
      <c r="AF757" s="123"/>
      <c r="AG757" s="123"/>
      <c r="AH757" s="123"/>
      <c r="AI757" s="123"/>
      <c r="AJ757" s="123"/>
      <c r="AK757" s="123"/>
    </row>
    <row r="758">
      <c r="A758" s="364"/>
      <c r="B758" s="332"/>
      <c r="C758" s="332"/>
      <c r="D758" s="332"/>
      <c r="E758" s="332"/>
      <c r="F758" s="332"/>
      <c r="G758" s="332"/>
      <c r="H758" s="332"/>
      <c r="I758" s="332"/>
      <c r="J758" s="332"/>
      <c r="K758" s="332"/>
      <c r="L758" s="332"/>
      <c r="M758" s="332"/>
      <c r="N758" s="332"/>
      <c r="O758" s="332"/>
      <c r="P758" s="332"/>
      <c r="Q758" s="332"/>
      <c r="R758" s="332"/>
      <c r="S758" s="332"/>
      <c r="T758" s="332"/>
      <c r="U758" s="332"/>
      <c r="V758" s="336"/>
      <c r="W758" s="332"/>
      <c r="X758" s="337"/>
      <c r="Y758" s="332"/>
      <c r="Z758" s="242"/>
      <c r="AA758" s="60"/>
      <c r="AB758" s="243"/>
      <c r="AD758" s="123"/>
      <c r="AE758" s="123"/>
      <c r="AF758" s="123"/>
      <c r="AG758" s="123"/>
      <c r="AH758" s="123"/>
      <c r="AI758" s="123"/>
      <c r="AJ758" s="123"/>
      <c r="AK758" s="123"/>
    </row>
    <row r="759">
      <c r="A759" s="364"/>
      <c r="B759" s="332"/>
      <c r="C759" s="332"/>
      <c r="D759" s="332"/>
      <c r="E759" s="332"/>
      <c r="F759" s="332"/>
      <c r="G759" s="332"/>
      <c r="H759" s="332"/>
      <c r="I759" s="332"/>
      <c r="J759" s="332"/>
      <c r="K759" s="332"/>
      <c r="L759" s="332"/>
      <c r="M759" s="332"/>
      <c r="N759" s="332"/>
      <c r="O759" s="332"/>
      <c r="P759" s="332"/>
      <c r="Q759" s="332"/>
      <c r="R759" s="332"/>
      <c r="S759" s="332"/>
      <c r="T759" s="332"/>
      <c r="U759" s="332"/>
      <c r="V759" s="336"/>
      <c r="W759" s="332"/>
      <c r="X759" s="337"/>
      <c r="Y759" s="332"/>
      <c r="Z759" s="242"/>
      <c r="AA759" s="60"/>
      <c r="AB759" s="243"/>
      <c r="AD759" s="123"/>
      <c r="AE759" s="123"/>
      <c r="AF759" s="123"/>
      <c r="AG759" s="123"/>
      <c r="AH759" s="123"/>
      <c r="AI759" s="123"/>
      <c r="AJ759" s="123"/>
      <c r="AK759" s="123"/>
    </row>
    <row r="760">
      <c r="A760" s="364"/>
      <c r="B760" s="332"/>
      <c r="C760" s="332"/>
      <c r="D760" s="332"/>
      <c r="E760" s="332"/>
      <c r="F760" s="332"/>
      <c r="G760" s="332"/>
      <c r="H760" s="332"/>
      <c r="I760" s="332"/>
      <c r="J760" s="332"/>
      <c r="K760" s="332"/>
      <c r="L760" s="332"/>
      <c r="M760" s="332"/>
      <c r="N760" s="332"/>
      <c r="O760" s="332"/>
      <c r="P760" s="332"/>
      <c r="Q760" s="332"/>
      <c r="R760" s="332"/>
      <c r="S760" s="332"/>
      <c r="T760" s="332"/>
      <c r="U760" s="332"/>
      <c r="V760" s="336"/>
      <c r="W760" s="332"/>
      <c r="X760" s="337"/>
      <c r="Y760" s="332"/>
      <c r="Z760" s="242"/>
      <c r="AA760" s="60"/>
      <c r="AB760" s="243"/>
      <c r="AD760" s="123"/>
      <c r="AE760" s="123"/>
      <c r="AF760" s="123"/>
      <c r="AG760" s="123"/>
      <c r="AH760" s="123"/>
      <c r="AI760" s="123"/>
      <c r="AJ760" s="123"/>
      <c r="AK760" s="123"/>
    </row>
    <row r="761">
      <c r="A761" s="364"/>
      <c r="B761" s="332"/>
      <c r="C761" s="332"/>
      <c r="D761" s="332"/>
      <c r="E761" s="332"/>
      <c r="F761" s="332"/>
      <c r="G761" s="332"/>
      <c r="H761" s="332"/>
      <c r="I761" s="332"/>
      <c r="J761" s="332"/>
      <c r="K761" s="332"/>
      <c r="L761" s="332"/>
      <c r="M761" s="332"/>
      <c r="N761" s="332"/>
      <c r="O761" s="332"/>
      <c r="P761" s="332"/>
      <c r="Q761" s="332"/>
      <c r="R761" s="332"/>
      <c r="S761" s="332"/>
      <c r="T761" s="332"/>
      <c r="U761" s="332"/>
      <c r="V761" s="336"/>
      <c r="W761" s="332"/>
      <c r="X761" s="337"/>
      <c r="Y761" s="332"/>
      <c r="Z761" s="242"/>
      <c r="AA761" s="60"/>
      <c r="AB761" s="243"/>
      <c r="AD761" s="123"/>
      <c r="AE761" s="123"/>
      <c r="AF761" s="123"/>
      <c r="AG761" s="123"/>
      <c r="AH761" s="123"/>
      <c r="AI761" s="123"/>
      <c r="AJ761" s="123"/>
      <c r="AK761" s="123"/>
    </row>
    <row r="762">
      <c r="A762" s="364"/>
      <c r="B762" s="332"/>
      <c r="C762" s="332"/>
      <c r="D762" s="332"/>
      <c r="E762" s="332"/>
      <c r="F762" s="332"/>
      <c r="G762" s="332"/>
      <c r="H762" s="332"/>
      <c r="I762" s="332"/>
      <c r="J762" s="332"/>
      <c r="K762" s="332"/>
      <c r="L762" s="332"/>
      <c r="M762" s="332"/>
      <c r="N762" s="332"/>
      <c r="O762" s="332"/>
      <c r="P762" s="332"/>
      <c r="Q762" s="332"/>
      <c r="R762" s="332"/>
      <c r="S762" s="332"/>
      <c r="T762" s="332"/>
      <c r="U762" s="332"/>
      <c r="V762" s="336"/>
      <c r="W762" s="332"/>
      <c r="X762" s="337"/>
      <c r="Y762" s="332"/>
      <c r="Z762" s="242"/>
      <c r="AA762" s="60"/>
      <c r="AB762" s="243"/>
      <c r="AD762" s="123"/>
      <c r="AE762" s="123"/>
      <c r="AF762" s="123"/>
      <c r="AG762" s="123"/>
      <c r="AH762" s="123"/>
      <c r="AI762" s="123"/>
      <c r="AJ762" s="123"/>
      <c r="AK762" s="123"/>
    </row>
    <row r="763">
      <c r="A763" s="364"/>
      <c r="B763" s="332"/>
      <c r="C763" s="332"/>
      <c r="D763" s="332"/>
      <c r="E763" s="332"/>
      <c r="F763" s="332"/>
      <c r="G763" s="332"/>
      <c r="H763" s="332"/>
      <c r="I763" s="332"/>
      <c r="J763" s="332"/>
      <c r="K763" s="332"/>
      <c r="L763" s="332"/>
      <c r="M763" s="332"/>
      <c r="N763" s="332"/>
      <c r="O763" s="332"/>
      <c r="P763" s="332"/>
      <c r="Q763" s="332"/>
      <c r="R763" s="332"/>
      <c r="S763" s="332"/>
      <c r="T763" s="332"/>
      <c r="U763" s="332"/>
      <c r="V763" s="336"/>
      <c r="W763" s="332"/>
      <c r="X763" s="337"/>
      <c r="Y763" s="332"/>
      <c r="Z763" s="242"/>
      <c r="AA763" s="60"/>
      <c r="AB763" s="243"/>
      <c r="AD763" s="123"/>
      <c r="AE763" s="123"/>
      <c r="AF763" s="123"/>
      <c r="AG763" s="123"/>
      <c r="AH763" s="123"/>
      <c r="AI763" s="123"/>
      <c r="AJ763" s="123"/>
      <c r="AK763" s="123"/>
    </row>
    <row r="764">
      <c r="A764" s="364"/>
      <c r="B764" s="332"/>
      <c r="C764" s="332"/>
      <c r="D764" s="332"/>
      <c r="E764" s="332"/>
      <c r="F764" s="332"/>
      <c r="G764" s="332"/>
      <c r="H764" s="332"/>
      <c r="I764" s="332"/>
      <c r="J764" s="332"/>
      <c r="K764" s="332"/>
      <c r="L764" s="332"/>
      <c r="M764" s="332"/>
      <c r="N764" s="332"/>
      <c r="O764" s="332"/>
      <c r="P764" s="332"/>
      <c r="Q764" s="332"/>
      <c r="R764" s="332"/>
      <c r="S764" s="332"/>
      <c r="T764" s="332"/>
      <c r="U764" s="332"/>
      <c r="V764" s="336"/>
      <c r="W764" s="332"/>
      <c r="X764" s="337"/>
      <c r="Y764" s="332"/>
      <c r="Z764" s="242"/>
      <c r="AA764" s="60"/>
      <c r="AB764" s="243"/>
      <c r="AD764" s="123"/>
      <c r="AE764" s="123"/>
      <c r="AF764" s="123"/>
      <c r="AG764" s="123"/>
      <c r="AH764" s="123"/>
      <c r="AI764" s="123"/>
      <c r="AJ764" s="123"/>
      <c r="AK764" s="123"/>
    </row>
    <row r="765">
      <c r="A765" s="364"/>
      <c r="B765" s="332"/>
      <c r="C765" s="332"/>
      <c r="D765" s="332"/>
      <c r="E765" s="332"/>
      <c r="F765" s="332"/>
      <c r="G765" s="332"/>
      <c r="H765" s="332"/>
      <c r="I765" s="332"/>
      <c r="J765" s="332"/>
      <c r="K765" s="332"/>
      <c r="L765" s="332"/>
      <c r="M765" s="332"/>
      <c r="N765" s="332"/>
      <c r="O765" s="332"/>
      <c r="P765" s="332"/>
      <c r="Q765" s="332"/>
      <c r="R765" s="332"/>
      <c r="S765" s="332"/>
      <c r="T765" s="332"/>
      <c r="U765" s="332"/>
      <c r="V765" s="336"/>
      <c r="W765" s="332"/>
      <c r="X765" s="337"/>
      <c r="Y765" s="332"/>
      <c r="Z765" s="242"/>
      <c r="AA765" s="60"/>
      <c r="AB765" s="243"/>
      <c r="AD765" s="123"/>
      <c r="AE765" s="123"/>
      <c r="AF765" s="123"/>
      <c r="AG765" s="123"/>
      <c r="AH765" s="123"/>
      <c r="AI765" s="123"/>
      <c r="AJ765" s="123"/>
      <c r="AK765" s="123"/>
    </row>
    <row r="766">
      <c r="A766" s="364"/>
      <c r="B766" s="332"/>
      <c r="C766" s="332"/>
      <c r="D766" s="332"/>
      <c r="E766" s="332"/>
      <c r="F766" s="332"/>
      <c r="G766" s="332"/>
      <c r="H766" s="332"/>
      <c r="I766" s="332"/>
      <c r="J766" s="332"/>
      <c r="K766" s="332"/>
      <c r="L766" s="332"/>
      <c r="M766" s="332"/>
      <c r="N766" s="332"/>
      <c r="O766" s="332"/>
      <c r="P766" s="332"/>
      <c r="Q766" s="332"/>
      <c r="R766" s="332"/>
      <c r="S766" s="332"/>
      <c r="T766" s="332"/>
      <c r="U766" s="332"/>
      <c r="V766" s="336"/>
      <c r="W766" s="332"/>
      <c r="X766" s="337"/>
      <c r="Y766" s="332"/>
      <c r="Z766" s="242"/>
      <c r="AA766" s="60"/>
      <c r="AB766" s="243"/>
      <c r="AD766" s="123"/>
      <c r="AE766" s="123"/>
      <c r="AF766" s="123"/>
      <c r="AG766" s="123"/>
      <c r="AH766" s="123"/>
      <c r="AI766" s="123"/>
      <c r="AJ766" s="123"/>
      <c r="AK766" s="123"/>
    </row>
    <row r="767">
      <c r="A767" s="364"/>
      <c r="B767" s="332"/>
      <c r="C767" s="332"/>
      <c r="D767" s="332"/>
      <c r="E767" s="332"/>
      <c r="F767" s="332"/>
      <c r="G767" s="332"/>
      <c r="H767" s="332"/>
      <c r="I767" s="332"/>
      <c r="J767" s="332"/>
      <c r="K767" s="332"/>
      <c r="L767" s="332"/>
      <c r="M767" s="332"/>
      <c r="N767" s="332"/>
      <c r="O767" s="332"/>
      <c r="P767" s="332"/>
      <c r="Q767" s="332"/>
      <c r="R767" s="332"/>
      <c r="S767" s="332"/>
      <c r="T767" s="332"/>
      <c r="U767" s="332"/>
      <c r="V767" s="336"/>
      <c r="W767" s="332"/>
      <c r="X767" s="337"/>
      <c r="Y767" s="332"/>
      <c r="Z767" s="242"/>
      <c r="AA767" s="60"/>
      <c r="AB767" s="243"/>
      <c r="AD767" s="123"/>
      <c r="AE767" s="123"/>
      <c r="AF767" s="123"/>
      <c r="AG767" s="123"/>
      <c r="AH767" s="123"/>
      <c r="AI767" s="123"/>
      <c r="AJ767" s="123"/>
      <c r="AK767" s="123"/>
    </row>
    <row r="768">
      <c r="A768" s="364"/>
      <c r="B768" s="332"/>
      <c r="C768" s="332"/>
      <c r="D768" s="332"/>
      <c r="E768" s="332"/>
      <c r="F768" s="332"/>
      <c r="G768" s="332"/>
      <c r="H768" s="332"/>
      <c r="I768" s="332"/>
      <c r="J768" s="332"/>
      <c r="K768" s="332"/>
      <c r="L768" s="332"/>
      <c r="M768" s="332"/>
      <c r="N768" s="332"/>
      <c r="O768" s="332"/>
      <c r="P768" s="332"/>
      <c r="Q768" s="332"/>
      <c r="R768" s="332"/>
      <c r="S768" s="332"/>
      <c r="T768" s="332"/>
      <c r="U768" s="332"/>
      <c r="V768" s="336"/>
      <c r="W768" s="332"/>
      <c r="X768" s="337"/>
      <c r="Y768" s="332"/>
      <c r="Z768" s="242"/>
      <c r="AA768" s="60"/>
      <c r="AB768" s="243"/>
      <c r="AD768" s="123"/>
      <c r="AE768" s="123"/>
      <c r="AF768" s="123"/>
      <c r="AG768" s="123"/>
      <c r="AH768" s="123"/>
      <c r="AI768" s="123"/>
      <c r="AJ768" s="123"/>
      <c r="AK768" s="123"/>
    </row>
    <row r="769">
      <c r="A769" s="364"/>
      <c r="B769" s="332"/>
      <c r="C769" s="332"/>
      <c r="D769" s="332"/>
      <c r="E769" s="332"/>
      <c r="F769" s="332"/>
      <c r="G769" s="332"/>
      <c r="H769" s="332"/>
      <c r="I769" s="332"/>
      <c r="J769" s="332"/>
      <c r="K769" s="332"/>
      <c r="L769" s="332"/>
      <c r="M769" s="332"/>
      <c r="N769" s="332"/>
      <c r="O769" s="332"/>
      <c r="P769" s="332"/>
      <c r="Q769" s="332"/>
      <c r="R769" s="332"/>
      <c r="S769" s="332"/>
      <c r="T769" s="332"/>
      <c r="U769" s="332"/>
      <c r="V769" s="336"/>
      <c r="W769" s="332"/>
      <c r="X769" s="337"/>
      <c r="Y769" s="332"/>
      <c r="Z769" s="242"/>
      <c r="AA769" s="60"/>
      <c r="AB769" s="243"/>
      <c r="AD769" s="123"/>
      <c r="AE769" s="123"/>
      <c r="AF769" s="123"/>
      <c r="AG769" s="123"/>
      <c r="AH769" s="123"/>
      <c r="AI769" s="123"/>
      <c r="AJ769" s="123"/>
      <c r="AK769" s="123"/>
    </row>
    <row r="770">
      <c r="A770" s="364"/>
      <c r="B770" s="332"/>
      <c r="C770" s="332"/>
      <c r="D770" s="332"/>
      <c r="E770" s="332"/>
      <c r="F770" s="332"/>
      <c r="G770" s="332"/>
      <c r="H770" s="332"/>
      <c r="I770" s="332"/>
      <c r="J770" s="332"/>
      <c r="K770" s="332"/>
      <c r="L770" s="332"/>
      <c r="M770" s="332"/>
      <c r="N770" s="332"/>
      <c r="O770" s="332"/>
      <c r="P770" s="332"/>
      <c r="Q770" s="332"/>
      <c r="R770" s="332"/>
      <c r="S770" s="332"/>
      <c r="T770" s="332"/>
      <c r="U770" s="332"/>
      <c r="V770" s="336"/>
      <c r="W770" s="332"/>
      <c r="X770" s="337"/>
      <c r="Y770" s="332"/>
      <c r="Z770" s="242"/>
      <c r="AA770" s="60"/>
      <c r="AB770" s="243"/>
      <c r="AD770" s="123"/>
      <c r="AE770" s="123"/>
      <c r="AF770" s="123"/>
      <c r="AG770" s="123"/>
      <c r="AH770" s="123"/>
      <c r="AI770" s="123"/>
      <c r="AJ770" s="123"/>
      <c r="AK770" s="123"/>
    </row>
    <row r="771">
      <c r="A771" s="364"/>
      <c r="B771" s="332"/>
      <c r="C771" s="332"/>
      <c r="D771" s="332"/>
      <c r="E771" s="332"/>
      <c r="F771" s="332"/>
      <c r="G771" s="332"/>
      <c r="H771" s="332"/>
      <c r="I771" s="332"/>
      <c r="J771" s="332"/>
      <c r="K771" s="332"/>
      <c r="L771" s="332"/>
      <c r="M771" s="332"/>
      <c r="N771" s="332"/>
      <c r="O771" s="332"/>
      <c r="P771" s="332"/>
      <c r="Q771" s="332"/>
      <c r="R771" s="332"/>
      <c r="S771" s="332"/>
      <c r="T771" s="332"/>
      <c r="U771" s="332"/>
      <c r="V771" s="336"/>
      <c r="W771" s="332"/>
      <c r="X771" s="337"/>
      <c r="Y771" s="332"/>
      <c r="Z771" s="242"/>
      <c r="AA771" s="60"/>
      <c r="AB771" s="243"/>
      <c r="AD771" s="123"/>
      <c r="AE771" s="123"/>
      <c r="AF771" s="123"/>
      <c r="AG771" s="123"/>
      <c r="AH771" s="123"/>
      <c r="AI771" s="123"/>
      <c r="AJ771" s="123"/>
      <c r="AK771" s="123"/>
    </row>
    <row r="772">
      <c r="A772" s="364"/>
      <c r="B772" s="332"/>
      <c r="C772" s="332"/>
      <c r="D772" s="332"/>
      <c r="E772" s="332"/>
      <c r="F772" s="332"/>
      <c r="G772" s="332"/>
      <c r="H772" s="332"/>
      <c r="I772" s="332"/>
      <c r="J772" s="332"/>
      <c r="K772" s="332"/>
      <c r="L772" s="332"/>
      <c r="M772" s="332"/>
      <c r="N772" s="332"/>
      <c r="O772" s="332"/>
      <c r="P772" s="332"/>
      <c r="Q772" s="332"/>
      <c r="R772" s="332"/>
      <c r="S772" s="332"/>
      <c r="T772" s="332"/>
      <c r="U772" s="332"/>
      <c r="V772" s="336"/>
      <c r="W772" s="332"/>
      <c r="X772" s="337"/>
      <c r="Y772" s="332"/>
      <c r="Z772" s="242"/>
      <c r="AA772" s="60"/>
      <c r="AB772" s="243"/>
      <c r="AD772" s="123"/>
      <c r="AE772" s="123"/>
      <c r="AF772" s="123"/>
      <c r="AG772" s="123"/>
      <c r="AH772" s="123"/>
      <c r="AI772" s="123"/>
      <c r="AJ772" s="123"/>
      <c r="AK772" s="123"/>
    </row>
    <row r="773">
      <c r="A773" s="364"/>
      <c r="B773" s="332"/>
      <c r="C773" s="332"/>
      <c r="D773" s="332"/>
      <c r="E773" s="332"/>
      <c r="F773" s="332"/>
      <c r="G773" s="332"/>
      <c r="H773" s="332"/>
      <c r="I773" s="332"/>
      <c r="J773" s="332"/>
      <c r="K773" s="332"/>
      <c r="L773" s="332"/>
      <c r="M773" s="332"/>
      <c r="N773" s="332"/>
      <c r="O773" s="332"/>
      <c r="P773" s="332"/>
      <c r="Q773" s="332"/>
      <c r="R773" s="332"/>
      <c r="S773" s="332"/>
      <c r="T773" s="332"/>
      <c r="U773" s="332"/>
      <c r="V773" s="336"/>
      <c r="W773" s="332"/>
      <c r="X773" s="337"/>
      <c r="Y773" s="332"/>
      <c r="Z773" s="242"/>
      <c r="AA773" s="60"/>
      <c r="AB773" s="243"/>
      <c r="AD773" s="123"/>
      <c r="AE773" s="123"/>
      <c r="AF773" s="123"/>
      <c r="AG773" s="123"/>
      <c r="AH773" s="123"/>
      <c r="AI773" s="123"/>
      <c r="AJ773" s="123"/>
      <c r="AK773" s="123"/>
    </row>
    <row r="774">
      <c r="A774" s="364"/>
      <c r="B774" s="332"/>
      <c r="C774" s="332"/>
      <c r="D774" s="332"/>
      <c r="E774" s="332"/>
      <c r="F774" s="332"/>
      <c r="G774" s="332"/>
      <c r="H774" s="332"/>
      <c r="I774" s="332"/>
      <c r="J774" s="332"/>
      <c r="K774" s="332"/>
      <c r="L774" s="332"/>
      <c r="M774" s="332"/>
      <c r="N774" s="332"/>
      <c r="O774" s="332"/>
      <c r="P774" s="332"/>
      <c r="Q774" s="332"/>
      <c r="R774" s="332"/>
      <c r="S774" s="332"/>
      <c r="T774" s="332"/>
      <c r="U774" s="332"/>
      <c r="V774" s="336"/>
      <c r="W774" s="332"/>
      <c r="X774" s="337"/>
      <c r="Y774" s="332"/>
      <c r="Z774" s="242"/>
      <c r="AA774" s="60"/>
      <c r="AB774" s="243"/>
      <c r="AD774" s="123"/>
      <c r="AE774" s="123"/>
      <c r="AF774" s="123"/>
      <c r="AG774" s="123"/>
      <c r="AH774" s="123"/>
      <c r="AI774" s="123"/>
      <c r="AJ774" s="123"/>
      <c r="AK774" s="123"/>
    </row>
    <row r="775">
      <c r="A775" s="364"/>
      <c r="B775" s="332"/>
      <c r="C775" s="332"/>
      <c r="D775" s="332"/>
      <c r="E775" s="332"/>
      <c r="F775" s="332"/>
      <c r="G775" s="332"/>
      <c r="H775" s="332"/>
      <c r="I775" s="332"/>
      <c r="J775" s="332"/>
      <c r="K775" s="332"/>
      <c r="L775" s="332"/>
      <c r="M775" s="332"/>
      <c r="N775" s="332"/>
      <c r="O775" s="332"/>
      <c r="P775" s="332"/>
      <c r="Q775" s="332"/>
      <c r="R775" s="332"/>
      <c r="S775" s="332"/>
      <c r="T775" s="332"/>
      <c r="U775" s="332"/>
      <c r="V775" s="336"/>
      <c r="W775" s="332"/>
      <c r="X775" s="337"/>
      <c r="Y775" s="332"/>
      <c r="Z775" s="242"/>
      <c r="AA775" s="60"/>
      <c r="AB775" s="243"/>
      <c r="AD775" s="123"/>
      <c r="AE775" s="123"/>
      <c r="AF775" s="123"/>
      <c r="AG775" s="123"/>
      <c r="AH775" s="123"/>
      <c r="AI775" s="123"/>
      <c r="AJ775" s="123"/>
      <c r="AK775" s="123"/>
    </row>
    <row r="776">
      <c r="A776" s="364"/>
      <c r="B776" s="332"/>
      <c r="C776" s="332"/>
      <c r="D776" s="332"/>
      <c r="E776" s="332"/>
      <c r="F776" s="332"/>
      <c r="G776" s="332"/>
      <c r="H776" s="332"/>
      <c r="I776" s="332"/>
      <c r="J776" s="332"/>
      <c r="K776" s="332"/>
      <c r="L776" s="332"/>
      <c r="M776" s="332"/>
      <c r="N776" s="332"/>
      <c r="O776" s="332"/>
      <c r="P776" s="332"/>
      <c r="Q776" s="332"/>
      <c r="R776" s="332"/>
      <c r="S776" s="332"/>
      <c r="T776" s="332"/>
      <c r="U776" s="332"/>
      <c r="V776" s="336"/>
      <c r="W776" s="332"/>
      <c r="X776" s="337"/>
      <c r="Y776" s="332"/>
      <c r="Z776" s="242"/>
      <c r="AA776" s="60"/>
      <c r="AB776" s="243"/>
      <c r="AD776" s="123"/>
      <c r="AE776" s="123"/>
      <c r="AF776" s="123"/>
      <c r="AG776" s="123"/>
      <c r="AH776" s="123"/>
      <c r="AI776" s="123"/>
      <c r="AJ776" s="123"/>
      <c r="AK776" s="123"/>
    </row>
    <row r="777">
      <c r="A777" s="364"/>
      <c r="B777" s="332"/>
      <c r="C777" s="332"/>
      <c r="D777" s="332"/>
      <c r="E777" s="332"/>
      <c r="F777" s="332"/>
      <c r="G777" s="332"/>
      <c r="H777" s="332"/>
      <c r="I777" s="332"/>
      <c r="J777" s="332"/>
      <c r="K777" s="332"/>
      <c r="L777" s="332"/>
      <c r="M777" s="332"/>
      <c r="N777" s="332"/>
      <c r="O777" s="332"/>
      <c r="P777" s="332"/>
      <c r="Q777" s="332"/>
      <c r="R777" s="332"/>
      <c r="S777" s="332"/>
      <c r="T777" s="332"/>
      <c r="U777" s="332"/>
      <c r="V777" s="336"/>
      <c r="W777" s="332"/>
      <c r="X777" s="337"/>
      <c r="Y777" s="332"/>
      <c r="Z777" s="242"/>
      <c r="AA777" s="60"/>
      <c r="AB777" s="243"/>
      <c r="AD777" s="123"/>
      <c r="AE777" s="123"/>
      <c r="AF777" s="123"/>
      <c r="AG777" s="123"/>
      <c r="AH777" s="123"/>
      <c r="AI777" s="123"/>
      <c r="AJ777" s="123"/>
      <c r="AK777" s="123"/>
    </row>
    <row r="778">
      <c r="A778" s="364"/>
      <c r="B778" s="332"/>
      <c r="C778" s="332"/>
      <c r="D778" s="332"/>
      <c r="E778" s="332"/>
      <c r="F778" s="332"/>
      <c r="G778" s="332"/>
      <c r="H778" s="332"/>
      <c r="I778" s="332"/>
      <c r="J778" s="332"/>
      <c r="K778" s="332"/>
      <c r="L778" s="332"/>
      <c r="M778" s="332"/>
      <c r="N778" s="332"/>
      <c r="O778" s="332"/>
      <c r="P778" s="332"/>
      <c r="Q778" s="332"/>
      <c r="R778" s="332"/>
      <c r="S778" s="332"/>
      <c r="T778" s="332"/>
      <c r="U778" s="332"/>
      <c r="V778" s="336"/>
      <c r="W778" s="332"/>
      <c r="X778" s="337"/>
      <c r="Y778" s="332"/>
      <c r="Z778" s="242"/>
      <c r="AA778" s="60"/>
      <c r="AB778" s="243"/>
      <c r="AD778" s="123"/>
      <c r="AE778" s="123"/>
      <c r="AF778" s="123"/>
      <c r="AG778" s="123"/>
      <c r="AH778" s="123"/>
      <c r="AI778" s="123"/>
      <c r="AJ778" s="123"/>
      <c r="AK778" s="123"/>
    </row>
    <row r="779">
      <c r="A779" s="364"/>
      <c r="B779" s="332"/>
      <c r="C779" s="332"/>
      <c r="D779" s="332"/>
      <c r="E779" s="332"/>
      <c r="F779" s="332"/>
      <c r="G779" s="332"/>
      <c r="H779" s="332"/>
      <c r="I779" s="332"/>
      <c r="J779" s="332"/>
      <c r="K779" s="332"/>
      <c r="L779" s="332"/>
      <c r="M779" s="332"/>
      <c r="N779" s="332"/>
      <c r="O779" s="332"/>
      <c r="P779" s="332"/>
      <c r="Q779" s="332"/>
      <c r="R779" s="332"/>
      <c r="S779" s="332"/>
      <c r="T779" s="332"/>
      <c r="U779" s="332"/>
      <c r="V779" s="336"/>
      <c r="W779" s="332"/>
      <c r="X779" s="337"/>
      <c r="Y779" s="332"/>
      <c r="Z779" s="242"/>
      <c r="AA779" s="60"/>
      <c r="AB779" s="243"/>
      <c r="AD779" s="123"/>
      <c r="AE779" s="123"/>
      <c r="AF779" s="123"/>
      <c r="AG779" s="123"/>
      <c r="AH779" s="123"/>
      <c r="AI779" s="123"/>
      <c r="AJ779" s="123"/>
      <c r="AK779" s="123"/>
    </row>
    <row r="780">
      <c r="A780" s="364"/>
      <c r="B780" s="332"/>
      <c r="C780" s="332"/>
      <c r="D780" s="332"/>
      <c r="E780" s="332"/>
      <c r="F780" s="332"/>
      <c r="G780" s="332"/>
      <c r="H780" s="332"/>
      <c r="I780" s="332"/>
      <c r="J780" s="332"/>
      <c r="K780" s="332"/>
      <c r="L780" s="332"/>
      <c r="M780" s="332"/>
      <c r="N780" s="332"/>
      <c r="O780" s="332"/>
      <c r="P780" s="332"/>
      <c r="Q780" s="332"/>
      <c r="R780" s="332"/>
      <c r="S780" s="332"/>
      <c r="T780" s="332"/>
      <c r="U780" s="332"/>
      <c r="V780" s="336"/>
      <c r="W780" s="332"/>
      <c r="X780" s="337"/>
      <c r="Y780" s="332"/>
      <c r="Z780" s="242"/>
      <c r="AA780" s="60"/>
      <c r="AB780" s="243"/>
      <c r="AD780" s="123"/>
      <c r="AE780" s="123"/>
      <c r="AF780" s="123"/>
      <c r="AG780" s="123"/>
      <c r="AH780" s="123"/>
      <c r="AI780" s="123"/>
      <c r="AJ780" s="123"/>
      <c r="AK780" s="123"/>
    </row>
    <row r="781">
      <c r="A781" s="364"/>
      <c r="B781" s="332"/>
      <c r="C781" s="332"/>
      <c r="D781" s="332"/>
      <c r="E781" s="332"/>
      <c r="F781" s="332"/>
      <c r="G781" s="332"/>
      <c r="H781" s="332"/>
      <c r="I781" s="332"/>
      <c r="J781" s="332"/>
      <c r="K781" s="332"/>
      <c r="L781" s="332"/>
      <c r="M781" s="332"/>
      <c r="N781" s="332"/>
      <c r="O781" s="332"/>
      <c r="P781" s="332"/>
      <c r="Q781" s="332"/>
      <c r="R781" s="332"/>
      <c r="S781" s="332"/>
      <c r="T781" s="332"/>
      <c r="U781" s="332"/>
      <c r="V781" s="336"/>
      <c r="W781" s="332"/>
      <c r="X781" s="337"/>
      <c r="Y781" s="332"/>
      <c r="Z781" s="242"/>
      <c r="AA781" s="60"/>
      <c r="AB781" s="243"/>
      <c r="AD781" s="123"/>
      <c r="AE781" s="123"/>
      <c r="AF781" s="123"/>
      <c r="AG781" s="123"/>
      <c r="AH781" s="123"/>
      <c r="AI781" s="123"/>
      <c r="AJ781" s="123"/>
      <c r="AK781" s="123"/>
    </row>
    <row r="782">
      <c r="A782" s="364"/>
      <c r="B782" s="332"/>
      <c r="C782" s="332"/>
      <c r="D782" s="332"/>
      <c r="E782" s="332"/>
      <c r="F782" s="332"/>
      <c r="G782" s="332"/>
      <c r="H782" s="332"/>
      <c r="I782" s="332"/>
      <c r="J782" s="332"/>
      <c r="K782" s="332"/>
      <c r="L782" s="332"/>
      <c r="M782" s="332"/>
      <c r="N782" s="332"/>
      <c r="O782" s="332"/>
      <c r="P782" s="332"/>
      <c r="Q782" s="332"/>
      <c r="R782" s="332"/>
      <c r="S782" s="332"/>
      <c r="T782" s="332"/>
      <c r="U782" s="332"/>
      <c r="V782" s="336"/>
      <c r="W782" s="332"/>
      <c r="X782" s="337"/>
      <c r="Y782" s="332"/>
      <c r="Z782" s="242"/>
      <c r="AA782" s="60"/>
      <c r="AB782" s="243"/>
      <c r="AD782" s="123"/>
      <c r="AE782" s="123"/>
      <c r="AF782" s="123"/>
      <c r="AG782" s="123"/>
      <c r="AH782" s="123"/>
      <c r="AI782" s="123"/>
      <c r="AJ782" s="123"/>
      <c r="AK782" s="123"/>
    </row>
    <row r="783">
      <c r="A783" s="364"/>
      <c r="B783" s="332"/>
      <c r="C783" s="332"/>
      <c r="D783" s="332"/>
      <c r="E783" s="332"/>
      <c r="F783" s="332"/>
      <c r="G783" s="332"/>
      <c r="H783" s="332"/>
      <c r="I783" s="332"/>
      <c r="J783" s="332"/>
      <c r="K783" s="332"/>
      <c r="L783" s="332"/>
      <c r="M783" s="332"/>
      <c r="N783" s="332"/>
      <c r="O783" s="332"/>
      <c r="P783" s="332"/>
      <c r="Q783" s="332"/>
      <c r="R783" s="332"/>
      <c r="S783" s="332"/>
      <c r="T783" s="332"/>
      <c r="U783" s="332"/>
      <c r="V783" s="336"/>
      <c r="W783" s="332"/>
      <c r="X783" s="337"/>
      <c r="Y783" s="332"/>
      <c r="Z783" s="242"/>
      <c r="AA783" s="60"/>
      <c r="AB783" s="243"/>
      <c r="AD783" s="123"/>
      <c r="AE783" s="123"/>
      <c r="AF783" s="123"/>
      <c r="AG783" s="123"/>
      <c r="AH783" s="123"/>
      <c r="AI783" s="123"/>
      <c r="AJ783" s="123"/>
      <c r="AK783" s="123"/>
    </row>
    <row r="784">
      <c r="A784" s="364"/>
      <c r="B784" s="332"/>
      <c r="C784" s="332"/>
      <c r="D784" s="332"/>
      <c r="E784" s="332"/>
      <c r="F784" s="332"/>
      <c r="G784" s="332"/>
      <c r="H784" s="332"/>
      <c r="I784" s="332"/>
      <c r="J784" s="332"/>
      <c r="K784" s="332"/>
      <c r="L784" s="332"/>
      <c r="M784" s="332"/>
      <c r="N784" s="332"/>
      <c r="O784" s="332"/>
      <c r="P784" s="332"/>
      <c r="Q784" s="332"/>
      <c r="R784" s="332"/>
      <c r="S784" s="332"/>
      <c r="T784" s="332"/>
      <c r="U784" s="332"/>
      <c r="V784" s="336"/>
      <c r="W784" s="332"/>
      <c r="X784" s="337"/>
      <c r="Y784" s="332"/>
      <c r="Z784" s="242"/>
      <c r="AA784" s="60"/>
      <c r="AB784" s="243"/>
      <c r="AD784" s="123"/>
      <c r="AE784" s="123"/>
      <c r="AF784" s="123"/>
      <c r="AG784" s="123"/>
      <c r="AH784" s="123"/>
      <c r="AI784" s="123"/>
      <c r="AJ784" s="123"/>
      <c r="AK784" s="123"/>
    </row>
    <row r="785">
      <c r="A785" s="364"/>
      <c r="B785" s="332"/>
      <c r="C785" s="332"/>
      <c r="D785" s="332"/>
      <c r="E785" s="332"/>
      <c r="F785" s="332"/>
      <c r="G785" s="332"/>
      <c r="H785" s="332"/>
      <c r="I785" s="332"/>
      <c r="J785" s="332"/>
      <c r="K785" s="332"/>
      <c r="L785" s="332"/>
      <c r="M785" s="332"/>
      <c r="N785" s="332"/>
      <c r="O785" s="332"/>
      <c r="P785" s="332"/>
      <c r="Q785" s="332"/>
      <c r="R785" s="332"/>
      <c r="S785" s="332"/>
      <c r="T785" s="332"/>
      <c r="U785" s="332"/>
      <c r="V785" s="336"/>
      <c r="W785" s="332"/>
      <c r="X785" s="337"/>
      <c r="Y785" s="332"/>
      <c r="Z785" s="242"/>
      <c r="AA785" s="60"/>
      <c r="AB785" s="243"/>
      <c r="AD785" s="123"/>
      <c r="AE785" s="123"/>
      <c r="AF785" s="123"/>
      <c r="AG785" s="123"/>
      <c r="AH785" s="123"/>
      <c r="AI785" s="123"/>
      <c r="AJ785" s="123"/>
      <c r="AK785" s="123"/>
    </row>
    <row r="786">
      <c r="A786" s="364"/>
      <c r="B786" s="332"/>
      <c r="C786" s="332"/>
      <c r="D786" s="332"/>
      <c r="E786" s="332"/>
      <c r="F786" s="332"/>
      <c r="G786" s="332"/>
      <c r="H786" s="332"/>
      <c r="I786" s="332"/>
      <c r="J786" s="332"/>
      <c r="K786" s="332"/>
      <c r="L786" s="332"/>
      <c r="M786" s="332"/>
      <c r="N786" s="332"/>
      <c r="O786" s="332"/>
      <c r="P786" s="332"/>
      <c r="Q786" s="332"/>
      <c r="R786" s="332"/>
      <c r="S786" s="332"/>
      <c r="T786" s="332"/>
      <c r="U786" s="332"/>
      <c r="V786" s="336"/>
      <c r="W786" s="332"/>
      <c r="X786" s="337"/>
      <c r="Y786" s="332"/>
      <c r="Z786" s="242"/>
      <c r="AA786" s="60"/>
      <c r="AB786" s="243"/>
      <c r="AD786" s="123"/>
      <c r="AE786" s="123"/>
      <c r="AF786" s="123"/>
      <c r="AG786" s="123"/>
      <c r="AH786" s="123"/>
      <c r="AI786" s="123"/>
      <c r="AJ786" s="123"/>
      <c r="AK786" s="123"/>
    </row>
    <row r="787">
      <c r="A787" s="364"/>
      <c r="B787" s="332"/>
      <c r="C787" s="332"/>
      <c r="D787" s="332"/>
      <c r="E787" s="332"/>
      <c r="F787" s="332"/>
      <c r="G787" s="332"/>
      <c r="H787" s="332"/>
      <c r="I787" s="332"/>
      <c r="J787" s="332"/>
      <c r="K787" s="332"/>
      <c r="L787" s="332"/>
      <c r="M787" s="332"/>
      <c r="N787" s="332"/>
      <c r="O787" s="332"/>
      <c r="P787" s="332"/>
      <c r="Q787" s="332"/>
      <c r="R787" s="332"/>
      <c r="S787" s="332"/>
      <c r="T787" s="332"/>
      <c r="U787" s="332"/>
      <c r="V787" s="336"/>
      <c r="W787" s="332"/>
      <c r="X787" s="337"/>
      <c r="Y787" s="332"/>
      <c r="Z787" s="242"/>
      <c r="AA787" s="60"/>
      <c r="AB787" s="243"/>
      <c r="AD787" s="123"/>
      <c r="AE787" s="123"/>
      <c r="AF787" s="123"/>
      <c r="AG787" s="123"/>
      <c r="AH787" s="123"/>
      <c r="AI787" s="123"/>
      <c r="AJ787" s="123"/>
      <c r="AK787" s="123"/>
    </row>
    <row r="788">
      <c r="A788" s="364"/>
      <c r="B788" s="332"/>
      <c r="C788" s="332"/>
      <c r="D788" s="332"/>
      <c r="E788" s="332"/>
      <c r="F788" s="332"/>
      <c r="G788" s="332"/>
      <c r="H788" s="332"/>
      <c r="I788" s="332"/>
      <c r="J788" s="332"/>
      <c r="K788" s="332"/>
      <c r="L788" s="332"/>
      <c r="M788" s="332"/>
      <c r="N788" s="332"/>
      <c r="O788" s="332"/>
      <c r="P788" s="332"/>
      <c r="Q788" s="332"/>
      <c r="R788" s="332"/>
      <c r="S788" s="332"/>
      <c r="T788" s="332"/>
      <c r="U788" s="332"/>
      <c r="V788" s="336"/>
      <c r="W788" s="332"/>
      <c r="X788" s="337"/>
      <c r="Y788" s="332"/>
      <c r="Z788" s="242"/>
      <c r="AA788" s="60"/>
      <c r="AB788" s="243"/>
      <c r="AD788" s="123"/>
      <c r="AE788" s="123"/>
      <c r="AF788" s="123"/>
      <c r="AG788" s="123"/>
      <c r="AH788" s="123"/>
      <c r="AI788" s="123"/>
      <c r="AJ788" s="123"/>
      <c r="AK788" s="123"/>
    </row>
    <row r="789">
      <c r="A789" s="364"/>
      <c r="B789" s="332"/>
      <c r="C789" s="332"/>
      <c r="D789" s="332"/>
      <c r="E789" s="332"/>
      <c r="F789" s="332"/>
      <c r="G789" s="332"/>
      <c r="H789" s="332"/>
      <c r="I789" s="332"/>
      <c r="J789" s="332"/>
      <c r="K789" s="332"/>
      <c r="L789" s="332"/>
      <c r="M789" s="332"/>
      <c r="N789" s="332"/>
      <c r="O789" s="332"/>
      <c r="P789" s="332"/>
      <c r="Q789" s="332"/>
      <c r="R789" s="332"/>
      <c r="S789" s="332"/>
      <c r="T789" s="332"/>
      <c r="U789" s="332"/>
      <c r="V789" s="336"/>
      <c r="W789" s="332"/>
      <c r="X789" s="337"/>
      <c r="Y789" s="332"/>
      <c r="Z789" s="242"/>
      <c r="AA789" s="60"/>
      <c r="AB789" s="243"/>
      <c r="AD789" s="123"/>
      <c r="AE789" s="123"/>
      <c r="AF789" s="123"/>
      <c r="AG789" s="123"/>
      <c r="AH789" s="123"/>
      <c r="AI789" s="123"/>
      <c r="AJ789" s="123"/>
      <c r="AK789" s="123"/>
    </row>
    <row r="790">
      <c r="A790" s="364"/>
      <c r="B790" s="332"/>
      <c r="C790" s="332"/>
      <c r="D790" s="332"/>
      <c r="E790" s="332"/>
      <c r="F790" s="332"/>
      <c r="G790" s="332"/>
      <c r="H790" s="332"/>
      <c r="I790" s="332"/>
      <c r="J790" s="332"/>
      <c r="K790" s="332"/>
      <c r="L790" s="332"/>
      <c r="M790" s="332"/>
      <c r="N790" s="332"/>
      <c r="O790" s="332"/>
      <c r="P790" s="332"/>
      <c r="Q790" s="332"/>
      <c r="R790" s="332"/>
      <c r="S790" s="332"/>
      <c r="T790" s="332"/>
      <c r="U790" s="332"/>
      <c r="V790" s="336"/>
      <c r="W790" s="332"/>
      <c r="X790" s="337"/>
      <c r="Y790" s="332"/>
      <c r="Z790" s="242"/>
      <c r="AA790" s="60"/>
      <c r="AB790" s="243"/>
      <c r="AD790" s="123"/>
      <c r="AE790" s="123"/>
      <c r="AF790" s="123"/>
      <c r="AG790" s="123"/>
      <c r="AH790" s="123"/>
      <c r="AI790" s="123"/>
      <c r="AJ790" s="123"/>
      <c r="AK790" s="123"/>
    </row>
    <row r="791">
      <c r="A791" s="364"/>
      <c r="B791" s="332"/>
      <c r="C791" s="332"/>
      <c r="D791" s="332"/>
      <c r="E791" s="332"/>
      <c r="F791" s="332"/>
      <c r="G791" s="332"/>
      <c r="H791" s="332"/>
      <c r="I791" s="332"/>
      <c r="J791" s="332"/>
      <c r="K791" s="332"/>
      <c r="L791" s="332"/>
      <c r="M791" s="332"/>
      <c r="N791" s="332"/>
      <c r="O791" s="332"/>
      <c r="P791" s="332"/>
      <c r="Q791" s="332"/>
      <c r="R791" s="332"/>
      <c r="S791" s="332"/>
      <c r="T791" s="332"/>
      <c r="U791" s="332"/>
      <c r="V791" s="336"/>
      <c r="W791" s="332"/>
      <c r="X791" s="337"/>
      <c r="Y791" s="332"/>
      <c r="Z791" s="242"/>
      <c r="AA791" s="60"/>
      <c r="AB791" s="243"/>
      <c r="AD791" s="123"/>
      <c r="AE791" s="123"/>
      <c r="AF791" s="123"/>
      <c r="AG791" s="123"/>
      <c r="AH791" s="123"/>
      <c r="AI791" s="123"/>
      <c r="AJ791" s="123"/>
      <c r="AK791" s="123"/>
    </row>
    <row r="792">
      <c r="A792" s="364"/>
      <c r="B792" s="332"/>
      <c r="C792" s="332"/>
      <c r="D792" s="332"/>
      <c r="E792" s="332"/>
      <c r="F792" s="332"/>
      <c r="G792" s="332"/>
      <c r="H792" s="332"/>
      <c r="I792" s="332"/>
      <c r="J792" s="332"/>
      <c r="K792" s="332"/>
      <c r="L792" s="332"/>
      <c r="M792" s="332"/>
      <c r="N792" s="332"/>
      <c r="O792" s="332"/>
      <c r="P792" s="332"/>
      <c r="Q792" s="332"/>
      <c r="R792" s="332"/>
      <c r="S792" s="332"/>
      <c r="T792" s="332"/>
      <c r="U792" s="332"/>
      <c r="V792" s="336"/>
      <c r="W792" s="332"/>
      <c r="X792" s="337"/>
      <c r="Y792" s="332"/>
      <c r="Z792" s="242"/>
      <c r="AA792" s="60"/>
      <c r="AB792" s="243"/>
      <c r="AD792" s="123"/>
      <c r="AE792" s="123"/>
      <c r="AF792" s="123"/>
      <c r="AG792" s="123"/>
      <c r="AH792" s="123"/>
      <c r="AI792" s="123"/>
      <c r="AJ792" s="123"/>
      <c r="AK792" s="123"/>
    </row>
    <row r="793">
      <c r="A793" s="364"/>
      <c r="B793" s="332"/>
      <c r="C793" s="332"/>
      <c r="D793" s="332"/>
      <c r="E793" s="332"/>
      <c r="F793" s="332"/>
      <c r="G793" s="332"/>
      <c r="H793" s="332"/>
      <c r="I793" s="332"/>
      <c r="J793" s="332"/>
      <c r="K793" s="332"/>
      <c r="L793" s="332"/>
      <c r="M793" s="332"/>
      <c r="N793" s="332"/>
      <c r="O793" s="332"/>
      <c r="P793" s="332"/>
      <c r="Q793" s="332"/>
      <c r="R793" s="332"/>
      <c r="S793" s="332"/>
      <c r="T793" s="332"/>
      <c r="U793" s="332"/>
      <c r="V793" s="336"/>
      <c r="W793" s="332"/>
      <c r="X793" s="337"/>
      <c r="Y793" s="332"/>
      <c r="Z793" s="242"/>
      <c r="AA793" s="60"/>
      <c r="AB793" s="243"/>
      <c r="AD793" s="123"/>
      <c r="AE793" s="123"/>
      <c r="AF793" s="123"/>
      <c r="AG793" s="123"/>
      <c r="AH793" s="123"/>
      <c r="AI793" s="123"/>
      <c r="AJ793" s="123"/>
      <c r="AK793" s="123"/>
    </row>
    <row r="794">
      <c r="A794" s="364"/>
      <c r="B794" s="332"/>
      <c r="C794" s="332"/>
      <c r="D794" s="332"/>
      <c r="E794" s="332"/>
      <c r="F794" s="332"/>
      <c r="G794" s="332"/>
      <c r="H794" s="332"/>
      <c r="I794" s="332"/>
      <c r="J794" s="332"/>
      <c r="K794" s="332"/>
      <c r="L794" s="332"/>
      <c r="M794" s="332"/>
      <c r="N794" s="332"/>
      <c r="O794" s="332"/>
      <c r="P794" s="332"/>
      <c r="Q794" s="332"/>
      <c r="R794" s="332"/>
      <c r="S794" s="332"/>
      <c r="T794" s="332"/>
      <c r="U794" s="332"/>
      <c r="V794" s="336"/>
      <c r="W794" s="332"/>
      <c r="X794" s="337"/>
      <c r="Y794" s="332"/>
      <c r="Z794" s="242"/>
      <c r="AA794" s="60"/>
      <c r="AB794" s="243"/>
      <c r="AD794" s="123"/>
      <c r="AE794" s="123"/>
      <c r="AF794" s="123"/>
      <c r="AG794" s="123"/>
      <c r="AH794" s="123"/>
      <c r="AI794" s="123"/>
      <c r="AJ794" s="123"/>
      <c r="AK794" s="123"/>
    </row>
    <row r="795">
      <c r="A795" s="364"/>
      <c r="B795" s="332"/>
      <c r="C795" s="332"/>
      <c r="D795" s="332"/>
      <c r="E795" s="332"/>
      <c r="F795" s="332"/>
      <c r="G795" s="332"/>
      <c r="H795" s="332"/>
      <c r="I795" s="332"/>
      <c r="J795" s="332"/>
      <c r="K795" s="332"/>
      <c r="L795" s="332"/>
      <c r="M795" s="332"/>
      <c r="N795" s="332"/>
      <c r="O795" s="332"/>
      <c r="P795" s="332"/>
      <c r="Q795" s="332"/>
      <c r="R795" s="332"/>
      <c r="S795" s="332"/>
      <c r="T795" s="332"/>
      <c r="U795" s="332"/>
      <c r="V795" s="336"/>
      <c r="W795" s="332"/>
      <c r="X795" s="337"/>
      <c r="Y795" s="332"/>
      <c r="Z795" s="242"/>
      <c r="AA795" s="60"/>
      <c r="AB795" s="243"/>
      <c r="AD795" s="123"/>
      <c r="AE795" s="123"/>
      <c r="AF795" s="123"/>
      <c r="AG795" s="123"/>
      <c r="AH795" s="123"/>
      <c r="AI795" s="123"/>
      <c r="AJ795" s="123"/>
      <c r="AK795" s="123"/>
    </row>
    <row r="796">
      <c r="A796" s="364"/>
      <c r="B796" s="332"/>
      <c r="C796" s="332"/>
      <c r="D796" s="332"/>
      <c r="E796" s="332"/>
      <c r="F796" s="332"/>
      <c r="G796" s="332"/>
      <c r="H796" s="332"/>
      <c r="I796" s="332"/>
      <c r="J796" s="332"/>
      <c r="K796" s="332"/>
      <c r="L796" s="332"/>
      <c r="M796" s="332"/>
      <c r="N796" s="332"/>
      <c r="O796" s="332"/>
      <c r="P796" s="332"/>
      <c r="Q796" s="332"/>
      <c r="R796" s="332"/>
      <c r="S796" s="332"/>
      <c r="T796" s="332"/>
      <c r="U796" s="332"/>
      <c r="V796" s="336"/>
      <c r="W796" s="332"/>
      <c r="X796" s="337"/>
      <c r="Y796" s="332"/>
      <c r="Z796" s="242"/>
      <c r="AA796" s="60"/>
      <c r="AB796" s="243"/>
      <c r="AD796" s="123"/>
      <c r="AE796" s="123"/>
      <c r="AF796" s="123"/>
      <c r="AG796" s="123"/>
      <c r="AH796" s="123"/>
      <c r="AI796" s="123"/>
      <c r="AJ796" s="123"/>
      <c r="AK796" s="123"/>
    </row>
    <row r="797">
      <c r="A797" s="364"/>
      <c r="B797" s="332"/>
      <c r="C797" s="332"/>
      <c r="D797" s="332"/>
      <c r="E797" s="332"/>
      <c r="F797" s="332"/>
      <c r="G797" s="332"/>
      <c r="H797" s="332"/>
      <c r="I797" s="332"/>
      <c r="J797" s="332"/>
      <c r="K797" s="332"/>
      <c r="L797" s="332"/>
      <c r="M797" s="332"/>
      <c r="N797" s="332"/>
      <c r="O797" s="332"/>
      <c r="P797" s="332"/>
      <c r="Q797" s="332"/>
      <c r="R797" s="332"/>
      <c r="S797" s="332"/>
      <c r="T797" s="332"/>
      <c r="U797" s="332"/>
      <c r="V797" s="336"/>
      <c r="W797" s="332"/>
      <c r="X797" s="337"/>
      <c r="Y797" s="332"/>
      <c r="Z797" s="242"/>
      <c r="AA797" s="60"/>
      <c r="AB797" s="243"/>
      <c r="AD797" s="123"/>
      <c r="AE797" s="123"/>
      <c r="AF797" s="123"/>
      <c r="AG797" s="123"/>
      <c r="AH797" s="123"/>
      <c r="AI797" s="123"/>
      <c r="AJ797" s="123"/>
      <c r="AK797" s="123"/>
    </row>
    <row r="798">
      <c r="A798" s="364"/>
      <c r="B798" s="332"/>
      <c r="C798" s="332"/>
      <c r="D798" s="332"/>
      <c r="E798" s="332"/>
      <c r="F798" s="332"/>
      <c r="G798" s="332"/>
      <c r="H798" s="332"/>
      <c r="I798" s="332"/>
      <c r="J798" s="332"/>
      <c r="K798" s="332"/>
      <c r="L798" s="332"/>
      <c r="M798" s="332"/>
      <c r="N798" s="332"/>
      <c r="O798" s="332"/>
      <c r="P798" s="332"/>
      <c r="Q798" s="332"/>
      <c r="R798" s="332"/>
      <c r="S798" s="332"/>
      <c r="T798" s="332"/>
      <c r="U798" s="332"/>
      <c r="V798" s="336"/>
      <c r="W798" s="332"/>
      <c r="X798" s="337"/>
      <c r="Y798" s="332"/>
      <c r="Z798" s="242"/>
      <c r="AA798" s="60"/>
      <c r="AB798" s="243"/>
      <c r="AD798" s="123"/>
      <c r="AE798" s="123"/>
      <c r="AF798" s="123"/>
      <c r="AG798" s="123"/>
      <c r="AH798" s="123"/>
      <c r="AI798" s="123"/>
      <c r="AJ798" s="123"/>
      <c r="AK798" s="123"/>
    </row>
    <row r="799">
      <c r="A799" s="364"/>
      <c r="B799" s="332"/>
      <c r="C799" s="332"/>
      <c r="D799" s="332"/>
      <c r="E799" s="332"/>
      <c r="F799" s="332"/>
      <c r="G799" s="332"/>
      <c r="H799" s="332"/>
      <c r="I799" s="332"/>
      <c r="J799" s="332"/>
      <c r="K799" s="332"/>
      <c r="L799" s="332"/>
      <c r="M799" s="332"/>
      <c r="N799" s="332"/>
      <c r="O799" s="332"/>
      <c r="P799" s="332"/>
      <c r="Q799" s="332"/>
      <c r="R799" s="332"/>
      <c r="S799" s="332"/>
      <c r="T799" s="332"/>
      <c r="U799" s="332"/>
      <c r="V799" s="336"/>
      <c r="W799" s="332"/>
      <c r="X799" s="337"/>
      <c r="Y799" s="332"/>
      <c r="Z799" s="242"/>
      <c r="AA799" s="60"/>
      <c r="AB799" s="243"/>
      <c r="AD799" s="123"/>
      <c r="AE799" s="123"/>
      <c r="AF799" s="123"/>
      <c r="AG799" s="123"/>
      <c r="AH799" s="123"/>
      <c r="AI799" s="123"/>
      <c r="AJ799" s="123"/>
      <c r="AK799" s="123"/>
    </row>
    <row r="800">
      <c r="A800" s="364"/>
      <c r="B800" s="332"/>
      <c r="C800" s="332"/>
      <c r="D800" s="332"/>
      <c r="E800" s="332"/>
      <c r="F800" s="332"/>
      <c r="G800" s="332"/>
      <c r="H800" s="332"/>
      <c r="I800" s="332"/>
      <c r="J800" s="332"/>
      <c r="K800" s="332"/>
      <c r="L800" s="332"/>
      <c r="M800" s="332"/>
      <c r="N800" s="332"/>
      <c r="O800" s="332"/>
      <c r="P800" s="332"/>
      <c r="Q800" s="332"/>
      <c r="R800" s="332"/>
      <c r="S800" s="332"/>
      <c r="T800" s="332"/>
      <c r="U800" s="332"/>
      <c r="V800" s="336"/>
      <c r="W800" s="332"/>
      <c r="X800" s="337"/>
      <c r="Y800" s="332"/>
      <c r="Z800" s="242"/>
      <c r="AA800" s="60"/>
      <c r="AB800" s="243"/>
      <c r="AD800" s="123"/>
      <c r="AE800" s="123"/>
      <c r="AF800" s="123"/>
      <c r="AG800" s="123"/>
      <c r="AH800" s="123"/>
      <c r="AI800" s="123"/>
      <c r="AJ800" s="123"/>
      <c r="AK800" s="123"/>
    </row>
    <row r="801">
      <c r="A801" s="364"/>
      <c r="B801" s="332"/>
      <c r="C801" s="332"/>
      <c r="D801" s="332"/>
      <c r="E801" s="332"/>
      <c r="F801" s="332"/>
      <c r="G801" s="332"/>
      <c r="H801" s="332"/>
      <c r="I801" s="332"/>
      <c r="J801" s="332"/>
      <c r="K801" s="332"/>
      <c r="L801" s="332"/>
      <c r="M801" s="332"/>
      <c r="N801" s="332"/>
      <c r="O801" s="332"/>
      <c r="P801" s="332"/>
      <c r="Q801" s="332"/>
      <c r="R801" s="332"/>
      <c r="S801" s="332"/>
      <c r="T801" s="332"/>
      <c r="U801" s="332"/>
      <c r="V801" s="336"/>
      <c r="W801" s="332"/>
      <c r="X801" s="337"/>
      <c r="Y801" s="332"/>
      <c r="Z801" s="242"/>
      <c r="AA801" s="60"/>
      <c r="AB801" s="243"/>
      <c r="AD801" s="123"/>
      <c r="AE801" s="123"/>
      <c r="AF801" s="123"/>
      <c r="AG801" s="123"/>
      <c r="AH801" s="123"/>
      <c r="AI801" s="123"/>
      <c r="AJ801" s="123"/>
      <c r="AK801" s="123"/>
    </row>
    <row r="802">
      <c r="A802" s="364"/>
      <c r="B802" s="332"/>
      <c r="C802" s="332"/>
      <c r="D802" s="332"/>
      <c r="E802" s="332"/>
      <c r="F802" s="332"/>
      <c r="G802" s="332"/>
      <c r="H802" s="332"/>
      <c r="I802" s="332"/>
      <c r="J802" s="332"/>
      <c r="K802" s="332"/>
      <c r="L802" s="332"/>
      <c r="M802" s="332"/>
      <c r="N802" s="332"/>
      <c r="O802" s="332"/>
      <c r="P802" s="332"/>
      <c r="Q802" s="332"/>
      <c r="R802" s="332"/>
      <c r="S802" s="332"/>
      <c r="T802" s="332"/>
      <c r="U802" s="332"/>
      <c r="V802" s="336"/>
      <c r="W802" s="332"/>
      <c r="X802" s="337"/>
      <c r="Y802" s="332"/>
      <c r="Z802" s="242"/>
      <c r="AA802" s="60"/>
      <c r="AB802" s="243"/>
      <c r="AD802" s="123"/>
      <c r="AE802" s="123"/>
      <c r="AF802" s="123"/>
      <c r="AG802" s="123"/>
      <c r="AH802" s="123"/>
      <c r="AI802" s="123"/>
      <c r="AJ802" s="123"/>
      <c r="AK802" s="123"/>
    </row>
    <row r="803">
      <c r="A803" s="364"/>
      <c r="B803" s="332"/>
      <c r="C803" s="332"/>
      <c r="D803" s="332"/>
      <c r="E803" s="332"/>
      <c r="F803" s="332"/>
      <c r="G803" s="332"/>
      <c r="H803" s="332"/>
      <c r="I803" s="332"/>
      <c r="J803" s="332"/>
      <c r="K803" s="332"/>
      <c r="L803" s="332"/>
      <c r="M803" s="332"/>
      <c r="N803" s="332"/>
      <c r="O803" s="332"/>
      <c r="P803" s="332"/>
      <c r="Q803" s="332"/>
      <c r="R803" s="332"/>
      <c r="S803" s="332"/>
      <c r="T803" s="332"/>
      <c r="U803" s="332"/>
      <c r="V803" s="336"/>
      <c r="W803" s="332"/>
      <c r="X803" s="337"/>
      <c r="Y803" s="332"/>
      <c r="Z803" s="242"/>
      <c r="AA803" s="60"/>
      <c r="AB803" s="243"/>
      <c r="AD803" s="123"/>
      <c r="AE803" s="123"/>
      <c r="AF803" s="123"/>
      <c r="AG803" s="123"/>
      <c r="AH803" s="123"/>
      <c r="AI803" s="123"/>
      <c r="AJ803" s="123"/>
      <c r="AK803" s="123"/>
    </row>
    <row r="804">
      <c r="A804" s="364"/>
      <c r="B804" s="332"/>
      <c r="C804" s="332"/>
      <c r="D804" s="332"/>
      <c r="E804" s="332"/>
      <c r="F804" s="332"/>
      <c r="G804" s="332"/>
      <c r="H804" s="332"/>
      <c r="I804" s="332"/>
      <c r="J804" s="332"/>
      <c r="K804" s="332"/>
      <c r="L804" s="332"/>
      <c r="M804" s="332"/>
      <c r="N804" s="332"/>
      <c r="O804" s="332"/>
      <c r="P804" s="332"/>
      <c r="Q804" s="332"/>
      <c r="R804" s="332"/>
      <c r="S804" s="332"/>
      <c r="T804" s="332"/>
      <c r="U804" s="332"/>
      <c r="V804" s="336"/>
      <c r="W804" s="332"/>
      <c r="X804" s="337"/>
      <c r="Y804" s="332"/>
      <c r="Z804" s="242"/>
      <c r="AA804" s="60"/>
      <c r="AB804" s="243"/>
      <c r="AD804" s="123"/>
      <c r="AE804" s="123"/>
      <c r="AF804" s="123"/>
      <c r="AG804" s="123"/>
      <c r="AH804" s="123"/>
      <c r="AI804" s="123"/>
      <c r="AJ804" s="123"/>
      <c r="AK804" s="123"/>
    </row>
    <row r="805">
      <c r="A805" s="364"/>
      <c r="B805" s="332"/>
      <c r="C805" s="332"/>
      <c r="D805" s="332"/>
      <c r="E805" s="332"/>
      <c r="F805" s="332"/>
      <c r="G805" s="332"/>
      <c r="H805" s="332"/>
      <c r="I805" s="332"/>
      <c r="J805" s="332"/>
      <c r="K805" s="332"/>
      <c r="L805" s="332"/>
      <c r="M805" s="332"/>
      <c r="N805" s="332"/>
      <c r="O805" s="332"/>
      <c r="P805" s="332"/>
      <c r="Q805" s="332"/>
      <c r="R805" s="332"/>
      <c r="S805" s="332"/>
      <c r="T805" s="332"/>
      <c r="U805" s="332"/>
      <c r="V805" s="336"/>
      <c r="W805" s="332"/>
      <c r="X805" s="337"/>
      <c r="Y805" s="332"/>
      <c r="Z805" s="242"/>
      <c r="AA805" s="60"/>
      <c r="AB805" s="243"/>
      <c r="AD805" s="123"/>
      <c r="AE805" s="123"/>
      <c r="AF805" s="123"/>
      <c r="AG805" s="123"/>
      <c r="AH805" s="123"/>
      <c r="AI805" s="123"/>
      <c r="AJ805" s="123"/>
      <c r="AK805" s="123"/>
    </row>
    <row r="806">
      <c r="A806" s="364"/>
      <c r="B806" s="332"/>
      <c r="C806" s="332"/>
      <c r="D806" s="332"/>
      <c r="E806" s="332"/>
      <c r="F806" s="332"/>
      <c r="G806" s="332"/>
      <c r="H806" s="332"/>
      <c r="I806" s="332"/>
      <c r="J806" s="332"/>
      <c r="K806" s="332"/>
      <c r="L806" s="332"/>
      <c r="M806" s="332"/>
      <c r="N806" s="332"/>
      <c r="O806" s="332"/>
      <c r="P806" s="332"/>
      <c r="Q806" s="332"/>
      <c r="R806" s="332"/>
      <c r="S806" s="332"/>
      <c r="T806" s="332"/>
      <c r="U806" s="332"/>
      <c r="V806" s="336"/>
      <c r="W806" s="332"/>
      <c r="X806" s="337"/>
      <c r="Y806" s="332"/>
      <c r="Z806" s="242"/>
      <c r="AA806" s="60"/>
      <c r="AB806" s="243"/>
      <c r="AD806" s="123"/>
      <c r="AE806" s="123"/>
      <c r="AF806" s="123"/>
      <c r="AG806" s="123"/>
      <c r="AH806" s="123"/>
      <c r="AI806" s="123"/>
      <c r="AJ806" s="123"/>
      <c r="AK806" s="123"/>
    </row>
    <row r="807">
      <c r="A807" s="364"/>
      <c r="B807" s="332"/>
      <c r="C807" s="332"/>
      <c r="D807" s="332"/>
      <c r="E807" s="332"/>
      <c r="F807" s="332"/>
      <c r="G807" s="332"/>
      <c r="H807" s="332"/>
      <c r="I807" s="332"/>
      <c r="J807" s="332"/>
      <c r="K807" s="332"/>
      <c r="L807" s="332"/>
      <c r="M807" s="332"/>
      <c r="N807" s="332"/>
      <c r="O807" s="332"/>
      <c r="P807" s="332"/>
      <c r="Q807" s="332"/>
      <c r="R807" s="332"/>
      <c r="S807" s="332"/>
      <c r="T807" s="332"/>
      <c r="U807" s="332"/>
      <c r="V807" s="336"/>
      <c r="W807" s="332"/>
      <c r="X807" s="337"/>
      <c r="Y807" s="332"/>
      <c r="Z807" s="242"/>
      <c r="AA807" s="60"/>
      <c r="AB807" s="243"/>
      <c r="AD807" s="123"/>
      <c r="AE807" s="123"/>
      <c r="AF807" s="123"/>
      <c r="AG807" s="123"/>
      <c r="AH807" s="123"/>
      <c r="AI807" s="123"/>
      <c r="AJ807" s="123"/>
      <c r="AK807" s="123"/>
    </row>
    <row r="808">
      <c r="A808" s="364"/>
      <c r="B808" s="332"/>
      <c r="C808" s="332"/>
      <c r="D808" s="332"/>
      <c r="E808" s="332"/>
      <c r="F808" s="332"/>
      <c r="G808" s="332"/>
      <c r="H808" s="332"/>
      <c r="I808" s="332"/>
      <c r="J808" s="332"/>
      <c r="K808" s="332"/>
      <c r="L808" s="332"/>
      <c r="M808" s="332"/>
      <c r="N808" s="332"/>
      <c r="O808" s="332"/>
      <c r="P808" s="332"/>
      <c r="Q808" s="332"/>
      <c r="R808" s="332"/>
      <c r="S808" s="332"/>
      <c r="T808" s="332"/>
      <c r="U808" s="332"/>
      <c r="V808" s="336"/>
      <c r="W808" s="332"/>
      <c r="X808" s="337"/>
      <c r="Y808" s="332"/>
      <c r="Z808" s="242"/>
      <c r="AA808" s="60"/>
      <c r="AB808" s="243"/>
      <c r="AD808" s="123"/>
      <c r="AE808" s="123"/>
      <c r="AF808" s="123"/>
      <c r="AG808" s="123"/>
      <c r="AH808" s="123"/>
      <c r="AI808" s="123"/>
      <c r="AJ808" s="123"/>
      <c r="AK808" s="123"/>
    </row>
    <row r="809">
      <c r="A809" s="364"/>
      <c r="B809" s="332"/>
      <c r="C809" s="332"/>
      <c r="D809" s="332"/>
      <c r="E809" s="332"/>
      <c r="F809" s="332"/>
      <c r="G809" s="332"/>
      <c r="H809" s="332"/>
      <c r="I809" s="332"/>
      <c r="J809" s="332"/>
      <c r="K809" s="332"/>
      <c r="L809" s="332"/>
      <c r="M809" s="332"/>
      <c r="N809" s="332"/>
      <c r="O809" s="332"/>
      <c r="P809" s="332"/>
      <c r="Q809" s="332"/>
      <c r="R809" s="332"/>
      <c r="S809" s="332"/>
      <c r="T809" s="332"/>
      <c r="U809" s="332"/>
      <c r="V809" s="336"/>
      <c r="W809" s="332"/>
      <c r="X809" s="337"/>
      <c r="Y809" s="332"/>
      <c r="Z809" s="242"/>
      <c r="AA809" s="60"/>
      <c r="AB809" s="243"/>
      <c r="AD809" s="123"/>
      <c r="AE809" s="123"/>
      <c r="AF809" s="123"/>
      <c r="AG809" s="123"/>
      <c r="AH809" s="123"/>
      <c r="AI809" s="123"/>
      <c r="AJ809" s="123"/>
      <c r="AK809" s="123"/>
    </row>
    <row r="810">
      <c r="A810" s="364"/>
      <c r="B810" s="332"/>
      <c r="C810" s="332"/>
      <c r="D810" s="332"/>
      <c r="E810" s="332"/>
      <c r="F810" s="332"/>
      <c r="G810" s="332"/>
      <c r="H810" s="332"/>
      <c r="I810" s="332"/>
      <c r="J810" s="332"/>
      <c r="K810" s="332"/>
      <c r="L810" s="332"/>
      <c r="M810" s="332"/>
      <c r="N810" s="332"/>
      <c r="O810" s="332"/>
      <c r="P810" s="332"/>
      <c r="Q810" s="332"/>
      <c r="R810" s="332"/>
      <c r="S810" s="332"/>
      <c r="T810" s="332"/>
      <c r="U810" s="332"/>
      <c r="V810" s="336"/>
      <c r="W810" s="332"/>
      <c r="X810" s="337"/>
      <c r="Y810" s="332"/>
      <c r="Z810" s="242"/>
      <c r="AA810" s="60"/>
      <c r="AB810" s="243"/>
      <c r="AD810" s="123"/>
      <c r="AE810" s="123"/>
      <c r="AF810" s="123"/>
      <c r="AG810" s="123"/>
      <c r="AH810" s="123"/>
      <c r="AI810" s="123"/>
      <c r="AJ810" s="123"/>
      <c r="AK810" s="123"/>
    </row>
    <row r="811">
      <c r="A811" s="364"/>
      <c r="B811" s="332"/>
      <c r="C811" s="332"/>
      <c r="D811" s="332"/>
      <c r="E811" s="332"/>
      <c r="F811" s="332"/>
      <c r="G811" s="332"/>
      <c r="H811" s="332"/>
      <c r="I811" s="332"/>
      <c r="J811" s="332"/>
      <c r="K811" s="332"/>
      <c r="L811" s="332"/>
      <c r="M811" s="332"/>
      <c r="N811" s="332"/>
      <c r="O811" s="332"/>
      <c r="P811" s="332"/>
      <c r="Q811" s="332"/>
      <c r="R811" s="332"/>
      <c r="S811" s="332"/>
      <c r="T811" s="332"/>
      <c r="U811" s="332"/>
      <c r="V811" s="336"/>
      <c r="W811" s="332"/>
      <c r="X811" s="337"/>
      <c r="Y811" s="332"/>
      <c r="Z811" s="242"/>
      <c r="AA811" s="60"/>
      <c r="AB811" s="243"/>
      <c r="AD811" s="123"/>
      <c r="AE811" s="123"/>
      <c r="AF811" s="123"/>
      <c r="AG811" s="123"/>
      <c r="AH811" s="123"/>
      <c r="AI811" s="123"/>
      <c r="AJ811" s="123"/>
      <c r="AK811" s="123"/>
    </row>
    <row r="812">
      <c r="A812" s="364"/>
      <c r="B812" s="332"/>
      <c r="C812" s="332"/>
      <c r="D812" s="332"/>
      <c r="E812" s="332"/>
      <c r="F812" s="332"/>
      <c r="G812" s="332"/>
      <c r="H812" s="332"/>
      <c r="I812" s="332"/>
      <c r="J812" s="332"/>
      <c r="K812" s="332"/>
      <c r="L812" s="332"/>
      <c r="M812" s="332"/>
      <c r="N812" s="332"/>
      <c r="O812" s="332"/>
      <c r="P812" s="332"/>
      <c r="Q812" s="332"/>
      <c r="R812" s="332"/>
      <c r="S812" s="332"/>
      <c r="T812" s="332"/>
      <c r="U812" s="332"/>
      <c r="V812" s="336"/>
      <c r="W812" s="332"/>
      <c r="X812" s="337"/>
      <c r="Y812" s="332"/>
      <c r="Z812" s="242"/>
      <c r="AA812" s="60"/>
      <c r="AB812" s="243"/>
      <c r="AD812" s="123"/>
      <c r="AE812" s="123"/>
      <c r="AF812" s="123"/>
      <c r="AG812" s="123"/>
      <c r="AH812" s="123"/>
      <c r="AI812" s="123"/>
      <c r="AJ812" s="123"/>
      <c r="AK812" s="123"/>
    </row>
    <row r="813">
      <c r="A813" s="364"/>
      <c r="B813" s="332"/>
      <c r="C813" s="332"/>
      <c r="D813" s="332"/>
      <c r="E813" s="332"/>
      <c r="F813" s="332"/>
      <c r="G813" s="332"/>
      <c r="H813" s="332"/>
      <c r="I813" s="332"/>
      <c r="J813" s="332"/>
      <c r="K813" s="332"/>
      <c r="L813" s="332"/>
      <c r="M813" s="332"/>
      <c r="N813" s="332"/>
      <c r="O813" s="332"/>
      <c r="P813" s="332"/>
      <c r="Q813" s="332"/>
      <c r="R813" s="332"/>
      <c r="S813" s="332"/>
      <c r="T813" s="332"/>
      <c r="U813" s="332"/>
      <c r="V813" s="336"/>
      <c r="W813" s="332"/>
      <c r="X813" s="337"/>
      <c r="Y813" s="332"/>
      <c r="Z813" s="242"/>
      <c r="AA813" s="60"/>
      <c r="AB813" s="243"/>
      <c r="AD813" s="123"/>
      <c r="AE813" s="123"/>
      <c r="AF813" s="123"/>
      <c r="AG813" s="123"/>
      <c r="AH813" s="123"/>
      <c r="AI813" s="123"/>
      <c r="AJ813" s="123"/>
      <c r="AK813" s="123"/>
    </row>
    <row r="814">
      <c r="A814" s="364"/>
      <c r="B814" s="332"/>
      <c r="C814" s="332"/>
      <c r="D814" s="332"/>
      <c r="E814" s="332"/>
      <c r="F814" s="332"/>
      <c r="G814" s="332"/>
      <c r="H814" s="332"/>
      <c r="I814" s="332"/>
      <c r="J814" s="332"/>
      <c r="K814" s="332"/>
      <c r="L814" s="332"/>
      <c r="M814" s="332"/>
      <c r="N814" s="332"/>
      <c r="O814" s="332"/>
      <c r="P814" s="332"/>
      <c r="Q814" s="332"/>
      <c r="R814" s="332"/>
      <c r="S814" s="332"/>
      <c r="T814" s="332"/>
      <c r="U814" s="332"/>
      <c r="V814" s="336"/>
      <c r="W814" s="332"/>
      <c r="X814" s="337"/>
      <c r="Y814" s="332"/>
      <c r="Z814" s="242"/>
      <c r="AA814" s="60"/>
      <c r="AB814" s="243"/>
      <c r="AD814" s="123"/>
      <c r="AE814" s="123"/>
      <c r="AF814" s="123"/>
      <c r="AG814" s="123"/>
      <c r="AH814" s="123"/>
      <c r="AI814" s="123"/>
      <c r="AJ814" s="123"/>
      <c r="AK814" s="123"/>
    </row>
    <row r="815">
      <c r="A815" s="364"/>
      <c r="B815" s="332"/>
      <c r="C815" s="332"/>
      <c r="D815" s="332"/>
      <c r="E815" s="332"/>
      <c r="F815" s="332"/>
      <c r="G815" s="332"/>
      <c r="H815" s="332"/>
      <c r="I815" s="332"/>
      <c r="J815" s="332"/>
      <c r="K815" s="332"/>
      <c r="L815" s="332"/>
      <c r="M815" s="332"/>
      <c r="N815" s="332"/>
      <c r="O815" s="332"/>
      <c r="P815" s="332"/>
      <c r="Q815" s="332"/>
      <c r="R815" s="332"/>
      <c r="S815" s="332"/>
      <c r="T815" s="332"/>
      <c r="U815" s="332"/>
      <c r="V815" s="336"/>
      <c r="W815" s="332"/>
      <c r="X815" s="337"/>
      <c r="Y815" s="332"/>
      <c r="Z815" s="242"/>
      <c r="AA815" s="60"/>
      <c r="AB815" s="243"/>
      <c r="AD815" s="123"/>
      <c r="AE815" s="123"/>
      <c r="AF815" s="123"/>
      <c r="AG815" s="123"/>
      <c r="AH815" s="123"/>
      <c r="AI815" s="123"/>
      <c r="AJ815" s="123"/>
      <c r="AK815" s="123"/>
    </row>
    <row r="816">
      <c r="A816" s="364"/>
      <c r="B816" s="332"/>
      <c r="C816" s="332"/>
      <c r="D816" s="332"/>
      <c r="E816" s="332"/>
      <c r="F816" s="332"/>
      <c r="G816" s="332"/>
      <c r="H816" s="332"/>
      <c r="I816" s="332"/>
      <c r="J816" s="332"/>
      <c r="K816" s="332"/>
      <c r="L816" s="332"/>
      <c r="M816" s="332"/>
      <c r="N816" s="332"/>
      <c r="O816" s="332"/>
      <c r="P816" s="332"/>
      <c r="Q816" s="332"/>
      <c r="R816" s="332"/>
      <c r="S816" s="332"/>
      <c r="T816" s="332"/>
      <c r="U816" s="332"/>
      <c r="V816" s="336"/>
      <c r="W816" s="332"/>
      <c r="X816" s="337"/>
      <c r="Y816" s="332"/>
      <c r="Z816" s="242"/>
      <c r="AA816" s="60"/>
      <c r="AB816" s="243"/>
      <c r="AD816" s="123"/>
      <c r="AE816" s="123"/>
      <c r="AF816" s="123"/>
      <c r="AG816" s="123"/>
      <c r="AH816" s="123"/>
      <c r="AI816" s="123"/>
      <c r="AJ816" s="123"/>
      <c r="AK816" s="123"/>
    </row>
    <row r="817">
      <c r="A817" s="364"/>
      <c r="B817" s="332"/>
      <c r="C817" s="332"/>
      <c r="D817" s="332"/>
      <c r="E817" s="332"/>
      <c r="F817" s="332"/>
      <c r="G817" s="332"/>
      <c r="H817" s="332"/>
      <c r="I817" s="332"/>
      <c r="J817" s="332"/>
      <c r="K817" s="332"/>
      <c r="L817" s="332"/>
      <c r="M817" s="332"/>
      <c r="N817" s="332"/>
      <c r="O817" s="332"/>
      <c r="P817" s="332"/>
      <c r="Q817" s="332"/>
      <c r="R817" s="332"/>
      <c r="S817" s="332"/>
      <c r="T817" s="332"/>
      <c r="U817" s="332"/>
      <c r="V817" s="336"/>
      <c r="W817" s="332"/>
      <c r="X817" s="337"/>
      <c r="Y817" s="332"/>
      <c r="Z817" s="242"/>
      <c r="AA817" s="60"/>
      <c r="AB817" s="243"/>
      <c r="AD817" s="123"/>
      <c r="AE817" s="123"/>
      <c r="AF817" s="123"/>
      <c r="AG817" s="123"/>
      <c r="AH817" s="123"/>
      <c r="AI817" s="123"/>
      <c r="AJ817" s="123"/>
      <c r="AK817" s="123"/>
    </row>
    <row r="818">
      <c r="A818" s="364"/>
      <c r="B818" s="332"/>
      <c r="C818" s="332"/>
      <c r="D818" s="332"/>
      <c r="E818" s="332"/>
      <c r="F818" s="332"/>
      <c r="G818" s="332"/>
      <c r="H818" s="332"/>
      <c r="I818" s="332"/>
      <c r="J818" s="332"/>
      <c r="K818" s="332"/>
      <c r="L818" s="332"/>
      <c r="M818" s="332"/>
      <c r="N818" s="332"/>
      <c r="O818" s="332"/>
      <c r="P818" s="332"/>
      <c r="Q818" s="332"/>
      <c r="R818" s="332"/>
      <c r="S818" s="332"/>
      <c r="T818" s="332"/>
      <c r="U818" s="332"/>
      <c r="V818" s="336"/>
      <c r="W818" s="332"/>
      <c r="X818" s="337"/>
      <c r="Y818" s="332"/>
      <c r="Z818" s="242"/>
      <c r="AA818" s="60"/>
      <c r="AB818" s="243"/>
      <c r="AD818" s="123"/>
      <c r="AE818" s="123"/>
      <c r="AF818" s="123"/>
      <c r="AG818" s="123"/>
      <c r="AH818" s="123"/>
      <c r="AI818" s="123"/>
      <c r="AJ818" s="123"/>
      <c r="AK818" s="123"/>
    </row>
    <row r="819">
      <c r="A819" s="364"/>
      <c r="B819" s="332"/>
      <c r="C819" s="332"/>
      <c r="D819" s="332"/>
      <c r="E819" s="332"/>
      <c r="F819" s="332"/>
      <c r="G819" s="332"/>
      <c r="H819" s="332"/>
      <c r="I819" s="332"/>
      <c r="J819" s="332"/>
      <c r="K819" s="332"/>
      <c r="L819" s="332"/>
      <c r="M819" s="332"/>
      <c r="N819" s="332"/>
      <c r="O819" s="332"/>
      <c r="P819" s="332"/>
      <c r="Q819" s="332"/>
      <c r="R819" s="332"/>
      <c r="S819" s="332"/>
      <c r="T819" s="332"/>
      <c r="U819" s="332"/>
      <c r="V819" s="336"/>
      <c r="W819" s="332"/>
      <c r="X819" s="337"/>
      <c r="Y819" s="332"/>
      <c r="Z819" s="242"/>
      <c r="AA819" s="60"/>
      <c r="AB819" s="243"/>
      <c r="AD819" s="123"/>
      <c r="AE819" s="123"/>
      <c r="AF819" s="123"/>
      <c r="AG819" s="123"/>
      <c r="AH819" s="123"/>
      <c r="AI819" s="123"/>
      <c r="AJ819" s="123"/>
      <c r="AK819" s="123"/>
    </row>
    <row r="820">
      <c r="A820" s="364"/>
      <c r="B820" s="332"/>
      <c r="C820" s="332"/>
      <c r="D820" s="332"/>
      <c r="E820" s="332"/>
      <c r="F820" s="332"/>
      <c r="G820" s="332"/>
      <c r="H820" s="332"/>
      <c r="I820" s="332"/>
      <c r="J820" s="332"/>
      <c r="K820" s="332"/>
      <c r="L820" s="332"/>
      <c r="M820" s="332"/>
      <c r="N820" s="332"/>
      <c r="O820" s="332"/>
      <c r="P820" s="332"/>
      <c r="Q820" s="332"/>
      <c r="R820" s="332"/>
      <c r="S820" s="332"/>
      <c r="T820" s="332"/>
      <c r="U820" s="332"/>
      <c r="V820" s="336"/>
      <c r="W820" s="332"/>
      <c r="X820" s="337"/>
      <c r="Y820" s="332"/>
      <c r="Z820" s="242"/>
      <c r="AA820" s="60"/>
      <c r="AB820" s="243"/>
      <c r="AD820" s="123"/>
      <c r="AE820" s="123"/>
      <c r="AF820" s="123"/>
      <c r="AG820" s="123"/>
      <c r="AH820" s="123"/>
      <c r="AI820" s="123"/>
      <c r="AJ820" s="123"/>
      <c r="AK820" s="123"/>
    </row>
    <row r="821">
      <c r="A821" s="364"/>
      <c r="B821" s="332"/>
      <c r="C821" s="332"/>
      <c r="D821" s="332"/>
      <c r="E821" s="332"/>
      <c r="F821" s="332"/>
      <c r="G821" s="332"/>
      <c r="H821" s="332"/>
      <c r="I821" s="332"/>
      <c r="J821" s="332"/>
      <c r="K821" s="332"/>
      <c r="L821" s="332"/>
      <c r="M821" s="332"/>
      <c r="N821" s="332"/>
      <c r="O821" s="332"/>
      <c r="P821" s="332"/>
      <c r="Q821" s="332"/>
      <c r="R821" s="332"/>
      <c r="S821" s="332"/>
      <c r="T821" s="332"/>
      <c r="U821" s="332"/>
      <c r="V821" s="336"/>
      <c r="W821" s="332"/>
      <c r="X821" s="337"/>
      <c r="Y821" s="332"/>
      <c r="Z821" s="242"/>
      <c r="AA821" s="60"/>
      <c r="AB821" s="243"/>
      <c r="AD821" s="123"/>
      <c r="AE821" s="123"/>
      <c r="AF821" s="123"/>
      <c r="AG821" s="123"/>
      <c r="AH821" s="123"/>
      <c r="AI821" s="123"/>
      <c r="AJ821" s="123"/>
      <c r="AK821" s="123"/>
    </row>
    <row r="822">
      <c r="A822" s="364"/>
      <c r="B822" s="332"/>
      <c r="C822" s="332"/>
      <c r="D822" s="332"/>
      <c r="E822" s="332"/>
      <c r="F822" s="332"/>
      <c r="G822" s="332"/>
      <c r="H822" s="332"/>
      <c r="I822" s="332"/>
      <c r="J822" s="332"/>
      <c r="K822" s="332"/>
      <c r="L822" s="332"/>
      <c r="M822" s="332"/>
      <c r="N822" s="332"/>
      <c r="O822" s="332"/>
      <c r="P822" s="332"/>
      <c r="Q822" s="332"/>
      <c r="R822" s="332"/>
      <c r="S822" s="332"/>
      <c r="T822" s="332"/>
      <c r="U822" s="332"/>
      <c r="V822" s="336"/>
      <c r="W822" s="332"/>
      <c r="X822" s="337"/>
      <c r="Y822" s="332"/>
      <c r="Z822" s="242"/>
      <c r="AA822" s="60"/>
      <c r="AB822" s="243"/>
      <c r="AD822" s="123"/>
      <c r="AE822" s="123"/>
      <c r="AF822" s="123"/>
      <c r="AG822" s="123"/>
      <c r="AH822" s="123"/>
      <c r="AI822" s="123"/>
      <c r="AJ822" s="123"/>
      <c r="AK822" s="123"/>
    </row>
    <row r="823">
      <c r="A823" s="364"/>
      <c r="B823" s="332"/>
      <c r="C823" s="332"/>
      <c r="D823" s="332"/>
      <c r="E823" s="332"/>
      <c r="F823" s="332"/>
      <c r="G823" s="332"/>
      <c r="H823" s="332"/>
      <c r="I823" s="332"/>
      <c r="J823" s="332"/>
      <c r="K823" s="332"/>
      <c r="L823" s="332"/>
      <c r="M823" s="332"/>
      <c r="N823" s="332"/>
      <c r="O823" s="332"/>
      <c r="P823" s="332"/>
      <c r="Q823" s="332"/>
      <c r="R823" s="332"/>
      <c r="S823" s="332"/>
      <c r="T823" s="332"/>
      <c r="U823" s="332"/>
      <c r="V823" s="336"/>
      <c r="W823" s="332"/>
      <c r="X823" s="337"/>
      <c r="Y823" s="332"/>
      <c r="Z823" s="242"/>
      <c r="AA823" s="60"/>
      <c r="AB823" s="243"/>
      <c r="AD823" s="123"/>
      <c r="AE823" s="123"/>
      <c r="AF823" s="123"/>
      <c r="AG823" s="123"/>
      <c r="AH823" s="123"/>
      <c r="AI823" s="123"/>
      <c r="AJ823" s="123"/>
      <c r="AK823" s="123"/>
    </row>
    <row r="824">
      <c r="A824" s="364"/>
      <c r="B824" s="332"/>
      <c r="C824" s="332"/>
      <c r="D824" s="332"/>
      <c r="E824" s="332"/>
      <c r="F824" s="332"/>
      <c r="G824" s="332"/>
      <c r="H824" s="332"/>
      <c r="I824" s="332"/>
      <c r="J824" s="332"/>
      <c r="K824" s="332"/>
      <c r="L824" s="332"/>
      <c r="M824" s="332"/>
      <c r="N824" s="332"/>
      <c r="O824" s="332"/>
      <c r="P824" s="332"/>
      <c r="Q824" s="332"/>
      <c r="R824" s="332"/>
      <c r="S824" s="332"/>
      <c r="T824" s="332"/>
      <c r="U824" s="332"/>
      <c r="V824" s="336"/>
      <c r="W824" s="332"/>
      <c r="X824" s="337"/>
      <c r="Y824" s="332"/>
      <c r="Z824" s="242"/>
      <c r="AA824" s="60"/>
      <c r="AB824" s="243"/>
      <c r="AD824" s="123"/>
      <c r="AE824" s="123"/>
      <c r="AF824" s="123"/>
      <c r="AG824" s="123"/>
      <c r="AH824" s="123"/>
      <c r="AI824" s="123"/>
      <c r="AJ824" s="123"/>
      <c r="AK824" s="123"/>
    </row>
    <row r="825">
      <c r="A825" s="364"/>
      <c r="B825" s="332"/>
      <c r="C825" s="332"/>
      <c r="D825" s="332"/>
      <c r="E825" s="332"/>
      <c r="F825" s="332"/>
      <c r="G825" s="332"/>
      <c r="H825" s="332"/>
      <c r="I825" s="332"/>
      <c r="J825" s="332"/>
      <c r="K825" s="332"/>
      <c r="L825" s="332"/>
      <c r="M825" s="332"/>
      <c r="N825" s="332"/>
      <c r="O825" s="332"/>
      <c r="P825" s="332"/>
      <c r="Q825" s="332"/>
      <c r="R825" s="332"/>
      <c r="S825" s="332"/>
      <c r="T825" s="332"/>
      <c r="U825" s="332"/>
      <c r="V825" s="336"/>
      <c r="W825" s="332"/>
      <c r="X825" s="337"/>
      <c r="Y825" s="332"/>
      <c r="Z825" s="242"/>
      <c r="AA825" s="60"/>
      <c r="AB825" s="243"/>
      <c r="AD825" s="123"/>
      <c r="AE825" s="123"/>
      <c r="AF825" s="123"/>
      <c r="AG825" s="123"/>
      <c r="AH825" s="123"/>
      <c r="AI825" s="123"/>
      <c r="AJ825" s="123"/>
      <c r="AK825" s="123"/>
    </row>
    <row r="826">
      <c r="A826" s="364"/>
      <c r="B826" s="332"/>
      <c r="C826" s="332"/>
      <c r="D826" s="332"/>
      <c r="E826" s="332"/>
      <c r="F826" s="332"/>
      <c r="G826" s="332"/>
      <c r="H826" s="332"/>
      <c r="I826" s="332"/>
      <c r="J826" s="332"/>
      <c r="K826" s="332"/>
      <c r="L826" s="332"/>
      <c r="M826" s="332"/>
      <c r="N826" s="332"/>
      <c r="O826" s="332"/>
      <c r="P826" s="332"/>
      <c r="Q826" s="332"/>
      <c r="R826" s="332"/>
      <c r="S826" s="332"/>
      <c r="T826" s="332"/>
      <c r="U826" s="332"/>
      <c r="V826" s="336"/>
      <c r="W826" s="332"/>
      <c r="X826" s="337"/>
      <c r="Y826" s="332"/>
      <c r="Z826" s="242"/>
      <c r="AA826" s="60"/>
      <c r="AB826" s="243"/>
      <c r="AD826" s="123"/>
      <c r="AE826" s="123"/>
      <c r="AF826" s="123"/>
      <c r="AG826" s="123"/>
      <c r="AH826" s="123"/>
      <c r="AI826" s="123"/>
      <c r="AJ826" s="123"/>
      <c r="AK826" s="123"/>
    </row>
    <row r="827">
      <c r="A827" s="364"/>
      <c r="B827" s="332"/>
      <c r="C827" s="332"/>
      <c r="D827" s="332"/>
      <c r="E827" s="332"/>
      <c r="F827" s="332"/>
      <c r="G827" s="332"/>
      <c r="H827" s="332"/>
      <c r="I827" s="332"/>
      <c r="J827" s="332"/>
      <c r="K827" s="332"/>
      <c r="L827" s="332"/>
      <c r="M827" s="332"/>
      <c r="N827" s="332"/>
      <c r="O827" s="332"/>
      <c r="P827" s="332"/>
      <c r="Q827" s="332"/>
      <c r="R827" s="332"/>
      <c r="S827" s="332"/>
      <c r="T827" s="332"/>
      <c r="U827" s="332"/>
      <c r="V827" s="336"/>
      <c r="W827" s="332"/>
      <c r="X827" s="337"/>
      <c r="Y827" s="332"/>
      <c r="Z827" s="242"/>
      <c r="AA827" s="60"/>
      <c r="AB827" s="243"/>
      <c r="AD827" s="123"/>
      <c r="AE827" s="123"/>
      <c r="AF827" s="123"/>
      <c r="AG827" s="123"/>
      <c r="AH827" s="123"/>
      <c r="AI827" s="123"/>
      <c r="AJ827" s="123"/>
      <c r="AK827" s="123"/>
    </row>
    <row r="828">
      <c r="A828" s="364"/>
      <c r="B828" s="332"/>
      <c r="C828" s="332"/>
      <c r="D828" s="332"/>
      <c r="E828" s="332"/>
      <c r="F828" s="332"/>
      <c r="G828" s="332"/>
      <c r="H828" s="332"/>
      <c r="I828" s="332"/>
      <c r="J828" s="332"/>
      <c r="K828" s="332"/>
      <c r="L828" s="332"/>
      <c r="M828" s="332"/>
      <c r="N828" s="332"/>
      <c r="O828" s="332"/>
      <c r="P828" s="332"/>
      <c r="Q828" s="332"/>
      <c r="R828" s="332"/>
      <c r="S828" s="332"/>
      <c r="T828" s="332"/>
      <c r="U828" s="332"/>
      <c r="V828" s="336"/>
      <c r="W828" s="332"/>
      <c r="X828" s="337"/>
      <c r="Y828" s="332"/>
      <c r="Z828" s="242"/>
      <c r="AA828" s="60"/>
      <c r="AB828" s="243"/>
      <c r="AD828" s="123"/>
      <c r="AE828" s="123"/>
      <c r="AF828" s="123"/>
      <c r="AG828" s="123"/>
      <c r="AH828" s="123"/>
      <c r="AI828" s="123"/>
      <c r="AJ828" s="123"/>
      <c r="AK828" s="123"/>
    </row>
    <row r="829">
      <c r="A829" s="364"/>
      <c r="B829" s="332"/>
      <c r="C829" s="332"/>
      <c r="D829" s="332"/>
      <c r="E829" s="332"/>
      <c r="F829" s="332"/>
      <c r="G829" s="332"/>
      <c r="H829" s="332"/>
      <c r="I829" s="332"/>
      <c r="J829" s="332"/>
      <c r="K829" s="332"/>
      <c r="L829" s="332"/>
      <c r="M829" s="332"/>
      <c r="N829" s="332"/>
      <c r="O829" s="332"/>
      <c r="P829" s="332"/>
      <c r="Q829" s="332"/>
      <c r="R829" s="332"/>
      <c r="S829" s="332"/>
      <c r="T829" s="332"/>
      <c r="U829" s="332"/>
      <c r="V829" s="336"/>
      <c r="W829" s="332"/>
      <c r="X829" s="337"/>
      <c r="Y829" s="332"/>
      <c r="Z829" s="242"/>
      <c r="AA829" s="60"/>
      <c r="AB829" s="243"/>
      <c r="AD829" s="123"/>
      <c r="AE829" s="123"/>
      <c r="AF829" s="123"/>
      <c r="AG829" s="123"/>
      <c r="AH829" s="123"/>
      <c r="AI829" s="123"/>
      <c r="AJ829" s="123"/>
      <c r="AK829" s="123"/>
    </row>
    <row r="830">
      <c r="A830" s="364"/>
      <c r="B830" s="332"/>
      <c r="C830" s="332"/>
      <c r="D830" s="332"/>
      <c r="E830" s="332"/>
      <c r="F830" s="332"/>
      <c r="G830" s="332"/>
      <c r="H830" s="332"/>
      <c r="I830" s="332"/>
      <c r="J830" s="332"/>
      <c r="K830" s="332"/>
      <c r="L830" s="332"/>
      <c r="M830" s="332"/>
      <c r="N830" s="332"/>
      <c r="O830" s="332"/>
      <c r="P830" s="332"/>
      <c r="Q830" s="332"/>
      <c r="R830" s="332"/>
      <c r="S830" s="332"/>
      <c r="T830" s="332"/>
      <c r="U830" s="332"/>
      <c r="V830" s="336"/>
      <c r="W830" s="332"/>
      <c r="X830" s="337"/>
      <c r="Y830" s="332"/>
      <c r="Z830" s="242"/>
      <c r="AA830" s="60"/>
      <c r="AB830" s="243"/>
      <c r="AD830" s="123"/>
      <c r="AE830" s="123"/>
      <c r="AF830" s="123"/>
      <c r="AG830" s="123"/>
      <c r="AH830" s="123"/>
      <c r="AI830" s="123"/>
      <c r="AJ830" s="123"/>
      <c r="AK830" s="123"/>
    </row>
    <row r="831">
      <c r="A831" s="364"/>
      <c r="B831" s="332"/>
      <c r="C831" s="332"/>
      <c r="D831" s="332"/>
      <c r="E831" s="332"/>
      <c r="F831" s="332"/>
      <c r="G831" s="332"/>
      <c r="H831" s="332"/>
      <c r="I831" s="332"/>
      <c r="J831" s="332"/>
      <c r="K831" s="332"/>
      <c r="L831" s="332"/>
      <c r="M831" s="332"/>
      <c r="N831" s="332"/>
      <c r="O831" s="332"/>
      <c r="P831" s="332"/>
      <c r="Q831" s="332"/>
      <c r="R831" s="332"/>
      <c r="S831" s="332"/>
      <c r="T831" s="332"/>
      <c r="U831" s="332"/>
      <c r="V831" s="336"/>
      <c r="W831" s="332"/>
      <c r="X831" s="337"/>
      <c r="Y831" s="332"/>
      <c r="Z831" s="242"/>
      <c r="AA831" s="60"/>
      <c r="AB831" s="243"/>
      <c r="AD831" s="123"/>
      <c r="AE831" s="123"/>
      <c r="AF831" s="123"/>
      <c r="AG831" s="123"/>
      <c r="AH831" s="123"/>
      <c r="AI831" s="123"/>
      <c r="AJ831" s="123"/>
      <c r="AK831" s="123"/>
    </row>
    <row r="832">
      <c r="A832" s="364"/>
      <c r="B832" s="332"/>
      <c r="C832" s="332"/>
      <c r="D832" s="332"/>
      <c r="E832" s="332"/>
      <c r="F832" s="332"/>
      <c r="G832" s="332"/>
      <c r="H832" s="332"/>
      <c r="I832" s="332"/>
      <c r="J832" s="332"/>
      <c r="K832" s="332"/>
      <c r="L832" s="332"/>
      <c r="M832" s="332"/>
      <c r="N832" s="332"/>
      <c r="O832" s="332"/>
      <c r="P832" s="332"/>
      <c r="Q832" s="332"/>
      <c r="R832" s="332"/>
      <c r="S832" s="332"/>
      <c r="T832" s="332"/>
      <c r="U832" s="332"/>
      <c r="V832" s="336"/>
      <c r="W832" s="332"/>
      <c r="X832" s="337"/>
      <c r="Y832" s="332"/>
      <c r="Z832" s="242"/>
      <c r="AA832" s="60"/>
      <c r="AB832" s="243"/>
      <c r="AD832" s="123"/>
      <c r="AE832" s="123"/>
      <c r="AF832" s="123"/>
      <c r="AG832" s="123"/>
      <c r="AH832" s="123"/>
      <c r="AI832" s="123"/>
      <c r="AJ832" s="123"/>
      <c r="AK832" s="123"/>
    </row>
    <row r="833">
      <c r="A833" s="364"/>
      <c r="B833" s="332"/>
      <c r="C833" s="332"/>
      <c r="D833" s="332"/>
      <c r="E833" s="332"/>
      <c r="F833" s="332"/>
      <c r="G833" s="332"/>
      <c r="H833" s="332"/>
      <c r="I833" s="332"/>
      <c r="J833" s="332"/>
      <c r="K833" s="332"/>
      <c r="L833" s="332"/>
      <c r="M833" s="332"/>
      <c r="N833" s="332"/>
      <c r="O833" s="332"/>
      <c r="P833" s="332"/>
      <c r="Q833" s="332"/>
      <c r="R833" s="332"/>
      <c r="S833" s="332"/>
      <c r="T833" s="332"/>
      <c r="U833" s="332"/>
      <c r="V833" s="336"/>
      <c r="W833" s="332"/>
      <c r="X833" s="337"/>
      <c r="Y833" s="332"/>
      <c r="Z833" s="242"/>
      <c r="AA833" s="60"/>
      <c r="AB833" s="243"/>
      <c r="AD833" s="123"/>
      <c r="AE833" s="123"/>
      <c r="AF833" s="123"/>
      <c r="AG833" s="123"/>
      <c r="AH833" s="123"/>
      <c r="AI833" s="123"/>
      <c r="AJ833" s="123"/>
      <c r="AK833" s="123"/>
    </row>
    <row r="834">
      <c r="A834" s="364"/>
      <c r="B834" s="332"/>
      <c r="C834" s="332"/>
      <c r="D834" s="332"/>
      <c r="E834" s="332"/>
      <c r="F834" s="332"/>
      <c r="G834" s="332"/>
      <c r="H834" s="332"/>
      <c r="I834" s="332"/>
      <c r="J834" s="332"/>
      <c r="K834" s="332"/>
      <c r="L834" s="332"/>
      <c r="M834" s="332"/>
      <c r="N834" s="332"/>
      <c r="O834" s="332"/>
      <c r="P834" s="332"/>
      <c r="Q834" s="332"/>
      <c r="R834" s="332"/>
      <c r="S834" s="332"/>
      <c r="T834" s="332"/>
      <c r="U834" s="332"/>
      <c r="V834" s="336"/>
      <c r="W834" s="332"/>
      <c r="X834" s="337"/>
      <c r="Y834" s="332"/>
      <c r="Z834" s="242"/>
      <c r="AA834" s="60"/>
      <c r="AB834" s="243"/>
      <c r="AD834" s="123"/>
      <c r="AE834" s="123"/>
      <c r="AF834" s="123"/>
      <c r="AG834" s="123"/>
      <c r="AH834" s="123"/>
      <c r="AI834" s="123"/>
      <c r="AJ834" s="123"/>
      <c r="AK834" s="123"/>
    </row>
    <row r="835">
      <c r="A835" s="364"/>
      <c r="B835" s="332"/>
      <c r="C835" s="332"/>
      <c r="D835" s="332"/>
      <c r="E835" s="332"/>
      <c r="F835" s="332"/>
      <c r="G835" s="332"/>
      <c r="H835" s="332"/>
      <c r="I835" s="332"/>
      <c r="J835" s="332"/>
      <c r="K835" s="332"/>
      <c r="L835" s="332"/>
      <c r="M835" s="332"/>
      <c r="N835" s="332"/>
      <c r="O835" s="332"/>
      <c r="P835" s="332"/>
      <c r="Q835" s="332"/>
      <c r="R835" s="332"/>
      <c r="S835" s="332"/>
      <c r="T835" s="332"/>
      <c r="U835" s="332"/>
      <c r="V835" s="336"/>
      <c r="W835" s="332"/>
      <c r="X835" s="337"/>
      <c r="Y835" s="332"/>
      <c r="Z835" s="242"/>
      <c r="AA835" s="60"/>
      <c r="AB835" s="243"/>
      <c r="AD835" s="123"/>
      <c r="AE835" s="123"/>
      <c r="AF835" s="123"/>
      <c r="AG835" s="123"/>
      <c r="AH835" s="123"/>
      <c r="AI835" s="123"/>
      <c r="AJ835" s="123"/>
      <c r="AK835" s="123"/>
    </row>
    <row r="836">
      <c r="A836" s="364"/>
      <c r="B836" s="332"/>
      <c r="C836" s="332"/>
      <c r="D836" s="332"/>
      <c r="E836" s="332"/>
      <c r="F836" s="332"/>
      <c r="G836" s="332"/>
      <c r="H836" s="332"/>
      <c r="I836" s="332"/>
      <c r="J836" s="332"/>
      <c r="K836" s="332"/>
      <c r="L836" s="332"/>
      <c r="M836" s="332"/>
      <c r="N836" s="332"/>
      <c r="O836" s="332"/>
      <c r="P836" s="332"/>
      <c r="Q836" s="332"/>
      <c r="R836" s="332"/>
      <c r="S836" s="332"/>
      <c r="T836" s="332"/>
      <c r="U836" s="332"/>
      <c r="V836" s="336"/>
      <c r="W836" s="332"/>
      <c r="X836" s="337"/>
      <c r="Y836" s="332"/>
      <c r="Z836" s="242"/>
      <c r="AA836" s="60"/>
      <c r="AB836" s="243"/>
      <c r="AD836" s="123"/>
      <c r="AE836" s="123"/>
      <c r="AF836" s="123"/>
      <c r="AG836" s="123"/>
      <c r="AH836" s="123"/>
      <c r="AI836" s="123"/>
      <c r="AJ836" s="123"/>
      <c r="AK836" s="123"/>
    </row>
    <row r="837">
      <c r="A837" s="364"/>
      <c r="B837" s="332"/>
      <c r="C837" s="332"/>
      <c r="D837" s="332"/>
      <c r="E837" s="332"/>
      <c r="F837" s="332"/>
      <c r="G837" s="332"/>
      <c r="H837" s="332"/>
      <c r="I837" s="332"/>
      <c r="J837" s="332"/>
      <c r="K837" s="332"/>
      <c r="L837" s="332"/>
      <c r="M837" s="332"/>
      <c r="N837" s="332"/>
      <c r="O837" s="332"/>
      <c r="P837" s="332"/>
      <c r="Q837" s="332"/>
      <c r="R837" s="332"/>
      <c r="S837" s="332"/>
      <c r="T837" s="332"/>
      <c r="U837" s="332"/>
      <c r="V837" s="336"/>
      <c r="W837" s="332"/>
      <c r="X837" s="337"/>
      <c r="Y837" s="332"/>
      <c r="Z837" s="242"/>
      <c r="AA837" s="60"/>
      <c r="AB837" s="243"/>
      <c r="AD837" s="123"/>
      <c r="AE837" s="123"/>
      <c r="AF837" s="123"/>
      <c r="AG837" s="123"/>
      <c r="AH837" s="123"/>
      <c r="AI837" s="123"/>
      <c r="AJ837" s="123"/>
      <c r="AK837" s="123"/>
    </row>
    <row r="838">
      <c r="A838" s="364"/>
      <c r="B838" s="332"/>
      <c r="C838" s="332"/>
      <c r="D838" s="332"/>
      <c r="E838" s="332"/>
      <c r="F838" s="332"/>
      <c r="G838" s="332"/>
      <c r="H838" s="332"/>
      <c r="I838" s="332"/>
      <c r="J838" s="332"/>
      <c r="K838" s="332"/>
      <c r="L838" s="332"/>
      <c r="M838" s="332"/>
      <c r="N838" s="332"/>
      <c r="O838" s="332"/>
      <c r="P838" s="332"/>
      <c r="Q838" s="332"/>
      <c r="R838" s="332"/>
      <c r="S838" s="332"/>
      <c r="T838" s="332"/>
      <c r="U838" s="332"/>
      <c r="V838" s="336"/>
      <c r="W838" s="332"/>
      <c r="X838" s="337"/>
      <c r="Y838" s="332"/>
      <c r="Z838" s="242"/>
      <c r="AA838" s="60"/>
      <c r="AB838" s="243"/>
      <c r="AD838" s="123"/>
      <c r="AE838" s="123"/>
      <c r="AF838" s="123"/>
      <c r="AG838" s="123"/>
      <c r="AH838" s="123"/>
      <c r="AI838" s="123"/>
      <c r="AJ838" s="123"/>
      <c r="AK838" s="123"/>
    </row>
    <row r="839">
      <c r="A839" s="364"/>
      <c r="B839" s="332"/>
      <c r="C839" s="332"/>
      <c r="D839" s="332"/>
      <c r="E839" s="332"/>
      <c r="F839" s="332"/>
      <c r="G839" s="332"/>
      <c r="H839" s="332"/>
      <c r="I839" s="332"/>
      <c r="J839" s="332"/>
      <c r="K839" s="332"/>
      <c r="L839" s="332"/>
      <c r="M839" s="332"/>
      <c r="N839" s="332"/>
      <c r="O839" s="332"/>
      <c r="P839" s="332"/>
      <c r="Q839" s="332"/>
      <c r="R839" s="332"/>
      <c r="S839" s="332"/>
      <c r="T839" s="332"/>
      <c r="U839" s="332"/>
      <c r="V839" s="336"/>
      <c r="W839" s="332"/>
      <c r="X839" s="337"/>
      <c r="Y839" s="332"/>
      <c r="Z839" s="242"/>
      <c r="AA839" s="60"/>
      <c r="AB839" s="243"/>
      <c r="AD839" s="123"/>
      <c r="AE839" s="123"/>
      <c r="AF839" s="123"/>
      <c r="AG839" s="123"/>
      <c r="AH839" s="123"/>
      <c r="AI839" s="123"/>
      <c r="AJ839" s="123"/>
      <c r="AK839" s="123"/>
    </row>
    <row r="840">
      <c r="A840" s="364"/>
      <c r="B840" s="332"/>
      <c r="C840" s="332"/>
      <c r="D840" s="332"/>
      <c r="E840" s="332"/>
      <c r="F840" s="332"/>
      <c r="G840" s="332"/>
      <c r="H840" s="332"/>
      <c r="I840" s="332"/>
      <c r="J840" s="332"/>
      <c r="K840" s="332"/>
      <c r="L840" s="332"/>
      <c r="M840" s="332"/>
      <c r="N840" s="332"/>
      <c r="O840" s="332"/>
      <c r="P840" s="332"/>
      <c r="Q840" s="332"/>
      <c r="R840" s="332"/>
      <c r="S840" s="332"/>
      <c r="T840" s="332"/>
      <c r="U840" s="332"/>
      <c r="V840" s="336"/>
      <c r="W840" s="332"/>
      <c r="X840" s="337"/>
      <c r="Y840" s="332"/>
      <c r="Z840" s="242"/>
      <c r="AA840" s="60"/>
      <c r="AB840" s="243"/>
      <c r="AD840" s="123"/>
      <c r="AE840" s="123"/>
      <c r="AF840" s="123"/>
      <c r="AG840" s="123"/>
      <c r="AH840" s="123"/>
      <c r="AI840" s="123"/>
      <c r="AJ840" s="123"/>
      <c r="AK840" s="123"/>
    </row>
    <row r="841">
      <c r="A841" s="364"/>
      <c r="B841" s="332"/>
      <c r="C841" s="332"/>
      <c r="D841" s="332"/>
      <c r="E841" s="332"/>
      <c r="F841" s="332"/>
      <c r="G841" s="332"/>
      <c r="H841" s="332"/>
      <c r="I841" s="332"/>
      <c r="J841" s="332"/>
      <c r="K841" s="332"/>
      <c r="L841" s="332"/>
      <c r="M841" s="332"/>
      <c r="N841" s="332"/>
      <c r="O841" s="332"/>
      <c r="P841" s="332"/>
      <c r="Q841" s="332"/>
      <c r="R841" s="332"/>
      <c r="S841" s="332"/>
      <c r="T841" s="332"/>
      <c r="U841" s="332"/>
      <c r="V841" s="336"/>
      <c r="W841" s="332"/>
      <c r="X841" s="337"/>
      <c r="Y841" s="332"/>
      <c r="Z841" s="242"/>
      <c r="AA841" s="60"/>
      <c r="AB841" s="243"/>
      <c r="AD841" s="123"/>
      <c r="AE841" s="123"/>
      <c r="AF841" s="123"/>
      <c r="AG841" s="123"/>
      <c r="AH841" s="123"/>
      <c r="AI841" s="123"/>
      <c r="AJ841" s="123"/>
      <c r="AK841" s="123"/>
    </row>
    <row r="842">
      <c r="A842" s="364"/>
      <c r="B842" s="332"/>
      <c r="C842" s="332"/>
      <c r="D842" s="332"/>
      <c r="E842" s="332"/>
      <c r="F842" s="332"/>
      <c r="G842" s="332"/>
      <c r="H842" s="332"/>
      <c r="I842" s="332"/>
      <c r="J842" s="332"/>
      <c r="K842" s="332"/>
      <c r="L842" s="332"/>
      <c r="M842" s="332"/>
      <c r="N842" s="332"/>
      <c r="O842" s="332"/>
      <c r="P842" s="332"/>
      <c r="Q842" s="332"/>
      <c r="R842" s="332"/>
      <c r="S842" s="332"/>
      <c r="T842" s="332"/>
      <c r="U842" s="332"/>
      <c r="V842" s="336"/>
      <c r="W842" s="332"/>
      <c r="X842" s="337"/>
      <c r="Y842" s="332"/>
      <c r="Z842" s="242"/>
      <c r="AA842" s="60"/>
      <c r="AB842" s="243"/>
      <c r="AD842" s="123"/>
      <c r="AE842" s="123"/>
      <c r="AF842" s="123"/>
      <c r="AG842" s="123"/>
      <c r="AH842" s="123"/>
      <c r="AI842" s="123"/>
      <c r="AJ842" s="123"/>
      <c r="AK842" s="123"/>
    </row>
    <row r="843">
      <c r="A843" s="364"/>
      <c r="B843" s="332"/>
      <c r="C843" s="332"/>
      <c r="D843" s="332"/>
      <c r="E843" s="332"/>
      <c r="F843" s="332"/>
      <c r="G843" s="332"/>
      <c r="H843" s="332"/>
      <c r="I843" s="332"/>
      <c r="J843" s="332"/>
      <c r="K843" s="332"/>
      <c r="L843" s="332"/>
      <c r="M843" s="332"/>
      <c r="N843" s="332"/>
      <c r="O843" s="332"/>
      <c r="P843" s="332"/>
      <c r="Q843" s="332"/>
      <c r="R843" s="332"/>
      <c r="S843" s="332"/>
      <c r="T843" s="332"/>
      <c r="U843" s="332"/>
      <c r="V843" s="336"/>
      <c r="W843" s="332"/>
      <c r="X843" s="337"/>
      <c r="Y843" s="332"/>
      <c r="Z843" s="242"/>
      <c r="AA843" s="60"/>
      <c r="AB843" s="243"/>
      <c r="AD843" s="123"/>
      <c r="AE843" s="123"/>
      <c r="AF843" s="123"/>
      <c r="AG843" s="123"/>
      <c r="AH843" s="123"/>
      <c r="AI843" s="123"/>
      <c r="AJ843" s="123"/>
      <c r="AK843" s="123"/>
    </row>
    <row r="844">
      <c r="A844" s="364"/>
      <c r="B844" s="332"/>
      <c r="C844" s="332"/>
      <c r="D844" s="332"/>
      <c r="E844" s="332"/>
      <c r="F844" s="332"/>
      <c r="G844" s="332"/>
      <c r="H844" s="332"/>
      <c r="I844" s="332"/>
      <c r="J844" s="332"/>
      <c r="K844" s="332"/>
      <c r="L844" s="332"/>
      <c r="M844" s="332"/>
      <c r="N844" s="332"/>
      <c r="O844" s="332"/>
      <c r="P844" s="332"/>
      <c r="Q844" s="332"/>
      <c r="R844" s="332"/>
      <c r="S844" s="332"/>
      <c r="T844" s="332"/>
      <c r="U844" s="332"/>
      <c r="V844" s="336"/>
      <c r="W844" s="332"/>
      <c r="X844" s="337"/>
      <c r="Y844" s="332"/>
      <c r="Z844" s="242"/>
      <c r="AA844" s="60"/>
      <c r="AB844" s="243"/>
      <c r="AD844" s="123"/>
      <c r="AE844" s="123"/>
      <c r="AF844" s="123"/>
      <c r="AG844" s="123"/>
      <c r="AH844" s="123"/>
      <c r="AI844" s="123"/>
      <c r="AJ844" s="123"/>
      <c r="AK844" s="123"/>
    </row>
    <row r="845">
      <c r="A845" s="364"/>
      <c r="B845" s="332"/>
      <c r="C845" s="332"/>
      <c r="D845" s="332"/>
      <c r="E845" s="332"/>
      <c r="F845" s="332"/>
      <c r="G845" s="332"/>
      <c r="H845" s="332"/>
      <c r="I845" s="332"/>
      <c r="J845" s="332"/>
      <c r="K845" s="332"/>
      <c r="L845" s="332"/>
      <c r="M845" s="332"/>
      <c r="N845" s="332"/>
      <c r="O845" s="332"/>
      <c r="P845" s="332"/>
      <c r="Q845" s="332"/>
      <c r="R845" s="332"/>
      <c r="S845" s="332"/>
      <c r="T845" s="332"/>
      <c r="U845" s="332"/>
      <c r="V845" s="336"/>
      <c r="W845" s="332"/>
      <c r="X845" s="337"/>
      <c r="Y845" s="332"/>
      <c r="Z845" s="242"/>
      <c r="AA845" s="60"/>
      <c r="AB845" s="243"/>
      <c r="AD845" s="123"/>
      <c r="AE845" s="123"/>
      <c r="AF845" s="123"/>
      <c r="AG845" s="123"/>
      <c r="AH845" s="123"/>
      <c r="AI845" s="123"/>
      <c r="AJ845" s="123"/>
      <c r="AK845" s="123"/>
    </row>
    <row r="846">
      <c r="A846" s="364"/>
      <c r="B846" s="332"/>
      <c r="C846" s="332"/>
      <c r="D846" s="332"/>
      <c r="E846" s="332"/>
      <c r="F846" s="332"/>
      <c r="G846" s="332"/>
      <c r="H846" s="332"/>
      <c r="I846" s="332"/>
      <c r="J846" s="332"/>
      <c r="K846" s="332"/>
      <c r="L846" s="332"/>
      <c r="M846" s="332"/>
      <c r="N846" s="332"/>
      <c r="O846" s="332"/>
      <c r="P846" s="332"/>
      <c r="Q846" s="332"/>
      <c r="R846" s="332"/>
      <c r="S846" s="332"/>
      <c r="T846" s="332"/>
      <c r="U846" s="332"/>
      <c r="V846" s="336"/>
      <c r="W846" s="332"/>
      <c r="X846" s="337"/>
      <c r="Y846" s="332"/>
      <c r="Z846" s="242"/>
      <c r="AA846" s="60"/>
      <c r="AB846" s="243"/>
      <c r="AD846" s="123"/>
      <c r="AE846" s="123"/>
      <c r="AF846" s="123"/>
      <c r="AG846" s="123"/>
      <c r="AH846" s="123"/>
      <c r="AI846" s="123"/>
      <c r="AJ846" s="123"/>
      <c r="AK846" s="123"/>
    </row>
    <row r="847">
      <c r="A847" s="364"/>
      <c r="B847" s="332"/>
      <c r="C847" s="332"/>
      <c r="D847" s="332"/>
      <c r="E847" s="332"/>
      <c r="F847" s="332"/>
      <c r="G847" s="332"/>
      <c r="H847" s="332"/>
      <c r="I847" s="332"/>
      <c r="J847" s="332"/>
      <c r="K847" s="332"/>
      <c r="L847" s="332"/>
      <c r="M847" s="332"/>
      <c r="N847" s="332"/>
      <c r="O847" s="332"/>
      <c r="P847" s="332"/>
      <c r="Q847" s="332"/>
      <c r="R847" s="332"/>
      <c r="S847" s="332"/>
      <c r="T847" s="332"/>
      <c r="U847" s="332"/>
      <c r="V847" s="336"/>
      <c r="W847" s="332"/>
      <c r="X847" s="337"/>
      <c r="Y847" s="332"/>
      <c r="Z847" s="242"/>
      <c r="AA847" s="60"/>
      <c r="AB847" s="243"/>
      <c r="AD847" s="123"/>
      <c r="AE847" s="123"/>
      <c r="AF847" s="123"/>
      <c r="AG847" s="123"/>
      <c r="AH847" s="123"/>
      <c r="AI847" s="123"/>
      <c r="AJ847" s="123"/>
      <c r="AK847" s="123"/>
    </row>
    <row r="848">
      <c r="A848" s="364"/>
      <c r="B848" s="332"/>
      <c r="C848" s="332"/>
      <c r="D848" s="332"/>
      <c r="E848" s="332"/>
      <c r="F848" s="332"/>
      <c r="G848" s="332"/>
      <c r="H848" s="332"/>
      <c r="I848" s="332"/>
      <c r="J848" s="332"/>
      <c r="K848" s="332"/>
      <c r="L848" s="332"/>
      <c r="M848" s="332"/>
      <c r="N848" s="332"/>
      <c r="O848" s="332"/>
      <c r="P848" s="332"/>
      <c r="Q848" s="332"/>
      <c r="R848" s="332"/>
      <c r="S848" s="332"/>
      <c r="T848" s="332"/>
      <c r="U848" s="332"/>
      <c r="V848" s="336"/>
      <c r="W848" s="332"/>
      <c r="X848" s="337"/>
      <c r="Y848" s="332"/>
      <c r="Z848" s="242"/>
      <c r="AA848" s="60"/>
      <c r="AB848" s="243"/>
      <c r="AD848" s="123"/>
      <c r="AE848" s="123"/>
      <c r="AF848" s="123"/>
      <c r="AG848" s="123"/>
      <c r="AH848" s="123"/>
      <c r="AI848" s="123"/>
      <c r="AJ848" s="123"/>
      <c r="AK848" s="123"/>
    </row>
    <row r="849">
      <c r="A849" s="364"/>
      <c r="B849" s="332"/>
      <c r="C849" s="332"/>
      <c r="D849" s="332"/>
      <c r="E849" s="332"/>
      <c r="F849" s="332"/>
      <c r="G849" s="332"/>
      <c r="H849" s="332"/>
      <c r="I849" s="332"/>
      <c r="J849" s="332"/>
      <c r="K849" s="332"/>
      <c r="L849" s="332"/>
      <c r="M849" s="332"/>
      <c r="N849" s="332"/>
      <c r="O849" s="332"/>
      <c r="P849" s="332"/>
      <c r="Q849" s="332"/>
      <c r="R849" s="332"/>
      <c r="S849" s="332"/>
      <c r="T849" s="332"/>
      <c r="U849" s="332"/>
      <c r="V849" s="336"/>
      <c r="W849" s="332"/>
      <c r="X849" s="337"/>
      <c r="Y849" s="332"/>
      <c r="Z849" s="242"/>
      <c r="AA849" s="60"/>
      <c r="AB849" s="243"/>
      <c r="AD849" s="123"/>
      <c r="AE849" s="123"/>
      <c r="AF849" s="123"/>
      <c r="AG849" s="123"/>
      <c r="AH849" s="123"/>
      <c r="AI849" s="123"/>
      <c r="AJ849" s="123"/>
      <c r="AK849" s="123"/>
    </row>
    <row r="850">
      <c r="A850" s="364"/>
      <c r="B850" s="332"/>
      <c r="C850" s="332"/>
      <c r="D850" s="332"/>
      <c r="E850" s="332"/>
      <c r="F850" s="332"/>
      <c r="G850" s="332"/>
      <c r="H850" s="332"/>
      <c r="I850" s="332"/>
      <c r="J850" s="332"/>
      <c r="K850" s="332"/>
      <c r="L850" s="332"/>
      <c r="M850" s="332"/>
      <c r="N850" s="332"/>
      <c r="O850" s="332"/>
      <c r="P850" s="332"/>
      <c r="Q850" s="332"/>
      <c r="R850" s="332"/>
      <c r="S850" s="332"/>
      <c r="T850" s="332"/>
      <c r="U850" s="332"/>
      <c r="V850" s="336"/>
      <c r="W850" s="332"/>
      <c r="X850" s="337"/>
      <c r="Y850" s="332"/>
      <c r="Z850" s="242"/>
      <c r="AA850" s="60"/>
      <c r="AB850" s="243"/>
      <c r="AD850" s="123"/>
      <c r="AE850" s="123"/>
      <c r="AF850" s="123"/>
      <c r="AG850" s="123"/>
      <c r="AH850" s="123"/>
      <c r="AI850" s="123"/>
      <c r="AJ850" s="123"/>
      <c r="AK850" s="123"/>
    </row>
    <row r="851">
      <c r="A851" s="364"/>
      <c r="B851" s="332"/>
      <c r="C851" s="332"/>
      <c r="D851" s="332"/>
      <c r="E851" s="332"/>
      <c r="F851" s="332"/>
      <c r="G851" s="332"/>
      <c r="H851" s="332"/>
      <c r="I851" s="332"/>
      <c r="J851" s="332"/>
      <c r="K851" s="332"/>
      <c r="L851" s="332"/>
      <c r="M851" s="332"/>
      <c r="N851" s="332"/>
      <c r="O851" s="332"/>
      <c r="P851" s="332"/>
      <c r="Q851" s="332"/>
      <c r="R851" s="332"/>
      <c r="S851" s="332"/>
      <c r="T851" s="332"/>
      <c r="U851" s="332"/>
      <c r="V851" s="336"/>
      <c r="W851" s="332"/>
      <c r="X851" s="337"/>
      <c r="Y851" s="332"/>
      <c r="Z851" s="242"/>
      <c r="AA851" s="60"/>
      <c r="AB851" s="243"/>
      <c r="AD851" s="123"/>
      <c r="AE851" s="123"/>
      <c r="AF851" s="123"/>
      <c r="AG851" s="123"/>
      <c r="AH851" s="123"/>
      <c r="AI851" s="123"/>
      <c r="AJ851" s="123"/>
      <c r="AK851" s="123"/>
    </row>
    <row r="852">
      <c r="A852" s="364"/>
      <c r="B852" s="332"/>
      <c r="C852" s="332"/>
      <c r="D852" s="332"/>
      <c r="E852" s="332"/>
      <c r="F852" s="332"/>
      <c r="G852" s="332"/>
      <c r="H852" s="332"/>
      <c r="I852" s="332"/>
      <c r="J852" s="332"/>
      <c r="K852" s="332"/>
      <c r="L852" s="332"/>
      <c r="M852" s="332"/>
      <c r="N852" s="332"/>
      <c r="O852" s="332"/>
      <c r="P852" s="332"/>
      <c r="Q852" s="332"/>
      <c r="R852" s="332"/>
      <c r="S852" s="332"/>
      <c r="T852" s="332"/>
      <c r="U852" s="332"/>
      <c r="V852" s="336"/>
      <c r="W852" s="332"/>
      <c r="X852" s="337"/>
      <c r="Y852" s="332"/>
      <c r="Z852" s="242"/>
      <c r="AA852" s="60"/>
      <c r="AB852" s="243"/>
      <c r="AD852" s="123"/>
      <c r="AE852" s="123"/>
      <c r="AF852" s="123"/>
      <c r="AG852" s="123"/>
      <c r="AH852" s="123"/>
      <c r="AI852" s="123"/>
      <c r="AJ852" s="123"/>
      <c r="AK852" s="123"/>
    </row>
    <row r="853">
      <c r="A853" s="364"/>
      <c r="B853" s="332"/>
      <c r="C853" s="332"/>
      <c r="D853" s="332"/>
      <c r="E853" s="332"/>
      <c r="F853" s="332"/>
      <c r="G853" s="332"/>
      <c r="H853" s="332"/>
      <c r="I853" s="332"/>
      <c r="J853" s="332"/>
      <c r="K853" s="332"/>
      <c r="L853" s="332"/>
      <c r="M853" s="332"/>
      <c r="N853" s="332"/>
      <c r="O853" s="332"/>
      <c r="P853" s="332"/>
      <c r="Q853" s="332"/>
      <c r="R853" s="332"/>
      <c r="S853" s="332"/>
      <c r="T853" s="332"/>
      <c r="U853" s="332"/>
      <c r="V853" s="336"/>
      <c r="W853" s="332"/>
      <c r="X853" s="337"/>
      <c r="Y853" s="332"/>
      <c r="Z853" s="242"/>
      <c r="AA853" s="60"/>
      <c r="AB853" s="243"/>
      <c r="AD853" s="123"/>
      <c r="AE853" s="123"/>
      <c r="AF853" s="123"/>
      <c r="AG853" s="123"/>
      <c r="AH853" s="123"/>
      <c r="AI853" s="123"/>
      <c r="AJ853" s="123"/>
      <c r="AK853" s="123"/>
    </row>
    <row r="854">
      <c r="A854" s="364"/>
      <c r="B854" s="332"/>
      <c r="C854" s="332"/>
      <c r="D854" s="332"/>
      <c r="E854" s="332"/>
      <c r="F854" s="332"/>
      <c r="G854" s="332"/>
      <c r="H854" s="332"/>
      <c r="I854" s="332"/>
      <c r="J854" s="332"/>
      <c r="K854" s="332"/>
      <c r="L854" s="332"/>
      <c r="M854" s="332"/>
      <c r="N854" s="332"/>
      <c r="O854" s="332"/>
      <c r="P854" s="332"/>
      <c r="Q854" s="332"/>
      <c r="R854" s="332"/>
      <c r="S854" s="332"/>
      <c r="T854" s="332"/>
      <c r="U854" s="332"/>
      <c r="V854" s="336"/>
      <c r="W854" s="332"/>
      <c r="X854" s="337"/>
      <c r="Y854" s="332"/>
      <c r="Z854" s="242"/>
      <c r="AA854" s="60"/>
      <c r="AB854" s="243"/>
      <c r="AD854" s="123"/>
      <c r="AE854" s="123"/>
      <c r="AF854" s="123"/>
      <c r="AG854" s="123"/>
      <c r="AH854" s="123"/>
      <c r="AI854" s="123"/>
      <c r="AJ854" s="123"/>
      <c r="AK854" s="123"/>
    </row>
    <row r="855">
      <c r="A855" s="364"/>
      <c r="B855" s="332"/>
      <c r="C855" s="332"/>
      <c r="D855" s="332"/>
      <c r="E855" s="332"/>
      <c r="F855" s="332"/>
      <c r="G855" s="332"/>
      <c r="H855" s="332"/>
      <c r="I855" s="332"/>
      <c r="J855" s="332"/>
      <c r="K855" s="332"/>
      <c r="L855" s="332"/>
      <c r="M855" s="332"/>
      <c r="N855" s="332"/>
      <c r="O855" s="332"/>
      <c r="P855" s="332"/>
      <c r="Q855" s="332"/>
      <c r="R855" s="332"/>
      <c r="S855" s="332"/>
      <c r="T855" s="332"/>
      <c r="U855" s="332"/>
      <c r="V855" s="336"/>
      <c r="W855" s="332"/>
      <c r="X855" s="337"/>
      <c r="Y855" s="332"/>
      <c r="Z855" s="242"/>
      <c r="AA855" s="60"/>
      <c r="AB855" s="243"/>
      <c r="AD855" s="123"/>
      <c r="AE855" s="123"/>
      <c r="AF855" s="123"/>
      <c r="AG855" s="123"/>
      <c r="AH855" s="123"/>
      <c r="AI855" s="123"/>
      <c r="AJ855" s="123"/>
      <c r="AK855" s="123"/>
    </row>
    <row r="856">
      <c r="A856" s="364"/>
      <c r="B856" s="332"/>
      <c r="C856" s="332"/>
      <c r="D856" s="332"/>
      <c r="E856" s="332"/>
      <c r="F856" s="332"/>
      <c r="G856" s="332"/>
      <c r="H856" s="332"/>
      <c r="I856" s="332"/>
      <c r="J856" s="332"/>
      <c r="K856" s="332"/>
      <c r="L856" s="332"/>
      <c r="M856" s="332"/>
      <c r="N856" s="332"/>
      <c r="O856" s="332"/>
      <c r="P856" s="332"/>
      <c r="Q856" s="332"/>
      <c r="R856" s="332"/>
      <c r="S856" s="332"/>
      <c r="T856" s="332"/>
      <c r="U856" s="332"/>
      <c r="V856" s="336"/>
      <c r="W856" s="332"/>
      <c r="X856" s="337"/>
      <c r="Y856" s="332"/>
      <c r="Z856" s="242"/>
      <c r="AA856" s="60"/>
      <c r="AB856" s="243"/>
      <c r="AD856" s="123"/>
      <c r="AE856" s="123"/>
      <c r="AF856" s="123"/>
      <c r="AG856" s="123"/>
      <c r="AH856" s="123"/>
      <c r="AI856" s="123"/>
      <c r="AJ856" s="123"/>
      <c r="AK856" s="123"/>
    </row>
    <row r="857">
      <c r="A857" s="364"/>
      <c r="B857" s="332"/>
      <c r="C857" s="332"/>
      <c r="D857" s="332"/>
      <c r="E857" s="332"/>
      <c r="F857" s="332"/>
      <c r="G857" s="332"/>
      <c r="H857" s="332"/>
      <c r="I857" s="332"/>
      <c r="J857" s="332"/>
      <c r="K857" s="332"/>
      <c r="L857" s="332"/>
      <c r="M857" s="332"/>
      <c r="N857" s="332"/>
      <c r="O857" s="332"/>
      <c r="P857" s="332"/>
      <c r="Q857" s="332"/>
      <c r="R857" s="332"/>
      <c r="S857" s="332"/>
      <c r="T857" s="332"/>
      <c r="U857" s="332"/>
      <c r="V857" s="336"/>
      <c r="W857" s="332"/>
      <c r="X857" s="337"/>
      <c r="Y857" s="332"/>
      <c r="Z857" s="242"/>
      <c r="AA857" s="60"/>
      <c r="AB857" s="243"/>
      <c r="AD857" s="123"/>
      <c r="AE857" s="123"/>
      <c r="AF857" s="123"/>
      <c r="AG857" s="123"/>
      <c r="AH857" s="123"/>
      <c r="AI857" s="123"/>
      <c r="AJ857" s="123"/>
      <c r="AK857" s="123"/>
    </row>
    <row r="858">
      <c r="A858" s="364"/>
      <c r="B858" s="332"/>
      <c r="C858" s="332"/>
      <c r="D858" s="332"/>
      <c r="E858" s="332"/>
      <c r="F858" s="332"/>
      <c r="G858" s="332"/>
      <c r="H858" s="332"/>
      <c r="I858" s="332"/>
      <c r="J858" s="332"/>
      <c r="K858" s="332"/>
      <c r="L858" s="332"/>
      <c r="M858" s="332"/>
      <c r="N858" s="332"/>
      <c r="O858" s="332"/>
      <c r="P858" s="332"/>
      <c r="Q858" s="332"/>
      <c r="R858" s="332"/>
      <c r="S858" s="332"/>
      <c r="T858" s="332"/>
      <c r="U858" s="332"/>
      <c r="V858" s="336"/>
      <c r="W858" s="332"/>
      <c r="X858" s="337"/>
      <c r="Y858" s="332"/>
      <c r="Z858" s="242"/>
      <c r="AA858" s="60"/>
      <c r="AB858" s="243"/>
      <c r="AD858" s="123"/>
      <c r="AE858" s="123"/>
      <c r="AF858" s="123"/>
      <c r="AG858" s="123"/>
      <c r="AH858" s="123"/>
      <c r="AI858" s="123"/>
      <c r="AJ858" s="123"/>
      <c r="AK858" s="123"/>
    </row>
    <row r="859">
      <c r="A859" s="364"/>
      <c r="B859" s="332"/>
      <c r="C859" s="332"/>
      <c r="D859" s="332"/>
      <c r="E859" s="332"/>
      <c r="F859" s="332"/>
      <c r="G859" s="332"/>
      <c r="H859" s="332"/>
      <c r="I859" s="332"/>
      <c r="J859" s="332"/>
      <c r="K859" s="332"/>
      <c r="L859" s="332"/>
      <c r="M859" s="332"/>
      <c r="N859" s="332"/>
      <c r="O859" s="332"/>
      <c r="P859" s="332"/>
      <c r="Q859" s="332"/>
      <c r="R859" s="332"/>
      <c r="S859" s="332"/>
      <c r="T859" s="332"/>
      <c r="U859" s="332"/>
      <c r="V859" s="336"/>
      <c r="W859" s="332"/>
      <c r="X859" s="337"/>
      <c r="Y859" s="332"/>
      <c r="Z859" s="242"/>
      <c r="AA859" s="60"/>
      <c r="AB859" s="243"/>
      <c r="AD859" s="123"/>
      <c r="AE859" s="123"/>
      <c r="AF859" s="123"/>
      <c r="AG859" s="123"/>
      <c r="AH859" s="123"/>
      <c r="AI859" s="123"/>
      <c r="AJ859" s="123"/>
      <c r="AK859" s="123"/>
    </row>
    <row r="860">
      <c r="A860" s="364"/>
      <c r="B860" s="332"/>
      <c r="C860" s="332"/>
      <c r="D860" s="332"/>
      <c r="E860" s="332"/>
      <c r="F860" s="332"/>
      <c r="G860" s="332"/>
      <c r="H860" s="332"/>
      <c r="I860" s="332"/>
      <c r="J860" s="332"/>
      <c r="K860" s="332"/>
      <c r="L860" s="332"/>
      <c r="M860" s="332"/>
      <c r="N860" s="332"/>
      <c r="O860" s="332"/>
      <c r="P860" s="332"/>
      <c r="Q860" s="332"/>
      <c r="R860" s="332"/>
      <c r="S860" s="332"/>
      <c r="T860" s="332"/>
      <c r="U860" s="332"/>
      <c r="V860" s="336"/>
      <c r="W860" s="332"/>
      <c r="X860" s="337"/>
      <c r="Y860" s="332"/>
      <c r="Z860" s="242"/>
      <c r="AA860" s="60"/>
      <c r="AB860" s="243"/>
      <c r="AD860" s="123"/>
      <c r="AE860" s="123"/>
      <c r="AF860" s="123"/>
      <c r="AG860" s="123"/>
      <c r="AH860" s="123"/>
      <c r="AI860" s="123"/>
      <c r="AJ860" s="123"/>
      <c r="AK860" s="123"/>
    </row>
    <row r="861">
      <c r="A861" s="364"/>
      <c r="B861" s="332"/>
      <c r="C861" s="332"/>
      <c r="D861" s="332"/>
      <c r="E861" s="332"/>
      <c r="F861" s="332"/>
      <c r="G861" s="332"/>
      <c r="H861" s="332"/>
      <c r="I861" s="332"/>
      <c r="J861" s="332"/>
      <c r="K861" s="332"/>
      <c r="L861" s="332"/>
      <c r="M861" s="332"/>
      <c r="N861" s="332"/>
      <c r="O861" s="332"/>
      <c r="P861" s="332"/>
      <c r="Q861" s="332"/>
      <c r="R861" s="332"/>
      <c r="S861" s="332"/>
      <c r="T861" s="332"/>
      <c r="U861" s="332"/>
      <c r="V861" s="336"/>
      <c r="W861" s="332"/>
      <c r="X861" s="337"/>
      <c r="Y861" s="332"/>
      <c r="Z861" s="242"/>
      <c r="AA861" s="60"/>
      <c r="AB861" s="243"/>
      <c r="AD861" s="123"/>
      <c r="AE861" s="123"/>
      <c r="AF861" s="123"/>
      <c r="AG861" s="123"/>
      <c r="AH861" s="123"/>
      <c r="AI861" s="123"/>
      <c r="AJ861" s="123"/>
      <c r="AK861" s="123"/>
    </row>
    <row r="862">
      <c r="A862" s="364"/>
      <c r="B862" s="332"/>
      <c r="C862" s="332"/>
      <c r="D862" s="332"/>
      <c r="E862" s="332"/>
      <c r="F862" s="332"/>
      <c r="G862" s="332"/>
      <c r="H862" s="332"/>
      <c r="I862" s="332"/>
      <c r="J862" s="332"/>
      <c r="K862" s="332"/>
      <c r="L862" s="332"/>
      <c r="M862" s="332"/>
      <c r="N862" s="332"/>
      <c r="O862" s="332"/>
      <c r="P862" s="332"/>
      <c r="Q862" s="332"/>
      <c r="R862" s="332"/>
      <c r="S862" s="332"/>
      <c r="T862" s="332"/>
      <c r="U862" s="332"/>
      <c r="V862" s="336"/>
      <c r="W862" s="332"/>
      <c r="X862" s="337"/>
      <c r="Y862" s="332"/>
      <c r="Z862" s="242"/>
      <c r="AA862" s="60"/>
      <c r="AB862" s="243"/>
      <c r="AD862" s="123"/>
      <c r="AE862" s="123"/>
      <c r="AF862" s="123"/>
      <c r="AG862" s="123"/>
      <c r="AH862" s="123"/>
      <c r="AI862" s="123"/>
      <c r="AJ862" s="123"/>
      <c r="AK862" s="123"/>
    </row>
    <row r="863">
      <c r="A863" s="364"/>
      <c r="B863" s="332"/>
      <c r="C863" s="332"/>
      <c r="D863" s="332"/>
      <c r="E863" s="332"/>
      <c r="F863" s="332"/>
      <c r="G863" s="332"/>
      <c r="H863" s="332"/>
      <c r="I863" s="332"/>
      <c r="J863" s="332"/>
      <c r="K863" s="332"/>
      <c r="L863" s="332"/>
      <c r="M863" s="332"/>
      <c r="N863" s="332"/>
      <c r="O863" s="332"/>
      <c r="P863" s="332"/>
      <c r="Q863" s="332"/>
      <c r="R863" s="332"/>
      <c r="S863" s="332"/>
      <c r="T863" s="332"/>
      <c r="U863" s="332"/>
      <c r="V863" s="336"/>
      <c r="W863" s="332"/>
      <c r="X863" s="337"/>
      <c r="Y863" s="332"/>
      <c r="Z863" s="242"/>
      <c r="AA863" s="60"/>
      <c r="AB863" s="243"/>
      <c r="AD863" s="123"/>
      <c r="AE863" s="123"/>
      <c r="AF863" s="123"/>
      <c r="AG863" s="123"/>
      <c r="AH863" s="123"/>
      <c r="AI863" s="123"/>
      <c r="AJ863" s="123"/>
      <c r="AK863" s="123"/>
    </row>
    <row r="864">
      <c r="A864" s="364"/>
      <c r="B864" s="332"/>
      <c r="C864" s="332"/>
      <c r="D864" s="332"/>
      <c r="E864" s="332"/>
      <c r="F864" s="332"/>
      <c r="G864" s="332"/>
      <c r="H864" s="332"/>
      <c r="I864" s="332"/>
      <c r="J864" s="332"/>
      <c r="K864" s="332"/>
      <c r="L864" s="332"/>
      <c r="M864" s="332"/>
      <c r="N864" s="332"/>
      <c r="O864" s="332"/>
      <c r="P864" s="332"/>
      <c r="Q864" s="332"/>
      <c r="R864" s="332"/>
      <c r="S864" s="332"/>
      <c r="T864" s="332"/>
      <c r="U864" s="332"/>
      <c r="V864" s="336"/>
      <c r="W864" s="332"/>
      <c r="X864" s="337"/>
      <c r="Y864" s="332"/>
      <c r="Z864" s="242"/>
      <c r="AA864" s="60"/>
      <c r="AB864" s="243"/>
      <c r="AD864" s="123"/>
      <c r="AE864" s="123"/>
      <c r="AF864" s="123"/>
      <c r="AG864" s="123"/>
      <c r="AH864" s="123"/>
      <c r="AI864" s="123"/>
      <c r="AJ864" s="123"/>
      <c r="AK864" s="123"/>
    </row>
    <row r="865">
      <c r="A865" s="364"/>
      <c r="B865" s="332"/>
      <c r="C865" s="332"/>
      <c r="D865" s="332"/>
      <c r="E865" s="332"/>
      <c r="F865" s="332"/>
      <c r="G865" s="332"/>
      <c r="H865" s="332"/>
      <c r="I865" s="332"/>
      <c r="J865" s="332"/>
      <c r="K865" s="332"/>
      <c r="L865" s="332"/>
      <c r="M865" s="332"/>
      <c r="N865" s="332"/>
      <c r="O865" s="332"/>
      <c r="P865" s="332"/>
      <c r="Q865" s="332"/>
      <c r="R865" s="332"/>
      <c r="S865" s="332"/>
      <c r="T865" s="332"/>
      <c r="U865" s="332"/>
      <c r="V865" s="336"/>
      <c r="W865" s="332"/>
      <c r="X865" s="337"/>
      <c r="Y865" s="332"/>
      <c r="Z865" s="242"/>
      <c r="AA865" s="60"/>
      <c r="AB865" s="243"/>
      <c r="AD865" s="123"/>
      <c r="AE865" s="123"/>
      <c r="AF865" s="123"/>
      <c r="AG865" s="123"/>
      <c r="AH865" s="123"/>
      <c r="AI865" s="123"/>
      <c r="AJ865" s="123"/>
      <c r="AK865" s="123"/>
    </row>
    <row r="866">
      <c r="A866" s="364"/>
      <c r="B866" s="332"/>
      <c r="C866" s="332"/>
      <c r="D866" s="332"/>
      <c r="E866" s="332"/>
      <c r="F866" s="332"/>
      <c r="G866" s="332"/>
      <c r="H866" s="332"/>
      <c r="I866" s="332"/>
      <c r="J866" s="332"/>
      <c r="K866" s="332"/>
      <c r="L866" s="332"/>
      <c r="M866" s="332"/>
      <c r="N866" s="332"/>
      <c r="O866" s="332"/>
      <c r="P866" s="332"/>
      <c r="Q866" s="332"/>
      <c r="R866" s="332"/>
      <c r="S866" s="332"/>
      <c r="T866" s="332"/>
      <c r="U866" s="332"/>
      <c r="V866" s="336"/>
      <c r="W866" s="332"/>
      <c r="X866" s="337"/>
      <c r="Y866" s="332"/>
      <c r="Z866" s="242"/>
      <c r="AA866" s="60"/>
      <c r="AB866" s="243"/>
      <c r="AD866" s="123"/>
      <c r="AE866" s="123"/>
      <c r="AF866" s="123"/>
      <c r="AG866" s="123"/>
      <c r="AH866" s="123"/>
      <c r="AI866" s="123"/>
      <c r="AJ866" s="123"/>
      <c r="AK866" s="123"/>
    </row>
    <row r="867">
      <c r="A867" s="364"/>
      <c r="B867" s="332"/>
      <c r="C867" s="332"/>
      <c r="D867" s="332"/>
      <c r="E867" s="332"/>
      <c r="F867" s="332"/>
      <c r="G867" s="332"/>
      <c r="H867" s="332"/>
      <c r="I867" s="332"/>
      <c r="J867" s="332"/>
      <c r="K867" s="332"/>
      <c r="L867" s="332"/>
      <c r="M867" s="332"/>
      <c r="N867" s="332"/>
      <c r="O867" s="332"/>
      <c r="P867" s="332"/>
      <c r="Q867" s="332"/>
      <c r="R867" s="332"/>
      <c r="S867" s="332"/>
      <c r="T867" s="332"/>
      <c r="U867" s="332"/>
      <c r="V867" s="336"/>
      <c r="W867" s="332"/>
      <c r="X867" s="337"/>
      <c r="Y867" s="332"/>
      <c r="Z867" s="242"/>
      <c r="AA867" s="60"/>
      <c r="AB867" s="243"/>
      <c r="AD867" s="123"/>
      <c r="AE867" s="123"/>
      <c r="AF867" s="123"/>
      <c r="AG867" s="123"/>
      <c r="AH867" s="123"/>
      <c r="AI867" s="123"/>
      <c r="AJ867" s="123"/>
      <c r="AK867" s="123"/>
    </row>
    <row r="868">
      <c r="A868" s="364"/>
      <c r="B868" s="332"/>
      <c r="C868" s="332"/>
      <c r="D868" s="332"/>
      <c r="E868" s="332"/>
      <c r="F868" s="332"/>
      <c r="G868" s="332"/>
      <c r="H868" s="332"/>
      <c r="I868" s="332"/>
      <c r="J868" s="332"/>
      <c r="K868" s="332"/>
      <c r="L868" s="332"/>
      <c r="M868" s="332"/>
      <c r="N868" s="332"/>
      <c r="O868" s="332"/>
      <c r="P868" s="332"/>
      <c r="Q868" s="332"/>
      <c r="R868" s="332"/>
      <c r="S868" s="332"/>
      <c r="T868" s="332"/>
      <c r="U868" s="332"/>
      <c r="V868" s="336"/>
      <c r="W868" s="332"/>
      <c r="X868" s="337"/>
      <c r="Y868" s="332"/>
      <c r="Z868" s="242"/>
      <c r="AA868" s="60"/>
      <c r="AB868" s="243"/>
      <c r="AD868" s="123"/>
      <c r="AE868" s="123"/>
      <c r="AF868" s="123"/>
      <c r="AG868" s="123"/>
      <c r="AH868" s="123"/>
      <c r="AI868" s="123"/>
      <c r="AJ868" s="123"/>
      <c r="AK868" s="123"/>
    </row>
    <row r="869">
      <c r="A869" s="364"/>
      <c r="B869" s="332"/>
      <c r="C869" s="332"/>
      <c r="D869" s="332"/>
      <c r="E869" s="332"/>
      <c r="F869" s="332"/>
      <c r="G869" s="332"/>
      <c r="H869" s="332"/>
      <c r="I869" s="332"/>
      <c r="J869" s="332"/>
      <c r="K869" s="332"/>
      <c r="L869" s="332"/>
      <c r="M869" s="332"/>
      <c r="N869" s="332"/>
      <c r="O869" s="332"/>
      <c r="P869" s="332"/>
      <c r="Q869" s="332"/>
      <c r="R869" s="332"/>
      <c r="S869" s="332"/>
      <c r="T869" s="332"/>
      <c r="U869" s="332"/>
      <c r="V869" s="336"/>
      <c r="W869" s="332"/>
      <c r="X869" s="337"/>
      <c r="Y869" s="332"/>
      <c r="Z869" s="242"/>
      <c r="AA869" s="60"/>
      <c r="AB869" s="243"/>
      <c r="AD869" s="123"/>
      <c r="AE869" s="123"/>
      <c r="AF869" s="123"/>
      <c r="AG869" s="123"/>
      <c r="AH869" s="123"/>
      <c r="AI869" s="123"/>
      <c r="AJ869" s="123"/>
      <c r="AK869" s="123"/>
    </row>
    <row r="870">
      <c r="A870" s="364"/>
      <c r="B870" s="332"/>
      <c r="C870" s="332"/>
      <c r="D870" s="332"/>
      <c r="E870" s="332"/>
      <c r="F870" s="332"/>
      <c r="G870" s="332"/>
      <c r="H870" s="332"/>
      <c r="I870" s="332"/>
      <c r="J870" s="332"/>
      <c r="K870" s="332"/>
      <c r="L870" s="332"/>
      <c r="M870" s="332"/>
      <c r="N870" s="332"/>
      <c r="O870" s="332"/>
      <c r="P870" s="332"/>
      <c r="Q870" s="332"/>
      <c r="R870" s="332"/>
      <c r="S870" s="332"/>
      <c r="T870" s="332"/>
      <c r="U870" s="332"/>
      <c r="V870" s="336"/>
      <c r="W870" s="332"/>
      <c r="X870" s="337"/>
      <c r="Y870" s="332"/>
      <c r="Z870" s="242"/>
      <c r="AA870" s="60"/>
      <c r="AB870" s="243"/>
      <c r="AD870" s="123"/>
      <c r="AE870" s="123"/>
      <c r="AF870" s="123"/>
      <c r="AG870" s="123"/>
      <c r="AH870" s="123"/>
      <c r="AI870" s="123"/>
      <c r="AJ870" s="123"/>
      <c r="AK870" s="123"/>
    </row>
    <row r="871">
      <c r="A871" s="364"/>
      <c r="B871" s="332"/>
      <c r="C871" s="332"/>
      <c r="D871" s="332"/>
      <c r="E871" s="332"/>
      <c r="F871" s="332"/>
      <c r="G871" s="332"/>
      <c r="H871" s="332"/>
      <c r="I871" s="332"/>
      <c r="J871" s="332"/>
      <c r="K871" s="332"/>
      <c r="L871" s="332"/>
      <c r="M871" s="332"/>
      <c r="N871" s="332"/>
      <c r="O871" s="332"/>
      <c r="P871" s="332"/>
      <c r="Q871" s="332"/>
      <c r="R871" s="332"/>
      <c r="S871" s="332"/>
      <c r="T871" s="332"/>
      <c r="U871" s="332"/>
      <c r="V871" s="336"/>
      <c r="W871" s="332"/>
      <c r="X871" s="337"/>
      <c r="Y871" s="332"/>
      <c r="Z871" s="242"/>
      <c r="AA871" s="60"/>
      <c r="AB871" s="243"/>
      <c r="AD871" s="123"/>
      <c r="AE871" s="123"/>
      <c r="AF871" s="123"/>
      <c r="AG871" s="123"/>
      <c r="AH871" s="123"/>
      <c r="AI871" s="123"/>
      <c r="AJ871" s="123"/>
      <c r="AK871" s="123"/>
    </row>
    <row r="872">
      <c r="A872" s="364"/>
      <c r="B872" s="332"/>
      <c r="C872" s="332"/>
      <c r="D872" s="332"/>
      <c r="E872" s="332"/>
      <c r="F872" s="332"/>
      <c r="G872" s="332"/>
      <c r="H872" s="332"/>
      <c r="I872" s="332"/>
      <c r="J872" s="332"/>
      <c r="K872" s="332"/>
      <c r="L872" s="332"/>
      <c r="M872" s="332"/>
      <c r="N872" s="332"/>
      <c r="O872" s="332"/>
      <c r="P872" s="332"/>
      <c r="Q872" s="332"/>
      <c r="R872" s="332"/>
      <c r="S872" s="332"/>
      <c r="T872" s="332"/>
      <c r="U872" s="332"/>
      <c r="V872" s="336"/>
      <c r="W872" s="332"/>
      <c r="X872" s="337"/>
      <c r="Y872" s="332"/>
      <c r="Z872" s="242"/>
      <c r="AA872" s="60"/>
      <c r="AB872" s="243"/>
      <c r="AD872" s="123"/>
      <c r="AE872" s="123"/>
      <c r="AF872" s="123"/>
      <c r="AG872" s="123"/>
      <c r="AH872" s="123"/>
      <c r="AI872" s="123"/>
      <c r="AJ872" s="123"/>
      <c r="AK872" s="123"/>
    </row>
    <row r="873">
      <c r="A873" s="364"/>
      <c r="B873" s="332"/>
      <c r="C873" s="332"/>
      <c r="D873" s="332"/>
      <c r="E873" s="332"/>
      <c r="F873" s="332"/>
      <c r="G873" s="332"/>
      <c r="H873" s="332"/>
      <c r="I873" s="332"/>
      <c r="J873" s="332"/>
      <c r="K873" s="332"/>
      <c r="L873" s="332"/>
      <c r="M873" s="332"/>
      <c r="N873" s="332"/>
      <c r="O873" s="332"/>
      <c r="P873" s="332"/>
      <c r="Q873" s="332"/>
      <c r="R873" s="332"/>
      <c r="S873" s="332"/>
      <c r="T873" s="332"/>
      <c r="U873" s="332"/>
      <c r="V873" s="336"/>
      <c r="W873" s="332"/>
      <c r="X873" s="337"/>
      <c r="Y873" s="332"/>
      <c r="Z873" s="242"/>
      <c r="AA873" s="60"/>
      <c r="AB873" s="243"/>
      <c r="AD873" s="123"/>
      <c r="AE873" s="123"/>
      <c r="AF873" s="123"/>
      <c r="AG873" s="123"/>
      <c r="AH873" s="123"/>
      <c r="AI873" s="123"/>
      <c r="AJ873" s="123"/>
      <c r="AK873" s="123"/>
    </row>
    <row r="874">
      <c r="A874" s="364"/>
      <c r="B874" s="332"/>
      <c r="C874" s="332"/>
      <c r="D874" s="332"/>
      <c r="E874" s="332"/>
      <c r="F874" s="332"/>
      <c r="G874" s="332"/>
      <c r="H874" s="332"/>
      <c r="I874" s="332"/>
      <c r="J874" s="332"/>
      <c r="K874" s="332"/>
      <c r="L874" s="332"/>
      <c r="M874" s="332"/>
      <c r="N874" s="332"/>
      <c r="O874" s="332"/>
      <c r="P874" s="332"/>
      <c r="Q874" s="332"/>
      <c r="R874" s="332"/>
      <c r="S874" s="332"/>
      <c r="T874" s="332"/>
      <c r="U874" s="332"/>
      <c r="V874" s="336"/>
      <c r="W874" s="332"/>
      <c r="X874" s="337"/>
      <c r="Y874" s="332"/>
      <c r="Z874" s="242"/>
      <c r="AA874" s="60"/>
      <c r="AB874" s="243"/>
      <c r="AD874" s="123"/>
      <c r="AE874" s="123"/>
      <c r="AF874" s="123"/>
      <c r="AG874" s="123"/>
      <c r="AH874" s="123"/>
      <c r="AI874" s="123"/>
      <c r="AJ874" s="123"/>
      <c r="AK874" s="123"/>
    </row>
    <row r="875">
      <c r="A875" s="364"/>
      <c r="B875" s="332"/>
      <c r="C875" s="332"/>
      <c r="D875" s="332"/>
      <c r="E875" s="332"/>
      <c r="F875" s="332"/>
      <c r="G875" s="332"/>
      <c r="H875" s="332"/>
      <c r="I875" s="332"/>
      <c r="J875" s="332"/>
      <c r="K875" s="332"/>
      <c r="L875" s="332"/>
      <c r="M875" s="332"/>
      <c r="N875" s="332"/>
      <c r="O875" s="332"/>
      <c r="P875" s="332"/>
      <c r="Q875" s="332"/>
      <c r="R875" s="332"/>
      <c r="S875" s="332"/>
      <c r="T875" s="332"/>
      <c r="U875" s="332"/>
      <c r="V875" s="336"/>
      <c r="W875" s="332"/>
      <c r="X875" s="337"/>
      <c r="Y875" s="332"/>
      <c r="Z875" s="242"/>
      <c r="AA875" s="60"/>
      <c r="AB875" s="243"/>
      <c r="AD875" s="123"/>
      <c r="AE875" s="123"/>
      <c r="AF875" s="123"/>
      <c r="AG875" s="123"/>
      <c r="AH875" s="123"/>
      <c r="AI875" s="123"/>
      <c r="AJ875" s="123"/>
      <c r="AK875" s="123"/>
    </row>
    <row r="876">
      <c r="A876" s="364"/>
      <c r="B876" s="332"/>
      <c r="C876" s="332"/>
      <c r="D876" s="332"/>
      <c r="E876" s="332"/>
      <c r="F876" s="332"/>
      <c r="G876" s="332"/>
      <c r="H876" s="332"/>
      <c r="I876" s="332"/>
      <c r="J876" s="332"/>
      <c r="K876" s="332"/>
      <c r="L876" s="332"/>
      <c r="M876" s="332"/>
      <c r="N876" s="332"/>
      <c r="O876" s="332"/>
      <c r="P876" s="332"/>
      <c r="Q876" s="332"/>
      <c r="R876" s="332"/>
      <c r="S876" s="332"/>
      <c r="T876" s="332"/>
      <c r="U876" s="332"/>
      <c r="V876" s="336"/>
      <c r="W876" s="332"/>
      <c r="X876" s="337"/>
      <c r="Y876" s="332"/>
      <c r="Z876" s="242"/>
      <c r="AA876" s="60"/>
      <c r="AB876" s="243"/>
      <c r="AD876" s="123"/>
      <c r="AE876" s="123"/>
      <c r="AF876" s="123"/>
      <c r="AG876" s="123"/>
      <c r="AH876" s="123"/>
      <c r="AI876" s="123"/>
      <c r="AJ876" s="123"/>
      <c r="AK876" s="123"/>
    </row>
    <row r="877">
      <c r="A877" s="364"/>
      <c r="B877" s="332"/>
      <c r="C877" s="332"/>
      <c r="D877" s="332"/>
      <c r="E877" s="332"/>
      <c r="F877" s="332"/>
      <c r="G877" s="332"/>
      <c r="H877" s="332"/>
      <c r="I877" s="332"/>
      <c r="J877" s="332"/>
      <c r="K877" s="332"/>
      <c r="L877" s="332"/>
      <c r="M877" s="332"/>
      <c r="N877" s="332"/>
      <c r="O877" s="332"/>
      <c r="P877" s="332"/>
      <c r="Q877" s="332"/>
      <c r="R877" s="332"/>
      <c r="S877" s="332"/>
      <c r="T877" s="332"/>
      <c r="U877" s="332"/>
      <c r="V877" s="336"/>
      <c r="W877" s="332"/>
      <c r="X877" s="337"/>
      <c r="Y877" s="332"/>
      <c r="Z877" s="242"/>
      <c r="AA877" s="60"/>
      <c r="AB877" s="243"/>
      <c r="AD877" s="123"/>
      <c r="AE877" s="123"/>
      <c r="AF877" s="123"/>
      <c r="AG877" s="123"/>
      <c r="AH877" s="123"/>
      <c r="AI877" s="123"/>
      <c r="AJ877" s="123"/>
      <c r="AK877" s="123"/>
    </row>
    <row r="878">
      <c r="A878" s="364"/>
      <c r="B878" s="332"/>
      <c r="C878" s="332"/>
      <c r="D878" s="332"/>
      <c r="E878" s="332"/>
      <c r="F878" s="332"/>
      <c r="G878" s="332"/>
      <c r="H878" s="332"/>
      <c r="I878" s="332"/>
      <c r="J878" s="332"/>
      <c r="K878" s="332"/>
      <c r="L878" s="332"/>
      <c r="M878" s="332"/>
      <c r="N878" s="332"/>
      <c r="O878" s="332"/>
      <c r="P878" s="332"/>
      <c r="Q878" s="332"/>
      <c r="R878" s="332"/>
      <c r="S878" s="332"/>
      <c r="T878" s="332"/>
      <c r="U878" s="332"/>
      <c r="V878" s="336"/>
      <c r="W878" s="332"/>
      <c r="X878" s="337"/>
      <c r="Y878" s="332"/>
      <c r="Z878" s="242"/>
      <c r="AA878" s="60"/>
      <c r="AB878" s="243"/>
      <c r="AD878" s="123"/>
      <c r="AE878" s="123"/>
      <c r="AF878" s="123"/>
      <c r="AG878" s="123"/>
      <c r="AH878" s="123"/>
      <c r="AI878" s="123"/>
      <c r="AJ878" s="123"/>
      <c r="AK878" s="123"/>
    </row>
    <row r="879">
      <c r="A879" s="364"/>
      <c r="B879" s="332"/>
      <c r="C879" s="332"/>
      <c r="D879" s="332"/>
      <c r="E879" s="332"/>
      <c r="F879" s="332"/>
      <c r="G879" s="332"/>
      <c r="H879" s="332"/>
      <c r="I879" s="332"/>
      <c r="J879" s="332"/>
      <c r="K879" s="332"/>
      <c r="L879" s="332"/>
      <c r="M879" s="332"/>
      <c r="N879" s="332"/>
      <c r="O879" s="332"/>
      <c r="P879" s="332"/>
      <c r="Q879" s="332"/>
      <c r="R879" s="332"/>
      <c r="S879" s="332"/>
      <c r="T879" s="332"/>
      <c r="U879" s="332"/>
      <c r="V879" s="336"/>
      <c r="W879" s="332"/>
      <c r="X879" s="337"/>
      <c r="Y879" s="332"/>
      <c r="Z879" s="242"/>
      <c r="AA879" s="60"/>
      <c r="AB879" s="243"/>
      <c r="AD879" s="123"/>
      <c r="AE879" s="123"/>
      <c r="AF879" s="123"/>
      <c r="AG879" s="123"/>
      <c r="AH879" s="123"/>
      <c r="AI879" s="123"/>
      <c r="AJ879" s="123"/>
      <c r="AK879" s="123"/>
    </row>
    <row r="880">
      <c r="A880" s="364"/>
      <c r="B880" s="332"/>
      <c r="C880" s="332"/>
      <c r="D880" s="332"/>
      <c r="E880" s="332"/>
      <c r="F880" s="332"/>
      <c r="G880" s="332"/>
      <c r="H880" s="332"/>
      <c r="I880" s="332"/>
      <c r="J880" s="332"/>
      <c r="K880" s="332"/>
      <c r="L880" s="332"/>
      <c r="M880" s="332"/>
      <c r="N880" s="332"/>
      <c r="O880" s="332"/>
      <c r="P880" s="332"/>
      <c r="Q880" s="332"/>
      <c r="R880" s="332"/>
      <c r="S880" s="332"/>
      <c r="T880" s="332"/>
      <c r="U880" s="332"/>
      <c r="V880" s="336"/>
      <c r="W880" s="332"/>
      <c r="X880" s="337"/>
      <c r="Y880" s="332"/>
      <c r="Z880" s="242"/>
      <c r="AA880" s="60"/>
      <c r="AB880" s="243"/>
      <c r="AD880" s="123"/>
      <c r="AE880" s="123"/>
      <c r="AF880" s="123"/>
      <c r="AG880" s="123"/>
      <c r="AH880" s="123"/>
      <c r="AI880" s="123"/>
      <c r="AJ880" s="123"/>
      <c r="AK880" s="123"/>
    </row>
    <row r="881">
      <c r="A881" s="364"/>
      <c r="B881" s="332"/>
      <c r="C881" s="332"/>
      <c r="D881" s="332"/>
      <c r="E881" s="332"/>
      <c r="F881" s="332"/>
      <c r="G881" s="332"/>
      <c r="H881" s="332"/>
      <c r="I881" s="332"/>
      <c r="J881" s="332"/>
      <c r="K881" s="332"/>
      <c r="L881" s="332"/>
      <c r="M881" s="332"/>
      <c r="N881" s="332"/>
      <c r="O881" s="332"/>
      <c r="P881" s="332"/>
      <c r="Q881" s="332"/>
      <c r="R881" s="332"/>
      <c r="S881" s="332"/>
      <c r="T881" s="332"/>
      <c r="U881" s="332"/>
      <c r="V881" s="336"/>
      <c r="W881" s="332"/>
      <c r="X881" s="337"/>
      <c r="Y881" s="332"/>
      <c r="Z881" s="242"/>
      <c r="AA881" s="60"/>
      <c r="AB881" s="243"/>
      <c r="AD881" s="123"/>
      <c r="AE881" s="123"/>
      <c r="AF881" s="123"/>
      <c r="AG881" s="123"/>
      <c r="AH881" s="123"/>
      <c r="AI881" s="123"/>
      <c r="AJ881" s="123"/>
      <c r="AK881" s="123"/>
    </row>
    <row r="882">
      <c r="A882" s="364"/>
      <c r="B882" s="332"/>
      <c r="C882" s="332"/>
      <c r="D882" s="332"/>
      <c r="E882" s="332"/>
      <c r="F882" s="332"/>
      <c r="G882" s="332"/>
      <c r="H882" s="332"/>
      <c r="I882" s="332"/>
      <c r="J882" s="332"/>
      <c r="K882" s="332"/>
      <c r="L882" s="332"/>
      <c r="M882" s="332"/>
      <c r="N882" s="332"/>
      <c r="O882" s="332"/>
      <c r="P882" s="332"/>
      <c r="Q882" s="332"/>
      <c r="R882" s="332"/>
      <c r="S882" s="332"/>
      <c r="T882" s="332"/>
      <c r="U882" s="332"/>
      <c r="V882" s="336"/>
      <c r="W882" s="332"/>
      <c r="X882" s="337"/>
      <c r="Y882" s="332"/>
      <c r="Z882" s="242"/>
      <c r="AA882" s="60"/>
      <c r="AB882" s="243"/>
      <c r="AD882" s="123"/>
      <c r="AE882" s="123"/>
      <c r="AF882" s="123"/>
      <c r="AG882" s="123"/>
      <c r="AH882" s="123"/>
      <c r="AI882" s="123"/>
      <c r="AJ882" s="123"/>
      <c r="AK882" s="123"/>
    </row>
    <row r="883">
      <c r="A883" s="364"/>
      <c r="B883" s="332"/>
      <c r="C883" s="332"/>
      <c r="D883" s="332"/>
      <c r="E883" s="332"/>
      <c r="F883" s="332"/>
      <c r="G883" s="332"/>
      <c r="H883" s="332"/>
      <c r="I883" s="332"/>
      <c r="J883" s="332"/>
      <c r="K883" s="332"/>
      <c r="L883" s="332"/>
      <c r="M883" s="332"/>
      <c r="N883" s="332"/>
      <c r="O883" s="332"/>
      <c r="P883" s="332"/>
      <c r="Q883" s="332"/>
      <c r="R883" s="332"/>
      <c r="S883" s="332"/>
      <c r="T883" s="332"/>
      <c r="U883" s="332"/>
      <c r="V883" s="336"/>
      <c r="W883" s="332"/>
      <c r="X883" s="337"/>
      <c r="Y883" s="332"/>
      <c r="Z883" s="242"/>
      <c r="AA883" s="60"/>
      <c r="AB883" s="243"/>
      <c r="AD883" s="123"/>
      <c r="AE883" s="123"/>
      <c r="AF883" s="123"/>
      <c r="AG883" s="123"/>
      <c r="AH883" s="123"/>
      <c r="AI883" s="123"/>
      <c r="AJ883" s="123"/>
      <c r="AK883" s="123"/>
    </row>
    <row r="884">
      <c r="A884" s="364"/>
      <c r="B884" s="332"/>
      <c r="C884" s="332"/>
      <c r="D884" s="332"/>
      <c r="E884" s="332"/>
      <c r="F884" s="332"/>
      <c r="G884" s="332"/>
      <c r="H884" s="332"/>
      <c r="I884" s="332"/>
      <c r="J884" s="332"/>
      <c r="K884" s="332"/>
      <c r="L884" s="332"/>
      <c r="M884" s="332"/>
      <c r="N884" s="332"/>
      <c r="O884" s="332"/>
      <c r="P884" s="332"/>
      <c r="Q884" s="332"/>
      <c r="R884" s="332"/>
      <c r="S884" s="332"/>
      <c r="T884" s="332"/>
      <c r="U884" s="332"/>
      <c r="V884" s="336"/>
      <c r="W884" s="332"/>
      <c r="X884" s="337"/>
      <c r="Y884" s="332"/>
      <c r="Z884" s="242"/>
      <c r="AA884" s="60"/>
      <c r="AB884" s="243"/>
      <c r="AD884" s="123"/>
      <c r="AE884" s="123"/>
      <c r="AF884" s="123"/>
      <c r="AG884" s="123"/>
      <c r="AH884" s="123"/>
      <c r="AI884" s="123"/>
      <c r="AJ884" s="123"/>
      <c r="AK884" s="123"/>
    </row>
    <row r="885">
      <c r="A885" s="364"/>
      <c r="B885" s="332"/>
      <c r="C885" s="332"/>
      <c r="D885" s="332"/>
      <c r="E885" s="332"/>
      <c r="F885" s="332"/>
      <c r="G885" s="332"/>
      <c r="H885" s="332"/>
      <c r="I885" s="332"/>
      <c r="J885" s="332"/>
      <c r="K885" s="332"/>
      <c r="L885" s="332"/>
      <c r="M885" s="332"/>
      <c r="N885" s="332"/>
      <c r="O885" s="332"/>
      <c r="P885" s="332"/>
      <c r="Q885" s="332"/>
      <c r="R885" s="332"/>
      <c r="S885" s="332"/>
      <c r="T885" s="332"/>
      <c r="U885" s="332"/>
      <c r="V885" s="336"/>
      <c r="W885" s="332"/>
      <c r="X885" s="337"/>
      <c r="Y885" s="332"/>
      <c r="Z885" s="242"/>
      <c r="AA885" s="60"/>
      <c r="AB885" s="243"/>
      <c r="AD885" s="123"/>
      <c r="AE885" s="123"/>
      <c r="AF885" s="123"/>
      <c r="AG885" s="123"/>
      <c r="AH885" s="123"/>
      <c r="AI885" s="123"/>
      <c r="AJ885" s="123"/>
      <c r="AK885" s="123"/>
    </row>
    <row r="886">
      <c r="A886" s="364"/>
      <c r="B886" s="332"/>
      <c r="C886" s="332"/>
      <c r="D886" s="332"/>
      <c r="E886" s="332"/>
      <c r="F886" s="332"/>
      <c r="G886" s="332"/>
      <c r="H886" s="332"/>
      <c r="I886" s="332"/>
      <c r="J886" s="332"/>
      <c r="K886" s="332"/>
      <c r="L886" s="332"/>
      <c r="M886" s="332"/>
      <c r="N886" s="332"/>
      <c r="O886" s="332"/>
      <c r="P886" s="332"/>
      <c r="Q886" s="332"/>
      <c r="R886" s="332"/>
      <c r="S886" s="332"/>
      <c r="T886" s="332"/>
      <c r="U886" s="332"/>
      <c r="V886" s="336"/>
      <c r="W886" s="332"/>
      <c r="X886" s="337"/>
      <c r="Y886" s="332"/>
      <c r="Z886" s="242"/>
      <c r="AA886" s="60"/>
      <c r="AB886" s="243"/>
      <c r="AD886" s="123"/>
      <c r="AE886" s="123"/>
      <c r="AF886" s="123"/>
      <c r="AG886" s="123"/>
      <c r="AH886" s="123"/>
      <c r="AI886" s="123"/>
      <c r="AJ886" s="123"/>
      <c r="AK886" s="123"/>
    </row>
    <row r="887">
      <c r="A887" s="364"/>
      <c r="B887" s="332"/>
      <c r="C887" s="332"/>
      <c r="D887" s="332"/>
      <c r="E887" s="332"/>
      <c r="F887" s="332"/>
      <c r="G887" s="332"/>
      <c r="H887" s="332"/>
      <c r="I887" s="332"/>
      <c r="J887" s="332"/>
      <c r="K887" s="332"/>
      <c r="L887" s="332"/>
      <c r="M887" s="332"/>
      <c r="N887" s="332"/>
      <c r="O887" s="332"/>
      <c r="P887" s="332"/>
      <c r="Q887" s="332"/>
      <c r="R887" s="332"/>
      <c r="S887" s="332"/>
      <c r="T887" s="332"/>
      <c r="U887" s="332"/>
      <c r="V887" s="336"/>
      <c r="W887" s="332"/>
      <c r="X887" s="337"/>
      <c r="Y887" s="332"/>
      <c r="Z887" s="242"/>
      <c r="AA887" s="60"/>
      <c r="AB887" s="243"/>
      <c r="AD887" s="123"/>
      <c r="AE887" s="123"/>
      <c r="AF887" s="123"/>
      <c r="AG887" s="123"/>
      <c r="AH887" s="123"/>
      <c r="AI887" s="123"/>
      <c r="AJ887" s="123"/>
      <c r="AK887" s="123"/>
    </row>
    <row r="888">
      <c r="A888" s="364"/>
      <c r="B888" s="332"/>
      <c r="C888" s="332"/>
      <c r="D888" s="332"/>
      <c r="E888" s="332"/>
      <c r="F888" s="332"/>
      <c r="G888" s="332"/>
      <c r="H888" s="332"/>
      <c r="I888" s="332"/>
      <c r="J888" s="332"/>
      <c r="K888" s="332"/>
      <c r="L888" s="332"/>
      <c r="M888" s="332"/>
      <c r="N888" s="332"/>
      <c r="O888" s="332"/>
      <c r="P888" s="332"/>
      <c r="Q888" s="332"/>
      <c r="R888" s="332"/>
      <c r="S888" s="332"/>
      <c r="T888" s="332"/>
      <c r="U888" s="332"/>
      <c r="V888" s="336"/>
      <c r="W888" s="332"/>
      <c r="X888" s="337"/>
      <c r="Y888" s="332"/>
      <c r="Z888" s="242"/>
      <c r="AA888" s="60"/>
      <c r="AB888" s="243"/>
      <c r="AD888" s="123"/>
      <c r="AE888" s="123"/>
      <c r="AF888" s="123"/>
      <c r="AG888" s="123"/>
      <c r="AH888" s="123"/>
      <c r="AI888" s="123"/>
      <c r="AJ888" s="123"/>
      <c r="AK888" s="123"/>
    </row>
    <row r="889">
      <c r="A889" s="364"/>
      <c r="B889" s="332"/>
      <c r="C889" s="332"/>
      <c r="D889" s="332"/>
      <c r="E889" s="332"/>
      <c r="F889" s="332"/>
      <c r="G889" s="332"/>
      <c r="H889" s="332"/>
      <c r="I889" s="332"/>
      <c r="J889" s="332"/>
      <c r="K889" s="332"/>
      <c r="L889" s="332"/>
      <c r="M889" s="332"/>
      <c r="N889" s="332"/>
      <c r="O889" s="332"/>
      <c r="P889" s="332"/>
      <c r="Q889" s="332"/>
      <c r="R889" s="332"/>
      <c r="S889" s="332"/>
      <c r="T889" s="332"/>
      <c r="U889" s="332"/>
      <c r="V889" s="336"/>
      <c r="W889" s="332"/>
      <c r="X889" s="337"/>
      <c r="Y889" s="332"/>
      <c r="Z889" s="242"/>
      <c r="AA889" s="60"/>
      <c r="AB889" s="243"/>
      <c r="AD889" s="123"/>
      <c r="AE889" s="123"/>
      <c r="AF889" s="123"/>
      <c r="AG889" s="123"/>
      <c r="AH889" s="123"/>
      <c r="AI889" s="123"/>
      <c r="AJ889" s="123"/>
      <c r="AK889" s="123"/>
    </row>
    <row r="890">
      <c r="A890" s="364"/>
      <c r="B890" s="332"/>
      <c r="C890" s="332"/>
      <c r="D890" s="332"/>
      <c r="E890" s="332"/>
      <c r="F890" s="332"/>
      <c r="G890" s="332"/>
      <c r="H890" s="332"/>
      <c r="I890" s="332"/>
      <c r="J890" s="332"/>
      <c r="K890" s="332"/>
      <c r="L890" s="332"/>
      <c r="M890" s="332"/>
      <c r="N890" s="332"/>
      <c r="O890" s="332"/>
      <c r="P890" s="332"/>
      <c r="Q890" s="332"/>
      <c r="R890" s="332"/>
      <c r="S890" s="332"/>
      <c r="T890" s="332"/>
      <c r="U890" s="332"/>
      <c r="V890" s="336"/>
      <c r="W890" s="332"/>
      <c r="X890" s="337"/>
      <c r="Y890" s="332"/>
      <c r="Z890" s="242"/>
      <c r="AA890" s="60"/>
      <c r="AB890" s="243"/>
      <c r="AD890" s="123"/>
      <c r="AE890" s="123"/>
      <c r="AF890" s="123"/>
      <c r="AG890" s="123"/>
      <c r="AH890" s="123"/>
      <c r="AI890" s="123"/>
      <c r="AJ890" s="123"/>
      <c r="AK890" s="123"/>
    </row>
    <row r="891">
      <c r="A891" s="364"/>
      <c r="B891" s="332"/>
      <c r="C891" s="332"/>
      <c r="D891" s="332"/>
      <c r="E891" s="332"/>
      <c r="F891" s="332"/>
      <c r="G891" s="332"/>
      <c r="H891" s="332"/>
      <c r="I891" s="332"/>
      <c r="J891" s="332"/>
      <c r="K891" s="332"/>
      <c r="L891" s="332"/>
      <c r="M891" s="332"/>
      <c r="N891" s="332"/>
      <c r="O891" s="332"/>
      <c r="P891" s="332"/>
      <c r="Q891" s="332"/>
      <c r="R891" s="332"/>
      <c r="S891" s="332"/>
      <c r="T891" s="332"/>
      <c r="U891" s="332"/>
      <c r="V891" s="336"/>
      <c r="W891" s="332"/>
      <c r="X891" s="337"/>
      <c r="Y891" s="332"/>
      <c r="Z891" s="242"/>
      <c r="AA891" s="60"/>
      <c r="AB891" s="243"/>
      <c r="AD891" s="123"/>
      <c r="AE891" s="123"/>
      <c r="AF891" s="123"/>
      <c r="AG891" s="123"/>
      <c r="AH891" s="123"/>
      <c r="AI891" s="123"/>
      <c r="AJ891" s="123"/>
      <c r="AK891" s="123"/>
    </row>
    <row r="892">
      <c r="A892" s="364"/>
      <c r="B892" s="332"/>
      <c r="C892" s="332"/>
      <c r="D892" s="332"/>
      <c r="E892" s="332"/>
      <c r="F892" s="332"/>
      <c r="G892" s="332"/>
      <c r="H892" s="332"/>
      <c r="I892" s="332"/>
      <c r="J892" s="332"/>
      <c r="K892" s="332"/>
      <c r="L892" s="332"/>
      <c r="M892" s="332"/>
      <c r="N892" s="332"/>
      <c r="O892" s="332"/>
      <c r="P892" s="332"/>
      <c r="Q892" s="332"/>
      <c r="R892" s="332"/>
      <c r="S892" s="332"/>
      <c r="T892" s="332"/>
      <c r="U892" s="332"/>
      <c r="V892" s="336"/>
      <c r="W892" s="332"/>
      <c r="X892" s="337"/>
      <c r="Y892" s="332"/>
      <c r="Z892" s="242"/>
      <c r="AA892" s="60"/>
      <c r="AB892" s="243"/>
      <c r="AD892" s="123"/>
      <c r="AE892" s="123"/>
      <c r="AF892" s="123"/>
      <c r="AG892" s="123"/>
      <c r="AH892" s="123"/>
      <c r="AI892" s="123"/>
      <c r="AJ892" s="123"/>
      <c r="AK892" s="123"/>
    </row>
    <row r="893">
      <c r="A893" s="364"/>
      <c r="B893" s="332"/>
      <c r="C893" s="332"/>
      <c r="D893" s="332"/>
      <c r="E893" s="332"/>
      <c r="F893" s="332"/>
      <c r="G893" s="332"/>
      <c r="H893" s="332"/>
      <c r="I893" s="332"/>
      <c r="J893" s="332"/>
      <c r="K893" s="332"/>
      <c r="L893" s="332"/>
      <c r="M893" s="332"/>
      <c r="N893" s="332"/>
      <c r="O893" s="332"/>
      <c r="P893" s="332"/>
      <c r="Q893" s="332"/>
      <c r="R893" s="332"/>
      <c r="S893" s="332"/>
      <c r="T893" s="332"/>
      <c r="U893" s="332"/>
      <c r="V893" s="336"/>
      <c r="W893" s="332"/>
      <c r="X893" s="337"/>
      <c r="Y893" s="332"/>
      <c r="Z893" s="242"/>
      <c r="AA893" s="60"/>
      <c r="AB893" s="243"/>
      <c r="AD893" s="123"/>
      <c r="AE893" s="123"/>
      <c r="AF893" s="123"/>
      <c r="AG893" s="123"/>
      <c r="AH893" s="123"/>
      <c r="AI893" s="123"/>
      <c r="AJ893" s="123"/>
      <c r="AK893" s="123"/>
    </row>
    <row r="894">
      <c r="A894" s="364"/>
      <c r="B894" s="332"/>
      <c r="C894" s="332"/>
      <c r="D894" s="332"/>
      <c r="E894" s="332"/>
      <c r="F894" s="332"/>
      <c r="G894" s="332"/>
      <c r="H894" s="332"/>
      <c r="I894" s="332"/>
      <c r="J894" s="332"/>
      <c r="K894" s="332"/>
      <c r="L894" s="332"/>
      <c r="M894" s="332"/>
      <c r="N894" s="332"/>
      <c r="O894" s="332"/>
      <c r="P894" s="332"/>
      <c r="Q894" s="332"/>
      <c r="R894" s="332"/>
      <c r="S894" s="332"/>
      <c r="T894" s="332"/>
      <c r="U894" s="332"/>
      <c r="V894" s="336"/>
      <c r="W894" s="332"/>
      <c r="X894" s="337"/>
      <c r="Y894" s="332"/>
      <c r="Z894" s="242"/>
      <c r="AA894" s="60"/>
      <c r="AB894" s="243"/>
      <c r="AD894" s="123"/>
      <c r="AE894" s="123"/>
      <c r="AF894" s="123"/>
      <c r="AG894" s="123"/>
      <c r="AH894" s="123"/>
      <c r="AI894" s="123"/>
      <c r="AJ894" s="123"/>
      <c r="AK894" s="123"/>
    </row>
    <row r="895">
      <c r="A895" s="364"/>
      <c r="B895" s="332"/>
      <c r="C895" s="332"/>
      <c r="D895" s="332"/>
      <c r="E895" s="332"/>
      <c r="F895" s="332"/>
      <c r="G895" s="332"/>
      <c r="H895" s="332"/>
      <c r="I895" s="332"/>
      <c r="J895" s="332"/>
      <c r="K895" s="332"/>
      <c r="L895" s="332"/>
      <c r="M895" s="332"/>
      <c r="N895" s="332"/>
      <c r="O895" s="332"/>
      <c r="P895" s="332"/>
      <c r="Q895" s="332"/>
      <c r="R895" s="332"/>
      <c r="S895" s="332"/>
      <c r="T895" s="332"/>
      <c r="U895" s="332"/>
      <c r="V895" s="336"/>
      <c r="W895" s="332"/>
      <c r="X895" s="337"/>
      <c r="Y895" s="332"/>
      <c r="Z895" s="242"/>
      <c r="AA895" s="60"/>
      <c r="AB895" s="243"/>
      <c r="AD895" s="123"/>
      <c r="AE895" s="123"/>
      <c r="AF895" s="123"/>
      <c r="AG895" s="123"/>
      <c r="AH895" s="123"/>
      <c r="AI895" s="123"/>
      <c r="AJ895" s="123"/>
      <c r="AK895" s="123"/>
    </row>
    <row r="896">
      <c r="A896" s="364"/>
      <c r="B896" s="332"/>
      <c r="C896" s="332"/>
      <c r="D896" s="332"/>
      <c r="E896" s="332"/>
      <c r="F896" s="332"/>
      <c r="G896" s="332"/>
      <c r="H896" s="332"/>
      <c r="I896" s="332"/>
      <c r="J896" s="332"/>
      <c r="K896" s="332"/>
      <c r="L896" s="332"/>
      <c r="M896" s="332"/>
      <c r="N896" s="332"/>
      <c r="O896" s="332"/>
      <c r="P896" s="332"/>
      <c r="Q896" s="332"/>
      <c r="R896" s="332"/>
      <c r="S896" s="332"/>
      <c r="T896" s="332"/>
      <c r="U896" s="332"/>
      <c r="V896" s="336"/>
      <c r="W896" s="332"/>
      <c r="X896" s="337"/>
      <c r="Y896" s="332"/>
      <c r="Z896" s="242"/>
      <c r="AA896" s="60"/>
      <c r="AB896" s="243"/>
      <c r="AD896" s="123"/>
      <c r="AE896" s="123"/>
      <c r="AF896" s="123"/>
      <c r="AG896" s="123"/>
      <c r="AH896" s="123"/>
      <c r="AI896" s="123"/>
      <c r="AJ896" s="123"/>
      <c r="AK896" s="123"/>
    </row>
    <row r="897">
      <c r="A897" s="364"/>
      <c r="B897" s="332"/>
      <c r="C897" s="332"/>
      <c r="D897" s="332"/>
      <c r="E897" s="332"/>
      <c r="F897" s="332"/>
      <c r="G897" s="332"/>
      <c r="H897" s="332"/>
      <c r="I897" s="332"/>
      <c r="J897" s="332"/>
      <c r="K897" s="332"/>
      <c r="L897" s="332"/>
      <c r="M897" s="332"/>
      <c r="N897" s="332"/>
      <c r="O897" s="332"/>
      <c r="P897" s="332"/>
      <c r="Q897" s="332"/>
      <c r="R897" s="332"/>
      <c r="S897" s="332"/>
      <c r="T897" s="332"/>
      <c r="U897" s="332"/>
      <c r="V897" s="336"/>
      <c r="W897" s="332"/>
      <c r="X897" s="337"/>
      <c r="Y897" s="332"/>
      <c r="Z897" s="242"/>
      <c r="AA897" s="60"/>
      <c r="AB897" s="243"/>
      <c r="AD897" s="123"/>
      <c r="AE897" s="123"/>
      <c r="AF897" s="123"/>
      <c r="AG897" s="123"/>
      <c r="AH897" s="123"/>
      <c r="AI897" s="123"/>
      <c r="AJ897" s="123"/>
      <c r="AK897" s="123"/>
    </row>
    <row r="898">
      <c r="A898" s="364"/>
      <c r="B898" s="332"/>
      <c r="C898" s="332"/>
      <c r="D898" s="332"/>
      <c r="E898" s="332"/>
      <c r="F898" s="332"/>
      <c r="G898" s="332"/>
      <c r="H898" s="332"/>
      <c r="I898" s="332"/>
      <c r="J898" s="332"/>
      <c r="K898" s="332"/>
      <c r="L898" s="332"/>
      <c r="M898" s="332"/>
      <c r="N898" s="332"/>
      <c r="O898" s="332"/>
      <c r="P898" s="332"/>
      <c r="Q898" s="332"/>
      <c r="R898" s="332"/>
      <c r="S898" s="332"/>
      <c r="T898" s="332"/>
      <c r="U898" s="332"/>
      <c r="V898" s="336"/>
      <c r="W898" s="332"/>
      <c r="X898" s="337"/>
      <c r="Y898" s="332"/>
      <c r="Z898" s="242"/>
      <c r="AA898" s="60"/>
      <c r="AB898" s="243"/>
      <c r="AD898" s="123"/>
      <c r="AE898" s="123"/>
      <c r="AF898" s="123"/>
      <c r="AG898" s="123"/>
      <c r="AH898" s="123"/>
      <c r="AI898" s="123"/>
      <c r="AJ898" s="123"/>
      <c r="AK898" s="123"/>
    </row>
    <row r="899">
      <c r="A899" s="364"/>
      <c r="B899" s="332"/>
      <c r="C899" s="332"/>
      <c r="D899" s="332"/>
      <c r="E899" s="332"/>
      <c r="F899" s="332"/>
      <c r="G899" s="332"/>
      <c r="H899" s="332"/>
      <c r="I899" s="332"/>
      <c r="J899" s="332"/>
      <c r="K899" s="332"/>
      <c r="L899" s="332"/>
      <c r="M899" s="332"/>
      <c r="N899" s="332"/>
      <c r="O899" s="332"/>
      <c r="P899" s="332"/>
      <c r="Q899" s="332"/>
      <c r="R899" s="332"/>
      <c r="S899" s="332"/>
      <c r="T899" s="332"/>
      <c r="U899" s="332"/>
      <c r="V899" s="336"/>
      <c r="W899" s="332"/>
      <c r="X899" s="337"/>
      <c r="Y899" s="332"/>
      <c r="Z899" s="242"/>
      <c r="AA899" s="60"/>
      <c r="AB899" s="243"/>
      <c r="AD899" s="123"/>
      <c r="AE899" s="123"/>
      <c r="AF899" s="123"/>
      <c r="AG899" s="123"/>
      <c r="AH899" s="123"/>
      <c r="AI899" s="123"/>
      <c r="AJ899" s="123"/>
      <c r="AK899" s="123"/>
    </row>
    <row r="900">
      <c r="A900" s="364"/>
      <c r="B900" s="332"/>
      <c r="C900" s="332"/>
      <c r="D900" s="332"/>
      <c r="E900" s="332"/>
      <c r="F900" s="332"/>
      <c r="G900" s="332"/>
      <c r="H900" s="332"/>
      <c r="I900" s="332"/>
      <c r="J900" s="332"/>
      <c r="K900" s="332"/>
      <c r="L900" s="332"/>
      <c r="M900" s="332"/>
      <c r="N900" s="332"/>
      <c r="O900" s="332"/>
      <c r="P900" s="332"/>
      <c r="Q900" s="332"/>
      <c r="R900" s="332"/>
      <c r="S900" s="332"/>
      <c r="T900" s="332"/>
      <c r="U900" s="332"/>
      <c r="V900" s="336"/>
      <c r="W900" s="332"/>
      <c r="X900" s="337"/>
      <c r="Y900" s="332"/>
      <c r="Z900" s="242"/>
      <c r="AA900" s="60"/>
      <c r="AB900" s="243"/>
      <c r="AD900" s="123"/>
      <c r="AE900" s="123"/>
      <c r="AF900" s="123"/>
      <c r="AG900" s="123"/>
      <c r="AH900" s="123"/>
      <c r="AI900" s="123"/>
      <c r="AJ900" s="123"/>
      <c r="AK900" s="123"/>
    </row>
    <row r="901">
      <c r="A901" s="364"/>
      <c r="B901" s="332"/>
      <c r="C901" s="332"/>
      <c r="D901" s="332"/>
      <c r="E901" s="332"/>
      <c r="F901" s="332"/>
      <c r="G901" s="332"/>
      <c r="H901" s="332"/>
      <c r="I901" s="332"/>
      <c r="J901" s="332"/>
      <c r="K901" s="332"/>
      <c r="L901" s="332"/>
      <c r="M901" s="332"/>
      <c r="N901" s="332"/>
      <c r="O901" s="332"/>
      <c r="P901" s="332"/>
      <c r="Q901" s="332"/>
      <c r="R901" s="332"/>
      <c r="S901" s="332"/>
      <c r="T901" s="332"/>
      <c r="U901" s="332"/>
      <c r="V901" s="336"/>
      <c r="W901" s="332"/>
      <c r="X901" s="337"/>
      <c r="Y901" s="332"/>
      <c r="Z901" s="242"/>
      <c r="AA901" s="60"/>
      <c r="AB901" s="243"/>
      <c r="AD901" s="123"/>
      <c r="AE901" s="123"/>
      <c r="AF901" s="123"/>
      <c r="AG901" s="123"/>
      <c r="AH901" s="123"/>
      <c r="AI901" s="123"/>
      <c r="AJ901" s="123"/>
      <c r="AK901" s="123"/>
    </row>
    <row r="902">
      <c r="A902" s="364"/>
      <c r="B902" s="332"/>
      <c r="C902" s="332"/>
      <c r="D902" s="332"/>
      <c r="E902" s="332"/>
      <c r="F902" s="332"/>
      <c r="G902" s="332"/>
      <c r="H902" s="332"/>
      <c r="I902" s="332"/>
      <c r="J902" s="332"/>
      <c r="K902" s="332"/>
      <c r="L902" s="332"/>
      <c r="M902" s="332"/>
      <c r="N902" s="332"/>
      <c r="O902" s="332"/>
      <c r="P902" s="332"/>
      <c r="Q902" s="332"/>
      <c r="R902" s="332"/>
      <c r="S902" s="332"/>
      <c r="T902" s="332"/>
      <c r="U902" s="332"/>
      <c r="V902" s="336"/>
      <c r="W902" s="332"/>
      <c r="X902" s="337"/>
      <c r="Y902" s="332"/>
      <c r="Z902" s="242"/>
      <c r="AA902" s="60"/>
      <c r="AB902" s="243"/>
      <c r="AD902" s="123"/>
      <c r="AE902" s="123"/>
      <c r="AF902" s="123"/>
      <c r="AG902" s="123"/>
      <c r="AH902" s="123"/>
      <c r="AI902" s="123"/>
      <c r="AJ902" s="123"/>
      <c r="AK902" s="123"/>
    </row>
    <row r="903">
      <c r="A903" s="364"/>
      <c r="B903" s="332"/>
      <c r="C903" s="332"/>
      <c r="D903" s="332"/>
      <c r="E903" s="332"/>
      <c r="F903" s="332"/>
      <c r="G903" s="332"/>
      <c r="H903" s="332"/>
      <c r="I903" s="332"/>
      <c r="J903" s="332"/>
      <c r="K903" s="332"/>
      <c r="L903" s="332"/>
      <c r="M903" s="332"/>
      <c r="N903" s="332"/>
      <c r="O903" s="332"/>
      <c r="P903" s="332"/>
      <c r="Q903" s="332"/>
      <c r="R903" s="332"/>
      <c r="S903" s="332"/>
      <c r="T903" s="332"/>
      <c r="U903" s="332"/>
      <c r="V903" s="336"/>
      <c r="W903" s="332"/>
      <c r="X903" s="337"/>
      <c r="Y903" s="332"/>
      <c r="Z903" s="242"/>
      <c r="AA903" s="60"/>
      <c r="AB903" s="243"/>
      <c r="AD903" s="123"/>
      <c r="AE903" s="123"/>
      <c r="AF903" s="123"/>
      <c r="AG903" s="123"/>
      <c r="AH903" s="123"/>
      <c r="AI903" s="123"/>
      <c r="AJ903" s="123"/>
      <c r="AK903" s="123"/>
    </row>
    <row r="904">
      <c r="A904" s="364"/>
      <c r="B904" s="332"/>
      <c r="C904" s="332"/>
      <c r="D904" s="332"/>
      <c r="E904" s="332"/>
      <c r="F904" s="332"/>
      <c r="G904" s="332"/>
      <c r="H904" s="332"/>
      <c r="I904" s="332"/>
      <c r="J904" s="332"/>
      <c r="K904" s="332"/>
      <c r="L904" s="332"/>
      <c r="M904" s="332"/>
      <c r="N904" s="332"/>
      <c r="O904" s="332"/>
      <c r="P904" s="332"/>
      <c r="Q904" s="332"/>
      <c r="R904" s="332"/>
      <c r="S904" s="332"/>
      <c r="T904" s="332"/>
      <c r="U904" s="332"/>
      <c r="V904" s="336"/>
      <c r="W904" s="332"/>
      <c r="X904" s="337"/>
      <c r="Y904" s="332"/>
      <c r="Z904" s="242"/>
      <c r="AA904" s="60"/>
      <c r="AB904" s="243"/>
      <c r="AD904" s="123"/>
      <c r="AE904" s="123"/>
      <c r="AF904" s="123"/>
      <c r="AG904" s="123"/>
      <c r="AH904" s="123"/>
      <c r="AI904" s="123"/>
      <c r="AJ904" s="123"/>
      <c r="AK904" s="123"/>
    </row>
    <row r="905">
      <c r="A905" s="364"/>
      <c r="B905" s="332"/>
      <c r="C905" s="332"/>
      <c r="D905" s="332"/>
      <c r="E905" s="332"/>
      <c r="F905" s="332"/>
      <c r="G905" s="332"/>
      <c r="H905" s="332"/>
      <c r="I905" s="332"/>
      <c r="J905" s="332"/>
      <c r="K905" s="332"/>
      <c r="L905" s="332"/>
      <c r="M905" s="332"/>
      <c r="N905" s="332"/>
      <c r="O905" s="332"/>
      <c r="P905" s="332"/>
      <c r="Q905" s="332"/>
      <c r="R905" s="332"/>
      <c r="S905" s="332"/>
      <c r="T905" s="332"/>
      <c r="U905" s="332"/>
      <c r="V905" s="336"/>
      <c r="W905" s="332"/>
      <c r="X905" s="337"/>
      <c r="Y905" s="332"/>
      <c r="Z905" s="242"/>
      <c r="AA905" s="60"/>
      <c r="AB905" s="243"/>
      <c r="AD905" s="123"/>
      <c r="AE905" s="123"/>
      <c r="AF905" s="123"/>
      <c r="AG905" s="123"/>
      <c r="AH905" s="123"/>
      <c r="AI905" s="123"/>
      <c r="AJ905" s="123"/>
      <c r="AK905" s="123"/>
    </row>
    <row r="906">
      <c r="A906" s="364"/>
      <c r="B906" s="332"/>
      <c r="C906" s="332"/>
      <c r="D906" s="332"/>
      <c r="E906" s="332"/>
      <c r="F906" s="332"/>
      <c r="G906" s="332"/>
      <c r="H906" s="332"/>
      <c r="I906" s="332"/>
      <c r="J906" s="332"/>
      <c r="K906" s="332"/>
      <c r="L906" s="332"/>
      <c r="M906" s="332"/>
      <c r="N906" s="332"/>
      <c r="O906" s="332"/>
      <c r="P906" s="332"/>
      <c r="Q906" s="332"/>
      <c r="R906" s="332"/>
      <c r="S906" s="332"/>
      <c r="T906" s="332"/>
      <c r="U906" s="332"/>
      <c r="V906" s="336"/>
      <c r="W906" s="332"/>
      <c r="X906" s="337"/>
      <c r="Y906" s="332"/>
      <c r="Z906" s="242"/>
      <c r="AA906" s="60"/>
      <c r="AB906" s="243"/>
      <c r="AD906" s="123"/>
      <c r="AE906" s="123"/>
      <c r="AF906" s="123"/>
      <c r="AG906" s="123"/>
      <c r="AH906" s="123"/>
      <c r="AI906" s="123"/>
      <c r="AJ906" s="123"/>
      <c r="AK906" s="123"/>
    </row>
    <row r="907">
      <c r="A907" s="364"/>
      <c r="B907" s="332"/>
      <c r="C907" s="332"/>
      <c r="D907" s="332"/>
      <c r="E907" s="332"/>
      <c r="F907" s="332"/>
      <c r="G907" s="332"/>
      <c r="H907" s="332"/>
      <c r="I907" s="332"/>
      <c r="J907" s="332"/>
      <c r="K907" s="332"/>
      <c r="L907" s="332"/>
      <c r="M907" s="332"/>
      <c r="N907" s="332"/>
      <c r="O907" s="332"/>
      <c r="P907" s="332"/>
      <c r="Q907" s="332"/>
      <c r="R907" s="332"/>
      <c r="S907" s="332"/>
      <c r="T907" s="332"/>
      <c r="U907" s="332"/>
      <c r="V907" s="336"/>
      <c r="W907" s="332"/>
      <c r="X907" s="337"/>
      <c r="Y907" s="332"/>
      <c r="Z907" s="242"/>
      <c r="AA907" s="60"/>
      <c r="AB907" s="243"/>
      <c r="AD907" s="123"/>
      <c r="AE907" s="123"/>
      <c r="AF907" s="123"/>
      <c r="AG907" s="123"/>
      <c r="AH907" s="123"/>
      <c r="AI907" s="123"/>
      <c r="AJ907" s="123"/>
      <c r="AK907" s="123"/>
    </row>
    <row r="908">
      <c r="A908" s="364"/>
      <c r="B908" s="332"/>
      <c r="C908" s="332"/>
      <c r="D908" s="332"/>
      <c r="E908" s="332"/>
      <c r="F908" s="332"/>
      <c r="G908" s="332"/>
      <c r="H908" s="332"/>
      <c r="I908" s="332"/>
      <c r="J908" s="332"/>
      <c r="K908" s="332"/>
      <c r="L908" s="332"/>
      <c r="M908" s="332"/>
      <c r="N908" s="332"/>
      <c r="O908" s="332"/>
      <c r="P908" s="332"/>
      <c r="Q908" s="332"/>
      <c r="R908" s="332"/>
      <c r="S908" s="332"/>
      <c r="T908" s="332"/>
      <c r="U908" s="332"/>
      <c r="V908" s="336"/>
      <c r="W908" s="332"/>
      <c r="X908" s="337"/>
      <c r="Y908" s="332"/>
      <c r="Z908" s="242"/>
      <c r="AA908" s="60"/>
      <c r="AB908" s="243"/>
      <c r="AD908" s="123"/>
      <c r="AE908" s="123"/>
      <c r="AF908" s="123"/>
      <c r="AG908" s="123"/>
      <c r="AH908" s="123"/>
      <c r="AI908" s="123"/>
      <c r="AJ908" s="123"/>
      <c r="AK908" s="123"/>
    </row>
    <row r="909">
      <c r="A909" s="364"/>
      <c r="B909" s="332"/>
      <c r="C909" s="332"/>
      <c r="D909" s="332"/>
      <c r="E909" s="332"/>
      <c r="F909" s="332"/>
      <c r="G909" s="332"/>
      <c r="H909" s="332"/>
      <c r="I909" s="332"/>
      <c r="J909" s="332"/>
      <c r="K909" s="332"/>
      <c r="L909" s="332"/>
      <c r="M909" s="332"/>
      <c r="N909" s="332"/>
      <c r="O909" s="332"/>
      <c r="P909" s="332"/>
      <c r="Q909" s="332"/>
      <c r="R909" s="332"/>
      <c r="S909" s="332"/>
      <c r="T909" s="332"/>
      <c r="U909" s="332"/>
      <c r="V909" s="336"/>
      <c r="W909" s="332"/>
      <c r="X909" s="337"/>
      <c r="Y909" s="332"/>
      <c r="Z909" s="242"/>
      <c r="AA909" s="60"/>
      <c r="AB909" s="243"/>
      <c r="AD909" s="123"/>
      <c r="AE909" s="123"/>
      <c r="AF909" s="123"/>
      <c r="AG909" s="123"/>
      <c r="AH909" s="123"/>
      <c r="AI909" s="123"/>
      <c r="AJ909" s="123"/>
      <c r="AK909" s="123"/>
    </row>
    <row r="910">
      <c r="A910" s="364"/>
      <c r="B910" s="332"/>
      <c r="C910" s="332"/>
      <c r="D910" s="332"/>
      <c r="E910" s="332"/>
      <c r="F910" s="332"/>
      <c r="G910" s="332"/>
      <c r="H910" s="332"/>
      <c r="I910" s="332"/>
      <c r="J910" s="332"/>
      <c r="K910" s="332"/>
      <c r="L910" s="332"/>
      <c r="M910" s="332"/>
      <c r="N910" s="332"/>
      <c r="O910" s="332"/>
      <c r="P910" s="332"/>
      <c r="Q910" s="332"/>
      <c r="R910" s="332"/>
      <c r="S910" s="332"/>
      <c r="T910" s="332"/>
      <c r="U910" s="332"/>
      <c r="V910" s="336"/>
      <c r="W910" s="332"/>
      <c r="X910" s="337"/>
      <c r="Y910" s="332"/>
      <c r="Z910" s="242"/>
      <c r="AA910" s="60"/>
      <c r="AB910" s="243"/>
      <c r="AD910" s="123"/>
      <c r="AE910" s="123"/>
      <c r="AF910" s="123"/>
      <c r="AG910" s="123"/>
      <c r="AH910" s="123"/>
      <c r="AI910" s="123"/>
      <c r="AJ910" s="123"/>
      <c r="AK910" s="123"/>
    </row>
    <row r="911">
      <c r="A911" s="364"/>
      <c r="B911" s="332"/>
      <c r="C911" s="332"/>
      <c r="D911" s="332"/>
      <c r="E911" s="332"/>
      <c r="F911" s="332"/>
      <c r="G911" s="332"/>
      <c r="H911" s="332"/>
      <c r="I911" s="332"/>
      <c r="J911" s="332"/>
      <c r="K911" s="332"/>
      <c r="L911" s="332"/>
      <c r="M911" s="332"/>
      <c r="N911" s="332"/>
      <c r="O911" s="332"/>
      <c r="P911" s="332"/>
      <c r="Q911" s="332"/>
      <c r="R911" s="332"/>
      <c r="S911" s="332"/>
      <c r="T911" s="332"/>
      <c r="U911" s="332"/>
      <c r="V911" s="336"/>
      <c r="W911" s="332"/>
      <c r="X911" s="337"/>
      <c r="Y911" s="332"/>
      <c r="Z911" s="242"/>
      <c r="AA911" s="60"/>
      <c r="AB911" s="243"/>
      <c r="AD911" s="123"/>
      <c r="AE911" s="123"/>
      <c r="AF911" s="123"/>
      <c r="AG911" s="123"/>
      <c r="AH911" s="123"/>
      <c r="AI911" s="123"/>
      <c r="AJ911" s="123"/>
      <c r="AK911" s="123"/>
    </row>
    <row r="912">
      <c r="A912" s="364"/>
      <c r="B912" s="332"/>
      <c r="C912" s="332"/>
      <c r="D912" s="332"/>
      <c r="E912" s="332"/>
      <c r="F912" s="332"/>
      <c r="G912" s="332"/>
      <c r="H912" s="332"/>
      <c r="I912" s="332"/>
      <c r="J912" s="332"/>
      <c r="K912" s="332"/>
      <c r="L912" s="332"/>
      <c r="M912" s="332"/>
      <c r="N912" s="332"/>
      <c r="O912" s="332"/>
      <c r="P912" s="332"/>
      <c r="Q912" s="332"/>
      <c r="R912" s="332"/>
      <c r="S912" s="332"/>
      <c r="T912" s="332"/>
      <c r="U912" s="332"/>
      <c r="V912" s="336"/>
      <c r="W912" s="332"/>
      <c r="X912" s="337"/>
      <c r="Y912" s="332"/>
      <c r="Z912" s="242"/>
      <c r="AA912" s="60"/>
      <c r="AB912" s="243"/>
      <c r="AD912" s="123"/>
      <c r="AE912" s="123"/>
      <c r="AF912" s="123"/>
      <c r="AG912" s="123"/>
      <c r="AH912" s="123"/>
      <c r="AI912" s="123"/>
      <c r="AJ912" s="123"/>
      <c r="AK912" s="123"/>
    </row>
  </sheetData>
  <mergeCells count="4">
    <mergeCell ref="B1:D1"/>
    <mergeCell ref="F1:I1"/>
    <mergeCell ref="L1:Q1"/>
    <mergeCell ref="R1:X1"/>
  </mergeCells>
  <conditionalFormatting sqref="H2:H530 H553:H912">
    <cfRule type="colorScale" priority="1">
      <colorScale>
        <cfvo type="min"/>
        <cfvo type="max"/>
        <color rgb="FF57BB8A"/>
        <color rgb="FFFFFFFF"/>
      </colorScale>
    </cfRule>
  </conditionalFormatting>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5.0" topLeftCell="A16" activePane="bottomLeft" state="frozen"/>
      <selection activeCell="B17" sqref="B17" pane="bottomLeft"/>
    </sheetView>
  </sheetViews>
  <sheetFormatPr customHeight="1" defaultColWidth="14.43" defaultRowHeight="15.75"/>
  <cols>
    <col customWidth="1" min="3" max="3" width="18.14"/>
    <col customWidth="1" min="5" max="5" width="22.43"/>
  </cols>
  <sheetData>
    <row r="1">
      <c r="A1" s="365" t="s">
        <v>209</v>
      </c>
      <c r="B1" s="365" t="s">
        <v>210</v>
      </c>
      <c r="C1" s="366"/>
      <c r="D1" s="366"/>
      <c r="E1" s="366"/>
      <c r="F1" s="366"/>
      <c r="G1" s="366"/>
      <c r="H1" s="366"/>
      <c r="I1" s="366"/>
      <c r="J1" s="366"/>
      <c r="K1" s="366"/>
      <c r="L1" s="366"/>
      <c r="M1" s="366"/>
      <c r="N1" s="366"/>
      <c r="O1" s="366"/>
      <c r="P1" s="366"/>
      <c r="Q1" s="366"/>
      <c r="R1" s="366"/>
      <c r="S1" s="366"/>
      <c r="T1" s="366"/>
      <c r="U1" s="366"/>
      <c r="V1" s="366"/>
      <c r="W1" s="366"/>
      <c r="X1" s="366"/>
      <c r="Y1" s="366"/>
      <c r="Z1" s="367"/>
    </row>
    <row r="2">
      <c r="A2" s="368" t="s">
        <v>211</v>
      </c>
      <c r="B2" s="368" t="s">
        <v>212</v>
      </c>
      <c r="C2" s="369"/>
      <c r="D2" s="370"/>
      <c r="E2" s="370"/>
      <c r="F2" s="366"/>
      <c r="G2" s="371" t="s">
        <v>213</v>
      </c>
      <c r="H2" s="366"/>
      <c r="I2" s="372" t="s">
        <v>214</v>
      </c>
      <c r="J2" s="373"/>
      <c r="K2" s="374"/>
      <c r="L2" s="374"/>
      <c r="M2" s="366"/>
      <c r="N2" s="366"/>
      <c r="O2" s="366"/>
      <c r="P2" s="366"/>
      <c r="Q2" s="366"/>
      <c r="R2" s="366"/>
      <c r="S2" s="366"/>
      <c r="T2" s="366"/>
      <c r="U2" s="366"/>
      <c r="V2" s="366"/>
      <c r="W2" s="366"/>
      <c r="X2" s="366"/>
      <c r="Y2" s="366"/>
      <c r="Z2" s="366"/>
    </row>
    <row r="3">
      <c r="A3" s="375" t="s">
        <v>215</v>
      </c>
      <c r="B3" s="376" t="s">
        <v>42</v>
      </c>
      <c r="C3" s="377" t="s">
        <v>216</v>
      </c>
      <c r="D3" s="378"/>
      <c r="E3" s="378"/>
      <c r="F3" s="379"/>
      <c r="G3" s="366"/>
      <c r="H3" s="366"/>
      <c r="I3" s="366"/>
      <c r="J3" s="366"/>
      <c r="K3" s="366"/>
      <c r="L3" s="366"/>
      <c r="M3" s="366"/>
      <c r="N3" s="366"/>
      <c r="O3" s="366"/>
      <c r="P3" s="366"/>
      <c r="Q3" s="366"/>
      <c r="R3" s="366"/>
      <c r="S3" s="366"/>
      <c r="T3" s="366"/>
      <c r="U3" s="366"/>
      <c r="V3" s="366"/>
      <c r="W3" s="366"/>
      <c r="X3" s="366"/>
      <c r="Y3" s="366"/>
      <c r="Z3" s="366"/>
    </row>
    <row r="4">
      <c r="A4" s="141"/>
      <c r="B4" s="376" t="s">
        <v>217</v>
      </c>
      <c r="C4" s="377" t="s">
        <v>218</v>
      </c>
      <c r="D4" s="378"/>
      <c r="E4" s="378"/>
      <c r="F4" s="379"/>
      <c r="G4" s="380">
        <v>110.0</v>
      </c>
      <c r="H4" s="366"/>
      <c r="I4" s="366"/>
      <c r="J4" s="366"/>
      <c r="K4" s="366"/>
      <c r="L4" s="366"/>
      <c r="M4" s="366"/>
      <c r="N4" s="366"/>
      <c r="O4" s="366"/>
      <c r="P4" s="366"/>
      <c r="Q4" s="366"/>
      <c r="R4" s="366"/>
      <c r="S4" s="366"/>
      <c r="T4" s="366"/>
      <c r="U4" s="366"/>
      <c r="V4" s="366"/>
      <c r="W4" s="366"/>
      <c r="X4" s="366"/>
      <c r="Y4" s="366"/>
      <c r="Z4" s="366"/>
    </row>
    <row r="5">
      <c r="A5" s="141"/>
      <c r="B5" s="376" t="s">
        <v>219</v>
      </c>
      <c r="C5" s="377" t="s">
        <v>220</v>
      </c>
      <c r="D5" s="378"/>
      <c r="E5" s="378"/>
      <c r="F5" s="379"/>
      <c r="G5" s="366"/>
      <c r="H5" s="366"/>
      <c r="I5" s="366"/>
      <c r="J5" s="366"/>
      <c r="K5" s="366"/>
      <c r="L5" s="366"/>
      <c r="M5" s="366"/>
      <c r="N5" s="366"/>
      <c r="O5" s="366"/>
      <c r="P5" s="366"/>
      <c r="Q5" s="366"/>
      <c r="R5" s="366"/>
      <c r="S5" s="366"/>
      <c r="T5" s="366"/>
      <c r="U5" s="366"/>
      <c r="V5" s="366"/>
      <c r="W5" s="366"/>
      <c r="X5" s="366"/>
      <c r="Y5" s="366"/>
      <c r="Z5" s="366"/>
    </row>
    <row r="6">
      <c r="A6" s="141"/>
      <c r="B6" s="376" t="s">
        <v>221</v>
      </c>
      <c r="C6" s="377" t="s">
        <v>222</v>
      </c>
      <c r="D6" s="378"/>
      <c r="E6" s="378"/>
      <c r="F6" s="379"/>
      <c r="G6" s="366"/>
      <c r="H6" s="366"/>
      <c r="I6" s="366"/>
      <c r="J6" s="366"/>
      <c r="K6" s="366"/>
      <c r="L6" s="366"/>
      <c r="M6" s="366"/>
      <c r="N6" s="366"/>
      <c r="O6" s="366"/>
      <c r="P6" s="366"/>
      <c r="Q6" s="366"/>
      <c r="R6" s="366"/>
      <c r="S6" s="366"/>
      <c r="T6" s="366"/>
      <c r="U6" s="366"/>
      <c r="V6" s="366"/>
      <c r="W6" s="366"/>
      <c r="X6" s="366"/>
      <c r="Y6" s="366"/>
      <c r="Z6" s="366"/>
    </row>
    <row r="7">
      <c r="A7" s="141"/>
      <c r="B7" s="376" t="s">
        <v>223</v>
      </c>
      <c r="C7" s="377" t="s">
        <v>224</v>
      </c>
      <c r="D7" s="378"/>
      <c r="E7" s="378"/>
      <c r="F7" s="379"/>
      <c r="G7" s="366"/>
      <c r="H7" s="366"/>
      <c r="I7" s="366"/>
      <c r="J7" s="366"/>
      <c r="K7" s="366"/>
      <c r="L7" s="366"/>
      <c r="M7" s="366"/>
      <c r="N7" s="366"/>
      <c r="O7" s="366"/>
      <c r="P7" s="366"/>
      <c r="Q7" s="366"/>
      <c r="R7" s="366"/>
      <c r="S7" s="366"/>
      <c r="T7" s="366"/>
      <c r="U7" s="366"/>
      <c r="V7" s="366"/>
      <c r="W7" s="366"/>
      <c r="X7" s="366"/>
      <c r="Y7" s="366"/>
      <c r="Z7" s="366"/>
    </row>
    <row r="8">
      <c r="A8" s="141"/>
      <c r="B8" s="376" t="s">
        <v>225</v>
      </c>
      <c r="C8" s="377" t="s">
        <v>226</v>
      </c>
      <c r="D8" s="378"/>
      <c r="E8" s="378"/>
      <c r="F8" s="379"/>
      <c r="G8" s="366"/>
      <c r="H8" s="366"/>
      <c r="I8" s="366"/>
      <c r="J8" s="366"/>
      <c r="K8" s="366"/>
      <c r="L8" s="366"/>
      <c r="M8" s="366"/>
      <c r="N8" s="366"/>
      <c r="O8" s="366"/>
      <c r="P8" s="366"/>
      <c r="Q8" s="366"/>
      <c r="R8" s="366"/>
      <c r="S8" s="366"/>
      <c r="T8" s="366"/>
      <c r="U8" s="366"/>
      <c r="V8" s="366"/>
      <c r="W8" s="366"/>
      <c r="X8" s="366"/>
      <c r="Y8" s="366"/>
      <c r="Z8" s="366"/>
    </row>
    <row r="9">
      <c r="A9" s="141"/>
      <c r="B9" s="376" t="s">
        <v>227</v>
      </c>
      <c r="C9" s="377" t="s">
        <v>228</v>
      </c>
      <c r="D9" s="378"/>
      <c r="E9" s="378"/>
      <c r="F9" s="379"/>
      <c r="G9" s="380">
        <v>254.0</v>
      </c>
      <c r="H9" s="366"/>
      <c r="I9" s="366"/>
      <c r="J9" s="366"/>
      <c r="K9" s="366"/>
      <c r="L9" s="366"/>
      <c r="M9" s="366"/>
      <c r="N9" s="366"/>
      <c r="O9" s="366"/>
      <c r="P9" s="366"/>
      <c r="Q9" s="366"/>
      <c r="R9" s="366"/>
      <c r="S9" s="366"/>
      <c r="T9" s="366"/>
      <c r="U9" s="366"/>
      <c r="V9" s="366"/>
      <c r="W9" s="366"/>
      <c r="X9" s="366"/>
      <c r="Y9" s="366"/>
      <c r="Z9" s="366"/>
    </row>
    <row r="10">
      <c r="A10" s="141"/>
      <c r="B10" s="376" t="s">
        <v>229</v>
      </c>
      <c r="C10" s="377" t="s">
        <v>230</v>
      </c>
      <c r="D10" s="378"/>
      <c r="E10" s="378"/>
      <c r="F10" s="379"/>
      <c r="G10" s="380">
        <v>716.0</v>
      </c>
      <c r="H10" s="366"/>
      <c r="I10" s="366"/>
      <c r="J10" s="366"/>
      <c r="K10" s="366"/>
      <c r="L10" s="366"/>
      <c r="M10" s="366"/>
      <c r="N10" s="366"/>
      <c r="O10" s="366"/>
      <c r="P10" s="366"/>
      <c r="Q10" s="366"/>
      <c r="R10" s="366"/>
      <c r="S10" s="366"/>
      <c r="T10" s="366"/>
      <c r="U10" s="366"/>
      <c r="V10" s="366"/>
      <c r="W10" s="366"/>
      <c r="X10" s="366"/>
      <c r="Y10" s="366"/>
      <c r="Z10" s="366"/>
    </row>
    <row r="11">
      <c r="A11" s="141"/>
      <c r="B11" s="376" t="s">
        <v>231</v>
      </c>
      <c r="C11" s="377" t="s">
        <v>232</v>
      </c>
      <c r="D11" s="378"/>
      <c r="E11" s="378"/>
      <c r="F11" s="379"/>
      <c r="G11" s="380">
        <v>1072.0</v>
      </c>
      <c r="H11" s="366"/>
      <c r="I11" s="366"/>
      <c r="J11" s="366"/>
      <c r="K11" s="366"/>
      <c r="L11" s="366"/>
      <c r="M11" s="366"/>
      <c r="N11" s="366"/>
      <c r="O11" s="366"/>
      <c r="P11" s="366"/>
      <c r="Q11" s="366"/>
      <c r="R11" s="366"/>
      <c r="S11" s="366"/>
      <c r="T11" s="366"/>
      <c r="U11" s="366"/>
      <c r="V11" s="366"/>
      <c r="W11" s="366"/>
      <c r="X11" s="366"/>
      <c r="Y11" s="366"/>
      <c r="Z11" s="366"/>
    </row>
    <row r="12">
      <c r="A12" s="141"/>
      <c r="B12" s="376" t="s">
        <v>233</v>
      </c>
      <c r="C12" s="377" t="s">
        <v>234</v>
      </c>
      <c r="D12" s="378"/>
      <c r="E12" s="378"/>
      <c r="F12" s="379"/>
      <c r="G12" s="380"/>
      <c r="H12" s="366"/>
      <c r="I12" s="366"/>
      <c r="J12" s="366"/>
      <c r="K12" s="366"/>
      <c r="L12" s="366"/>
      <c r="M12" s="366"/>
      <c r="N12" s="366"/>
      <c r="O12" s="366"/>
      <c r="P12" s="366"/>
      <c r="Q12" s="366"/>
      <c r="R12" s="366"/>
      <c r="S12" s="366"/>
      <c r="T12" s="366"/>
      <c r="U12" s="366"/>
      <c r="V12" s="366"/>
      <c r="W12" s="366"/>
      <c r="X12" s="366"/>
      <c r="Y12" s="366"/>
      <c r="Z12" s="366"/>
    </row>
    <row r="13">
      <c r="A13" s="141"/>
      <c r="B13" s="376" t="s">
        <v>235</v>
      </c>
      <c r="C13" s="377" t="s">
        <v>236</v>
      </c>
      <c r="D13" s="378"/>
      <c r="E13" s="378"/>
      <c r="F13" s="379"/>
      <c r="G13" s="380"/>
      <c r="H13" s="366"/>
      <c r="I13" s="366"/>
      <c r="J13" s="366"/>
      <c r="K13" s="366"/>
      <c r="L13" s="366"/>
      <c r="M13" s="366"/>
      <c r="N13" s="366"/>
      <c r="O13" s="366"/>
      <c r="P13" s="366"/>
      <c r="Q13" s="366"/>
      <c r="R13" s="366"/>
      <c r="S13" s="366"/>
      <c r="T13" s="366"/>
      <c r="U13" s="366"/>
      <c r="V13" s="366"/>
      <c r="W13" s="366"/>
      <c r="X13" s="366"/>
      <c r="Y13" s="366"/>
      <c r="Z13" s="366"/>
    </row>
    <row r="14">
      <c r="A14" s="141"/>
      <c r="B14" s="376" t="s">
        <v>237</v>
      </c>
      <c r="C14" s="377" t="s">
        <v>238</v>
      </c>
      <c r="D14" s="378"/>
      <c r="E14" s="378"/>
      <c r="F14" s="379"/>
      <c r="G14" s="380"/>
      <c r="H14" s="366"/>
      <c r="I14" s="366"/>
      <c r="J14" s="366"/>
      <c r="K14" s="366"/>
      <c r="L14" s="366"/>
      <c r="M14" s="366"/>
      <c r="N14" s="366"/>
      <c r="O14" s="366"/>
      <c r="P14" s="366"/>
      <c r="Q14" s="366"/>
      <c r="R14" s="366"/>
      <c r="S14" s="366"/>
      <c r="T14" s="366"/>
      <c r="U14" s="366"/>
      <c r="V14" s="366"/>
      <c r="W14" s="366"/>
      <c r="X14" s="366"/>
      <c r="Y14" s="366"/>
      <c r="Z14" s="366"/>
    </row>
    <row r="15">
      <c r="A15" s="148"/>
      <c r="B15" s="376" t="s">
        <v>239</v>
      </c>
      <c r="C15" s="377" t="s">
        <v>240</v>
      </c>
      <c r="D15" s="378"/>
      <c r="E15" s="378"/>
      <c r="F15" s="379"/>
      <c r="G15" s="380"/>
      <c r="H15" s="366"/>
      <c r="I15" s="366"/>
      <c r="J15" s="366"/>
      <c r="K15" s="366"/>
      <c r="L15" s="366"/>
      <c r="M15" s="366"/>
      <c r="N15" s="366"/>
      <c r="O15" s="366"/>
      <c r="P15" s="366"/>
      <c r="Q15" s="366"/>
      <c r="R15" s="366"/>
      <c r="S15" s="366"/>
      <c r="T15" s="366"/>
      <c r="U15" s="366"/>
      <c r="V15" s="366"/>
      <c r="W15" s="366"/>
      <c r="X15" s="366"/>
      <c r="Y15" s="366"/>
      <c r="Z15" s="366"/>
    </row>
    <row r="16">
      <c r="A16" s="365" t="s">
        <v>241</v>
      </c>
      <c r="B16" s="365" t="s">
        <v>7</v>
      </c>
      <c r="C16" s="365" t="s">
        <v>3</v>
      </c>
      <c r="D16" s="365" t="s">
        <v>242</v>
      </c>
      <c r="E16" s="365" t="s">
        <v>161</v>
      </c>
      <c r="F16" s="381"/>
      <c r="G16" s="366"/>
      <c r="H16" s="366"/>
      <c r="I16" s="366"/>
      <c r="J16" s="366"/>
      <c r="K16" s="366"/>
      <c r="L16" s="366"/>
      <c r="M16" s="366"/>
      <c r="N16" s="366"/>
      <c r="O16" s="366"/>
      <c r="P16" s="366"/>
      <c r="Q16" s="366"/>
      <c r="R16" s="366"/>
      <c r="S16" s="366"/>
      <c r="T16" s="366"/>
      <c r="U16" s="366"/>
      <c r="V16" s="366"/>
      <c r="W16" s="366"/>
      <c r="X16" s="366"/>
      <c r="Y16" s="366"/>
      <c r="Z16" s="366"/>
    </row>
    <row r="17" hidden="1">
      <c r="A17" s="382">
        <v>1.0</v>
      </c>
      <c r="B17" s="382" t="s">
        <v>26</v>
      </c>
      <c r="C17" s="382" t="s">
        <v>42</v>
      </c>
      <c r="D17" s="382">
        <v>1.0</v>
      </c>
      <c r="E17" s="382">
        <v>35.0834</v>
      </c>
      <c r="F17" s="383"/>
      <c r="G17" s="384"/>
      <c r="H17" s="384"/>
      <c r="I17" s="384"/>
      <c r="J17" s="384"/>
      <c r="K17" s="384"/>
      <c r="L17" s="384"/>
      <c r="M17" s="384"/>
      <c r="N17" s="384"/>
      <c r="O17" s="384"/>
      <c r="P17" s="385"/>
      <c r="Q17" s="385"/>
      <c r="R17" s="385"/>
      <c r="S17" s="385"/>
      <c r="T17" s="385"/>
      <c r="U17" s="385"/>
      <c r="V17" s="385"/>
      <c r="W17" s="385"/>
      <c r="X17" s="385"/>
      <c r="Y17" s="385"/>
      <c r="Z17" s="385"/>
    </row>
    <row r="18" hidden="1">
      <c r="A18" s="382">
        <v>2.0</v>
      </c>
      <c r="B18" s="382" t="s">
        <v>26</v>
      </c>
      <c r="C18" s="382" t="s">
        <v>217</v>
      </c>
      <c r="D18" s="382">
        <v>1.0</v>
      </c>
      <c r="E18" s="382">
        <v>18.8684</v>
      </c>
      <c r="F18" s="383"/>
      <c r="G18" s="384"/>
      <c r="H18" s="384"/>
      <c r="I18" s="384"/>
      <c r="J18" s="384"/>
      <c r="K18" s="384"/>
      <c r="L18" s="384"/>
      <c r="M18" s="384"/>
      <c r="N18" s="384"/>
      <c r="O18" s="384"/>
      <c r="P18" s="385"/>
      <c r="Q18" s="385"/>
      <c r="R18" s="385"/>
      <c r="S18" s="385"/>
      <c r="T18" s="385"/>
      <c r="U18" s="385"/>
      <c r="V18" s="385"/>
      <c r="W18" s="385"/>
      <c r="X18" s="385"/>
      <c r="Y18" s="385"/>
      <c r="Z18" s="385"/>
    </row>
    <row r="19" hidden="1">
      <c r="A19" s="382">
        <v>3.0</v>
      </c>
      <c r="B19" s="382" t="s">
        <v>26</v>
      </c>
      <c r="C19" s="382" t="s">
        <v>219</v>
      </c>
      <c r="D19" s="382">
        <v>1.0</v>
      </c>
      <c r="E19" s="382">
        <v>29.4061</v>
      </c>
      <c r="F19" s="383"/>
      <c r="G19" s="384"/>
      <c r="H19" s="384"/>
      <c r="I19" s="384"/>
      <c r="J19" s="384"/>
      <c r="K19" s="384"/>
      <c r="L19" s="384"/>
      <c r="M19" s="384"/>
      <c r="N19" s="384"/>
      <c r="O19" s="384"/>
      <c r="P19" s="385"/>
      <c r="Q19" s="385"/>
      <c r="R19" s="385"/>
      <c r="S19" s="385"/>
      <c r="T19" s="385"/>
      <c r="U19" s="385"/>
      <c r="V19" s="385"/>
      <c r="W19" s="385"/>
      <c r="X19" s="385"/>
      <c r="Y19" s="385"/>
      <c r="Z19" s="385"/>
    </row>
    <row r="20" hidden="1">
      <c r="A20" s="382">
        <v>4.0</v>
      </c>
      <c r="B20" s="382" t="s">
        <v>26</v>
      </c>
      <c r="C20" s="382" t="s">
        <v>221</v>
      </c>
      <c r="D20" s="382">
        <v>1.0</v>
      </c>
      <c r="E20" s="382">
        <v>19.5623</v>
      </c>
      <c r="F20" s="383"/>
      <c r="G20" s="384"/>
      <c r="H20" s="384"/>
      <c r="I20" s="384"/>
      <c r="J20" s="384"/>
      <c r="K20" s="384"/>
      <c r="L20" s="384"/>
      <c r="M20" s="384"/>
      <c r="N20" s="384"/>
      <c r="O20" s="384"/>
      <c r="P20" s="385"/>
      <c r="Q20" s="385"/>
      <c r="R20" s="385"/>
      <c r="S20" s="385"/>
      <c r="T20" s="385"/>
      <c r="U20" s="385"/>
      <c r="V20" s="385"/>
      <c r="W20" s="385"/>
      <c r="X20" s="385"/>
      <c r="Y20" s="385"/>
      <c r="Z20" s="385"/>
    </row>
    <row r="21" hidden="1">
      <c r="A21" s="382">
        <v>5.0</v>
      </c>
      <c r="B21" s="382" t="s">
        <v>26</v>
      </c>
      <c r="C21" s="382" t="s">
        <v>223</v>
      </c>
      <c r="D21" s="382">
        <v>1.0</v>
      </c>
      <c r="E21" s="382">
        <v>32.6105</v>
      </c>
      <c r="F21" s="383"/>
      <c r="G21" s="384"/>
      <c r="H21" s="384"/>
      <c r="I21" s="384"/>
      <c r="J21" s="384"/>
      <c r="K21" s="384"/>
      <c r="L21" s="384"/>
      <c r="M21" s="384"/>
      <c r="N21" s="384"/>
      <c r="O21" s="384"/>
      <c r="P21" s="385"/>
      <c r="Q21" s="385"/>
      <c r="R21" s="385"/>
      <c r="S21" s="385"/>
      <c r="T21" s="385"/>
      <c r="U21" s="385"/>
      <c r="V21" s="385"/>
      <c r="W21" s="385"/>
      <c r="X21" s="385"/>
      <c r="Y21" s="385"/>
      <c r="Z21" s="385"/>
    </row>
    <row r="22" hidden="1">
      <c r="A22" s="382">
        <v>6.0</v>
      </c>
      <c r="B22" s="382" t="s">
        <v>26</v>
      </c>
      <c r="C22" s="382" t="s">
        <v>225</v>
      </c>
      <c r="D22" s="382">
        <v>1.0</v>
      </c>
      <c r="E22" s="382">
        <v>34.306</v>
      </c>
      <c r="F22" s="383"/>
      <c r="G22" s="385"/>
      <c r="H22" s="385"/>
      <c r="I22" s="385"/>
      <c r="J22" s="385"/>
      <c r="K22" s="385"/>
      <c r="L22" s="385"/>
      <c r="M22" s="385"/>
      <c r="N22" s="385"/>
      <c r="O22" s="385"/>
      <c r="P22" s="385"/>
      <c r="Q22" s="385"/>
      <c r="R22" s="385"/>
      <c r="S22" s="385"/>
      <c r="T22" s="385"/>
      <c r="U22" s="385"/>
      <c r="V22" s="385"/>
      <c r="W22" s="385"/>
      <c r="X22" s="385"/>
      <c r="Y22" s="385"/>
      <c r="Z22" s="385"/>
    </row>
    <row r="23" hidden="1">
      <c r="A23" s="382">
        <v>7.0</v>
      </c>
      <c r="B23" s="382" t="s">
        <v>26</v>
      </c>
      <c r="C23" s="382" t="s">
        <v>227</v>
      </c>
      <c r="D23" s="382">
        <v>1.0</v>
      </c>
      <c r="E23" s="382">
        <v>29.7591</v>
      </c>
      <c r="F23" s="383"/>
      <c r="G23" s="385"/>
      <c r="H23" s="385"/>
      <c r="I23" s="385"/>
      <c r="J23" s="385"/>
      <c r="K23" s="385"/>
      <c r="L23" s="385"/>
      <c r="M23" s="385"/>
      <c r="N23" s="385"/>
      <c r="O23" s="385"/>
      <c r="P23" s="385"/>
      <c r="Q23" s="385"/>
      <c r="R23" s="385"/>
      <c r="S23" s="385"/>
      <c r="T23" s="385"/>
      <c r="U23" s="385"/>
      <c r="V23" s="385"/>
      <c r="W23" s="385"/>
      <c r="X23" s="385"/>
      <c r="Y23" s="385"/>
      <c r="Z23" s="385"/>
    </row>
    <row r="24">
      <c r="A24" s="382">
        <v>8.0</v>
      </c>
      <c r="B24" s="382" t="s">
        <v>26</v>
      </c>
      <c r="C24" s="382" t="s">
        <v>229</v>
      </c>
      <c r="D24" s="382">
        <v>1.0</v>
      </c>
      <c r="E24" s="382">
        <v>62.2053</v>
      </c>
      <c r="F24" s="383"/>
      <c r="G24" s="385"/>
      <c r="H24" s="385"/>
      <c r="I24" s="385"/>
      <c r="J24" s="385"/>
      <c r="K24" s="385"/>
      <c r="L24" s="385"/>
      <c r="M24" s="385"/>
      <c r="N24" s="385"/>
      <c r="O24" s="385"/>
      <c r="P24" s="385"/>
      <c r="Q24" s="385"/>
      <c r="R24" s="385"/>
      <c r="S24" s="385"/>
      <c r="T24" s="385"/>
      <c r="U24" s="385"/>
      <c r="V24" s="385"/>
      <c r="W24" s="385"/>
      <c r="X24" s="385"/>
      <c r="Y24" s="385"/>
      <c r="Z24" s="385"/>
    </row>
    <row r="25" hidden="1">
      <c r="A25" s="382">
        <v>9.0</v>
      </c>
      <c r="B25" s="382" t="s">
        <v>26</v>
      </c>
      <c r="C25" s="382" t="s">
        <v>231</v>
      </c>
      <c r="D25" s="382">
        <v>1.0</v>
      </c>
      <c r="E25" s="382">
        <v>65.8086</v>
      </c>
      <c r="F25" s="383"/>
      <c r="G25" s="385"/>
      <c r="H25" s="385"/>
      <c r="I25" s="385"/>
      <c r="J25" s="385"/>
      <c r="K25" s="385"/>
      <c r="L25" s="385"/>
      <c r="M25" s="385"/>
      <c r="N25" s="385"/>
      <c r="O25" s="385"/>
      <c r="P25" s="385"/>
      <c r="Q25" s="385"/>
      <c r="R25" s="385"/>
      <c r="S25" s="385"/>
      <c r="T25" s="385"/>
      <c r="U25" s="385"/>
      <c r="V25" s="385"/>
      <c r="W25" s="385"/>
      <c r="X25" s="385"/>
      <c r="Y25" s="385"/>
      <c r="Z25" s="385"/>
    </row>
    <row r="26" hidden="1">
      <c r="A26" s="376">
        <v>10.0</v>
      </c>
      <c r="B26" s="376" t="s">
        <v>26</v>
      </c>
      <c r="C26" s="376" t="s">
        <v>233</v>
      </c>
      <c r="D26" s="376">
        <v>1.0</v>
      </c>
      <c r="E26" s="376">
        <v>48.7189</v>
      </c>
      <c r="F26" s="381"/>
      <c r="G26" s="366"/>
      <c r="H26" s="366"/>
      <c r="I26" s="366"/>
      <c r="J26" s="366"/>
      <c r="K26" s="366"/>
      <c r="L26" s="366"/>
      <c r="M26" s="366"/>
      <c r="N26" s="366"/>
      <c r="O26" s="366"/>
      <c r="P26" s="366"/>
      <c r="Q26" s="366"/>
      <c r="R26" s="366"/>
      <c r="S26" s="366"/>
      <c r="T26" s="366"/>
      <c r="U26" s="366"/>
      <c r="V26" s="366"/>
      <c r="W26" s="366"/>
      <c r="X26" s="366"/>
      <c r="Y26" s="366"/>
      <c r="Z26" s="366"/>
    </row>
    <row r="27" hidden="1">
      <c r="A27" s="376">
        <v>11.0</v>
      </c>
      <c r="B27" s="376" t="s">
        <v>26</v>
      </c>
      <c r="C27" s="376" t="s">
        <v>235</v>
      </c>
      <c r="D27" s="376">
        <v>1.0</v>
      </c>
      <c r="E27" s="376">
        <v>49.4105</v>
      </c>
      <c r="F27" s="381"/>
      <c r="G27" s="366"/>
      <c r="H27" s="366"/>
      <c r="I27" s="366"/>
      <c r="J27" s="366"/>
      <c r="K27" s="366"/>
      <c r="L27" s="366"/>
      <c r="M27" s="366"/>
      <c r="N27" s="366"/>
      <c r="O27" s="366"/>
      <c r="P27" s="366"/>
      <c r="Q27" s="366"/>
      <c r="R27" s="366"/>
      <c r="S27" s="366"/>
      <c r="T27" s="366"/>
      <c r="U27" s="366"/>
      <c r="V27" s="366"/>
      <c r="W27" s="366"/>
      <c r="X27" s="366"/>
      <c r="Y27" s="366"/>
      <c r="Z27" s="366"/>
    </row>
    <row r="28">
      <c r="A28" s="376">
        <v>12.0</v>
      </c>
      <c r="B28" s="376" t="s">
        <v>26</v>
      </c>
      <c r="C28" s="376" t="s">
        <v>237</v>
      </c>
      <c r="D28" s="376">
        <v>1.0</v>
      </c>
      <c r="E28" s="376">
        <v>71.6735</v>
      </c>
      <c r="F28" s="381"/>
      <c r="G28" s="366"/>
      <c r="H28" s="366"/>
      <c r="I28" s="366"/>
      <c r="J28" s="366"/>
      <c r="K28" s="366"/>
      <c r="L28" s="366"/>
      <c r="M28" s="366"/>
      <c r="N28" s="366"/>
      <c r="O28" s="366"/>
      <c r="P28" s="366"/>
      <c r="Q28" s="366"/>
      <c r="R28" s="366"/>
      <c r="S28" s="366"/>
      <c r="T28" s="366"/>
      <c r="U28" s="366"/>
      <c r="V28" s="366"/>
      <c r="W28" s="366"/>
      <c r="X28" s="366"/>
      <c r="Y28" s="366"/>
      <c r="Z28" s="366"/>
    </row>
    <row r="29" hidden="1">
      <c r="A29" s="376">
        <v>13.0</v>
      </c>
      <c r="B29" s="376" t="s">
        <v>26</v>
      </c>
      <c r="C29" s="376" t="s">
        <v>239</v>
      </c>
      <c r="D29" s="376">
        <v>1.0</v>
      </c>
      <c r="E29" s="376">
        <v>75.5984</v>
      </c>
      <c r="F29" s="381"/>
      <c r="G29" s="366"/>
      <c r="H29" s="366"/>
      <c r="I29" s="366"/>
      <c r="J29" s="366"/>
      <c r="K29" s="366"/>
      <c r="L29" s="366"/>
      <c r="M29" s="366"/>
      <c r="N29" s="366"/>
      <c r="O29" s="366"/>
      <c r="P29" s="366"/>
      <c r="Q29" s="366"/>
      <c r="R29" s="366"/>
      <c r="S29" s="366"/>
      <c r="T29" s="366"/>
      <c r="U29" s="366"/>
      <c r="V29" s="366"/>
      <c r="W29" s="366"/>
      <c r="X29" s="366"/>
      <c r="Y29" s="366"/>
      <c r="Z29" s="366"/>
    </row>
    <row r="30" hidden="1">
      <c r="A30" s="382">
        <v>14.0</v>
      </c>
      <c r="B30" s="382" t="s">
        <v>26</v>
      </c>
      <c r="C30" s="382" t="s">
        <v>42</v>
      </c>
      <c r="D30" s="382">
        <v>2.0</v>
      </c>
      <c r="E30" s="382">
        <v>44.6481</v>
      </c>
      <c r="F30" s="383"/>
      <c r="G30" s="384"/>
      <c r="H30" s="385"/>
      <c r="I30" s="385"/>
      <c r="J30" s="385"/>
      <c r="K30" s="385"/>
      <c r="L30" s="385"/>
      <c r="M30" s="385"/>
      <c r="N30" s="385"/>
      <c r="O30" s="385"/>
      <c r="P30" s="385"/>
      <c r="Q30" s="385"/>
      <c r="R30" s="385"/>
      <c r="S30" s="385"/>
      <c r="T30" s="385"/>
      <c r="U30" s="385"/>
      <c r="V30" s="385"/>
      <c r="W30" s="385"/>
      <c r="X30" s="385"/>
      <c r="Y30" s="385"/>
      <c r="Z30" s="385"/>
    </row>
    <row r="31" hidden="1">
      <c r="A31" s="382">
        <v>15.0</v>
      </c>
      <c r="B31" s="382" t="s">
        <v>26</v>
      </c>
      <c r="C31" s="382" t="s">
        <v>217</v>
      </c>
      <c r="D31" s="382">
        <v>2.0</v>
      </c>
      <c r="E31" s="382">
        <v>28.1242</v>
      </c>
      <c r="F31" s="383"/>
      <c r="G31" s="384"/>
      <c r="H31" s="385"/>
      <c r="I31" s="385"/>
      <c r="J31" s="385"/>
      <c r="K31" s="385"/>
      <c r="L31" s="385"/>
      <c r="M31" s="385"/>
      <c r="N31" s="385"/>
      <c r="O31" s="385"/>
      <c r="P31" s="385"/>
      <c r="Q31" s="385"/>
      <c r="R31" s="385"/>
      <c r="S31" s="385"/>
      <c r="T31" s="385"/>
      <c r="U31" s="385"/>
      <c r="V31" s="385"/>
      <c r="W31" s="385"/>
      <c r="X31" s="385"/>
      <c r="Y31" s="385"/>
      <c r="Z31" s="385"/>
    </row>
    <row r="32" hidden="1">
      <c r="A32" s="382">
        <v>16.0</v>
      </c>
      <c r="B32" s="382" t="s">
        <v>26</v>
      </c>
      <c r="C32" s="382" t="s">
        <v>219</v>
      </c>
      <c r="D32" s="382">
        <v>2.0</v>
      </c>
      <c r="E32" s="382">
        <v>41.0876</v>
      </c>
      <c r="F32" s="383"/>
      <c r="G32" s="384"/>
      <c r="H32" s="385"/>
      <c r="I32" s="385"/>
      <c r="J32" s="385"/>
      <c r="K32" s="385"/>
      <c r="L32" s="385"/>
      <c r="M32" s="385"/>
      <c r="N32" s="385"/>
      <c r="O32" s="385"/>
      <c r="P32" s="385"/>
      <c r="Q32" s="385"/>
      <c r="R32" s="385"/>
      <c r="S32" s="385"/>
      <c r="T32" s="385"/>
      <c r="U32" s="385"/>
      <c r="V32" s="385"/>
      <c r="W32" s="385"/>
      <c r="X32" s="385"/>
      <c r="Y32" s="385"/>
      <c r="Z32" s="385"/>
    </row>
    <row r="33" hidden="1">
      <c r="A33" s="382">
        <v>17.0</v>
      </c>
      <c r="B33" s="382" t="s">
        <v>26</v>
      </c>
      <c r="C33" s="382" t="s">
        <v>221</v>
      </c>
      <c r="D33" s="382">
        <v>2.0</v>
      </c>
      <c r="E33" s="382">
        <v>31.7488</v>
      </c>
      <c r="F33" s="383"/>
      <c r="G33" s="384"/>
      <c r="H33" s="385"/>
      <c r="I33" s="385"/>
      <c r="J33" s="385"/>
      <c r="K33" s="385"/>
      <c r="L33" s="385"/>
      <c r="M33" s="385"/>
      <c r="N33" s="385"/>
      <c r="O33" s="385"/>
      <c r="P33" s="385"/>
      <c r="Q33" s="385"/>
      <c r="R33" s="385"/>
      <c r="S33" s="385"/>
      <c r="T33" s="385"/>
      <c r="U33" s="385"/>
      <c r="V33" s="385"/>
      <c r="W33" s="385"/>
      <c r="X33" s="385"/>
      <c r="Y33" s="385"/>
      <c r="Z33" s="385"/>
    </row>
    <row r="34" hidden="1">
      <c r="A34" s="382">
        <v>18.0</v>
      </c>
      <c r="B34" s="382" t="s">
        <v>26</v>
      </c>
      <c r="C34" s="382" t="s">
        <v>223</v>
      </c>
      <c r="D34" s="382">
        <v>2.0</v>
      </c>
      <c r="E34" s="382">
        <v>43.0238</v>
      </c>
      <c r="F34" s="383"/>
      <c r="G34" s="384"/>
      <c r="H34" s="385"/>
      <c r="I34" s="385"/>
      <c r="J34" s="385"/>
      <c r="K34" s="385"/>
      <c r="L34" s="385"/>
      <c r="M34" s="385"/>
      <c r="N34" s="385"/>
      <c r="O34" s="385"/>
      <c r="P34" s="385"/>
      <c r="Q34" s="385"/>
      <c r="R34" s="385"/>
      <c r="S34" s="385"/>
      <c r="T34" s="385"/>
      <c r="U34" s="385"/>
      <c r="V34" s="385"/>
      <c r="W34" s="385"/>
      <c r="X34" s="385"/>
      <c r="Y34" s="385"/>
      <c r="Z34" s="385"/>
    </row>
    <row r="35" hidden="1">
      <c r="A35" s="382">
        <v>19.0</v>
      </c>
      <c r="B35" s="382" t="s">
        <v>26</v>
      </c>
      <c r="C35" s="382" t="s">
        <v>225</v>
      </c>
      <c r="D35" s="382">
        <v>2.0</v>
      </c>
      <c r="E35" s="382">
        <v>45.467</v>
      </c>
      <c r="F35" s="383"/>
      <c r="G35" s="384"/>
      <c r="H35" s="385"/>
      <c r="I35" s="385"/>
      <c r="J35" s="385"/>
      <c r="K35" s="385"/>
      <c r="L35" s="385"/>
      <c r="M35" s="385"/>
      <c r="N35" s="385"/>
      <c r="O35" s="385"/>
      <c r="P35" s="385"/>
      <c r="Q35" s="385"/>
      <c r="R35" s="385"/>
      <c r="S35" s="385"/>
      <c r="T35" s="385"/>
      <c r="U35" s="385"/>
      <c r="V35" s="385"/>
      <c r="W35" s="385"/>
      <c r="X35" s="385"/>
      <c r="Y35" s="385"/>
      <c r="Z35" s="385"/>
    </row>
    <row r="36" hidden="1">
      <c r="A36" s="382">
        <v>20.0</v>
      </c>
      <c r="B36" s="382" t="s">
        <v>26</v>
      </c>
      <c r="C36" s="382" t="s">
        <v>227</v>
      </c>
      <c r="D36" s="382">
        <v>2.0</v>
      </c>
      <c r="E36" s="382">
        <v>43.7074</v>
      </c>
      <c r="F36" s="383"/>
      <c r="G36" s="384"/>
      <c r="H36" s="385"/>
      <c r="I36" s="385"/>
      <c r="J36" s="385"/>
      <c r="K36" s="385"/>
      <c r="L36" s="385"/>
      <c r="M36" s="385"/>
      <c r="N36" s="385"/>
      <c r="O36" s="385"/>
      <c r="P36" s="385"/>
      <c r="Q36" s="385"/>
      <c r="R36" s="385"/>
      <c r="S36" s="385"/>
      <c r="T36" s="385"/>
      <c r="U36" s="385"/>
      <c r="V36" s="385"/>
      <c r="W36" s="385"/>
      <c r="X36" s="385"/>
      <c r="Y36" s="385"/>
      <c r="Z36" s="385"/>
    </row>
    <row r="37">
      <c r="A37" s="382">
        <v>21.0</v>
      </c>
      <c r="B37" s="382" t="s">
        <v>26</v>
      </c>
      <c r="C37" s="382" t="s">
        <v>229</v>
      </c>
      <c r="D37" s="382">
        <v>2.0</v>
      </c>
      <c r="E37" s="382">
        <v>72.2663</v>
      </c>
      <c r="F37" s="383"/>
      <c r="G37" s="384"/>
      <c r="H37" s="385"/>
      <c r="I37" s="385"/>
      <c r="J37" s="385"/>
      <c r="K37" s="385"/>
      <c r="L37" s="385"/>
      <c r="M37" s="385"/>
      <c r="N37" s="385"/>
      <c r="O37" s="385"/>
      <c r="P37" s="385"/>
      <c r="Q37" s="385"/>
      <c r="R37" s="385"/>
      <c r="S37" s="385"/>
      <c r="T37" s="385"/>
      <c r="U37" s="385"/>
      <c r="V37" s="385"/>
      <c r="W37" s="385"/>
      <c r="X37" s="385"/>
      <c r="Y37" s="385"/>
      <c r="Z37" s="385"/>
    </row>
    <row r="38" hidden="1">
      <c r="A38" s="382">
        <v>22.0</v>
      </c>
      <c r="B38" s="382" t="s">
        <v>26</v>
      </c>
      <c r="C38" s="382" t="s">
        <v>231</v>
      </c>
      <c r="D38" s="382">
        <v>2.0</v>
      </c>
      <c r="E38" s="382">
        <v>75.9928</v>
      </c>
      <c r="F38" s="383"/>
      <c r="G38" s="384"/>
      <c r="H38" s="385"/>
      <c r="I38" s="385"/>
      <c r="J38" s="385"/>
      <c r="K38" s="385"/>
      <c r="L38" s="385"/>
      <c r="M38" s="385"/>
      <c r="N38" s="385"/>
      <c r="O38" s="385"/>
      <c r="P38" s="385"/>
      <c r="Q38" s="385"/>
      <c r="R38" s="385"/>
      <c r="S38" s="385"/>
      <c r="T38" s="385"/>
      <c r="U38" s="385"/>
      <c r="V38" s="385"/>
      <c r="W38" s="385"/>
      <c r="X38" s="385"/>
      <c r="Y38" s="385"/>
      <c r="Z38" s="385"/>
    </row>
    <row r="39" hidden="1">
      <c r="A39" s="376">
        <v>23.0</v>
      </c>
      <c r="B39" s="376" t="s">
        <v>26</v>
      </c>
      <c r="C39" s="376" t="s">
        <v>233</v>
      </c>
      <c r="D39" s="376">
        <v>2.0</v>
      </c>
      <c r="E39" s="376">
        <v>50.3466</v>
      </c>
      <c r="F39" s="381"/>
      <c r="G39" s="386"/>
      <c r="H39" s="366"/>
      <c r="I39" s="366"/>
      <c r="J39" s="366"/>
      <c r="K39" s="366"/>
      <c r="L39" s="366"/>
      <c r="M39" s="366"/>
      <c r="N39" s="366"/>
      <c r="O39" s="366"/>
      <c r="P39" s="366"/>
      <c r="Q39" s="366"/>
      <c r="R39" s="366"/>
      <c r="S39" s="366"/>
      <c r="T39" s="366"/>
      <c r="U39" s="366"/>
      <c r="V39" s="366"/>
      <c r="W39" s="366"/>
      <c r="X39" s="366"/>
      <c r="Y39" s="366"/>
      <c r="Z39" s="366"/>
    </row>
    <row r="40" hidden="1">
      <c r="A40" s="376">
        <v>24.0</v>
      </c>
      <c r="B40" s="376" t="s">
        <v>26</v>
      </c>
      <c r="C40" s="376" t="s">
        <v>235</v>
      </c>
      <c r="D40" s="376">
        <v>2.0</v>
      </c>
      <c r="E40" s="376">
        <v>60.292</v>
      </c>
      <c r="F40" s="381"/>
      <c r="G40" s="386"/>
      <c r="H40" s="366"/>
      <c r="I40" s="366"/>
      <c r="J40" s="366"/>
      <c r="K40" s="366"/>
      <c r="L40" s="366"/>
      <c r="M40" s="366"/>
      <c r="N40" s="366"/>
      <c r="O40" s="366"/>
      <c r="P40" s="366"/>
      <c r="Q40" s="366"/>
      <c r="R40" s="366"/>
      <c r="S40" s="366"/>
      <c r="T40" s="366"/>
      <c r="U40" s="366"/>
      <c r="V40" s="366"/>
      <c r="W40" s="366"/>
      <c r="X40" s="366"/>
      <c r="Y40" s="366"/>
      <c r="Z40" s="366"/>
    </row>
    <row r="41">
      <c r="A41" s="376">
        <v>25.0</v>
      </c>
      <c r="B41" s="376" t="s">
        <v>26</v>
      </c>
      <c r="C41" s="376" t="s">
        <v>237</v>
      </c>
      <c r="D41" s="376">
        <v>2.0</v>
      </c>
      <c r="E41" s="376">
        <v>82.3941</v>
      </c>
      <c r="F41" s="381"/>
      <c r="G41" s="386"/>
      <c r="H41" s="366"/>
      <c r="I41" s="366"/>
      <c r="J41" s="366"/>
      <c r="K41" s="366"/>
      <c r="L41" s="366"/>
      <c r="M41" s="366"/>
      <c r="N41" s="366"/>
      <c r="O41" s="366"/>
      <c r="P41" s="366"/>
      <c r="Q41" s="366"/>
      <c r="R41" s="366"/>
      <c r="S41" s="366"/>
      <c r="T41" s="366"/>
      <c r="U41" s="366"/>
      <c r="V41" s="366"/>
      <c r="W41" s="366"/>
      <c r="X41" s="366"/>
      <c r="Y41" s="366"/>
      <c r="Z41" s="366"/>
    </row>
    <row r="42" hidden="1">
      <c r="A42" s="376">
        <v>26.0</v>
      </c>
      <c r="B42" s="376" t="s">
        <v>26</v>
      </c>
      <c r="C42" s="376" t="s">
        <v>239</v>
      </c>
      <c r="D42" s="376">
        <v>2.0</v>
      </c>
      <c r="E42" s="376">
        <v>87.4059</v>
      </c>
      <c r="F42" s="381"/>
      <c r="G42" s="386"/>
      <c r="H42" s="366"/>
      <c r="I42" s="366"/>
      <c r="J42" s="366"/>
      <c r="K42" s="366"/>
      <c r="L42" s="366"/>
      <c r="M42" s="366"/>
      <c r="N42" s="366"/>
      <c r="O42" s="366"/>
      <c r="P42" s="366"/>
      <c r="Q42" s="366"/>
      <c r="R42" s="366"/>
      <c r="S42" s="366"/>
      <c r="T42" s="366"/>
      <c r="U42" s="366"/>
      <c r="V42" s="366"/>
      <c r="W42" s="366"/>
      <c r="X42" s="366"/>
      <c r="Y42" s="366"/>
      <c r="Z42" s="366"/>
    </row>
    <row r="43" hidden="1">
      <c r="A43" s="382">
        <v>27.0</v>
      </c>
      <c r="B43" s="382" t="s">
        <v>26</v>
      </c>
      <c r="C43" s="382" t="s">
        <v>42</v>
      </c>
      <c r="D43" s="382">
        <v>4.0</v>
      </c>
      <c r="E43" s="382">
        <v>73.3753</v>
      </c>
      <c r="F43" s="383"/>
      <c r="G43" s="384"/>
      <c r="H43" s="385"/>
      <c r="I43" s="385"/>
      <c r="J43" s="385"/>
      <c r="K43" s="385"/>
      <c r="L43" s="385"/>
      <c r="M43" s="385"/>
      <c r="N43" s="385"/>
      <c r="O43" s="385"/>
      <c r="P43" s="385"/>
      <c r="Q43" s="385"/>
      <c r="R43" s="385"/>
      <c r="S43" s="385"/>
      <c r="T43" s="385"/>
      <c r="U43" s="385"/>
      <c r="V43" s="385"/>
      <c r="W43" s="385"/>
      <c r="X43" s="385"/>
      <c r="Y43" s="385"/>
      <c r="Z43" s="385"/>
    </row>
    <row r="44" hidden="1">
      <c r="A44" s="382">
        <v>28.0</v>
      </c>
      <c r="B44" s="382" t="s">
        <v>26</v>
      </c>
      <c r="C44" s="382" t="s">
        <v>217</v>
      </c>
      <c r="D44" s="382">
        <v>4.0</v>
      </c>
      <c r="E44" s="382">
        <v>49.3162</v>
      </c>
      <c r="F44" s="383"/>
      <c r="G44" s="384"/>
      <c r="H44" s="385"/>
      <c r="I44" s="385"/>
      <c r="J44" s="385"/>
      <c r="K44" s="385"/>
      <c r="L44" s="385"/>
      <c r="M44" s="385"/>
      <c r="N44" s="385"/>
      <c r="O44" s="385"/>
      <c r="P44" s="385"/>
      <c r="Q44" s="385"/>
      <c r="R44" s="385"/>
      <c r="S44" s="385"/>
      <c r="T44" s="385"/>
      <c r="U44" s="385"/>
      <c r="V44" s="385"/>
      <c r="W44" s="385"/>
      <c r="X44" s="385"/>
      <c r="Y44" s="385"/>
      <c r="Z44" s="385"/>
    </row>
    <row r="45" hidden="1">
      <c r="A45" s="382">
        <v>29.0</v>
      </c>
      <c r="B45" s="382" t="s">
        <v>26</v>
      </c>
      <c r="C45" s="382" t="s">
        <v>219</v>
      </c>
      <c r="D45" s="382">
        <v>4.0</v>
      </c>
      <c r="E45" s="382">
        <v>64.4109</v>
      </c>
      <c r="F45" s="383"/>
      <c r="G45" s="384"/>
      <c r="H45" s="385"/>
      <c r="I45" s="385"/>
      <c r="J45" s="385"/>
      <c r="K45" s="385"/>
      <c r="L45" s="385"/>
      <c r="M45" s="385"/>
      <c r="N45" s="385"/>
      <c r="O45" s="385"/>
      <c r="P45" s="385"/>
      <c r="Q45" s="385"/>
      <c r="R45" s="385"/>
      <c r="S45" s="385"/>
      <c r="T45" s="385"/>
      <c r="U45" s="385"/>
      <c r="V45" s="385"/>
      <c r="W45" s="385"/>
      <c r="X45" s="385"/>
      <c r="Y45" s="385"/>
      <c r="Z45" s="385"/>
    </row>
    <row r="46" hidden="1">
      <c r="A46" s="382">
        <v>30.0</v>
      </c>
      <c r="B46" s="382" t="s">
        <v>26</v>
      </c>
      <c r="C46" s="382" t="s">
        <v>221</v>
      </c>
      <c r="D46" s="382">
        <v>4.0</v>
      </c>
      <c r="E46" s="382">
        <v>51.99</v>
      </c>
      <c r="F46" s="383"/>
      <c r="G46" s="384"/>
      <c r="H46" s="385"/>
      <c r="I46" s="385"/>
      <c r="J46" s="385"/>
      <c r="K46" s="385"/>
      <c r="L46" s="385"/>
      <c r="M46" s="385"/>
      <c r="N46" s="385"/>
      <c r="O46" s="385"/>
      <c r="P46" s="385"/>
      <c r="Q46" s="385"/>
      <c r="R46" s="385"/>
      <c r="S46" s="385"/>
      <c r="T46" s="385"/>
      <c r="U46" s="385"/>
      <c r="V46" s="385"/>
      <c r="W46" s="385"/>
      <c r="X46" s="385"/>
      <c r="Y46" s="385"/>
      <c r="Z46" s="385"/>
    </row>
    <row r="47" hidden="1">
      <c r="A47" s="382">
        <v>31.0</v>
      </c>
      <c r="B47" s="382" t="s">
        <v>26</v>
      </c>
      <c r="C47" s="382" t="s">
        <v>223</v>
      </c>
      <c r="D47" s="382">
        <v>4.0</v>
      </c>
      <c r="E47" s="382">
        <v>68.896</v>
      </c>
      <c r="F47" s="383"/>
      <c r="G47" s="384"/>
      <c r="H47" s="385"/>
      <c r="I47" s="385"/>
      <c r="J47" s="385"/>
      <c r="K47" s="385"/>
      <c r="L47" s="385"/>
      <c r="M47" s="385"/>
      <c r="N47" s="385"/>
      <c r="O47" s="385"/>
      <c r="P47" s="385"/>
      <c r="Q47" s="385"/>
      <c r="R47" s="385"/>
      <c r="S47" s="385"/>
      <c r="T47" s="385"/>
      <c r="U47" s="385"/>
      <c r="V47" s="385"/>
      <c r="W47" s="385"/>
      <c r="X47" s="385"/>
      <c r="Y47" s="385"/>
      <c r="Z47" s="385"/>
    </row>
    <row r="48" hidden="1">
      <c r="A48" s="382">
        <v>32.0</v>
      </c>
      <c r="B48" s="382" t="s">
        <v>26</v>
      </c>
      <c r="C48" s="382" t="s">
        <v>225</v>
      </c>
      <c r="D48" s="382">
        <v>4.0</v>
      </c>
      <c r="E48" s="382">
        <v>69.1382</v>
      </c>
      <c r="F48" s="383"/>
      <c r="G48" s="384"/>
      <c r="H48" s="385"/>
      <c r="I48" s="385"/>
      <c r="J48" s="385"/>
      <c r="K48" s="385"/>
      <c r="L48" s="385"/>
      <c r="M48" s="385"/>
      <c r="N48" s="385"/>
      <c r="O48" s="385"/>
      <c r="P48" s="385"/>
      <c r="Q48" s="385"/>
      <c r="R48" s="385"/>
      <c r="S48" s="385"/>
      <c r="T48" s="385"/>
      <c r="U48" s="385"/>
      <c r="V48" s="385"/>
      <c r="W48" s="385"/>
      <c r="X48" s="385"/>
      <c r="Y48" s="385"/>
      <c r="Z48" s="385"/>
    </row>
    <row r="49" hidden="1">
      <c r="A49" s="382">
        <v>33.0</v>
      </c>
      <c r="B49" s="382" t="s">
        <v>26</v>
      </c>
      <c r="C49" s="382" t="s">
        <v>227</v>
      </c>
      <c r="D49" s="382">
        <v>4.0</v>
      </c>
      <c r="E49" s="382">
        <v>69.2015</v>
      </c>
      <c r="F49" s="383"/>
      <c r="G49" s="384"/>
      <c r="H49" s="385"/>
      <c r="I49" s="385"/>
      <c r="J49" s="385"/>
      <c r="K49" s="385"/>
      <c r="L49" s="385"/>
      <c r="M49" s="385"/>
      <c r="N49" s="385"/>
      <c r="O49" s="385"/>
      <c r="P49" s="385"/>
      <c r="Q49" s="385"/>
      <c r="R49" s="385"/>
      <c r="S49" s="385"/>
      <c r="T49" s="385"/>
      <c r="U49" s="385"/>
      <c r="V49" s="385"/>
      <c r="W49" s="385"/>
      <c r="X49" s="385"/>
      <c r="Y49" s="385"/>
      <c r="Z49" s="385"/>
    </row>
    <row r="50">
      <c r="A50" s="382">
        <v>34.0</v>
      </c>
      <c r="B50" s="382" t="s">
        <v>26</v>
      </c>
      <c r="C50" s="382" t="s">
        <v>229</v>
      </c>
      <c r="D50" s="382">
        <v>4.0</v>
      </c>
      <c r="E50" s="382">
        <v>136.5473</v>
      </c>
      <c r="F50" s="383"/>
      <c r="G50" s="384"/>
      <c r="H50" s="385"/>
      <c r="I50" s="385"/>
      <c r="J50" s="385"/>
      <c r="K50" s="385"/>
      <c r="L50" s="385"/>
      <c r="M50" s="385"/>
      <c r="N50" s="385"/>
      <c r="O50" s="385"/>
      <c r="P50" s="385"/>
      <c r="Q50" s="385"/>
      <c r="R50" s="385"/>
      <c r="S50" s="385"/>
      <c r="T50" s="385"/>
      <c r="U50" s="385"/>
      <c r="V50" s="385"/>
      <c r="W50" s="385"/>
      <c r="X50" s="385"/>
      <c r="Y50" s="385"/>
      <c r="Z50" s="385"/>
    </row>
    <row r="51" hidden="1">
      <c r="A51" s="382">
        <v>35.0</v>
      </c>
      <c r="B51" s="382" t="s">
        <v>26</v>
      </c>
      <c r="C51" s="382" t="s">
        <v>231</v>
      </c>
      <c r="D51" s="382">
        <v>4.0</v>
      </c>
      <c r="E51" s="382">
        <v>139.9916</v>
      </c>
      <c r="F51" s="383"/>
      <c r="G51" s="384"/>
      <c r="H51" s="385"/>
      <c r="I51" s="385"/>
      <c r="J51" s="385"/>
      <c r="K51" s="385"/>
      <c r="L51" s="385"/>
      <c r="M51" s="385"/>
      <c r="N51" s="385"/>
      <c r="O51" s="385"/>
      <c r="P51" s="385"/>
      <c r="Q51" s="385"/>
      <c r="R51" s="385"/>
      <c r="S51" s="385"/>
      <c r="T51" s="385"/>
      <c r="U51" s="385"/>
      <c r="V51" s="385"/>
      <c r="W51" s="385"/>
      <c r="X51" s="385"/>
      <c r="Y51" s="385"/>
      <c r="Z51" s="385"/>
    </row>
    <row r="52" hidden="1">
      <c r="A52" s="376">
        <v>36.0</v>
      </c>
      <c r="B52" s="376" t="s">
        <v>26</v>
      </c>
      <c r="C52" s="376" t="s">
        <v>233</v>
      </c>
      <c r="D52" s="376">
        <v>4.0</v>
      </c>
      <c r="E52" s="376">
        <v>88.2319</v>
      </c>
      <c r="F52" s="381"/>
      <c r="G52" s="386"/>
      <c r="H52" s="366"/>
      <c r="I52" s="366"/>
      <c r="J52" s="366"/>
      <c r="K52" s="366"/>
      <c r="L52" s="366"/>
      <c r="M52" s="366"/>
      <c r="N52" s="366"/>
      <c r="O52" s="366"/>
      <c r="P52" s="366"/>
      <c r="Q52" s="366"/>
      <c r="R52" s="366"/>
      <c r="S52" s="366"/>
      <c r="T52" s="366"/>
      <c r="U52" s="366"/>
      <c r="V52" s="366"/>
      <c r="W52" s="366"/>
      <c r="X52" s="366"/>
      <c r="Y52" s="366"/>
      <c r="Z52" s="366"/>
    </row>
    <row r="53" hidden="1">
      <c r="A53" s="376">
        <v>37.0</v>
      </c>
      <c r="B53" s="376" t="s">
        <v>26</v>
      </c>
      <c r="C53" s="376" t="s">
        <v>235</v>
      </c>
      <c r="D53" s="376">
        <v>4.0</v>
      </c>
      <c r="E53" s="376">
        <v>99.4201</v>
      </c>
      <c r="F53" s="381"/>
      <c r="G53" s="386"/>
      <c r="H53" s="366"/>
      <c r="I53" s="366"/>
      <c r="J53" s="366"/>
      <c r="K53" s="366"/>
      <c r="L53" s="366"/>
      <c r="M53" s="366"/>
      <c r="N53" s="366"/>
      <c r="O53" s="366"/>
      <c r="P53" s="366"/>
      <c r="Q53" s="366"/>
      <c r="R53" s="366"/>
      <c r="S53" s="366"/>
      <c r="T53" s="366"/>
      <c r="U53" s="366"/>
      <c r="V53" s="366"/>
      <c r="W53" s="366"/>
      <c r="X53" s="366"/>
      <c r="Y53" s="366"/>
      <c r="Z53" s="366"/>
    </row>
    <row r="54">
      <c r="A54" s="376">
        <v>38.0</v>
      </c>
      <c r="B54" s="376" t="s">
        <v>26</v>
      </c>
      <c r="C54" s="376" t="s">
        <v>237</v>
      </c>
      <c r="D54" s="376">
        <v>4.0</v>
      </c>
      <c r="E54" s="376">
        <v>156.605</v>
      </c>
      <c r="F54" s="381"/>
      <c r="G54" s="386"/>
      <c r="H54" s="366"/>
      <c r="I54" s="366"/>
      <c r="J54" s="366"/>
      <c r="K54" s="366"/>
      <c r="L54" s="366"/>
      <c r="M54" s="366"/>
      <c r="N54" s="366"/>
      <c r="O54" s="366"/>
      <c r="P54" s="366"/>
      <c r="Q54" s="366"/>
      <c r="R54" s="366"/>
      <c r="S54" s="366"/>
      <c r="T54" s="366"/>
      <c r="U54" s="366"/>
      <c r="V54" s="366"/>
      <c r="W54" s="366"/>
      <c r="X54" s="366"/>
      <c r="Y54" s="366"/>
      <c r="Z54" s="366"/>
    </row>
    <row r="55" hidden="1">
      <c r="A55" s="376">
        <v>39.0</v>
      </c>
      <c r="B55" s="376" t="s">
        <v>26</v>
      </c>
      <c r="C55" s="376" t="s">
        <v>239</v>
      </c>
      <c r="D55" s="376">
        <v>4.0</v>
      </c>
      <c r="E55" s="376">
        <v>159.0153</v>
      </c>
      <c r="F55" s="381"/>
      <c r="G55" s="386"/>
      <c r="H55" s="366"/>
      <c r="I55" s="366"/>
      <c r="J55" s="366"/>
      <c r="K55" s="366"/>
      <c r="L55" s="366"/>
      <c r="M55" s="366"/>
      <c r="N55" s="366"/>
      <c r="O55" s="366"/>
      <c r="P55" s="366"/>
      <c r="Q55" s="366"/>
      <c r="R55" s="366"/>
      <c r="S55" s="366"/>
      <c r="T55" s="366"/>
      <c r="U55" s="366"/>
      <c r="V55" s="366"/>
      <c r="W55" s="366"/>
      <c r="X55" s="366"/>
      <c r="Y55" s="366"/>
      <c r="Z55" s="366"/>
    </row>
    <row r="56" hidden="1">
      <c r="A56" s="382">
        <v>40.0</v>
      </c>
      <c r="B56" s="382" t="s">
        <v>26</v>
      </c>
      <c r="C56" s="382" t="s">
        <v>42</v>
      </c>
      <c r="D56" s="382">
        <v>8.0</v>
      </c>
      <c r="E56" s="382">
        <v>99.3467</v>
      </c>
      <c r="F56" s="383"/>
      <c r="G56" s="384"/>
      <c r="H56" s="385"/>
      <c r="I56" s="385"/>
      <c r="J56" s="385"/>
      <c r="K56" s="385"/>
      <c r="L56" s="385"/>
      <c r="M56" s="385"/>
      <c r="N56" s="385"/>
      <c r="O56" s="385"/>
      <c r="P56" s="385"/>
      <c r="Q56" s="385"/>
      <c r="R56" s="385"/>
      <c r="S56" s="385"/>
      <c r="T56" s="385"/>
      <c r="U56" s="385"/>
      <c r="V56" s="385"/>
      <c r="W56" s="385"/>
      <c r="X56" s="385"/>
      <c r="Y56" s="385"/>
      <c r="Z56" s="385"/>
    </row>
    <row r="57" hidden="1">
      <c r="A57" s="382">
        <v>41.0</v>
      </c>
      <c r="B57" s="382" t="s">
        <v>26</v>
      </c>
      <c r="C57" s="382" t="s">
        <v>217</v>
      </c>
      <c r="D57" s="382">
        <v>8.0</v>
      </c>
      <c r="E57" s="382">
        <v>66.1592</v>
      </c>
      <c r="F57" s="383"/>
      <c r="G57" s="384"/>
      <c r="H57" s="385"/>
      <c r="I57" s="385"/>
      <c r="J57" s="385"/>
      <c r="K57" s="385"/>
      <c r="L57" s="385"/>
      <c r="M57" s="385"/>
      <c r="N57" s="385"/>
      <c r="O57" s="385"/>
      <c r="P57" s="385"/>
      <c r="Q57" s="385"/>
      <c r="R57" s="385"/>
      <c r="S57" s="385"/>
      <c r="T57" s="385"/>
      <c r="U57" s="385"/>
      <c r="V57" s="385"/>
      <c r="W57" s="385"/>
      <c r="X57" s="385"/>
      <c r="Y57" s="385"/>
      <c r="Z57" s="385"/>
    </row>
    <row r="58" hidden="1">
      <c r="A58" s="382">
        <v>42.0</v>
      </c>
      <c r="B58" s="382" t="s">
        <v>26</v>
      </c>
      <c r="C58" s="382" t="s">
        <v>219</v>
      </c>
      <c r="D58" s="382">
        <v>8.0</v>
      </c>
      <c r="E58" s="382">
        <v>80.8901</v>
      </c>
      <c r="F58" s="383"/>
      <c r="G58" s="384"/>
      <c r="H58" s="385"/>
      <c r="I58" s="385"/>
      <c r="J58" s="385"/>
      <c r="K58" s="385"/>
      <c r="L58" s="385"/>
      <c r="M58" s="385"/>
      <c r="N58" s="385"/>
      <c r="O58" s="385"/>
      <c r="P58" s="385"/>
      <c r="Q58" s="385"/>
      <c r="R58" s="385"/>
      <c r="S58" s="385"/>
      <c r="T58" s="385"/>
      <c r="U58" s="385"/>
      <c r="V58" s="385"/>
      <c r="W58" s="385"/>
      <c r="X58" s="385"/>
      <c r="Y58" s="385"/>
      <c r="Z58" s="385"/>
    </row>
    <row r="59" hidden="1">
      <c r="A59" s="382">
        <v>43.0</v>
      </c>
      <c r="B59" s="382" t="s">
        <v>26</v>
      </c>
      <c r="C59" s="382" t="s">
        <v>221</v>
      </c>
      <c r="D59" s="382">
        <v>8.0</v>
      </c>
      <c r="E59" s="382">
        <v>70.2475</v>
      </c>
      <c r="F59" s="383"/>
      <c r="G59" s="384"/>
      <c r="H59" s="385"/>
      <c r="I59" s="385"/>
      <c r="J59" s="385"/>
      <c r="K59" s="385"/>
      <c r="L59" s="385"/>
      <c r="M59" s="385"/>
      <c r="N59" s="385"/>
      <c r="O59" s="385"/>
      <c r="P59" s="385"/>
      <c r="Q59" s="385"/>
      <c r="R59" s="385"/>
      <c r="S59" s="385"/>
      <c r="T59" s="385"/>
      <c r="U59" s="385"/>
      <c r="V59" s="385"/>
      <c r="W59" s="385"/>
      <c r="X59" s="385"/>
      <c r="Y59" s="385"/>
      <c r="Z59" s="385"/>
    </row>
    <row r="60" hidden="1">
      <c r="A60" s="382">
        <v>44.0</v>
      </c>
      <c r="B60" s="382" t="s">
        <v>26</v>
      </c>
      <c r="C60" s="382" t="s">
        <v>223</v>
      </c>
      <c r="D60" s="382">
        <v>8.0</v>
      </c>
      <c r="E60" s="382">
        <v>86.8474</v>
      </c>
      <c r="F60" s="383"/>
      <c r="G60" s="384"/>
      <c r="H60" s="385"/>
      <c r="I60" s="385"/>
      <c r="J60" s="385"/>
      <c r="K60" s="385"/>
      <c r="L60" s="385"/>
      <c r="M60" s="385"/>
      <c r="N60" s="385"/>
      <c r="O60" s="385"/>
      <c r="P60" s="385"/>
      <c r="Q60" s="385"/>
      <c r="R60" s="385"/>
      <c r="S60" s="385"/>
      <c r="T60" s="385"/>
      <c r="U60" s="385"/>
      <c r="V60" s="385"/>
      <c r="W60" s="385"/>
      <c r="X60" s="385"/>
      <c r="Y60" s="385"/>
      <c r="Z60" s="385"/>
    </row>
    <row r="61" hidden="1">
      <c r="A61" s="382">
        <v>45.0</v>
      </c>
      <c r="B61" s="382" t="s">
        <v>26</v>
      </c>
      <c r="C61" s="382" t="s">
        <v>225</v>
      </c>
      <c r="D61" s="382">
        <v>8.0</v>
      </c>
      <c r="E61" s="382">
        <v>88.641</v>
      </c>
      <c r="F61" s="383"/>
      <c r="G61" s="384"/>
      <c r="H61" s="385"/>
      <c r="I61" s="385"/>
      <c r="J61" s="385"/>
      <c r="K61" s="385"/>
      <c r="L61" s="385"/>
      <c r="M61" s="385"/>
      <c r="N61" s="385"/>
      <c r="O61" s="385"/>
      <c r="P61" s="385"/>
      <c r="Q61" s="385"/>
      <c r="R61" s="385"/>
      <c r="S61" s="385"/>
      <c r="T61" s="385"/>
      <c r="U61" s="385"/>
      <c r="V61" s="385"/>
      <c r="W61" s="385"/>
      <c r="X61" s="385"/>
      <c r="Y61" s="385"/>
      <c r="Z61" s="385"/>
    </row>
    <row r="62" hidden="1">
      <c r="A62" s="382">
        <v>46.0</v>
      </c>
      <c r="B62" s="382" t="s">
        <v>26</v>
      </c>
      <c r="C62" s="382" t="s">
        <v>227</v>
      </c>
      <c r="D62" s="382">
        <v>8.0</v>
      </c>
      <c r="E62" s="382">
        <v>94.851</v>
      </c>
      <c r="F62" s="383"/>
      <c r="G62" s="384"/>
      <c r="H62" s="385"/>
      <c r="I62" s="385"/>
      <c r="J62" s="385"/>
      <c r="K62" s="385"/>
      <c r="L62" s="385"/>
      <c r="M62" s="385"/>
      <c r="N62" s="385"/>
      <c r="O62" s="385"/>
      <c r="P62" s="385"/>
      <c r="Q62" s="385"/>
      <c r="R62" s="385"/>
      <c r="S62" s="385"/>
      <c r="T62" s="385"/>
      <c r="U62" s="385"/>
      <c r="V62" s="385"/>
      <c r="W62" s="385"/>
      <c r="X62" s="385"/>
      <c r="Y62" s="385"/>
      <c r="Z62" s="385"/>
    </row>
    <row r="63">
      <c r="A63" s="382">
        <v>47.0</v>
      </c>
      <c r="B63" s="382" t="s">
        <v>26</v>
      </c>
      <c r="C63" s="382" t="s">
        <v>229</v>
      </c>
      <c r="D63" s="382">
        <v>8.0</v>
      </c>
      <c r="E63" s="382">
        <v>165.7906</v>
      </c>
      <c r="F63" s="383"/>
      <c r="G63" s="384"/>
      <c r="H63" s="385"/>
      <c r="I63" s="385"/>
      <c r="J63" s="385"/>
      <c r="K63" s="385"/>
      <c r="L63" s="385"/>
      <c r="M63" s="385"/>
      <c r="N63" s="385"/>
      <c r="O63" s="385"/>
      <c r="P63" s="385"/>
      <c r="Q63" s="385"/>
      <c r="R63" s="385"/>
      <c r="S63" s="385"/>
      <c r="T63" s="385"/>
      <c r="U63" s="385"/>
      <c r="V63" s="385"/>
      <c r="W63" s="385"/>
      <c r="X63" s="385"/>
      <c r="Y63" s="385"/>
      <c r="Z63" s="385"/>
    </row>
    <row r="64" hidden="1">
      <c r="A64" s="382">
        <v>48.0</v>
      </c>
      <c r="B64" s="382" t="s">
        <v>26</v>
      </c>
      <c r="C64" s="382" t="s">
        <v>231</v>
      </c>
      <c r="D64" s="382">
        <v>8.0</v>
      </c>
      <c r="E64" s="382">
        <v>168.0909</v>
      </c>
      <c r="F64" s="383"/>
      <c r="G64" s="384"/>
      <c r="H64" s="385"/>
      <c r="I64" s="385"/>
      <c r="J64" s="385"/>
      <c r="K64" s="385"/>
      <c r="L64" s="385"/>
      <c r="M64" s="385"/>
      <c r="N64" s="385"/>
      <c r="O64" s="385"/>
      <c r="P64" s="385"/>
      <c r="Q64" s="385"/>
      <c r="R64" s="385"/>
      <c r="S64" s="385"/>
      <c r="T64" s="385"/>
      <c r="U64" s="385"/>
      <c r="V64" s="385"/>
      <c r="W64" s="385"/>
      <c r="X64" s="385"/>
      <c r="Y64" s="385"/>
      <c r="Z64" s="385"/>
    </row>
    <row r="65" hidden="1">
      <c r="A65" s="376">
        <v>49.0</v>
      </c>
      <c r="B65" s="376" t="s">
        <v>26</v>
      </c>
      <c r="C65" s="376" t="s">
        <v>233</v>
      </c>
      <c r="D65" s="376">
        <v>8.0</v>
      </c>
      <c r="E65" s="376">
        <v>118.4865</v>
      </c>
      <c r="F65" s="381"/>
      <c r="G65" s="386"/>
      <c r="H65" s="366"/>
      <c r="I65" s="366"/>
      <c r="J65" s="366"/>
      <c r="K65" s="366"/>
      <c r="L65" s="366"/>
      <c r="M65" s="366"/>
      <c r="N65" s="366"/>
      <c r="O65" s="366"/>
      <c r="P65" s="366"/>
      <c r="Q65" s="366"/>
      <c r="R65" s="366"/>
      <c r="S65" s="366"/>
      <c r="T65" s="366"/>
      <c r="U65" s="366"/>
      <c r="V65" s="366"/>
      <c r="W65" s="366"/>
      <c r="X65" s="366"/>
      <c r="Y65" s="366"/>
      <c r="Z65" s="366"/>
    </row>
    <row r="66" hidden="1">
      <c r="A66" s="376">
        <v>50.0</v>
      </c>
      <c r="B66" s="376" t="s">
        <v>26</v>
      </c>
      <c r="C66" s="376" t="s">
        <v>235</v>
      </c>
      <c r="D66" s="376">
        <v>8.0</v>
      </c>
      <c r="E66" s="376">
        <v>148.8815</v>
      </c>
      <c r="F66" s="381"/>
      <c r="G66" s="386"/>
      <c r="H66" s="366"/>
      <c r="I66" s="366"/>
      <c r="J66" s="366"/>
      <c r="K66" s="366"/>
      <c r="L66" s="366"/>
      <c r="M66" s="366"/>
      <c r="N66" s="366"/>
      <c r="O66" s="366"/>
      <c r="P66" s="366"/>
      <c r="Q66" s="366"/>
      <c r="R66" s="366"/>
      <c r="S66" s="366"/>
      <c r="T66" s="366"/>
      <c r="U66" s="366"/>
      <c r="V66" s="366"/>
      <c r="W66" s="366"/>
      <c r="X66" s="366"/>
      <c r="Y66" s="366"/>
      <c r="Z66" s="366"/>
    </row>
    <row r="67">
      <c r="A67" s="376">
        <v>51.0</v>
      </c>
      <c r="B67" s="376" t="s">
        <v>26</v>
      </c>
      <c r="C67" s="376" t="s">
        <v>237</v>
      </c>
      <c r="D67" s="376">
        <v>8.0</v>
      </c>
      <c r="E67" s="376">
        <v>191.0904</v>
      </c>
      <c r="F67" s="381"/>
      <c r="G67" s="386"/>
      <c r="H67" s="366"/>
      <c r="I67" s="366"/>
      <c r="J67" s="366"/>
      <c r="K67" s="366"/>
      <c r="L67" s="366"/>
      <c r="M67" s="366"/>
      <c r="N67" s="366"/>
      <c r="O67" s="366"/>
      <c r="P67" s="366"/>
      <c r="Q67" s="366"/>
      <c r="R67" s="366"/>
      <c r="S67" s="366"/>
      <c r="T67" s="366"/>
      <c r="U67" s="366"/>
      <c r="V67" s="366"/>
      <c r="W67" s="366"/>
      <c r="X67" s="366"/>
      <c r="Y67" s="366"/>
      <c r="Z67" s="366"/>
    </row>
    <row r="68" hidden="1">
      <c r="A68" s="376">
        <v>52.0</v>
      </c>
      <c r="B68" s="376" t="s">
        <v>26</v>
      </c>
      <c r="C68" s="376" t="s">
        <v>239</v>
      </c>
      <c r="D68" s="376">
        <v>8.0</v>
      </c>
      <c r="E68" s="376">
        <v>191.3276</v>
      </c>
      <c r="F68" s="381"/>
      <c r="G68" s="386"/>
      <c r="H68" s="366"/>
      <c r="I68" s="366"/>
      <c r="J68" s="366"/>
      <c r="K68" s="366"/>
      <c r="L68" s="366"/>
      <c r="M68" s="366"/>
      <c r="N68" s="366"/>
      <c r="O68" s="366"/>
      <c r="P68" s="366"/>
      <c r="Q68" s="366"/>
      <c r="R68" s="366"/>
      <c r="S68" s="366"/>
      <c r="T68" s="366"/>
      <c r="U68" s="366"/>
      <c r="V68" s="366"/>
      <c r="W68" s="366"/>
      <c r="X68" s="366"/>
      <c r="Y68" s="366"/>
      <c r="Z68" s="366"/>
    </row>
    <row r="69" hidden="1">
      <c r="A69" s="382">
        <v>53.0</v>
      </c>
      <c r="B69" s="382" t="s">
        <v>26</v>
      </c>
      <c r="C69" s="382" t="s">
        <v>42</v>
      </c>
      <c r="D69" s="382">
        <v>16.0</v>
      </c>
      <c r="E69" s="382">
        <v>141.4033</v>
      </c>
      <c r="F69" s="383"/>
      <c r="G69" s="384"/>
      <c r="H69" s="385"/>
      <c r="I69" s="385"/>
      <c r="J69" s="385"/>
      <c r="K69" s="385"/>
      <c r="L69" s="385"/>
      <c r="M69" s="385"/>
      <c r="N69" s="385"/>
      <c r="O69" s="385"/>
      <c r="P69" s="385"/>
      <c r="Q69" s="385"/>
      <c r="R69" s="385"/>
      <c r="S69" s="385"/>
      <c r="T69" s="385"/>
      <c r="U69" s="385"/>
      <c r="V69" s="385"/>
      <c r="W69" s="385"/>
      <c r="X69" s="385"/>
      <c r="Y69" s="385"/>
      <c r="Z69" s="385"/>
    </row>
    <row r="70" hidden="1">
      <c r="A70" s="382">
        <v>54.0</v>
      </c>
      <c r="B70" s="382" t="s">
        <v>26</v>
      </c>
      <c r="C70" s="382" t="s">
        <v>217</v>
      </c>
      <c r="D70" s="382">
        <v>16.0</v>
      </c>
      <c r="E70" s="382">
        <v>101.1263</v>
      </c>
      <c r="F70" s="383"/>
      <c r="G70" s="384"/>
      <c r="H70" s="385"/>
      <c r="I70" s="385"/>
      <c r="J70" s="385"/>
      <c r="K70" s="385"/>
      <c r="L70" s="385"/>
      <c r="M70" s="385"/>
      <c r="N70" s="385"/>
      <c r="O70" s="385"/>
      <c r="P70" s="385"/>
      <c r="Q70" s="385"/>
      <c r="R70" s="385"/>
      <c r="S70" s="385"/>
      <c r="T70" s="385"/>
      <c r="U70" s="385"/>
      <c r="V70" s="385"/>
      <c r="W70" s="385"/>
      <c r="X70" s="385"/>
      <c r="Y70" s="385"/>
      <c r="Z70" s="385"/>
    </row>
    <row r="71" hidden="1">
      <c r="A71" s="382">
        <v>55.0</v>
      </c>
      <c r="B71" s="382" t="s">
        <v>26</v>
      </c>
      <c r="C71" s="382" t="s">
        <v>219</v>
      </c>
      <c r="D71" s="382">
        <v>16.0</v>
      </c>
      <c r="E71" s="382">
        <v>113.8054</v>
      </c>
      <c r="F71" s="383"/>
      <c r="G71" s="384"/>
      <c r="H71" s="385"/>
      <c r="I71" s="385"/>
      <c r="J71" s="385"/>
      <c r="K71" s="385"/>
      <c r="L71" s="385"/>
      <c r="M71" s="385"/>
      <c r="N71" s="385"/>
      <c r="O71" s="385"/>
      <c r="P71" s="385"/>
      <c r="Q71" s="385"/>
      <c r="R71" s="385"/>
      <c r="S71" s="385"/>
      <c r="T71" s="385"/>
      <c r="U71" s="385"/>
      <c r="V71" s="385"/>
      <c r="W71" s="385"/>
      <c r="X71" s="385"/>
      <c r="Y71" s="385"/>
      <c r="Z71" s="385"/>
    </row>
    <row r="72" hidden="1">
      <c r="A72" s="382">
        <v>56.0</v>
      </c>
      <c r="B72" s="382" t="s">
        <v>26</v>
      </c>
      <c r="C72" s="382" t="s">
        <v>221</v>
      </c>
      <c r="D72" s="382">
        <v>16.0</v>
      </c>
      <c r="E72" s="382">
        <v>107.9862</v>
      </c>
      <c r="F72" s="383"/>
      <c r="G72" s="384"/>
      <c r="H72" s="385"/>
      <c r="I72" s="385"/>
      <c r="J72" s="385"/>
      <c r="K72" s="385"/>
      <c r="L72" s="385"/>
      <c r="M72" s="385"/>
      <c r="N72" s="385"/>
      <c r="O72" s="385"/>
      <c r="P72" s="385"/>
      <c r="Q72" s="385"/>
      <c r="R72" s="385"/>
      <c r="S72" s="385"/>
      <c r="T72" s="385"/>
      <c r="U72" s="385"/>
      <c r="V72" s="385"/>
      <c r="W72" s="385"/>
      <c r="X72" s="385"/>
      <c r="Y72" s="385"/>
      <c r="Z72" s="385"/>
    </row>
    <row r="73" hidden="1">
      <c r="A73" s="382">
        <v>57.0</v>
      </c>
      <c r="B73" s="382" t="s">
        <v>26</v>
      </c>
      <c r="C73" s="382" t="s">
        <v>223</v>
      </c>
      <c r="D73" s="382">
        <v>16.0</v>
      </c>
      <c r="E73" s="382">
        <v>121.0429</v>
      </c>
      <c r="F73" s="383"/>
      <c r="G73" s="384"/>
      <c r="H73" s="385"/>
      <c r="I73" s="385"/>
      <c r="J73" s="385"/>
      <c r="K73" s="385"/>
      <c r="L73" s="385"/>
      <c r="M73" s="385"/>
      <c r="N73" s="385"/>
      <c r="O73" s="385"/>
      <c r="P73" s="385"/>
      <c r="Q73" s="385"/>
      <c r="R73" s="385"/>
      <c r="S73" s="385"/>
      <c r="T73" s="385"/>
      <c r="U73" s="385"/>
      <c r="V73" s="385"/>
      <c r="W73" s="385"/>
      <c r="X73" s="385"/>
      <c r="Y73" s="385"/>
      <c r="Z73" s="385"/>
    </row>
    <row r="74" hidden="1">
      <c r="A74" s="382">
        <v>58.0</v>
      </c>
      <c r="B74" s="382" t="s">
        <v>26</v>
      </c>
      <c r="C74" s="382" t="s">
        <v>225</v>
      </c>
      <c r="D74" s="382">
        <v>16.0</v>
      </c>
      <c r="E74" s="382">
        <v>121.9713</v>
      </c>
      <c r="F74" s="383"/>
      <c r="G74" s="384"/>
      <c r="H74" s="385"/>
      <c r="I74" s="385"/>
      <c r="J74" s="385"/>
      <c r="K74" s="385"/>
      <c r="L74" s="385"/>
      <c r="M74" s="385"/>
      <c r="N74" s="385"/>
      <c r="O74" s="385"/>
      <c r="P74" s="385"/>
      <c r="Q74" s="385"/>
      <c r="R74" s="385"/>
      <c r="S74" s="385"/>
      <c r="T74" s="385"/>
      <c r="U74" s="385"/>
      <c r="V74" s="385"/>
      <c r="W74" s="385"/>
      <c r="X74" s="385"/>
      <c r="Y74" s="385"/>
      <c r="Z74" s="385"/>
    </row>
    <row r="75" hidden="1">
      <c r="A75" s="382">
        <v>59.0</v>
      </c>
      <c r="B75" s="382" t="s">
        <v>26</v>
      </c>
      <c r="C75" s="382" t="s">
        <v>227</v>
      </c>
      <c r="D75" s="382">
        <v>16.0</v>
      </c>
      <c r="E75" s="382">
        <v>139.8308</v>
      </c>
      <c r="F75" s="383"/>
      <c r="G75" s="384"/>
      <c r="H75" s="385"/>
      <c r="I75" s="385"/>
      <c r="J75" s="385"/>
      <c r="K75" s="385"/>
      <c r="L75" s="385"/>
      <c r="M75" s="385"/>
      <c r="N75" s="385"/>
      <c r="O75" s="385"/>
      <c r="P75" s="385"/>
      <c r="Q75" s="385"/>
      <c r="R75" s="385"/>
      <c r="S75" s="385"/>
      <c r="T75" s="385"/>
      <c r="U75" s="385"/>
      <c r="V75" s="385"/>
      <c r="W75" s="385"/>
      <c r="X75" s="385"/>
      <c r="Y75" s="385"/>
      <c r="Z75" s="385"/>
    </row>
    <row r="76">
      <c r="A76" s="382">
        <v>60.0</v>
      </c>
      <c r="B76" s="382" t="s">
        <v>26</v>
      </c>
      <c r="C76" s="382" t="s">
        <v>229</v>
      </c>
      <c r="D76" s="382">
        <v>16.0</v>
      </c>
      <c r="E76" s="382">
        <v>235.7212</v>
      </c>
      <c r="F76" s="383"/>
      <c r="G76" s="384"/>
      <c r="H76" s="385"/>
      <c r="I76" s="385"/>
      <c r="J76" s="385"/>
      <c r="K76" s="385"/>
      <c r="L76" s="385"/>
      <c r="M76" s="385"/>
      <c r="N76" s="385"/>
      <c r="O76" s="385"/>
      <c r="P76" s="385"/>
      <c r="Q76" s="385"/>
      <c r="R76" s="385"/>
      <c r="S76" s="385"/>
      <c r="T76" s="385"/>
      <c r="U76" s="385"/>
      <c r="V76" s="385"/>
      <c r="W76" s="385"/>
      <c r="X76" s="385"/>
      <c r="Y76" s="385"/>
      <c r="Z76" s="385"/>
    </row>
    <row r="77" hidden="1">
      <c r="A77" s="382">
        <v>61.0</v>
      </c>
      <c r="B77" s="382" t="s">
        <v>26</v>
      </c>
      <c r="C77" s="382" t="s">
        <v>231</v>
      </c>
      <c r="D77" s="382">
        <v>16.0</v>
      </c>
      <c r="E77" s="382">
        <v>235.1953</v>
      </c>
      <c r="F77" s="383"/>
      <c r="G77" s="384"/>
      <c r="H77" s="385"/>
      <c r="I77" s="385"/>
      <c r="J77" s="385"/>
      <c r="K77" s="385"/>
      <c r="L77" s="385"/>
      <c r="M77" s="385"/>
      <c r="N77" s="385"/>
      <c r="O77" s="385"/>
      <c r="P77" s="385"/>
      <c r="Q77" s="385"/>
      <c r="R77" s="385"/>
      <c r="S77" s="385"/>
      <c r="T77" s="385"/>
      <c r="U77" s="385"/>
      <c r="V77" s="385"/>
      <c r="W77" s="385"/>
      <c r="X77" s="385"/>
      <c r="Y77" s="385"/>
      <c r="Z77" s="385"/>
    </row>
    <row r="78" hidden="1">
      <c r="A78" s="376">
        <v>62.0</v>
      </c>
      <c r="B78" s="376" t="s">
        <v>26</v>
      </c>
      <c r="C78" s="376" t="s">
        <v>233</v>
      </c>
      <c r="D78" s="376">
        <v>16.0</v>
      </c>
      <c r="E78" s="376">
        <v>159.3508</v>
      </c>
      <c r="F78" s="381"/>
      <c r="G78" s="386"/>
      <c r="H78" s="366"/>
      <c r="I78" s="366"/>
      <c r="J78" s="366"/>
      <c r="K78" s="366"/>
      <c r="L78" s="366"/>
      <c r="M78" s="366"/>
      <c r="N78" s="366"/>
      <c r="O78" s="366"/>
      <c r="P78" s="366"/>
      <c r="Q78" s="366"/>
      <c r="R78" s="366"/>
      <c r="S78" s="366"/>
      <c r="T78" s="366"/>
      <c r="U78" s="366"/>
      <c r="V78" s="366"/>
      <c r="W78" s="366"/>
      <c r="X78" s="366"/>
      <c r="Y78" s="366"/>
      <c r="Z78" s="366"/>
    </row>
    <row r="79" hidden="1">
      <c r="A79" s="376">
        <v>63.0</v>
      </c>
      <c r="B79" s="376" t="s">
        <v>26</v>
      </c>
      <c r="C79" s="376" t="s">
        <v>235</v>
      </c>
      <c r="D79" s="376">
        <v>16.0</v>
      </c>
      <c r="E79" s="376">
        <v>200.2286</v>
      </c>
      <c r="F79" s="381"/>
      <c r="G79" s="386"/>
      <c r="H79" s="366"/>
      <c r="I79" s="366"/>
      <c r="J79" s="366"/>
      <c r="K79" s="366"/>
      <c r="L79" s="366"/>
      <c r="M79" s="366"/>
      <c r="N79" s="366"/>
      <c r="O79" s="366"/>
      <c r="P79" s="366"/>
      <c r="Q79" s="366"/>
      <c r="R79" s="366"/>
      <c r="S79" s="366"/>
      <c r="T79" s="366"/>
      <c r="U79" s="366"/>
      <c r="V79" s="366"/>
      <c r="W79" s="366"/>
      <c r="X79" s="366"/>
      <c r="Y79" s="366"/>
      <c r="Z79" s="366"/>
    </row>
    <row r="80">
      <c r="A80" s="376">
        <v>64.0</v>
      </c>
      <c r="B80" s="376" t="s">
        <v>26</v>
      </c>
      <c r="C80" s="376" t="s">
        <v>237</v>
      </c>
      <c r="D80" s="376">
        <v>16.0</v>
      </c>
      <c r="E80" s="376">
        <v>256.9947</v>
      </c>
      <c r="F80" s="381"/>
      <c r="G80" s="386"/>
      <c r="H80" s="366"/>
      <c r="I80" s="366"/>
      <c r="J80" s="366"/>
      <c r="K80" s="366"/>
      <c r="L80" s="366"/>
      <c r="M80" s="366"/>
      <c r="N80" s="366"/>
      <c r="O80" s="366"/>
      <c r="P80" s="366"/>
      <c r="Q80" s="366"/>
      <c r="R80" s="366"/>
      <c r="S80" s="366"/>
      <c r="T80" s="366"/>
      <c r="U80" s="366"/>
      <c r="V80" s="366"/>
      <c r="W80" s="366"/>
      <c r="X80" s="366"/>
      <c r="Y80" s="366"/>
      <c r="Z80" s="366"/>
    </row>
    <row r="81" hidden="1">
      <c r="A81" s="376">
        <v>65.0</v>
      </c>
      <c r="B81" s="376" t="s">
        <v>26</v>
      </c>
      <c r="C81" s="376" t="s">
        <v>239</v>
      </c>
      <c r="D81" s="376">
        <v>16.0</v>
      </c>
      <c r="E81" s="376">
        <v>257.3137</v>
      </c>
      <c r="F81" s="381"/>
      <c r="G81" s="386"/>
      <c r="H81" s="366"/>
      <c r="I81" s="366"/>
      <c r="J81" s="366"/>
      <c r="K81" s="366"/>
      <c r="L81" s="366"/>
      <c r="M81" s="366"/>
      <c r="N81" s="366"/>
      <c r="O81" s="366"/>
      <c r="P81" s="366"/>
      <c r="Q81" s="366"/>
      <c r="R81" s="366"/>
      <c r="S81" s="366"/>
      <c r="T81" s="366"/>
      <c r="U81" s="366"/>
      <c r="V81" s="366"/>
      <c r="W81" s="366"/>
      <c r="X81" s="366"/>
      <c r="Y81" s="366"/>
      <c r="Z81" s="366"/>
    </row>
    <row r="82" hidden="1">
      <c r="A82" s="382">
        <v>66.0</v>
      </c>
      <c r="B82" s="382" t="s">
        <v>58</v>
      </c>
      <c r="C82" s="382" t="s">
        <v>42</v>
      </c>
      <c r="D82" s="382">
        <v>1.0</v>
      </c>
      <c r="E82" s="382">
        <v>12.0</v>
      </c>
      <c r="F82" s="383"/>
      <c r="G82" s="384"/>
      <c r="H82" s="384"/>
      <c r="I82" s="384"/>
      <c r="J82" s="384"/>
      <c r="K82" s="384"/>
      <c r="L82" s="384"/>
      <c r="M82" s="384"/>
      <c r="N82" s="384"/>
      <c r="O82" s="384"/>
      <c r="P82" s="385"/>
      <c r="Q82" s="385"/>
      <c r="R82" s="385"/>
      <c r="S82" s="385"/>
      <c r="T82" s="385"/>
      <c r="U82" s="385"/>
      <c r="V82" s="385"/>
      <c r="W82" s="385"/>
      <c r="X82" s="385"/>
      <c r="Y82" s="385"/>
      <c r="Z82" s="385"/>
    </row>
    <row r="83" hidden="1">
      <c r="A83" s="382">
        <v>67.0</v>
      </c>
      <c r="B83" s="382" t="s">
        <v>58</v>
      </c>
      <c r="C83" s="382" t="s">
        <v>217</v>
      </c>
      <c r="D83" s="382">
        <v>1.0</v>
      </c>
      <c r="E83" s="382">
        <v>12.0</v>
      </c>
      <c r="F83" s="383"/>
      <c r="G83" s="384"/>
      <c r="H83" s="384"/>
      <c r="I83" s="384"/>
      <c r="J83" s="384"/>
      <c r="K83" s="384"/>
      <c r="L83" s="384"/>
      <c r="M83" s="384"/>
      <c r="N83" s="384"/>
      <c r="O83" s="384"/>
      <c r="P83" s="385"/>
      <c r="Q83" s="385"/>
      <c r="R83" s="385"/>
      <c r="S83" s="385"/>
      <c r="T83" s="385"/>
      <c r="U83" s="385"/>
      <c r="V83" s="385"/>
      <c r="W83" s="385"/>
      <c r="X83" s="385"/>
      <c r="Y83" s="385"/>
      <c r="Z83" s="385"/>
    </row>
    <row r="84" hidden="1">
      <c r="A84" s="382">
        <v>68.0</v>
      </c>
      <c r="B84" s="382" t="s">
        <v>58</v>
      </c>
      <c r="C84" s="382" t="s">
        <v>219</v>
      </c>
      <c r="D84" s="382">
        <v>1.0</v>
      </c>
      <c r="E84" s="382">
        <v>22.0</v>
      </c>
      <c r="F84" s="383"/>
      <c r="G84" s="384"/>
      <c r="H84" s="384"/>
      <c r="I84" s="384"/>
      <c r="J84" s="384"/>
      <c r="K84" s="384"/>
      <c r="L84" s="384"/>
      <c r="M84" s="384"/>
      <c r="N84" s="384"/>
      <c r="O84" s="384"/>
      <c r="P84" s="385"/>
      <c r="Q84" s="385"/>
      <c r="R84" s="385"/>
      <c r="S84" s="385"/>
      <c r="T84" s="385"/>
      <c r="U84" s="385"/>
      <c r="V84" s="385"/>
      <c r="W84" s="385"/>
      <c r="X84" s="385"/>
      <c r="Y84" s="385"/>
      <c r="Z84" s="385"/>
    </row>
    <row r="85" hidden="1">
      <c r="A85" s="382">
        <v>69.0</v>
      </c>
      <c r="B85" s="382" t="s">
        <v>58</v>
      </c>
      <c r="C85" s="382" t="s">
        <v>221</v>
      </c>
      <c r="D85" s="382">
        <v>1.0</v>
      </c>
      <c r="E85" s="382">
        <v>11.0</v>
      </c>
      <c r="F85" s="383"/>
      <c r="G85" s="384"/>
      <c r="H85" s="384"/>
      <c r="I85" s="384"/>
      <c r="J85" s="384"/>
      <c r="K85" s="384"/>
      <c r="L85" s="384"/>
      <c r="M85" s="384"/>
      <c r="N85" s="384"/>
      <c r="O85" s="384"/>
      <c r="P85" s="385"/>
      <c r="Q85" s="385"/>
      <c r="R85" s="385"/>
      <c r="S85" s="385"/>
      <c r="T85" s="385"/>
      <c r="U85" s="385"/>
      <c r="V85" s="385"/>
      <c r="W85" s="385"/>
      <c r="X85" s="385"/>
      <c r="Y85" s="385"/>
      <c r="Z85" s="385"/>
    </row>
    <row r="86" hidden="1">
      <c r="A86" s="382">
        <v>70.0</v>
      </c>
      <c r="B86" s="382" t="s">
        <v>58</v>
      </c>
      <c r="C86" s="382" t="s">
        <v>223</v>
      </c>
      <c r="D86" s="382">
        <v>1.0</v>
      </c>
      <c r="E86" s="382">
        <v>18.0</v>
      </c>
      <c r="F86" s="383"/>
      <c r="G86" s="384"/>
      <c r="H86" s="384"/>
      <c r="I86" s="384"/>
      <c r="J86" s="384"/>
      <c r="K86" s="384"/>
      <c r="L86" s="384"/>
      <c r="M86" s="384"/>
      <c r="N86" s="384"/>
      <c r="O86" s="384"/>
      <c r="P86" s="385"/>
      <c r="Q86" s="385"/>
      <c r="R86" s="385"/>
      <c r="S86" s="385"/>
      <c r="T86" s="385"/>
      <c r="U86" s="385"/>
      <c r="V86" s="385"/>
      <c r="W86" s="385"/>
      <c r="X86" s="385"/>
      <c r="Y86" s="385"/>
      <c r="Z86" s="385"/>
    </row>
    <row r="87" hidden="1">
      <c r="A87" s="382">
        <v>71.0</v>
      </c>
      <c r="B87" s="382" t="s">
        <v>58</v>
      </c>
      <c r="C87" s="382" t="s">
        <v>225</v>
      </c>
      <c r="D87" s="382">
        <v>1.0</v>
      </c>
      <c r="E87" s="382">
        <v>17.0</v>
      </c>
      <c r="F87" s="383"/>
      <c r="G87" s="385"/>
      <c r="H87" s="385"/>
      <c r="I87" s="385"/>
      <c r="J87" s="385"/>
      <c r="K87" s="385"/>
      <c r="L87" s="385"/>
      <c r="M87" s="385"/>
      <c r="N87" s="385"/>
      <c r="O87" s="385"/>
      <c r="P87" s="385"/>
      <c r="Q87" s="385"/>
      <c r="R87" s="385"/>
      <c r="S87" s="385"/>
      <c r="T87" s="385"/>
      <c r="U87" s="385"/>
      <c r="V87" s="385"/>
      <c r="W87" s="385"/>
      <c r="X87" s="385"/>
      <c r="Y87" s="385"/>
      <c r="Z87" s="385"/>
    </row>
    <row r="88" hidden="1">
      <c r="A88" s="382">
        <v>72.0</v>
      </c>
      <c r="B88" s="382" t="s">
        <v>58</v>
      </c>
      <c r="C88" s="382" t="s">
        <v>227</v>
      </c>
      <c r="D88" s="382">
        <v>1.0</v>
      </c>
      <c r="E88" s="382">
        <v>18.0</v>
      </c>
      <c r="F88" s="383"/>
      <c r="G88" s="385"/>
      <c r="H88" s="385"/>
      <c r="I88" s="385"/>
      <c r="J88" s="385"/>
      <c r="K88" s="385"/>
      <c r="L88" s="385"/>
      <c r="M88" s="385"/>
      <c r="N88" s="385"/>
      <c r="O88" s="385"/>
      <c r="P88" s="385"/>
      <c r="Q88" s="385"/>
      <c r="R88" s="385"/>
      <c r="S88" s="385"/>
      <c r="T88" s="385"/>
      <c r="U88" s="385"/>
      <c r="V88" s="385"/>
      <c r="W88" s="385"/>
      <c r="X88" s="385"/>
      <c r="Y88" s="385"/>
      <c r="Z88" s="385"/>
    </row>
    <row r="89">
      <c r="A89" s="382">
        <v>73.0</v>
      </c>
      <c r="B89" s="382" t="s">
        <v>58</v>
      </c>
      <c r="C89" s="382" t="s">
        <v>229</v>
      </c>
      <c r="D89" s="382">
        <v>1.0</v>
      </c>
      <c r="E89" s="382">
        <v>33.0</v>
      </c>
      <c r="F89" s="383"/>
      <c r="G89" s="385"/>
      <c r="H89" s="385"/>
      <c r="I89" s="385"/>
      <c r="J89" s="385"/>
      <c r="K89" s="385"/>
      <c r="L89" s="385"/>
      <c r="M89" s="385"/>
      <c r="N89" s="385"/>
      <c r="O89" s="385"/>
      <c r="P89" s="385"/>
      <c r="Q89" s="385"/>
      <c r="R89" s="385"/>
      <c r="S89" s="385"/>
      <c r="T89" s="385"/>
      <c r="U89" s="385"/>
      <c r="V89" s="385"/>
      <c r="W89" s="385"/>
      <c r="X89" s="385"/>
      <c r="Y89" s="385"/>
      <c r="Z89" s="385"/>
    </row>
    <row r="90" hidden="1">
      <c r="A90" s="382">
        <v>74.0</v>
      </c>
      <c r="B90" s="382" t="s">
        <v>58</v>
      </c>
      <c r="C90" s="382" t="s">
        <v>231</v>
      </c>
      <c r="D90" s="382">
        <v>1.0</v>
      </c>
      <c r="E90" s="382">
        <v>153.0</v>
      </c>
      <c r="F90" s="383"/>
      <c r="G90" s="385"/>
      <c r="H90" s="385"/>
      <c r="I90" s="385"/>
      <c r="J90" s="385"/>
      <c r="K90" s="385"/>
      <c r="L90" s="385"/>
      <c r="M90" s="385"/>
      <c r="N90" s="385"/>
      <c r="O90" s="385"/>
      <c r="P90" s="385"/>
      <c r="Q90" s="385"/>
      <c r="R90" s="385"/>
      <c r="S90" s="385"/>
      <c r="T90" s="385"/>
      <c r="U90" s="385"/>
      <c r="V90" s="385"/>
      <c r="W90" s="385"/>
      <c r="X90" s="385"/>
      <c r="Y90" s="385"/>
      <c r="Z90" s="385"/>
    </row>
    <row r="91" hidden="1">
      <c r="A91" s="376">
        <v>75.0</v>
      </c>
      <c r="B91" s="376" t="s">
        <v>58</v>
      </c>
      <c r="C91" s="376" t="s">
        <v>233</v>
      </c>
      <c r="D91" s="376">
        <v>1.0</v>
      </c>
      <c r="E91" s="376">
        <v>29.0</v>
      </c>
      <c r="F91" s="381"/>
      <c r="G91" s="366"/>
      <c r="H91" s="366"/>
      <c r="I91" s="366"/>
      <c r="J91" s="366"/>
      <c r="K91" s="366"/>
      <c r="L91" s="366"/>
      <c r="M91" s="366"/>
      <c r="N91" s="366"/>
      <c r="O91" s="366"/>
      <c r="P91" s="366"/>
      <c r="Q91" s="366"/>
      <c r="R91" s="366"/>
      <c r="S91" s="366"/>
      <c r="T91" s="366"/>
      <c r="U91" s="366"/>
      <c r="V91" s="366"/>
      <c r="W91" s="366"/>
      <c r="X91" s="366"/>
      <c r="Y91" s="366"/>
      <c r="Z91" s="366"/>
    </row>
    <row r="92" hidden="1">
      <c r="A92" s="376">
        <v>76.0</v>
      </c>
      <c r="B92" s="376" t="s">
        <v>58</v>
      </c>
      <c r="C92" s="376" t="s">
        <v>235</v>
      </c>
      <c r="D92" s="376">
        <v>1.0</v>
      </c>
      <c r="E92" s="376">
        <v>30.0</v>
      </c>
      <c r="F92" s="381"/>
      <c r="G92" s="366"/>
      <c r="H92" s="366"/>
      <c r="I92" s="366"/>
      <c r="J92" s="366"/>
      <c r="K92" s="366"/>
      <c r="L92" s="366"/>
      <c r="M92" s="366"/>
      <c r="N92" s="366"/>
      <c r="O92" s="366"/>
      <c r="P92" s="366"/>
      <c r="Q92" s="366"/>
      <c r="R92" s="366"/>
      <c r="S92" s="366"/>
      <c r="T92" s="366"/>
      <c r="U92" s="366"/>
      <c r="V92" s="366"/>
      <c r="W92" s="366"/>
      <c r="X92" s="366"/>
      <c r="Y92" s="366"/>
      <c r="Z92" s="366"/>
    </row>
    <row r="93">
      <c r="A93" s="376">
        <v>77.0</v>
      </c>
      <c r="B93" s="376" t="s">
        <v>58</v>
      </c>
      <c r="C93" s="376" t="s">
        <v>237</v>
      </c>
      <c r="D93" s="376">
        <v>1.0</v>
      </c>
      <c r="E93" s="376">
        <v>47.0</v>
      </c>
      <c r="F93" s="381"/>
      <c r="G93" s="366"/>
      <c r="H93" s="366"/>
      <c r="I93" s="366"/>
      <c r="J93" s="366"/>
      <c r="K93" s="366"/>
      <c r="L93" s="366"/>
      <c r="M93" s="366"/>
      <c r="N93" s="366"/>
      <c r="O93" s="366"/>
      <c r="P93" s="366"/>
      <c r="Q93" s="366"/>
      <c r="R93" s="366"/>
      <c r="S93" s="366"/>
      <c r="T93" s="366"/>
      <c r="U93" s="366"/>
      <c r="V93" s="366"/>
      <c r="W93" s="366"/>
      <c r="X93" s="366"/>
      <c r="Y93" s="366"/>
      <c r="Z93" s="366"/>
    </row>
    <row r="94" hidden="1">
      <c r="A94" s="376">
        <v>78.0</v>
      </c>
      <c r="B94" s="376" t="s">
        <v>58</v>
      </c>
      <c r="C94" s="376" t="s">
        <v>239</v>
      </c>
      <c r="D94" s="376">
        <v>1.0</v>
      </c>
      <c r="E94" s="376">
        <v>175.0</v>
      </c>
      <c r="F94" s="381"/>
      <c r="G94" s="366"/>
      <c r="H94" s="366"/>
      <c r="I94" s="366"/>
      <c r="J94" s="366"/>
      <c r="K94" s="366"/>
      <c r="L94" s="366"/>
      <c r="M94" s="366"/>
      <c r="N94" s="366"/>
      <c r="O94" s="366"/>
      <c r="P94" s="366"/>
      <c r="Q94" s="366"/>
      <c r="R94" s="366"/>
      <c r="S94" s="366"/>
      <c r="T94" s="366"/>
      <c r="U94" s="366"/>
      <c r="V94" s="366"/>
      <c r="W94" s="366"/>
      <c r="X94" s="366"/>
      <c r="Y94" s="366"/>
      <c r="Z94" s="366"/>
    </row>
    <row r="95" hidden="1">
      <c r="A95" s="382">
        <v>79.0</v>
      </c>
      <c r="B95" s="382" t="s">
        <v>58</v>
      </c>
      <c r="C95" s="382" t="s">
        <v>42</v>
      </c>
      <c r="D95" s="382">
        <v>2.0</v>
      </c>
      <c r="E95" s="382">
        <v>11.0</v>
      </c>
      <c r="F95" s="383"/>
      <c r="G95" s="385"/>
      <c r="H95" s="385"/>
      <c r="I95" s="385"/>
      <c r="J95" s="385"/>
      <c r="K95" s="385"/>
      <c r="L95" s="385"/>
      <c r="M95" s="385"/>
      <c r="N95" s="385"/>
      <c r="O95" s="385"/>
      <c r="P95" s="385"/>
      <c r="Q95" s="385"/>
      <c r="R95" s="385"/>
      <c r="S95" s="385"/>
      <c r="T95" s="385"/>
      <c r="U95" s="385"/>
      <c r="V95" s="385"/>
      <c r="W95" s="385"/>
      <c r="X95" s="385"/>
      <c r="Y95" s="385"/>
      <c r="Z95" s="385"/>
    </row>
    <row r="96" hidden="1">
      <c r="A96" s="382">
        <v>80.0</v>
      </c>
      <c r="B96" s="382" t="s">
        <v>58</v>
      </c>
      <c r="C96" s="382" t="s">
        <v>217</v>
      </c>
      <c r="D96" s="382">
        <v>2.0</v>
      </c>
      <c r="E96" s="382">
        <v>6.0</v>
      </c>
      <c r="F96" s="383"/>
      <c r="G96" s="385"/>
      <c r="H96" s="385"/>
      <c r="I96" s="385"/>
      <c r="J96" s="385"/>
      <c r="K96" s="385"/>
      <c r="L96" s="385"/>
      <c r="M96" s="385"/>
      <c r="N96" s="385"/>
      <c r="O96" s="385"/>
      <c r="P96" s="385"/>
      <c r="Q96" s="385"/>
      <c r="R96" s="385"/>
      <c r="S96" s="385"/>
      <c r="T96" s="385"/>
      <c r="U96" s="385"/>
      <c r="V96" s="385"/>
      <c r="W96" s="385"/>
      <c r="X96" s="385"/>
      <c r="Y96" s="385"/>
      <c r="Z96" s="385"/>
    </row>
    <row r="97" hidden="1">
      <c r="A97" s="382">
        <v>81.0</v>
      </c>
      <c r="B97" s="382" t="s">
        <v>58</v>
      </c>
      <c r="C97" s="382" t="s">
        <v>219</v>
      </c>
      <c r="D97" s="382">
        <v>2.0</v>
      </c>
      <c r="E97" s="382">
        <v>14.0</v>
      </c>
      <c r="F97" s="383"/>
      <c r="G97" s="385"/>
      <c r="H97" s="385"/>
      <c r="I97" s="385"/>
      <c r="J97" s="385"/>
      <c r="K97" s="385"/>
      <c r="L97" s="385"/>
      <c r="M97" s="385"/>
      <c r="N97" s="385"/>
      <c r="O97" s="385"/>
      <c r="P97" s="385"/>
      <c r="Q97" s="385"/>
      <c r="R97" s="385"/>
      <c r="S97" s="385"/>
      <c r="T97" s="385"/>
      <c r="U97" s="385"/>
      <c r="V97" s="385"/>
      <c r="W97" s="385"/>
      <c r="X97" s="385"/>
      <c r="Y97" s="385"/>
      <c r="Z97" s="385"/>
    </row>
    <row r="98" hidden="1">
      <c r="A98" s="382">
        <v>82.0</v>
      </c>
      <c r="B98" s="382" t="s">
        <v>58</v>
      </c>
      <c r="C98" s="382" t="s">
        <v>221</v>
      </c>
      <c r="D98" s="382">
        <v>2.0</v>
      </c>
      <c r="E98" s="382">
        <v>7.0</v>
      </c>
      <c r="F98" s="383"/>
      <c r="G98" s="385"/>
      <c r="H98" s="385"/>
      <c r="I98" s="385"/>
      <c r="J98" s="385"/>
      <c r="K98" s="385"/>
      <c r="L98" s="385"/>
      <c r="M98" s="385"/>
      <c r="N98" s="385"/>
      <c r="O98" s="385"/>
      <c r="P98" s="385"/>
      <c r="Q98" s="385"/>
      <c r="R98" s="385"/>
      <c r="S98" s="385"/>
      <c r="T98" s="385"/>
      <c r="U98" s="385"/>
      <c r="V98" s="385"/>
      <c r="W98" s="385"/>
      <c r="X98" s="385"/>
      <c r="Y98" s="385"/>
      <c r="Z98" s="385"/>
    </row>
    <row r="99" hidden="1">
      <c r="A99" s="382">
        <v>83.0</v>
      </c>
      <c r="B99" s="382" t="s">
        <v>58</v>
      </c>
      <c r="C99" s="382" t="s">
        <v>223</v>
      </c>
      <c r="D99" s="382">
        <v>2.0</v>
      </c>
      <c r="E99" s="382">
        <v>15.0</v>
      </c>
      <c r="F99" s="383"/>
      <c r="G99" s="385"/>
      <c r="H99" s="385"/>
      <c r="I99" s="385"/>
      <c r="J99" s="385"/>
      <c r="K99" s="385"/>
      <c r="L99" s="385"/>
      <c r="M99" s="385"/>
      <c r="N99" s="385"/>
      <c r="O99" s="385"/>
      <c r="P99" s="385"/>
      <c r="Q99" s="385"/>
      <c r="R99" s="385"/>
      <c r="S99" s="385"/>
      <c r="T99" s="385"/>
      <c r="U99" s="385"/>
      <c r="V99" s="385"/>
      <c r="W99" s="385"/>
      <c r="X99" s="385"/>
      <c r="Y99" s="385"/>
      <c r="Z99" s="385"/>
    </row>
    <row r="100" hidden="1">
      <c r="A100" s="382">
        <v>84.0</v>
      </c>
      <c r="B100" s="382" t="s">
        <v>58</v>
      </c>
      <c r="C100" s="382" t="s">
        <v>225</v>
      </c>
      <c r="D100" s="382">
        <v>2.0</v>
      </c>
      <c r="E100" s="382">
        <v>15.0</v>
      </c>
      <c r="F100" s="383"/>
      <c r="G100" s="385"/>
      <c r="H100" s="385"/>
      <c r="I100" s="385"/>
      <c r="J100" s="385"/>
      <c r="K100" s="385"/>
      <c r="L100" s="385"/>
      <c r="M100" s="385"/>
      <c r="N100" s="385"/>
      <c r="O100" s="385"/>
      <c r="P100" s="385"/>
      <c r="Q100" s="385"/>
      <c r="R100" s="385"/>
      <c r="S100" s="385"/>
      <c r="T100" s="385"/>
      <c r="U100" s="385"/>
      <c r="V100" s="385"/>
      <c r="W100" s="385"/>
      <c r="X100" s="385"/>
      <c r="Y100" s="385"/>
      <c r="Z100" s="385"/>
    </row>
    <row r="101" hidden="1">
      <c r="A101" s="382">
        <v>85.0</v>
      </c>
      <c r="B101" s="382" t="s">
        <v>58</v>
      </c>
      <c r="C101" s="382" t="s">
        <v>227</v>
      </c>
      <c r="D101" s="382">
        <v>2.0</v>
      </c>
      <c r="E101" s="382">
        <v>21.0</v>
      </c>
      <c r="F101" s="383"/>
      <c r="G101" s="385"/>
      <c r="H101" s="385"/>
      <c r="I101" s="385"/>
      <c r="J101" s="385"/>
      <c r="K101" s="385"/>
      <c r="L101" s="385"/>
      <c r="M101" s="385"/>
      <c r="N101" s="385"/>
      <c r="O101" s="385"/>
      <c r="P101" s="385"/>
      <c r="Q101" s="385"/>
      <c r="R101" s="385"/>
      <c r="S101" s="385"/>
      <c r="T101" s="385"/>
      <c r="U101" s="385"/>
      <c r="V101" s="385"/>
      <c r="W101" s="385"/>
      <c r="X101" s="385"/>
      <c r="Y101" s="385"/>
      <c r="Z101" s="385"/>
    </row>
    <row r="102">
      <c r="A102" s="382">
        <v>86.0</v>
      </c>
      <c r="B102" s="382" t="s">
        <v>58</v>
      </c>
      <c r="C102" s="382" t="s">
        <v>229</v>
      </c>
      <c r="D102" s="382">
        <v>2.0</v>
      </c>
      <c r="E102" s="382">
        <v>44.0</v>
      </c>
      <c r="F102" s="383"/>
      <c r="G102" s="385"/>
      <c r="H102" s="385"/>
      <c r="I102" s="385"/>
      <c r="J102" s="385"/>
      <c r="K102" s="385"/>
      <c r="L102" s="385"/>
      <c r="M102" s="385"/>
      <c r="N102" s="385"/>
      <c r="O102" s="385"/>
      <c r="P102" s="385"/>
      <c r="Q102" s="385"/>
      <c r="R102" s="385"/>
      <c r="S102" s="385"/>
      <c r="T102" s="385"/>
      <c r="U102" s="385"/>
      <c r="V102" s="385"/>
      <c r="W102" s="385"/>
      <c r="X102" s="385"/>
      <c r="Y102" s="385"/>
      <c r="Z102" s="385"/>
    </row>
    <row r="103" hidden="1">
      <c r="A103" s="382">
        <v>87.0</v>
      </c>
      <c r="B103" s="382" t="s">
        <v>58</v>
      </c>
      <c r="C103" s="382" t="s">
        <v>231</v>
      </c>
      <c r="D103" s="382">
        <v>2.0</v>
      </c>
      <c r="E103" s="382">
        <v>354.0</v>
      </c>
      <c r="F103" s="383"/>
      <c r="G103" s="385"/>
      <c r="H103" s="385"/>
      <c r="I103" s="385"/>
      <c r="J103" s="385"/>
      <c r="K103" s="385"/>
      <c r="L103" s="385"/>
      <c r="M103" s="385"/>
      <c r="N103" s="385"/>
      <c r="O103" s="385"/>
      <c r="P103" s="385"/>
      <c r="Q103" s="385"/>
      <c r="R103" s="385"/>
      <c r="S103" s="385"/>
      <c r="T103" s="385"/>
      <c r="U103" s="385"/>
      <c r="V103" s="385"/>
      <c r="W103" s="385"/>
      <c r="X103" s="385"/>
      <c r="Y103" s="385"/>
      <c r="Z103" s="385"/>
    </row>
    <row r="104" hidden="1">
      <c r="A104" s="376">
        <v>88.0</v>
      </c>
      <c r="B104" s="376" t="s">
        <v>58</v>
      </c>
      <c r="C104" s="376" t="s">
        <v>233</v>
      </c>
      <c r="D104" s="376">
        <v>2.0</v>
      </c>
      <c r="E104" s="376">
        <v>20.0</v>
      </c>
      <c r="F104" s="381"/>
      <c r="G104" s="366"/>
      <c r="H104" s="366"/>
      <c r="I104" s="366"/>
      <c r="J104" s="366"/>
      <c r="K104" s="366"/>
      <c r="L104" s="366"/>
      <c r="M104" s="366"/>
      <c r="N104" s="366"/>
      <c r="O104" s="366"/>
      <c r="P104" s="366"/>
      <c r="Q104" s="366"/>
      <c r="R104" s="366"/>
      <c r="S104" s="366"/>
      <c r="T104" s="366"/>
      <c r="U104" s="366"/>
      <c r="V104" s="366"/>
      <c r="W104" s="366"/>
      <c r="X104" s="366"/>
      <c r="Y104" s="366"/>
      <c r="Z104" s="366"/>
    </row>
    <row r="105" hidden="1">
      <c r="A105" s="376">
        <v>89.0</v>
      </c>
      <c r="B105" s="376" t="s">
        <v>58</v>
      </c>
      <c r="C105" s="376" t="s">
        <v>235</v>
      </c>
      <c r="D105" s="376">
        <v>2.0</v>
      </c>
      <c r="E105" s="376">
        <v>31.0</v>
      </c>
      <c r="F105" s="381"/>
      <c r="G105" s="366"/>
      <c r="H105" s="366"/>
      <c r="I105" s="366"/>
      <c r="J105" s="366"/>
      <c r="K105" s="366"/>
      <c r="L105" s="366"/>
      <c r="M105" s="366"/>
      <c r="N105" s="366"/>
      <c r="O105" s="366"/>
      <c r="P105" s="366"/>
      <c r="Q105" s="366"/>
      <c r="R105" s="366"/>
      <c r="S105" s="366"/>
      <c r="T105" s="366"/>
      <c r="U105" s="366"/>
      <c r="V105" s="366"/>
      <c r="W105" s="366"/>
      <c r="X105" s="366"/>
      <c r="Y105" s="366"/>
      <c r="Z105" s="366"/>
    </row>
    <row r="106">
      <c r="A106" s="376">
        <v>90.0</v>
      </c>
      <c r="B106" s="376" t="s">
        <v>58</v>
      </c>
      <c r="C106" s="376" t="s">
        <v>237</v>
      </c>
      <c r="D106" s="376">
        <v>2.0</v>
      </c>
      <c r="E106" s="376">
        <v>71.0</v>
      </c>
      <c r="F106" s="381"/>
      <c r="G106" s="366"/>
      <c r="H106" s="366"/>
      <c r="I106" s="366"/>
      <c r="J106" s="366"/>
      <c r="K106" s="366"/>
      <c r="L106" s="366"/>
      <c r="M106" s="366"/>
      <c r="N106" s="366"/>
      <c r="O106" s="366"/>
      <c r="P106" s="366"/>
      <c r="Q106" s="366"/>
      <c r="R106" s="366"/>
      <c r="S106" s="366"/>
      <c r="T106" s="366"/>
      <c r="U106" s="366"/>
      <c r="V106" s="366"/>
      <c r="W106" s="366"/>
      <c r="X106" s="366"/>
      <c r="Y106" s="366"/>
      <c r="Z106" s="366"/>
    </row>
    <row r="107" hidden="1">
      <c r="A107" s="376">
        <v>91.0</v>
      </c>
      <c r="B107" s="376" t="s">
        <v>58</v>
      </c>
      <c r="C107" s="376" t="s">
        <v>239</v>
      </c>
      <c r="D107" s="376">
        <v>2.0</v>
      </c>
      <c r="E107" s="376">
        <v>382.0</v>
      </c>
      <c r="F107" s="381"/>
      <c r="G107" s="366"/>
      <c r="H107" s="366"/>
      <c r="I107" s="366"/>
      <c r="J107" s="366"/>
      <c r="K107" s="366"/>
      <c r="L107" s="366"/>
      <c r="M107" s="366"/>
      <c r="N107" s="366"/>
      <c r="O107" s="366"/>
      <c r="P107" s="366"/>
      <c r="Q107" s="366"/>
      <c r="R107" s="366"/>
      <c r="S107" s="366"/>
      <c r="T107" s="366"/>
      <c r="U107" s="366"/>
      <c r="V107" s="366"/>
      <c r="W107" s="366"/>
      <c r="X107" s="366"/>
      <c r="Y107" s="366"/>
      <c r="Z107" s="366"/>
    </row>
    <row r="108" hidden="1">
      <c r="A108" s="382">
        <v>92.0</v>
      </c>
      <c r="B108" s="382" t="s">
        <v>58</v>
      </c>
      <c r="C108" s="382" t="s">
        <v>42</v>
      </c>
      <c r="D108" s="382">
        <v>4.0</v>
      </c>
      <c r="E108" s="382">
        <v>12.0</v>
      </c>
      <c r="F108" s="383"/>
      <c r="G108" s="385"/>
      <c r="H108" s="385"/>
      <c r="I108" s="385"/>
      <c r="J108" s="385"/>
      <c r="K108" s="385"/>
      <c r="L108" s="385"/>
      <c r="M108" s="385"/>
      <c r="N108" s="385"/>
      <c r="O108" s="385"/>
      <c r="P108" s="385"/>
      <c r="Q108" s="385"/>
      <c r="R108" s="385"/>
      <c r="S108" s="385"/>
      <c r="T108" s="385"/>
      <c r="U108" s="385"/>
      <c r="V108" s="385"/>
      <c r="W108" s="385"/>
      <c r="X108" s="385"/>
      <c r="Y108" s="385"/>
      <c r="Z108" s="385"/>
    </row>
    <row r="109" hidden="1">
      <c r="A109" s="382">
        <v>93.0</v>
      </c>
      <c r="B109" s="382" t="s">
        <v>58</v>
      </c>
      <c r="C109" s="382" t="s">
        <v>217</v>
      </c>
      <c r="D109" s="382">
        <v>4.0</v>
      </c>
      <c r="E109" s="382">
        <v>6.0</v>
      </c>
      <c r="F109" s="383"/>
      <c r="G109" s="385"/>
      <c r="H109" s="385"/>
      <c r="I109" s="385"/>
      <c r="J109" s="385"/>
      <c r="K109" s="385"/>
      <c r="L109" s="385"/>
      <c r="M109" s="385"/>
      <c r="N109" s="385"/>
      <c r="O109" s="385"/>
      <c r="P109" s="385"/>
      <c r="Q109" s="385"/>
      <c r="R109" s="385"/>
      <c r="S109" s="385"/>
      <c r="T109" s="385"/>
      <c r="U109" s="385"/>
      <c r="V109" s="385"/>
      <c r="W109" s="385"/>
      <c r="X109" s="385"/>
      <c r="Y109" s="385"/>
      <c r="Z109" s="385"/>
    </row>
    <row r="110" hidden="1">
      <c r="A110" s="382">
        <v>94.0</v>
      </c>
      <c r="B110" s="382" t="s">
        <v>58</v>
      </c>
      <c r="C110" s="382" t="s">
        <v>219</v>
      </c>
      <c r="D110" s="382">
        <v>4.0</v>
      </c>
      <c r="E110" s="382">
        <v>13.0</v>
      </c>
      <c r="F110" s="383"/>
      <c r="G110" s="385"/>
      <c r="H110" s="385"/>
      <c r="I110" s="385"/>
      <c r="J110" s="385"/>
      <c r="K110" s="385"/>
      <c r="L110" s="385"/>
      <c r="M110" s="385"/>
      <c r="N110" s="385"/>
      <c r="O110" s="385"/>
      <c r="P110" s="385"/>
      <c r="Q110" s="385"/>
      <c r="R110" s="385"/>
      <c r="S110" s="385"/>
      <c r="T110" s="385"/>
      <c r="U110" s="385"/>
      <c r="V110" s="385"/>
      <c r="W110" s="385"/>
      <c r="X110" s="385"/>
      <c r="Y110" s="385"/>
      <c r="Z110" s="385"/>
    </row>
    <row r="111" hidden="1">
      <c r="A111" s="382">
        <v>95.0</v>
      </c>
      <c r="B111" s="382" t="s">
        <v>58</v>
      </c>
      <c r="C111" s="382" t="s">
        <v>221</v>
      </c>
      <c r="D111" s="382">
        <v>4.0</v>
      </c>
      <c r="E111" s="382">
        <v>7.0</v>
      </c>
      <c r="F111" s="383"/>
      <c r="G111" s="385"/>
      <c r="H111" s="385"/>
      <c r="I111" s="385"/>
      <c r="J111" s="385"/>
      <c r="K111" s="385"/>
      <c r="L111" s="385"/>
      <c r="M111" s="385"/>
      <c r="N111" s="385"/>
      <c r="O111" s="385"/>
      <c r="P111" s="385"/>
      <c r="Q111" s="385"/>
      <c r="R111" s="385"/>
      <c r="S111" s="385"/>
      <c r="T111" s="385"/>
      <c r="U111" s="385"/>
      <c r="V111" s="385"/>
      <c r="W111" s="385"/>
      <c r="X111" s="385"/>
      <c r="Y111" s="385"/>
      <c r="Z111" s="385"/>
    </row>
    <row r="112" hidden="1">
      <c r="A112" s="382">
        <v>96.0</v>
      </c>
      <c r="B112" s="382" t="s">
        <v>58</v>
      </c>
      <c r="C112" s="382" t="s">
        <v>223</v>
      </c>
      <c r="D112" s="382">
        <v>4.0</v>
      </c>
      <c r="E112" s="382">
        <v>15.0</v>
      </c>
      <c r="F112" s="383"/>
      <c r="G112" s="385"/>
      <c r="H112" s="385"/>
      <c r="I112" s="385"/>
      <c r="J112" s="385"/>
      <c r="K112" s="385"/>
      <c r="L112" s="385"/>
      <c r="M112" s="385"/>
      <c r="N112" s="385"/>
      <c r="O112" s="385"/>
      <c r="P112" s="385"/>
      <c r="Q112" s="385"/>
      <c r="R112" s="385"/>
      <c r="S112" s="385"/>
      <c r="T112" s="385"/>
      <c r="U112" s="385"/>
      <c r="V112" s="385"/>
      <c r="W112" s="385"/>
      <c r="X112" s="385"/>
      <c r="Y112" s="385"/>
      <c r="Z112" s="385"/>
    </row>
    <row r="113" hidden="1">
      <c r="A113" s="382">
        <v>97.0</v>
      </c>
      <c r="B113" s="382" t="s">
        <v>58</v>
      </c>
      <c r="C113" s="382" t="s">
        <v>225</v>
      </c>
      <c r="D113" s="382">
        <v>4.0</v>
      </c>
      <c r="E113" s="382">
        <v>14.0</v>
      </c>
      <c r="F113" s="383"/>
      <c r="G113" s="385"/>
      <c r="H113" s="385"/>
      <c r="I113" s="385"/>
      <c r="J113" s="385"/>
      <c r="K113" s="385"/>
      <c r="L113" s="385"/>
      <c r="M113" s="385"/>
      <c r="N113" s="385"/>
      <c r="O113" s="385"/>
      <c r="P113" s="385"/>
      <c r="Q113" s="385"/>
      <c r="R113" s="385"/>
      <c r="S113" s="385"/>
      <c r="T113" s="385"/>
      <c r="U113" s="385"/>
      <c r="V113" s="385"/>
      <c r="W113" s="385"/>
      <c r="X113" s="385"/>
      <c r="Y113" s="385"/>
      <c r="Z113" s="385"/>
    </row>
    <row r="114" hidden="1">
      <c r="A114" s="382">
        <v>98.0</v>
      </c>
      <c r="B114" s="382" t="s">
        <v>58</v>
      </c>
      <c r="C114" s="382" t="s">
        <v>227</v>
      </c>
      <c r="D114" s="382">
        <v>4.0</v>
      </c>
      <c r="E114" s="382">
        <v>29.0</v>
      </c>
      <c r="F114" s="383"/>
      <c r="G114" s="385"/>
      <c r="H114" s="385"/>
      <c r="I114" s="385"/>
      <c r="J114" s="385"/>
      <c r="K114" s="385"/>
      <c r="L114" s="385"/>
      <c r="M114" s="385"/>
      <c r="N114" s="385"/>
      <c r="O114" s="385"/>
      <c r="P114" s="385"/>
      <c r="Q114" s="385"/>
      <c r="R114" s="385"/>
      <c r="S114" s="385"/>
      <c r="T114" s="385"/>
      <c r="U114" s="385"/>
      <c r="V114" s="385"/>
      <c r="W114" s="385"/>
      <c r="X114" s="385"/>
      <c r="Y114" s="385"/>
      <c r="Z114" s="385"/>
    </row>
    <row r="115">
      <c r="A115" s="382">
        <v>99.0</v>
      </c>
      <c r="B115" s="382" t="s">
        <v>58</v>
      </c>
      <c r="C115" s="382" t="s">
        <v>229</v>
      </c>
      <c r="D115" s="382">
        <v>4.0</v>
      </c>
      <c r="E115" s="382">
        <v>121.0</v>
      </c>
      <c r="F115" s="383"/>
      <c r="G115" s="385"/>
      <c r="H115" s="385"/>
      <c r="I115" s="385"/>
      <c r="J115" s="385"/>
      <c r="K115" s="385"/>
      <c r="L115" s="385"/>
      <c r="M115" s="385"/>
      <c r="N115" s="385"/>
      <c r="O115" s="385"/>
      <c r="P115" s="385"/>
      <c r="Q115" s="385"/>
      <c r="R115" s="385"/>
      <c r="S115" s="385"/>
      <c r="T115" s="385"/>
      <c r="U115" s="385"/>
      <c r="V115" s="385"/>
      <c r="W115" s="385"/>
      <c r="X115" s="385"/>
      <c r="Y115" s="385"/>
      <c r="Z115" s="385"/>
    </row>
    <row r="116" hidden="1">
      <c r="A116" s="382">
        <v>100.0</v>
      </c>
      <c r="B116" s="382" t="s">
        <v>58</v>
      </c>
      <c r="C116" s="382" t="s">
        <v>231</v>
      </c>
      <c r="D116" s="382">
        <v>4.0</v>
      </c>
      <c r="E116" s="382">
        <v>811.0</v>
      </c>
      <c r="F116" s="383"/>
      <c r="G116" s="385"/>
      <c r="H116" s="385"/>
      <c r="I116" s="385"/>
      <c r="J116" s="385"/>
      <c r="K116" s="385"/>
      <c r="L116" s="385"/>
      <c r="M116" s="385"/>
      <c r="N116" s="385"/>
      <c r="O116" s="385"/>
      <c r="P116" s="385"/>
      <c r="Q116" s="385"/>
      <c r="R116" s="385"/>
      <c r="S116" s="385"/>
      <c r="T116" s="385"/>
      <c r="U116" s="385"/>
      <c r="V116" s="385"/>
      <c r="W116" s="385"/>
      <c r="X116" s="385"/>
      <c r="Y116" s="385"/>
      <c r="Z116" s="385"/>
    </row>
    <row r="117" hidden="1">
      <c r="A117" s="376">
        <v>101.0</v>
      </c>
      <c r="B117" s="376" t="s">
        <v>58</v>
      </c>
      <c r="C117" s="376" t="s">
        <v>233</v>
      </c>
      <c r="D117" s="376">
        <v>4.0</v>
      </c>
      <c r="E117" s="376">
        <v>21.0</v>
      </c>
      <c r="F117" s="381"/>
      <c r="G117" s="366"/>
      <c r="H117" s="366"/>
      <c r="I117" s="366"/>
      <c r="J117" s="366"/>
      <c r="K117" s="366"/>
      <c r="L117" s="366"/>
      <c r="M117" s="366"/>
      <c r="N117" s="366"/>
      <c r="O117" s="366"/>
      <c r="P117" s="366"/>
      <c r="Q117" s="366"/>
      <c r="R117" s="366"/>
      <c r="S117" s="366"/>
      <c r="T117" s="366"/>
      <c r="U117" s="366"/>
      <c r="V117" s="366"/>
      <c r="W117" s="366"/>
      <c r="X117" s="366"/>
      <c r="Y117" s="366"/>
      <c r="Z117" s="366"/>
    </row>
    <row r="118" hidden="1">
      <c r="A118" s="376">
        <v>102.0</v>
      </c>
      <c r="B118" s="376" t="s">
        <v>58</v>
      </c>
      <c r="C118" s="376" t="s">
        <v>235</v>
      </c>
      <c r="D118" s="376">
        <v>4.0</v>
      </c>
      <c r="E118" s="376">
        <v>39.0</v>
      </c>
      <c r="F118" s="381"/>
      <c r="G118" s="366"/>
      <c r="H118" s="366"/>
      <c r="I118" s="366"/>
      <c r="J118" s="366"/>
      <c r="K118" s="366"/>
      <c r="L118" s="366"/>
      <c r="M118" s="366"/>
      <c r="N118" s="366"/>
      <c r="O118" s="366"/>
      <c r="P118" s="366"/>
      <c r="Q118" s="366"/>
      <c r="R118" s="366"/>
      <c r="S118" s="366"/>
      <c r="T118" s="366"/>
      <c r="U118" s="366"/>
      <c r="V118" s="366"/>
      <c r="W118" s="366"/>
      <c r="X118" s="366"/>
      <c r="Y118" s="366"/>
      <c r="Z118" s="366"/>
    </row>
    <row r="119">
      <c r="A119" s="376">
        <v>103.0</v>
      </c>
      <c r="B119" s="376" t="s">
        <v>58</v>
      </c>
      <c r="C119" s="376" t="s">
        <v>237</v>
      </c>
      <c r="D119" s="376">
        <v>4.0</v>
      </c>
      <c r="E119" s="376">
        <v>160.0</v>
      </c>
      <c r="F119" s="381"/>
      <c r="G119" s="366"/>
      <c r="H119" s="366"/>
      <c r="I119" s="366"/>
      <c r="J119" s="366"/>
      <c r="K119" s="366"/>
      <c r="L119" s="366"/>
      <c r="M119" s="366"/>
      <c r="N119" s="366"/>
      <c r="O119" s="366"/>
      <c r="P119" s="366"/>
      <c r="Q119" s="366"/>
      <c r="R119" s="366"/>
      <c r="S119" s="366"/>
      <c r="T119" s="366"/>
      <c r="U119" s="366"/>
      <c r="V119" s="366"/>
      <c r="W119" s="366"/>
      <c r="X119" s="366"/>
      <c r="Y119" s="366"/>
      <c r="Z119" s="366"/>
    </row>
    <row r="120" hidden="1">
      <c r="A120" s="376">
        <v>104.0</v>
      </c>
      <c r="B120" s="376" t="s">
        <v>58</v>
      </c>
      <c r="C120" s="376" t="s">
        <v>239</v>
      </c>
      <c r="D120" s="376">
        <v>4.0</v>
      </c>
      <c r="E120" s="376">
        <v>868.0</v>
      </c>
      <c r="F120" s="381"/>
      <c r="G120" s="366"/>
      <c r="H120" s="366"/>
      <c r="I120" s="366"/>
      <c r="J120" s="366"/>
      <c r="K120" s="366"/>
      <c r="L120" s="366"/>
      <c r="M120" s="366"/>
      <c r="N120" s="366"/>
      <c r="O120" s="366"/>
      <c r="P120" s="366"/>
      <c r="Q120" s="366"/>
      <c r="R120" s="366"/>
      <c r="S120" s="366"/>
      <c r="T120" s="366"/>
      <c r="U120" s="366"/>
      <c r="V120" s="366"/>
      <c r="W120" s="366"/>
      <c r="X120" s="366"/>
      <c r="Y120" s="366"/>
      <c r="Z120" s="366"/>
    </row>
    <row r="121" hidden="1">
      <c r="A121" s="382">
        <v>105.0</v>
      </c>
      <c r="B121" s="382" t="s">
        <v>58</v>
      </c>
      <c r="C121" s="382" t="s">
        <v>42</v>
      </c>
      <c r="D121" s="382">
        <v>8.0</v>
      </c>
      <c r="E121" s="382">
        <v>17.0</v>
      </c>
      <c r="F121" s="383"/>
      <c r="G121" s="385"/>
      <c r="H121" s="385"/>
      <c r="I121" s="385"/>
      <c r="J121" s="385"/>
      <c r="K121" s="385"/>
      <c r="L121" s="385"/>
      <c r="M121" s="385"/>
      <c r="N121" s="385"/>
      <c r="O121" s="385"/>
      <c r="P121" s="385"/>
      <c r="Q121" s="385"/>
      <c r="R121" s="385"/>
      <c r="S121" s="385"/>
      <c r="T121" s="385"/>
      <c r="U121" s="385"/>
      <c r="V121" s="385"/>
      <c r="W121" s="385"/>
      <c r="X121" s="385"/>
      <c r="Y121" s="385"/>
      <c r="Z121" s="385"/>
    </row>
    <row r="122" hidden="1">
      <c r="A122" s="382">
        <v>106.0</v>
      </c>
      <c r="B122" s="382" t="s">
        <v>58</v>
      </c>
      <c r="C122" s="382" t="s">
        <v>217</v>
      </c>
      <c r="D122" s="382">
        <v>8.0</v>
      </c>
      <c r="E122" s="382">
        <v>6.0</v>
      </c>
      <c r="F122" s="383"/>
      <c r="G122" s="385"/>
      <c r="H122" s="385"/>
      <c r="I122" s="385"/>
      <c r="J122" s="385"/>
      <c r="K122" s="385"/>
      <c r="L122" s="385"/>
      <c r="M122" s="385"/>
      <c r="N122" s="385"/>
      <c r="O122" s="385"/>
      <c r="P122" s="385"/>
      <c r="Q122" s="385"/>
      <c r="R122" s="385"/>
      <c r="S122" s="385"/>
      <c r="T122" s="385"/>
      <c r="U122" s="385"/>
      <c r="V122" s="385"/>
      <c r="W122" s="385"/>
      <c r="X122" s="385"/>
      <c r="Y122" s="385"/>
      <c r="Z122" s="385"/>
    </row>
    <row r="123" hidden="1">
      <c r="A123" s="382">
        <v>107.0</v>
      </c>
      <c r="B123" s="382" t="s">
        <v>58</v>
      </c>
      <c r="C123" s="382" t="s">
        <v>219</v>
      </c>
      <c r="D123" s="382">
        <v>8.0</v>
      </c>
      <c r="E123" s="382">
        <v>13.0</v>
      </c>
      <c r="F123" s="383"/>
      <c r="G123" s="385"/>
      <c r="H123" s="385"/>
      <c r="I123" s="385"/>
      <c r="J123" s="385"/>
      <c r="K123" s="385"/>
      <c r="L123" s="385"/>
      <c r="M123" s="385"/>
      <c r="N123" s="385"/>
      <c r="O123" s="385"/>
      <c r="P123" s="385"/>
      <c r="Q123" s="385"/>
      <c r="R123" s="385"/>
      <c r="S123" s="385"/>
      <c r="T123" s="385"/>
      <c r="U123" s="385"/>
      <c r="V123" s="385"/>
      <c r="W123" s="385"/>
      <c r="X123" s="385"/>
      <c r="Y123" s="385"/>
      <c r="Z123" s="385"/>
    </row>
    <row r="124" hidden="1">
      <c r="A124" s="382">
        <v>108.0</v>
      </c>
      <c r="B124" s="382" t="s">
        <v>58</v>
      </c>
      <c r="C124" s="382" t="s">
        <v>221</v>
      </c>
      <c r="D124" s="382">
        <v>8.0</v>
      </c>
      <c r="E124" s="382">
        <v>8.0</v>
      </c>
      <c r="F124" s="383"/>
      <c r="G124" s="385"/>
      <c r="H124" s="385"/>
      <c r="I124" s="385"/>
      <c r="J124" s="385"/>
      <c r="K124" s="385"/>
      <c r="L124" s="385"/>
      <c r="M124" s="385"/>
      <c r="N124" s="385"/>
      <c r="O124" s="385"/>
      <c r="P124" s="385"/>
      <c r="Q124" s="385"/>
      <c r="R124" s="385"/>
      <c r="S124" s="385"/>
      <c r="T124" s="385"/>
      <c r="U124" s="385"/>
      <c r="V124" s="385"/>
      <c r="W124" s="385"/>
      <c r="X124" s="385"/>
      <c r="Y124" s="385"/>
      <c r="Z124" s="385"/>
    </row>
    <row r="125" hidden="1">
      <c r="A125" s="382">
        <v>109.0</v>
      </c>
      <c r="B125" s="382" t="s">
        <v>58</v>
      </c>
      <c r="C125" s="382" t="s">
        <v>223</v>
      </c>
      <c r="D125" s="382">
        <v>8.0</v>
      </c>
      <c r="E125" s="382">
        <v>17.0</v>
      </c>
      <c r="F125" s="383"/>
      <c r="G125" s="385"/>
      <c r="H125" s="385"/>
      <c r="I125" s="385"/>
      <c r="J125" s="385"/>
      <c r="K125" s="385"/>
      <c r="L125" s="385"/>
      <c r="M125" s="385"/>
      <c r="N125" s="385"/>
      <c r="O125" s="385"/>
      <c r="P125" s="385"/>
      <c r="Q125" s="385"/>
      <c r="R125" s="385"/>
      <c r="S125" s="385"/>
      <c r="T125" s="385"/>
      <c r="U125" s="385"/>
      <c r="V125" s="385"/>
      <c r="W125" s="385"/>
      <c r="X125" s="385"/>
      <c r="Y125" s="385"/>
      <c r="Z125" s="385"/>
    </row>
    <row r="126" hidden="1">
      <c r="A126" s="382">
        <v>110.0</v>
      </c>
      <c r="B126" s="382" t="s">
        <v>58</v>
      </c>
      <c r="C126" s="382" t="s">
        <v>225</v>
      </c>
      <c r="D126" s="382">
        <v>8.0</v>
      </c>
      <c r="E126" s="382">
        <v>18.0</v>
      </c>
      <c r="F126" s="383"/>
      <c r="G126" s="385"/>
      <c r="H126" s="385"/>
      <c r="I126" s="385"/>
      <c r="J126" s="385"/>
      <c r="K126" s="385"/>
      <c r="L126" s="385"/>
      <c r="M126" s="385"/>
      <c r="N126" s="385"/>
      <c r="O126" s="385"/>
      <c r="P126" s="385"/>
      <c r="Q126" s="385"/>
      <c r="R126" s="385"/>
      <c r="S126" s="385"/>
      <c r="T126" s="385"/>
      <c r="U126" s="385"/>
      <c r="V126" s="385"/>
      <c r="W126" s="385"/>
      <c r="X126" s="385"/>
      <c r="Y126" s="385"/>
      <c r="Z126" s="385"/>
    </row>
    <row r="127" hidden="1">
      <c r="A127" s="382">
        <v>111.0</v>
      </c>
      <c r="B127" s="382" t="s">
        <v>58</v>
      </c>
      <c r="C127" s="382" t="s">
        <v>227</v>
      </c>
      <c r="D127" s="382">
        <v>8.0</v>
      </c>
      <c r="E127" s="382">
        <v>51.0</v>
      </c>
      <c r="F127" s="383"/>
      <c r="G127" s="385"/>
      <c r="H127" s="385"/>
      <c r="I127" s="385"/>
      <c r="J127" s="385"/>
      <c r="K127" s="385"/>
      <c r="L127" s="385"/>
      <c r="M127" s="385"/>
      <c r="N127" s="385"/>
      <c r="O127" s="385"/>
      <c r="P127" s="385"/>
      <c r="Q127" s="385"/>
      <c r="R127" s="385"/>
      <c r="S127" s="385"/>
      <c r="T127" s="385"/>
      <c r="U127" s="385"/>
      <c r="V127" s="385"/>
      <c r="W127" s="385"/>
      <c r="X127" s="385"/>
      <c r="Y127" s="385"/>
      <c r="Z127" s="385"/>
    </row>
    <row r="128">
      <c r="A128" s="382">
        <v>112.0</v>
      </c>
      <c r="B128" s="382" t="s">
        <v>58</v>
      </c>
      <c r="C128" s="382" t="s">
        <v>229</v>
      </c>
      <c r="D128" s="382">
        <v>8.0</v>
      </c>
      <c r="E128" s="382">
        <v>287.0</v>
      </c>
      <c r="F128" s="383"/>
      <c r="G128" s="385"/>
      <c r="H128" s="385"/>
      <c r="I128" s="385"/>
      <c r="J128" s="385"/>
      <c r="K128" s="385"/>
      <c r="L128" s="385"/>
      <c r="M128" s="385"/>
      <c r="N128" s="385"/>
      <c r="O128" s="385"/>
      <c r="P128" s="385"/>
      <c r="Q128" s="385"/>
      <c r="R128" s="385"/>
      <c r="S128" s="385"/>
      <c r="T128" s="385"/>
      <c r="U128" s="385"/>
      <c r="V128" s="385"/>
      <c r="W128" s="385"/>
      <c r="X128" s="385"/>
      <c r="Y128" s="385"/>
      <c r="Z128" s="385"/>
    </row>
    <row r="129" hidden="1">
      <c r="A129" s="382">
        <v>113.0</v>
      </c>
      <c r="B129" s="382" t="s">
        <v>58</v>
      </c>
      <c r="C129" s="382" t="s">
        <v>231</v>
      </c>
      <c r="D129" s="382">
        <v>8.0</v>
      </c>
      <c r="E129" s="382">
        <v>1773.0</v>
      </c>
      <c r="F129" s="383"/>
      <c r="G129" s="385"/>
      <c r="H129" s="385"/>
      <c r="I129" s="385"/>
      <c r="J129" s="385"/>
      <c r="K129" s="385"/>
      <c r="L129" s="385"/>
      <c r="M129" s="385"/>
      <c r="N129" s="385"/>
      <c r="O129" s="385"/>
      <c r="P129" s="385"/>
      <c r="Q129" s="385"/>
      <c r="R129" s="385"/>
      <c r="S129" s="385"/>
      <c r="T129" s="385"/>
      <c r="U129" s="385"/>
      <c r="V129" s="385"/>
      <c r="W129" s="385"/>
      <c r="X129" s="385"/>
      <c r="Y129" s="385"/>
      <c r="Z129" s="385"/>
    </row>
    <row r="130" hidden="1">
      <c r="A130" s="376">
        <v>114.0</v>
      </c>
      <c r="B130" s="376" t="s">
        <v>58</v>
      </c>
      <c r="C130" s="376" t="s">
        <v>233</v>
      </c>
      <c r="D130" s="376">
        <v>8.0</v>
      </c>
      <c r="E130" s="376">
        <v>20.0</v>
      </c>
      <c r="F130" s="381"/>
      <c r="G130" s="366"/>
      <c r="H130" s="366"/>
      <c r="I130" s="366"/>
      <c r="J130" s="366"/>
      <c r="K130" s="366"/>
      <c r="L130" s="366"/>
      <c r="M130" s="366"/>
      <c r="N130" s="366"/>
      <c r="O130" s="366"/>
      <c r="P130" s="366"/>
      <c r="Q130" s="366"/>
      <c r="R130" s="366"/>
      <c r="S130" s="366"/>
      <c r="T130" s="366"/>
      <c r="U130" s="366"/>
      <c r="V130" s="366"/>
      <c r="W130" s="366"/>
      <c r="X130" s="366"/>
      <c r="Y130" s="366"/>
      <c r="Z130" s="366"/>
    </row>
    <row r="131" hidden="1">
      <c r="A131" s="376">
        <v>115.0</v>
      </c>
      <c r="B131" s="376" t="s">
        <v>58</v>
      </c>
      <c r="C131" s="376" t="s">
        <v>235</v>
      </c>
      <c r="D131" s="376">
        <v>8.0</v>
      </c>
      <c r="E131" s="376">
        <v>89.0</v>
      </c>
      <c r="F131" s="381"/>
      <c r="G131" s="366"/>
      <c r="H131" s="366"/>
      <c r="I131" s="366"/>
      <c r="J131" s="366"/>
      <c r="K131" s="366"/>
      <c r="L131" s="366"/>
      <c r="M131" s="366"/>
      <c r="N131" s="366"/>
      <c r="O131" s="366"/>
      <c r="P131" s="366"/>
      <c r="Q131" s="366"/>
      <c r="R131" s="366"/>
      <c r="S131" s="366"/>
      <c r="T131" s="366"/>
      <c r="U131" s="366"/>
      <c r="V131" s="366"/>
      <c r="W131" s="366"/>
      <c r="X131" s="366"/>
      <c r="Y131" s="366"/>
      <c r="Z131" s="366"/>
    </row>
    <row r="132">
      <c r="A132" s="376">
        <v>116.0</v>
      </c>
      <c r="B132" s="376" t="s">
        <v>58</v>
      </c>
      <c r="C132" s="376" t="s">
        <v>237</v>
      </c>
      <c r="D132" s="376">
        <v>8.0</v>
      </c>
      <c r="E132" s="376">
        <v>356.0</v>
      </c>
      <c r="F132" s="381"/>
      <c r="G132" s="366"/>
      <c r="H132" s="366"/>
      <c r="I132" s="366"/>
      <c r="J132" s="366"/>
      <c r="K132" s="366"/>
      <c r="L132" s="366"/>
      <c r="M132" s="366"/>
      <c r="N132" s="366"/>
      <c r="O132" s="366"/>
      <c r="P132" s="366"/>
      <c r="Q132" s="366"/>
      <c r="R132" s="366"/>
      <c r="S132" s="366"/>
      <c r="T132" s="366"/>
      <c r="U132" s="366"/>
      <c r="V132" s="366"/>
      <c r="W132" s="366"/>
      <c r="X132" s="366"/>
      <c r="Y132" s="366"/>
      <c r="Z132" s="366"/>
    </row>
    <row r="133" hidden="1">
      <c r="A133" s="376">
        <v>117.0</v>
      </c>
      <c r="B133" s="376" t="s">
        <v>58</v>
      </c>
      <c r="C133" s="376" t="s">
        <v>239</v>
      </c>
      <c r="D133" s="376">
        <v>8.0</v>
      </c>
      <c r="E133" s="376">
        <v>1835.0</v>
      </c>
      <c r="F133" s="381"/>
      <c r="G133" s="366"/>
      <c r="H133" s="366"/>
      <c r="I133" s="366"/>
      <c r="J133" s="366"/>
      <c r="K133" s="366"/>
      <c r="L133" s="366"/>
      <c r="M133" s="366"/>
      <c r="N133" s="366"/>
      <c r="O133" s="366"/>
      <c r="P133" s="366"/>
      <c r="Q133" s="366"/>
      <c r="R133" s="366"/>
      <c r="S133" s="366"/>
      <c r="T133" s="366"/>
      <c r="U133" s="366"/>
      <c r="V133" s="366"/>
      <c r="W133" s="366"/>
      <c r="X133" s="366"/>
      <c r="Y133" s="366"/>
      <c r="Z133" s="366"/>
    </row>
    <row r="134" hidden="1">
      <c r="A134" s="382">
        <v>118.0</v>
      </c>
      <c r="B134" s="382" t="s">
        <v>58</v>
      </c>
      <c r="C134" s="382" t="s">
        <v>42</v>
      </c>
      <c r="D134" s="382">
        <v>16.0</v>
      </c>
      <c r="E134" s="382">
        <v>16.0</v>
      </c>
      <c r="F134" s="383"/>
      <c r="G134" s="385"/>
      <c r="H134" s="385"/>
      <c r="I134" s="385"/>
      <c r="J134" s="385"/>
      <c r="K134" s="385"/>
      <c r="L134" s="385"/>
      <c r="M134" s="385"/>
      <c r="N134" s="385"/>
      <c r="O134" s="385"/>
      <c r="P134" s="385"/>
      <c r="Q134" s="385"/>
      <c r="R134" s="385"/>
      <c r="S134" s="385"/>
      <c r="T134" s="385"/>
      <c r="U134" s="385"/>
      <c r="V134" s="385"/>
      <c r="W134" s="385"/>
      <c r="X134" s="385"/>
      <c r="Y134" s="385"/>
      <c r="Z134" s="385"/>
    </row>
    <row r="135" hidden="1">
      <c r="A135" s="382">
        <v>119.0</v>
      </c>
      <c r="B135" s="382" t="s">
        <v>58</v>
      </c>
      <c r="C135" s="382" t="s">
        <v>217</v>
      </c>
      <c r="D135" s="382">
        <v>16.0</v>
      </c>
      <c r="E135" s="382">
        <v>6.0</v>
      </c>
      <c r="F135" s="383"/>
      <c r="G135" s="385"/>
      <c r="H135" s="385"/>
      <c r="I135" s="385"/>
      <c r="J135" s="385"/>
      <c r="K135" s="385"/>
      <c r="L135" s="385"/>
      <c r="M135" s="385"/>
      <c r="N135" s="385"/>
      <c r="O135" s="385"/>
      <c r="P135" s="385"/>
      <c r="Q135" s="385"/>
      <c r="R135" s="385"/>
      <c r="S135" s="385"/>
      <c r="T135" s="385"/>
      <c r="U135" s="385"/>
      <c r="V135" s="385"/>
      <c r="W135" s="385"/>
      <c r="X135" s="385"/>
      <c r="Y135" s="385"/>
      <c r="Z135" s="385"/>
    </row>
    <row r="136" hidden="1">
      <c r="A136" s="382">
        <v>120.0</v>
      </c>
      <c r="B136" s="382" t="s">
        <v>58</v>
      </c>
      <c r="C136" s="382" t="s">
        <v>219</v>
      </c>
      <c r="D136" s="382">
        <v>16.0</v>
      </c>
      <c r="E136" s="382">
        <v>16.0</v>
      </c>
      <c r="F136" s="383"/>
      <c r="G136" s="385"/>
      <c r="H136" s="385"/>
      <c r="I136" s="385"/>
      <c r="J136" s="385"/>
      <c r="K136" s="385"/>
      <c r="L136" s="385"/>
      <c r="M136" s="385"/>
      <c r="N136" s="385"/>
      <c r="O136" s="385"/>
      <c r="P136" s="385"/>
      <c r="Q136" s="385"/>
      <c r="R136" s="385"/>
      <c r="S136" s="385"/>
      <c r="T136" s="385"/>
      <c r="U136" s="385"/>
      <c r="V136" s="385"/>
      <c r="W136" s="385"/>
      <c r="X136" s="385"/>
      <c r="Y136" s="385"/>
      <c r="Z136" s="385"/>
    </row>
    <row r="137" hidden="1">
      <c r="A137" s="382">
        <v>121.0</v>
      </c>
      <c r="B137" s="382" t="s">
        <v>58</v>
      </c>
      <c r="C137" s="382" t="s">
        <v>221</v>
      </c>
      <c r="D137" s="382">
        <v>16.0</v>
      </c>
      <c r="E137" s="382">
        <v>10.0</v>
      </c>
      <c r="F137" s="383"/>
      <c r="G137" s="385"/>
      <c r="H137" s="385"/>
      <c r="I137" s="385"/>
      <c r="J137" s="385"/>
      <c r="K137" s="385"/>
      <c r="L137" s="385"/>
      <c r="M137" s="385"/>
      <c r="N137" s="385"/>
      <c r="O137" s="385"/>
      <c r="P137" s="385"/>
      <c r="Q137" s="385"/>
      <c r="R137" s="385"/>
      <c r="S137" s="385"/>
      <c r="T137" s="385"/>
      <c r="U137" s="385"/>
      <c r="V137" s="385"/>
      <c r="W137" s="385"/>
      <c r="X137" s="385"/>
      <c r="Y137" s="385"/>
      <c r="Z137" s="385"/>
    </row>
    <row r="138" hidden="1">
      <c r="A138" s="382">
        <v>122.0</v>
      </c>
      <c r="B138" s="382" t="s">
        <v>58</v>
      </c>
      <c r="C138" s="382" t="s">
        <v>223</v>
      </c>
      <c r="D138" s="382">
        <v>16.0</v>
      </c>
      <c r="E138" s="382">
        <v>23.0</v>
      </c>
      <c r="F138" s="383"/>
      <c r="G138" s="385"/>
      <c r="H138" s="385"/>
      <c r="I138" s="385"/>
      <c r="J138" s="385"/>
      <c r="K138" s="385"/>
      <c r="L138" s="385"/>
      <c r="M138" s="385"/>
      <c r="N138" s="385"/>
      <c r="O138" s="385"/>
      <c r="P138" s="385"/>
      <c r="Q138" s="385"/>
      <c r="R138" s="385"/>
      <c r="S138" s="385"/>
      <c r="T138" s="385"/>
      <c r="U138" s="385"/>
      <c r="V138" s="385"/>
      <c r="W138" s="385"/>
      <c r="X138" s="385"/>
      <c r="Y138" s="385"/>
      <c r="Z138" s="385"/>
    </row>
    <row r="139" hidden="1">
      <c r="A139" s="382">
        <v>123.0</v>
      </c>
      <c r="B139" s="382" t="s">
        <v>58</v>
      </c>
      <c r="C139" s="382" t="s">
        <v>225</v>
      </c>
      <c r="D139" s="382">
        <v>16.0</v>
      </c>
      <c r="E139" s="382">
        <v>22.0</v>
      </c>
      <c r="F139" s="383"/>
      <c r="G139" s="385"/>
      <c r="H139" s="385"/>
      <c r="I139" s="385"/>
      <c r="J139" s="385"/>
      <c r="K139" s="385"/>
      <c r="L139" s="385"/>
      <c r="M139" s="385"/>
      <c r="N139" s="385"/>
      <c r="O139" s="385"/>
      <c r="P139" s="385"/>
      <c r="Q139" s="385"/>
      <c r="R139" s="385"/>
      <c r="S139" s="385"/>
      <c r="T139" s="385"/>
      <c r="U139" s="385"/>
      <c r="V139" s="385"/>
      <c r="W139" s="385"/>
      <c r="X139" s="385"/>
      <c r="Y139" s="385"/>
      <c r="Z139" s="385"/>
    </row>
    <row r="140" hidden="1">
      <c r="A140" s="382">
        <v>124.0</v>
      </c>
      <c r="B140" s="382" t="s">
        <v>58</v>
      </c>
      <c r="C140" s="382" t="s">
        <v>227</v>
      </c>
      <c r="D140" s="382">
        <v>16.0</v>
      </c>
      <c r="E140" s="382">
        <v>89.0</v>
      </c>
      <c r="F140" s="383"/>
      <c r="G140" s="385"/>
      <c r="H140" s="385"/>
      <c r="I140" s="385"/>
      <c r="J140" s="385"/>
      <c r="K140" s="385"/>
      <c r="L140" s="385"/>
      <c r="M140" s="385"/>
      <c r="N140" s="385"/>
      <c r="O140" s="385"/>
      <c r="P140" s="385"/>
      <c r="Q140" s="385"/>
      <c r="R140" s="385"/>
      <c r="S140" s="385"/>
      <c r="T140" s="385"/>
      <c r="U140" s="385"/>
      <c r="V140" s="385"/>
      <c r="W140" s="385"/>
      <c r="X140" s="385"/>
      <c r="Y140" s="385"/>
      <c r="Z140" s="385"/>
    </row>
    <row r="141">
      <c r="A141" s="382">
        <v>125.0</v>
      </c>
      <c r="B141" s="382" t="s">
        <v>58</v>
      </c>
      <c r="C141" s="382" t="s">
        <v>229</v>
      </c>
      <c r="D141" s="382">
        <v>16.0</v>
      </c>
      <c r="E141" s="382">
        <v>684.0</v>
      </c>
      <c r="F141" s="383"/>
      <c r="G141" s="385"/>
      <c r="H141" s="385"/>
      <c r="I141" s="385"/>
      <c r="J141" s="385"/>
      <c r="K141" s="385"/>
      <c r="L141" s="385"/>
      <c r="M141" s="385"/>
      <c r="N141" s="385"/>
      <c r="O141" s="385"/>
      <c r="P141" s="385"/>
      <c r="Q141" s="385"/>
      <c r="R141" s="385"/>
      <c r="S141" s="385"/>
      <c r="T141" s="385"/>
      <c r="U141" s="385"/>
      <c r="V141" s="385"/>
      <c r="W141" s="385"/>
      <c r="X141" s="385"/>
      <c r="Y141" s="385"/>
      <c r="Z141" s="385"/>
    </row>
    <row r="142" hidden="1">
      <c r="A142" s="382">
        <v>126.0</v>
      </c>
      <c r="B142" s="382" t="s">
        <v>58</v>
      </c>
      <c r="C142" s="382" t="s">
        <v>231</v>
      </c>
      <c r="D142" s="382">
        <v>16.0</v>
      </c>
      <c r="E142" s="382">
        <v>3737.0</v>
      </c>
      <c r="F142" s="383"/>
      <c r="G142" s="385"/>
      <c r="H142" s="385"/>
      <c r="I142" s="385"/>
      <c r="J142" s="385"/>
      <c r="K142" s="385"/>
      <c r="L142" s="385"/>
      <c r="M142" s="385"/>
      <c r="N142" s="385"/>
      <c r="O142" s="385"/>
      <c r="P142" s="385"/>
      <c r="Q142" s="385"/>
      <c r="R142" s="385"/>
      <c r="S142" s="385"/>
      <c r="T142" s="385"/>
      <c r="U142" s="385"/>
      <c r="V142" s="385"/>
      <c r="W142" s="385"/>
      <c r="X142" s="385"/>
      <c r="Y142" s="385"/>
      <c r="Z142" s="385"/>
    </row>
    <row r="143" hidden="1">
      <c r="A143" s="376">
        <v>127.0</v>
      </c>
      <c r="B143" s="376" t="s">
        <v>58</v>
      </c>
      <c r="C143" s="376" t="s">
        <v>233</v>
      </c>
      <c r="D143" s="376">
        <v>16.0</v>
      </c>
      <c r="E143" s="376">
        <v>26.0</v>
      </c>
      <c r="F143" s="381"/>
      <c r="G143" s="366"/>
      <c r="H143" s="366"/>
      <c r="I143" s="366"/>
      <c r="J143" s="366"/>
      <c r="K143" s="366"/>
      <c r="L143" s="366"/>
      <c r="M143" s="366"/>
      <c r="N143" s="366"/>
      <c r="O143" s="366"/>
      <c r="P143" s="366"/>
      <c r="Q143" s="366"/>
      <c r="R143" s="366"/>
      <c r="S143" s="366"/>
      <c r="T143" s="366"/>
      <c r="U143" s="366"/>
      <c r="V143" s="366"/>
      <c r="W143" s="366"/>
      <c r="X143" s="366"/>
      <c r="Y143" s="366"/>
      <c r="Z143" s="366"/>
    </row>
    <row r="144" hidden="1">
      <c r="A144" s="376">
        <v>128.0</v>
      </c>
      <c r="B144" s="376" t="s">
        <v>58</v>
      </c>
      <c r="C144" s="376" t="s">
        <v>235</v>
      </c>
      <c r="D144" s="376">
        <v>16.0</v>
      </c>
      <c r="E144" s="376">
        <v>318.0</v>
      </c>
      <c r="F144" s="381"/>
      <c r="G144" s="366"/>
      <c r="H144" s="366"/>
      <c r="I144" s="366"/>
      <c r="J144" s="366"/>
      <c r="K144" s="366"/>
      <c r="L144" s="366"/>
      <c r="M144" s="366"/>
      <c r="N144" s="366"/>
      <c r="O144" s="366"/>
      <c r="P144" s="366"/>
      <c r="Q144" s="366"/>
      <c r="R144" s="366"/>
      <c r="S144" s="366"/>
      <c r="T144" s="366"/>
      <c r="U144" s="366"/>
      <c r="V144" s="366"/>
      <c r="W144" s="366"/>
      <c r="X144" s="366"/>
      <c r="Y144" s="366"/>
      <c r="Z144" s="366"/>
    </row>
    <row r="145">
      <c r="A145" s="376">
        <v>129.0</v>
      </c>
      <c r="B145" s="376" t="s">
        <v>58</v>
      </c>
      <c r="C145" s="376" t="s">
        <v>237</v>
      </c>
      <c r="D145" s="376">
        <v>16.0</v>
      </c>
      <c r="E145" s="376">
        <v>790.0</v>
      </c>
      <c r="F145" s="381"/>
      <c r="G145" s="366"/>
      <c r="H145" s="366"/>
      <c r="I145" s="366"/>
      <c r="J145" s="366"/>
      <c r="K145" s="366"/>
      <c r="L145" s="366"/>
      <c r="M145" s="366"/>
      <c r="N145" s="366"/>
      <c r="O145" s="366"/>
      <c r="P145" s="366"/>
      <c r="Q145" s="366"/>
      <c r="R145" s="366"/>
      <c r="S145" s="366"/>
      <c r="T145" s="366"/>
      <c r="U145" s="366"/>
      <c r="V145" s="366"/>
      <c r="W145" s="366"/>
      <c r="X145" s="366"/>
      <c r="Y145" s="366"/>
      <c r="Z145" s="366"/>
    </row>
    <row r="146" hidden="1">
      <c r="A146" s="376">
        <v>130.0</v>
      </c>
      <c r="B146" s="376" t="s">
        <v>58</v>
      </c>
      <c r="C146" s="376" t="s">
        <v>239</v>
      </c>
      <c r="D146" s="376">
        <v>16.0</v>
      </c>
      <c r="E146" s="376">
        <v>3840.0</v>
      </c>
      <c r="F146" s="381"/>
      <c r="G146" s="366"/>
      <c r="H146" s="366"/>
      <c r="I146" s="366"/>
      <c r="J146" s="366"/>
      <c r="K146" s="366"/>
      <c r="L146" s="366"/>
      <c r="M146" s="366"/>
      <c r="N146" s="366"/>
      <c r="O146" s="366"/>
      <c r="P146" s="366"/>
      <c r="Q146" s="366"/>
      <c r="R146" s="366"/>
      <c r="S146" s="366"/>
      <c r="T146" s="366"/>
      <c r="U146" s="366"/>
      <c r="V146" s="366"/>
      <c r="W146" s="366"/>
      <c r="X146" s="366"/>
      <c r="Y146" s="366"/>
      <c r="Z146" s="366"/>
    </row>
    <row r="147" hidden="1">
      <c r="A147" s="382">
        <v>131.0</v>
      </c>
      <c r="B147" s="382" t="s">
        <v>54</v>
      </c>
      <c r="C147" s="382" t="s">
        <v>42</v>
      </c>
      <c r="D147" s="382">
        <v>1.0</v>
      </c>
      <c r="E147" s="382">
        <v>654.23</v>
      </c>
      <c r="F147" s="383"/>
      <c r="G147" s="384"/>
      <c r="H147" s="384"/>
      <c r="I147" s="384"/>
      <c r="J147" s="384"/>
      <c r="K147" s="384"/>
      <c r="L147" s="384"/>
      <c r="M147" s="384"/>
      <c r="N147" s="384"/>
      <c r="O147" s="384"/>
      <c r="P147" s="384"/>
      <c r="Q147" s="385"/>
      <c r="R147" s="385"/>
      <c r="S147" s="385"/>
      <c r="T147" s="385"/>
      <c r="U147" s="385"/>
      <c r="V147" s="385"/>
      <c r="W147" s="385"/>
      <c r="X147" s="385"/>
      <c r="Y147" s="385"/>
      <c r="Z147" s="385"/>
    </row>
    <row r="148" hidden="1">
      <c r="A148" s="382">
        <v>132.0</v>
      </c>
      <c r="B148" s="382" t="s">
        <v>54</v>
      </c>
      <c r="C148" s="382" t="s">
        <v>217</v>
      </c>
      <c r="D148" s="382">
        <v>1.0</v>
      </c>
      <c r="E148" s="382">
        <v>0.154</v>
      </c>
      <c r="F148" s="383"/>
      <c r="G148" s="384"/>
      <c r="H148" s="384"/>
      <c r="I148" s="384"/>
      <c r="J148" s="384"/>
      <c r="K148" s="384"/>
      <c r="L148" s="384"/>
      <c r="M148" s="384"/>
      <c r="N148" s="384"/>
      <c r="O148" s="384"/>
      <c r="P148" s="385"/>
      <c r="Q148" s="385"/>
      <c r="R148" s="385"/>
      <c r="S148" s="385"/>
      <c r="T148" s="385"/>
      <c r="U148" s="385"/>
      <c r="V148" s="385"/>
      <c r="W148" s="385"/>
      <c r="X148" s="385"/>
      <c r="Y148" s="385"/>
      <c r="Z148" s="385"/>
    </row>
    <row r="149" hidden="1">
      <c r="A149" s="382">
        <v>133.0</v>
      </c>
      <c r="B149" s="382" t="s">
        <v>54</v>
      </c>
      <c r="C149" s="382" t="s">
        <v>219</v>
      </c>
      <c r="D149" s="382">
        <v>1.0</v>
      </c>
      <c r="E149" s="382">
        <v>540.61</v>
      </c>
      <c r="F149" s="383"/>
      <c r="G149" s="384"/>
      <c r="H149" s="384"/>
      <c r="I149" s="384"/>
      <c r="J149" s="384"/>
      <c r="K149" s="384"/>
      <c r="L149" s="384"/>
      <c r="M149" s="384"/>
      <c r="N149" s="384"/>
      <c r="O149" s="384"/>
      <c r="P149" s="385"/>
      <c r="Q149" s="385"/>
      <c r="R149" s="385"/>
      <c r="S149" s="385"/>
      <c r="T149" s="385"/>
      <c r="U149" s="385"/>
      <c r="V149" s="385"/>
      <c r="W149" s="385"/>
      <c r="X149" s="385"/>
      <c r="Y149" s="385"/>
      <c r="Z149" s="385"/>
    </row>
    <row r="150" hidden="1">
      <c r="A150" s="382">
        <v>134.0</v>
      </c>
      <c r="B150" s="382" t="s">
        <v>54</v>
      </c>
      <c r="C150" s="382" t="s">
        <v>221</v>
      </c>
      <c r="D150" s="382">
        <v>1.0</v>
      </c>
      <c r="E150" s="382">
        <v>0.168</v>
      </c>
      <c r="F150" s="383"/>
      <c r="G150" s="384"/>
      <c r="H150" s="384"/>
      <c r="I150" s="384"/>
      <c r="J150" s="384"/>
      <c r="K150" s="384"/>
      <c r="L150" s="384"/>
      <c r="M150" s="384"/>
      <c r="N150" s="384"/>
      <c r="O150" s="384"/>
      <c r="P150" s="385"/>
      <c r="Q150" s="385"/>
      <c r="R150" s="385"/>
      <c r="S150" s="385"/>
      <c r="T150" s="385"/>
      <c r="U150" s="385"/>
      <c r="V150" s="385"/>
      <c r="W150" s="385"/>
      <c r="X150" s="385"/>
      <c r="Y150" s="385"/>
      <c r="Z150" s="385"/>
    </row>
    <row r="151" hidden="1">
      <c r="A151" s="382">
        <v>135.0</v>
      </c>
      <c r="B151" s="382" t="s">
        <v>54</v>
      </c>
      <c r="C151" s="382" t="s">
        <v>223</v>
      </c>
      <c r="D151" s="382">
        <v>1.0</v>
      </c>
      <c r="E151" s="382">
        <v>617.875</v>
      </c>
      <c r="F151" s="383"/>
      <c r="G151" s="384"/>
      <c r="H151" s="384"/>
      <c r="I151" s="384"/>
      <c r="J151" s="384"/>
      <c r="K151" s="384"/>
      <c r="L151" s="384"/>
      <c r="M151" s="384"/>
      <c r="N151" s="384"/>
      <c r="O151" s="384"/>
      <c r="P151" s="385"/>
      <c r="Q151" s="385"/>
      <c r="R151" s="385"/>
      <c r="S151" s="385"/>
      <c r="T151" s="385"/>
      <c r="U151" s="385"/>
      <c r="V151" s="385"/>
      <c r="W151" s="385"/>
      <c r="X151" s="385"/>
      <c r="Y151" s="385"/>
      <c r="Z151" s="385"/>
    </row>
    <row r="152" hidden="1">
      <c r="A152" s="382">
        <v>136.0</v>
      </c>
      <c r="B152" s="382" t="s">
        <v>54</v>
      </c>
      <c r="C152" s="382" t="s">
        <v>225</v>
      </c>
      <c r="D152" s="382">
        <v>1.0</v>
      </c>
      <c r="E152" s="382">
        <v>637.358</v>
      </c>
      <c r="F152" s="383"/>
      <c r="G152" s="385"/>
      <c r="H152" s="385"/>
      <c r="I152" s="385"/>
      <c r="J152" s="385"/>
      <c r="K152" s="385"/>
      <c r="L152" s="385"/>
      <c r="M152" s="385"/>
      <c r="N152" s="385"/>
      <c r="O152" s="385"/>
      <c r="P152" s="385"/>
      <c r="Q152" s="385"/>
      <c r="R152" s="385"/>
      <c r="S152" s="385"/>
      <c r="T152" s="385"/>
      <c r="U152" s="385"/>
      <c r="V152" s="385"/>
      <c r="W152" s="385"/>
      <c r="X152" s="385"/>
      <c r="Y152" s="385"/>
      <c r="Z152" s="385"/>
    </row>
    <row r="153" hidden="1">
      <c r="A153" s="382">
        <v>137.0</v>
      </c>
      <c r="B153" s="382" t="s">
        <v>54</v>
      </c>
      <c r="C153" s="382" t="s">
        <v>227</v>
      </c>
      <c r="D153" s="382">
        <v>1.0</v>
      </c>
      <c r="E153" s="382">
        <v>1.92</v>
      </c>
      <c r="F153" s="383"/>
      <c r="G153" s="385"/>
      <c r="H153" s="385"/>
      <c r="I153" s="385"/>
      <c r="J153" s="385"/>
      <c r="K153" s="385"/>
      <c r="L153" s="385"/>
      <c r="M153" s="385"/>
      <c r="N153" s="385"/>
      <c r="O153" s="385"/>
      <c r="P153" s="385"/>
      <c r="Q153" s="385"/>
      <c r="R153" s="385"/>
      <c r="S153" s="385"/>
      <c r="T153" s="385"/>
      <c r="U153" s="385"/>
      <c r="V153" s="385"/>
      <c r="W153" s="385"/>
      <c r="X153" s="385"/>
      <c r="Y153" s="385"/>
      <c r="Z153" s="385"/>
    </row>
    <row r="154">
      <c r="A154" s="382">
        <v>138.0</v>
      </c>
      <c r="B154" s="382" t="s">
        <v>54</v>
      </c>
      <c r="C154" s="382" t="s">
        <v>229</v>
      </c>
      <c r="D154" s="382">
        <v>1.0</v>
      </c>
      <c r="E154" s="382">
        <v>907.193</v>
      </c>
      <c r="F154" s="387"/>
      <c r="G154" s="385"/>
      <c r="H154" s="385"/>
      <c r="I154" s="385"/>
      <c r="J154" s="385"/>
      <c r="K154" s="385"/>
      <c r="L154" s="385"/>
      <c r="M154" s="385"/>
      <c r="N154" s="385"/>
      <c r="O154" s="385"/>
      <c r="P154" s="385"/>
      <c r="Q154" s="385"/>
      <c r="R154" s="385"/>
      <c r="S154" s="385"/>
      <c r="T154" s="385"/>
      <c r="U154" s="385"/>
      <c r="V154" s="385"/>
      <c r="W154" s="385"/>
      <c r="X154" s="385"/>
      <c r="Y154" s="385"/>
      <c r="Z154" s="385"/>
    </row>
    <row r="155" hidden="1">
      <c r="A155" s="382">
        <v>139.0</v>
      </c>
      <c r="B155" s="382" t="s">
        <v>54</v>
      </c>
      <c r="C155" s="382" t="s">
        <v>231</v>
      </c>
      <c r="D155" s="382">
        <v>1.0</v>
      </c>
      <c r="E155" s="382">
        <v>854.39</v>
      </c>
      <c r="F155" s="387"/>
      <c r="G155" s="385"/>
      <c r="H155" s="385"/>
      <c r="I155" s="385"/>
      <c r="J155" s="385"/>
      <c r="K155" s="385"/>
      <c r="L155" s="385"/>
      <c r="M155" s="385"/>
      <c r="N155" s="385"/>
      <c r="O155" s="385"/>
      <c r="P155" s="385"/>
      <c r="Q155" s="385"/>
      <c r="R155" s="385"/>
      <c r="S155" s="385"/>
      <c r="T155" s="385"/>
      <c r="U155" s="385"/>
      <c r="V155" s="385"/>
      <c r="W155" s="385"/>
      <c r="X155" s="385"/>
      <c r="Y155" s="385"/>
      <c r="Z155" s="385"/>
    </row>
    <row r="156" hidden="1">
      <c r="A156" s="376">
        <v>140.0</v>
      </c>
      <c r="B156" s="376" t="s">
        <v>54</v>
      </c>
      <c r="C156" s="376" t="s">
        <v>233</v>
      </c>
      <c r="D156" s="376">
        <v>1.0</v>
      </c>
      <c r="E156" s="376">
        <v>870.881</v>
      </c>
      <c r="F156" s="388">
        <v>613.325</v>
      </c>
      <c r="G156" s="366"/>
      <c r="H156" s="366"/>
      <c r="I156" s="366"/>
      <c r="J156" s="366"/>
      <c r="K156" s="366"/>
      <c r="L156" s="366"/>
      <c r="M156" s="366"/>
      <c r="N156" s="366"/>
      <c r="O156" s="366"/>
      <c r="P156" s="366"/>
      <c r="Q156" s="366"/>
      <c r="R156" s="366"/>
      <c r="S156" s="366"/>
      <c r="T156" s="366"/>
      <c r="U156" s="366"/>
      <c r="V156" s="366"/>
      <c r="W156" s="366"/>
      <c r="X156" s="366"/>
      <c r="Y156" s="366"/>
      <c r="Z156" s="366"/>
    </row>
    <row r="157" hidden="1">
      <c r="A157" s="376">
        <v>141.0</v>
      </c>
      <c r="B157" s="376" t="s">
        <v>54</v>
      </c>
      <c r="C157" s="376" t="s">
        <v>235</v>
      </c>
      <c r="D157" s="376">
        <v>1.0</v>
      </c>
      <c r="E157" s="376">
        <v>1558.057</v>
      </c>
      <c r="F157" s="388">
        <v>1147.664</v>
      </c>
      <c r="G157" s="366"/>
      <c r="H157" s="366"/>
      <c r="I157" s="366"/>
      <c r="J157" s="366"/>
      <c r="K157" s="366"/>
      <c r="L157" s="366"/>
      <c r="M157" s="366"/>
      <c r="N157" s="366"/>
      <c r="O157" s="366"/>
      <c r="P157" s="366"/>
      <c r="Q157" s="366"/>
      <c r="R157" s="366"/>
      <c r="S157" s="366"/>
      <c r="T157" s="366"/>
      <c r="U157" s="366"/>
      <c r="V157" s="366"/>
      <c r="W157" s="366"/>
      <c r="X157" s="366"/>
      <c r="Y157" s="366"/>
      <c r="Z157" s="366"/>
    </row>
    <row r="158">
      <c r="A158" s="376">
        <v>142.0</v>
      </c>
      <c r="B158" s="376" t="s">
        <v>54</v>
      </c>
      <c r="C158" s="376" t="s">
        <v>237</v>
      </c>
      <c r="D158" s="376">
        <v>1.0</v>
      </c>
      <c r="E158" s="376">
        <v>1615.468</v>
      </c>
      <c r="F158" s="388">
        <v>1228.484</v>
      </c>
      <c r="G158" s="366"/>
      <c r="H158" s="366"/>
      <c r="I158" s="366"/>
      <c r="J158" s="366"/>
      <c r="K158" s="366"/>
      <c r="L158" s="366"/>
      <c r="M158" s="366"/>
      <c r="N158" s="366"/>
      <c r="O158" s="366"/>
      <c r="P158" s="366"/>
      <c r="Q158" s="366"/>
      <c r="R158" s="366"/>
      <c r="S158" s="366"/>
      <c r="T158" s="366"/>
      <c r="U158" s="366"/>
      <c r="V158" s="366"/>
      <c r="W158" s="366"/>
      <c r="X158" s="366"/>
      <c r="Y158" s="366"/>
      <c r="Z158" s="366"/>
    </row>
    <row r="159" hidden="1">
      <c r="A159" s="376">
        <v>143.0</v>
      </c>
      <c r="B159" s="376" t="s">
        <v>54</v>
      </c>
      <c r="C159" s="376" t="s">
        <v>239</v>
      </c>
      <c r="D159" s="376">
        <v>1.0</v>
      </c>
      <c r="E159" s="376">
        <v>1146.162</v>
      </c>
      <c r="F159" s="388">
        <v>842.902</v>
      </c>
      <c r="G159" s="366"/>
      <c r="H159" s="366"/>
      <c r="I159" s="366"/>
      <c r="J159" s="366"/>
      <c r="K159" s="366"/>
      <c r="L159" s="366"/>
      <c r="M159" s="366"/>
      <c r="N159" s="366"/>
      <c r="O159" s="366"/>
      <c r="P159" s="366"/>
      <c r="Q159" s="366"/>
      <c r="R159" s="366"/>
      <c r="S159" s="366"/>
      <c r="T159" s="366"/>
      <c r="U159" s="366"/>
      <c r="V159" s="366"/>
      <c r="W159" s="366"/>
      <c r="X159" s="366"/>
      <c r="Y159" s="366"/>
      <c r="Z159" s="366"/>
    </row>
    <row r="160" hidden="1">
      <c r="A160" s="382">
        <v>144.0</v>
      </c>
      <c r="B160" s="382" t="s">
        <v>54</v>
      </c>
      <c r="C160" s="382" t="s">
        <v>42</v>
      </c>
      <c r="D160" s="382">
        <v>2.0</v>
      </c>
      <c r="E160" s="382">
        <v>1038.01</v>
      </c>
      <c r="F160" s="383"/>
      <c r="G160" s="385"/>
      <c r="H160" s="385"/>
      <c r="I160" s="385"/>
      <c r="J160" s="385"/>
      <c r="K160" s="385"/>
      <c r="L160" s="385"/>
      <c r="M160" s="385"/>
      <c r="N160" s="385"/>
      <c r="O160" s="385"/>
      <c r="P160" s="385"/>
      <c r="Q160" s="385"/>
      <c r="R160" s="385"/>
      <c r="S160" s="385"/>
      <c r="T160" s="385"/>
      <c r="U160" s="385"/>
      <c r="V160" s="385"/>
      <c r="W160" s="385"/>
      <c r="X160" s="385"/>
      <c r="Y160" s="385"/>
      <c r="Z160" s="385"/>
    </row>
    <row r="161" hidden="1">
      <c r="A161" s="382">
        <v>145.0</v>
      </c>
      <c r="B161" s="382" t="s">
        <v>54</v>
      </c>
      <c r="C161" s="382" t="s">
        <v>217</v>
      </c>
      <c r="D161" s="382">
        <v>2.0</v>
      </c>
      <c r="E161" s="382">
        <v>0.13</v>
      </c>
      <c r="F161" s="383"/>
      <c r="G161" s="385"/>
      <c r="H161" s="385"/>
      <c r="I161" s="385"/>
      <c r="J161" s="385"/>
      <c r="K161" s="385"/>
      <c r="L161" s="385"/>
      <c r="M161" s="385"/>
      <c r="N161" s="385"/>
      <c r="O161" s="385"/>
      <c r="P161" s="385"/>
      <c r="Q161" s="385"/>
      <c r="R161" s="385"/>
      <c r="S161" s="385"/>
      <c r="T161" s="385"/>
      <c r="U161" s="385"/>
      <c r="V161" s="385"/>
      <c r="W161" s="385"/>
      <c r="X161" s="385"/>
      <c r="Y161" s="385"/>
      <c r="Z161" s="385"/>
    </row>
    <row r="162" hidden="1">
      <c r="A162" s="382">
        <v>146.0</v>
      </c>
      <c r="B162" s="382" t="s">
        <v>54</v>
      </c>
      <c r="C162" s="382" t="s">
        <v>219</v>
      </c>
      <c r="D162" s="382">
        <v>2.0</v>
      </c>
      <c r="E162" s="382">
        <v>821.589</v>
      </c>
      <c r="F162" s="383"/>
      <c r="G162" s="385"/>
      <c r="H162" s="385"/>
      <c r="I162" s="385"/>
      <c r="J162" s="385"/>
      <c r="K162" s="385"/>
      <c r="L162" s="385"/>
      <c r="M162" s="385"/>
      <c r="N162" s="385"/>
      <c r="O162" s="385"/>
      <c r="P162" s="385"/>
      <c r="Q162" s="385"/>
      <c r="R162" s="385"/>
      <c r="S162" s="385"/>
      <c r="T162" s="385"/>
      <c r="U162" s="385"/>
      <c r="V162" s="385"/>
      <c r="W162" s="385"/>
      <c r="X162" s="385"/>
      <c r="Y162" s="385"/>
      <c r="Z162" s="385"/>
    </row>
    <row r="163" hidden="1">
      <c r="A163" s="382">
        <v>147.0</v>
      </c>
      <c r="B163" s="382" t="s">
        <v>54</v>
      </c>
      <c r="C163" s="382" t="s">
        <v>221</v>
      </c>
      <c r="D163" s="382">
        <v>2.0</v>
      </c>
      <c r="E163" s="382">
        <v>0.837</v>
      </c>
      <c r="F163" s="383"/>
      <c r="G163" s="385"/>
      <c r="H163" s="385"/>
      <c r="I163" s="385"/>
      <c r="J163" s="385"/>
      <c r="K163" s="385"/>
      <c r="L163" s="385"/>
      <c r="M163" s="385"/>
      <c r="N163" s="385"/>
      <c r="O163" s="385"/>
      <c r="P163" s="385"/>
      <c r="Q163" s="385"/>
      <c r="R163" s="385"/>
      <c r="S163" s="385"/>
      <c r="T163" s="385"/>
      <c r="U163" s="385"/>
      <c r="V163" s="385"/>
      <c r="W163" s="385"/>
      <c r="X163" s="385"/>
      <c r="Y163" s="385"/>
      <c r="Z163" s="385"/>
    </row>
    <row r="164" hidden="1">
      <c r="A164" s="382">
        <v>148.0</v>
      </c>
      <c r="B164" s="382" t="s">
        <v>54</v>
      </c>
      <c r="C164" s="382" t="s">
        <v>223</v>
      </c>
      <c r="D164" s="382">
        <v>2.0</v>
      </c>
      <c r="E164" s="382">
        <v>1025.575</v>
      </c>
      <c r="F164" s="383"/>
      <c r="G164" s="385"/>
      <c r="H164" s="385"/>
      <c r="I164" s="385"/>
      <c r="J164" s="385"/>
      <c r="K164" s="385"/>
      <c r="L164" s="385"/>
      <c r="M164" s="385"/>
      <c r="N164" s="385"/>
      <c r="O164" s="385"/>
      <c r="P164" s="385"/>
      <c r="Q164" s="385"/>
      <c r="R164" s="385"/>
      <c r="S164" s="385"/>
      <c r="T164" s="385"/>
      <c r="U164" s="385"/>
      <c r="V164" s="385"/>
      <c r="W164" s="385"/>
      <c r="X164" s="385"/>
      <c r="Y164" s="385"/>
      <c r="Z164" s="385"/>
    </row>
    <row r="165" hidden="1">
      <c r="A165" s="382">
        <v>149.0</v>
      </c>
      <c r="B165" s="382" t="s">
        <v>54</v>
      </c>
      <c r="C165" s="382" t="s">
        <v>225</v>
      </c>
      <c r="D165" s="382">
        <v>2.0</v>
      </c>
      <c r="E165" s="382">
        <v>1014.107</v>
      </c>
      <c r="F165" s="383"/>
      <c r="G165" s="385"/>
      <c r="H165" s="385"/>
      <c r="I165" s="385"/>
      <c r="J165" s="385"/>
      <c r="K165" s="385"/>
      <c r="L165" s="385"/>
      <c r="M165" s="385"/>
      <c r="N165" s="385"/>
      <c r="O165" s="385"/>
      <c r="P165" s="385"/>
      <c r="Q165" s="385"/>
      <c r="R165" s="385"/>
      <c r="S165" s="385"/>
      <c r="T165" s="385"/>
      <c r="U165" s="385"/>
      <c r="V165" s="385"/>
      <c r="W165" s="385"/>
      <c r="X165" s="385"/>
      <c r="Y165" s="385"/>
      <c r="Z165" s="385"/>
    </row>
    <row r="166" hidden="1">
      <c r="A166" s="382">
        <v>150.0</v>
      </c>
      <c r="B166" s="382" t="s">
        <v>54</v>
      </c>
      <c r="C166" s="382" t="s">
        <v>227</v>
      </c>
      <c r="D166" s="382">
        <v>2.0</v>
      </c>
      <c r="E166" s="382">
        <v>0.59</v>
      </c>
      <c r="F166" s="383"/>
      <c r="G166" s="385"/>
      <c r="H166" s="385"/>
      <c r="I166" s="385"/>
      <c r="J166" s="385"/>
      <c r="K166" s="385"/>
      <c r="L166" s="385"/>
      <c r="M166" s="385"/>
      <c r="N166" s="385"/>
      <c r="O166" s="385"/>
      <c r="P166" s="385"/>
      <c r="Q166" s="385"/>
      <c r="R166" s="385"/>
      <c r="S166" s="385"/>
      <c r="T166" s="385"/>
      <c r="U166" s="385"/>
      <c r="V166" s="385"/>
      <c r="W166" s="385"/>
      <c r="X166" s="385"/>
      <c r="Y166" s="385"/>
      <c r="Z166" s="385"/>
    </row>
    <row r="167">
      <c r="A167" s="382">
        <v>151.0</v>
      </c>
      <c r="B167" s="382" t="s">
        <v>54</v>
      </c>
      <c r="C167" s="382" t="s">
        <v>229</v>
      </c>
      <c r="D167" s="382">
        <v>2.0</v>
      </c>
      <c r="E167" s="382">
        <v>1632.784</v>
      </c>
      <c r="F167" s="387"/>
      <c r="G167" s="385"/>
      <c r="H167" s="385"/>
      <c r="I167" s="385"/>
      <c r="J167" s="385"/>
      <c r="K167" s="385"/>
      <c r="L167" s="385"/>
      <c r="M167" s="385"/>
      <c r="N167" s="385"/>
      <c r="O167" s="385"/>
      <c r="P167" s="385"/>
      <c r="Q167" s="385"/>
      <c r="R167" s="385"/>
      <c r="S167" s="385"/>
      <c r="T167" s="385"/>
      <c r="U167" s="385"/>
      <c r="V167" s="385"/>
      <c r="W167" s="385"/>
      <c r="X167" s="385"/>
      <c r="Y167" s="385"/>
      <c r="Z167" s="385"/>
    </row>
    <row r="168" hidden="1">
      <c r="A168" s="382">
        <v>152.0</v>
      </c>
      <c r="B168" s="382" t="s">
        <v>54</v>
      </c>
      <c r="C168" s="382" t="s">
        <v>231</v>
      </c>
      <c r="D168" s="382">
        <v>2.0</v>
      </c>
      <c r="E168" s="382">
        <v>1329.107</v>
      </c>
      <c r="F168" s="387"/>
      <c r="G168" s="385"/>
      <c r="H168" s="385"/>
      <c r="I168" s="385"/>
      <c r="J168" s="385"/>
      <c r="K168" s="385"/>
      <c r="L168" s="385"/>
      <c r="M168" s="385"/>
      <c r="N168" s="385"/>
      <c r="O168" s="385"/>
      <c r="P168" s="385"/>
      <c r="Q168" s="385"/>
      <c r="R168" s="385"/>
      <c r="S168" s="385"/>
      <c r="T168" s="385"/>
      <c r="U168" s="385"/>
      <c r="V168" s="385"/>
      <c r="W168" s="385"/>
      <c r="X168" s="385"/>
      <c r="Y168" s="385"/>
      <c r="Z168" s="385"/>
    </row>
    <row r="169" hidden="1">
      <c r="A169" s="376">
        <v>153.0</v>
      </c>
      <c r="B169" s="376" t="s">
        <v>54</v>
      </c>
      <c r="C169" s="376" t="s">
        <v>233</v>
      </c>
      <c r="D169" s="376">
        <v>2.0</v>
      </c>
      <c r="E169" s="376">
        <v>1760.038</v>
      </c>
      <c r="F169" s="388">
        <v>1043.236</v>
      </c>
      <c r="G169" s="366"/>
      <c r="H169" s="366"/>
      <c r="I169" s="366"/>
      <c r="J169" s="366"/>
      <c r="K169" s="366"/>
      <c r="L169" s="366"/>
      <c r="M169" s="366"/>
      <c r="N169" s="366"/>
      <c r="O169" s="366"/>
      <c r="P169" s="366"/>
      <c r="Q169" s="366"/>
      <c r="R169" s="366"/>
      <c r="S169" s="366"/>
      <c r="T169" s="366"/>
      <c r="U169" s="366"/>
      <c r="V169" s="366"/>
      <c r="W169" s="366"/>
      <c r="X169" s="366"/>
      <c r="Y169" s="366"/>
      <c r="Z169" s="366"/>
    </row>
    <row r="170" hidden="1">
      <c r="A170" s="376">
        <v>154.0</v>
      </c>
      <c r="B170" s="376" t="s">
        <v>54</v>
      </c>
      <c r="C170" s="376" t="s">
        <v>235</v>
      </c>
      <c r="D170" s="376">
        <v>2.0</v>
      </c>
      <c r="E170" s="376">
        <v>2999.896</v>
      </c>
      <c r="F170" s="388">
        <v>2535.311</v>
      </c>
      <c r="G170" s="366"/>
      <c r="H170" s="366"/>
      <c r="I170" s="366"/>
      <c r="J170" s="366"/>
      <c r="K170" s="366"/>
      <c r="L170" s="366"/>
      <c r="M170" s="366"/>
      <c r="N170" s="366"/>
      <c r="O170" s="366"/>
      <c r="P170" s="366"/>
      <c r="Q170" s="366"/>
      <c r="R170" s="366"/>
      <c r="S170" s="366"/>
      <c r="T170" s="366"/>
      <c r="U170" s="366"/>
      <c r="V170" s="366"/>
      <c r="W170" s="366"/>
      <c r="X170" s="366"/>
      <c r="Y170" s="366"/>
      <c r="Z170" s="366"/>
    </row>
    <row r="171">
      <c r="A171" s="376">
        <v>155.0</v>
      </c>
      <c r="B171" s="376" t="s">
        <v>54</v>
      </c>
      <c r="C171" s="376" t="s">
        <v>237</v>
      </c>
      <c r="D171" s="376">
        <v>2.0</v>
      </c>
      <c r="E171" s="376">
        <v>3276.524</v>
      </c>
      <c r="F171" s="388">
        <v>2110.319</v>
      </c>
      <c r="G171" s="366"/>
      <c r="H171" s="366"/>
      <c r="I171" s="366"/>
      <c r="J171" s="366"/>
      <c r="K171" s="366"/>
      <c r="L171" s="366"/>
      <c r="M171" s="366"/>
      <c r="N171" s="366"/>
      <c r="O171" s="366"/>
      <c r="P171" s="366"/>
      <c r="Q171" s="366"/>
      <c r="R171" s="366"/>
      <c r="S171" s="366"/>
      <c r="T171" s="366"/>
      <c r="U171" s="366"/>
      <c r="V171" s="366"/>
      <c r="W171" s="366"/>
      <c r="X171" s="366"/>
      <c r="Y171" s="366"/>
      <c r="Z171" s="366"/>
    </row>
    <row r="172" hidden="1">
      <c r="A172" s="376">
        <v>156.0</v>
      </c>
      <c r="B172" s="376" t="s">
        <v>54</v>
      </c>
      <c r="C172" s="376" t="s">
        <v>239</v>
      </c>
      <c r="D172" s="376">
        <v>2.0</v>
      </c>
      <c r="E172" s="376">
        <v>2103.516</v>
      </c>
      <c r="F172" s="388">
        <v>1350.364</v>
      </c>
      <c r="G172" s="366"/>
      <c r="H172" s="366"/>
      <c r="I172" s="366"/>
      <c r="J172" s="366"/>
      <c r="K172" s="366"/>
      <c r="L172" s="366"/>
      <c r="M172" s="366"/>
      <c r="N172" s="366"/>
      <c r="O172" s="366"/>
      <c r="P172" s="366"/>
      <c r="Q172" s="366"/>
      <c r="R172" s="366"/>
      <c r="S172" s="366"/>
      <c r="T172" s="366"/>
      <c r="U172" s="366"/>
      <c r="V172" s="366"/>
      <c r="W172" s="366"/>
      <c r="X172" s="366"/>
      <c r="Y172" s="366"/>
      <c r="Z172" s="366"/>
    </row>
    <row r="173" hidden="1">
      <c r="A173" s="382">
        <v>157.0</v>
      </c>
      <c r="B173" s="382" t="s">
        <v>54</v>
      </c>
      <c r="C173" s="382" t="s">
        <v>42</v>
      </c>
      <c r="D173" s="382">
        <v>4.0</v>
      </c>
      <c r="E173" s="382">
        <v>1717.73</v>
      </c>
      <c r="F173" s="383"/>
      <c r="G173" s="385"/>
      <c r="H173" s="385"/>
      <c r="I173" s="385"/>
      <c r="J173" s="385"/>
      <c r="K173" s="385"/>
      <c r="L173" s="385"/>
      <c r="M173" s="385"/>
      <c r="N173" s="385"/>
      <c r="O173" s="385"/>
      <c r="P173" s="385"/>
      <c r="Q173" s="385"/>
      <c r="R173" s="385"/>
      <c r="S173" s="385"/>
      <c r="T173" s="385"/>
      <c r="U173" s="385"/>
      <c r="V173" s="385"/>
      <c r="W173" s="385"/>
      <c r="X173" s="385"/>
      <c r="Y173" s="385"/>
      <c r="Z173" s="385"/>
    </row>
    <row r="174" hidden="1">
      <c r="A174" s="382">
        <v>158.0</v>
      </c>
      <c r="B174" s="382" t="s">
        <v>54</v>
      </c>
      <c r="C174" s="382" t="s">
        <v>217</v>
      </c>
      <c r="D174" s="382">
        <v>4.0</v>
      </c>
      <c r="E174" s="382">
        <v>0.13</v>
      </c>
      <c r="F174" s="383"/>
      <c r="G174" s="385"/>
      <c r="H174" s="385"/>
      <c r="I174" s="385"/>
      <c r="J174" s="385"/>
      <c r="K174" s="385"/>
      <c r="L174" s="385"/>
      <c r="M174" s="385"/>
      <c r="N174" s="385"/>
      <c r="O174" s="385"/>
      <c r="P174" s="385"/>
      <c r="Q174" s="385"/>
      <c r="R174" s="385"/>
      <c r="S174" s="385"/>
      <c r="T174" s="385"/>
      <c r="U174" s="385"/>
      <c r="V174" s="385"/>
      <c r="W174" s="385"/>
      <c r="X174" s="385"/>
      <c r="Y174" s="385"/>
      <c r="Z174" s="385"/>
    </row>
    <row r="175" hidden="1">
      <c r="A175" s="382">
        <v>159.0</v>
      </c>
      <c r="B175" s="382" t="s">
        <v>54</v>
      </c>
      <c r="C175" s="382" t="s">
        <v>219</v>
      </c>
      <c r="D175" s="382">
        <v>4.0</v>
      </c>
      <c r="E175" s="382">
        <v>1256.362</v>
      </c>
      <c r="F175" s="383"/>
      <c r="G175" s="385"/>
      <c r="H175" s="385"/>
      <c r="I175" s="385"/>
      <c r="J175" s="385"/>
      <c r="K175" s="385"/>
      <c r="L175" s="385"/>
      <c r="M175" s="385"/>
      <c r="N175" s="385"/>
      <c r="O175" s="385"/>
      <c r="P175" s="385"/>
      <c r="Q175" s="385"/>
      <c r="R175" s="385"/>
      <c r="S175" s="385"/>
      <c r="T175" s="385"/>
      <c r="U175" s="385"/>
      <c r="V175" s="385"/>
      <c r="W175" s="385"/>
      <c r="X175" s="385"/>
      <c r="Y175" s="385"/>
      <c r="Z175" s="385"/>
    </row>
    <row r="176" hidden="1">
      <c r="A176" s="382">
        <v>160.0</v>
      </c>
      <c r="B176" s="382" t="s">
        <v>54</v>
      </c>
      <c r="C176" s="382" t="s">
        <v>221</v>
      </c>
      <c r="D176" s="382">
        <v>4.0</v>
      </c>
      <c r="E176" s="382">
        <v>0.822</v>
      </c>
      <c r="F176" s="383"/>
      <c r="G176" s="385"/>
      <c r="H176" s="385"/>
      <c r="I176" s="385"/>
      <c r="J176" s="385"/>
      <c r="K176" s="385"/>
      <c r="L176" s="385"/>
      <c r="M176" s="385"/>
      <c r="N176" s="385"/>
      <c r="O176" s="385"/>
      <c r="P176" s="385"/>
      <c r="Q176" s="385"/>
      <c r="R176" s="385"/>
      <c r="S176" s="385"/>
      <c r="T176" s="385"/>
      <c r="U176" s="385"/>
      <c r="V176" s="385"/>
      <c r="W176" s="385"/>
      <c r="X176" s="385"/>
      <c r="Y176" s="385"/>
      <c r="Z176" s="385"/>
    </row>
    <row r="177" hidden="1">
      <c r="A177" s="382">
        <v>161.0</v>
      </c>
      <c r="B177" s="382" t="s">
        <v>54</v>
      </c>
      <c r="C177" s="382" t="s">
        <v>223</v>
      </c>
      <c r="D177" s="382">
        <v>4.0</v>
      </c>
      <c r="E177" s="382">
        <v>1616.434</v>
      </c>
      <c r="F177" s="383"/>
      <c r="G177" s="385"/>
      <c r="H177" s="385"/>
      <c r="I177" s="385"/>
      <c r="J177" s="385"/>
      <c r="K177" s="385"/>
      <c r="L177" s="385"/>
      <c r="M177" s="385"/>
      <c r="N177" s="385"/>
      <c r="O177" s="385"/>
      <c r="P177" s="385"/>
      <c r="Q177" s="385"/>
      <c r="R177" s="385"/>
      <c r="S177" s="385"/>
      <c r="T177" s="385"/>
      <c r="U177" s="385"/>
      <c r="V177" s="385"/>
      <c r="W177" s="385"/>
      <c r="X177" s="385"/>
      <c r="Y177" s="385"/>
      <c r="Z177" s="385"/>
    </row>
    <row r="178" hidden="1">
      <c r="A178" s="382">
        <v>162.0</v>
      </c>
      <c r="B178" s="382" t="s">
        <v>54</v>
      </c>
      <c r="C178" s="382" t="s">
        <v>225</v>
      </c>
      <c r="D178" s="382">
        <v>4.0</v>
      </c>
      <c r="E178" s="382">
        <v>1597.784</v>
      </c>
      <c r="F178" s="383"/>
      <c r="G178" s="385"/>
      <c r="H178" s="385"/>
      <c r="I178" s="385"/>
      <c r="J178" s="385"/>
      <c r="K178" s="385"/>
      <c r="L178" s="385"/>
      <c r="M178" s="385"/>
      <c r="N178" s="385"/>
      <c r="O178" s="385"/>
      <c r="P178" s="385"/>
      <c r="Q178" s="385"/>
      <c r="R178" s="385"/>
      <c r="S178" s="385"/>
      <c r="T178" s="385"/>
      <c r="U178" s="385"/>
      <c r="V178" s="385"/>
      <c r="W178" s="385"/>
      <c r="X178" s="385"/>
      <c r="Y178" s="385"/>
      <c r="Z178" s="385"/>
    </row>
    <row r="179" hidden="1">
      <c r="A179" s="382">
        <v>163.0</v>
      </c>
      <c r="B179" s="382" t="s">
        <v>54</v>
      </c>
      <c r="C179" s="382" t="s">
        <v>227</v>
      </c>
      <c r="D179" s="382">
        <v>4.0</v>
      </c>
      <c r="E179" s="382">
        <v>1.172</v>
      </c>
      <c r="F179" s="383"/>
      <c r="G179" s="385"/>
      <c r="H179" s="385"/>
      <c r="I179" s="385"/>
      <c r="J179" s="385"/>
      <c r="K179" s="385"/>
      <c r="L179" s="385"/>
      <c r="M179" s="385"/>
      <c r="N179" s="385"/>
      <c r="O179" s="385"/>
      <c r="P179" s="385"/>
      <c r="Q179" s="385"/>
      <c r="R179" s="385"/>
      <c r="S179" s="385"/>
      <c r="T179" s="385"/>
      <c r="U179" s="385"/>
      <c r="V179" s="385"/>
      <c r="W179" s="385"/>
      <c r="X179" s="385"/>
      <c r="Y179" s="385"/>
      <c r="Z179" s="385"/>
    </row>
    <row r="180">
      <c r="A180" s="382">
        <v>164.0</v>
      </c>
      <c r="B180" s="382" t="s">
        <v>54</v>
      </c>
      <c r="C180" s="382" t="s">
        <v>229</v>
      </c>
      <c r="D180" s="382">
        <v>4.0</v>
      </c>
      <c r="E180" s="382">
        <v>3659.222</v>
      </c>
      <c r="F180" s="387"/>
      <c r="G180" s="385"/>
      <c r="H180" s="385"/>
      <c r="I180" s="385"/>
      <c r="J180" s="385"/>
      <c r="K180" s="385"/>
      <c r="L180" s="385"/>
      <c r="M180" s="385"/>
      <c r="N180" s="385"/>
      <c r="O180" s="385"/>
      <c r="P180" s="385"/>
      <c r="Q180" s="385"/>
      <c r="R180" s="385"/>
      <c r="S180" s="385"/>
      <c r="T180" s="385"/>
      <c r="U180" s="385"/>
      <c r="V180" s="385"/>
      <c r="W180" s="385"/>
      <c r="X180" s="385"/>
      <c r="Y180" s="385"/>
      <c r="Z180" s="385"/>
    </row>
    <row r="181" hidden="1">
      <c r="A181" s="382">
        <v>165.0</v>
      </c>
      <c r="B181" s="382" t="s">
        <v>54</v>
      </c>
      <c r="C181" s="382" t="s">
        <v>231</v>
      </c>
      <c r="D181" s="382">
        <v>4.0</v>
      </c>
      <c r="E181" s="382">
        <v>2061.568</v>
      </c>
      <c r="F181" s="387"/>
      <c r="G181" s="385"/>
      <c r="H181" s="385"/>
      <c r="I181" s="385"/>
      <c r="J181" s="385"/>
      <c r="K181" s="385"/>
      <c r="L181" s="385"/>
      <c r="M181" s="385"/>
      <c r="N181" s="385"/>
      <c r="O181" s="385"/>
      <c r="P181" s="385"/>
      <c r="Q181" s="385"/>
      <c r="R181" s="385"/>
      <c r="S181" s="385"/>
      <c r="T181" s="385"/>
      <c r="U181" s="385"/>
      <c r="V181" s="385"/>
      <c r="W181" s="385"/>
      <c r="X181" s="385"/>
      <c r="Y181" s="385"/>
      <c r="Z181" s="385"/>
    </row>
    <row r="182" hidden="1">
      <c r="A182" s="376">
        <v>166.0</v>
      </c>
      <c r="B182" s="376" t="s">
        <v>54</v>
      </c>
      <c r="C182" s="376" t="s">
        <v>233</v>
      </c>
      <c r="D182" s="376">
        <v>4.0</v>
      </c>
      <c r="E182" s="376">
        <v>3438.115</v>
      </c>
      <c r="F182" s="388">
        <v>1656.314</v>
      </c>
      <c r="G182" s="366"/>
      <c r="H182" s="366"/>
      <c r="I182" s="366"/>
      <c r="J182" s="366"/>
      <c r="K182" s="366"/>
      <c r="L182" s="366"/>
      <c r="M182" s="366"/>
      <c r="N182" s="366"/>
      <c r="O182" s="366"/>
      <c r="P182" s="366"/>
      <c r="Q182" s="366"/>
      <c r="R182" s="366"/>
      <c r="S182" s="366"/>
      <c r="T182" s="366"/>
      <c r="U182" s="366"/>
      <c r="V182" s="366"/>
      <c r="W182" s="366"/>
      <c r="X182" s="366"/>
      <c r="Y182" s="366"/>
      <c r="Z182" s="366"/>
    </row>
    <row r="183" hidden="1">
      <c r="A183" s="376">
        <v>167.0</v>
      </c>
      <c r="B183" s="376" t="s">
        <v>54</v>
      </c>
      <c r="C183" s="376" t="s">
        <v>235</v>
      </c>
      <c r="D183" s="376">
        <v>4.0</v>
      </c>
      <c r="E183" s="376">
        <v>5307.741</v>
      </c>
      <c r="F183" s="388">
        <v>2921.067</v>
      </c>
      <c r="G183" s="366"/>
      <c r="H183" s="366"/>
      <c r="I183" s="366"/>
      <c r="J183" s="366"/>
      <c r="K183" s="366"/>
      <c r="L183" s="366"/>
      <c r="M183" s="366"/>
      <c r="N183" s="366"/>
      <c r="O183" s="366"/>
      <c r="P183" s="366"/>
      <c r="Q183" s="366"/>
      <c r="R183" s="366"/>
      <c r="S183" s="366"/>
      <c r="T183" s="366"/>
      <c r="U183" s="366"/>
      <c r="V183" s="366"/>
      <c r="W183" s="366"/>
      <c r="X183" s="366"/>
      <c r="Y183" s="366"/>
      <c r="Z183" s="366"/>
    </row>
    <row r="184">
      <c r="A184" s="376">
        <v>168.0</v>
      </c>
      <c r="B184" s="376" t="s">
        <v>54</v>
      </c>
      <c r="C184" s="376" t="s">
        <v>237</v>
      </c>
      <c r="D184" s="376">
        <v>4.0</v>
      </c>
      <c r="E184" s="376">
        <v>5624.577</v>
      </c>
      <c r="F184" s="388">
        <v>3036.374</v>
      </c>
      <c r="G184" s="366"/>
      <c r="H184" s="366"/>
      <c r="I184" s="366"/>
      <c r="J184" s="366"/>
      <c r="K184" s="366"/>
      <c r="L184" s="366"/>
      <c r="M184" s="366"/>
      <c r="N184" s="366"/>
      <c r="O184" s="366"/>
      <c r="P184" s="366"/>
      <c r="Q184" s="366"/>
      <c r="R184" s="366"/>
      <c r="S184" s="366"/>
      <c r="T184" s="366"/>
      <c r="U184" s="366"/>
      <c r="V184" s="366"/>
      <c r="W184" s="366"/>
      <c r="X184" s="366"/>
      <c r="Y184" s="366"/>
      <c r="Z184" s="366"/>
    </row>
    <row r="185" hidden="1">
      <c r="A185" s="376">
        <v>169.0</v>
      </c>
      <c r="B185" s="376" t="s">
        <v>54</v>
      </c>
      <c r="C185" s="376" t="s">
        <v>239</v>
      </c>
      <c r="D185" s="376">
        <v>4.0</v>
      </c>
      <c r="E185" s="376">
        <v>4166.511</v>
      </c>
      <c r="F185" s="388">
        <v>2226.451</v>
      </c>
      <c r="G185" s="366"/>
      <c r="H185" s="366"/>
      <c r="I185" s="366"/>
      <c r="J185" s="366"/>
      <c r="K185" s="366"/>
      <c r="L185" s="366"/>
      <c r="M185" s="366"/>
      <c r="N185" s="366"/>
      <c r="O185" s="366"/>
      <c r="P185" s="366"/>
      <c r="Q185" s="366"/>
      <c r="R185" s="366"/>
      <c r="S185" s="366"/>
      <c r="T185" s="366"/>
      <c r="U185" s="366"/>
      <c r="V185" s="366"/>
      <c r="W185" s="366"/>
      <c r="X185" s="366"/>
      <c r="Y185" s="366"/>
      <c r="Z185" s="366"/>
    </row>
    <row r="186" hidden="1">
      <c r="A186" s="382">
        <v>170.0</v>
      </c>
      <c r="B186" s="382" t="s">
        <v>54</v>
      </c>
      <c r="C186" s="382" t="s">
        <v>42</v>
      </c>
      <c r="D186" s="382">
        <v>8.0</v>
      </c>
      <c r="E186" s="382">
        <v>3164.2</v>
      </c>
      <c r="F186" s="383"/>
      <c r="G186" s="385"/>
      <c r="H186" s="385"/>
      <c r="I186" s="385"/>
      <c r="J186" s="385"/>
      <c r="K186" s="385"/>
      <c r="L186" s="385"/>
      <c r="M186" s="385"/>
      <c r="N186" s="385"/>
      <c r="O186" s="385"/>
      <c r="P186" s="385"/>
      <c r="Q186" s="385"/>
      <c r="R186" s="385"/>
      <c r="S186" s="385"/>
      <c r="T186" s="385"/>
      <c r="U186" s="385"/>
      <c r="V186" s="385"/>
      <c r="W186" s="385"/>
      <c r="X186" s="385"/>
      <c r="Y186" s="385"/>
      <c r="Z186" s="385"/>
    </row>
    <row r="187" hidden="1">
      <c r="A187" s="382">
        <v>171.0</v>
      </c>
      <c r="B187" s="382" t="s">
        <v>54</v>
      </c>
      <c r="C187" s="382" t="s">
        <v>217</v>
      </c>
      <c r="D187" s="382">
        <v>8.0</v>
      </c>
      <c r="E187" s="382">
        <v>0.689</v>
      </c>
      <c r="F187" s="383"/>
      <c r="G187" s="385"/>
      <c r="H187" s="385"/>
      <c r="I187" s="385"/>
      <c r="J187" s="385"/>
      <c r="K187" s="385"/>
      <c r="L187" s="385"/>
      <c r="M187" s="385"/>
      <c r="N187" s="385"/>
      <c r="O187" s="385"/>
      <c r="P187" s="385"/>
      <c r="Q187" s="385"/>
      <c r="R187" s="385"/>
      <c r="S187" s="385"/>
      <c r="T187" s="385"/>
      <c r="U187" s="385"/>
      <c r="V187" s="385"/>
      <c r="W187" s="385"/>
      <c r="X187" s="385"/>
      <c r="Y187" s="385"/>
      <c r="Z187" s="385"/>
    </row>
    <row r="188" hidden="1">
      <c r="A188" s="382">
        <v>172.0</v>
      </c>
      <c r="B188" s="382" t="s">
        <v>54</v>
      </c>
      <c r="C188" s="382" t="s">
        <v>219</v>
      </c>
      <c r="D188" s="382">
        <v>8.0</v>
      </c>
      <c r="E188" s="382">
        <v>2523.087</v>
      </c>
      <c r="F188" s="383"/>
      <c r="G188" s="385"/>
      <c r="H188" s="385"/>
      <c r="I188" s="385"/>
      <c r="J188" s="385"/>
      <c r="K188" s="385"/>
      <c r="L188" s="385"/>
      <c r="M188" s="385"/>
      <c r="N188" s="385"/>
      <c r="O188" s="385"/>
      <c r="P188" s="385"/>
      <c r="Q188" s="385"/>
      <c r="R188" s="385"/>
      <c r="S188" s="385"/>
      <c r="T188" s="385"/>
      <c r="U188" s="385"/>
      <c r="V188" s="385"/>
      <c r="W188" s="385"/>
      <c r="X188" s="385"/>
      <c r="Y188" s="385"/>
      <c r="Z188" s="385"/>
    </row>
    <row r="189" hidden="1">
      <c r="A189" s="382">
        <v>173.0</v>
      </c>
      <c r="B189" s="382" t="s">
        <v>54</v>
      </c>
      <c r="C189" s="382" t="s">
        <v>221</v>
      </c>
      <c r="D189" s="382">
        <v>8.0</v>
      </c>
      <c r="E189" s="382">
        <v>0.491</v>
      </c>
      <c r="F189" s="383"/>
      <c r="G189" s="385"/>
      <c r="H189" s="385"/>
      <c r="I189" s="385"/>
      <c r="J189" s="385"/>
      <c r="K189" s="385"/>
      <c r="L189" s="385"/>
      <c r="M189" s="385"/>
      <c r="N189" s="385"/>
      <c r="O189" s="385"/>
      <c r="P189" s="385"/>
      <c r="Q189" s="385"/>
      <c r="R189" s="385"/>
      <c r="S189" s="385"/>
      <c r="T189" s="385"/>
      <c r="U189" s="385"/>
      <c r="V189" s="385"/>
      <c r="W189" s="385"/>
      <c r="X189" s="385"/>
      <c r="Y189" s="385"/>
      <c r="Z189" s="385"/>
    </row>
    <row r="190" hidden="1">
      <c r="A190" s="382">
        <v>174.0</v>
      </c>
      <c r="B190" s="382" t="s">
        <v>54</v>
      </c>
      <c r="C190" s="382" t="s">
        <v>223</v>
      </c>
      <c r="D190" s="382">
        <v>8.0</v>
      </c>
      <c r="E190" s="382">
        <v>3378.398</v>
      </c>
      <c r="F190" s="383"/>
      <c r="G190" s="385"/>
      <c r="H190" s="385"/>
      <c r="I190" s="385"/>
      <c r="J190" s="385"/>
      <c r="K190" s="385"/>
      <c r="L190" s="385"/>
      <c r="M190" s="385"/>
      <c r="N190" s="385"/>
      <c r="O190" s="385"/>
      <c r="P190" s="385"/>
      <c r="Q190" s="385"/>
      <c r="R190" s="385"/>
      <c r="S190" s="385"/>
      <c r="T190" s="385"/>
      <c r="U190" s="385"/>
      <c r="V190" s="385"/>
      <c r="W190" s="385"/>
      <c r="X190" s="385"/>
      <c r="Y190" s="385"/>
      <c r="Z190" s="385"/>
    </row>
    <row r="191" hidden="1">
      <c r="A191" s="382">
        <v>175.0</v>
      </c>
      <c r="B191" s="382" t="s">
        <v>54</v>
      </c>
      <c r="C191" s="382" t="s">
        <v>225</v>
      </c>
      <c r="D191" s="382">
        <v>8.0</v>
      </c>
      <c r="E191" s="382">
        <v>3253.112</v>
      </c>
      <c r="F191" s="383"/>
      <c r="G191" s="385"/>
      <c r="H191" s="385"/>
      <c r="I191" s="385"/>
      <c r="J191" s="385"/>
      <c r="K191" s="385"/>
      <c r="L191" s="385"/>
      <c r="M191" s="385"/>
      <c r="N191" s="385"/>
      <c r="O191" s="385"/>
      <c r="P191" s="385"/>
      <c r="Q191" s="385"/>
      <c r="R191" s="385"/>
      <c r="S191" s="385"/>
      <c r="T191" s="385"/>
      <c r="U191" s="385"/>
      <c r="V191" s="385"/>
      <c r="W191" s="385"/>
      <c r="X191" s="385"/>
      <c r="Y191" s="385"/>
      <c r="Z191" s="385"/>
    </row>
    <row r="192" hidden="1">
      <c r="A192" s="382">
        <v>176.0</v>
      </c>
      <c r="B192" s="382" t="s">
        <v>54</v>
      </c>
      <c r="C192" s="382" t="s">
        <v>227</v>
      </c>
      <c r="D192" s="382">
        <v>8.0</v>
      </c>
      <c r="E192" s="382">
        <v>20.817</v>
      </c>
      <c r="F192" s="383"/>
      <c r="G192" s="385"/>
      <c r="H192" s="385"/>
      <c r="I192" s="385"/>
      <c r="J192" s="385"/>
      <c r="K192" s="385"/>
      <c r="L192" s="385"/>
      <c r="M192" s="385"/>
      <c r="N192" s="385"/>
      <c r="O192" s="385"/>
      <c r="P192" s="385"/>
      <c r="Q192" s="385"/>
      <c r="R192" s="385"/>
      <c r="S192" s="385"/>
      <c r="T192" s="385"/>
      <c r="U192" s="385"/>
      <c r="V192" s="385"/>
      <c r="W192" s="385"/>
      <c r="X192" s="385"/>
      <c r="Y192" s="385"/>
      <c r="Z192" s="385"/>
    </row>
    <row r="193">
      <c r="A193" s="382">
        <v>177.0</v>
      </c>
      <c r="B193" s="382" t="s">
        <v>54</v>
      </c>
      <c r="C193" s="382" t="s">
        <v>229</v>
      </c>
      <c r="D193" s="382">
        <v>8.0</v>
      </c>
      <c r="E193" s="382">
        <v>4031.076</v>
      </c>
      <c r="F193" s="387"/>
      <c r="G193" s="385"/>
      <c r="H193" s="385"/>
      <c r="I193" s="385"/>
      <c r="J193" s="385"/>
      <c r="K193" s="385"/>
      <c r="L193" s="385"/>
      <c r="M193" s="385"/>
      <c r="N193" s="385"/>
      <c r="O193" s="385"/>
      <c r="P193" s="385"/>
      <c r="Q193" s="385"/>
      <c r="R193" s="385"/>
      <c r="S193" s="385"/>
      <c r="T193" s="385"/>
      <c r="U193" s="385"/>
      <c r="V193" s="385"/>
      <c r="W193" s="385"/>
      <c r="X193" s="385"/>
      <c r="Y193" s="385"/>
      <c r="Z193" s="385"/>
    </row>
    <row r="194" hidden="1">
      <c r="A194" s="382">
        <v>178.0</v>
      </c>
      <c r="B194" s="382" t="s">
        <v>54</v>
      </c>
      <c r="C194" s="382" t="s">
        <v>231</v>
      </c>
      <c r="D194" s="382">
        <v>8.0</v>
      </c>
      <c r="E194" s="382">
        <v>3937.777</v>
      </c>
      <c r="F194" s="387"/>
      <c r="G194" s="385"/>
      <c r="H194" s="385"/>
      <c r="I194" s="385"/>
      <c r="J194" s="385"/>
      <c r="K194" s="385"/>
      <c r="L194" s="385"/>
      <c r="M194" s="385"/>
      <c r="N194" s="385"/>
      <c r="O194" s="385"/>
      <c r="P194" s="385"/>
      <c r="Q194" s="385"/>
      <c r="R194" s="385"/>
      <c r="S194" s="385"/>
      <c r="T194" s="385"/>
      <c r="U194" s="385"/>
      <c r="V194" s="385"/>
      <c r="W194" s="385"/>
      <c r="X194" s="385"/>
      <c r="Y194" s="385"/>
      <c r="Z194" s="385"/>
    </row>
    <row r="195" hidden="1">
      <c r="A195" s="376">
        <v>179.0</v>
      </c>
      <c r="B195" s="376" t="s">
        <v>54</v>
      </c>
      <c r="C195" s="376" t="s">
        <v>233</v>
      </c>
      <c r="D195" s="376">
        <v>8.0</v>
      </c>
      <c r="E195" s="376">
        <v>6960.873</v>
      </c>
      <c r="F195" s="388">
        <v>3227.551</v>
      </c>
      <c r="G195" s="366"/>
      <c r="H195" s="366"/>
      <c r="I195" s="366"/>
      <c r="J195" s="366"/>
      <c r="K195" s="366"/>
      <c r="L195" s="366"/>
      <c r="M195" s="366"/>
      <c r="N195" s="366"/>
      <c r="O195" s="366"/>
      <c r="P195" s="366"/>
      <c r="Q195" s="366"/>
      <c r="R195" s="366"/>
      <c r="S195" s="366"/>
      <c r="T195" s="366"/>
      <c r="U195" s="366"/>
      <c r="V195" s="366"/>
      <c r="W195" s="366"/>
      <c r="X195" s="366"/>
      <c r="Y195" s="366"/>
      <c r="Z195" s="366"/>
    </row>
    <row r="196" hidden="1">
      <c r="A196" s="376">
        <v>180.0</v>
      </c>
      <c r="B196" s="376" t="s">
        <v>54</v>
      </c>
      <c r="C196" s="376" t="s">
        <v>235</v>
      </c>
      <c r="D196" s="376">
        <v>8.0</v>
      </c>
      <c r="E196" s="376">
        <v>8148.785</v>
      </c>
      <c r="F196" s="388">
        <v>4066.7</v>
      </c>
      <c r="G196" s="366"/>
      <c r="H196" s="366"/>
      <c r="I196" s="366"/>
      <c r="J196" s="366"/>
      <c r="K196" s="366"/>
      <c r="L196" s="366"/>
      <c r="M196" s="366"/>
      <c r="N196" s="366"/>
      <c r="O196" s="366"/>
      <c r="P196" s="366"/>
      <c r="Q196" s="366"/>
      <c r="R196" s="366"/>
      <c r="S196" s="366"/>
      <c r="T196" s="366"/>
      <c r="U196" s="366"/>
      <c r="V196" s="366"/>
      <c r="W196" s="366"/>
      <c r="X196" s="366"/>
      <c r="Y196" s="366"/>
      <c r="Z196" s="366"/>
    </row>
    <row r="197">
      <c r="A197" s="376">
        <v>181.0</v>
      </c>
      <c r="B197" s="376" t="s">
        <v>54</v>
      </c>
      <c r="C197" s="376" t="s">
        <v>237</v>
      </c>
      <c r="D197" s="376">
        <v>8.0</v>
      </c>
      <c r="E197" s="376">
        <v>8295.825</v>
      </c>
      <c r="F197" s="388">
        <v>4314.272</v>
      </c>
      <c r="G197" s="366"/>
      <c r="H197" s="366"/>
      <c r="I197" s="366"/>
      <c r="J197" s="366"/>
      <c r="K197" s="366"/>
      <c r="L197" s="366"/>
      <c r="M197" s="366"/>
      <c r="N197" s="366"/>
      <c r="O197" s="366"/>
      <c r="P197" s="366"/>
      <c r="Q197" s="366"/>
      <c r="R197" s="366"/>
      <c r="S197" s="366"/>
      <c r="T197" s="366"/>
      <c r="U197" s="366"/>
      <c r="V197" s="366"/>
      <c r="W197" s="366"/>
      <c r="X197" s="366"/>
      <c r="Y197" s="366"/>
      <c r="Z197" s="366"/>
    </row>
    <row r="198" hidden="1">
      <c r="A198" s="376">
        <v>182.0</v>
      </c>
      <c r="B198" s="376" t="s">
        <v>54</v>
      </c>
      <c r="C198" s="376" t="s">
        <v>239</v>
      </c>
      <c r="D198" s="376">
        <v>8.0</v>
      </c>
      <c r="E198" s="376">
        <v>7913.942</v>
      </c>
      <c r="F198" s="388">
        <v>3742.596</v>
      </c>
      <c r="G198" s="366"/>
      <c r="H198" s="366"/>
      <c r="I198" s="366"/>
      <c r="J198" s="366"/>
      <c r="K198" s="366"/>
      <c r="L198" s="366"/>
      <c r="M198" s="366"/>
      <c r="N198" s="366"/>
      <c r="O198" s="366"/>
      <c r="P198" s="366"/>
      <c r="Q198" s="366"/>
      <c r="R198" s="366"/>
      <c r="S198" s="366"/>
      <c r="T198" s="366"/>
      <c r="U198" s="366"/>
      <c r="V198" s="366"/>
      <c r="W198" s="366"/>
      <c r="X198" s="366"/>
      <c r="Y198" s="366"/>
      <c r="Z198" s="366"/>
    </row>
    <row r="199" hidden="1">
      <c r="A199" s="376">
        <v>180.0</v>
      </c>
      <c r="B199" s="376" t="s">
        <v>54</v>
      </c>
      <c r="C199" s="376" t="s">
        <v>233</v>
      </c>
      <c r="D199" s="376">
        <v>16.0</v>
      </c>
      <c r="E199" s="376">
        <v>18411.85</v>
      </c>
      <c r="F199" s="388">
        <v>6063.479</v>
      </c>
      <c r="G199" s="366"/>
      <c r="H199" s="366"/>
      <c r="I199" s="366"/>
      <c r="J199" s="366"/>
      <c r="K199" s="366"/>
      <c r="L199" s="366"/>
      <c r="M199" s="366"/>
      <c r="N199" s="366"/>
      <c r="O199" s="366"/>
      <c r="P199" s="366"/>
      <c r="Q199" s="366"/>
      <c r="R199" s="366"/>
      <c r="S199" s="366"/>
      <c r="T199" s="366"/>
      <c r="U199" s="366"/>
      <c r="V199" s="366"/>
      <c r="W199" s="366"/>
      <c r="X199" s="366"/>
      <c r="Y199" s="366"/>
      <c r="Z199" s="366"/>
    </row>
    <row r="200" hidden="1">
      <c r="A200" s="376">
        <v>180.0</v>
      </c>
      <c r="B200" s="376" t="s">
        <v>54</v>
      </c>
      <c r="C200" s="376" t="s">
        <v>235</v>
      </c>
      <c r="D200" s="376">
        <v>16.0</v>
      </c>
      <c r="E200" s="376">
        <v>19385.224</v>
      </c>
      <c r="F200" s="388">
        <v>11368.595</v>
      </c>
      <c r="G200" s="366"/>
      <c r="H200" s="366"/>
      <c r="I200" s="366"/>
      <c r="J200" s="366"/>
      <c r="K200" s="366"/>
      <c r="L200" s="366"/>
      <c r="M200" s="366"/>
      <c r="N200" s="366"/>
      <c r="O200" s="366"/>
      <c r="P200" s="366"/>
      <c r="Q200" s="366"/>
      <c r="R200" s="366"/>
      <c r="S200" s="366"/>
      <c r="T200" s="366"/>
      <c r="U200" s="366"/>
      <c r="V200" s="366"/>
      <c r="W200" s="366"/>
      <c r="X200" s="366"/>
      <c r="Y200" s="366"/>
      <c r="Z200" s="366"/>
    </row>
    <row r="201">
      <c r="A201" s="376">
        <v>181.0</v>
      </c>
      <c r="B201" s="376" t="s">
        <v>54</v>
      </c>
      <c r="C201" s="376" t="s">
        <v>237</v>
      </c>
      <c r="D201" s="376">
        <v>16.0</v>
      </c>
      <c r="E201" s="376">
        <v>19917.039</v>
      </c>
      <c r="F201" s="388">
        <v>18649.011</v>
      </c>
      <c r="G201" s="366"/>
      <c r="H201" s="366"/>
      <c r="I201" s="366"/>
      <c r="J201" s="366"/>
      <c r="K201" s="366"/>
      <c r="L201" s="366"/>
      <c r="M201" s="366"/>
      <c r="N201" s="366"/>
      <c r="O201" s="366"/>
      <c r="P201" s="366"/>
      <c r="Q201" s="366"/>
      <c r="R201" s="366"/>
      <c r="S201" s="366"/>
      <c r="T201" s="366"/>
      <c r="U201" s="366"/>
      <c r="V201" s="366"/>
      <c r="W201" s="366"/>
      <c r="X201" s="366"/>
      <c r="Y201" s="366"/>
      <c r="Z201" s="366"/>
    </row>
    <row r="202" hidden="1">
      <c r="A202" s="376">
        <v>182.0</v>
      </c>
      <c r="B202" s="376" t="s">
        <v>54</v>
      </c>
      <c r="C202" s="376" t="s">
        <v>239</v>
      </c>
      <c r="D202" s="376">
        <v>16.0</v>
      </c>
      <c r="E202" s="376">
        <v>21403.354</v>
      </c>
      <c r="F202" s="388">
        <v>10984.828</v>
      </c>
      <c r="G202" s="366"/>
      <c r="H202" s="366"/>
      <c r="I202" s="366"/>
      <c r="J202" s="366"/>
      <c r="K202" s="366"/>
      <c r="L202" s="366"/>
      <c r="M202" s="366"/>
      <c r="N202" s="366"/>
      <c r="O202" s="366"/>
      <c r="P202" s="366"/>
      <c r="Q202" s="366"/>
      <c r="R202" s="366"/>
      <c r="S202" s="366"/>
      <c r="T202" s="366"/>
      <c r="U202" s="366"/>
      <c r="V202" s="366"/>
      <c r="W202" s="366"/>
      <c r="X202" s="366"/>
      <c r="Y202" s="366"/>
      <c r="Z202" s="366"/>
    </row>
    <row r="203" hidden="1">
      <c r="A203" s="382">
        <v>183.0</v>
      </c>
      <c r="B203" s="382" t="s">
        <v>54</v>
      </c>
      <c r="C203" s="382" t="s">
        <v>42</v>
      </c>
      <c r="D203" s="382">
        <v>16.0</v>
      </c>
      <c r="E203" s="382">
        <v>6101.47</v>
      </c>
      <c r="F203" s="383"/>
      <c r="G203" s="385"/>
      <c r="H203" s="385"/>
      <c r="I203" s="385"/>
      <c r="J203" s="385"/>
      <c r="K203" s="385"/>
      <c r="L203" s="385"/>
      <c r="M203" s="385"/>
      <c r="N203" s="385"/>
      <c r="O203" s="385"/>
      <c r="P203" s="385"/>
      <c r="Q203" s="385"/>
      <c r="R203" s="385"/>
      <c r="S203" s="385"/>
      <c r="T203" s="385"/>
      <c r="U203" s="385"/>
      <c r="V203" s="385"/>
      <c r="W203" s="385"/>
      <c r="X203" s="385"/>
      <c r="Y203" s="385"/>
      <c r="Z203" s="385"/>
    </row>
    <row r="204" hidden="1">
      <c r="A204" s="382">
        <v>184.0</v>
      </c>
      <c r="B204" s="382" t="s">
        <v>54</v>
      </c>
      <c r="C204" s="382" t="s">
        <v>217</v>
      </c>
      <c r="D204" s="382">
        <v>16.0</v>
      </c>
      <c r="E204" s="382">
        <v>0.175</v>
      </c>
      <c r="F204" s="383"/>
      <c r="G204" s="385"/>
      <c r="H204" s="385"/>
      <c r="I204" s="385"/>
      <c r="J204" s="385"/>
      <c r="K204" s="385"/>
      <c r="L204" s="385"/>
      <c r="M204" s="385"/>
      <c r="N204" s="385"/>
      <c r="O204" s="385"/>
      <c r="P204" s="385"/>
      <c r="Q204" s="385"/>
      <c r="R204" s="385"/>
      <c r="S204" s="385"/>
      <c r="T204" s="385"/>
      <c r="U204" s="385"/>
      <c r="V204" s="385"/>
      <c r="W204" s="385"/>
      <c r="X204" s="385"/>
      <c r="Y204" s="385"/>
      <c r="Z204" s="385"/>
    </row>
    <row r="205" hidden="1">
      <c r="A205" s="382">
        <v>185.0</v>
      </c>
      <c r="B205" s="382" t="s">
        <v>54</v>
      </c>
      <c r="C205" s="382" t="s">
        <v>219</v>
      </c>
      <c r="D205" s="382">
        <v>16.0</v>
      </c>
      <c r="E205" s="382">
        <v>4798.155</v>
      </c>
      <c r="F205" s="383"/>
      <c r="G205" s="385"/>
      <c r="H205" s="385"/>
      <c r="I205" s="385"/>
      <c r="J205" s="385"/>
      <c r="K205" s="385"/>
      <c r="L205" s="385"/>
      <c r="M205" s="385"/>
      <c r="N205" s="385"/>
      <c r="O205" s="385"/>
      <c r="P205" s="385"/>
      <c r="Q205" s="385"/>
      <c r="R205" s="385"/>
      <c r="S205" s="385"/>
      <c r="T205" s="385"/>
      <c r="U205" s="385"/>
      <c r="V205" s="385"/>
      <c r="W205" s="385"/>
      <c r="X205" s="385"/>
      <c r="Y205" s="385"/>
      <c r="Z205" s="385"/>
    </row>
    <row r="206" hidden="1">
      <c r="A206" s="382">
        <v>186.0</v>
      </c>
      <c r="B206" s="382" t="s">
        <v>54</v>
      </c>
      <c r="C206" s="382" t="s">
        <v>221</v>
      </c>
      <c r="D206" s="382">
        <v>16.0</v>
      </c>
      <c r="E206" s="382">
        <v>0.503</v>
      </c>
      <c r="F206" s="383"/>
      <c r="G206" s="385"/>
      <c r="H206" s="385"/>
      <c r="I206" s="385"/>
      <c r="J206" s="385"/>
      <c r="K206" s="385"/>
      <c r="L206" s="385"/>
      <c r="M206" s="385"/>
      <c r="N206" s="385"/>
      <c r="O206" s="385"/>
      <c r="P206" s="385"/>
      <c r="Q206" s="385"/>
      <c r="R206" s="385"/>
      <c r="S206" s="385"/>
      <c r="T206" s="385"/>
      <c r="U206" s="385"/>
      <c r="V206" s="385"/>
      <c r="W206" s="385"/>
      <c r="X206" s="385"/>
      <c r="Y206" s="385"/>
      <c r="Z206" s="385"/>
    </row>
    <row r="207" hidden="1">
      <c r="A207" s="382">
        <v>187.0</v>
      </c>
      <c r="B207" s="382" t="s">
        <v>54</v>
      </c>
      <c r="C207" s="382" t="s">
        <v>223</v>
      </c>
      <c r="D207" s="382">
        <v>16.0</v>
      </c>
      <c r="E207" s="382">
        <v>5905.657</v>
      </c>
      <c r="F207" s="383"/>
      <c r="G207" s="385"/>
      <c r="H207" s="385"/>
      <c r="I207" s="385"/>
      <c r="J207" s="385"/>
      <c r="K207" s="385"/>
      <c r="L207" s="385"/>
      <c r="M207" s="385"/>
      <c r="N207" s="385"/>
      <c r="O207" s="385"/>
      <c r="P207" s="385"/>
      <c r="Q207" s="385"/>
      <c r="R207" s="385"/>
      <c r="S207" s="385"/>
      <c r="T207" s="385"/>
      <c r="U207" s="385"/>
      <c r="V207" s="385"/>
      <c r="W207" s="385"/>
      <c r="X207" s="385"/>
      <c r="Y207" s="385"/>
      <c r="Z207" s="385"/>
    </row>
    <row r="208" hidden="1">
      <c r="A208" s="382">
        <v>188.0</v>
      </c>
      <c r="B208" s="382" t="s">
        <v>54</v>
      </c>
      <c r="C208" s="382" t="s">
        <v>225</v>
      </c>
      <c r="D208" s="382">
        <v>16.0</v>
      </c>
      <c r="E208" s="382">
        <v>6043.722</v>
      </c>
      <c r="F208" s="383"/>
      <c r="G208" s="385"/>
      <c r="H208" s="385"/>
      <c r="I208" s="385"/>
      <c r="J208" s="385"/>
      <c r="K208" s="385"/>
      <c r="L208" s="385"/>
      <c r="M208" s="385"/>
      <c r="N208" s="385"/>
      <c r="O208" s="385"/>
      <c r="P208" s="385"/>
      <c r="Q208" s="385"/>
      <c r="R208" s="385"/>
      <c r="S208" s="385"/>
      <c r="T208" s="385"/>
      <c r="U208" s="385"/>
      <c r="V208" s="385"/>
      <c r="W208" s="385"/>
      <c r="X208" s="385"/>
      <c r="Y208" s="385"/>
      <c r="Z208" s="385"/>
    </row>
    <row r="209" hidden="1">
      <c r="A209" s="382">
        <v>189.0</v>
      </c>
      <c r="B209" s="382" t="s">
        <v>54</v>
      </c>
      <c r="C209" s="382" t="s">
        <v>227</v>
      </c>
      <c r="D209" s="382">
        <v>16.0</v>
      </c>
      <c r="E209" s="382">
        <v>19.324</v>
      </c>
      <c r="F209" s="383"/>
      <c r="G209" s="385"/>
      <c r="H209" s="385"/>
      <c r="I209" s="385"/>
      <c r="J209" s="385"/>
      <c r="K209" s="385"/>
      <c r="L209" s="385"/>
      <c r="M209" s="385"/>
      <c r="N209" s="385"/>
      <c r="O209" s="385"/>
      <c r="P209" s="385"/>
      <c r="Q209" s="385"/>
      <c r="R209" s="385"/>
      <c r="S209" s="385"/>
      <c r="T209" s="385"/>
      <c r="U209" s="385"/>
      <c r="V209" s="385"/>
      <c r="W209" s="385"/>
      <c r="X209" s="385"/>
      <c r="Y209" s="385"/>
      <c r="Z209" s="385"/>
    </row>
    <row r="210">
      <c r="A210" s="382">
        <v>190.0</v>
      </c>
      <c r="B210" s="382" t="s">
        <v>54</v>
      </c>
      <c r="C210" s="382" t="s">
        <v>229</v>
      </c>
      <c r="D210" s="382">
        <v>16.0</v>
      </c>
      <c r="E210" s="382">
        <v>8083.415</v>
      </c>
      <c r="F210" s="387">
        <v>17182.644</v>
      </c>
      <c r="G210" s="385"/>
      <c r="H210" s="385"/>
      <c r="I210" s="385"/>
      <c r="J210" s="385"/>
      <c r="K210" s="385"/>
      <c r="L210" s="385"/>
      <c r="M210" s="385"/>
      <c r="N210" s="385"/>
      <c r="O210" s="385"/>
      <c r="P210" s="385"/>
      <c r="Q210" s="385"/>
      <c r="R210" s="385"/>
      <c r="S210" s="385"/>
      <c r="T210" s="385"/>
      <c r="U210" s="385"/>
      <c r="V210" s="385"/>
      <c r="W210" s="385"/>
      <c r="X210" s="385"/>
      <c r="Y210" s="385"/>
      <c r="Z210" s="385"/>
    </row>
    <row r="211" hidden="1">
      <c r="A211" s="382">
        <v>191.0</v>
      </c>
      <c r="B211" s="382" t="s">
        <v>54</v>
      </c>
      <c r="C211" s="382" t="s">
        <v>231</v>
      </c>
      <c r="D211" s="382">
        <v>16.0</v>
      </c>
      <c r="E211" s="382">
        <v>11048.384</v>
      </c>
      <c r="F211" s="387">
        <v>10564.757</v>
      </c>
      <c r="G211" s="385"/>
      <c r="H211" s="385"/>
      <c r="I211" s="385"/>
      <c r="J211" s="385"/>
      <c r="K211" s="385"/>
      <c r="L211" s="385"/>
      <c r="M211" s="385"/>
      <c r="N211" s="385"/>
      <c r="O211" s="385"/>
      <c r="P211" s="385"/>
      <c r="Q211" s="385"/>
      <c r="R211" s="385"/>
      <c r="S211" s="385"/>
      <c r="T211" s="385"/>
      <c r="U211" s="385"/>
      <c r="V211" s="385"/>
      <c r="W211" s="385"/>
      <c r="X211" s="385"/>
      <c r="Y211" s="385"/>
      <c r="Z211" s="385"/>
    </row>
    <row r="212" hidden="1">
      <c r="A212" s="382">
        <v>192.0</v>
      </c>
      <c r="B212" s="382" t="s">
        <v>243</v>
      </c>
      <c r="C212" s="382" t="s">
        <v>42</v>
      </c>
      <c r="D212" s="382">
        <v>1.0</v>
      </c>
      <c r="E212" s="382">
        <v>529.85</v>
      </c>
      <c r="F212" s="383"/>
      <c r="G212" s="385"/>
      <c r="H212" s="385"/>
      <c r="I212" s="385"/>
      <c r="J212" s="385"/>
      <c r="K212" s="385"/>
      <c r="L212" s="385"/>
      <c r="M212" s="385"/>
      <c r="N212" s="385"/>
      <c r="O212" s="385"/>
      <c r="P212" s="385"/>
      <c r="Q212" s="385"/>
      <c r="R212" s="385"/>
      <c r="S212" s="385"/>
      <c r="T212" s="385"/>
      <c r="U212" s="385"/>
      <c r="V212" s="385"/>
      <c r="W212" s="385"/>
      <c r="X212" s="385"/>
      <c r="Y212" s="385"/>
      <c r="Z212" s="385"/>
    </row>
    <row r="213" hidden="1">
      <c r="A213" s="382">
        <v>193.0</v>
      </c>
      <c r="B213" s="382" t="s">
        <v>243</v>
      </c>
      <c r="C213" s="382" t="s">
        <v>217</v>
      </c>
      <c r="D213" s="382">
        <v>1.0</v>
      </c>
      <c r="E213" s="382">
        <v>0.122</v>
      </c>
      <c r="F213" s="383"/>
      <c r="G213" s="385"/>
      <c r="H213" s="385"/>
      <c r="I213" s="385"/>
      <c r="J213" s="385"/>
      <c r="K213" s="385"/>
      <c r="L213" s="385"/>
      <c r="M213" s="385"/>
      <c r="N213" s="385"/>
      <c r="O213" s="385"/>
      <c r="P213" s="385"/>
      <c r="Q213" s="385"/>
      <c r="R213" s="385"/>
      <c r="S213" s="385"/>
      <c r="T213" s="385"/>
      <c r="U213" s="385"/>
      <c r="V213" s="385"/>
      <c r="W213" s="385"/>
      <c r="X213" s="385"/>
      <c r="Y213" s="385"/>
      <c r="Z213" s="385"/>
    </row>
    <row r="214" hidden="1">
      <c r="A214" s="382">
        <v>194.0</v>
      </c>
      <c r="B214" s="382" t="s">
        <v>243</v>
      </c>
      <c r="C214" s="382" t="s">
        <v>219</v>
      </c>
      <c r="D214" s="382">
        <v>1.0</v>
      </c>
      <c r="E214" s="382">
        <v>422.546</v>
      </c>
      <c r="F214" s="383"/>
      <c r="G214" s="385"/>
      <c r="H214" s="385"/>
      <c r="I214" s="385"/>
      <c r="J214" s="385"/>
      <c r="K214" s="385"/>
      <c r="L214" s="385"/>
      <c r="M214" s="385"/>
      <c r="N214" s="385"/>
      <c r="O214" s="385"/>
      <c r="P214" s="385"/>
      <c r="Q214" s="385"/>
      <c r="R214" s="385"/>
      <c r="S214" s="385"/>
      <c r="T214" s="385"/>
      <c r="U214" s="385"/>
      <c r="V214" s="385"/>
      <c r="W214" s="385"/>
      <c r="X214" s="385"/>
      <c r="Y214" s="385"/>
      <c r="Z214" s="385"/>
    </row>
    <row r="215" hidden="1">
      <c r="A215" s="382">
        <v>195.0</v>
      </c>
      <c r="B215" s="382" t="s">
        <v>243</v>
      </c>
      <c r="C215" s="382" t="s">
        <v>221</v>
      </c>
      <c r="D215" s="382">
        <v>1.0</v>
      </c>
      <c r="E215" s="382">
        <v>0.146</v>
      </c>
      <c r="F215" s="383"/>
      <c r="G215" s="385"/>
      <c r="H215" s="385"/>
      <c r="I215" s="385"/>
      <c r="J215" s="385"/>
      <c r="K215" s="385"/>
      <c r="L215" s="385"/>
      <c r="M215" s="385"/>
      <c r="N215" s="385"/>
      <c r="O215" s="385"/>
      <c r="P215" s="385"/>
      <c r="Q215" s="385"/>
      <c r="R215" s="385"/>
      <c r="S215" s="385"/>
      <c r="T215" s="385"/>
      <c r="U215" s="385"/>
      <c r="V215" s="385"/>
      <c r="W215" s="385"/>
      <c r="X215" s="385"/>
      <c r="Y215" s="385"/>
      <c r="Z215" s="385"/>
    </row>
    <row r="216" hidden="1">
      <c r="A216" s="382">
        <v>196.0</v>
      </c>
      <c r="B216" s="382" t="s">
        <v>243</v>
      </c>
      <c r="C216" s="382" t="s">
        <v>223</v>
      </c>
      <c r="D216" s="382">
        <v>1.0</v>
      </c>
      <c r="E216" s="382">
        <v>446.337</v>
      </c>
      <c r="F216" s="383"/>
      <c r="G216" s="385"/>
      <c r="H216" s="385"/>
      <c r="I216" s="385"/>
      <c r="J216" s="385"/>
      <c r="K216" s="385"/>
      <c r="L216" s="385"/>
      <c r="M216" s="385"/>
      <c r="N216" s="385"/>
      <c r="O216" s="385"/>
      <c r="P216" s="385"/>
      <c r="Q216" s="385"/>
      <c r="R216" s="385"/>
      <c r="S216" s="385"/>
      <c r="T216" s="385"/>
      <c r="U216" s="385"/>
      <c r="V216" s="385"/>
      <c r="W216" s="385"/>
      <c r="X216" s="385"/>
      <c r="Y216" s="385"/>
      <c r="Z216" s="385"/>
    </row>
    <row r="217" hidden="1">
      <c r="A217" s="382">
        <v>197.0</v>
      </c>
      <c r="B217" s="382" t="s">
        <v>243</v>
      </c>
      <c r="C217" s="382" t="s">
        <v>225</v>
      </c>
      <c r="D217" s="382">
        <v>1.0</v>
      </c>
      <c r="E217" s="382">
        <v>444.996</v>
      </c>
      <c r="F217" s="383"/>
      <c r="G217" s="385"/>
      <c r="H217" s="385"/>
      <c r="I217" s="385"/>
      <c r="J217" s="385"/>
      <c r="K217" s="385"/>
      <c r="L217" s="385"/>
      <c r="M217" s="385"/>
      <c r="N217" s="385"/>
      <c r="O217" s="385"/>
      <c r="P217" s="385"/>
      <c r="Q217" s="385"/>
      <c r="R217" s="385"/>
      <c r="S217" s="385"/>
      <c r="T217" s="385"/>
      <c r="U217" s="385"/>
      <c r="V217" s="385"/>
      <c r="W217" s="385"/>
      <c r="X217" s="385"/>
      <c r="Y217" s="385"/>
      <c r="Z217" s="385"/>
    </row>
    <row r="218" hidden="1">
      <c r="A218" s="382">
        <v>198.0</v>
      </c>
      <c r="B218" s="382" t="s">
        <v>243</v>
      </c>
      <c r="C218" s="382" t="s">
        <v>227</v>
      </c>
      <c r="D218" s="382">
        <v>1.0</v>
      </c>
      <c r="E218" s="382">
        <v>0.348</v>
      </c>
      <c r="F218" s="383"/>
      <c r="G218" s="385"/>
      <c r="H218" s="385"/>
      <c r="I218" s="385"/>
      <c r="J218" s="385"/>
      <c r="K218" s="385"/>
      <c r="L218" s="385"/>
      <c r="M218" s="385"/>
      <c r="N218" s="385"/>
      <c r="O218" s="385"/>
      <c r="P218" s="385"/>
      <c r="Q218" s="385"/>
      <c r="R218" s="385"/>
      <c r="S218" s="385"/>
      <c r="T218" s="385"/>
      <c r="U218" s="385"/>
      <c r="V218" s="385"/>
      <c r="W218" s="385"/>
      <c r="X218" s="385"/>
      <c r="Y218" s="385"/>
      <c r="Z218" s="385"/>
    </row>
    <row r="219" hidden="1">
      <c r="A219" s="382">
        <v>199.0</v>
      </c>
      <c r="B219" s="382" t="s">
        <v>243</v>
      </c>
      <c r="C219" s="382" t="s">
        <v>229</v>
      </c>
      <c r="D219" s="382">
        <v>1.0</v>
      </c>
      <c r="E219" s="382">
        <v>1120.483</v>
      </c>
      <c r="F219" s="383"/>
      <c r="G219" s="385"/>
      <c r="H219" s="385"/>
      <c r="I219" s="385"/>
      <c r="J219" s="385"/>
      <c r="K219" s="385"/>
      <c r="L219" s="385"/>
      <c r="M219" s="385"/>
      <c r="N219" s="385"/>
      <c r="O219" s="385"/>
      <c r="P219" s="385"/>
      <c r="Q219" s="385"/>
      <c r="R219" s="385"/>
      <c r="S219" s="385"/>
      <c r="T219" s="385"/>
      <c r="U219" s="385"/>
      <c r="V219" s="385"/>
      <c r="W219" s="385"/>
      <c r="X219" s="385"/>
      <c r="Y219" s="385"/>
      <c r="Z219" s="385"/>
    </row>
    <row r="220" hidden="1">
      <c r="A220" s="382">
        <v>200.0</v>
      </c>
      <c r="B220" s="382" t="s">
        <v>243</v>
      </c>
      <c r="C220" s="382" t="s">
        <v>231</v>
      </c>
      <c r="D220" s="382">
        <v>1.0</v>
      </c>
      <c r="E220" s="382">
        <v>584.042</v>
      </c>
      <c r="F220" s="383"/>
      <c r="G220" s="385"/>
      <c r="H220" s="385"/>
      <c r="I220" s="385"/>
      <c r="J220" s="385"/>
      <c r="K220" s="385"/>
      <c r="L220" s="385"/>
      <c r="M220" s="385"/>
      <c r="N220" s="385"/>
      <c r="O220" s="385"/>
      <c r="P220" s="385"/>
      <c r="Q220" s="385"/>
      <c r="R220" s="385"/>
      <c r="S220" s="385"/>
      <c r="T220" s="385"/>
      <c r="U220" s="385"/>
      <c r="V220" s="385"/>
      <c r="W220" s="385"/>
      <c r="X220" s="385"/>
      <c r="Y220" s="385"/>
      <c r="Z220" s="385"/>
    </row>
    <row r="221" hidden="1">
      <c r="A221" s="376">
        <v>201.0</v>
      </c>
      <c r="B221" s="376" t="s">
        <v>243</v>
      </c>
      <c r="C221" s="376" t="s">
        <v>233</v>
      </c>
      <c r="D221" s="376">
        <v>1.0</v>
      </c>
      <c r="E221" s="376">
        <v>924.452</v>
      </c>
      <c r="F221" s="381"/>
      <c r="G221" s="366"/>
      <c r="H221" s="366"/>
      <c r="I221" s="366"/>
      <c r="J221" s="366"/>
      <c r="K221" s="366"/>
      <c r="L221" s="366"/>
      <c r="M221" s="366"/>
      <c r="N221" s="366"/>
      <c r="O221" s="366"/>
      <c r="P221" s="366"/>
      <c r="Q221" s="366"/>
      <c r="R221" s="366"/>
      <c r="S221" s="366"/>
      <c r="T221" s="366"/>
      <c r="U221" s="366"/>
      <c r="V221" s="366"/>
      <c r="W221" s="366"/>
      <c r="X221" s="366"/>
      <c r="Y221" s="366"/>
      <c r="Z221" s="366"/>
    </row>
    <row r="222" hidden="1">
      <c r="A222" s="376">
        <v>202.0</v>
      </c>
      <c r="B222" s="376" t="s">
        <v>243</v>
      </c>
      <c r="C222" s="376" t="s">
        <v>235</v>
      </c>
      <c r="D222" s="376">
        <v>1.0</v>
      </c>
      <c r="E222" s="376">
        <v>1425.267</v>
      </c>
      <c r="F222" s="381"/>
      <c r="G222" s="366"/>
      <c r="H222" s="366"/>
      <c r="I222" s="366"/>
      <c r="J222" s="366"/>
      <c r="K222" s="366"/>
      <c r="L222" s="366"/>
      <c r="M222" s="366"/>
      <c r="N222" s="366"/>
      <c r="O222" s="366"/>
      <c r="P222" s="366"/>
      <c r="Q222" s="366"/>
      <c r="R222" s="366"/>
      <c r="S222" s="366"/>
      <c r="T222" s="366"/>
      <c r="U222" s="366"/>
      <c r="V222" s="366"/>
      <c r="W222" s="366"/>
      <c r="X222" s="366"/>
      <c r="Y222" s="366"/>
      <c r="Z222" s="366"/>
    </row>
    <row r="223" hidden="1">
      <c r="A223" s="376">
        <v>203.0</v>
      </c>
      <c r="B223" s="376" t="s">
        <v>243</v>
      </c>
      <c r="C223" s="376" t="s">
        <v>237</v>
      </c>
      <c r="D223" s="376">
        <v>1.0</v>
      </c>
      <c r="E223" s="376">
        <v>1508.236</v>
      </c>
      <c r="F223" s="381"/>
      <c r="G223" s="366"/>
      <c r="H223" s="366"/>
      <c r="I223" s="366"/>
      <c r="J223" s="366"/>
      <c r="K223" s="366"/>
      <c r="L223" s="366"/>
      <c r="M223" s="366"/>
      <c r="N223" s="366"/>
      <c r="O223" s="366"/>
      <c r="P223" s="366"/>
      <c r="Q223" s="366"/>
      <c r="R223" s="366"/>
      <c r="S223" s="366"/>
      <c r="T223" s="366"/>
      <c r="U223" s="366"/>
      <c r="V223" s="366"/>
      <c r="W223" s="366"/>
      <c r="X223" s="366"/>
      <c r="Y223" s="366"/>
      <c r="Z223" s="366"/>
    </row>
    <row r="224" hidden="1">
      <c r="A224" s="376">
        <v>204.0</v>
      </c>
      <c r="B224" s="376" t="s">
        <v>243</v>
      </c>
      <c r="C224" s="376" t="s">
        <v>239</v>
      </c>
      <c r="D224" s="376">
        <v>1.0</v>
      </c>
      <c r="E224" s="376">
        <v>1188.947</v>
      </c>
      <c r="F224" s="381"/>
      <c r="G224" s="366"/>
      <c r="H224" s="366"/>
      <c r="I224" s="366"/>
      <c r="J224" s="366"/>
      <c r="K224" s="366"/>
      <c r="L224" s="366"/>
      <c r="M224" s="366"/>
      <c r="N224" s="366"/>
      <c r="O224" s="366"/>
      <c r="P224" s="366"/>
      <c r="Q224" s="366"/>
      <c r="R224" s="366"/>
      <c r="S224" s="366"/>
      <c r="T224" s="366"/>
      <c r="U224" s="366"/>
      <c r="V224" s="366"/>
      <c r="W224" s="366"/>
      <c r="X224" s="366"/>
      <c r="Y224" s="366"/>
      <c r="Z224" s="366"/>
    </row>
    <row r="225" hidden="1">
      <c r="A225" s="382">
        <v>205.0</v>
      </c>
      <c r="B225" s="382" t="s">
        <v>243</v>
      </c>
      <c r="C225" s="382" t="s">
        <v>42</v>
      </c>
      <c r="D225" s="382">
        <v>2.0</v>
      </c>
      <c r="E225" s="382">
        <v>1232.6</v>
      </c>
      <c r="F225" s="383"/>
      <c r="G225" s="385"/>
      <c r="H225" s="385"/>
      <c r="I225" s="385"/>
      <c r="J225" s="385"/>
      <c r="K225" s="385"/>
      <c r="L225" s="385"/>
      <c r="M225" s="385"/>
      <c r="N225" s="385"/>
      <c r="O225" s="385"/>
      <c r="P225" s="385"/>
      <c r="Q225" s="385"/>
      <c r="R225" s="385"/>
      <c r="S225" s="385"/>
      <c r="T225" s="385"/>
      <c r="U225" s="385"/>
      <c r="V225" s="385"/>
      <c r="W225" s="385"/>
      <c r="X225" s="385"/>
      <c r="Y225" s="385"/>
      <c r="Z225" s="385"/>
    </row>
    <row r="226" hidden="1">
      <c r="A226" s="382">
        <v>206.0</v>
      </c>
      <c r="B226" s="382" t="s">
        <v>243</v>
      </c>
      <c r="C226" s="382" t="s">
        <v>217</v>
      </c>
      <c r="D226" s="382">
        <v>2.0</v>
      </c>
      <c r="E226" s="382">
        <v>0.121</v>
      </c>
      <c r="F226" s="383"/>
      <c r="G226" s="385"/>
      <c r="H226" s="385"/>
      <c r="I226" s="385"/>
      <c r="J226" s="385"/>
      <c r="K226" s="385"/>
      <c r="L226" s="385"/>
      <c r="M226" s="385"/>
      <c r="N226" s="385"/>
      <c r="O226" s="385"/>
      <c r="P226" s="385"/>
      <c r="Q226" s="385"/>
      <c r="R226" s="385"/>
      <c r="S226" s="385"/>
      <c r="T226" s="385"/>
      <c r="U226" s="385"/>
      <c r="V226" s="385"/>
      <c r="W226" s="385"/>
      <c r="X226" s="385"/>
      <c r="Y226" s="385"/>
      <c r="Z226" s="385"/>
    </row>
    <row r="227" hidden="1">
      <c r="A227" s="382">
        <v>207.0</v>
      </c>
      <c r="B227" s="382" t="s">
        <v>243</v>
      </c>
      <c r="C227" s="382" t="s">
        <v>219</v>
      </c>
      <c r="D227" s="382">
        <v>2.0</v>
      </c>
      <c r="E227" s="382">
        <v>842.893</v>
      </c>
      <c r="F227" s="383"/>
      <c r="G227" s="385"/>
      <c r="H227" s="385"/>
      <c r="I227" s="385"/>
      <c r="J227" s="385"/>
      <c r="K227" s="385"/>
      <c r="L227" s="385"/>
      <c r="M227" s="385"/>
      <c r="N227" s="385"/>
      <c r="O227" s="385"/>
      <c r="P227" s="385"/>
      <c r="Q227" s="385"/>
      <c r="R227" s="385"/>
      <c r="S227" s="385"/>
      <c r="T227" s="385"/>
      <c r="U227" s="385"/>
      <c r="V227" s="385"/>
      <c r="W227" s="385"/>
      <c r="X227" s="385"/>
      <c r="Y227" s="385"/>
      <c r="Z227" s="385"/>
    </row>
    <row r="228" hidden="1">
      <c r="A228" s="382">
        <v>208.0</v>
      </c>
      <c r="B228" s="382" t="s">
        <v>243</v>
      </c>
      <c r="C228" s="382" t="s">
        <v>221</v>
      </c>
      <c r="D228" s="382">
        <v>2.0</v>
      </c>
      <c r="E228" s="382">
        <v>0.156</v>
      </c>
      <c r="F228" s="383"/>
      <c r="G228" s="385"/>
      <c r="H228" s="385"/>
      <c r="I228" s="385"/>
      <c r="J228" s="385"/>
      <c r="K228" s="385"/>
      <c r="L228" s="385"/>
      <c r="M228" s="385"/>
      <c r="N228" s="385"/>
      <c r="O228" s="385"/>
      <c r="P228" s="385"/>
      <c r="Q228" s="385"/>
      <c r="R228" s="385"/>
      <c r="S228" s="385"/>
      <c r="T228" s="385"/>
      <c r="U228" s="385"/>
      <c r="V228" s="385"/>
      <c r="W228" s="385"/>
      <c r="X228" s="385"/>
      <c r="Y228" s="385"/>
      <c r="Z228" s="385"/>
    </row>
    <row r="229" hidden="1">
      <c r="A229" s="382">
        <v>209.0</v>
      </c>
      <c r="B229" s="382" t="s">
        <v>243</v>
      </c>
      <c r="C229" s="382" t="s">
        <v>223</v>
      </c>
      <c r="D229" s="382">
        <v>2.0</v>
      </c>
      <c r="E229" s="382">
        <v>886.65</v>
      </c>
      <c r="F229" s="383"/>
      <c r="G229" s="385"/>
      <c r="H229" s="385"/>
      <c r="I229" s="385"/>
      <c r="J229" s="385"/>
      <c r="K229" s="385"/>
      <c r="L229" s="385"/>
      <c r="M229" s="385"/>
      <c r="N229" s="385"/>
      <c r="O229" s="385"/>
      <c r="P229" s="385"/>
      <c r="Q229" s="385"/>
      <c r="R229" s="385"/>
      <c r="S229" s="385"/>
      <c r="T229" s="385"/>
      <c r="U229" s="385"/>
      <c r="V229" s="385"/>
      <c r="W229" s="385"/>
      <c r="X229" s="385"/>
      <c r="Y229" s="385"/>
      <c r="Z229" s="385"/>
    </row>
    <row r="230" hidden="1">
      <c r="A230" s="382">
        <v>210.0</v>
      </c>
      <c r="B230" s="382" t="s">
        <v>243</v>
      </c>
      <c r="C230" s="382" t="s">
        <v>225</v>
      </c>
      <c r="D230" s="382">
        <v>2.0</v>
      </c>
      <c r="E230" s="382">
        <v>880.459</v>
      </c>
      <c r="F230" s="383"/>
      <c r="G230" s="385"/>
      <c r="H230" s="385"/>
      <c r="I230" s="385"/>
      <c r="J230" s="385"/>
      <c r="K230" s="385"/>
      <c r="L230" s="385"/>
      <c r="M230" s="385"/>
      <c r="N230" s="385"/>
      <c r="O230" s="385"/>
      <c r="P230" s="385"/>
      <c r="Q230" s="385"/>
      <c r="R230" s="385"/>
      <c r="S230" s="385"/>
      <c r="T230" s="385"/>
      <c r="U230" s="385"/>
      <c r="V230" s="385"/>
      <c r="W230" s="385"/>
      <c r="X230" s="385"/>
      <c r="Y230" s="385"/>
      <c r="Z230" s="385"/>
    </row>
    <row r="231" hidden="1">
      <c r="A231" s="382">
        <v>211.0</v>
      </c>
      <c r="B231" s="382" t="s">
        <v>243</v>
      </c>
      <c r="C231" s="382" t="s">
        <v>227</v>
      </c>
      <c r="D231" s="382">
        <v>2.0</v>
      </c>
      <c r="E231" s="382">
        <v>0.557</v>
      </c>
      <c r="F231" s="383"/>
      <c r="G231" s="385"/>
      <c r="H231" s="385"/>
      <c r="I231" s="385"/>
      <c r="J231" s="385"/>
      <c r="K231" s="385"/>
      <c r="L231" s="385"/>
      <c r="M231" s="385"/>
      <c r="N231" s="385"/>
      <c r="O231" s="385"/>
      <c r="P231" s="385"/>
      <c r="Q231" s="385"/>
      <c r="R231" s="385"/>
      <c r="S231" s="385"/>
      <c r="T231" s="385"/>
      <c r="U231" s="385"/>
      <c r="V231" s="385"/>
      <c r="W231" s="385"/>
      <c r="X231" s="385"/>
      <c r="Y231" s="385"/>
      <c r="Z231" s="385"/>
    </row>
    <row r="232" hidden="1">
      <c r="A232" s="382">
        <v>212.0</v>
      </c>
      <c r="B232" s="382" t="s">
        <v>243</v>
      </c>
      <c r="C232" s="382" t="s">
        <v>229</v>
      </c>
      <c r="D232" s="382">
        <v>2.0</v>
      </c>
      <c r="E232" s="382">
        <v>2252.776</v>
      </c>
      <c r="F232" s="383"/>
      <c r="G232" s="385"/>
      <c r="H232" s="385"/>
      <c r="I232" s="385"/>
      <c r="J232" s="385"/>
      <c r="K232" s="385"/>
      <c r="L232" s="385"/>
      <c r="M232" s="385"/>
      <c r="N232" s="385"/>
      <c r="O232" s="385"/>
      <c r="P232" s="385"/>
      <c r="Q232" s="385"/>
      <c r="R232" s="385"/>
      <c r="S232" s="385"/>
      <c r="T232" s="385"/>
      <c r="U232" s="385"/>
      <c r="V232" s="385"/>
      <c r="W232" s="385"/>
      <c r="X232" s="385"/>
      <c r="Y232" s="385"/>
      <c r="Z232" s="385"/>
    </row>
    <row r="233" hidden="1">
      <c r="A233" s="382">
        <v>213.0</v>
      </c>
      <c r="B233" s="382" t="s">
        <v>243</v>
      </c>
      <c r="C233" s="382" t="s">
        <v>231</v>
      </c>
      <c r="D233" s="382">
        <v>2.0</v>
      </c>
      <c r="E233" s="382">
        <v>1177.818</v>
      </c>
      <c r="F233" s="383"/>
      <c r="G233" s="385"/>
      <c r="H233" s="385"/>
      <c r="I233" s="385"/>
      <c r="J233" s="385"/>
      <c r="K233" s="385"/>
      <c r="L233" s="385"/>
      <c r="M233" s="385"/>
      <c r="N233" s="385"/>
      <c r="O233" s="385"/>
      <c r="P233" s="385"/>
      <c r="Q233" s="385"/>
      <c r="R233" s="385"/>
      <c r="S233" s="385"/>
      <c r="T233" s="385"/>
      <c r="U233" s="385"/>
      <c r="V233" s="385"/>
      <c r="W233" s="385"/>
      <c r="X233" s="385"/>
      <c r="Y233" s="385"/>
      <c r="Z233" s="385"/>
    </row>
    <row r="234" hidden="1">
      <c r="A234" s="376">
        <v>214.0</v>
      </c>
      <c r="B234" s="376" t="s">
        <v>243</v>
      </c>
      <c r="C234" s="376" t="s">
        <v>233</v>
      </c>
      <c r="D234" s="376">
        <v>2.0</v>
      </c>
      <c r="E234" s="376">
        <v>1652.34</v>
      </c>
      <c r="F234" s="381"/>
      <c r="G234" s="366"/>
      <c r="H234" s="366"/>
      <c r="I234" s="366"/>
      <c r="J234" s="366"/>
      <c r="K234" s="366"/>
      <c r="L234" s="366"/>
      <c r="M234" s="366"/>
      <c r="N234" s="366"/>
      <c r="O234" s="366"/>
      <c r="P234" s="366"/>
      <c r="Q234" s="366"/>
      <c r="R234" s="366"/>
      <c r="S234" s="366"/>
      <c r="T234" s="366"/>
      <c r="U234" s="366"/>
      <c r="V234" s="366"/>
      <c r="W234" s="366"/>
      <c r="X234" s="366"/>
      <c r="Y234" s="366"/>
      <c r="Z234" s="366"/>
    </row>
    <row r="235" hidden="1">
      <c r="A235" s="376">
        <v>215.0</v>
      </c>
      <c r="B235" s="376" t="s">
        <v>243</v>
      </c>
      <c r="C235" s="376" t="s">
        <v>235</v>
      </c>
      <c r="D235" s="376">
        <v>2.0</v>
      </c>
      <c r="E235" s="376">
        <v>3010.1</v>
      </c>
      <c r="F235" s="381"/>
      <c r="G235" s="366"/>
      <c r="H235" s="366"/>
      <c r="I235" s="366"/>
      <c r="J235" s="366"/>
      <c r="K235" s="366"/>
      <c r="L235" s="366"/>
      <c r="M235" s="366"/>
      <c r="N235" s="366"/>
      <c r="O235" s="366"/>
      <c r="P235" s="366"/>
      <c r="Q235" s="366"/>
      <c r="R235" s="366"/>
      <c r="S235" s="366"/>
      <c r="T235" s="366"/>
      <c r="U235" s="366"/>
      <c r="V235" s="366"/>
      <c r="W235" s="366"/>
      <c r="X235" s="366"/>
      <c r="Y235" s="366"/>
      <c r="Z235" s="366"/>
    </row>
    <row r="236" hidden="1">
      <c r="A236" s="376">
        <v>216.0</v>
      </c>
      <c r="B236" s="376" t="s">
        <v>243</v>
      </c>
      <c r="C236" s="376" t="s">
        <v>237</v>
      </c>
      <c r="D236" s="376">
        <v>2.0</v>
      </c>
      <c r="E236" s="376">
        <v>2997.257</v>
      </c>
      <c r="F236" s="381"/>
      <c r="G236" s="366"/>
      <c r="H236" s="366"/>
      <c r="I236" s="366"/>
      <c r="J236" s="366"/>
      <c r="K236" s="366"/>
      <c r="L236" s="366"/>
      <c r="M236" s="366"/>
      <c r="N236" s="366"/>
      <c r="O236" s="366"/>
      <c r="P236" s="366"/>
      <c r="Q236" s="366"/>
      <c r="R236" s="366"/>
      <c r="S236" s="366"/>
      <c r="T236" s="366"/>
      <c r="U236" s="366"/>
      <c r="V236" s="366"/>
      <c r="W236" s="366"/>
      <c r="X236" s="366"/>
      <c r="Y236" s="366"/>
      <c r="Z236" s="366"/>
    </row>
    <row r="237" hidden="1">
      <c r="A237" s="376">
        <v>217.0</v>
      </c>
      <c r="B237" s="376" t="s">
        <v>243</v>
      </c>
      <c r="C237" s="376" t="s">
        <v>239</v>
      </c>
      <c r="D237" s="376">
        <v>2.0</v>
      </c>
      <c r="E237" s="376">
        <v>2087.389</v>
      </c>
      <c r="F237" s="381"/>
      <c r="G237" s="366"/>
      <c r="H237" s="366"/>
      <c r="I237" s="366"/>
      <c r="J237" s="366"/>
      <c r="K237" s="366"/>
      <c r="L237" s="366"/>
      <c r="M237" s="366"/>
      <c r="N237" s="366"/>
      <c r="O237" s="366"/>
      <c r="P237" s="366"/>
      <c r="Q237" s="366"/>
      <c r="R237" s="366"/>
      <c r="S237" s="366"/>
      <c r="T237" s="366"/>
      <c r="U237" s="366"/>
      <c r="V237" s="366"/>
      <c r="W237" s="366"/>
      <c r="X237" s="366"/>
      <c r="Y237" s="366"/>
      <c r="Z237" s="366"/>
    </row>
    <row r="238" hidden="1">
      <c r="A238" s="382">
        <v>218.0</v>
      </c>
      <c r="B238" s="382" t="s">
        <v>243</v>
      </c>
      <c r="C238" s="382" t="s">
        <v>42</v>
      </c>
      <c r="D238" s="382">
        <v>4.0</v>
      </c>
      <c r="E238" s="382">
        <v>2385.55</v>
      </c>
      <c r="F238" s="383"/>
      <c r="G238" s="385"/>
      <c r="H238" s="385"/>
      <c r="I238" s="385"/>
      <c r="J238" s="385"/>
      <c r="K238" s="385"/>
      <c r="L238" s="385"/>
      <c r="M238" s="385"/>
      <c r="N238" s="385"/>
      <c r="O238" s="385"/>
      <c r="P238" s="385"/>
      <c r="Q238" s="385"/>
      <c r="R238" s="385"/>
      <c r="S238" s="385"/>
      <c r="T238" s="385"/>
      <c r="U238" s="385"/>
      <c r="V238" s="385"/>
      <c r="W238" s="385"/>
      <c r="X238" s="385"/>
      <c r="Y238" s="385"/>
      <c r="Z238" s="385"/>
    </row>
    <row r="239" hidden="1">
      <c r="A239" s="382">
        <v>219.0</v>
      </c>
      <c r="B239" s="382" t="s">
        <v>243</v>
      </c>
      <c r="C239" s="382" t="s">
        <v>217</v>
      </c>
      <c r="D239" s="382">
        <v>4.0</v>
      </c>
      <c r="E239" s="382">
        <v>0.136</v>
      </c>
      <c r="F239" s="383"/>
      <c r="G239" s="385"/>
      <c r="H239" s="385"/>
      <c r="I239" s="385"/>
      <c r="J239" s="385"/>
      <c r="K239" s="385"/>
      <c r="L239" s="385"/>
      <c r="M239" s="385"/>
      <c r="N239" s="385"/>
      <c r="O239" s="385"/>
      <c r="P239" s="385"/>
      <c r="Q239" s="385"/>
      <c r="R239" s="385"/>
      <c r="S239" s="385"/>
      <c r="T239" s="385"/>
      <c r="U239" s="385"/>
      <c r="V239" s="385"/>
      <c r="W239" s="385"/>
      <c r="X239" s="385"/>
      <c r="Y239" s="385"/>
      <c r="Z239" s="385"/>
    </row>
    <row r="240" hidden="1">
      <c r="A240" s="382">
        <v>220.0</v>
      </c>
      <c r="B240" s="382" t="s">
        <v>243</v>
      </c>
      <c r="C240" s="382" t="s">
        <v>219</v>
      </c>
      <c r="D240" s="382">
        <v>4.0</v>
      </c>
      <c r="E240" s="382">
        <v>1275.551</v>
      </c>
      <c r="F240" s="383"/>
      <c r="G240" s="385"/>
      <c r="H240" s="385"/>
      <c r="I240" s="385"/>
      <c r="J240" s="385"/>
      <c r="K240" s="385"/>
      <c r="L240" s="385"/>
      <c r="M240" s="385"/>
      <c r="N240" s="385"/>
      <c r="O240" s="385"/>
      <c r="P240" s="385"/>
      <c r="Q240" s="385"/>
      <c r="R240" s="385"/>
      <c r="S240" s="385"/>
      <c r="T240" s="385"/>
      <c r="U240" s="385"/>
      <c r="V240" s="385"/>
      <c r="W240" s="385"/>
      <c r="X240" s="385"/>
      <c r="Y240" s="385"/>
      <c r="Z240" s="385"/>
    </row>
    <row r="241" hidden="1">
      <c r="A241" s="382">
        <v>221.0</v>
      </c>
      <c r="B241" s="382" t="s">
        <v>243</v>
      </c>
      <c r="C241" s="382" t="s">
        <v>221</v>
      </c>
      <c r="D241" s="382">
        <v>4.0</v>
      </c>
      <c r="E241" s="382">
        <v>0.149</v>
      </c>
      <c r="F241" s="383"/>
      <c r="G241" s="385"/>
      <c r="H241" s="385"/>
      <c r="I241" s="385"/>
      <c r="J241" s="385"/>
      <c r="K241" s="385"/>
      <c r="L241" s="385"/>
      <c r="M241" s="385"/>
      <c r="N241" s="385"/>
      <c r="O241" s="385"/>
      <c r="P241" s="385"/>
      <c r="Q241" s="385"/>
      <c r="R241" s="385"/>
      <c r="S241" s="385"/>
      <c r="T241" s="385"/>
      <c r="U241" s="385"/>
      <c r="V241" s="385"/>
      <c r="W241" s="385"/>
      <c r="X241" s="385"/>
      <c r="Y241" s="385"/>
      <c r="Z241" s="385"/>
    </row>
    <row r="242" hidden="1">
      <c r="A242" s="382">
        <v>222.0</v>
      </c>
      <c r="B242" s="382" t="s">
        <v>243</v>
      </c>
      <c r="C242" s="382" t="s">
        <v>223</v>
      </c>
      <c r="D242" s="382">
        <v>4.0</v>
      </c>
      <c r="E242" s="382">
        <v>1377.572</v>
      </c>
      <c r="F242" s="383"/>
      <c r="G242" s="385"/>
      <c r="H242" s="385"/>
      <c r="I242" s="385"/>
      <c r="J242" s="385"/>
      <c r="K242" s="385"/>
      <c r="L242" s="385"/>
      <c r="M242" s="385"/>
      <c r="N242" s="385"/>
      <c r="O242" s="385"/>
      <c r="P242" s="385"/>
      <c r="Q242" s="385"/>
      <c r="R242" s="385"/>
      <c r="S242" s="385"/>
      <c r="T242" s="385"/>
      <c r="U242" s="385"/>
      <c r="V242" s="385"/>
      <c r="W242" s="385"/>
      <c r="X242" s="385"/>
      <c r="Y242" s="385"/>
      <c r="Z242" s="385"/>
    </row>
    <row r="243" hidden="1">
      <c r="A243" s="382">
        <v>223.0</v>
      </c>
      <c r="B243" s="382" t="s">
        <v>243</v>
      </c>
      <c r="C243" s="382" t="s">
        <v>225</v>
      </c>
      <c r="D243" s="382">
        <v>4.0</v>
      </c>
      <c r="E243" s="382">
        <v>1382.218</v>
      </c>
      <c r="F243" s="383"/>
      <c r="G243" s="385"/>
      <c r="H243" s="385"/>
      <c r="I243" s="385"/>
      <c r="J243" s="385"/>
      <c r="K243" s="385"/>
      <c r="L243" s="385"/>
      <c r="M243" s="385"/>
      <c r="N243" s="385"/>
      <c r="O243" s="385"/>
      <c r="P243" s="385"/>
      <c r="Q243" s="385"/>
      <c r="R243" s="385"/>
      <c r="S243" s="385"/>
      <c r="T243" s="385"/>
      <c r="U243" s="385"/>
      <c r="V243" s="385"/>
      <c r="W243" s="385"/>
      <c r="X243" s="385"/>
      <c r="Y243" s="385"/>
      <c r="Z243" s="385"/>
    </row>
    <row r="244" hidden="1">
      <c r="A244" s="382">
        <v>224.0</v>
      </c>
      <c r="B244" s="382" t="s">
        <v>243</v>
      </c>
      <c r="C244" s="382" t="s">
        <v>227</v>
      </c>
      <c r="D244" s="382">
        <v>4.0</v>
      </c>
      <c r="E244" s="382">
        <v>0.858</v>
      </c>
      <c r="F244" s="383"/>
      <c r="G244" s="385"/>
      <c r="H244" s="385"/>
      <c r="I244" s="385"/>
      <c r="J244" s="385"/>
      <c r="K244" s="385"/>
      <c r="L244" s="385"/>
      <c r="M244" s="385"/>
      <c r="N244" s="385"/>
      <c r="O244" s="385"/>
      <c r="P244" s="385"/>
      <c r="Q244" s="385"/>
      <c r="R244" s="385"/>
      <c r="S244" s="385"/>
      <c r="T244" s="385"/>
      <c r="U244" s="385"/>
      <c r="V244" s="385"/>
      <c r="W244" s="385"/>
      <c r="X244" s="385"/>
      <c r="Y244" s="385"/>
      <c r="Z244" s="385"/>
    </row>
    <row r="245" hidden="1">
      <c r="A245" s="382">
        <v>225.0</v>
      </c>
      <c r="B245" s="382" t="s">
        <v>243</v>
      </c>
      <c r="C245" s="382" t="s">
        <v>229</v>
      </c>
      <c r="D245" s="382">
        <v>4.0</v>
      </c>
      <c r="E245" s="382">
        <v>4353.409</v>
      </c>
      <c r="F245" s="383"/>
      <c r="G245" s="385"/>
      <c r="H245" s="385"/>
      <c r="I245" s="385"/>
      <c r="J245" s="385"/>
      <c r="K245" s="385"/>
      <c r="L245" s="385"/>
      <c r="M245" s="385"/>
      <c r="N245" s="385"/>
      <c r="O245" s="385"/>
      <c r="P245" s="385"/>
      <c r="Q245" s="385"/>
      <c r="R245" s="385"/>
      <c r="S245" s="385"/>
      <c r="T245" s="385"/>
      <c r="U245" s="385"/>
      <c r="V245" s="385"/>
      <c r="W245" s="385"/>
      <c r="X245" s="385"/>
      <c r="Y245" s="385"/>
      <c r="Z245" s="385"/>
    </row>
    <row r="246" hidden="1">
      <c r="A246" s="382">
        <v>226.0</v>
      </c>
      <c r="B246" s="382" t="s">
        <v>243</v>
      </c>
      <c r="C246" s="382" t="s">
        <v>231</v>
      </c>
      <c r="D246" s="382">
        <v>4.0</v>
      </c>
      <c r="E246" s="382">
        <v>1945.516</v>
      </c>
      <c r="F246" s="383"/>
      <c r="G246" s="385"/>
      <c r="H246" s="385"/>
      <c r="I246" s="385"/>
      <c r="J246" s="385"/>
      <c r="K246" s="385"/>
      <c r="L246" s="385"/>
      <c r="M246" s="385"/>
      <c r="N246" s="385"/>
      <c r="O246" s="385"/>
      <c r="P246" s="385"/>
      <c r="Q246" s="385"/>
      <c r="R246" s="385"/>
      <c r="S246" s="385"/>
      <c r="T246" s="385"/>
      <c r="U246" s="385"/>
      <c r="V246" s="385"/>
      <c r="W246" s="385"/>
      <c r="X246" s="385"/>
      <c r="Y246" s="385"/>
      <c r="Z246" s="385"/>
    </row>
    <row r="247" hidden="1">
      <c r="A247" s="376">
        <v>227.0</v>
      </c>
      <c r="B247" s="376" t="s">
        <v>243</v>
      </c>
      <c r="C247" s="376" t="s">
        <v>233</v>
      </c>
      <c r="D247" s="376">
        <v>4.0</v>
      </c>
      <c r="E247" s="376">
        <v>3415.153</v>
      </c>
      <c r="F247" s="381"/>
      <c r="G247" s="366"/>
      <c r="H247" s="366"/>
      <c r="I247" s="366"/>
      <c r="J247" s="366"/>
      <c r="K247" s="366"/>
      <c r="L247" s="366"/>
      <c r="M247" s="366"/>
      <c r="N247" s="366"/>
      <c r="O247" s="366"/>
      <c r="P247" s="366"/>
      <c r="Q247" s="366"/>
      <c r="R247" s="366"/>
      <c r="S247" s="366"/>
      <c r="T247" s="366"/>
      <c r="U247" s="366"/>
      <c r="V247" s="366"/>
      <c r="W247" s="366"/>
      <c r="X247" s="366"/>
      <c r="Y247" s="366"/>
      <c r="Z247" s="366"/>
    </row>
    <row r="248" hidden="1">
      <c r="A248" s="376">
        <v>228.0</v>
      </c>
      <c r="B248" s="376" t="s">
        <v>243</v>
      </c>
      <c r="C248" s="376" t="s">
        <v>235</v>
      </c>
      <c r="D248" s="376">
        <v>4.0</v>
      </c>
      <c r="E248" s="376">
        <v>5267.666</v>
      </c>
      <c r="F248" s="381"/>
      <c r="G248" s="366"/>
      <c r="H248" s="366"/>
      <c r="I248" s="366"/>
      <c r="J248" s="366"/>
      <c r="K248" s="366"/>
      <c r="L248" s="366"/>
      <c r="M248" s="366"/>
      <c r="N248" s="366"/>
      <c r="O248" s="366"/>
      <c r="P248" s="366"/>
      <c r="Q248" s="366"/>
      <c r="R248" s="366"/>
      <c r="S248" s="366"/>
      <c r="T248" s="366"/>
      <c r="U248" s="366"/>
      <c r="V248" s="366"/>
      <c r="W248" s="366"/>
      <c r="X248" s="366"/>
      <c r="Y248" s="366"/>
      <c r="Z248" s="366"/>
    </row>
    <row r="249" hidden="1">
      <c r="A249" s="376">
        <v>229.0</v>
      </c>
      <c r="B249" s="376" t="s">
        <v>243</v>
      </c>
      <c r="C249" s="376" t="s">
        <v>237</v>
      </c>
      <c r="D249" s="376">
        <v>4.0</v>
      </c>
      <c r="E249" s="376">
        <v>5411.145</v>
      </c>
      <c r="F249" s="381"/>
      <c r="G249" s="366"/>
      <c r="H249" s="366"/>
      <c r="I249" s="366"/>
      <c r="J249" s="366"/>
      <c r="K249" s="366"/>
      <c r="L249" s="366"/>
      <c r="M249" s="366"/>
      <c r="N249" s="366"/>
      <c r="O249" s="366"/>
      <c r="P249" s="366"/>
      <c r="Q249" s="366"/>
      <c r="R249" s="366"/>
      <c r="S249" s="366"/>
      <c r="T249" s="366"/>
      <c r="U249" s="366"/>
      <c r="V249" s="366"/>
      <c r="W249" s="366"/>
      <c r="X249" s="366"/>
      <c r="Y249" s="366"/>
      <c r="Z249" s="366"/>
    </row>
    <row r="250" hidden="1">
      <c r="A250" s="376">
        <v>230.0</v>
      </c>
      <c r="B250" s="376" t="s">
        <v>243</v>
      </c>
      <c r="C250" s="376" t="s">
        <v>239</v>
      </c>
      <c r="D250" s="376">
        <v>4.0</v>
      </c>
      <c r="E250" s="376">
        <v>4325.772</v>
      </c>
      <c r="F250" s="381"/>
      <c r="G250" s="366"/>
      <c r="H250" s="366"/>
      <c r="I250" s="366"/>
      <c r="J250" s="366"/>
      <c r="K250" s="366"/>
      <c r="L250" s="366"/>
      <c r="M250" s="366"/>
      <c r="N250" s="366"/>
      <c r="O250" s="366"/>
      <c r="P250" s="366"/>
      <c r="Q250" s="366"/>
      <c r="R250" s="366"/>
      <c r="S250" s="366"/>
      <c r="T250" s="366"/>
      <c r="U250" s="366"/>
      <c r="V250" s="366"/>
      <c r="W250" s="366"/>
      <c r="X250" s="366"/>
      <c r="Y250" s="366"/>
      <c r="Z250" s="366"/>
    </row>
    <row r="251" hidden="1">
      <c r="A251" s="382">
        <v>231.0</v>
      </c>
      <c r="B251" s="382" t="s">
        <v>243</v>
      </c>
      <c r="C251" s="382" t="s">
        <v>42</v>
      </c>
      <c r="D251" s="382">
        <v>8.0</v>
      </c>
      <c r="E251" s="382">
        <v>3512.69</v>
      </c>
      <c r="F251" s="383"/>
      <c r="G251" s="385"/>
      <c r="H251" s="385"/>
      <c r="I251" s="385"/>
      <c r="J251" s="385"/>
      <c r="K251" s="385"/>
      <c r="L251" s="385"/>
      <c r="M251" s="385"/>
      <c r="N251" s="385"/>
      <c r="O251" s="385"/>
      <c r="P251" s="385"/>
      <c r="Q251" s="385"/>
      <c r="R251" s="385"/>
      <c r="S251" s="385"/>
      <c r="T251" s="385"/>
      <c r="U251" s="385"/>
      <c r="V251" s="385"/>
      <c r="W251" s="385"/>
      <c r="X251" s="385"/>
      <c r="Y251" s="385"/>
      <c r="Z251" s="385"/>
    </row>
    <row r="252" hidden="1">
      <c r="A252" s="382">
        <v>232.0</v>
      </c>
      <c r="B252" s="382" t="s">
        <v>243</v>
      </c>
      <c r="C252" s="382" t="s">
        <v>217</v>
      </c>
      <c r="D252" s="382">
        <v>8.0</v>
      </c>
      <c r="E252" s="382">
        <v>2.764</v>
      </c>
      <c r="F252" s="383"/>
      <c r="G252" s="385"/>
      <c r="H252" s="385"/>
      <c r="I252" s="385"/>
      <c r="J252" s="385"/>
      <c r="K252" s="385"/>
      <c r="L252" s="385"/>
      <c r="M252" s="385"/>
      <c r="N252" s="385"/>
      <c r="O252" s="385"/>
      <c r="P252" s="385"/>
      <c r="Q252" s="385"/>
      <c r="R252" s="385"/>
      <c r="S252" s="385"/>
      <c r="T252" s="385"/>
      <c r="U252" s="385"/>
      <c r="V252" s="385"/>
      <c r="W252" s="385"/>
      <c r="X252" s="385"/>
      <c r="Y252" s="385"/>
      <c r="Z252" s="385"/>
    </row>
    <row r="253" hidden="1">
      <c r="A253" s="382">
        <v>233.0</v>
      </c>
      <c r="B253" s="382" t="s">
        <v>243</v>
      </c>
      <c r="C253" s="382" t="s">
        <v>219</v>
      </c>
      <c r="D253" s="382">
        <v>8.0</v>
      </c>
      <c r="E253" s="382">
        <v>2575.011</v>
      </c>
      <c r="F253" s="383"/>
      <c r="G253" s="385"/>
      <c r="H253" s="385"/>
      <c r="I253" s="385"/>
      <c r="J253" s="385"/>
      <c r="K253" s="385"/>
      <c r="L253" s="385"/>
      <c r="M253" s="385"/>
      <c r="N253" s="385"/>
      <c r="O253" s="385"/>
      <c r="P253" s="385"/>
      <c r="Q253" s="385"/>
      <c r="R253" s="385"/>
      <c r="S253" s="385"/>
      <c r="T253" s="385"/>
      <c r="U253" s="385"/>
      <c r="V253" s="385"/>
      <c r="W253" s="385"/>
      <c r="X253" s="385"/>
      <c r="Y253" s="385"/>
      <c r="Z253" s="385"/>
    </row>
    <row r="254" hidden="1">
      <c r="A254" s="382">
        <v>234.0</v>
      </c>
      <c r="B254" s="382" t="s">
        <v>243</v>
      </c>
      <c r="C254" s="382" t="s">
        <v>221</v>
      </c>
      <c r="D254" s="382">
        <v>8.0</v>
      </c>
      <c r="E254" s="382">
        <v>3.062</v>
      </c>
      <c r="F254" s="383"/>
      <c r="G254" s="385"/>
      <c r="H254" s="385"/>
      <c r="I254" s="385"/>
      <c r="J254" s="385"/>
      <c r="K254" s="385"/>
      <c r="L254" s="385"/>
      <c r="M254" s="385"/>
      <c r="N254" s="385"/>
      <c r="O254" s="385"/>
      <c r="P254" s="385"/>
      <c r="Q254" s="385"/>
      <c r="R254" s="385"/>
      <c r="S254" s="385"/>
      <c r="T254" s="385"/>
      <c r="U254" s="385"/>
      <c r="V254" s="385"/>
      <c r="W254" s="385"/>
      <c r="X254" s="385"/>
      <c r="Y254" s="385"/>
      <c r="Z254" s="385"/>
    </row>
    <row r="255" hidden="1">
      <c r="A255" s="382">
        <v>235.0</v>
      </c>
      <c r="B255" s="382" t="s">
        <v>243</v>
      </c>
      <c r="C255" s="382" t="s">
        <v>223</v>
      </c>
      <c r="D255" s="382">
        <v>8.0</v>
      </c>
      <c r="E255" s="382">
        <v>2766.758</v>
      </c>
      <c r="F255" s="383"/>
      <c r="G255" s="385"/>
      <c r="H255" s="385"/>
      <c r="I255" s="385"/>
      <c r="J255" s="385"/>
      <c r="K255" s="385"/>
      <c r="L255" s="385"/>
      <c r="M255" s="385"/>
      <c r="N255" s="385"/>
      <c r="O255" s="385"/>
      <c r="P255" s="385"/>
      <c r="Q255" s="385"/>
      <c r="R255" s="385"/>
      <c r="S255" s="385"/>
      <c r="T255" s="385"/>
      <c r="U255" s="385"/>
      <c r="V255" s="385"/>
      <c r="W255" s="385"/>
      <c r="X255" s="385"/>
      <c r="Y255" s="385"/>
      <c r="Z255" s="385"/>
    </row>
    <row r="256" hidden="1">
      <c r="A256" s="382">
        <v>236.0</v>
      </c>
      <c r="B256" s="382" t="s">
        <v>243</v>
      </c>
      <c r="C256" s="382" t="s">
        <v>225</v>
      </c>
      <c r="D256" s="382">
        <v>8.0</v>
      </c>
      <c r="E256" s="382">
        <v>2777.343</v>
      </c>
      <c r="F256" s="383"/>
      <c r="G256" s="385"/>
      <c r="H256" s="385"/>
      <c r="I256" s="385"/>
      <c r="J256" s="385"/>
      <c r="K256" s="385"/>
      <c r="L256" s="385"/>
      <c r="M256" s="385"/>
      <c r="N256" s="385"/>
      <c r="O256" s="385"/>
      <c r="P256" s="385"/>
      <c r="Q256" s="385"/>
      <c r="R256" s="385"/>
      <c r="S256" s="385"/>
      <c r="T256" s="385"/>
      <c r="U256" s="385"/>
      <c r="V256" s="385"/>
      <c r="W256" s="385"/>
      <c r="X256" s="385"/>
      <c r="Y256" s="385"/>
      <c r="Z256" s="385"/>
    </row>
    <row r="257" hidden="1">
      <c r="A257" s="382">
        <v>237.0</v>
      </c>
      <c r="B257" s="382" t="s">
        <v>243</v>
      </c>
      <c r="C257" s="382" t="s">
        <v>227</v>
      </c>
      <c r="D257" s="382">
        <v>8.0</v>
      </c>
      <c r="E257" s="382">
        <v>15.671</v>
      </c>
      <c r="F257" s="383"/>
      <c r="G257" s="385"/>
      <c r="H257" s="385"/>
      <c r="I257" s="385"/>
      <c r="J257" s="385"/>
      <c r="K257" s="385"/>
      <c r="L257" s="385"/>
      <c r="M257" s="385"/>
      <c r="N257" s="385"/>
      <c r="O257" s="385"/>
      <c r="P257" s="385"/>
      <c r="Q257" s="385"/>
      <c r="R257" s="385"/>
      <c r="S257" s="385"/>
      <c r="T257" s="385"/>
      <c r="U257" s="385"/>
      <c r="V257" s="385"/>
      <c r="W257" s="385"/>
      <c r="X257" s="385"/>
      <c r="Y257" s="385"/>
      <c r="Z257" s="385"/>
    </row>
    <row r="258" hidden="1">
      <c r="A258" s="382">
        <v>238.0</v>
      </c>
      <c r="B258" s="382" t="s">
        <v>243</v>
      </c>
      <c r="C258" s="382" t="s">
        <v>229</v>
      </c>
      <c r="D258" s="382">
        <v>8.0</v>
      </c>
      <c r="E258" s="382">
        <v>9942.058</v>
      </c>
      <c r="F258" s="383"/>
      <c r="G258" s="385"/>
      <c r="H258" s="385"/>
      <c r="I258" s="385"/>
      <c r="J258" s="385"/>
      <c r="K258" s="385"/>
      <c r="L258" s="385"/>
      <c r="M258" s="385"/>
      <c r="N258" s="385"/>
      <c r="O258" s="385"/>
      <c r="P258" s="385"/>
      <c r="Q258" s="385"/>
      <c r="R258" s="385"/>
      <c r="S258" s="385"/>
      <c r="T258" s="385"/>
      <c r="U258" s="385"/>
      <c r="V258" s="385"/>
      <c r="W258" s="385"/>
      <c r="X258" s="385"/>
      <c r="Y258" s="385"/>
      <c r="Z258" s="385"/>
    </row>
    <row r="259" hidden="1">
      <c r="A259" s="382">
        <v>239.0</v>
      </c>
      <c r="B259" s="382" t="s">
        <v>243</v>
      </c>
      <c r="C259" s="382" t="s">
        <v>231</v>
      </c>
      <c r="D259" s="382">
        <v>8.0</v>
      </c>
      <c r="E259" s="382">
        <v>3953.671</v>
      </c>
      <c r="F259" s="383"/>
      <c r="G259" s="385"/>
      <c r="H259" s="385"/>
      <c r="I259" s="385"/>
      <c r="J259" s="385"/>
      <c r="K259" s="385"/>
      <c r="L259" s="385"/>
      <c r="M259" s="385"/>
      <c r="N259" s="385"/>
      <c r="O259" s="385"/>
      <c r="P259" s="385"/>
      <c r="Q259" s="385"/>
      <c r="R259" s="385"/>
      <c r="S259" s="385"/>
      <c r="T259" s="385"/>
      <c r="U259" s="385"/>
      <c r="V259" s="385"/>
      <c r="W259" s="385"/>
      <c r="X259" s="385"/>
      <c r="Y259" s="385"/>
      <c r="Z259" s="385"/>
    </row>
    <row r="260" hidden="1">
      <c r="A260" s="376">
        <v>240.0</v>
      </c>
      <c r="B260" s="376" t="s">
        <v>243</v>
      </c>
      <c r="C260" s="376" t="s">
        <v>233</v>
      </c>
      <c r="D260" s="376">
        <v>8.0</v>
      </c>
      <c r="E260" s="376">
        <v>6805.075</v>
      </c>
      <c r="F260" s="381"/>
      <c r="G260" s="366"/>
      <c r="H260" s="366"/>
      <c r="I260" s="366"/>
      <c r="J260" s="366"/>
      <c r="K260" s="366"/>
      <c r="L260" s="366"/>
      <c r="M260" s="366"/>
      <c r="N260" s="366"/>
      <c r="O260" s="366"/>
      <c r="P260" s="366"/>
      <c r="Q260" s="366"/>
      <c r="R260" s="366"/>
      <c r="S260" s="366"/>
      <c r="T260" s="366"/>
      <c r="U260" s="366"/>
      <c r="V260" s="366"/>
      <c r="W260" s="366"/>
      <c r="X260" s="366"/>
      <c r="Y260" s="366"/>
      <c r="Z260" s="366"/>
    </row>
    <row r="261" hidden="1">
      <c r="A261" s="376">
        <v>241.0</v>
      </c>
      <c r="B261" s="376" t="s">
        <v>243</v>
      </c>
      <c r="C261" s="376" t="s">
        <v>235</v>
      </c>
      <c r="D261" s="376">
        <v>8.0</v>
      </c>
      <c r="E261" s="376">
        <v>7983.282</v>
      </c>
      <c r="F261" s="381"/>
      <c r="G261" s="366"/>
      <c r="H261" s="366"/>
      <c r="I261" s="366"/>
      <c r="J261" s="366"/>
      <c r="K261" s="366"/>
      <c r="L261" s="366"/>
      <c r="M261" s="366"/>
      <c r="N261" s="366"/>
      <c r="O261" s="366"/>
      <c r="P261" s="366"/>
      <c r="Q261" s="366"/>
      <c r="R261" s="366"/>
      <c r="S261" s="366"/>
      <c r="T261" s="366"/>
      <c r="U261" s="366"/>
      <c r="V261" s="366"/>
      <c r="W261" s="366"/>
      <c r="X261" s="366"/>
      <c r="Y261" s="366"/>
      <c r="Z261" s="366"/>
    </row>
    <row r="262" hidden="1">
      <c r="A262" s="376">
        <v>242.0</v>
      </c>
      <c r="B262" s="376" t="s">
        <v>243</v>
      </c>
      <c r="C262" s="376" t="s">
        <v>237</v>
      </c>
      <c r="D262" s="376">
        <v>8.0</v>
      </c>
      <c r="E262" s="376">
        <v>8291.798</v>
      </c>
      <c r="F262" s="381"/>
      <c r="G262" s="366"/>
      <c r="H262" s="366"/>
      <c r="I262" s="366"/>
      <c r="J262" s="366"/>
      <c r="K262" s="366"/>
      <c r="L262" s="366"/>
      <c r="M262" s="366"/>
      <c r="N262" s="366"/>
      <c r="O262" s="366"/>
      <c r="P262" s="366"/>
      <c r="Q262" s="366"/>
      <c r="R262" s="366"/>
      <c r="S262" s="366"/>
      <c r="T262" s="366"/>
      <c r="U262" s="366"/>
      <c r="V262" s="366"/>
      <c r="W262" s="366"/>
      <c r="X262" s="366"/>
      <c r="Y262" s="366"/>
      <c r="Z262" s="366"/>
    </row>
    <row r="263" hidden="1">
      <c r="A263" s="376">
        <v>243.0</v>
      </c>
      <c r="B263" s="376" t="s">
        <v>243</v>
      </c>
      <c r="C263" s="376" t="s">
        <v>239</v>
      </c>
      <c r="D263" s="376">
        <v>8.0</v>
      </c>
      <c r="E263" s="376">
        <v>7851.943</v>
      </c>
      <c r="F263" s="381"/>
      <c r="G263" s="366"/>
      <c r="H263" s="366"/>
      <c r="I263" s="366"/>
      <c r="J263" s="366"/>
      <c r="K263" s="366"/>
      <c r="L263" s="366"/>
      <c r="M263" s="366"/>
      <c r="N263" s="366"/>
      <c r="O263" s="366"/>
      <c r="P263" s="366"/>
      <c r="Q263" s="366"/>
      <c r="R263" s="366"/>
      <c r="S263" s="366"/>
      <c r="T263" s="366"/>
      <c r="U263" s="366"/>
      <c r="V263" s="366"/>
      <c r="W263" s="366"/>
      <c r="X263" s="366"/>
      <c r="Y263" s="366"/>
      <c r="Z263" s="366"/>
    </row>
    <row r="264" hidden="1">
      <c r="A264" s="382">
        <v>244.0</v>
      </c>
      <c r="B264" s="382" t="s">
        <v>243</v>
      </c>
      <c r="C264" s="382" t="s">
        <v>42</v>
      </c>
      <c r="D264" s="382">
        <v>16.0</v>
      </c>
      <c r="E264" s="382">
        <v>6137.02</v>
      </c>
      <c r="F264" s="383"/>
      <c r="G264" s="385"/>
      <c r="H264" s="385"/>
      <c r="I264" s="385"/>
      <c r="J264" s="385"/>
      <c r="K264" s="385"/>
      <c r="L264" s="385"/>
      <c r="M264" s="385"/>
      <c r="N264" s="385"/>
      <c r="O264" s="385"/>
      <c r="P264" s="385"/>
      <c r="Q264" s="385"/>
      <c r="R264" s="385"/>
      <c r="S264" s="385"/>
      <c r="T264" s="385"/>
      <c r="U264" s="385"/>
      <c r="V264" s="385"/>
      <c r="W264" s="385"/>
      <c r="X264" s="385"/>
      <c r="Y264" s="385"/>
      <c r="Z264" s="385"/>
    </row>
    <row r="265" hidden="1">
      <c r="A265" s="382">
        <v>245.0</v>
      </c>
      <c r="B265" s="382" t="s">
        <v>243</v>
      </c>
      <c r="C265" s="382" t="s">
        <v>217</v>
      </c>
      <c r="D265" s="382">
        <v>16.0</v>
      </c>
      <c r="E265" s="382">
        <v>2.859</v>
      </c>
      <c r="F265" s="383"/>
      <c r="G265" s="385"/>
      <c r="H265" s="385"/>
      <c r="I265" s="385"/>
      <c r="J265" s="385"/>
      <c r="K265" s="385"/>
      <c r="L265" s="385"/>
      <c r="M265" s="385"/>
      <c r="N265" s="385"/>
      <c r="O265" s="385"/>
      <c r="P265" s="385"/>
      <c r="Q265" s="385"/>
      <c r="R265" s="385"/>
      <c r="S265" s="385"/>
      <c r="T265" s="385"/>
      <c r="U265" s="385"/>
      <c r="V265" s="385"/>
      <c r="W265" s="385"/>
      <c r="X265" s="385"/>
      <c r="Y265" s="385"/>
      <c r="Z265" s="385"/>
    </row>
    <row r="266" hidden="1">
      <c r="A266" s="382">
        <v>246.0</v>
      </c>
      <c r="B266" s="382" t="s">
        <v>243</v>
      </c>
      <c r="C266" s="382" t="s">
        <v>219</v>
      </c>
      <c r="D266" s="382">
        <v>16.0</v>
      </c>
      <c r="E266" s="382">
        <v>5293.962</v>
      </c>
      <c r="F266" s="383"/>
      <c r="G266" s="385"/>
      <c r="H266" s="385"/>
      <c r="I266" s="385"/>
      <c r="J266" s="385"/>
      <c r="K266" s="385"/>
      <c r="L266" s="385"/>
      <c r="M266" s="385"/>
      <c r="N266" s="385"/>
      <c r="O266" s="385"/>
      <c r="P266" s="385"/>
      <c r="Q266" s="385"/>
      <c r="R266" s="385"/>
      <c r="S266" s="385"/>
      <c r="T266" s="385"/>
      <c r="U266" s="385"/>
      <c r="V266" s="385"/>
      <c r="W266" s="385"/>
      <c r="X266" s="385"/>
      <c r="Y266" s="385"/>
      <c r="Z266" s="385"/>
    </row>
    <row r="267" hidden="1">
      <c r="A267" s="382">
        <v>247.0</v>
      </c>
      <c r="B267" s="382" t="s">
        <v>243</v>
      </c>
      <c r="C267" s="382" t="s">
        <v>221</v>
      </c>
      <c r="D267" s="382">
        <v>16.0</v>
      </c>
      <c r="E267" s="382">
        <v>3.202</v>
      </c>
      <c r="F267" s="383"/>
      <c r="G267" s="385"/>
      <c r="H267" s="385"/>
      <c r="I267" s="385"/>
      <c r="J267" s="385"/>
      <c r="K267" s="385"/>
      <c r="L267" s="385"/>
      <c r="M267" s="385"/>
      <c r="N267" s="385"/>
      <c r="O267" s="385"/>
      <c r="P267" s="385"/>
      <c r="Q267" s="385"/>
      <c r="R267" s="385"/>
      <c r="S267" s="385"/>
      <c r="T267" s="385"/>
      <c r="U267" s="385"/>
      <c r="V267" s="385"/>
      <c r="W267" s="385"/>
      <c r="X267" s="385"/>
      <c r="Y267" s="385"/>
      <c r="Z267" s="385"/>
    </row>
    <row r="268" hidden="1">
      <c r="A268" s="382">
        <v>248.0</v>
      </c>
      <c r="B268" s="382" t="s">
        <v>243</v>
      </c>
      <c r="C268" s="382" t="s">
        <v>223</v>
      </c>
      <c r="D268" s="382">
        <v>16.0</v>
      </c>
      <c r="E268" s="382">
        <v>5819.984</v>
      </c>
      <c r="F268" s="383"/>
      <c r="G268" s="385"/>
      <c r="H268" s="385"/>
      <c r="I268" s="385"/>
      <c r="J268" s="385"/>
      <c r="K268" s="385"/>
      <c r="L268" s="385"/>
      <c r="M268" s="385"/>
      <c r="N268" s="385"/>
      <c r="O268" s="385"/>
      <c r="P268" s="385"/>
      <c r="Q268" s="385"/>
      <c r="R268" s="385"/>
      <c r="S268" s="385"/>
      <c r="T268" s="385"/>
      <c r="U268" s="385"/>
      <c r="V268" s="385"/>
      <c r="W268" s="385"/>
      <c r="X268" s="385"/>
      <c r="Y268" s="385"/>
      <c r="Z268" s="385"/>
    </row>
    <row r="269" hidden="1">
      <c r="A269" s="382">
        <v>249.0</v>
      </c>
      <c r="B269" s="382" t="s">
        <v>243</v>
      </c>
      <c r="C269" s="382" t="s">
        <v>225</v>
      </c>
      <c r="D269" s="382">
        <v>16.0</v>
      </c>
      <c r="E269" s="382">
        <v>5822.165</v>
      </c>
      <c r="F269" s="383"/>
      <c r="G269" s="385"/>
      <c r="H269" s="385"/>
      <c r="I269" s="385"/>
      <c r="J269" s="385"/>
      <c r="K269" s="385"/>
      <c r="L269" s="385"/>
      <c r="M269" s="385"/>
      <c r="N269" s="385"/>
      <c r="O269" s="385"/>
      <c r="P269" s="385"/>
      <c r="Q269" s="385"/>
      <c r="R269" s="385"/>
      <c r="S269" s="385"/>
      <c r="T269" s="385"/>
      <c r="U269" s="385"/>
      <c r="V269" s="385"/>
      <c r="W269" s="385"/>
      <c r="X269" s="385"/>
      <c r="Y269" s="385"/>
      <c r="Z269" s="385"/>
    </row>
    <row r="270" hidden="1">
      <c r="A270" s="382">
        <v>250.0</v>
      </c>
      <c r="B270" s="382" t="s">
        <v>243</v>
      </c>
      <c r="C270" s="382" t="s">
        <v>227</v>
      </c>
      <c r="D270" s="382">
        <v>16.0</v>
      </c>
      <c r="E270" s="382">
        <v>32.35</v>
      </c>
      <c r="F270" s="383"/>
      <c r="G270" s="385"/>
      <c r="H270" s="385"/>
      <c r="I270" s="385"/>
      <c r="J270" s="385"/>
      <c r="K270" s="385"/>
      <c r="L270" s="385"/>
      <c r="M270" s="385"/>
      <c r="N270" s="385"/>
      <c r="O270" s="385"/>
      <c r="P270" s="385"/>
      <c r="Q270" s="385"/>
      <c r="R270" s="385"/>
      <c r="S270" s="385"/>
      <c r="T270" s="385"/>
      <c r="U270" s="385"/>
      <c r="V270" s="385"/>
      <c r="W270" s="385"/>
      <c r="X270" s="385"/>
      <c r="Y270" s="385"/>
      <c r="Z270" s="385"/>
    </row>
    <row r="271" hidden="1">
      <c r="A271" s="382">
        <v>251.0</v>
      </c>
      <c r="B271" s="382" t="s">
        <v>243</v>
      </c>
      <c r="C271" s="382" t="s">
        <v>229</v>
      </c>
      <c r="D271" s="382">
        <v>16.0</v>
      </c>
      <c r="E271" s="382">
        <v>22183.837</v>
      </c>
      <c r="F271" s="383"/>
      <c r="G271" s="385"/>
      <c r="H271" s="385"/>
      <c r="I271" s="385"/>
      <c r="J271" s="385"/>
      <c r="K271" s="385"/>
      <c r="L271" s="385"/>
      <c r="M271" s="385"/>
      <c r="N271" s="385"/>
      <c r="O271" s="385"/>
      <c r="P271" s="385"/>
      <c r="Q271" s="385"/>
      <c r="R271" s="385"/>
      <c r="S271" s="385"/>
      <c r="T271" s="385"/>
      <c r="U271" s="385"/>
      <c r="V271" s="385"/>
      <c r="W271" s="385"/>
      <c r="X271" s="385"/>
      <c r="Y271" s="385"/>
      <c r="Z271" s="385"/>
    </row>
    <row r="272" hidden="1">
      <c r="A272" s="382">
        <v>252.0</v>
      </c>
      <c r="B272" s="382" t="s">
        <v>243</v>
      </c>
      <c r="C272" s="382" t="s">
        <v>231</v>
      </c>
      <c r="D272" s="382">
        <v>16.0</v>
      </c>
      <c r="E272" s="382">
        <v>8066.969</v>
      </c>
      <c r="F272" s="338"/>
      <c r="G272" s="338"/>
      <c r="H272" s="338"/>
      <c r="I272" s="338"/>
      <c r="J272" s="338"/>
      <c r="K272" s="338"/>
      <c r="L272" s="338"/>
      <c r="M272" s="338"/>
      <c r="N272" s="338"/>
      <c r="O272" s="338"/>
      <c r="P272" s="338"/>
      <c r="Q272" s="338"/>
      <c r="R272" s="338"/>
      <c r="S272" s="338"/>
      <c r="T272" s="338"/>
      <c r="U272" s="338"/>
      <c r="V272" s="338"/>
      <c r="W272" s="338"/>
      <c r="X272" s="338"/>
      <c r="Y272" s="338"/>
      <c r="Z272" s="338"/>
    </row>
    <row r="273" hidden="1">
      <c r="A273" s="376">
        <v>253.0</v>
      </c>
      <c r="B273" s="376" t="s">
        <v>243</v>
      </c>
      <c r="C273" s="376" t="s">
        <v>233</v>
      </c>
      <c r="D273" s="376">
        <v>16.0</v>
      </c>
      <c r="E273" s="376">
        <v>14346.353</v>
      </c>
      <c r="F273" s="367"/>
      <c r="G273" s="367"/>
      <c r="H273" s="367"/>
      <c r="I273" s="367"/>
      <c r="J273" s="367"/>
      <c r="K273" s="367"/>
      <c r="L273" s="367"/>
      <c r="M273" s="367"/>
      <c r="N273" s="367"/>
      <c r="O273" s="367"/>
      <c r="P273" s="367"/>
      <c r="Q273" s="367"/>
      <c r="R273" s="367"/>
      <c r="S273" s="367"/>
      <c r="T273" s="367"/>
      <c r="U273" s="367"/>
      <c r="V273" s="367"/>
      <c r="W273" s="367"/>
      <c r="X273" s="367"/>
      <c r="Y273" s="367"/>
      <c r="Z273" s="367"/>
    </row>
    <row r="274" hidden="1">
      <c r="A274" s="376">
        <v>254.0</v>
      </c>
      <c r="B274" s="376" t="s">
        <v>243</v>
      </c>
      <c r="C274" s="376" t="s">
        <v>235</v>
      </c>
      <c r="D274" s="376">
        <v>16.0</v>
      </c>
      <c r="E274" s="376">
        <v>14972.805</v>
      </c>
      <c r="F274" s="367"/>
      <c r="G274" s="367"/>
      <c r="H274" s="367"/>
      <c r="I274" s="367"/>
      <c r="J274" s="367"/>
      <c r="K274" s="367"/>
      <c r="L274" s="367"/>
      <c r="M274" s="367"/>
      <c r="N274" s="367"/>
      <c r="O274" s="367"/>
      <c r="P274" s="367"/>
      <c r="Q274" s="367"/>
      <c r="R274" s="367"/>
      <c r="S274" s="367"/>
      <c r="T274" s="367"/>
      <c r="U274" s="367"/>
      <c r="V274" s="367"/>
      <c r="W274" s="367"/>
      <c r="X274" s="367"/>
      <c r="Y274" s="367"/>
      <c r="Z274" s="367"/>
    </row>
    <row r="275" hidden="1">
      <c r="A275" s="376">
        <v>255.0</v>
      </c>
      <c r="B275" s="376" t="s">
        <v>243</v>
      </c>
      <c r="C275" s="376" t="s">
        <v>237</v>
      </c>
      <c r="D275" s="376">
        <v>16.0</v>
      </c>
      <c r="E275" s="376">
        <v>15851.621</v>
      </c>
      <c r="F275" s="367"/>
      <c r="G275" s="367"/>
      <c r="H275" s="367"/>
      <c r="I275" s="367"/>
      <c r="J275" s="367"/>
      <c r="K275" s="367"/>
      <c r="L275" s="367"/>
      <c r="M275" s="367"/>
      <c r="N275" s="367"/>
      <c r="O275" s="367"/>
      <c r="P275" s="367"/>
      <c r="Q275" s="367"/>
      <c r="R275" s="367"/>
      <c r="S275" s="367"/>
      <c r="T275" s="367"/>
      <c r="U275" s="367"/>
      <c r="V275" s="367"/>
      <c r="W275" s="367"/>
      <c r="X275" s="367"/>
      <c r="Y275" s="367"/>
      <c r="Z275" s="367"/>
    </row>
    <row r="276" hidden="1">
      <c r="A276" s="376">
        <v>256.0</v>
      </c>
      <c r="B276" s="376" t="s">
        <v>243</v>
      </c>
      <c r="C276" s="376" t="s">
        <v>239</v>
      </c>
      <c r="D276" s="376">
        <v>16.0</v>
      </c>
      <c r="E276" s="376">
        <v>17743.207</v>
      </c>
      <c r="F276" s="367"/>
      <c r="G276" s="367"/>
      <c r="H276" s="367"/>
      <c r="I276" s="367"/>
      <c r="J276" s="367"/>
      <c r="K276" s="367"/>
      <c r="L276" s="367"/>
      <c r="M276" s="367"/>
      <c r="N276" s="367"/>
      <c r="O276" s="367"/>
      <c r="P276" s="367"/>
      <c r="Q276" s="367"/>
      <c r="R276" s="367"/>
      <c r="S276" s="367"/>
      <c r="T276" s="367"/>
      <c r="U276" s="367"/>
      <c r="V276" s="367"/>
      <c r="W276" s="367"/>
      <c r="X276" s="367"/>
      <c r="Y276" s="367"/>
      <c r="Z276" s="367"/>
    </row>
    <row r="277">
      <c r="A277" s="367"/>
      <c r="B277" s="367"/>
      <c r="C277" s="367"/>
      <c r="D277" s="367"/>
      <c r="E277" s="367"/>
      <c r="F277" s="367"/>
      <c r="G277" s="367"/>
      <c r="H277" s="367"/>
      <c r="I277" s="367"/>
      <c r="J277" s="367"/>
      <c r="K277" s="367"/>
      <c r="L277" s="367"/>
      <c r="M277" s="367"/>
      <c r="N277" s="367"/>
      <c r="O277" s="367"/>
      <c r="P277" s="367"/>
      <c r="Q277" s="367"/>
      <c r="R277" s="367"/>
      <c r="S277" s="367"/>
      <c r="T277" s="367"/>
      <c r="U277" s="367"/>
      <c r="V277" s="367"/>
      <c r="W277" s="367"/>
      <c r="X277" s="367"/>
      <c r="Y277" s="367"/>
      <c r="Z277" s="367"/>
    </row>
    <row r="278">
      <c r="A278" s="367"/>
      <c r="B278" s="367"/>
      <c r="C278" s="367"/>
      <c r="D278" s="367"/>
      <c r="E278" s="367"/>
      <c r="F278" s="367"/>
      <c r="G278" s="367"/>
      <c r="H278" s="367"/>
      <c r="I278" s="367"/>
      <c r="J278" s="367"/>
      <c r="K278" s="367"/>
      <c r="L278" s="367"/>
      <c r="M278" s="367"/>
      <c r="N278" s="367"/>
      <c r="O278" s="367"/>
      <c r="P278" s="367"/>
      <c r="Q278" s="367"/>
      <c r="R278" s="367"/>
      <c r="S278" s="367"/>
      <c r="T278" s="367"/>
      <c r="U278" s="367"/>
      <c r="V278" s="367"/>
      <c r="W278" s="367"/>
      <c r="X278" s="367"/>
      <c r="Y278" s="367"/>
      <c r="Z278" s="367"/>
    </row>
    <row r="279">
      <c r="A279" s="367"/>
      <c r="B279" s="367"/>
      <c r="C279" s="367"/>
      <c r="D279" s="367"/>
      <c r="E279" s="367"/>
      <c r="F279" s="367"/>
      <c r="G279" s="367"/>
      <c r="H279" s="367"/>
      <c r="I279" s="367"/>
      <c r="J279" s="367"/>
      <c r="K279" s="367"/>
      <c r="L279" s="367"/>
      <c r="M279" s="367"/>
      <c r="N279" s="367"/>
      <c r="O279" s="367"/>
      <c r="P279" s="367"/>
      <c r="Q279" s="367"/>
      <c r="R279" s="367"/>
      <c r="S279" s="367"/>
      <c r="T279" s="367"/>
      <c r="U279" s="367"/>
      <c r="V279" s="367"/>
      <c r="W279" s="367"/>
      <c r="X279" s="367"/>
      <c r="Y279" s="367"/>
      <c r="Z279" s="367"/>
    </row>
    <row r="280">
      <c r="A280" s="367"/>
      <c r="B280" s="367"/>
      <c r="C280" s="367"/>
      <c r="D280" s="367"/>
      <c r="E280" s="367"/>
      <c r="F280" s="367"/>
      <c r="G280" s="367"/>
      <c r="H280" s="367"/>
      <c r="I280" s="367"/>
      <c r="J280" s="367"/>
      <c r="K280" s="367"/>
      <c r="L280" s="367"/>
      <c r="M280" s="367"/>
      <c r="N280" s="367"/>
      <c r="O280" s="367"/>
      <c r="P280" s="367"/>
      <c r="Q280" s="367"/>
      <c r="R280" s="367"/>
      <c r="S280" s="367"/>
      <c r="T280" s="367"/>
      <c r="U280" s="367"/>
      <c r="V280" s="367"/>
      <c r="W280" s="367"/>
      <c r="X280" s="367"/>
      <c r="Y280" s="367"/>
      <c r="Z280" s="367"/>
    </row>
    <row r="281">
      <c r="A281" s="367"/>
      <c r="B281" s="367"/>
      <c r="C281" s="367"/>
      <c r="D281" s="367"/>
      <c r="E281" s="367"/>
      <c r="F281" s="367"/>
      <c r="G281" s="367"/>
      <c r="H281" s="367"/>
      <c r="I281" s="367"/>
      <c r="J281" s="367"/>
      <c r="K281" s="367"/>
      <c r="L281" s="367"/>
      <c r="M281" s="367"/>
      <c r="N281" s="367"/>
      <c r="O281" s="367"/>
      <c r="P281" s="367"/>
      <c r="Q281" s="367"/>
      <c r="R281" s="367"/>
      <c r="S281" s="367"/>
      <c r="T281" s="367"/>
      <c r="U281" s="367"/>
      <c r="V281" s="367"/>
      <c r="W281" s="367"/>
      <c r="X281" s="367"/>
      <c r="Y281" s="367"/>
      <c r="Z281" s="367"/>
    </row>
    <row r="282">
      <c r="A282" s="367"/>
      <c r="B282" s="367"/>
      <c r="C282" s="367"/>
      <c r="D282" s="367"/>
      <c r="E282" s="367"/>
      <c r="F282" s="367"/>
      <c r="G282" s="367"/>
      <c r="H282" s="367"/>
      <c r="I282" s="367"/>
      <c r="J282" s="367"/>
      <c r="K282" s="367"/>
      <c r="L282" s="367"/>
      <c r="M282" s="367"/>
      <c r="N282" s="367"/>
      <c r="O282" s="367"/>
      <c r="P282" s="367"/>
      <c r="Q282" s="367"/>
      <c r="R282" s="367"/>
      <c r="S282" s="367"/>
      <c r="T282" s="367"/>
      <c r="U282" s="367"/>
      <c r="V282" s="367"/>
      <c r="W282" s="367"/>
      <c r="X282" s="367"/>
      <c r="Y282" s="367"/>
      <c r="Z282" s="367"/>
    </row>
    <row r="283">
      <c r="A283" s="367"/>
      <c r="B283" s="367"/>
      <c r="C283" s="367"/>
      <c r="D283" s="367"/>
      <c r="E283" s="367"/>
      <c r="F283" s="367"/>
      <c r="G283" s="367"/>
      <c r="H283" s="367"/>
      <c r="I283" s="367"/>
      <c r="J283" s="367"/>
      <c r="K283" s="367"/>
      <c r="L283" s="367"/>
      <c r="M283" s="367"/>
      <c r="N283" s="367"/>
      <c r="O283" s="367"/>
      <c r="P283" s="367"/>
      <c r="Q283" s="367"/>
      <c r="R283" s="367"/>
      <c r="S283" s="367"/>
      <c r="T283" s="367"/>
      <c r="U283" s="367"/>
      <c r="V283" s="367"/>
      <c r="W283" s="367"/>
      <c r="X283" s="367"/>
      <c r="Y283" s="367"/>
      <c r="Z283" s="367"/>
    </row>
    <row r="284">
      <c r="A284" s="367"/>
      <c r="B284" s="367"/>
      <c r="C284" s="367"/>
      <c r="D284" s="367"/>
      <c r="E284" s="367"/>
      <c r="F284" s="367"/>
      <c r="G284" s="367"/>
      <c r="H284" s="367"/>
      <c r="I284" s="367"/>
      <c r="J284" s="367"/>
      <c r="K284" s="367"/>
      <c r="L284" s="367"/>
      <c r="M284" s="367"/>
      <c r="N284" s="367"/>
      <c r="O284" s="367"/>
      <c r="P284" s="367"/>
      <c r="Q284" s="367"/>
      <c r="R284" s="367"/>
      <c r="S284" s="367"/>
      <c r="T284" s="367"/>
      <c r="U284" s="367"/>
      <c r="V284" s="367"/>
      <c r="W284" s="367"/>
      <c r="X284" s="367"/>
      <c r="Y284" s="367"/>
      <c r="Z284" s="367"/>
    </row>
    <row r="285">
      <c r="A285" s="367"/>
      <c r="B285" s="367"/>
      <c r="C285" s="367"/>
      <c r="D285" s="367"/>
      <c r="E285" s="367"/>
      <c r="F285" s="367"/>
      <c r="G285" s="367"/>
      <c r="H285" s="367"/>
      <c r="I285" s="367"/>
      <c r="J285" s="367"/>
      <c r="K285" s="367"/>
      <c r="L285" s="367"/>
      <c r="M285" s="367"/>
      <c r="N285" s="367"/>
      <c r="O285" s="367"/>
      <c r="P285" s="367"/>
      <c r="Q285" s="367"/>
      <c r="R285" s="367"/>
      <c r="S285" s="367"/>
      <c r="T285" s="367"/>
      <c r="U285" s="367"/>
      <c r="V285" s="367"/>
      <c r="W285" s="367"/>
      <c r="X285" s="367"/>
      <c r="Y285" s="367"/>
      <c r="Z285" s="367"/>
    </row>
    <row r="286">
      <c r="A286" s="367"/>
      <c r="B286" s="367"/>
      <c r="C286" s="367"/>
      <c r="D286" s="367"/>
      <c r="E286" s="367"/>
      <c r="F286" s="367"/>
      <c r="G286" s="367"/>
      <c r="H286" s="367"/>
      <c r="I286" s="367"/>
      <c r="J286" s="367"/>
      <c r="K286" s="367"/>
      <c r="L286" s="367"/>
      <c r="M286" s="367"/>
      <c r="N286" s="367"/>
      <c r="O286" s="367"/>
      <c r="P286" s="367"/>
      <c r="Q286" s="367"/>
      <c r="R286" s="367"/>
      <c r="S286" s="367"/>
      <c r="T286" s="367"/>
      <c r="U286" s="367"/>
      <c r="V286" s="367"/>
      <c r="W286" s="367"/>
      <c r="X286" s="367"/>
      <c r="Y286" s="367"/>
      <c r="Z286" s="367"/>
    </row>
    <row r="287">
      <c r="A287" s="367"/>
      <c r="B287" s="367"/>
      <c r="C287" s="367"/>
      <c r="D287" s="367"/>
      <c r="E287" s="367"/>
      <c r="F287" s="367"/>
      <c r="G287" s="367"/>
      <c r="H287" s="367"/>
      <c r="I287" s="367"/>
      <c r="J287" s="367"/>
      <c r="K287" s="367"/>
      <c r="L287" s="367"/>
      <c r="M287" s="367"/>
      <c r="N287" s="367"/>
      <c r="O287" s="367"/>
      <c r="P287" s="367"/>
      <c r="Q287" s="367"/>
      <c r="R287" s="367"/>
      <c r="S287" s="367"/>
      <c r="T287" s="367"/>
      <c r="U287" s="367"/>
      <c r="V287" s="367"/>
      <c r="W287" s="367"/>
      <c r="X287" s="367"/>
      <c r="Y287" s="367"/>
      <c r="Z287" s="367"/>
    </row>
    <row r="288">
      <c r="A288" s="367"/>
      <c r="B288" s="367"/>
      <c r="C288" s="367"/>
      <c r="D288" s="367"/>
      <c r="E288" s="367"/>
      <c r="F288" s="367"/>
      <c r="G288" s="367"/>
      <c r="H288" s="367"/>
      <c r="I288" s="367"/>
      <c r="J288" s="367"/>
      <c r="K288" s="367"/>
      <c r="L288" s="367"/>
      <c r="M288" s="367"/>
      <c r="N288" s="367"/>
      <c r="O288" s="367"/>
      <c r="P288" s="367"/>
      <c r="Q288" s="367"/>
      <c r="R288" s="367"/>
      <c r="S288" s="367"/>
      <c r="T288" s="367"/>
      <c r="U288" s="367"/>
      <c r="V288" s="367"/>
      <c r="W288" s="367"/>
      <c r="X288" s="367"/>
      <c r="Y288" s="367"/>
      <c r="Z288" s="367"/>
    </row>
    <row r="289">
      <c r="A289" s="367"/>
      <c r="B289" s="367"/>
      <c r="C289" s="367"/>
      <c r="D289" s="367"/>
      <c r="E289" s="367"/>
      <c r="F289" s="367"/>
      <c r="G289" s="367"/>
      <c r="H289" s="367"/>
      <c r="I289" s="367"/>
      <c r="J289" s="367"/>
      <c r="K289" s="367"/>
      <c r="L289" s="367"/>
      <c r="M289" s="367"/>
      <c r="N289" s="367"/>
      <c r="O289" s="367"/>
      <c r="P289" s="367"/>
      <c r="Q289" s="367"/>
      <c r="R289" s="367"/>
      <c r="S289" s="367"/>
      <c r="T289" s="367"/>
      <c r="U289" s="367"/>
      <c r="V289" s="367"/>
      <c r="W289" s="367"/>
      <c r="X289" s="367"/>
      <c r="Y289" s="367"/>
      <c r="Z289" s="367"/>
    </row>
    <row r="290">
      <c r="A290" s="367"/>
      <c r="B290" s="367"/>
      <c r="C290" s="367"/>
      <c r="D290" s="367"/>
      <c r="E290" s="367"/>
      <c r="F290" s="367"/>
      <c r="G290" s="367"/>
      <c r="H290" s="367"/>
      <c r="I290" s="367"/>
      <c r="J290" s="367"/>
      <c r="K290" s="367"/>
      <c r="L290" s="367"/>
      <c r="M290" s="367"/>
      <c r="N290" s="367"/>
      <c r="O290" s="367"/>
      <c r="P290" s="367"/>
      <c r="Q290" s="367"/>
      <c r="R290" s="367"/>
      <c r="S290" s="367"/>
      <c r="T290" s="367"/>
      <c r="U290" s="367"/>
      <c r="V290" s="367"/>
      <c r="W290" s="367"/>
      <c r="X290" s="367"/>
      <c r="Y290" s="367"/>
      <c r="Z290" s="367"/>
    </row>
    <row r="291">
      <c r="A291" s="367"/>
      <c r="B291" s="367"/>
      <c r="C291" s="367"/>
      <c r="D291" s="367"/>
      <c r="E291" s="367"/>
      <c r="F291" s="367"/>
      <c r="G291" s="367"/>
      <c r="H291" s="367"/>
      <c r="I291" s="367"/>
      <c r="J291" s="367"/>
      <c r="K291" s="367"/>
      <c r="L291" s="367"/>
      <c r="M291" s="367"/>
      <c r="N291" s="367"/>
      <c r="O291" s="367"/>
      <c r="P291" s="367"/>
      <c r="Q291" s="367"/>
      <c r="R291" s="367"/>
      <c r="S291" s="367"/>
      <c r="T291" s="367"/>
      <c r="U291" s="367"/>
      <c r="V291" s="367"/>
      <c r="W291" s="367"/>
      <c r="X291" s="367"/>
      <c r="Y291" s="367"/>
      <c r="Z291" s="367"/>
    </row>
    <row r="292">
      <c r="A292" s="367"/>
      <c r="B292" s="367"/>
      <c r="C292" s="367"/>
      <c r="D292" s="367"/>
      <c r="E292" s="367"/>
      <c r="F292" s="367"/>
      <c r="G292" s="367"/>
      <c r="H292" s="367"/>
      <c r="I292" s="367"/>
      <c r="J292" s="367"/>
      <c r="K292" s="367"/>
      <c r="L292" s="367"/>
      <c r="M292" s="367"/>
      <c r="N292" s="367"/>
      <c r="O292" s="367"/>
      <c r="P292" s="367"/>
      <c r="Q292" s="367"/>
      <c r="R292" s="367"/>
      <c r="S292" s="367"/>
      <c r="T292" s="367"/>
      <c r="U292" s="367"/>
      <c r="V292" s="367"/>
      <c r="W292" s="367"/>
      <c r="X292" s="367"/>
      <c r="Y292" s="367"/>
      <c r="Z292" s="367"/>
    </row>
    <row r="293">
      <c r="A293" s="367"/>
      <c r="B293" s="367"/>
      <c r="C293" s="367"/>
      <c r="D293" s="367"/>
      <c r="E293" s="367"/>
      <c r="F293" s="367"/>
      <c r="G293" s="367"/>
      <c r="H293" s="367"/>
      <c r="I293" s="367"/>
      <c r="J293" s="367"/>
      <c r="K293" s="367"/>
      <c r="L293" s="367"/>
      <c r="M293" s="367"/>
      <c r="N293" s="367"/>
      <c r="O293" s="367"/>
      <c r="P293" s="367"/>
      <c r="Q293" s="367"/>
      <c r="R293" s="367"/>
      <c r="S293" s="367"/>
      <c r="T293" s="367"/>
      <c r="U293" s="367"/>
      <c r="V293" s="367"/>
      <c r="W293" s="367"/>
      <c r="X293" s="367"/>
      <c r="Y293" s="367"/>
      <c r="Z293" s="367"/>
    </row>
    <row r="294">
      <c r="A294" s="367"/>
      <c r="B294" s="367"/>
      <c r="C294" s="367"/>
      <c r="D294" s="367"/>
      <c r="E294" s="367"/>
      <c r="F294" s="367"/>
      <c r="G294" s="367"/>
      <c r="H294" s="367"/>
      <c r="I294" s="367"/>
      <c r="J294" s="367"/>
      <c r="K294" s="367"/>
      <c r="L294" s="367"/>
      <c r="M294" s="367"/>
      <c r="N294" s="367"/>
      <c r="O294" s="367"/>
      <c r="P294" s="367"/>
      <c r="Q294" s="367"/>
      <c r="R294" s="367"/>
      <c r="S294" s="367"/>
      <c r="T294" s="367"/>
      <c r="U294" s="367"/>
      <c r="V294" s="367"/>
      <c r="W294" s="367"/>
      <c r="X294" s="367"/>
      <c r="Y294" s="367"/>
      <c r="Z294" s="367"/>
    </row>
    <row r="295">
      <c r="A295" s="367"/>
      <c r="B295" s="367"/>
      <c r="C295" s="367"/>
      <c r="D295" s="367"/>
      <c r="E295" s="367"/>
      <c r="F295" s="367"/>
      <c r="G295" s="367"/>
      <c r="H295" s="367"/>
      <c r="I295" s="367"/>
      <c r="J295" s="367"/>
      <c r="K295" s="367"/>
      <c r="L295" s="367"/>
      <c r="M295" s="367"/>
      <c r="N295" s="367"/>
      <c r="O295" s="367"/>
      <c r="P295" s="367"/>
      <c r="Q295" s="367"/>
      <c r="R295" s="367"/>
      <c r="S295" s="367"/>
      <c r="T295" s="367"/>
      <c r="U295" s="367"/>
      <c r="V295" s="367"/>
      <c r="W295" s="367"/>
      <c r="X295" s="367"/>
      <c r="Y295" s="367"/>
      <c r="Z295" s="367"/>
    </row>
    <row r="296">
      <c r="A296" s="367"/>
      <c r="B296" s="367"/>
      <c r="C296" s="367"/>
      <c r="D296" s="367"/>
      <c r="E296" s="367"/>
      <c r="F296" s="367"/>
      <c r="G296" s="367"/>
      <c r="H296" s="367"/>
      <c r="I296" s="367"/>
      <c r="J296" s="367"/>
      <c r="K296" s="367"/>
      <c r="L296" s="367"/>
      <c r="M296" s="367"/>
      <c r="N296" s="367"/>
      <c r="O296" s="367"/>
      <c r="P296" s="367"/>
      <c r="Q296" s="367"/>
      <c r="R296" s="367"/>
      <c r="S296" s="367"/>
      <c r="T296" s="367"/>
      <c r="U296" s="367"/>
      <c r="V296" s="367"/>
      <c r="W296" s="367"/>
      <c r="X296" s="367"/>
      <c r="Y296" s="367"/>
      <c r="Z296" s="367"/>
    </row>
    <row r="297">
      <c r="A297" s="367"/>
      <c r="B297" s="367"/>
      <c r="C297" s="367"/>
      <c r="D297" s="367"/>
      <c r="E297" s="367"/>
      <c r="F297" s="367"/>
      <c r="G297" s="367"/>
      <c r="H297" s="367"/>
      <c r="I297" s="367"/>
      <c r="J297" s="367"/>
      <c r="K297" s="367"/>
      <c r="L297" s="367"/>
      <c r="M297" s="367"/>
      <c r="N297" s="367"/>
      <c r="O297" s="367"/>
      <c r="P297" s="367"/>
      <c r="Q297" s="367"/>
      <c r="R297" s="367"/>
      <c r="S297" s="367"/>
      <c r="T297" s="367"/>
      <c r="U297" s="367"/>
      <c r="V297" s="367"/>
      <c r="W297" s="367"/>
      <c r="X297" s="367"/>
      <c r="Y297" s="367"/>
      <c r="Z297" s="367"/>
    </row>
    <row r="298">
      <c r="A298" s="367"/>
      <c r="B298" s="367"/>
      <c r="C298" s="367"/>
      <c r="D298" s="367"/>
      <c r="E298" s="367"/>
      <c r="F298" s="367"/>
      <c r="G298" s="367"/>
      <c r="H298" s="367"/>
      <c r="I298" s="367"/>
      <c r="J298" s="367"/>
      <c r="K298" s="367"/>
      <c r="L298" s="367"/>
      <c r="M298" s="367"/>
      <c r="N298" s="367"/>
      <c r="O298" s="367"/>
      <c r="P298" s="367"/>
      <c r="Q298" s="367"/>
      <c r="R298" s="367"/>
      <c r="S298" s="367"/>
      <c r="T298" s="367"/>
      <c r="U298" s="367"/>
      <c r="V298" s="367"/>
      <c r="W298" s="367"/>
      <c r="X298" s="367"/>
      <c r="Y298" s="367"/>
      <c r="Z298" s="367"/>
    </row>
    <row r="299">
      <c r="A299" s="367"/>
      <c r="B299" s="367"/>
      <c r="C299" s="367"/>
      <c r="D299" s="367"/>
      <c r="E299" s="367"/>
      <c r="F299" s="367"/>
      <c r="G299" s="367"/>
      <c r="H299" s="367"/>
      <c r="I299" s="367"/>
      <c r="J299" s="367"/>
      <c r="K299" s="367"/>
      <c r="L299" s="367"/>
      <c r="M299" s="367"/>
      <c r="N299" s="367"/>
      <c r="O299" s="367"/>
      <c r="P299" s="367"/>
      <c r="Q299" s="367"/>
      <c r="R299" s="367"/>
      <c r="S299" s="367"/>
      <c r="T299" s="367"/>
      <c r="U299" s="367"/>
      <c r="V299" s="367"/>
      <c r="W299" s="367"/>
      <c r="X299" s="367"/>
      <c r="Y299" s="367"/>
      <c r="Z299" s="367"/>
    </row>
    <row r="300">
      <c r="A300" s="367"/>
      <c r="B300" s="367"/>
      <c r="C300" s="367"/>
      <c r="D300" s="367"/>
      <c r="E300" s="367"/>
      <c r="F300" s="367"/>
      <c r="G300" s="367"/>
      <c r="H300" s="367"/>
      <c r="I300" s="367"/>
      <c r="J300" s="367"/>
      <c r="K300" s="367"/>
      <c r="L300" s="367"/>
      <c r="M300" s="367"/>
      <c r="N300" s="367"/>
      <c r="O300" s="367"/>
      <c r="P300" s="367"/>
      <c r="Q300" s="367"/>
      <c r="R300" s="367"/>
      <c r="S300" s="367"/>
      <c r="T300" s="367"/>
      <c r="U300" s="367"/>
      <c r="V300" s="367"/>
      <c r="W300" s="367"/>
      <c r="X300" s="367"/>
      <c r="Y300" s="367"/>
      <c r="Z300" s="367"/>
    </row>
    <row r="301">
      <c r="A301" s="367"/>
      <c r="B301" s="367"/>
      <c r="C301" s="367"/>
      <c r="D301" s="367"/>
      <c r="E301" s="367"/>
      <c r="F301" s="367"/>
      <c r="G301" s="367"/>
      <c r="H301" s="367"/>
      <c r="I301" s="367"/>
      <c r="J301" s="367"/>
      <c r="K301" s="367"/>
      <c r="L301" s="367"/>
      <c r="M301" s="367"/>
      <c r="N301" s="367"/>
      <c r="O301" s="367"/>
      <c r="P301" s="367"/>
      <c r="Q301" s="367"/>
      <c r="R301" s="367"/>
      <c r="S301" s="367"/>
      <c r="T301" s="367"/>
      <c r="U301" s="367"/>
      <c r="V301" s="367"/>
      <c r="W301" s="367"/>
      <c r="X301" s="367"/>
      <c r="Y301" s="367"/>
      <c r="Z301" s="367"/>
    </row>
    <row r="302">
      <c r="A302" s="367"/>
      <c r="B302" s="367"/>
      <c r="C302" s="367"/>
      <c r="D302" s="367"/>
      <c r="E302" s="367"/>
      <c r="F302" s="367"/>
      <c r="G302" s="367"/>
      <c r="H302" s="367"/>
      <c r="I302" s="367"/>
      <c r="J302" s="367"/>
      <c r="K302" s="367"/>
      <c r="L302" s="367"/>
      <c r="M302" s="367"/>
      <c r="N302" s="367"/>
      <c r="O302" s="367"/>
      <c r="P302" s="367"/>
      <c r="Q302" s="367"/>
      <c r="R302" s="367"/>
      <c r="S302" s="367"/>
      <c r="T302" s="367"/>
      <c r="U302" s="367"/>
      <c r="V302" s="367"/>
      <c r="W302" s="367"/>
      <c r="X302" s="367"/>
      <c r="Y302" s="367"/>
      <c r="Z302" s="367"/>
    </row>
    <row r="303">
      <c r="A303" s="367"/>
      <c r="B303" s="367"/>
      <c r="C303" s="367"/>
      <c r="D303" s="367"/>
      <c r="E303" s="367"/>
      <c r="F303" s="367"/>
      <c r="G303" s="367"/>
      <c r="H303" s="367"/>
      <c r="I303" s="367"/>
      <c r="J303" s="367"/>
      <c r="K303" s="367"/>
      <c r="L303" s="367"/>
      <c r="M303" s="367"/>
      <c r="N303" s="367"/>
      <c r="O303" s="367"/>
      <c r="P303" s="367"/>
      <c r="Q303" s="367"/>
      <c r="R303" s="367"/>
      <c r="S303" s="367"/>
      <c r="T303" s="367"/>
      <c r="U303" s="367"/>
      <c r="V303" s="367"/>
      <c r="W303" s="367"/>
      <c r="X303" s="367"/>
      <c r="Y303" s="367"/>
      <c r="Z303" s="367"/>
    </row>
    <row r="304">
      <c r="A304" s="367"/>
      <c r="B304" s="367"/>
      <c r="C304" s="367"/>
      <c r="D304" s="367"/>
      <c r="E304" s="367"/>
      <c r="F304" s="367"/>
      <c r="G304" s="367"/>
      <c r="H304" s="367"/>
      <c r="I304" s="367"/>
      <c r="J304" s="367"/>
      <c r="K304" s="367"/>
      <c r="L304" s="367"/>
      <c r="M304" s="367"/>
      <c r="N304" s="367"/>
      <c r="O304" s="367"/>
      <c r="P304" s="367"/>
      <c r="Q304" s="367"/>
      <c r="R304" s="367"/>
      <c r="S304" s="367"/>
      <c r="T304" s="367"/>
      <c r="U304" s="367"/>
      <c r="V304" s="367"/>
      <c r="W304" s="367"/>
      <c r="X304" s="367"/>
      <c r="Y304" s="367"/>
      <c r="Z304" s="367"/>
    </row>
    <row r="305">
      <c r="A305" s="367"/>
      <c r="B305" s="367"/>
      <c r="C305" s="367"/>
      <c r="D305" s="367"/>
      <c r="E305" s="367"/>
      <c r="F305" s="367"/>
      <c r="G305" s="367"/>
      <c r="H305" s="367"/>
      <c r="I305" s="367"/>
      <c r="J305" s="367"/>
      <c r="K305" s="367"/>
      <c r="L305" s="367"/>
      <c r="M305" s="367"/>
      <c r="N305" s="367"/>
      <c r="O305" s="367"/>
      <c r="P305" s="367"/>
      <c r="Q305" s="367"/>
      <c r="R305" s="367"/>
      <c r="S305" s="367"/>
      <c r="T305" s="367"/>
      <c r="U305" s="367"/>
      <c r="V305" s="367"/>
      <c r="W305" s="367"/>
      <c r="X305" s="367"/>
      <c r="Y305" s="367"/>
      <c r="Z305" s="367"/>
    </row>
    <row r="306">
      <c r="A306" s="367"/>
      <c r="B306" s="367"/>
      <c r="C306" s="367"/>
      <c r="D306" s="367"/>
      <c r="E306" s="367"/>
      <c r="F306" s="367"/>
      <c r="G306" s="367"/>
      <c r="H306" s="367"/>
      <c r="I306" s="367"/>
      <c r="J306" s="367"/>
      <c r="K306" s="367"/>
      <c r="L306" s="367"/>
      <c r="M306" s="367"/>
      <c r="N306" s="367"/>
      <c r="O306" s="367"/>
      <c r="P306" s="367"/>
      <c r="Q306" s="367"/>
      <c r="R306" s="367"/>
      <c r="S306" s="367"/>
      <c r="T306" s="367"/>
      <c r="U306" s="367"/>
      <c r="V306" s="367"/>
      <c r="W306" s="367"/>
      <c r="X306" s="367"/>
      <c r="Y306" s="367"/>
      <c r="Z306" s="367"/>
    </row>
    <row r="307">
      <c r="A307" s="367"/>
      <c r="B307" s="367"/>
      <c r="C307" s="367"/>
      <c r="D307" s="367"/>
      <c r="E307" s="367"/>
      <c r="F307" s="367"/>
      <c r="G307" s="367"/>
      <c r="H307" s="367"/>
      <c r="I307" s="367"/>
      <c r="J307" s="367"/>
      <c r="K307" s="367"/>
      <c r="L307" s="367"/>
      <c r="M307" s="367"/>
      <c r="N307" s="367"/>
      <c r="O307" s="367"/>
      <c r="P307" s="367"/>
      <c r="Q307" s="367"/>
      <c r="R307" s="367"/>
      <c r="S307" s="367"/>
      <c r="T307" s="367"/>
      <c r="U307" s="367"/>
      <c r="V307" s="367"/>
      <c r="W307" s="367"/>
      <c r="X307" s="367"/>
      <c r="Y307" s="367"/>
      <c r="Z307" s="367"/>
    </row>
    <row r="308">
      <c r="A308" s="367"/>
      <c r="B308" s="367"/>
      <c r="C308" s="367"/>
      <c r="D308" s="367"/>
      <c r="E308" s="367"/>
      <c r="F308" s="367"/>
      <c r="G308" s="367"/>
      <c r="H308" s="367"/>
      <c r="I308" s="367"/>
      <c r="J308" s="367"/>
      <c r="K308" s="367"/>
      <c r="L308" s="367"/>
      <c r="M308" s="367"/>
      <c r="N308" s="367"/>
      <c r="O308" s="367"/>
      <c r="P308" s="367"/>
      <c r="Q308" s="367"/>
      <c r="R308" s="367"/>
      <c r="S308" s="367"/>
      <c r="T308" s="367"/>
      <c r="U308" s="367"/>
      <c r="V308" s="367"/>
      <c r="W308" s="367"/>
      <c r="X308" s="367"/>
      <c r="Y308" s="367"/>
      <c r="Z308" s="367"/>
    </row>
    <row r="309">
      <c r="A309" s="367"/>
      <c r="B309" s="367"/>
      <c r="C309" s="367"/>
      <c r="D309" s="367"/>
      <c r="E309" s="367"/>
      <c r="F309" s="367"/>
      <c r="G309" s="367"/>
      <c r="H309" s="367"/>
      <c r="I309" s="367"/>
      <c r="J309" s="367"/>
      <c r="K309" s="367"/>
      <c r="L309" s="367"/>
      <c r="M309" s="367"/>
      <c r="N309" s="367"/>
      <c r="O309" s="367"/>
      <c r="P309" s="367"/>
      <c r="Q309" s="367"/>
      <c r="R309" s="367"/>
      <c r="S309" s="367"/>
      <c r="T309" s="367"/>
      <c r="U309" s="367"/>
      <c r="V309" s="367"/>
      <c r="W309" s="367"/>
      <c r="X309" s="367"/>
      <c r="Y309" s="367"/>
      <c r="Z309" s="367"/>
    </row>
    <row r="310">
      <c r="A310" s="367"/>
      <c r="B310" s="367"/>
      <c r="C310" s="367"/>
      <c r="D310" s="367"/>
      <c r="E310" s="367"/>
      <c r="F310" s="367"/>
      <c r="G310" s="367"/>
      <c r="H310" s="367"/>
      <c r="I310" s="367"/>
      <c r="J310" s="367"/>
      <c r="K310" s="367"/>
      <c r="L310" s="367"/>
      <c r="M310" s="367"/>
      <c r="N310" s="367"/>
      <c r="O310" s="367"/>
      <c r="P310" s="367"/>
      <c r="Q310" s="367"/>
      <c r="R310" s="367"/>
      <c r="S310" s="367"/>
      <c r="T310" s="367"/>
      <c r="U310" s="367"/>
      <c r="V310" s="367"/>
      <c r="W310" s="367"/>
      <c r="X310" s="367"/>
      <c r="Y310" s="367"/>
      <c r="Z310" s="367"/>
    </row>
    <row r="311">
      <c r="A311" s="367"/>
      <c r="B311" s="367"/>
      <c r="C311" s="367"/>
      <c r="D311" s="367"/>
      <c r="E311" s="367"/>
      <c r="F311" s="367"/>
      <c r="G311" s="367"/>
      <c r="H311" s="367"/>
      <c r="I311" s="367"/>
      <c r="J311" s="367"/>
      <c r="K311" s="367"/>
      <c r="L311" s="367"/>
      <c r="M311" s="367"/>
      <c r="N311" s="367"/>
      <c r="O311" s="367"/>
      <c r="P311" s="367"/>
      <c r="Q311" s="367"/>
      <c r="R311" s="367"/>
      <c r="S311" s="367"/>
      <c r="T311" s="367"/>
      <c r="U311" s="367"/>
      <c r="V311" s="367"/>
      <c r="W311" s="367"/>
      <c r="X311" s="367"/>
      <c r="Y311" s="367"/>
      <c r="Z311" s="367"/>
    </row>
    <row r="312">
      <c r="A312" s="367"/>
      <c r="B312" s="367"/>
      <c r="C312" s="367"/>
      <c r="D312" s="367"/>
      <c r="E312" s="367"/>
      <c r="F312" s="367"/>
      <c r="G312" s="367"/>
      <c r="H312" s="367"/>
      <c r="I312" s="367"/>
      <c r="J312" s="367"/>
      <c r="K312" s="367"/>
      <c r="L312" s="367"/>
      <c r="M312" s="367"/>
      <c r="N312" s="367"/>
      <c r="O312" s="367"/>
      <c r="P312" s="367"/>
      <c r="Q312" s="367"/>
      <c r="R312" s="367"/>
      <c r="S312" s="367"/>
      <c r="T312" s="367"/>
      <c r="U312" s="367"/>
      <c r="V312" s="367"/>
      <c r="W312" s="367"/>
      <c r="X312" s="367"/>
      <c r="Y312" s="367"/>
      <c r="Z312" s="367"/>
    </row>
    <row r="313">
      <c r="A313" s="367"/>
      <c r="B313" s="367"/>
      <c r="C313" s="367"/>
      <c r="D313" s="367"/>
      <c r="E313" s="367"/>
      <c r="F313" s="367"/>
      <c r="G313" s="367"/>
      <c r="H313" s="367"/>
      <c r="I313" s="367"/>
      <c r="J313" s="367"/>
      <c r="K313" s="367"/>
      <c r="L313" s="367"/>
      <c r="M313" s="367"/>
      <c r="N313" s="367"/>
      <c r="O313" s="367"/>
      <c r="P313" s="367"/>
      <c r="Q313" s="367"/>
      <c r="R313" s="367"/>
      <c r="S313" s="367"/>
      <c r="T313" s="367"/>
      <c r="U313" s="367"/>
      <c r="V313" s="367"/>
      <c r="W313" s="367"/>
      <c r="X313" s="367"/>
      <c r="Y313" s="367"/>
      <c r="Z313" s="367"/>
    </row>
    <row r="314">
      <c r="A314" s="367"/>
      <c r="B314" s="367"/>
      <c r="C314" s="367"/>
      <c r="D314" s="367"/>
      <c r="E314" s="367"/>
      <c r="F314" s="367"/>
      <c r="G314" s="367"/>
      <c r="H314" s="367"/>
      <c r="I314" s="367"/>
      <c r="J314" s="367"/>
      <c r="K314" s="367"/>
      <c r="L314" s="367"/>
      <c r="M314" s="367"/>
      <c r="N314" s="367"/>
      <c r="O314" s="367"/>
      <c r="P314" s="367"/>
      <c r="Q314" s="367"/>
      <c r="R314" s="367"/>
      <c r="S314" s="367"/>
      <c r="T314" s="367"/>
      <c r="U314" s="367"/>
      <c r="V314" s="367"/>
      <c r="W314" s="367"/>
      <c r="X314" s="367"/>
      <c r="Y314" s="367"/>
      <c r="Z314" s="367"/>
    </row>
    <row r="315">
      <c r="A315" s="367"/>
      <c r="B315" s="367"/>
      <c r="C315" s="367"/>
      <c r="D315" s="367"/>
      <c r="E315" s="367"/>
      <c r="F315" s="367"/>
      <c r="G315" s="367"/>
      <c r="H315" s="367"/>
      <c r="I315" s="367"/>
      <c r="J315" s="367"/>
      <c r="K315" s="367"/>
      <c r="L315" s="367"/>
      <c r="M315" s="367"/>
      <c r="N315" s="367"/>
      <c r="O315" s="367"/>
      <c r="P315" s="367"/>
      <c r="Q315" s="367"/>
      <c r="R315" s="367"/>
      <c r="S315" s="367"/>
      <c r="T315" s="367"/>
      <c r="U315" s="367"/>
      <c r="V315" s="367"/>
      <c r="W315" s="367"/>
      <c r="X315" s="367"/>
      <c r="Y315" s="367"/>
      <c r="Z315" s="367"/>
    </row>
    <row r="316">
      <c r="A316" s="367"/>
      <c r="B316" s="367"/>
      <c r="C316" s="367"/>
      <c r="D316" s="367"/>
      <c r="E316" s="367"/>
      <c r="F316" s="367"/>
      <c r="G316" s="367"/>
      <c r="H316" s="367"/>
      <c r="I316" s="367"/>
      <c r="J316" s="367"/>
      <c r="K316" s="367"/>
      <c r="L316" s="367"/>
      <c r="M316" s="367"/>
      <c r="N316" s="367"/>
      <c r="O316" s="367"/>
      <c r="P316" s="367"/>
      <c r="Q316" s="367"/>
      <c r="R316" s="367"/>
      <c r="S316" s="367"/>
      <c r="T316" s="367"/>
      <c r="U316" s="367"/>
      <c r="V316" s="367"/>
      <c r="W316" s="367"/>
      <c r="X316" s="367"/>
      <c r="Y316" s="367"/>
      <c r="Z316" s="367"/>
    </row>
    <row r="317">
      <c r="A317" s="367"/>
      <c r="B317" s="367"/>
      <c r="C317" s="367"/>
      <c r="D317" s="367"/>
      <c r="E317" s="367"/>
      <c r="F317" s="367"/>
      <c r="G317" s="367"/>
      <c r="H317" s="367"/>
      <c r="I317" s="367"/>
      <c r="J317" s="367"/>
      <c r="K317" s="367"/>
      <c r="L317" s="367"/>
      <c r="M317" s="367"/>
      <c r="N317" s="367"/>
      <c r="O317" s="367"/>
      <c r="P317" s="367"/>
      <c r="Q317" s="367"/>
      <c r="R317" s="367"/>
      <c r="S317" s="367"/>
      <c r="T317" s="367"/>
      <c r="U317" s="367"/>
      <c r="V317" s="367"/>
      <c r="W317" s="367"/>
      <c r="X317" s="367"/>
      <c r="Y317" s="367"/>
      <c r="Z317" s="367"/>
    </row>
    <row r="318">
      <c r="A318" s="367"/>
      <c r="B318" s="367"/>
      <c r="C318" s="367"/>
      <c r="D318" s="367"/>
      <c r="E318" s="367"/>
      <c r="F318" s="367"/>
      <c r="G318" s="367"/>
      <c r="H318" s="367"/>
      <c r="I318" s="367"/>
      <c r="J318" s="367"/>
      <c r="K318" s="367"/>
      <c r="L318" s="367"/>
      <c r="M318" s="367"/>
      <c r="N318" s="367"/>
      <c r="O318" s="367"/>
      <c r="P318" s="367"/>
      <c r="Q318" s="367"/>
      <c r="R318" s="367"/>
      <c r="S318" s="367"/>
      <c r="T318" s="367"/>
      <c r="U318" s="367"/>
      <c r="V318" s="367"/>
      <c r="W318" s="367"/>
      <c r="X318" s="367"/>
      <c r="Y318" s="367"/>
      <c r="Z318" s="367"/>
    </row>
    <row r="319">
      <c r="A319" s="367"/>
      <c r="B319" s="367"/>
      <c r="C319" s="367"/>
      <c r="D319" s="367"/>
      <c r="E319" s="367"/>
      <c r="F319" s="367"/>
      <c r="G319" s="367"/>
      <c r="H319" s="367"/>
      <c r="I319" s="367"/>
      <c r="J319" s="367"/>
      <c r="K319" s="367"/>
      <c r="L319" s="367"/>
      <c r="M319" s="367"/>
      <c r="N319" s="367"/>
      <c r="O319" s="367"/>
      <c r="P319" s="367"/>
      <c r="Q319" s="367"/>
      <c r="R319" s="367"/>
      <c r="S319" s="367"/>
      <c r="T319" s="367"/>
      <c r="U319" s="367"/>
      <c r="V319" s="367"/>
      <c r="W319" s="367"/>
      <c r="X319" s="367"/>
      <c r="Y319" s="367"/>
      <c r="Z319" s="367"/>
    </row>
    <row r="320">
      <c r="A320" s="367"/>
      <c r="B320" s="367"/>
      <c r="C320" s="367"/>
      <c r="D320" s="367"/>
      <c r="E320" s="367"/>
      <c r="F320" s="367"/>
      <c r="G320" s="367"/>
      <c r="H320" s="367"/>
      <c r="I320" s="367"/>
      <c r="J320" s="367"/>
      <c r="K320" s="367"/>
      <c r="L320" s="367"/>
      <c r="M320" s="367"/>
      <c r="N320" s="367"/>
      <c r="O320" s="367"/>
      <c r="P320" s="367"/>
      <c r="Q320" s="367"/>
      <c r="R320" s="367"/>
      <c r="S320" s="367"/>
      <c r="T320" s="367"/>
      <c r="U320" s="367"/>
      <c r="V320" s="367"/>
      <c r="W320" s="367"/>
      <c r="X320" s="367"/>
      <c r="Y320" s="367"/>
      <c r="Z320" s="367"/>
    </row>
    <row r="321">
      <c r="A321" s="367"/>
      <c r="B321" s="367"/>
      <c r="C321" s="367"/>
      <c r="D321" s="367"/>
      <c r="E321" s="367"/>
      <c r="F321" s="367"/>
      <c r="G321" s="367"/>
      <c r="H321" s="367"/>
      <c r="I321" s="367"/>
      <c r="J321" s="367"/>
      <c r="K321" s="367"/>
      <c r="L321" s="367"/>
      <c r="M321" s="367"/>
      <c r="N321" s="367"/>
      <c r="O321" s="367"/>
      <c r="P321" s="367"/>
      <c r="Q321" s="367"/>
      <c r="R321" s="367"/>
      <c r="S321" s="367"/>
      <c r="T321" s="367"/>
      <c r="U321" s="367"/>
      <c r="V321" s="367"/>
      <c r="W321" s="367"/>
      <c r="X321" s="367"/>
      <c r="Y321" s="367"/>
      <c r="Z321" s="367"/>
    </row>
    <row r="322">
      <c r="A322" s="367"/>
      <c r="B322" s="367"/>
      <c r="C322" s="367"/>
      <c r="D322" s="367"/>
      <c r="E322" s="367"/>
      <c r="F322" s="367"/>
      <c r="G322" s="367"/>
      <c r="H322" s="367"/>
      <c r="I322" s="367"/>
      <c r="J322" s="367"/>
      <c r="K322" s="367"/>
      <c r="L322" s="367"/>
      <c r="M322" s="367"/>
      <c r="N322" s="367"/>
      <c r="O322" s="367"/>
      <c r="P322" s="367"/>
      <c r="Q322" s="367"/>
      <c r="R322" s="367"/>
      <c r="S322" s="367"/>
      <c r="T322" s="367"/>
      <c r="U322" s="367"/>
      <c r="V322" s="367"/>
      <c r="W322" s="367"/>
      <c r="X322" s="367"/>
      <c r="Y322" s="367"/>
      <c r="Z322" s="367"/>
    </row>
    <row r="323">
      <c r="A323" s="367"/>
      <c r="B323" s="367"/>
      <c r="C323" s="367"/>
      <c r="D323" s="367"/>
      <c r="E323" s="367"/>
      <c r="F323" s="367"/>
      <c r="G323" s="367"/>
      <c r="H323" s="367"/>
      <c r="I323" s="367"/>
      <c r="J323" s="367"/>
      <c r="K323" s="367"/>
      <c r="L323" s="367"/>
      <c r="M323" s="367"/>
      <c r="N323" s="367"/>
      <c r="O323" s="367"/>
      <c r="P323" s="367"/>
      <c r="Q323" s="367"/>
      <c r="R323" s="367"/>
      <c r="S323" s="367"/>
      <c r="T323" s="367"/>
      <c r="U323" s="367"/>
      <c r="V323" s="367"/>
      <c r="W323" s="367"/>
      <c r="X323" s="367"/>
      <c r="Y323" s="367"/>
      <c r="Z323" s="367"/>
    </row>
    <row r="324">
      <c r="A324" s="367"/>
      <c r="B324" s="367"/>
      <c r="C324" s="367"/>
      <c r="D324" s="367"/>
      <c r="E324" s="367"/>
      <c r="F324" s="367"/>
      <c r="G324" s="367"/>
      <c r="H324" s="367"/>
      <c r="I324" s="367"/>
      <c r="J324" s="367"/>
      <c r="K324" s="367"/>
      <c r="L324" s="367"/>
      <c r="M324" s="367"/>
      <c r="N324" s="367"/>
      <c r="O324" s="367"/>
      <c r="P324" s="367"/>
      <c r="Q324" s="367"/>
      <c r="R324" s="367"/>
      <c r="S324" s="367"/>
      <c r="T324" s="367"/>
      <c r="U324" s="367"/>
      <c r="V324" s="367"/>
      <c r="W324" s="367"/>
      <c r="X324" s="367"/>
      <c r="Y324" s="367"/>
      <c r="Z324" s="367"/>
    </row>
    <row r="325">
      <c r="A325" s="367"/>
      <c r="B325" s="367"/>
      <c r="C325" s="367"/>
      <c r="D325" s="367"/>
      <c r="E325" s="367"/>
      <c r="F325" s="367"/>
      <c r="G325" s="367"/>
      <c r="H325" s="367"/>
      <c r="I325" s="367"/>
      <c r="J325" s="367"/>
      <c r="K325" s="367"/>
      <c r="L325" s="367"/>
      <c r="M325" s="367"/>
      <c r="N325" s="367"/>
      <c r="O325" s="367"/>
      <c r="P325" s="367"/>
      <c r="Q325" s="367"/>
      <c r="R325" s="367"/>
      <c r="S325" s="367"/>
      <c r="T325" s="367"/>
      <c r="U325" s="367"/>
      <c r="V325" s="367"/>
      <c r="W325" s="367"/>
      <c r="X325" s="367"/>
      <c r="Y325" s="367"/>
      <c r="Z325" s="367"/>
    </row>
    <row r="326">
      <c r="A326" s="367"/>
      <c r="B326" s="367"/>
      <c r="C326" s="367"/>
      <c r="D326" s="367"/>
      <c r="E326" s="367"/>
      <c r="F326" s="367"/>
      <c r="G326" s="367"/>
      <c r="H326" s="367"/>
      <c r="I326" s="367"/>
      <c r="J326" s="367"/>
      <c r="K326" s="367"/>
      <c r="L326" s="367"/>
      <c r="M326" s="367"/>
      <c r="N326" s="367"/>
      <c r="O326" s="367"/>
      <c r="P326" s="367"/>
      <c r="Q326" s="367"/>
      <c r="R326" s="367"/>
      <c r="S326" s="367"/>
      <c r="T326" s="367"/>
      <c r="U326" s="367"/>
      <c r="V326" s="367"/>
      <c r="W326" s="367"/>
      <c r="X326" s="367"/>
      <c r="Y326" s="367"/>
      <c r="Z326" s="367"/>
    </row>
    <row r="327">
      <c r="A327" s="367"/>
      <c r="B327" s="367"/>
      <c r="C327" s="367"/>
      <c r="D327" s="367"/>
      <c r="E327" s="367"/>
      <c r="F327" s="367"/>
      <c r="G327" s="367"/>
      <c r="H327" s="367"/>
      <c r="I327" s="367"/>
      <c r="J327" s="367"/>
      <c r="K327" s="367"/>
      <c r="L327" s="367"/>
      <c r="M327" s="367"/>
      <c r="N327" s="367"/>
      <c r="O327" s="367"/>
      <c r="P327" s="367"/>
      <c r="Q327" s="367"/>
      <c r="R327" s="367"/>
      <c r="S327" s="367"/>
      <c r="T327" s="367"/>
      <c r="U327" s="367"/>
      <c r="V327" s="367"/>
      <c r="W327" s="367"/>
      <c r="X327" s="367"/>
      <c r="Y327" s="367"/>
      <c r="Z327" s="367"/>
    </row>
    <row r="328">
      <c r="A328" s="367"/>
      <c r="B328" s="367"/>
      <c r="C328" s="367"/>
      <c r="D328" s="367"/>
      <c r="E328" s="367"/>
      <c r="F328" s="367"/>
      <c r="G328" s="367"/>
      <c r="H328" s="367"/>
      <c r="I328" s="367"/>
      <c r="J328" s="367"/>
      <c r="K328" s="367"/>
      <c r="L328" s="367"/>
      <c r="M328" s="367"/>
      <c r="N328" s="367"/>
      <c r="O328" s="367"/>
      <c r="P328" s="367"/>
      <c r="Q328" s="367"/>
      <c r="R328" s="367"/>
      <c r="S328" s="367"/>
      <c r="T328" s="367"/>
      <c r="U328" s="367"/>
      <c r="V328" s="367"/>
      <c r="W328" s="367"/>
      <c r="X328" s="367"/>
      <c r="Y328" s="367"/>
      <c r="Z328" s="367"/>
    </row>
    <row r="329">
      <c r="A329" s="367"/>
      <c r="B329" s="367"/>
      <c r="C329" s="367"/>
      <c r="D329" s="367"/>
      <c r="E329" s="367"/>
      <c r="F329" s="367"/>
      <c r="G329" s="367"/>
      <c r="H329" s="367"/>
      <c r="I329" s="367"/>
      <c r="J329" s="367"/>
      <c r="K329" s="367"/>
      <c r="L329" s="367"/>
      <c r="M329" s="367"/>
      <c r="N329" s="367"/>
      <c r="O329" s="367"/>
      <c r="P329" s="367"/>
      <c r="Q329" s="367"/>
      <c r="R329" s="367"/>
      <c r="S329" s="367"/>
      <c r="T329" s="367"/>
      <c r="U329" s="367"/>
      <c r="V329" s="367"/>
      <c r="W329" s="367"/>
      <c r="X329" s="367"/>
      <c r="Y329" s="367"/>
      <c r="Z329" s="367"/>
    </row>
    <row r="330">
      <c r="A330" s="367"/>
      <c r="B330" s="367"/>
      <c r="C330" s="367"/>
      <c r="D330" s="367"/>
      <c r="E330" s="367"/>
      <c r="F330" s="367"/>
      <c r="G330" s="367"/>
      <c r="H330" s="367"/>
      <c r="I330" s="367"/>
      <c r="J330" s="367"/>
      <c r="K330" s="367"/>
      <c r="L330" s="367"/>
      <c r="M330" s="367"/>
      <c r="N330" s="367"/>
      <c r="O330" s="367"/>
      <c r="P330" s="367"/>
      <c r="Q330" s="367"/>
      <c r="R330" s="367"/>
      <c r="S330" s="367"/>
      <c r="T330" s="367"/>
      <c r="U330" s="367"/>
      <c r="V330" s="367"/>
      <c r="W330" s="367"/>
      <c r="X330" s="367"/>
      <c r="Y330" s="367"/>
      <c r="Z330" s="367"/>
    </row>
    <row r="331">
      <c r="A331" s="367"/>
      <c r="B331" s="367"/>
      <c r="C331" s="367"/>
      <c r="D331" s="367"/>
      <c r="E331" s="367"/>
      <c r="F331" s="367"/>
      <c r="G331" s="367"/>
      <c r="H331" s="367"/>
      <c r="I331" s="367"/>
      <c r="J331" s="367"/>
      <c r="K331" s="367"/>
      <c r="L331" s="367"/>
      <c r="M331" s="367"/>
      <c r="N331" s="367"/>
      <c r="O331" s="367"/>
      <c r="P331" s="367"/>
      <c r="Q331" s="367"/>
      <c r="R331" s="367"/>
      <c r="S331" s="367"/>
      <c r="T331" s="367"/>
      <c r="U331" s="367"/>
      <c r="V331" s="367"/>
      <c r="W331" s="367"/>
      <c r="X331" s="367"/>
      <c r="Y331" s="367"/>
      <c r="Z331" s="367"/>
    </row>
    <row r="332">
      <c r="A332" s="367"/>
      <c r="B332" s="367"/>
      <c r="C332" s="367"/>
      <c r="D332" s="367"/>
      <c r="E332" s="367"/>
      <c r="F332" s="367"/>
      <c r="G332" s="367"/>
      <c r="H332" s="367"/>
      <c r="I332" s="367"/>
      <c r="J332" s="367"/>
      <c r="K332" s="367"/>
      <c r="L332" s="367"/>
      <c r="M332" s="367"/>
      <c r="N332" s="367"/>
      <c r="O332" s="367"/>
      <c r="P332" s="367"/>
      <c r="Q332" s="367"/>
      <c r="R332" s="367"/>
      <c r="S332" s="367"/>
      <c r="T332" s="367"/>
      <c r="U332" s="367"/>
      <c r="V332" s="367"/>
      <c r="W332" s="367"/>
      <c r="X332" s="367"/>
      <c r="Y332" s="367"/>
      <c r="Z332" s="367"/>
    </row>
    <row r="333">
      <c r="A333" s="367"/>
      <c r="B333" s="367"/>
      <c r="C333" s="367"/>
      <c r="D333" s="367"/>
      <c r="E333" s="367"/>
      <c r="F333" s="367"/>
      <c r="G333" s="367"/>
      <c r="H333" s="367"/>
      <c r="I333" s="367"/>
      <c r="J333" s="367"/>
      <c r="K333" s="367"/>
      <c r="L333" s="367"/>
      <c r="M333" s="367"/>
      <c r="N333" s="367"/>
      <c r="O333" s="367"/>
      <c r="P333" s="367"/>
      <c r="Q333" s="367"/>
      <c r="R333" s="367"/>
      <c r="S333" s="367"/>
      <c r="T333" s="367"/>
      <c r="U333" s="367"/>
      <c r="V333" s="367"/>
      <c r="W333" s="367"/>
      <c r="X333" s="367"/>
      <c r="Y333" s="367"/>
      <c r="Z333" s="367"/>
    </row>
    <row r="334">
      <c r="A334" s="367"/>
      <c r="B334" s="367"/>
      <c r="C334" s="367"/>
      <c r="D334" s="367"/>
      <c r="E334" s="367"/>
      <c r="F334" s="367"/>
      <c r="G334" s="367"/>
      <c r="H334" s="367"/>
      <c r="I334" s="367"/>
      <c r="J334" s="367"/>
      <c r="K334" s="367"/>
      <c r="L334" s="367"/>
      <c r="M334" s="367"/>
      <c r="N334" s="367"/>
      <c r="O334" s="367"/>
      <c r="P334" s="367"/>
      <c r="Q334" s="367"/>
      <c r="R334" s="367"/>
      <c r="S334" s="367"/>
      <c r="T334" s="367"/>
      <c r="U334" s="367"/>
      <c r="V334" s="367"/>
      <c r="W334" s="367"/>
      <c r="X334" s="367"/>
      <c r="Y334" s="367"/>
      <c r="Z334" s="367"/>
    </row>
    <row r="335">
      <c r="A335" s="367"/>
      <c r="B335" s="367"/>
      <c r="C335" s="367"/>
      <c r="D335" s="367"/>
      <c r="E335" s="367"/>
      <c r="F335" s="367"/>
      <c r="G335" s="367"/>
      <c r="H335" s="367"/>
      <c r="I335" s="367"/>
      <c r="J335" s="367"/>
      <c r="K335" s="367"/>
      <c r="L335" s="367"/>
      <c r="M335" s="367"/>
      <c r="N335" s="367"/>
      <c r="O335" s="367"/>
      <c r="P335" s="367"/>
      <c r="Q335" s="367"/>
      <c r="R335" s="367"/>
      <c r="S335" s="367"/>
      <c r="T335" s="367"/>
      <c r="U335" s="367"/>
      <c r="V335" s="367"/>
      <c r="W335" s="367"/>
      <c r="X335" s="367"/>
      <c r="Y335" s="367"/>
      <c r="Z335" s="367"/>
    </row>
    <row r="336">
      <c r="A336" s="367"/>
      <c r="B336" s="367"/>
      <c r="C336" s="367"/>
      <c r="D336" s="367"/>
      <c r="E336" s="367"/>
      <c r="F336" s="367"/>
      <c r="G336" s="367"/>
      <c r="H336" s="367"/>
      <c r="I336" s="367"/>
      <c r="J336" s="367"/>
      <c r="K336" s="367"/>
      <c r="L336" s="367"/>
      <c r="M336" s="367"/>
      <c r="N336" s="367"/>
      <c r="O336" s="367"/>
      <c r="P336" s="367"/>
      <c r="Q336" s="367"/>
      <c r="R336" s="367"/>
      <c r="S336" s="367"/>
      <c r="T336" s="367"/>
      <c r="U336" s="367"/>
      <c r="V336" s="367"/>
      <c r="W336" s="367"/>
      <c r="X336" s="367"/>
      <c r="Y336" s="367"/>
      <c r="Z336" s="367"/>
    </row>
    <row r="337">
      <c r="A337" s="367"/>
      <c r="B337" s="367"/>
      <c r="C337" s="367"/>
      <c r="D337" s="367"/>
      <c r="E337" s="367"/>
      <c r="F337" s="367"/>
      <c r="G337" s="367"/>
      <c r="H337" s="367"/>
      <c r="I337" s="367"/>
      <c r="J337" s="367"/>
      <c r="K337" s="367"/>
      <c r="L337" s="367"/>
      <c r="M337" s="367"/>
      <c r="N337" s="367"/>
      <c r="O337" s="367"/>
      <c r="P337" s="367"/>
      <c r="Q337" s="367"/>
      <c r="R337" s="367"/>
      <c r="S337" s="367"/>
      <c r="T337" s="367"/>
      <c r="U337" s="367"/>
      <c r="V337" s="367"/>
      <c r="W337" s="367"/>
      <c r="X337" s="367"/>
      <c r="Y337" s="367"/>
      <c r="Z337" s="367"/>
    </row>
    <row r="338">
      <c r="A338" s="367"/>
      <c r="B338" s="367"/>
      <c r="C338" s="367"/>
      <c r="D338" s="367"/>
      <c r="E338" s="367"/>
      <c r="F338" s="367"/>
      <c r="G338" s="367"/>
      <c r="H338" s="367"/>
      <c r="I338" s="367"/>
      <c r="J338" s="367"/>
      <c r="K338" s="367"/>
      <c r="L338" s="367"/>
      <c r="M338" s="367"/>
      <c r="N338" s="367"/>
      <c r="O338" s="367"/>
      <c r="P338" s="367"/>
      <c r="Q338" s="367"/>
      <c r="R338" s="367"/>
      <c r="S338" s="367"/>
      <c r="T338" s="367"/>
      <c r="U338" s="367"/>
      <c r="V338" s="367"/>
      <c r="W338" s="367"/>
      <c r="X338" s="367"/>
      <c r="Y338" s="367"/>
      <c r="Z338" s="367"/>
    </row>
    <row r="339">
      <c r="A339" s="367"/>
      <c r="B339" s="367"/>
      <c r="C339" s="367"/>
      <c r="D339" s="367"/>
      <c r="E339" s="367"/>
      <c r="F339" s="367"/>
      <c r="G339" s="367"/>
      <c r="H339" s="367"/>
      <c r="I339" s="367"/>
      <c r="J339" s="367"/>
      <c r="K339" s="367"/>
      <c r="L339" s="367"/>
      <c r="M339" s="367"/>
      <c r="N339" s="367"/>
      <c r="O339" s="367"/>
      <c r="P339" s="367"/>
      <c r="Q339" s="367"/>
      <c r="R339" s="367"/>
      <c r="S339" s="367"/>
      <c r="T339" s="367"/>
      <c r="U339" s="367"/>
      <c r="V339" s="367"/>
      <c r="W339" s="367"/>
      <c r="X339" s="367"/>
      <c r="Y339" s="367"/>
      <c r="Z339" s="367"/>
    </row>
    <row r="340">
      <c r="A340" s="367"/>
      <c r="B340" s="367"/>
      <c r="C340" s="367"/>
      <c r="D340" s="367"/>
      <c r="E340" s="367"/>
      <c r="F340" s="367"/>
      <c r="G340" s="367"/>
      <c r="H340" s="367"/>
      <c r="I340" s="367"/>
      <c r="J340" s="367"/>
      <c r="K340" s="367"/>
      <c r="L340" s="367"/>
      <c r="M340" s="367"/>
      <c r="N340" s="367"/>
      <c r="O340" s="367"/>
      <c r="P340" s="367"/>
      <c r="Q340" s="367"/>
      <c r="R340" s="367"/>
      <c r="S340" s="367"/>
      <c r="T340" s="367"/>
      <c r="U340" s="367"/>
      <c r="V340" s="367"/>
      <c r="W340" s="367"/>
      <c r="X340" s="367"/>
      <c r="Y340" s="367"/>
      <c r="Z340" s="367"/>
    </row>
    <row r="341">
      <c r="A341" s="367"/>
      <c r="B341" s="367"/>
      <c r="C341" s="367"/>
      <c r="D341" s="367"/>
      <c r="E341" s="367"/>
      <c r="F341" s="367"/>
      <c r="G341" s="367"/>
      <c r="H341" s="367"/>
      <c r="I341" s="367"/>
      <c r="J341" s="367"/>
      <c r="K341" s="367"/>
      <c r="L341" s="367"/>
      <c r="M341" s="367"/>
      <c r="N341" s="367"/>
      <c r="O341" s="367"/>
      <c r="P341" s="367"/>
      <c r="Q341" s="367"/>
      <c r="R341" s="367"/>
      <c r="S341" s="367"/>
      <c r="T341" s="367"/>
      <c r="U341" s="367"/>
      <c r="V341" s="367"/>
      <c r="W341" s="367"/>
      <c r="X341" s="367"/>
      <c r="Y341" s="367"/>
      <c r="Z341" s="367"/>
    </row>
    <row r="342">
      <c r="A342" s="367"/>
      <c r="B342" s="367"/>
      <c r="C342" s="367"/>
      <c r="D342" s="367"/>
      <c r="E342" s="367"/>
      <c r="F342" s="367"/>
      <c r="G342" s="367"/>
      <c r="H342" s="367"/>
      <c r="I342" s="367"/>
      <c r="J342" s="367"/>
      <c r="K342" s="367"/>
      <c r="L342" s="367"/>
      <c r="M342" s="367"/>
      <c r="N342" s="367"/>
      <c r="O342" s="367"/>
      <c r="P342" s="367"/>
      <c r="Q342" s="367"/>
      <c r="R342" s="367"/>
      <c r="S342" s="367"/>
      <c r="T342" s="367"/>
      <c r="U342" s="367"/>
      <c r="V342" s="367"/>
      <c r="W342" s="367"/>
      <c r="X342" s="367"/>
      <c r="Y342" s="367"/>
      <c r="Z342" s="367"/>
    </row>
    <row r="343">
      <c r="A343" s="367"/>
      <c r="B343" s="367"/>
      <c r="C343" s="367"/>
      <c r="D343" s="367"/>
      <c r="E343" s="367"/>
      <c r="F343" s="367"/>
      <c r="G343" s="367"/>
      <c r="H343" s="367"/>
      <c r="I343" s="367"/>
      <c r="J343" s="367"/>
      <c r="K343" s="367"/>
      <c r="L343" s="367"/>
      <c r="M343" s="367"/>
      <c r="N343" s="367"/>
      <c r="O343" s="367"/>
      <c r="P343" s="367"/>
      <c r="Q343" s="367"/>
      <c r="R343" s="367"/>
      <c r="S343" s="367"/>
      <c r="T343" s="367"/>
      <c r="U343" s="367"/>
      <c r="V343" s="367"/>
      <c r="W343" s="367"/>
      <c r="X343" s="367"/>
      <c r="Y343" s="367"/>
      <c r="Z343" s="367"/>
    </row>
    <row r="344">
      <c r="A344" s="367"/>
      <c r="B344" s="367"/>
      <c r="C344" s="367"/>
      <c r="D344" s="367"/>
      <c r="E344" s="367"/>
      <c r="F344" s="367"/>
      <c r="G344" s="367"/>
      <c r="H344" s="367"/>
      <c r="I344" s="367"/>
      <c r="J344" s="367"/>
      <c r="K344" s="367"/>
      <c r="L344" s="367"/>
      <c r="M344" s="367"/>
      <c r="N344" s="367"/>
      <c r="O344" s="367"/>
      <c r="P344" s="367"/>
      <c r="Q344" s="367"/>
      <c r="R344" s="367"/>
      <c r="S344" s="367"/>
      <c r="T344" s="367"/>
      <c r="U344" s="367"/>
      <c r="V344" s="367"/>
      <c r="W344" s="367"/>
      <c r="X344" s="367"/>
      <c r="Y344" s="367"/>
      <c r="Z344" s="367"/>
    </row>
    <row r="345">
      <c r="A345" s="367"/>
      <c r="B345" s="367"/>
      <c r="C345" s="367"/>
      <c r="D345" s="367"/>
      <c r="E345" s="367"/>
      <c r="F345" s="367"/>
      <c r="G345" s="367"/>
      <c r="H345" s="367"/>
      <c r="I345" s="367"/>
      <c r="J345" s="367"/>
      <c r="K345" s="367"/>
      <c r="L345" s="367"/>
      <c r="M345" s="367"/>
      <c r="N345" s="367"/>
      <c r="O345" s="367"/>
      <c r="P345" s="367"/>
      <c r="Q345" s="367"/>
      <c r="R345" s="367"/>
      <c r="S345" s="367"/>
      <c r="T345" s="367"/>
      <c r="U345" s="367"/>
      <c r="V345" s="367"/>
      <c r="W345" s="367"/>
      <c r="X345" s="367"/>
      <c r="Y345" s="367"/>
      <c r="Z345" s="367"/>
    </row>
    <row r="346">
      <c r="A346" s="367"/>
      <c r="B346" s="367"/>
      <c r="C346" s="367"/>
      <c r="D346" s="367"/>
      <c r="E346" s="367"/>
      <c r="F346" s="367"/>
      <c r="G346" s="367"/>
      <c r="H346" s="367"/>
      <c r="I346" s="367"/>
      <c r="J346" s="367"/>
      <c r="K346" s="367"/>
      <c r="L346" s="367"/>
      <c r="M346" s="367"/>
      <c r="N346" s="367"/>
      <c r="O346" s="367"/>
      <c r="P346" s="367"/>
      <c r="Q346" s="367"/>
      <c r="R346" s="367"/>
      <c r="S346" s="367"/>
      <c r="T346" s="367"/>
      <c r="U346" s="367"/>
      <c r="V346" s="367"/>
      <c r="W346" s="367"/>
      <c r="X346" s="367"/>
      <c r="Y346" s="367"/>
      <c r="Z346" s="367"/>
    </row>
    <row r="347">
      <c r="A347" s="367"/>
      <c r="B347" s="367"/>
      <c r="C347" s="367"/>
      <c r="D347" s="367"/>
      <c r="E347" s="367"/>
      <c r="F347" s="367"/>
      <c r="G347" s="367"/>
      <c r="H347" s="367"/>
      <c r="I347" s="367"/>
      <c r="J347" s="367"/>
      <c r="K347" s="367"/>
      <c r="L347" s="367"/>
      <c r="M347" s="367"/>
      <c r="N347" s="367"/>
      <c r="O347" s="367"/>
      <c r="P347" s="367"/>
      <c r="Q347" s="367"/>
      <c r="R347" s="367"/>
      <c r="S347" s="367"/>
      <c r="T347" s="367"/>
      <c r="U347" s="367"/>
      <c r="V347" s="367"/>
      <c r="W347" s="367"/>
      <c r="X347" s="367"/>
      <c r="Y347" s="367"/>
      <c r="Z347" s="367"/>
    </row>
    <row r="348">
      <c r="A348" s="367"/>
      <c r="B348" s="367"/>
      <c r="C348" s="367"/>
      <c r="D348" s="367"/>
      <c r="E348" s="367"/>
      <c r="F348" s="367"/>
      <c r="G348" s="367"/>
      <c r="H348" s="367"/>
      <c r="I348" s="367"/>
      <c r="J348" s="367"/>
      <c r="K348" s="367"/>
      <c r="L348" s="367"/>
      <c r="M348" s="367"/>
      <c r="N348" s="367"/>
      <c r="O348" s="367"/>
      <c r="P348" s="367"/>
      <c r="Q348" s="367"/>
      <c r="R348" s="367"/>
      <c r="S348" s="367"/>
      <c r="T348" s="367"/>
      <c r="U348" s="367"/>
      <c r="V348" s="367"/>
      <c r="W348" s="367"/>
      <c r="X348" s="367"/>
      <c r="Y348" s="367"/>
      <c r="Z348" s="367"/>
    </row>
    <row r="349">
      <c r="A349" s="367"/>
      <c r="B349" s="367"/>
      <c r="C349" s="367"/>
      <c r="D349" s="367"/>
      <c r="E349" s="367"/>
      <c r="F349" s="367"/>
      <c r="G349" s="367"/>
      <c r="H349" s="367"/>
      <c r="I349" s="367"/>
      <c r="J349" s="367"/>
      <c r="K349" s="367"/>
      <c r="L349" s="367"/>
      <c r="M349" s="367"/>
      <c r="N349" s="367"/>
      <c r="O349" s="367"/>
      <c r="P349" s="367"/>
      <c r="Q349" s="367"/>
      <c r="R349" s="367"/>
      <c r="S349" s="367"/>
      <c r="T349" s="367"/>
      <c r="U349" s="367"/>
      <c r="V349" s="367"/>
      <c r="W349" s="367"/>
      <c r="X349" s="367"/>
      <c r="Y349" s="367"/>
      <c r="Z349" s="367"/>
    </row>
    <row r="350">
      <c r="A350" s="367"/>
      <c r="B350" s="367"/>
      <c r="C350" s="367"/>
      <c r="D350" s="367"/>
      <c r="E350" s="367"/>
      <c r="F350" s="367"/>
      <c r="G350" s="367"/>
      <c r="H350" s="367"/>
      <c r="I350" s="367"/>
      <c r="J350" s="367"/>
      <c r="K350" s="367"/>
      <c r="L350" s="367"/>
      <c r="M350" s="367"/>
      <c r="N350" s="367"/>
      <c r="O350" s="367"/>
      <c r="P350" s="367"/>
      <c r="Q350" s="367"/>
      <c r="R350" s="367"/>
      <c r="S350" s="367"/>
      <c r="T350" s="367"/>
      <c r="U350" s="367"/>
      <c r="V350" s="367"/>
      <c r="W350" s="367"/>
      <c r="X350" s="367"/>
      <c r="Y350" s="367"/>
      <c r="Z350" s="367"/>
    </row>
    <row r="351">
      <c r="A351" s="367"/>
      <c r="B351" s="367"/>
      <c r="C351" s="367"/>
      <c r="D351" s="367"/>
      <c r="E351" s="367"/>
      <c r="F351" s="367"/>
      <c r="G351" s="367"/>
      <c r="H351" s="367"/>
      <c r="I351" s="367"/>
      <c r="J351" s="367"/>
      <c r="K351" s="367"/>
      <c r="L351" s="367"/>
      <c r="M351" s="367"/>
      <c r="N351" s="367"/>
      <c r="O351" s="367"/>
      <c r="P351" s="367"/>
      <c r="Q351" s="367"/>
      <c r="R351" s="367"/>
      <c r="S351" s="367"/>
      <c r="T351" s="367"/>
      <c r="U351" s="367"/>
      <c r="V351" s="367"/>
      <c r="W351" s="367"/>
      <c r="X351" s="367"/>
      <c r="Y351" s="367"/>
      <c r="Z351" s="367"/>
    </row>
    <row r="352">
      <c r="A352" s="367"/>
      <c r="B352" s="367"/>
      <c r="C352" s="367"/>
      <c r="D352" s="367"/>
      <c r="E352" s="367"/>
      <c r="F352" s="367"/>
      <c r="G352" s="367"/>
      <c r="H352" s="367"/>
      <c r="I352" s="367"/>
      <c r="J352" s="367"/>
      <c r="K352" s="367"/>
      <c r="L352" s="367"/>
      <c r="M352" s="367"/>
      <c r="N352" s="367"/>
      <c r="O352" s="367"/>
      <c r="P352" s="367"/>
      <c r="Q352" s="367"/>
      <c r="R352" s="367"/>
      <c r="S352" s="367"/>
      <c r="T352" s="367"/>
      <c r="U352" s="367"/>
      <c r="V352" s="367"/>
      <c r="W352" s="367"/>
      <c r="X352" s="367"/>
      <c r="Y352" s="367"/>
      <c r="Z352" s="367"/>
    </row>
    <row r="353">
      <c r="A353" s="367"/>
      <c r="B353" s="367"/>
      <c r="C353" s="367"/>
      <c r="D353" s="367"/>
      <c r="E353" s="367"/>
      <c r="F353" s="367"/>
      <c r="G353" s="367"/>
      <c r="H353" s="367"/>
      <c r="I353" s="367"/>
      <c r="J353" s="367"/>
      <c r="K353" s="367"/>
      <c r="L353" s="367"/>
      <c r="M353" s="367"/>
      <c r="N353" s="367"/>
      <c r="O353" s="367"/>
      <c r="P353" s="367"/>
      <c r="Q353" s="367"/>
      <c r="R353" s="367"/>
      <c r="S353" s="367"/>
      <c r="T353" s="367"/>
      <c r="U353" s="367"/>
      <c r="V353" s="367"/>
      <c r="W353" s="367"/>
      <c r="X353" s="367"/>
      <c r="Y353" s="367"/>
      <c r="Z353" s="367"/>
    </row>
    <row r="354">
      <c r="A354" s="367"/>
      <c r="B354" s="367"/>
      <c r="C354" s="367"/>
      <c r="D354" s="367"/>
      <c r="E354" s="367"/>
      <c r="F354" s="367"/>
      <c r="G354" s="367"/>
      <c r="H354" s="367"/>
      <c r="I354" s="367"/>
      <c r="J354" s="367"/>
      <c r="K354" s="367"/>
      <c r="L354" s="367"/>
      <c r="M354" s="367"/>
      <c r="N354" s="367"/>
      <c r="O354" s="367"/>
      <c r="P354" s="367"/>
      <c r="Q354" s="367"/>
      <c r="R354" s="367"/>
      <c r="S354" s="367"/>
      <c r="T354" s="367"/>
      <c r="U354" s="367"/>
      <c r="V354" s="367"/>
      <c r="W354" s="367"/>
      <c r="X354" s="367"/>
      <c r="Y354" s="367"/>
      <c r="Z354" s="367"/>
    </row>
    <row r="355">
      <c r="A355" s="367"/>
      <c r="B355" s="367"/>
      <c r="C355" s="367"/>
      <c r="D355" s="367"/>
      <c r="E355" s="367"/>
      <c r="F355" s="367"/>
      <c r="G355" s="367"/>
      <c r="H355" s="367"/>
      <c r="I355" s="367"/>
      <c r="J355" s="367"/>
      <c r="K355" s="367"/>
      <c r="L355" s="367"/>
      <c r="M355" s="367"/>
      <c r="N355" s="367"/>
      <c r="O355" s="367"/>
      <c r="P355" s="367"/>
      <c r="Q355" s="367"/>
      <c r="R355" s="367"/>
      <c r="S355" s="367"/>
      <c r="T355" s="367"/>
      <c r="U355" s="367"/>
      <c r="V355" s="367"/>
      <c r="W355" s="367"/>
      <c r="X355" s="367"/>
      <c r="Y355" s="367"/>
      <c r="Z355" s="367"/>
    </row>
    <row r="356">
      <c r="A356" s="367"/>
      <c r="B356" s="367"/>
      <c r="C356" s="367"/>
      <c r="D356" s="367"/>
      <c r="E356" s="367"/>
      <c r="F356" s="367"/>
      <c r="G356" s="367"/>
      <c r="H356" s="367"/>
      <c r="I356" s="367"/>
      <c r="J356" s="367"/>
      <c r="K356" s="367"/>
      <c r="L356" s="367"/>
      <c r="M356" s="367"/>
      <c r="N356" s="367"/>
      <c r="O356" s="367"/>
      <c r="P356" s="367"/>
      <c r="Q356" s="367"/>
      <c r="R356" s="367"/>
      <c r="S356" s="367"/>
      <c r="T356" s="367"/>
      <c r="U356" s="367"/>
      <c r="V356" s="367"/>
      <c r="W356" s="367"/>
      <c r="X356" s="367"/>
      <c r="Y356" s="367"/>
      <c r="Z356" s="367"/>
    </row>
    <row r="357">
      <c r="A357" s="367"/>
      <c r="B357" s="367"/>
      <c r="C357" s="367"/>
      <c r="D357" s="367"/>
      <c r="E357" s="367"/>
      <c r="F357" s="367"/>
      <c r="G357" s="367"/>
      <c r="H357" s="367"/>
      <c r="I357" s="367"/>
      <c r="J357" s="367"/>
      <c r="K357" s="367"/>
      <c r="L357" s="367"/>
      <c r="M357" s="367"/>
      <c r="N357" s="367"/>
      <c r="O357" s="367"/>
      <c r="P357" s="367"/>
      <c r="Q357" s="367"/>
      <c r="R357" s="367"/>
      <c r="S357" s="367"/>
      <c r="T357" s="367"/>
      <c r="U357" s="367"/>
      <c r="V357" s="367"/>
      <c r="W357" s="367"/>
      <c r="X357" s="367"/>
      <c r="Y357" s="367"/>
      <c r="Z357" s="367"/>
    </row>
    <row r="358">
      <c r="A358" s="367"/>
      <c r="B358" s="367"/>
      <c r="C358" s="367"/>
      <c r="D358" s="367"/>
      <c r="E358" s="367"/>
      <c r="F358" s="367"/>
      <c r="G358" s="367"/>
      <c r="H358" s="367"/>
      <c r="I358" s="367"/>
      <c r="J358" s="367"/>
      <c r="K358" s="367"/>
      <c r="L358" s="367"/>
      <c r="M358" s="367"/>
      <c r="N358" s="367"/>
      <c r="O358" s="367"/>
      <c r="P358" s="367"/>
      <c r="Q358" s="367"/>
      <c r="R358" s="367"/>
      <c r="S358" s="367"/>
      <c r="T358" s="367"/>
      <c r="U358" s="367"/>
      <c r="V358" s="367"/>
      <c r="W358" s="367"/>
      <c r="X358" s="367"/>
      <c r="Y358" s="367"/>
      <c r="Z358" s="367"/>
    </row>
    <row r="359">
      <c r="A359" s="367"/>
      <c r="B359" s="367"/>
      <c r="C359" s="367"/>
      <c r="D359" s="367"/>
      <c r="E359" s="367"/>
      <c r="F359" s="367"/>
      <c r="G359" s="367"/>
      <c r="H359" s="367"/>
      <c r="I359" s="367"/>
      <c r="J359" s="367"/>
      <c r="K359" s="367"/>
      <c r="L359" s="367"/>
      <c r="M359" s="367"/>
      <c r="N359" s="367"/>
      <c r="O359" s="367"/>
      <c r="P359" s="367"/>
      <c r="Q359" s="367"/>
      <c r="R359" s="367"/>
      <c r="S359" s="367"/>
      <c r="T359" s="367"/>
      <c r="U359" s="367"/>
      <c r="V359" s="367"/>
      <c r="W359" s="367"/>
      <c r="X359" s="367"/>
      <c r="Y359" s="367"/>
      <c r="Z359" s="367"/>
    </row>
    <row r="360">
      <c r="A360" s="367"/>
      <c r="B360" s="367"/>
      <c r="C360" s="367"/>
      <c r="D360" s="367"/>
      <c r="E360" s="367"/>
      <c r="F360" s="367"/>
      <c r="G360" s="367"/>
      <c r="H360" s="367"/>
      <c r="I360" s="367"/>
      <c r="J360" s="367"/>
      <c r="K360" s="367"/>
      <c r="L360" s="367"/>
      <c r="M360" s="367"/>
      <c r="N360" s="367"/>
      <c r="O360" s="367"/>
      <c r="P360" s="367"/>
      <c r="Q360" s="367"/>
      <c r="R360" s="367"/>
      <c r="S360" s="367"/>
      <c r="T360" s="367"/>
      <c r="U360" s="367"/>
      <c r="V360" s="367"/>
      <c r="W360" s="367"/>
      <c r="X360" s="367"/>
      <c r="Y360" s="367"/>
      <c r="Z360" s="367"/>
    </row>
    <row r="361">
      <c r="A361" s="367"/>
      <c r="B361" s="367"/>
      <c r="C361" s="367"/>
      <c r="D361" s="367"/>
      <c r="E361" s="367"/>
      <c r="F361" s="367"/>
      <c r="G361" s="367"/>
      <c r="H361" s="367"/>
      <c r="I361" s="367"/>
      <c r="J361" s="367"/>
      <c r="K361" s="367"/>
      <c r="L361" s="367"/>
      <c r="M361" s="367"/>
      <c r="N361" s="367"/>
      <c r="O361" s="367"/>
      <c r="P361" s="367"/>
      <c r="Q361" s="367"/>
      <c r="R361" s="367"/>
      <c r="S361" s="367"/>
      <c r="T361" s="367"/>
      <c r="U361" s="367"/>
      <c r="V361" s="367"/>
      <c r="W361" s="367"/>
      <c r="X361" s="367"/>
      <c r="Y361" s="367"/>
      <c r="Z361" s="367"/>
    </row>
    <row r="362">
      <c r="A362" s="367"/>
      <c r="B362" s="367"/>
      <c r="C362" s="367"/>
      <c r="D362" s="367"/>
      <c r="E362" s="367"/>
      <c r="F362" s="367"/>
      <c r="G362" s="367"/>
      <c r="H362" s="367"/>
      <c r="I362" s="367"/>
      <c r="J362" s="367"/>
      <c r="K362" s="367"/>
      <c r="L362" s="367"/>
      <c r="M362" s="367"/>
      <c r="N362" s="367"/>
      <c r="O362" s="367"/>
      <c r="P362" s="367"/>
      <c r="Q362" s="367"/>
      <c r="R362" s="367"/>
      <c r="S362" s="367"/>
      <c r="T362" s="367"/>
      <c r="U362" s="367"/>
      <c r="V362" s="367"/>
      <c r="W362" s="367"/>
      <c r="X362" s="367"/>
      <c r="Y362" s="367"/>
      <c r="Z362" s="367"/>
    </row>
    <row r="363">
      <c r="A363" s="367"/>
      <c r="B363" s="367"/>
      <c r="C363" s="367"/>
      <c r="D363" s="367"/>
      <c r="E363" s="367"/>
      <c r="F363" s="367"/>
      <c r="G363" s="367"/>
      <c r="H363" s="367"/>
      <c r="I363" s="367"/>
      <c r="J363" s="367"/>
      <c r="K363" s="367"/>
      <c r="L363" s="367"/>
      <c r="M363" s="367"/>
      <c r="N363" s="367"/>
      <c r="O363" s="367"/>
      <c r="P363" s="367"/>
      <c r="Q363" s="367"/>
      <c r="R363" s="367"/>
      <c r="S363" s="367"/>
      <c r="T363" s="367"/>
      <c r="U363" s="367"/>
      <c r="V363" s="367"/>
      <c r="W363" s="367"/>
      <c r="X363" s="367"/>
      <c r="Y363" s="367"/>
      <c r="Z363" s="367"/>
    </row>
    <row r="364">
      <c r="A364" s="367"/>
      <c r="B364" s="367"/>
      <c r="C364" s="367"/>
      <c r="D364" s="367"/>
      <c r="E364" s="367"/>
      <c r="F364" s="367"/>
      <c r="G364" s="367"/>
      <c r="H364" s="367"/>
      <c r="I364" s="367"/>
      <c r="J364" s="367"/>
      <c r="K364" s="367"/>
      <c r="L364" s="367"/>
      <c r="M364" s="367"/>
      <c r="N364" s="367"/>
      <c r="O364" s="367"/>
      <c r="P364" s="367"/>
      <c r="Q364" s="367"/>
      <c r="R364" s="367"/>
      <c r="S364" s="367"/>
      <c r="T364" s="367"/>
      <c r="U364" s="367"/>
      <c r="V364" s="367"/>
      <c r="W364" s="367"/>
      <c r="X364" s="367"/>
      <c r="Y364" s="367"/>
      <c r="Z364" s="367"/>
    </row>
    <row r="365">
      <c r="A365" s="367"/>
      <c r="B365" s="367"/>
      <c r="C365" s="367"/>
      <c r="D365" s="367"/>
      <c r="E365" s="367"/>
      <c r="F365" s="367"/>
      <c r="G365" s="367"/>
      <c r="H365" s="367"/>
      <c r="I365" s="367"/>
      <c r="J365" s="367"/>
      <c r="K365" s="367"/>
      <c r="L365" s="367"/>
      <c r="M365" s="367"/>
      <c r="N365" s="367"/>
      <c r="O365" s="367"/>
      <c r="P365" s="367"/>
      <c r="Q365" s="367"/>
      <c r="R365" s="367"/>
      <c r="S365" s="367"/>
      <c r="T365" s="367"/>
      <c r="U365" s="367"/>
      <c r="V365" s="367"/>
      <c r="W365" s="367"/>
      <c r="X365" s="367"/>
      <c r="Y365" s="367"/>
      <c r="Z365" s="367"/>
    </row>
    <row r="366">
      <c r="A366" s="367"/>
      <c r="B366" s="367"/>
      <c r="C366" s="367"/>
      <c r="D366" s="367"/>
      <c r="E366" s="367"/>
      <c r="F366" s="367"/>
      <c r="G366" s="367"/>
      <c r="H366" s="367"/>
      <c r="I366" s="367"/>
      <c r="J366" s="367"/>
      <c r="K366" s="367"/>
      <c r="L366" s="367"/>
      <c r="M366" s="367"/>
      <c r="N366" s="367"/>
      <c r="O366" s="367"/>
      <c r="P366" s="367"/>
      <c r="Q366" s="367"/>
      <c r="R366" s="367"/>
      <c r="S366" s="367"/>
      <c r="T366" s="367"/>
      <c r="U366" s="367"/>
      <c r="V366" s="367"/>
      <c r="W366" s="367"/>
      <c r="X366" s="367"/>
      <c r="Y366" s="367"/>
      <c r="Z366" s="367"/>
    </row>
    <row r="367">
      <c r="A367" s="367"/>
      <c r="B367" s="367"/>
      <c r="C367" s="367"/>
      <c r="D367" s="367"/>
      <c r="E367" s="367"/>
      <c r="F367" s="367"/>
      <c r="G367" s="367"/>
      <c r="H367" s="367"/>
      <c r="I367" s="367"/>
      <c r="J367" s="367"/>
      <c r="K367" s="367"/>
      <c r="L367" s="367"/>
      <c r="M367" s="367"/>
      <c r="N367" s="367"/>
      <c r="O367" s="367"/>
      <c r="P367" s="367"/>
      <c r="Q367" s="367"/>
      <c r="R367" s="367"/>
      <c r="S367" s="367"/>
      <c r="T367" s="367"/>
      <c r="U367" s="367"/>
      <c r="V367" s="367"/>
      <c r="W367" s="367"/>
      <c r="X367" s="367"/>
      <c r="Y367" s="367"/>
      <c r="Z367" s="367"/>
    </row>
    <row r="368">
      <c r="A368" s="367"/>
      <c r="B368" s="367"/>
      <c r="C368" s="367"/>
      <c r="D368" s="367"/>
      <c r="E368" s="367"/>
      <c r="F368" s="367"/>
      <c r="G368" s="367"/>
      <c r="H368" s="367"/>
      <c r="I368" s="367"/>
      <c r="J368" s="367"/>
      <c r="K368" s="367"/>
      <c r="L368" s="367"/>
      <c r="M368" s="367"/>
      <c r="N368" s="367"/>
      <c r="O368" s="367"/>
      <c r="P368" s="367"/>
      <c r="Q368" s="367"/>
      <c r="R368" s="367"/>
      <c r="S368" s="367"/>
      <c r="T368" s="367"/>
      <c r="U368" s="367"/>
      <c r="V368" s="367"/>
      <c r="W368" s="367"/>
      <c r="X368" s="367"/>
      <c r="Y368" s="367"/>
      <c r="Z368" s="367"/>
    </row>
    <row r="369">
      <c r="A369" s="367"/>
      <c r="B369" s="367"/>
      <c r="C369" s="367"/>
      <c r="D369" s="367"/>
      <c r="E369" s="367"/>
      <c r="F369" s="367"/>
      <c r="G369" s="367"/>
      <c r="H369" s="367"/>
      <c r="I369" s="367"/>
      <c r="J369" s="367"/>
      <c r="K369" s="367"/>
      <c r="L369" s="367"/>
      <c r="M369" s="367"/>
      <c r="N369" s="367"/>
      <c r="O369" s="367"/>
      <c r="P369" s="367"/>
      <c r="Q369" s="367"/>
      <c r="R369" s="367"/>
      <c r="S369" s="367"/>
      <c r="T369" s="367"/>
      <c r="U369" s="367"/>
      <c r="V369" s="367"/>
      <c r="W369" s="367"/>
      <c r="X369" s="367"/>
      <c r="Y369" s="367"/>
      <c r="Z369" s="367"/>
    </row>
    <row r="370">
      <c r="A370" s="367"/>
      <c r="B370" s="367"/>
      <c r="C370" s="367"/>
      <c r="D370" s="367"/>
      <c r="E370" s="367"/>
      <c r="F370" s="367"/>
      <c r="G370" s="367"/>
      <c r="H370" s="367"/>
      <c r="I370" s="367"/>
      <c r="J370" s="367"/>
      <c r="K370" s="367"/>
      <c r="L370" s="367"/>
      <c r="M370" s="367"/>
      <c r="N370" s="367"/>
      <c r="O370" s="367"/>
      <c r="P370" s="367"/>
      <c r="Q370" s="367"/>
      <c r="R370" s="367"/>
      <c r="S370" s="367"/>
      <c r="T370" s="367"/>
      <c r="U370" s="367"/>
      <c r="V370" s="367"/>
      <c r="W370" s="367"/>
      <c r="X370" s="367"/>
      <c r="Y370" s="367"/>
      <c r="Z370" s="367"/>
    </row>
    <row r="371">
      <c r="A371" s="367"/>
      <c r="B371" s="367"/>
      <c r="C371" s="367"/>
      <c r="D371" s="367"/>
      <c r="E371" s="367"/>
      <c r="F371" s="367"/>
      <c r="G371" s="367"/>
      <c r="H371" s="367"/>
      <c r="I371" s="367"/>
      <c r="J371" s="367"/>
      <c r="K371" s="367"/>
      <c r="L371" s="367"/>
      <c r="M371" s="367"/>
      <c r="N371" s="367"/>
      <c r="O371" s="367"/>
      <c r="P371" s="367"/>
      <c r="Q371" s="367"/>
      <c r="R371" s="367"/>
      <c r="S371" s="367"/>
      <c r="T371" s="367"/>
      <c r="U371" s="367"/>
      <c r="V371" s="367"/>
      <c r="W371" s="367"/>
      <c r="X371" s="367"/>
      <c r="Y371" s="367"/>
      <c r="Z371" s="367"/>
    </row>
    <row r="372">
      <c r="A372" s="367"/>
      <c r="B372" s="367"/>
      <c r="C372" s="367"/>
      <c r="D372" s="367"/>
      <c r="E372" s="367"/>
      <c r="F372" s="367"/>
      <c r="G372" s="367"/>
      <c r="H372" s="367"/>
      <c r="I372" s="367"/>
      <c r="J372" s="367"/>
      <c r="K372" s="367"/>
      <c r="L372" s="367"/>
      <c r="M372" s="367"/>
      <c r="N372" s="367"/>
      <c r="O372" s="367"/>
      <c r="P372" s="367"/>
      <c r="Q372" s="367"/>
      <c r="R372" s="367"/>
      <c r="S372" s="367"/>
      <c r="T372" s="367"/>
      <c r="U372" s="367"/>
      <c r="V372" s="367"/>
      <c r="W372" s="367"/>
      <c r="X372" s="367"/>
      <c r="Y372" s="367"/>
      <c r="Z372" s="367"/>
    </row>
    <row r="373">
      <c r="A373" s="367"/>
      <c r="B373" s="367"/>
      <c r="C373" s="367"/>
      <c r="D373" s="367"/>
      <c r="E373" s="367"/>
      <c r="F373" s="367"/>
      <c r="G373" s="367"/>
      <c r="H373" s="367"/>
      <c r="I373" s="367"/>
      <c r="J373" s="367"/>
      <c r="K373" s="367"/>
      <c r="L373" s="367"/>
      <c r="M373" s="367"/>
      <c r="N373" s="367"/>
      <c r="O373" s="367"/>
      <c r="P373" s="367"/>
      <c r="Q373" s="367"/>
      <c r="R373" s="367"/>
      <c r="S373" s="367"/>
      <c r="T373" s="367"/>
      <c r="U373" s="367"/>
      <c r="V373" s="367"/>
      <c r="W373" s="367"/>
      <c r="X373" s="367"/>
      <c r="Y373" s="367"/>
      <c r="Z373" s="367"/>
    </row>
    <row r="374">
      <c r="A374" s="367"/>
      <c r="B374" s="367"/>
      <c r="C374" s="367"/>
      <c r="D374" s="367"/>
      <c r="E374" s="367"/>
      <c r="F374" s="367"/>
      <c r="G374" s="367"/>
      <c r="H374" s="367"/>
      <c r="I374" s="367"/>
      <c r="J374" s="367"/>
      <c r="K374" s="367"/>
      <c r="L374" s="367"/>
      <c r="M374" s="367"/>
      <c r="N374" s="367"/>
      <c r="O374" s="367"/>
      <c r="P374" s="367"/>
      <c r="Q374" s="367"/>
      <c r="R374" s="367"/>
      <c r="S374" s="367"/>
      <c r="T374" s="367"/>
      <c r="U374" s="367"/>
      <c r="V374" s="367"/>
      <c r="W374" s="367"/>
      <c r="X374" s="367"/>
      <c r="Y374" s="367"/>
      <c r="Z374" s="367"/>
    </row>
    <row r="375">
      <c r="A375" s="367"/>
      <c r="B375" s="367"/>
      <c r="C375" s="367"/>
      <c r="D375" s="367"/>
      <c r="E375" s="367"/>
      <c r="F375" s="367"/>
      <c r="G375" s="367"/>
      <c r="H375" s="367"/>
      <c r="I375" s="367"/>
      <c r="J375" s="367"/>
      <c r="K375" s="367"/>
      <c r="L375" s="367"/>
      <c r="M375" s="367"/>
      <c r="N375" s="367"/>
      <c r="O375" s="367"/>
      <c r="P375" s="367"/>
      <c r="Q375" s="367"/>
      <c r="R375" s="367"/>
      <c r="S375" s="367"/>
      <c r="T375" s="367"/>
      <c r="U375" s="367"/>
      <c r="V375" s="367"/>
      <c r="W375" s="367"/>
      <c r="X375" s="367"/>
      <c r="Y375" s="367"/>
      <c r="Z375" s="367"/>
    </row>
    <row r="376">
      <c r="A376" s="367"/>
      <c r="B376" s="367"/>
      <c r="C376" s="367"/>
      <c r="D376" s="367"/>
      <c r="E376" s="367"/>
      <c r="F376" s="367"/>
      <c r="G376" s="367"/>
      <c r="H376" s="367"/>
      <c r="I376" s="367"/>
      <c r="J376" s="367"/>
      <c r="K376" s="367"/>
      <c r="L376" s="367"/>
      <c r="M376" s="367"/>
      <c r="N376" s="367"/>
      <c r="O376" s="367"/>
      <c r="P376" s="367"/>
      <c r="Q376" s="367"/>
      <c r="R376" s="367"/>
      <c r="S376" s="367"/>
      <c r="T376" s="367"/>
      <c r="U376" s="367"/>
      <c r="V376" s="367"/>
      <c r="W376" s="367"/>
      <c r="X376" s="367"/>
      <c r="Y376" s="367"/>
      <c r="Z376" s="367"/>
    </row>
    <row r="377">
      <c r="A377" s="367"/>
      <c r="B377" s="367"/>
      <c r="C377" s="367"/>
      <c r="D377" s="367"/>
      <c r="E377" s="367"/>
      <c r="F377" s="367"/>
      <c r="G377" s="367"/>
      <c r="H377" s="367"/>
      <c r="I377" s="367"/>
      <c r="J377" s="367"/>
      <c r="K377" s="367"/>
      <c r="L377" s="367"/>
      <c r="M377" s="367"/>
      <c r="N377" s="367"/>
      <c r="O377" s="367"/>
      <c r="P377" s="367"/>
      <c r="Q377" s="367"/>
      <c r="R377" s="367"/>
      <c r="S377" s="367"/>
      <c r="T377" s="367"/>
      <c r="U377" s="367"/>
      <c r="V377" s="367"/>
      <c r="W377" s="367"/>
      <c r="X377" s="367"/>
      <c r="Y377" s="367"/>
      <c r="Z377" s="367"/>
    </row>
    <row r="378">
      <c r="A378" s="367"/>
      <c r="B378" s="367"/>
      <c r="C378" s="367"/>
      <c r="D378" s="367"/>
      <c r="E378" s="367"/>
      <c r="F378" s="367"/>
      <c r="G378" s="367"/>
      <c r="H378" s="367"/>
      <c r="I378" s="367"/>
      <c r="J378" s="367"/>
      <c r="K378" s="367"/>
      <c r="L378" s="367"/>
      <c r="M378" s="367"/>
      <c r="N378" s="367"/>
      <c r="O378" s="367"/>
      <c r="P378" s="367"/>
      <c r="Q378" s="367"/>
      <c r="R378" s="367"/>
      <c r="S378" s="367"/>
      <c r="T378" s="367"/>
      <c r="U378" s="367"/>
      <c r="V378" s="367"/>
      <c r="W378" s="367"/>
      <c r="X378" s="367"/>
      <c r="Y378" s="367"/>
      <c r="Z378" s="367"/>
    </row>
    <row r="379">
      <c r="A379" s="367"/>
      <c r="B379" s="367"/>
      <c r="C379" s="367"/>
      <c r="D379" s="367"/>
      <c r="E379" s="367"/>
      <c r="F379" s="367"/>
      <c r="G379" s="367"/>
      <c r="H379" s="367"/>
      <c r="I379" s="367"/>
      <c r="J379" s="367"/>
      <c r="K379" s="367"/>
      <c r="L379" s="367"/>
      <c r="M379" s="367"/>
      <c r="N379" s="367"/>
      <c r="O379" s="367"/>
      <c r="P379" s="367"/>
      <c r="Q379" s="367"/>
      <c r="R379" s="367"/>
      <c r="S379" s="367"/>
      <c r="T379" s="367"/>
      <c r="U379" s="367"/>
      <c r="V379" s="367"/>
      <c r="W379" s="367"/>
      <c r="X379" s="367"/>
      <c r="Y379" s="367"/>
      <c r="Z379" s="367"/>
    </row>
    <row r="380">
      <c r="A380" s="367"/>
      <c r="B380" s="367"/>
      <c r="C380" s="367"/>
      <c r="D380" s="367"/>
      <c r="E380" s="367"/>
      <c r="F380" s="367"/>
      <c r="G380" s="367"/>
      <c r="H380" s="367"/>
      <c r="I380" s="367"/>
      <c r="J380" s="367"/>
      <c r="K380" s="367"/>
      <c r="L380" s="367"/>
      <c r="M380" s="367"/>
      <c r="N380" s="367"/>
      <c r="O380" s="367"/>
      <c r="P380" s="367"/>
      <c r="Q380" s="367"/>
      <c r="R380" s="367"/>
      <c r="S380" s="367"/>
      <c r="T380" s="367"/>
      <c r="U380" s="367"/>
      <c r="V380" s="367"/>
      <c r="W380" s="367"/>
      <c r="X380" s="367"/>
      <c r="Y380" s="367"/>
      <c r="Z380" s="367"/>
    </row>
    <row r="381">
      <c r="A381" s="367"/>
      <c r="B381" s="367"/>
      <c r="C381" s="367"/>
      <c r="D381" s="367"/>
      <c r="E381" s="367"/>
      <c r="F381" s="367"/>
      <c r="G381" s="367"/>
      <c r="H381" s="367"/>
      <c r="I381" s="367"/>
      <c r="J381" s="367"/>
      <c r="K381" s="367"/>
      <c r="L381" s="367"/>
      <c r="M381" s="367"/>
      <c r="N381" s="367"/>
      <c r="O381" s="367"/>
      <c r="P381" s="367"/>
      <c r="Q381" s="367"/>
      <c r="R381" s="367"/>
      <c r="S381" s="367"/>
      <c r="T381" s="367"/>
      <c r="U381" s="367"/>
      <c r="V381" s="367"/>
      <c r="W381" s="367"/>
      <c r="X381" s="367"/>
      <c r="Y381" s="367"/>
      <c r="Z381" s="367"/>
    </row>
    <row r="382">
      <c r="A382" s="367"/>
      <c r="B382" s="367"/>
      <c r="C382" s="367"/>
      <c r="D382" s="367"/>
      <c r="E382" s="367"/>
      <c r="F382" s="367"/>
      <c r="G382" s="367"/>
      <c r="H382" s="367"/>
      <c r="I382" s="367"/>
      <c r="J382" s="367"/>
      <c r="K382" s="367"/>
      <c r="L382" s="367"/>
      <c r="M382" s="367"/>
      <c r="N382" s="367"/>
      <c r="O382" s="367"/>
      <c r="P382" s="367"/>
      <c r="Q382" s="367"/>
      <c r="R382" s="367"/>
      <c r="S382" s="367"/>
      <c r="T382" s="367"/>
      <c r="U382" s="367"/>
      <c r="V382" s="367"/>
      <c r="W382" s="367"/>
      <c r="X382" s="367"/>
      <c r="Y382" s="367"/>
      <c r="Z382" s="367"/>
    </row>
    <row r="383">
      <c r="A383" s="367"/>
      <c r="B383" s="367"/>
      <c r="C383" s="367"/>
      <c r="D383" s="367"/>
      <c r="E383" s="367"/>
      <c r="F383" s="367"/>
      <c r="G383" s="367"/>
      <c r="H383" s="367"/>
      <c r="I383" s="367"/>
      <c r="J383" s="367"/>
      <c r="K383" s="367"/>
      <c r="L383" s="367"/>
      <c r="M383" s="367"/>
      <c r="N383" s="367"/>
      <c r="O383" s="367"/>
      <c r="P383" s="367"/>
      <c r="Q383" s="367"/>
      <c r="R383" s="367"/>
      <c r="S383" s="367"/>
      <c r="T383" s="367"/>
      <c r="U383" s="367"/>
      <c r="V383" s="367"/>
      <c r="W383" s="367"/>
      <c r="X383" s="367"/>
      <c r="Y383" s="367"/>
      <c r="Z383" s="367"/>
    </row>
    <row r="384">
      <c r="A384" s="367"/>
      <c r="B384" s="367"/>
      <c r="C384" s="367"/>
      <c r="D384" s="367"/>
      <c r="E384" s="367"/>
      <c r="F384" s="367"/>
      <c r="G384" s="367"/>
      <c r="H384" s="367"/>
      <c r="I384" s="367"/>
      <c r="J384" s="367"/>
      <c r="K384" s="367"/>
      <c r="L384" s="367"/>
      <c r="M384" s="367"/>
      <c r="N384" s="367"/>
      <c r="O384" s="367"/>
      <c r="P384" s="367"/>
      <c r="Q384" s="367"/>
      <c r="R384" s="367"/>
      <c r="S384" s="367"/>
      <c r="T384" s="367"/>
      <c r="U384" s="367"/>
      <c r="V384" s="367"/>
      <c r="W384" s="367"/>
      <c r="X384" s="367"/>
      <c r="Y384" s="367"/>
      <c r="Z384" s="367"/>
    </row>
    <row r="385">
      <c r="A385" s="367"/>
      <c r="B385" s="367"/>
      <c r="C385" s="367"/>
      <c r="D385" s="367"/>
      <c r="E385" s="367"/>
      <c r="F385" s="367"/>
      <c r="G385" s="367"/>
      <c r="H385" s="367"/>
      <c r="I385" s="367"/>
      <c r="J385" s="367"/>
      <c r="K385" s="367"/>
      <c r="L385" s="367"/>
      <c r="M385" s="367"/>
      <c r="N385" s="367"/>
      <c r="O385" s="367"/>
      <c r="P385" s="367"/>
      <c r="Q385" s="367"/>
      <c r="R385" s="367"/>
      <c r="S385" s="367"/>
      <c r="T385" s="367"/>
      <c r="U385" s="367"/>
      <c r="V385" s="367"/>
      <c r="W385" s="367"/>
      <c r="X385" s="367"/>
      <c r="Y385" s="367"/>
      <c r="Z385" s="367"/>
    </row>
    <row r="386">
      <c r="A386" s="367"/>
      <c r="B386" s="367"/>
      <c r="C386" s="367"/>
      <c r="D386" s="367"/>
      <c r="E386" s="367"/>
      <c r="F386" s="367"/>
      <c r="G386" s="367"/>
      <c r="H386" s="367"/>
      <c r="I386" s="367"/>
      <c r="J386" s="367"/>
      <c r="K386" s="367"/>
      <c r="L386" s="367"/>
      <c r="M386" s="367"/>
      <c r="N386" s="367"/>
      <c r="O386" s="367"/>
      <c r="P386" s="367"/>
      <c r="Q386" s="367"/>
      <c r="R386" s="367"/>
      <c r="S386" s="367"/>
      <c r="T386" s="367"/>
      <c r="U386" s="367"/>
      <c r="V386" s="367"/>
      <c r="W386" s="367"/>
      <c r="X386" s="367"/>
      <c r="Y386" s="367"/>
      <c r="Z386" s="367"/>
    </row>
    <row r="387">
      <c r="A387" s="367"/>
      <c r="B387" s="367"/>
      <c r="C387" s="367"/>
      <c r="D387" s="367"/>
      <c r="E387" s="367"/>
      <c r="F387" s="367"/>
      <c r="G387" s="367"/>
      <c r="H387" s="367"/>
      <c r="I387" s="367"/>
      <c r="J387" s="367"/>
      <c r="K387" s="367"/>
      <c r="L387" s="367"/>
      <c r="M387" s="367"/>
      <c r="N387" s="367"/>
      <c r="O387" s="367"/>
      <c r="P387" s="367"/>
      <c r="Q387" s="367"/>
      <c r="R387" s="367"/>
      <c r="S387" s="367"/>
      <c r="T387" s="367"/>
      <c r="U387" s="367"/>
      <c r="V387" s="367"/>
      <c r="W387" s="367"/>
      <c r="X387" s="367"/>
      <c r="Y387" s="367"/>
      <c r="Z387" s="367"/>
    </row>
    <row r="388">
      <c r="A388" s="367"/>
      <c r="B388" s="367"/>
      <c r="C388" s="367"/>
      <c r="D388" s="367"/>
      <c r="E388" s="367"/>
      <c r="F388" s="367"/>
      <c r="G388" s="367"/>
      <c r="H388" s="367"/>
      <c r="I388" s="367"/>
      <c r="J388" s="367"/>
      <c r="K388" s="367"/>
      <c r="L388" s="367"/>
      <c r="M388" s="367"/>
      <c r="N388" s="367"/>
      <c r="O388" s="367"/>
      <c r="P388" s="367"/>
      <c r="Q388" s="367"/>
      <c r="R388" s="367"/>
      <c r="S388" s="367"/>
      <c r="T388" s="367"/>
      <c r="U388" s="367"/>
      <c r="V388" s="367"/>
      <c r="W388" s="367"/>
      <c r="X388" s="367"/>
      <c r="Y388" s="367"/>
      <c r="Z388" s="367"/>
    </row>
    <row r="389">
      <c r="A389" s="367"/>
      <c r="B389" s="367"/>
      <c r="C389" s="367"/>
      <c r="D389" s="367"/>
      <c r="E389" s="367"/>
      <c r="F389" s="367"/>
      <c r="G389" s="367"/>
      <c r="H389" s="367"/>
      <c r="I389" s="367"/>
      <c r="J389" s="367"/>
      <c r="K389" s="367"/>
      <c r="L389" s="367"/>
      <c r="M389" s="367"/>
      <c r="N389" s="367"/>
      <c r="O389" s="367"/>
      <c r="P389" s="367"/>
      <c r="Q389" s="367"/>
      <c r="R389" s="367"/>
      <c r="S389" s="367"/>
      <c r="T389" s="367"/>
      <c r="U389" s="367"/>
      <c r="V389" s="367"/>
      <c r="W389" s="367"/>
      <c r="X389" s="367"/>
      <c r="Y389" s="367"/>
      <c r="Z389" s="367"/>
    </row>
    <row r="390">
      <c r="A390" s="367"/>
      <c r="B390" s="367"/>
      <c r="C390" s="367"/>
      <c r="D390" s="367"/>
      <c r="E390" s="367"/>
      <c r="F390" s="367"/>
      <c r="G390" s="367"/>
      <c r="H390" s="367"/>
      <c r="I390" s="367"/>
      <c r="J390" s="367"/>
      <c r="K390" s="367"/>
      <c r="L390" s="367"/>
      <c r="M390" s="367"/>
      <c r="N390" s="367"/>
      <c r="O390" s="367"/>
      <c r="P390" s="367"/>
      <c r="Q390" s="367"/>
      <c r="R390" s="367"/>
      <c r="S390" s="367"/>
      <c r="T390" s="367"/>
      <c r="U390" s="367"/>
      <c r="V390" s="367"/>
      <c r="W390" s="367"/>
      <c r="X390" s="367"/>
      <c r="Y390" s="367"/>
      <c r="Z390" s="367"/>
    </row>
    <row r="391">
      <c r="A391" s="367"/>
      <c r="B391" s="367"/>
      <c r="C391" s="367"/>
      <c r="D391" s="367"/>
      <c r="E391" s="367"/>
      <c r="F391" s="367"/>
      <c r="G391" s="367"/>
      <c r="H391" s="367"/>
      <c r="I391" s="367"/>
      <c r="J391" s="367"/>
      <c r="K391" s="367"/>
      <c r="L391" s="367"/>
      <c r="M391" s="367"/>
      <c r="N391" s="367"/>
      <c r="O391" s="367"/>
      <c r="P391" s="367"/>
      <c r="Q391" s="367"/>
      <c r="R391" s="367"/>
      <c r="S391" s="367"/>
      <c r="T391" s="367"/>
      <c r="U391" s="367"/>
      <c r="V391" s="367"/>
      <c r="W391" s="367"/>
      <c r="X391" s="367"/>
      <c r="Y391" s="367"/>
      <c r="Z391" s="367"/>
    </row>
    <row r="392">
      <c r="A392" s="367"/>
      <c r="B392" s="367"/>
      <c r="C392" s="367"/>
      <c r="D392" s="367"/>
      <c r="E392" s="367"/>
      <c r="F392" s="367"/>
      <c r="G392" s="367"/>
      <c r="H392" s="367"/>
      <c r="I392" s="367"/>
      <c r="J392" s="367"/>
      <c r="K392" s="367"/>
      <c r="L392" s="367"/>
      <c r="M392" s="367"/>
      <c r="N392" s="367"/>
      <c r="O392" s="367"/>
      <c r="P392" s="367"/>
      <c r="Q392" s="367"/>
      <c r="R392" s="367"/>
      <c r="S392" s="367"/>
      <c r="T392" s="367"/>
      <c r="U392" s="367"/>
      <c r="V392" s="367"/>
      <c r="W392" s="367"/>
      <c r="X392" s="367"/>
      <c r="Y392" s="367"/>
      <c r="Z392" s="367"/>
    </row>
    <row r="393">
      <c r="A393" s="367"/>
      <c r="B393" s="367"/>
      <c r="C393" s="367"/>
      <c r="D393" s="367"/>
      <c r="E393" s="367"/>
      <c r="F393" s="367"/>
      <c r="G393" s="367"/>
      <c r="H393" s="367"/>
      <c r="I393" s="367"/>
      <c r="J393" s="367"/>
      <c r="K393" s="367"/>
      <c r="L393" s="367"/>
      <c r="M393" s="367"/>
      <c r="N393" s="367"/>
      <c r="O393" s="367"/>
      <c r="P393" s="367"/>
      <c r="Q393" s="367"/>
      <c r="R393" s="367"/>
      <c r="S393" s="367"/>
      <c r="T393" s="367"/>
      <c r="U393" s="367"/>
      <c r="V393" s="367"/>
      <c r="W393" s="367"/>
      <c r="X393" s="367"/>
      <c r="Y393" s="367"/>
      <c r="Z393" s="367"/>
    </row>
    <row r="394">
      <c r="A394" s="367"/>
      <c r="B394" s="367"/>
      <c r="C394" s="367"/>
      <c r="D394" s="367"/>
      <c r="E394" s="367"/>
      <c r="F394" s="367"/>
      <c r="G394" s="367"/>
      <c r="H394" s="367"/>
      <c r="I394" s="367"/>
      <c r="J394" s="367"/>
      <c r="K394" s="367"/>
      <c r="L394" s="367"/>
      <c r="M394" s="367"/>
      <c r="N394" s="367"/>
      <c r="O394" s="367"/>
      <c r="P394" s="367"/>
      <c r="Q394" s="367"/>
      <c r="R394" s="367"/>
      <c r="S394" s="367"/>
      <c r="T394" s="367"/>
      <c r="U394" s="367"/>
      <c r="V394" s="367"/>
      <c r="W394" s="367"/>
      <c r="X394" s="367"/>
      <c r="Y394" s="367"/>
      <c r="Z394" s="367"/>
    </row>
    <row r="395">
      <c r="A395" s="367"/>
      <c r="B395" s="367"/>
      <c r="C395" s="367"/>
      <c r="D395" s="367"/>
      <c r="E395" s="367"/>
      <c r="F395" s="367"/>
      <c r="G395" s="367"/>
      <c r="H395" s="367"/>
      <c r="I395" s="367"/>
      <c r="J395" s="367"/>
      <c r="K395" s="367"/>
      <c r="L395" s="367"/>
      <c r="M395" s="367"/>
      <c r="N395" s="367"/>
      <c r="O395" s="367"/>
      <c r="P395" s="367"/>
      <c r="Q395" s="367"/>
      <c r="R395" s="367"/>
      <c r="S395" s="367"/>
      <c r="T395" s="367"/>
      <c r="U395" s="367"/>
      <c r="V395" s="367"/>
      <c r="W395" s="367"/>
      <c r="X395" s="367"/>
      <c r="Y395" s="367"/>
      <c r="Z395" s="367"/>
    </row>
    <row r="396">
      <c r="A396" s="367"/>
      <c r="B396" s="367"/>
      <c r="C396" s="367"/>
      <c r="D396" s="367"/>
      <c r="E396" s="367"/>
      <c r="F396" s="367"/>
      <c r="G396" s="367"/>
      <c r="H396" s="367"/>
      <c r="I396" s="367"/>
      <c r="J396" s="367"/>
      <c r="K396" s="367"/>
      <c r="L396" s="367"/>
      <c r="M396" s="367"/>
      <c r="N396" s="367"/>
      <c r="O396" s="367"/>
      <c r="P396" s="367"/>
      <c r="Q396" s="367"/>
      <c r="R396" s="367"/>
      <c r="S396" s="367"/>
      <c r="T396" s="367"/>
      <c r="U396" s="367"/>
      <c r="V396" s="367"/>
      <c r="W396" s="367"/>
      <c r="X396" s="367"/>
      <c r="Y396" s="367"/>
      <c r="Z396" s="367"/>
    </row>
    <row r="397">
      <c r="A397" s="367"/>
      <c r="B397" s="367"/>
      <c r="C397" s="367"/>
      <c r="D397" s="367"/>
      <c r="E397" s="367"/>
      <c r="F397" s="367"/>
      <c r="G397" s="367"/>
      <c r="H397" s="367"/>
      <c r="I397" s="367"/>
      <c r="J397" s="367"/>
      <c r="K397" s="367"/>
      <c r="L397" s="367"/>
      <c r="M397" s="367"/>
      <c r="N397" s="367"/>
      <c r="O397" s="367"/>
      <c r="P397" s="367"/>
      <c r="Q397" s="367"/>
      <c r="R397" s="367"/>
      <c r="S397" s="367"/>
      <c r="T397" s="367"/>
      <c r="U397" s="367"/>
      <c r="V397" s="367"/>
      <c r="W397" s="367"/>
      <c r="X397" s="367"/>
      <c r="Y397" s="367"/>
      <c r="Z397" s="367"/>
    </row>
    <row r="398">
      <c r="A398" s="367"/>
      <c r="B398" s="367"/>
      <c r="C398" s="367"/>
      <c r="D398" s="367"/>
      <c r="E398" s="367"/>
      <c r="F398" s="367"/>
      <c r="G398" s="367"/>
      <c r="H398" s="367"/>
      <c r="I398" s="367"/>
      <c r="J398" s="367"/>
      <c r="K398" s="367"/>
      <c r="L398" s="367"/>
      <c r="M398" s="367"/>
      <c r="N398" s="367"/>
      <c r="O398" s="367"/>
      <c r="P398" s="367"/>
      <c r="Q398" s="367"/>
      <c r="R398" s="367"/>
      <c r="S398" s="367"/>
      <c r="T398" s="367"/>
      <c r="U398" s="367"/>
      <c r="V398" s="367"/>
      <c r="W398" s="367"/>
      <c r="X398" s="367"/>
      <c r="Y398" s="367"/>
      <c r="Z398" s="367"/>
    </row>
    <row r="399">
      <c r="A399" s="367"/>
      <c r="B399" s="367"/>
      <c r="C399" s="367"/>
      <c r="D399" s="367"/>
      <c r="E399" s="367"/>
      <c r="F399" s="367"/>
      <c r="G399" s="367"/>
      <c r="H399" s="367"/>
      <c r="I399" s="367"/>
      <c r="J399" s="367"/>
      <c r="K399" s="367"/>
      <c r="L399" s="367"/>
      <c r="M399" s="367"/>
      <c r="N399" s="367"/>
      <c r="O399" s="367"/>
      <c r="P399" s="367"/>
      <c r="Q399" s="367"/>
      <c r="R399" s="367"/>
      <c r="S399" s="367"/>
      <c r="T399" s="367"/>
      <c r="U399" s="367"/>
      <c r="V399" s="367"/>
      <c r="W399" s="367"/>
      <c r="X399" s="367"/>
      <c r="Y399" s="367"/>
      <c r="Z399" s="367"/>
    </row>
    <row r="400">
      <c r="A400" s="367"/>
      <c r="B400" s="367"/>
      <c r="C400" s="367"/>
      <c r="D400" s="367"/>
      <c r="E400" s="367"/>
      <c r="F400" s="367"/>
      <c r="G400" s="367"/>
      <c r="H400" s="367"/>
      <c r="I400" s="367"/>
      <c r="J400" s="367"/>
      <c r="K400" s="367"/>
      <c r="L400" s="367"/>
      <c r="M400" s="367"/>
      <c r="N400" s="367"/>
      <c r="O400" s="367"/>
      <c r="P400" s="367"/>
      <c r="Q400" s="367"/>
      <c r="R400" s="367"/>
      <c r="S400" s="367"/>
      <c r="T400" s="367"/>
      <c r="U400" s="367"/>
      <c r="V400" s="367"/>
      <c r="W400" s="367"/>
      <c r="X400" s="367"/>
      <c r="Y400" s="367"/>
      <c r="Z400" s="367"/>
    </row>
    <row r="401">
      <c r="A401" s="367"/>
      <c r="B401" s="367"/>
      <c r="C401" s="367"/>
      <c r="D401" s="367"/>
      <c r="E401" s="367"/>
      <c r="F401" s="367"/>
      <c r="G401" s="367"/>
      <c r="H401" s="367"/>
      <c r="I401" s="367"/>
      <c r="J401" s="367"/>
      <c r="K401" s="367"/>
      <c r="L401" s="367"/>
      <c r="M401" s="367"/>
      <c r="N401" s="367"/>
      <c r="O401" s="367"/>
      <c r="P401" s="367"/>
      <c r="Q401" s="367"/>
      <c r="R401" s="367"/>
      <c r="S401" s="367"/>
      <c r="T401" s="367"/>
      <c r="U401" s="367"/>
      <c r="V401" s="367"/>
      <c r="W401" s="367"/>
      <c r="X401" s="367"/>
      <c r="Y401" s="367"/>
      <c r="Z401" s="367"/>
    </row>
    <row r="402">
      <c r="A402" s="367"/>
      <c r="B402" s="367"/>
      <c r="C402" s="367"/>
      <c r="D402" s="367"/>
      <c r="E402" s="367"/>
      <c r="F402" s="367"/>
      <c r="G402" s="367"/>
      <c r="H402" s="367"/>
      <c r="I402" s="367"/>
      <c r="J402" s="367"/>
      <c r="K402" s="367"/>
      <c r="L402" s="367"/>
      <c r="M402" s="367"/>
      <c r="N402" s="367"/>
      <c r="O402" s="367"/>
      <c r="P402" s="367"/>
      <c r="Q402" s="367"/>
      <c r="R402" s="367"/>
      <c r="S402" s="367"/>
      <c r="T402" s="367"/>
      <c r="U402" s="367"/>
      <c r="V402" s="367"/>
      <c r="W402" s="367"/>
      <c r="X402" s="367"/>
      <c r="Y402" s="367"/>
      <c r="Z402" s="367"/>
    </row>
    <row r="403">
      <c r="A403" s="367"/>
      <c r="B403" s="367"/>
      <c r="C403" s="367"/>
      <c r="D403" s="367"/>
      <c r="E403" s="367"/>
      <c r="F403" s="367"/>
      <c r="G403" s="367"/>
      <c r="H403" s="367"/>
      <c r="I403" s="367"/>
      <c r="J403" s="367"/>
      <c r="K403" s="367"/>
      <c r="L403" s="367"/>
      <c r="M403" s="367"/>
      <c r="N403" s="367"/>
      <c r="O403" s="367"/>
      <c r="P403" s="367"/>
      <c r="Q403" s="367"/>
      <c r="R403" s="367"/>
      <c r="S403" s="367"/>
      <c r="T403" s="367"/>
      <c r="U403" s="367"/>
      <c r="V403" s="367"/>
      <c r="W403" s="367"/>
      <c r="X403" s="367"/>
      <c r="Y403" s="367"/>
      <c r="Z403" s="367"/>
    </row>
    <row r="404">
      <c r="A404" s="367"/>
      <c r="B404" s="367"/>
      <c r="C404" s="367"/>
      <c r="D404" s="367"/>
      <c r="E404" s="367"/>
      <c r="F404" s="367"/>
      <c r="G404" s="367"/>
      <c r="H404" s="367"/>
      <c r="I404" s="367"/>
      <c r="J404" s="367"/>
      <c r="K404" s="367"/>
      <c r="L404" s="367"/>
      <c r="M404" s="367"/>
      <c r="N404" s="367"/>
      <c r="O404" s="367"/>
      <c r="P404" s="367"/>
      <c r="Q404" s="367"/>
      <c r="R404" s="367"/>
      <c r="S404" s="367"/>
      <c r="T404" s="367"/>
      <c r="U404" s="367"/>
      <c r="V404" s="367"/>
      <c r="W404" s="367"/>
      <c r="X404" s="367"/>
      <c r="Y404" s="367"/>
      <c r="Z404" s="367"/>
    </row>
    <row r="405">
      <c r="A405" s="367"/>
      <c r="B405" s="367"/>
      <c r="C405" s="367"/>
      <c r="D405" s="367"/>
      <c r="E405" s="367"/>
      <c r="F405" s="367"/>
      <c r="G405" s="367"/>
      <c r="H405" s="367"/>
      <c r="I405" s="367"/>
      <c r="J405" s="367"/>
      <c r="K405" s="367"/>
      <c r="L405" s="367"/>
      <c r="M405" s="367"/>
      <c r="N405" s="367"/>
      <c r="O405" s="367"/>
      <c r="P405" s="367"/>
      <c r="Q405" s="367"/>
      <c r="R405" s="367"/>
      <c r="S405" s="367"/>
      <c r="T405" s="367"/>
      <c r="U405" s="367"/>
      <c r="V405" s="367"/>
      <c r="W405" s="367"/>
      <c r="X405" s="367"/>
      <c r="Y405" s="367"/>
      <c r="Z405" s="367"/>
    </row>
    <row r="406">
      <c r="A406" s="367"/>
      <c r="B406" s="367"/>
      <c r="C406" s="367"/>
      <c r="D406" s="367"/>
      <c r="E406" s="367"/>
      <c r="F406" s="367"/>
      <c r="G406" s="367"/>
      <c r="H406" s="367"/>
      <c r="I406" s="367"/>
      <c r="J406" s="367"/>
      <c r="K406" s="367"/>
      <c r="L406" s="367"/>
      <c r="M406" s="367"/>
      <c r="N406" s="367"/>
      <c r="O406" s="367"/>
      <c r="P406" s="367"/>
      <c r="Q406" s="367"/>
      <c r="R406" s="367"/>
      <c r="S406" s="367"/>
      <c r="T406" s="367"/>
      <c r="U406" s="367"/>
      <c r="V406" s="367"/>
      <c r="W406" s="367"/>
      <c r="X406" s="367"/>
      <c r="Y406" s="367"/>
      <c r="Z406" s="367"/>
    </row>
    <row r="407">
      <c r="A407" s="367"/>
      <c r="B407" s="367"/>
      <c r="C407" s="367"/>
      <c r="D407" s="367"/>
      <c r="E407" s="367"/>
      <c r="F407" s="367"/>
      <c r="G407" s="367"/>
      <c r="H407" s="367"/>
      <c r="I407" s="367"/>
      <c r="J407" s="367"/>
      <c r="K407" s="367"/>
      <c r="L407" s="367"/>
      <c r="M407" s="367"/>
      <c r="N407" s="367"/>
      <c r="O407" s="367"/>
      <c r="P407" s="367"/>
      <c r="Q407" s="367"/>
      <c r="R407" s="367"/>
      <c r="S407" s="367"/>
      <c r="T407" s="367"/>
      <c r="U407" s="367"/>
      <c r="V407" s="367"/>
      <c r="W407" s="367"/>
      <c r="X407" s="367"/>
      <c r="Y407" s="367"/>
      <c r="Z407" s="367"/>
    </row>
    <row r="408">
      <c r="A408" s="367"/>
      <c r="B408" s="367"/>
      <c r="C408" s="367"/>
      <c r="D408" s="367"/>
      <c r="E408" s="367"/>
      <c r="F408" s="367"/>
      <c r="G408" s="367"/>
      <c r="H408" s="367"/>
      <c r="I408" s="367"/>
      <c r="J408" s="367"/>
      <c r="K408" s="367"/>
      <c r="L408" s="367"/>
      <c r="M408" s="367"/>
      <c r="N408" s="367"/>
      <c r="O408" s="367"/>
      <c r="P408" s="367"/>
      <c r="Q408" s="367"/>
      <c r="R408" s="367"/>
      <c r="S408" s="367"/>
      <c r="T408" s="367"/>
      <c r="U408" s="367"/>
      <c r="V408" s="367"/>
      <c r="W408" s="367"/>
      <c r="X408" s="367"/>
      <c r="Y408" s="367"/>
      <c r="Z408" s="367"/>
    </row>
    <row r="409">
      <c r="A409" s="367"/>
      <c r="B409" s="367"/>
      <c r="C409" s="367"/>
      <c r="D409" s="367"/>
      <c r="E409" s="367"/>
      <c r="F409" s="367"/>
      <c r="G409" s="367"/>
      <c r="H409" s="367"/>
      <c r="I409" s="367"/>
      <c r="J409" s="367"/>
      <c r="K409" s="367"/>
      <c r="L409" s="367"/>
      <c r="M409" s="367"/>
      <c r="N409" s="367"/>
      <c r="O409" s="367"/>
      <c r="P409" s="367"/>
      <c r="Q409" s="367"/>
      <c r="R409" s="367"/>
      <c r="S409" s="367"/>
      <c r="T409" s="367"/>
      <c r="U409" s="367"/>
      <c r="V409" s="367"/>
      <c r="W409" s="367"/>
      <c r="X409" s="367"/>
      <c r="Y409" s="367"/>
      <c r="Z409" s="367"/>
    </row>
    <row r="410">
      <c r="A410" s="367"/>
      <c r="B410" s="367"/>
      <c r="C410" s="367"/>
      <c r="D410" s="367"/>
      <c r="E410" s="367"/>
      <c r="F410" s="367"/>
      <c r="G410" s="367"/>
      <c r="H410" s="367"/>
      <c r="I410" s="367"/>
      <c r="J410" s="367"/>
      <c r="K410" s="367"/>
      <c r="L410" s="367"/>
      <c r="M410" s="367"/>
      <c r="N410" s="367"/>
      <c r="O410" s="367"/>
      <c r="P410" s="367"/>
      <c r="Q410" s="367"/>
      <c r="R410" s="367"/>
      <c r="S410" s="367"/>
      <c r="T410" s="367"/>
      <c r="U410" s="367"/>
      <c r="V410" s="367"/>
      <c r="W410" s="367"/>
      <c r="X410" s="367"/>
      <c r="Y410" s="367"/>
      <c r="Z410" s="367"/>
    </row>
    <row r="411">
      <c r="A411" s="367"/>
      <c r="B411" s="367"/>
      <c r="C411" s="367"/>
      <c r="D411" s="367"/>
      <c r="E411" s="367"/>
      <c r="F411" s="367"/>
      <c r="G411" s="367"/>
      <c r="H411" s="367"/>
      <c r="I411" s="367"/>
      <c r="J411" s="367"/>
      <c r="K411" s="367"/>
      <c r="L411" s="367"/>
      <c r="M411" s="367"/>
      <c r="N411" s="367"/>
      <c r="O411" s="367"/>
      <c r="P411" s="367"/>
      <c r="Q411" s="367"/>
      <c r="R411" s="367"/>
      <c r="S411" s="367"/>
      <c r="T411" s="367"/>
      <c r="U411" s="367"/>
      <c r="V411" s="367"/>
      <c r="W411" s="367"/>
      <c r="X411" s="367"/>
      <c r="Y411" s="367"/>
      <c r="Z411" s="367"/>
    </row>
    <row r="412">
      <c r="A412" s="367"/>
      <c r="B412" s="367"/>
      <c r="C412" s="367"/>
      <c r="D412" s="367"/>
      <c r="E412" s="367"/>
      <c r="F412" s="367"/>
      <c r="G412" s="367"/>
      <c r="H412" s="367"/>
      <c r="I412" s="367"/>
      <c r="J412" s="367"/>
      <c r="K412" s="367"/>
      <c r="L412" s="367"/>
      <c r="M412" s="367"/>
      <c r="N412" s="367"/>
      <c r="O412" s="367"/>
      <c r="P412" s="367"/>
      <c r="Q412" s="367"/>
      <c r="R412" s="367"/>
      <c r="S412" s="367"/>
      <c r="T412" s="367"/>
      <c r="U412" s="367"/>
      <c r="V412" s="367"/>
      <c r="W412" s="367"/>
      <c r="X412" s="367"/>
      <c r="Y412" s="367"/>
      <c r="Z412" s="367"/>
    </row>
    <row r="413">
      <c r="A413" s="367"/>
      <c r="B413" s="367"/>
      <c r="C413" s="367"/>
      <c r="D413" s="367"/>
      <c r="E413" s="367"/>
      <c r="F413" s="367"/>
      <c r="G413" s="367"/>
      <c r="H413" s="367"/>
      <c r="I413" s="367"/>
      <c r="J413" s="367"/>
      <c r="K413" s="367"/>
      <c r="L413" s="367"/>
      <c r="M413" s="367"/>
      <c r="N413" s="367"/>
      <c r="O413" s="367"/>
      <c r="P413" s="367"/>
      <c r="Q413" s="367"/>
      <c r="R413" s="367"/>
      <c r="S413" s="367"/>
      <c r="T413" s="367"/>
      <c r="U413" s="367"/>
      <c r="V413" s="367"/>
      <c r="W413" s="367"/>
      <c r="X413" s="367"/>
      <c r="Y413" s="367"/>
      <c r="Z413" s="367"/>
    </row>
    <row r="414">
      <c r="A414" s="367"/>
      <c r="B414" s="367"/>
      <c r="C414" s="367"/>
      <c r="D414" s="367"/>
      <c r="E414" s="367"/>
      <c r="F414" s="367"/>
      <c r="G414" s="367"/>
      <c r="H414" s="367"/>
      <c r="I414" s="367"/>
      <c r="J414" s="367"/>
      <c r="K414" s="367"/>
      <c r="L414" s="367"/>
      <c r="M414" s="367"/>
      <c r="N414" s="367"/>
      <c r="O414" s="367"/>
      <c r="P414" s="367"/>
      <c r="Q414" s="367"/>
      <c r="R414" s="367"/>
      <c r="S414" s="367"/>
      <c r="T414" s="367"/>
      <c r="U414" s="367"/>
      <c r="V414" s="367"/>
      <c r="W414" s="367"/>
      <c r="X414" s="367"/>
      <c r="Y414" s="367"/>
      <c r="Z414" s="367"/>
    </row>
    <row r="415">
      <c r="A415" s="367"/>
      <c r="B415" s="367"/>
      <c r="C415" s="367"/>
      <c r="D415" s="367"/>
      <c r="E415" s="367"/>
      <c r="F415" s="367"/>
      <c r="G415" s="367"/>
      <c r="H415" s="367"/>
      <c r="I415" s="367"/>
      <c r="J415" s="367"/>
      <c r="K415" s="367"/>
      <c r="L415" s="367"/>
      <c r="M415" s="367"/>
      <c r="N415" s="367"/>
      <c r="O415" s="367"/>
      <c r="P415" s="367"/>
      <c r="Q415" s="367"/>
      <c r="R415" s="367"/>
      <c r="S415" s="367"/>
      <c r="T415" s="367"/>
      <c r="U415" s="367"/>
      <c r="V415" s="367"/>
      <c r="W415" s="367"/>
      <c r="X415" s="367"/>
      <c r="Y415" s="367"/>
      <c r="Z415" s="367"/>
    </row>
    <row r="416">
      <c r="A416" s="367"/>
      <c r="B416" s="367"/>
      <c r="C416" s="367"/>
      <c r="D416" s="367"/>
      <c r="E416" s="367"/>
      <c r="F416" s="367"/>
      <c r="G416" s="367"/>
      <c r="H416" s="367"/>
      <c r="I416" s="367"/>
      <c r="J416" s="367"/>
      <c r="K416" s="367"/>
      <c r="L416" s="367"/>
      <c r="M416" s="367"/>
      <c r="N416" s="367"/>
      <c r="O416" s="367"/>
      <c r="P416" s="367"/>
      <c r="Q416" s="367"/>
      <c r="R416" s="367"/>
      <c r="S416" s="367"/>
      <c r="T416" s="367"/>
      <c r="U416" s="367"/>
      <c r="V416" s="367"/>
      <c r="W416" s="367"/>
      <c r="X416" s="367"/>
      <c r="Y416" s="367"/>
      <c r="Z416" s="367"/>
    </row>
    <row r="417">
      <c r="A417" s="367"/>
      <c r="B417" s="367"/>
      <c r="C417" s="367"/>
      <c r="D417" s="367"/>
      <c r="E417" s="367"/>
      <c r="F417" s="367"/>
      <c r="G417" s="367"/>
      <c r="H417" s="367"/>
      <c r="I417" s="367"/>
      <c r="J417" s="367"/>
      <c r="K417" s="367"/>
      <c r="L417" s="367"/>
      <c r="M417" s="367"/>
      <c r="N417" s="367"/>
      <c r="O417" s="367"/>
      <c r="P417" s="367"/>
      <c r="Q417" s="367"/>
      <c r="R417" s="367"/>
      <c r="S417" s="367"/>
      <c r="T417" s="367"/>
      <c r="U417" s="367"/>
      <c r="V417" s="367"/>
      <c r="W417" s="367"/>
      <c r="X417" s="367"/>
      <c r="Y417" s="367"/>
      <c r="Z417" s="367"/>
    </row>
    <row r="418">
      <c r="A418" s="367"/>
      <c r="B418" s="367"/>
      <c r="C418" s="367"/>
      <c r="D418" s="367"/>
      <c r="E418" s="367"/>
      <c r="F418" s="367"/>
      <c r="G418" s="367"/>
      <c r="H418" s="367"/>
      <c r="I418" s="367"/>
      <c r="J418" s="367"/>
      <c r="K418" s="367"/>
      <c r="L418" s="367"/>
      <c r="M418" s="367"/>
      <c r="N418" s="367"/>
      <c r="O418" s="367"/>
      <c r="P418" s="367"/>
      <c r="Q418" s="367"/>
      <c r="R418" s="367"/>
      <c r="S418" s="367"/>
      <c r="T418" s="367"/>
      <c r="U418" s="367"/>
      <c r="V418" s="367"/>
      <c r="W418" s="367"/>
      <c r="X418" s="367"/>
      <c r="Y418" s="367"/>
      <c r="Z418" s="367"/>
    </row>
    <row r="419">
      <c r="A419" s="367"/>
      <c r="B419" s="367"/>
      <c r="C419" s="367"/>
      <c r="D419" s="367"/>
      <c r="E419" s="367"/>
      <c r="F419" s="367"/>
      <c r="G419" s="367"/>
      <c r="H419" s="367"/>
      <c r="I419" s="367"/>
      <c r="J419" s="367"/>
      <c r="K419" s="367"/>
      <c r="L419" s="367"/>
      <c r="M419" s="367"/>
      <c r="N419" s="367"/>
      <c r="O419" s="367"/>
      <c r="P419" s="367"/>
      <c r="Q419" s="367"/>
      <c r="R419" s="367"/>
      <c r="S419" s="367"/>
      <c r="T419" s="367"/>
      <c r="U419" s="367"/>
      <c r="V419" s="367"/>
      <c r="W419" s="367"/>
      <c r="X419" s="367"/>
      <c r="Y419" s="367"/>
      <c r="Z419" s="367"/>
    </row>
    <row r="420">
      <c r="A420" s="367"/>
      <c r="B420" s="367"/>
      <c r="C420" s="367"/>
      <c r="D420" s="367"/>
      <c r="E420" s="367"/>
      <c r="F420" s="367"/>
      <c r="G420" s="367"/>
      <c r="H420" s="367"/>
      <c r="I420" s="367"/>
      <c r="J420" s="367"/>
      <c r="K420" s="367"/>
      <c r="L420" s="367"/>
      <c r="M420" s="367"/>
      <c r="N420" s="367"/>
      <c r="O420" s="367"/>
      <c r="P420" s="367"/>
      <c r="Q420" s="367"/>
      <c r="R420" s="367"/>
      <c r="S420" s="367"/>
      <c r="T420" s="367"/>
      <c r="U420" s="367"/>
      <c r="V420" s="367"/>
      <c r="W420" s="367"/>
      <c r="X420" s="367"/>
      <c r="Y420" s="367"/>
      <c r="Z420" s="367"/>
    </row>
    <row r="421">
      <c r="A421" s="367"/>
      <c r="B421" s="367"/>
      <c r="C421" s="367"/>
      <c r="D421" s="367"/>
      <c r="E421" s="367"/>
      <c r="F421" s="367"/>
      <c r="G421" s="367"/>
      <c r="H421" s="367"/>
      <c r="I421" s="367"/>
      <c r="J421" s="367"/>
      <c r="K421" s="367"/>
      <c r="L421" s="367"/>
      <c r="M421" s="367"/>
      <c r="N421" s="367"/>
      <c r="O421" s="367"/>
      <c r="P421" s="367"/>
      <c r="Q421" s="367"/>
      <c r="R421" s="367"/>
      <c r="S421" s="367"/>
      <c r="T421" s="367"/>
      <c r="U421" s="367"/>
      <c r="V421" s="367"/>
      <c r="W421" s="367"/>
      <c r="X421" s="367"/>
      <c r="Y421" s="367"/>
      <c r="Z421" s="367"/>
    </row>
    <row r="422">
      <c r="A422" s="367"/>
      <c r="B422" s="367"/>
      <c r="C422" s="367"/>
      <c r="D422" s="367"/>
      <c r="E422" s="367"/>
      <c r="F422" s="367"/>
      <c r="G422" s="367"/>
      <c r="H422" s="367"/>
      <c r="I422" s="367"/>
      <c r="J422" s="367"/>
      <c r="K422" s="367"/>
      <c r="L422" s="367"/>
      <c r="M422" s="367"/>
      <c r="N422" s="367"/>
      <c r="O422" s="367"/>
      <c r="P422" s="367"/>
      <c r="Q422" s="367"/>
      <c r="R422" s="367"/>
      <c r="S422" s="367"/>
      <c r="T422" s="367"/>
      <c r="U422" s="367"/>
      <c r="V422" s="367"/>
      <c r="W422" s="367"/>
      <c r="X422" s="367"/>
      <c r="Y422" s="367"/>
      <c r="Z422" s="367"/>
    </row>
    <row r="423">
      <c r="A423" s="367"/>
      <c r="B423" s="367"/>
      <c r="C423" s="367"/>
      <c r="D423" s="367"/>
      <c r="E423" s="367"/>
      <c r="F423" s="367"/>
      <c r="G423" s="367"/>
      <c r="H423" s="367"/>
      <c r="I423" s="367"/>
      <c r="J423" s="367"/>
      <c r="K423" s="367"/>
      <c r="L423" s="367"/>
      <c r="M423" s="367"/>
      <c r="N423" s="367"/>
      <c r="O423" s="367"/>
      <c r="P423" s="367"/>
      <c r="Q423" s="367"/>
      <c r="R423" s="367"/>
      <c r="S423" s="367"/>
      <c r="T423" s="367"/>
      <c r="U423" s="367"/>
      <c r="V423" s="367"/>
      <c r="W423" s="367"/>
      <c r="X423" s="367"/>
      <c r="Y423" s="367"/>
      <c r="Z423" s="367"/>
    </row>
    <row r="424">
      <c r="A424" s="367"/>
      <c r="B424" s="367"/>
      <c r="C424" s="367"/>
      <c r="D424" s="367"/>
      <c r="E424" s="367"/>
      <c r="F424" s="367"/>
      <c r="G424" s="367"/>
      <c r="H424" s="367"/>
      <c r="I424" s="367"/>
      <c r="J424" s="367"/>
      <c r="K424" s="367"/>
      <c r="L424" s="367"/>
      <c r="M424" s="367"/>
      <c r="N424" s="367"/>
      <c r="O424" s="367"/>
      <c r="P424" s="367"/>
      <c r="Q424" s="367"/>
      <c r="R424" s="367"/>
      <c r="S424" s="367"/>
      <c r="T424" s="367"/>
      <c r="U424" s="367"/>
      <c r="V424" s="367"/>
      <c r="W424" s="367"/>
      <c r="X424" s="367"/>
      <c r="Y424" s="367"/>
      <c r="Z424" s="367"/>
    </row>
    <row r="425">
      <c r="A425" s="367"/>
      <c r="B425" s="367"/>
      <c r="C425" s="367"/>
      <c r="D425" s="367"/>
      <c r="E425" s="367"/>
      <c r="F425" s="367"/>
      <c r="G425" s="367"/>
      <c r="H425" s="367"/>
      <c r="I425" s="367"/>
      <c r="J425" s="367"/>
      <c r="K425" s="367"/>
      <c r="L425" s="367"/>
      <c r="M425" s="367"/>
      <c r="N425" s="367"/>
      <c r="O425" s="367"/>
      <c r="P425" s="367"/>
      <c r="Q425" s="367"/>
      <c r="R425" s="367"/>
      <c r="S425" s="367"/>
      <c r="T425" s="367"/>
      <c r="U425" s="367"/>
      <c r="V425" s="367"/>
      <c r="W425" s="367"/>
      <c r="X425" s="367"/>
      <c r="Y425" s="367"/>
      <c r="Z425" s="367"/>
    </row>
    <row r="426">
      <c r="A426" s="367"/>
      <c r="B426" s="367"/>
      <c r="C426" s="367"/>
      <c r="D426" s="367"/>
      <c r="E426" s="367"/>
      <c r="F426" s="367"/>
      <c r="G426" s="367"/>
      <c r="H426" s="367"/>
      <c r="I426" s="367"/>
      <c r="J426" s="367"/>
      <c r="K426" s="367"/>
      <c r="L426" s="367"/>
      <c r="M426" s="367"/>
      <c r="N426" s="367"/>
      <c r="O426" s="367"/>
      <c r="P426" s="367"/>
      <c r="Q426" s="367"/>
      <c r="R426" s="367"/>
      <c r="S426" s="367"/>
      <c r="T426" s="367"/>
      <c r="U426" s="367"/>
      <c r="V426" s="367"/>
      <c r="W426" s="367"/>
      <c r="X426" s="367"/>
      <c r="Y426" s="367"/>
      <c r="Z426" s="367"/>
    </row>
    <row r="427">
      <c r="A427" s="367"/>
      <c r="B427" s="367"/>
      <c r="C427" s="367"/>
      <c r="D427" s="367"/>
      <c r="E427" s="367"/>
      <c r="F427" s="367"/>
      <c r="G427" s="367"/>
      <c r="H427" s="367"/>
      <c r="I427" s="367"/>
      <c r="J427" s="367"/>
      <c r="K427" s="367"/>
      <c r="L427" s="367"/>
      <c r="M427" s="367"/>
      <c r="N427" s="367"/>
      <c r="O427" s="367"/>
      <c r="P427" s="367"/>
      <c r="Q427" s="367"/>
      <c r="R427" s="367"/>
      <c r="S427" s="367"/>
      <c r="T427" s="367"/>
      <c r="U427" s="367"/>
      <c r="V427" s="367"/>
      <c r="W427" s="367"/>
      <c r="X427" s="367"/>
      <c r="Y427" s="367"/>
      <c r="Z427" s="367"/>
    </row>
    <row r="428">
      <c r="A428" s="367"/>
      <c r="B428" s="367"/>
      <c r="C428" s="367"/>
      <c r="D428" s="367"/>
      <c r="E428" s="367"/>
      <c r="F428" s="367"/>
      <c r="G428" s="367"/>
      <c r="H428" s="367"/>
      <c r="I428" s="367"/>
      <c r="J428" s="367"/>
      <c r="K428" s="367"/>
      <c r="L428" s="367"/>
      <c r="M428" s="367"/>
      <c r="N428" s="367"/>
      <c r="O428" s="367"/>
      <c r="P428" s="367"/>
      <c r="Q428" s="367"/>
      <c r="R428" s="367"/>
      <c r="S428" s="367"/>
      <c r="T428" s="367"/>
      <c r="U428" s="367"/>
      <c r="V428" s="367"/>
      <c r="W428" s="367"/>
      <c r="X428" s="367"/>
      <c r="Y428" s="367"/>
      <c r="Z428" s="367"/>
    </row>
    <row r="429">
      <c r="A429" s="367"/>
      <c r="B429" s="367"/>
      <c r="C429" s="367"/>
      <c r="D429" s="367"/>
      <c r="E429" s="367"/>
      <c r="F429" s="367"/>
      <c r="G429" s="367"/>
      <c r="H429" s="367"/>
      <c r="I429" s="367"/>
      <c r="J429" s="367"/>
      <c r="K429" s="367"/>
      <c r="L429" s="367"/>
      <c r="M429" s="367"/>
      <c r="N429" s="367"/>
      <c r="O429" s="367"/>
      <c r="P429" s="367"/>
      <c r="Q429" s="367"/>
      <c r="R429" s="367"/>
      <c r="S429" s="367"/>
      <c r="T429" s="367"/>
      <c r="U429" s="367"/>
      <c r="V429" s="367"/>
      <c r="W429" s="367"/>
      <c r="X429" s="367"/>
      <c r="Y429" s="367"/>
      <c r="Z429" s="367"/>
    </row>
    <row r="430">
      <c r="A430" s="367"/>
      <c r="B430" s="367"/>
      <c r="C430" s="367"/>
      <c r="D430" s="367"/>
      <c r="E430" s="367"/>
      <c r="F430" s="367"/>
      <c r="G430" s="367"/>
      <c r="H430" s="367"/>
      <c r="I430" s="367"/>
      <c r="J430" s="367"/>
      <c r="K430" s="367"/>
      <c r="L430" s="367"/>
      <c r="M430" s="367"/>
      <c r="N430" s="367"/>
      <c r="O430" s="367"/>
      <c r="P430" s="367"/>
      <c r="Q430" s="367"/>
      <c r="R430" s="367"/>
      <c r="S430" s="367"/>
      <c r="T430" s="367"/>
      <c r="U430" s="367"/>
      <c r="V430" s="367"/>
      <c r="W430" s="367"/>
      <c r="X430" s="367"/>
      <c r="Y430" s="367"/>
      <c r="Z430" s="367"/>
    </row>
    <row r="431">
      <c r="A431" s="367"/>
      <c r="B431" s="367"/>
      <c r="C431" s="367"/>
      <c r="D431" s="367"/>
      <c r="E431" s="367"/>
      <c r="F431" s="367"/>
      <c r="G431" s="367"/>
      <c r="H431" s="367"/>
      <c r="I431" s="367"/>
      <c r="J431" s="367"/>
      <c r="K431" s="367"/>
      <c r="L431" s="367"/>
      <c r="M431" s="367"/>
      <c r="N431" s="367"/>
      <c r="O431" s="367"/>
      <c r="P431" s="367"/>
      <c r="Q431" s="367"/>
      <c r="R431" s="367"/>
      <c r="S431" s="367"/>
      <c r="T431" s="367"/>
      <c r="U431" s="367"/>
      <c r="V431" s="367"/>
      <c r="W431" s="367"/>
      <c r="X431" s="367"/>
      <c r="Y431" s="367"/>
      <c r="Z431" s="367"/>
    </row>
    <row r="432">
      <c r="A432" s="367"/>
      <c r="B432" s="367"/>
      <c r="C432" s="367"/>
      <c r="D432" s="367"/>
      <c r="E432" s="367"/>
      <c r="F432" s="367"/>
      <c r="G432" s="367"/>
      <c r="H432" s="367"/>
      <c r="I432" s="367"/>
      <c r="J432" s="367"/>
      <c r="K432" s="367"/>
      <c r="L432" s="367"/>
      <c r="M432" s="367"/>
      <c r="N432" s="367"/>
      <c r="O432" s="367"/>
      <c r="P432" s="367"/>
      <c r="Q432" s="367"/>
      <c r="R432" s="367"/>
      <c r="S432" s="367"/>
      <c r="T432" s="367"/>
      <c r="U432" s="367"/>
      <c r="V432" s="367"/>
      <c r="W432" s="367"/>
      <c r="X432" s="367"/>
      <c r="Y432" s="367"/>
      <c r="Z432" s="367"/>
    </row>
    <row r="433">
      <c r="A433" s="367"/>
      <c r="B433" s="367"/>
      <c r="C433" s="367"/>
      <c r="D433" s="367"/>
      <c r="E433" s="367"/>
      <c r="F433" s="367"/>
      <c r="G433" s="367"/>
      <c r="H433" s="367"/>
      <c r="I433" s="367"/>
      <c r="J433" s="367"/>
      <c r="K433" s="367"/>
      <c r="L433" s="367"/>
      <c r="M433" s="367"/>
      <c r="N433" s="367"/>
      <c r="O433" s="367"/>
      <c r="P433" s="367"/>
      <c r="Q433" s="367"/>
      <c r="R433" s="367"/>
      <c r="S433" s="367"/>
      <c r="T433" s="367"/>
      <c r="U433" s="367"/>
      <c r="V433" s="367"/>
      <c r="W433" s="367"/>
      <c r="X433" s="367"/>
      <c r="Y433" s="367"/>
      <c r="Z433" s="367"/>
    </row>
    <row r="434">
      <c r="A434" s="367"/>
      <c r="B434" s="367"/>
      <c r="C434" s="367"/>
      <c r="D434" s="367"/>
      <c r="E434" s="367"/>
      <c r="F434" s="367"/>
      <c r="G434" s="367"/>
      <c r="H434" s="367"/>
      <c r="I434" s="367"/>
      <c r="J434" s="367"/>
      <c r="K434" s="367"/>
      <c r="L434" s="367"/>
      <c r="M434" s="367"/>
      <c r="N434" s="367"/>
      <c r="O434" s="367"/>
      <c r="P434" s="367"/>
      <c r="Q434" s="367"/>
      <c r="R434" s="367"/>
      <c r="S434" s="367"/>
      <c r="T434" s="367"/>
      <c r="U434" s="367"/>
      <c r="V434" s="367"/>
      <c r="W434" s="367"/>
      <c r="X434" s="367"/>
      <c r="Y434" s="367"/>
      <c r="Z434" s="367"/>
    </row>
    <row r="435">
      <c r="A435" s="367"/>
      <c r="B435" s="367"/>
      <c r="C435" s="367"/>
      <c r="D435" s="367"/>
      <c r="E435" s="367"/>
      <c r="F435" s="367"/>
      <c r="G435" s="367"/>
      <c r="H435" s="367"/>
      <c r="I435" s="367"/>
      <c r="J435" s="367"/>
      <c r="K435" s="367"/>
      <c r="L435" s="367"/>
      <c r="M435" s="367"/>
      <c r="N435" s="367"/>
      <c r="O435" s="367"/>
      <c r="P435" s="367"/>
      <c r="Q435" s="367"/>
      <c r="R435" s="367"/>
      <c r="S435" s="367"/>
      <c r="T435" s="367"/>
      <c r="U435" s="367"/>
      <c r="V435" s="367"/>
      <c r="W435" s="367"/>
      <c r="X435" s="367"/>
      <c r="Y435" s="367"/>
      <c r="Z435" s="367"/>
    </row>
    <row r="436">
      <c r="A436" s="367"/>
      <c r="B436" s="367"/>
      <c r="C436" s="367"/>
      <c r="D436" s="367"/>
      <c r="E436" s="367"/>
      <c r="F436" s="367"/>
      <c r="G436" s="367"/>
      <c r="H436" s="367"/>
      <c r="I436" s="367"/>
      <c r="J436" s="367"/>
      <c r="K436" s="367"/>
      <c r="L436" s="367"/>
      <c r="M436" s="367"/>
      <c r="N436" s="367"/>
      <c r="O436" s="367"/>
      <c r="P436" s="367"/>
      <c r="Q436" s="367"/>
      <c r="R436" s="367"/>
      <c r="S436" s="367"/>
      <c r="T436" s="367"/>
      <c r="U436" s="367"/>
      <c r="V436" s="367"/>
      <c r="W436" s="367"/>
      <c r="X436" s="367"/>
      <c r="Y436" s="367"/>
      <c r="Z436" s="367"/>
    </row>
    <row r="437">
      <c r="A437" s="367"/>
      <c r="B437" s="367"/>
      <c r="C437" s="367"/>
      <c r="D437" s="367"/>
      <c r="E437" s="367"/>
      <c r="F437" s="367"/>
      <c r="G437" s="367"/>
      <c r="H437" s="367"/>
      <c r="I437" s="367"/>
      <c r="J437" s="367"/>
      <c r="K437" s="367"/>
      <c r="L437" s="367"/>
      <c r="M437" s="367"/>
      <c r="N437" s="367"/>
      <c r="O437" s="367"/>
      <c r="P437" s="367"/>
      <c r="Q437" s="367"/>
      <c r="R437" s="367"/>
      <c r="S437" s="367"/>
      <c r="T437" s="367"/>
      <c r="U437" s="367"/>
      <c r="V437" s="367"/>
      <c r="W437" s="367"/>
      <c r="X437" s="367"/>
      <c r="Y437" s="367"/>
      <c r="Z437" s="367"/>
    </row>
    <row r="438">
      <c r="A438" s="367"/>
      <c r="B438" s="367"/>
      <c r="C438" s="367"/>
      <c r="D438" s="367"/>
      <c r="E438" s="367"/>
      <c r="F438" s="367"/>
      <c r="G438" s="367"/>
      <c r="H438" s="367"/>
      <c r="I438" s="367"/>
      <c r="J438" s="367"/>
      <c r="K438" s="367"/>
      <c r="L438" s="367"/>
      <c r="M438" s="367"/>
      <c r="N438" s="367"/>
      <c r="O438" s="367"/>
      <c r="P438" s="367"/>
      <c r="Q438" s="367"/>
      <c r="R438" s="367"/>
      <c r="S438" s="367"/>
      <c r="T438" s="367"/>
      <c r="U438" s="367"/>
      <c r="V438" s="367"/>
      <c r="W438" s="367"/>
      <c r="X438" s="367"/>
      <c r="Y438" s="367"/>
      <c r="Z438" s="367"/>
    </row>
    <row r="439">
      <c r="A439" s="367"/>
      <c r="B439" s="367"/>
      <c r="C439" s="367"/>
      <c r="D439" s="367"/>
      <c r="E439" s="367"/>
      <c r="F439" s="367"/>
      <c r="G439" s="367"/>
      <c r="H439" s="367"/>
      <c r="I439" s="367"/>
      <c r="J439" s="367"/>
      <c r="K439" s="367"/>
      <c r="L439" s="367"/>
      <c r="M439" s="367"/>
      <c r="N439" s="367"/>
      <c r="O439" s="367"/>
      <c r="P439" s="367"/>
      <c r="Q439" s="367"/>
      <c r="R439" s="367"/>
      <c r="S439" s="367"/>
      <c r="T439" s="367"/>
      <c r="U439" s="367"/>
      <c r="V439" s="367"/>
      <c r="W439" s="367"/>
      <c r="X439" s="367"/>
      <c r="Y439" s="367"/>
      <c r="Z439" s="367"/>
    </row>
    <row r="440">
      <c r="A440" s="367"/>
      <c r="B440" s="367"/>
      <c r="C440" s="367"/>
      <c r="D440" s="367"/>
      <c r="E440" s="367"/>
      <c r="F440" s="367"/>
      <c r="G440" s="367"/>
      <c r="H440" s="367"/>
      <c r="I440" s="367"/>
      <c r="J440" s="367"/>
      <c r="K440" s="367"/>
      <c r="L440" s="367"/>
      <c r="M440" s="367"/>
      <c r="N440" s="367"/>
      <c r="O440" s="367"/>
      <c r="P440" s="367"/>
      <c r="Q440" s="367"/>
      <c r="R440" s="367"/>
      <c r="S440" s="367"/>
      <c r="T440" s="367"/>
      <c r="U440" s="367"/>
      <c r="V440" s="367"/>
      <c r="W440" s="367"/>
      <c r="X440" s="367"/>
      <c r="Y440" s="367"/>
      <c r="Z440" s="367"/>
    </row>
    <row r="441">
      <c r="A441" s="367"/>
      <c r="B441" s="367"/>
      <c r="C441" s="367"/>
      <c r="D441" s="367"/>
      <c r="E441" s="367"/>
      <c r="F441" s="367"/>
      <c r="G441" s="367"/>
      <c r="H441" s="367"/>
      <c r="I441" s="367"/>
      <c r="J441" s="367"/>
      <c r="K441" s="367"/>
      <c r="L441" s="367"/>
      <c r="M441" s="367"/>
      <c r="N441" s="367"/>
      <c r="O441" s="367"/>
      <c r="P441" s="367"/>
      <c r="Q441" s="367"/>
      <c r="R441" s="367"/>
      <c r="S441" s="367"/>
      <c r="T441" s="367"/>
      <c r="U441" s="367"/>
      <c r="V441" s="367"/>
      <c r="W441" s="367"/>
      <c r="X441" s="367"/>
      <c r="Y441" s="367"/>
      <c r="Z441" s="367"/>
    </row>
    <row r="442">
      <c r="A442" s="367"/>
      <c r="B442" s="367"/>
      <c r="C442" s="367"/>
      <c r="D442" s="367"/>
      <c r="E442" s="367"/>
      <c r="F442" s="367"/>
      <c r="G442" s="367"/>
      <c r="H442" s="367"/>
      <c r="I442" s="367"/>
      <c r="J442" s="367"/>
      <c r="K442" s="367"/>
      <c r="L442" s="367"/>
      <c r="M442" s="367"/>
      <c r="N442" s="367"/>
      <c r="O442" s="367"/>
      <c r="P442" s="367"/>
      <c r="Q442" s="367"/>
      <c r="R442" s="367"/>
      <c r="S442" s="367"/>
      <c r="T442" s="367"/>
      <c r="U442" s="367"/>
      <c r="V442" s="367"/>
      <c r="W442" s="367"/>
      <c r="X442" s="367"/>
      <c r="Y442" s="367"/>
      <c r="Z442" s="367"/>
    </row>
    <row r="443">
      <c r="A443" s="367"/>
      <c r="B443" s="367"/>
      <c r="C443" s="367"/>
      <c r="D443" s="367"/>
      <c r="E443" s="367"/>
      <c r="F443" s="367"/>
      <c r="G443" s="367"/>
      <c r="H443" s="367"/>
      <c r="I443" s="367"/>
      <c r="J443" s="367"/>
      <c r="K443" s="367"/>
      <c r="L443" s="367"/>
      <c r="M443" s="367"/>
      <c r="N443" s="367"/>
      <c r="O443" s="367"/>
      <c r="P443" s="367"/>
      <c r="Q443" s="367"/>
      <c r="R443" s="367"/>
      <c r="S443" s="367"/>
      <c r="T443" s="367"/>
      <c r="U443" s="367"/>
      <c r="V443" s="367"/>
      <c r="W443" s="367"/>
      <c r="X443" s="367"/>
      <c r="Y443" s="367"/>
      <c r="Z443" s="367"/>
    </row>
    <row r="444">
      <c r="A444" s="367"/>
      <c r="B444" s="367"/>
      <c r="C444" s="367"/>
      <c r="D444" s="367"/>
      <c r="E444" s="367"/>
      <c r="F444" s="367"/>
      <c r="G444" s="367"/>
      <c r="H444" s="367"/>
      <c r="I444" s="367"/>
      <c r="J444" s="367"/>
      <c r="K444" s="367"/>
      <c r="L444" s="367"/>
      <c r="M444" s="367"/>
      <c r="N444" s="367"/>
      <c r="O444" s="367"/>
      <c r="P444" s="367"/>
      <c r="Q444" s="367"/>
      <c r="R444" s="367"/>
      <c r="S444" s="367"/>
      <c r="T444" s="367"/>
      <c r="U444" s="367"/>
      <c r="V444" s="367"/>
      <c r="W444" s="367"/>
      <c r="X444" s="367"/>
      <c r="Y444" s="367"/>
      <c r="Z444" s="367"/>
    </row>
    <row r="445">
      <c r="A445" s="367"/>
      <c r="B445" s="367"/>
      <c r="C445" s="367"/>
      <c r="D445" s="367"/>
      <c r="E445" s="367"/>
      <c r="F445" s="367"/>
      <c r="G445" s="367"/>
      <c r="H445" s="367"/>
      <c r="I445" s="367"/>
      <c r="J445" s="367"/>
      <c r="K445" s="367"/>
      <c r="L445" s="367"/>
      <c r="M445" s="367"/>
      <c r="N445" s="367"/>
      <c r="O445" s="367"/>
      <c r="P445" s="367"/>
      <c r="Q445" s="367"/>
      <c r="R445" s="367"/>
      <c r="S445" s="367"/>
      <c r="T445" s="367"/>
      <c r="U445" s="367"/>
      <c r="V445" s="367"/>
      <c r="W445" s="367"/>
      <c r="X445" s="367"/>
      <c r="Y445" s="367"/>
      <c r="Z445" s="367"/>
    </row>
    <row r="446">
      <c r="A446" s="367"/>
      <c r="B446" s="367"/>
      <c r="C446" s="367"/>
      <c r="D446" s="367"/>
      <c r="E446" s="367"/>
      <c r="F446" s="367"/>
      <c r="G446" s="367"/>
      <c r="H446" s="367"/>
      <c r="I446" s="367"/>
      <c r="J446" s="367"/>
      <c r="K446" s="367"/>
      <c r="L446" s="367"/>
      <c r="M446" s="367"/>
      <c r="N446" s="367"/>
      <c r="O446" s="367"/>
      <c r="P446" s="367"/>
      <c r="Q446" s="367"/>
      <c r="R446" s="367"/>
      <c r="S446" s="367"/>
      <c r="T446" s="367"/>
      <c r="U446" s="367"/>
      <c r="V446" s="367"/>
      <c r="W446" s="367"/>
      <c r="X446" s="367"/>
      <c r="Y446" s="367"/>
      <c r="Z446" s="367"/>
    </row>
    <row r="447">
      <c r="A447" s="367"/>
      <c r="B447" s="367"/>
      <c r="C447" s="367"/>
      <c r="D447" s="367"/>
      <c r="E447" s="367"/>
      <c r="F447" s="367"/>
      <c r="G447" s="367"/>
      <c r="H447" s="367"/>
      <c r="I447" s="367"/>
      <c r="J447" s="367"/>
      <c r="K447" s="367"/>
      <c r="L447" s="367"/>
      <c r="M447" s="367"/>
      <c r="N447" s="367"/>
      <c r="O447" s="367"/>
      <c r="P447" s="367"/>
      <c r="Q447" s="367"/>
      <c r="R447" s="367"/>
      <c r="S447" s="367"/>
      <c r="T447" s="367"/>
      <c r="U447" s="367"/>
      <c r="V447" s="367"/>
      <c r="W447" s="367"/>
      <c r="X447" s="367"/>
      <c r="Y447" s="367"/>
      <c r="Z447" s="367"/>
    </row>
    <row r="448">
      <c r="A448" s="367"/>
      <c r="B448" s="367"/>
      <c r="C448" s="367"/>
      <c r="D448" s="367"/>
      <c r="E448" s="367"/>
      <c r="F448" s="367"/>
      <c r="G448" s="367"/>
      <c r="H448" s="367"/>
      <c r="I448" s="367"/>
      <c r="J448" s="367"/>
      <c r="K448" s="367"/>
      <c r="L448" s="367"/>
      <c r="M448" s="367"/>
      <c r="N448" s="367"/>
      <c r="O448" s="367"/>
      <c r="P448" s="367"/>
      <c r="Q448" s="367"/>
      <c r="R448" s="367"/>
      <c r="S448" s="367"/>
      <c r="T448" s="367"/>
      <c r="U448" s="367"/>
      <c r="V448" s="367"/>
      <c r="W448" s="367"/>
      <c r="X448" s="367"/>
      <c r="Y448" s="367"/>
      <c r="Z448" s="367"/>
    </row>
    <row r="449">
      <c r="A449" s="367"/>
      <c r="B449" s="367"/>
      <c r="C449" s="367"/>
      <c r="D449" s="367"/>
      <c r="E449" s="367"/>
      <c r="F449" s="367"/>
      <c r="G449" s="367"/>
      <c r="H449" s="367"/>
      <c r="I449" s="367"/>
      <c r="J449" s="367"/>
      <c r="K449" s="367"/>
      <c r="L449" s="367"/>
      <c r="M449" s="367"/>
      <c r="N449" s="367"/>
      <c r="O449" s="367"/>
      <c r="P449" s="367"/>
      <c r="Q449" s="367"/>
      <c r="R449" s="367"/>
      <c r="S449" s="367"/>
      <c r="T449" s="367"/>
      <c r="U449" s="367"/>
      <c r="V449" s="367"/>
      <c r="W449" s="367"/>
      <c r="X449" s="367"/>
      <c r="Y449" s="367"/>
      <c r="Z449" s="367"/>
    </row>
    <row r="450">
      <c r="A450" s="367"/>
      <c r="B450" s="367"/>
      <c r="C450" s="367"/>
      <c r="D450" s="367"/>
      <c r="E450" s="367"/>
      <c r="F450" s="367"/>
      <c r="G450" s="367"/>
      <c r="H450" s="367"/>
      <c r="I450" s="367"/>
      <c r="J450" s="367"/>
      <c r="K450" s="367"/>
      <c r="L450" s="367"/>
      <c r="M450" s="367"/>
      <c r="N450" s="367"/>
      <c r="O450" s="367"/>
      <c r="P450" s="367"/>
      <c r="Q450" s="367"/>
      <c r="R450" s="367"/>
      <c r="S450" s="367"/>
      <c r="T450" s="367"/>
      <c r="U450" s="367"/>
      <c r="V450" s="367"/>
      <c r="W450" s="367"/>
      <c r="X450" s="367"/>
      <c r="Y450" s="367"/>
      <c r="Z450" s="367"/>
    </row>
    <row r="451">
      <c r="A451" s="367"/>
      <c r="B451" s="367"/>
      <c r="C451" s="367"/>
      <c r="D451" s="367"/>
      <c r="E451" s="367"/>
      <c r="F451" s="367"/>
      <c r="G451" s="367"/>
      <c r="H451" s="367"/>
      <c r="I451" s="367"/>
      <c r="J451" s="367"/>
      <c r="K451" s="367"/>
      <c r="L451" s="367"/>
      <c r="M451" s="367"/>
      <c r="N451" s="367"/>
      <c r="O451" s="367"/>
      <c r="P451" s="367"/>
      <c r="Q451" s="367"/>
      <c r="R451" s="367"/>
      <c r="S451" s="367"/>
      <c r="T451" s="367"/>
      <c r="U451" s="367"/>
      <c r="V451" s="367"/>
      <c r="W451" s="367"/>
      <c r="X451" s="367"/>
      <c r="Y451" s="367"/>
      <c r="Z451" s="367"/>
    </row>
    <row r="452">
      <c r="A452" s="367"/>
      <c r="B452" s="367"/>
      <c r="C452" s="367"/>
      <c r="D452" s="367"/>
      <c r="E452" s="367"/>
      <c r="F452" s="367"/>
      <c r="G452" s="367"/>
      <c r="H452" s="367"/>
      <c r="I452" s="367"/>
      <c r="J452" s="367"/>
      <c r="K452" s="367"/>
      <c r="L452" s="367"/>
      <c r="M452" s="367"/>
      <c r="N452" s="367"/>
      <c r="O452" s="367"/>
      <c r="P452" s="367"/>
      <c r="Q452" s="367"/>
      <c r="R452" s="367"/>
      <c r="S452" s="367"/>
      <c r="T452" s="367"/>
      <c r="U452" s="367"/>
      <c r="V452" s="367"/>
      <c r="W452" s="367"/>
      <c r="X452" s="367"/>
      <c r="Y452" s="367"/>
      <c r="Z452" s="367"/>
    </row>
    <row r="453">
      <c r="A453" s="367"/>
      <c r="B453" s="367"/>
      <c r="C453" s="367"/>
      <c r="D453" s="367"/>
      <c r="E453" s="367"/>
      <c r="F453" s="367"/>
      <c r="G453" s="367"/>
      <c r="H453" s="367"/>
      <c r="I453" s="367"/>
      <c r="J453" s="367"/>
      <c r="K453" s="367"/>
      <c r="L453" s="367"/>
      <c r="M453" s="367"/>
      <c r="N453" s="367"/>
      <c r="O453" s="367"/>
      <c r="P453" s="367"/>
      <c r="Q453" s="367"/>
      <c r="R453" s="367"/>
      <c r="S453" s="367"/>
      <c r="T453" s="367"/>
      <c r="U453" s="367"/>
      <c r="V453" s="367"/>
      <c r="W453" s="367"/>
      <c r="X453" s="367"/>
      <c r="Y453" s="367"/>
      <c r="Z453" s="367"/>
    </row>
    <row r="454">
      <c r="A454" s="367"/>
      <c r="B454" s="367"/>
      <c r="C454" s="367"/>
      <c r="D454" s="367"/>
      <c r="E454" s="367"/>
      <c r="F454" s="367"/>
      <c r="G454" s="367"/>
      <c r="H454" s="367"/>
      <c r="I454" s="367"/>
      <c r="J454" s="367"/>
      <c r="K454" s="367"/>
      <c r="L454" s="367"/>
      <c r="M454" s="367"/>
      <c r="N454" s="367"/>
      <c r="O454" s="367"/>
      <c r="P454" s="367"/>
      <c r="Q454" s="367"/>
      <c r="R454" s="367"/>
      <c r="S454" s="367"/>
      <c r="T454" s="367"/>
      <c r="U454" s="367"/>
      <c r="V454" s="367"/>
      <c r="W454" s="367"/>
      <c r="X454" s="367"/>
      <c r="Y454" s="367"/>
      <c r="Z454" s="367"/>
    </row>
    <row r="455">
      <c r="A455" s="367"/>
      <c r="B455" s="367"/>
      <c r="C455" s="367"/>
      <c r="D455" s="367"/>
      <c r="E455" s="367"/>
      <c r="F455" s="367"/>
      <c r="G455" s="367"/>
      <c r="H455" s="367"/>
      <c r="I455" s="367"/>
      <c r="J455" s="367"/>
      <c r="K455" s="367"/>
      <c r="L455" s="367"/>
      <c r="M455" s="367"/>
      <c r="N455" s="367"/>
      <c r="O455" s="367"/>
      <c r="P455" s="367"/>
      <c r="Q455" s="367"/>
      <c r="R455" s="367"/>
      <c r="S455" s="367"/>
      <c r="T455" s="367"/>
      <c r="U455" s="367"/>
      <c r="V455" s="367"/>
      <c r="W455" s="367"/>
      <c r="X455" s="367"/>
      <c r="Y455" s="367"/>
      <c r="Z455" s="367"/>
    </row>
    <row r="456">
      <c r="A456" s="367"/>
      <c r="B456" s="367"/>
      <c r="C456" s="367"/>
      <c r="D456" s="367"/>
      <c r="E456" s="367"/>
      <c r="F456" s="367"/>
      <c r="G456" s="367"/>
      <c r="H456" s="367"/>
      <c r="I456" s="367"/>
      <c r="J456" s="367"/>
      <c r="K456" s="367"/>
      <c r="L456" s="367"/>
      <c r="M456" s="367"/>
      <c r="N456" s="367"/>
      <c r="O456" s="367"/>
      <c r="P456" s="367"/>
      <c r="Q456" s="367"/>
      <c r="R456" s="367"/>
      <c r="S456" s="367"/>
      <c r="T456" s="367"/>
      <c r="U456" s="367"/>
      <c r="V456" s="367"/>
      <c r="W456" s="367"/>
      <c r="X456" s="367"/>
      <c r="Y456" s="367"/>
      <c r="Z456" s="367"/>
    </row>
    <row r="457">
      <c r="A457" s="367"/>
      <c r="B457" s="367"/>
      <c r="C457" s="367"/>
      <c r="D457" s="367"/>
      <c r="E457" s="367"/>
      <c r="F457" s="367"/>
      <c r="G457" s="367"/>
      <c r="H457" s="367"/>
      <c r="I457" s="367"/>
      <c r="J457" s="367"/>
      <c r="K457" s="367"/>
      <c r="L457" s="367"/>
      <c r="M457" s="367"/>
      <c r="N457" s="367"/>
      <c r="O457" s="367"/>
      <c r="P457" s="367"/>
      <c r="Q457" s="367"/>
      <c r="R457" s="367"/>
      <c r="S457" s="367"/>
      <c r="T457" s="367"/>
      <c r="U457" s="367"/>
      <c r="V457" s="367"/>
      <c r="W457" s="367"/>
      <c r="X457" s="367"/>
      <c r="Y457" s="367"/>
      <c r="Z457" s="367"/>
    </row>
    <row r="458">
      <c r="A458" s="367"/>
      <c r="B458" s="367"/>
      <c r="C458" s="367"/>
      <c r="D458" s="367"/>
      <c r="E458" s="367"/>
      <c r="F458" s="367"/>
      <c r="G458" s="367"/>
      <c r="H458" s="367"/>
      <c r="I458" s="367"/>
      <c r="J458" s="367"/>
      <c r="K458" s="367"/>
      <c r="L458" s="367"/>
      <c r="M458" s="367"/>
      <c r="N458" s="367"/>
      <c r="O458" s="367"/>
      <c r="P458" s="367"/>
      <c r="Q458" s="367"/>
      <c r="R458" s="367"/>
      <c r="S458" s="367"/>
      <c r="T458" s="367"/>
      <c r="U458" s="367"/>
      <c r="V458" s="367"/>
      <c r="W458" s="367"/>
      <c r="X458" s="367"/>
      <c r="Y458" s="367"/>
      <c r="Z458" s="367"/>
    </row>
    <row r="459">
      <c r="A459" s="367"/>
      <c r="B459" s="367"/>
      <c r="C459" s="367"/>
      <c r="D459" s="367"/>
      <c r="E459" s="367"/>
      <c r="F459" s="367"/>
      <c r="G459" s="367"/>
      <c r="H459" s="367"/>
      <c r="I459" s="367"/>
      <c r="J459" s="367"/>
      <c r="K459" s="367"/>
      <c r="L459" s="367"/>
      <c r="M459" s="367"/>
      <c r="N459" s="367"/>
      <c r="O459" s="367"/>
      <c r="P459" s="367"/>
      <c r="Q459" s="367"/>
      <c r="R459" s="367"/>
      <c r="S459" s="367"/>
      <c r="T459" s="367"/>
      <c r="U459" s="367"/>
      <c r="V459" s="367"/>
      <c r="W459" s="367"/>
      <c r="X459" s="367"/>
      <c r="Y459" s="367"/>
      <c r="Z459" s="367"/>
    </row>
    <row r="460">
      <c r="A460" s="367"/>
      <c r="B460" s="367"/>
      <c r="C460" s="367"/>
      <c r="D460" s="367"/>
      <c r="E460" s="367"/>
      <c r="F460" s="367"/>
      <c r="G460" s="367"/>
      <c r="H460" s="367"/>
      <c r="I460" s="367"/>
      <c r="J460" s="367"/>
      <c r="K460" s="367"/>
      <c r="L460" s="367"/>
      <c r="M460" s="367"/>
      <c r="N460" s="367"/>
      <c r="O460" s="367"/>
      <c r="P460" s="367"/>
      <c r="Q460" s="367"/>
      <c r="R460" s="367"/>
      <c r="S460" s="367"/>
      <c r="T460" s="367"/>
      <c r="U460" s="367"/>
      <c r="V460" s="367"/>
      <c r="W460" s="367"/>
      <c r="X460" s="367"/>
      <c r="Y460" s="367"/>
      <c r="Z460" s="367"/>
    </row>
    <row r="461">
      <c r="A461" s="367"/>
      <c r="B461" s="367"/>
      <c r="C461" s="367"/>
      <c r="D461" s="367"/>
      <c r="E461" s="367"/>
      <c r="F461" s="367"/>
      <c r="G461" s="367"/>
      <c r="H461" s="367"/>
      <c r="I461" s="367"/>
      <c r="J461" s="367"/>
      <c r="K461" s="367"/>
      <c r="L461" s="367"/>
      <c r="M461" s="367"/>
      <c r="N461" s="367"/>
      <c r="O461" s="367"/>
      <c r="P461" s="367"/>
      <c r="Q461" s="367"/>
      <c r="R461" s="367"/>
      <c r="S461" s="367"/>
      <c r="T461" s="367"/>
      <c r="U461" s="367"/>
      <c r="V461" s="367"/>
      <c r="W461" s="367"/>
      <c r="X461" s="367"/>
      <c r="Y461" s="367"/>
      <c r="Z461" s="367"/>
    </row>
    <row r="462">
      <c r="A462" s="367"/>
      <c r="B462" s="367"/>
      <c r="C462" s="367"/>
      <c r="D462" s="367"/>
      <c r="E462" s="367"/>
      <c r="F462" s="367"/>
      <c r="G462" s="367"/>
      <c r="H462" s="367"/>
      <c r="I462" s="367"/>
      <c r="J462" s="367"/>
      <c r="K462" s="367"/>
      <c r="L462" s="367"/>
      <c r="M462" s="367"/>
      <c r="N462" s="367"/>
      <c r="O462" s="367"/>
      <c r="P462" s="367"/>
      <c r="Q462" s="367"/>
      <c r="R462" s="367"/>
      <c r="S462" s="367"/>
      <c r="T462" s="367"/>
      <c r="U462" s="367"/>
      <c r="V462" s="367"/>
      <c r="W462" s="367"/>
      <c r="X462" s="367"/>
      <c r="Y462" s="367"/>
      <c r="Z462" s="367"/>
    </row>
    <row r="463">
      <c r="A463" s="367"/>
      <c r="B463" s="367"/>
      <c r="C463" s="367"/>
      <c r="D463" s="367"/>
      <c r="E463" s="367"/>
      <c r="F463" s="367"/>
      <c r="G463" s="367"/>
      <c r="H463" s="367"/>
      <c r="I463" s="367"/>
      <c r="J463" s="367"/>
      <c r="K463" s="367"/>
      <c r="L463" s="367"/>
      <c r="M463" s="367"/>
      <c r="N463" s="367"/>
      <c r="O463" s="367"/>
      <c r="P463" s="367"/>
      <c r="Q463" s="367"/>
      <c r="R463" s="367"/>
      <c r="S463" s="367"/>
      <c r="T463" s="367"/>
      <c r="U463" s="367"/>
      <c r="V463" s="367"/>
      <c r="W463" s="367"/>
      <c r="X463" s="367"/>
      <c r="Y463" s="367"/>
      <c r="Z463" s="367"/>
    </row>
    <row r="464">
      <c r="A464" s="367"/>
      <c r="B464" s="367"/>
      <c r="C464" s="367"/>
      <c r="D464" s="367"/>
      <c r="E464" s="367"/>
      <c r="F464" s="367"/>
      <c r="G464" s="367"/>
      <c r="H464" s="367"/>
      <c r="I464" s="367"/>
      <c r="J464" s="367"/>
      <c r="K464" s="367"/>
      <c r="L464" s="367"/>
      <c r="M464" s="367"/>
      <c r="N464" s="367"/>
      <c r="O464" s="367"/>
      <c r="P464" s="367"/>
      <c r="Q464" s="367"/>
      <c r="R464" s="367"/>
      <c r="S464" s="367"/>
      <c r="T464" s="367"/>
      <c r="U464" s="367"/>
      <c r="V464" s="367"/>
      <c r="W464" s="367"/>
      <c r="X464" s="367"/>
      <c r="Y464" s="367"/>
      <c r="Z464" s="367"/>
    </row>
    <row r="465">
      <c r="A465" s="367"/>
      <c r="B465" s="367"/>
      <c r="C465" s="367"/>
      <c r="D465" s="367"/>
      <c r="E465" s="367"/>
      <c r="F465" s="367"/>
      <c r="G465" s="367"/>
      <c r="H465" s="367"/>
      <c r="I465" s="367"/>
      <c r="J465" s="367"/>
      <c r="K465" s="367"/>
      <c r="L465" s="367"/>
      <c r="M465" s="367"/>
      <c r="N465" s="367"/>
      <c r="O465" s="367"/>
      <c r="P465" s="367"/>
      <c r="Q465" s="367"/>
      <c r="R465" s="367"/>
      <c r="S465" s="367"/>
      <c r="T465" s="367"/>
      <c r="U465" s="367"/>
      <c r="V465" s="367"/>
      <c r="W465" s="367"/>
      <c r="X465" s="367"/>
      <c r="Y465" s="367"/>
      <c r="Z465" s="367"/>
    </row>
    <row r="466">
      <c r="A466" s="367"/>
      <c r="B466" s="367"/>
      <c r="C466" s="367"/>
      <c r="D466" s="367"/>
      <c r="E466" s="367"/>
      <c r="F466" s="367"/>
      <c r="G466" s="367"/>
      <c r="H466" s="367"/>
      <c r="I466" s="367"/>
      <c r="J466" s="367"/>
      <c r="K466" s="367"/>
      <c r="L466" s="367"/>
      <c r="M466" s="367"/>
      <c r="N466" s="367"/>
      <c r="O466" s="367"/>
      <c r="P466" s="367"/>
      <c r="Q466" s="367"/>
      <c r="R466" s="367"/>
      <c r="S466" s="367"/>
      <c r="T466" s="367"/>
      <c r="U466" s="367"/>
      <c r="V466" s="367"/>
      <c r="W466" s="367"/>
      <c r="X466" s="367"/>
      <c r="Y466" s="367"/>
      <c r="Z466" s="367"/>
    </row>
    <row r="467">
      <c r="A467" s="367"/>
      <c r="B467" s="367"/>
      <c r="C467" s="367"/>
      <c r="D467" s="367"/>
      <c r="E467" s="367"/>
      <c r="F467" s="367"/>
      <c r="G467" s="367"/>
      <c r="H467" s="367"/>
      <c r="I467" s="367"/>
      <c r="J467" s="367"/>
      <c r="K467" s="367"/>
      <c r="L467" s="367"/>
      <c r="M467" s="367"/>
      <c r="N467" s="367"/>
      <c r="O467" s="367"/>
      <c r="P467" s="367"/>
      <c r="Q467" s="367"/>
      <c r="R467" s="367"/>
      <c r="S467" s="367"/>
      <c r="T467" s="367"/>
      <c r="U467" s="367"/>
      <c r="V467" s="367"/>
      <c r="W467" s="367"/>
      <c r="X467" s="367"/>
      <c r="Y467" s="367"/>
      <c r="Z467" s="367"/>
    </row>
    <row r="468">
      <c r="A468" s="367"/>
      <c r="B468" s="367"/>
      <c r="C468" s="367"/>
      <c r="D468" s="367"/>
      <c r="E468" s="367"/>
      <c r="F468" s="367"/>
      <c r="G468" s="367"/>
      <c r="H468" s="367"/>
      <c r="I468" s="367"/>
      <c r="J468" s="367"/>
      <c r="K468" s="367"/>
      <c r="L468" s="367"/>
      <c r="M468" s="367"/>
      <c r="N468" s="367"/>
      <c r="O468" s="367"/>
      <c r="P468" s="367"/>
      <c r="Q468" s="367"/>
      <c r="R468" s="367"/>
      <c r="S468" s="367"/>
      <c r="T468" s="367"/>
      <c r="U468" s="367"/>
      <c r="V468" s="367"/>
      <c r="W468" s="367"/>
      <c r="X468" s="367"/>
      <c r="Y468" s="367"/>
      <c r="Z468" s="367"/>
    </row>
    <row r="469">
      <c r="A469" s="367"/>
      <c r="B469" s="367"/>
      <c r="C469" s="367"/>
      <c r="D469" s="367"/>
      <c r="E469" s="367"/>
      <c r="F469" s="367"/>
      <c r="G469" s="367"/>
      <c r="H469" s="367"/>
      <c r="I469" s="367"/>
      <c r="J469" s="367"/>
      <c r="K469" s="367"/>
      <c r="L469" s="367"/>
      <c r="M469" s="367"/>
      <c r="N469" s="367"/>
      <c r="O469" s="367"/>
      <c r="P469" s="367"/>
      <c r="Q469" s="367"/>
      <c r="R469" s="367"/>
      <c r="S469" s="367"/>
      <c r="T469" s="367"/>
      <c r="U469" s="367"/>
      <c r="V469" s="367"/>
      <c r="W469" s="367"/>
      <c r="X469" s="367"/>
      <c r="Y469" s="367"/>
      <c r="Z469" s="367"/>
    </row>
    <row r="470">
      <c r="A470" s="367"/>
      <c r="B470" s="367"/>
      <c r="C470" s="367"/>
      <c r="D470" s="367"/>
      <c r="E470" s="367"/>
      <c r="F470" s="367"/>
      <c r="G470" s="367"/>
      <c r="H470" s="367"/>
      <c r="I470" s="367"/>
      <c r="J470" s="367"/>
      <c r="K470" s="367"/>
      <c r="L470" s="367"/>
      <c r="M470" s="367"/>
      <c r="N470" s="367"/>
      <c r="O470" s="367"/>
      <c r="P470" s="367"/>
      <c r="Q470" s="367"/>
      <c r="R470" s="367"/>
      <c r="S470" s="367"/>
      <c r="T470" s="367"/>
      <c r="U470" s="367"/>
      <c r="V470" s="367"/>
      <c r="W470" s="367"/>
      <c r="X470" s="367"/>
      <c r="Y470" s="367"/>
      <c r="Z470" s="367"/>
    </row>
    <row r="471">
      <c r="A471" s="367"/>
      <c r="B471" s="367"/>
      <c r="C471" s="367"/>
      <c r="D471" s="367"/>
      <c r="E471" s="367"/>
      <c r="F471" s="367"/>
      <c r="G471" s="367"/>
      <c r="H471" s="367"/>
      <c r="I471" s="367"/>
      <c r="J471" s="367"/>
      <c r="K471" s="367"/>
      <c r="L471" s="367"/>
      <c r="M471" s="367"/>
      <c r="N471" s="367"/>
      <c r="O471" s="367"/>
      <c r="P471" s="367"/>
      <c r="Q471" s="367"/>
      <c r="R471" s="367"/>
      <c r="S471" s="367"/>
      <c r="T471" s="367"/>
      <c r="U471" s="367"/>
      <c r="V471" s="367"/>
      <c r="W471" s="367"/>
      <c r="X471" s="367"/>
      <c r="Y471" s="367"/>
      <c r="Z471" s="367"/>
    </row>
    <row r="472">
      <c r="A472" s="367"/>
      <c r="B472" s="367"/>
      <c r="C472" s="367"/>
      <c r="D472" s="367"/>
      <c r="E472" s="367"/>
      <c r="F472" s="367"/>
      <c r="G472" s="367"/>
      <c r="H472" s="367"/>
      <c r="I472" s="367"/>
      <c r="J472" s="367"/>
      <c r="K472" s="367"/>
      <c r="L472" s="367"/>
      <c r="M472" s="367"/>
      <c r="N472" s="367"/>
      <c r="O472" s="367"/>
      <c r="P472" s="367"/>
      <c r="Q472" s="367"/>
      <c r="R472" s="367"/>
      <c r="S472" s="367"/>
      <c r="T472" s="367"/>
      <c r="U472" s="367"/>
      <c r="V472" s="367"/>
      <c r="W472" s="367"/>
      <c r="X472" s="367"/>
      <c r="Y472" s="367"/>
      <c r="Z472" s="367"/>
    </row>
    <row r="473">
      <c r="A473" s="367"/>
      <c r="B473" s="367"/>
      <c r="C473" s="367"/>
      <c r="D473" s="367"/>
      <c r="E473" s="367"/>
      <c r="F473" s="367"/>
      <c r="G473" s="367"/>
      <c r="H473" s="367"/>
      <c r="I473" s="367"/>
      <c r="J473" s="367"/>
      <c r="K473" s="367"/>
      <c r="L473" s="367"/>
      <c r="M473" s="367"/>
      <c r="N473" s="367"/>
      <c r="O473" s="367"/>
      <c r="P473" s="367"/>
      <c r="Q473" s="367"/>
      <c r="R473" s="367"/>
      <c r="S473" s="367"/>
      <c r="T473" s="367"/>
      <c r="U473" s="367"/>
      <c r="V473" s="367"/>
      <c r="W473" s="367"/>
      <c r="X473" s="367"/>
      <c r="Y473" s="367"/>
      <c r="Z473" s="367"/>
    </row>
    <row r="474">
      <c r="A474" s="367"/>
      <c r="B474" s="367"/>
      <c r="C474" s="367"/>
      <c r="D474" s="367"/>
      <c r="E474" s="367"/>
      <c r="F474" s="367"/>
      <c r="G474" s="367"/>
      <c r="H474" s="367"/>
      <c r="I474" s="367"/>
      <c r="J474" s="367"/>
      <c r="K474" s="367"/>
      <c r="L474" s="367"/>
      <c r="M474" s="367"/>
      <c r="N474" s="367"/>
      <c r="O474" s="367"/>
      <c r="P474" s="367"/>
      <c r="Q474" s="367"/>
      <c r="R474" s="367"/>
      <c r="S474" s="367"/>
      <c r="T474" s="367"/>
      <c r="U474" s="367"/>
      <c r="V474" s="367"/>
      <c r="W474" s="367"/>
      <c r="X474" s="367"/>
      <c r="Y474" s="367"/>
      <c r="Z474" s="367"/>
    </row>
    <row r="475">
      <c r="A475" s="367"/>
      <c r="B475" s="367"/>
      <c r="C475" s="367"/>
      <c r="D475" s="367"/>
      <c r="E475" s="367"/>
      <c r="F475" s="367"/>
      <c r="G475" s="367"/>
      <c r="H475" s="367"/>
      <c r="I475" s="367"/>
      <c r="J475" s="367"/>
      <c r="K475" s="367"/>
      <c r="L475" s="367"/>
      <c r="M475" s="367"/>
      <c r="N475" s="367"/>
      <c r="O475" s="367"/>
      <c r="P475" s="367"/>
      <c r="Q475" s="367"/>
      <c r="R475" s="367"/>
      <c r="S475" s="367"/>
      <c r="T475" s="367"/>
      <c r="U475" s="367"/>
      <c r="V475" s="367"/>
      <c r="W475" s="367"/>
      <c r="X475" s="367"/>
      <c r="Y475" s="367"/>
      <c r="Z475" s="367"/>
    </row>
    <row r="476">
      <c r="A476" s="367"/>
      <c r="B476" s="367"/>
      <c r="C476" s="367"/>
      <c r="D476" s="367"/>
      <c r="E476" s="367"/>
      <c r="F476" s="367"/>
      <c r="G476" s="367"/>
      <c r="H476" s="367"/>
      <c r="I476" s="367"/>
      <c r="J476" s="367"/>
      <c r="K476" s="367"/>
      <c r="L476" s="367"/>
      <c r="M476" s="367"/>
      <c r="N476" s="367"/>
      <c r="O476" s="367"/>
      <c r="P476" s="367"/>
      <c r="Q476" s="367"/>
      <c r="R476" s="367"/>
      <c r="S476" s="367"/>
      <c r="T476" s="367"/>
      <c r="U476" s="367"/>
      <c r="V476" s="367"/>
      <c r="W476" s="367"/>
      <c r="X476" s="367"/>
      <c r="Y476" s="367"/>
      <c r="Z476" s="367"/>
    </row>
    <row r="477">
      <c r="A477" s="367"/>
      <c r="B477" s="367"/>
      <c r="C477" s="367"/>
      <c r="D477" s="367"/>
      <c r="E477" s="367"/>
      <c r="F477" s="367"/>
      <c r="G477" s="367"/>
      <c r="H477" s="367"/>
      <c r="I477" s="367"/>
      <c r="J477" s="367"/>
      <c r="K477" s="367"/>
      <c r="L477" s="367"/>
      <c r="M477" s="367"/>
      <c r="N477" s="367"/>
      <c r="O477" s="367"/>
      <c r="P477" s="367"/>
      <c r="Q477" s="367"/>
      <c r="R477" s="367"/>
      <c r="S477" s="367"/>
      <c r="T477" s="367"/>
      <c r="U477" s="367"/>
      <c r="V477" s="367"/>
      <c r="W477" s="367"/>
      <c r="X477" s="367"/>
      <c r="Y477" s="367"/>
      <c r="Z477" s="367"/>
    </row>
    <row r="478">
      <c r="A478" s="367"/>
      <c r="B478" s="367"/>
      <c r="C478" s="367"/>
      <c r="D478" s="367"/>
      <c r="E478" s="367"/>
      <c r="F478" s="367"/>
      <c r="G478" s="367"/>
      <c r="H478" s="367"/>
      <c r="I478" s="367"/>
      <c r="J478" s="367"/>
      <c r="K478" s="367"/>
      <c r="L478" s="367"/>
      <c r="M478" s="367"/>
      <c r="N478" s="367"/>
      <c r="O478" s="367"/>
      <c r="P478" s="367"/>
      <c r="Q478" s="367"/>
      <c r="R478" s="367"/>
      <c r="S478" s="367"/>
      <c r="T478" s="367"/>
      <c r="U478" s="367"/>
      <c r="V478" s="367"/>
      <c r="W478" s="367"/>
      <c r="X478" s="367"/>
      <c r="Y478" s="367"/>
      <c r="Z478" s="367"/>
    </row>
    <row r="479">
      <c r="A479" s="367"/>
      <c r="B479" s="367"/>
      <c r="C479" s="367"/>
      <c r="D479" s="367"/>
      <c r="E479" s="367"/>
      <c r="F479" s="367"/>
      <c r="G479" s="367"/>
      <c r="H479" s="367"/>
      <c r="I479" s="367"/>
      <c r="J479" s="367"/>
      <c r="K479" s="367"/>
      <c r="L479" s="367"/>
      <c r="M479" s="367"/>
      <c r="N479" s="367"/>
      <c r="O479" s="367"/>
      <c r="P479" s="367"/>
      <c r="Q479" s="367"/>
      <c r="R479" s="367"/>
      <c r="S479" s="367"/>
      <c r="T479" s="367"/>
      <c r="U479" s="367"/>
      <c r="V479" s="367"/>
      <c r="W479" s="367"/>
      <c r="X479" s="367"/>
      <c r="Y479" s="367"/>
      <c r="Z479" s="367"/>
    </row>
    <row r="480">
      <c r="A480" s="367"/>
      <c r="B480" s="367"/>
      <c r="C480" s="367"/>
      <c r="D480" s="367"/>
      <c r="E480" s="367"/>
      <c r="F480" s="367"/>
      <c r="G480" s="367"/>
      <c r="H480" s="367"/>
      <c r="I480" s="367"/>
      <c r="J480" s="367"/>
      <c r="K480" s="367"/>
      <c r="L480" s="367"/>
      <c r="M480" s="367"/>
      <c r="N480" s="367"/>
      <c r="O480" s="367"/>
      <c r="P480" s="367"/>
      <c r="Q480" s="367"/>
      <c r="R480" s="367"/>
      <c r="S480" s="367"/>
      <c r="T480" s="367"/>
      <c r="U480" s="367"/>
      <c r="V480" s="367"/>
      <c r="W480" s="367"/>
      <c r="X480" s="367"/>
      <c r="Y480" s="367"/>
      <c r="Z480" s="367"/>
    </row>
    <row r="481">
      <c r="A481" s="367"/>
      <c r="B481" s="367"/>
      <c r="C481" s="367"/>
      <c r="D481" s="367"/>
      <c r="E481" s="367"/>
      <c r="F481" s="367"/>
      <c r="G481" s="367"/>
      <c r="H481" s="367"/>
      <c r="I481" s="367"/>
      <c r="J481" s="367"/>
      <c r="K481" s="367"/>
      <c r="L481" s="367"/>
      <c r="M481" s="367"/>
      <c r="N481" s="367"/>
      <c r="O481" s="367"/>
      <c r="P481" s="367"/>
      <c r="Q481" s="367"/>
      <c r="R481" s="367"/>
      <c r="S481" s="367"/>
      <c r="T481" s="367"/>
      <c r="U481" s="367"/>
      <c r="V481" s="367"/>
      <c r="W481" s="367"/>
      <c r="X481" s="367"/>
      <c r="Y481" s="367"/>
      <c r="Z481" s="367"/>
    </row>
    <row r="482">
      <c r="A482" s="367"/>
      <c r="B482" s="367"/>
      <c r="C482" s="367"/>
      <c r="D482" s="367"/>
      <c r="E482" s="367"/>
      <c r="F482" s="367"/>
      <c r="G482" s="367"/>
      <c r="H482" s="367"/>
      <c r="I482" s="367"/>
      <c r="J482" s="367"/>
      <c r="K482" s="367"/>
      <c r="L482" s="367"/>
      <c r="M482" s="367"/>
      <c r="N482" s="367"/>
      <c r="O482" s="367"/>
      <c r="P482" s="367"/>
      <c r="Q482" s="367"/>
      <c r="R482" s="367"/>
      <c r="S482" s="367"/>
      <c r="T482" s="367"/>
      <c r="U482" s="367"/>
      <c r="V482" s="367"/>
      <c r="W482" s="367"/>
      <c r="X482" s="367"/>
      <c r="Y482" s="367"/>
      <c r="Z482" s="367"/>
    </row>
    <row r="483">
      <c r="A483" s="367"/>
      <c r="B483" s="367"/>
      <c r="C483" s="367"/>
      <c r="D483" s="367"/>
      <c r="E483" s="367"/>
      <c r="F483" s="367"/>
      <c r="G483" s="367"/>
      <c r="H483" s="367"/>
      <c r="I483" s="367"/>
      <c r="J483" s="367"/>
      <c r="K483" s="367"/>
      <c r="L483" s="367"/>
      <c r="M483" s="367"/>
      <c r="N483" s="367"/>
      <c r="O483" s="367"/>
      <c r="P483" s="367"/>
      <c r="Q483" s="367"/>
      <c r="R483" s="367"/>
      <c r="S483" s="367"/>
      <c r="T483" s="367"/>
      <c r="U483" s="367"/>
      <c r="V483" s="367"/>
      <c r="W483" s="367"/>
      <c r="X483" s="367"/>
      <c r="Y483" s="367"/>
      <c r="Z483" s="367"/>
    </row>
    <row r="484">
      <c r="A484" s="367"/>
      <c r="B484" s="367"/>
      <c r="C484" s="367"/>
      <c r="D484" s="367"/>
      <c r="E484" s="367"/>
      <c r="F484" s="367"/>
      <c r="G484" s="367"/>
      <c r="H484" s="367"/>
      <c r="I484" s="367"/>
      <c r="J484" s="367"/>
      <c r="K484" s="367"/>
      <c r="L484" s="367"/>
      <c r="M484" s="367"/>
      <c r="N484" s="367"/>
      <c r="O484" s="367"/>
      <c r="P484" s="367"/>
      <c r="Q484" s="367"/>
      <c r="R484" s="367"/>
      <c r="S484" s="367"/>
      <c r="T484" s="367"/>
      <c r="U484" s="367"/>
      <c r="V484" s="367"/>
      <c r="W484" s="367"/>
      <c r="X484" s="367"/>
      <c r="Y484" s="367"/>
      <c r="Z484" s="367"/>
    </row>
    <row r="485">
      <c r="A485" s="367"/>
      <c r="B485" s="367"/>
      <c r="C485" s="367"/>
      <c r="D485" s="367"/>
      <c r="E485" s="367"/>
      <c r="F485" s="367"/>
      <c r="G485" s="367"/>
      <c r="H485" s="367"/>
      <c r="I485" s="367"/>
      <c r="J485" s="367"/>
      <c r="K485" s="367"/>
      <c r="L485" s="367"/>
      <c r="M485" s="367"/>
      <c r="N485" s="367"/>
      <c r="O485" s="367"/>
      <c r="P485" s="367"/>
      <c r="Q485" s="367"/>
      <c r="R485" s="367"/>
      <c r="S485" s="367"/>
      <c r="T485" s="367"/>
      <c r="U485" s="367"/>
      <c r="V485" s="367"/>
      <c r="W485" s="367"/>
      <c r="X485" s="367"/>
      <c r="Y485" s="367"/>
      <c r="Z485" s="367"/>
    </row>
    <row r="486">
      <c r="A486" s="367"/>
      <c r="B486" s="367"/>
      <c r="C486" s="367"/>
      <c r="D486" s="367"/>
      <c r="E486" s="367"/>
      <c r="F486" s="367"/>
      <c r="G486" s="367"/>
      <c r="H486" s="367"/>
      <c r="I486" s="367"/>
      <c r="J486" s="367"/>
      <c r="K486" s="367"/>
      <c r="L486" s="367"/>
      <c r="M486" s="367"/>
      <c r="N486" s="367"/>
      <c r="O486" s="367"/>
      <c r="P486" s="367"/>
      <c r="Q486" s="367"/>
      <c r="R486" s="367"/>
      <c r="S486" s="367"/>
      <c r="T486" s="367"/>
      <c r="U486" s="367"/>
      <c r="V486" s="367"/>
      <c r="W486" s="367"/>
      <c r="X486" s="367"/>
      <c r="Y486" s="367"/>
      <c r="Z486" s="367"/>
    </row>
    <row r="487">
      <c r="A487" s="367"/>
      <c r="B487" s="367"/>
      <c r="C487" s="367"/>
      <c r="D487" s="367"/>
      <c r="E487" s="367"/>
      <c r="F487" s="367"/>
      <c r="G487" s="367"/>
      <c r="H487" s="367"/>
      <c r="I487" s="367"/>
      <c r="J487" s="367"/>
      <c r="K487" s="367"/>
      <c r="L487" s="367"/>
      <c r="M487" s="367"/>
      <c r="N487" s="367"/>
      <c r="O487" s="367"/>
      <c r="P487" s="367"/>
      <c r="Q487" s="367"/>
      <c r="R487" s="367"/>
      <c r="S487" s="367"/>
      <c r="T487" s="367"/>
      <c r="U487" s="367"/>
      <c r="V487" s="367"/>
      <c r="W487" s="367"/>
      <c r="X487" s="367"/>
      <c r="Y487" s="367"/>
      <c r="Z487" s="367"/>
    </row>
    <row r="488">
      <c r="A488" s="367"/>
      <c r="B488" s="367"/>
      <c r="C488" s="367"/>
      <c r="D488" s="367"/>
      <c r="E488" s="367"/>
      <c r="F488" s="367"/>
      <c r="G488" s="367"/>
      <c r="H488" s="367"/>
      <c r="I488" s="367"/>
      <c r="J488" s="367"/>
      <c r="K488" s="367"/>
      <c r="L488" s="367"/>
      <c r="M488" s="367"/>
      <c r="N488" s="367"/>
      <c r="O488" s="367"/>
      <c r="P488" s="367"/>
      <c r="Q488" s="367"/>
      <c r="R488" s="367"/>
      <c r="S488" s="367"/>
      <c r="T488" s="367"/>
      <c r="U488" s="367"/>
      <c r="V488" s="367"/>
      <c r="W488" s="367"/>
      <c r="X488" s="367"/>
      <c r="Y488" s="367"/>
      <c r="Z488" s="367"/>
    </row>
    <row r="489">
      <c r="A489" s="367"/>
      <c r="B489" s="367"/>
      <c r="C489" s="367"/>
      <c r="D489" s="367"/>
      <c r="E489" s="367"/>
      <c r="F489" s="367"/>
      <c r="G489" s="367"/>
      <c r="H489" s="367"/>
      <c r="I489" s="367"/>
      <c r="J489" s="367"/>
      <c r="K489" s="367"/>
      <c r="L489" s="367"/>
      <c r="M489" s="367"/>
      <c r="N489" s="367"/>
      <c r="O489" s="367"/>
      <c r="P489" s="367"/>
      <c r="Q489" s="367"/>
      <c r="R489" s="367"/>
      <c r="S489" s="367"/>
      <c r="T489" s="367"/>
      <c r="U489" s="367"/>
      <c r="V489" s="367"/>
      <c r="W489" s="367"/>
      <c r="X489" s="367"/>
      <c r="Y489" s="367"/>
      <c r="Z489" s="367"/>
    </row>
    <row r="490">
      <c r="A490" s="367"/>
      <c r="B490" s="367"/>
      <c r="C490" s="367"/>
      <c r="D490" s="367"/>
      <c r="E490" s="367"/>
      <c r="F490" s="367"/>
      <c r="G490" s="367"/>
      <c r="H490" s="367"/>
      <c r="I490" s="367"/>
      <c r="J490" s="367"/>
      <c r="K490" s="367"/>
      <c r="L490" s="367"/>
      <c r="M490" s="367"/>
      <c r="N490" s="367"/>
      <c r="O490" s="367"/>
      <c r="P490" s="367"/>
      <c r="Q490" s="367"/>
      <c r="R490" s="367"/>
      <c r="S490" s="367"/>
      <c r="T490" s="367"/>
      <c r="U490" s="367"/>
      <c r="V490" s="367"/>
      <c r="W490" s="367"/>
      <c r="X490" s="367"/>
      <c r="Y490" s="367"/>
      <c r="Z490" s="367"/>
    </row>
    <row r="491">
      <c r="A491" s="367"/>
      <c r="B491" s="367"/>
      <c r="C491" s="367"/>
      <c r="D491" s="367"/>
      <c r="E491" s="367"/>
      <c r="F491" s="367"/>
      <c r="G491" s="367"/>
      <c r="H491" s="367"/>
      <c r="I491" s="367"/>
      <c r="J491" s="367"/>
      <c r="K491" s="367"/>
      <c r="L491" s="367"/>
      <c r="M491" s="367"/>
      <c r="N491" s="367"/>
      <c r="O491" s="367"/>
      <c r="P491" s="367"/>
      <c r="Q491" s="367"/>
      <c r="R491" s="367"/>
      <c r="S491" s="367"/>
      <c r="T491" s="367"/>
      <c r="U491" s="367"/>
      <c r="V491" s="367"/>
      <c r="W491" s="367"/>
      <c r="X491" s="367"/>
      <c r="Y491" s="367"/>
      <c r="Z491" s="367"/>
    </row>
    <row r="492">
      <c r="A492" s="367"/>
      <c r="B492" s="367"/>
      <c r="C492" s="367"/>
      <c r="D492" s="367"/>
      <c r="E492" s="367"/>
      <c r="F492" s="367"/>
      <c r="G492" s="367"/>
      <c r="H492" s="367"/>
      <c r="I492" s="367"/>
      <c r="J492" s="367"/>
      <c r="K492" s="367"/>
      <c r="L492" s="367"/>
      <c r="M492" s="367"/>
      <c r="N492" s="367"/>
      <c r="O492" s="367"/>
      <c r="P492" s="367"/>
      <c r="Q492" s="367"/>
      <c r="R492" s="367"/>
      <c r="S492" s="367"/>
      <c r="T492" s="367"/>
      <c r="U492" s="367"/>
      <c r="V492" s="367"/>
      <c r="W492" s="367"/>
      <c r="X492" s="367"/>
      <c r="Y492" s="367"/>
      <c r="Z492" s="367"/>
    </row>
    <row r="493">
      <c r="A493" s="367"/>
      <c r="B493" s="367"/>
      <c r="C493" s="367"/>
      <c r="D493" s="367"/>
      <c r="E493" s="367"/>
      <c r="F493" s="367"/>
      <c r="G493" s="367"/>
      <c r="H493" s="367"/>
      <c r="I493" s="367"/>
      <c r="J493" s="367"/>
      <c r="K493" s="367"/>
      <c r="L493" s="367"/>
      <c r="M493" s="367"/>
      <c r="N493" s="367"/>
      <c r="O493" s="367"/>
      <c r="P493" s="367"/>
      <c r="Q493" s="367"/>
      <c r="R493" s="367"/>
      <c r="S493" s="367"/>
      <c r="T493" s="367"/>
      <c r="U493" s="367"/>
      <c r="V493" s="367"/>
      <c r="W493" s="367"/>
      <c r="X493" s="367"/>
      <c r="Y493" s="367"/>
      <c r="Z493" s="367"/>
    </row>
    <row r="494">
      <c r="A494" s="367"/>
      <c r="B494" s="367"/>
      <c r="C494" s="367"/>
      <c r="D494" s="367"/>
      <c r="E494" s="367"/>
      <c r="F494" s="367"/>
      <c r="G494" s="367"/>
      <c r="H494" s="367"/>
      <c r="I494" s="367"/>
      <c r="J494" s="367"/>
      <c r="K494" s="367"/>
      <c r="L494" s="367"/>
      <c r="M494" s="367"/>
      <c r="N494" s="367"/>
      <c r="O494" s="367"/>
      <c r="P494" s="367"/>
      <c r="Q494" s="367"/>
      <c r="R494" s="367"/>
      <c r="S494" s="367"/>
      <c r="T494" s="367"/>
      <c r="U494" s="367"/>
      <c r="V494" s="367"/>
      <c r="W494" s="367"/>
      <c r="X494" s="367"/>
      <c r="Y494" s="367"/>
      <c r="Z494" s="367"/>
    </row>
    <row r="495">
      <c r="A495" s="367"/>
      <c r="B495" s="367"/>
      <c r="C495" s="367"/>
      <c r="D495" s="367"/>
      <c r="E495" s="367"/>
      <c r="F495" s="367"/>
      <c r="G495" s="367"/>
      <c r="H495" s="367"/>
      <c r="I495" s="367"/>
      <c r="J495" s="367"/>
      <c r="K495" s="367"/>
      <c r="L495" s="367"/>
      <c r="M495" s="367"/>
      <c r="N495" s="367"/>
      <c r="O495" s="367"/>
      <c r="P495" s="367"/>
      <c r="Q495" s="367"/>
      <c r="R495" s="367"/>
      <c r="S495" s="367"/>
      <c r="T495" s="367"/>
      <c r="U495" s="367"/>
      <c r="V495" s="367"/>
      <c r="W495" s="367"/>
      <c r="X495" s="367"/>
      <c r="Y495" s="367"/>
      <c r="Z495" s="367"/>
    </row>
    <row r="496">
      <c r="A496" s="367"/>
      <c r="B496" s="367"/>
      <c r="C496" s="367"/>
      <c r="D496" s="367"/>
      <c r="E496" s="367"/>
      <c r="F496" s="367"/>
      <c r="G496" s="367"/>
      <c r="H496" s="367"/>
      <c r="I496" s="367"/>
      <c r="J496" s="367"/>
      <c r="K496" s="367"/>
      <c r="L496" s="367"/>
      <c r="M496" s="367"/>
      <c r="N496" s="367"/>
      <c r="O496" s="367"/>
      <c r="P496" s="367"/>
      <c r="Q496" s="367"/>
      <c r="R496" s="367"/>
      <c r="S496" s="367"/>
      <c r="T496" s="367"/>
      <c r="U496" s="367"/>
      <c r="V496" s="367"/>
      <c r="W496" s="367"/>
      <c r="X496" s="367"/>
      <c r="Y496" s="367"/>
      <c r="Z496" s="367"/>
    </row>
    <row r="497">
      <c r="A497" s="367"/>
      <c r="B497" s="367"/>
      <c r="C497" s="367"/>
      <c r="D497" s="367"/>
      <c r="E497" s="367"/>
      <c r="F497" s="367"/>
      <c r="G497" s="367"/>
      <c r="H497" s="367"/>
      <c r="I497" s="367"/>
      <c r="J497" s="367"/>
      <c r="K497" s="367"/>
      <c r="L497" s="367"/>
      <c r="M497" s="367"/>
      <c r="N497" s="367"/>
      <c r="O497" s="367"/>
      <c r="P497" s="367"/>
      <c r="Q497" s="367"/>
      <c r="R497" s="367"/>
      <c r="S497" s="367"/>
      <c r="T497" s="367"/>
      <c r="U497" s="367"/>
      <c r="V497" s="367"/>
      <c r="W497" s="367"/>
      <c r="X497" s="367"/>
      <c r="Y497" s="367"/>
      <c r="Z497" s="367"/>
    </row>
    <row r="498">
      <c r="A498" s="367"/>
      <c r="B498" s="367"/>
      <c r="C498" s="367"/>
      <c r="D498" s="367"/>
      <c r="E498" s="367"/>
      <c r="F498" s="367"/>
      <c r="G498" s="367"/>
      <c r="H498" s="367"/>
      <c r="I498" s="367"/>
      <c r="J498" s="367"/>
      <c r="K498" s="367"/>
      <c r="L498" s="367"/>
      <c r="M498" s="367"/>
      <c r="N498" s="367"/>
      <c r="O498" s="367"/>
      <c r="P498" s="367"/>
      <c r="Q498" s="367"/>
      <c r="R498" s="367"/>
      <c r="S498" s="367"/>
      <c r="T498" s="367"/>
      <c r="U498" s="367"/>
      <c r="V498" s="367"/>
      <c r="W498" s="367"/>
      <c r="X498" s="367"/>
      <c r="Y498" s="367"/>
      <c r="Z498" s="367"/>
    </row>
    <row r="499">
      <c r="A499" s="367"/>
      <c r="B499" s="367"/>
      <c r="C499" s="367"/>
      <c r="D499" s="367"/>
      <c r="E499" s="367"/>
      <c r="F499" s="367"/>
      <c r="G499" s="367"/>
      <c r="H499" s="367"/>
      <c r="I499" s="367"/>
      <c r="J499" s="367"/>
      <c r="K499" s="367"/>
      <c r="L499" s="367"/>
      <c r="M499" s="367"/>
      <c r="N499" s="367"/>
      <c r="O499" s="367"/>
      <c r="P499" s="367"/>
      <c r="Q499" s="367"/>
      <c r="R499" s="367"/>
      <c r="S499" s="367"/>
      <c r="T499" s="367"/>
      <c r="U499" s="367"/>
      <c r="V499" s="367"/>
      <c r="W499" s="367"/>
      <c r="X499" s="367"/>
      <c r="Y499" s="367"/>
      <c r="Z499" s="367"/>
    </row>
    <row r="500">
      <c r="A500" s="367"/>
      <c r="B500" s="367"/>
      <c r="C500" s="367"/>
      <c r="D500" s="367"/>
      <c r="E500" s="367"/>
      <c r="F500" s="367"/>
      <c r="G500" s="367"/>
      <c r="H500" s="367"/>
      <c r="I500" s="367"/>
      <c r="J500" s="367"/>
      <c r="K500" s="367"/>
      <c r="L500" s="367"/>
      <c r="M500" s="367"/>
      <c r="N500" s="367"/>
      <c r="O500" s="367"/>
      <c r="P500" s="367"/>
      <c r="Q500" s="367"/>
      <c r="R500" s="367"/>
      <c r="S500" s="367"/>
      <c r="T500" s="367"/>
      <c r="U500" s="367"/>
      <c r="V500" s="367"/>
      <c r="W500" s="367"/>
      <c r="X500" s="367"/>
      <c r="Y500" s="367"/>
      <c r="Z500" s="367"/>
    </row>
    <row r="501">
      <c r="A501" s="367"/>
      <c r="B501" s="367"/>
      <c r="C501" s="367"/>
      <c r="D501" s="367"/>
      <c r="E501" s="367"/>
      <c r="F501" s="367"/>
      <c r="G501" s="367"/>
      <c r="H501" s="367"/>
      <c r="I501" s="367"/>
      <c r="J501" s="367"/>
      <c r="K501" s="367"/>
      <c r="L501" s="367"/>
      <c r="M501" s="367"/>
      <c r="N501" s="367"/>
      <c r="O501" s="367"/>
      <c r="P501" s="367"/>
      <c r="Q501" s="367"/>
      <c r="R501" s="367"/>
      <c r="S501" s="367"/>
      <c r="T501" s="367"/>
      <c r="U501" s="367"/>
      <c r="V501" s="367"/>
      <c r="W501" s="367"/>
      <c r="X501" s="367"/>
      <c r="Y501" s="367"/>
      <c r="Z501" s="367"/>
    </row>
    <row r="502">
      <c r="A502" s="367"/>
      <c r="B502" s="367"/>
      <c r="C502" s="367"/>
      <c r="D502" s="367"/>
      <c r="E502" s="367"/>
      <c r="F502" s="367"/>
      <c r="G502" s="367"/>
      <c r="H502" s="367"/>
      <c r="I502" s="367"/>
      <c r="J502" s="367"/>
      <c r="K502" s="367"/>
      <c r="L502" s="367"/>
      <c r="M502" s="367"/>
      <c r="N502" s="367"/>
      <c r="O502" s="367"/>
      <c r="P502" s="367"/>
      <c r="Q502" s="367"/>
      <c r="R502" s="367"/>
      <c r="S502" s="367"/>
      <c r="T502" s="367"/>
      <c r="U502" s="367"/>
      <c r="V502" s="367"/>
      <c r="W502" s="367"/>
      <c r="X502" s="367"/>
      <c r="Y502" s="367"/>
      <c r="Z502" s="367"/>
    </row>
    <row r="503">
      <c r="A503" s="367"/>
      <c r="B503" s="367"/>
      <c r="C503" s="367"/>
      <c r="D503" s="367"/>
      <c r="E503" s="367"/>
      <c r="F503" s="367"/>
      <c r="G503" s="367"/>
      <c r="H503" s="367"/>
      <c r="I503" s="367"/>
      <c r="J503" s="367"/>
      <c r="K503" s="367"/>
      <c r="L503" s="367"/>
      <c r="M503" s="367"/>
      <c r="N503" s="367"/>
      <c r="O503" s="367"/>
      <c r="P503" s="367"/>
      <c r="Q503" s="367"/>
      <c r="R503" s="367"/>
      <c r="S503" s="367"/>
      <c r="T503" s="367"/>
      <c r="U503" s="367"/>
      <c r="V503" s="367"/>
      <c r="W503" s="367"/>
      <c r="X503" s="367"/>
      <c r="Y503" s="367"/>
      <c r="Z503" s="367"/>
    </row>
    <row r="504">
      <c r="A504" s="367"/>
      <c r="B504" s="367"/>
      <c r="C504" s="367"/>
      <c r="D504" s="367"/>
      <c r="E504" s="367"/>
      <c r="F504" s="367"/>
      <c r="G504" s="367"/>
      <c r="H504" s="367"/>
      <c r="I504" s="367"/>
      <c r="J504" s="367"/>
      <c r="K504" s="367"/>
      <c r="L504" s="367"/>
      <c r="M504" s="367"/>
      <c r="N504" s="367"/>
      <c r="O504" s="367"/>
      <c r="P504" s="367"/>
      <c r="Q504" s="367"/>
      <c r="R504" s="367"/>
      <c r="S504" s="367"/>
      <c r="T504" s="367"/>
      <c r="U504" s="367"/>
      <c r="V504" s="367"/>
      <c r="W504" s="367"/>
      <c r="X504" s="367"/>
      <c r="Y504" s="367"/>
      <c r="Z504" s="367"/>
    </row>
    <row r="505">
      <c r="A505" s="367"/>
      <c r="B505" s="367"/>
      <c r="C505" s="367"/>
      <c r="D505" s="367"/>
      <c r="E505" s="367"/>
      <c r="F505" s="367"/>
      <c r="G505" s="367"/>
      <c r="H505" s="367"/>
      <c r="I505" s="367"/>
      <c r="J505" s="367"/>
      <c r="K505" s="367"/>
      <c r="L505" s="367"/>
      <c r="M505" s="367"/>
      <c r="N505" s="367"/>
      <c r="O505" s="367"/>
      <c r="P505" s="367"/>
      <c r="Q505" s="367"/>
      <c r="R505" s="367"/>
      <c r="S505" s="367"/>
      <c r="T505" s="367"/>
      <c r="U505" s="367"/>
      <c r="V505" s="367"/>
      <c r="W505" s="367"/>
      <c r="X505" s="367"/>
      <c r="Y505" s="367"/>
      <c r="Z505" s="367"/>
    </row>
    <row r="506">
      <c r="A506" s="367"/>
      <c r="B506" s="367"/>
      <c r="C506" s="367"/>
      <c r="D506" s="367"/>
      <c r="E506" s="367"/>
      <c r="F506" s="367"/>
      <c r="G506" s="367"/>
      <c r="H506" s="367"/>
      <c r="I506" s="367"/>
      <c r="J506" s="367"/>
      <c r="K506" s="367"/>
      <c r="L506" s="367"/>
      <c r="M506" s="367"/>
      <c r="N506" s="367"/>
      <c r="O506" s="367"/>
      <c r="P506" s="367"/>
      <c r="Q506" s="367"/>
      <c r="R506" s="367"/>
      <c r="S506" s="367"/>
      <c r="T506" s="367"/>
      <c r="U506" s="367"/>
      <c r="V506" s="367"/>
      <c r="W506" s="367"/>
      <c r="X506" s="367"/>
      <c r="Y506" s="367"/>
      <c r="Z506" s="367"/>
    </row>
    <row r="507">
      <c r="A507" s="367"/>
      <c r="B507" s="367"/>
      <c r="C507" s="367"/>
      <c r="D507" s="367"/>
      <c r="E507" s="367"/>
      <c r="F507" s="367"/>
      <c r="G507" s="367"/>
      <c r="H507" s="367"/>
      <c r="I507" s="367"/>
      <c r="J507" s="367"/>
      <c r="K507" s="367"/>
      <c r="L507" s="367"/>
      <c r="M507" s="367"/>
      <c r="N507" s="367"/>
      <c r="O507" s="367"/>
      <c r="P507" s="367"/>
      <c r="Q507" s="367"/>
      <c r="R507" s="367"/>
      <c r="S507" s="367"/>
      <c r="T507" s="367"/>
      <c r="U507" s="367"/>
      <c r="V507" s="367"/>
      <c r="W507" s="367"/>
      <c r="X507" s="367"/>
      <c r="Y507" s="367"/>
      <c r="Z507" s="367"/>
    </row>
    <row r="508">
      <c r="A508" s="367"/>
      <c r="B508" s="367"/>
      <c r="C508" s="367"/>
      <c r="D508" s="367"/>
      <c r="E508" s="367"/>
      <c r="F508" s="367"/>
      <c r="G508" s="367"/>
      <c r="H508" s="367"/>
      <c r="I508" s="367"/>
      <c r="J508" s="367"/>
      <c r="K508" s="367"/>
      <c r="L508" s="367"/>
      <c r="M508" s="367"/>
      <c r="N508" s="367"/>
      <c r="O508" s="367"/>
      <c r="P508" s="367"/>
      <c r="Q508" s="367"/>
      <c r="R508" s="367"/>
      <c r="S508" s="367"/>
      <c r="T508" s="367"/>
      <c r="U508" s="367"/>
      <c r="V508" s="367"/>
      <c r="W508" s="367"/>
      <c r="X508" s="367"/>
      <c r="Y508" s="367"/>
      <c r="Z508" s="367"/>
    </row>
    <row r="509">
      <c r="A509" s="367"/>
      <c r="B509" s="367"/>
      <c r="C509" s="367"/>
      <c r="D509" s="367"/>
      <c r="E509" s="367"/>
      <c r="F509" s="367"/>
      <c r="G509" s="367"/>
      <c r="H509" s="367"/>
      <c r="I509" s="367"/>
      <c r="J509" s="367"/>
      <c r="K509" s="367"/>
      <c r="L509" s="367"/>
      <c r="M509" s="367"/>
      <c r="N509" s="367"/>
      <c r="O509" s="367"/>
      <c r="P509" s="367"/>
      <c r="Q509" s="367"/>
      <c r="R509" s="367"/>
      <c r="S509" s="367"/>
      <c r="T509" s="367"/>
      <c r="U509" s="367"/>
      <c r="V509" s="367"/>
      <c r="W509" s="367"/>
      <c r="X509" s="367"/>
      <c r="Y509" s="367"/>
      <c r="Z509" s="367"/>
    </row>
    <row r="510">
      <c r="A510" s="367"/>
      <c r="B510" s="367"/>
      <c r="C510" s="367"/>
      <c r="D510" s="367"/>
      <c r="E510" s="367"/>
      <c r="F510" s="367"/>
      <c r="G510" s="367"/>
      <c r="H510" s="367"/>
      <c r="I510" s="367"/>
      <c r="J510" s="367"/>
      <c r="K510" s="367"/>
      <c r="L510" s="367"/>
      <c r="M510" s="367"/>
      <c r="N510" s="367"/>
      <c r="O510" s="367"/>
      <c r="P510" s="367"/>
      <c r="Q510" s="367"/>
      <c r="R510" s="367"/>
      <c r="S510" s="367"/>
      <c r="T510" s="367"/>
      <c r="U510" s="367"/>
      <c r="V510" s="367"/>
      <c r="W510" s="367"/>
      <c r="X510" s="367"/>
      <c r="Y510" s="367"/>
      <c r="Z510" s="367"/>
    </row>
    <row r="511">
      <c r="A511" s="367"/>
      <c r="B511" s="367"/>
      <c r="C511" s="367"/>
      <c r="D511" s="367"/>
      <c r="E511" s="367"/>
      <c r="F511" s="367"/>
      <c r="G511" s="367"/>
      <c r="H511" s="367"/>
      <c r="I511" s="367"/>
      <c r="J511" s="367"/>
      <c r="K511" s="367"/>
      <c r="L511" s="367"/>
      <c r="M511" s="367"/>
      <c r="N511" s="367"/>
      <c r="O511" s="367"/>
      <c r="P511" s="367"/>
      <c r="Q511" s="367"/>
      <c r="R511" s="367"/>
      <c r="S511" s="367"/>
      <c r="T511" s="367"/>
      <c r="U511" s="367"/>
      <c r="V511" s="367"/>
      <c r="W511" s="367"/>
      <c r="X511" s="367"/>
      <c r="Y511" s="367"/>
      <c r="Z511" s="367"/>
    </row>
    <row r="512">
      <c r="A512" s="367"/>
      <c r="B512" s="367"/>
      <c r="C512" s="367"/>
      <c r="D512" s="367"/>
      <c r="E512" s="367"/>
      <c r="F512" s="367"/>
      <c r="G512" s="367"/>
      <c r="H512" s="367"/>
      <c r="I512" s="367"/>
      <c r="J512" s="367"/>
      <c r="K512" s="367"/>
      <c r="L512" s="367"/>
      <c r="M512" s="367"/>
      <c r="N512" s="367"/>
      <c r="O512" s="367"/>
      <c r="P512" s="367"/>
      <c r="Q512" s="367"/>
      <c r="R512" s="367"/>
      <c r="S512" s="367"/>
      <c r="T512" s="367"/>
      <c r="U512" s="367"/>
      <c r="V512" s="367"/>
      <c r="W512" s="367"/>
      <c r="X512" s="367"/>
      <c r="Y512" s="367"/>
      <c r="Z512" s="367"/>
    </row>
    <row r="513">
      <c r="A513" s="367"/>
      <c r="B513" s="367"/>
      <c r="C513" s="367"/>
      <c r="D513" s="367"/>
      <c r="E513" s="367"/>
      <c r="F513" s="367"/>
      <c r="G513" s="367"/>
      <c r="H513" s="367"/>
      <c r="I513" s="367"/>
      <c r="J513" s="367"/>
      <c r="K513" s="367"/>
      <c r="L513" s="367"/>
      <c r="M513" s="367"/>
      <c r="N513" s="367"/>
      <c r="O513" s="367"/>
      <c r="P513" s="367"/>
      <c r="Q513" s="367"/>
      <c r="R513" s="367"/>
      <c r="S513" s="367"/>
      <c r="T513" s="367"/>
      <c r="U513" s="367"/>
      <c r="V513" s="367"/>
      <c r="W513" s="367"/>
      <c r="X513" s="367"/>
      <c r="Y513" s="367"/>
      <c r="Z513" s="367"/>
    </row>
    <row r="514">
      <c r="A514" s="367"/>
      <c r="B514" s="367"/>
      <c r="C514" s="367"/>
      <c r="D514" s="367"/>
      <c r="E514" s="367"/>
      <c r="F514" s="367"/>
      <c r="G514" s="367"/>
      <c r="H514" s="367"/>
      <c r="I514" s="367"/>
      <c r="J514" s="367"/>
      <c r="K514" s="367"/>
      <c r="L514" s="367"/>
      <c r="M514" s="367"/>
      <c r="N514" s="367"/>
      <c r="O514" s="367"/>
      <c r="P514" s="367"/>
      <c r="Q514" s="367"/>
      <c r="R514" s="367"/>
      <c r="S514" s="367"/>
      <c r="T514" s="367"/>
      <c r="U514" s="367"/>
      <c r="V514" s="367"/>
      <c r="W514" s="367"/>
      <c r="X514" s="367"/>
      <c r="Y514" s="367"/>
      <c r="Z514" s="367"/>
    </row>
    <row r="515">
      <c r="A515" s="367"/>
      <c r="B515" s="367"/>
      <c r="C515" s="367"/>
      <c r="D515" s="367"/>
      <c r="E515" s="367"/>
      <c r="F515" s="367"/>
      <c r="G515" s="367"/>
      <c r="H515" s="367"/>
      <c r="I515" s="367"/>
      <c r="J515" s="367"/>
      <c r="K515" s="367"/>
      <c r="L515" s="367"/>
      <c r="M515" s="367"/>
      <c r="N515" s="367"/>
      <c r="O515" s="367"/>
      <c r="P515" s="367"/>
      <c r="Q515" s="367"/>
      <c r="R515" s="367"/>
      <c r="S515" s="367"/>
      <c r="T515" s="367"/>
      <c r="U515" s="367"/>
      <c r="V515" s="367"/>
      <c r="W515" s="367"/>
      <c r="X515" s="367"/>
      <c r="Y515" s="367"/>
      <c r="Z515" s="367"/>
    </row>
    <row r="516">
      <c r="A516" s="367"/>
      <c r="B516" s="367"/>
      <c r="C516" s="367"/>
      <c r="D516" s="367"/>
      <c r="E516" s="367"/>
      <c r="F516" s="367"/>
      <c r="G516" s="367"/>
      <c r="H516" s="367"/>
      <c r="I516" s="367"/>
      <c r="J516" s="367"/>
      <c r="K516" s="367"/>
      <c r="L516" s="367"/>
      <c r="M516" s="367"/>
      <c r="N516" s="367"/>
      <c r="O516" s="367"/>
      <c r="P516" s="367"/>
      <c r="Q516" s="367"/>
      <c r="R516" s="367"/>
      <c r="S516" s="367"/>
      <c r="T516" s="367"/>
      <c r="U516" s="367"/>
      <c r="V516" s="367"/>
      <c r="W516" s="367"/>
      <c r="X516" s="367"/>
      <c r="Y516" s="367"/>
      <c r="Z516" s="367"/>
    </row>
    <row r="517">
      <c r="A517" s="367"/>
      <c r="B517" s="367"/>
      <c r="C517" s="367"/>
      <c r="D517" s="367"/>
      <c r="E517" s="367"/>
      <c r="F517" s="367"/>
      <c r="G517" s="367"/>
      <c r="H517" s="367"/>
      <c r="I517" s="367"/>
      <c r="J517" s="367"/>
      <c r="K517" s="367"/>
      <c r="L517" s="367"/>
      <c r="M517" s="367"/>
      <c r="N517" s="367"/>
      <c r="O517" s="367"/>
      <c r="P517" s="367"/>
      <c r="Q517" s="367"/>
      <c r="R517" s="367"/>
      <c r="S517" s="367"/>
      <c r="T517" s="367"/>
      <c r="U517" s="367"/>
      <c r="V517" s="367"/>
      <c r="W517" s="367"/>
      <c r="X517" s="367"/>
      <c r="Y517" s="367"/>
      <c r="Z517" s="367"/>
    </row>
    <row r="518">
      <c r="A518" s="367"/>
      <c r="B518" s="367"/>
      <c r="C518" s="367"/>
      <c r="D518" s="367"/>
      <c r="E518" s="367"/>
      <c r="F518" s="367"/>
      <c r="G518" s="367"/>
      <c r="H518" s="367"/>
      <c r="I518" s="367"/>
      <c r="J518" s="367"/>
      <c r="K518" s="367"/>
      <c r="L518" s="367"/>
      <c r="M518" s="367"/>
      <c r="N518" s="367"/>
      <c r="O518" s="367"/>
      <c r="P518" s="367"/>
      <c r="Q518" s="367"/>
      <c r="R518" s="367"/>
      <c r="S518" s="367"/>
      <c r="T518" s="367"/>
      <c r="U518" s="367"/>
      <c r="V518" s="367"/>
      <c r="W518" s="367"/>
      <c r="X518" s="367"/>
      <c r="Y518" s="367"/>
      <c r="Z518" s="367"/>
    </row>
    <row r="519">
      <c r="A519" s="367"/>
      <c r="B519" s="367"/>
      <c r="C519" s="367"/>
      <c r="D519" s="367"/>
      <c r="E519" s="367"/>
      <c r="F519" s="367"/>
      <c r="G519" s="367"/>
      <c r="H519" s="367"/>
      <c r="I519" s="367"/>
      <c r="J519" s="367"/>
      <c r="K519" s="367"/>
      <c r="L519" s="367"/>
      <c r="M519" s="367"/>
      <c r="N519" s="367"/>
      <c r="O519" s="367"/>
      <c r="P519" s="367"/>
      <c r="Q519" s="367"/>
      <c r="R519" s="367"/>
      <c r="S519" s="367"/>
      <c r="T519" s="367"/>
      <c r="U519" s="367"/>
      <c r="V519" s="367"/>
      <c r="W519" s="367"/>
      <c r="X519" s="367"/>
      <c r="Y519" s="367"/>
      <c r="Z519" s="367"/>
    </row>
    <row r="520">
      <c r="A520" s="367"/>
      <c r="B520" s="367"/>
      <c r="C520" s="367"/>
      <c r="D520" s="367"/>
      <c r="E520" s="367"/>
      <c r="F520" s="367"/>
      <c r="G520" s="367"/>
      <c r="H520" s="367"/>
      <c r="I520" s="367"/>
      <c r="J520" s="367"/>
      <c r="K520" s="367"/>
      <c r="L520" s="367"/>
      <c r="M520" s="367"/>
      <c r="N520" s="367"/>
      <c r="O520" s="367"/>
      <c r="P520" s="367"/>
      <c r="Q520" s="367"/>
      <c r="R520" s="367"/>
      <c r="S520" s="367"/>
      <c r="T520" s="367"/>
      <c r="U520" s="367"/>
      <c r="V520" s="367"/>
      <c r="W520" s="367"/>
      <c r="X520" s="367"/>
      <c r="Y520" s="367"/>
      <c r="Z520" s="367"/>
    </row>
    <row r="521">
      <c r="A521" s="367"/>
      <c r="B521" s="367"/>
      <c r="C521" s="367"/>
      <c r="D521" s="367"/>
      <c r="E521" s="367"/>
      <c r="F521" s="367"/>
      <c r="G521" s="367"/>
      <c r="H521" s="367"/>
      <c r="I521" s="367"/>
      <c r="J521" s="367"/>
      <c r="K521" s="367"/>
      <c r="L521" s="367"/>
      <c r="M521" s="367"/>
      <c r="N521" s="367"/>
      <c r="O521" s="367"/>
      <c r="P521" s="367"/>
      <c r="Q521" s="367"/>
      <c r="R521" s="367"/>
      <c r="S521" s="367"/>
      <c r="T521" s="367"/>
      <c r="U521" s="367"/>
      <c r="V521" s="367"/>
      <c r="W521" s="367"/>
      <c r="X521" s="367"/>
      <c r="Y521" s="367"/>
      <c r="Z521" s="367"/>
    </row>
    <row r="522">
      <c r="A522" s="367"/>
      <c r="B522" s="367"/>
      <c r="C522" s="367"/>
      <c r="D522" s="367"/>
      <c r="E522" s="367"/>
      <c r="F522" s="367"/>
      <c r="G522" s="367"/>
      <c r="H522" s="367"/>
      <c r="I522" s="367"/>
      <c r="J522" s="367"/>
      <c r="K522" s="367"/>
      <c r="L522" s="367"/>
      <c r="M522" s="367"/>
      <c r="N522" s="367"/>
      <c r="O522" s="367"/>
      <c r="P522" s="367"/>
      <c r="Q522" s="367"/>
      <c r="R522" s="367"/>
      <c r="S522" s="367"/>
      <c r="T522" s="367"/>
      <c r="U522" s="367"/>
      <c r="V522" s="367"/>
      <c r="W522" s="367"/>
      <c r="X522" s="367"/>
      <c r="Y522" s="367"/>
      <c r="Z522" s="367"/>
    </row>
    <row r="523">
      <c r="A523" s="367"/>
      <c r="B523" s="367"/>
      <c r="C523" s="367"/>
      <c r="D523" s="367"/>
      <c r="E523" s="367"/>
      <c r="F523" s="367"/>
      <c r="G523" s="367"/>
      <c r="H523" s="367"/>
      <c r="I523" s="367"/>
      <c r="J523" s="367"/>
      <c r="K523" s="367"/>
      <c r="L523" s="367"/>
      <c r="M523" s="367"/>
      <c r="N523" s="367"/>
      <c r="O523" s="367"/>
      <c r="P523" s="367"/>
      <c r="Q523" s="367"/>
      <c r="R523" s="367"/>
      <c r="S523" s="367"/>
      <c r="T523" s="367"/>
      <c r="U523" s="367"/>
      <c r="V523" s="367"/>
      <c r="W523" s="367"/>
      <c r="X523" s="367"/>
      <c r="Y523" s="367"/>
      <c r="Z523" s="367"/>
    </row>
    <row r="524">
      <c r="A524" s="367"/>
      <c r="B524" s="367"/>
      <c r="C524" s="367"/>
      <c r="D524" s="367"/>
      <c r="E524" s="367"/>
      <c r="F524" s="367"/>
      <c r="G524" s="367"/>
      <c r="H524" s="367"/>
      <c r="I524" s="367"/>
      <c r="J524" s="367"/>
      <c r="K524" s="367"/>
      <c r="L524" s="367"/>
      <c r="M524" s="367"/>
      <c r="N524" s="367"/>
      <c r="O524" s="367"/>
      <c r="P524" s="367"/>
      <c r="Q524" s="367"/>
      <c r="R524" s="367"/>
      <c r="S524" s="367"/>
      <c r="T524" s="367"/>
      <c r="U524" s="367"/>
      <c r="V524" s="367"/>
      <c r="W524" s="367"/>
      <c r="X524" s="367"/>
      <c r="Y524" s="367"/>
      <c r="Z524" s="367"/>
    </row>
    <row r="525">
      <c r="A525" s="367"/>
      <c r="B525" s="367"/>
      <c r="C525" s="367"/>
      <c r="D525" s="367"/>
      <c r="E525" s="367"/>
      <c r="F525" s="367"/>
      <c r="G525" s="367"/>
      <c r="H525" s="367"/>
      <c r="I525" s="367"/>
      <c r="J525" s="367"/>
      <c r="K525" s="367"/>
      <c r="L525" s="367"/>
      <c r="M525" s="367"/>
      <c r="N525" s="367"/>
      <c r="O525" s="367"/>
      <c r="P525" s="367"/>
      <c r="Q525" s="367"/>
      <c r="R525" s="367"/>
      <c r="S525" s="367"/>
      <c r="T525" s="367"/>
      <c r="U525" s="367"/>
      <c r="V525" s="367"/>
      <c r="W525" s="367"/>
      <c r="X525" s="367"/>
      <c r="Y525" s="367"/>
      <c r="Z525" s="367"/>
    </row>
    <row r="526">
      <c r="A526" s="367"/>
      <c r="B526" s="367"/>
      <c r="C526" s="367"/>
      <c r="D526" s="367"/>
      <c r="E526" s="367"/>
      <c r="F526" s="367"/>
      <c r="G526" s="367"/>
      <c r="H526" s="367"/>
      <c r="I526" s="367"/>
      <c r="J526" s="367"/>
      <c r="K526" s="367"/>
      <c r="L526" s="367"/>
      <c r="M526" s="367"/>
      <c r="N526" s="367"/>
      <c r="O526" s="367"/>
      <c r="P526" s="367"/>
      <c r="Q526" s="367"/>
      <c r="R526" s="367"/>
      <c r="S526" s="367"/>
      <c r="T526" s="367"/>
      <c r="U526" s="367"/>
      <c r="V526" s="367"/>
      <c r="W526" s="367"/>
      <c r="X526" s="367"/>
      <c r="Y526" s="367"/>
      <c r="Z526" s="367"/>
    </row>
    <row r="527">
      <c r="A527" s="367"/>
      <c r="B527" s="367"/>
      <c r="C527" s="367"/>
      <c r="D527" s="367"/>
      <c r="E527" s="367"/>
      <c r="F527" s="367"/>
      <c r="G527" s="367"/>
      <c r="H527" s="367"/>
      <c r="I527" s="367"/>
      <c r="J527" s="367"/>
      <c r="K527" s="367"/>
      <c r="L527" s="367"/>
      <c r="M527" s="367"/>
      <c r="N527" s="367"/>
      <c r="O527" s="367"/>
      <c r="P527" s="367"/>
      <c r="Q527" s="367"/>
      <c r="R527" s="367"/>
      <c r="S527" s="367"/>
      <c r="T527" s="367"/>
      <c r="U527" s="367"/>
      <c r="V527" s="367"/>
      <c r="W527" s="367"/>
      <c r="X527" s="367"/>
      <c r="Y527" s="367"/>
      <c r="Z527" s="367"/>
    </row>
    <row r="528">
      <c r="A528" s="367"/>
      <c r="B528" s="367"/>
      <c r="C528" s="367"/>
      <c r="D528" s="367"/>
      <c r="E528" s="367"/>
      <c r="F528" s="367"/>
      <c r="G528" s="367"/>
      <c r="H528" s="367"/>
      <c r="I528" s="367"/>
      <c r="J528" s="367"/>
      <c r="K528" s="367"/>
      <c r="L528" s="367"/>
      <c r="M528" s="367"/>
      <c r="N528" s="367"/>
      <c r="O528" s="367"/>
      <c r="P528" s="367"/>
      <c r="Q528" s="367"/>
      <c r="R528" s="367"/>
      <c r="S528" s="367"/>
      <c r="T528" s="367"/>
      <c r="U528" s="367"/>
      <c r="V528" s="367"/>
      <c r="W528" s="367"/>
      <c r="X528" s="367"/>
      <c r="Y528" s="367"/>
      <c r="Z528" s="367"/>
    </row>
    <row r="529">
      <c r="A529" s="367"/>
      <c r="B529" s="367"/>
      <c r="C529" s="367"/>
      <c r="D529" s="367"/>
      <c r="E529" s="367"/>
      <c r="F529" s="367"/>
      <c r="G529" s="367"/>
      <c r="H529" s="367"/>
      <c r="I529" s="367"/>
      <c r="J529" s="367"/>
      <c r="K529" s="367"/>
      <c r="L529" s="367"/>
      <c r="M529" s="367"/>
      <c r="N529" s="367"/>
      <c r="O529" s="367"/>
      <c r="P529" s="367"/>
      <c r="Q529" s="367"/>
      <c r="R529" s="367"/>
      <c r="S529" s="367"/>
      <c r="T529" s="367"/>
      <c r="U529" s="367"/>
      <c r="V529" s="367"/>
      <c r="W529" s="367"/>
      <c r="X529" s="367"/>
      <c r="Y529" s="367"/>
      <c r="Z529" s="367"/>
    </row>
    <row r="530">
      <c r="A530" s="367"/>
      <c r="B530" s="367"/>
      <c r="C530" s="367"/>
      <c r="D530" s="367"/>
      <c r="E530" s="367"/>
      <c r="F530" s="367"/>
      <c r="G530" s="367"/>
      <c r="H530" s="367"/>
      <c r="I530" s="367"/>
      <c r="J530" s="367"/>
      <c r="K530" s="367"/>
      <c r="L530" s="367"/>
      <c r="M530" s="367"/>
      <c r="N530" s="367"/>
      <c r="O530" s="367"/>
      <c r="P530" s="367"/>
      <c r="Q530" s="367"/>
      <c r="R530" s="367"/>
      <c r="S530" s="367"/>
      <c r="T530" s="367"/>
      <c r="U530" s="367"/>
      <c r="V530" s="367"/>
      <c r="W530" s="367"/>
      <c r="X530" s="367"/>
      <c r="Y530" s="367"/>
      <c r="Z530" s="367"/>
    </row>
    <row r="531">
      <c r="A531" s="367"/>
      <c r="B531" s="367"/>
      <c r="C531" s="367"/>
      <c r="D531" s="367"/>
      <c r="E531" s="367"/>
      <c r="F531" s="367"/>
      <c r="G531" s="367"/>
      <c r="H531" s="367"/>
      <c r="I531" s="367"/>
      <c r="J531" s="367"/>
      <c r="K531" s="367"/>
      <c r="L531" s="367"/>
      <c r="M531" s="367"/>
      <c r="N531" s="367"/>
      <c r="O531" s="367"/>
      <c r="P531" s="367"/>
      <c r="Q531" s="367"/>
      <c r="R531" s="367"/>
      <c r="S531" s="367"/>
      <c r="T531" s="367"/>
      <c r="U531" s="367"/>
      <c r="V531" s="367"/>
      <c r="W531" s="367"/>
      <c r="X531" s="367"/>
      <c r="Y531" s="367"/>
      <c r="Z531" s="367"/>
    </row>
    <row r="532">
      <c r="A532" s="367"/>
      <c r="B532" s="367"/>
      <c r="C532" s="367"/>
      <c r="D532" s="367"/>
      <c r="E532" s="367"/>
      <c r="F532" s="367"/>
      <c r="G532" s="367"/>
      <c r="H532" s="367"/>
      <c r="I532" s="367"/>
      <c r="J532" s="367"/>
      <c r="K532" s="367"/>
      <c r="L532" s="367"/>
      <c r="M532" s="367"/>
      <c r="N532" s="367"/>
      <c r="O532" s="367"/>
      <c r="P532" s="367"/>
      <c r="Q532" s="367"/>
      <c r="R532" s="367"/>
      <c r="S532" s="367"/>
      <c r="T532" s="367"/>
      <c r="U532" s="367"/>
      <c r="V532" s="367"/>
      <c r="W532" s="367"/>
      <c r="X532" s="367"/>
      <c r="Y532" s="367"/>
      <c r="Z532" s="367"/>
    </row>
    <row r="533">
      <c r="A533" s="367"/>
      <c r="B533" s="367"/>
      <c r="C533" s="367"/>
      <c r="D533" s="367"/>
      <c r="E533" s="367"/>
      <c r="F533" s="367"/>
      <c r="G533" s="367"/>
      <c r="H533" s="367"/>
      <c r="I533" s="367"/>
      <c r="J533" s="367"/>
      <c r="K533" s="367"/>
      <c r="L533" s="367"/>
      <c r="M533" s="367"/>
      <c r="N533" s="367"/>
      <c r="O533" s="367"/>
      <c r="P533" s="367"/>
      <c r="Q533" s="367"/>
      <c r="R533" s="367"/>
      <c r="S533" s="367"/>
      <c r="T533" s="367"/>
      <c r="U533" s="367"/>
      <c r="V533" s="367"/>
      <c r="W533" s="367"/>
      <c r="X533" s="367"/>
      <c r="Y533" s="367"/>
      <c r="Z533" s="367"/>
    </row>
    <row r="534">
      <c r="A534" s="367"/>
      <c r="B534" s="367"/>
      <c r="C534" s="367"/>
      <c r="D534" s="367"/>
      <c r="E534" s="367"/>
      <c r="F534" s="367"/>
      <c r="G534" s="367"/>
      <c r="H534" s="367"/>
      <c r="I534" s="367"/>
      <c r="J534" s="367"/>
      <c r="K534" s="367"/>
      <c r="L534" s="367"/>
      <c r="M534" s="367"/>
      <c r="N534" s="367"/>
      <c r="O534" s="367"/>
      <c r="P534" s="367"/>
      <c r="Q534" s="367"/>
      <c r="R534" s="367"/>
      <c r="S534" s="367"/>
      <c r="T534" s="367"/>
      <c r="U534" s="367"/>
      <c r="V534" s="367"/>
      <c r="W534" s="367"/>
      <c r="X534" s="367"/>
      <c r="Y534" s="367"/>
      <c r="Z534" s="367"/>
    </row>
    <row r="535">
      <c r="A535" s="367"/>
      <c r="B535" s="367"/>
      <c r="C535" s="367"/>
      <c r="D535" s="367"/>
      <c r="E535" s="367"/>
      <c r="F535" s="367"/>
      <c r="G535" s="367"/>
      <c r="H535" s="367"/>
      <c r="I535" s="367"/>
      <c r="J535" s="367"/>
      <c r="K535" s="367"/>
      <c r="L535" s="367"/>
      <c r="M535" s="367"/>
      <c r="N535" s="367"/>
      <c r="O535" s="367"/>
      <c r="P535" s="367"/>
      <c r="Q535" s="367"/>
      <c r="R535" s="367"/>
      <c r="S535" s="367"/>
      <c r="T535" s="367"/>
      <c r="U535" s="367"/>
      <c r="V535" s="367"/>
      <c r="W535" s="367"/>
      <c r="X535" s="367"/>
      <c r="Y535" s="367"/>
      <c r="Z535" s="367"/>
    </row>
    <row r="536">
      <c r="A536" s="367"/>
      <c r="B536" s="367"/>
      <c r="C536" s="367"/>
      <c r="D536" s="367"/>
      <c r="E536" s="367"/>
      <c r="F536" s="367"/>
      <c r="G536" s="367"/>
      <c r="H536" s="367"/>
      <c r="I536" s="367"/>
      <c r="J536" s="367"/>
      <c r="K536" s="367"/>
      <c r="L536" s="367"/>
      <c r="M536" s="367"/>
      <c r="N536" s="367"/>
      <c r="O536" s="367"/>
      <c r="P536" s="367"/>
      <c r="Q536" s="367"/>
      <c r="R536" s="367"/>
      <c r="S536" s="367"/>
      <c r="T536" s="367"/>
      <c r="U536" s="367"/>
      <c r="V536" s="367"/>
      <c r="W536" s="367"/>
      <c r="X536" s="367"/>
      <c r="Y536" s="367"/>
      <c r="Z536" s="367"/>
    </row>
    <row r="537">
      <c r="A537" s="367"/>
      <c r="B537" s="367"/>
      <c r="C537" s="367"/>
      <c r="D537" s="367"/>
      <c r="E537" s="367"/>
      <c r="F537" s="367"/>
      <c r="G537" s="367"/>
      <c r="H537" s="367"/>
      <c r="I537" s="367"/>
      <c r="J537" s="367"/>
      <c r="K537" s="367"/>
      <c r="L537" s="367"/>
      <c r="M537" s="367"/>
      <c r="N537" s="367"/>
      <c r="O537" s="367"/>
      <c r="P537" s="367"/>
      <c r="Q537" s="367"/>
      <c r="R537" s="367"/>
      <c r="S537" s="367"/>
      <c r="T537" s="367"/>
      <c r="U537" s="367"/>
      <c r="V537" s="367"/>
      <c r="W537" s="367"/>
      <c r="X537" s="367"/>
      <c r="Y537" s="367"/>
      <c r="Z537" s="367"/>
    </row>
    <row r="538">
      <c r="A538" s="367"/>
      <c r="B538" s="367"/>
      <c r="C538" s="367"/>
      <c r="D538" s="367"/>
      <c r="E538" s="367"/>
      <c r="F538" s="367"/>
      <c r="G538" s="367"/>
      <c r="H538" s="367"/>
      <c r="I538" s="367"/>
      <c r="J538" s="367"/>
      <c r="K538" s="367"/>
      <c r="L538" s="367"/>
      <c r="M538" s="367"/>
      <c r="N538" s="367"/>
      <c r="O538" s="367"/>
      <c r="P538" s="367"/>
      <c r="Q538" s="367"/>
      <c r="R538" s="367"/>
      <c r="S538" s="367"/>
      <c r="T538" s="367"/>
      <c r="U538" s="367"/>
      <c r="V538" s="367"/>
      <c r="W538" s="367"/>
      <c r="X538" s="367"/>
      <c r="Y538" s="367"/>
      <c r="Z538" s="367"/>
    </row>
    <row r="539">
      <c r="A539" s="367"/>
      <c r="B539" s="367"/>
      <c r="C539" s="367"/>
      <c r="D539" s="367"/>
      <c r="E539" s="367"/>
      <c r="F539" s="367"/>
      <c r="G539" s="367"/>
      <c r="H539" s="367"/>
      <c r="I539" s="367"/>
      <c r="J539" s="367"/>
      <c r="K539" s="367"/>
      <c r="L539" s="367"/>
      <c r="M539" s="367"/>
      <c r="N539" s="367"/>
      <c r="O539" s="367"/>
      <c r="P539" s="367"/>
      <c r="Q539" s="367"/>
      <c r="R539" s="367"/>
      <c r="S539" s="367"/>
      <c r="T539" s="367"/>
      <c r="U539" s="367"/>
      <c r="V539" s="367"/>
      <c r="W539" s="367"/>
      <c r="X539" s="367"/>
      <c r="Y539" s="367"/>
      <c r="Z539" s="367"/>
    </row>
    <row r="540">
      <c r="A540" s="367"/>
      <c r="B540" s="367"/>
      <c r="C540" s="367"/>
      <c r="D540" s="367"/>
      <c r="E540" s="367"/>
      <c r="F540" s="367"/>
      <c r="G540" s="367"/>
      <c r="H540" s="367"/>
      <c r="I540" s="367"/>
      <c r="J540" s="367"/>
      <c r="K540" s="367"/>
      <c r="L540" s="367"/>
      <c r="M540" s="367"/>
      <c r="N540" s="367"/>
      <c r="O540" s="367"/>
      <c r="P540" s="367"/>
      <c r="Q540" s="367"/>
      <c r="R540" s="367"/>
      <c r="S540" s="367"/>
      <c r="T540" s="367"/>
      <c r="U540" s="367"/>
      <c r="V540" s="367"/>
      <c r="W540" s="367"/>
      <c r="X540" s="367"/>
      <c r="Y540" s="367"/>
      <c r="Z540" s="367"/>
    </row>
    <row r="541">
      <c r="A541" s="367"/>
      <c r="B541" s="367"/>
      <c r="C541" s="367"/>
      <c r="D541" s="367"/>
      <c r="E541" s="367"/>
      <c r="F541" s="367"/>
      <c r="G541" s="367"/>
      <c r="H541" s="367"/>
      <c r="I541" s="367"/>
      <c r="J541" s="367"/>
      <c r="K541" s="367"/>
      <c r="L541" s="367"/>
      <c r="M541" s="367"/>
      <c r="N541" s="367"/>
      <c r="O541" s="367"/>
      <c r="P541" s="367"/>
      <c r="Q541" s="367"/>
      <c r="R541" s="367"/>
      <c r="S541" s="367"/>
      <c r="T541" s="367"/>
      <c r="U541" s="367"/>
      <c r="V541" s="367"/>
      <c r="W541" s="367"/>
      <c r="X541" s="367"/>
      <c r="Y541" s="367"/>
      <c r="Z541" s="367"/>
    </row>
    <row r="542">
      <c r="A542" s="367"/>
      <c r="B542" s="367"/>
      <c r="C542" s="367"/>
      <c r="D542" s="367"/>
      <c r="E542" s="367"/>
      <c r="F542" s="367"/>
      <c r="G542" s="367"/>
      <c r="H542" s="367"/>
      <c r="I542" s="367"/>
      <c r="J542" s="367"/>
      <c r="K542" s="367"/>
      <c r="L542" s="367"/>
      <c r="M542" s="367"/>
      <c r="N542" s="367"/>
      <c r="O542" s="367"/>
      <c r="P542" s="367"/>
      <c r="Q542" s="367"/>
      <c r="R542" s="367"/>
      <c r="S542" s="367"/>
      <c r="T542" s="367"/>
      <c r="U542" s="367"/>
      <c r="V542" s="367"/>
      <c r="W542" s="367"/>
      <c r="X542" s="367"/>
      <c r="Y542" s="367"/>
      <c r="Z542" s="367"/>
    </row>
    <row r="543">
      <c r="A543" s="367"/>
      <c r="B543" s="367"/>
      <c r="C543" s="367"/>
      <c r="D543" s="367"/>
      <c r="E543" s="367"/>
      <c r="F543" s="367"/>
      <c r="G543" s="367"/>
      <c r="H543" s="367"/>
      <c r="I543" s="367"/>
      <c r="J543" s="367"/>
      <c r="K543" s="367"/>
      <c r="L543" s="367"/>
      <c r="M543" s="367"/>
      <c r="N543" s="367"/>
      <c r="O543" s="367"/>
      <c r="P543" s="367"/>
      <c r="Q543" s="367"/>
      <c r="R543" s="367"/>
      <c r="S543" s="367"/>
      <c r="T543" s="367"/>
      <c r="U543" s="367"/>
      <c r="V543" s="367"/>
      <c r="W543" s="367"/>
      <c r="X543" s="367"/>
      <c r="Y543" s="367"/>
      <c r="Z543" s="367"/>
    </row>
    <row r="544">
      <c r="A544" s="367"/>
      <c r="B544" s="367"/>
      <c r="C544" s="367"/>
      <c r="D544" s="367"/>
      <c r="E544" s="367"/>
      <c r="F544" s="367"/>
      <c r="G544" s="367"/>
      <c r="H544" s="367"/>
      <c r="I544" s="367"/>
      <c r="J544" s="367"/>
      <c r="K544" s="367"/>
      <c r="L544" s="367"/>
      <c r="M544" s="367"/>
      <c r="N544" s="367"/>
      <c r="O544" s="367"/>
      <c r="P544" s="367"/>
      <c r="Q544" s="367"/>
      <c r="R544" s="367"/>
      <c r="S544" s="367"/>
      <c r="T544" s="367"/>
      <c r="U544" s="367"/>
      <c r="V544" s="367"/>
      <c r="W544" s="367"/>
      <c r="X544" s="367"/>
      <c r="Y544" s="367"/>
      <c r="Z544" s="367"/>
    </row>
    <row r="545">
      <c r="A545" s="367"/>
      <c r="B545" s="367"/>
      <c r="C545" s="367"/>
      <c r="D545" s="367"/>
      <c r="E545" s="367"/>
      <c r="F545" s="367"/>
      <c r="G545" s="367"/>
      <c r="H545" s="367"/>
      <c r="I545" s="367"/>
      <c r="J545" s="367"/>
      <c r="K545" s="367"/>
      <c r="L545" s="367"/>
      <c r="M545" s="367"/>
      <c r="N545" s="367"/>
      <c r="O545" s="367"/>
      <c r="P545" s="367"/>
      <c r="Q545" s="367"/>
      <c r="R545" s="367"/>
      <c r="S545" s="367"/>
      <c r="T545" s="367"/>
      <c r="U545" s="367"/>
      <c r="V545" s="367"/>
      <c r="W545" s="367"/>
      <c r="X545" s="367"/>
      <c r="Y545" s="367"/>
      <c r="Z545" s="367"/>
    </row>
    <row r="546">
      <c r="A546" s="367"/>
      <c r="B546" s="367"/>
      <c r="C546" s="367"/>
      <c r="D546" s="367"/>
      <c r="E546" s="367"/>
      <c r="F546" s="367"/>
      <c r="G546" s="367"/>
      <c r="H546" s="367"/>
      <c r="I546" s="367"/>
      <c r="J546" s="367"/>
      <c r="K546" s="367"/>
      <c r="L546" s="367"/>
      <c r="M546" s="367"/>
      <c r="N546" s="367"/>
      <c r="O546" s="367"/>
      <c r="P546" s="367"/>
      <c r="Q546" s="367"/>
      <c r="R546" s="367"/>
      <c r="S546" s="367"/>
      <c r="T546" s="367"/>
      <c r="U546" s="367"/>
      <c r="V546" s="367"/>
      <c r="W546" s="367"/>
      <c r="X546" s="367"/>
      <c r="Y546" s="367"/>
      <c r="Z546" s="367"/>
    </row>
    <row r="547">
      <c r="A547" s="367"/>
      <c r="B547" s="367"/>
      <c r="C547" s="367"/>
      <c r="D547" s="367"/>
      <c r="E547" s="367"/>
      <c r="F547" s="367"/>
      <c r="G547" s="367"/>
      <c r="H547" s="367"/>
      <c r="I547" s="367"/>
      <c r="J547" s="367"/>
      <c r="K547" s="367"/>
      <c r="L547" s="367"/>
      <c r="M547" s="367"/>
      <c r="N547" s="367"/>
      <c r="O547" s="367"/>
      <c r="P547" s="367"/>
      <c r="Q547" s="367"/>
      <c r="R547" s="367"/>
      <c r="S547" s="367"/>
      <c r="T547" s="367"/>
      <c r="U547" s="367"/>
      <c r="V547" s="367"/>
      <c r="W547" s="367"/>
      <c r="X547" s="367"/>
      <c r="Y547" s="367"/>
      <c r="Z547" s="367"/>
    </row>
    <row r="548">
      <c r="A548" s="367"/>
      <c r="B548" s="367"/>
      <c r="C548" s="367"/>
      <c r="D548" s="367"/>
      <c r="E548" s="367"/>
      <c r="F548" s="367"/>
      <c r="G548" s="367"/>
      <c r="H548" s="367"/>
      <c r="I548" s="367"/>
      <c r="J548" s="367"/>
      <c r="K548" s="367"/>
      <c r="L548" s="367"/>
      <c r="M548" s="367"/>
      <c r="N548" s="367"/>
      <c r="O548" s="367"/>
      <c r="P548" s="367"/>
      <c r="Q548" s="367"/>
      <c r="R548" s="367"/>
      <c r="S548" s="367"/>
      <c r="T548" s="367"/>
      <c r="U548" s="367"/>
      <c r="V548" s="367"/>
      <c r="W548" s="367"/>
      <c r="X548" s="367"/>
      <c r="Y548" s="367"/>
      <c r="Z548" s="367"/>
    </row>
    <row r="549">
      <c r="A549" s="367"/>
      <c r="B549" s="367"/>
      <c r="C549" s="367"/>
      <c r="D549" s="367"/>
      <c r="E549" s="367"/>
      <c r="F549" s="367"/>
      <c r="G549" s="367"/>
      <c r="H549" s="367"/>
      <c r="I549" s="367"/>
      <c r="J549" s="367"/>
      <c r="K549" s="367"/>
      <c r="L549" s="367"/>
      <c r="M549" s="367"/>
      <c r="N549" s="367"/>
      <c r="O549" s="367"/>
      <c r="P549" s="367"/>
      <c r="Q549" s="367"/>
      <c r="R549" s="367"/>
      <c r="S549" s="367"/>
      <c r="T549" s="367"/>
      <c r="U549" s="367"/>
      <c r="V549" s="367"/>
      <c r="W549" s="367"/>
      <c r="X549" s="367"/>
      <c r="Y549" s="367"/>
      <c r="Z549" s="367"/>
    </row>
    <row r="550">
      <c r="A550" s="367"/>
      <c r="B550" s="367"/>
      <c r="C550" s="367"/>
      <c r="D550" s="367"/>
      <c r="E550" s="367"/>
      <c r="F550" s="367"/>
      <c r="G550" s="367"/>
      <c r="H550" s="367"/>
      <c r="I550" s="367"/>
      <c r="J550" s="367"/>
      <c r="K550" s="367"/>
      <c r="L550" s="367"/>
      <c r="M550" s="367"/>
      <c r="N550" s="367"/>
      <c r="O550" s="367"/>
      <c r="P550" s="367"/>
      <c r="Q550" s="367"/>
      <c r="R550" s="367"/>
      <c r="S550" s="367"/>
      <c r="T550" s="367"/>
      <c r="U550" s="367"/>
      <c r="V550" s="367"/>
      <c r="W550" s="367"/>
      <c r="X550" s="367"/>
      <c r="Y550" s="367"/>
      <c r="Z550" s="367"/>
    </row>
    <row r="551">
      <c r="A551" s="367"/>
      <c r="B551" s="367"/>
      <c r="C551" s="367"/>
      <c r="D551" s="367"/>
      <c r="E551" s="367"/>
      <c r="F551" s="367"/>
      <c r="G551" s="367"/>
      <c r="H551" s="367"/>
      <c r="I551" s="367"/>
      <c r="J551" s="367"/>
      <c r="K551" s="367"/>
      <c r="L551" s="367"/>
      <c r="M551" s="367"/>
      <c r="N551" s="367"/>
      <c r="O551" s="367"/>
      <c r="P551" s="367"/>
      <c r="Q551" s="367"/>
      <c r="R551" s="367"/>
      <c r="S551" s="367"/>
      <c r="T551" s="367"/>
      <c r="U551" s="367"/>
      <c r="V551" s="367"/>
      <c r="W551" s="367"/>
      <c r="X551" s="367"/>
      <c r="Y551" s="367"/>
      <c r="Z551" s="367"/>
    </row>
    <row r="552">
      <c r="A552" s="367"/>
      <c r="B552" s="367"/>
      <c r="C552" s="367"/>
      <c r="D552" s="367"/>
      <c r="E552" s="367"/>
      <c r="F552" s="367"/>
      <c r="G552" s="367"/>
      <c r="H552" s="367"/>
      <c r="I552" s="367"/>
      <c r="J552" s="367"/>
      <c r="K552" s="367"/>
      <c r="L552" s="367"/>
      <c r="M552" s="367"/>
      <c r="N552" s="367"/>
      <c r="O552" s="367"/>
      <c r="P552" s="367"/>
      <c r="Q552" s="367"/>
      <c r="R552" s="367"/>
      <c r="S552" s="367"/>
      <c r="T552" s="367"/>
      <c r="U552" s="367"/>
      <c r="V552" s="367"/>
      <c r="W552" s="367"/>
      <c r="X552" s="367"/>
      <c r="Y552" s="367"/>
      <c r="Z552" s="367"/>
    </row>
    <row r="553">
      <c r="A553" s="367"/>
      <c r="B553" s="367"/>
      <c r="C553" s="367"/>
      <c r="D553" s="367"/>
      <c r="E553" s="367"/>
      <c r="F553" s="367"/>
      <c r="G553" s="367"/>
      <c r="H553" s="367"/>
      <c r="I553" s="367"/>
      <c r="J553" s="367"/>
      <c r="K553" s="367"/>
      <c r="L553" s="367"/>
      <c r="M553" s="367"/>
      <c r="N553" s="367"/>
      <c r="O553" s="367"/>
      <c r="P553" s="367"/>
      <c r="Q553" s="367"/>
      <c r="R553" s="367"/>
      <c r="S553" s="367"/>
      <c r="T553" s="367"/>
      <c r="U553" s="367"/>
      <c r="V553" s="367"/>
      <c r="W553" s="367"/>
      <c r="X553" s="367"/>
      <c r="Y553" s="367"/>
      <c r="Z553" s="367"/>
    </row>
    <row r="554">
      <c r="A554" s="367"/>
      <c r="B554" s="367"/>
      <c r="C554" s="367"/>
      <c r="D554" s="367"/>
      <c r="E554" s="367"/>
      <c r="F554" s="367"/>
      <c r="G554" s="367"/>
      <c r="H554" s="367"/>
      <c r="I554" s="367"/>
      <c r="J554" s="367"/>
      <c r="K554" s="367"/>
      <c r="L554" s="367"/>
      <c r="M554" s="367"/>
      <c r="N554" s="367"/>
      <c r="O554" s="367"/>
      <c r="P554" s="367"/>
      <c r="Q554" s="367"/>
      <c r="R554" s="367"/>
      <c r="S554" s="367"/>
      <c r="T554" s="367"/>
      <c r="U554" s="367"/>
      <c r="V554" s="367"/>
      <c r="W554" s="367"/>
      <c r="X554" s="367"/>
      <c r="Y554" s="367"/>
      <c r="Z554" s="367"/>
    </row>
    <row r="555">
      <c r="A555" s="367"/>
      <c r="B555" s="367"/>
      <c r="C555" s="367"/>
      <c r="D555" s="367"/>
      <c r="E555" s="367"/>
      <c r="F555" s="367"/>
      <c r="G555" s="367"/>
      <c r="H555" s="367"/>
      <c r="I555" s="367"/>
      <c r="J555" s="367"/>
      <c r="K555" s="367"/>
      <c r="L555" s="367"/>
      <c r="M555" s="367"/>
      <c r="N555" s="367"/>
      <c r="O555" s="367"/>
      <c r="P555" s="367"/>
      <c r="Q555" s="367"/>
      <c r="R555" s="367"/>
      <c r="S555" s="367"/>
      <c r="T555" s="367"/>
      <c r="U555" s="367"/>
      <c r="V555" s="367"/>
      <c r="W555" s="367"/>
      <c r="X555" s="367"/>
      <c r="Y555" s="367"/>
      <c r="Z555" s="367"/>
    </row>
    <row r="556">
      <c r="A556" s="367"/>
      <c r="B556" s="367"/>
      <c r="C556" s="367"/>
      <c r="D556" s="367"/>
      <c r="E556" s="367"/>
      <c r="F556" s="367"/>
      <c r="G556" s="367"/>
      <c r="H556" s="367"/>
      <c r="I556" s="367"/>
      <c r="J556" s="367"/>
      <c r="K556" s="367"/>
      <c r="L556" s="367"/>
      <c r="M556" s="367"/>
      <c r="N556" s="367"/>
      <c r="O556" s="367"/>
      <c r="P556" s="367"/>
      <c r="Q556" s="367"/>
      <c r="R556" s="367"/>
      <c r="S556" s="367"/>
      <c r="T556" s="367"/>
      <c r="U556" s="367"/>
      <c r="V556" s="367"/>
      <c r="W556" s="367"/>
      <c r="X556" s="367"/>
      <c r="Y556" s="367"/>
      <c r="Z556" s="367"/>
    </row>
    <row r="557">
      <c r="A557" s="367"/>
      <c r="B557" s="367"/>
      <c r="C557" s="367"/>
      <c r="D557" s="367"/>
      <c r="E557" s="367"/>
      <c r="F557" s="367"/>
      <c r="G557" s="367"/>
      <c r="H557" s="367"/>
      <c r="I557" s="367"/>
      <c r="J557" s="367"/>
      <c r="K557" s="367"/>
      <c r="L557" s="367"/>
      <c r="M557" s="367"/>
      <c r="N557" s="367"/>
      <c r="O557" s="367"/>
      <c r="P557" s="367"/>
      <c r="Q557" s="367"/>
      <c r="R557" s="367"/>
      <c r="S557" s="367"/>
      <c r="T557" s="367"/>
      <c r="U557" s="367"/>
      <c r="V557" s="367"/>
      <c r="W557" s="367"/>
      <c r="X557" s="367"/>
      <c r="Y557" s="367"/>
      <c r="Z557" s="367"/>
    </row>
    <row r="558">
      <c r="A558" s="367"/>
      <c r="B558" s="367"/>
      <c r="C558" s="367"/>
      <c r="D558" s="367"/>
      <c r="E558" s="367"/>
      <c r="F558" s="367"/>
      <c r="G558" s="367"/>
      <c r="H558" s="367"/>
      <c r="I558" s="367"/>
      <c r="J558" s="367"/>
      <c r="K558" s="367"/>
      <c r="L558" s="367"/>
      <c r="M558" s="367"/>
      <c r="N558" s="367"/>
      <c r="O558" s="367"/>
      <c r="P558" s="367"/>
      <c r="Q558" s="367"/>
      <c r="R558" s="367"/>
      <c r="S558" s="367"/>
      <c r="T558" s="367"/>
      <c r="U558" s="367"/>
      <c r="V558" s="367"/>
      <c r="W558" s="367"/>
      <c r="X558" s="367"/>
      <c r="Y558" s="367"/>
      <c r="Z558" s="367"/>
    </row>
    <row r="559">
      <c r="A559" s="367"/>
      <c r="B559" s="367"/>
      <c r="C559" s="367"/>
      <c r="D559" s="367"/>
      <c r="E559" s="367"/>
      <c r="F559" s="367"/>
      <c r="G559" s="367"/>
      <c r="H559" s="367"/>
      <c r="I559" s="367"/>
      <c r="J559" s="367"/>
      <c r="K559" s="367"/>
      <c r="L559" s="367"/>
      <c r="M559" s="367"/>
      <c r="N559" s="367"/>
      <c r="O559" s="367"/>
      <c r="P559" s="367"/>
      <c r="Q559" s="367"/>
      <c r="R559" s="367"/>
      <c r="S559" s="367"/>
      <c r="T559" s="367"/>
      <c r="U559" s="367"/>
      <c r="V559" s="367"/>
      <c r="W559" s="367"/>
      <c r="X559" s="367"/>
      <c r="Y559" s="367"/>
      <c r="Z559" s="367"/>
    </row>
    <row r="560">
      <c r="A560" s="367"/>
      <c r="B560" s="367"/>
      <c r="C560" s="367"/>
      <c r="D560" s="367"/>
      <c r="E560" s="367"/>
      <c r="F560" s="367"/>
      <c r="G560" s="367"/>
      <c r="H560" s="367"/>
      <c r="I560" s="367"/>
      <c r="J560" s="367"/>
      <c r="K560" s="367"/>
      <c r="L560" s="367"/>
      <c r="M560" s="367"/>
      <c r="N560" s="367"/>
      <c r="O560" s="367"/>
      <c r="P560" s="367"/>
      <c r="Q560" s="367"/>
      <c r="R560" s="367"/>
      <c r="S560" s="367"/>
      <c r="T560" s="367"/>
      <c r="U560" s="367"/>
      <c r="V560" s="367"/>
      <c r="W560" s="367"/>
      <c r="X560" s="367"/>
      <c r="Y560" s="367"/>
      <c r="Z560" s="367"/>
    </row>
    <row r="561">
      <c r="A561" s="367"/>
      <c r="B561" s="367"/>
      <c r="C561" s="367"/>
      <c r="D561" s="367"/>
      <c r="E561" s="367"/>
      <c r="F561" s="367"/>
      <c r="G561" s="367"/>
      <c r="H561" s="367"/>
      <c r="I561" s="367"/>
      <c r="J561" s="367"/>
      <c r="K561" s="367"/>
      <c r="L561" s="367"/>
      <c r="M561" s="367"/>
      <c r="N561" s="367"/>
      <c r="O561" s="367"/>
      <c r="P561" s="367"/>
      <c r="Q561" s="367"/>
      <c r="R561" s="367"/>
      <c r="S561" s="367"/>
      <c r="T561" s="367"/>
      <c r="U561" s="367"/>
      <c r="V561" s="367"/>
      <c r="W561" s="367"/>
      <c r="X561" s="367"/>
      <c r="Y561" s="367"/>
      <c r="Z561" s="367"/>
    </row>
    <row r="562">
      <c r="A562" s="367"/>
      <c r="B562" s="367"/>
      <c r="C562" s="367"/>
      <c r="D562" s="367"/>
      <c r="E562" s="367"/>
      <c r="F562" s="367"/>
      <c r="G562" s="367"/>
      <c r="H562" s="367"/>
      <c r="I562" s="367"/>
      <c r="J562" s="367"/>
      <c r="K562" s="367"/>
      <c r="L562" s="367"/>
      <c r="M562" s="367"/>
      <c r="N562" s="367"/>
      <c r="O562" s="367"/>
      <c r="P562" s="367"/>
      <c r="Q562" s="367"/>
      <c r="R562" s="367"/>
      <c r="S562" s="367"/>
      <c r="T562" s="367"/>
      <c r="U562" s="367"/>
      <c r="V562" s="367"/>
      <c r="W562" s="367"/>
      <c r="X562" s="367"/>
      <c r="Y562" s="367"/>
      <c r="Z562" s="367"/>
    </row>
    <row r="563">
      <c r="A563" s="367"/>
      <c r="B563" s="367"/>
      <c r="C563" s="367"/>
      <c r="D563" s="367"/>
      <c r="E563" s="367"/>
      <c r="F563" s="367"/>
      <c r="G563" s="367"/>
      <c r="H563" s="367"/>
      <c r="I563" s="367"/>
      <c r="J563" s="367"/>
      <c r="K563" s="367"/>
      <c r="L563" s="367"/>
      <c r="M563" s="367"/>
      <c r="N563" s="367"/>
      <c r="O563" s="367"/>
      <c r="P563" s="367"/>
      <c r="Q563" s="367"/>
      <c r="R563" s="367"/>
      <c r="S563" s="367"/>
      <c r="T563" s="367"/>
      <c r="U563" s="367"/>
      <c r="V563" s="367"/>
      <c r="W563" s="367"/>
      <c r="X563" s="367"/>
      <c r="Y563" s="367"/>
      <c r="Z563" s="367"/>
    </row>
    <row r="564">
      <c r="A564" s="367"/>
      <c r="B564" s="367"/>
      <c r="C564" s="367"/>
      <c r="D564" s="367"/>
      <c r="E564" s="367"/>
      <c r="F564" s="367"/>
      <c r="G564" s="367"/>
      <c r="H564" s="367"/>
      <c r="I564" s="367"/>
      <c r="J564" s="367"/>
      <c r="K564" s="367"/>
      <c r="L564" s="367"/>
      <c r="M564" s="367"/>
      <c r="N564" s="367"/>
      <c r="O564" s="367"/>
      <c r="P564" s="367"/>
      <c r="Q564" s="367"/>
      <c r="R564" s="367"/>
      <c r="S564" s="367"/>
      <c r="T564" s="367"/>
      <c r="U564" s="367"/>
      <c r="V564" s="367"/>
      <c r="W564" s="367"/>
      <c r="X564" s="367"/>
      <c r="Y564" s="367"/>
      <c r="Z564" s="367"/>
    </row>
    <row r="565">
      <c r="A565" s="367"/>
      <c r="B565" s="367"/>
      <c r="C565" s="367"/>
      <c r="D565" s="367"/>
      <c r="E565" s="367"/>
      <c r="F565" s="367"/>
      <c r="G565" s="367"/>
      <c r="H565" s="367"/>
      <c r="I565" s="367"/>
      <c r="J565" s="367"/>
      <c r="K565" s="367"/>
      <c r="L565" s="367"/>
      <c r="M565" s="367"/>
      <c r="N565" s="367"/>
      <c r="O565" s="367"/>
      <c r="P565" s="367"/>
      <c r="Q565" s="367"/>
      <c r="R565" s="367"/>
      <c r="S565" s="367"/>
      <c r="T565" s="367"/>
      <c r="U565" s="367"/>
      <c r="V565" s="367"/>
      <c r="W565" s="367"/>
      <c r="X565" s="367"/>
      <c r="Y565" s="367"/>
      <c r="Z565" s="367"/>
    </row>
    <row r="566">
      <c r="A566" s="367"/>
      <c r="B566" s="367"/>
      <c r="C566" s="367"/>
      <c r="D566" s="367"/>
      <c r="E566" s="367"/>
      <c r="F566" s="367"/>
      <c r="G566" s="367"/>
      <c r="H566" s="367"/>
      <c r="I566" s="367"/>
      <c r="J566" s="367"/>
      <c r="K566" s="367"/>
      <c r="L566" s="367"/>
      <c r="M566" s="367"/>
      <c r="N566" s="367"/>
      <c r="O566" s="367"/>
      <c r="P566" s="367"/>
      <c r="Q566" s="367"/>
      <c r="R566" s="367"/>
      <c r="S566" s="367"/>
      <c r="T566" s="367"/>
      <c r="U566" s="367"/>
      <c r="V566" s="367"/>
      <c r="W566" s="367"/>
      <c r="X566" s="367"/>
      <c r="Y566" s="367"/>
      <c r="Z566" s="367"/>
    </row>
    <row r="567">
      <c r="A567" s="367"/>
      <c r="B567" s="367"/>
      <c r="C567" s="367"/>
      <c r="D567" s="367"/>
      <c r="E567" s="367"/>
      <c r="F567" s="367"/>
      <c r="G567" s="367"/>
      <c r="H567" s="367"/>
      <c r="I567" s="367"/>
      <c r="J567" s="367"/>
      <c r="K567" s="367"/>
      <c r="L567" s="367"/>
      <c r="M567" s="367"/>
      <c r="N567" s="367"/>
      <c r="O567" s="367"/>
      <c r="P567" s="367"/>
      <c r="Q567" s="367"/>
      <c r="R567" s="367"/>
      <c r="S567" s="367"/>
      <c r="T567" s="367"/>
      <c r="U567" s="367"/>
      <c r="V567" s="367"/>
      <c r="W567" s="367"/>
      <c r="X567" s="367"/>
      <c r="Y567" s="367"/>
      <c r="Z567" s="367"/>
    </row>
    <row r="568">
      <c r="A568" s="367"/>
      <c r="B568" s="367"/>
      <c r="C568" s="367"/>
      <c r="D568" s="367"/>
      <c r="E568" s="367"/>
      <c r="F568" s="367"/>
      <c r="G568" s="367"/>
      <c r="H568" s="367"/>
      <c r="I568" s="367"/>
      <c r="J568" s="367"/>
      <c r="K568" s="367"/>
      <c r="L568" s="367"/>
      <c r="M568" s="367"/>
      <c r="N568" s="367"/>
      <c r="O568" s="367"/>
      <c r="P568" s="367"/>
      <c r="Q568" s="367"/>
      <c r="R568" s="367"/>
      <c r="S568" s="367"/>
      <c r="T568" s="367"/>
      <c r="U568" s="367"/>
      <c r="V568" s="367"/>
      <c r="W568" s="367"/>
      <c r="X568" s="367"/>
      <c r="Y568" s="367"/>
      <c r="Z568" s="367"/>
    </row>
    <row r="569">
      <c r="A569" s="367"/>
      <c r="B569" s="367"/>
      <c r="C569" s="367"/>
      <c r="D569" s="367"/>
      <c r="E569" s="367"/>
      <c r="F569" s="367"/>
      <c r="G569" s="367"/>
      <c r="H569" s="367"/>
      <c r="I569" s="367"/>
      <c r="J569" s="367"/>
      <c r="K569" s="367"/>
      <c r="L569" s="367"/>
      <c r="M569" s="367"/>
      <c r="N569" s="367"/>
      <c r="O569" s="367"/>
      <c r="P569" s="367"/>
      <c r="Q569" s="367"/>
      <c r="R569" s="367"/>
      <c r="S569" s="367"/>
      <c r="T569" s="367"/>
      <c r="U569" s="367"/>
      <c r="V569" s="367"/>
      <c r="W569" s="367"/>
      <c r="X569" s="367"/>
      <c r="Y569" s="367"/>
      <c r="Z569" s="367"/>
    </row>
    <row r="570">
      <c r="A570" s="367"/>
      <c r="B570" s="367"/>
      <c r="C570" s="367"/>
      <c r="D570" s="367"/>
      <c r="E570" s="367"/>
      <c r="F570" s="367"/>
      <c r="G570" s="367"/>
      <c r="H570" s="367"/>
      <c r="I570" s="367"/>
      <c r="J570" s="367"/>
      <c r="K570" s="367"/>
      <c r="L570" s="367"/>
      <c r="M570" s="367"/>
      <c r="N570" s="367"/>
      <c r="O570" s="367"/>
      <c r="P570" s="367"/>
      <c r="Q570" s="367"/>
      <c r="R570" s="367"/>
      <c r="S570" s="367"/>
      <c r="T570" s="367"/>
      <c r="U570" s="367"/>
      <c r="V570" s="367"/>
      <c r="W570" s="367"/>
      <c r="X570" s="367"/>
      <c r="Y570" s="367"/>
      <c r="Z570" s="367"/>
    </row>
    <row r="571">
      <c r="A571" s="367"/>
      <c r="B571" s="367"/>
      <c r="C571" s="367"/>
      <c r="D571" s="367"/>
      <c r="E571" s="367"/>
      <c r="F571" s="367"/>
      <c r="G571" s="367"/>
      <c r="H571" s="367"/>
      <c r="I571" s="367"/>
      <c r="J571" s="367"/>
      <c r="K571" s="367"/>
      <c r="L571" s="367"/>
      <c r="M571" s="367"/>
      <c r="N571" s="367"/>
      <c r="O571" s="367"/>
      <c r="P571" s="367"/>
      <c r="Q571" s="367"/>
      <c r="R571" s="367"/>
      <c r="S571" s="367"/>
      <c r="T571" s="367"/>
      <c r="U571" s="367"/>
      <c r="V571" s="367"/>
      <c r="W571" s="367"/>
      <c r="X571" s="367"/>
      <c r="Y571" s="367"/>
      <c r="Z571" s="367"/>
    </row>
    <row r="572">
      <c r="A572" s="367"/>
      <c r="B572" s="367"/>
      <c r="C572" s="367"/>
      <c r="D572" s="367"/>
      <c r="E572" s="367"/>
      <c r="F572" s="367"/>
      <c r="G572" s="367"/>
      <c r="H572" s="367"/>
      <c r="I572" s="367"/>
      <c r="J572" s="367"/>
      <c r="K572" s="367"/>
      <c r="L572" s="367"/>
      <c r="M572" s="367"/>
      <c r="N572" s="367"/>
      <c r="O572" s="367"/>
      <c r="P572" s="367"/>
      <c r="Q572" s="367"/>
      <c r="R572" s="367"/>
      <c r="S572" s="367"/>
      <c r="T572" s="367"/>
      <c r="U572" s="367"/>
      <c r="V572" s="367"/>
      <c r="W572" s="367"/>
      <c r="X572" s="367"/>
      <c r="Y572" s="367"/>
      <c r="Z572" s="367"/>
    </row>
    <row r="573">
      <c r="A573" s="367"/>
      <c r="B573" s="367"/>
      <c r="C573" s="367"/>
      <c r="D573" s="367"/>
      <c r="E573" s="367"/>
      <c r="F573" s="367"/>
      <c r="G573" s="367"/>
      <c r="H573" s="367"/>
      <c r="I573" s="367"/>
      <c r="J573" s="367"/>
      <c r="K573" s="367"/>
      <c r="L573" s="367"/>
      <c r="M573" s="367"/>
      <c r="N573" s="367"/>
      <c r="O573" s="367"/>
      <c r="P573" s="367"/>
      <c r="Q573" s="367"/>
      <c r="R573" s="367"/>
      <c r="S573" s="367"/>
      <c r="T573" s="367"/>
      <c r="U573" s="367"/>
      <c r="V573" s="367"/>
      <c r="W573" s="367"/>
      <c r="X573" s="367"/>
      <c r="Y573" s="367"/>
      <c r="Z573" s="367"/>
    </row>
    <row r="574">
      <c r="A574" s="367"/>
      <c r="B574" s="367"/>
      <c r="C574" s="367"/>
      <c r="D574" s="367"/>
      <c r="E574" s="367"/>
      <c r="F574" s="367"/>
      <c r="G574" s="367"/>
      <c r="H574" s="367"/>
      <c r="I574" s="367"/>
      <c r="J574" s="367"/>
      <c r="K574" s="367"/>
      <c r="L574" s="367"/>
      <c r="M574" s="367"/>
      <c r="N574" s="367"/>
      <c r="O574" s="367"/>
      <c r="P574" s="367"/>
      <c r="Q574" s="367"/>
      <c r="R574" s="367"/>
      <c r="S574" s="367"/>
      <c r="T574" s="367"/>
      <c r="U574" s="367"/>
      <c r="V574" s="367"/>
      <c r="W574" s="367"/>
      <c r="X574" s="367"/>
      <c r="Y574" s="367"/>
      <c r="Z574" s="367"/>
    </row>
    <row r="575">
      <c r="A575" s="367"/>
      <c r="B575" s="367"/>
      <c r="C575" s="367"/>
      <c r="D575" s="367"/>
      <c r="E575" s="367"/>
      <c r="F575" s="367"/>
      <c r="G575" s="367"/>
      <c r="H575" s="367"/>
      <c r="I575" s="367"/>
      <c r="J575" s="367"/>
      <c r="K575" s="367"/>
      <c r="L575" s="367"/>
      <c r="M575" s="367"/>
      <c r="N575" s="367"/>
      <c r="O575" s="367"/>
      <c r="P575" s="367"/>
      <c r="Q575" s="367"/>
      <c r="R575" s="367"/>
      <c r="S575" s="367"/>
      <c r="T575" s="367"/>
      <c r="U575" s="367"/>
      <c r="V575" s="367"/>
      <c r="W575" s="367"/>
      <c r="X575" s="367"/>
      <c r="Y575" s="367"/>
      <c r="Z575" s="367"/>
    </row>
    <row r="576">
      <c r="A576" s="367"/>
      <c r="B576" s="367"/>
      <c r="C576" s="367"/>
      <c r="D576" s="367"/>
      <c r="E576" s="367"/>
      <c r="F576" s="367"/>
      <c r="G576" s="367"/>
      <c r="H576" s="367"/>
      <c r="I576" s="367"/>
      <c r="J576" s="367"/>
      <c r="K576" s="367"/>
      <c r="L576" s="367"/>
      <c r="M576" s="367"/>
      <c r="N576" s="367"/>
      <c r="O576" s="367"/>
      <c r="P576" s="367"/>
      <c r="Q576" s="367"/>
      <c r="R576" s="367"/>
      <c r="S576" s="367"/>
      <c r="T576" s="367"/>
      <c r="U576" s="367"/>
      <c r="V576" s="367"/>
      <c r="W576" s="367"/>
      <c r="X576" s="367"/>
      <c r="Y576" s="367"/>
      <c r="Z576" s="367"/>
    </row>
    <row r="577">
      <c r="A577" s="367"/>
      <c r="B577" s="367"/>
      <c r="C577" s="367"/>
      <c r="D577" s="367"/>
      <c r="E577" s="367"/>
      <c r="F577" s="367"/>
      <c r="G577" s="367"/>
      <c r="H577" s="367"/>
      <c r="I577" s="367"/>
      <c r="J577" s="367"/>
      <c r="K577" s="367"/>
      <c r="L577" s="367"/>
      <c r="M577" s="367"/>
      <c r="N577" s="367"/>
      <c r="O577" s="367"/>
      <c r="P577" s="367"/>
      <c r="Q577" s="367"/>
      <c r="R577" s="367"/>
      <c r="S577" s="367"/>
      <c r="T577" s="367"/>
      <c r="U577" s="367"/>
      <c r="V577" s="367"/>
      <c r="W577" s="367"/>
      <c r="X577" s="367"/>
      <c r="Y577" s="367"/>
      <c r="Z577" s="367"/>
    </row>
    <row r="578">
      <c r="A578" s="367"/>
      <c r="B578" s="367"/>
      <c r="C578" s="367"/>
      <c r="D578" s="367"/>
      <c r="E578" s="367"/>
      <c r="F578" s="367"/>
      <c r="G578" s="367"/>
      <c r="H578" s="367"/>
      <c r="I578" s="367"/>
      <c r="J578" s="367"/>
      <c r="K578" s="367"/>
      <c r="L578" s="367"/>
      <c r="M578" s="367"/>
      <c r="N578" s="367"/>
      <c r="O578" s="367"/>
      <c r="P578" s="367"/>
      <c r="Q578" s="367"/>
      <c r="R578" s="367"/>
      <c r="S578" s="367"/>
      <c r="T578" s="367"/>
      <c r="U578" s="367"/>
      <c r="V578" s="367"/>
      <c r="W578" s="367"/>
      <c r="X578" s="367"/>
      <c r="Y578" s="367"/>
      <c r="Z578" s="367"/>
    </row>
    <row r="579">
      <c r="A579" s="367"/>
      <c r="B579" s="367"/>
      <c r="C579" s="367"/>
      <c r="D579" s="367"/>
      <c r="E579" s="367"/>
      <c r="F579" s="367"/>
      <c r="G579" s="367"/>
      <c r="H579" s="367"/>
      <c r="I579" s="367"/>
      <c r="J579" s="367"/>
      <c r="K579" s="367"/>
      <c r="L579" s="367"/>
      <c r="M579" s="367"/>
      <c r="N579" s="367"/>
      <c r="O579" s="367"/>
      <c r="P579" s="367"/>
      <c r="Q579" s="367"/>
      <c r="R579" s="367"/>
      <c r="S579" s="367"/>
      <c r="T579" s="367"/>
      <c r="U579" s="367"/>
      <c r="V579" s="367"/>
      <c r="W579" s="367"/>
      <c r="X579" s="367"/>
      <c r="Y579" s="367"/>
      <c r="Z579" s="367"/>
    </row>
    <row r="580">
      <c r="A580" s="367"/>
      <c r="B580" s="367"/>
      <c r="C580" s="367"/>
      <c r="D580" s="367"/>
      <c r="E580" s="367"/>
      <c r="F580" s="367"/>
      <c r="G580" s="367"/>
      <c r="H580" s="367"/>
      <c r="I580" s="367"/>
      <c r="J580" s="367"/>
      <c r="K580" s="367"/>
      <c r="L580" s="367"/>
      <c r="M580" s="367"/>
      <c r="N580" s="367"/>
      <c r="O580" s="367"/>
      <c r="P580" s="367"/>
      <c r="Q580" s="367"/>
      <c r="R580" s="367"/>
      <c r="S580" s="367"/>
      <c r="T580" s="367"/>
      <c r="U580" s="367"/>
      <c r="V580" s="367"/>
      <c r="W580" s="367"/>
      <c r="X580" s="367"/>
      <c r="Y580" s="367"/>
      <c r="Z580" s="367"/>
    </row>
    <row r="581">
      <c r="A581" s="367"/>
      <c r="B581" s="367"/>
      <c r="C581" s="367"/>
      <c r="D581" s="367"/>
      <c r="E581" s="367"/>
      <c r="F581" s="367"/>
      <c r="G581" s="367"/>
      <c r="H581" s="367"/>
      <c r="I581" s="367"/>
      <c r="J581" s="367"/>
      <c r="K581" s="367"/>
      <c r="L581" s="367"/>
      <c r="M581" s="367"/>
      <c r="N581" s="367"/>
      <c r="O581" s="367"/>
      <c r="P581" s="367"/>
      <c r="Q581" s="367"/>
      <c r="R581" s="367"/>
      <c r="S581" s="367"/>
      <c r="T581" s="367"/>
      <c r="U581" s="367"/>
      <c r="V581" s="367"/>
      <c r="W581" s="367"/>
      <c r="X581" s="367"/>
      <c r="Y581" s="367"/>
      <c r="Z581" s="367"/>
    </row>
    <row r="582">
      <c r="A582" s="367"/>
      <c r="B582" s="367"/>
      <c r="C582" s="367"/>
      <c r="D582" s="367"/>
      <c r="E582" s="367"/>
      <c r="F582" s="367"/>
      <c r="G582" s="367"/>
      <c r="H582" s="367"/>
      <c r="I582" s="367"/>
      <c r="J582" s="367"/>
      <c r="K582" s="367"/>
      <c r="L582" s="367"/>
      <c r="M582" s="367"/>
      <c r="N582" s="367"/>
      <c r="O582" s="367"/>
      <c r="P582" s="367"/>
      <c r="Q582" s="367"/>
      <c r="R582" s="367"/>
      <c r="S582" s="367"/>
      <c r="T582" s="367"/>
      <c r="U582" s="367"/>
      <c r="V582" s="367"/>
      <c r="W582" s="367"/>
      <c r="X582" s="367"/>
      <c r="Y582" s="367"/>
      <c r="Z582" s="367"/>
    </row>
    <row r="583">
      <c r="A583" s="367"/>
      <c r="B583" s="367"/>
      <c r="C583" s="367"/>
      <c r="D583" s="367"/>
      <c r="E583" s="367"/>
      <c r="F583" s="367"/>
      <c r="G583" s="367"/>
      <c r="H583" s="367"/>
      <c r="I583" s="367"/>
      <c r="J583" s="367"/>
      <c r="K583" s="367"/>
      <c r="L583" s="367"/>
      <c r="M583" s="367"/>
      <c r="N583" s="367"/>
      <c r="O583" s="367"/>
      <c r="P583" s="367"/>
      <c r="Q583" s="367"/>
      <c r="R583" s="367"/>
      <c r="S583" s="367"/>
      <c r="T583" s="367"/>
      <c r="U583" s="367"/>
      <c r="V583" s="367"/>
      <c r="W583" s="367"/>
      <c r="X583" s="367"/>
      <c r="Y583" s="367"/>
      <c r="Z583" s="367"/>
    </row>
    <row r="584">
      <c r="A584" s="367"/>
      <c r="B584" s="367"/>
      <c r="C584" s="367"/>
      <c r="D584" s="367"/>
      <c r="E584" s="367"/>
      <c r="F584" s="367"/>
      <c r="G584" s="367"/>
      <c r="H584" s="367"/>
      <c r="I584" s="367"/>
      <c r="J584" s="367"/>
      <c r="K584" s="367"/>
      <c r="L584" s="367"/>
      <c r="M584" s="367"/>
      <c r="N584" s="367"/>
      <c r="O584" s="367"/>
      <c r="P584" s="367"/>
      <c r="Q584" s="367"/>
      <c r="R584" s="367"/>
      <c r="S584" s="367"/>
      <c r="T584" s="367"/>
      <c r="U584" s="367"/>
      <c r="V584" s="367"/>
      <c r="W584" s="367"/>
      <c r="X584" s="367"/>
      <c r="Y584" s="367"/>
      <c r="Z584" s="367"/>
    </row>
    <row r="585">
      <c r="A585" s="367"/>
      <c r="B585" s="367"/>
      <c r="C585" s="367"/>
      <c r="D585" s="367"/>
      <c r="E585" s="367"/>
      <c r="F585" s="367"/>
      <c r="G585" s="367"/>
      <c r="H585" s="367"/>
      <c r="I585" s="367"/>
      <c r="J585" s="367"/>
      <c r="K585" s="367"/>
      <c r="L585" s="367"/>
      <c r="M585" s="367"/>
      <c r="N585" s="367"/>
      <c r="O585" s="367"/>
      <c r="P585" s="367"/>
      <c r="Q585" s="367"/>
      <c r="R585" s="367"/>
      <c r="S585" s="367"/>
      <c r="T585" s="367"/>
      <c r="U585" s="367"/>
      <c r="V585" s="367"/>
      <c r="W585" s="367"/>
      <c r="X585" s="367"/>
      <c r="Y585" s="367"/>
      <c r="Z585" s="367"/>
    </row>
    <row r="586">
      <c r="A586" s="367"/>
      <c r="B586" s="367"/>
      <c r="C586" s="367"/>
      <c r="D586" s="367"/>
      <c r="E586" s="367"/>
      <c r="F586" s="367"/>
      <c r="G586" s="367"/>
      <c r="H586" s="367"/>
      <c r="I586" s="367"/>
      <c r="J586" s="367"/>
      <c r="K586" s="367"/>
      <c r="L586" s="367"/>
      <c r="M586" s="367"/>
      <c r="N586" s="367"/>
      <c r="O586" s="367"/>
      <c r="P586" s="367"/>
      <c r="Q586" s="367"/>
      <c r="R586" s="367"/>
      <c r="S586" s="367"/>
      <c r="T586" s="367"/>
      <c r="U586" s="367"/>
      <c r="V586" s="367"/>
      <c r="W586" s="367"/>
      <c r="X586" s="367"/>
      <c r="Y586" s="367"/>
      <c r="Z586" s="367"/>
    </row>
    <row r="587">
      <c r="A587" s="367"/>
      <c r="B587" s="367"/>
      <c r="C587" s="367"/>
      <c r="D587" s="367"/>
      <c r="E587" s="367"/>
      <c r="F587" s="367"/>
      <c r="G587" s="367"/>
      <c r="H587" s="367"/>
      <c r="I587" s="367"/>
      <c r="J587" s="367"/>
      <c r="K587" s="367"/>
      <c r="L587" s="367"/>
      <c r="M587" s="367"/>
      <c r="N587" s="367"/>
      <c r="O587" s="367"/>
      <c r="P587" s="367"/>
      <c r="Q587" s="367"/>
      <c r="R587" s="367"/>
      <c r="S587" s="367"/>
      <c r="T587" s="367"/>
      <c r="U587" s="367"/>
      <c r="V587" s="367"/>
      <c r="W587" s="367"/>
      <c r="X587" s="367"/>
      <c r="Y587" s="367"/>
      <c r="Z587" s="367"/>
    </row>
    <row r="588">
      <c r="A588" s="367"/>
      <c r="B588" s="367"/>
      <c r="C588" s="367"/>
      <c r="D588" s="367"/>
      <c r="E588" s="367"/>
      <c r="F588" s="367"/>
      <c r="G588" s="367"/>
      <c r="H588" s="367"/>
      <c r="I588" s="367"/>
      <c r="J588" s="367"/>
      <c r="K588" s="367"/>
      <c r="L588" s="367"/>
      <c r="M588" s="367"/>
      <c r="N588" s="367"/>
      <c r="O588" s="367"/>
      <c r="P588" s="367"/>
      <c r="Q588" s="367"/>
      <c r="R588" s="367"/>
      <c r="S588" s="367"/>
      <c r="T588" s="367"/>
      <c r="U588" s="367"/>
      <c r="V588" s="367"/>
      <c r="W588" s="367"/>
      <c r="X588" s="367"/>
      <c r="Y588" s="367"/>
      <c r="Z588" s="367"/>
    </row>
    <row r="589">
      <c r="A589" s="367"/>
      <c r="B589" s="367"/>
      <c r="C589" s="367"/>
      <c r="D589" s="367"/>
      <c r="E589" s="367"/>
      <c r="F589" s="367"/>
      <c r="G589" s="367"/>
      <c r="H589" s="367"/>
      <c r="I589" s="367"/>
      <c r="J589" s="367"/>
      <c r="K589" s="367"/>
      <c r="L589" s="367"/>
      <c r="M589" s="367"/>
      <c r="N589" s="367"/>
      <c r="O589" s="367"/>
      <c r="P589" s="367"/>
      <c r="Q589" s="367"/>
      <c r="R589" s="367"/>
      <c r="S589" s="367"/>
      <c r="T589" s="367"/>
      <c r="U589" s="367"/>
      <c r="V589" s="367"/>
      <c r="W589" s="367"/>
      <c r="X589" s="367"/>
      <c r="Y589" s="367"/>
      <c r="Z589" s="367"/>
    </row>
    <row r="590">
      <c r="A590" s="367"/>
      <c r="B590" s="367"/>
      <c r="C590" s="367"/>
      <c r="D590" s="367"/>
      <c r="E590" s="367"/>
      <c r="F590" s="367"/>
      <c r="G590" s="367"/>
      <c r="H590" s="367"/>
      <c r="I590" s="367"/>
      <c r="J590" s="367"/>
      <c r="K590" s="367"/>
      <c r="L590" s="367"/>
      <c r="M590" s="367"/>
      <c r="N590" s="367"/>
      <c r="O590" s="367"/>
      <c r="P590" s="367"/>
      <c r="Q590" s="367"/>
      <c r="R590" s="367"/>
      <c r="S590" s="367"/>
      <c r="T590" s="367"/>
      <c r="U590" s="367"/>
      <c r="V590" s="367"/>
      <c r="W590" s="367"/>
      <c r="X590" s="367"/>
      <c r="Y590" s="367"/>
      <c r="Z590" s="367"/>
    </row>
    <row r="591">
      <c r="A591" s="367"/>
      <c r="B591" s="367"/>
      <c r="C591" s="367"/>
      <c r="D591" s="367"/>
      <c r="E591" s="367"/>
      <c r="F591" s="367"/>
      <c r="G591" s="367"/>
      <c r="H591" s="367"/>
      <c r="I591" s="367"/>
      <c r="J591" s="367"/>
      <c r="K591" s="367"/>
      <c r="L591" s="367"/>
      <c r="M591" s="367"/>
      <c r="N591" s="367"/>
      <c r="O591" s="367"/>
      <c r="P591" s="367"/>
      <c r="Q591" s="367"/>
      <c r="R591" s="367"/>
      <c r="S591" s="367"/>
      <c r="T591" s="367"/>
      <c r="U591" s="367"/>
      <c r="V591" s="367"/>
      <c r="W591" s="367"/>
      <c r="X591" s="367"/>
      <c r="Y591" s="367"/>
      <c r="Z591" s="367"/>
    </row>
    <row r="592">
      <c r="A592" s="367"/>
      <c r="B592" s="367"/>
      <c r="C592" s="367"/>
      <c r="D592" s="367"/>
      <c r="E592" s="367"/>
      <c r="F592" s="367"/>
      <c r="G592" s="367"/>
      <c r="H592" s="367"/>
      <c r="I592" s="367"/>
      <c r="J592" s="367"/>
      <c r="K592" s="367"/>
      <c r="L592" s="367"/>
      <c r="M592" s="367"/>
      <c r="N592" s="367"/>
      <c r="O592" s="367"/>
      <c r="P592" s="367"/>
      <c r="Q592" s="367"/>
      <c r="R592" s="367"/>
      <c r="S592" s="367"/>
      <c r="T592" s="367"/>
      <c r="U592" s="367"/>
      <c r="V592" s="367"/>
      <c r="W592" s="367"/>
      <c r="X592" s="367"/>
      <c r="Y592" s="367"/>
      <c r="Z592" s="367"/>
    </row>
    <row r="593">
      <c r="A593" s="367"/>
      <c r="B593" s="367"/>
      <c r="C593" s="367"/>
      <c r="D593" s="367"/>
      <c r="E593" s="367"/>
      <c r="F593" s="367"/>
      <c r="G593" s="367"/>
      <c r="H593" s="367"/>
      <c r="I593" s="367"/>
      <c r="J593" s="367"/>
      <c r="K593" s="367"/>
      <c r="L593" s="367"/>
      <c r="M593" s="367"/>
      <c r="N593" s="367"/>
      <c r="O593" s="367"/>
      <c r="P593" s="367"/>
      <c r="Q593" s="367"/>
      <c r="R593" s="367"/>
      <c r="S593" s="367"/>
      <c r="T593" s="367"/>
      <c r="U593" s="367"/>
      <c r="V593" s="367"/>
      <c r="W593" s="367"/>
      <c r="X593" s="367"/>
      <c r="Y593" s="367"/>
      <c r="Z593" s="367"/>
    </row>
    <row r="594">
      <c r="A594" s="367"/>
      <c r="B594" s="367"/>
      <c r="C594" s="367"/>
      <c r="D594" s="367"/>
      <c r="E594" s="367"/>
      <c r="F594" s="367"/>
      <c r="G594" s="367"/>
      <c r="H594" s="367"/>
      <c r="I594" s="367"/>
      <c r="J594" s="367"/>
      <c r="K594" s="367"/>
      <c r="L594" s="367"/>
      <c r="M594" s="367"/>
      <c r="N594" s="367"/>
      <c r="O594" s="367"/>
      <c r="P594" s="367"/>
      <c r="Q594" s="367"/>
      <c r="R594" s="367"/>
      <c r="S594" s="367"/>
      <c r="T594" s="367"/>
      <c r="U594" s="367"/>
      <c r="V594" s="367"/>
      <c r="W594" s="367"/>
      <c r="X594" s="367"/>
      <c r="Y594" s="367"/>
      <c r="Z594" s="367"/>
    </row>
    <row r="595">
      <c r="A595" s="367"/>
      <c r="B595" s="367"/>
      <c r="C595" s="367"/>
      <c r="D595" s="367"/>
      <c r="E595" s="367"/>
      <c r="F595" s="367"/>
      <c r="G595" s="367"/>
      <c r="H595" s="367"/>
      <c r="I595" s="367"/>
      <c r="J595" s="367"/>
      <c r="K595" s="367"/>
      <c r="L595" s="367"/>
      <c r="M595" s="367"/>
      <c r="N595" s="367"/>
      <c r="O595" s="367"/>
      <c r="P595" s="367"/>
      <c r="Q595" s="367"/>
      <c r="R595" s="367"/>
      <c r="S595" s="367"/>
      <c r="T595" s="367"/>
      <c r="U595" s="367"/>
      <c r="V595" s="367"/>
      <c r="W595" s="367"/>
      <c r="X595" s="367"/>
      <c r="Y595" s="367"/>
      <c r="Z595" s="367"/>
    </row>
    <row r="596">
      <c r="A596" s="367"/>
      <c r="B596" s="367"/>
      <c r="C596" s="367"/>
      <c r="D596" s="367"/>
      <c r="E596" s="367"/>
      <c r="F596" s="367"/>
      <c r="G596" s="367"/>
      <c r="H596" s="367"/>
      <c r="I596" s="367"/>
      <c r="J596" s="367"/>
      <c r="K596" s="367"/>
      <c r="L596" s="367"/>
      <c r="M596" s="367"/>
      <c r="N596" s="367"/>
      <c r="O596" s="367"/>
      <c r="P596" s="367"/>
      <c r="Q596" s="367"/>
      <c r="R596" s="367"/>
      <c r="S596" s="367"/>
      <c r="T596" s="367"/>
      <c r="U596" s="367"/>
      <c r="V596" s="367"/>
      <c r="W596" s="367"/>
      <c r="X596" s="367"/>
      <c r="Y596" s="367"/>
      <c r="Z596" s="367"/>
    </row>
    <row r="597">
      <c r="A597" s="367"/>
      <c r="B597" s="367"/>
      <c r="C597" s="367"/>
      <c r="D597" s="367"/>
      <c r="E597" s="367"/>
      <c r="F597" s="367"/>
      <c r="G597" s="367"/>
      <c r="H597" s="367"/>
      <c r="I597" s="367"/>
      <c r="J597" s="367"/>
      <c r="K597" s="367"/>
      <c r="L597" s="367"/>
      <c r="M597" s="367"/>
      <c r="N597" s="367"/>
      <c r="O597" s="367"/>
      <c r="P597" s="367"/>
      <c r="Q597" s="367"/>
      <c r="R597" s="367"/>
      <c r="S597" s="367"/>
      <c r="T597" s="367"/>
      <c r="U597" s="367"/>
      <c r="V597" s="367"/>
      <c r="W597" s="367"/>
      <c r="X597" s="367"/>
      <c r="Y597" s="367"/>
      <c r="Z597" s="367"/>
    </row>
    <row r="598">
      <c r="A598" s="367"/>
      <c r="B598" s="367"/>
      <c r="C598" s="367"/>
      <c r="D598" s="367"/>
      <c r="E598" s="367"/>
      <c r="F598" s="367"/>
      <c r="G598" s="367"/>
      <c r="H598" s="367"/>
      <c r="I598" s="367"/>
      <c r="J598" s="367"/>
      <c r="K598" s="367"/>
      <c r="L598" s="367"/>
      <c r="M598" s="367"/>
      <c r="N598" s="367"/>
      <c r="O598" s="367"/>
      <c r="P598" s="367"/>
      <c r="Q598" s="367"/>
      <c r="R598" s="367"/>
      <c r="S598" s="367"/>
      <c r="T598" s="367"/>
      <c r="U598" s="367"/>
      <c r="V598" s="367"/>
      <c r="W598" s="367"/>
      <c r="X598" s="367"/>
      <c r="Y598" s="367"/>
      <c r="Z598" s="367"/>
    </row>
    <row r="599">
      <c r="A599" s="367"/>
      <c r="B599" s="367"/>
      <c r="C599" s="367"/>
      <c r="D599" s="367"/>
      <c r="E599" s="367"/>
      <c r="F599" s="367"/>
      <c r="G599" s="367"/>
      <c r="H599" s="367"/>
      <c r="I599" s="367"/>
      <c r="J599" s="367"/>
      <c r="K599" s="367"/>
      <c r="L599" s="367"/>
      <c r="M599" s="367"/>
      <c r="N599" s="367"/>
      <c r="O599" s="367"/>
      <c r="P599" s="367"/>
      <c r="Q599" s="367"/>
      <c r="R599" s="367"/>
      <c r="S599" s="367"/>
      <c r="T599" s="367"/>
      <c r="U599" s="367"/>
      <c r="V599" s="367"/>
      <c r="W599" s="367"/>
      <c r="X599" s="367"/>
      <c r="Y599" s="367"/>
      <c r="Z599" s="367"/>
    </row>
    <row r="600">
      <c r="A600" s="367"/>
      <c r="B600" s="367"/>
      <c r="C600" s="367"/>
      <c r="D600" s="367"/>
      <c r="E600" s="367"/>
      <c r="F600" s="367"/>
      <c r="G600" s="367"/>
      <c r="H600" s="367"/>
      <c r="I600" s="367"/>
      <c r="J600" s="367"/>
      <c r="K600" s="367"/>
      <c r="L600" s="367"/>
      <c r="M600" s="367"/>
      <c r="N600" s="367"/>
      <c r="O600" s="367"/>
      <c r="P600" s="367"/>
      <c r="Q600" s="367"/>
      <c r="R600" s="367"/>
      <c r="S600" s="367"/>
      <c r="T600" s="367"/>
      <c r="U600" s="367"/>
      <c r="V600" s="367"/>
      <c r="W600" s="367"/>
      <c r="X600" s="367"/>
      <c r="Y600" s="367"/>
      <c r="Z600" s="367"/>
    </row>
    <row r="601">
      <c r="A601" s="367"/>
      <c r="B601" s="367"/>
      <c r="C601" s="367"/>
      <c r="D601" s="367"/>
      <c r="E601" s="367"/>
      <c r="F601" s="367"/>
      <c r="G601" s="367"/>
      <c r="H601" s="367"/>
      <c r="I601" s="367"/>
      <c r="J601" s="367"/>
      <c r="K601" s="367"/>
      <c r="L601" s="367"/>
      <c r="M601" s="367"/>
      <c r="N601" s="367"/>
      <c r="O601" s="367"/>
      <c r="P601" s="367"/>
      <c r="Q601" s="367"/>
      <c r="R601" s="367"/>
      <c r="S601" s="367"/>
      <c r="T601" s="367"/>
      <c r="U601" s="367"/>
      <c r="V601" s="367"/>
      <c r="W601" s="367"/>
      <c r="X601" s="367"/>
      <c r="Y601" s="367"/>
      <c r="Z601" s="367"/>
    </row>
    <row r="602">
      <c r="A602" s="367"/>
      <c r="B602" s="367"/>
      <c r="C602" s="367"/>
      <c r="D602" s="367"/>
      <c r="E602" s="367"/>
      <c r="F602" s="367"/>
      <c r="G602" s="367"/>
      <c r="H602" s="367"/>
      <c r="I602" s="367"/>
      <c r="J602" s="367"/>
      <c r="K602" s="367"/>
      <c r="L602" s="367"/>
      <c r="M602" s="367"/>
      <c r="N602" s="367"/>
      <c r="O602" s="367"/>
      <c r="P602" s="367"/>
      <c r="Q602" s="367"/>
      <c r="R602" s="367"/>
      <c r="S602" s="367"/>
      <c r="T602" s="367"/>
      <c r="U602" s="367"/>
      <c r="V602" s="367"/>
      <c r="W602" s="367"/>
      <c r="X602" s="367"/>
      <c r="Y602" s="367"/>
      <c r="Z602" s="367"/>
    </row>
    <row r="603">
      <c r="A603" s="367"/>
      <c r="B603" s="367"/>
      <c r="C603" s="367"/>
      <c r="D603" s="367"/>
      <c r="E603" s="367"/>
      <c r="F603" s="367"/>
      <c r="G603" s="367"/>
      <c r="H603" s="367"/>
      <c r="I603" s="367"/>
      <c r="J603" s="367"/>
      <c r="K603" s="367"/>
      <c r="L603" s="367"/>
      <c r="M603" s="367"/>
      <c r="N603" s="367"/>
      <c r="O603" s="367"/>
      <c r="P603" s="367"/>
      <c r="Q603" s="367"/>
      <c r="R603" s="367"/>
      <c r="S603" s="367"/>
      <c r="T603" s="367"/>
      <c r="U603" s="367"/>
      <c r="V603" s="367"/>
      <c r="W603" s="367"/>
      <c r="X603" s="367"/>
      <c r="Y603" s="367"/>
      <c r="Z603" s="367"/>
    </row>
    <row r="604">
      <c r="A604" s="367"/>
      <c r="B604" s="367"/>
      <c r="C604" s="367"/>
      <c r="D604" s="367"/>
      <c r="E604" s="367"/>
      <c r="F604" s="367"/>
      <c r="G604" s="367"/>
      <c r="H604" s="367"/>
      <c r="I604" s="367"/>
      <c r="J604" s="367"/>
      <c r="K604" s="367"/>
      <c r="L604" s="367"/>
      <c r="M604" s="367"/>
      <c r="N604" s="367"/>
      <c r="O604" s="367"/>
      <c r="P604" s="367"/>
      <c r="Q604" s="367"/>
      <c r="R604" s="367"/>
      <c r="S604" s="367"/>
      <c r="T604" s="367"/>
      <c r="U604" s="367"/>
      <c r="V604" s="367"/>
      <c r="W604" s="367"/>
      <c r="X604" s="367"/>
      <c r="Y604" s="367"/>
      <c r="Z604" s="367"/>
    </row>
    <row r="605">
      <c r="A605" s="367"/>
      <c r="B605" s="367"/>
      <c r="C605" s="367"/>
      <c r="D605" s="367"/>
      <c r="E605" s="367"/>
      <c r="F605" s="367"/>
      <c r="G605" s="367"/>
      <c r="H605" s="367"/>
      <c r="I605" s="367"/>
      <c r="J605" s="367"/>
      <c r="K605" s="367"/>
      <c r="L605" s="367"/>
      <c r="M605" s="367"/>
      <c r="N605" s="367"/>
      <c r="O605" s="367"/>
      <c r="P605" s="367"/>
      <c r="Q605" s="367"/>
      <c r="R605" s="367"/>
      <c r="S605" s="367"/>
      <c r="T605" s="367"/>
      <c r="U605" s="367"/>
      <c r="V605" s="367"/>
      <c r="W605" s="367"/>
      <c r="X605" s="367"/>
      <c r="Y605" s="367"/>
      <c r="Z605" s="367"/>
    </row>
    <row r="606">
      <c r="A606" s="367"/>
      <c r="B606" s="367"/>
      <c r="C606" s="367"/>
      <c r="D606" s="367"/>
      <c r="E606" s="367"/>
      <c r="F606" s="367"/>
      <c r="G606" s="367"/>
      <c r="H606" s="367"/>
      <c r="I606" s="367"/>
      <c r="J606" s="367"/>
      <c r="K606" s="367"/>
      <c r="L606" s="367"/>
      <c r="M606" s="367"/>
      <c r="N606" s="367"/>
      <c r="O606" s="367"/>
      <c r="P606" s="367"/>
      <c r="Q606" s="367"/>
      <c r="R606" s="367"/>
      <c r="S606" s="367"/>
      <c r="T606" s="367"/>
      <c r="U606" s="367"/>
      <c r="V606" s="367"/>
      <c r="W606" s="367"/>
      <c r="X606" s="367"/>
      <c r="Y606" s="367"/>
      <c r="Z606" s="367"/>
    </row>
    <row r="607">
      <c r="A607" s="367"/>
      <c r="B607" s="367"/>
      <c r="C607" s="367"/>
      <c r="D607" s="367"/>
      <c r="E607" s="367"/>
      <c r="F607" s="367"/>
      <c r="G607" s="367"/>
      <c r="H607" s="367"/>
      <c r="I607" s="367"/>
      <c r="J607" s="367"/>
      <c r="K607" s="367"/>
      <c r="L607" s="367"/>
      <c r="M607" s="367"/>
      <c r="N607" s="367"/>
      <c r="O607" s="367"/>
      <c r="P607" s="367"/>
      <c r="Q607" s="367"/>
      <c r="R607" s="367"/>
      <c r="S607" s="367"/>
      <c r="T607" s="367"/>
      <c r="U607" s="367"/>
      <c r="V607" s="367"/>
      <c r="W607" s="367"/>
      <c r="X607" s="367"/>
      <c r="Y607" s="367"/>
      <c r="Z607" s="367"/>
    </row>
    <row r="608">
      <c r="A608" s="367"/>
      <c r="B608" s="367"/>
      <c r="C608" s="367"/>
      <c r="D608" s="367"/>
      <c r="E608" s="367"/>
      <c r="F608" s="367"/>
      <c r="G608" s="367"/>
      <c r="H608" s="367"/>
      <c r="I608" s="367"/>
      <c r="J608" s="367"/>
      <c r="K608" s="367"/>
      <c r="L608" s="367"/>
      <c r="M608" s="367"/>
      <c r="N608" s="367"/>
      <c r="O608" s="367"/>
      <c r="P608" s="367"/>
      <c r="Q608" s="367"/>
      <c r="R608" s="367"/>
      <c r="S608" s="367"/>
      <c r="T608" s="367"/>
      <c r="U608" s="367"/>
      <c r="V608" s="367"/>
      <c r="W608" s="367"/>
      <c r="X608" s="367"/>
      <c r="Y608" s="367"/>
      <c r="Z608" s="367"/>
    </row>
    <row r="609">
      <c r="A609" s="367"/>
      <c r="B609" s="367"/>
      <c r="C609" s="367"/>
      <c r="D609" s="367"/>
      <c r="E609" s="367"/>
      <c r="F609" s="367"/>
      <c r="G609" s="367"/>
      <c r="H609" s="367"/>
      <c r="I609" s="367"/>
      <c r="J609" s="367"/>
      <c r="K609" s="367"/>
      <c r="L609" s="367"/>
      <c r="M609" s="367"/>
      <c r="N609" s="367"/>
      <c r="O609" s="367"/>
      <c r="P609" s="367"/>
      <c r="Q609" s="367"/>
      <c r="R609" s="367"/>
      <c r="S609" s="367"/>
      <c r="T609" s="367"/>
      <c r="U609" s="367"/>
      <c r="V609" s="367"/>
      <c r="W609" s="367"/>
      <c r="X609" s="367"/>
      <c r="Y609" s="367"/>
      <c r="Z609" s="367"/>
    </row>
    <row r="610">
      <c r="A610" s="367"/>
      <c r="B610" s="367"/>
      <c r="C610" s="367"/>
      <c r="D610" s="367"/>
      <c r="E610" s="367"/>
      <c r="F610" s="367"/>
      <c r="G610" s="367"/>
      <c r="H610" s="367"/>
      <c r="I610" s="367"/>
      <c r="J610" s="367"/>
      <c r="K610" s="367"/>
      <c r="L610" s="367"/>
      <c r="M610" s="367"/>
      <c r="N610" s="367"/>
      <c r="O610" s="367"/>
      <c r="P610" s="367"/>
      <c r="Q610" s="367"/>
      <c r="R610" s="367"/>
      <c r="S610" s="367"/>
      <c r="T610" s="367"/>
      <c r="U610" s="367"/>
      <c r="V610" s="367"/>
      <c r="W610" s="367"/>
      <c r="X610" s="367"/>
      <c r="Y610" s="367"/>
      <c r="Z610" s="367"/>
    </row>
    <row r="611">
      <c r="A611" s="367"/>
      <c r="B611" s="367"/>
      <c r="C611" s="367"/>
      <c r="D611" s="367"/>
      <c r="E611" s="367"/>
      <c r="F611" s="367"/>
      <c r="G611" s="367"/>
      <c r="H611" s="367"/>
      <c r="I611" s="367"/>
      <c r="J611" s="367"/>
      <c r="K611" s="367"/>
      <c r="L611" s="367"/>
      <c r="M611" s="367"/>
      <c r="N611" s="367"/>
      <c r="O611" s="367"/>
      <c r="P611" s="367"/>
      <c r="Q611" s="367"/>
      <c r="R611" s="367"/>
      <c r="S611" s="367"/>
      <c r="T611" s="367"/>
      <c r="U611" s="367"/>
      <c r="V611" s="367"/>
      <c r="W611" s="367"/>
      <c r="X611" s="367"/>
      <c r="Y611" s="367"/>
      <c r="Z611" s="367"/>
    </row>
    <row r="612">
      <c r="A612" s="367"/>
      <c r="B612" s="367"/>
      <c r="C612" s="367"/>
      <c r="D612" s="367"/>
      <c r="E612" s="367"/>
      <c r="F612" s="367"/>
      <c r="G612" s="367"/>
      <c r="H612" s="367"/>
      <c r="I612" s="367"/>
      <c r="J612" s="367"/>
      <c r="K612" s="367"/>
      <c r="L612" s="367"/>
      <c r="M612" s="367"/>
      <c r="N612" s="367"/>
      <c r="O612" s="367"/>
      <c r="P612" s="367"/>
      <c r="Q612" s="367"/>
      <c r="R612" s="367"/>
      <c r="S612" s="367"/>
      <c r="T612" s="367"/>
      <c r="U612" s="367"/>
      <c r="V612" s="367"/>
      <c r="W612" s="367"/>
      <c r="X612" s="367"/>
      <c r="Y612" s="367"/>
      <c r="Z612" s="367"/>
    </row>
    <row r="613">
      <c r="A613" s="367"/>
      <c r="B613" s="367"/>
      <c r="C613" s="367"/>
      <c r="D613" s="367"/>
      <c r="E613" s="367"/>
      <c r="F613" s="367"/>
      <c r="G613" s="367"/>
      <c r="H613" s="367"/>
      <c r="I613" s="367"/>
      <c r="J613" s="367"/>
      <c r="K613" s="367"/>
      <c r="L613" s="367"/>
      <c r="M613" s="367"/>
      <c r="N613" s="367"/>
      <c r="O613" s="367"/>
      <c r="P613" s="367"/>
      <c r="Q613" s="367"/>
      <c r="R613" s="367"/>
      <c r="S613" s="367"/>
      <c r="T613" s="367"/>
      <c r="U613" s="367"/>
      <c r="V613" s="367"/>
      <c r="W613" s="367"/>
      <c r="X613" s="367"/>
      <c r="Y613" s="367"/>
      <c r="Z613" s="367"/>
    </row>
    <row r="614">
      <c r="A614" s="367"/>
      <c r="B614" s="367"/>
      <c r="C614" s="367"/>
      <c r="D614" s="367"/>
      <c r="E614" s="367"/>
      <c r="F614" s="367"/>
      <c r="G614" s="367"/>
      <c r="H614" s="367"/>
      <c r="I614" s="367"/>
      <c r="J614" s="367"/>
      <c r="K614" s="367"/>
      <c r="L614" s="367"/>
      <c r="M614" s="367"/>
      <c r="N614" s="367"/>
      <c r="O614" s="367"/>
      <c r="P614" s="367"/>
      <c r="Q614" s="367"/>
      <c r="R614" s="367"/>
      <c r="S614" s="367"/>
      <c r="T614" s="367"/>
      <c r="U614" s="367"/>
      <c r="V614" s="367"/>
      <c r="W614" s="367"/>
      <c r="X614" s="367"/>
      <c r="Y614" s="367"/>
      <c r="Z614" s="367"/>
    </row>
    <row r="615">
      <c r="A615" s="367"/>
      <c r="B615" s="367"/>
      <c r="C615" s="367"/>
      <c r="D615" s="367"/>
      <c r="E615" s="367"/>
      <c r="F615" s="367"/>
      <c r="G615" s="367"/>
      <c r="H615" s="367"/>
      <c r="I615" s="367"/>
      <c r="J615" s="367"/>
      <c r="K615" s="367"/>
      <c r="L615" s="367"/>
      <c r="M615" s="367"/>
      <c r="N615" s="367"/>
      <c r="O615" s="367"/>
      <c r="P615" s="367"/>
      <c r="Q615" s="367"/>
      <c r="R615" s="367"/>
      <c r="S615" s="367"/>
      <c r="T615" s="367"/>
      <c r="U615" s="367"/>
      <c r="V615" s="367"/>
      <c r="W615" s="367"/>
      <c r="X615" s="367"/>
      <c r="Y615" s="367"/>
      <c r="Z615" s="367"/>
    </row>
    <row r="616">
      <c r="A616" s="367"/>
      <c r="B616" s="367"/>
      <c r="C616" s="367"/>
      <c r="D616" s="367"/>
      <c r="E616" s="367"/>
      <c r="F616" s="367"/>
      <c r="G616" s="367"/>
      <c r="H616" s="367"/>
      <c r="I616" s="367"/>
      <c r="J616" s="367"/>
      <c r="K616" s="367"/>
      <c r="L616" s="367"/>
      <c r="M616" s="367"/>
      <c r="N616" s="367"/>
      <c r="O616" s="367"/>
      <c r="P616" s="367"/>
      <c r="Q616" s="367"/>
      <c r="R616" s="367"/>
      <c r="S616" s="367"/>
      <c r="T616" s="367"/>
      <c r="U616" s="367"/>
      <c r="V616" s="367"/>
      <c r="W616" s="367"/>
      <c r="X616" s="367"/>
      <c r="Y616" s="367"/>
      <c r="Z616" s="367"/>
    </row>
    <row r="617">
      <c r="A617" s="367"/>
      <c r="B617" s="367"/>
      <c r="C617" s="367"/>
      <c r="D617" s="367"/>
      <c r="E617" s="367"/>
      <c r="F617" s="367"/>
      <c r="G617" s="367"/>
      <c r="H617" s="367"/>
      <c r="I617" s="367"/>
      <c r="J617" s="367"/>
      <c r="K617" s="367"/>
      <c r="L617" s="367"/>
      <c r="M617" s="367"/>
      <c r="N617" s="367"/>
      <c r="O617" s="367"/>
      <c r="P617" s="367"/>
      <c r="Q617" s="367"/>
      <c r="R617" s="367"/>
      <c r="S617" s="367"/>
      <c r="T617" s="367"/>
      <c r="U617" s="367"/>
      <c r="V617" s="367"/>
      <c r="W617" s="367"/>
      <c r="X617" s="367"/>
      <c r="Y617" s="367"/>
      <c r="Z617" s="367"/>
    </row>
    <row r="618">
      <c r="A618" s="367"/>
      <c r="B618" s="367"/>
      <c r="C618" s="367"/>
      <c r="D618" s="367"/>
      <c r="E618" s="367"/>
      <c r="F618" s="367"/>
      <c r="G618" s="367"/>
      <c r="H618" s="367"/>
      <c r="I618" s="367"/>
      <c r="J618" s="367"/>
      <c r="K618" s="367"/>
      <c r="L618" s="367"/>
      <c r="M618" s="367"/>
      <c r="N618" s="367"/>
      <c r="O618" s="367"/>
      <c r="P618" s="367"/>
      <c r="Q618" s="367"/>
      <c r="R618" s="367"/>
      <c r="S618" s="367"/>
      <c r="T618" s="367"/>
      <c r="U618" s="367"/>
      <c r="V618" s="367"/>
      <c r="W618" s="367"/>
      <c r="X618" s="367"/>
      <c r="Y618" s="367"/>
      <c r="Z618" s="367"/>
    </row>
    <row r="619">
      <c r="A619" s="367"/>
      <c r="B619" s="367"/>
      <c r="C619" s="367"/>
      <c r="D619" s="367"/>
      <c r="E619" s="367"/>
      <c r="F619" s="367"/>
      <c r="G619" s="367"/>
      <c r="H619" s="367"/>
      <c r="I619" s="367"/>
      <c r="J619" s="367"/>
      <c r="K619" s="367"/>
      <c r="L619" s="367"/>
      <c r="M619" s="367"/>
      <c r="N619" s="367"/>
      <c r="O619" s="367"/>
      <c r="P619" s="367"/>
      <c r="Q619" s="367"/>
      <c r="R619" s="367"/>
      <c r="S619" s="367"/>
      <c r="T619" s="367"/>
      <c r="U619" s="367"/>
      <c r="V619" s="367"/>
      <c r="W619" s="367"/>
      <c r="X619" s="367"/>
      <c r="Y619" s="367"/>
      <c r="Z619" s="367"/>
    </row>
    <row r="620">
      <c r="A620" s="367"/>
      <c r="B620" s="367"/>
      <c r="C620" s="367"/>
      <c r="D620" s="367"/>
      <c r="E620" s="367"/>
      <c r="F620" s="367"/>
      <c r="G620" s="367"/>
      <c r="H620" s="367"/>
      <c r="I620" s="367"/>
      <c r="J620" s="367"/>
      <c r="K620" s="367"/>
      <c r="L620" s="367"/>
      <c r="M620" s="367"/>
      <c r="N620" s="367"/>
      <c r="O620" s="367"/>
      <c r="P620" s="367"/>
      <c r="Q620" s="367"/>
      <c r="R620" s="367"/>
      <c r="S620" s="367"/>
      <c r="T620" s="367"/>
      <c r="U620" s="367"/>
      <c r="V620" s="367"/>
      <c r="W620" s="367"/>
      <c r="X620" s="367"/>
      <c r="Y620" s="367"/>
      <c r="Z620" s="367"/>
    </row>
    <row r="621">
      <c r="A621" s="367"/>
      <c r="B621" s="367"/>
      <c r="C621" s="367"/>
      <c r="D621" s="367"/>
      <c r="E621" s="367"/>
      <c r="F621" s="367"/>
      <c r="G621" s="367"/>
      <c r="H621" s="367"/>
      <c r="I621" s="367"/>
      <c r="J621" s="367"/>
      <c r="K621" s="367"/>
      <c r="L621" s="367"/>
      <c r="M621" s="367"/>
      <c r="N621" s="367"/>
      <c r="O621" s="367"/>
      <c r="P621" s="367"/>
      <c r="Q621" s="367"/>
      <c r="R621" s="367"/>
      <c r="S621" s="367"/>
      <c r="T621" s="367"/>
      <c r="U621" s="367"/>
      <c r="V621" s="367"/>
      <c r="W621" s="367"/>
      <c r="X621" s="367"/>
      <c r="Y621" s="367"/>
      <c r="Z621" s="367"/>
    </row>
    <row r="622">
      <c r="A622" s="367"/>
      <c r="B622" s="367"/>
      <c r="C622" s="367"/>
      <c r="D622" s="367"/>
      <c r="E622" s="367"/>
      <c r="F622" s="367"/>
      <c r="G622" s="367"/>
      <c r="H622" s="367"/>
      <c r="I622" s="367"/>
      <c r="J622" s="367"/>
      <c r="K622" s="367"/>
      <c r="L622" s="367"/>
      <c r="M622" s="367"/>
      <c r="N622" s="367"/>
      <c r="O622" s="367"/>
      <c r="P622" s="367"/>
      <c r="Q622" s="367"/>
      <c r="R622" s="367"/>
      <c r="S622" s="367"/>
      <c r="T622" s="367"/>
      <c r="U622" s="367"/>
      <c r="V622" s="367"/>
      <c r="W622" s="367"/>
      <c r="X622" s="367"/>
      <c r="Y622" s="367"/>
      <c r="Z622" s="367"/>
    </row>
    <row r="623">
      <c r="A623" s="367"/>
      <c r="B623" s="367"/>
      <c r="C623" s="367"/>
      <c r="D623" s="367"/>
      <c r="E623" s="367"/>
      <c r="F623" s="367"/>
      <c r="G623" s="367"/>
      <c r="H623" s="367"/>
      <c r="I623" s="367"/>
      <c r="J623" s="367"/>
      <c r="K623" s="367"/>
      <c r="L623" s="367"/>
      <c r="M623" s="367"/>
      <c r="N623" s="367"/>
      <c r="O623" s="367"/>
      <c r="P623" s="367"/>
      <c r="Q623" s="367"/>
      <c r="R623" s="367"/>
      <c r="S623" s="367"/>
      <c r="T623" s="367"/>
      <c r="U623" s="367"/>
      <c r="V623" s="367"/>
      <c r="W623" s="367"/>
      <c r="X623" s="367"/>
      <c r="Y623" s="367"/>
      <c r="Z623" s="367"/>
    </row>
    <row r="624">
      <c r="A624" s="367"/>
      <c r="B624" s="367"/>
      <c r="C624" s="367"/>
      <c r="D624" s="367"/>
      <c r="E624" s="367"/>
      <c r="F624" s="367"/>
      <c r="G624" s="367"/>
      <c r="H624" s="367"/>
      <c r="I624" s="367"/>
      <c r="J624" s="367"/>
      <c r="K624" s="367"/>
      <c r="L624" s="367"/>
      <c r="M624" s="367"/>
      <c r="N624" s="367"/>
      <c r="O624" s="367"/>
      <c r="P624" s="367"/>
      <c r="Q624" s="367"/>
      <c r="R624" s="367"/>
      <c r="S624" s="367"/>
      <c r="T624" s="367"/>
      <c r="U624" s="367"/>
      <c r="V624" s="367"/>
      <c r="W624" s="367"/>
      <c r="X624" s="367"/>
      <c r="Y624" s="367"/>
      <c r="Z624" s="367"/>
    </row>
    <row r="625">
      <c r="A625" s="367"/>
      <c r="B625" s="367"/>
      <c r="C625" s="367"/>
      <c r="D625" s="367"/>
      <c r="E625" s="367"/>
      <c r="F625" s="367"/>
      <c r="G625" s="367"/>
      <c r="H625" s="367"/>
      <c r="I625" s="367"/>
      <c r="J625" s="367"/>
      <c r="K625" s="367"/>
      <c r="L625" s="367"/>
      <c r="M625" s="367"/>
      <c r="N625" s="367"/>
      <c r="O625" s="367"/>
      <c r="P625" s="367"/>
      <c r="Q625" s="367"/>
      <c r="R625" s="367"/>
      <c r="S625" s="367"/>
      <c r="T625" s="367"/>
      <c r="U625" s="367"/>
      <c r="V625" s="367"/>
      <c r="W625" s="367"/>
      <c r="X625" s="367"/>
      <c r="Y625" s="367"/>
      <c r="Z625" s="367"/>
    </row>
    <row r="626">
      <c r="A626" s="367"/>
      <c r="B626" s="367"/>
      <c r="C626" s="367"/>
      <c r="D626" s="367"/>
      <c r="E626" s="367"/>
      <c r="F626" s="367"/>
      <c r="G626" s="367"/>
      <c r="H626" s="367"/>
      <c r="I626" s="367"/>
      <c r="J626" s="367"/>
      <c r="K626" s="367"/>
      <c r="L626" s="367"/>
      <c r="M626" s="367"/>
      <c r="N626" s="367"/>
      <c r="O626" s="367"/>
      <c r="P626" s="367"/>
      <c r="Q626" s="367"/>
      <c r="R626" s="367"/>
      <c r="S626" s="367"/>
      <c r="T626" s="367"/>
      <c r="U626" s="367"/>
      <c r="V626" s="367"/>
      <c r="W626" s="367"/>
      <c r="X626" s="367"/>
      <c r="Y626" s="367"/>
      <c r="Z626" s="367"/>
    </row>
    <row r="627">
      <c r="A627" s="367"/>
      <c r="B627" s="367"/>
      <c r="C627" s="367"/>
      <c r="D627" s="367"/>
      <c r="E627" s="367"/>
      <c r="F627" s="367"/>
      <c r="G627" s="367"/>
      <c r="H627" s="367"/>
      <c r="I627" s="367"/>
      <c r="J627" s="367"/>
      <c r="K627" s="367"/>
      <c r="L627" s="367"/>
      <c r="M627" s="367"/>
      <c r="N627" s="367"/>
      <c r="O627" s="367"/>
      <c r="P627" s="367"/>
      <c r="Q627" s="367"/>
      <c r="R627" s="367"/>
      <c r="S627" s="367"/>
      <c r="T627" s="367"/>
      <c r="U627" s="367"/>
      <c r="V627" s="367"/>
      <c r="W627" s="367"/>
      <c r="X627" s="367"/>
      <c r="Y627" s="367"/>
      <c r="Z627" s="367"/>
    </row>
    <row r="628">
      <c r="A628" s="367"/>
      <c r="B628" s="367"/>
      <c r="C628" s="367"/>
      <c r="D628" s="367"/>
      <c r="E628" s="367"/>
      <c r="F628" s="367"/>
      <c r="G628" s="367"/>
      <c r="H628" s="367"/>
      <c r="I628" s="367"/>
      <c r="J628" s="367"/>
      <c r="K628" s="367"/>
      <c r="L628" s="367"/>
      <c r="M628" s="367"/>
      <c r="N628" s="367"/>
      <c r="O628" s="367"/>
      <c r="P628" s="367"/>
      <c r="Q628" s="367"/>
      <c r="R628" s="367"/>
      <c r="S628" s="367"/>
      <c r="T628" s="367"/>
      <c r="U628" s="367"/>
      <c r="V628" s="367"/>
      <c r="W628" s="367"/>
      <c r="X628" s="367"/>
      <c r="Y628" s="367"/>
      <c r="Z628" s="367"/>
    </row>
    <row r="629">
      <c r="A629" s="367"/>
      <c r="B629" s="367"/>
      <c r="C629" s="367"/>
      <c r="D629" s="367"/>
      <c r="E629" s="367"/>
      <c r="F629" s="367"/>
      <c r="G629" s="367"/>
      <c r="H629" s="367"/>
      <c r="I629" s="367"/>
      <c r="J629" s="367"/>
      <c r="K629" s="367"/>
      <c r="L629" s="367"/>
      <c r="M629" s="367"/>
      <c r="N629" s="367"/>
      <c r="O629" s="367"/>
      <c r="P629" s="367"/>
      <c r="Q629" s="367"/>
      <c r="R629" s="367"/>
      <c r="S629" s="367"/>
      <c r="T629" s="367"/>
      <c r="U629" s="367"/>
      <c r="V629" s="367"/>
      <c r="W629" s="367"/>
      <c r="X629" s="367"/>
      <c r="Y629" s="367"/>
      <c r="Z629" s="367"/>
    </row>
    <row r="630">
      <c r="A630" s="367"/>
      <c r="B630" s="367"/>
      <c r="C630" s="367"/>
      <c r="D630" s="367"/>
      <c r="E630" s="367"/>
      <c r="F630" s="367"/>
      <c r="G630" s="367"/>
      <c r="H630" s="367"/>
      <c r="I630" s="367"/>
      <c r="J630" s="367"/>
      <c r="K630" s="367"/>
      <c r="L630" s="367"/>
      <c r="M630" s="367"/>
      <c r="N630" s="367"/>
      <c r="O630" s="367"/>
      <c r="P630" s="367"/>
      <c r="Q630" s="367"/>
      <c r="R630" s="367"/>
      <c r="S630" s="367"/>
      <c r="T630" s="367"/>
      <c r="U630" s="367"/>
      <c r="V630" s="367"/>
      <c r="W630" s="367"/>
      <c r="X630" s="367"/>
      <c r="Y630" s="367"/>
      <c r="Z630" s="367"/>
    </row>
    <row r="631">
      <c r="A631" s="367"/>
      <c r="B631" s="367"/>
      <c r="C631" s="367"/>
      <c r="D631" s="367"/>
      <c r="E631" s="367"/>
      <c r="F631" s="367"/>
      <c r="G631" s="367"/>
      <c r="H631" s="367"/>
      <c r="I631" s="367"/>
      <c r="J631" s="367"/>
      <c r="K631" s="367"/>
      <c r="L631" s="367"/>
      <c r="M631" s="367"/>
      <c r="N631" s="367"/>
      <c r="O631" s="367"/>
      <c r="P631" s="367"/>
      <c r="Q631" s="367"/>
      <c r="R631" s="367"/>
      <c r="S631" s="367"/>
      <c r="T631" s="367"/>
      <c r="U631" s="367"/>
      <c r="V631" s="367"/>
      <c r="W631" s="367"/>
      <c r="X631" s="367"/>
      <c r="Y631" s="367"/>
      <c r="Z631" s="367"/>
    </row>
    <row r="632">
      <c r="A632" s="367"/>
      <c r="B632" s="367"/>
      <c r="C632" s="367"/>
      <c r="D632" s="367"/>
      <c r="E632" s="367"/>
      <c r="F632" s="367"/>
      <c r="G632" s="367"/>
      <c r="H632" s="367"/>
      <c r="I632" s="367"/>
      <c r="J632" s="367"/>
      <c r="K632" s="367"/>
      <c r="L632" s="367"/>
      <c r="M632" s="367"/>
      <c r="N632" s="367"/>
      <c r="O632" s="367"/>
      <c r="P632" s="367"/>
      <c r="Q632" s="367"/>
      <c r="R632" s="367"/>
      <c r="S632" s="367"/>
      <c r="T632" s="367"/>
      <c r="U632" s="367"/>
      <c r="V632" s="367"/>
      <c r="W632" s="367"/>
      <c r="X632" s="367"/>
      <c r="Y632" s="367"/>
      <c r="Z632" s="367"/>
    </row>
    <row r="633">
      <c r="A633" s="367"/>
      <c r="B633" s="367"/>
      <c r="C633" s="367"/>
      <c r="D633" s="367"/>
      <c r="E633" s="367"/>
      <c r="F633" s="367"/>
      <c r="G633" s="367"/>
      <c r="H633" s="367"/>
      <c r="I633" s="367"/>
      <c r="J633" s="367"/>
      <c r="K633" s="367"/>
      <c r="L633" s="367"/>
      <c r="M633" s="367"/>
      <c r="N633" s="367"/>
      <c r="O633" s="367"/>
      <c r="P633" s="367"/>
      <c r="Q633" s="367"/>
      <c r="R633" s="367"/>
      <c r="S633" s="367"/>
      <c r="T633" s="367"/>
      <c r="U633" s="367"/>
      <c r="V633" s="367"/>
      <c r="W633" s="367"/>
      <c r="X633" s="367"/>
      <c r="Y633" s="367"/>
      <c r="Z633" s="367"/>
    </row>
    <row r="634">
      <c r="A634" s="367"/>
      <c r="B634" s="367"/>
      <c r="C634" s="367"/>
      <c r="D634" s="367"/>
      <c r="E634" s="367"/>
      <c r="F634" s="367"/>
      <c r="G634" s="367"/>
      <c r="H634" s="367"/>
      <c r="I634" s="367"/>
      <c r="J634" s="367"/>
      <c r="K634" s="367"/>
      <c r="L634" s="367"/>
      <c r="M634" s="367"/>
      <c r="N634" s="367"/>
      <c r="O634" s="367"/>
      <c r="P634" s="367"/>
      <c r="Q634" s="367"/>
      <c r="R634" s="367"/>
      <c r="S634" s="367"/>
      <c r="T634" s="367"/>
      <c r="U634" s="367"/>
      <c r="V634" s="367"/>
      <c r="W634" s="367"/>
      <c r="X634" s="367"/>
      <c r="Y634" s="367"/>
      <c r="Z634" s="367"/>
    </row>
    <row r="635">
      <c r="A635" s="367"/>
      <c r="B635" s="367"/>
      <c r="C635" s="367"/>
      <c r="D635" s="367"/>
      <c r="E635" s="367"/>
      <c r="F635" s="367"/>
      <c r="G635" s="367"/>
      <c r="H635" s="367"/>
      <c r="I635" s="367"/>
      <c r="J635" s="367"/>
      <c r="K635" s="367"/>
      <c r="L635" s="367"/>
      <c r="M635" s="367"/>
      <c r="N635" s="367"/>
      <c r="O635" s="367"/>
      <c r="P635" s="367"/>
      <c r="Q635" s="367"/>
      <c r="R635" s="367"/>
      <c r="S635" s="367"/>
      <c r="T635" s="367"/>
      <c r="U635" s="367"/>
      <c r="V635" s="367"/>
      <c r="W635" s="367"/>
      <c r="X635" s="367"/>
      <c r="Y635" s="367"/>
      <c r="Z635" s="367"/>
    </row>
    <row r="636">
      <c r="A636" s="367"/>
      <c r="B636" s="367"/>
      <c r="C636" s="367"/>
      <c r="D636" s="367"/>
      <c r="E636" s="367"/>
      <c r="F636" s="367"/>
      <c r="G636" s="367"/>
      <c r="H636" s="367"/>
      <c r="I636" s="367"/>
      <c r="J636" s="367"/>
      <c r="K636" s="367"/>
      <c r="L636" s="367"/>
      <c r="M636" s="367"/>
      <c r="N636" s="367"/>
      <c r="O636" s="367"/>
      <c r="P636" s="367"/>
      <c r="Q636" s="367"/>
      <c r="R636" s="367"/>
      <c r="S636" s="367"/>
      <c r="T636" s="367"/>
      <c r="U636" s="367"/>
      <c r="V636" s="367"/>
      <c r="W636" s="367"/>
      <c r="X636" s="367"/>
      <c r="Y636" s="367"/>
      <c r="Z636" s="367"/>
    </row>
    <row r="637">
      <c r="A637" s="367"/>
      <c r="B637" s="367"/>
      <c r="C637" s="367"/>
      <c r="D637" s="367"/>
      <c r="E637" s="367"/>
      <c r="F637" s="367"/>
      <c r="G637" s="367"/>
      <c r="H637" s="367"/>
      <c r="I637" s="367"/>
      <c r="J637" s="367"/>
      <c r="K637" s="367"/>
      <c r="L637" s="367"/>
      <c r="M637" s="367"/>
      <c r="N637" s="367"/>
      <c r="O637" s="367"/>
      <c r="P637" s="367"/>
      <c r="Q637" s="367"/>
      <c r="R637" s="367"/>
      <c r="S637" s="367"/>
      <c r="T637" s="367"/>
      <c r="U637" s="367"/>
      <c r="V637" s="367"/>
      <c r="W637" s="367"/>
      <c r="X637" s="367"/>
      <c r="Y637" s="367"/>
      <c r="Z637" s="367"/>
    </row>
    <row r="638">
      <c r="A638" s="367"/>
      <c r="B638" s="367"/>
      <c r="C638" s="367"/>
      <c r="D638" s="367"/>
      <c r="E638" s="367"/>
      <c r="F638" s="367"/>
      <c r="G638" s="367"/>
      <c r="H638" s="367"/>
      <c r="I638" s="367"/>
      <c r="J638" s="367"/>
      <c r="K638" s="367"/>
      <c r="L638" s="367"/>
      <c r="M638" s="367"/>
      <c r="N638" s="367"/>
      <c r="O638" s="367"/>
      <c r="P638" s="367"/>
      <c r="Q638" s="367"/>
      <c r="R638" s="367"/>
      <c r="S638" s="367"/>
      <c r="T638" s="367"/>
      <c r="U638" s="367"/>
      <c r="V638" s="367"/>
      <c r="W638" s="367"/>
      <c r="X638" s="367"/>
      <c r="Y638" s="367"/>
      <c r="Z638" s="367"/>
    </row>
    <row r="639">
      <c r="A639" s="367"/>
      <c r="B639" s="367"/>
      <c r="C639" s="367"/>
      <c r="D639" s="367"/>
      <c r="E639" s="367"/>
      <c r="F639" s="367"/>
      <c r="G639" s="367"/>
      <c r="H639" s="367"/>
      <c r="I639" s="367"/>
      <c r="J639" s="367"/>
      <c r="K639" s="367"/>
      <c r="L639" s="367"/>
      <c r="M639" s="367"/>
      <c r="N639" s="367"/>
      <c r="O639" s="367"/>
      <c r="P639" s="367"/>
      <c r="Q639" s="367"/>
      <c r="R639" s="367"/>
      <c r="S639" s="367"/>
      <c r="T639" s="367"/>
      <c r="U639" s="367"/>
      <c r="V639" s="367"/>
      <c r="W639" s="367"/>
      <c r="X639" s="367"/>
      <c r="Y639" s="367"/>
      <c r="Z639" s="367"/>
    </row>
    <row r="640">
      <c r="A640" s="367"/>
      <c r="B640" s="367"/>
      <c r="C640" s="367"/>
      <c r="D640" s="367"/>
      <c r="E640" s="367"/>
      <c r="F640" s="367"/>
      <c r="G640" s="367"/>
      <c r="H640" s="367"/>
      <c r="I640" s="367"/>
      <c r="J640" s="367"/>
      <c r="K640" s="367"/>
      <c r="L640" s="367"/>
      <c r="M640" s="367"/>
      <c r="N640" s="367"/>
      <c r="O640" s="367"/>
      <c r="P640" s="367"/>
      <c r="Q640" s="367"/>
      <c r="R640" s="367"/>
      <c r="S640" s="367"/>
      <c r="T640" s="367"/>
      <c r="U640" s="367"/>
      <c r="V640" s="367"/>
      <c r="W640" s="367"/>
      <c r="X640" s="367"/>
      <c r="Y640" s="367"/>
      <c r="Z640" s="367"/>
    </row>
    <row r="641">
      <c r="A641" s="367"/>
      <c r="B641" s="367"/>
      <c r="C641" s="367"/>
      <c r="D641" s="367"/>
      <c r="E641" s="367"/>
      <c r="F641" s="367"/>
      <c r="G641" s="367"/>
      <c r="H641" s="367"/>
      <c r="I641" s="367"/>
      <c r="J641" s="367"/>
      <c r="K641" s="367"/>
      <c r="L641" s="367"/>
      <c r="M641" s="367"/>
      <c r="N641" s="367"/>
      <c r="O641" s="367"/>
      <c r="P641" s="367"/>
      <c r="Q641" s="367"/>
      <c r="R641" s="367"/>
      <c r="S641" s="367"/>
      <c r="T641" s="367"/>
      <c r="U641" s="367"/>
      <c r="V641" s="367"/>
      <c r="W641" s="367"/>
      <c r="X641" s="367"/>
      <c r="Y641" s="367"/>
      <c r="Z641" s="367"/>
    </row>
    <row r="642">
      <c r="A642" s="367"/>
      <c r="B642" s="367"/>
      <c r="C642" s="367"/>
      <c r="D642" s="367"/>
      <c r="E642" s="367"/>
      <c r="F642" s="367"/>
      <c r="G642" s="367"/>
      <c r="H642" s="367"/>
      <c r="I642" s="367"/>
      <c r="J642" s="367"/>
      <c r="K642" s="367"/>
      <c r="L642" s="367"/>
      <c r="M642" s="367"/>
      <c r="N642" s="367"/>
      <c r="O642" s="367"/>
      <c r="P642" s="367"/>
      <c r="Q642" s="367"/>
      <c r="R642" s="367"/>
      <c r="S642" s="367"/>
      <c r="T642" s="367"/>
      <c r="U642" s="367"/>
      <c r="V642" s="367"/>
      <c r="W642" s="367"/>
      <c r="X642" s="367"/>
      <c r="Y642" s="367"/>
      <c r="Z642" s="367"/>
    </row>
    <row r="643">
      <c r="A643" s="367"/>
      <c r="B643" s="367"/>
      <c r="C643" s="367"/>
      <c r="D643" s="367"/>
      <c r="E643" s="367"/>
      <c r="F643" s="367"/>
      <c r="G643" s="367"/>
      <c r="H643" s="367"/>
      <c r="I643" s="367"/>
      <c r="J643" s="367"/>
      <c r="K643" s="367"/>
      <c r="L643" s="367"/>
      <c r="M643" s="367"/>
      <c r="N643" s="367"/>
      <c r="O643" s="367"/>
      <c r="P643" s="367"/>
      <c r="Q643" s="367"/>
      <c r="R643" s="367"/>
      <c r="S643" s="367"/>
      <c r="T643" s="367"/>
      <c r="U643" s="367"/>
      <c r="V643" s="367"/>
      <c r="W643" s="367"/>
      <c r="X643" s="367"/>
      <c r="Y643" s="367"/>
      <c r="Z643" s="367"/>
    </row>
    <row r="644">
      <c r="A644" s="367"/>
      <c r="B644" s="367"/>
      <c r="C644" s="367"/>
      <c r="D644" s="367"/>
      <c r="E644" s="367"/>
      <c r="F644" s="367"/>
      <c r="G644" s="367"/>
      <c r="H644" s="367"/>
      <c r="I644" s="367"/>
      <c r="J644" s="367"/>
      <c r="K644" s="367"/>
      <c r="L644" s="367"/>
      <c r="M644" s="367"/>
      <c r="N644" s="367"/>
      <c r="O644" s="367"/>
      <c r="P644" s="367"/>
      <c r="Q644" s="367"/>
      <c r="R644" s="367"/>
      <c r="S644" s="367"/>
      <c r="T644" s="367"/>
      <c r="U644" s="367"/>
      <c r="V644" s="367"/>
      <c r="W644" s="367"/>
      <c r="X644" s="367"/>
      <c r="Y644" s="367"/>
      <c r="Z644" s="367"/>
    </row>
    <row r="645">
      <c r="A645" s="367"/>
      <c r="B645" s="367"/>
      <c r="C645" s="367"/>
      <c r="D645" s="367"/>
      <c r="E645" s="367"/>
      <c r="F645" s="367"/>
      <c r="G645" s="367"/>
      <c r="H645" s="367"/>
      <c r="I645" s="367"/>
      <c r="J645" s="367"/>
      <c r="K645" s="367"/>
      <c r="L645" s="367"/>
      <c r="M645" s="367"/>
      <c r="N645" s="367"/>
      <c r="O645" s="367"/>
      <c r="P645" s="367"/>
      <c r="Q645" s="367"/>
      <c r="R645" s="367"/>
      <c r="S645" s="367"/>
      <c r="T645" s="367"/>
      <c r="U645" s="367"/>
      <c r="V645" s="367"/>
      <c r="W645" s="367"/>
      <c r="X645" s="367"/>
      <c r="Y645" s="367"/>
      <c r="Z645" s="367"/>
    </row>
    <row r="646">
      <c r="A646" s="367"/>
      <c r="B646" s="367"/>
      <c r="C646" s="367"/>
      <c r="D646" s="367"/>
      <c r="E646" s="367"/>
      <c r="F646" s="367"/>
      <c r="G646" s="367"/>
      <c r="H646" s="367"/>
      <c r="I646" s="367"/>
      <c r="J646" s="367"/>
      <c r="K646" s="367"/>
      <c r="L646" s="367"/>
      <c r="M646" s="367"/>
      <c r="N646" s="367"/>
      <c r="O646" s="367"/>
      <c r="P646" s="367"/>
      <c r="Q646" s="367"/>
      <c r="R646" s="367"/>
      <c r="S646" s="367"/>
      <c r="T646" s="367"/>
      <c r="U646" s="367"/>
      <c r="V646" s="367"/>
      <c r="W646" s="367"/>
      <c r="X646" s="367"/>
      <c r="Y646" s="367"/>
      <c r="Z646" s="367"/>
    </row>
    <row r="647">
      <c r="A647" s="367"/>
      <c r="B647" s="367"/>
      <c r="C647" s="367"/>
      <c r="D647" s="367"/>
      <c r="E647" s="367"/>
      <c r="F647" s="367"/>
      <c r="G647" s="367"/>
      <c r="H647" s="367"/>
      <c r="I647" s="367"/>
      <c r="J647" s="367"/>
      <c r="K647" s="367"/>
      <c r="L647" s="367"/>
      <c r="M647" s="367"/>
      <c r="N647" s="367"/>
      <c r="O647" s="367"/>
      <c r="P647" s="367"/>
      <c r="Q647" s="367"/>
      <c r="R647" s="367"/>
      <c r="S647" s="367"/>
      <c r="T647" s="367"/>
      <c r="U647" s="367"/>
      <c r="V647" s="367"/>
      <c r="W647" s="367"/>
      <c r="X647" s="367"/>
      <c r="Y647" s="367"/>
      <c r="Z647" s="367"/>
    </row>
    <row r="648">
      <c r="A648" s="367"/>
      <c r="B648" s="367"/>
      <c r="C648" s="367"/>
      <c r="D648" s="367"/>
      <c r="E648" s="367"/>
      <c r="F648" s="367"/>
      <c r="G648" s="367"/>
      <c r="H648" s="367"/>
      <c r="I648" s="367"/>
      <c r="J648" s="367"/>
      <c r="K648" s="367"/>
      <c r="L648" s="367"/>
      <c r="M648" s="367"/>
      <c r="N648" s="367"/>
      <c r="O648" s="367"/>
      <c r="P648" s="367"/>
      <c r="Q648" s="367"/>
      <c r="R648" s="367"/>
      <c r="S648" s="367"/>
      <c r="T648" s="367"/>
      <c r="U648" s="367"/>
      <c r="V648" s="367"/>
      <c r="W648" s="367"/>
      <c r="X648" s="367"/>
      <c r="Y648" s="367"/>
      <c r="Z648" s="367"/>
    </row>
    <row r="649">
      <c r="A649" s="367"/>
      <c r="B649" s="367"/>
      <c r="C649" s="367"/>
      <c r="D649" s="367"/>
      <c r="E649" s="367"/>
      <c r="F649" s="367"/>
      <c r="G649" s="367"/>
      <c r="H649" s="367"/>
      <c r="I649" s="367"/>
      <c r="J649" s="367"/>
      <c r="K649" s="367"/>
      <c r="L649" s="367"/>
      <c r="M649" s="367"/>
      <c r="N649" s="367"/>
      <c r="O649" s="367"/>
      <c r="P649" s="367"/>
      <c r="Q649" s="367"/>
      <c r="R649" s="367"/>
      <c r="S649" s="367"/>
      <c r="T649" s="367"/>
      <c r="U649" s="367"/>
      <c r="V649" s="367"/>
      <c r="W649" s="367"/>
      <c r="X649" s="367"/>
      <c r="Y649" s="367"/>
      <c r="Z649" s="367"/>
    </row>
    <row r="650">
      <c r="A650" s="367"/>
      <c r="B650" s="367"/>
      <c r="C650" s="367"/>
      <c r="D650" s="367"/>
      <c r="E650" s="367"/>
      <c r="F650" s="367"/>
      <c r="G650" s="367"/>
      <c r="H650" s="367"/>
      <c r="I650" s="367"/>
      <c r="J650" s="367"/>
      <c r="K650" s="367"/>
      <c r="L650" s="367"/>
      <c r="M650" s="367"/>
      <c r="N650" s="367"/>
      <c r="O650" s="367"/>
      <c r="P650" s="367"/>
      <c r="Q650" s="367"/>
      <c r="R650" s="367"/>
      <c r="S650" s="367"/>
      <c r="T650" s="367"/>
      <c r="U650" s="367"/>
      <c r="V650" s="367"/>
      <c r="W650" s="367"/>
      <c r="X650" s="367"/>
      <c r="Y650" s="367"/>
      <c r="Z650" s="367"/>
    </row>
    <row r="651">
      <c r="A651" s="367"/>
      <c r="B651" s="367"/>
      <c r="C651" s="367"/>
      <c r="D651" s="367"/>
      <c r="E651" s="367"/>
      <c r="F651" s="367"/>
      <c r="G651" s="367"/>
      <c r="H651" s="367"/>
      <c r="I651" s="367"/>
      <c r="J651" s="367"/>
      <c r="K651" s="367"/>
      <c r="L651" s="367"/>
      <c r="M651" s="367"/>
      <c r="N651" s="367"/>
      <c r="O651" s="367"/>
      <c r="P651" s="367"/>
      <c r="Q651" s="367"/>
      <c r="R651" s="367"/>
      <c r="S651" s="367"/>
      <c r="T651" s="367"/>
      <c r="U651" s="367"/>
      <c r="V651" s="367"/>
      <c r="W651" s="367"/>
      <c r="X651" s="367"/>
      <c r="Y651" s="367"/>
      <c r="Z651" s="367"/>
    </row>
    <row r="652">
      <c r="A652" s="367"/>
      <c r="B652" s="367"/>
      <c r="C652" s="367"/>
      <c r="D652" s="367"/>
      <c r="E652" s="367"/>
      <c r="F652" s="367"/>
      <c r="G652" s="367"/>
      <c r="H652" s="367"/>
      <c r="I652" s="367"/>
      <c r="J652" s="367"/>
      <c r="K652" s="367"/>
      <c r="L652" s="367"/>
      <c r="M652" s="367"/>
      <c r="N652" s="367"/>
      <c r="O652" s="367"/>
      <c r="P652" s="367"/>
      <c r="Q652" s="367"/>
      <c r="R652" s="367"/>
      <c r="S652" s="367"/>
      <c r="T652" s="367"/>
      <c r="U652" s="367"/>
      <c r="V652" s="367"/>
      <c r="W652" s="367"/>
      <c r="X652" s="367"/>
      <c r="Y652" s="367"/>
      <c r="Z652" s="367"/>
    </row>
    <row r="653">
      <c r="A653" s="367"/>
      <c r="B653" s="367"/>
      <c r="C653" s="367"/>
      <c r="D653" s="367"/>
      <c r="E653" s="367"/>
      <c r="F653" s="367"/>
      <c r="G653" s="367"/>
      <c r="H653" s="367"/>
      <c r="I653" s="367"/>
      <c r="J653" s="367"/>
      <c r="K653" s="367"/>
      <c r="L653" s="367"/>
      <c r="M653" s="367"/>
      <c r="N653" s="367"/>
      <c r="O653" s="367"/>
      <c r="P653" s="367"/>
      <c r="Q653" s="367"/>
      <c r="R653" s="367"/>
      <c r="S653" s="367"/>
      <c r="T653" s="367"/>
      <c r="U653" s="367"/>
      <c r="V653" s="367"/>
      <c r="W653" s="367"/>
      <c r="X653" s="367"/>
      <c r="Y653" s="367"/>
      <c r="Z653" s="367"/>
    </row>
    <row r="654">
      <c r="A654" s="367"/>
      <c r="B654" s="367"/>
      <c r="C654" s="367"/>
      <c r="D654" s="367"/>
      <c r="E654" s="367"/>
      <c r="F654" s="367"/>
      <c r="G654" s="367"/>
      <c r="H654" s="367"/>
      <c r="I654" s="367"/>
      <c r="J654" s="367"/>
      <c r="K654" s="367"/>
      <c r="L654" s="367"/>
      <c r="M654" s="367"/>
      <c r="N654" s="367"/>
      <c r="O654" s="367"/>
      <c r="P654" s="367"/>
      <c r="Q654" s="367"/>
      <c r="R654" s="367"/>
      <c r="S654" s="367"/>
      <c r="T654" s="367"/>
      <c r="U654" s="367"/>
      <c r="V654" s="367"/>
      <c r="W654" s="367"/>
      <c r="X654" s="367"/>
      <c r="Y654" s="367"/>
      <c r="Z654" s="367"/>
    </row>
    <row r="655">
      <c r="A655" s="367"/>
      <c r="B655" s="367"/>
      <c r="C655" s="367"/>
      <c r="D655" s="367"/>
      <c r="E655" s="367"/>
      <c r="F655" s="367"/>
      <c r="G655" s="367"/>
      <c r="H655" s="367"/>
      <c r="I655" s="367"/>
      <c r="J655" s="367"/>
      <c r="K655" s="367"/>
      <c r="L655" s="367"/>
      <c r="M655" s="367"/>
      <c r="N655" s="367"/>
      <c r="O655" s="367"/>
      <c r="P655" s="367"/>
      <c r="Q655" s="367"/>
      <c r="R655" s="367"/>
      <c r="S655" s="367"/>
      <c r="T655" s="367"/>
      <c r="U655" s="367"/>
      <c r="V655" s="367"/>
      <c r="W655" s="367"/>
      <c r="X655" s="367"/>
      <c r="Y655" s="367"/>
      <c r="Z655" s="367"/>
    </row>
    <row r="656">
      <c r="A656" s="367"/>
      <c r="B656" s="367"/>
      <c r="C656" s="367"/>
      <c r="D656" s="367"/>
      <c r="E656" s="367"/>
      <c r="F656" s="367"/>
      <c r="G656" s="367"/>
      <c r="H656" s="367"/>
      <c r="I656" s="367"/>
      <c r="J656" s="367"/>
      <c r="K656" s="367"/>
      <c r="L656" s="367"/>
      <c r="M656" s="367"/>
      <c r="N656" s="367"/>
      <c r="O656" s="367"/>
      <c r="P656" s="367"/>
      <c r="Q656" s="367"/>
      <c r="R656" s="367"/>
      <c r="S656" s="367"/>
      <c r="T656" s="367"/>
      <c r="U656" s="367"/>
      <c r="V656" s="367"/>
      <c r="W656" s="367"/>
      <c r="X656" s="367"/>
      <c r="Y656" s="367"/>
      <c r="Z656" s="367"/>
    </row>
    <row r="657">
      <c r="A657" s="367"/>
      <c r="B657" s="367"/>
      <c r="C657" s="367"/>
      <c r="D657" s="367"/>
      <c r="E657" s="367"/>
      <c r="F657" s="367"/>
      <c r="G657" s="367"/>
      <c r="H657" s="367"/>
      <c r="I657" s="367"/>
      <c r="J657" s="367"/>
      <c r="K657" s="367"/>
      <c r="L657" s="367"/>
      <c r="M657" s="367"/>
      <c r="N657" s="367"/>
      <c r="O657" s="367"/>
      <c r="P657" s="367"/>
      <c r="Q657" s="367"/>
      <c r="R657" s="367"/>
      <c r="S657" s="367"/>
      <c r="T657" s="367"/>
      <c r="U657" s="367"/>
      <c r="V657" s="367"/>
      <c r="W657" s="367"/>
      <c r="X657" s="367"/>
      <c r="Y657" s="367"/>
      <c r="Z657" s="367"/>
    </row>
    <row r="658">
      <c r="A658" s="367"/>
      <c r="B658" s="367"/>
      <c r="C658" s="367"/>
      <c r="D658" s="367"/>
      <c r="E658" s="367"/>
      <c r="F658" s="367"/>
      <c r="G658" s="367"/>
      <c r="H658" s="367"/>
      <c r="I658" s="367"/>
      <c r="J658" s="367"/>
      <c r="K658" s="367"/>
      <c r="L658" s="367"/>
      <c r="M658" s="367"/>
      <c r="N658" s="367"/>
      <c r="O658" s="367"/>
      <c r="P658" s="367"/>
      <c r="Q658" s="367"/>
      <c r="R658" s="367"/>
      <c r="S658" s="367"/>
      <c r="T658" s="367"/>
      <c r="U658" s="367"/>
      <c r="V658" s="367"/>
      <c r="W658" s="367"/>
      <c r="X658" s="367"/>
      <c r="Y658" s="367"/>
      <c r="Z658" s="367"/>
    </row>
    <row r="659">
      <c r="A659" s="367"/>
      <c r="B659" s="367"/>
      <c r="C659" s="367"/>
      <c r="D659" s="367"/>
      <c r="E659" s="367"/>
      <c r="F659" s="367"/>
      <c r="G659" s="367"/>
      <c r="H659" s="367"/>
      <c r="I659" s="367"/>
      <c r="J659" s="367"/>
      <c r="K659" s="367"/>
      <c r="L659" s="367"/>
      <c r="M659" s="367"/>
      <c r="N659" s="367"/>
      <c r="O659" s="367"/>
      <c r="P659" s="367"/>
      <c r="Q659" s="367"/>
      <c r="R659" s="367"/>
      <c r="S659" s="367"/>
      <c r="T659" s="367"/>
      <c r="U659" s="367"/>
      <c r="V659" s="367"/>
      <c r="W659" s="367"/>
      <c r="X659" s="367"/>
      <c r="Y659" s="367"/>
      <c r="Z659" s="367"/>
    </row>
    <row r="660">
      <c r="A660" s="367"/>
      <c r="B660" s="367"/>
      <c r="C660" s="367"/>
      <c r="D660" s="367"/>
      <c r="E660" s="367"/>
      <c r="F660" s="367"/>
      <c r="G660" s="367"/>
      <c r="H660" s="367"/>
      <c r="I660" s="367"/>
      <c r="J660" s="367"/>
      <c r="K660" s="367"/>
      <c r="L660" s="367"/>
      <c r="M660" s="367"/>
      <c r="N660" s="367"/>
      <c r="O660" s="367"/>
      <c r="P660" s="367"/>
      <c r="Q660" s="367"/>
      <c r="R660" s="367"/>
      <c r="S660" s="367"/>
      <c r="T660" s="367"/>
      <c r="U660" s="367"/>
      <c r="V660" s="367"/>
      <c r="W660" s="367"/>
      <c r="X660" s="367"/>
      <c r="Y660" s="367"/>
      <c r="Z660" s="367"/>
    </row>
    <row r="661">
      <c r="A661" s="367"/>
      <c r="B661" s="367"/>
      <c r="C661" s="367"/>
      <c r="D661" s="367"/>
      <c r="E661" s="367"/>
      <c r="F661" s="367"/>
      <c r="G661" s="367"/>
      <c r="H661" s="367"/>
      <c r="I661" s="367"/>
      <c r="J661" s="367"/>
      <c r="K661" s="367"/>
      <c r="L661" s="367"/>
      <c r="M661" s="367"/>
      <c r="N661" s="367"/>
      <c r="O661" s="367"/>
      <c r="P661" s="367"/>
      <c r="Q661" s="367"/>
      <c r="R661" s="367"/>
      <c r="S661" s="367"/>
      <c r="T661" s="367"/>
      <c r="U661" s="367"/>
      <c r="V661" s="367"/>
      <c r="W661" s="367"/>
      <c r="X661" s="367"/>
      <c r="Y661" s="367"/>
      <c r="Z661" s="367"/>
    </row>
    <row r="662">
      <c r="A662" s="367"/>
      <c r="B662" s="367"/>
      <c r="C662" s="367"/>
      <c r="D662" s="367"/>
      <c r="E662" s="367"/>
      <c r="F662" s="367"/>
      <c r="G662" s="367"/>
      <c r="H662" s="367"/>
      <c r="I662" s="367"/>
      <c r="J662" s="367"/>
      <c r="K662" s="367"/>
      <c r="L662" s="367"/>
      <c r="M662" s="367"/>
      <c r="N662" s="367"/>
      <c r="O662" s="367"/>
      <c r="P662" s="367"/>
      <c r="Q662" s="367"/>
      <c r="R662" s="367"/>
      <c r="S662" s="367"/>
      <c r="T662" s="367"/>
      <c r="U662" s="367"/>
      <c r="V662" s="367"/>
      <c r="W662" s="367"/>
      <c r="X662" s="367"/>
      <c r="Y662" s="367"/>
      <c r="Z662" s="367"/>
    </row>
    <row r="663">
      <c r="A663" s="367"/>
      <c r="B663" s="367"/>
      <c r="C663" s="367"/>
      <c r="D663" s="367"/>
      <c r="E663" s="367"/>
      <c r="F663" s="367"/>
      <c r="G663" s="367"/>
      <c r="H663" s="367"/>
      <c r="I663" s="367"/>
      <c r="J663" s="367"/>
      <c r="K663" s="367"/>
      <c r="L663" s="367"/>
      <c r="M663" s="367"/>
      <c r="N663" s="367"/>
      <c r="O663" s="367"/>
      <c r="P663" s="367"/>
      <c r="Q663" s="367"/>
      <c r="R663" s="367"/>
      <c r="S663" s="367"/>
      <c r="T663" s="367"/>
      <c r="U663" s="367"/>
      <c r="V663" s="367"/>
      <c r="W663" s="367"/>
      <c r="X663" s="367"/>
      <c r="Y663" s="367"/>
      <c r="Z663" s="367"/>
    </row>
    <row r="664">
      <c r="A664" s="367"/>
      <c r="B664" s="367"/>
      <c r="C664" s="367"/>
      <c r="D664" s="367"/>
      <c r="E664" s="367"/>
      <c r="F664" s="367"/>
      <c r="G664" s="367"/>
      <c r="H664" s="367"/>
      <c r="I664" s="367"/>
      <c r="J664" s="367"/>
      <c r="K664" s="367"/>
      <c r="L664" s="367"/>
      <c r="M664" s="367"/>
      <c r="N664" s="367"/>
      <c r="O664" s="367"/>
      <c r="P664" s="367"/>
      <c r="Q664" s="367"/>
      <c r="R664" s="367"/>
      <c r="S664" s="367"/>
      <c r="T664" s="367"/>
      <c r="U664" s="367"/>
      <c r="V664" s="367"/>
      <c r="W664" s="367"/>
      <c r="X664" s="367"/>
      <c r="Y664" s="367"/>
      <c r="Z664" s="367"/>
    </row>
    <row r="665">
      <c r="A665" s="367"/>
      <c r="B665" s="367"/>
      <c r="C665" s="367"/>
      <c r="D665" s="367"/>
      <c r="E665" s="367"/>
      <c r="F665" s="367"/>
      <c r="G665" s="367"/>
      <c r="H665" s="367"/>
      <c r="I665" s="367"/>
      <c r="J665" s="367"/>
      <c r="K665" s="367"/>
      <c r="L665" s="367"/>
      <c r="M665" s="367"/>
      <c r="N665" s="367"/>
      <c r="O665" s="367"/>
      <c r="P665" s="367"/>
      <c r="Q665" s="367"/>
      <c r="R665" s="367"/>
      <c r="S665" s="367"/>
      <c r="T665" s="367"/>
      <c r="U665" s="367"/>
      <c r="V665" s="367"/>
      <c r="W665" s="367"/>
      <c r="X665" s="367"/>
      <c r="Y665" s="367"/>
      <c r="Z665" s="367"/>
    </row>
    <row r="666">
      <c r="A666" s="367"/>
      <c r="B666" s="367"/>
      <c r="C666" s="367"/>
      <c r="D666" s="367"/>
      <c r="E666" s="367"/>
      <c r="F666" s="367"/>
      <c r="G666" s="367"/>
      <c r="H666" s="367"/>
      <c r="I666" s="367"/>
      <c r="J666" s="367"/>
      <c r="K666" s="367"/>
      <c r="L666" s="367"/>
      <c r="M666" s="367"/>
      <c r="N666" s="367"/>
      <c r="O666" s="367"/>
      <c r="P666" s="367"/>
      <c r="Q666" s="367"/>
      <c r="R666" s="367"/>
      <c r="S666" s="367"/>
      <c r="T666" s="367"/>
      <c r="U666" s="367"/>
      <c r="V666" s="367"/>
      <c r="W666" s="367"/>
      <c r="X666" s="367"/>
      <c r="Y666" s="367"/>
      <c r="Z666" s="367"/>
    </row>
    <row r="667">
      <c r="A667" s="367"/>
      <c r="B667" s="367"/>
      <c r="C667" s="367"/>
      <c r="D667" s="367"/>
      <c r="E667" s="367"/>
      <c r="F667" s="367"/>
      <c r="G667" s="367"/>
      <c r="H667" s="367"/>
      <c r="I667" s="367"/>
      <c r="J667" s="367"/>
      <c r="K667" s="367"/>
      <c r="L667" s="367"/>
      <c r="M667" s="367"/>
      <c r="N667" s="367"/>
      <c r="O667" s="367"/>
      <c r="P667" s="367"/>
      <c r="Q667" s="367"/>
      <c r="R667" s="367"/>
      <c r="S667" s="367"/>
      <c r="T667" s="367"/>
      <c r="U667" s="367"/>
      <c r="V667" s="367"/>
      <c r="W667" s="367"/>
      <c r="X667" s="367"/>
      <c r="Y667" s="367"/>
      <c r="Z667" s="367"/>
    </row>
    <row r="668">
      <c r="A668" s="367"/>
      <c r="B668" s="367"/>
      <c r="C668" s="367"/>
      <c r="D668" s="367"/>
      <c r="E668" s="367"/>
      <c r="F668" s="367"/>
      <c r="G668" s="367"/>
      <c r="H668" s="367"/>
      <c r="I668" s="367"/>
      <c r="J668" s="367"/>
      <c r="K668" s="367"/>
      <c r="L668" s="367"/>
      <c r="M668" s="367"/>
      <c r="N668" s="367"/>
      <c r="O668" s="367"/>
      <c r="P668" s="367"/>
      <c r="Q668" s="367"/>
      <c r="R668" s="367"/>
      <c r="S668" s="367"/>
      <c r="T668" s="367"/>
      <c r="U668" s="367"/>
      <c r="V668" s="367"/>
      <c r="W668" s="367"/>
      <c r="X668" s="367"/>
      <c r="Y668" s="367"/>
      <c r="Z668" s="367"/>
    </row>
    <row r="669">
      <c r="A669" s="367"/>
      <c r="B669" s="367"/>
      <c r="C669" s="367"/>
      <c r="D669" s="367"/>
      <c r="E669" s="367"/>
      <c r="F669" s="367"/>
      <c r="G669" s="367"/>
      <c r="H669" s="367"/>
      <c r="I669" s="367"/>
      <c r="J669" s="367"/>
      <c r="K669" s="367"/>
      <c r="L669" s="367"/>
      <c r="M669" s="367"/>
      <c r="N669" s="367"/>
      <c r="O669" s="367"/>
      <c r="P669" s="367"/>
      <c r="Q669" s="367"/>
      <c r="R669" s="367"/>
      <c r="S669" s="367"/>
      <c r="T669" s="367"/>
      <c r="U669" s="367"/>
      <c r="V669" s="367"/>
      <c r="W669" s="367"/>
      <c r="X669" s="367"/>
      <c r="Y669" s="367"/>
      <c r="Z669" s="367"/>
    </row>
    <row r="670">
      <c r="A670" s="367"/>
      <c r="B670" s="367"/>
      <c r="C670" s="367"/>
      <c r="D670" s="367"/>
      <c r="E670" s="367"/>
      <c r="F670" s="367"/>
      <c r="G670" s="367"/>
      <c r="H670" s="367"/>
      <c r="I670" s="367"/>
      <c r="J670" s="367"/>
      <c r="K670" s="367"/>
      <c r="L670" s="367"/>
      <c r="M670" s="367"/>
      <c r="N670" s="367"/>
      <c r="O670" s="367"/>
      <c r="P670" s="367"/>
      <c r="Q670" s="367"/>
      <c r="R670" s="367"/>
      <c r="S670" s="367"/>
      <c r="T670" s="367"/>
      <c r="U670" s="367"/>
      <c r="V670" s="367"/>
      <c r="W670" s="367"/>
      <c r="X670" s="367"/>
      <c r="Y670" s="367"/>
      <c r="Z670" s="367"/>
    </row>
    <row r="671">
      <c r="A671" s="367"/>
      <c r="B671" s="367"/>
      <c r="C671" s="367"/>
      <c r="D671" s="367"/>
      <c r="E671" s="367"/>
      <c r="F671" s="367"/>
      <c r="G671" s="367"/>
      <c r="H671" s="367"/>
      <c r="I671" s="367"/>
      <c r="J671" s="367"/>
      <c r="K671" s="367"/>
      <c r="L671" s="367"/>
      <c r="M671" s="367"/>
      <c r="N671" s="367"/>
      <c r="O671" s="367"/>
      <c r="P671" s="367"/>
      <c r="Q671" s="367"/>
      <c r="R671" s="367"/>
      <c r="S671" s="367"/>
      <c r="T671" s="367"/>
      <c r="U671" s="367"/>
      <c r="V671" s="367"/>
      <c r="W671" s="367"/>
      <c r="X671" s="367"/>
      <c r="Y671" s="367"/>
      <c r="Z671" s="367"/>
    </row>
    <row r="672">
      <c r="A672" s="367"/>
      <c r="B672" s="367"/>
      <c r="C672" s="367"/>
      <c r="D672" s="367"/>
      <c r="E672" s="367"/>
      <c r="F672" s="367"/>
      <c r="G672" s="367"/>
      <c r="H672" s="367"/>
      <c r="I672" s="367"/>
      <c r="J672" s="367"/>
      <c r="K672" s="367"/>
      <c r="L672" s="367"/>
      <c r="M672" s="367"/>
      <c r="N672" s="367"/>
      <c r="O672" s="367"/>
      <c r="P672" s="367"/>
      <c r="Q672" s="367"/>
      <c r="R672" s="367"/>
      <c r="S672" s="367"/>
      <c r="T672" s="367"/>
      <c r="U672" s="367"/>
      <c r="V672" s="367"/>
      <c r="W672" s="367"/>
      <c r="X672" s="367"/>
      <c r="Y672" s="367"/>
      <c r="Z672" s="367"/>
    </row>
    <row r="673">
      <c r="A673" s="367"/>
      <c r="B673" s="367"/>
      <c r="C673" s="367"/>
      <c r="D673" s="367"/>
      <c r="E673" s="367"/>
      <c r="F673" s="367"/>
      <c r="G673" s="367"/>
      <c r="H673" s="367"/>
      <c r="I673" s="367"/>
      <c r="J673" s="367"/>
      <c r="K673" s="367"/>
      <c r="L673" s="367"/>
      <c r="M673" s="367"/>
      <c r="N673" s="367"/>
      <c r="O673" s="367"/>
      <c r="P673" s="367"/>
      <c r="Q673" s="367"/>
      <c r="R673" s="367"/>
      <c r="S673" s="367"/>
      <c r="T673" s="367"/>
      <c r="U673" s="367"/>
      <c r="V673" s="367"/>
      <c r="W673" s="367"/>
      <c r="X673" s="367"/>
      <c r="Y673" s="367"/>
      <c r="Z673" s="367"/>
    </row>
    <row r="674">
      <c r="A674" s="367"/>
      <c r="B674" s="367"/>
      <c r="C674" s="367"/>
      <c r="D674" s="367"/>
      <c r="E674" s="367"/>
      <c r="F674" s="367"/>
      <c r="G674" s="367"/>
      <c r="H674" s="367"/>
      <c r="I674" s="367"/>
      <c r="J674" s="367"/>
      <c r="K674" s="367"/>
      <c r="L674" s="367"/>
      <c r="M674" s="367"/>
      <c r="N674" s="367"/>
      <c r="O674" s="367"/>
      <c r="P674" s="367"/>
      <c r="Q674" s="367"/>
      <c r="R674" s="367"/>
      <c r="S674" s="367"/>
      <c r="T674" s="367"/>
      <c r="U674" s="367"/>
      <c r="V674" s="367"/>
      <c r="W674" s="367"/>
      <c r="X674" s="367"/>
      <c r="Y674" s="367"/>
      <c r="Z674" s="367"/>
    </row>
    <row r="675">
      <c r="A675" s="367"/>
      <c r="B675" s="367"/>
      <c r="C675" s="367"/>
      <c r="D675" s="367"/>
      <c r="E675" s="367"/>
      <c r="F675" s="367"/>
      <c r="G675" s="367"/>
      <c r="H675" s="367"/>
      <c r="I675" s="367"/>
      <c r="J675" s="367"/>
      <c r="K675" s="367"/>
      <c r="L675" s="367"/>
      <c r="M675" s="367"/>
      <c r="N675" s="367"/>
      <c r="O675" s="367"/>
      <c r="P675" s="367"/>
      <c r="Q675" s="367"/>
      <c r="R675" s="367"/>
      <c r="S675" s="367"/>
      <c r="T675" s="367"/>
      <c r="U675" s="367"/>
      <c r="V675" s="367"/>
      <c r="W675" s="367"/>
      <c r="X675" s="367"/>
      <c r="Y675" s="367"/>
      <c r="Z675" s="367"/>
    </row>
    <row r="676">
      <c r="A676" s="367"/>
      <c r="B676" s="367"/>
      <c r="C676" s="367"/>
      <c r="D676" s="367"/>
      <c r="E676" s="367"/>
      <c r="F676" s="367"/>
      <c r="G676" s="367"/>
      <c r="H676" s="367"/>
      <c r="I676" s="367"/>
      <c r="J676" s="367"/>
      <c r="K676" s="367"/>
      <c r="L676" s="367"/>
      <c r="M676" s="367"/>
      <c r="N676" s="367"/>
      <c r="O676" s="367"/>
      <c r="P676" s="367"/>
      <c r="Q676" s="367"/>
      <c r="R676" s="367"/>
      <c r="S676" s="367"/>
      <c r="T676" s="367"/>
      <c r="U676" s="367"/>
      <c r="V676" s="367"/>
      <c r="W676" s="367"/>
      <c r="X676" s="367"/>
      <c r="Y676" s="367"/>
      <c r="Z676" s="367"/>
    </row>
    <row r="677">
      <c r="A677" s="367"/>
      <c r="B677" s="367"/>
      <c r="C677" s="367"/>
      <c r="D677" s="367"/>
      <c r="E677" s="367"/>
      <c r="F677" s="367"/>
      <c r="G677" s="367"/>
      <c r="H677" s="367"/>
      <c r="I677" s="367"/>
      <c r="J677" s="367"/>
      <c r="K677" s="367"/>
      <c r="L677" s="367"/>
      <c r="M677" s="367"/>
      <c r="N677" s="367"/>
      <c r="O677" s="367"/>
      <c r="P677" s="367"/>
      <c r="Q677" s="367"/>
      <c r="R677" s="367"/>
      <c r="S677" s="367"/>
      <c r="T677" s="367"/>
      <c r="U677" s="367"/>
      <c r="V677" s="367"/>
      <c r="W677" s="367"/>
      <c r="X677" s="367"/>
      <c r="Y677" s="367"/>
      <c r="Z677" s="367"/>
    </row>
    <row r="678">
      <c r="A678" s="367"/>
      <c r="B678" s="367"/>
      <c r="C678" s="367"/>
      <c r="D678" s="367"/>
      <c r="E678" s="367"/>
      <c r="F678" s="367"/>
      <c r="G678" s="367"/>
      <c r="H678" s="367"/>
      <c r="I678" s="367"/>
      <c r="J678" s="367"/>
      <c r="K678" s="367"/>
      <c r="L678" s="367"/>
      <c r="M678" s="367"/>
      <c r="N678" s="367"/>
      <c r="O678" s="367"/>
      <c r="P678" s="367"/>
      <c r="Q678" s="367"/>
      <c r="R678" s="367"/>
      <c r="S678" s="367"/>
      <c r="T678" s="367"/>
      <c r="U678" s="367"/>
      <c r="V678" s="367"/>
      <c r="W678" s="367"/>
      <c r="X678" s="367"/>
      <c r="Y678" s="367"/>
      <c r="Z678" s="367"/>
    </row>
    <row r="679">
      <c r="A679" s="367"/>
      <c r="B679" s="367"/>
      <c r="C679" s="367"/>
      <c r="D679" s="367"/>
      <c r="E679" s="367"/>
      <c r="F679" s="367"/>
      <c r="G679" s="367"/>
      <c r="H679" s="367"/>
      <c r="I679" s="367"/>
      <c r="J679" s="367"/>
      <c r="K679" s="367"/>
      <c r="L679" s="367"/>
      <c r="M679" s="367"/>
      <c r="N679" s="367"/>
      <c r="O679" s="367"/>
      <c r="P679" s="367"/>
      <c r="Q679" s="367"/>
      <c r="R679" s="367"/>
      <c r="S679" s="367"/>
      <c r="T679" s="367"/>
      <c r="U679" s="367"/>
      <c r="V679" s="367"/>
      <c r="W679" s="367"/>
      <c r="X679" s="367"/>
      <c r="Y679" s="367"/>
      <c r="Z679" s="367"/>
    </row>
    <row r="680">
      <c r="A680" s="367"/>
      <c r="B680" s="367"/>
      <c r="C680" s="367"/>
      <c r="D680" s="367"/>
      <c r="E680" s="367"/>
      <c r="F680" s="367"/>
      <c r="G680" s="367"/>
      <c r="H680" s="367"/>
      <c r="I680" s="367"/>
      <c r="J680" s="367"/>
      <c r="K680" s="367"/>
      <c r="L680" s="367"/>
      <c r="M680" s="367"/>
      <c r="N680" s="367"/>
      <c r="O680" s="367"/>
      <c r="P680" s="367"/>
      <c r="Q680" s="367"/>
      <c r="R680" s="367"/>
      <c r="S680" s="367"/>
      <c r="T680" s="367"/>
      <c r="U680" s="367"/>
      <c r="V680" s="367"/>
      <c r="W680" s="367"/>
      <c r="X680" s="367"/>
      <c r="Y680" s="367"/>
      <c r="Z680" s="367"/>
    </row>
    <row r="681">
      <c r="A681" s="367"/>
      <c r="B681" s="367"/>
      <c r="C681" s="367"/>
      <c r="D681" s="367"/>
      <c r="E681" s="367"/>
      <c r="F681" s="367"/>
      <c r="G681" s="367"/>
      <c r="H681" s="367"/>
      <c r="I681" s="367"/>
      <c r="J681" s="367"/>
      <c r="K681" s="367"/>
      <c r="L681" s="367"/>
      <c r="M681" s="367"/>
      <c r="N681" s="367"/>
      <c r="O681" s="367"/>
      <c r="P681" s="367"/>
      <c r="Q681" s="367"/>
      <c r="R681" s="367"/>
      <c r="S681" s="367"/>
      <c r="T681" s="367"/>
      <c r="U681" s="367"/>
      <c r="V681" s="367"/>
      <c r="W681" s="367"/>
      <c r="X681" s="367"/>
      <c r="Y681" s="367"/>
      <c r="Z681" s="367"/>
    </row>
    <row r="682">
      <c r="A682" s="367"/>
      <c r="B682" s="367"/>
      <c r="C682" s="367"/>
      <c r="D682" s="367"/>
      <c r="E682" s="367"/>
      <c r="F682" s="367"/>
      <c r="G682" s="367"/>
      <c r="H682" s="367"/>
      <c r="I682" s="367"/>
      <c r="J682" s="367"/>
      <c r="K682" s="367"/>
      <c r="L682" s="367"/>
      <c r="M682" s="367"/>
      <c r="N682" s="367"/>
      <c r="O682" s="367"/>
      <c r="P682" s="367"/>
      <c r="Q682" s="367"/>
      <c r="R682" s="367"/>
      <c r="S682" s="367"/>
      <c r="T682" s="367"/>
      <c r="U682" s="367"/>
      <c r="V682" s="367"/>
      <c r="W682" s="367"/>
      <c r="X682" s="367"/>
      <c r="Y682" s="367"/>
      <c r="Z682" s="367"/>
    </row>
    <row r="683">
      <c r="A683" s="367"/>
      <c r="B683" s="367"/>
      <c r="C683" s="367"/>
      <c r="D683" s="367"/>
      <c r="E683" s="367"/>
      <c r="F683" s="367"/>
      <c r="G683" s="367"/>
      <c r="H683" s="367"/>
      <c r="I683" s="367"/>
      <c r="J683" s="367"/>
      <c r="K683" s="367"/>
      <c r="L683" s="367"/>
      <c r="M683" s="367"/>
      <c r="N683" s="367"/>
      <c r="O683" s="367"/>
      <c r="P683" s="367"/>
      <c r="Q683" s="367"/>
      <c r="R683" s="367"/>
      <c r="S683" s="367"/>
      <c r="T683" s="367"/>
      <c r="U683" s="367"/>
      <c r="V683" s="367"/>
      <c r="W683" s="367"/>
      <c r="X683" s="367"/>
      <c r="Y683" s="367"/>
      <c r="Z683" s="367"/>
    </row>
    <row r="684">
      <c r="A684" s="367"/>
      <c r="B684" s="367"/>
      <c r="C684" s="367"/>
      <c r="D684" s="367"/>
      <c r="E684" s="367"/>
      <c r="F684" s="367"/>
      <c r="G684" s="367"/>
      <c r="H684" s="367"/>
      <c r="I684" s="367"/>
      <c r="J684" s="367"/>
      <c r="K684" s="367"/>
      <c r="L684" s="367"/>
      <c r="M684" s="367"/>
      <c r="N684" s="367"/>
      <c r="O684" s="367"/>
      <c r="P684" s="367"/>
      <c r="Q684" s="367"/>
      <c r="R684" s="367"/>
      <c r="S684" s="367"/>
      <c r="T684" s="367"/>
      <c r="U684" s="367"/>
      <c r="V684" s="367"/>
      <c r="W684" s="367"/>
      <c r="X684" s="367"/>
      <c r="Y684" s="367"/>
      <c r="Z684" s="367"/>
    </row>
    <row r="685">
      <c r="A685" s="367"/>
      <c r="B685" s="367"/>
      <c r="C685" s="367"/>
      <c r="D685" s="367"/>
      <c r="E685" s="367"/>
      <c r="F685" s="367"/>
      <c r="G685" s="367"/>
      <c r="H685" s="367"/>
      <c r="I685" s="367"/>
      <c r="J685" s="367"/>
      <c r="K685" s="367"/>
      <c r="L685" s="367"/>
      <c r="M685" s="367"/>
      <c r="N685" s="367"/>
      <c r="O685" s="367"/>
      <c r="P685" s="367"/>
      <c r="Q685" s="367"/>
      <c r="R685" s="367"/>
      <c r="S685" s="367"/>
      <c r="T685" s="367"/>
      <c r="U685" s="367"/>
      <c r="V685" s="367"/>
      <c r="W685" s="367"/>
      <c r="X685" s="367"/>
      <c r="Y685" s="367"/>
      <c r="Z685" s="367"/>
    </row>
    <row r="686">
      <c r="A686" s="367"/>
      <c r="B686" s="367"/>
      <c r="C686" s="367"/>
      <c r="D686" s="367"/>
      <c r="E686" s="367"/>
      <c r="F686" s="367"/>
      <c r="G686" s="367"/>
      <c r="H686" s="367"/>
      <c r="I686" s="367"/>
      <c r="J686" s="367"/>
      <c r="K686" s="367"/>
      <c r="L686" s="367"/>
      <c r="M686" s="367"/>
      <c r="N686" s="367"/>
      <c r="O686" s="367"/>
      <c r="P686" s="367"/>
      <c r="Q686" s="367"/>
      <c r="R686" s="367"/>
      <c r="S686" s="367"/>
      <c r="T686" s="367"/>
      <c r="U686" s="367"/>
      <c r="V686" s="367"/>
      <c r="W686" s="367"/>
      <c r="X686" s="367"/>
      <c r="Y686" s="367"/>
      <c r="Z686" s="367"/>
    </row>
    <row r="687">
      <c r="A687" s="367"/>
      <c r="B687" s="367"/>
      <c r="C687" s="367"/>
      <c r="D687" s="367"/>
      <c r="E687" s="367"/>
      <c r="F687" s="367"/>
      <c r="G687" s="367"/>
      <c r="H687" s="367"/>
      <c r="I687" s="367"/>
      <c r="J687" s="367"/>
      <c r="K687" s="367"/>
      <c r="L687" s="367"/>
      <c r="M687" s="367"/>
      <c r="N687" s="367"/>
      <c r="O687" s="367"/>
      <c r="P687" s="367"/>
      <c r="Q687" s="367"/>
      <c r="R687" s="367"/>
      <c r="S687" s="367"/>
      <c r="T687" s="367"/>
      <c r="U687" s="367"/>
      <c r="V687" s="367"/>
      <c r="W687" s="367"/>
      <c r="X687" s="367"/>
      <c r="Y687" s="367"/>
      <c r="Z687" s="367"/>
    </row>
    <row r="688">
      <c r="A688" s="367"/>
      <c r="B688" s="367"/>
      <c r="C688" s="367"/>
      <c r="D688" s="367"/>
      <c r="E688" s="367"/>
      <c r="F688" s="367"/>
      <c r="G688" s="367"/>
      <c r="H688" s="367"/>
      <c r="I688" s="367"/>
      <c r="J688" s="367"/>
      <c r="K688" s="367"/>
      <c r="L688" s="367"/>
      <c r="M688" s="367"/>
      <c r="N688" s="367"/>
      <c r="O688" s="367"/>
      <c r="P688" s="367"/>
      <c r="Q688" s="367"/>
      <c r="R688" s="367"/>
      <c r="S688" s="367"/>
      <c r="T688" s="367"/>
      <c r="U688" s="367"/>
      <c r="V688" s="367"/>
      <c r="W688" s="367"/>
      <c r="X688" s="367"/>
      <c r="Y688" s="367"/>
      <c r="Z688" s="367"/>
    </row>
    <row r="689">
      <c r="A689" s="367"/>
      <c r="B689" s="367"/>
      <c r="C689" s="367"/>
      <c r="D689" s="367"/>
      <c r="E689" s="367"/>
      <c r="F689" s="367"/>
      <c r="G689" s="367"/>
      <c r="H689" s="367"/>
      <c r="I689" s="367"/>
      <c r="J689" s="367"/>
      <c r="K689" s="367"/>
      <c r="L689" s="367"/>
      <c r="M689" s="367"/>
      <c r="N689" s="367"/>
      <c r="O689" s="367"/>
      <c r="P689" s="367"/>
      <c r="Q689" s="367"/>
      <c r="R689" s="367"/>
      <c r="S689" s="367"/>
      <c r="T689" s="367"/>
      <c r="U689" s="367"/>
      <c r="V689" s="367"/>
      <c r="W689" s="367"/>
      <c r="X689" s="367"/>
      <c r="Y689" s="367"/>
      <c r="Z689" s="367"/>
    </row>
    <row r="690">
      <c r="A690" s="367"/>
      <c r="B690" s="367"/>
      <c r="C690" s="367"/>
      <c r="D690" s="367"/>
      <c r="E690" s="367"/>
      <c r="F690" s="367"/>
      <c r="G690" s="367"/>
      <c r="H690" s="367"/>
      <c r="I690" s="367"/>
      <c r="J690" s="367"/>
      <c r="K690" s="367"/>
      <c r="L690" s="367"/>
      <c r="M690" s="367"/>
      <c r="N690" s="367"/>
      <c r="O690" s="367"/>
      <c r="P690" s="367"/>
      <c r="Q690" s="367"/>
      <c r="R690" s="367"/>
      <c r="S690" s="367"/>
      <c r="T690" s="367"/>
      <c r="U690" s="367"/>
      <c r="V690" s="367"/>
      <c r="W690" s="367"/>
      <c r="X690" s="367"/>
      <c r="Y690" s="367"/>
      <c r="Z690" s="367"/>
    </row>
    <row r="691">
      <c r="A691" s="367"/>
      <c r="B691" s="367"/>
      <c r="C691" s="367"/>
      <c r="D691" s="367"/>
      <c r="E691" s="367"/>
      <c r="F691" s="367"/>
      <c r="G691" s="367"/>
      <c r="H691" s="367"/>
      <c r="I691" s="367"/>
      <c r="J691" s="367"/>
      <c r="K691" s="367"/>
      <c r="L691" s="367"/>
      <c r="M691" s="367"/>
      <c r="N691" s="367"/>
      <c r="O691" s="367"/>
      <c r="P691" s="367"/>
      <c r="Q691" s="367"/>
      <c r="R691" s="367"/>
      <c r="S691" s="367"/>
      <c r="T691" s="367"/>
      <c r="U691" s="367"/>
      <c r="V691" s="367"/>
      <c r="W691" s="367"/>
      <c r="X691" s="367"/>
      <c r="Y691" s="367"/>
      <c r="Z691" s="367"/>
    </row>
    <row r="692">
      <c r="A692" s="367"/>
      <c r="B692" s="367"/>
      <c r="C692" s="367"/>
      <c r="D692" s="367"/>
      <c r="E692" s="367"/>
      <c r="F692" s="367"/>
      <c r="G692" s="367"/>
      <c r="H692" s="367"/>
      <c r="I692" s="367"/>
      <c r="J692" s="367"/>
      <c r="K692" s="367"/>
      <c r="L692" s="367"/>
      <c r="M692" s="367"/>
      <c r="N692" s="367"/>
      <c r="O692" s="367"/>
      <c r="P692" s="367"/>
      <c r="Q692" s="367"/>
      <c r="R692" s="367"/>
      <c r="S692" s="367"/>
      <c r="T692" s="367"/>
      <c r="U692" s="367"/>
      <c r="V692" s="367"/>
      <c r="W692" s="367"/>
      <c r="X692" s="367"/>
      <c r="Y692" s="367"/>
      <c r="Z692" s="367"/>
    </row>
    <row r="693">
      <c r="A693" s="367"/>
      <c r="B693" s="367"/>
      <c r="C693" s="367"/>
      <c r="D693" s="367"/>
      <c r="E693" s="367"/>
      <c r="F693" s="367"/>
      <c r="G693" s="367"/>
      <c r="H693" s="367"/>
      <c r="I693" s="367"/>
      <c r="J693" s="367"/>
      <c r="K693" s="367"/>
      <c r="L693" s="367"/>
      <c r="M693" s="367"/>
      <c r="N693" s="367"/>
      <c r="O693" s="367"/>
      <c r="P693" s="367"/>
      <c r="Q693" s="367"/>
      <c r="R693" s="367"/>
      <c r="S693" s="367"/>
      <c r="T693" s="367"/>
      <c r="U693" s="367"/>
      <c r="V693" s="367"/>
      <c r="W693" s="367"/>
      <c r="X693" s="367"/>
      <c r="Y693" s="367"/>
      <c r="Z693" s="367"/>
    </row>
    <row r="694">
      <c r="A694" s="367"/>
      <c r="B694" s="367"/>
      <c r="C694" s="367"/>
      <c r="D694" s="367"/>
      <c r="E694" s="367"/>
      <c r="F694" s="367"/>
      <c r="G694" s="367"/>
      <c r="H694" s="367"/>
      <c r="I694" s="367"/>
      <c r="J694" s="367"/>
      <c r="K694" s="367"/>
      <c r="L694" s="367"/>
      <c r="M694" s="367"/>
      <c r="N694" s="367"/>
      <c r="O694" s="367"/>
      <c r="P694" s="367"/>
      <c r="Q694" s="367"/>
      <c r="R694" s="367"/>
      <c r="S694" s="367"/>
      <c r="T694" s="367"/>
      <c r="U694" s="367"/>
      <c r="V694" s="367"/>
      <c r="W694" s="367"/>
      <c r="X694" s="367"/>
      <c r="Y694" s="367"/>
      <c r="Z694" s="367"/>
    </row>
    <row r="695">
      <c r="A695" s="367"/>
      <c r="B695" s="367"/>
      <c r="C695" s="367"/>
      <c r="D695" s="367"/>
      <c r="E695" s="367"/>
      <c r="F695" s="367"/>
      <c r="G695" s="367"/>
      <c r="H695" s="367"/>
      <c r="I695" s="367"/>
      <c r="J695" s="367"/>
      <c r="K695" s="367"/>
      <c r="L695" s="367"/>
      <c r="M695" s="367"/>
      <c r="N695" s="367"/>
      <c r="O695" s="367"/>
      <c r="P695" s="367"/>
      <c r="Q695" s="367"/>
      <c r="R695" s="367"/>
      <c r="S695" s="367"/>
      <c r="T695" s="367"/>
      <c r="U695" s="367"/>
      <c r="V695" s="367"/>
      <c r="W695" s="367"/>
      <c r="X695" s="367"/>
      <c r="Y695" s="367"/>
      <c r="Z695" s="367"/>
    </row>
    <row r="696">
      <c r="A696" s="367"/>
      <c r="B696" s="367"/>
      <c r="C696" s="367"/>
      <c r="D696" s="367"/>
      <c r="E696" s="367"/>
      <c r="F696" s="367"/>
      <c r="G696" s="367"/>
      <c r="H696" s="367"/>
      <c r="I696" s="367"/>
      <c r="J696" s="367"/>
      <c r="K696" s="367"/>
      <c r="L696" s="367"/>
      <c r="M696" s="367"/>
      <c r="N696" s="367"/>
      <c r="O696" s="367"/>
      <c r="P696" s="367"/>
      <c r="Q696" s="367"/>
      <c r="R696" s="367"/>
      <c r="S696" s="367"/>
      <c r="T696" s="367"/>
      <c r="U696" s="367"/>
      <c r="V696" s="367"/>
      <c r="W696" s="367"/>
      <c r="X696" s="367"/>
      <c r="Y696" s="367"/>
      <c r="Z696" s="367"/>
    </row>
    <row r="697">
      <c r="A697" s="367"/>
      <c r="B697" s="367"/>
      <c r="C697" s="367"/>
      <c r="D697" s="367"/>
      <c r="E697" s="367"/>
      <c r="F697" s="367"/>
      <c r="G697" s="367"/>
      <c r="H697" s="367"/>
      <c r="I697" s="367"/>
      <c r="J697" s="367"/>
      <c r="K697" s="367"/>
      <c r="L697" s="367"/>
      <c r="M697" s="367"/>
      <c r="N697" s="367"/>
      <c r="O697" s="367"/>
      <c r="P697" s="367"/>
      <c r="Q697" s="367"/>
      <c r="R697" s="367"/>
      <c r="S697" s="367"/>
      <c r="T697" s="367"/>
      <c r="U697" s="367"/>
      <c r="V697" s="367"/>
      <c r="W697" s="367"/>
      <c r="X697" s="367"/>
      <c r="Y697" s="367"/>
      <c r="Z697" s="367"/>
    </row>
    <row r="698">
      <c r="A698" s="367"/>
      <c r="B698" s="367"/>
      <c r="C698" s="367"/>
      <c r="D698" s="367"/>
      <c r="E698" s="367"/>
      <c r="F698" s="367"/>
      <c r="G698" s="367"/>
      <c r="H698" s="367"/>
      <c r="I698" s="367"/>
      <c r="J698" s="367"/>
      <c r="K698" s="367"/>
      <c r="L698" s="367"/>
      <c r="M698" s="367"/>
      <c r="N698" s="367"/>
      <c r="O698" s="367"/>
      <c r="P698" s="367"/>
      <c r="Q698" s="367"/>
      <c r="R698" s="367"/>
      <c r="S698" s="367"/>
      <c r="T698" s="367"/>
      <c r="U698" s="367"/>
      <c r="V698" s="367"/>
      <c r="W698" s="367"/>
      <c r="X698" s="367"/>
      <c r="Y698" s="367"/>
      <c r="Z698" s="367"/>
    </row>
    <row r="699">
      <c r="A699" s="367"/>
      <c r="B699" s="367"/>
      <c r="C699" s="367"/>
      <c r="D699" s="367"/>
      <c r="E699" s="367"/>
      <c r="F699" s="367"/>
      <c r="G699" s="367"/>
      <c r="H699" s="367"/>
      <c r="I699" s="367"/>
      <c r="J699" s="367"/>
      <c r="K699" s="367"/>
      <c r="L699" s="367"/>
      <c r="M699" s="367"/>
      <c r="N699" s="367"/>
      <c r="O699" s="367"/>
      <c r="P699" s="367"/>
      <c r="Q699" s="367"/>
      <c r="R699" s="367"/>
      <c r="S699" s="367"/>
      <c r="T699" s="367"/>
      <c r="U699" s="367"/>
      <c r="V699" s="367"/>
      <c r="W699" s="367"/>
      <c r="X699" s="367"/>
      <c r="Y699" s="367"/>
      <c r="Z699" s="367"/>
    </row>
    <row r="700">
      <c r="A700" s="367"/>
      <c r="B700" s="367"/>
      <c r="C700" s="367"/>
      <c r="D700" s="367"/>
      <c r="E700" s="367"/>
      <c r="F700" s="367"/>
      <c r="G700" s="367"/>
      <c r="H700" s="367"/>
      <c r="I700" s="367"/>
      <c r="J700" s="367"/>
      <c r="K700" s="367"/>
      <c r="L700" s="367"/>
      <c r="M700" s="367"/>
      <c r="N700" s="367"/>
      <c r="O700" s="367"/>
      <c r="P700" s="367"/>
      <c r="Q700" s="367"/>
      <c r="R700" s="367"/>
      <c r="S700" s="367"/>
      <c r="T700" s="367"/>
      <c r="U700" s="367"/>
      <c r="V700" s="367"/>
      <c r="W700" s="367"/>
      <c r="X700" s="367"/>
      <c r="Y700" s="367"/>
      <c r="Z700" s="367"/>
    </row>
    <row r="701">
      <c r="A701" s="367"/>
      <c r="B701" s="367"/>
      <c r="C701" s="367"/>
      <c r="D701" s="367"/>
      <c r="E701" s="367"/>
      <c r="F701" s="367"/>
      <c r="G701" s="367"/>
      <c r="H701" s="367"/>
      <c r="I701" s="367"/>
      <c r="J701" s="367"/>
      <c r="K701" s="367"/>
      <c r="L701" s="367"/>
      <c r="M701" s="367"/>
      <c r="N701" s="367"/>
      <c r="O701" s="367"/>
      <c r="P701" s="367"/>
      <c r="Q701" s="367"/>
      <c r="R701" s="367"/>
      <c r="S701" s="367"/>
      <c r="T701" s="367"/>
      <c r="U701" s="367"/>
      <c r="V701" s="367"/>
      <c r="W701" s="367"/>
      <c r="X701" s="367"/>
      <c r="Y701" s="367"/>
      <c r="Z701" s="367"/>
    </row>
    <row r="702">
      <c r="A702" s="367"/>
      <c r="B702" s="367"/>
      <c r="C702" s="367"/>
      <c r="D702" s="367"/>
      <c r="E702" s="367"/>
      <c r="F702" s="367"/>
      <c r="G702" s="367"/>
      <c r="H702" s="367"/>
      <c r="I702" s="367"/>
      <c r="J702" s="367"/>
      <c r="K702" s="367"/>
      <c r="L702" s="367"/>
      <c r="M702" s="367"/>
      <c r="N702" s="367"/>
      <c r="O702" s="367"/>
      <c r="P702" s="367"/>
      <c r="Q702" s="367"/>
      <c r="R702" s="367"/>
      <c r="S702" s="367"/>
      <c r="T702" s="367"/>
      <c r="U702" s="367"/>
      <c r="V702" s="367"/>
      <c r="W702" s="367"/>
      <c r="X702" s="367"/>
      <c r="Y702" s="367"/>
      <c r="Z702" s="367"/>
    </row>
    <row r="703">
      <c r="A703" s="367"/>
      <c r="B703" s="367"/>
      <c r="C703" s="367"/>
      <c r="D703" s="367"/>
      <c r="E703" s="367"/>
      <c r="F703" s="367"/>
      <c r="G703" s="367"/>
      <c r="H703" s="367"/>
      <c r="I703" s="367"/>
      <c r="J703" s="367"/>
      <c r="K703" s="367"/>
      <c r="L703" s="367"/>
      <c r="M703" s="367"/>
      <c r="N703" s="367"/>
      <c r="O703" s="367"/>
      <c r="P703" s="367"/>
      <c r="Q703" s="367"/>
      <c r="R703" s="367"/>
      <c r="S703" s="367"/>
      <c r="T703" s="367"/>
      <c r="U703" s="367"/>
      <c r="V703" s="367"/>
      <c r="W703" s="367"/>
      <c r="X703" s="367"/>
      <c r="Y703" s="367"/>
      <c r="Z703" s="367"/>
    </row>
    <row r="704">
      <c r="A704" s="367"/>
      <c r="B704" s="367"/>
      <c r="C704" s="367"/>
      <c r="D704" s="367"/>
      <c r="E704" s="367"/>
      <c r="F704" s="367"/>
      <c r="G704" s="367"/>
      <c r="H704" s="367"/>
      <c r="I704" s="367"/>
      <c r="J704" s="367"/>
      <c r="K704" s="367"/>
      <c r="L704" s="367"/>
      <c r="M704" s="367"/>
      <c r="N704" s="367"/>
      <c r="O704" s="367"/>
      <c r="P704" s="367"/>
      <c r="Q704" s="367"/>
      <c r="R704" s="367"/>
      <c r="S704" s="367"/>
      <c r="T704" s="367"/>
      <c r="U704" s="367"/>
      <c r="V704" s="367"/>
      <c r="W704" s="367"/>
      <c r="X704" s="367"/>
      <c r="Y704" s="367"/>
      <c r="Z704" s="367"/>
    </row>
    <row r="705">
      <c r="A705" s="367"/>
      <c r="B705" s="367"/>
      <c r="C705" s="367"/>
      <c r="D705" s="367"/>
      <c r="E705" s="367"/>
      <c r="F705" s="367"/>
      <c r="G705" s="367"/>
      <c r="H705" s="367"/>
      <c r="I705" s="367"/>
      <c r="J705" s="367"/>
      <c r="K705" s="367"/>
      <c r="L705" s="367"/>
      <c r="M705" s="367"/>
      <c r="N705" s="367"/>
      <c r="O705" s="367"/>
      <c r="P705" s="367"/>
      <c r="Q705" s="367"/>
      <c r="R705" s="367"/>
      <c r="S705" s="367"/>
      <c r="T705" s="367"/>
      <c r="U705" s="367"/>
      <c r="V705" s="367"/>
      <c r="W705" s="367"/>
      <c r="X705" s="367"/>
      <c r="Y705" s="367"/>
      <c r="Z705" s="367"/>
    </row>
    <row r="706">
      <c r="A706" s="367"/>
      <c r="B706" s="367"/>
      <c r="C706" s="367"/>
      <c r="D706" s="367"/>
      <c r="E706" s="367"/>
      <c r="F706" s="367"/>
      <c r="G706" s="367"/>
      <c r="H706" s="367"/>
      <c r="I706" s="367"/>
      <c r="J706" s="367"/>
      <c r="K706" s="367"/>
      <c r="L706" s="367"/>
      <c r="M706" s="367"/>
      <c r="N706" s="367"/>
      <c r="O706" s="367"/>
      <c r="P706" s="367"/>
      <c r="Q706" s="367"/>
      <c r="R706" s="367"/>
      <c r="S706" s="367"/>
      <c r="T706" s="367"/>
      <c r="U706" s="367"/>
      <c r="V706" s="367"/>
      <c r="W706" s="367"/>
      <c r="X706" s="367"/>
      <c r="Y706" s="367"/>
      <c r="Z706" s="367"/>
    </row>
    <row r="707">
      <c r="A707" s="367"/>
      <c r="B707" s="367"/>
      <c r="C707" s="367"/>
      <c r="D707" s="367"/>
      <c r="E707" s="367"/>
      <c r="F707" s="367"/>
      <c r="G707" s="367"/>
      <c r="H707" s="367"/>
      <c r="I707" s="367"/>
      <c r="J707" s="367"/>
      <c r="K707" s="367"/>
      <c r="L707" s="367"/>
      <c r="M707" s="367"/>
      <c r="N707" s="367"/>
      <c r="O707" s="367"/>
      <c r="P707" s="367"/>
      <c r="Q707" s="367"/>
      <c r="R707" s="367"/>
      <c r="S707" s="367"/>
      <c r="T707" s="367"/>
      <c r="U707" s="367"/>
      <c r="V707" s="367"/>
      <c r="W707" s="367"/>
      <c r="X707" s="367"/>
      <c r="Y707" s="367"/>
      <c r="Z707" s="367"/>
    </row>
    <row r="708">
      <c r="A708" s="367"/>
      <c r="B708" s="367"/>
      <c r="C708" s="367"/>
      <c r="D708" s="367"/>
      <c r="E708" s="367"/>
      <c r="F708" s="367"/>
      <c r="G708" s="367"/>
      <c r="H708" s="367"/>
      <c r="I708" s="367"/>
      <c r="J708" s="367"/>
      <c r="K708" s="367"/>
      <c r="L708" s="367"/>
      <c r="M708" s="367"/>
      <c r="N708" s="367"/>
      <c r="O708" s="367"/>
      <c r="P708" s="367"/>
      <c r="Q708" s="367"/>
      <c r="R708" s="367"/>
      <c r="S708" s="367"/>
      <c r="T708" s="367"/>
      <c r="U708" s="367"/>
      <c r="V708" s="367"/>
      <c r="W708" s="367"/>
      <c r="X708" s="367"/>
      <c r="Y708" s="367"/>
      <c r="Z708" s="367"/>
    </row>
    <row r="709">
      <c r="A709" s="367"/>
      <c r="B709" s="367"/>
      <c r="C709" s="367"/>
      <c r="D709" s="367"/>
      <c r="E709" s="367"/>
      <c r="F709" s="367"/>
      <c r="G709" s="367"/>
      <c r="H709" s="367"/>
      <c r="I709" s="367"/>
      <c r="J709" s="367"/>
      <c r="K709" s="367"/>
      <c r="L709" s="367"/>
      <c r="M709" s="367"/>
      <c r="N709" s="367"/>
      <c r="O709" s="367"/>
      <c r="P709" s="367"/>
      <c r="Q709" s="367"/>
      <c r="R709" s="367"/>
      <c r="S709" s="367"/>
      <c r="T709" s="367"/>
      <c r="U709" s="367"/>
      <c r="V709" s="367"/>
      <c r="W709" s="367"/>
      <c r="X709" s="367"/>
      <c r="Y709" s="367"/>
      <c r="Z709" s="367"/>
    </row>
    <row r="710">
      <c r="A710" s="367"/>
      <c r="B710" s="367"/>
      <c r="C710" s="367"/>
      <c r="D710" s="367"/>
      <c r="E710" s="367"/>
      <c r="F710" s="367"/>
      <c r="G710" s="367"/>
      <c r="H710" s="367"/>
      <c r="I710" s="367"/>
      <c r="J710" s="367"/>
      <c r="K710" s="367"/>
      <c r="L710" s="367"/>
      <c r="M710" s="367"/>
      <c r="N710" s="367"/>
      <c r="O710" s="367"/>
      <c r="P710" s="367"/>
      <c r="Q710" s="367"/>
      <c r="R710" s="367"/>
      <c r="S710" s="367"/>
      <c r="T710" s="367"/>
      <c r="U710" s="367"/>
      <c r="V710" s="367"/>
      <c r="W710" s="367"/>
      <c r="X710" s="367"/>
      <c r="Y710" s="367"/>
      <c r="Z710" s="367"/>
    </row>
    <row r="711">
      <c r="A711" s="367"/>
      <c r="B711" s="367"/>
      <c r="C711" s="367"/>
      <c r="D711" s="367"/>
      <c r="E711" s="367"/>
      <c r="F711" s="367"/>
      <c r="G711" s="367"/>
      <c r="H711" s="367"/>
      <c r="I711" s="367"/>
      <c r="J711" s="367"/>
      <c r="K711" s="367"/>
      <c r="L711" s="367"/>
      <c r="M711" s="367"/>
      <c r="N711" s="367"/>
      <c r="O711" s="367"/>
      <c r="P711" s="367"/>
      <c r="Q711" s="367"/>
      <c r="R711" s="367"/>
      <c r="S711" s="367"/>
      <c r="T711" s="367"/>
      <c r="U711" s="367"/>
      <c r="V711" s="367"/>
      <c r="W711" s="367"/>
      <c r="X711" s="367"/>
      <c r="Y711" s="367"/>
      <c r="Z711" s="367"/>
    </row>
    <row r="712">
      <c r="A712" s="367"/>
      <c r="B712" s="367"/>
      <c r="C712" s="367"/>
      <c r="D712" s="367"/>
      <c r="E712" s="367"/>
      <c r="F712" s="367"/>
      <c r="G712" s="367"/>
      <c r="H712" s="367"/>
      <c r="I712" s="367"/>
      <c r="J712" s="367"/>
      <c r="K712" s="367"/>
      <c r="L712" s="367"/>
      <c r="M712" s="367"/>
      <c r="N712" s="367"/>
      <c r="O712" s="367"/>
      <c r="P712" s="367"/>
      <c r="Q712" s="367"/>
      <c r="R712" s="367"/>
      <c r="S712" s="367"/>
      <c r="T712" s="367"/>
      <c r="U712" s="367"/>
      <c r="V712" s="367"/>
      <c r="W712" s="367"/>
      <c r="X712" s="367"/>
      <c r="Y712" s="367"/>
      <c r="Z712" s="367"/>
    </row>
    <row r="713">
      <c r="A713" s="367"/>
      <c r="B713" s="367"/>
      <c r="C713" s="367"/>
      <c r="D713" s="367"/>
      <c r="E713" s="367"/>
      <c r="F713" s="367"/>
      <c r="G713" s="367"/>
      <c r="H713" s="367"/>
      <c r="I713" s="367"/>
      <c r="J713" s="367"/>
      <c r="K713" s="367"/>
      <c r="L713" s="367"/>
      <c r="M713" s="367"/>
      <c r="N713" s="367"/>
      <c r="O713" s="367"/>
      <c r="P713" s="367"/>
      <c r="Q713" s="367"/>
      <c r="R713" s="367"/>
      <c r="S713" s="367"/>
      <c r="T713" s="367"/>
      <c r="U713" s="367"/>
      <c r="V713" s="367"/>
      <c r="W713" s="367"/>
      <c r="X713" s="367"/>
      <c r="Y713" s="367"/>
      <c r="Z713" s="367"/>
    </row>
    <row r="714">
      <c r="A714" s="367"/>
      <c r="B714" s="367"/>
      <c r="C714" s="367"/>
      <c r="D714" s="367"/>
      <c r="E714" s="367"/>
      <c r="F714" s="367"/>
      <c r="G714" s="367"/>
      <c r="H714" s="367"/>
      <c r="I714" s="367"/>
      <c r="J714" s="367"/>
      <c r="K714" s="367"/>
      <c r="L714" s="367"/>
      <c r="M714" s="367"/>
      <c r="N714" s="367"/>
      <c r="O714" s="367"/>
      <c r="P714" s="367"/>
      <c r="Q714" s="367"/>
      <c r="R714" s="367"/>
      <c r="S714" s="367"/>
      <c r="T714" s="367"/>
      <c r="U714" s="367"/>
      <c r="V714" s="367"/>
      <c r="W714" s="367"/>
      <c r="X714" s="367"/>
      <c r="Y714" s="367"/>
      <c r="Z714" s="367"/>
    </row>
    <row r="715">
      <c r="A715" s="367"/>
      <c r="B715" s="367"/>
      <c r="C715" s="367"/>
      <c r="D715" s="367"/>
      <c r="E715" s="367"/>
      <c r="F715" s="367"/>
      <c r="G715" s="367"/>
      <c r="H715" s="367"/>
      <c r="I715" s="367"/>
      <c r="J715" s="367"/>
      <c r="K715" s="367"/>
      <c r="L715" s="367"/>
      <c r="M715" s="367"/>
      <c r="N715" s="367"/>
      <c r="O715" s="367"/>
      <c r="P715" s="367"/>
      <c r="Q715" s="367"/>
      <c r="R715" s="367"/>
      <c r="S715" s="367"/>
      <c r="T715" s="367"/>
      <c r="U715" s="367"/>
      <c r="V715" s="367"/>
      <c r="W715" s="367"/>
      <c r="X715" s="367"/>
      <c r="Y715" s="367"/>
      <c r="Z715" s="367"/>
    </row>
    <row r="716">
      <c r="A716" s="367"/>
      <c r="B716" s="367"/>
      <c r="C716" s="367"/>
      <c r="D716" s="367"/>
      <c r="E716" s="367"/>
      <c r="F716" s="367"/>
      <c r="G716" s="367"/>
      <c r="H716" s="367"/>
      <c r="I716" s="367"/>
      <c r="J716" s="367"/>
      <c r="K716" s="367"/>
      <c r="L716" s="367"/>
      <c r="M716" s="367"/>
      <c r="N716" s="367"/>
      <c r="O716" s="367"/>
      <c r="P716" s="367"/>
      <c r="Q716" s="367"/>
      <c r="R716" s="367"/>
      <c r="S716" s="367"/>
      <c r="T716" s="367"/>
      <c r="U716" s="367"/>
      <c r="V716" s="367"/>
      <c r="W716" s="367"/>
      <c r="X716" s="367"/>
      <c r="Y716" s="367"/>
      <c r="Z716" s="367"/>
    </row>
    <row r="717">
      <c r="A717" s="367"/>
      <c r="B717" s="367"/>
      <c r="C717" s="367"/>
      <c r="D717" s="367"/>
      <c r="E717" s="367"/>
      <c r="F717" s="367"/>
      <c r="G717" s="367"/>
      <c r="H717" s="367"/>
      <c r="I717" s="367"/>
      <c r="J717" s="367"/>
      <c r="K717" s="367"/>
      <c r="L717" s="367"/>
      <c r="M717" s="367"/>
      <c r="N717" s="367"/>
      <c r="O717" s="367"/>
      <c r="P717" s="367"/>
      <c r="Q717" s="367"/>
      <c r="R717" s="367"/>
      <c r="S717" s="367"/>
      <c r="T717" s="367"/>
      <c r="U717" s="367"/>
      <c r="V717" s="367"/>
      <c r="W717" s="367"/>
      <c r="X717" s="367"/>
      <c r="Y717" s="367"/>
      <c r="Z717" s="367"/>
    </row>
    <row r="718">
      <c r="A718" s="367"/>
      <c r="B718" s="367"/>
      <c r="C718" s="367"/>
      <c r="D718" s="367"/>
      <c r="E718" s="367"/>
      <c r="F718" s="367"/>
      <c r="G718" s="367"/>
      <c r="H718" s="367"/>
      <c r="I718" s="367"/>
      <c r="J718" s="367"/>
      <c r="K718" s="367"/>
      <c r="L718" s="367"/>
      <c r="M718" s="367"/>
      <c r="N718" s="367"/>
      <c r="O718" s="367"/>
      <c r="P718" s="367"/>
      <c r="Q718" s="367"/>
      <c r="R718" s="367"/>
      <c r="S718" s="367"/>
      <c r="T718" s="367"/>
      <c r="U718" s="367"/>
      <c r="V718" s="367"/>
      <c r="W718" s="367"/>
      <c r="X718" s="367"/>
      <c r="Y718" s="367"/>
      <c r="Z718" s="367"/>
    </row>
    <row r="719">
      <c r="A719" s="367"/>
      <c r="B719" s="367"/>
      <c r="C719" s="367"/>
      <c r="D719" s="367"/>
      <c r="E719" s="367"/>
      <c r="F719" s="367"/>
      <c r="G719" s="367"/>
      <c r="H719" s="367"/>
      <c r="I719" s="367"/>
      <c r="J719" s="367"/>
      <c r="K719" s="367"/>
      <c r="L719" s="367"/>
      <c r="M719" s="367"/>
      <c r="N719" s="367"/>
      <c r="O719" s="367"/>
      <c r="P719" s="367"/>
      <c r="Q719" s="367"/>
      <c r="R719" s="367"/>
      <c r="S719" s="367"/>
      <c r="T719" s="367"/>
      <c r="U719" s="367"/>
      <c r="V719" s="367"/>
      <c r="W719" s="367"/>
      <c r="X719" s="367"/>
      <c r="Y719" s="367"/>
      <c r="Z719" s="367"/>
    </row>
    <row r="720">
      <c r="A720" s="367"/>
      <c r="B720" s="367"/>
      <c r="C720" s="367"/>
      <c r="D720" s="367"/>
      <c r="E720" s="367"/>
      <c r="F720" s="367"/>
      <c r="G720" s="367"/>
      <c r="H720" s="367"/>
      <c r="I720" s="367"/>
      <c r="J720" s="367"/>
      <c r="K720" s="367"/>
      <c r="L720" s="367"/>
      <c r="M720" s="367"/>
      <c r="N720" s="367"/>
      <c r="O720" s="367"/>
      <c r="P720" s="367"/>
      <c r="Q720" s="367"/>
      <c r="R720" s="367"/>
      <c r="S720" s="367"/>
      <c r="T720" s="367"/>
      <c r="U720" s="367"/>
      <c r="V720" s="367"/>
      <c r="W720" s="367"/>
      <c r="X720" s="367"/>
      <c r="Y720" s="367"/>
      <c r="Z720" s="367"/>
    </row>
    <row r="721">
      <c r="A721" s="367"/>
      <c r="B721" s="367"/>
      <c r="C721" s="367"/>
      <c r="D721" s="367"/>
      <c r="E721" s="367"/>
      <c r="F721" s="367"/>
      <c r="G721" s="367"/>
      <c r="H721" s="367"/>
      <c r="I721" s="367"/>
      <c r="J721" s="367"/>
      <c r="K721" s="367"/>
      <c r="L721" s="367"/>
      <c r="M721" s="367"/>
      <c r="N721" s="367"/>
      <c r="O721" s="367"/>
      <c r="P721" s="367"/>
      <c r="Q721" s="367"/>
      <c r="R721" s="367"/>
      <c r="S721" s="367"/>
      <c r="T721" s="367"/>
      <c r="U721" s="367"/>
      <c r="V721" s="367"/>
      <c r="W721" s="367"/>
      <c r="X721" s="367"/>
      <c r="Y721" s="367"/>
      <c r="Z721" s="367"/>
    </row>
    <row r="722">
      <c r="A722" s="367"/>
      <c r="B722" s="367"/>
      <c r="C722" s="367"/>
      <c r="D722" s="367"/>
      <c r="E722" s="367"/>
      <c r="F722" s="367"/>
      <c r="G722" s="367"/>
      <c r="H722" s="367"/>
      <c r="I722" s="367"/>
      <c r="J722" s="367"/>
      <c r="K722" s="367"/>
      <c r="L722" s="367"/>
      <c r="M722" s="367"/>
      <c r="N722" s="367"/>
      <c r="O722" s="367"/>
      <c r="P722" s="367"/>
      <c r="Q722" s="367"/>
      <c r="R722" s="367"/>
      <c r="S722" s="367"/>
      <c r="T722" s="367"/>
      <c r="U722" s="367"/>
      <c r="V722" s="367"/>
      <c r="W722" s="367"/>
      <c r="X722" s="367"/>
      <c r="Y722" s="367"/>
      <c r="Z722" s="367"/>
    </row>
    <row r="723">
      <c r="A723" s="367"/>
      <c r="B723" s="367"/>
      <c r="C723" s="367"/>
      <c r="D723" s="367"/>
      <c r="E723" s="367"/>
      <c r="F723" s="367"/>
      <c r="G723" s="367"/>
      <c r="H723" s="367"/>
      <c r="I723" s="367"/>
      <c r="J723" s="367"/>
      <c r="K723" s="367"/>
      <c r="L723" s="367"/>
      <c r="M723" s="367"/>
      <c r="N723" s="367"/>
      <c r="O723" s="367"/>
      <c r="P723" s="367"/>
      <c r="Q723" s="367"/>
      <c r="R723" s="367"/>
      <c r="S723" s="367"/>
      <c r="T723" s="367"/>
      <c r="U723" s="367"/>
      <c r="V723" s="367"/>
      <c r="W723" s="367"/>
      <c r="X723" s="367"/>
      <c r="Y723" s="367"/>
      <c r="Z723" s="367"/>
    </row>
    <row r="724">
      <c r="A724" s="367"/>
      <c r="B724" s="367"/>
      <c r="C724" s="367"/>
      <c r="D724" s="367"/>
      <c r="E724" s="367"/>
      <c r="F724" s="367"/>
      <c r="G724" s="367"/>
      <c r="H724" s="367"/>
      <c r="I724" s="367"/>
      <c r="J724" s="367"/>
      <c r="K724" s="367"/>
      <c r="L724" s="367"/>
      <c r="M724" s="367"/>
      <c r="N724" s="367"/>
      <c r="O724" s="367"/>
      <c r="P724" s="367"/>
      <c r="Q724" s="367"/>
      <c r="R724" s="367"/>
      <c r="S724" s="367"/>
      <c r="T724" s="367"/>
      <c r="U724" s="367"/>
      <c r="V724" s="367"/>
      <c r="W724" s="367"/>
      <c r="X724" s="367"/>
      <c r="Y724" s="367"/>
      <c r="Z724" s="367"/>
    </row>
    <row r="725">
      <c r="A725" s="367"/>
      <c r="B725" s="367"/>
      <c r="C725" s="367"/>
      <c r="D725" s="367"/>
      <c r="E725" s="367"/>
      <c r="F725" s="367"/>
      <c r="G725" s="367"/>
      <c r="H725" s="367"/>
      <c r="I725" s="367"/>
      <c r="J725" s="367"/>
      <c r="K725" s="367"/>
      <c r="L725" s="367"/>
      <c r="M725" s="367"/>
      <c r="N725" s="367"/>
      <c r="O725" s="367"/>
      <c r="P725" s="367"/>
      <c r="Q725" s="367"/>
      <c r="R725" s="367"/>
      <c r="S725" s="367"/>
      <c r="T725" s="367"/>
      <c r="U725" s="367"/>
      <c r="V725" s="367"/>
      <c r="W725" s="367"/>
      <c r="X725" s="367"/>
      <c r="Y725" s="367"/>
      <c r="Z725" s="367"/>
    </row>
    <row r="726">
      <c r="A726" s="367"/>
      <c r="B726" s="367"/>
      <c r="C726" s="367"/>
      <c r="D726" s="367"/>
      <c r="E726" s="367"/>
      <c r="F726" s="367"/>
      <c r="G726" s="367"/>
      <c r="H726" s="367"/>
      <c r="I726" s="367"/>
      <c r="J726" s="367"/>
      <c r="K726" s="367"/>
      <c r="L726" s="367"/>
      <c r="M726" s="367"/>
      <c r="N726" s="367"/>
      <c r="O726" s="367"/>
      <c r="P726" s="367"/>
      <c r="Q726" s="367"/>
      <c r="R726" s="367"/>
      <c r="S726" s="367"/>
      <c r="T726" s="367"/>
      <c r="U726" s="367"/>
      <c r="V726" s="367"/>
      <c r="W726" s="367"/>
      <c r="X726" s="367"/>
      <c r="Y726" s="367"/>
      <c r="Z726" s="367"/>
    </row>
    <row r="727">
      <c r="A727" s="367"/>
      <c r="B727" s="367"/>
      <c r="C727" s="367"/>
      <c r="D727" s="367"/>
      <c r="E727" s="367"/>
      <c r="F727" s="367"/>
      <c r="G727" s="367"/>
      <c r="H727" s="367"/>
      <c r="I727" s="367"/>
      <c r="J727" s="367"/>
      <c r="K727" s="367"/>
      <c r="L727" s="367"/>
      <c r="M727" s="367"/>
      <c r="N727" s="367"/>
      <c r="O727" s="367"/>
      <c r="P727" s="367"/>
      <c r="Q727" s="367"/>
      <c r="R727" s="367"/>
      <c r="S727" s="367"/>
      <c r="T727" s="367"/>
      <c r="U727" s="367"/>
      <c r="V727" s="367"/>
      <c r="W727" s="367"/>
      <c r="X727" s="367"/>
      <c r="Y727" s="367"/>
      <c r="Z727" s="367"/>
    </row>
    <row r="728">
      <c r="A728" s="367"/>
      <c r="B728" s="367"/>
      <c r="C728" s="367"/>
      <c r="D728" s="367"/>
      <c r="E728" s="367"/>
      <c r="F728" s="367"/>
      <c r="G728" s="367"/>
      <c r="H728" s="367"/>
      <c r="I728" s="367"/>
      <c r="J728" s="367"/>
      <c r="K728" s="367"/>
      <c r="L728" s="367"/>
      <c r="M728" s="367"/>
      <c r="N728" s="367"/>
      <c r="O728" s="367"/>
      <c r="P728" s="367"/>
      <c r="Q728" s="367"/>
      <c r="R728" s="367"/>
      <c r="S728" s="367"/>
      <c r="T728" s="367"/>
      <c r="U728" s="367"/>
      <c r="V728" s="367"/>
      <c r="W728" s="367"/>
      <c r="X728" s="367"/>
      <c r="Y728" s="367"/>
      <c r="Z728" s="367"/>
    </row>
    <row r="729">
      <c r="A729" s="367"/>
      <c r="B729" s="367"/>
      <c r="C729" s="367"/>
      <c r="D729" s="367"/>
      <c r="E729" s="367"/>
      <c r="F729" s="367"/>
      <c r="G729" s="367"/>
      <c r="H729" s="367"/>
      <c r="I729" s="367"/>
      <c r="J729" s="367"/>
      <c r="K729" s="367"/>
      <c r="L729" s="367"/>
      <c r="M729" s="367"/>
      <c r="N729" s="367"/>
      <c r="O729" s="367"/>
      <c r="P729" s="367"/>
      <c r="Q729" s="367"/>
      <c r="R729" s="367"/>
      <c r="S729" s="367"/>
      <c r="T729" s="367"/>
      <c r="U729" s="367"/>
      <c r="V729" s="367"/>
      <c r="W729" s="367"/>
      <c r="X729" s="367"/>
      <c r="Y729" s="367"/>
      <c r="Z729" s="367"/>
    </row>
    <row r="730">
      <c r="A730" s="367"/>
      <c r="B730" s="367"/>
      <c r="C730" s="367"/>
      <c r="D730" s="367"/>
      <c r="E730" s="367"/>
      <c r="F730" s="367"/>
      <c r="G730" s="367"/>
      <c r="H730" s="367"/>
      <c r="I730" s="367"/>
      <c r="J730" s="367"/>
      <c r="K730" s="367"/>
      <c r="L730" s="367"/>
      <c r="M730" s="367"/>
      <c r="N730" s="367"/>
      <c r="O730" s="367"/>
      <c r="P730" s="367"/>
      <c r="Q730" s="367"/>
      <c r="R730" s="367"/>
      <c r="S730" s="367"/>
      <c r="T730" s="367"/>
      <c r="U730" s="367"/>
      <c r="V730" s="367"/>
      <c r="W730" s="367"/>
      <c r="X730" s="367"/>
      <c r="Y730" s="367"/>
      <c r="Z730" s="367"/>
    </row>
    <row r="731">
      <c r="A731" s="367"/>
      <c r="B731" s="367"/>
      <c r="C731" s="367"/>
      <c r="D731" s="367"/>
      <c r="E731" s="367"/>
      <c r="F731" s="367"/>
      <c r="G731" s="367"/>
      <c r="H731" s="367"/>
      <c r="I731" s="367"/>
      <c r="J731" s="367"/>
      <c r="K731" s="367"/>
      <c r="L731" s="367"/>
      <c r="M731" s="367"/>
      <c r="N731" s="367"/>
      <c r="O731" s="367"/>
      <c r="P731" s="367"/>
      <c r="Q731" s="367"/>
      <c r="R731" s="367"/>
      <c r="S731" s="367"/>
      <c r="T731" s="367"/>
      <c r="U731" s="367"/>
      <c r="V731" s="367"/>
      <c r="W731" s="367"/>
      <c r="X731" s="367"/>
      <c r="Y731" s="367"/>
      <c r="Z731" s="367"/>
    </row>
    <row r="732">
      <c r="A732" s="367"/>
      <c r="B732" s="367"/>
      <c r="C732" s="367"/>
      <c r="D732" s="367"/>
      <c r="E732" s="367"/>
      <c r="F732" s="367"/>
      <c r="G732" s="367"/>
      <c r="H732" s="367"/>
      <c r="I732" s="367"/>
      <c r="J732" s="367"/>
      <c r="K732" s="367"/>
      <c r="L732" s="367"/>
      <c r="M732" s="367"/>
      <c r="N732" s="367"/>
      <c r="O732" s="367"/>
      <c r="P732" s="367"/>
      <c r="Q732" s="367"/>
      <c r="R732" s="367"/>
      <c r="S732" s="367"/>
      <c r="T732" s="367"/>
      <c r="U732" s="367"/>
      <c r="V732" s="367"/>
      <c r="W732" s="367"/>
      <c r="X732" s="367"/>
      <c r="Y732" s="367"/>
      <c r="Z732" s="367"/>
    </row>
    <row r="733">
      <c r="A733" s="367"/>
      <c r="B733" s="367"/>
      <c r="C733" s="367"/>
      <c r="D733" s="367"/>
      <c r="E733" s="367"/>
      <c r="F733" s="367"/>
      <c r="G733" s="367"/>
      <c r="H733" s="367"/>
      <c r="I733" s="367"/>
      <c r="J733" s="367"/>
      <c r="K733" s="367"/>
      <c r="L733" s="367"/>
      <c r="M733" s="367"/>
      <c r="N733" s="367"/>
      <c r="O733" s="367"/>
      <c r="P733" s="367"/>
      <c r="Q733" s="367"/>
      <c r="R733" s="367"/>
      <c r="S733" s="367"/>
      <c r="T733" s="367"/>
      <c r="U733" s="367"/>
      <c r="V733" s="367"/>
      <c r="W733" s="367"/>
      <c r="X733" s="367"/>
      <c r="Y733" s="367"/>
      <c r="Z733" s="367"/>
    </row>
    <row r="734">
      <c r="A734" s="367"/>
      <c r="B734" s="367"/>
      <c r="C734" s="367"/>
      <c r="D734" s="367"/>
      <c r="E734" s="367"/>
      <c r="F734" s="367"/>
      <c r="G734" s="367"/>
      <c r="H734" s="367"/>
      <c r="I734" s="367"/>
      <c r="J734" s="367"/>
      <c r="K734" s="367"/>
      <c r="L734" s="367"/>
      <c r="M734" s="367"/>
      <c r="N734" s="367"/>
      <c r="O734" s="367"/>
      <c r="P734" s="367"/>
      <c r="Q734" s="367"/>
      <c r="R734" s="367"/>
      <c r="S734" s="367"/>
      <c r="T734" s="367"/>
      <c r="U734" s="367"/>
      <c r="V734" s="367"/>
      <c r="W734" s="367"/>
      <c r="X734" s="367"/>
      <c r="Y734" s="367"/>
      <c r="Z734" s="367"/>
    </row>
    <row r="735">
      <c r="A735" s="367"/>
      <c r="B735" s="367"/>
      <c r="C735" s="367"/>
      <c r="D735" s="367"/>
      <c r="E735" s="367"/>
      <c r="F735" s="367"/>
      <c r="G735" s="367"/>
      <c r="H735" s="367"/>
      <c r="I735" s="367"/>
      <c r="J735" s="367"/>
      <c r="K735" s="367"/>
      <c r="L735" s="367"/>
      <c r="M735" s="367"/>
      <c r="N735" s="367"/>
      <c r="O735" s="367"/>
      <c r="P735" s="367"/>
      <c r="Q735" s="367"/>
      <c r="R735" s="367"/>
      <c r="S735" s="367"/>
      <c r="T735" s="367"/>
      <c r="U735" s="367"/>
      <c r="V735" s="367"/>
      <c r="W735" s="367"/>
      <c r="X735" s="367"/>
      <c r="Y735" s="367"/>
      <c r="Z735" s="367"/>
    </row>
    <row r="736">
      <c r="A736" s="367"/>
      <c r="B736" s="367"/>
      <c r="C736" s="367"/>
      <c r="D736" s="367"/>
      <c r="E736" s="367"/>
      <c r="F736" s="367"/>
      <c r="G736" s="367"/>
      <c r="H736" s="367"/>
      <c r="I736" s="367"/>
      <c r="J736" s="367"/>
      <c r="K736" s="367"/>
      <c r="L736" s="367"/>
      <c r="M736" s="367"/>
      <c r="N736" s="367"/>
      <c r="O736" s="367"/>
      <c r="P736" s="367"/>
      <c r="Q736" s="367"/>
      <c r="R736" s="367"/>
      <c r="S736" s="367"/>
      <c r="T736" s="367"/>
      <c r="U736" s="367"/>
      <c r="V736" s="367"/>
      <c r="W736" s="367"/>
      <c r="X736" s="367"/>
      <c r="Y736" s="367"/>
      <c r="Z736" s="367"/>
    </row>
    <row r="737">
      <c r="A737" s="367"/>
      <c r="B737" s="367"/>
      <c r="C737" s="367"/>
      <c r="D737" s="367"/>
      <c r="E737" s="367"/>
      <c r="F737" s="367"/>
      <c r="G737" s="367"/>
      <c r="H737" s="367"/>
      <c r="I737" s="367"/>
      <c r="J737" s="367"/>
      <c r="K737" s="367"/>
      <c r="L737" s="367"/>
      <c r="M737" s="367"/>
      <c r="N737" s="367"/>
      <c r="O737" s="367"/>
      <c r="P737" s="367"/>
      <c r="Q737" s="367"/>
      <c r="R737" s="367"/>
      <c r="S737" s="367"/>
      <c r="T737" s="367"/>
      <c r="U737" s="367"/>
      <c r="V737" s="367"/>
      <c r="W737" s="367"/>
      <c r="X737" s="367"/>
      <c r="Y737" s="367"/>
      <c r="Z737" s="367"/>
    </row>
    <row r="738">
      <c r="A738" s="367"/>
      <c r="B738" s="367"/>
      <c r="C738" s="367"/>
      <c r="D738" s="367"/>
      <c r="E738" s="367"/>
      <c r="F738" s="367"/>
      <c r="G738" s="367"/>
      <c r="H738" s="367"/>
      <c r="I738" s="367"/>
      <c r="J738" s="367"/>
      <c r="K738" s="367"/>
      <c r="L738" s="367"/>
      <c r="M738" s="367"/>
      <c r="N738" s="367"/>
      <c r="O738" s="367"/>
      <c r="P738" s="367"/>
      <c r="Q738" s="367"/>
      <c r="R738" s="367"/>
      <c r="S738" s="367"/>
      <c r="T738" s="367"/>
      <c r="U738" s="367"/>
      <c r="V738" s="367"/>
      <c r="W738" s="367"/>
      <c r="X738" s="367"/>
      <c r="Y738" s="367"/>
      <c r="Z738" s="367"/>
    </row>
    <row r="739">
      <c r="A739" s="367"/>
      <c r="B739" s="367"/>
      <c r="C739" s="367"/>
      <c r="D739" s="367"/>
      <c r="E739" s="367"/>
      <c r="F739" s="367"/>
      <c r="G739" s="367"/>
      <c r="H739" s="367"/>
      <c r="I739" s="367"/>
      <c r="J739" s="367"/>
      <c r="K739" s="367"/>
      <c r="L739" s="367"/>
      <c r="M739" s="367"/>
      <c r="N739" s="367"/>
      <c r="O739" s="367"/>
      <c r="P739" s="367"/>
      <c r="Q739" s="367"/>
      <c r="R739" s="367"/>
      <c r="S739" s="367"/>
      <c r="T739" s="367"/>
      <c r="U739" s="367"/>
      <c r="V739" s="367"/>
      <c r="W739" s="367"/>
      <c r="X739" s="367"/>
      <c r="Y739" s="367"/>
      <c r="Z739" s="367"/>
    </row>
    <row r="740">
      <c r="A740" s="367"/>
      <c r="B740" s="367"/>
      <c r="C740" s="367"/>
      <c r="D740" s="367"/>
      <c r="E740" s="367"/>
      <c r="F740" s="367"/>
      <c r="G740" s="367"/>
      <c r="H740" s="367"/>
      <c r="I740" s="367"/>
      <c r="J740" s="367"/>
      <c r="K740" s="367"/>
      <c r="L740" s="367"/>
      <c r="M740" s="367"/>
      <c r="N740" s="367"/>
      <c r="O740" s="367"/>
      <c r="P740" s="367"/>
      <c r="Q740" s="367"/>
      <c r="R740" s="367"/>
      <c r="S740" s="367"/>
      <c r="T740" s="367"/>
      <c r="U740" s="367"/>
      <c r="V740" s="367"/>
      <c r="W740" s="367"/>
      <c r="X740" s="367"/>
      <c r="Y740" s="367"/>
      <c r="Z740" s="367"/>
    </row>
    <row r="741">
      <c r="A741" s="367"/>
      <c r="B741" s="367"/>
      <c r="C741" s="367"/>
      <c r="D741" s="367"/>
      <c r="E741" s="367"/>
      <c r="F741" s="367"/>
      <c r="G741" s="367"/>
      <c r="H741" s="367"/>
      <c r="I741" s="367"/>
      <c r="J741" s="367"/>
      <c r="K741" s="367"/>
      <c r="L741" s="367"/>
      <c r="M741" s="367"/>
      <c r="N741" s="367"/>
      <c r="O741" s="367"/>
      <c r="P741" s="367"/>
      <c r="Q741" s="367"/>
      <c r="R741" s="367"/>
      <c r="S741" s="367"/>
      <c r="T741" s="367"/>
      <c r="U741" s="367"/>
      <c r="V741" s="367"/>
      <c r="W741" s="367"/>
      <c r="X741" s="367"/>
      <c r="Y741" s="367"/>
      <c r="Z741" s="367"/>
    </row>
    <row r="742">
      <c r="A742" s="367"/>
      <c r="B742" s="367"/>
      <c r="C742" s="367"/>
      <c r="D742" s="367"/>
      <c r="E742" s="367"/>
      <c r="F742" s="367"/>
      <c r="G742" s="367"/>
      <c r="H742" s="367"/>
      <c r="I742" s="367"/>
      <c r="J742" s="367"/>
      <c r="K742" s="367"/>
      <c r="L742" s="367"/>
      <c r="M742" s="367"/>
      <c r="N742" s="367"/>
      <c r="O742" s="367"/>
      <c r="P742" s="367"/>
      <c r="Q742" s="367"/>
      <c r="R742" s="367"/>
      <c r="S742" s="367"/>
      <c r="T742" s="367"/>
      <c r="U742" s="367"/>
      <c r="V742" s="367"/>
      <c r="W742" s="367"/>
      <c r="X742" s="367"/>
      <c r="Y742" s="367"/>
      <c r="Z742" s="367"/>
    </row>
    <row r="743">
      <c r="A743" s="367"/>
      <c r="B743" s="367"/>
      <c r="C743" s="367"/>
      <c r="D743" s="367"/>
      <c r="E743" s="367"/>
      <c r="F743" s="367"/>
      <c r="G743" s="367"/>
      <c r="H743" s="367"/>
      <c r="I743" s="367"/>
      <c r="J743" s="367"/>
      <c r="K743" s="367"/>
      <c r="L743" s="367"/>
      <c r="M743" s="367"/>
      <c r="N743" s="367"/>
      <c r="O743" s="367"/>
      <c r="P743" s="367"/>
      <c r="Q743" s="367"/>
      <c r="R743" s="367"/>
      <c r="S743" s="367"/>
      <c r="T743" s="367"/>
      <c r="U743" s="367"/>
      <c r="V743" s="367"/>
      <c r="W743" s="367"/>
      <c r="X743" s="367"/>
      <c r="Y743" s="367"/>
      <c r="Z743" s="367"/>
    </row>
    <row r="744">
      <c r="A744" s="367"/>
      <c r="B744" s="367"/>
      <c r="C744" s="367"/>
      <c r="D744" s="367"/>
      <c r="E744" s="367"/>
      <c r="F744" s="367"/>
      <c r="G744" s="367"/>
      <c r="H744" s="367"/>
      <c r="I744" s="367"/>
      <c r="J744" s="367"/>
      <c r="K744" s="367"/>
      <c r="L744" s="367"/>
      <c r="M744" s="367"/>
      <c r="N744" s="367"/>
      <c r="O744" s="367"/>
      <c r="P744" s="367"/>
      <c r="Q744" s="367"/>
      <c r="R744" s="367"/>
      <c r="S744" s="367"/>
      <c r="T744" s="367"/>
      <c r="U744" s="367"/>
      <c r="V744" s="367"/>
      <c r="W744" s="367"/>
      <c r="X744" s="367"/>
      <c r="Y744" s="367"/>
      <c r="Z744" s="367"/>
    </row>
    <row r="745">
      <c r="A745" s="367"/>
      <c r="B745" s="367"/>
      <c r="C745" s="367"/>
      <c r="D745" s="367"/>
      <c r="E745" s="367"/>
      <c r="F745" s="367"/>
      <c r="G745" s="367"/>
      <c r="H745" s="367"/>
      <c r="I745" s="367"/>
      <c r="J745" s="367"/>
      <c r="K745" s="367"/>
      <c r="L745" s="367"/>
      <c r="M745" s="367"/>
      <c r="N745" s="367"/>
      <c r="O745" s="367"/>
      <c r="P745" s="367"/>
      <c r="Q745" s="367"/>
      <c r="R745" s="367"/>
      <c r="S745" s="367"/>
      <c r="T745" s="367"/>
      <c r="U745" s="367"/>
      <c r="V745" s="367"/>
      <c r="W745" s="367"/>
      <c r="X745" s="367"/>
      <c r="Y745" s="367"/>
      <c r="Z745" s="367"/>
    </row>
    <row r="746">
      <c r="A746" s="367"/>
      <c r="B746" s="367"/>
      <c r="C746" s="367"/>
      <c r="D746" s="367"/>
      <c r="E746" s="367"/>
      <c r="F746" s="367"/>
      <c r="G746" s="367"/>
      <c r="H746" s="367"/>
      <c r="I746" s="367"/>
      <c r="J746" s="367"/>
      <c r="K746" s="367"/>
      <c r="L746" s="367"/>
      <c r="M746" s="367"/>
      <c r="N746" s="367"/>
      <c r="O746" s="367"/>
      <c r="P746" s="367"/>
      <c r="Q746" s="367"/>
      <c r="R746" s="367"/>
      <c r="S746" s="367"/>
      <c r="T746" s="367"/>
      <c r="U746" s="367"/>
      <c r="V746" s="367"/>
      <c r="W746" s="367"/>
      <c r="X746" s="367"/>
      <c r="Y746" s="367"/>
      <c r="Z746" s="367"/>
    </row>
    <row r="747">
      <c r="A747" s="367"/>
      <c r="B747" s="367"/>
      <c r="C747" s="367"/>
      <c r="D747" s="367"/>
      <c r="E747" s="367"/>
      <c r="F747" s="367"/>
      <c r="G747" s="367"/>
      <c r="H747" s="367"/>
      <c r="I747" s="367"/>
      <c r="J747" s="367"/>
      <c r="K747" s="367"/>
      <c r="L747" s="367"/>
      <c r="M747" s="367"/>
      <c r="N747" s="367"/>
      <c r="O747" s="367"/>
      <c r="P747" s="367"/>
      <c r="Q747" s="367"/>
      <c r="R747" s="367"/>
      <c r="S747" s="367"/>
      <c r="T747" s="367"/>
      <c r="U747" s="367"/>
      <c r="V747" s="367"/>
      <c r="W747" s="367"/>
      <c r="X747" s="367"/>
      <c r="Y747" s="367"/>
      <c r="Z747" s="367"/>
    </row>
    <row r="748">
      <c r="A748" s="367"/>
      <c r="B748" s="367"/>
      <c r="C748" s="367"/>
      <c r="D748" s="367"/>
      <c r="E748" s="367"/>
      <c r="F748" s="367"/>
      <c r="G748" s="367"/>
      <c r="H748" s="367"/>
      <c r="I748" s="367"/>
      <c r="J748" s="367"/>
      <c r="K748" s="367"/>
      <c r="L748" s="367"/>
      <c r="M748" s="367"/>
      <c r="N748" s="367"/>
      <c r="O748" s="367"/>
      <c r="P748" s="367"/>
      <c r="Q748" s="367"/>
      <c r="R748" s="367"/>
      <c r="S748" s="367"/>
      <c r="T748" s="367"/>
      <c r="U748" s="367"/>
      <c r="V748" s="367"/>
      <c r="W748" s="367"/>
      <c r="X748" s="367"/>
      <c r="Y748" s="367"/>
      <c r="Z748" s="367"/>
    </row>
    <row r="749">
      <c r="A749" s="367"/>
      <c r="B749" s="367"/>
      <c r="C749" s="367"/>
      <c r="D749" s="367"/>
      <c r="E749" s="367"/>
      <c r="F749" s="367"/>
      <c r="G749" s="367"/>
      <c r="H749" s="367"/>
      <c r="I749" s="367"/>
      <c r="J749" s="367"/>
      <c r="K749" s="367"/>
      <c r="L749" s="367"/>
      <c r="M749" s="367"/>
      <c r="N749" s="367"/>
      <c r="O749" s="367"/>
      <c r="P749" s="367"/>
      <c r="Q749" s="367"/>
      <c r="R749" s="367"/>
      <c r="S749" s="367"/>
      <c r="T749" s="367"/>
      <c r="U749" s="367"/>
      <c r="V749" s="367"/>
      <c r="W749" s="367"/>
      <c r="X749" s="367"/>
      <c r="Y749" s="367"/>
      <c r="Z749" s="367"/>
    </row>
    <row r="750">
      <c r="A750" s="367"/>
      <c r="B750" s="367"/>
      <c r="C750" s="367"/>
      <c r="D750" s="367"/>
      <c r="E750" s="367"/>
      <c r="F750" s="367"/>
      <c r="G750" s="367"/>
      <c r="H750" s="367"/>
      <c r="I750" s="367"/>
      <c r="J750" s="367"/>
      <c r="K750" s="367"/>
      <c r="L750" s="367"/>
      <c r="M750" s="367"/>
      <c r="N750" s="367"/>
      <c r="O750" s="367"/>
      <c r="P750" s="367"/>
      <c r="Q750" s="367"/>
      <c r="R750" s="367"/>
      <c r="S750" s="367"/>
      <c r="T750" s="367"/>
      <c r="U750" s="367"/>
      <c r="V750" s="367"/>
      <c r="W750" s="367"/>
      <c r="X750" s="367"/>
      <c r="Y750" s="367"/>
      <c r="Z750" s="367"/>
    </row>
    <row r="751">
      <c r="A751" s="367"/>
      <c r="B751" s="367"/>
      <c r="C751" s="367"/>
      <c r="D751" s="367"/>
      <c r="E751" s="367"/>
      <c r="F751" s="367"/>
      <c r="G751" s="367"/>
      <c r="H751" s="367"/>
      <c r="I751" s="367"/>
      <c r="J751" s="367"/>
      <c r="K751" s="367"/>
      <c r="L751" s="367"/>
      <c r="M751" s="367"/>
      <c r="N751" s="367"/>
      <c r="O751" s="367"/>
      <c r="P751" s="367"/>
      <c r="Q751" s="367"/>
      <c r="R751" s="367"/>
      <c r="S751" s="367"/>
      <c r="T751" s="367"/>
      <c r="U751" s="367"/>
      <c r="V751" s="367"/>
      <c r="W751" s="367"/>
      <c r="X751" s="367"/>
      <c r="Y751" s="367"/>
      <c r="Z751" s="367"/>
    </row>
    <row r="752">
      <c r="A752" s="367"/>
      <c r="B752" s="367"/>
      <c r="C752" s="367"/>
      <c r="D752" s="367"/>
      <c r="E752" s="367"/>
      <c r="F752" s="367"/>
      <c r="G752" s="367"/>
      <c r="H752" s="367"/>
      <c r="I752" s="367"/>
      <c r="J752" s="367"/>
      <c r="K752" s="367"/>
      <c r="L752" s="367"/>
      <c r="M752" s="367"/>
      <c r="N752" s="367"/>
      <c r="O752" s="367"/>
      <c r="P752" s="367"/>
      <c r="Q752" s="367"/>
      <c r="R752" s="367"/>
      <c r="S752" s="367"/>
      <c r="T752" s="367"/>
      <c r="U752" s="367"/>
      <c r="V752" s="367"/>
      <c r="W752" s="367"/>
      <c r="X752" s="367"/>
      <c r="Y752" s="367"/>
      <c r="Z752" s="367"/>
    </row>
    <row r="753">
      <c r="A753" s="367"/>
      <c r="B753" s="367"/>
      <c r="C753" s="367"/>
      <c r="D753" s="367"/>
      <c r="E753" s="367"/>
      <c r="F753" s="367"/>
      <c r="G753" s="367"/>
      <c r="H753" s="367"/>
      <c r="I753" s="367"/>
      <c r="J753" s="367"/>
      <c r="K753" s="367"/>
      <c r="L753" s="367"/>
      <c r="M753" s="367"/>
      <c r="N753" s="367"/>
      <c r="O753" s="367"/>
      <c r="P753" s="367"/>
      <c r="Q753" s="367"/>
      <c r="R753" s="367"/>
      <c r="S753" s="367"/>
      <c r="T753" s="367"/>
      <c r="U753" s="367"/>
      <c r="V753" s="367"/>
      <c r="W753" s="367"/>
      <c r="X753" s="367"/>
      <c r="Y753" s="367"/>
      <c r="Z753" s="367"/>
    </row>
    <row r="754">
      <c r="A754" s="367"/>
      <c r="B754" s="367"/>
      <c r="C754" s="367"/>
      <c r="D754" s="367"/>
      <c r="E754" s="367"/>
      <c r="F754" s="367"/>
      <c r="G754" s="367"/>
      <c r="H754" s="367"/>
      <c r="I754" s="367"/>
      <c r="J754" s="367"/>
      <c r="K754" s="367"/>
      <c r="L754" s="367"/>
      <c r="M754" s="367"/>
      <c r="N754" s="367"/>
      <c r="O754" s="367"/>
      <c r="P754" s="367"/>
      <c r="Q754" s="367"/>
      <c r="R754" s="367"/>
      <c r="S754" s="367"/>
      <c r="T754" s="367"/>
      <c r="U754" s="367"/>
      <c r="V754" s="367"/>
      <c r="W754" s="367"/>
      <c r="X754" s="367"/>
      <c r="Y754" s="367"/>
      <c r="Z754" s="367"/>
    </row>
    <row r="755">
      <c r="A755" s="367"/>
      <c r="B755" s="367"/>
      <c r="C755" s="367"/>
      <c r="D755" s="367"/>
      <c r="E755" s="367"/>
      <c r="F755" s="367"/>
      <c r="G755" s="367"/>
      <c r="H755" s="367"/>
      <c r="I755" s="367"/>
      <c r="J755" s="367"/>
      <c r="K755" s="367"/>
      <c r="L755" s="367"/>
      <c r="M755" s="367"/>
      <c r="N755" s="367"/>
      <c r="O755" s="367"/>
      <c r="P755" s="367"/>
      <c r="Q755" s="367"/>
      <c r="R755" s="367"/>
      <c r="S755" s="367"/>
      <c r="T755" s="367"/>
      <c r="U755" s="367"/>
      <c r="V755" s="367"/>
      <c r="W755" s="367"/>
      <c r="X755" s="367"/>
      <c r="Y755" s="367"/>
      <c r="Z755" s="367"/>
    </row>
    <row r="756">
      <c r="A756" s="367"/>
      <c r="B756" s="367"/>
      <c r="C756" s="367"/>
      <c r="D756" s="367"/>
      <c r="E756" s="367"/>
      <c r="F756" s="367"/>
      <c r="G756" s="367"/>
      <c r="H756" s="367"/>
      <c r="I756" s="367"/>
      <c r="J756" s="367"/>
      <c r="K756" s="367"/>
      <c r="L756" s="367"/>
      <c r="M756" s="367"/>
      <c r="N756" s="367"/>
      <c r="O756" s="367"/>
      <c r="P756" s="367"/>
      <c r="Q756" s="367"/>
      <c r="R756" s="367"/>
      <c r="S756" s="367"/>
      <c r="T756" s="367"/>
      <c r="U756" s="367"/>
      <c r="V756" s="367"/>
      <c r="W756" s="367"/>
      <c r="X756" s="367"/>
      <c r="Y756" s="367"/>
      <c r="Z756" s="367"/>
    </row>
    <row r="757">
      <c r="A757" s="367"/>
      <c r="B757" s="367"/>
      <c r="C757" s="367"/>
      <c r="D757" s="367"/>
      <c r="E757" s="367"/>
      <c r="F757" s="367"/>
      <c r="G757" s="367"/>
      <c r="H757" s="367"/>
      <c r="I757" s="367"/>
      <c r="J757" s="367"/>
      <c r="K757" s="367"/>
      <c r="L757" s="367"/>
      <c r="M757" s="367"/>
      <c r="N757" s="367"/>
      <c r="O757" s="367"/>
      <c r="P757" s="367"/>
      <c r="Q757" s="367"/>
      <c r="R757" s="367"/>
      <c r="S757" s="367"/>
      <c r="T757" s="367"/>
      <c r="U757" s="367"/>
      <c r="V757" s="367"/>
      <c r="W757" s="367"/>
      <c r="X757" s="367"/>
      <c r="Y757" s="367"/>
      <c r="Z757" s="367"/>
    </row>
    <row r="758">
      <c r="A758" s="367"/>
      <c r="B758" s="367"/>
      <c r="C758" s="367"/>
      <c r="D758" s="367"/>
      <c r="E758" s="367"/>
      <c r="F758" s="367"/>
      <c r="G758" s="367"/>
      <c r="H758" s="367"/>
      <c r="I758" s="367"/>
      <c r="J758" s="367"/>
      <c r="K758" s="367"/>
      <c r="L758" s="367"/>
      <c r="M758" s="367"/>
      <c r="N758" s="367"/>
      <c r="O758" s="367"/>
      <c r="P758" s="367"/>
      <c r="Q758" s="367"/>
      <c r="R758" s="367"/>
      <c r="S758" s="367"/>
      <c r="T758" s="367"/>
      <c r="U758" s="367"/>
      <c r="V758" s="367"/>
      <c r="W758" s="367"/>
      <c r="X758" s="367"/>
      <c r="Y758" s="367"/>
      <c r="Z758" s="367"/>
    </row>
    <row r="759">
      <c r="A759" s="367"/>
      <c r="B759" s="367"/>
      <c r="C759" s="367"/>
      <c r="D759" s="367"/>
      <c r="E759" s="367"/>
      <c r="F759" s="367"/>
      <c r="G759" s="367"/>
      <c r="H759" s="367"/>
      <c r="I759" s="367"/>
      <c r="J759" s="367"/>
      <c r="K759" s="367"/>
      <c r="L759" s="367"/>
      <c r="M759" s="367"/>
      <c r="N759" s="367"/>
      <c r="O759" s="367"/>
      <c r="P759" s="367"/>
      <c r="Q759" s="367"/>
      <c r="R759" s="367"/>
      <c r="S759" s="367"/>
      <c r="T759" s="367"/>
      <c r="U759" s="367"/>
      <c r="V759" s="367"/>
      <c r="W759" s="367"/>
      <c r="X759" s="367"/>
      <c r="Y759" s="367"/>
      <c r="Z759" s="367"/>
    </row>
    <row r="760">
      <c r="A760" s="367"/>
      <c r="B760" s="367"/>
      <c r="C760" s="367"/>
      <c r="D760" s="367"/>
      <c r="E760" s="367"/>
      <c r="F760" s="367"/>
      <c r="G760" s="367"/>
      <c r="H760" s="367"/>
      <c r="I760" s="367"/>
      <c r="J760" s="367"/>
      <c r="K760" s="367"/>
      <c r="L760" s="367"/>
      <c r="M760" s="367"/>
      <c r="N760" s="367"/>
      <c r="O760" s="367"/>
      <c r="P760" s="367"/>
      <c r="Q760" s="367"/>
      <c r="R760" s="367"/>
      <c r="S760" s="367"/>
      <c r="T760" s="367"/>
      <c r="U760" s="367"/>
      <c r="V760" s="367"/>
      <c r="W760" s="367"/>
      <c r="X760" s="367"/>
      <c r="Y760" s="367"/>
      <c r="Z760" s="367"/>
    </row>
    <row r="761">
      <c r="A761" s="367"/>
      <c r="B761" s="367"/>
      <c r="C761" s="367"/>
      <c r="D761" s="367"/>
      <c r="E761" s="367"/>
      <c r="F761" s="367"/>
      <c r="G761" s="367"/>
      <c r="H761" s="367"/>
      <c r="I761" s="367"/>
      <c r="J761" s="367"/>
      <c r="K761" s="367"/>
      <c r="L761" s="367"/>
      <c r="M761" s="367"/>
      <c r="N761" s="367"/>
      <c r="O761" s="367"/>
      <c r="P761" s="367"/>
      <c r="Q761" s="367"/>
      <c r="R761" s="367"/>
      <c r="S761" s="367"/>
      <c r="T761" s="367"/>
      <c r="U761" s="367"/>
      <c r="V761" s="367"/>
      <c r="W761" s="367"/>
      <c r="X761" s="367"/>
      <c r="Y761" s="367"/>
      <c r="Z761" s="367"/>
    </row>
    <row r="762">
      <c r="A762" s="367"/>
      <c r="B762" s="367"/>
      <c r="C762" s="367"/>
      <c r="D762" s="367"/>
      <c r="E762" s="367"/>
      <c r="F762" s="367"/>
      <c r="G762" s="367"/>
      <c r="H762" s="367"/>
      <c r="I762" s="367"/>
      <c r="J762" s="367"/>
      <c r="K762" s="367"/>
      <c r="L762" s="367"/>
      <c r="M762" s="367"/>
      <c r="N762" s="367"/>
      <c r="O762" s="367"/>
      <c r="P762" s="367"/>
      <c r="Q762" s="367"/>
      <c r="R762" s="367"/>
      <c r="S762" s="367"/>
      <c r="T762" s="367"/>
      <c r="U762" s="367"/>
      <c r="V762" s="367"/>
      <c r="W762" s="367"/>
      <c r="X762" s="367"/>
      <c r="Y762" s="367"/>
      <c r="Z762" s="367"/>
    </row>
    <row r="763">
      <c r="A763" s="367"/>
      <c r="B763" s="367"/>
      <c r="C763" s="367"/>
      <c r="D763" s="367"/>
      <c r="E763" s="367"/>
      <c r="F763" s="367"/>
      <c r="G763" s="367"/>
      <c r="H763" s="367"/>
      <c r="I763" s="367"/>
      <c r="J763" s="367"/>
      <c r="K763" s="367"/>
      <c r="L763" s="367"/>
      <c r="M763" s="367"/>
      <c r="N763" s="367"/>
      <c r="O763" s="367"/>
      <c r="P763" s="367"/>
      <c r="Q763" s="367"/>
      <c r="R763" s="367"/>
      <c r="S763" s="367"/>
      <c r="T763" s="367"/>
      <c r="U763" s="367"/>
      <c r="V763" s="367"/>
      <c r="W763" s="367"/>
      <c r="X763" s="367"/>
      <c r="Y763" s="367"/>
      <c r="Z763" s="367"/>
    </row>
    <row r="764">
      <c r="A764" s="367"/>
      <c r="B764" s="367"/>
      <c r="C764" s="367"/>
      <c r="D764" s="367"/>
      <c r="E764" s="367"/>
      <c r="F764" s="367"/>
      <c r="G764" s="367"/>
      <c r="H764" s="367"/>
      <c r="I764" s="367"/>
      <c r="J764" s="367"/>
      <c r="K764" s="367"/>
      <c r="L764" s="367"/>
      <c r="M764" s="367"/>
      <c r="N764" s="367"/>
      <c r="O764" s="367"/>
      <c r="P764" s="367"/>
      <c r="Q764" s="367"/>
      <c r="R764" s="367"/>
      <c r="S764" s="367"/>
      <c r="T764" s="367"/>
      <c r="U764" s="367"/>
      <c r="V764" s="367"/>
      <c r="W764" s="367"/>
      <c r="X764" s="367"/>
      <c r="Y764" s="367"/>
      <c r="Z764" s="367"/>
    </row>
    <row r="765">
      <c r="A765" s="367"/>
      <c r="B765" s="367"/>
      <c r="C765" s="367"/>
      <c r="D765" s="367"/>
      <c r="E765" s="367"/>
      <c r="F765" s="367"/>
      <c r="G765" s="367"/>
      <c r="H765" s="367"/>
      <c r="I765" s="367"/>
      <c r="J765" s="367"/>
      <c r="K765" s="367"/>
      <c r="L765" s="367"/>
      <c r="M765" s="367"/>
      <c r="N765" s="367"/>
      <c r="O765" s="367"/>
      <c r="P765" s="367"/>
      <c r="Q765" s="367"/>
      <c r="R765" s="367"/>
      <c r="S765" s="367"/>
      <c r="T765" s="367"/>
      <c r="U765" s="367"/>
      <c r="V765" s="367"/>
      <c r="W765" s="367"/>
      <c r="X765" s="367"/>
      <c r="Y765" s="367"/>
      <c r="Z765" s="367"/>
    </row>
    <row r="766">
      <c r="A766" s="367"/>
      <c r="B766" s="367"/>
      <c r="C766" s="367"/>
      <c r="D766" s="367"/>
      <c r="E766" s="367"/>
      <c r="F766" s="367"/>
      <c r="G766" s="367"/>
      <c r="H766" s="367"/>
      <c r="I766" s="367"/>
      <c r="J766" s="367"/>
      <c r="K766" s="367"/>
      <c r="L766" s="367"/>
      <c r="M766" s="367"/>
      <c r="N766" s="367"/>
      <c r="O766" s="367"/>
      <c r="P766" s="367"/>
      <c r="Q766" s="367"/>
      <c r="R766" s="367"/>
      <c r="S766" s="367"/>
      <c r="T766" s="367"/>
      <c r="U766" s="367"/>
      <c r="V766" s="367"/>
      <c r="W766" s="367"/>
      <c r="X766" s="367"/>
      <c r="Y766" s="367"/>
      <c r="Z766" s="367"/>
    </row>
    <row r="767">
      <c r="A767" s="367"/>
      <c r="B767" s="367"/>
      <c r="C767" s="367"/>
      <c r="D767" s="367"/>
      <c r="E767" s="367"/>
      <c r="F767" s="367"/>
      <c r="G767" s="367"/>
      <c r="H767" s="367"/>
      <c r="I767" s="367"/>
      <c r="J767" s="367"/>
      <c r="K767" s="367"/>
      <c r="L767" s="367"/>
      <c r="M767" s="367"/>
      <c r="N767" s="367"/>
      <c r="O767" s="367"/>
      <c r="P767" s="367"/>
      <c r="Q767" s="367"/>
      <c r="R767" s="367"/>
      <c r="S767" s="367"/>
      <c r="T767" s="367"/>
      <c r="U767" s="367"/>
      <c r="V767" s="367"/>
      <c r="W767" s="367"/>
      <c r="X767" s="367"/>
      <c r="Y767" s="367"/>
      <c r="Z767" s="367"/>
    </row>
    <row r="768">
      <c r="A768" s="367"/>
      <c r="B768" s="367"/>
      <c r="C768" s="367"/>
      <c r="D768" s="367"/>
      <c r="E768" s="367"/>
      <c r="F768" s="367"/>
      <c r="G768" s="367"/>
      <c r="H768" s="367"/>
      <c r="I768" s="367"/>
      <c r="J768" s="367"/>
      <c r="K768" s="367"/>
      <c r="L768" s="367"/>
      <c r="M768" s="367"/>
      <c r="N768" s="367"/>
      <c r="O768" s="367"/>
      <c r="P768" s="367"/>
      <c r="Q768" s="367"/>
      <c r="R768" s="367"/>
      <c r="S768" s="367"/>
      <c r="T768" s="367"/>
      <c r="U768" s="367"/>
      <c r="V768" s="367"/>
      <c r="W768" s="367"/>
      <c r="X768" s="367"/>
      <c r="Y768" s="367"/>
      <c r="Z768" s="367"/>
    </row>
    <row r="769">
      <c r="A769" s="367"/>
      <c r="B769" s="367"/>
      <c r="C769" s="367"/>
      <c r="D769" s="367"/>
      <c r="E769" s="367"/>
      <c r="F769" s="367"/>
      <c r="G769" s="367"/>
      <c r="H769" s="367"/>
      <c r="I769" s="367"/>
      <c r="J769" s="367"/>
      <c r="K769" s="367"/>
      <c r="L769" s="367"/>
      <c r="M769" s="367"/>
      <c r="N769" s="367"/>
      <c r="O769" s="367"/>
      <c r="P769" s="367"/>
      <c r="Q769" s="367"/>
      <c r="R769" s="367"/>
      <c r="S769" s="367"/>
      <c r="T769" s="367"/>
      <c r="U769" s="367"/>
      <c r="V769" s="367"/>
      <c r="W769" s="367"/>
      <c r="X769" s="367"/>
      <c r="Y769" s="367"/>
      <c r="Z769" s="367"/>
    </row>
    <row r="770">
      <c r="A770" s="367"/>
      <c r="B770" s="367"/>
      <c r="C770" s="367"/>
      <c r="D770" s="367"/>
      <c r="E770" s="367"/>
      <c r="F770" s="367"/>
      <c r="G770" s="367"/>
      <c r="H770" s="367"/>
      <c r="I770" s="367"/>
      <c r="J770" s="367"/>
      <c r="K770" s="367"/>
      <c r="L770" s="367"/>
      <c r="M770" s="367"/>
      <c r="N770" s="367"/>
      <c r="O770" s="367"/>
      <c r="P770" s="367"/>
      <c r="Q770" s="367"/>
      <c r="R770" s="367"/>
      <c r="S770" s="367"/>
      <c r="T770" s="367"/>
      <c r="U770" s="367"/>
      <c r="V770" s="367"/>
      <c r="W770" s="367"/>
      <c r="X770" s="367"/>
      <c r="Y770" s="367"/>
      <c r="Z770" s="367"/>
    </row>
    <row r="771">
      <c r="A771" s="367"/>
      <c r="B771" s="367"/>
      <c r="C771" s="367"/>
      <c r="D771" s="367"/>
      <c r="E771" s="367"/>
      <c r="F771" s="367"/>
      <c r="G771" s="367"/>
      <c r="H771" s="367"/>
      <c r="I771" s="367"/>
      <c r="J771" s="367"/>
      <c r="K771" s="367"/>
      <c r="L771" s="367"/>
      <c r="M771" s="367"/>
      <c r="N771" s="367"/>
      <c r="O771" s="367"/>
      <c r="P771" s="367"/>
      <c r="Q771" s="367"/>
      <c r="R771" s="367"/>
      <c r="S771" s="367"/>
      <c r="T771" s="367"/>
      <c r="U771" s="367"/>
      <c r="V771" s="367"/>
      <c r="W771" s="367"/>
      <c r="X771" s="367"/>
      <c r="Y771" s="367"/>
      <c r="Z771" s="367"/>
    </row>
    <row r="772">
      <c r="A772" s="367"/>
      <c r="B772" s="367"/>
      <c r="C772" s="367"/>
      <c r="D772" s="367"/>
      <c r="E772" s="367"/>
      <c r="F772" s="367"/>
      <c r="G772" s="367"/>
      <c r="H772" s="367"/>
      <c r="I772" s="367"/>
      <c r="J772" s="367"/>
      <c r="K772" s="367"/>
      <c r="L772" s="367"/>
      <c r="M772" s="367"/>
      <c r="N772" s="367"/>
      <c r="O772" s="367"/>
      <c r="P772" s="367"/>
      <c r="Q772" s="367"/>
      <c r="R772" s="367"/>
      <c r="S772" s="367"/>
      <c r="T772" s="367"/>
      <c r="U772" s="367"/>
      <c r="V772" s="367"/>
      <c r="W772" s="367"/>
      <c r="X772" s="367"/>
      <c r="Y772" s="367"/>
      <c r="Z772" s="367"/>
    </row>
    <row r="773">
      <c r="A773" s="367"/>
      <c r="B773" s="367"/>
      <c r="C773" s="367"/>
      <c r="D773" s="367"/>
      <c r="E773" s="367"/>
      <c r="F773" s="367"/>
      <c r="G773" s="367"/>
      <c r="H773" s="367"/>
      <c r="I773" s="367"/>
      <c r="J773" s="367"/>
      <c r="K773" s="367"/>
      <c r="L773" s="367"/>
      <c r="M773" s="367"/>
      <c r="N773" s="367"/>
      <c r="O773" s="367"/>
      <c r="P773" s="367"/>
      <c r="Q773" s="367"/>
      <c r="R773" s="367"/>
      <c r="S773" s="367"/>
      <c r="T773" s="367"/>
      <c r="U773" s="367"/>
      <c r="V773" s="367"/>
      <c r="W773" s="367"/>
      <c r="X773" s="367"/>
      <c r="Y773" s="367"/>
      <c r="Z773" s="367"/>
    </row>
    <row r="774">
      <c r="A774" s="367"/>
      <c r="B774" s="367"/>
      <c r="C774" s="367"/>
      <c r="D774" s="367"/>
      <c r="E774" s="367"/>
      <c r="F774" s="367"/>
      <c r="G774" s="367"/>
      <c r="H774" s="367"/>
      <c r="I774" s="367"/>
      <c r="J774" s="367"/>
      <c r="K774" s="367"/>
      <c r="L774" s="367"/>
      <c r="M774" s="367"/>
      <c r="N774" s="367"/>
      <c r="O774" s="367"/>
      <c r="P774" s="367"/>
      <c r="Q774" s="367"/>
      <c r="R774" s="367"/>
      <c r="S774" s="367"/>
      <c r="T774" s="367"/>
      <c r="U774" s="367"/>
      <c r="V774" s="367"/>
      <c r="W774" s="367"/>
      <c r="X774" s="367"/>
      <c r="Y774" s="367"/>
      <c r="Z774" s="367"/>
    </row>
    <row r="775">
      <c r="A775" s="367"/>
      <c r="B775" s="367"/>
      <c r="C775" s="367"/>
      <c r="D775" s="367"/>
      <c r="E775" s="367"/>
      <c r="F775" s="367"/>
      <c r="G775" s="367"/>
      <c r="H775" s="367"/>
      <c r="I775" s="367"/>
      <c r="J775" s="367"/>
      <c r="K775" s="367"/>
      <c r="L775" s="367"/>
      <c r="M775" s="367"/>
      <c r="N775" s="367"/>
      <c r="O775" s="367"/>
      <c r="P775" s="367"/>
      <c r="Q775" s="367"/>
      <c r="R775" s="367"/>
      <c r="S775" s="367"/>
      <c r="T775" s="367"/>
      <c r="U775" s="367"/>
      <c r="V775" s="367"/>
      <c r="W775" s="367"/>
      <c r="X775" s="367"/>
      <c r="Y775" s="367"/>
      <c r="Z775" s="367"/>
    </row>
    <row r="776">
      <c r="A776" s="367"/>
      <c r="B776" s="367"/>
      <c r="C776" s="367"/>
      <c r="D776" s="367"/>
      <c r="E776" s="367"/>
      <c r="F776" s="367"/>
      <c r="G776" s="367"/>
      <c r="H776" s="367"/>
      <c r="I776" s="367"/>
      <c r="J776" s="367"/>
      <c r="K776" s="367"/>
      <c r="L776" s="367"/>
      <c r="M776" s="367"/>
      <c r="N776" s="367"/>
      <c r="O776" s="367"/>
      <c r="P776" s="367"/>
      <c r="Q776" s="367"/>
      <c r="R776" s="367"/>
      <c r="S776" s="367"/>
      <c r="T776" s="367"/>
      <c r="U776" s="367"/>
      <c r="V776" s="367"/>
      <c r="W776" s="367"/>
      <c r="X776" s="367"/>
      <c r="Y776" s="367"/>
      <c r="Z776" s="367"/>
    </row>
    <row r="777">
      <c r="A777" s="367"/>
      <c r="B777" s="367"/>
      <c r="C777" s="367"/>
      <c r="D777" s="367"/>
      <c r="E777" s="367"/>
      <c r="F777" s="367"/>
      <c r="G777" s="367"/>
      <c r="H777" s="367"/>
      <c r="I777" s="367"/>
      <c r="J777" s="367"/>
      <c r="K777" s="367"/>
      <c r="L777" s="367"/>
      <c r="M777" s="367"/>
      <c r="N777" s="367"/>
      <c r="O777" s="367"/>
      <c r="P777" s="367"/>
      <c r="Q777" s="367"/>
      <c r="R777" s="367"/>
      <c r="S777" s="367"/>
      <c r="T777" s="367"/>
      <c r="U777" s="367"/>
      <c r="V777" s="367"/>
      <c r="W777" s="367"/>
      <c r="X777" s="367"/>
      <c r="Y777" s="367"/>
      <c r="Z777" s="367"/>
    </row>
    <row r="778">
      <c r="A778" s="367"/>
      <c r="B778" s="367"/>
      <c r="C778" s="367"/>
      <c r="D778" s="367"/>
      <c r="E778" s="367"/>
      <c r="F778" s="367"/>
      <c r="G778" s="367"/>
      <c r="H778" s="367"/>
      <c r="I778" s="367"/>
      <c r="J778" s="367"/>
      <c r="K778" s="367"/>
      <c r="L778" s="367"/>
      <c r="M778" s="367"/>
      <c r="N778" s="367"/>
      <c r="O778" s="367"/>
      <c r="P778" s="367"/>
      <c r="Q778" s="367"/>
      <c r="R778" s="367"/>
      <c r="S778" s="367"/>
      <c r="T778" s="367"/>
      <c r="U778" s="367"/>
      <c r="V778" s="367"/>
      <c r="W778" s="367"/>
      <c r="X778" s="367"/>
      <c r="Y778" s="367"/>
      <c r="Z778" s="367"/>
    </row>
    <row r="779">
      <c r="A779" s="367"/>
      <c r="B779" s="367"/>
      <c r="C779" s="367"/>
      <c r="D779" s="367"/>
      <c r="E779" s="367"/>
      <c r="F779" s="367"/>
      <c r="G779" s="367"/>
      <c r="H779" s="367"/>
      <c r="I779" s="367"/>
      <c r="J779" s="367"/>
      <c r="K779" s="367"/>
      <c r="L779" s="367"/>
      <c r="M779" s="367"/>
      <c r="N779" s="367"/>
      <c r="O779" s="367"/>
      <c r="P779" s="367"/>
      <c r="Q779" s="367"/>
      <c r="R779" s="367"/>
      <c r="S779" s="367"/>
      <c r="T779" s="367"/>
      <c r="U779" s="367"/>
      <c r="V779" s="367"/>
      <c r="W779" s="367"/>
      <c r="X779" s="367"/>
      <c r="Y779" s="367"/>
      <c r="Z779" s="367"/>
    </row>
    <row r="780">
      <c r="A780" s="367"/>
      <c r="B780" s="367"/>
      <c r="C780" s="367"/>
      <c r="D780" s="367"/>
      <c r="E780" s="367"/>
      <c r="F780" s="367"/>
      <c r="G780" s="367"/>
      <c r="H780" s="367"/>
      <c r="I780" s="367"/>
      <c r="J780" s="367"/>
      <c r="K780" s="367"/>
      <c r="L780" s="367"/>
      <c r="M780" s="367"/>
      <c r="N780" s="367"/>
      <c r="O780" s="367"/>
      <c r="P780" s="367"/>
      <c r="Q780" s="367"/>
      <c r="R780" s="367"/>
      <c r="S780" s="367"/>
      <c r="T780" s="367"/>
      <c r="U780" s="367"/>
      <c r="V780" s="367"/>
      <c r="W780" s="367"/>
      <c r="X780" s="367"/>
      <c r="Y780" s="367"/>
      <c r="Z780" s="367"/>
    </row>
    <row r="781">
      <c r="A781" s="367"/>
      <c r="B781" s="367"/>
      <c r="C781" s="367"/>
      <c r="D781" s="367"/>
      <c r="E781" s="367"/>
      <c r="F781" s="367"/>
      <c r="G781" s="367"/>
      <c r="H781" s="367"/>
      <c r="I781" s="367"/>
      <c r="J781" s="367"/>
      <c r="K781" s="367"/>
      <c r="L781" s="367"/>
      <c r="M781" s="367"/>
      <c r="N781" s="367"/>
      <c r="O781" s="367"/>
      <c r="P781" s="367"/>
      <c r="Q781" s="367"/>
      <c r="R781" s="367"/>
      <c r="S781" s="367"/>
      <c r="T781" s="367"/>
      <c r="U781" s="367"/>
      <c r="V781" s="367"/>
      <c r="W781" s="367"/>
      <c r="X781" s="367"/>
      <c r="Y781" s="367"/>
      <c r="Z781" s="367"/>
    </row>
    <row r="782">
      <c r="A782" s="367"/>
      <c r="B782" s="367"/>
      <c r="C782" s="367"/>
      <c r="D782" s="367"/>
      <c r="E782" s="367"/>
      <c r="F782" s="367"/>
      <c r="G782" s="367"/>
      <c r="H782" s="367"/>
      <c r="I782" s="367"/>
      <c r="J782" s="367"/>
      <c r="K782" s="367"/>
      <c r="L782" s="367"/>
      <c r="M782" s="367"/>
      <c r="N782" s="367"/>
      <c r="O782" s="367"/>
      <c r="P782" s="367"/>
      <c r="Q782" s="367"/>
      <c r="R782" s="367"/>
      <c r="S782" s="367"/>
      <c r="T782" s="367"/>
      <c r="U782" s="367"/>
      <c r="V782" s="367"/>
      <c r="W782" s="367"/>
      <c r="X782" s="367"/>
      <c r="Y782" s="367"/>
      <c r="Z782" s="367"/>
    </row>
    <row r="783">
      <c r="A783" s="367"/>
      <c r="B783" s="367"/>
      <c r="C783" s="367"/>
      <c r="D783" s="367"/>
      <c r="E783" s="367"/>
      <c r="F783" s="367"/>
      <c r="G783" s="367"/>
      <c r="H783" s="367"/>
      <c r="I783" s="367"/>
      <c r="J783" s="367"/>
      <c r="K783" s="367"/>
      <c r="L783" s="367"/>
      <c r="M783" s="367"/>
      <c r="N783" s="367"/>
      <c r="O783" s="367"/>
      <c r="P783" s="367"/>
      <c r="Q783" s="367"/>
      <c r="R783" s="367"/>
      <c r="S783" s="367"/>
      <c r="T783" s="367"/>
      <c r="U783" s="367"/>
      <c r="V783" s="367"/>
      <c r="W783" s="367"/>
      <c r="X783" s="367"/>
      <c r="Y783" s="367"/>
      <c r="Z783" s="367"/>
    </row>
    <row r="784">
      <c r="A784" s="367"/>
      <c r="B784" s="367"/>
      <c r="C784" s="367"/>
      <c r="D784" s="367"/>
      <c r="E784" s="367"/>
      <c r="F784" s="367"/>
      <c r="G784" s="367"/>
      <c r="H784" s="367"/>
      <c r="I784" s="367"/>
      <c r="J784" s="367"/>
      <c r="K784" s="367"/>
      <c r="L784" s="367"/>
      <c r="M784" s="367"/>
      <c r="N784" s="367"/>
      <c r="O784" s="367"/>
      <c r="P784" s="367"/>
      <c r="Q784" s="367"/>
      <c r="R784" s="367"/>
      <c r="S784" s="367"/>
      <c r="T784" s="367"/>
      <c r="U784" s="367"/>
      <c r="V784" s="367"/>
      <c r="W784" s="367"/>
      <c r="X784" s="367"/>
      <c r="Y784" s="367"/>
      <c r="Z784" s="367"/>
    </row>
    <row r="785">
      <c r="A785" s="367"/>
      <c r="B785" s="367"/>
      <c r="C785" s="367"/>
      <c r="D785" s="367"/>
      <c r="E785" s="367"/>
      <c r="F785" s="367"/>
      <c r="G785" s="367"/>
      <c r="H785" s="367"/>
      <c r="I785" s="367"/>
      <c r="J785" s="367"/>
      <c r="K785" s="367"/>
      <c r="L785" s="367"/>
      <c r="M785" s="367"/>
      <c r="N785" s="367"/>
      <c r="O785" s="367"/>
      <c r="P785" s="367"/>
      <c r="Q785" s="367"/>
      <c r="R785" s="367"/>
      <c r="S785" s="367"/>
      <c r="T785" s="367"/>
      <c r="U785" s="367"/>
      <c r="V785" s="367"/>
      <c r="W785" s="367"/>
      <c r="X785" s="367"/>
      <c r="Y785" s="367"/>
      <c r="Z785" s="367"/>
    </row>
    <row r="786">
      <c r="A786" s="367"/>
      <c r="B786" s="367"/>
      <c r="C786" s="367"/>
      <c r="D786" s="367"/>
      <c r="E786" s="367"/>
      <c r="F786" s="367"/>
      <c r="G786" s="367"/>
      <c r="H786" s="367"/>
      <c r="I786" s="367"/>
      <c r="J786" s="367"/>
      <c r="K786" s="367"/>
      <c r="L786" s="367"/>
      <c r="M786" s="367"/>
      <c r="N786" s="367"/>
      <c r="O786" s="367"/>
      <c r="P786" s="367"/>
      <c r="Q786" s="367"/>
      <c r="R786" s="367"/>
      <c r="S786" s="367"/>
      <c r="T786" s="367"/>
      <c r="U786" s="367"/>
      <c r="V786" s="367"/>
      <c r="W786" s="367"/>
      <c r="X786" s="367"/>
      <c r="Y786" s="367"/>
      <c r="Z786" s="367"/>
    </row>
    <row r="787">
      <c r="A787" s="367"/>
      <c r="B787" s="367"/>
      <c r="C787" s="367"/>
      <c r="D787" s="367"/>
      <c r="E787" s="367"/>
      <c r="F787" s="367"/>
      <c r="G787" s="367"/>
      <c r="H787" s="367"/>
      <c r="I787" s="367"/>
      <c r="J787" s="367"/>
      <c r="K787" s="367"/>
      <c r="L787" s="367"/>
      <c r="M787" s="367"/>
      <c r="N787" s="367"/>
      <c r="O787" s="367"/>
      <c r="P787" s="367"/>
      <c r="Q787" s="367"/>
      <c r="R787" s="367"/>
      <c r="S787" s="367"/>
      <c r="T787" s="367"/>
      <c r="U787" s="367"/>
      <c r="V787" s="367"/>
      <c r="W787" s="367"/>
      <c r="X787" s="367"/>
      <c r="Y787" s="367"/>
      <c r="Z787" s="367"/>
    </row>
    <row r="788">
      <c r="A788" s="367"/>
      <c r="B788" s="367"/>
      <c r="C788" s="367"/>
      <c r="D788" s="367"/>
      <c r="E788" s="367"/>
      <c r="F788" s="367"/>
      <c r="G788" s="367"/>
      <c r="H788" s="367"/>
      <c r="I788" s="367"/>
      <c r="J788" s="367"/>
      <c r="K788" s="367"/>
      <c r="L788" s="367"/>
      <c r="M788" s="367"/>
      <c r="N788" s="367"/>
      <c r="O788" s="367"/>
      <c r="P788" s="367"/>
      <c r="Q788" s="367"/>
      <c r="R788" s="367"/>
      <c r="S788" s="367"/>
      <c r="T788" s="367"/>
      <c r="U788" s="367"/>
      <c r="V788" s="367"/>
      <c r="W788" s="367"/>
      <c r="X788" s="367"/>
      <c r="Y788" s="367"/>
      <c r="Z788" s="367"/>
    </row>
    <row r="789">
      <c r="A789" s="367"/>
      <c r="B789" s="367"/>
      <c r="C789" s="367"/>
      <c r="D789" s="367"/>
      <c r="E789" s="367"/>
      <c r="F789" s="367"/>
      <c r="G789" s="367"/>
      <c r="H789" s="367"/>
      <c r="I789" s="367"/>
      <c r="J789" s="367"/>
      <c r="K789" s="367"/>
      <c r="L789" s="367"/>
      <c r="M789" s="367"/>
      <c r="N789" s="367"/>
      <c r="O789" s="367"/>
      <c r="P789" s="367"/>
      <c r="Q789" s="367"/>
      <c r="R789" s="367"/>
      <c r="S789" s="367"/>
      <c r="T789" s="367"/>
      <c r="U789" s="367"/>
      <c r="V789" s="367"/>
      <c r="W789" s="367"/>
      <c r="X789" s="367"/>
      <c r="Y789" s="367"/>
      <c r="Z789" s="367"/>
    </row>
    <row r="790">
      <c r="A790" s="367"/>
      <c r="B790" s="367"/>
      <c r="C790" s="367"/>
      <c r="D790" s="367"/>
      <c r="E790" s="367"/>
      <c r="F790" s="367"/>
      <c r="G790" s="367"/>
      <c r="H790" s="367"/>
      <c r="I790" s="367"/>
      <c r="J790" s="367"/>
      <c r="K790" s="367"/>
      <c r="L790" s="367"/>
      <c r="M790" s="367"/>
      <c r="N790" s="367"/>
      <c r="O790" s="367"/>
      <c r="P790" s="367"/>
      <c r="Q790" s="367"/>
      <c r="R790" s="367"/>
      <c r="S790" s="367"/>
      <c r="T790" s="367"/>
      <c r="U790" s="367"/>
      <c r="V790" s="367"/>
      <c r="W790" s="367"/>
      <c r="X790" s="367"/>
      <c r="Y790" s="367"/>
      <c r="Z790" s="367"/>
    </row>
    <row r="791">
      <c r="A791" s="367"/>
      <c r="B791" s="367"/>
      <c r="C791" s="367"/>
      <c r="D791" s="367"/>
      <c r="E791" s="367"/>
      <c r="F791" s="367"/>
      <c r="G791" s="367"/>
      <c r="H791" s="367"/>
      <c r="I791" s="367"/>
      <c r="J791" s="367"/>
      <c r="K791" s="367"/>
      <c r="L791" s="367"/>
      <c r="M791" s="367"/>
      <c r="N791" s="367"/>
      <c r="O791" s="367"/>
      <c r="P791" s="367"/>
      <c r="Q791" s="367"/>
      <c r="R791" s="367"/>
      <c r="S791" s="367"/>
      <c r="T791" s="367"/>
      <c r="U791" s="367"/>
      <c r="V791" s="367"/>
      <c r="W791" s="367"/>
      <c r="X791" s="367"/>
      <c r="Y791" s="367"/>
      <c r="Z791" s="367"/>
    </row>
    <row r="792">
      <c r="A792" s="367"/>
      <c r="B792" s="367"/>
      <c r="C792" s="367"/>
      <c r="D792" s="367"/>
      <c r="E792" s="367"/>
      <c r="F792" s="367"/>
      <c r="G792" s="367"/>
      <c r="H792" s="367"/>
      <c r="I792" s="367"/>
      <c r="J792" s="367"/>
      <c r="K792" s="367"/>
      <c r="L792" s="367"/>
      <c r="M792" s="367"/>
      <c r="N792" s="367"/>
      <c r="O792" s="367"/>
      <c r="P792" s="367"/>
      <c r="Q792" s="367"/>
      <c r="R792" s="367"/>
      <c r="S792" s="367"/>
      <c r="T792" s="367"/>
      <c r="U792" s="367"/>
      <c r="V792" s="367"/>
      <c r="W792" s="367"/>
      <c r="X792" s="367"/>
      <c r="Y792" s="367"/>
      <c r="Z792" s="367"/>
    </row>
    <row r="793">
      <c r="A793" s="367"/>
      <c r="B793" s="367"/>
      <c r="C793" s="367"/>
      <c r="D793" s="367"/>
      <c r="E793" s="367"/>
      <c r="F793" s="367"/>
      <c r="G793" s="367"/>
      <c r="H793" s="367"/>
      <c r="I793" s="367"/>
      <c r="J793" s="367"/>
      <c r="K793" s="367"/>
      <c r="L793" s="367"/>
      <c r="M793" s="367"/>
      <c r="N793" s="367"/>
      <c r="O793" s="367"/>
      <c r="P793" s="367"/>
      <c r="Q793" s="367"/>
      <c r="R793" s="367"/>
      <c r="S793" s="367"/>
      <c r="T793" s="367"/>
      <c r="U793" s="367"/>
      <c r="V793" s="367"/>
      <c r="W793" s="367"/>
      <c r="X793" s="367"/>
      <c r="Y793" s="367"/>
      <c r="Z793" s="367"/>
    </row>
    <row r="794">
      <c r="A794" s="367"/>
      <c r="B794" s="367"/>
      <c r="C794" s="367"/>
      <c r="D794" s="367"/>
      <c r="E794" s="367"/>
      <c r="F794" s="367"/>
      <c r="G794" s="367"/>
      <c r="H794" s="367"/>
      <c r="I794" s="367"/>
      <c r="J794" s="367"/>
      <c r="K794" s="367"/>
      <c r="L794" s="367"/>
      <c r="M794" s="367"/>
      <c r="N794" s="367"/>
      <c r="O794" s="367"/>
      <c r="P794" s="367"/>
      <c r="Q794" s="367"/>
      <c r="R794" s="367"/>
      <c r="S794" s="367"/>
      <c r="T794" s="367"/>
      <c r="U794" s="367"/>
      <c r="V794" s="367"/>
      <c r="W794" s="367"/>
      <c r="X794" s="367"/>
      <c r="Y794" s="367"/>
      <c r="Z794" s="367"/>
    </row>
    <row r="795">
      <c r="A795" s="367"/>
      <c r="B795" s="367"/>
      <c r="C795" s="367"/>
      <c r="D795" s="367"/>
      <c r="E795" s="367"/>
      <c r="F795" s="367"/>
      <c r="G795" s="367"/>
      <c r="H795" s="367"/>
      <c r="I795" s="367"/>
      <c r="J795" s="367"/>
      <c r="K795" s="367"/>
      <c r="L795" s="367"/>
      <c r="M795" s="367"/>
      <c r="N795" s="367"/>
      <c r="O795" s="367"/>
      <c r="P795" s="367"/>
      <c r="Q795" s="367"/>
      <c r="R795" s="367"/>
      <c r="S795" s="367"/>
      <c r="T795" s="367"/>
      <c r="U795" s="367"/>
      <c r="V795" s="367"/>
      <c r="W795" s="367"/>
      <c r="X795" s="367"/>
      <c r="Y795" s="367"/>
      <c r="Z795" s="367"/>
    </row>
    <row r="796">
      <c r="A796" s="367"/>
      <c r="B796" s="367"/>
      <c r="C796" s="367"/>
      <c r="D796" s="367"/>
      <c r="E796" s="367"/>
      <c r="F796" s="367"/>
      <c r="G796" s="367"/>
      <c r="H796" s="367"/>
      <c r="I796" s="367"/>
      <c r="J796" s="367"/>
      <c r="K796" s="367"/>
      <c r="L796" s="367"/>
      <c r="M796" s="367"/>
      <c r="N796" s="367"/>
      <c r="O796" s="367"/>
      <c r="P796" s="367"/>
      <c r="Q796" s="367"/>
      <c r="R796" s="367"/>
      <c r="S796" s="367"/>
      <c r="T796" s="367"/>
      <c r="U796" s="367"/>
      <c r="V796" s="367"/>
      <c r="W796" s="367"/>
      <c r="X796" s="367"/>
      <c r="Y796" s="367"/>
      <c r="Z796" s="367"/>
    </row>
    <row r="797">
      <c r="A797" s="367"/>
      <c r="B797" s="367"/>
      <c r="C797" s="367"/>
      <c r="D797" s="367"/>
      <c r="E797" s="367"/>
      <c r="F797" s="367"/>
      <c r="G797" s="367"/>
      <c r="H797" s="367"/>
      <c r="I797" s="367"/>
      <c r="J797" s="367"/>
      <c r="K797" s="367"/>
      <c r="L797" s="367"/>
      <c r="M797" s="367"/>
      <c r="N797" s="367"/>
      <c r="O797" s="367"/>
      <c r="P797" s="367"/>
      <c r="Q797" s="367"/>
      <c r="R797" s="367"/>
      <c r="S797" s="367"/>
      <c r="T797" s="367"/>
      <c r="U797" s="367"/>
      <c r="V797" s="367"/>
      <c r="W797" s="367"/>
      <c r="X797" s="367"/>
      <c r="Y797" s="367"/>
      <c r="Z797" s="367"/>
    </row>
    <row r="798">
      <c r="A798" s="367"/>
      <c r="B798" s="367"/>
      <c r="C798" s="367"/>
      <c r="D798" s="367"/>
      <c r="E798" s="367"/>
      <c r="F798" s="367"/>
      <c r="G798" s="367"/>
      <c r="H798" s="367"/>
      <c r="I798" s="367"/>
      <c r="J798" s="367"/>
      <c r="K798" s="367"/>
      <c r="L798" s="367"/>
      <c r="M798" s="367"/>
      <c r="N798" s="367"/>
      <c r="O798" s="367"/>
      <c r="P798" s="367"/>
      <c r="Q798" s="367"/>
      <c r="R798" s="367"/>
      <c r="S798" s="367"/>
      <c r="T798" s="367"/>
      <c r="U798" s="367"/>
      <c r="V798" s="367"/>
      <c r="W798" s="367"/>
      <c r="X798" s="367"/>
      <c r="Y798" s="367"/>
      <c r="Z798" s="367"/>
    </row>
    <row r="799">
      <c r="A799" s="367"/>
      <c r="B799" s="367"/>
      <c r="C799" s="367"/>
      <c r="D799" s="367"/>
      <c r="E799" s="367"/>
      <c r="F799" s="367"/>
      <c r="G799" s="367"/>
      <c r="H799" s="367"/>
      <c r="I799" s="367"/>
      <c r="J799" s="367"/>
      <c r="K799" s="367"/>
      <c r="L799" s="367"/>
      <c r="M799" s="367"/>
      <c r="N799" s="367"/>
      <c r="O799" s="367"/>
      <c r="P799" s="367"/>
      <c r="Q799" s="367"/>
      <c r="R799" s="367"/>
      <c r="S799" s="367"/>
      <c r="T799" s="367"/>
      <c r="U799" s="367"/>
      <c r="V799" s="367"/>
      <c r="W799" s="367"/>
      <c r="X799" s="367"/>
      <c r="Y799" s="367"/>
      <c r="Z799" s="367"/>
    </row>
    <row r="800">
      <c r="A800" s="367"/>
      <c r="B800" s="367"/>
      <c r="C800" s="367"/>
      <c r="D800" s="367"/>
      <c r="E800" s="367"/>
      <c r="F800" s="367"/>
      <c r="G800" s="367"/>
      <c r="H800" s="367"/>
      <c r="I800" s="367"/>
      <c r="J800" s="367"/>
      <c r="K800" s="367"/>
      <c r="L800" s="367"/>
      <c r="M800" s="367"/>
      <c r="N800" s="367"/>
      <c r="O800" s="367"/>
      <c r="P800" s="367"/>
      <c r="Q800" s="367"/>
      <c r="R800" s="367"/>
      <c r="S800" s="367"/>
      <c r="T800" s="367"/>
      <c r="U800" s="367"/>
      <c r="V800" s="367"/>
      <c r="W800" s="367"/>
      <c r="X800" s="367"/>
      <c r="Y800" s="367"/>
      <c r="Z800" s="367"/>
    </row>
    <row r="801">
      <c r="A801" s="367"/>
      <c r="B801" s="367"/>
      <c r="C801" s="367"/>
      <c r="D801" s="367"/>
      <c r="E801" s="367"/>
      <c r="F801" s="367"/>
      <c r="G801" s="367"/>
      <c r="H801" s="367"/>
      <c r="I801" s="367"/>
      <c r="J801" s="367"/>
      <c r="K801" s="367"/>
      <c r="L801" s="367"/>
      <c r="M801" s="367"/>
      <c r="N801" s="367"/>
      <c r="O801" s="367"/>
      <c r="P801" s="367"/>
      <c r="Q801" s="367"/>
      <c r="R801" s="367"/>
      <c r="S801" s="367"/>
      <c r="T801" s="367"/>
      <c r="U801" s="367"/>
      <c r="V801" s="367"/>
      <c r="W801" s="367"/>
      <c r="X801" s="367"/>
      <c r="Y801" s="367"/>
      <c r="Z801" s="367"/>
    </row>
    <row r="802">
      <c r="A802" s="367"/>
      <c r="B802" s="367"/>
      <c r="C802" s="367"/>
      <c r="D802" s="367"/>
      <c r="E802" s="367"/>
      <c r="F802" s="367"/>
      <c r="G802" s="367"/>
      <c r="H802" s="367"/>
      <c r="I802" s="367"/>
      <c r="J802" s="367"/>
      <c r="K802" s="367"/>
      <c r="L802" s="367"/>
      <c r="M802" s="367"/>
      <c r="N802" s="367"/>
      <c r="O802" s="367"/>
      <c r="P802" s="367"/>
      <c r="Q802" s="367"/>
      <c r="R802" s="367"/>
      <c r="S802" s="367"/>
      <c r="T802" s="367"/>
      <c r="U802" s="367"/>
      <c r="V802" s="367"/>
      <c r="W802" s="367"/>
      <c r="X802" s="367"/>
      <c r="Y802" s="367"/>
      <c r="Z802" s="367"/>
    </row>
    <row r="803">
      <c r="A803" s="367"/>
      <c r="B803" s="367"/>
      <c r="C803" s="367"/>
      <c r="D803" s="367"/>
      <c r="E803" s="367"/>
      <c r="F803" s="367"/>
      <c r="G803" s="367"/>
      <c r="H803" s="367"/>
      <c r="I803" s="367"/>
      <c r="J803" s="367"/>
      <c r="K803" s="367"/>
      <c r="L803" s="367"/>
      <c r="M803" s="367"/>
      <c r="N803" s="367"/>
      <c r="O803" s="367"/>
      <c r="P803" s="367"/>
      <c r="Q803" s="367"/>
      <c r="R803" s="367"/>
      <c r="S803" s="367"/>
      <c r="T803" s="367"/>
      <c r="U803" s="367"/>
      <c r="V803" s="367"/>
      <c r="W803" s="367"/>
      <c r="X803" s="367"/>
      <c r="Y803" s="367"/>
      <c r="Z803" s="367"/>
    </row>
    <row r="804">
      <c r="A804" s="367"/>
      <c r="B804" s="367"/>
      <c r="C804" s="367"/>
      <c r="D804" s="367"/>
      <c r="E804" s="367"/>
      <c r="F804" s="367"/>
      <c r="G804" s="367"/>
      <c r="H804" s="367"/>
      <c r="I804" s="367"/>
      <c r="J804" s="367"/>
      <c r="K804" s="367"/>
      <c r="L804" s="367"/>
      <c r="M804" s="367"/>
      <c r="N804" s="367"/>
      <c r="O804" s="367"/>
      <c r="P804" s="367"/>
      <c r="Q804" s="367"/>
      <c r="R804" s="367"/>
      <c r="S804" s="367"/>
      <c r="T804" s="367"/>
      <c r="U804" s="367"/>
      <c r="V804" s="367"/>
      <c r="W804" s="367"/>
      <c r="X804" s="367"/>
      <c r="Y804" s="367"/>
      <c r="Z804" s="367"/>
    </row>
    <row r="805">
      <c r="A805" s="367"/>
      <c r="B805" s="367"/>
      <c r="C805" s="367"/>
      <c r="D805" s="367"/>
      <c r="E805" s="367"/>
      <c r="F805" s="367"/>
      <c r="G805" s="367"/>
      <c r="H805" s="367"/>
      <c r="I805" s="367"/>
      <c r="J805" s="367"/>
      <c r="K805" s="367"/>
      <c r="L805" s="367"/>
      <c r="M805" s="367"/>
      <c r="N805" s="367"/>
      <c r="O805" s="367"/>
      <c r="P805" s="367"/>
      <c r="Q805" s="367"/>
      <c r="R805" s="367"/>
      <c r="S805" s="367"/>
      <c r="T805" s="367"/>
      <c r="U805" s="367"/>
      <c r="V805" s="367"/>
      <c r="W805" s="367"/>
      <c r="X805" s="367"/>
      <c r="Y805" s="367"/>
      <c r="Z805" s="367"/>
    </row>
    <row r="806">
      <c r="A806" s="367"/>
      <c r="B806" s="367"/>
      <c r="C806" s="367"/>
      <c r="D806" s="367"/>
      <c r="E806" s="367"/>
      <c r="F806" s="367"/>
      <c r="G806" s="367"/>
      <c r="H806" s="367"/>
      <c r="I806" s="367"/>
      <c r="J806" s="367"/>
      <c r="K806" s="367"/>
      <c r="L806" s="367"/>
      <c r="M806" s="367"/>
      <c r="N806" s="367"/>
      <c r="O806" s="367"/>
      <c r="P806" s="367"/>
      <c r="Q806" s="367"/>
      <c r="R806" s="367"/>
      <c r="S806" s="367"/>
      <c r="T806" s="367"/>
      <c r="U806" s="367"/>
      <c r="V806" s="367"/>
      <c r="W806" s="367"/>
      <c r="X806" s="367"/>
      <c r="Y806" s="367"/>
      <c r="Z806" s="367"/>
    </row>
    <row r="807">
      <c r="A807" s="367"/>
      <c r="B807" s="367"/>
      <c r="C807" s="367"/>
      <c r="D807" s="367"/>
      <c r="E807" s="367"/>
      <c r="F807" s="367"/>
      <c r="G807" s="367"/>
      <c r="H807" s="367"/>
      <c r="I807" s="367"/>
      <c r="J807" s="367"/>
      <c r="K807" s="367"/>
      <c r="L807" s="367"/>
      <c r="M807" s="367"/>
      <c r="N807" s="367"/>
      <c r="O807" s="367"/>
      <c r="P807" s="367"/>
      <c r="Q807" s="367"/>
      <c r="R807" s="367"/>
      <c r="S807" s="367"/>
      <c r="T807" s="367"/>
      <c r="U807" s="367"/>
      <c r="V807" s="367"/>
      <c r="W807" s="367"/>
      <c r="X807" s="367"/>
      <c r="Y807" s="367"/>
      <c r="Z807" s="367"/>
    </row>
    <row r="808">
      <c r="A808" s="367"/>
      <c r="B808" s="367"/>
      <c r="C808" s="367"/>
      <c r="D808" s="367"/>
      <c r="E808" s="367"/>
      <c r="F808" s="367"/>
      <c r="G808" s="367"/>
      <c r="H808" s="367"/>
      <c r="I808" s="367"/>
      <c r="J808" s="367"/>
      <c r="K808" s="367"/>
      <c r="L808" s="367"/>
      <c r="M808" s="367"/>
      <c r="N808" s="367"/>
      <c r="O808" s="367"/>
      <c r="P808" s="367"/>
      <c r="Q808" s="367"/>
      <c r="R808" s="367"/>
      <c r="S808" s="367"/>
      <c r="T808" s="367"/>
      <c r="U808" s="367"/>
      <c r="V808" s="367"/>
      <c r="W808" s="367"/>
      <c r="X808" s="367"/>
      <c r="Y808" s="367"/>
      <c r="Z808" s="367"/>
    </row>
    <row r="809">
      <c r="A809" s="367"/>
      <c r="B809" s="367"/>
      <c r="C809" s="367"/>
      <c r="D809" s="367"/>
      <c r="E809" s="367"/>
      <c r="F809" s="367"/>
      <c r="G809" s="367"/>
      <c r="H809" s="367"/>
      <c r="I809" s="367"/>
      <c r="J809" s="367"/>
      <c r="K809" s="367"/>
      <c r="L809" s="367"/>
      <c r="M809" s="367"/>
      <c r="N809" s="367"/>
      <c r="O809" s="367"/>
      <c r="P809" s="367"/>
      <c r="Q809" s="367"/>
      <c r="R809" s="367"/>
      <c r="S809" s="367"/>
      <c r="T809" s="367"/>
      <c r="U809" s="367"/>
      <c r="V809" s="367"/>
      <c r="W809" s="367"/>
      <c r="X809" s="367"/>
      <c r="Y809" s="367"/>
      <c r="Z809" s="367"/>
    </row>
    <row r="810">
      <c r="A810" s="367"/>
      <c r="B810" s="367"/>
      <c r="C810" s="367"/>
      <c r="D810" s="367"/>
      <c r="E810" s="367"/>
      <c r="F810" s="367"/>
      <c r="G810" s="367"/>
      <c r="H810" s="367"/>
      <c r="I810" s="367"/>
      <c r="J810" s="367"/>
      <c r="K810" s="367"/>
      <c r="L810" s="367"/>
      <c r="M810" s="367"/>
      <c r="N810" s="367"/>
      <c r="O810" s="367"/>
      <c r="P810" s="367"/>
      <c r="Q810" s="367"/>
      <c r="R810" s="367"/>
      <c r="S810" s="367"/>
      <c r="T810" s="367"/>
      <c r="U810" s="367"/>
      <c r="V810" s="367"/>
      <c r="W810" s="367"/>
      <c r="X810" s="367"/>
      <c r="Y810" s="367"/>
      <c r="Z810" s="367"/>
    </row>
    <row r="811">
      <c r="A811" s="367"/>
      <c r="B811" s="367"/>
      <c r="C811" s="367"/>
      <c r="D811" s="367"/>
      <c r="E811" s="367"/>
      <c r="F811" s="367"/>
      <c r="G811" s="367"/>
      <c r="H811" s="367"/>
      <c r="I811" s="367"/>
      <c r="J811" s="367"/>
      <c r="K811" s="367"/>
      <c r="L811" s="367"/>
      <c r="M811" s="367"/>
      <c r="N811" s="367"/>
      <c r="O811" s="367"/>
      <c r="P811" s="367"/>
      <c r="Q811" s="367"/>
      <c r="R811" s="367"/>
      <c r="S811" s="367"/>
      <c r="T811" s="367"/>
      <c r="U811" s="367"/>
      <c r="V811" s="367"/>
      <c r="W811" s="367"/>
      <c r="X811" s="367"/>
      <c r="Y811" s="367"/>
      <c r="Z811" s="367"/>
    </row>
    <row r="812">
      <c r="A812" s="367"/>
      <c r="B812" s="367"/>
      <c r="C812" s="367"/>
      <c r="D812" s="367"/>
      <c r="E812" s="367"/>
      <c r="F812" s="367"/>
      <c r="G812" s="367"/>
      <c r="H812" s="367"/>
      <c r="I812" s="367"/>
      <c r="J812" s="367"/>
      <c r="K812" s="367"/>
      <c r="L812" s="367"/>
      <c r="M812" s="367"/>
      <c r="N812" s="367"/>
      <c r="O812" s="367"/>
      <c r="P812" s="367"/>
      <c r="Q812" s="367"/>
      <c r="R812" s="367"/>
      <c r="S812" s="367"/>
      <c r="T812" s="367"/>
      <c r="U812" s="367"/>
      <c r="V812" s="367"/>
      <c r="W812" s="367"/>
      <c r="X812" s="367"/>
      <c r="Y812" s="367"/>
      <c r="Z812" s="367"/>
    </row>
    <row r="813">
      <c r="A813" s="367"/>
      <c r="B813" s="367"/>
      <c r="C813" s="367"/>
      <c r="D813" s="367"/>
      <c r="E813" s="367"/>
      <c r="F813" s="367"/>
      <c r="G813" s="367"/>
      <c r="H813" s="367"/>
      <c r="I813" s="367"/>
      <c r="J813" s="367"/>
      <c r="K813" s="367"/>
      <c r="L813" s="367"/>
      <c r="M813" s="367"/>
      <c r="N813" s="367"/>
      <c r="O813" s="367"/>
      <c r="P813" s="367"/>
      <c r="Q813" s="367"/>
      <c r="R813" s="367"/>
      <c r="S813" s="367"/>
      <c r="T813" s="367"/>
      <c r="U813" s="367"/>
      <c r="V813" s="367"/>
      <c r="W813" s="367"/>
      <c r="X813" s="367"/>
      <c r="Y813" s="367"/>
      <c r="Z813" s="367"/>
    </row>
    <row r="814">
      <c r="A814" s="367"/>
      <c r="B814" s="367"/>
      <c r="C814" s="367"/>
      <c r="D814" s="367"/>
      <c r="E814" s="367"/>
      <c r="F814" s="367"/>
      <c r="G814" s="367"/>
      <c r="H814" s="367"/>
      <c r="I814" s="367"/>
      <c r="J814" s="367"/>
      <c r="K814" s="367"/>
      <c r="L814" s="367"/>
      <c r="M814" s="367"/>
      <c r="N814" s="367"/>
      <c r="O814" s="367"/>
      <c r="P814" s="367"/>
      <c r="Q814" s="367"/>
      <c r="R814" s="367"/>
      <c r="S814" s="367"/>
      <c r="T814" s="367"/>
      <c r="U814" s="367"/>
      <c r="V814" s="367"/>
      <c r="W814" s="367"/>
      <c r="X814" s="367"/>
      <c r="Y814" s="367"/>
      <c r="Z814" s="367"/>
    </row>
    <row r="815">
      <c r="A815" s="367"/>
      <c r="B815" s="367"/>
      <c r="C815" s="367"/>
      <c r="D815" s="367"/>
      <c r="E815" s="367"/>
      <c r="F815" s="367"/>
      <c r="G815" s="367"/>
      <c r="H815" s="367"/>
      <c r="I815" s="367"/>
      <c r="J815" s="367"/>
      <c r="K815" s="367"/>
      <c r="L815" s="367"/>
      <c r="M815" s="367"/>
      <c r="N815" s="367"/>
      <c r="O815" s="367"/>
      <c r="P815" s="367"/>
      <c r="Q815" s="367"/>
      <c r="R815" s="367"/>
      <c r="S815" s="367"/>
      <c r="T815" s="367"/>
      <c r="U815" s="367"/>
      <c r="V815" s="367"/>
      <c r="W815" s="367"/>
      <c r="X815" s="367"/>
      <c r="Y815" s="367"/>
      <c r="Z815" s="367"/>
    </row>
    <row r="816">
      <c r="A816" s="367"/>
      <c r="B816" s="367"/>
      <c r="C816" s="367"/>
      <c r="D816" s="367"/>
      <c r="E816" s="367"/>
      <c r="F816" s="367"/>
      <c r="G816" s="367"/>
      <c r="H816" s="367"/>
      <c r="I816" s="367"/>
      <c r="J816" s="367"/>
      <c r="K816" s="367"/>
      <c r="L816" s="367"/>
      <c r="M816" s="367"/>
      <c r="N816" s="367"/>
      <c r="O816" s="367"/>
      <c r="P816" s="367"/>
      <c r="Q816" s="367"/>
      <c r="R816" s="367"/>
      <c r="S816" s="367"/>
      <c r="T816" s="367"/>
      <c r="U816" s="367"/>
      <c r="V816" s="367"/>
      <c r="W816" s="367"/>
      <c r="X816" s="367"/>
      <c r="Y816" s="367"/>
      <c r="Z816" s="367"/>
    </row>
    <row r="817">
      <c r="A817" s="367"/>
      <c r="B817" s="367"/>
      <c r="C817" s="367"/>
      <c r="D817" s="367"/>
      <c r="E817" s="367"/>
      <c r="F817" s="367"/>
      <c r="G817" s="367"/>
      <c r="H817" s="367"/>
      <c r="I817" s="367"/>
      <c r="J817" s="367"/>
      <c r="K817" s="367"/>
      <c r="L817" s="367"/>
      <c r="M817" s="367"/>
      <c r="N817" s="367"/>
      <c r="O817" s="367"/>
      <c r="P817" s="367"/>
      <c r="Q817" s="367"/>
      <c r="R817" s="367"/>
      <c r="S817" s="367"/>
      <c r="T817" s="367"/>
      <c r="U817" s="367"/>
      <c r="V817" s="367"/>
      <c r="W817" s="367"/>
      <c r="X817" s="367"/>
      <c r="Y817" s="367"/>
      <c r="Z817" s="367"/>
    </row>
    <row r="818">
      <c r="A818" s="367"/>
      <c r="B818" s="367"/>
      <c r="C818" s="367"/>
      <c r="D818" s="367"/>
      <c r="E818" s="367"/>
      <c r="F818" s="367"/>
      <c r="G818" s="367"/>
      <c r="H818" s="367"/>
      <c r="I818" s="367"/>
      <c r="J818" s="367"/>
      <c r="K818" s="367"/>
      <c r="L818" s="367"/>
      <c r="M818" s="367"/>
      <c r="N818" s="367"/>
      <c r="O818" s="367"/>
      <c r="P818" s="367"/>
      <c r="Q818" s="367"/>
      <c r="R818" s="367"/>
      <c r="S818" s="367"/>
      <c r="T818" s="367"/>
      <c r="U818" s="367"/>
      <c r="V818" s="367"/>
      <c r="W818" s="367"/>
      <c r="X818" s="367"/>
      <c r="Y818" s="367"/>
      <c r="Z818" s="367"/>
    </row>
    <row r="819">
      <c r="A819" s="367"/>
      <c r="B819" s="367"/>
      <c r="C819" s="367"/>
      <c r="D819" s="367"/>
      <c r="E819" s="367"/>
      <c r="F819" s="367"/>
      <c r="G819" s="367"/>
      <c r="H819" s="367"/>
      <c r="I819" s="367"/>
      <c r="J819" s="367"/>
      <c r="K819" s="367"/>
      <c r="L819" s="367"/>
      <c r="M819" s="367"/>
      <c r="N819" s="367"/>
      <c r="O819" s="367"/>
      <c r="P819" s="367"/>
      <c r="Q819" s="367"/>
      <c r="R819" s="367"/>
      <c r="S819" s="367"/>
      <c r="T819" s="367"/>
      <c r="U819" s="367"/>
      <c r="V819" s="367"/>
      <c r="W819" s="367"/>
      <c r="X819" s="367"/>
      <c r="Y819" s="367"/>
      <c r="Z819" s="367"/>
    </row>
    <row r="820">
      <c r="A820" s="367"/>
      <c r="B820" s="367"/>
      <c r="C820" s="367"/>
      <c r="D820" s="367"/>
      <c r="E820" s="367"/>
      <c r="F820" s="367"/>
      <c r="G820" s="367"/>
      <c r="H820" s="367"/>
      <c r="I820" s="367"/>
      <c r="J820" s="367"/>
      <c r="K820" s="367"/>
      <c r="L820" s="367"/>
      <c r="M820" s="367"/>
      <c r="N820" s="367"/>
      <c r="O820" s="367"/>
      <c r="P820" s="367"/>
      <c r="Q820" s="367"/>
      <c r="R820" s="367"/>
      <c r="S820" s="367"/>
      <c r="T820" s="367"/>
      <c r="U820" s="367"/>
      <c r="V820" s="367"/>
      <c r="W820" s="367"/>
      <c r="X820" s="367"/>
      <c r="Y820" s="367"/>
      <c r="Z820" s="367"/>
    </row>
    <row r="821">
      <c r="A821" s="367"/>
      <c r="B821" s="367"/>
      <c r="C821" s="367"/>
      <c r="D821" s="367"/>
      <c r="E821" s="367"/>
      <c r="F821" s="367"/>
      <c r="G821" s="367"/>
      <c r="H821" s="367"/>
      <c r="I821" s="367"/>
      <c r="J821" s="367"/>
      <c r="K821" s="367"/>
      <c r="L821" s="367"/>
      <c r="M821" s="367"/>
      <c r="N821" s="367"/>
      <c r="O821" s="367"/>
      <c r="P821" s="367"/>
      <c r="Q821" s="367"/>
      <c r="R821" s="367"/>
      <c r="S821" s="367"/>
      <c r="T821" s="367"/>
      <c r="U821" s="367"/>
      <c r="V821" s="367"/>
      <c r="W821" s="367"/>
      <c r="X821" s="367"/>
      <c r="Y821" s="367"/>
      <c r="Z821" s="367"/>
    </row>
    <row r="822">
      <c r="A822" s="367"/>
      <c r="B822" s="367"/>
      <c r="C822" s="367"/>
      <c r="D822" s="367"/>
      <c r="E822" s="367"/>
      <c r="F822" s="367"/>
      <c r="G822" s="367"/>
      <c r="H822" s="367"/>
      <c r="I822" s="367"/>
      <c r="J822" s="367"/>
      <c r="K822" s="367"/>
      <c r="L822" s="367"/>
      <c r="M822" s="367"/>
      <c r="N822" s="367"/>
      <c r="O822" s="367"/>
      <c r="P822" s="367"/>
      <c r="Q822" s="367"/>
      <c r="R822" s="367"/>
      <c r="S822" s="367"/>
      <c r="T822" s="367"/>
      <c r="U822" s="367"/>
      <c r="V822" s="367"/>
      <c r="W822" s="367"/>
      <c r="X822" s="367"/>
      <c r="Y822" s="367"/>
      <c r="Z822" s="367"/>
    </row>
    <row r="823">
      <c r="A823" s="367"/>
      <c r="B823" s="367"/>
      <c r="C823" s="367"/>
      <c r="D823" s="367"/>
      <c r="E823" s="367"/>
      <c r="F823" s="367"/>
      <c r="G823" s="367"/>
      <c r="H823" s="367"/>
      <c r="I823" s="367"/>
      <c r="J823" s="367"/>
      <c r="K823" s="367"/>
      <c r="L823" s="367"/>
      <c r="M823" s="367"/>
      <c r="N823" s="367"/>
      <c r="O823" s="367"/>
      <c r="P823" s="367"/>
      <c r="Q823" s="367"/>
      <c r="R823" s="367"/>
      <c r="S823" s="367"/>
      <c r="T823" s="367"/>
      <c r="U823" s="367"/>
      <c r="V823" s="367"/>
      <c r="W823" s="367"/>
      <c r="X823" s="367"/>
      <c r="Y823" s="367"/>
      <c r="Z823" s="367"/>
    </row>
    <row r="824">
      <c r="A824" s="367"/>
      <c r="B824" s="367"/>
      <c r="C824" s="367"/>
      <c r="D824" s="367"/>
      <c r="E824" s="367"/>
      <c r="F824" s="367"/>
      <c r="G824" s="367"/>
      <c r="H824" s="367"/>
      <c r="I824" s="367"/>
      <c r="J824" s="367"/>
      <c r="K824" s="367"/>
      <c r="L824" s="367"/>
      <c r="M824" s="367"/>
      <c r="N824" s="367"/>
      <c r="O824" s="367"/>
      <c r="P824" s="367"/>
      <c r="Q824" s="367"/>
      <c r="R824" s="367"/>
      <c r="S824" s="367"/>
      <c r="T824" s="367"/>
      <c r="U824" s="367"/>
      <c r="V824" s="367"/>
      <c r="W824" s="367"/>
      <c r="X824" s="367"/>
      <c r="Y824" s="367"/>
      <c r="Z824" s="367"/>
    </row>
    <row r="825">
      <c r="A825" s="367"/>
      <c r="B825" s="367"/>
      <c r="C825" s="367"/>
      <c r="D825" s="367"/>
      <c r="E825" s="367"/>
      <c r="F825" s="367"/>
      <c r="G825" s="367"/>
      <c r="H825" s="367"/>
      <c r="I825" s="367"/>
      <c r="J825" s="367"/>
      <c r="K825" s="367"/>
      <c r="L825" s="367"/>
      <c r="M825" s="367"/>
      <c r="N825" s="367"/>
      <c r="O825" s="367"/>
      <c r="P825" s="367"/>
      <c r="Q825" s="367"/>
      <c r="R825" s="367"/>
      <c r="S825" s="367"/>
      <c r="T825" s="367"/>
      <c r="U825" s="367"/>
      <c r="V825" s="367"/>
      <c r="W825" s="367"/>
      <c r="X825" s="367"/>
      <c r="Y825" s="367"/>
      <c r="Z825" s="367"/>
    </row>
    <row r="826">
      <c r="A826" s="367"/>
      <c r="B826" s="367"/>
      <c r="C826" s="367"/>
      <c r="D826" s="367"/>
      <c r="E826" s="367"/>
      <c r="F826" s="367"/>
      <c r="G826" s="367"/>
      <c r="H826" s="367"/>
      <c r="I826" s="367"/>
      <c r="J826" s="367"/>
      <c r="K826" s="367"/>
      <c r="L826" s="367"/>
      <c r="M826" s="367"/>
      <c r="N826" s="367"/>
      <c r="O826" s="367"/>
      <c r="P826" s="367"/>
      <c r="Q826" s="367"/>
      <c r="R826" s="367"/>
      <c r="S826" s="367"/>
      <c r="T826" s="367"/>
      <c r="U826" s="367"/>
      <c r="V826" s="367"/>
      <c r="W826" s="367"/>
      <c r="X826" s="367"/>
      <c r="Y826" s="367"/>
      <c r="Z826" s="367"/>
    </row>
    <row r="827">
      <c r="A827" s="367"/>
      <c r="B827" s="367"/>
      <c r="C827" s="367"/>
      <c r="D827" s="367"/>
      <c r="E827" s="367"/>
      <c r="F827" s="367"/>
      <c r="G827" s="367"/>
      <c r="H827" s="367"/>
      <c r="I827" s="367"/>
      <c r="J827" s="367"/>
      <c r="K827" s="367"/>
      <c r="L827" s="367"/>
      <c r="M827" s="367"/>
      <c r="N827" s="367"/>
      <c r="O827" s="367"/>
      <c r="P827" s="367"/>
      <c r="Q827" s="367"/>
      <c r="R827" s="367"/>
      <c r="S827" s="367"/>
      <c r="T827" s="367"/>
      <c r="U827" s="367"/>
      <c r="V827" s="367"/>
      <c r="W827" s="367"/>
      <c r="X827" s="367"/>
      <c r="Y827" s="367"/>
      <c r="Z827" s="367"/>
    </row>
    <row r="828">
      <c r="A828" s="367"/>
      <c r="B828" s="367"/>
      <c r="C828" s="367"/>
      <c r="D828" s="367"/>
      <c r="E828" s="367"/>
      <c r="F828" s="367"/>
      <c r="G828" s="367"/>
      <c r="H828" s="367"/>
      <c r="I828" s="367"/>
      <c r="J828" s="367"/>
      <c r="K828" s="367"/>
      <c r="L828" s="367"/>
      <c r="M828" s="367"/>
      <c r="N828" s="367"/>
      <c r="O828" s="367"/>
      <c r="P828" s="367"/>
      <c r="Q828" s="367"/>
      <c r="R828" s="367"/>
      <c r="S828" s="367"/>
      <c r="T828" s="367"/>
      <c r="U828" s="367"/>
      <c r="V828" s="367"/>
      <c r="W828" s="367"/>
      <c r="X828" s="367"/>
      <c r="Y828" s="367"/>
      <c r="Z828" s="367"/>
    </row>
    <row r="829">
      <c r="A829" s="367"/>
      <c r="B829" s="367"/>
      <c r="C829" s="367"/>
      <c r="D829" s="367"/>
      <c r="E829" s="367"/>
      <c r="F829" s="367"/>
      <c r="G829" s="367"/>
      <c r="H829" s="367"/>
      <c r="I829" s="367"/>
      <c r="J829" s="367"/>
      <c r="K829" s="367"/>
      <c r="L829" s="367"/>
      <c r="M829" s="367"/>
      <c r="N829" s="367"/>
      <c r="O829" s="367"/>
      <c r="P829" s="367"/>
      <c r="Q829" s="367"/>
      <c r="R829" s="367"/>
      <c r="S829" s="367"/>
      <c r="T829" s="367"/>
      <c r="U829" s="367"/>
      <c r="V829" s="367"/>
      <c r="W829" s="367"/>
      <c r="X829" s="367"/>
      <c r="Y829" s="367"/>
      <c r="Z829" s="367"/>
    </row>
    <row r="830">
      <c r="A830" s="367"/>
      <c r="B830" s="367"/>
      <c r="C830" s="367"/>
      <c r="D830" s="367"/>
      <c r="E830" s="367"/>
      <c r="F830" s="367"/>
      <c r="G830" s="367"/>
      <c r="H830" s="367"/>
      <c r="I830" s="367"/>
      <c r="J830" s="367"/>
      <c r="K830" s="367"/>
      <c r="L830" s="367"/>
      <c r="M830" s="367"/>
      <c r="N830" s="367"/>
      <c r="O830" s="367"/>
      <c r="P830" s="367"/>
      <c r="Q830" s="367"/>
      <c r="R830" s="367"/>
      <c r="S830" s="367"/>
      <c r="T830" s="367"/>
      <c r="U830" s="367"/>
      <c r="V830" s="367"/>
      <c r="W830" s="367"/>
      <c r="X830" s="367"/>
      <c r="Y830" s="367"/>
      <c r="Z830" s="367"/>
    </row>
    <row r="831">
      <c r="A831" s="367"/>
      <c r="B831" s="367"/>
      <c r="C831" s="367"/>
      <c r="D831" s="367"/>
      <c r="E831" s="367"/>
      <c r="F831" s="367"/>
      <c r="G831" s="367"/>
      <c r="H831" s="367"/>
      <c r="I831" s="367"/>
      <c r="J831" s="367"/>
      <c r="K831" s="367"/>
      <c r="L831" s="367"/>
      <c r="M831" s="367"/>
      <c r="N831" s="367"/>
      <c r="O831" s="367"/>
      <c r="P831" s="367"/>
      <c r="Q831" s="367"/>
      <c r="R831" s="367"/>
      <c r="S831" s="367"/>
      <c r="T831" s="367"/>
      <c r="U831" s="367"/>
      <c r="V831" s="367"/>
      <c r="W831" s="367"/>
      <c r="X831" s="367"/>
      <c r="Y831" s="367"/>
      <c r="Z831" s="367"/>
    </row>
    <row r="832">
      <c r="A832" s="367"/>
      <c r="B832" s="367"/>
      <c r="C832" s="367"/>
      <c r="D832" s="367"/>
      <c r="E832" s="367"/>
      <c r="F832" s="367"/>
      <c r="G832" s="367"/>
      <c r="H832" s="367"/>
      <c r="I832" s="367"/>
      <c r="J832" s="367"/>
      <c r="K832" s="367"/>
      <c r="L832" s="367"/>
      <c r="M832" s="367"/>
      <c r="N832" s="367"/>
      <c r="O832" s="367"/>
      <c r="P832" s="367"/>
      <c r="Q832" s="367"/>
      <c r="R832" s="367"/>
      <c r="S832" s="367"/>
      <c r="T832" s="367"/>
      <c r="U832" s="367"/>
      <c r="V832" s="367"/>
      <c r="W832" s="367"/>
      <c r="X832" s="367"/>
      <c r="Y832" s="367"/>
      <c r="Z832" s="367"/>
    </row>
    <row r="833">
      <c r="A833" s="367"/>
      <c r="B833" s="367"/>
      <c r="C833" s="367"/>
      <c r="D833" s="367"/>
      <c r="E833" s="367"/>
      <c r="F833" s="367"/>
      <c r="G833" s="367"/>
      <c r="H833" s="367"/>
      <c r="I833" s="367"/>
      <c r="J833" s="367"/>
      <c r="K833" s="367"/>
      <c r="L833" s="367"/>
      <c r="M833" s="367"/>
      <c r="N833" s="367"/>
      <c r="O833" s="367"/>
      <c r="P833" s="367"/>
      <c r="Q833" s="367"/>
      <c r="R833" s="367"/>
      <c r="S833" s="367"/>
      <c r="T833" s="367"/>
      <c r="U833" s="367"/>
      <c r="V833" s="367"/>
      <c r="W833" s="367"/>
      <c r="X833" s="367"/>
      <c r="Y833" s="367"/>
      <c r="Z833" s="367"/>
    </row>
    <row r="834">
      <c r="A834" s="367"/>
      <c r="B834" s="367"/>
      <c r="C834" s="367"/>
      <c r="D834" s="367"/>
      <c r="E834" s="367"/>
      <c r="F834" s="367"/>
      <c r="G834" s="367"/>
      <c r="H834" s="367"/>
      <c r="I834" s="367"/>
      <c r="J834" s="367"/>
      <c r="K834" s="367"/>
      <c r="L834" s="367"/>
      <c r="M834" s="367"/>
      <c r="N834" s="367"/>
      <c r="O834" s="367"/>
      <c r="P834" s="367"/>
      <c r="Q834" s="367"/>
      <c r="R834" s="367"/>
      <c r="S834" s="367"/>
      <c r="T834" s="367"/>
      <c r="U834" s="367"/>
      <c r="V834" s="367"/>
      <c r="W834" s="367"/>
      <c r="X834" s="367"/>
      <c r="Y834" s="367"/>
      <c r="Z834" s="367"/>
    </row>
    <row r="835">
      <c r="A835" s="367"/>
      <c r="B835" s="367"/>
      <c r="C835" s="367"/>
      <c r="D835" s="367"/>
      <c r="E835" s="367"/>
      <c r="F835" s="367"/>
      <c r="G835" s="367"/>
      <c r="H835" s="367"/>
      <c r="I835" s="367"/>
      <c r="J835" s="367"/>
      <c r="K835" s="367"/>
      <c r="L835" s="367"/>
      <c r="M835" s="367"/>
      <c r="N835" s="367"/>
      <c r="O835" s="367"/>
      <c r="P835" s="367"/>
      <c r="Q835" s="367"/>
      <c r="R835" s="367"/>
      <c r="S835" s="367"/>
      <c r="T835" s="367"/>
      <c r="U835" s="367"/>
      <c r="V835" s="367"/>
      <c r="W835" s="367"/>
      <c r="X835" s="367"/>
      <c r="Y835" s="367"/>
      <c r="Z835" s="367"/>
    </row>
    <row r="836">
      <c r="A836" s="367"/>
      <c r="B836" s="367"/>
      <c r="C836" s="367"/>
      <c r="D836" s="367"/>
      <c r="E836" s="367"/>
      <c r="F836" s="367"/>
      <c r="G836" s="367"/>
      <c r="H836" s="367"/>
      <c r="I836" s="367"/>
      <c r="J836" s="367"/>
      <c r="K836" s="367"/>
      <c r="L836" s="367"/>
      <c r="M836" s="367"/>
      <c r="N836" s="367"/>
      <c r="O836" s="367"/>
      <c r="P836" s="367"/>
      <c r="Q836" s="367"/>
      <c r="R836" s="367"/>
      <c r="S836" s="367"/>
      <c r="T836" s="367"/>
      <c r="U836" s="367"/>
      <c r="V836" s="367"/>
      <c r="W836" s="367"/>
      <c r="X836" s="367"/>
      <c r="Y836" s="367"/>
      <c r="Z836" s="367"/>
    </row>
    <row r="837">
      <c r="A837" s="367"/>
      <c r="B837" s="367"/>
      <c r="C837" s="367"/>
      <c r="D837" s="367"/>
      <c r="E837" s="367"/>
      <c r="F837" s="367"/>
      <c r="G837" s="367"/>
      <c r="H837" s="367"/>
      <c r="I837" s="367"/>
      <c r="J837" s="367"/>
      <c r="K837" s="367"/>
      <c r="L837" s="367"/>
      <c r="M837" s="367"/>
      <c r="N837" s="367"/>
      <c r="O837" s="367"/>
      <c r="P837" s="367"/>
      <c r="Q837" s="367"/>
      <c r="R837" s="367"/>
      <c r="S837" s="367"/>
      <c r="T837" s="367"/>
      <c r="U837" s="367"/>
      <c r="V837" s="367"/>
      <c r="W837" s="367"/>
      <c r="X837" s="367"/>
      <c r="Y837" s="367"/>
      <c r="Z837" s="367"/>
    </row>
    <row r="838">
      <c r="A838" s="367"/>
      <c r="B838" s="367"/>
      <c r="C838" s="367"/>
      <c r="D838" s="367"/>
      <c r="E838" s="367"/>
      <c r="F838" s="367"/>
      <c r="G838" s="367"/>
      <c r="H838" s="367"/>
      <c r="I838" s="367"/>
      <c r="J838" s="367"/>
      <c r="K838" s="367"/>
      <c r="L838" s="367"/>
      <c r="M838" s="367"/>
      <c r="N838" s="367"/>
      <c r="O838" s="367"/>
      <c r="P838" s="367"/>
      <c r="Q838" s="367"/>
      <c r="R838" s="367"/>
      <c r="S838" s="367"/>
      <c r="T838" s="367"/>
      <c r="U838" s="367"/>
      <c r="V838" s="367"/>
      <c r="W838" s="367"/>
      <c r="X838" s="367"/>
      <c r="Y838" s="367"/>
      <c r="Z838" s="367"/>
    </row>
    <row r="839">
      <c r="A839" s="367"/>
      <c r="B839" s="367"/>
      <c r="C839" s="367"/>
      <c r="D839" s="367"/>
      <c r="E839" s="367"/>
      <c r="F839" s="367"/>
      <c r="G839" s="367"/>
      <c r="H839" s="367"/>
      <c r="I839" s="367"/>
      <c r="J839" s="367"/>
      <c r="K839" s="367"/>
      <c r="L839" s="367"/>
      <c r="M839" s="367"/>
      <c r="N839" s="367"/>
      <c r="O839" s="367"/>
      <c r="P839" s="367"/>
      <c r="Q839" s="367"/>
      <c r="R839" s="367"/>
      <c r="S839" s="367"/>
      <c r="T839" s="367"/>
      <c r="U839" s="367"/>
      <c r="V839" s="367"/>
      <c r="W839" s="367"/>
      <c r="X839" s="367"/>
      <c r="Y839" s="367"/>
      <c r="Z839" s="367"/>
    </row>
    <row r="840">
      <c r="A840" s="367"/>
      <c r="B840" s="367"/>
      <c r="C840" s="367"/>
      <c r="D840" s="367"/>
      <c r="E840" s="367"/>
      <c r="F840" s="367"/>
      <c r="G840" s="367"/>
      <c r="H840" s="367"/>
      <c r="I840" s="367"/>
      <c r="J840" s="367"/>
      <c r="K840" s="367"/>
      <c r="L840" s="367"/>
      <c r="M840" s="367"/>
      <c r="N840" s="367"/>
      <c r="O840" s="367"/>
      <c r="P840" s="367"/>
      <c r="Q840" s="367"/>
      <c r="R840" s="367"/>
      <c r="S840" s="367"/>
      <c r="T840" s="367"/>
      <c r="U840" s="367"/>
      <c r="V840" s="367"/>
      <c r="W840" s="367"/>
      <c r="X840" s="367"/>
      <c r="Y840" s="367"/>
      <c r="Z840" s="367"/>
    </row>
    <row r="841">
      <c r="A841" s="367"/>
      <c r="B841" s="367"/>
      <c r="C841" s="367"/>
      <c r="D841" s="367"/>
      <c r="E841" s="367"/>
      <c r="F841" s="367"/>
      <c r="G841" s="367"/>
      <c r="H841" s="367"/>
      <c r="I841" s="367"/>
      <c r="J841" s="367"/>
      <c r="K841" s="367"/>
      <c r="L841" s="367"/>
      <c r="M841" s="367"/>
      <c r="N841" s="367"/>
      <c r="O841" s="367"/>
      <c r="P841" s="367"/>
      <c r="Q841" s="367"/>
      <c r="R841" s="367"/>
      <c r="S841" s="367"/>
      <c r="T841" s="367"/>
      <c r="U841" s="367"/>
      <c r="V841" s="367"/>
      <c r="W841" s="367"/>
      <c r="X841" s="367"/>
      <c r="Y841" s="367"/>
      <c r="Z841" s="367"/>
    </row>
    <row r="842">
      <c r="A842" s="367"/>
      <c r="B842" s="367"/>
      <c r="C842" s="367"/>
      <c r="D842" s="367"/>
      <c r="E842" s="367"/>
      <c r="F842" s="367"/>
      <c r="G842" s="367"/>
      <c r="H842" s="367"/>
      <c r="I842" s="367"/>
      <c r="J842" s="367"/>
      <c r="K842" s="367"/>
      <c r="L842" s="367"/>
      <c r="M842" s="367"/>
      <c r="N842" s="367"/>
      <c r="O842" s="367"/>
      <c r="P842" s="367"/>
      <c r="Q842" s="367"/>
      <c r="R842" s="367"/>
      <c r="S842" s="367"/>
      <c r="T842" s="367"/>
      <c r="U842" s="367"/>
      <c r="V842" s="367"/>
      <c r="W842" s="367"/>
      <c r="X842" s="367"/>
      <c r="Y842" s="367"/>
      <c r="Z842" s="367"/>
    </row>
    <row r="843">
      <c r="A843" s="367"/>
      <c r="B843" s="367"/>
      <c r="C843" s="367"/>
      <c r="D843" s="367"/>
      <c r="E843" s="367"/>
      <c r="F843" s="367"/>
      <c r="G843" s="367"/>
      <c r="H843" s="367"/>
      <c r="I843" s="367"/>
      <c r="J843" s="367"/>
      <c r="K843" s="367"/>
      <c r="L843" s="367"/>
      <c r="M843" s="367"/>
      <c r="N843" s="367"/>
      <c r="O843" s="367"/>
      <c r="P843" s="367"/>
      <c r="Q843" s="367"/>
      <c r="R843" s="367"/>
      <c r="S843" s="367"/>
      <c r="T843" s="367"/>
      <c r="U843" s="367"/>
      <c r="V843" s="367"/>
      <c r="W843" s="367"/>
      <c r="X843" s="367"/>
      <c r="Y843" s="367"/>
      <c r="Z843" s="367"/>
    </row>
    <row r="844">
      <c r="A844" s="367"/>
      <c r="B844" s="367"/>
      <c r="C844" s="367"/>
      <c r="D844" s="367"/>
      <c r="E844" s="367"/>
      <c r="F844" s="367"/>
      <c r="G844" s="367"/>
      <c r="H844" s="367"/>
      <c r="I844" s="367"/>
      <c r="J844" s="367"/>
      <c r="K844" s="367"/>
      <c r="L844" s="367"/>
      <c r="M844" s="367"/>
      <c r="N844" s="367"/>
      <c r="O844" s="367"/>
      <c r="P844" s="367"/>
      <c r="Q844" s="367"/>
      <c r="R844" s="367"/>
      <c r="S844" s="367"/>
      <c r="T844" s="367"/>
      <c r="U844" s="367"/>
      <c r="V844" s="367"/>
      <c r="W844" s="367"/>
      <c r="X844" s="367"/>
      <c r="Y844" s="367"/>
      <c r="Z844" s="367"/>
    </row>
    <row r="845">
      <c r="A845" s="367"/>
      <c r="B845" s="367"/>
      <c r="C845" s="367"/>
      <c r="D845" s="367"/>
      <c r="E845" s="367"/>
      <c r="F845" s="367"/>
      <c r="G845" s="367"/>
      <c r="H845" s="367"/>
      <c r="I845" s="367"/>
      <c r="J845" s="367"/>
      <c r="K845" s="367"/>
      <c r="L845" s="367"/>
      <c r="M845" s="367"/>
      <c r="N845" s="367"/>
      <c r="O845" s="367"/>
      <c r="P845" s="367"/>
      <c r="Q845" s="367"/>
      <c r="R845" s="367"/>
      <c r="S845" s="367"/>
      <c r="T845" s="367"/>
      <c r="U845" s="367"/>
      <c r="V845" s="367"/>
      <c r="W845" s="367"/>
      <c r="X845" s="367"/>
      <c r="Y845" s="367"/>
      <c r="Z845" s="367"/>
    </row>
    <row r="846">
      <c r="A846" s="367"/>
      <c r="B846" s="367"/>
      <c r="C846" s="367"/>
      <c r="D846" s="367"/>
      <c r="E846" s="367"/>
      <c r="F846" s="367"/>
      <c r="G846" s="367"/>
      <c r="H846" s="367"/>
      <c r="I846" s="367"/>
      <c r="J846" s="367"/>
      <c r="K846" s="367"/>
      <c r="L846" s="367"/>
      <c r="M846" s="367"/>
      <c r="N846" s="367"/>
      <c r="O846" s="367"/>
      <c r="P846" s="367"/>
      <c r="Q846" s="367"/>
      <c r="R846" s="367"/>
      <c r="S846" s="367"/>
      <c r="T846" s="367"/>
      <c r="U846" s="367"/>
      <c r="V846" s="367"/>
      <c r="W846" s="367"/>
      <c r="X846" s="367"/>
      <c r="Y846" s="367"/>
      <c r="Z846" s="367"/>
    </row>
    <row r="847">
      <c r="A847" s="367"/>
      <c r="B847" s="367"/>
      <c r="C847" s="367"/>
      <c r="D847" s="367"/>
      <c r="E847" s="367"/>
      <c r="F847" s="367"/>
      <c r="G847" s="367"/>
      <c r="H847" s="367"/>
      <c r="I847" s="367"/>
      <c r="J847" s="367"/>
      <c r="K847" s="367"/>
      <c r="L847" s="367"/>
      <c r="M847" s="367"/>
      <c r="N847" s="367"/>
      <c r="O847" s="367"/>
      <c r="P847" s="367"/>
      <c r="Q847" s="367"/>
      <c r="R847" s="367"/>
      <c r="S847" s="367"/>
      <c r="T847" s="367"/>
      <c r="U847" s="367"/>
      <c r="V847" s="367"/>
      <c r="W847" s="367"/>
      <c r="X847" s="367"/>
      <c r="Y847" s="367"/>
      <c r="Z847" s="367"/>
    </row>
    <row r="848">
      <c r="A848" s="367"/>
      <c r="B848" s="367"/>
      <c r="C848" s="367"/>
      <c r="D848" s="367"/>
      <c r="E848" s="367"/>
      <c r="F848" s="367"/>
      <c r="G848" s="367"/>
      <c r="H848" s="367"/>
      <c r="I848" s="367"/>
      <c r="J848" s="367"/>
      <c r="K848" s="367"/>
      <c r="L848" s="367"/>
      <c r="M848" s="367"/>
      <c r="N848" s="367"/>
      <c r="O848" s="367"/>
      <c r="P848" s="367"/>
      <c r="Q848" s="367"/>
      <c r="R848" s="367"/>
      <c r="S848" s="367"/>
      <c r="T848" s="367"/>
      <c r="U848" s="367"/>
      <c r="V848" s="367"/>
      <c r="W848" s="367"/>
      <c r="X848" s="367"/>
      <c r="Y848" s="367"/>
      <c r="Z848" s="367"/>
    </row>
    <row r="849">
      <c r="A849" s="367"/>
      <c r="B849" s="367"/>
      <c r="C849" s="367"/>
      <c r="D849" s="367"/>
      <c r="E849" s="367"/>
      <c r="F849" s="367"/>
      <c r="G849" s="367"/>
      <c r="H849" s="367"/>
      <c r="I849" s="367"/>
      <c r="J849" s="367"/>
      <c r="K849" s="367"/>
      <c r="L849" s="367"/>
      <c r="M849" s="367"/>
      <c r="N849" s="367"/>
      <c r="O849" s="367"/>
      <c r="P849" s="367"/>
      <c r="Q849" s="367"/>
      <c r="R849" s="367"/>
      <c r="S849" s="367"/>
      <c r="T849" s="367"/>
      <c r="U849" s="367"/>
      <c r="V849" s="367"/>
      <c r="W849" s="367"/>
      <c r="X849" s="367"/>
      <c r="Y849" s="367"/>
      <c r="Z849" s="367"/>
    </row>
    <row r="850">
      <c r="A850" s="367"/>
      <c r="B850" s="367"/>
      <c r="C850" s="367"/>
      <c r="D850" s="367"/>
      <c r="E850" s="367"/>
      <c r="F850" s="367"/>
      <c r="G850" s="367"/>
      <c r="H850" s="367"/>
      <c r="I850" s="367"/>
      <c r="J850" s="367"/>
      <c r="K850" s="367"/>
      <c r="L850" s="367"/>
      <c r="M850" s="367"/>
      <c r="N850" s="367"/>
      <c r="O850" s="367"/>
      <c r="P850" s="367"/>
      <c r="Q850" s="367"/>
      <c r="R850" s="367"/>
      <c r="S850" s="367"/>
      <c r="T850" s="367"/>
      <c r="U850" s="367"/>
      <c r="V850" s="367"/>
      <c r="W850" s="367"/>
      <c r="X850" s="367"/>
      <c r="Y850" s="367"/>
      <c r="Z850" s="367"/>
    </row>
    <row r="851">
      <c r="A851" s="367"/>
      <c r="B851" s="367"/>
      <c r="C851" s="367"/>
      <c r="D851" s="367"/>
      <c r="E851" s="367"/>
      <c r="F851" s="367"/>
      <c r="G851" s="367"/>
      <c r="H851" s="367"/>
      <c r="I851" s="367"/>
      <c r="J851" s="367"/>
      <c r="K851" s="367"/>
      <c r="L851" s="367"/>
      <c r="M851" s="367"/>
      <c r="N851" s="367"/>
      <c r="O851" s="367"/>
      <c r="P851" s="367"/>
      <c r="Q851" s="367"/>
      <c r="R851" s="367"/>
      <c r="S851" s="367"/>
      <c r="T851" s="367"/>
      <c r="U851" s="367"/>
      <c r="V851" s="367"/>
      <c r="W851" s="367"/>
      <c r="X851" s="367"/>
      <c r="Y851" s="367"/>
      <c r="Z851" s="367"/>
    </row>
    <row r="852">
      <c r="A852" s="367"/>
      <c r="B852" s="367"/>
      <c r="C852" s="367"/>
      <c r="D852" s="367"/>
      <c r="E852" s="367"/>
      <c r="F852" s="367"/>
      <c r="G852" s="367"/>
      <c r="H852" s="367"/>
      <c r="I852" s="367"/>
      <c r="J852" s="367"/>
      <c r="K852" s="367"/>
      <c r="L852" s="367"/>
      <c r="M852" s="367"/>
      <c r="N852" s="367"/>
      <c r="O852" s="367"/>
      <c r="P852" s="367"/>
      <c r="Q852" s="367"/>
      <c r="R852" s="367"/>
      <c r="S852" s="367"/>
      <c r="T852" s="367"/>
      <c r="U852" s="367"/>
      <c r="V852" s="367"/>
      <c r="W852" s="367"/>
      <c r="X852" s="367"/>
      <c r="Y852" s="367"/>
      <c r="Z852" s="367"/>
    </row>
    <row r="853">
      <c r="A853" s="367"/>
      <c r="B853" s="367"/>
      <c r="C853" s="367"/>
      <c r="D853" s="367"/>
      <c r="E853" s="367"/>
      <c r="F853" s="367"/>
      <c r="G853" s="367"/>
      <c r="H853" s="367"/>
      <c r="I853" s="367"/>
      <c r="J853" s="367"/>
      <c r="K853" s="367"/>
      <c r="L853" s="367"/>
      <c r="M853" s="367"/>
      <c r="N853" s="367"/>
      <c r="O853" s="367"/>
      <c r="P853" s="367"/>
      <c r="Q853" s="367"/>
      <c r="R853" s="367"/>
      <c r="S853" s="367"/>
      <c r="T853" s="367"/>
      <c r="U853" s="367"/>
      <c r="V853" s="367"/>
      <c r="W853" s="367"/>
      <c r="X853" s="367"/>
      <c r="Y853" s="367"/>
      <c r="Z853" s="367"/>
    </row>
    <row r="854">
      <c r="A854" s="367"/>
      <c r="B854" s="367"/>
      <c r="C854" s="367"/>
      <c r="D854" s="367"/>
      <c r="E854" s="367"/>
      <c r="F854" s="367"/>
      <c r="G854" s="367"/>
      <c r="H854" s="367"/>
      <c r="I854" s="367"/>
      <c r="J854" s="367"/>
      <c r="K854" s="367"/>
      <c r="L854" s="367"/>
      <c r="M854" s="367"/>
      <c r="N854" s="367"/>
      <c r="O854" s="367"/>
      <c r="P854" s="367"/>
      <c r="Q854" s="367"/>
      <c r="R854" s="367"/>
      <c r="S854" s="367"/>
      <c r="T854" s="367"/>
      <c r="U854" s="367"/>
      <c r="V854" s="367"/>
      <c r="W854" s="367"/>
      <c r="X854" s="367"/>
      <c r="Y854" s="367"/>
      <c r="Z854" s="367"/>
    </row>
    <row r="855">
      <c r="A855" s="367"/>
      <c r="B855" s="367"/>
      <c r="C855" s="367"/>
      <c r="D855" s="367"/>
      <c r="E855" s="367"/>
      <c r="F855" s="367"/>
      <c r="G855" s="367"/>
      <c r="H855" s="367"/>
      <c r="I855" s="367"/>
      <c r="J855" s="367"/>
      <c r="K855" s="367"/>
      <c r="L855" s="367"/>
      <c r="M855" s="367"/>
      <c r="N855" s="367"/>
      <c r="O855" s="367"/>
      <c r="P855" s="367"/>
      <c r="Q855" s="367"/>
      <c r="R855" s="367"/>
      <c r="S855" s="367"/>
      <c r="T855" s="367"/>
      <c r="U855" s="367"/>
      <c r="V855" s="367"/>
      <c r="W855" s="367"/>
      <c r="X855" s="367"/>
      <c r="Y855" s="367"/>
      <c r="Z855" s="367"/>
    </row>
    <row r="856">
      <c r="A856" s="367"/>
      <c r="B856" s="367"/>
      <c r="C856" s="367"/>
      <c r="D856" s="367"/>
      <c r="E856" s="367"/>
      <c r="F856" s="367"/>
      <c r="G856" s="367"/>
      <c r="H856" s="367"/>
      <c r="I856" s="367"/>
      <c r="J856" s="367"/>
      <c r="K856" s="367"/>
      <c r="L856" s="367"/>
      <c r="M856" s="367"/>
      <c r="N856" s="367"/>
      <c r="O856" s="367"/>
      <c r="P856" s="367"/>
      <c r="Q856" s="367"/>
      <c r="R856" s="367"/>
      <c r="S856" s="367"/>
      <c r="T856" s="367"/>
      <c r="U856" s="367"/>
      <c r="V856" s="367"/>
      <c r="W856" s="367"/>
      <c r="X856" s="367"/>
      <c r="Y856" s="367"/>
      <c r="Z856" s="367"/>
    </row>
    <row r="857">
      <c r="A857" s="367"/>
      <c r="B857" s="367"/>
      <c r="C857" s="367"/>
      <c r="D857" s="367"/>
      <c r="E857" s="367"/>
      <c r="F857" s="367"/>
      <c r="G857" s="367"/>
      <c r="H857" s="367"/>
      <c r="I857" s="367"/>
      <c r="J857" s="367"/>
      <c r="K857" s="367"/>
      <c r="L857" s="367"/>
      <c r="M857" s="367"/>
      <c r="N857" s="367"/>
      <c r="O857" s="367"/>
      <c r="P857" s="367"/>
      <c r="Q857" s="367"/>
      <c r="R857" s="367"/>
      <c r="S857" s="367"/>
      <c r="T857" s="367"/>
      <c r="U857" s="367"/>
      <c r="V857" s="367"/>
      <c r="W857" s="367"/>
      <c r="X857" s="367"/>
      <c r="Y857" s="367"/>
      <c r="Z857" s="367"/>
    </row>
    <row r="858">
      <c r="A858" s="367"/>
      <c r="B858" s="367"/>
      <c r="C858" s="367"/>
      <c r="D858" s="367"/>
      <c r="E858" s="367"/>
      <c r="F858" s="367"/>
      <c r="G858" s="367"/>
      <c r="H858" s="367"/>
      <c r="I858" s="367"/>
      <c r="J858" s="367"/>
      <c r="K858" s="367"/>
      <c r="L858" s="367"/>
      <c r="M858" s="367"/>
      <c r="N858" s="367"/>
      <c r="O858" s="367"/>
      <c r="P858" s="367"/>
      <c r="Q858" s="367"/>
      <c r="R858" s="367"/>
      <c r="S858" s="367"/>
      <c r="T858" s="367"/>
      <c r="U858" s="367"/>
      <c r="V858" s="367"/>
      <c r="W858" s="367"/>
      <c r="X858" s="367"/>
      <c r="Y858" s="367"/>
      <c r="Z858" s="367"/>
    </row>
    <row r="859">
      <c r="A859" s="367"/>
      <c r="B859" s="367"/>
      <c r="C859" s="367"/>
      <c r="D859" s="367"/>
      <c r="E859" s="367"/>
      <c r="F859" s="367"/>
      <c r="G859" s="367"/>
      <c r="H859" s="367"/>
      <c r="I859" s="367"/>
      <c r="J859" s="367"/>
      <c r="K859" s="367"/>
      <c r="L859" s="367"/>
      <c r="M859" s="367"/>
      <c r="N859" s="367"/>
      <c r="O859" s="367"/>
      <c r="P859" s="367"/>
      <c r="Q859" s="367"/>
      <c r="R859" s="367"/>
      <c r="S859" s="367"/>
      <c r="T859" s="367"/>
      <c r="U859" s="367"/>
      <c r="V859" s="367"/>
      <c r="W859" s="367"/>
      <c r="X859" s="367"/>
      <c r="Y859" s="367"/>
      <c r="Z859" s="367"/>
    </row>
    <row r="860">
      <c r="A860" s="367"/>
      <c r="B860" s="367"/>
      <c r="C860" s="367"/>
      <c r="D860" s="367"/>
      <c r="E860" s="367"/>
      <c r="F860" s="367"/>
      <c r="G860" s="367"/>
      <c r="H860" s="367"/>
      <c r="I860" s="367"/>
      <c r="J860" s="367"/>
      <c r="K860" s="367"/>
      <c r="L860" s="367"/>
      <c r="M860" s="367"/>
      <c r="N860" s="367"/>
      <c r="O860" s="367"/>
      <c r="P860" s="367"/>
      <c r="Q860" s="367"/>
      <c r="R860" s="367"/>
      <c r="S860" s="367"/>
      <c r="T860" s="367"/>
      <c r="U860" s="367"/>
      <c r="V860" s="367"/>
      <c r="W860" s="367"/>
      <c r="X860" s="367"/>
      <c r="Y860" s="367"/>
      <c r="Z860" s="367"/>
    </row>
    <row r="861">
      <c r="A861" s="367"/>
      <c r="B861" s="367"/>
      <c r="C861" s="367"/>
      <c r="D861" s="367"/>
      <c r="E861" s="367"/>
      <c r="F861" s="367"/>
      <c r="G861" s="367"/>
      <c r="H861" s="367"/>
      <c r="I861" s="367"/>
      <c r="J861" s="367"/>
      <c r="K861" s="367"/>
      <c r="L861" s="367"/>
      <c r="M861" s="367"/>
      <c r="N861" s="367"/>
      <c r="O861" s="367"/>
      <c r="P861" s="367"/>
      <c r="Q861" s="367"/>
      <c r="R861" s="367"/>
      <c r="S861" s="367"/>
      <c r="T861" s="367"/>
      <c r="U861" s="367"/>
      <c r="V861" s="367"/>
      <c r="W861" s="367"/>
      <c r="X861" s="367"/>
      <c r="Y861" s="367"/>
      <c r="Z861" s="367"/>
    </row>
    <row r="862">
      <c r="A862" s="367"/>
      <c r="B862" s="367"/>
      <c r="C862" s="367"/>
      <c r="D862" s="367"/>
      <c r="E862" s="367"/>
      <c r="F862" s="367"/>
      <c r="G862" s="367"/>
      <c r="H862" s="367"/>
      <c r="I862" s="367"/>
      <c r="J862" s="367"/>
      <c r="K862" s="367"/>
      <c r="L862" s="367"/>
      <c r="M862" s="367"/>
      <c r="N862" s="367"/>
      <c r="O862" s="367"/>
      <c r="P862" s="367"/>
      <c r="Q862" s="367"/>
      <c r="R862" s="367"/>
      <c r="S862" s="367"/>
      <c r="T862" s="367"/>
      <c r="U862" s="367"/>
      <c r="V862" s="367"/>
      <c r="W862" s="367"/>
      <c r="X862" s="367"/>
      <c r="Y862" s="367"/>
      <c r="Z862" s="367"/>
    </row>
    <row r="863">
      <c r="A863" s="367"/>
      <c r="B863" s="367"/>
      <c r="C863" s="367"/>
      <c r="D863" s="367"/>
      <c r="E863" s="367"/>
      <c r="F863" s="367"/>
      <c r="G863" s="367"/>
      <c r="H863" s="367"/>
      <c r="I863" s="367"/>
      <c r="J863" s="367"/>
      <c r="K863" s="367"/>
      <c r="L863" s="367"/>
      <c r="M863" s="367"/>
      <c r="N863" s="367"/>
      <c r="O863" s="367"/>
      <c r="P863" s="367"/>
      <c r="Q863" s="367"/>
      <c r="R863" s="367"/>
      <c r="S863" s="367"/>
      <c r="T863" s="367"/>
      <c r="U863" s="367"/>
      <c r="V863" s="367"/>
      <c r="W863" s="367"/>
      <c r="X863" s="367"/>
      <c r="Y863" s="367"/>
      <c r="Z863" s="367"/>
    </row>
    <row r="864">
      <c r="A864" s="367"/>
      <c r="B864" s="367"/>
      <c r="C864" s="367"/>
      <c r="D864" s="367"/>
      <c r="E864" s="367"/>
      <c r="F864" s="367"/>
      <c r="G864" s="367"/>
      <c r="H864" s="367"/>
      <c r="I864" s="367"/>
      <c r="J864" s="367"/>
      <c r="K864" s="367"/>
      <c r="L864" s="367"/>
      <c r="M864" s="367"/>
      <c r="N864" s="367"/>
      <c r="O864" s="367"/>
      <c r="P864" s="367"/>
      <c r="Q864" s="367"/>
      <c r="R864" s="367"/>
      <c r="S864" s="367"/>
      <c r="T864" s="367"/>
      <c r="U864" s="367"/>
      <c r="V864" s="367"/>
      <c r="W864" s="367"/>
      <c r="X864" s="367"/>
      <c r="Y864" s="367"/>
      <c r="Z864" s="367"/>
    </row>
    <row r="865">
      <c r="A865" s="367"/>
      <c r="B865" s="367"/>
      <c r="C865" s="367"/>
      <c r="D865" s="367"/>
      <c r="E865" s="367"/>
      <c r="F865" s="367"/>
      <c r="G865" s="367"/>
      <c r="H865" s="367"/>
      <c r="I865" s="367"/>
      <c r="J865" s="367"/>
      <c r="K865" s="367"/>
      <c r="L865" s="367"/>
      <c r="M865" s="367"/>
      <c r="N865" s="367"/>
      <c r="O865" s="367"/>
      <c r="P865" s="367"/>
      <c r="Q865" s="367"/>
      <c r="R865" s="367"/>
      <c r="S865" s="367"/>
      <c r="T865" s="367"/>
      <c r="U865" s="367"/>
      <c r="V865" s="367"/>
      <c r="W865" s="367"/>
      <c r="X865" s="367"/>
      <c r="Y865" s="367"/>
      <c r="Z865" s="367"/>
    </row>
    <row r="866">
      <c r="A866" s="367"/>
      <c r="B866" s="367"/>
      <c r="C866" s="367"/>
      <c r="D866" s="367"/>
      <c r="E866" s="367"/>
      <c r="F866" s="367"/>
      <c r="G866" s="367"/>
      <c r="H866" s="367"/>
      <c r="I866" s="367"/>
      <c r="J866" s="367"/>
      <c r="K866" s="367"/>
      <c r="L866" s="367"/>
      <c r="M866" s="367"/>
      <c r="N866" s="367"/>
      <c r="O866" s="367"/>
      <c r="P866" s="367"/>
      <c r="Q866" s="367"/>
      <c r="R866" s="367"/>
      <c r="S866" s="367"/>
      <c r="T866" s="367"/>
      <c r="U866" s="367"/>
      <c r="V866" s="367"/>
      <c r="W866" s="367"/>
      <c r="X866" s="367"/>
      <c r="Y866" s="367"/>
      <c r="Z866" s="367"/>
    </row>
    <row r="867">
      <c r="A867" s="367"/>
      <c r="B867" s="367"/>
      <c r="C867" s="367"/>
      <c r="D867" s="367"/>
      <c r="E867" s="367"/>
      <c r="F867" s="367"/>
      <c r="G867" s="367"/>
      <c r="H867" s="367"/>
      <c r="I867" s="367"/>
      <c r="J867" s="367"/>
      <c r="K867" s="367"/>
      <c r="L867" s="367"/>
      <c r="M867" s="367"/>
      <c r="N867" s="367"/>
      <c r="O867" s="367"/>
      <c r="P867" s="367"/>
      <c r="Q867" s="367"/>
      <c r="R867" s="367"/>
      <c r="S867" s="367"/>
      <c r="T867" s="367"/>
      <c r="U867" s="367"/>
      <c r="V867" s="367"/>
      <c r="W867" s="367"/>
      <c r="X867" s="367"/>
      <c r="Y867" s="367"/>
      <c r="Z867" s="367"/>
    </row>
    <row r="868">
      <c r="A868" s="367"/>
      <c r="B868" s="367"/>
      <c r="C868" s="367"/>
      <c r="D868" s="367"/>
      <c r="E868" s="367"/>
      <c r="F868" s="367"/>
      <c r="G868" s="367"/>
      <c r="H868" s="367"/>
      <c r="I868" s="367"/>
      <c r="J868" s="367"/>
      <c r="K868" s="367"/>
      <c r="L868" s="367"/>
      <c r="M868" s="367"/>
      <c r="N868" s="367"/>
      <c r="O868" s="367"/>
      <c r="P868" s="367"/>
      <c r="Q868" s="367"/>
      <c r="R868" s="367"/>
      <c r="S868" s="367"/>
      <c r="T868" s="367"/>
      <c r="U868" s="367"/>
      <c r="V868" s="367"/>
      <c r="W868" s="367"/>
      <c r="X868" s="367"/>
      <c r="Y868" s="367"/>
      <c r="Z868" s="367"/>
    </row>
    <row r="869">
      <c r="A869" s="367"/>
      <c r="B869" s="367"/>
      <c r="C869" s="367"/>
      <c r="D869" s="367"/>
      <c r="E869" s="367"/>
      <c r="F869" s="367"/>
      <c r="G869" s="367"/>
      <c r="H869" s="367"/>
      <c r="I869" s="367"/>
      <c r="J869" s="367"/>
      <c r="K869" s="367"/>
      <c r="L869" s="367"/>
      <c r="M869" s="367"/>
      <c r="N869" s="367"/>
      <c r="O869" s="367"/>
      <c r="P869" s="367"/>
      <c r="Q869" s="367"/>
      <c r="R869" s="367"/>
      <c r="S869" s="367"/>
      <c r="T869" s="367"/>
      <c r="U869" s="367"/>
      <c r="V869" s="367"/>
      <c r="W869" s="367"/>
      <c r="X869" s="367"/>
      <c r="Y869" s="367"/>
      <c r="Z869" s="367"/>
    </row>
    <row r="870">
      <c r="A870" s="367"/>
      <c r="B870" s="367"/>
      <c r="C870" s="367"/>
      <c r="D870" s="367"/>
      <c r="E870" s="367"/>
      <c r="F870" s="367"/>
      <c r="G870" s="367"/>
      <c r="H870" s="367"/>
      <c r="I870" s="367"/>
      <c r="J870" s="367"/>
      <c r="K870" s="367"/>
      <c r="L870" s="367"/>
      <c r="M870" s="367"/>
      <c r="N870" s="367"/>
      <c r="O870" s="367"/>
      <c r="P870" s="367"/>
      <c r="Q870" s="367"/>
      <c r="R870" s="367"/>
      <c r="S870" s="367"/>
      <c r="T870" s="367"/>
      <c r="U870" s="367"/>
      <c r="V870" s="367"/>
      <c r="W870" s="367"/>
      <c r="X870" s="367"/>
      <c r="Y870" s="367"/>
      <c r="Z870" s="367"/>
    </row>
    <row r="871">
      <c r="A871" s="367"/>
      <c r="B871" s="367"/>
      <c r="C871" s="367"/>
      <c r="D871" s="367"/>
      <c r="E871" s="367"/>
      <c r="F871" s="367"/>
      <c r="G871" s="367"/>
      <c r="H871" s="367"/>
      <c r="I871" s="367"/>
      <c r="J871" s="367"/>
      <c r="K871" s="367"/>
      <c r="L871" s="367"/>
      <c r="M871" s="367"/>
      <c r="N871" s="367"/>
      <c r="O871" s="367"/>
      <c r="P871" s="367"/>
      <c r="Q871" s="367"/>
      <c r="R871" s="367"/>
      <c r="S871" s="367"/>
      <c r="T871" s="367"/>
      <c r="U871" s="367"/>
      <c r="V871" s="367"/>
      <c r="W871" s="367"/>
      <c r="X871" s="367"/>
      <c r="Y871" s="367"/>
      <c r="Z871" s="367"/>
    </row>
    <row r="872">
      <c r="A872" s="367"/>
      <c r="B872" s="367"/>
      <c r="C872" s="367"/>
      <c r="D872" s="367"/>
      <c r="E872" s="367"/>
      <c r="F872" s="367"/>
      <c r="G872" s="367"/>
      <c r="H872" s="367"/>
      <c r="I872" s="367"/>
      <c r="J872" s="367"/>
      <c r="K872" s="367"/>
      <c r="L872" s="367"/>
      <c r="M872" s="367"/>
      <c r="N872" s="367"/>
      <c r="O872" s="367"/>
      <c r="P872" s="367"/>
      <c r="Q872" s="367"/>
      <c r="R872" s="367"/>
      <c r="S872" s="367"/>
      <c r="T872" s="367"/>
      <c r="U872" s="367"/>
      <c r="V872" s="367"/>
      <c r="W872" s="367"/>
      <c r="X872" s="367"/>
      <c r="Y872" s="367"/>
      <c r="Z872" s="367"/>
    </row>
    <row r="873">
      <c r="A873" s="367"/>
      <c r="B873" s="367"/>
      <c r="C873" s="367"/>
      <c r="D873" s="367"/>
      <c r="E873" s="367"/>
      <c r="F873" s="367"/>
      <c r="G873" s="367"/>
      <c r="H873" s="367"/>
      <c r="I873" s="367"/>
      <c r="J873" s="367"/>
      <c r="K873" s="367"/>
      <c r="L873" s="367"/>
      <c r="M873" s="367"/>
      <c r="N873" s="367"/>
      <c r="O873" s="367"/>
      <c r="P873" s="367"/>
      <c r="Q873" s="367"/>
      <c r="R873" s="367"/>
      <c r="S873" s="367"/>
      <c r="T873" s="367"/>
      <c r="U873" s="367"/>
      <c r="V873" s="367"/>
      <c r="W873" s="367"/>
      <c r="X873" s="367"/>
      <c r="Y873" s="367"/>
      <c r="Z873" s="367"/>
    </row>
    <row r="874">
      <c r="A874" s="367"/>
      <c r="B874" s="367"/>
      <c r="C874" s="367"/>
      <c r="D874" s="367"/>
      <c r="E874" s="367"/>
      <c r="F874" s="367"/>
      <c r="G874" s="367"/>
      <c r="H874" s="367"/>
      <c r="I874" s="367"/>
      <c r="J874" s="367"/>
      <c r="K874" s="367"/>
      <c r="L874" s="367"/>
      <c r="M874" s="367"/>
      <c r="N874" s="367"/>
      <c r="O874" s="367"/>
      <c r="P874" s="367"/>
      <c r="Q874" s="367"/>
      <c r="R874" s="367"/>
      <c r="S874" s="367"/>
      <c r="T874" s="367"/>
      <c r="U874" s="367"/>
      <c r="V874" s="367"/>
      <c r="W874" s="367"/>
      <c r="X874" s="367"/>
      <c r="Y874" s="367"/>
      <c r="Z874" s="367"/>
    </row>
    <row r="875">
      <c r="A875" s="367"/>
      <c r="B875" s="367"/>
      <c r="C875" s="367"/>
      <c r="D875" s="367"/>
      <c r="E875" s="367"/>
      <c r="F875" s="367"/>
      <c r="G875" s="367"/>
      <c r="H875" s="367"/>
      <c r="I875" s="367"/>
      <c r="J875" s="367"/>
      <c r="K875" s="367"/>
      <c r="L875" s="367"/>
      <c r="M875" s="367"/>
      <c r="N875" s="367"/>
      <c r="O875" s="367"/>
      <c r="P875" s="367"/>
      <c r="Q875" s="367"/>
      <c r="R875" s="367"/>
      <c r="S875" s="367"/>
      <c r="T875" s="367"/>
      <c r="U875" s="367"/>
      <c r="V875" s="367"/>
      <c r="W875" s="367"/>
      <c r="X875" s="367"/>
      <c r="Y875" s="367"/>
      <c r="Z875" s="367"/>
    </row>
    <row r="876">
      <c r="A876" s="367"/>
      <c r="B876" s="367"/>
      <c r="C876" s="367"/>
      <c r="D876" s="367"/>
      <c r="E876" s="367"/>
      <c r="F876" s="367"/>
      <c r="G876" s="367"/>
      <c r="H876" s="367"/>
      <c r="I876" s="367"/>
      <c r="J876" s="367"/>
      <c r="K876" s="367"/>
      <c r="L876" s="367"/>
      <c r="M876" s="367"/>
      <c r="N876" s="367"/>
      <c r="O876" s="367"/>
      <c r="P876" s="367"/>
      <c r="Q876" s="367"/>
      <c r="R876" s="367"/>
      <c r="S876" s="367"/>
      <c r="T876" s="367"/>
      <c r="U876" s="367"/>
      <c r="V876" s="367"/>
      <c r="W876" s="367"/>
      <c r="X876" s="367"/>
      <c r="Y876" s="367"/>
      <c r="Z876" s="367"/>
    </row>
    <row r="877">
      <c r="A877" s="367"/>
      <c r="B877" s="367"/>
      <c r="C877" s="367"/>
      <c r="D877" s="367"/>
      <c r="E877" s="367"/>
      <c r="F877" s="367"/>
      <c r="G877" s="367"/>
      <c r="H877" s="367"/>
      <c r="I877" s="367"/>
      <c r="J877" s="367"/>
      <c r="K877" s="367"/>
      <c r="L877" s="367"/>
      <c r="M877" s="367"/>
      <c r="N877" s="367"/>
      <c r="O877" s="367"/>
      <c r="P877" s="367"/>
      <c r="Q877" s="367"/>
      <c r="R877" s="367"/>
      <c r="S877" s="367"/>
      <c r="T877" s="367"/>
      <c r="U877" s="367"/>
      <c r="V877" s="367"/>
      <c r="W877" s="367"/>
      <c r="X877" s="367"/>
      <c r="Y877" s="367"/>
      <c r="Z877" s="367"/>
    </row>
    <row r="878">
      <c r="A878" s="367"/>
      <c r="B878" s="367"/>
      <c r="C878" s="367"/>
      <c r="D878" s="367"/>
      <c r="E878" s="367"/>
      <c r="F878" s="367"/>
      <c r="G878" s="367"/>
      <c r="H878" s="367"/>
      <c r="I878" s="367"/>
      <c r="J878" s="367"/>
      <c r="K878" s="367"/>
      <c r="L878" s="367"/>
      <c r="M878" s="367"/>
      <c r="N878" s="367"/>
      <c r="O878" s="367"/>
      <c r="P878" s="367"/>
      <c r="Q878" s="367"/>
      <c r="R878" s="367"/>
      <c r="S878" s="367"/>
      <c r="T878" s="367"/>
      <c r="U878" s="367"/>
      <c r="V878" s="367"/>
      <c r="W878" s="367"/>
      <c r="X878" s="367"/>
      <c r="Y878" s="367"/>
      <c r="Z878" s="367"/>
    </row>
    <row r="879">
      <c r="A879" s="367"/>
      <c r="B879" s="367"/>
      <c r="C879" s="367"/>
      <c r="D879" s="367"/>
      <c r="E879" s="367"/>
      <c r="F879" s="367"/>
      <c r="G879" s="367"/>
      <c r="H879" s="367"/>
      <c r="I879" s="367"/>
      <c r="J879" s="367"/>
      <c r="K879" s="367"/>
      <c r="L879" s="367"/>
      <c r="M879" s="367"/>
      <c r="N879" s="367"/>
      <c r="O879" s="367"/>
      <c r="P879" s="367"/>
      <c r="Q879" s="367"/>
      <c r="R879" s="367"/>
      <c r="S879" s="367"/>
      <c r="T879" s="367"/>
      <c r="U879" s="367"/>
      <c r="V879" s="367"/>
      <c r="W879" s="367"/>
      <c r="X879" s="367"/>
      <c r="Y879" s="367"/>
      <c r="Z879" s="367"/>
    </row>
    <row r="880">
      <c r="A880" s="367"/>
      <c r="B880" s="367"/>
      <c r="C880" s="367"/>
      <c r="D880" s="367"/>
      <c r="E880" s="367"/>
      <c r="F880" s="367"/>
      <c r="G880" s="367"/>
      <c r="H880" s="367"/>
      <c r="I880" s="367"/>
      <c r="J880" s="367"/>
      <c r="K880" s="367"/>
      <c r="L880" s="367"/>
      <c r="M880" s="367"/>
      <c r="N880" s="367"/>
      <c r="O880" s="367"/>
      <c r="P880" s="367"/>
      <c r="Q880" s="367"/>
      <c r="R880" s="367"/>
      <c r="S880" s="367"/>
      <c r="T880" s="367"/>
      <c r="U880" s="367"/>
      <c r="V880" s="367"/>
      <c r="W880" s="367"/>
      <c r="X880" s="367"/>
      <c r="Y880" s="367"/>
      <c r="Z880" s="367"/>
    </row>
    <row r="881">
      <c r="A881" s="367"/>
      <c r="B881" s="367"/>
      <c r="C881" s="367"/>
      <c r="D881" s="367"/>
      <c r="E881" s="367"/>
      <c r="F881" s="367"/>
      <c r="G881" s="367"/>
      <c r="H881" s="367"/>
      <c r="I881" s="367"/>
      <c r="J881" s="367"/>
      <c r="K881" s="367"/>
      <c r="L881" s="367"/>
      <c r="M881" s="367"/>
      <c r="N881" s="367"/>
      <c r="O881" s="367"/>
      <c r="P881" s="367"/>
      <c r="Q881" s="367"/>
      <c r="R881" s="367"/>
      <c r="S881" s="367"/>
      <c r="T881" s="367"/>
      <c r="U881" s="367"/>
      <c r="V881" s="367"/>
      <c r="W881" s="367"/>
      <c r="X881" s="367"/>
      <c r="Y881" s="367"/>
      <c r="Z881" s="367"/>
    </row>
    <row r="882">
      <c r="A882" s="367"/>
      <c r="B882" s="367"/>
      <c r="C882" s="367"/>
      <c r="D882" s="367"/>
      <c r="E882" s="367"/>
      <c r="F882" s="367"/>
      <c r="G882" s="367"/>
      <c r="H882" s="367"/>
      <c r="I882" s="367"/>
      <c r="J882" s="367"/>
      <c r="K882" s="367"/>
      <c r="L882" s="367"/>
      <c r="M882" s="367"/>
      <c r="N882" s="367"/>
      <c r="O882" s="367"/>
      <c r="P882" s="367"/>
      <c r="Q882" s="367"/>
      <c r="R882" s="367"/>
      <c r="S882" s="367"/>
      <c r="T882" s="367"/>
      <c r="U882" s="367"/>
      <c r="V882" s="367"/>
      <c r="W882" s="367"/>
      <c r="X882" s="367"/>
      <c r="Y882" s="367"/>
      <c r="Z882" s="367"/>
    </row>
    <row r="883">
      <c r="A883" s="367"/>
      <c r="B883" s="367"/>
      <c r="C883" s="367"/>
      <c r="D883" s="367"/>
      <c r="E883" s="367"/>
      <c r="F883" s="367"/>
      <c r="G883" s="367"/>
      <c r="H883" s="367"/>
      <c r="I883" s="367"/>
      <c r="J883" s="367"/>
      <c r="K883" s="367"/>
      <c r="L883" s="367"/>
      <c r="M883" s="367"/>
      <c r="N883" s="367"/>
      <c r="O883" s="367"/>
      <c r="P883" s="367"/>
      <c r="Q883" s="367"/>
      <c r="R883" s="367"/>
      <c r="S883" s="367"/>
      <c r="T883" s="367"/>
      <c r="U883" s="367"/>
      <c r="V883" s="367"/>
      <c r="W883" s="367"/>
      <c r="X883" s="367"/>
      <c r="Y883" s="367"/>
      <c r="Z883" s="367"/>
    </row>
    <row r="884">
      <c r="A884" s="367"/>
      <c r="B884" s="367"/>
      <c r="C884" s="367"/>
      <c r="D884" s="367"/>
      <c r="E884" s="367"/>
      <c r="F884" s="367"/>
      <c r="G884" s="367"/>
      <c r="H884" s="367"/>
      <c r="I884" s="367"/>
      <c r="J884" s="367"/>
      <c r="K884" s="367"/>
      <c r="L884" s="367"/>
      <c r="M884" s="367"/>
      <c r="N884" s="367"/>
      <c r="O884" s="367"/>
      <c r="P884" s="367"/>
      <c r="Q884" s="367"/>
      <c r="R884" s="367"/>
      <c r="S884" s="367"/>
      <c r="T884" s="367"/>
      <c r="U884" s="367"/>
      <c r="V884" s="367"/>
      <c r="W884" s="367"/>
      <c r="X884" s="367"/>
      <c r="Y884" s="367"/>
      <c r="Z884" s="367"/>
    </row>
    <row r="885">
      <c r="A885" s="367"/>
      <c r="B885" s="367"/>
      <c r="C885" s="367"/>
      <c r="D885" s="367"/>
      <c r="E885" s="367"/>
      <c r="F885" s="367"/>
      <c r="G885" s="367"/>
      <c r="H885" s="367"/>
      <c r="I885" s="367"/>
      <c r="J885" s="367"/>
      <c r="K885" s="367"/>
      <c r="L885" s="367"/>
      <c r="M885" s="367"/>
      <c r="N885" s="367"/>
      <c r="O885" s="367"/>
      <c r="P885" s="367"/>
      <c r="Q885" s="367"/>
      <c r="R885" s="367"/>
      <c r="S885" s="367"/>
      <c r="T885" s="367"/>
      <c r="U885" s="367"/>
      <c r="V885" s="367"/>
      <c r="W885" s="367"/>
      <c r="X885" s="367"/>
      <c r="Y885" s="367"/>
      <c r="Z885" s="367"/>
    </row>
    <row r="886">
      <c r="A886" s="367"/>
      <c r="B886" s="367"/>
      <c r="C886" s="367"/>
      <c r="D886" s="367"/>
      <c r="E886" s="367"/>
      <c r="F886" s="367"/>
      <c r="G886" s="367"/>
      <c r="H886" s="367"/>
      <c r="I886" s="367"/>
      <c r="J886" s="367"/>
      <c r="K886" s="367"/>
      <c r="L886" s="367"/>
      <c r="M886" s="367"/>
      <c r="N886" s="367"/>
      <c r="O886" s="367"/>
      <c r="P886" s="367"/>
      <c r="Q886" s="367"/>
      <c r="R886" s="367"/>
      <c r="S886" s="367"/>
      <c r="T886" s="367"/>
      <c r="U886" s="367"/>
      <c r="V886" s="367"/>
      <c r="W886" s="367"/>
      <c r="X886" s="367"/>
      <c r="Y886" s="367"/>
      <c r="Z886" s="367"/>
    </row>
    <row r="887">
      <c r="A887" s="367"/>
      <c r="B887" s="367"/>
      <c r="C887" s="367"/>
      <c r="D887" s="367"/>
      <c r="E887" s="367"/>
      <c r="F887" s="367"/>
      <c r="G887" s="367"/>
      <c r="H887" s="367"/>
      <c r="I887" s="367"/>
      <c r="J887" s="367"/>
      <c r="K887" s="367"/>
      <c r="L887" s="367"/>
      <c r="M887" s="367"/>
      <c r="N887" s="367"/>
      <c r="O887" s="367"/>
      <c r="P887" s="367"/>
      <c r="Q887" s="367"/>
      <c r="R887" s="367"/>
      <c r="S887" s="367"/>
      <c r="T887" s="367"/>
      <c r="U887" s="367"/>
      <c r="V887" s="367"/>
      <c r="W887" s="367"/>
      <c r="X887" s="367"/>
      <c r="Y887" s="367"/>
      <c r="Z887" s="367"/>
    </row>
    <row r="888">
      <c r="A888" s="367"/>
      <c r="B888" s="367"/>
      <c r="C888" s="367"/>
      <c r="D888" s="367"/>
      <c r="E888" s="367"/>
      <c r="F888" s="367"/>
      <c r="G888" s="367"/>
      <c r="H888" s="367"/>
      <c r="I888" s="367"/>
      <c r="J888" s="367"/>
      <c r="K888" s="367"/>
      <c r="L888" s="367"/>
      <c r="M888" s="367"/>
      <c r="N888" s="367"/>
      <c r="O888" s="367"/>
      <c r="P888" s="367"/>
      <c r="Q888" s="367"/>
      <c r="R888" s="367"/>
      <c r="S888" s="367"/>
      <c r="T888" s="367"/>
      <c r="U888" s="367"/>
      <c r="V888" s="367"/>
      <c r="W888" s="367"/>
      <c r="X888" s="367"/>
      <c r="Y888" s="367"/>
      <c r="Z888" s="367"/>
    </row>
    <row r="889">
      <c r="A889" s="367"/>
      <c r="B889" s="367"/>
      <c r="C889" s="367"/>
      <c r="D889" s="367"/>
      <c r="E889" s="367"/>
      <c r="F889" s="367"/>
      <c r="G889" s="367"/>
      <c r="H889" s="367"/>
      <c r="I889" s="367"/>
      <c r="J889" s="367"/>
      <c r="K889" s="367"/>
      <c r="L889" s="367"/>
      <c r="M889" s="367"/>
      <c r="N889" s="367"/>
      <c r="O889" s="367"/>
      <c r="P889" s="367"/>
      <c r="Q889" s="367"/>
      <c r="R889" s="367"/>
      <c r="S889" s="367"/>
      <c r="T889" s="367"/>
      <c r="U889" s="367"/>
      <c r="V889" s="367"/>
      <c r="W889" s="367"/>
      <c r="X889" s="367"/>
      <c r="Y889" s="367"/>
      <c r="Z889" s="367"/>
    </row>
    <row r="890">
      <c r="A890" s="367"/>
      <c r="B890" s="367"/>
      <c r="C890" s="367"/>
      <c r="D890" s="367"/>
      <c r="E890" s="367"/>
      <c r="F890" s="367"/>
      <c r="G890" s="367"/>
      <c r="H890" s="367"/>
      <c r="I890" s="367"/>
      <c r="J890" s="367"/>
      <c r="K890" s="367"/>
      <c r="L890" s="367"/>
      <c r="M890" s="367"/>
      <c r="N890" s="367"/>
      <c r="O890" s="367"/>
      <c r="P890" s="367"/>
      <c r="Q890" s="367"/>
      <c r="R890" s="367"/>
      <c r="S890" s="367"/>
      <c r="T890" s="367"/>
      <c r="U890" s="367"/>
      <c r="V890" s="367"/>
      <c r="W890" s="367"/>
      <c r="X890" s="367"/>
      <c r="Y890" s="367"/>
      <c r="Z890" s="367"/>
    </row>
    <row r="891">
      <c r="A891" s="367"/>
      <c r="B891" s="367"/>
      <c r="C891" s="367"/>
      <c r="D891" s="367"/>
      <c r="E891" s="367"/>
      <c r="F891" s="367"/>
      <c r="G891" s="367"/>
      <c r="H891" s="367"/>
      <c r="I891" s="367"/>
      <c r="J891" s="367"/>
      <c r="K891" s="367"/>
      <c r="L891" s="367"/>
      <c r="M891" s="367"/>
      <c r="N891" s="367"/>
      <c r="O891" s="367"/>
      <c r="P891" s="367"/>
      <c r="Q891" s="367"/>
      <c r="R891" s="367"/>
      <c r="S891" s="367"/>
      <c r="T891" s="367"/>
      <c r="U891" s="367"/>
      <c r="V891" s="367"/>
      <c r="W891" s="367"/>
      <c r="X891" s="367"/>
      <c r="Y891" s="367"/>
      <c r="Z891" s="367"/>
    </row>
    <row r="892">
      <c r="A892" s="367"/>
      <c r="B892" s="367"/>
      <c r="C892" s="367"/>
      <c r="D892" s="367"/>
      <c r="E892" s="367"/>
      <c r="F892" s="367"/>
      <c r="G892" s="367"/>
      <c r="H892" s="367"/>
      <c r="I892" s="367"/>
      <c r="J892" s="367"/>
      <c r="K892" s="367"/>
      <c r="L892" s="367"/>
      <c r="M892" s="367"/>
      <c r="N892" s="367"/>
      <c r="O892" s="367"/>
      <c r="P892" s="367"/>
      <c r="Q892" s="367"/>
      <c r="R892" s="367"/>
      <c r="S892" s="367"/>
      <c r="T892" s="367"/>
      <c r="U892" s="367"/>
      <c r="V892" s="367"/>
      <c r="W892" s="367"/>
      <c r="X892" s="367"/>
      <c r="Y892" s="367"/>
      <c r="Z892" s="367"/>
    </row>
    <row r="893">
      <c r="A893" s="367"/>
      <c r="B893" s="367"/>
      <c r="C893" s="367"/>
      <c r="D893" s="367"/>
      <c r="E893" s="367"/>
      <c r="F893" s="367"/>
      <c r="G893" s="367"/>
      <c r="H893" s="367"/>
      <c r="I893" s="367"/>
      <c r="J893" s="367"/>
      <c r="K893" s="367"/>
      <c r="L893" s="367"/>
      <c r="M893" s="367"/>
      <c r="N893" s="367"/>
      <c r="O893" s="367"/>
      <c r="P893" s="367"/>
      <c r="Q893" s="367"/>
      <c r="R893" s="367"/>
      <c r="S893" s="367"/>
      <c r="T893" s="367"/>
      <c r="U893" s="367"/>
      <c r="V893" s="367"/>
      <c r="W893" s="367"/>
      <c r="X893" s="367"/>
      <c r="Y893" s="367"/>
      <c r="Z893" s="367"/>
    </row>
    <row r="894">
      <c r="A894" s="367"/>
      <c r="B894" s="367"/>
      <c r="C894" s="367"/>
      <c r="D894" s="367"/>
      <c r="E894" s="367"/>
      <c r="F894" s="367"/>
      <c r="G894" s="367"/>
      <c r="H894" s="367"/>
      <c r="I894" s="367"/>
      <c r="J894" s="367"/>
      <c r="K894" s="367"/>
      <c r="L894" s="367"/>
      <c r="M894" s="367"/>
      <c r="N894" s="367"/>
      <c r="O894" s="367"/>
      <c r="P894" s="367"/>
      <c r="Q894" s="367"/>
      <c r="R894" s="367"/>
      <c r="S894" s="367"/>
      <c r="T894" s="367"/>
      <c r="U894" s="367"/>
      <c r="V894" s="367"/>
      <c r="W894" s="367"/>
      <c r="X894" s="367"/>
      <c r="Y894" s="367"/>
      <c r="Z894" s="367"/>
    </row>
    <row r="895">
      <c r="A895" s="367"/>
      <c r="B895" s="367"/>
      <c r="C895" s="367"/>
      <c r="D895" s="367"/>
      <c r="E895" s="367"/>
      <c r="F895" s="367"/>
      <c r="G895" s="367"/>
      <c r="H895" s="367"/>
      <c r="I895" s="367"/>
      <c r="J895" s="367"/>
      <c r="K895" s="367"/>
      <c r="L895" s="367"/>
      <c r="M895" s="367"/>
      <c r="N895" s="367"/>
      <c r="O895" s="367"/>
      <c r="P895" s="367"/>
      <c r="Q895" s="367"/>
      <c r="R895" s="367"/>
      <c r="S895" s="367"/>
      <c r="T895" s="367"/>
      <c r="U895" s="367"/>
      <c r="V895" s="367"/>
      <c r="W895" s="367"/>
      <c r="X895" s="367"/>
      <c r="Y895" s="367"/>
      <c r="Z895" s="367"/>
    </row>
    <row r="896">
      <c r="A896" s="367"/>
      <c r="B896" s="367"/>
      <c r="C896" s="367"/>
      <c r="D896" s="367"/>
      <c r="E896" s="367"/>
      <c r="F896" s="367"/>
      <c r="G896" s="367"/>
      <c r="H896" s="367"/>
      <c r="I896" s="367"/>
      <c r="J896" s="367"/>
      <c r="K896" s="367"/>
      <c r="L896" s="367"/>
      <c r="M896" s="367"/>
      <c r="N896" s="367"/>
      <c r="O896" s="367"/>
      <c r="P896" s="367"/>
      <c r="Q896" s="367"/>
      <c r="R896" s="367"/>
      <c r="S896" s="367"/>
      <c r="T896" s="367"/>
      <c r="U896" s="367"/>
      <c r="V896" s="367"/>
      <c r="W896" s="367"/>
      <c r="X896" s="367"/>
      <c r="Y896" s="367"/>
      <c r="Z896" s="367"/>
    </row>
    <row r="897">
      <c r="A897" s="367"/>
      <c r="B897" s="367"/>
      <c r="C897" s="367"/>
      <c r="D897" s="367"/>
      <c r="E897" s="367"/>
      <c r="F897" s="367"/>
      <c r="G897" s="367"/>
      <c r="H897" s="367"/>
      <c r="I897" s="367"/>
      <c r="J897" s="367"/>
      <c r="K897" s="367"/>
      <c r="L897" s="367"/>
      <c r="M897" s="367"/>
      <c r="N897" s="367"/>
      <c r="O897" s="367"/>
      <c r="P897" s="367"/>
      <c r="Q897" s="367"/>
      <c r="R897" s="367"/>
      <c r="S897" s="367"/>
      <c r="T897" s="367"/>
      <c r="U897" s="367"/>
      <c r="V897" s="367"/>
      <c r="W897" s="367"/>
      <c r="X897" s="367"/>
      <c r="Y897" s="367"/>
      <c r="Z897" s="367"/>
    </row>
    <row r="898">
      <c r="A898" s="367"/>
      <c r="B898" s="367"/>
      <c r="C898" s="367"/>
      <c r="D898" s="367"/>
      <c r="E898" s="367"/>
      <c r="F898" s="367"/>
      <c r="G898" s="367"/>
      <c r="H898" s="367"/>
      <c r="I898" s="367"/>
      <c r="J898" s="367"/>
      <c r="K898" s="367"/>
      <c r="L898" s="367"/>
      <c r="M898" s="367"/>
      <c r="N898" s="367"/>
      <c r="O898" s="367"/>
      <c r="P898" s="367"/>
      <c r="Q898" s="367"/>
      <c r="R898" s="367"/>
      <c r="S898" s="367"/>
      <c r="T898" s="367"/>
      <c r="U898" s="367"/>
      <c r="V898" s="367"/>
      <c r="W898" s="367"/>
      <c r="X898" s="367"/>
      <c r="Y898" s="367"/>
      <c r="Z898" s="367"/>
    </row>
    <row r="899">
      <c r="A899" s="367"/>
      <c r="B899" s="367"/>
      <c r="C899" s="367"/>
      <c r="D899" s="367"/>
      <c r="E899" s="367"/>
      <c r="F899" s="367"/>
      <c r="G899" s="367"/>
      <c r="H899" s="367"/>
      <c r="I899" s="367"/>
      <c r="J899" s="367"/>
      <c r="K899" s="367"/>
      <c r="L899" s="367"/>
      <c r="M899" s="367"/>
      <c r="N899" s="367"/>
      <c r="O899" s="367"/>
      <c r="P899" s="367"/>
      <c r="Q899" s="367"/>
      <c r="R899" s="367"/>
      <c r="S899" s="367"/>
      <c r="T899" s="367"/>
      <c r="U899" s="367"/>
      <c r="V899" s="367"/>
      <c r="W899" s="367"/>
      <c r="X899" s="367"/>
      <c r="Y899" s="367"/>
      <c r="Z899" s="367"/>
    </row>
    <row r="900">
      <c r="A900" s="367"/>
      <c r="B900" s="367"/>
      <c r="C900" s="367"/>
      <c r="D900" s="367"/>
      <c r="E900" s="367"/>
      <c r="F900" s="367"/>
      <c r="G900" s="367"/>
      <c r="H900" s="367"/>
      <c r="I900" s="367"/>
      <c r="J900" s="367"/>
      <c r="K900" s="367"/>
      <c r="L900" s="367"/>
      <c r="M900" s="367"/>
      <c r="N900" s="367"/>
      <c r="O900" s="367"/>
      <c r="P900" s="367"/>
      <c r="Q900" s="367"/>
      <c r="R900" s="367"/>
      <c r="S900" s="367"/>
      <c r="T900" s="367"/>
      <c r="U900" s="367"/>
      <c r="V900" s="367"/>
      <c r="W900" s="367"/>
      <c r="X900" s="367"/>
      <c r="Y900" s="367"/>
      <c r="Z900" s="367"/>
    </row>
    <row r="901">
      <c r="A901" s="367"/>
      <c r="B901" s="367"/>
      <c r="C901" s="367"/>
      <c r="D901" s="367"/>
      <c r="E901" s="367"/>
      <c r="F901" s="367"/>
      <c r="G901" s="367"/>
      <c r="H901" s="367"/>
      <c r="I901" s="367"/>
      <c r="J901" s="367"/>
      <c r="K901" s="367"/>
      <c r="L901" s="367"/>
      <c r="M901" s="367"/>
      <c r="N901" s="367"/>
      <c r="O901" s="367"/>
      <c r="P901" s="367"/>
      <c r="Q901" s="367"/>
      <c r="R901" s="367"/>
      <c r="S901" s="367"/>
      <c r="T901" s="367"/>
      <c r="U901" s="367"/>
      <c r="V901" s="367"/>
      <c r="W901" s="367"/>
      <c r="X901" s="367"/>
      <c r="Y901" s="367"/>
      <c r="Z901" s="367"/>
    </row>
    <row r="902">
      <c r="A902" s="367"/>
      <c r="B902" s="367"/>
      <c r="C902" s="367"/>
      <c r="D902" s="367"/>
      <c r="E902" s="367"/>
      <c r="F902" s="367"/>
      <c r="G902" s="367"/>
      <c r="H902" s="367"/>
      <c r="I902" s="367"/>
      <c r="J902" s="367"/>
      <c r="K902" s="367"/>
      <c r="L902" s="367"/>
      <c r="M902" s="367"/>
      <c r="N902" s="367"/>
      <c r="O902" s="367"/>
      <c r="P902" s="367"/>
      <c r="Q902" s="367"/>
      <c r="R902" s="367"/>
      <c r="S902" s="367"/>
      <c r="T902" s="367"/>
      <c r="U902" s="367"/>
      <c r="V902" s="367"/>
      <c r="W902" s="367"/>
      <c r="X902" s="367"/>
      <c r="Y902" s="367"/>
      <c r="Z902" s="367"/>
    </row>
    <row r="903">
      <c r="A903" s="367"/>
      <c r="B903" s="367"/>
      <c r="C903" s="367"/>
      <c r="D903" s="367"/>
      <c r="E903" s="367"/>
      <c r="F903" s="367"/>
      <c r="G903" s="367"/>
      <c r="H903" s="367"/>
      <c r="I903" s="367"/>
      <c r="J903" s="367"/>
      <c r="K903" s="367"/>
      <c r="L903" s="367"/>
      <c r="M903" s="367"/>
      <c r="N903" s="367"/>
      <c r="O903" s="367"/>
      <c r="P903" s="367"/>
      <c r="Q903" s="367"/>
      <c r="R903" s="367"/>
      <c r="S903" s="367"/>
      <c r="T903" s="367"/>
      <c r="U903" s="367"/>
      <c r="V903" s="367"/>
      <c r="W903" s="367"/>
      <c r="X903" s="367"/>
      <c r="Y903" s="367"/>
      <c r="Z903" s="367"/>
    </row>
    <row r="904">
      <c r="A904" s="367"/>
      <c r="B904" s="367"/>
      <c r="C904" s="367"/>
      <c r="D904" s="367"/>
      <c r="E904" s="367"/>
      <c r="F904" s="367"/>
      <c r="G904" s="367"/>
      <c r="H904" s="367"/>
      <c r="I904" s="367"/>
      <c r="J904" s="367"/>
      <c r="K904" s="367"/>
      <c r="L904" s="367"/>
      <c r="M904" s="367"/>
      <c r="N904" s="367"/>
      <c r="O904" s="367"/>
      <c r="P904" s="367"/>
      <c r="Q904" s="367"/>
      <c r="R904" s="367"/>
      <c r="S904" s="367"/>
      <c r="T904" s="367"/>
      <c r="U904" s="367"/>
      <c r="V904" s="367"/>
      <c r="W904" s="367"/>
      <c r="X904" s="367"/>
      <c r="Y904" s="367"/>
      <c r="Z904" s="367"/>
    </row>
    <row r="905">
      <c r="A905" s="367"/>
      <c r="B905" s="367"/>
      <c r="C905" s="367"/>
      <c r="D905" s="367"/>
      <c r="E905" s="367"/>
      <c r="F905" s="367"/>
      <c r="G905" s="367"/>
      <c r="H905" s="367"/>
      <c r="I905" s="367"/>
      <c r="J905" s="367"/>
      <c r="K905" s="367"/>
      <c r="L905" s="367"/>
      <c r="M905" s="367"/>
      <c r="N905" s="367"/>
      <c r="O905" s="367"/>
      <c r="P905" s="367"/>
      <c r="Q905" s="367"/>
      <c r="R905" s="367"/>
      <c r="S905" s="367"/>
      <c r="T905" s="367"/>
      <c r="U905" s="367"/>
      <c r="V905" s="367"/>
      <c r="W905" s="367"/>
      <c r="X905" s="367"/>
      <c r="Y905" s="367"/>
      <c r="Z905" s="367"/>
    </row>
    <row r="906">
      <c r="A906" s="367"/>
      <c r="B906" s="367"/>
      <c r="C906" s="367"/>
      <c r="D906" s="367"/>
      <c r="E906" s="367"/>
      <c r="F906" s="367"/>
      <c r="G906" s="367"/>
      <c r="H906" s="367"/>
      <c r="I906" s="367"/>
      <c r="J906" s="367"/>
      <c r="K906" s="367"/>
      <c r="L906" s="367"/>
      <c r="M906" s="367"/>
      <c r="N906" s="367"/>
      <c r="O906" s="367"/>
      <c r="P906" s="367"/>
      <c r="Q906" s="367"/>
      <c r="R906" s="367"/>
      <c r="S906" s="367"/>
      <c r="T906" s="367"/>
      <c r="U906" s="367"/>
      <c r="V906" s="367"/>
      <c r="W906" s="367"/>
      <c r="X906" s="367"/>
      <c r="Y906" s="367"/>
      <c r="Z906" s="367"/>
    </row>
    <row r="907">
      <c r="A907" s="367"/>
      <c r="B907" s="367"/>
      <c r="C907" s="367"/>
      <c r="D907" s="367"/>
      <c r="E907" s="367"/>
      <c r="F907" s="367"/>
      <c r="G907" s="367"/>
      <c r="H907" s="367"/>
      <c r="I907" s="367"/>
      <c r="J907" s="367"/>
      <c r="K907" s="367"/>
      <c r="L907" s="367"/>
      <c r="M907" s="367"/>
      <c r="N907" s="367"/>
      <c r="O907" s="367"/>
      <c r="P907" s="367"/>
      <c r="Q907" s="367"/>
      <c r="R907" s="367"/>
      <c r="S907" s="367"/>
      <c r="T907" s="367"/>
      <c r="U907" s="367"/>
      <c r="V907" s="367"/>
      <c r="W907" s="367"/>
      <c r="X907" s="367"/>
      <c r="Y907" s="367"/>
      <c r="Z907" s="367"/>
    </row>
    <row r="908">
      <c r="A908" s="367"/>
      <c r="B908" s="367"/>
      <c r="C908" s="367"/>
      <c r="D908" s="367"/>
      <c r="E908" s="367"/>
      <c r="F908" s="367"/>
      <c r="G908" s="367"/>
      <c r="H908" s="367"/>
      <c r="I908" s="367"/>
      <c r="J908" s="367"/>
      <c r="K908" s="367"/>
      <c r="L908" s="367"/>
      <c r="M908" s="367"/>
      <c r="N908" s="367"/>
      <c r="O908" s="367"/>
      <c r="P908" s="367"/>
      <c r="Q908" s="367"/>
      <c r="R908" s="367"/>
      <c r="S908" s="367"/>
      <c r="T908" s="367"/>
      <c r="U908" s="367"/>
      <c r="V908" s="367"/>
      <c r="W908" s="367"/>
      <c r="X908" s="367"/>
      <c r="Y908" s="367"/>
      <c r="Z908" s="367"/>
    </row>
    <row r="909">
      <c r="A909" s="367"/>
      <c r="B909" s="367"/>
      <c r="C909" s="367"/>
      <c r="D909" s="367"/>
      <c r="E909" s="367"/>
      <c r="F909" s="367"/>
      <c r="G909" s="367"/>
      <c r="H909" s="367"/>
      <c r="I909" s="367"/>
      <c r="J909" s="367"/>
      <c r="K909" s="367"/>
      <c r="L909" s="367"/>
      <c r="M909" s="367"/>
      <c r="N909" s="367"/>
      <c r="O909" s="367"/>
      <c r="P909" s="367"/>
      <c r="Q909" s="367"/>
      <c r="R909" s="367"/>
      <c r="S909" s="367"/>
      <c r="T909" s="367"/>
      <c r="U909" s="367"/>
      <c r="V909" s="367"/>
      <c r="W909" s="367"/>
      <c r="X909" s="367"/>
      <c r="Y909" s="367"/>
      <c r="Z909" s="367"/>
    </row>
    <row r="910">
      <c r="A910" s="367"/>
      <c r="B910" s="367"/>
      <c r="C910" s="367"/>
      <c r="D910" s="367"/>
      <c r="E910" s="367"/>
      <c r="F910" s="367"/>
      <c r="G910" s="367"/>
      <c r="H910" s="367"/>
      <c r="I910" s="367"/>
      <c r="J910" s="367"/>
      <c r="K910" s="367"/>
      <c r="L910" s="367"/>
      <c r="M910" s="367"/>
      <c r="N910" s="367"/>
      <c r="O910" s="367"/>
      <c r="P910" s="367"/>
      <c r="Q910" s="367"/>
      <c r="R910" s="367"/>
      <c r="S910" s="367"/>
      <c r="T910" s="367"/>
      <c r="U910" s="367"/>
      <c r="V910" s="367"/>
      <c r="W910" s="367"/>
      <c r="X910" s="367"/>
      <c r="Y910" s="367"/>
      <c r="Z910" s="367"/>
    </row>
    <row r="911">
      <c r="A911" s="367"/>
      <c r="B911" s="367"/>
      <c r="C911" s="367"/>
      <c r="D911" s="367"/>
      <c r="E911" s="367"/>
      <c r="F911" s="367"/>
      <c r="G911" s="367"/>
      <c r="H911" s="367"/>
      <c r="I911" s="367"/>
      <c r="J911" s="367"/>
      <c r="K911" s="367"/>
      <c r="L911" s="367"/>
      <c r="M911" s="367"/>
      <c r="N911" s="367"/>
      <c r="O911" s="367"/>
      <c r="P911" s="367"/>
      <c r="Q911" s="367"/>
      <c r="R911" s="367"/>
      <c r="S911" s="367"/>
      <c r="T911" s="367"/>
      <c r="U911" s="367"/>
      <c r="V911" s="367"/>
      <c r="W911" s="367"/>
      <c r="X911" s="367"/>
      <c r="Y911" s="367"/>
      <c r="Z911" s="367"/>
    </row>
    <row r="912">
      <c r="A912" s="367"/>
      <c r="B912" s="367"/>
      <c r="C912" s="367"/>
      <c r="D912" s="367"/>
      <c r="E912" s="367"/>
      <c r="F912" s="367"/>
      <c r="G912" s="367"/>
      <c r="H912" s="367"/>
      <c r="I912" s="367"/>
      <c r="J912" s="367"/>
      <c r="K912" s="367"/>
      <c r="L912" s="367"/>
      <c r="M912" s="367"/>
      <c r="N912" s="367"/>
      <c r="O912" s="367"/>
      <c r="P912" s="367"/>
      <c r="Q912" s="367"/>
      <c r="R912" s="367"/>
      <c r="S912" s="367"/>
      <c r="T912" s="367"/>
      <c r="U912" s="367"/>
      <c r="V912" s="367"/>
      <c r="W912" s="367"/>
      <c r="X912" s="367"/>
      <c r="Y912" s="367"/>
      <c r="Z912" s="367"/>
    </row>
    <row r="913">
      <c r="A913" s="367"/>
      <c r="B913" s="367"/>
      <c r="C913" s="367"/>
      <c r="D913" s="367"/>
      <c r="E913" s="367"/>
      <c r="F913" s="367"/>
      <c r="G913" s="367"/>
      <c r="H913" s="367"/>
      <c r="I913" s="367"/>
      <c r="J913" s="367"/>
      <c r="K913" s="367"/>
      <c r="L913" s="367"/>
      <c r="M913" s="367"/>
      <c r="N913" s="367"/>
      <c r="O913" s="367"/>
      <c r="P913" s="367"/>
      <c r="Q913" s="367"/>
      <c r="R913" s="367"/>
      <c r="S913" s="367"/>
      <c r="T913" s="367"/>
      <c r="U913" s="367"/>
      <c r="V913" s="367"/>
      <c r="W913" s="367"/>
      <c r="X913" s="367"/>
      <c r="Y913" s="367"/>
      <c r="Z913" s="367"/>
    </row>
    <row r="914">
      <c r="A914" s="367"/>
      <c r="B914" s="367"/>
      <c r="C914" s="367"/>
      <c r="D914" s="367"/>
      <c r="E914" s="367"/>
      <c r="F914" s="367"/>
      <c r="G914" s="367"/>
      <c r="H914" s="367"/>
      <c r="I914" s="367"/>
      <c r="J914" s="367"/>
      <c r="K914" s="367"/>
      <c r="L914" s="367"/>
      <c r="M914" s="367"/>
      <c r="N914" s="367"/>
      <c r="O914" s="367"/>
      <c r="P914" s="367"/>
      <c r="Q914" s="367"/>
      <c r="R914" s="367"/>
      <c r="S914" s="367"/>
      <c r="T914" s="367"/>
      <c r="U914" s="367"/>
      <c r="V914" s="367"/>
      <c r="W914" s="367"/>
      <c r="X914" s="367"/>
      <c r="Y914" s="367"/>
      <c r="Z914" s="367"/>
    </row>
    <row r="915">
      <c r="A915" s="367"/>
      <c r="B915" s="367"/>
      <c r="C915" s="367"/>
      <c r="D915" s="367"/>
      <c r="E915" s="367"/>
      <c r="F915" s="367"/>
      <c r="G915" s="367"/>
      <c r="H915" s="367"/>
      <c r="I915" s="367"/>
      <c r="J915" s="367"/>
      <c r="K915" s="367"/>
      <c r="L915" s="367"/>
      <c r="M915" s="367"/>
      <c r="N915" s="367"/>
      <c r="O915" s="367"/>
      <c r="P915" s="367"/>
      <c r="Q915" s="367"/>
      <c r="R915" s="367"/>
      <c r="S915" s="367"/>
      <c r="T915" s="367"/>
      <c r="U915" s="367"/>
      <c r="V915" s="367"/>
      <c r="W915" s="367"/>
      <c r="X915" s="367"/>
      <c r="Y915" s="367"/>
      <c r="Z915" s="367"/>
    </row>
    <row r="916">
      <c r="A916" s="367"/>
      <c r="B916" s="367"/>
      <c r="C916" s="367"/>
      <c r="D916" s="367"/>
      <c r="E916" s="367"/>
      <c r="F916" s="367"/>
      <c r="G916" s="367"/>
      <c r="H916" s="367"/>
      <c r="I916" s="367"/>
      <c r="J916" s="367"/>
      <c r="K916" s="367"/>
      <c r="L916" s="367"/>
      <c r="M916" s="367"/>
      <c r="N916" s="367"/>
      <c r="O916" s="367"/>
      <c r="P916" s="367"/>
      <c r="Q916" s="367"/>
      <c r="R916" s="367"/>
      <c r="S916" s="367"/>
      <c r="T916" s="367"/>
      <c r="U916" s="367"/>
      <c r="V916" s="367"/>
      <c r="W916" s="367"/>
      <c r="X916" s="367"/>
      <c r="Y916" s="367"/>
      <c r="Z916" s="367"/>
    </row>
    <row r="917">
      <c r="A917" s="367"/>
      <c r="B917" s="367"/>
      <c r="C917" s="367"/>
      <c r="D917" s="367"/>
      <c r="E917" s="367"/>
      <c r="F917" s="367"/>
      <c r="G917" s="367"/>
      <c r="H917" s="367"/>
      <c r="I917" s="367"/>
      <c r="J917" s="367"/>
      <c r="K917" s="367"/>
      <c r="L917" s="367"/>
      <c r="M917" s="367"/>
      <c r="N917" s="367"/>
      <c r="O917" s="367"/>
      <c r="P917" s="367"/>
      <c r="Q917" s="367"/>
      <c r="R917" s="367"/>
      <c r="S917" s="367"/>
      <c r="T917" s="367"/>
      <c r="U917" s="367"/>
      <c r="V917" s="367"/>
      <c r="W917" s="367"/>
      <c r="X917" s="367"/>
      <c r="Y917" s="367"/>
      <c r="Z917" s="367"/>
    </row>
    <row r="918">
      <c r="A918" s="367"/>
      <c r="B918" s="367"/>
      <c r="C918" s="367"/>
      <c r="D918" s="367"/>
      <c r="E918" s="367"/>
      <c r="F918" s="367"/>
      <c r="G918" s="367"/>
      <c r="H918" s="367"/>
      <c r="I918" s="367"/>
      <c r="J918" s="367"/>
      <c r="K918" s="367"/>
      <c r="L918" s="367"/>
      <c r="M918" s="367"/>
      <c r="N918" s="367"/>
      <c r="O918" s="367"/>
      <c r="P918" s="367"/>
      <c r="Q918" s="367"/>
      <c r="R918" s="367"/>
      <c r="S918" s="367"/>
      <c r="T918" s="367"/>
      <c r="U918" s="367"/>
      <c r="V918" s="367"/>
      <c r="W918" s="367"/>
      <c r="X918" s="367"/>
      <c r="Y918" s="367"/>
      <c r="Z918" s="367"/>
    </row>
    <row r="919">
      <c r="A919" s="367"/>
      <c r="B919" s="367"/>
      <c r="C919" s="367"/>
      <c r="D919" s="367"/>
      <c r="E919" s="367"/>
      <c r="F919" s="367"/>
      <c r="G919" s="367"/>
      <c r="H919" s="367"/>
      <c r="I919" s="367"/>
      <c r="J919" s="367"/>
      <c r="K919" s="367"/>
      <c r="L919" s="367"/>
      <c r="M919" s="367"/>
      <c r="N919" s="367"/>
      <c r="O919" s="367"/>
      <c r="P919" s="367"/>
      <c r="Q919" s="367"/>
      <c r="R919" s="367"/>
      <c r="S919" s="367"/>
      <c r="T919" s="367"/>
      <c r="U919" s="367"/>
      <c r="V919" s="367"/>
      <c r="W919" s="367"/>
      <c r="X919" s="367"/>
      <c r="Y919" s="367"/>
      <c r="Z919" s="367"/>
    </row>
    <row r="920">
      <c r="A920" s="367"/>
      <c r="B920" s="367"/>
      <c r="C920" s="367"/>
      <c r="D920" s="367"/>
      <c r="E920" s="367"/>
      <c r="F920" s="367"/>
      <c r="G920" s="367"/>
      <c r="H920" s="367"/>
      <c r="I920" s="367"/>
      <c r="J920" s="367"/>
      <c r="K920" s="367"/>
      <c r="L920" s="367"/>
      <c r="M920" s="367"/>
      <c r="N920" s="367"/>
      <c r="O920" s="367"/>
      <c r="P920" s="367"/>
      <c r="Q920" s="367"/>
      <c r="R920" s="367"/>
      <c r="S920" s="367"/>
      <c r="T920" s="367"/>
      <c r="U920" s="367"/>
      <c r="V920" s="367"/>
      <c r="W920" s="367"/>
      <c r="X920" s="367"/>
      <c r="Y920" s="367"/>
      <c r="Z920" s="367"/>
    </row>
    <row r="921">
      <c r="A921" s="367"/>
      <c r="B921" s="367"/>
      <c r="C921" s="367"/>
      <c r="D921" s="367"/>
      <c r="E921" s="367"/>
      <c r="F921" s="367"/>
      <c r="G921" s="367"/>
      <c r="H921" s="367"/>
      <c r="I921" s="367"/>
      <c r="J921" s="367"/>
      <c r="K921" s="367"/>
      <c r="L921" s="367"/>
      <c r="M921" s="367"/>
      <c r="N921" s="367"/>
      <c r="O921" s="367"/>
      <c r="P921" s="367"/>
      <c r="Q921" s="367"/>
      <c r="R921" s="367"/>
      <c r="S921" s="367"/>
      <c r="T921" s="367"/>
      <c r="U921" s="367"/>
      <c r="V921" s="367"/>
      <c r="W921" s="367"/>
      <c r="X921" s="367"/>
      <c r="Y921" s="367"/>
      <c r="Z921" s="367"/>
    </row>
    <row r="922">
      <c r="A922" s="367"/>
      <c r="B922" s="367"/>
      <c r="C922" s="367"/>
      <c r="D922" s="367"/>
      <c r="E922" s="367"/>
      <c r="F922" s="367"/>
      <c r="G922" s="367"/>
      <c r="H922" s="367"/>
      <c r="I922" s="367"/>
      <c r="J922" s="367"/>
      <c r="K922" s="367"/>
      <c r="L922" s="367"/>
      <c r="M922" s="367"/>
      <c r="N922" s="367"/>
      <c r="O922" s="367"/>
      <c r="P922" s="367"/>
      <c r="Q922" s="367"/>
      <c r="R922" s="367"/>
      <c r="S922" s="367"/>
      <c r="T922" s="367"/>
      <c r="U922" s="367"/>
      <c r="V922" s="367"/>
      <c r="W922" s="367"/>
      <c r="X922" s="367"/>
      <c r="Y922" s="367"/>
      <c r="Z922" s="367"/>
    </row>
    <row r="923">
      <c r="A923" s="367"/>
      <c r="B923" s="367"/>
      <c r="C923" s="367"/>
      <c r="D923" s="367"/>
      <c r="E923" s="367"/>
      <c r="F923" s="367"/>
      <c r="G923" s="367"/>
      <c r="H923" s="367"/>
      <c r="I923" s="367"/>
      <c r="J923" s="367"/>
      <c r="K923" s="367"/>
      <c r="L923" s="367"/>
      <c r="M923" s="367"/>
      <c r="N923" s="367"/>
      <c r="O923" s="367"/>
      <c r="P923" s="367"/>
      <c r="Q923" s="367"/>
      <c r="R923" s="367"/>
      <c r="S923" s="367"/>
      <c r="T923" s="367"/>
      <c r="U923" s="367"/>
      <c r="V923" s="367"/>
      <c r="W923" s="367"/>
      <c r="X923" s="367"/>
      <c r="Y923" s="367"/>
      <c r="Z923" s="367"/>
    </row>
    <row r="924">
      <c r="A924" s="367"/>
      <c r="B924" s="367"/>
      <c r="C924" s="367"/>
      <c r="D924" s="367"/>
      <c r="E924" s="367"/>
      <c r="F924" s="367"/>
      <c r="G924" s="367"/>
      <c r="H924" s="367"/>
      <c r="I924" s="367"/>
      <c r="J924" s="367"/>
      <c r="K924" s="367"/>
      <c r="L924" s="367"/>
      <c r="M924" s="367"/>
      <c r="N924" s="367"/>
      <c r="O924" s="367"/>
      <c r="P924" s="367"/>
      <c r="Q924" s="367"/>
      <c r="R924" s="367"/>
      <c r="S924" s="367"/>
      <c r="T924" s="367"/>
      <c r="U924" s="367"/>
      <c r="V924" s="367"/>
      <c r="W924" s="367"/>
      <c r="X924" s="367"/>
      <c r="Y924" s="367"/>
      <c r="Z924" s="367"/>
    </row>
    <row r="925">
      <c r="A925" s="367"/>
      <c r="B925" s="367"/>
      <c r="C925" s="367"/>
      <c r="D925" s="367"/>
      <c r="E925" s="367"/>
      <c r="F925" s="367"/>
      <c r="G925" s="367"/>
      <c r="H925" s="367"/>
      <c r="I925" s="367"/>
      <c r="J925" s="367"/>
      <c r="K925" s="367"/>
      <c r="L925" s="367"/>
      <c r="M925" s="367"/>
      <c r="N925" s="367"/>
      <c r="O925" s="367"/>
      <c r="P925" s="367"/>
      <c r="Q925" s="367"/>
      <c r="R925" s="367"/>
      <c r="S925" s="367"/>
      <c r="T925" s="367"/>
      <c r="U925" s="367"/>
      <c r="V925" s="367"/>
      <c r="W925" s="367"/>
      <c r="X925" s="367"/>
      <c r="Y925" s="367"/>
      <c r="Z925" s="367"/>
    </row>
    <row r="926">
      <c r="A926" s="367"/>
      <c r="B926" s="367"/>
      <c r="C926" s="367"/>
      <c r="D926" s="367"/>
      <c r="E926" s="367"/>
      <c r="F926" s="367"/>
      <c r="G926" s="367"/>
      <c r="H926" s="367"/>
      <c r="I926" s="367"/>
      <c r="J926" s="367"/>
      <c r="K926" s="367"/>
      <c r="L926" s="367"/>
      <c r="M926" s="367"/>
      <c r="N926" s="367"/>
      <c r="O926" s="367"/>
      <c r="P926" s="367"/>
      <c r="Q926" s="367"/>
      <c r="R926" s="367"/>
      <c r="S926" s="367"/>
      <c r="T926" s="367"/>
      <c r="U926" s="367"/>
      <c r="V926" s="367"/>
      <c r="W926" s="367"/>
      <c r="X926" s="367"/>
      <c r="Y926" s="367"/>
      <c r="Z926" s="367"/>
    </row>
    <row r="927">
      <c r="A927" s="367"/>
      <c r="B927" s="367"/>
      <c r="C927" s="367"/>
      <c r="D927" s="367"/>
      <c r="E927" s="367"/>
      <c r="F927" s="367"/>
      <c r="G927" s="367"/>
      <c r="H927" s="367"/>
      <c r="I927" s="367"/>
      <c r="J927" s="367"/>
      <c r="K927" s="367"/>
      <c r="L927" s="367"/>
      <c r="M927" s="367"/>
      <c r="N927" s="367"/>
      <c r="O927" s="367"/>
      <c r="P927" s="367"/>
      <c r="Q927" s="367"/>
      <c r="R927" s="367"/>
      <c r="S927" s="367"/>
      <c r="T927" s="367"/>
      <c r="U927" s="367"/>
      <c r="V927" s="367"/>
      <c r="W927" s="367"/>
      <c r="X927" s="367"/>
      <c r="Y927" s="367"/>
      <c r="Z927" s="367"/>
    </row>
    <row r="928">
      <c r="A928" s="367"/>
      <c r="B928" s="367"/>
      <c r="C928" s="367"/>
      <c r="D928" s="367"/>
      <c r="E928" s="367"/>
      <c r="F928" s="367"/>
      <c r="G928" s="367"/>
      <c r="H928" s="367"/>
      <c r="I928" s="367"/>
      <c r="J928" s="367"/>
      <c r="K928" s="367"/>
      <c r="L928" s="367"/>
      <c r="M928" s="367"/>
      <c r="N928" s="367"/>
      <c r="O928" s="367"/>
      <c r="P928" s="367"/>
      <c r="Q928" s="367"/>
      <c r="R928" s="367"/>
      <c r="S928" s="367"/>
      <c r="T928" s="367"/>
      <c r="U928" s="367"/>
      <c r="V928" s="367"/>
      <c r="W928" s="367"/>
      <c r="X928" s="367"/>
      <c r="Y928" s="367"/>
      <c r="Z928" s="367"/>
    </row>
    <row r="929">
      <c r="A929" s="367"/>
      <c r="B929" s="367"/>
      <c r="C929" s="367"/>
      <c r="D929" s="367"/>
      <c r="E929" s="367"/>
      <c r="F929" s="367"/>
      <c r="G929" s="367"/>
      <c r="H929" s="367"/>
      <c r="I929" s="367"/>
      <c r="J929" s="367"/>
      <c r="K929" s="367"/>
      <c r="L929" s="367"/>
      <c r="M929" s="367"/>
      <c r="N929" s="367"/>
      <c r="O929" s="367"/>
      <c r="P929" s="367"/>
      <c r="Q929" s="367"/>
      <c r="R929" s="367"/>
      <c r="S929" s="367"/>
      <c r="T929" s="367"/>
      <c r="U929" s="367"/>
      <c r="V929" s="367"/>
      <c r="W929" s="367"/>
      <c r="X929" s="367"/>
      <c r="Y929" s="367"/>
      <c r="Z929" s="367"/>
    </row>
    <row r="930">
      <c r="A930" s="367"/>
      <c r="B930" s="367"/>
      <c r="C930" s="367"/>
      <c r="D930" s="367"/>
      <c r="E930" s="367"/>
      <c r="F930" s="367"/>
      <c r="G930" s="367"/>
      <c r="H930" s="367"/>
      <c r="I930" s="367"/>
      <c r="J930" s="367"/>
      <c r="K930" s="367"/>
      <c r="L930" s="367"/>
      <c r="M930" s="367"/>
      <c r="N930" s="367"/>
      <c r="O930" s="367"/>
      <c r="P930" s="367"/>
      <c r="Q930" s="367"/>
      <c r="R930" s="367"/>
      <c r="S930" s="367"/>
      <c r="T930" s="367"/>
      <c r="U930" s="367"/>
      <c r="V930" s="367"/>
      <c r="W930" s="367"/>
      <c r="X930" s="367"/>
      <c r="Y930" s="367"/>
      <c r="Z930" s="367"/>
    </row>
    <row r="931">
      <c r="A931" s="367"/>
      <c r="B931" s="367"/>
      <c r="C931" s="367"/>
      <c r="D931" s="367"/>
      <c r="E931" s="367"/>
      <c r="F931" s="367"/>
      <c r="G931" s="367"/>
      <c r="H931" s="367"/>
      <c r="I931" s="367"/>
      <c r="J931" s="367"/>
      <c r="K931" s="367"/>
      <c r="L931" s="367"/>
      <c r="M931" s="367"/>
      <c r="N931" s="367"/>
      <c r="O931" s="367"/>
      <c r="P931" s="367"/>
      <c r="Q931" s="367"/>
      <c r="R931" s="367"/>
      <c r="S931" s="367"/>
      <c r="T931" s="367"/>
      <c r="U931" s="367"/>
      <c r="V931" s="367"/>
      <c r="W931" s="367"/>
      <c r="X931" s="367"/>
      <c r="Y931" s="367"/>
      <c r="Z931" s="367"/>
    </row>
    <row r="932">
      <c r="A932" s="367"/>
      <c r="B932" s="367"/>
      <c r="C932" s="367"/>
      <c r="D932" s="367"/>
      <c r="E932" s="367"/>
      <c r="F932" s="367"/>
      <c r="G932" s="367"/>
      <c r="H932" s="367"/>
      <c r="I932" s="367"/>
      <c r="J932" s="367"/>
      <c r="K932" s="367"/>
      <c r="L932" s="367"/>
      <c r="M932" s="367"/>
      <c r="N932" s="367"/>
      <c r="O932" s="367"/>
      <c r="P932" s="367"/>
      <c r="Q932" s="367"/>
      <c r="R932" s="367"/>
      <c r="S932" s="367"/>
      <c r="T932" s="367"/>
      <c r="U932" s="367"/>
      <c r="V932" s="367"/>
      <c r="W932" s="367"/>
      <c r="X932" s="367"/>
      <c r="Y932" s="367"/>
      <c r="Z932" s="367"/>
    </row>
    <row r="933">
      <c r="A933" s="367"/>
      <c r="B933" s="367"/>
      <c r="C933" s="367"/>
      <c r="D933" s="367"/>
      <c r="E933" s="367"/>
      <c r="F933" s="367"/>
      <c r="G933" s="367"/>
      <c r="H933" s="367"/>
      <c r="I933" s="367"/>
      <c r="J933" s="367"/>
      <c r="K933" s="367"/>
      <c r="L933" s="367"/>
      <c r="M933" s="367"/>
      <c r="N933" s="367"/>
      <c r="O933" s="367"/>
      <c r="P933" s="367"/>
      <c r="Q933" s="367"/>
      <c r="R933" s="367"/>
      <c r="S933" s="367"/>
      <c r="T933" s="367"/>
      <c r="U933" s="367"/>
      <c r="V933" s="367"/>
      <c r="W933" s="367"/>
      <c r="X933" s="367"/>
      <c r="Y933" s="367"/>
      <c r="Z933" s="367"/>
    </row>
    <row r="934">
      <c r="A934" s="367"/>
      <c r="B934" s="367"/>
      <c r="C934" s="367"/>
      <c r="D934" s="367"/>
      <c r="E934" s="367"/>
      <c r="F934" s="367"/>
      <c r="G934" s="367"/>
      <c r="H934" s="367"/>
      <c r="I934" s="367"/>
      <c r="J934" s="367"/>
      <c r="K934" s="367"/>
      <c r="L934" s="367"/>
      <c r="M934" s="367"/>
      <c r="N934" s="367"/>
      <c r="O934" s="367"/>
      <c r="P934" s="367"/>
      <c r="Q934" s="367"/>
      <c r="R934" s="367"/>
      <c r="S934" s="367"/>
      <c r="T934" s="367"/>
      <c r="U934" s="367"/>
      <c r="V934" s="367"/>
      <c r="W934" s="367"/>
      <c r="X934" s="367"/>
      <c r="Y934" s="367"/>
      <c r="Z934" s="367"/>
    </row>
    <row r="935">
      <c r="A935" s="367"/>
      <c r="B935" s="367"/>
      <c r="C935" s="367"/>
      <c r="D935" s="367"/>
      <c r="E935" s="367"/>
      <c r="F935" s="367"/>
      <c r="G935" s="367"/>
      <c r="H935" s="367"/>
      <c r="I935" s="367"/>
      <c r="J935" s="367"/>
      <c r="K935" s="367"/>
      <c r="L935" s="367"/>
      <c r="M935" s="367"/>
      <c r="N935" s="367"/>
      <c r="O935" s="367"/>
      <c r="P935" s="367"/>
      <c r="Q935" s="367"/>
      <c r="R935" s="367"/>
      <c r="S935" s="367"/>
      <c r="T935" s="367"/>
      <c r="U935" s="367"/>
      <c r="V935" s="367"/>
      <c r="W935" s="367"/>
      <c r="X935" s="367"/>
      <c r="Y935" s="367"/>
      <c r="Z935" s="367"/>
    </row>
    <row r="936">
      <c r="A936" s="367"/>
      <c r="B936" s="367"/>
      <c r="C936" s="367"/>
      <c r="D936" s="367"/>
      <c r="E936" s="367"/>
      <c r="F936" s="367"/>
      <c r="G936" s="367"/>
      <c r="H936" s="367"/>
      <c r="I936" s="367"/>
      <c r="J936" s="367"/>
      <c r="K936" s="367"/>
      <c r="L936" s="367"/>
      <c r="M936" s="367"/>
      <c r="N936" s="367"/>
      <c r="O936" s="367"/>
      <c r="P936" s="367"/>
      <c r="Q936" s="367"/>
      <c r="R936" s="367"/>
      <c r="S936" s="367"/>
      <c r="T936" s="367"/>
      <c r="U936" s="367"/>
      <c r="V936" s="367"/>
      <c r="W936" s="367"/>
      <c r="X936" s="367"/>
      <c r="Y936" s="367"/>
      <c r="Z936" s="367"/>
    </row>
    <row r="937">
      <c r="A937" s="367"/>
      <c r="B937" s="367"/>
      <c r="C937" s="367"/>
      <c r="D937" s="367"/>
      <c r="E937" s="367"/>
      <c r="F937" s="367"/>
      <c r="G937" s="367"/>
      <c r="H937" s="367"/>
      <c r="I937" s="367"/>
      <c r="J937" s="367"/>
      <c r="K937" s="367"/>
      <c r="L937" s="367"/>
      <c r="M937" s="367"/>
      <c r="N937" s="367"/>
      <c r="O937" s="367"/>
      <c r="P937" s="367"/>
      <c r="Q937" s="367"/>
      <c r="R937" s="367"/>
      <c r="S937" s="367"/>
      <c r="T937" s="367"/>
      <c r="U937" s="367"/>
      <c r="V937" s="367"/>
      <c r="W937" s="367"/>
      <c r="X937" s="367"/>
      <c r="Y937" s="367"/>
      <c r="Z937" s="367"/>
    </row>
    <row r="938">
      <c r="A938" s="367"/>
      <c r="B938" s="367"/>
      <c r="C938" s="367"/>
      <c r="D938" s="367"/>
      <c r="E938" s="367"/>
      <c r="F938" s="367"/>
      <c r="G938" s="367"/>
      <c r="H938" s="367"/>
      <c r="I938" s="367"/>
      <c r="J938" s="367"/>
      <c r="K938" s="367"/>
      <c r="L938" s="367"/>
      <c r="M938" s="367"/>
      <c r="N938" s="367"/>
      <c r="O938" s="367"/>
      <c r="P938" s="367"/>
      <c r="Q938" s="367"/>
      <c r="R938" s="367"/>
      <c r="S938" s="367"/>
      <c r="T938" s="367"/>
      <c r="U938" s="367"/>
      <c r="V938" s="367"/>
      <c r="W938" s="367"/>
      <c r="X938" s="367"/>
      <c r="Y938" s="367"/>
      <c r="Z938" s="367"/>
    </row>
    <row r="939">
      <c r="A939" s="367"/>
      <c r="B939" s="367"/>
      <c r="C939" s="367"/>
      <c r="D939" s="367"/>
      <c r="E939" s="367"/>
      <c r="F939" s="367"/>
      <c r="G939" s="367"/>
      <c r="H939" s="367"/>
      <c r="I939" s="367"/>
      <c r="J939" s="367"/>
      <c r="K939" s="367"/>
      <c r="L939" s="367"/>
      <c r="M939" s="367"/>
      <c r="N939" s="367"/>
      <c r="O939" s="367"/>
      <c r="P939" s="367"/>
      <c r="Q939" s="367"/>
      <c r="R939" s="367"/>
      <c r="S939" s="367"/>
      <c r="T939" s="367"/>
      <c r="U939" s="367"/>
      <c r="V939" s="367"/>
      <c r="W939" s="367"/>
      <c r="X939" s="367"/>
      <c r="Y939" s="367"/>
      <c r="Z939" s="367"/>
    </row>
    <row r="940">
      <c r="A940" s="367"/>
      <c r="B940" s="367"/>
      <c r="C940" s="367"/>
      <c r="D940" s="367"/>
      <c r="E940" s="367"/>
      <c r="F940" s="367"/>
      <c r="G940" s="367"/>
      <c r="H940" s="367"/>
      <c r="I940" s="367"/>
      <c r="J940" s="367"/>
      <c r="K940" s="367"/>
      <c r="L940" s="367"/>
      <c r="M940" s="367"/>
      <c r="N940" s="367"/>
      <c r="O940" s="367"/>
      <c r="P940" s="367"/>
      <c r="Q940" s="367"/>
      <c r="R940" s="367"/>
      <c r="S940" s="367"/>
      <c r="T940" s="367"/>
      <c r="U940" s="367"/>
      <c r="V940" s="367"/>
      <c r="W940" s="367"/>
      <c r="X940" s="367"/>
      <c r="Y940" s="367"/>
      <c r="Z940" s="367"/>
    </row>
    <row r="941">
      <c r="A941" s="367"/>
      <c r="B941" s="367"/>
      <c r="C941" s="367"/>
      <c r="D941" s="367"/>
      <c r="E941" s="367"/>
      <c r="F941" s="367"/>
      <c r="G941" s="367"/>
      <c r="H941" s="367"/>
      <c r="I941" s="367"/>
      <c r="J941" s="367"/>
      <c r="K941" s="367"/>
      <c r="L941" s="367"/>
      <c r="M941" s="367"/>
      <c r="N941" s="367"/>
      <c r="O941" s="367"/>
      <c r="P941" s="367"/>
      <c r="Q941" s="367"/>
      <c r="R941" s="367"/>
      <c r="S941" s="367"/>
      <c r="T941" s="367"/>
      <c r="U941" s="367"/>
      <c r="V941" s="367"/>
      <c r="W941" s="367"/>
      <c r="X941" s="367"/>
      <c r="Y941" s="367"/>
      <c r="Z941" s="367"/>
    </row>
    <row r="942">
      <c r="A942" s="367"/>
      <c r="B942" s="367"/>
      <c r="C942" s="367"/>
      <c r="D942" s="367"/>
      <c r="E942" s="367"/>
      <c r="F942" s="367"/>
      <c r="G942" s="367"/>
      <c r="H942" s="367"/>
      <c r="I942" s="367"/>
      <c r="J942" s="367"/>
      <c r="K942" s="367"/>
      <c r="L942" s="367"/>
      <c r="M942" s="367"/>
      <c r="N942" s="367"/>
      <c r="O942" s="367"/>
      <c r="P942" s="367"/>
      <c r="Q942" s="367"/>
      <c r="R942" s="367"/>
      <c r="S942" s="367"/>
      <c r="T942" s="367"/>
      <c r="U942" s="367"/>
      <c r="V942" s="367"/>
      <c r="W942" s="367"/>
      <c r="X942" s="367"/>
      <c r="Y942" s="367"/>
      <c r="Z942" s="367"/>
    </row>
    <row r="943">
      <c r="A943" s="367"/>
      <c r="B943" s="367"/>
      <c r="C943" s="367"/>
      <c r="D943" s="367"/>
      <c r="E943" s="367"/>
      <c r="F943" s="367"/>
      <c r="G943" s="367"/>
      <c r="H943" s="367"/>
      <c r="I943" s="367"/>
      <c r="J943" s="367"/>
      <c r="K943" s="367"/>
      <c r="L943" s="367"/>
      <c r="M943" s="367"/>
      <c r="N943" s="367"/>
      <c r="O943" s="367"/>
      <c r="P943" s="367"/>
      <c r="Q943" s="367"/>
      <c r="R943" s="367"/>
      <c r="S943" s="367"/>
      <c r="T943" s="367"/>
      <c r="U943" s="367"/>
      <c r="V943" s="367"/>
      <c r="W943" s="367"/>
      <c r="X943" s="367"/>
      <c r="Y943" s="367"/>
      <c r="Z943" s="367"/>
    </row>
    <row r="944">
      <c r="A944" s="367"/>
      <c r="B944" s="367"/>
      <c r="C944" s="367"/>
      <c r="D944" s="367"/>
      <c r="E944" s="367"/>
      <c r="F944" s="367"/>
      <c r="G944" s="367"/>
      <c r="H944" s="367"/>
      <c r="I944" s="367"/>
      <c r="J944" s="367"/>
      <c r="K944" s="367"/>
      <c r="L944" s="367"/>
      <c r="M944" s="367"/>
      <c r="N944" s="367"/>
      <c r="O944" s="367"/>
      <c r="P944" s="367"/>
      <c r="Q944" s="367"/>
      <c r="R944" s="367"/>
      <c r="S944" s="367"/>
      <c r="T944" s="367"/>
      <c r="U944" s="367"/>
      <c r="V944" s="367"/>
      <c r="W944" s="367"/>
      <c r="X944" s="367"/>
      <c r="Y944" s="367"/>
      <c r="Z944" s="367"/>
    </row>
    <row r="945">
      <c r="A945" s="367"/>
      <c r="B945" s="367"/>
      <c r="C945" s="367"/>
      <c r="D945" s="367"/>
      <c r="E945" s="367"/>
      <c r="F945" s="367"/>
      <c r="G945" s="367"/>
      <c r="H945" s="367"/>
      <c r="I945" s="367"/>
      <c r="J945" s="367"/>
      <c r="K945" s="367"/>
      <c r="L945" s="367"/>
      <c r="M945" s="367"/>
      <c r="N945" s="367"/>
      <c r="O945" s="367"/>
      <c r="P945" s="367"/>
      <c r="Q945" s="367"/>
      <c r="R945" s="367"/>
      <c r="S945" s="367"/>
      <c r="T945" s="367"/>
      <c r="U945" s="367"/>
      <c r="V945" s="367"/>
      <c r="W945" s="367"/>
      <c r="X945" s="367"/>
      <c r="Y945" s="367"/>
      <c r="Z945" s="367"/>
    </row>
    <row r="946">
      <c r="A946" s="367"/>
      <c r="B946" s="367"/>
      <c r="C946" s="367"/>
      <c r="D946" s="367"/>
      <c r="E946" s="367"/>
      <c r="F946" s="367"/>
      <c r="G946" s="367"/>
      <c r="H946" s="367"/>
      <c r="I946" s="367"/>
      <c r="J946" s="367"/>
      <c r="K946" s="367"/>
      <c r="L946" s="367"/>
      <c r="M946" s="367"/>
      <c r="N946" s="367"/>
      <c r="O946" s="367"/>
      <c r="P946" s="367"/>
      <c r="Q946" s="367"/>
      <c r="R946" s="367"/>
      <c r="S946" s="367"/>
      <c r="T946" s="367"/>
      <c r="U946" s="367"/>
      <c r="V946" s="367"/>
      <c r="W946" s="367"/>
      <c r="X946" s="367"/>
      <c r="Y946" s="367"/>
      <c r="Z946" s="367"/>
    </row>
    <row r="947">
      <c r="A947" s="367"/>
      <c r="B947" s="367"/>
      <c r="C947" s="367"/>
      <c r="D947" s="367"/>
      <c r="E947" s="367"/>
      <c r="F947" s="367"/>
      <c r="G947" s="367"/>
      <c r="H947" s="367"/>
      <c r="I947" s="367"/>
      <c r="J947" s="367"/>
      <c r="K947" s="367"/>
      <c r="L947" s="367"/>
      <c r="M947" s="367"/>
      <c r="N947" s="367"/>
      <c r="O947" s="367"/>
      <c r="P947" s="367"/>
      <c r="Q947" s="367"/>
      <c r="R947" s="367"/>
      <c r="S947" s="367"/>
      <c r="T947" s="367"/>
      <c r="U947" s="367"/>
      <c r="V947" s="367"/>
      <c r="W947" s="367"/>
      <c r="X947" s="367"/>
      <c r="Y947" s="367"/>
      <c r="Z947" s="367"/>
    </row>
    <row r="948">
      <c r="A948" s="367"/>
      <c r="B948" s="367"/>
      <c r="C948" s="367"/>
      <c r="D948" s="367"/>
      <c r="E948" s="367"/>
      <c r="F948" s="367"/>
      <c r="G948" s="367"/>
      <c r="H948" s="367"/>
      <c r="I948" s="367"/>
      <c r="J948" s="367"/>
      <c r="K948" s="367"/>
      <c r="L948" s="367"/>
      <c r="M948" s="367"/>
      <c r="N948" s="367"/>
      <c r="O948" s="367"/>
      <c r="P948" s="367"/>
      <c r="Q948" s="367"/>
      <c r="R948" s="367"/>
      <c r="S948" s="367"/>
      <c r="T948" s="367"/>
      <c r="U948" s="367"/>
      <c r="V948" s="367"/>
      <c r="W948" s="367"/>
      <c r="X948" s="367"/>
      <c r="Y948" s="367"/>
      <c r="Z948" s="367"/>
    </row>
    <row r="949">
      <c r="A949" s="367"/>
      <c r="B949" s="367"/>
      <c r="C949" s="367"/>
      <c r="D949" s="367"/>
      <c r="E949" s="367"/>
      <c r="F949" s="367"/>
      <c r="G949" s="367"/>
      <c r="H949" s="367"/>
      <c r="I949" s="367"/>
      <c r="J949" s="367"/>
      <c r="K949" s="367"/>
      <c r="L949" s="367"/>
      <c r="M949" s="367"/>
      <c r="N949" s="367"/>
      <c r="O949" s="367"/>
      <c r="P949" s="367"/>
      <c r="Q949" s="367"/>
      <c r="R949" s="367"/>
      <c r="S949" s="367"/>
      <c r="T949" s="367"/>
      <c r="U949" s="367"/>
      <c r="V949" s="367"/>
      <c r="W949" s="367"/>
      <c r="X949" s="367"/>
      <c r="Y949" s="367"/>
      <c r="Z949" s="367"/>
    </row>
    <row r="950">
      <c r="A950" s="367"/>
      <c r="B950" s="367"/>
      <c r="C950" s="367"/>
      <c r="D950" s="367"/>
      <c r="E950" s="367"/>
      <c r="F950" s="367"/>
      <c r="G950" s="367"/>
      <c r="H950" s="367"/>
      <c r="I950" s="367"/>
      <c r="J950" s="367"/>
      <c r="K950" s="367"/>
      <c r="L950" s="367"/>
      <c r="M950" s="367"/>
      <c r="N950" s="367"/>
      <c r="O950" s="367"/>
      <c r="P950" s="367"/>
      <c r="Q950" s="367"/>
      <c r="R950" s="367"/>
      <c r="S950" s="367"/>
      <c r="T950" s="367"/>
      <c r="U950" s="367"/>
      <c r="V950" s="367"/>
      <c r="W950" s="367"/>
      <c r="X950" s="367"/>
      <c r="Y950" s="367"/>
      <c r="Z950" s="367"/>
    </row>
    <row r="951">
      <c r="A951" s="367"/>
      <c r="B951" s="367"/>
      <c r="C951" s="367"/>
      <c r="D951" s="367"/>
      <c r="E951" s="367"/>
      <c r="F951" s="367"/>
      <c r="G951" s="367"/>
      <c r="H951" s="367"/>
      <c r="I951" s="367"/>
      <c r="J951" s="367"/>
      <c r="K951" s="367"/>
      <c r="L951" s="367"/>
      <c r="M951" s="367"/>
      <c r="N951" s="367"/>
      <c r="O951" s="367"/>
      <c r="P951" s="367"/>
      <c r="Q951" s="367"/>
      <c r="R951" s="367"/>
      <c r="S951" s="367"/>
      <c r="T951" s="367"/>
      <c r="U951" s="367"/>
      <c r="V951" s="367"/>
      <c r="W951" s="367"/>
      <c r="X951" s="367"/>
      <c r="Y951" s="367"/>
      <c r="Z951" s="367"/>
    </row>
    <row r="952">
      <c r="A952" s="367"/>
      <c r="B952" s="367"/>
      <c r="C952" s="367"/>
      <c r="D952" s="367"/>
      <c r="E952" s="367"/>
      <c r="F952" s="367"/>
      <c r="G952" s="367"/>
      <c r="H952" s="367"/>
      <c r="I952" s="367"/>
      <c r="J952" s="367"/>
      <c r="K952" s="367"/>
      <c r="L952" s="367"/>
      <c r="M952" s="367"/>
      <c r="N952" s="367"/>
      <c r="O952" s="367"/>
      <c r="P952" s="367"/>
      <c r="Q952" s="367"/>
      <c r="R952" s="367"/>
      <c r="S952" s="367"/>
      <c r="T952" s="367"/>
      <c r="U952" s="367"/>
      <c r="V952" s="367"/>
      <c r="W952" s="367"/>
      <c r="X952" s="367"/>
      <c r="Y952" s="367"/>
      <c r="Z952" s="367"/>
    </row>
    <row r="953">
      <c r="A953" s="367"/>
      <c r="B953" s="367"/>
      <c r="C953" s="367"/>
      <c r="D953" s="367"/>
      <c r="E953" s="367"/>
      <c r="F953" s="367"/>
      <c r="G953" s="367"/>
      <c r="H953" s="367"/>
      <c r="I953" s="367"/>
      <c r="J953" s="367"/>
      <c r="K953" s="367"/>
      <c r="L953" s="367"/>
      <c r="M953" s="367"/>
      <c r="N953" s="367"/>
      <c r="O953" s="367"/>
      <c r="P953" s="367"/>
      <c r="Q953" s="367"/>
      <c r="R953" s="367"/>
      <c r="S953" s="367"/>
      <c r="T953" s="367"/>
      <c r="U953" s="367"/>
      <c r="V953" s="367"/>
      <c r="W953" s="367"/>
      <c r="X953" s="367"/>
      <c r="Y953" s="367"/>
      <c r="Z953" s="367"/>
    </row>
    <row r="954">
      <c r="A954" s="367"/>
      <c r="B954" s="367"/>
      <c r="C954" s="367"/>
      <c r="D954" s="367"/>
      <c r="E954" s="367"/>
      <c r="F954" s="367"/>
      <c r="G954" s="367"/>
      <c r="H954" s="367"/>
      <c r="I954" s="367"/>
      <c r="J954" s="367"/>
      <c r="K954" s="367"/>
      <c r="L954" s="367"/>
      <c r="M954" s="367"/>
      <c r="N954" s="367"/>
      <c r="O954" s="367"/>
      <c r="P954" s="367"/>
      <c r="Q954" s="367"/>
      <c r="R954" s="367"/>
      <c r="S954" s="367"/>
      <c r="T954" s="367"/>
      <c r="U954" s="367"/>
      <c r="V954" s="367"/>
      <c r="W954" s="367"/>
      <c r="X954" s="367"/>
      <c r="Y954" s="367"/>
      <c r="Z954" s="367"/>
    </row>
    <row r="955">
      <c r="A955" s="367"/>
      <c r="B955" s="367"/>
      <c r="C955" s="367"/>
      <c r="D955" s="367"/>
      <c r="E955" s="367"/>
      <c r="F955" s="367"/>
      <c r="G955" s="367"/>
      <c r="H955" s="367"/>
      <c r="I955" s="367"/>
      <c r="J955" s="367"/>
      <c r="K955" s="367"/>
      <c r="L955" s="367"/>
      <c r="M955" s="367"/>
      <c r="N955" s="367"/>
      <c r="O955" s="367"/>
      <c r="P955" s="367"/>
      <c r="Q955" s="367"/>
      <c r="R955" s="367"/>
      <c r="S955" s="367"/>
      <c r="T955" s="367"/>
      <c r="U955" s="367"/>
      <c r="V955" s="367"/>
      <c r="W955" s="367"/>
      <c r="X955" s="367"/>
      <c r="Y955" s="367"/>
      <c r="Z955" s="367"/>
    </row>
    <row r="956">
      <c r="A956" s="367"/>
      <c r="B956" s="367"/>
      <c r="C956" s="367"/>
      <c r="D956" s="367"/>
      <c r="E956" s="367"/>
      <c r="F956" s="367"/>
      <c r="G956" s="367"/>
      <c r="H956" s="367"/>
      <c r="I956" s="367"/>
      <c r="J956" s="367"/>
      <c r="K956" s="367"/>
      <c r="L956" s="367"/>
      <c r="M956" s="367"/>
      <c r="N956" s="367"/>
      <c r="O956" s="367"/>
      <c r="P956" s="367"/>
      <c r="Q956" s="367"/>
      <c r="R956" s="367"/>
      <c r="S956" s="367"/>
      <c r="T956" s="367"/>
      <c r="U956" s="367"/>
      <c r="V956" s="367"/>
      <c r="W956" s="367"/>
      <c r="X956" s="367"/>
      <c r="Y956" s="367"/>
      <c r="Z956" s="367"/>
    </row>
    <row r="957">
      <c r="A957" s="367"/>
      <c r="B957" s="367"/>
      <c r="C957" s="367"/>
      <c r="D957" s="367"/>
      <c r="E957" s="367"/>
      <c r="F957" s="367"/>
      <c r="G957" s="367"/>
      <c r="H957" s="367"/>
      <c r="I957" s="367"/>
      <c r="J957" s="367"/>
      <c r="K957" s="367"/>
      <c r="L957" s="367"/>
      <c r="M957" s="367"/>
      <c r="N957" s="367"/>
      <c r="O957" s="367"/>
      <c r="P957" s="367"/>
      <c r="Q957" s="367"/>
      <c r="R957" s="367"/>
      <c r="S957" s="367"/>
      <c r="T957" s="367"/>
      <c r="U957" s="367"/>
      <c r="V957" s="367"/>
      <c r="W957" s="367"/>
      <c r="X957" s="367"/>
      <c r="Y957" s="367"/>
      <c r="Z957" s="367"/>
    </row>
    <row r="958">
      <c r="A958" s="367"/>
      <c r="B958" s="367"/>
      <c r="C958" s="367"/>
      <c r="D958" s="367"/>
      <c r="E958" s="367"/>
      <c r="F958" s="367"/>
      <c r="G958" s="367"/>
      <c r="H958" s="367"/>
      <c r="I958" s="367"/>
      <c r="J958" s="367"/>
      <c r="K958" s="367"/>
      <c r="L958" s="367"/>
      <c r="M958" s="367"/>
      <c r="N958" s="367"/>
      <c r="O958" s="367"/>
      <c r="P958" s="367"/>
      <c r="Q958" s="367"/>
      <c r="R958" s="367"/>
      <c r="S958" s="367"/>
      <c r="T958" s="367"/>
      <c r="U958" s="367"/>
      <c r="V958" s="367"/>
      <c r="W958" s="367"/>
      <c r="X958" s="367"/>
      <c r="Y958" s="367"/>
      <c r="Z958" s="367"/>
    </row>
    <row r="959">
      <c r="A959" s="367"/>
      <c r="B959" s="367"/>
      <c r="C959" s="367"/>
      <c r="D959" s="367"/>
      <c r="E959" s="367"/>
      <c r="F959" s="367"/>
      <c r="G959" s="367"/>
      <c r="H959" s="367"/>
      <c r="I959" s="367"/>
      <c r="J959" s="367"/>
      <c r="K959" s="367"/>
      <c r="L959" s="367"/>
      <c r="M959" s="367"/>
      <c r="N959" s="367"/>
      <c r="O959" s="367"/>
      <c r="P959" s="367"/>
      <c r="Q959" s="367"/>
      <c r="R959" s="367"/>
      <c r="S959" s="367"/>
      <c r="T959" s="367"/>
      <c r="U959" s="367"/>
      <c r="V959" s="367"/>
      <c r="W959" s="367"/>
      <c r="X959" s="367"/>
      <c r="Y959" s="367"/>
      <c r="Z959" s="367"/>
    </row>
    <row r="960">
      <c r="A960" s="367"/>
      <c r="B960" s="367"/>
      <c r="C960" s="367"/>
      <c r="D960" s="367"/>
      <c r="E960" s="367"/>
      <c r="F960" s="367"/>
      <c r="G960" s="367"/>
      <c r="H960" s="367"/>
      <c r="I960" s="367"/>
      <c r="J960" s="367"/>
      <c r="K960" s="367"/>
      <c r="L960" s="367"/>
      <c r="M960" s="367"/>
      <c r="N960" s="367"/>
      <c r="O960" s="367"/>
      <c r="P960" s="367"/>
      <c r="Q960" s="367"/>
      <c r="R960" s="367"/>
      <c r="S960" s="367"/>
      <c r="T960" s="367"/>
      <c r="U960" s="367"/>
      <c r="V960" s="367"/>
      <c r="W960" s="367"/>
      <c r="X960" s="367"/>
      <c r="Y960" s="367"/>
      <c r="Z960" s="367"/>
    </row>
    <row r="961">
      <c r="A961" s="367"/>
      <c r="B961" s="367"/>
      <c r="C961" s="367"/>
      <c r="D961" s="367"/>
      <c r="E961" s="367"/>
      <c r="F961" s="367"/>
      <c r="G961" s="367"/>
      <c r="H961" s="367"/>
      <c r="I961" s="367"/>
      <c r="J961" s="367"/>
      <c r="K961" s="367"/>
      <c r="L961" s="367"/>
      <c r="M961" s="367"/>
      <c r="N961" s="367"/>
      <c r="O961" s="367"/>
      <c r="P961" s="367"/>
      <c r="Q961" s="367"/>
      <c r="R961" s="367"/>
      <c r="S961" s="367"/>
      <c r="T961" s="367"/>
      <c r="U961" s="367"/>
      <c r="V961" s="367"/>
      <c r="W961" s="367"/>
      <c r="X961" s="367"/>
      <c r="Y961" s="367"/>
      <c r="Z961" s="367"/>
    </row>
    <row r="962">
      <c r="A962" s="367"/>
      <c r="B962" s="367"/>
      <c r="C962" s="367"/>
      <c r="D962" s="367"/>
      <c r="E962" s="367"/>
      <c r="F962" s="367"/>
      <c r="G962" s="367"/>
      <c r="H962" s="367"/>
      <c r="I962" s="367"/>
      <c r="J962" s="367"/>
      <c r="K962" s="367"/>
      <c r="L962" s="367"/>
      <c r="M962" s="367"/>
      <c r="N962" s="367"/>
      <c r="O962" s="367"/>
      <c r="P962" s="367"/>
      <c r="Q962" s="367"/>
      <c r="R962" s="367"/>
      <c r="S962" s="367"/>
      <c r="T962" s="367"/>
      <c r="U962" s="367"/>
      <c r="V962" s="367"/>
      <c r="W962" s="367"/>
      <c r="X962" s="367"/>
      <c r="Y962" s="367"/>
      <c r="Z962" s="367"/>
    </row>
    <row r="963">
      <c r="A963" s="367"/>
      <c r="B963" s="367"/>
      <c r="C963" s="367"/>
      <c r="D963" s="367"/>
      <c r="E963" s="367"/>
      <c r="F963" s="367"/>
      <c r="G963" s="367"/>
      <c r="H963" s="367"/>
      <c r="I963" s="367"/>
      <c r="J963" s="367"/>
      <c r="K963" s="367"/>
      <c r="L963" s="367"/>
      <c r="M963" s="367"/>
      <c r="N963" s="367"/>
      <c r="O963" s="367"/>
      <c r="P963" s="367"/>
      <c r="Q963" s="367"/>
      <c r="R963" s="367"/>
      <c r="S963" s="367"/>
      <c r="T963" s="367"/>
      <c r="U963" s="367"/>
      <c r="V963" s="367"/>
      <c r="W963" s="367"/>
      <c r="X963" s="367"/>
      <c r="Y963" s="367"/>
      <c r="Z963" s="367"/>
    </row>
    <row r="964">
      <c r="A964" s="367"/>
      <c r="B964" s="367"/>
      <c r="C964" s="367"/>
      <c r="D964" s="367"/>
      <c r="E964" s="367"/>
      <c r="F964" s="367"/>
      <c r="G964" s="367"/>
      <c r="H964" s="367"/>
      <c r="I964" s="367"/>
      <c r="J964" s="367"/>
      <c r="K964" s="367"/>
      <c r="L964" s="367"/>
      <c r="M964" s="367"/>
      <c r="N964" s="367"/>
      <c r="O964" s="367"/>
      <c r="P964" s="367"/>
      <c r="Q964" s="367"/>
      <c r="R964" s="367"/>
      <c r="S964" s="367"/>
      <c r="T964" s="367"/>
      <c r="U964" s="367"/>
      <c r="V964" s="367"/>
      <c r="W964" s="367"/>
      <c r="X964" s="367"/>
      <c r="Y964" s="367"/>
      <c r="Z964" s="367"/>
    </row>
    <row r="965">
      <c r="A965" s="367"/>
      <c r="B965" s="367"/>
      <c r="C965" s="367"/>
      <c r="D965" s="367"/>
      <c r="E965" s="367"/>
      <c r="F965" s="367"/>
      <c r="G965" s="367"/>
      <c r="H965" s="367"/>
      <c r="I965" s="367"/>
      <c r="J965" s="367"/>
      <c r="K965" s="367"/>
      <c r="L965" s="367"/>
      <c r="M965" s="367"/>
      <c r="N965" s="367"/>
      <c r="O965" s="367"/>
      <c r="P965" s="367"/>
      <c r="Q965" s="367"/>
      <c r="R965" s="367"/>
      <c r="S965" s="367"/>
      <c r="T965" s="367"/>
      <c r="U965" s="367"/>
      <c r="V965" s="367"/>
      <c r="W965" s="367"/>
      <c r="X965" s="367"/>
      <c r="Y965" s="367"/>
      <c r="Z965" s="367"/>
    </row>
    <row r="966">
      <c r="A966" s="367"/>
      <c r="B966" s="367"/>
      <c r="C966" s="367"/>
      <c r="D966" s="367"/>
      <c r="E966" s="367"/>
      <c r="F966" s="367"/>
      <c r="G966" s="367"/>
      <c r="H966" s="367"/>
      <c r="I966" s="367"/>
      <c r="J966" s="367"/>
      <c r="K966" s="367"/>
      <c r="L966" s="367"/>
      <c r="M966" s="367"/>
      <c r="N966" s="367"/>
      <c r="O966" s="367"/>
      <c r="P966" s="367"/>
      <c r="Q966" s="367"/>
      <c r="R966" s="367"/>
      <c r="S966" s="367"/>
      <c r="T966" s="367"/>
      <c r="U966" s="367"/>
      <c r="V966" s="367"/>
      <c r="W966" s="367"/>
      <c r="X966" s="367"/>
      <c r="Y966" s="367"/>
      <c r="Z966" s="367"/>
    </row>
    <row r="967">
      <c r="A967" s="367"/>
      <c r="B967" s="367"/>
      <c r="C967" s="367"/>
      <c r="D967" s="367"/>
      <c r="E967" s="367"/>
      <c r="F967" s="367"/>
      <c r="G967" s="367"/>
      <c r="H967" s="367"/>
      <c r="I967" s="367"/>
      <c r="J967" s="367"/>
      <c r="K967" s="367"/>
      <c r="L967" s="367"/>
      <c r="M967" s="367"/>
      <c r="N967" s="367"/>
      <c r="O967" s="367"/>
      <c r="P967" s="367"/>
      <c r="Q967" s="367"/>
      <c r="R967" s="367"/>
      <c r="S967" s="367"/>
      <c r="T967" s="367"/>
      <c r="U967" s="367"/>
      <c r="V967" s="367"/>
      <c r="W967" s="367"/>
      <c r="X967" s="367"/>
      <c r="Y967" s="367"/>
      <c r="Z967" s="367"/>
    </row>
    <row r="968">
      <c r="A968" s="367"/>
      <c r="B968" s="367"/>
      <c r="C968" s="367"/>
      <c r="D968" s="367"/>
      <c r="E968" s="367"/>
      <c r="F968" s="367"/>
      <c r="G968" s="367"/>
      <c r="H968" s="367"/>
      <c r="I968" s="367"/>
      <c r="J968" s="367"/>
      <c r="K968" s="367"/>
      <c r="L968" s="367"/>
      <c r="M968" s="367"/>
      <c r="N968" s="367"/>
      <c r="O968" s="367"/>
      <c r="P968" s="367"/>
      <c r="Q968" s="367"/>
      <c r="R968" s="367"/>
      <c r="S968" s="367"/>
      <c r="T968" s="367"/>
      <c r="U968" s="367"/>
      <c r="V968" s="367"/>
      <c r="W968" s="367"/>
      <c r="X968" s="367"/>
      <c r="Y968" s="367"/>
      <c r="Z968" s="367"/>
    </row>
    <row r="969">
      <c r="A969" s="367"/>
      <c r="B969" s="367"/>
      <c r="C969" s="367"/>
      <c r="D969" s="367"/>
      <c r="E969" s="367"/>
      <c r="F969" s="367"/>
      <c r="G969" s="367"/>
      <c r="H969" s="367"/>
      <c r="I969" s="367"/>
      <c r="J969" s="367"/>
      <c r="K969" s="367"/>
      <c r="L969" s="367"/>
      <c r="M969" s="367"/>
      <c r="N969" s="367"/>
      <c r="O969" s="367"/>
      <c r="P969" s="367"/>
      <c r="Q969" s="367"/>
      <c r="R969" s="367"/>
      <c r="S969" s="367"/>
      <c r="T969" s="367"/>
      <c r="U969" s="367"/>
      <c r="V969" s="367"/>
      <c r="W969" s="367"/>
      <c r="X969" s="367"/>
      <c r="Y969" s="367"/>
      <c r="Z969" s="367"/>
    </row>
    <row r="970">
      <c r="A970" s="367"/>
      <c r="B970" s="367"/>
      <c r="C970" s="367"/>
      <c r="D970" s="367"/>
      <c r="E970" s="367"/>
      <c r="F970" s="367"/>
      <c r="G970" s="367"/>
      <c r="H970" s="367"/>
      <c r="I970" s="367"/>
      <c r="J970" s="367"/>
      <c r="K970" s="367"/>
      <c r="L970" s="367"/>
      <c r="M970" s="367"/>
      <c r="N970" s="367"/>
      <c r="O970" s="367"/>
      <c r="P970" s="367"/>
      <c r="Q970" s="367"/>
      <c r="R970" s="367"/>
      <c r="S970" s="367"/>
      <c r="T970" s="367"/>
      <c r="U970" s="367"/>
      <c r="V970" s="367"/>
      <c r="W970" s="367"/>
      <c r="X970" s="367"/>
      <c r="Y970" s="367"/>
      <c r="Z970" s="367"/>
    </row>
    <row r="971">
      <c r="A971" s="367"/>
      <c r="B971" s="367"/>
      <c r="C971" s="367"/>
      <c r="D971" s="367"/>
      <c r="E971" s="367"/>
      <c r="F971" s="367"/>
      <c r="G971" s="367"/>
      <c r="H971" s="367"/>
      <c r="I971" s="367"/>
      <c r="J971" s="367"/>
      <c r="K971" s="367"/>
      <c r="L971" s="367"/>
      <c r="M971" s="367"/>
      <c r="N971" s="367"/>
      <c r="O971" s="367"/>
      <c r="P971" s="367"/>
      <c r="Q971" s="367"/>
      <c r="R971" s="367"/>
      <c r="S971" s="367"/>
      <c r="T971" s="367"/>
      <c r="U971" s="367"/>
      <c r="V971" s="367"/>
      <c r="W971" s="367"/>
      <c r="X971" s="367"/>
      <c r="Y971" s="367"/>
      <c r="Z971" s="367"/>
    </row>
    <row r="972">
      <c r="A972" s="367"/>
      <c r="B972" s="367"/>
      <c r="C972" s="367"/>
      <c r="D972" s="367"/>
      <c r="E972" s="367"/>
      <c r="F972" s="367"/>
      <c r="G972" s="367"/>
      <c r="H972" s="367"/>
      <c r="I972" s="367"/>
      <c r="J972" s="367"/>
      <c r="K972" s="367"/>
      <c r="L972" s="367"/>
      <c r="M972" s="367"/>
      <c r="N972" s="367"/>
      <c r="O972" s="367"/>
      <c r="P972" s="367"/>
      <c r="Q972" s="367"/>
      <c r="R972" s="367"/>
      <c r="S972" s="367"/>
      <c r="T972" s="367"/>
      <c r="U972" s="367"/>
      <c r="V972" s="367"/>
      <c r="W972" s="367"/>
      <c r="X972" s="367"/>
      <c r="Y972" s="367"/>
      <c r="Z972" s="367"/>
    </row>
    <row r="973">
      <c r="A973" s="367"/>
      <c r="B973" s="367"/>
      <c r="C973" s="367"/>
      <c r="D973" s="367"/>
      <c r="E973" s="367"/>
      <c r="F973" s="367"/>
      <c r="G973" s="367"/>
      <c r="H973" s="367"/>
      <c r="I973" s="367"/>
      <c r="J973" s="367"/>
      <c r="K973" s="367"/>
      <c r="L973" s="367"/>
      <c r="M973" s="367"/>
      <c r="N973" s="367"/>
      <c r="O973" s="367"/>
      <c r="P973" s="367"/>
      <c r="Q973" s="367"/>
      <c r="R973" s="367"/>
      <c r="S973" s="367"/>
      <c r="T973" s="367"/>
      <c r="U973" s="367"/>
      <c r="V973" s="367"/>
      <c r="W973" s="367"/>
      <c r="X973" s="367"/>
      <c r="Y973" s="367"/>
      <c r="Z973" s="367"/>
    </row>
    <row r="974">
      <c r="A974" s="367"/>
      <c r="B974" s="367"/>
      <c r="C974" s="367"/>
      <c r="D974" s="367"/>
      <c r="E974" s="367"/>
      <c r="F974" s="367"/>
      <c r="G974" s="367"/>
      <c r="H974" s="367"/>
      <c r="I974" s="367"/>
      <c r="J974" s="367"/>
      <c r="K974" s="367"/>
      <c r="L974" s="367"/>
      <c r="M974" s="367"/>
      <c r="N974" s="367"/>
      <c r="O974" s="367"/>
      <c r="P974" s="367"/>
      <c r="Q974" s="367"/>
      <c r="R974" s="367"/>
      <c r="S974" s="367"/>
      <c r="T974" s="367"/>
      <c r="U974" s="367"/>
      <c r="V974" s="367"/>
      <c r="W974" s="367"/>
      <c r="X974" s="367"/>
      <c r="Y974" s="367"/>
      <c r="Z974" s="367"/>
    </row>
    <row r="975">
      <c r="A975" s="367"/>
      <c r="B975" s="367"/>
      <c r="C975" s="367"/>
      <c r="D975" s="367"/>
      <c r="E975" s="367"/>
      <c r="F975" s="367"/>
      <c r="G975" s="367"/>
      <c r="H975" s="367"/>
      <c r="I975" s="367"/>
      <c r="J975" s="367"/>
      <c r="K975" s="367"/>
      <c r="L975" s="367"/>
      <c r="M975" s="367"/>
      <c r="N975" s="367"/>
      <c r="O975" s="367"/>
      <c r="P975" s="367"/>
      <c r="Q975" s="367"/>
      <c r="R975" s="367"/>
      <c r="S975" s="367"/>
      <c r="T975" s="367"/>
      <c r="U975" s="367"/>
      <c r="V975" s="367"/>
      <c r="W975" s="367"/>
      <c r="X975" s="367"/>
      <c r="Y975" s="367"/>
      <c r="Z975" s="367"/>
    </row>
    <row r="976">
      <c r="A976" s="367"/>
      <c r="B976" s="367"/>
      <c r="C976" s="367"/>
      <c r="D976" s="367"/>
      <c r="E976" s="367"/>
      <c r="F976" s="367"/>
      <c r="G976" s="367"/>
      <c r="H976" s="367"/>
      <c r="I976" s="367"/>
      <c r="J976" s="367"/>
      <c r="K976" s="367"/>
      <c r="L976" s="367"/>
      <c r="M976" s="367"/>
      <c r="N976" s="367"/>
      <c r="O976" s="367"/>
      <c r="P976" s="367"/>
      <c r="Q976" s="367"/>
      <c r="R976" s="367"/>
      <c r="S976" s="367"/>
      <c r="T976" s="367"/>
      <c r="U976" s="367"/>
      <c r="V976" s="367"/>
      <c r="W976" s="367"/>
      <c r="X976" s="367"/>
      <c r="Y976" s="367"/>
      <c r="Z976" s="367"/>
    </row>
    <row r="977">
      <c r="A977" s="367"/>
      <c r="B977" s="367"/>
      <c r="C977" s="367"/>
      <c r="D977" s="367"/>
      <c r="E977" s="367"/>
      <c r="F977" s="367"/>
      <c r="G977" s="367"/>
      <c r="H977" s="367"/>
      <c r="I977" s="367"/>
      <c r="J977" s="367"/>
      <c r="K977" s="367"/>
      <c r="L977" s="367"/>
      <c r="M977" s="367"/>
      <c r="N977" s="367"/>
      <c r="O977" s="367"/>
      <c r="P977" s="367"/>
      <c r="Q977" s="367"/>
      <c r="R977" s="367"/>
      <c r="S977" s="367"/>
      <c r="T977" s="367"/>
      <c r="U977" s="367"/>
      <c r="V977" s="367"/>
      <c r="W977" s="367"/>
      <c r="X977" s="367"/>
      <c r="Y977" s="367"/>
      <c r="Z977" s="367"/>
    </row>
    <row r="978">
      <c r="A978" s="367"/>
      <c r="B978" s="367"/>
      <c r="C978" s="367"/>
      <c r="D978" s="367"/>
      <c r="E978" s="367"/>
      <c r="F978" s="367"/>
      <c r="G978" s="367"/>
      <c r="H978" s="367"/>
      <c r="I978" s="367"/>
      <c r="J978" s="367"/>
      <c r="K978" s="367"/>
      <c r="L978" s="367"/>
      <c r="M978" s="367"/>
      <c r="N978" s="367"/>
      <c r="O978" s="367"/>
      <c r="P978" s="367"/>
      <c r="Q978" s="367"/>
      <c r="R978" s="367"/>
      <c r="S978" s="367"/>
      <c r="T978" s="367"/>
      <c r="U978" s="367"/>
      <c r="V978" s="367"/>
      <c r="W978" s="367"/>
      <c r="X978" s="367"/>
      <c r="Y978" s="367"/>
      <c r="Z978" s="367"/>
    </row>
    <row r="979">
      <c r="A979" s="367"/>
      <c r="B979" s="367"/>
      <c r="C979" s="367"/>
      <c r="D979" s="367"/>
      <c r="E979" s="367"/>
      <c r="F979" s="367"/>
      <c r="G979" s="367"/>
      <c r="H979" s="367"/>
      <c r="I979" s="367"/>
      <c r="J979" s="367"/>
      <c r="K979" s="367"/>
      <c r="L979" s="367"/>
      <c r="M979" s="367"/>
      <c r="N979" s="367"/>
      <c r="O979" s="367"/>
      <c r="P979" s="367"/>
      <c r="Q979" s="367"/>
      <c r="R979" s="367"/>
      <c r="S979" s="367"/>
      <c r="T979" s="367"/>
      <c r="U979" s="367"/>
      <c r="V979" s="367"/>
      <c r="W979" s="367"/>
      <c r="X979" s="367"/>
      <c r="Y979" s="367"/>
      <c r="Z979" s="367"/>
    </row>
    <row r="980">
      <c r="A980" s="367"/>
      <c r="B980" s="367"/>
      <c r="C980" s="367"/>
      <c r="D980" s="367"/>
      <c r="E980" s="367"/>
      <c r="F980" s="367"/>
      <c r="G980" s="367"/>
      <c r="H980" s="367"/>
      <c r="I980" s="367"/>
      <c r="J980" s="367"/>
      <c r="K980" s="367"/>
      <c r="L980" s="367"/>
      <c r="M980" s="367"/>
      <c r="N980" s="367"/>
      <c r="O980" s="367"/>
      <c r="P980" s="367"/>
      <c r="Q980" s="367"/>
      <c r="R980" s="367"/>
      <c r="S980" s="367"/>
      <c r="T980" s="367"/>
      <c r="U980" s="367"/>
      <c r="V980" s="367"/>
      <c r="W980" s="367"/>
      <c r="X980" s="367"/>
      <c r="Y980" s="367"/>
      <c r="Z980" s="367"/>
    </row>
    <row r="981">
      <c r="A981" s="367"/>
      <c r="B981" s="367"/>
      <c r="C981" s="367"/>
      <c r="D981" s="367"/>
      <c r="E981" s="367"/>
      <c r="F981" s="367"/>
      <c r="G981" s="367"/>
      <c r="H981" s="367"/>
      <c r="I981" s="367"/>
      <c r="J981" s="367"/>
      <c r="K981" s="367"/>
      <c r="L981" s="367"/>
      <c r="M981" s="367"/>
      <c r="N981" s="367"/>
      <c r="O981" s="367"/>
      <c r="P981" s="367"/>
      <c r="Q981" s="367"/>
      <c r="R981" s="367"/>
      <c r="S981" s="367"/>
      <c r="T981" s="367"/>
      <c r="U981" s="367"/>
      <c r="V981" s="367"/>
      <c r="W981" s="367"/>
      <c r="X981" s="367"/>
      <c r="Y981" s="367"/>
      <c r="Z981" s="367"/>
    </row>
    <row r="982">
      <c r="A982" s="367"/>
      <c r="B982" s="367"/>
      <c r="C982" s="367"/>
      <c r="D982" s="367"/>
      <c r="E982" s="367"/>
      <c r="F982" s="367"/>
      <c r="G982" s="367"/>
      <c r="H982" s="367"/>
      <c r="I982" s="367"/>
      <c r="J982" s="367"/>
      <c r="K982" s="367"/>
      <c r="L982" s="367"/>
      <c r="M982" s="367"/>
      <c r="N982" s="367"/>
      <c r="O982" s="367"/>
      <c r="P982" s="367"/>
      <c r="Q982" s="367"/>
      <c r="R982" s="367"/>
      <c r="S982" s="367"/>
      <c r="T982" s="367"/>
      <c r="U982" s="367"/>
      <c r="V982" s="367"/>
      <c r="W982" s="367"/>
      <c r="X982" s="367"/>
      <c r="Y982" s="367"/>
      <c r="Z982" s="367"/>
    </row>
    <row r="983">
      <c r="A983" s="367"/>
      <c r="B983" s="367"/>
      <c r="C983" s="367"/>
      <c r="D983" s="367"/>
      <c r="E983" s="367"/>
      <c r="F983" s="367"/>
      <c r="G983" s="367"/>
      <c r="H983" s="367"/>
      <c r="I983" s="367"/>
      <c r="J983" s="367"/>
      <c r="K983" s="367"/>
      <c r="L983" s="367"/>
      <c r="M983" s="367"/>
      <c r="N983" s="367"/>
      <c r="O983" s="367"/>
      <c r="P983" s="367"/>
      <c r="Q983" s="367"/>
      <c r="R983" s="367"/>
      <c r="S983" s="367"/>
      <c r="T983" s="367"/>
      <c r="U983" s="367"/>
      <c r="V983" s="367"/>
      <c r="W983" s="367"/>
      <c r="X983" s="367"/>
      <c r="Y983" s="367"/>
      <c r="Z983" s="367"/>
    </row>
    <row r="984">
      <c r="A984" s="367"/>
      <c r="B984" s="367"/>
      <c r="C984" s="367"/>
      <c r="D984" s="367"/>
      <c r="E984" s="367"/>
      <c r="F984" s="367"/>
      <c r="G984" s="367"/>
      <c r="H984" s="367"/>
      <c r="I984" s="367"/>
      <c r="J984" s="367"/>
      <c r="K984" s="367"/>
      <c r="L984" s="367"/>
      <c r="M984" s="367"/>
      <c r="N984" s="367"/>
      <c r="O984" s="367"/>
      <c r="P984" s="367"/>
      <c r="Q984" s="367"/>
      <c r="R984" s="367"/>
      <c r="S984" s="367"/>
      <c r="T984" s="367"/>
      <c r="U984" s="367"/>
      <c r="V984" s="367"/>
      <c r="W984" s="367"/>
      <c r="X984" s="367"/>
      <c r="Y984" s="367"/>
      <c r="Z984" s="367"/>
    </row>
    <row r="985">
      <c r="A985" s="367"/>
      <c r="B985" s="367"/>
      <c r="C985" s="367"/>
      <c r="D985" s="367"/>
      <c r="E985" s="367"/>
      <c r="F985" s="367"/>
      <c r="G985" s="367"/>
      <c r="H985" s="367"/>
      <c r="I985" s="367"/>
      <c r="J985" s="367"/>
      <c r="K985" s="367"/>
      <c r="L985" s="367"/>
      <c r="M985" s="367"/>
      <c r="N985" s="367"/>
      <c r="O985" s="367"/>
      <c r="P985" s="367"/>
      <c r="Q985" s="367"/>
      <c r="R985" s="367"/>
      <c r="S985" s="367"/>
      <c r="T985" s="367"/>
      <c r="U985" s="367"/>
      <c r="V985" s="367"/>
      <c r="W985" s="367"/>
      <c r="X985" s="367"/>
      <c r="Y985" s="367"/>
      <c r="Z985" s="367"/>
    </row>
    <row r="986">
      <c r="A986" s="367"/>
      <c r="B986" s="367"/>
      <c r="C986" s="367"/>
      <c r="D986" s="367"/>
      <c r="E986" s="367"/>
      <c r="F986" s="367"/>
      <c r="G986" s="367"/>
      <c r="H986" s="367"/>
      <c r="I986" s="367"/>
      <c r="J986" s="367"/>
      <c r="K986" s="367"/>
      <c r="L986" s="367"/>
      <c r="M986" s="367"/>
      <c r="N986" s="367"/>
      <c r="O986" s="367"/>
      <c r="P986" s="367"/>
      <c r="Q986" s="367"/>
      <c r="R986" s="367"/>
      <c r="S986" s="367"/>
      <c r="T986" s="367"/>
      <c r="U986" s="367"/>
      <c r="V986" s="367"/>
      <c r="W986" s="367"/>
      <c r="X986" s="367"/>
      <c r="Y986" s="367"/>
      <c r="Z986" s="367"/>
    </row>
    <row r="987">
      <c r="A987" s="367"/>
      <c r="B987" s="367"/>
      <c r="C987" s="367"/>
      <c r="D987" s="367"/>
      <c r="E987" s="367"/>
      <c r="F987" s="367"/>
      <c r="G987" s="367"/>
      <c r="H987" s="367"/>
      <c r="I987" s="367"/>
      <c r="J987" s="367"/>
      <c r="K987" s="367"/>
      <c r="L987" s="367"/>
      <c r="M987" s="367"/>
      <c r="N987" s="367"/>
      <c r="O987" s="367"/>
      <c r="P987" s="367"/>
      <c r="Q987" s="367"/>
      <c r="R987" s="367"/>
      <c r="S987" s="367"/>
      <c r="T987" s="367"/>
      <c r="U987" s="367"/>
      <c r="V987" s="367"/>
      <c r="W987" s="367"/>
      <c r="X987" s="367"/>
      <c r="Y987" s="367"/>
      <c r="Z987" s="367"/>
    </row>
    <row r="988">
      <c r="A988" s="367"/>
      <c r="B988" s="367"/>
      <c r="C988" s="367"/>
      <c r="D988" s="367"/>
      <c r="E988" s="367"/>
      <c r="F988" s="367"/>
      <c r="G988" s="367"/>
      <c r="H988" s="367"/>
      <c r="I988" s="367"/>
      <c r="J988" s="367"/>
      <c r="K988" s="367"/>
      <c r="L988" s="367"/>
      <c r="M988" s="367"/>
      <c r="N988" s="367"/>
      <c r="O988" s="367"/>
      <c r="P988" s="367"/>
      <c r="Q988" s="367"/>
      <c r="R988" s="367"/>
      <c r="S988" s="367"/>
      <c r="T988" s="367"/>
      <c r="U988" s="367"/>
      <c r="V988" s="367"/>
      <c r="W988" s="367"/>
      <c r="X988" s="367"/>
      <c r="Y988" s="367"/>
      <c r="Z988" s="367"/>
    </row>
    <row r="989">
      <c r="A989" s="367"/>
      <c r="B989" s="367"/>
      <c r="C989" s="367"/>
      <c r="D989" s="367"/>
      <c r="E989" s="367"/>
      <c r="F989" s="367"/>
      <c r="G989" s="367"/>
      <c r="H989" s="367"/>
      <c r="I989" s="367"/>
      <c r="J989" s="367"/>
      <c r="K989" s="367"/>
      <c r="L989" s="367"/>
      <c r="M989" s="367"/>
      <c r="N989" s="367"/>
      <c r="O989" s="367"/>
      <c r="P989" s="367"/>
      <c r="Q989" s="367"/>
      <c r="R989" s="367"/>
      <c r="S989" s="367"/>
      <c r="T989" s="367"/>
      <c r="U989" s="367"/>
      <c r="V989" s="367"/>
      <c r="W989" s="367"/>
      <c r="X989" s="367"/>
      <c r="Y989" s="367"/>
      <c r="Z989" s="367"/>
    </row>
    <row r="990">
      <c r="A990" s="367"/>
      <c r="B990" s="367"/>
      <c r="C990" s="367"/>
      <c r="D990" s="367"/>
      <c r="E990" s="367"/>
      <c r="F990" s="367"/>
      <c r="G990" s="367"/>
      <c r="H990" s="367"/>
      <c r="I990" s="367"/>
      <c r="J990" s="367"/>
      <c r="K990" s="367"/>
      <c r="L990" s="367"/>
      <c r="M990" s="367"/>
      <c r="N990" s="367"/>
      <c r="O990" s="367"/>
      <c r="P990" s="367"/>
      <c r="Q990" s="367"/>
      <c r="R990" s="367"/>
      <c r="S990" s="367"/>
      <c r="T990" s="367"/>
      <c r="U990" s="367"/>
      <c r="V990" s="367"/>
      <c r="W990" s="367"/>
      <c r="X990" s="367"/>
      <c r="Y990" s="367"/>
      <c r="Z990" s="367"/>
    </row>
    <row r="991">
      <c r="A991" s="367"/>
      <c r="B991" s="367"/>
      <c r="C991" s="367"/>
      <c r="D991" s="367"/>
      <c r="E991" s="367"/>
      <c r="F991" s="367"/>
      <c r="G991" s="367"/>
      <c r="H991" s="367"/>
      <c r="I991" s="367"/>
      <c r="J991" s="367"/>
      <c r="K991" s="367"/>
      <c r="L991" s="367"/>
      <c r="M991" s="367"/>
      <c r="N991" s="367"/>
      <c r="O991" s="367"/>
      <c r="P991" s="367"/>
      <c r="Q991" s="367"/>
      <c r="R991" s="367"/>
      <c r="S991" s="367"/>
      <c r="T991" s="367"/>
      <c r="U991" s="367"/>
      <c r="V991" s="367"/>
      <c r="W991" s="367"/>
      <c r="X991" s="367"/>
      <c r="Y991" s="367"/>
      <c r="Z991" s="367"/>
    </row>
    <row r="992">
      <c r="A992" s="367"/>
      <c r="B992" s="367"/>
      <c r="C992" s="367"/>
      <c r="D992" s="367"/>
      <c r="E992" s="367"/>
      <c r="F992" s="367"/>
      <c r="G992" s="367"/>
      <c r="H992" s="367"/>
      <c r="I992" s="367"/>
      <c r="J992" s="367"/>
      <c r="K992" s="367"/>
      <c r="L992" s="367"/>
      <c r="M992" s="367"/>
      <c r="N992" s="367"/>
      <c r="O992" s="367"/>
      <c r="P992" s="367"/>
      <c r="Q992" s="367"/>
      <c r="R992" s="367"/>
      <c r="S992" s="367"/>
      <c r="T992" s="367"/>
      <c r="U992" s="367"/>
      <c r="V992" s="367"/>
      <c r="W992" s="367"/>
      <c r="X992" s="367"/>
      <c r="Y992" s="367"/>
      <c r="Z992" s="367"/>
    </row>
    <row r="993">
      <c r="A993" s="367"/>
      <c r="B993" s="367"/>
      <c r="C993" s="367"/>
      <c r="D993" s="367"/>
      <c r="E993" s="367"/>
      <c r="F993" s="367"/>
      <c r="G993" s="367"/>
      <c r="H993" s="367"/>
      <c r="I993" s="367"/>
      <c r="J993" s="367"/>
      <c r="K993" s="367"/>
      <c r="L993" s="367"/>
      <c r="M993" s="367"/>
      <c r="N993" s="367"/>
      <c r="O993" s="367"/>
      <c r="P993" s="367"/>
      <c r="Q993" s="367"/>
      <c r="R993" s="367"/>
      <c r="S993" s="367"/>
      <c r="T993" s="367"/>
      <c r="U993" s="367"/>
      <c r="V993" s="367"/>
      <c r="W993" s="367"/>
      <c r="X993" s="367"/>
      <c r="Y993" s="367"/>
      <c r="Z993" s="367"/>
    </row>
    <row r="994">
      <c r="A994" s="367"/>
      <c r="B994" s="367"/>
      <c r="C994" s="367"/>
      <c r="D994" s="367"/>
      <c r="E994" s="367"/>
      <c r="F994" s="367"/>
      <c r="G994" s="367"/>
      <c r="H994" s="367"/>
      <c r="I994" s="367"/>
      <c r="J994" s="367"/>
      <c r="K994" s="367"/>
      <c r="L994" s="367"/>
      <c r="M994" s="367"/>
      <c r="N994" s="367"/>
      <c r="O994" s="367"/>
      <c r="P994" s="367"/>
      <c r="Q994" s="367"/>
      <c r="R994" s="367"/>
      <c r="S994" s="367"/>
      <c r="T994" s="367"/>
      <c r="U994" s="367"/>
      <c r="V994" s="367"/>
      <c r="W994" s="367"/>
      <c r="X994" s="367"/>
      <c r="Y994" s="367"/>
      <c r="Z994" s="367"/>
    </row>
    <row r="995">
      <c r="A995" s="367"/>
      <c r="B995" s="367"/>
      <c r="C995" s="367"/>
      <c r="D995" s="367"/>
      <c r="E995" s="367"/>
      <c r="F995" s="367"/>
      <c r="G995" s="367"/>
      <c r="H995" s="367"/>
      <c r="I995" s="367"/>
      <c r="J995" s="367"/>
      <c r="K995" s="367"/>
      <c r="L995" s="367"/>
      <c r="M995" s="367"/>
      <c r="N995" s="367"/>
      <c r="O995" s="367"/>
      <c r="P995" s="367"/>
      <c r="Q995" s="367"/>
      <c r="R995" s="367"/>
      <c r="S995" s="367"/>
      <c r="T995" s="367"/>
      <c r="U995" s="367"/>
      <c r="V995" s="367"/>
      <c r="W995" s="367"/>
      <c r="X995" s="367"/>
      <c r="Y995" s="367"/>
      <c r="Z995" s="367"/>
    </row>
    <row r="996">
      <c r="A996" s="367"/>
      <c r="B996" s="367"/>
      <c r="C996" s="367"/>
      <c r="D996" s="367"/>
      <c r="E996" s="367"/>
      <c r="F996" s="367"/>
      <c r="G996" s="367"/>
      <c r="H996" s="367"/>
      <c r="I996" s="367"/>
      <c r="J996" s="367"/>
      <c r="K996" s="367"/>
      <c r="L996" s="367"/>
      <c r="M996" s="367"/>
      <c r="N996" s="367"/>
      <c r="O996" s="367"/>
      <c r="P996" s="367"/>
      <c r="Q996" s="367"/>
      <c r="R996" s="367"/>
      <c r="S996" s="367"/>
      <c r="T996" s="367"/>
      <c r="U996" s="367"/>
      <c r="V996" s="367"/>
      <c r="W996" s="367"/>
      <c r="X996" s="367"/>
      <c r="Y996" s="367"/>
      <c r="Z996" s="367"/>
    </row>
    <row r="997">
      <c r="A997" s="367"/>
      <c r="B997" s="367"/>
      <c r="C997" s="367"/>
      <c r="D997" s="367"/>
      <c r="E997" s="367"/>
      <c r="F997" s="367"/>
      <c r="G997" s="367"/>
      <c r="H997" s="367"/>
      <c r="I997" s="367"/>
      <c r="J997" s="367"/>
      <c r="K997" s="367"/>
      <c r="L997" s="367"/>
      <c r="M997" s="367"/>
      <c r="N997" s="367"/>
      <c r="O997" s="367"/>
      <c r="P997" s="367"/>
      <c r="Q997" s="367"/>
      <c r="R997" s="367"/>
      <c r="S997" s="367"/>
      <c r="T997" s="367"/>
      <c r="U997" s="367"/>
      <c r="V997" s="367"/>
      <c r="W997" s="367"/>
      <c r="X997" s="367"/>
      <c r="Y997" s="367"/>
      <c r="Z997" s="367"/>
    </row>
    <row r="998">
      <c r="A998" s="367"/>
      <c r="B998" s="367"/>
      <c r="C998" s="367"/>
      <c r="D998" s="367"/>
      <c r="E998" s="367"/>
      <c r="F998" s="367"/>
      <c r="G998" s="367"/>
      <c r="H998" s="367"/>
      <c r="I998" s="367"/>
      <c r="J998" s="367"/>
      <c r="K998" s="367"/>
      <c r="L998" s="367"/>
      <c r="M998" s="367"/>
      <c r="N998" s="367"/>
      <c r="O998" s="367"/>
      <c r="P998" s="367"/>
      <c r="Q998" s="367"/>
      <c r="R998" s="367"/>
      <c r="S998" s="367"/>
      <c r="T998" s="367"/>
      <c r="U998" s="367"/>
      <c r="V998" s="367"/>
      <c r="W998" s="367"/>
      <c r="X998" s="367"/>
      <c r="Y998" s="367"/>
      <c r="Z998" s="367"/>
    </row>
    <row r="999">
      <c r="A999" s="367"/>
      <c r="B999" s="367"/>
      <c r="C999" s="367"/>
      <c r="D999" s="367"/>
      <c r="E999" s="367"/>
      <c r="F999" s="367"/>
      <c r="G999" s="367"/>
      <c r="H999" s="367"/>
      <c r="I999" s="367"/>
      <c r="J999" s="367"/>
      <c r="K999" s="367"/>
      <c r="L999" s="367"/>
      <c r="M999" s="367"/>
      <c r="N999" s="367"/>
      <c r="O999" s="367"/>
      <c r="P999" s="367"/>
      <c r="Q999" s="367"/>
      <c r="R999" s="367"/>
      <c r="S999" s="367"/>
      <c r="T999" s="367"/>
      <c r="U999" s="367"/>
      <c r="V999" s="367"/>
      <c r="W999" s="367"/>
      <c r="X999" s="367"/>
      <c r="Y999" s="367"/>
      <c r="Z999" s="367"/>
    </row>
    <row r="1000">
      <c r="A1000" s="367"/>
      <c r="B1000" s="367"/>
      <c r="C1000" s="367"/>
      <c r="D1000" s="367"/>
      <c r="E1000" s="367"/>
      <c r="F1000" s="367"/>
      <c r="G1000" s="367"/>
      <c r="H1000" s="367"/>
      <c r="I1000" s="367"/>
      <c r="J1000" s="367"/>
      <c r="K1000" s="367"/>
      <c r="L1000" s="367"/>
      <c r="M1000" s="367"/>
      <c r="N1000" s="367"/>
      <c r="O1000" s="367"/>
      <c r="P1000" s="367"/>
      <c r="Q1000" s="367"/>
      <c r="R1000" s="367"/>
      <c r="S1000" s="367"/>
      <c r="T1000" s="367"/>
      <c r="U1000" s="367"/>
      <c r="V1000" s="367"/>
      <c r="W1000" s="367"/>
      <c r="X1000" s="367"/>
      <c r="Y1000" s="367"/>
      <c r="Z1000" s="367"/>
    </row>
    <row r="1001">
      <c r="A1001" s="367"/>
      <c r="B1001" s="367"/>
      <c r="C1001" s="367"/>
      <c r="D1001" s="367"/>
      <c r="E1001" s="367"/>
      <c r="F1001" s="367"/>
      <c r="G1001" s="367"/>
      <c r="H1001" s="367"/>
      <c r="I1001" s="367"/>
      <c r="J1001" s="367"/>
      <c r="K1001" s="367"/>
      <c r="L1001" s="367"/>
      <c r="M1001" s="367"/>
      <c r="N1001" s="367"/>
      <c r="O1001" s="367"/>
      <c r="P1001" s="367"/>
      <c r="Q1001" s="367"/>
      <c r="R1001" s="367"/>
      <c r="S1001" s="367"/>
      <c r="T1001" s="367"/>
      <c r="U1001" s="367"/>
      <c r="V1001" s="367"/>
      <c r="W1001" s="367"/>
      <c r="X1001" s="367"/>
      <c r="Y1001" s="367"/>
      <c r="Z1001" s="367"/>
    </row>
    <row r="1002">
      <c r="A1002" s="367"/>
      <c r="B1002" s="367"/>
      <c r="C1002" s="367"/>
      <c r="D1002" s="367"/>
      <c r="E1002" s="367"/>
      <c r="F1002" s="367"/>
      <c r="G1002" s="367"/>
      <c r="H1002" s="367"/>
      <c r="I1002" s="367"/>
      <c r="J1002" s="367"/>
      <c r="K1002" s="367"/>
      <c r="L1002" s="367"/>
      <c r="M1002" s="367"/>
      <c r="N1002" s="367"/>
      <c r="O1002" s="367"/>
      <c r="P1002" s="367"/>
      <c r="Q1002" s="367"/>
      <c r="R1002" s="367"/>
      <c r="S1002" s="367"/>
      <c r="T1002" s="367"/>
      <c r="U1002" s="367"/>
      <c r="V1002" s="367"/>
      <c r="W1002" s="367"/>
      <c r="X1002" s="367"/>
      <c r="Y1002" s="367"/>
      <c r="Z1002" s="367"/>
    </row>
    <row r="1003">
      <c r="A1003" s="367"/>
      <c r="B1003" s="367"/>
      <c r="C1003" s="367"/>
      <c r="D1003" s="367"/>
      <c r="E1003" s="367"/>
      <c r="F1003" s="367"/>
      <c r="G1003" s="367"/>
      <c r="H1003" s="367"/>
      <c r="I1003" s="367"/>
      <c r="J1003" s="367"/>
      <c r="K1003" s="367"/>
      <c r="L1003" s="367"/>
      <c r="M1003" s="367"/>
      <c r="N1003" s="367"/>
      <c r="O1003" s="367"/>
      <c r="P1003" s="367"/>
      <c r="Q1003" s="367"/>
      <c r="R1003" s="367"/>
      <c r="S1003" s="367"/>
      <c r="T1003" s="367"/>
      <c r="U1003" s="367"/>
      <c r="V1003" s="367"/>
      <c r="W1003" s="367"/>
      <c r="X1003" s="367"/>
      <c r="Y1003" s="367"/>
      <c r="Z1003" s="367"/>
    </row>
    <row r="1004">
      <c r="A1004" s="367"/>
      <c r="B1004" s="367"/>
      <c r="C1004" s="367"/>
      <c r="D1004" s="367"/>
      <c r="E1004" s="367"/>
      <c r="F1004" s="367"/>
      <c r="G1004" s="367"/>
      <c r="H1004" s="367"/>
      <c r="I1004" s="367"/>
      <c r="J1004" s="367"/>
      <c r="K1004" s="367"/>
      <c r="L1004" s="367"/>
      <c r="M1004" s="367"/>
      <c r="N1004" s="367"/>
      <c r="O1004" s="367"/>
      <c r="P1004" s="367"/>
      <c r="Q1004" s="367"/>
      <c r="R1004" s="367"/>
      <c r="S1004" s="367"/>
      <c r="T1004" s="367"/>
      <c r="U1004" s="367"/>
      <c r="V1004" s="367"/>
      <c r="W1004" s="367"/>
      <c r="X1004" s="367"/>
      <c r="Y1004" s="367"/>
      <c r="Z1004" s="367"/>
    </row>
    <row r="1005">
      <c r="A1005" s="367"/>
      <c r="B1005" s="367"/>
      <c r="C1005" s="367"/>
      <c r="D1005" s="367"/>
      <c r="E1005" s="367"/>
      <c r="F1005" s="367"/>
      <c r="G1005" s="367"/>
      <c r="H1005" s="367"/>
      <c r="I1005" s="367"/>
      <c r="J1005" s="367"/>
      <c r="K1005" s="367"/>
      <c r="L1005" s="367"/>
      <c r="M1005" s="367"/>
      <c r="N1005" s="367"/>
      <c r="O1005" s="367"/>
      <c r="P1005" s="367"/>
      <c r="Q1005" s="367"/>
      <c r="R1005" s="367"/>
      <c r="S1005" s="367"/>
      <c r="T1005" s="367"/>
      <c r="U1005" s="367"/>
      <c r="V1005" s="367"/>
      <c r="W1005" s="367"/>
      <c r="X1005" s="367"/>
      <c r="Y1005" s="367"/>
      <c r="Z1005" s="367"/>
    </row>
    <row r="1006">
      <c r="A1006" s="367"/>
      <c r="B1006" s="367"/>
      <c r="C1006" s="367"/>
      <c r="D1006" s="367"/>
      <c r="E1006" s="367"/>
      <c r="F1006" s="367"/>
      <c r="G1006" s="367"/>
      <c r="H1006" s="367"/>
      <c r="I1006" s="367"/>
      <c r="J1006" s="367"/>
      <c r="K1006" s="367"/>
      <c r="L1006" s="367"/>
      <c r="M1006" s="367"/>
      <c r="N1006" s="367"/>
      <c r="O1006" s="367"/>
      <c r="P1006" s="367"/>
      <c r="Q1006" s="367"/>
      <c r="R1006" s="367"/>
      <c r="S1006" s="367"/>
      <c r="T1006" s="367"/>
      <c r="U1006" s="367"/>
      <c r="V1006" s="367"/>
      <c r="W1006" s="367"/>
      <c r="X1006" s="367"/>
      <c r="Y1006" s="367"/>
      <c r="Z1006" s="367"/>
    </row>
    <row r="1007">
      <c r="A1007" s="367"/>
      <c r="B1007" s="367"/>
      <c r="C1007" s="367"/>
      <c r="D1007" s="367"/>
      <c r="E1007" s="367"/>
      <c r="F1007" s="367"/>
      <c r="G1007" s="367"/>
      <c r="H1007" s="367"/>
      <c r="I1007" s="367"/>
      <c r="J1007" s="367"/>
      <c r="K1007" s="367"/>
      <c r="L1007" s="367"/>
      <c r="M1007" s="367"/>
      <c r="N1007" s="367"/>
      <c r="O1007" s="367"/>
      <c r="P1007" s="367"/>
      <c r="Q1007" s="367"/>
      <c r="R1007" s="367"/>
      <c r="S1007" s="367"/>
      <c r="T1007" s="367"/>
      <c r="U1007" s="367"/>
      <c r="V1007" s="367"/>
      <c r="W1007" s="367"/>
      <c r="X1007" s="367"/>
      <c r="Y1007" s="367"/>
      <c r="Z1007" s="367"/>
    </row>
    <row r="1008">
      <c r="A1008" s="367"/>
      <c r="B1008" s="367"/>
      <c r="C1008" s="367"/>
      <c r="D1008" s="367"/>
      <c r="E1008" s="367"/>
      <c r="F1008" s="367"/>
      <c r="G1008" s="367"/>
      <c r="H1008" s="367"/>
      <c r="I1008" s="367"/>
      <c r="J1008" s="367"/>
      <c r="K1008" s="367"/>
      <c r="L1008" s="367"/>
      <c r="M1008" s="367"/>
      <c r="N1008" s="367"/>
      <c r="O1008" s="367"/>
      <c r="P1008" s="367"/>
      <c r="Q1008" s="367"/>
      <c r="R1008" s="367"/>
      <c r="S1008" s="367"/>
      <c r="T1008" s="367"/>
      <c r="U1008" s="367"/>
      <c r="V1008" s="367"/>
      <c r="W1008" s="367"/>
      <c r="X1008" s="367"/>
      <c r="Y1008" s="367"/>
      <c r="Z1008" s="367"/>
    </row>
    <row r="1009">
      <c r="A1009" s="367"/>
      <c r="B1009" s="367"/>
      <c r="C1009" s="367"/>
      <c r="D1009" s="367"/>
      <c r="E1009" s="367"/>
      <c r="F1009" s="367"/>
      <c r="G1009" s="367"/>
      <c r="H1009" s="367"/>
      <c r="I1009" s="367"/>
      <c r="J1009" s="367"/>
      <c r="K1009" s="367"/>
      <c r="L1009" s="367"/>
      <c r="M1009" s="367"/>
      <c r="N1009" s="367"/>
      <c r="O1009" s="367"/>
      <c r="P1009" s="367"/>
      <c r="Q1009" s="367"/>
      <c r="R1009" s="367"/>
      <c r="S1009" s="367"/>
      <c r="T1009" s="367"/>
      <c r="U1009" s="367"/>
      <c r="V1009" s="367"/>
      <c r="W1009" s="367"/>
      <c r="X1009" s="367"/>
      <c r="Y1009" s="367"/>
      <c r="Z1009" s="367"/>
    </row>
    <row r="1010">
      <c r="A1010" s="367"/>
      <c r="B1010" s="367"/>
      <c r="C1010" s="367"/>
      <c r="D1010" s="367"/>
      <c r="E1010" s="367"/>
      <c r="F1010" s="367"/>
      <c r="G1010" s="367"/>
      <c r="H1010" s="367"/>
      <c r="I1010" s="367"/>
      <c r="J1010" s="367"/>
      <c r="K1010" s="367"/>
      <c r="L1010" s="367"/>
      <c r="M1010" s="367"/>
      <c r="N1010" s="367"/>
      <c r="O1010" s="367"/>
      <c r="P1010" s="367"/>
      <c r="Q1010" s="367"/>
      <c r="R1010" s="367"/>
      <c r="S1010" s="367"/>
      <c r="T1010" s="367"/>
      <c r="U1010" s="367"/>
      <c r="V1010" s="367"/>
      <c r="W1010" s="367"/>
      <c r="X1010" s="367"/>
      <c r="Y1010" s="367"/>
      <c r="Z1010" s="367"/>
    </row>
    <row r="1011">
      <c r="A1011" s="367"/>
      <c r="B1011" s="367"/>
      <c r="C1011" s="367"/>
      <c r="D1011" s="367"/>
      <c r="E1011" s="367"/>
      <c r="F1011" s="367"/>
      <c r="G1011" s="367"/>
      <c r="H1011" s="367"/>
      <c r="I1011" s="367"/>
      <c r="J1011" s="367"/>
      <c r="K1011" s="367"/>
      <c r="L1011" s="367"/>
      <c r="M1011" s="367"/>
      <c r="N1011" s="367"/>
      <c r="O1011" s="367"/>
      <c r="P1011" s="367"/>
      <c r="Q1011" s="367"/>
      <c r="R1011" s="367"/>
      <c r="S1011" s="367"/>
      <c r="T1011" s="367"/>
      <c r="U1011" s="367"/>
      <c r="V1011" s="367"/>
      <c r="W1011" s="367"/>
      <c r="X1011" s="367"/>
      <c r="Y1011" s="367"/>
      <c r="Z1011" s="367"/>
    </row>
    <row r="1012">
      <c r="A1012" s="367"/>
      <c r="B1012" s="367"/>
      <c r="C1012" s="367"/>
      <c r="D1012" s="367"/>
      <c r="E1012" s="367"/>
      <c r="F1012" s="367"/>
      <c r="G1012" s="367"/>
      <c r="H1012" s="367"/>
      <c r="I1012" s="367"/>
      <c r="J1012" s="367"/>
      <c r="K1012" s="367"/>
      <c r="L1012" s="367"/>
      <c r="M1012" s="367"/>
      <c r="N1012" s="367"/>
      <c r="O1012" s="367"/>
      <c r="P1012" s="367"/>
      <c r="Q1012" s="367"/>
      <c r="R1012" s="367"/>
      <c r="S1012" s="367"/>
      <c r="T1012" s="367"/>
      <c r="U1012" s="367"/>
      <c r="V1012" s="367"/>
      <c r="W1012" s="367"/>
      <c r="X1012" s="367"/>
      <c r="Y1012" s="367"/>
      <c r="Z1012" s="367"/>
    </row>
    <row r="1013">
      <c r="A1013" s="367"/>
      <c r="B1013" s="367"/>
      <c r="C1013" s="367"/>
      <c r="D1013" s="367"/>
      <c r="E1013" s="367"/>
      <c r="F1013" s="367"/>
      <c r="G1013" s="367"/>
      <c r="H1013" s="367"/>
      <c r="I1013" s="367"/>
      <c r="J1013" s="367"/>
      <c r="K1013" s="367"/>
      <c r="L1013" s="367"/>
      <c r="M1013" s="367"/>
      <c r="N1013" s="367"/>
      <c r="O1013" s="367"/>
      <c r="P1013" s="367"/>
      <c r="Q1013" s="367"/>
      <c r="R1013" s="367"/>
      <c r="S1013" s="367"/>
      <c r="T1013" s="367"/>
      <c r="U1013" s="367"/>
      <c r="V1013" s="367"/>
      <c r="W1013" s="367"/>
      <c r="X1013" s="367"/>
      <c r="Y1013" s="367"/>
      <c r="Z1013" s="367"/>
    </row>
    <row r="1014">
      <c r="A1014" s="367"/>
      <c r="B1014" s="367"/>
      <c r="C1014" s="367"/>
      <c r="D1014" s="367"/>
      <c r="E1014" s="367"/>
      <c r="F1014" s="367"/>
      <c r="G1014" s="367"/>
      <c r="H1014" s="367"/>
      <c r="I1014" s="367"/>
      <c r="J1014" s="367"/>
      <c r="K1014" s="367"/>
      <c r="L1014" s="367"/>
      <c r="M1014" s="367"/>
      <c r="N1014" s="367"/>
      <c r="O1014" s="367"/>
      <c r="P1014" s="367"/>
      <c r="Q1014" s="367"/>
      <c r="R1014" s="367"/>
      <c r="S1014" s="367"/>
      <c r="T1014" s="367"/>
      <c r="U1014" s="367"/>
      <c r="V1014" s="367"/>
      <c r="W1014" s="367"/>
      <c r="X1014" s="367"/>
      <c r="Y1014" s="367"/>
      <c r="Z1014" s="367"/>
    </row>
    <row r="1015">
      <c r="A1015" s="367"/>
      <c r="B1015" s="367"/>
      <c r="C1015" s="367"/>
      <c r="D1015" s="367"/>
      <c r="E1015" s="367"/>
      <c r="F1015" s="367"/>
      <c r="G1015" s="367"/>
      <c r="H1015" s="367"/>
      <c r="I1015" s="367"/>
      <c r="J1015" s="367"/>
      <c r="K1015" s="367"/>
      <c r="L1015" s="367"/>
      <c r="M1015" s="367"/>
      <c r="N1015" s="367"/>
      <c r="O1015" s="367"/>
      <c r="P1015" s="367"/>
      <c r="Q1015" s="367"/>
      <c r="R1015" s="367"/>
      <c r="S1015" s="367"/>
      <c r="T1015" s="367"/>
      <c r="U1015" s="367"/>
      <c r="V1015" s="367"/>
      <c r="W1015" s="367"/>
      <c r="X1015" s="367"/>
      <c r="Y1015" s="367"/>
      <c r="Z1015" s="367"/>
    </row>
    <row r="1016">
      <c r="A1016" s="367"/>
      <c r="B1016" s="367"/>
      <c r="C1016" s="367"/>
      <c r="D1016" s="367"/>
      <c r="E1016" s="367"/>
      <c r="F1016" s="367"/>
      <c r="G1016" s="367"/>
      <c r="H1016" s="367"/>
      <c r="I1016" s="367"/>
      <c r="J1016" s="367"/>
      <c r="K1016" s="367"/>
      <c r="L1016" s="367"/>
      <c r="M1016" s="367"/>
      <c r="N1016" s="367"/>
      <c r="O1016" s="367"/>
      <c r="P1016" s="367"/>
      <c r="Q1016" s="367"/>
      <c r="R1016" s="367"/>
      <c r="S1016" s="367"/>
      <c r="T1016" s="367"/>
      <c r="U1016" s="367"/>
      <c r="V1016" s="367"/>
      <c r="W1016" s="367"/>
      <c r="X1016" s="367"/>
      <c r="Y1016" s="367"/>
      <c r="Z1016" s="367"/>
    </row>
    <row r="1017">
      <c r="A1017" s="367"/>
      <c r="B1017" s="367"/>
      <c r="C1017" s="367"/>
      <c r="D1017" s="367"/>
      <c r="E1017" s="367"/>
      <c r="F1017" s="367"/>
      <c r="G1017" s="367"/>
      <c r="H1017" s="367"/>
      <c r="I1017" s="367"/>
      <c r="J1017" s="367"/>
      <c r="K1017" s="367"/>
      <c r="L1017" s="367"/>
      <c r="M1017" s="367"/>
      <c r="N1017" s="367"/>
      <c r="O1017" s="367"/>
      <c r="P1017" s="367"/>
      <c r="Q1017" s="367"/>
      <c r="R1017" s="367"/>
      <c r="S1017" s="367"/>
      <c r="T1017" s="367"/>
      <c r="U1017" s="367"/>
      <c r="V1017" s="367"/>
      <c r="W1017" s="367"/>
      <c r="X1017" s="367"/>
      <c r="Y1017" s="367"/>
      <c r="Z1017" s="367"/>
    </row>
    <row r="1018">
      <c r="A1018" s="367"/>
      <c r="B1018" s="367"/>
      <c r="C1018" s="367"/>
      <c r="D1018" s="367"/>
      <c r="E1018" s="367"/>
      <c r="F1018" s="367"/>
      <c r="G1018" s="367"/>
      <c r="H1018" s="367"/>
      <c r="I1018" s="367"/>
      <c r="J1018" s="367"/>
      <c r="K1018" s="367"/>
      <c r="L1018" s="367"/>
      <c r="M1018" s="367"/>
      <c r="N1018" s="367"/>
      <c r="O1018" s="367"/>
      <c r="P1018" s="367"/>
      <c r="Q1018" s="367"/>
      <c r="R1018" s="367"/>
      <c r="S1018" s="367"/>
      <c r="T1018" s="367"/>
      <c r="U1018" s="367"/>
      <c r="V1018" s="367"/>
      <c r="W1018" s="367"/>
      <c r="X1018" s="367"/>
      <c r="Y1018" s="367"/>
      <c r="Z1018" s="367"/>
    </row>
    <row r="1019">
      <c r="A1019" s="367"/>
      <c r="B1019" s="367"/>
      <c r="C1019" s="367"/>
      <c r="D1019" s="367"/>
      <c r="E1019" s="367"/>
      <c r="F1019" s="367"/>
      <c r="G1019" s="367"/>
      <c r="H1019" s="367"/>
      <c r="I1019" s="367"/>
      <c r="J1019" s="367"/>
      <c r="K1019" s="367"/>
      <c r="L1019" s="367"/>
      <c r="M1019" s="367"/>
      <c r="N1019" s="367"/>
      <c r="O1019" s="367"/>
      <c r="P1019" s="367"/>
      <c r="Q1019" s="367"/>
      <c r="R1019" s="367"/>
      <c r="S1019" s="367"/>
      <c r="T1019" s="367"/>
      <c r="U1019" s="367"/>
      <c r="V1019" s="367"/>
      <c r="W1019" s="367"/>
      <c r="X1019" s="367"/>
      <c r="Y1019" s="367"/>
      <c r="Z1019" s="367"/>
    </row>
    <row r="1020">
      <c r="A1020" s="367"/>
      <c r="B1020" s="367"/>
      <c r="C1020" s="367"/>
      <c r="D1020" s="367"/>
      <c r="E1020" s="367"/>
      <c r="F1020" s="367"/>
      <c r="G1020" s="367"/>
      <c r="H1020" s="367"/>
      <c r="I1020" s="367"/>
      <c r="J1020" s="367"/>
      <c r="K1020" s="367"/>
      <c r="L1020" s="367"/>
      <c r="M1020" s="367"/>
      <c r="N1020" s="367"/>
      <c r="O1020" s="367"/>
      <c r="P1020" s="367"/>
      <c r="Q1020" s="367"/>
      <c r="R1020" s="367"/>
      <c r="S1020" s="367"/>
      <c r="T1020" s="367"/>
      <c r="U1020" s="367"/>
      <c r="V1020" s="367"/>
      <c r="W1020" s="367"/>
      <c r="X1020" s="367"/>
      <c r="Y1020" s="367"/>
      <c r="Z1020" s="367"/>
    </row>
    <row r="1021">
      <c r="A1021" s="367"/>
      <c r="B1021" s="367"/>
      <c r="C1021" s="367"/>
      <c r="D1021" s="367"/>
      <c r="E1021" s="367"/>
      <c r="F1021" s="367"/>
      <c r="G1021" s="367"/>
      <c r="H1021" s="367"/>
      <c r="I1021" s="367"/>
      <c r="J1021" s="367"/>
      <c r="K1021" s="367"/>
      <c r="L1021" s="367"/>
      <c r="M1021" s="367"/>
      <c r="N1021" s="367"/>
      <c r="O1021" s="367"/>
      <c r="P1021" s="367"/>
      <c r="Q1021" s="367"/>
      <c r="R1021" s="367"/>
      <c r="S1021" s="367"/>
      <c r="T1021" s="367"/>
      <c r="U1021" s="367"/>
      <c r="V1021" s="367"/>
      <c r="W1021" s="367"/>
      <c r="X1021" s="367"/>
      <c r="Y1021" s="367"/>
      <c r="Z1021" s="367"/>
    </row>
    <row r="1022">
      <c r="A1022" s="367"/>
      <c r="B1022" s="367"/>
      <c r="C1022" s="367"/>
      <c r="D1022" s="367"/>
      <c r="E1022" s="367"/>
      <c r="F1022" s="367"/>
      <c r="G1022" s="367"/>
      <c r="H1022" s="367"/>
      <c r="I1022" s="367"/>
      <c r="J1022" s="367"/>
      <c r="K1022" s="367"/>
      <c r="L1022" s="367"/>
      <c r="M1022" s="367"/>
      <c r="N1022" s="367"/>
      <c r="O1022" s="367"/>
      <c r="P1022" s="367"/>
      <c r="Q1022" s="367"/>
      <c r="R1022" s="367"/>
      <c r="S1022" s="367"/>
      <c r="T1022" s="367"/>
      <c r="U1022" s="367"/>
      <c r="V1022" s="367"/>
      <c r="W1022" s="367"/>
      <c r="X1022" s="367"/>
      <c r="Y1022" s="367"/>
      <c r="Z1022" s="367"/>
    </row>
    <row r="1023">
      <c r="A1023" s="367"/>
      <c r="B1023" s="367"/>
      <c r="C1023" s="367"/>
      <c r="D1023" s="367"/>
      <c r="E1023" s="367"/>
      <c r="F1023" s="367"/>
      <c r="G1023" s="367"/>
      <c r="H1023" s="367"/>
      <c r="I1023" s="367"/>
      <c r="J1023" s="367"/>
      <c r="K1023" s="367"/>
      <c r="L1023" s="367"/>
      <c r="M1023" s="367"/>
      <c r="N1023" s="367"/>
      <c r="O1023" s="367"/>
      <c r="P1023" s="367"/>
      <c r="Q1023" s="367"/>
      <c r="R1023" s="367"/>
      <c r="S1023" s="367"/>
      <c r="T1023" s="367"/>
      <c r="U1023" s="367"/>
      <c r="V1023" s="367"/>
      <c r="W1023" s="367"/>
      <c r="X1023" s="367"/>
      <c r="Y1023" s="367"/>
      <c r="Z1023" s="367"/>
    </row>
    <row r="1024">
      <c r="A1024" s="367"/>
      <c r="B1024" s="367"/>
      <c r="C1024" s="367"/>
      <c r="D1024" s="367"/>
      <c r="E1024" s="367"/>
      <c r="F1024" s="367"/>
      <c r="G1024" s="367"/>
      <c r="H1024" s="367"/>
      <c r="I1024" s="367"/>
      <c r="J1024" s="367"/>
      <c r="K1024" s="367"/>
      <c r="L1024" s="367"/>
      <c r="M1024" s="367"/>
      <c r="N1024" s="367"/>
      <c r="O1024" s="367"/>
      <c r="P1024" s="367"/>
      <c r="Q1024" s="367"/>
      <c r="R1024" s="367"/>
      <c r="S1024" s="367"/>
      <c r="T1024" s="367"/>
      <c r="U1024" s="367"/>
      <c r="V1024" s="367"/>
      <c r="W1024" s="367"/>
      <c r="X1024" s="367"/>
      <c r="Y1024" s="367"/>
      <c r="Z1024" s="367"/>
    </row>
    <row r="1025">
      <c r="A1025" s="367"/>
      <c r="B1025" s="367"/>
      <c r="C1025" s="367"/>
      <c r="D1025" s="367"/>
      <c r="E1025" s="367"/>
      <c r="F1025" s="367"/>
      <c r="G1025" s="367"/>
      <c r="H1025" s="367"/>
      <c r="I1025" s="367"/>
      <c r="J1025" s="367"/>
      <c r="K1025" s="367"/>
      <c r="L1025" s="367"/>
      <c r="M1025" s="367"/>
      <c r="N1025" s="367"/>
      <c r="O1025" s="367"/>
      <c r="P1025" s="367"/>
      <c r="Q1025" s="367"/>
      <c r="R1025" s="367"/>
      <c r="S1025" s="367"/>
      <c r="T1025" s="367"/>
      <c r="U1025" s="367"/>
      <c r="V1025" s="367"/>
      <c r="W1025" s="367"/>
      <c r="X1025" s="367"/>
      <c r="Y1025" s="367"/>
      <c r="Z1025" s="367"/>
    </row>
    <row r="1026">
      <c r="A1026" s="367"/>
      <c r="B1026" s="367"/>
      <c r="C1026" s="367"/>
      <c r="D1026" s="367"/>
      <c r="E1026" s="367"/>
      <c r="F1026" s="367"/>
      <c r="G1026" s="367"/>
      <c r="H1026" s="367"/>
      <c r="I1026" s="367"/>
      <c r="J1026" s="367"/>
      <c r="K1026" s="367"/>
      <c r="L1026" s="367"/>
      <c r="M1026" s="367"/>
      <c r="N1026" s="367"/>
      <c r="O1026" s="367"/>
      <c r="P1026" s="367"/>
      <c r="Q1026" s="367"/>
      <c r="R1026" s="367"/>
      <c r="S1026" s="367"/>
      <c r="T1026" s="367"/>
      <c r="U1026" s="367"/>
      <c r="V1026" s="367"/>
      <c r="W1026" s="367"/>
      <c r="X1026" s="367"/>
      <c r="Y1026" s="367"/>
      <c r="Z1026" s="367"/>
    </row>
    <row r="1027">
      <c r="A1027" s="367"/>
      <c r="B1027" s="367"/>
      <c r="C1027" s="367"/>
      <c r="D1027" s="367"/>
      <c r="E1027" s="367"/>
      <c r="F1027" s="367"/>
      <c r="G1027" s="367"/>
      <c r="H1027" s="367"/>
      <c r="I1027" s="367"/>
      <c r="J1027" s="367"/>
      <c r="K1027" s="367"/>
      <c r="L1027" s="367"/>
      <c r="M1027" s="367"/>
      <c r="N1027" s="367"/>
      <c r="O1027" s="367"/>
      <c r="P1027" s="367"/>
      <c r="Q1027" s="367"/>
      <c r="R1027" s="367"/>
      <c r="S1027" s="367"/>
      <c r="T1027" s="367"/>
      <c r="U1027" s="367"/>
      <c r="V1027" s="367"/>
      <c r="W1027" s="367"/>
      <c r="X1027" s="367"/>
      <c r="Y1027" s="367"/>
      <c r="Z1027" s="367"/>
    </row>
    <row r="1028">
      <c r="A1028" s="367"/>
      <c r="B1028" s="367"/>
      <c r="C1028" s="367"/>
      <c r="D1028" s="367"/>
      <c r="E1028" s="367"/>
      <c r="F1028" s="367"/>
      <c r="G1028" s="367"/>
      <c r="H1028" s="367"/>
      <c r="I1028" s="367"/>
      <c r="J1028" s="367"/>
      <c r="K1028" s="367"/>
      <c r="L1028" s="367"/>
      <c r="M1028" s="367"/>
      <c r="N1028" s="367"/>
      <c r="O1028" s="367"/>
      <c r="P1028" s="367"/>
      <c r="Q1028" s="367"/>
      <c r="R1028" s="367"/>
      <c r="S1028" s="367"/>
      <c r="T1028" s="367"/>
      <c r="U1028" s="367"/>
      <c r="V1028" s="367"/>
      <c r="W1028" s="367"/>
      <c r="X1028" s="367"/>
      <c r="Y1028" s="367"/>
      <c r="Z1028" s="367"/>
    </row>
    <row r="1029">
      <c r="A1029" s="367"/>
      <c r="B1029" s="367"/>
      <c r="C1029" s="367"/>
      <c r="D1029" s="367"/>
      <c r="E1029" s="367"/>
      <c r="F1029" s="367"/>
      <c r="G1029" s="367"/>
      <c r="H1029" s="367"/>
      <c r="I1029" s="367"/>
      <c r="J1029" s="367"/>
      <c r="K1029" s="367"/>
      <c r="L1029" s="367"/>
      <c r="M1029" s="367"/>
      <c r="N1029" s="367"/>
      <c r="O1029" s="367"/>
      <c r="P1029" s="367"/>
      <c r="Q1029" s="367"/>
      <c r="R1029" s="367"/>
      <c r="S1029" s="367"/>
      <c r="T1029" s="367"/>
      <c r="U1029" s="367"/>
      <c r="V1029" s="367"/>
      <c r="W1029" s="367"/>
      <c r="X1029" s="367"/>
      <c r="Y1029" s="367"/>
      <c r="Z1029" s="367"/>
    </row>
    <row r="1030">
      <c r="A1030" s="367"/>
      <c r="B1030" s="367"/>
      <c r="C1030" s="367"/>
      <c r="D1030" s="367"/>
      <c r="E1030" s="367"/>
      <c r="F1030" s="367"/>
      <c r="G1030" s="367"/>
      <c r="H1030" s="367"/>
      <c r="I1030" s="367"/>
      <c r="J1030" s="367"/>
      <c r="K1030" s="367"/>
      <c r="L1030" s="367"/>
      <c r="M1030" s="367"/>
      <c r="N1030" s="367"/>
      <c r="O1030" s="367"/>
      <c r="P1030" s="367"/>
      <c r="Q1030" s="367"/>
      <c r="R1030" s="367"/>
      <c r="S1030" s="367"/>
      <c r="T1030" s="367"/>
      <c r="U1030" s="367"/>
      <c r="V1030" s="367"/>
      <c r="W1030" s="367"/>
      <c r="X1030" s="367"/>
      <c r="Y1030" s="367"/>
      <c r="Z1030" s="367"/>
    </row>
    <row r="1031">
      <c r="A1031" s="367"/>
      <c r="B1031" s="367"/>
      <c r="C1031" s="367"/>
      <c r="D1031" s="367"/>
      <c r="E1031" s="367"/>
      <c r="F1031" s="367"/>
      <c r="G1031" s="367"/>
      <c r="H1031" s="367"/>
      <c r="I1031" s="367"/>
      <c r="J1031" s="367"/>
      <c r="K1031" s="367"/>
      <c r="L1031" s="367"/>
      <c r="M1031" s="367"/>
      <c r="N1031" s="367"/>
      <c r="O1031" s="367"/>
      <c r="P1031" s="367"/>
      <c r="Q1031" s="367"/>
      <c r="R1031" s="367"/>
      <c r="S1031" s="367"/>
      <c r="T1031" s="367"/>
      <c r="U1031" s="367"/>
      <c r="V1031" s="367"/>
      <c r="W1031" s="367"/>
      <c r="X1031" s="367"/>
      <c r="Y1031" s="367"/>
      <c r="Z1031" s="367"/>
    </row>
    <row r="1032">
      <c r="A1032" s="367"/>
      <c r="B1032" s="367"/>
      <c r="C1032" s="367"/>
      <c r="D1032" s="367"/>
      <c r="E1032" s="367"/>
      <c r="F1032" s="367"/>
      <c r="G1032" s="367"/>
      <c r="H1032" s="367"/>
      <c r="I1032" s="367"/>
      <c r="J1032" s="367"/>
      <c r="K1032" s="367"/>
      <c r="L1032" s="367"/>
      <c r="M1032" s="367"/>
      <c r="N1032" s="367"/>
      <c r="O1032" s="367"/>
      <c r="P1032" s="367"/>
      <c r="Q1032" s="367"/>
      <c r="R1032" s="367"/>
      <c r="S1032" s="367"/>
      <c r="T1032" s="367"/>
      <c r="U1032" s="367"/>
      <c r="V1032" s="367"/>
      <c r="W1032" s="367"/>
      <c r="X1032" s="367"/>
      <c r="Y1032" s="367"/>
      <c r="Z1032" s="367"/>
    </row>
    <row r="1033">
      <c r="A1033" s="367"/>
      <c r="B1033" s="367"/>
      <c r="C1033" s="367"/>
      <c r="D1033" s="367"/>
      <c r="E1033" s="367"/>
      <c r="F1033" s="367"/>
      <c r="G1033" s="367"/>
      <c r="H1033" s="367"/>
      <c r="I1033" s="367"/>
      <c r="J1033" s="367"/>
      <c r="K1033" s="367"/>
      <c r="L1033" s="367"/>
      <c r="M1033" s="367"/>
      <c r="N1033" s="367"/>
      <c r="O1033" s="367"/>
      <c r="P1033" s="367"/>
      <c r="Q1033" s="367"/>
      <c r="R1033" s="367"/>
      <c r="S1033" s="367"/>
      <c r="T1033" s="367"/>
      <c r="U1033" s="367"/>
      <c r="V1033" s="367"/>
      <c r="W1033" s="367"/>
      <c r="X1033" s="367"/>
      <c r="Y1033" s="367"/>
      <c r="Z1033" s="367"/>
    </row>
    <row r="1034">
      <c r="A1034" s="367"/>
      <c r="B1034" s="367"/>
      <c r="C1034" s="367"/>
      <c r="D1034" s="367"/>
      <c r="E1034" s="367"/>
      <c r="F1034" s="367"/>
      <c r="G1034" s="367"/>
      <c r="H1034" s="367"/>
      <c r="I1034" s="367"/>
      <c r="J1034" s="367"/>
      <c r="K1034" s="367"/>
      <c r="L1034" s="367"/>
      <c r="M1034" s="367"/>
      <c r="N1034" s="367"/>
      <c r="O1034" s="367"/>
      <c r="P1034" s="367"/>
      <c r="Q1034" s="367"/>
      <c r="R1034" s="367"/>
      <c r="S1034" s="367"/>
      <c r="T1034" s="367"/>
      <c r="U1034" s="367"/>
      <c r="V1034" s="367"/>
      <c r="W1034" s="367"/>
      <c r="X1034" s="367"/>
      <c r="Y1034" s="367"/>
      <c r="Z1034" s="367"/>
    </row>
    <row r="1035">
      <c r="A1035" s="367"/>
      <c r="B1035" s="367"/>
      <c r="C1035" s="367"/>
      <c r="D1035" s="367"/>
      <c r="E1035" s="367"/>
      <c r="F1035" s="367"/>
      <c r="G1035" s="367"/>
      <c r="H1035" s="367"/>
      <c r="I1035" s="367"/>
      <c r="J1035" s="367"/>
      <c r="K1035" s="367"/>
      <c r="L1035" s="367"/>
      <c r="M1035" s="367"/>
      <c r="N1035" s="367"/>
      <c r="O1035" s="367"/>
      <c r="P1035" s="367"/>
      <c r="Q1035" s="367"/>
      <c r="R1035" s="367"/>
      <c r="S1035" s="367"/>
      <c r="T1035" s="367"/>
      <c r="U1035" s="367"/>
      <c r="V1035" s="367"/>
      <c r="W1035" s="367"/>
      <c r="X1035" s="367"/>
      <c r="Y1035" s="367"/>
      <c r="Z1035" s="367"/>
    </row>
    <row r="1036">
      <c r="A1036" s="367"/>
      <c r="B1036" s="367"/>
      <c r="C1036" s="367"/>
      <c r="D1036" s="367"/>
      <c r="E1036" s="367"/>
      <c r="F1036" s="367"/>
      <c r="G1036" s="367"/>
      <c r="H1036" s="367"/>
      <c r="I1036" s="367"/>
      <c r="J1036" s="367"/>
      <c r="K1036" s="367"/>
      <c r="L1036" s="367"/>
      <c r="M1036" s="367"/>
      <c r="N1036" s="367"/>
      <c r="O1036" s="367"/>
      <c r="P1036" s="367"/>
      <c r="Q1036" s="367"/>
      <c r="R1036" s="367"/>
      <c r="S1036" s="367"/>
      <c r="T1036" s="367"/>
      <c r="U1036" s="367"/>
      <c r="V1036" s="367"/>
      <c r="W1036" s="367"/>
      <c r="X1036" s="367"/>
      <c r="Y1036" s="367"/>
      <c r="Z1036" s="367"/>
    </row>
    <row r="1037">
      <c r="A1037" s="367"/>
      <c r="B1037" s="367"/>
      <c r="C1037" s="367"/>
      <c r="D1037" s="367"/>
      <c r="E1037" s="367"/>
      <c r="F1037" s="367"/>
      <c r="G1037" s="367"/>
      <c r="H1037" s="367"/>
      <c r="I1037" s="367"/>
      <c r="J1037" s="367"/>
      <c r="K1037" s="367"/>
      <c r="L1037" s="367"/>
      <c r="M1037" s="367"/>
      <c r="N1037" s="367"/>
      <c r="O1037" s="367"/>
      <c r="P1037" s="367"/>
      <c r="Q1037" s="367"/>
      <c r="R1037" s="367"/>
      <c r="S1037" s="367"/>
      <c r="T1037" s="367"/>
      <c r="U1037" s="367"/>
      <c r="V1037" s="367"/>
      <c r="W1037" s="367"/>
      <c r="X1037" s="367"/>
      <c r="Y1037" s="367"/>
      <c r="Z1037" s="367"/>
    </row>
    <row r="1038">
      <c r="A1038" s="367"/>
      <c r="B1038" s="367"/>
      <c r="C1038" s="367"/>
      <c r="D1038" s="367"/>
      <c r="E1038" s="367"/>
      <c r="F1038" s="367"/>
      <c r="G1038" s="367"/>
      <c r="H1038" s="367"/>
      <c r="I1038" s="367"/>
      <c r="J1038" s="367"/>
      <c r="K1038" s="367"/>
      <c r="L1038" s="367"/>
      <c r="M1038" s="367"/>
      <c r="N1038" s="367"/>
      <c r="O1038" s="367"/>
      <c r="P1038" s="367"/>
      <c r="Q1038" s="367"/>
      <c r="R1038" s="367"/>
      <c r="S1038" s="367"/>
      <c r="T1038" s="367"/>
      <c r="U1038" s="367"/>
      <c r="V1038" s="367"/>
      <c r="W1038" s="367"/>
      <c r="X1038" s="367"/>
      <c r="Y1038" s="367"/>
      <c r="Z1038" s="367"/>
    </row>
  </sheetData>
  <autoFilter ref="$A$16:$E$276">
    <filterColumn colId="2">
      <filters>
        <filter val="Q12-7"/>
        <filter val="Q12-11"/>
      </filters>
    </filterColumn>
    <filterColumn colId="1">
      <filters>
        <filter val="PG-Strom"/>
        <filter val="OmniSci"/>
        <filter val="BlazingSQL"/>
      </filters>
    </filterColumn>
  </autoFilter>
  <mergeCells count="14">
    <mergeCell ref="C9:F9"/>
    <mergeCell ref="C10:F10"/>
    <mergeCell ref="C11:F11"/>
    <mergeCell ref="C12:F12"/>
    <mergeCell ref="C13:F13"/>
    <mergeCell ref="C14:F14"/>
    <mergeCell ref="A3:A15"/>
    <mergeCell ref="C3:F3"/>
    <mergeCell ref="C4:F4"/>
    <mergeCell ref="C5:F5"/>
    <mergeCell ref="C6:F6"/>
    <mergeCell ref="C7:F7"/>
    <mergeCell ref="C8:F8"/>
    <mergeCell ref="C15:F15"/>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29"/>
    <col customWidth="1" min="2" max="2" width="11.86"/>
    <col customWidth="1" hidden="1" min="3" max="3" width="10.0"/>
    <col customWidth="1" hidden="1" min="4" max="4" width="17.29"/>
    <col customWidth="1" min="5" max="5" width="11.14"/>
    <col customWidth="1" min="6" max="6" width="13.57"/>
    <col customWidth="1" min="7" max="7" width="11.0"/>
    <col customWidth="1" hidden="1" min="8" max="8" width="11.43"/>
    <col customWidth="1" min="10" max="10" width="11.71"/>
    <col customWidth="1" hidden="1" min="11" max="11" width="21.43"/>
    <col customWidth="1" hidden="1" min="12" max="12" width="19.14"/>
    <col customWidth="1" hidden="1" min="13" max="13" width="14.14"/>
    <col customWidth="1" hidden="1" min="14" max="14" width="18.71"/>
    <col customWidth="1" hidden="1" min="15" max="15" width="17.0"/>
    <col customWidth="1" hidden="1" min="16" max="16" width="24.57"/>
    <col customWidth="1" hidden="1" min="17" max="17" width="20.57"/>
    <col customWidth="1" hidden="1" min="18" max="18" width="18.43"/>
    <col customWidth="1" min="19" max="19" width="15.86"/>
    <col customWidth="1" min="20" max="20" width="15.57"/>
    <col customWidth="1" min="21" max="21" width="16.57"/>
    <col customWidth="1" min="22" max="22" width="19.29"/>
    <col customWidth="1" min="23" max="23" width="15.43"/>
    <col customWidth="1" min="24" max="26" width="18.29"/>
  </cols>
  <sheetData>
    <row r="1">
      <c r="A1" s="1"/>
      <c r="B1" s="214" t="s">
        <v>0</v>
      </c>
      <c r="C1" s="3"/>
      <c r="D1" s="4"/>
      <c r="E1" s="215" t="s">
        <v>1</v>
      </c>
      <c r="F1" s="3"/>
      <c r="G1" s="3"/>
      <c r="H1" s="4"/>
      <c r="I1" s="216" t="s">
        <v>2</v>
      </c>
      <c r="J1" s="167" t="s">
        <v>3</v>
      </c>
      <c r="K1" s="217" t="s">
        <v>79</v>
      </c>
      <c r="L1" s="3"/>
      <c r="M1" s="3"/>
      <c r="N1" s="3"/>
      <c r="O1" s="3"/>
      <c r="P1" s="3"/>
      <c r="Q1" s="3"/>
      <c r="R1" s="4"/>
      <c r="S1" s="218" t="s">
        <v>4</v>
      </c>
      <c r="T1" s="3"/>
      <c r="U1" s="3"/>
      <c r="V1" s="3"/>
      <c r="W1" s="4"/>
      <c r="X1" s="219" t="s">
        <v>5</v>
      </c>
      <c r="Y1" s="3"/>
      <c r="Z1" s="3"/>
      <c r="AA1" s="3"/>
      <c r="AB1" s="3"/>
      <c r="AC1" s="3"/>
      <c r="AD1" s="220" t="s">
        <v>193</v>
      </c>
    </row>
    <row r="2">
      <c r="A2" s="221" t="s">
        <v>153</v>
      </c>
      <c r="B2" s="221" t="s">
        <v>7</v>
      </c>
      <c r="C2" s="221" t="s">
        <v>61</v>
      </c>
      <c r="D2" s="221" t="s">
        <v>62</v>
      </c>
      <c r="E2" s="221" t="s">
        <v>63</v>
      </c>
      <c r="F2" s="221" t="s">
        <v>64</v>
      </c>
      <c r="G2" s="221" t="s">
        <v>65</v>
      </c>
      <c r="H2" s="221" t="s">
        <v>67</v>
      </c>
      <c r="I2" s="221" t="s">
        <v>68</v>
      </c>
      <c r="J2" s="221" t="s">
        <v>3</v>
      </c>
      <c r="K2" s="221" t="s">
        <v>96</v>
      </c>
      <c r="L2" s="221" t="s">
        <v>97</v>
      </c>
      <c r="M2" s="221" t="s">
        <v>98</v>
      </c>
      <c r="N2" s="221" t="s">
        <v>99</v>
      </c>
      <c r="O2" s="221" t="s">
        <v>101</v>
      </c>
      <c r="P2" s="221" t="s">
        <v>102</v>
      </c>
      <c r="Q2" s="221" t="s">
        <v>103</v>
      </c>
      <c r="R2" s="221" t="s">
        <v>104</v>
      </c>
      <c r="S2" s="221" t="s">
        <v>194</v>
      </c>
      <c r="T2" s="221" t="s">
        <v>195</v>
      </c>
      <c r="U2" s="221" t="s">
        <v>71</v>
      </c>
      <c r="V2" s="221" t="s">
        <v>158</v>
      </c>
      <c r="W2" s="222" t="s">
        <v>196</v>
      </c>
      <c r="X2" s="221" t="s">
        <v>161</v>
      </c>
      <c r="Y2" s="223" t="s">
        <v>162</v>
      </c>
      <c r="Z2" s="223" t="s">
        <v>197</v>
      </c>
      <c r="AA2" s="224" t="s">
        <v>198</v>
      </c>
      <c r="AB2" s="225" t="s">
        <v>165</v>
      </c>
      <c r="AC2" s="226" t="s">
        <v>166</v>
      </c>
      <c r="AD2" s="227" t="s">
        <v>193</v>
      </c>
      <c r="AE2" s="228"/>
      <c r="AF2" s="228"/>
      <c r="AG2" s="228"/>
      <c r="AH2" s="228"/>
      <c r="AI2" s="228"/>
      <c r="AJ2" s="228"/>
    </row>
    <row r="3">
      <c r="A3" s="229">
        <v>1.0</v>
      </c>
      <c r="B3" s="229" t="s">
        <v>54</v>
      </c>
      <c r="C3" s="229" t="s">
        <v>28</v>
      </c>
      <c r="D3" s="229" t="s">
        <v>28</v>
      </c>
      <c r="E3" s="229" t="s">
        <v>28</v>
      </c>
      <c r="F3" s="229">
        <v>48.0</v>
      </c>
      <c r="G3" s="229" t="s">
        <v>53</v>
      </c>
      <c r="H3" s="229" t="s">
        <v>30</v>
      </c>
      <c r="I3" s="229">
        <v>1.0</v>
      </c>
      <c r="J3" s="229" t="s">
        <v>31</v>
      </c>
      <c r="K3" s="229" t="s">
        <v>27</v>
      </c>
      <c r="L3" s="229" t="s">
        <v>28</v>
      </c>
      <c r="M3" s="229">
        <v>0.0</v>
      </c>
      <c r="N3" s="229">
        <v>7.0</v>
      </c>
      <c r="O3" s="229">
        <v>1.0</v>
      </c>
      <c r="P3" s="229">
        <v>1.0</v>
      </c>
      <c r="Q3" s="229" t="s">
        <v>28</v>
      </c>
      <c r="R3" s="229" t="s">
        <v>27</v>
      </c>
      <c r="S3" s="229">
        <v>256.40936</v>
      </c>
      <c r="T3" s="229">
        <v>119.019</v>
      </c>
      <c r="U3" s="229">
        <v>27752.0</v>
      </c>
      <c r="V3" s="229">
        <v>69.0</v>
      </c>
      <c r="W3" s="229">
        <v>349.85875</v>
      </c>
      <c r="X3" s="230">
        <v>639.149</v>
      </c>
      <c r="Y3" s="230">
        <v>932.783</v>
      </c>
      <c r="Z3" s="230">
        <v>7.92201</v>
      </c>
      <c r="AA3" s="231"/>
      <c r="AB3" s="231"/>
      <c r="AC3" s="232"/>
      <c r="AD3" s="231"/>
      <c r="AE3" s="228"/>
      <c r="AF3" s="228"/>
      <c r="AG3" s="228"/>
      <c r="AH3" s="228"/>
      <c r="AI3" s="228"/>
      <c r="AJ3" s="228"/>
    </row>
    <row r="4">
      <c r="A4" s="229">
        <v>2.0</v>
      </c>
      <c r="B4" s="229" t="s">
        <v>54</v>
      </c>
      <c r="C4" s="229" t="s">
        <v>28</v>
      </c>
      <c r="D4" s="229" t="s">
        <v>28</v>
      </c>
      <c r="E4" s="229" t="s">
        <v>28</v>
      </c>
      <c r="F4" s="229">
        <v>48.0</v>
      </c>
      <c r="G4" s="229" t="s">
        <v>53</v>
      </c>
      <c r="H4" s="229" t="s">
        <v>30</v>
      </c>
      <c r="I4" s="233">
        <v>1.0</v>
      </c>
      <c r="J4" s="233" t="s">
        <v>32</v>
      </c>
      <c r="K4" s="233" t="s">
        <v>27</v>
      </c>
      <c r="L4" s="233" t="s">
        <v>27</v>
      </c>
      <c r="M4" s="233">
        <v>8.0</v>
      </c>
      <c r="N4" s="233">
        <v>0.0</v>
      </c>
      <c r="O4" s="233">
        <v>10.0</v>
      </c>
      <c r="P4" s="233">
        <v>5.0</v>
      </c>
      <c r="Q4" s="233" t="s">
        <v>28</v>
      </c>
      <c r="R4" s="233" t="s">
        <v>27</v>
      </c>
      <c r="S4" s="233">
        <v>29.128</v>
      </c>
      <c r="T4" s="233">
        <v>1.38755</v>
      </c>
      <c r="U4" s="233">
        <v>3194.0</v>
      </c>
      <c r="V4" s="233">
        <v>5.0</v>
      </c>
      <c r="W4" s="233">
        <v>4.70739</v>
      </c>
      <c r="X4" s="234">
        <v>231.186</v>
      </c>
      <c r="Y4" s="234">
        <v>647.687</v>
      </c>
      <c r="Z4" s="234">
        <v>6.65967</v>
      </c>
      <c r="AA4" s="235"/>
      <c r="AB4" s="235"/>
      <c r="AC4" s="236"/>
      <c r="AD4" s="235"/>
      <c r="AE4" s="228"/>
      <c r="AF4" s="228"/>
      <c r="AG4" s="228"/>
      <c r="AH4" s="228"/>
      <c r="AI4" s="228"/>
      <c r="AJ4" s="228"/>
    </row>
    <row r="5">
      <c r="A5" s="229">
        <v>3.0</v>
      </c>
      <c r="B5" s="229" t="s">
        <v>54</v>
      </c>
      <c r="C5" s="229" t="s">
        <v>28</v>
      </c>
      <c r="D5" s="229" t="s">
        <v>28</v>
      </c>
      <c r="E5" s="229" t="s">
        <v>28</v>
      </c>
      <c r="F5" s="229">
        <v>48.0</v>
      </c>
      <c r="G5" s="229" t="s">
        <v>53</v>
      </c>
      <c r="H5" s="229" t="s">
        <v>30</v>
      </c>
      <c r="I5" s="233">
        <v>1.0</v>
      </c>
      <c r="J5" s="233" t="s">
        <v>33</v>
      </c>
      <c r="K5" s="233" t="s">
        <v>27</v>
      </c>
      <c r="L5" s="233" t="s">
        <v>28</v>
      </c>
      <c r="M5" s="233">
        <v>2.0</v>
      </c>
      <c r="N5" s="233">
        <v>4.0</v>
      </c>
      <c r="O5" s="233">
        <v>3.0</v>
      </c>
      <c r="P5" s="233">
        <v>3.0</v>
      </c>
      <c r="Q5" s="233" t="s">
        <v>28</v>
      </c>
      <c r="R5" s="233" t="s">
        <v>27</v>
      </c>
      <c r="S5" s="233">
        <v>193.63063</v>
      </c>
      <c r="T5" s="233">
        <v>154.62352</v>
      </c>
      <c r="U5" s="233">
        <v>9376.0</v>
      </c>
      <c r="V5" s="233">
        <v>23.0</v>
      </c>
      <c r="W5" s="233">
        <v>26.86728</v>
      </c>
      <c r="X5" s="234">
        <v>1952.142</v>
      </c>
      <c r="Y5" s="234">
        <v>2348.279</v>
      </c>
      <c r="Z5" s="234">
        <v>6.84828</v>
      </c>
      <c r="AA5" s="235"/>
      <c r="AB5" s="235"/>
      <c r="AC5" s="236"/>
      <c r="AD5" s="235"/>
      <c r="AE5" s="228"/>
      <c r="AF5" s="228"/>
      <c r="AG5" s="228"/>
      <c r="AH5" s="228"/>
      <c r="AI5" s="228"/>
      <c r="AJ5" s="228"/>
    </row>
    <row r="6">
      <c r="A6" s="229">
        <v>4.0</v>
      </c>
      <c r="B6" s="229" t="s">
        <v>54</v>
      </c>
      <c r="C6" s="229" t="s">
        <v>28</v>
      </c>
      <c r="D6" s="229" t="s">
        <v>28</v>
      </c>
      <c r="E6" s="229" t="s">
        <v>28</v>
      </c>
      <c r="F6" s="229">
        <v>48.0</v>
      </c>
      <c r="G6" s="229" t="s">
        <v>53</v>
      </c>
      <c r="H6" s="229" t="s">
        <v>30</v>
      </c>
      <c r="I6" s="233">
        <v>1.0</v>
      </c>
      <c r="J6" s="233" t="s">
        <v>34</v>
      </c>
      <c r="K6" s="233" t="s">
        <v>27</v>
      </c>
      <c r="L6" s="233" t="s">
        <v>27</v>
      </c>
      <c r="M6" s="233">
        <v>0.0</v>
      </c>
      <c r="N6" s="233">
        <v>3.0</v>
      </c>
      <c r="O6" s="233">
        <v>2.0</v>
      </c>
      <c r="P6" s="233">
        <v>2.0</v>
      </c>
      <c r="Q6" s="233" t="s">
        <v>28</v>
      </c>
      <c r="R6" s="233" t="s">
        <v>27</v>
      </c>
      <c r="S6" s="233">
        <v>88.18179</v>
      </c>
      <c r="T6" s="233">
        <v>57.43931</v>
      </c>
      <c r="U6" s="233">
        <v>785.0</v>
      </c>
      <c r="V6" s="233">
        <v>6.0</v>
      </c>
      <c r="W6" s="233">
        <v>1.54357</v>
      </c>
      <c r="X6" s="234">
        <v>304.14</v>
      </c>
      <c r="Y6" s="234">
        <v>703.732</v>
      </c>
      <c r="Z6" s="234">
        <v>6.07497</v>
      </c>
      <c r="AA6" s="235"/>
      <c r="AB6" s="235"/>
      <c r="AC6" s="236"/>
      <c r="AD6" s="235"/>
      <c r="AE6" s="228"/>
      <c r="AF6" s="228"/>
      <c r="AG6" s="228"/>
      <c r="AH6" s="228"/>
      <c r="AI6" s="228"/>
      <c r="AJ6" s="228"/>
    </row>
    <row r="7">
      <c r="A7" s="229">
        <v>5.0</v>
      </c>
      <c r="B7" s="229" t="s">
        <v>54</v>
      </c>
      <c r="C7" s="229" t="s">
        <v>28</v>
      </c>
      <c r="D7" s="229" t="s">
        <v>28</v>
      </c>
      <c r="E7" s="229" t="s">
        <v>28</v>
      </c>
      <c r="F7" s="229">
        <v>48.0</v>
      </c>
      <c r="G7" s="229" t="s">
        <v>53</v>
      </c>
      <c r="H7" s="229" t="s">
        <v>30</v>
      </c>
      <c r="I7" s="233">
        <v>1.0</v>
      </c>
      <c r="J7" s="233" t="s">
        <v>35</v>
      </c>
      <c r="K7" s="233" t="s">
        <v>27</v>
      </c>
      <c r="L7" s="233" t="s">
        <v>28</v>
      </c>
      <c r="M7" s="233">
        <v>5.0</v>
      </c>
      <c r="N7" s="233">
        <v>4.0</v>
      </c>
      <c r="O7" s="233">
        <v>6.0</v>
      </c>
      <c r="P7" s="233">
        <v>6.0</v>
      </c>
      <c r="Q7" s="233" t="s">
        <v>28</v>
      </c>
      <c r="R7" s="233" t="s">
        <v>27</v>
      </c>
      <c r="S7" s="233">
        <v>70.55106</v>
      </c>
      <c r="T7" s="233">
        <v>1.88018</v>
      </c>
      <c r="U7" s="233">
        <v>9341.0</v>
      </c>
      <c r="V7" s="233">
        <v>11.0</v>
      </c>
      <c r="W7" s="233">
        <v>6.88392</v>
      </c>
      <c r="X7" s="234">
        <v>340.293</v>
      </c>
      <c r="Y7" s="234">
        <v>708.663</v>
      </c>
      <c r="Z7" s="234">
        <v>7.64308</v>
      </c>
      <c r="AA7" s="235"/>
      <c r="AB7" s="235"/>
      <c r="AC7" s="236"/>
      <c r="AD7" s="235"/>
      <c r="AE7" s="228"/>
      <c r="AF7" s="228"/>
      <c r="AG7" s="228"/>
      <c r="AH7" s="228"/>
      <c r="AI7" s="228"/>
      <c r="AJ7" s="228"/>
    </row>
    <row r="8">
      <c r="A8" s="229">
        <v>6.0</v>
      </c>
      <c r="B8" s="229" t="s">
        <v>54</v>
      </c>
      <c r="C8" s="229" t="s">
        <v>28</v>
      </c>
      <c r="D8" s="229" t="s">
        <v>28</v>
      </c>
      <c r="E8" s="229" t="s">
        <v>28</v>
      </c>
      <c r="F8" s="229">
        <v>48.0</v>
      </c>
      <c r="G8" s="229" t="s">
        <v>53</v>
      </c>
      <c r="H8" s="229" t="s">
        <v>30</v>
      </c>
      <c r="I8" s="233">
        <v>1.0</v>
      </c>
      <c r="J8" s="233" t="s">
        <v>36</v>
      </c>
      <c r="K8" s="233" t="s">
        <v>27</v>
      </c>
      <c r="L8" s="233" t="s">
        <v>28</v>
      </c>
      <c r="M8" s="233">
        <v>0.0</v>
      </c>
      <c r="N8" s="233">
        <v>4.0</v>
      </c>
      <c r="O8" s="233">
        <v>1.0</v>
      </c>
      <c r="P8" s="233">
        <v>1.0</v>
      </c>
      <c r="Q8" s="233" t="s">
        <v>28</v>
      </c>
      <c r="R8" s="233" t="s">
        <v>28</v>
      </c>
      <c r="S8" s="233">
        <v>254.17197</v>
      </c>
      <c r="T8" s="233">
        <v>212.92126</v>
      </c>
      <c r="U8" s="233">
        <v>17755.0</v>
      </c>
      <c r="V8" s="233">
        <v>39.0</v>
      </c>
      <c r="W8" s="233">
        <v>57.43791</v>
      </c>
      <c r="X8" s="234">
        <v>525.916</v>
      </c>
      <c r="Y8" s="234">
        <v>963.648</v>
      </c>
      <c r="Z8" s="234">
        <v>6.79644</v>
      </c>
      <c r="AA8" s="235"/>
      <c r="AB8" s="235"/>
      <c r="AC8" s="236"/>
      <c r="AD8" s="235"/>
      <c r="AE8" s="228"/>
      <c r="AF8" s="228"/>
      <c r="AG8" s="228"/>
      <c r="AH8" s="228"/>
      <c r="AI8" s="228"/>
      <c r="AJ8" s="228"/>
    </row>
    <row r="9">
      <c r="A9" s="229">
        <v>7.0</v>
      </c>
      <c r="B9" s="229" t="s">
        <v>54</v>
      </c>
      <c r="C9" s="229" t="s">
        <v>28</v>
      </c>
      <c r="D9" s="229" t="s">
        <v>28</v>
      </c>
      <c r="E9" s="229" t="s">
        <v>28</v>
      </c>
      <c r="F9" s="229">
        <v>48.0</v>
      </c>
      <c r="G9" s="229" t="s">
        <v>53</v>
      </c>
      <c r="H9" s="229" t="s">
        <v>30</v>
      </c>
      <c r="I9" s="233">
        <v>1.0</v>
      </c>
      <c r="J9" s="233" t="s">
        <v>37</v>
      </c>
      <c r="K9" s="233" t="s">
        <v>27</v>
      </c>
      <c r="L9" s="233" t="s">
        <v>27</v>
      </c>
      <c r="M9" s="233">
        <v>5.0</v>
      </c>
      <c r="N9" s="233">
        <v>5.0</v>
      </c>
      <c r="O9" s="233">
        <v>6.0</v>
      </c>
      <c r="P9" s="233">
        <v>5.0</v>
      </c>
      <c r="Q9" s="233" t="s">
        <v>28</v>
      </c>
      <c r="R9" s="233" t="s">
        <v>27</v>
      </c>
      <c r="S9" s="233">
        <v>64.76022</v>
      </c>
      <c r="T9" s="233">
        <v>2.93468</v>
      </c>
      <c r="U9" s="233">
        <v>7589.0</v>
      </c>
      <c r="V9" s="233">
        <v>10.0</v>
      </c>
      <c r="W9" s="233">
        <v>7.81436</v>
      </c>
      <c r="X9" s="234">
        <v>402.669</v>
      </c>
      <c r="Y9" s="234">
        <v>784.825</v>
      </c>
      <c r="Z9" s="234">
        <v>8.79406</v>
      </c>
      <c r="AA9" s="235"/>
      <c r="AB9" s="235"/>
      <c r="AC9" s="236"/>
      <c r="AD9" s="235"/>
      <c r="AE9" s="228"/>
      <c r="AF9" s="228"/>
      <c r="AG9" s="228"/>
      <c r="AH9" s="228"/>
      <c r="AI9" s="228"/>
      <c r="AJ9" s="228"/>
    </row>
    <row r="10">
      <c r="A10" s="229">
        <v>8.0</v>
      </c>
      <c r="B10" s="229" t="s">
        <v>54</v>
      </c>
      <c r="C10" s="229" t="s">
        <v>28</v>
      </c>
      <c r="D10" s="229" t="s">
        <v>28</v>
      </c>
      <c r="E10" s="229" t="s">
        <v>28</v>
      </c>
      <c r="F10" s="229">
        <v>48.0</v>
      </c>
      <c r="G10" s="229" t="s">
        <v>53</v>
      </c>
      <c r="H10" s="229" t="s">
        <v>30</v>
      </c>
      <c r="I10" s="233">
        <v>1.0</v>
      </c>
      <c r="J10" s="233" t="s">
        <v>38</v>
      </c>
      <c r="K10" s="233" t="s">
        <v>27</v>
      </c>
      <c r="L10" s="233" t="s">
        <v>27</v>
      </c>
      <c r="M10" s="233">
        <v>7.0</v>
      </c>
      <c r="N10" s="233">
        <v>5.0</v>
      </c>
      <c r="O10" s="233">
        <v>8.0</v>
      </c>
      <c r="P10" s="233">
        <v>8.0</v>
      </c>
      <c r="Q10" s="233" t="s">
        <v>27</v>
      </c>
      <c r="R10" s="233" t="s">
        <v>27</v>
      </c>
      <c r="S10" s="233">
        <v>60.03577</v>
      </c>
      <c r="T10" s="233">
        <v>9.93986</v>
      </c>
      <c r="U10" s="233">
        <v>5758.0</v>
      </c>
      <c r="V10" s="233">
        <v>7.0</v>
      </c>
      <c r="W10" s="233">
        <v>5.53539</v>
      </c>
      <c r="X10" s="234">
        <v>556.41</v>
      </c>
      <c r="Y10" s="234">
        <v>953.468</v>
      </c>
      <c r="Z10" s="234">
        <v>6.19763</v>
      </c>
      <c r="AA10" s="235"/>
      <c r="AB10" s="235"/>
      <c r="AC10" s="236"/>
      <c r="AD10" s="235"/>
      <c r="AE10" s="228"/>
      <c r="AF10" s="228"/>
      <c r="AG10" s="228"/>
      <c r="AH10" s="228"/>
      <c r="AI10" s="228"/>
      <c r="AJ10" s="228"/>
    </row>
    <row r="11">
      <c r="A11" s="229">
        <v>9.0</v>
      </c>
      <c r="B11" s="229" t="s">
        <v>54</v>
      </c>
      <c r="C11" s="229" t="s">
        <v>28</v>
      </c>
      <c r="D11" s="229" t="s">
        <v>28</v>
      </c>
      <c r="E11" s="229" t="s">
        <v>28</v>
      </c>
      <c r="F11" s="229">
        <v>48.0</v>
      </c>
      <c r="G11" s="229" t="s">
        <v>53</v>
      </c>
      <c r="H11" s="229" t="s">
        <v>30</v>
      </c>
      <c r="I11" s="233">
        <v>1.0</v>
      </c>
      <c r="J11" s="233" t="s">
        <v>39</v>
      </c>
      <c r="K11" s="233" t="s">
        <v>27</v>
      </c>
      <c r="L11" s="233" t="s">
        <v>27</v>
      </c>
      <c r="M11" s="233">
        <v>5.0</v>
      </c>
      <c r="N11" s="233">
        <v>6.0</v>
      </c>
      <c r="O11" s="233">
        <v>6.0</v>
      </c>
      <c r="P11" s="233">
        <v>6.0</v>
      </c>
      <c r="Q11" s="233" t="s">
        <v>28</v>
      </c>
      <c r="R11" s="233" t="s">
        <v>27</v>
      </c>
      <c r="S11" s="235"/>
      <c r="T11" s="235"/>
      <c r="U11" s="235"/>
      <c r="V11" s="235"/>
      <c r="W11" s="235"/>
      <c r="X11" s="234" t="s">
        <v>30</v>
      </c>
      <c r="Y11" s="234" t="s">
        <v>30</v>
      </c>
      <c r="Z11" s="234"/>
      <c r="AA11" s="235"/>
      <c r="AB11" s="235"/>
      <c r="AC11" s="236"/>
      <c r="AD11" s="235"/>
      <c r="AE11" s="228"/>
      <c r="AF11" s="228"/>
      <c r="AG11" s="228"/>
      <c r="AH11" s="228"/>
      <c r="AI11" s="228"/>
      <c r="AJ11" s="228"/>
    </row>
    <row r="12">
      <c r="A12" s="229">
        <v>10.0</v>
      </c>
      <c r="B12" s="229" t="s">
        <v>54</v>
      </c>
      <c r="C12" s="229" t="s">
        <v>28</v>
      </c>
      <c r="D12" s="229" t="s">
        <v>28</v>
      </c>
      <c r="E12" s="229" t="s">
        <v>28</v>
      </c>
      <c r="F12" s="229">
        <v>48.0</v>
      </c>
      <c r="G12" s="229" t="s">
        <v>53</v>
      </c>
      <c r="H12" s="229" t="s">
        <v>30</v>
      </c>
      <c r="I12" s="233">
        <v>1.0</v>
      </c>
      <c r="J12" s="233" t="s">
        <v>40</v>
      </c>
      <c r="K12" s="233" t="s">
        <v>27</v>
      </c>
      <c r="L12" s="233" t="s">
        <v>28</v>
      </c>
      <c r="M12" s="233">
        <v>3.0</v>
      </c>
      <c r="N12" s="233">
        <v>4.0</v>
      </c>
      <c r="O12" s="233">
        <v>4.0</v>
      </c>
      <c r="P12" s="233">
        <v>4.0</v>
      </c>
      <c r="Q12" s="233" t="s">
        <v>28</v>
      </c>
      <c r="R12" s="233" t="s">
        <v>27</v>
      </c>
      <c r="S12" s="235"/>
      <c r="T12" s="235"/>
      <c r="U12" s="235"/>
      <c r="V12" s="235"/>
      <c r="W12" s="235"/>
      <c r="X12" s="234" t="s">
        <v>30</v>
      </c>
      <c r="Y12" s="234" t="s">
        <v>30</v>
      </c>
      <c r="Z12" s="234"/>
      <c r="AA12" s="235"/>
      <c r="AB12" s="235"/>
      <c r="AC12" s="236"/>
      <c r="AD12" s="235"/>
      <c r="AE12" s="228"/>
      <c r="AF12" s="228"/>
      <c r="AG12" s="228"/>
      <c r="AH12" s="228"/>
      <c r="AI12" s="228"/>
      <c r="AJ12" s="228"/>
    </row>
    <row r="13">
      <c r="A13" s="229">
        <v>11.0</v>
      </c>
      <c r="B13" s="229" t="s">
        <v>54</v>
      </c>
      <c r="C13" s="229" t="s">
        <v>28</v>
      </c>
      <c r="D13" s="229" t="s">
        <v>28</v>
      </c>
      <c r="E13" s="229" t="s">
        <v>28</v>
      </c>
      <c r="F13" s="229">
        <v>48.0</v>
      </c>
      <c r="G13" s="229" t="s">
        <v>53</v>
      </c>
      <c r="H13" s="229" t="s">
        <v>30</v>
      </c>
      <c r="I13" s="233">
        <v>1.0</v>
      </c>
      <c r="J13" s="233" t="s">
        <v>41</v>
      </c>
      <c r="K13" s="233" t="s">
        <v>27</v>
      </c>
      <c r="L13" s="233" t="s">
        <v>27</v>
      </c>
      <c r="M13" s="233">
        <v>4.0</v>
      </c>
      <c r="N13" s="233">
        <v>0.0</v>
      </c>
      <c r="O13" s="233">
        <v>6.0</v>
      </c>
      <c r="P13" s="233">
        <v>3.0</v>
      </c>
      <c r="Q13" s="233" t="s">
        <v>28</v>
      </c>
      <c r="R13" s="233" t="s">
        <v>27</v>
      </c>
      <c r="S13" s="233">
        <v>28.44636</v>
      </c>
      <c r="T13" s="233">
        <v>13.04475</v>
      </c>
      <c r="U13" s="233">
        <v>2111.0</v>
      </c>
      <c r="V13" s="233">
        <v>8.0</v>
      </c>
      <c r="W13" s="233">
        <v>6.91995</v>
      </c>
      <c r="X13" s="234">
        <v>291.927</v>
      </c>
      <c r="Y13" s="234">
        <v>905.157</v>
      </c>
      <c r="Z13" s="234">
        <v>7.99014</v>
      </c>
      <c r="AA13" s="235"/>
      <c r="AB13" s="235"/>
      <c r="AC13" s="236"/>
      <c r="AD13" s="233"/>
      <c r="AE13" s="228"/>
      <c r="AF13" s="228"/>
      <c r="AG13" s="228"/>
      <c r="AH13" s="228"/>
      <c r="AI13" s="228"/>
      <c r="AJ13" s="228"/>
    </row>
    <row r="14">
      <c r="A14" s="229">
        <v>12.0</v>
      </c>
      <c r="B14" s="229" t="s">
        <v>54</v>
      </c>
      <c r="C14" s="229" t="s">
        <v>28</v>
      </c>
      <c r="D14" s="229" t="s">
        <v>28</v>
      </c>
      <c r="E14" s="229" t="s">
        <v>28</v>
      </c>
      <c r="F14" s="229">
        <v>48.0</v>
      </c>
      <c r="G14" s="229" t="s">
        <v>53</v>
      </c>
      <c r="H14" s="229" t="s">
        <v>30</v>
      </c>
      <c r="I14" s="233">
        <v>1.0</v>
      </c>
      <c r="J14" s="233" t="s">
        <v>42</v>
      </c>
      <c r="K14" s="233" t="s">
        <v>27</v>
      </c>
      <c r="L14" s="233" t="s">
        <v>28</v>
      </c>
      <c r="M14" s="233">
        <v>1.0</v>
      </c>
      <c r="N14" s="233">
        <v>5.0</v>
      </c>
      <c r="O14" s="233">
        <v>2.0</v>
      </c>
      <c r="P14" s="233">
        <v>2.0</v>
      </c>
      <c r="Q14" s="233" t="s">
        <v>27</v>
      </c>
      <c r="R14" s="233" t="s">
        <v>27</v>
      </c>
      <c r="S14" s="233">
        <v>247.70188</v>
      </c>
      <c r="T14" s="233">
        <v>150.18425</v>
      </c>
      <c r="U14" s="233">
        <v>8999.0</v>
      </c>
      <c r="V14" s="233">
        <v>32.0</v>
      </c>
      <c r="W14" s="233">
        <v>22.57174</v>
      </c>
      <c r="X14" s="234">
        <v>994.222</v>
      </c>
      <c r="Y14" s="234">
        <v>1374.62</v>
      </c>
      <c r="Z14" s="234">
        <v>8.46497</v>
      </c>
      <c r="AA14" s="235"/>
      <c r="AB14" s="235"/>
      <c r="AC14" s="236"/>
      <c r="AD14" s="235"/>
      <c r="AE14" s="228"/>
      <c r="AF14" s="228"/>
      <c r="AG14" s="228"/>
      <c r="AH14" s="228"/>
      <c r="AI14" s="228"/>
      <c r="AJ14" s="228"/>
    </row>
    <row r="15">
      <c r="A15" s="229">
        <v>13.0</v>
      </c>
      <c r="B15" s="229" t="s">
        <v>54</v>
      </c>
      <c r="C15" s="229" t="s">
        <v>28</v>
      </c>
      <c r="D15" s="229" t="s">
        <v>28</v>
      </c>
      <c r="E15" s="229" t="s">
        <v>28</v>
      </c>
      <c r="F15" s="229">
        <v>48.0</v>
      </c>
      <c r="G15" s="229" t="s">
        <v>53</v>
      </c>
      <c r="H15" s="229" t="s">
        <v>30</v>
      </c>
      <c r="I15" s="233">
        <v>1.0</v>
      </c>
      <c r="J15" s="233" t="s">
        <v>43</v>
      </c>
      <c r="K15" s="233" t="s">
        <v>27</v>
      </c>
      <c r="L15" s="233" t="s">
        <v>27</v>
      </c>
      <c r="M15" s="233">
        <v>1.0</v>
      </c>
      <c r="N15" s="233">
        <v>0.0</v>
      </c>
      <c r="O15" s="233">
        <v>2.0</v>
      </c>
      <c r="P15" s="233">
        <v>2.0</v>
      </c>
      <c r="Q15" s="233" t="s">
        <v>28</v>
      </c>
      <c r="R15" s="233" t="s">
        <v>27</v>
      </c>
      <c r="S15" s="233">
        <v>24.70796</v>
      </c>
      <c r="T15" s="233">
        <v>19.00783</v>
      </c>
      <c r="U15" s="233">
        <v>2848.0</v>
      </c>
      <c r="V15" s="233">
        <v>6.0</v>
      </c>
      <c r="W15" s="233">
        <v>73.44568</v>
      </c>
      <c r="X15" s="234">
        <v>754.345</v>
      </c>
      <c r="Y15" s="234">
        <v>1093.166</v>
      </c>
      <c r="Z15" s="234">
        <v>7.24517</v>
      </c>
      <c r="AA15" s="235"/>
      <c r="AB15" s="235"/>
      <c r="AC15" s="236"/>
      <c r="AD15" s="235"/>
      <c r="AE15" s="228"/>
      <c r="AF15" s="228"/>
      <c r="AG15" s="228"/>
      <c r="AH15" s="228"/>
      <c r="AI15" s="228"/>
      <c r="AJ15" s="228"/>
    </row>
    <row r="16">
      <c r="A16" s="229">
        <v>14.0</v>
      </c>
      <c r="B16" s="229" t="s">
        <v>54</v>
      </c>
      <c r="C16" s="229" t="s">
        <v>28</v>
      </c>
      <c r="D16" s="229" t="s">
        <v>28</v>
      </c>
      <c r="E16" s="229" t="s">
        <v>28</v>
      </c>
      <c r="F16" s="229">
        <v>48.0</v>
      </c>
      <c r="G16" s="229" t="s">
        <v>53</v>
      </c>
      <c r="H16" s="229" t="s">
        <v>30</v>
      </c>
      <c r="I16" s="233">
        <v>1.0</v>
      </c>
      <c r="J16" s="233" t="s">
        <v>44</v>
      </c>
      <c r="K16" s="233" t="s">
        <v>27</v>
      </c>
      <c r="L16" s="233" t="s">
        <v>28</v>
      </c>
      <c r="M16" s="233">
        <v>1.0</v>
      </c>
      <c r="N16" s="233">
        <v>4.0</v>
      </c>
      <c r="O16" s="233">
        <v>2.0</v>
      </c>
      <c r="P16" s="233">
        <v>2.0</v>
      </c>
      <c r="Q16" s="233" t="s">
        <v>27</v>
      </c>
      <c r="R16" s="233" t="s">
        <v>28</v>
      </c>
      <c r="S16" s="233">
        <v>157.90991</v>
      </c>
      <c r="T16" s="233">
        <v>148.51111</v>
      </c>
      <c r="U16" s="233">
        <v>5541.0</v>
      </c>
      <c r="V16" s="233">
        <v>26.0</v>
      </c>
      <c r="W16" s="233">
        <v>13.26424</v>
      </c>
      <c r="X16" s="234">
        <v>873.95</v>
      </c>
      <c r="Y16" s="234">
        <v>1271.028</v>
      </c>
      <c r="Z16" s="234">
        <v>9.22595</v>
      </c>
      <c r="AA16" s="235"/>
      <c r="AB16" s="235"/>
      <c r="AC16" s="236"/>
      <c r="AD16" s="235"/>
      <c r="AE16" s="228"/>
      <c r="AF16" s="228"/>
      <c r="AG16" s="228"/>
      <c r="AH16" s="228"/>
      <c r="AI16" s="228"/>
      <c r="AJ16" s="228"/>
    </row>
    <row r="17">
      <c r="A17" s="229">
        <v>15.0</v>
      </c>
      <c r="B17" s="229" t="s">
        <v>54</v>
      </c>
      <c r="C17" s="229" t="s">
        <v>28</v>
      </c>
      <c r="D17" s="229" t="s">
        <v>28</v>
      </c>
      <c r="E17" s="229" t="s">
        <v>28</v>
      </c>
      <c r="F17" s="229">
        <v>48.0</v>
      </c>
      <c r="G17" s="229" t="s">
        <v>53</v>
      </c>
      <c r="H17" s="229" t="s">
        <v>30</v>
      </c>
      <c r="I17" s="233">
        <v>1.0</v>
      </c>
      <c r="J17" s="233" t="s">
        <v>45</v>
      </c>
      <c r="K17" s="233" t="s">
        <v>27</v>
      </c>
      <c r="L17" s="233" t="s">
        <v>27</v>
      </c>
      <c r="M17" s="233">
        <v>1.0</v>
      </c>
      <c r="N17" s="233">
        <v>4.0</v>
      </c>
      <c r="O17" s="233">
        <v>2.0</v>
      </c>
      <c r="P17" s="233">
        <v>2.0</v>
      </c>
      <c r="Q17" s="233" t="s">
        <v>28</v>
      </c>
      <c r="R17" s="233" t="s">
        <v>27</v>
      </c>
      <c r="S17" s="233">
        <v>288.03682</v>
      </c>
      <c r="T17" s="233">
        <v>271.75204</v>
      </c>
      <c r="U17" s="233">
        <v>2908.0</v>
      </c>
      <c r="V17" s="233">
        <v>17.0</v>
      </c>
      <c r="W17" s="233">
        <v>8.42268</v>
      </c>
      <c r="X17" s="234">
        <v>542.712</v>
      </c>
      <c r="Y17" s="234">
        <v>941.042</v>
      </c>
      <c r="Z17" s="234">
        <v>5.89965</v>
      </c>
      <c r="AA17" s="235"/>
      <c r="AB17" s="235"/>
      <c r="AC17" s="236"/>
      <c r="AD17" s="235"/>
      <c r="AE17" s="228"/>
      <c r="AF17" s="228"/>
      <c r="AG17" s="228"/>
      <c r="AH17" s="228"/>
      <c r="AI17" s="228"/>
      <c r="AJ17" s="228"/>
    </row>
    <row r="18">
      <c r="A18" s="229">
        <v>16.0</v>
      </c>
      <c r="B18" s="229" t="s">
        <v>54</v>
      </c>
      <c r="C18" s="229" t="s">
        <v>28</v>
      </c>
      <c r="D18" s="229" t="s">
        <v>28</v>
      </c>
      <c r="E18" s="229" t="s">
        <v>28</v>
      </c>
      <c r="F18" s="229">
        <v>48.0</v>
      </c>
      <c r="G18" s="229" t="s">
        <v>53</v>
      </c>
      <c r="H18" s="229" t="s">
        <v>30</v>
      </c>
      <c r="I18" s="233">
        <v>1.0</v>
      </c>
      <c r="J18" s="233" t="s">
        <v>46</v>
      </c>
      <c r="K18" s="233" t="s">
        <v>27</v>
      </c>
      <c r="L18" s="233" t="s">
        <v>27</v>
      </c>
      <c r="M18" s="233">
        <v>1.0</v>
      </c>
      <c r="N18" s="233">
        <v>0.0</v>
      </c>
      <c r="O18" s="233">
        <v>3.0</v>
      </c>
      <c r="P18" s="233">
        <v>3.0</v>
      </c>
      <c r="Q18" s="233" t="s">
        <v>28</v>
      </c>
      <c r="R18" s="233" t="s">
        <v>27</v>
      </c>
      <c r="S18" s="233">
        <v>10.4856</v>
      </c>
      <c r="T18" s="233">
        <v>2.45984</v>
      </c>
      <c r="U18" s="233">
        <v>1950.0</v>
      </c>
      <c r="V18" s="233">
        <v>4.0</v>
      </c>
      <c r="W18" s="233">
        <v>5.08013</v>
      </c>
      <c r="X18" s="234">
        <v>648.552</v>
      </c>
      <c r="Y18" s="234">
        <v>904.566</v>
      </c>
      <c r="Z18" s="234">
        <v>7.73685</v>
      </c>
      <c r="AA18" s="235"/>
      <c r="AB18" s="235"/>
      <c r="AC18" s="236"/>
      <c r="AD18" s="233"/>
      <c r="AE18" s="228"/>
      <c r="AF18" s="228"/>
      <c r="AG18" s="228"/>
      <c r="AH18" s="228"/>
      <c r="AI18" s="228"/>
      <c r="AJ18" s="228"/>
    </row>
    <row r="19">
      <c r="A19" s="229">
        <v>17.0</v>
      </c>
      <c r="B19" s="229" t="s">
        <v>54</v>
      </c>
      <c r="C19" s="229" t="s">
        <v>28</v>
      </c>
      <c r="D19" s="229" t="s">
        <v>28</v>
      </c>
      <c r="E19" s="229" t="s">
        <v>28</v>
      </c>
      <c r="F19" s="229">
        <v>48.0</v>
      </c>
      <c r="G19" s="229" t="s">
        <v>53</v>
      </c>
      <c r="H19" s="229" t="s">
        <v>30</v>
      </c>
      <c r="I19" s="233">
        <v>1.0</v>
      </c>
      <c r="J19" s="233" t="s">
        <v>47</v>
      </c>
      <c r="K19" s="233" t="s">
        <v>27</v>
      </c>
      <c r="L19" s="233" t="s">
        <v>27</v>
      </c>
      <c r="M19" s="233">
        <v>2.0</v>
      </c>
      <c r="N19" s="233">
        <v>3.0</v>
      </c>
      <c r="O19" s="233">
        <v>3.0</v>
      </c>
      <c r="P19" s="233">
        <v>2.0</v>
      </c>
      <c r="Q19" s="233" t="s">
        <v>28</v>
      </c>
      <c r="R19" s="233" t="s">
        <v>28</v>
      </c>
      <c r="S19" s="233">
        <v>215.14264</v>
      </c>
      <c r="T19" s="233">
        <v>200.67362</v>
      </c>
      <c r="U19" s="233">
        <v>30299.0</v>
      </c>
      <c r="V19" s="233">
        <v>84.0</v>
      </c>
      <c r="W19" s="233">
        <v>110.02173</v>
      </c>
      <c r="X19" s="234">
        <v>1834.938</v>
      </c>
      <c r="Y19" s="234">
        <v>2178.353</v>
      </c>
      <c r="Z19" s="234">
        <v>9.43739</v>
      </c>
      <c r="AA19" s="235"/>
      <c r="AB19" s="235"/>
      <c r="AC19" s="236"/>
      <c r="AD19" s="235"/>
      <c r="AE19" s="228"/>
      <c r="AF19" s="228"/>
      <c r="AG19" s="228"/>
      <c r="AH19" s="228"/>
      <c r="AI19" s="228"/>
      <c r="AJ19" s="228"/>
    </row>
    <row r="20">
      <c r="A20" s="229">
        <v>18.0</v>
      </c>
      <c r="B20" s="229" t="s">
        <v>54</v>
      </c>
      <c r="C20" s="229" t="s">
        <v>28</v>
      </c>
      <c r="D20" s="229" t="s">
        <v>28</v>
      </c>
      <c r="E20" s="229" t="s">
        <v>28</v>
      </c>
      <c r="F20" s="229">
        <v>48.0</v>
      </c>
      <c r="G20" s="229" t="s">
        <v>53</v>
      </c>
      <c r="H20" s="229" t="s">
        <v>30</v>
      </c>
      <c r="I20" s="233">
        <v>1.0</v>
      </c>
      <c r="J20" s="233" t="s">
        <v>48</v>
      </c>
      <c r="K20" s="233" t="s">
        <v>27</v>
      </c>
      <c r="L20" s="233" t="s">
        <v>27</v>
      </c>
      <c r="M20" s="233">
        <v>2.0</v>
      </c>
      <c r="N20" s="233">
        <v>2.0</v>
      </c>
      <c r="O20" s="233">
        <v>4.0</v>
      </c>
      <c r="P20" s="233">
        <v>3.0</v>
      </c>
      <c r="Q20" s="233" t="s">
        <v>28</v>
      </c>
      <c r="R20" s="233" t="s">
        <v>27</v>
      </c>
      <c r="S20" s="233">
        <v>100.38191</v>
      </c>
      <c r="T20" s="233">
        <v>95.84247</v>
      </c>
      <c r="U20" s="233">
        <v>6363.0</v>
      </c>
      <c r="V20" s="233">
        <v>22.0</v>
      </c>
      <c r="W20" s="233">
        <v>15.04741</v>
      </c>
      <c r="X20" s="234">
        <v>2979.698</v>
      </c>
      <c r="Y20" s="234">
        <v>3397.448</v>
      </c>
      <c r="Z20" s="234">
        <v>8.23605</v>
      </c>
      <c r="AA20" s="235"/>
      <c r="AB20" s="235"/>
      <c r="AC20" s="236"/>
      <c r="AD20" s="235"/>
      <c r="AE20" s="228"/>
      <c r="AF20" s="228"/>
      <c r="AG20" s="228"/>
      <c r="AH20" s="228"/>
      <c r="AI20" s="228"/>
      <c r="AJ20" s="228"/>
    </row>
    <row r="21">
      <c r="A21" s="229">
        <v>19.0</v>
      </c>
      <c r="B21" s="229" t="s">
        <v>54</v>
      </c>
      <c r="C21" s="229" t="s">
        <v>28</v>
      </c>
      <c r="D21" s="229" t="s">
        <v>28</v>
      </c>
      <c r="E21" s="229" t="s">
        <v>28</v>
      </c>
      <c r="F21" s="229">
        <v>48.0</v>
      </c>
      <c r="G21" s="229" t="s">
        <v>53</v>
      </c>
      <c r="H21" s="229" t="s">
        <v>30</v>
      </c>
      <c r="I21" s="233">
        <v>1.0</v>
      </c>
      <c r="J21" s="233" t="s">
        <v>49</v>
      </c>
      <c r="K21" s="233" t="s">
        <v>27</v>
      </c>
      <c r="L21" s="233" t="s">
        <v>28</v>
      </c>
      <c r="M21" s="233">
        <v>1.0</v>
      </c>
      <c r="N21" s="233">
        <v>6.0</v>
      </c>
      <c r="O21" s="233">
        <v>2.0</v>
      </c>
      <c r="P21" s="233">
        <v>2.0</v>
      </c>
      <c r="Q21" s="233" t="s">
        <v>28</v>
      </c>
      <c r="R21" s="233" t="s">
        <v>28</v>
      </c>
      <c r="S21" s="233">
        <v>157.43091</v>
      </c>
      <c r="T21" s="233">
        <v>150.01416</v>
      </c>
      <c r="U21" s="233">
        <v>3671.0</v>
      </c>
      <c r="V21" s="233">
        <v>20.0</v>
      </c>
      <c r="W21" s="233">
        <v>47.13388</v>
      </c>
      <c r="X21" s="234">
        <v>907.344</v>
      </c>
      <c r="Y21" s="234">
        <v>1294.909</v>
      </c>
      <c r="Z21" s="234">
        <v>8.43606</v>
      </c>
      <c r="AA21" s="235"/>
      <c r="AB21" s="235"/>
      <c r="AC21" s="236"/>
      <c r="AD21" s="235"/>
      <c r="AE21" s="228"/>
      <c r="AF21" s="228"/>
      <c r="AG21" s="228"/>
      <c r="AH21" s="228"/>
      <c r="AI21" s="228"/>
      <c r="AJ21" s="228"/>
    </row>
    <row r="22">
      <c r="A22" s="229">
        <v>20.0</v>
      </c>
      <c r="B22" s="229" t="s">
        <v>54</v>
      </c>
      <c r="C22" s="229" t="s">
        <v>28</v>
      </c>
      <c r="D22" s="229" t="s">
        <v>28</v>
      </c>
      <c r="E22" s="229" t="s">
        <v>28</v>
      </c>
      <c r="F22" s="229">
        <v>48.0</v>
      </c>
      <c r="G22" s="229" t="s">
        <v>53</v>
      </c>
      <c r="H22" s="229" t="s">
        <v>30</v>
      </c>
      <c r="I22" s="233">
        <v>1.0</v>
      </c>
      <c r="J22" s="233" t="s">
        <v>50</v>
      </c>
      <c r="K22" s="233" t="s">
        <v>27</v>
      </c>
      <c r="L22" s="233" t="s">
        <v>27</v>
      </c>
      <c r="M22" s="233">
        <v>2.0</v>
      </c>
      <c r="N22" s="233">
        <v>3.0</v>
      </c>
      <c r="O22" s="233">
        <v>5.0</v>
      </c>
      <c r="P22" s="233">
        <v>5.0</v>
      </c>
      <c r="Q22" s="233" t="s">
        <v>28</v>
      </c>
      <c r="R22" s="233" t="s">
        <v>27</v>
      </c>
      <c r="S22" s="235"/>
      <c r="T22" s="235"/>
      <c r="U22" s="235"/>
      <c r="V22" s="235"/>
      <c r="W22" s="235"/>
      <c r="X22" s="234" t="s">
        <v>56</v>
      </c>
      <c r="Y22" s="234" t="s">
        <v>56</v>
      </c>
      <c r="Z22" s="234"/>
      <c r="AA22" s="235"/>
      <c r="AB22" s="235"/>
      <c r="AC22" s="236"/>
      <c r="AD22" s="235"/>
      <c r="AE22" s="228"/>
      <c r="AF22" s="228"/>
      <c r="AG22" s="228"/>
      <c r="AH22" s="228"/>
      <c r="AI22" s="228"/>
      <c r="AJ22" s="228"/>
    </row>
    <row r="23">
      <c r="A23" s="229">
        <v>21.0</v>
      </c>
      <c r="B23" s="229" t="s">
        <v>54</v>
      </c>
      <c r="C23" s="229" t="s">
        <v>28</v>
      </c>
      <c r="D23" s="229" t="s">
        <v>28</v>
      </c>
      <c r="E23" s="229" t="s">
        <v>28</v>
      </c>
      <c r="F23" s="229">
        <v>48.0</v>
      </c>
      <c r="G23" s="229" t="s">
        <v>53</v>
      </c>
      <c r="H23" s="229" t="s">
        <v>30</v>
      </c>
      <c r="I23" s="233">
        <v>1.0</v>
      </c>
      <c r="J23" s="233" t="s">
        <v>51</v>
      </c>
      <c r="K23" s="233" t="s">
        <v>27</v>
      </c>
      <c r="L23" s="233" t="s">
        <v>27</v>
      </c>
      <c r="M23" s="233">
        <v>3.0</v>
      </c>
      <c r="N23" s="233">
        <v>4.0</v>
      </c>
      <c r="O23" s="233">
        <v>6.0</v>
      </c>
      <c r="P23" s="233">
        <v>4.0</v>
      </c>
      <c r="Q23" s="233" t="s">
        <v>28</v>
      </c>
      <c r="R23" s="233" t="s">
        <v>27</v>
      </c>
      <c r="S23" s="233">
        <v>214.57598</v>
      </c>
      <c r="T23" s="233">
        <v>169.85885</v>
      </c>
      <c r="U23" s="233">
        <v>16336.0</v>
      </c>
      <c r="V23" s="233">
        <v>24.0</v>
      </c>
      <c r="W23" s="233">
        <v>34.18637</v>
      </c>
      <c r="X23" s="234">
        <v>1114.42</v>
      </c>
      <c r="Y23" s="234">
        <v>1437.177</v>
      </c>
      <c r="Z23" s="234">
        <v>7.5011</v>
      </c>
      <c r="AA23" s="235"/>
      <c r="AB23" s="235"/>
      <c r="AC23" s="236"/>
      <c r="AD23" s="235"/>
      <c r="AE23" s="228"/>
      <c r="AF23" s="228"/>
      <c r="AG23" s="228"/>
      <c r="AH23" s="228"/>
      <c r="AI23" s="228"/>
      <c r="AJ23" s="228"/>
    </row>
    <row r="24">
      <c r="A24" s="229">
        <v>22.0</v>
      </c>
      <c r="B24" s="229" t="s">
        <v>54</v>
      </c>
      <c r="C24" s="229" t="s">
        <v>28</v>
      </c>
      <c r="D24" s="229" t="s">
        <v>28</v>
      </c>
      <c r="E24" s="229" t="s">
        <v>28</v>
      </c>
      <c r="F24" s="229">
        <v>48.0</v>
      </c>
      <c r="G24" s="229" t="s">
        <v>53</v>
      </c>
      <c r="H24" s="229" t="s">
        <v>30</v>
      </c>
      <c r="I24" s="233">
        <v>1.0</v>
      </c>
      <c r="J24" s="233" t="s">
        <v>52</v>
      </c>
      <c r="K24" s="233" t="s">
        <v>27</v>
      </c>
      <c r="L24" s="233" t="s">
        <v>27</v>
      </c>
      <c r="M24" s="233">
        <v>0.0</v>
      </c>
      <c r="N24" s="233">
        <v>0.0</v>
      </c>
      <c r="O24" s="233">
        <v>3.0</v>
      </c>
      <c r="P24" s="233">
        <v>2.0</v>
      </c>
      <c r="Q24" s="233" t="s">
        <v>28</v>
      </c>
      <c r="R24" s="233" t="s">
        <v>27</v>
      </c>
      <c r="S24" s="235"/>
      <c r="T24" s="235"/>
      <c r="U24" s="235"/>
      <c r="V24" s="235"/>
      <c r="W24" s="235"/>
      <c r="X24" s="233">
        <v>349.786</v>
      </c>
      <c r="Y24" s="233" t="s">
        <v>30</v>
      </c>
      <c r="Z24" s="233"/>
      <c r="AA24" s="235"/>
      <c r="AB24" s="235"/>
      <c r="AC24" s="236"/>
      <c r="AD24" s="233"/>
      <c r="AE24" s="228"/>
      <c r="AF24" s="228"/>
      <c r="AG24" s="228"/>
      <c r="AH24" s="228"/>
      <c r="AI24" s="228"/>
      <c r="AJ24" s="228"/>
    </row>
    <row r="25">
      <c r="A25" s="229">
        <v>23.0</v>
      </c>
      <c r="B25" s="229" t="s">
        <v>54</v>
      </c>
      <c r="C25" s="229" t="s">
        <v>28</v>
      </c>
      <c r="D25" s="229" t="s">
        <v>28</v>
      </c>
      <c r="E25" s="229" t="s">
        <v>28</v>
      </c>
      <c r="F25" s="229">
        <v>48.0</v>
      </c>
      <c r="G25" s="229" t="s">
        <v>53</v>
      </c>
      <c r="H25" s="229" t="s">
        <v>30</v>
      </c>
      <c r="I25" s="233">
        <v>2.0</v>
      </c>
      <c r="J25" s="233" t="s">
        <v>31</v>
      </c>
      <c r="K25" s="229" t="s">
        <v>27</v>
      </c>
      <c r="L25" s="229" t="s">
        <v>28</v>
      </c>
      <c r="M25" s="229">
        <v>0.0</v>
      </c>
      <c r="N25" s="229">
        <v>7.0</v>
      </c>
      <c r="O25" s="229">
        <v>1.0</v>
      </c>
      <c r="P25" s="229">
        <v>1.0</v>
      </c>
      <c r="Q25" s="229" t="s">
        <v>28</v>
      </c>
      <c r="R25" s="229" t="s">
        <v>27</v>
      </c>
      <c r="S25" s="233">
        <v>505.1246</v>
      </c>
      <c r="T25" s="233">
        <v>469.13664</v>
      </c>
      <c r="U25" s="233">
        <v>44679.0</v>
      </c>
      <c r="V25" s="233">
        <v>129.0</v>
      </c>
      <c r="W25" s="233">
        <v>650.73338</v>
      </c>
      <c r="X25" s="234">
        <v>1092.424</v>
      </c>
      <c r="Y25" s="234">
        <v>1543.638</v>
      </c>
      <c r="Z25" s="234">
        <v>6.84884</v>
      </c>
      <c r="AA25" s="235"/>
      <c r="AB25" s="235"/>
      <c r="AC25" s="236"/>
      <c r="AD25" s="231"/>
      <c r="AE25" s="228"/>
      <c r="AF25" s="228"/>
      <c r="AG25" s="228"/>
      <c r="AH25" s="228"/>
      <c r="AI25" s="228"/>
      <c r="AJ25" s="228"/>
    </row>
    <row r="26">
      <c r="A26" s="229">
        <v>24.0</v>
      </c>
      <c r="B26" s="229" t="s">
        <v>54</v>
      </c>
      <c r="C26" s="229" t="s">
        <v>28</v>
      </c>
      <c r="D26" s="229" t="s">
        <v>28</v>
      </c>
      <c r="E26" s="229" t="s">
        <v>28</v>
      </c>
      <c r="F26" s="229">
        <v>48.0</v>
      </c>
      <c r="G26" s="229" t="s">
        <v>53</v>
      </c>
      <c r="H26" s="229" t="s">
        <v>30</v>
      </c>
      <c r="I26" s="233">
        <v>2.0</v>
      </c>
      <c r="J26" s="233" t="s">
        <v>32</v>
      </c>
      <c r="K26" s="233" t="s">
        <v>27</v>
      </c>
      <c r="L26" s="233" t="s">
        <v>27</v>
      </c>
      <c r="M26" s="233">
        <v>8.0</v>
      </c>
      <c r="N26" s="233">
        <v>0.0</v>
      </c>
      <c r="O26" s="233">
        <v>10.0</v>
      </c>
      <c r="P26" s="233">
        <v>5.0</v>
      </c>
      <c r="Q26" s="233" t="s">
        <v>28</v>
      </c>
      <c r="R26" s="233" t="s">
        <v>27</v>
      </c>
      <c r="S26" s="233">
        <v>95.94847</v>
      </c>
      <c r="T26" s="233">
        <v>46.19503</v>
      </c>
      <c r="U26" s="233">
        <v>5298.0</v>
      </c>
      <c r="V26" s="233">
        <v>9.0</v>
      </c>
      <c r="W26" s="233">
        <v>19.17303</v>
      </c>
      <c r="X26" s="234">
        <v>418.391</v>
      </c>
      <c r="Y26" s="234">
        <v>887.798</v>
      </c>
      <c r="Z26" s="234">
        <v>7.75231</v>
      </c>
      <c r="AA26" s="235"/>
      <c r="AB26" s="235"/>
      <c r="AC26" s="236"/>
      <c r="AD26" s="235"/>
      <c r="AE26" s="228"/>
      <c r="AF26" s="228"/>
      <c r="AG26" s="228"/>
      <c r="AH26" s="228"/>
      <c r="AI26" s="228"/>
      <c r="AJ26" s="228"/>
    </row>
    <row r="27">
      <c r="A27" s="229">
        <v>25.0</v>
      </c>
      <c r="B27" s="229" t="s">
        <v>54</v>
      </c>
      <c r="C27" s="229" t="s">
        <v>28</v>
      </c>
      <c r="D27" s="229" t="s">
        <v>28</v>
      </c>
      <c r="E27" s="229" t="s">
        <v>28</v>
      </c>
      <c r="F27" s="229">
        <v>48.0</v>
      </c>
      <c r="G27" s="229" t="s">
        <v>53</v>
      </c>
      <c r="H27" s="229" t="s">
        <v>30</v>
      </c>
      <c r="I27" s="233">
        <v>2.0</v>
      </c>
      <c r="J27" s="233" t="s">
        <v>33</v>
      </c>
      <c r="K27" s="233" t="s">
        <v>27</v>
      </c>
      <c r="L27" s="233" t="s">
        <v>28</v>
      </c>
      <c r="M27" s="233">
        <v>2.0</v>
      </c>
      <c r="N27" s="233">
        <v>4.0</v>
      </c>
      <c r="O27" s="233">
        <v>3.0</v>
      </c>
      <c r="P27" s="233">
        <v>3.0</v>
      </c>
      <c r="Q27" s="233" t="s">
        <v>28</v>
      </c>
      <c r="R27" s="233" t="s">
        <v>27</v>
      </c>
      <c r="S27" s="233">
        <v>330.85872</v>
      </c>
      <c r="T27" s="233">
        <v>292.78893</v>
      </c>
      <c r="U27" s="233">
        <v>15459.0</v>
      </c>
      <c r="V27" s="233">
        <v>41.0</v>
      </c>
      <c r="W27" s="233">
        <v>47.66688</v>
      </c>
      <c r="X27" s="234">
        <v>3872.026</v>
      </c>
      <c r="Y27" s="234">
        <v>4333.335</v>
      </c>
      <c r="Z27" s="234">
        <v>7.05677</v>
      </c>
      <c r="AA27" s="235"/>
      <c r="AB27" s="235"/>
      <c r="AC27" s="236"/>
      <c r="AD27" s="235"/>
      <c r="AE27" s="228"/>
      <c r="AF27" s="228"/>
      <c r="AG27" s="228"/>
      <c r="AH27" s="228"/>
      <c r="AI27" s="228"/>
      <c r="AJ27" s="228"/>
    </row>
    <row r="28">
      <c r="A28" s="229">
        <v>26.0</v>
      </c>
      <c r="B28" s="229" t="s">
        <v>54</v>
      </c>
      <c r="C28" s="229" t="s">
        <v>28</v>
      </c>
      <c r="D28" s="229" t="s">
        <v>28</v>
      </c>
      <c r="E28" s="229" t="s">
        <v>28</v>
      </c>
      <c r="F28" s="229">
        <v>48.0</v>
      </c>
      <c r="G28" s="229" t="s">
        <v>53</v>
      </c>
      <c r="H28" s="229" t="s">
        <v>30</v>
      </c>
      <c r="I28" s="233">
        <v>2.0</v>
      </c>
      <c r="J28" s="233" t="s">
        <v>34</v>
      </c>
      <c r="K28" s="233" t="s">
        <v>27</v>
      </c>
      <c r="L28" s="233" t="s">
        <v>27</v>
      </c>
      <c r="M28" s="233">
        <v>0.0</v>
      </c>
      <c r="N28" s="233">
        <v>3.0</v>
      </c>
      <c r="O28" s="233">
        <v>2.0</v>
      </c>
      <c r="P28" s="233">
        <v>2.0</v>
      </c>
      <c r="Q28" s="233" t="s">
        <v>28</v>
      </c>
      <c r="R28" s="233" t="s">
        <v>27</v>
      </c>
      <c r="S28" s="233">
        <v>157.18933</v>
      </c>
      <c r="T28" s="233">
        <v>117.87534</v>
      </c>
      <c r="U28" s="233">
        <v>1420.0</v>
      </c>
      <c r="V28" s="233">
        <v>10.0</v>
      </c>
      <c r="W28" s="233">
        <v>3.17849</v>
      </c>
      <c r="X28" s="234">
        <v>446.761</v>
      </c>
      <c r="Y28" s="234">
        <v>878.581</v>
      </c>
      <c r="Z28" s="234">
        <v>5.95088</v>
      </c>
      <c r="AA28" s="235"/>
      <c r="AB28" s="235"/>
      <c r="AC28" s="236"/>
      <c r="AD28" s="235"/>
      <c r="AE28" s="228"/>
      <c r="AF28" s="228"/>
      <c r="AG28" s="228"/>
      <c r="AH28" s="228"/>
      <c r="AI28" s="228"/>
      <c r="AJ28" s="228"/>
    </row>
    <row r="29">
      <c r="A29" s="229">
        <v>27.0</v>
      </c>
      <c r="B29" s="229" t="s">
        <v>54</v>
      </c>
      <c r="C29" s="229" t="s">
        <v>28</v>
      </c>
      <c r="D29" s="229" t="s">
        <v>28</v>
      </c>
      <c r="E29" s="229" t="s">
        <v>28</v>
      </c>
      <c r="F29" s="229">
        <v>48.0</v>
      </c>
      <c r="G29" s="229" t="s">
        <v>53</v>
      </c>
      <c r="H29" s="229" t="s">
        <v>30</v>
      </c>
      <c r="I29" s="233">
        <v>2.0</v>
      </c>
      <c r="J29" s="233" t="s">
        <v>35</v>
      </c>
      <c r="K29" s="233" t="s">
        <v>27</v>
      </c>
      <c r="L29" s="233" t="s">
        <v>28</v>
      </c>
      <c r="M29" s="233">
        <v>5.0</v>
      </c>
      <c r="N29" s="233">
        <v>4.0</v>
      </c>
      <c r="O29" s="233">
        <v>6.0</v>
      </c>
      <c r="P29" s="233">
        <v>6.0</v>
      </c>
      <c r="Q29" s="233" t="s">
        <v>28</v>
      </c>
      <c r="R29" s="233" t="s">
        <v>27</v>
      </c>
      <c r="S29" s="233">
        <v>114.33382</v>
      </c>
      <c r="T29" s="233">
        <v>91.38228</v>
      </c>
      <c r="U29" s="233">
        <v>10206.0</v>
      </c>
      <c r="V29" s="233">
        <v>16.0</v>
      </c>
      <c r="W29" s="233">
        <v>14.40345</v>
      </c>
      <c r="X29" s="234">
        <v>903.243</v>
      </c>
      <c r="Y29" s="234">
        <v>1248.531</v>
      </c>
      <c r="Z29" s="234">
        <v>7.95826</v>
      </c>
      <c r="AA29" s="235"/>
      <c r="AB29" s="235"/>
      <c r="AC29" s="236"/>
      <c r="AD29" s="235"/>
      <c r="AE29" s="228"/>
      <c r="AF29" s="228"/>
      <c r="AG29" s="228"/>
      <c r="AH29" s="228"/>
      <c r="AI29" s="228"/>
      <c r="AJ29" s="228"/>
    </row>
    <row r="30">
      <c r="A30" s="229">
        <v>28.0</v>
      </c>
      <c r="B30" s="229" t="s">
        <v>54</v>
      </c>
      <c r="C30" s="229" t="s">
        <v>28</v>
      </c>
      <c r="D30" s="229" t="s">
        <v>28</v>
      </c>
      <c r="E30" s="229" t="s">
        <v>28</v>
      </c>
      <c r="F30" s="229">
        <v>48.0</v>
      </c>
      <c r="G30" s="229" t="s">
        <v>53</v>
      </c>
      <c r="H30" s="229" t="s">
        <v>30</v>
      </c>
      <c r="I30" s="233">
        <v>2.0</v>
      </c>
      <c r="J30" s="233" t="s">
        <v>36</v>
      </c>
      <c r="K30" s="233" t="s">
        <v>27</v>
      </c>
      <c r="L30" s="233" t="s">
        <v>28</v>
      </c>
      <c r="M30" s="233">
        <v>0.0</v>
      </c>
      <c r="N30" s="233">
        <v>4.0</v>
      </c>
      <c r="O30" s="233">
        <v>1.0</v>
      </c>
      <c r="P30" s="233">
        <v>1.0</v>
      </c>
      <c r="Q30" s="233" t="s">
        <v>28</v>
      </c>
      <c r="R30" s="233" t="s">
        <v>28</v>
      </c>
      <c r="S30" s="233">
        <v>497.52529</v>
      </c>
      <c r="T30" s="233">
        <v>466.56981</v>
      </c>
      <c r="U30" s="233">
        <v>33789.0</v>
      </c>
      <c r="V30" s="233">
        <v>69.0</v>
      </c>
      <c r="W30" s="233">
        <v>111.73025</v>
      </c>
      <c r="X30" s="234">
        <v>816.674</v>
      </c>
      <c r="Y30" s="234">
        <v>1270.231</v>
      </c>
      <c r="Z30" s="234">
        <v>6.40629</v>
      </c>
      <c r="AA30" s="235"/>
      <c r="AB30" s="235"/>
      <c r="AC30" s="236"/>
      <c r="AD30" s="235"/>
      <c r="AE30" s="228"/>
      <c r="AF30" s="228"/>
      <c r="AG30" s="228"/>
      <c r="AH30" s="228"/>
      <c r="AI30" s="228"/>
      <c r="AJ30" s="228"/>
    </row>
    <row r="31">
      <c r="A31" s="229">
        <v>29.0</v>
      </c>
      <c r="B31" s="229" t="s">
        <v>54</v>
      </c>
      <c r="C31" s="229" t="s">
        <v>28</v>
      </c>
      <c r="D31" s="229" t="s">
        <v>28</v>
      </c>
      <c r="E31" s="229" t="s">
        <v>28</v>
      </c>
      <c r="F31" s="229">
        <v>48.0</v>
      </c>
      <c r="G31" s="229" t="s">
        <v>53</v>
      </c>
      <c r="H31" s="229" t="s">
        <v>30</v>
      </c>
      <c r="I31" s="233">
        <v>2.0</v>
      </c>
      <c r="J31" s="233" t="s">
        <v>37</v>
      </c>
      <c r="K31" s="233" t="s">
        <v>27</v>
      </c>
      <c r="L31" s="233" t="s">
        <v>27</v>
      </c>
      <c r="M31" s="233">
        <v>5.0</v>
      </c>
      <c r="N31" s="233">
        <v>5.0</v>
      </c>
      <c r="O31" s="233">
        <v>6.0</v>
      </c>
      <c r="P31" s="233">
        <v>5.0</v>
      </c>
      <c r="Q31" s="233" t="s">
        <v>28</v>
      </c>
      <c r="R31" s="233" t="s">
        <v>27</v>
      </c>
      <c r="S31" s="233">
        <v>130.93814</v>
      </c>
      <c r="T31" s="233">
        <v>20.73113</v>
      </c>
      <c r="U31" s="233">
        <v>13580.0</v>
      </c>
      <c r="V31" s="233">
        <v>15.0</v>
      </c>
      <c r="W31" s="233">
        <v>14.75922</v>
      </c>
      <c r="X31" s="234">
        <v>648.366</v>
      </c>
      <c r="Y31" s="234">
        <v>1027.522</v>
      </c>
      <c r="Z31" s="234">
        <v>7.09396</v>
      </c>
      <c r="AA31" s="235"/>
      <c r="AB31" s="235"/>
      <c r="AC31" s="236"/>
      <c r="AD31" s="235"/>
      <c r="AE31" s="228"/>
      <c r="AF31" s="228"/>
      <c r="AG31" s="228"/>
      <c r="AH31" s="228"/>
      <c r="AI31" s="228"/>
      <c r="AJ31" s="228"/>
    </row>
    <row r="32">
      <c r="A32" s="229">
        <v>30.0</v>
      </c>
      <c r="B32" s="229" t="s">
        <v>54</v>
      </c>
      <c r="C32" s="229" t="s">
        <v>28</v>
      </c>
      <c r="D32" s="229" t="s">
        <v>28</v>
      </c>
      <c r="E32" s="229" t="s">
        <v>28</v>
      </c>
      <c r="F32" s="229">
        <v>48.0</v>
      </c>
      <c r="G32" s="229" t="s">
        <v>53</v>
      </c>
      <c r="H32" s="229" t="s">
        <v>30</v>
      </c>
      <c r="I32" s="233">
        <v>2.0</v>
      </c>
      <c r="J32" s="233" t="s">
        <v>38</v>
      </c>
      <c r="K32" s="233" t="s">
        <v>27</v>
      </c>
      <c r="L32" s="233" t="s">
        <v>27</v>
      </c>
      <c r="M32" s="233">
        <v>7.0</v>
      </c>
      <c r="N32" s="233">
        <v>5.0</v>
      </c>
      <c r="O32" s="233">
        <v>8.0</v>
      </c>
      <c r="P32" s="233">
        <v>8.0</v>
      </c>
      <c r="Q32" s="233" t="s">
        <v>27</v>
      </c>
      <c r="R32" s="233" t="s">
        <v>27</v>
      </c>
      <c r="S32" s="233">
        <v>124.58059</v>
      </c>
      <c r="T32" s="233">
        <v>66.99661</v>
      </c>
      <c r="U32" s="233">
        <v>9585.0</v>
      </c>
      <c r="V32" s="233">
        <v>11.0</v>
      </c>
      <c r="W32" s="233">
        <v>9.70771</v>
      </c>
      <c r="X32" s="234">
        <v>1098.516</v>
      </c>
      <c r="Y32" s="234">
        <v>1446.275</v>
      </c>
      <c r="Z32" s="234">
        <v>5.9783</v>
      </c>
      <c r="AA32" s="235"/>
      <c r="AB32" s="235"/>
      <c r="AC32" s="236"/>
      <c r="AD32" s="235"/>
      <c r="AE32" s="228"/>
      <c r="AF32" s="228"/>
      <c r="AG32" s="228"/>
      <c r="AH32" s="228"/>
      <c r="AI32" s="228"/>
      <c r="AJ32" s="228"/>
    </row>
    <row r="33">
      <c r="A33" s="229">
        <v>31.0</v>
      </c>
      <c r="B33" s="229" t="s">
        <v>54</v>
      </c>
      <c r="C33" s="229" t="s">
        <v>28</v>
      </c>
      <c r="D33" s="229" t="s">
        <v>28</v>
      </c>
      <c r="E33" s="229" t="s">
        <v>28</v>
      </c>
      <c r="F33" s="229">
        <v>48.0</v>
      </c>
      <c r="G33" s="229" t="s">
        <v>53</v>
      </c>
      <c r="H33" s="229" t="s">
        <v>30</v>
      </c>
      <c r="I33" s="233">
        <v>2.0</v>
      </c>
      <c r="J33" s="233" t="s">
        <v>39</v>
      </c>
      <c r="K33" s="233" t="s">
        <v>27</v>
      </c>
      <c r="L33" s="233" t="s">
        <v>27</v>
      </c>
      <c r="M33" s="233">
        <v>5.0</v>
      </c>
      <c r="N33" s="233">
        <v>6.0</v>
      </c>
      <c r="O33" s="233">
        <v>6.0</v>
      </c>
      <c r="P33" s="233">
        <v>6.0</v>
      </c>
      <c r="Q33" s="233" t="s">
        <v>28</v>
      </c>
      <c r="R33" s="233" t="s">
        <v>27</v>
      </c>
      <c r="S33" s="233">
        <v>520.78359</v>
      </c>
      <c r="T33" s="233">
        <v>493.83611</v>
      </c>
      <c r="U33" s="233">
        <v>34521.0</v>
      </c>
      <c r="V33" s="233">
        <v>34.0</v>
      </c>
      <c r="W33" s="233">
        <v>99.60603</v>
      </c>
      <c r="X33" s="234">
        <v>2485.207</v>
      </c>
      <c r="Y33" s="234">
        <v>2773.429</v>
      </c>
      <c r="Z33" s="234">
        <v>6.25752</v>
      </c>
      <c r="AA33" s="235"/>
      <c r="AB33" s="235"/>
      <c r="AC33" s="236"/>
      <c r="AD33" s="235"/>
      <c r="AE33" s="228"/>
      <c r="AF33" s="228"/>
      <c r="AG33" s="228"/>
      <c r="AH33" s="228"/>
      <c r="AI33" s="228"/>
      <c r="AJ33" s="228"/>
    </row>
    <row r="34">
      <c r="A34" s="229">
        <v>32.0</v>
      </c>
      <c r="B34" s="229" t="s">
        <v>54</v>
      </c>
      <c r="C34" s="229" t="s">
        <v>28</v>
      </c>
      <c r="D34" s="229" t="s">
        <v>28</v>
      </c>
      <c r="E34" s="229" t="s">
        <v>28</v>
      </c>
      <c r="F34" s="229">
        <v>48.0</v>
      </c>
      <c r="G34" s="229" t="s">
        <v>53</v>
      </c>
      <c r="H34" s="229" t="s">
        <v>30</v>
      </c>
      <c r="I34" s="233">
        <v>2.0</v>
      </c>
      <c r="J34" s="233" t="s">
        <v>40</v>
      </c>
      <c r="K34" s="233" t="s">
        <v>27</v>
      </c>
      <c r="L34" s="233" t="s">
        <v>28</v>
      </c>
      <c r="M34" s="233">
        <v>3.0</v>
      </c>
      <c r="N34" s="233">
        <v>4.0</v>
      </c>
      <c r="O34" s="233">
        <v>4.0</v>
      </c>
      <c r="P34" s="233">
        <v>4.0</v>
      </c>
      <c r="Q34" s="233" t="s">
        <v>28</v>
      </c>
      <c r="R34" s="233" t="s">
        <v>27</v>
      </c>
      <c r="S34" s="233">
        <v>277.04781</v>
      </c>
      <c r="T34" s="233">
        <v>283.13041</v>
      </c>
      <c r="U34" s="233">
        <v>12875.0</v>
      </c>
      <c r="V34" s="233">
        <v>43.0</v>
      </c>
      <c r="W34" s="233">
        <v>46.62285</v>
      </c>
      <c r="X34" s="234">
        <v>3082.184</v>
      </c>
      <c r="Y34" s="234">
        <v>3627.501</v>
      </c>
      <c r="Z34" s="234">
        <v>8.14331</v>
      </c>
      <c r="AA34" s="235"/>
      <c r="AB34" s="235"/>
      <c r="AC34" s="236"/>
      <c r="AD34" s="235"/>
      <c r="AE34" s="228"/>
      <c r="AF34" s="228"/>
      <c r="AG34" s="228"/>
      <c r="AH34" s="228"/>
      <c r="AI34" s="228"/>
      <c r="AJ34" s="228"/>
    </row>
    <row r="35">
      <c r="A35" s="229">
        <v>33.0</v>
      </c>
      <c r="B35" s="229" t="s">
        <v>54</v>
      </c>
      <c r="C35" s="229" t="s">
        <v>28</v>
      </c>
      <c r="D35" s="229" t="s">
        <v>28</v>
      </c>
      <c r="E35" s="229" t="s">
        <v>28</v>
      </c>
      <c r="F35" s="229">
        <v>48.0</v>
      </c>
      <c r="G35" s="229" t="s">
        <v>53</v>
      </c>
      <c r="H35" s="229" t="s">
        <v>30</v>
      </c>
      <c r="I35" s="233">
        <v>2.0</v>
      </c>
      <c r="J35" s="233" t="s">
        <v>41</v>
      </c>
      <c r="K35" s="233" t="s">
        <v>27</v>
      </c>
      <c r="L35" s="233" t="s">
        <v>27</v>
      </c>
      <c r="M35" s="233">
        <v>4.0</v>
      </c>
      <c r="N35" s="233">
        <v>0.0</v>
      </c>
      <c r="O35" s="233">
        <v>6.0</v>
      </c>
      <c r="P35" s="233">
        <v>3.0</v>
      </c>
      <c r="Q35" s="233" t="s">
        <v>28</v>
      </c>
      <c r="R35" s="233" t="s">
        <v>27</v>
      </c>
      <c r="S35" s="233">
        <v>113.84448</v>
      </c>
      <c r="T35" s="233">
        <v>74.29381</v>
      </c>
      <c r="U35" s="233">
        <v>10306.0</v>
      </c>
      <c r="V35" s="233">
        <v>20.0</v>
      </c>
      <c r="W35" s="233">
        <v>13.1744</v>
      </c>
      <c r="X35" s="234">
        <v>399.07</v>
      </c>
      <c r="Y35" s="234">
        <v>990.858</v>
      </c>
      <c r="Z35" s="234">
        <v>8.24217</v>
      </c>
      <c r="AA35" s="235"/>
      <c r="AB35" s="235"/>
      <c r="AC35" s="236"/>
      <c r="AD35" s="233"/>
      <c r="AE35" s="228"/>
      <c r="AF35" s="228"/>
      <c r="AG35" s="228"/>
      <c r="AH35" s="228"/>
      <c r="AI35" s="228"/>
      <c r="AJ35" s="228"/>
    </row>
    <row r="36">
      <c r="A36" s="229">
        <v>34.0</v>
      </c>
      <c r="B36" s="229" t="s">
        <v>54</v>
      </c>
      <c r="C36" s="229" t="s">
        <v>28</v>
      </c>
      <c r="D36" s="229" t="s">
        <v>28</v>
      </c>
      <c r="E36" s="229" t="s">
        <v>28</v>
      </c>
      <c r="F36" s="229">
        <v>48.0</v>
      </c>
      <c r="G36" s="229" t="s">
        <v>53</v>
      </c>
      <c r="H36" s="229" t="s">
        <v>30</v>
      </c>
      <c r="I36" s="233">
        <v>2.0</v>
      </c>
      <c r="J36" s="233" t="s">
        <v>42</v>
      </c>
      <c r="K36" s="233" t="s">
        <v>27</v>
      </c>
      <c r="L36" s="233" t="s">
        <v>28</v>
      </c>
      <c r="M36" s="233">
        <v>1.0</v>
      </c>
      <c r="N36" s="233">
        <v>5.0</v>
      </c>
      <c r="O36" s="233">
        <v>2.0</v>
      </c>
      <c r="P36" s="233">
        <v>2.0</v>
      </c>
      <c r="Q36" s="233" t="s">
        <v>27</v>
      </c>
      <c r="R36" s="233" t="s">
        <v>27</v>
      </c>
      <c r="S36" s="233">
        <v>347.46308</v>
      </c>
      <c r="T36" s="233">
        <v>311.51434</v>
      </c>
      <c r="U36" s="233">
        <v>11044.0</v>
      </c>
      <c r="V36" s="233">
        <v>53.0</v>
      </c>
      <c r="W36" s="233">
        <v>50.43069</v>
      </c>
      <c r="X36" s="234">
        <v>1752.743</v>
      </c>
      <c r="Y36" s="234">
        <v>2186.554</v>
      </c>
      <c r="Z36" s="234">
        <v>8.35</v>
      </c>
      <c r="AA36" s="235"/>
      <c r="AB36" s="235"/>
      <c r="AC36" s="236"/>
      <c r="AD36" s="235"/>
      <c r="AE36" s="228"/>
      <c r="AF36" s="228"/>
      <c r="AG36" s="228"/>
      <c r="AH36" s="228"/>
      <c r="AI36" s="228"/>
      <c r="AJ36" s="228"/>
    </row>
    <row r="37">
      <c r="A37" s="229">
        <v>35.0</v>
      </c>
      <c r="B37" s="229" t="s">
        <v>54</v>
      </c>
      <c r="C37" s="229" t="s">
        <v>28</v>
      </c>
      <c r="D37" s="229" t="s">
        <v>28</v>
      </c>
      <c r="E37" s="229" t="s">
        <v>28</v>
      </c>
      <c r="F37" s="229">
        <v>48.0</v>
      </c>
      <c r="G37" s="229" t="s">
        <v>53</v>
      </c>
      <c r="H37" s="229" t="s">
        <v>30</v>
      </c>
      <c r="I37" s="233">
        <v>2.0</v>
      </c>
      <c r="J37" s="233" t="s">
        <v>43</v>
      </c>
      <c r="K37" s="233" t="s">
        <v>27</v>
      </c>
      <c r="L37" s="233" t="s">
        <v>27</v>
      </c>
      <c r="M37" s="233">
        <v>1.0</v>
      </c>
      <c r="N37" s="233">
        <v>0.0</v>
      </c>
      <c r="O37" s="233">
        <v>2.0</v>
      </c>
      <c r="P37" s="233">
        <v>2.0</v>
      </c>
      <c r="Q37" s="233" t="s">
        <v>28</v>
      </c>
      <c r="R37" s="233" t="s">
        <v>27</v>
      </c>
      <c r="S37" s="233"/>
      <c r="T37" s="233"/>
      <c r="U37" s="233"/>
      <c r="V37" s="233"/>
      <c r="W37" s="233"/>
      <c r="X37" s="234" t="s">
        <v>30</v>
      </c>
      <c r="Y37" s="234" t="s">
        <v>30</v>
      </c>
      <c r="Z37" s="234"/>
      <c r="AA37" s="235"/>
      <c r="AB37" s="235"/>
      <c r="AC37" s="236"/>
      <c r="AD37" s="235"/>
      <c r="AE37" s="228"/>
      <c r="AF37" s="228"/>
      <c r="AG37" s="228"/>
      <c r="AH37" s="228"/>
      <c r="AI37" s="228"/>
      <c r="AJ37" s="228"/>
    </row>
    <row r="38">
      <c r="A38" s="229">
        <v>36.0</v>
      </c>
      <c r="B38" s="229" t="s">
        <v>54</v>
      </c>
      <c r="C38" s="229" t="s">
        <v>28</v>
      </c>
      <c r="D38" s="229" t="s">
        <v>28</v>
      </c>
      <c r="E38" s="229" t="s">
        <v>28</v>
      </c>
      <c r="F38" s="229">
        <v>48.0</v>
      </c>
      <c r="G38" s="229" t="s">
        <v>53</v>
      </c>
      <c r="H38" s="229" t="s">
        <v>30</v>
      </c>
      <c r="I38" s="233">
        <v>2.0</v>
      </c>
      <c r="J38" s="233" t="s">
        <v>44</v>
      </c>
      <c r="K38" s="233" t="s">
        <v>27</v>
      </c>
      <c r="L38" s="233" t="s">
        <v>28</v>
      </c>
      <c r="M38" s="233">
        <v>1.0</v>
      </c>
      <c r="N38" s="233">
        <v>4.0</v>
      </c>
      <c r="O38" s="233">
        <v>2.0</v>
      </c>
      <c r="P38" s="233">
        <v>2.0</v>
      </c>
      <c r="Q38" s="233" t="s">
        <v>27</v>
      </c>
      <c r="R38" s="233" t="s">
        <v>28</v>
      </c>
      <c r="S38" s="233">
        <v>240.69536</v>
      </c>
      <c r="T38" s="233">
        <v>234.37938</v>
      </c>
      <c r="U38" s="233">
        <v>6294.0</v>
      </c>
      <c r="V38" s="233">
        <v>41.0</v>
      </c>
      <c r="W38" s="233">
        <v>25.18462</v>
      </c>
      <c r="X38" s="234">
        <v>1622.841</v>
      </c>
      <c r="Y38" s="234">
        <v>2066.866</v>
      </c>
      <c r="Z38" s="234">
        <v>9.93175</v>
      </c>
      <c r="AA38" s="235"/>
      <c r="AB38" s="235"/>
      <c r="AC38" s="236"/>
      <c r="AD38" s="235"/>
      <c r="AE38" s="228"/>
      <c r="AF38" s="228"/>
      <c r="AG38" s="228"/>
      <c r="AH38" s="228"/>
      <c r="AI38" s="228"/>
      <c r="AJ38" s="228"/>
    </row>
    <row r="39">
      <c r="A39" s="229">
        <v>37.0</v>
      </c>
      <c r="B39" s="229" t="s">
        <v>54</v>
      </c>
      <c r="C39" s="229" t="s">
        <v>28</v>
      </c>
      <c r="D39" s="229" t="s">
        <v>28</v>
      </c>
      <c r="E39" s="229" t="s">
        <v>28</v>
      </c>
      <c r="F39" s="229">
        <v>48.0</v>
      </c>
      <c r="G39" s="229" t="s">
        <v>53</v>
      </c>
      <c r="H39" s="229" t="s">
        <v>30</v>
      </c>
      <c r="I39" s="233">
        <v>2.0</v>
      </c>
      <c r="J39" s="233" t="s">
        <v>45</v>
      </c>
      <c r="K39" s="233" t="s">
        <v>27</v>
      </c>
      <c r="L39" s="233" t="s">
        <v>27</v>
      </c>
      <c r="M39" s="233">
        <v>1.0</v>
      </c>
      <c r="N39" s="233">
        <v>4.0</v>
      </c>
      <c r="O39" s="233">
        <v>2.0</v>
      </c>
      <c r="P39" s="233">
        <v>2.0</v>
      </c>
      <c r="Q39" s="233" t="s">
        <v>28</v>
      </c>
      <c r="R39" s="233" t="s">
        <v>27</v>
      </c>
      <c r="S39" s="233">
        <v>529.70265</v>
      </c>
      <c r="T39" s="233">
        <v>512.33739</v>
      </c>
      <c r="U39" s="233">
        <v>5773.0</v>
      </c>
      <c r="V39" s="233">
        <v>35.0</v>
      </c>
      <c r="W39" s="233">
        <v>19.27792</v>
      </c>
      <c r="X39" s="234">
        <v>975.643</v>
      </c>
      <c r="Y39" s="234">
        <v>1626.101</v>
      </c>
      <c r="Z39" s="234">
        <v>9.36889</v>
      </c>
      <c r="AA39" s="235"/>
      <c r="AB39" s="235"/>
      <c r="AC39" s="236"/>
      <c r="AD39" s="235"/>
      <c r="AE39" s="228"/>
      <c r="AF39" s="228"/>
      <c r="AG39" s="228"/>
      <c r="AH39" s="228"/>
      <c r="AI39" s="228"/>
      <c r="AJ39" s="228"/>
    </row>
    <row r="40">
      <c r="A40" s="229">
        <v>38.0</v>
      </c>
      <c r="B40" s="229" t="s">
        <v>54</v>
      </c>
      <c r="C40" s="229" t="s">
        <v>28</v>
      </c>
      <c r="D40" s="229" t="s">
        <v>28</v>
      </c>
      <c r="E40" s="229" t="s">
        <v>28</v>
      </c>
      <c r="F40" s="229">
        <v>48.0</v>
      </c>
      <c r="G40" s="229" t="s">
        <v>53</v>
      </c>
      <c r="H40" s="229" t="s">
        <v>30</v>
      </c>
      <c r="I40" s="233">
        <v>2.0</v>
      </c>
      <c r="J40" s="233" t="s">
        <v>46</v>
      </c>
      <c r="K40" s="233" t="s">
        <v>27</v>
      </c>
      <c r="L40" s="233" t="s">
        <v>27</v>
      </c>
      <c r="M40" s="233">
        <v>1.0</v>
      </c>
      <c r="N40" s="233">
        <v>0.0</v>
      </c>
      <c r="O40" s="233">
        <v>3.0</v>
      </c>
      <c r="P40" s="233">
        <v>3.0</v>
      </c>
      <c r="Q40" s="233" t="s">
        <v>28</v>
      </c>
      <c r="R40" s="233" t="s">
        <v>27</v>
      </c>
      <c r="S40" s="233">
        <v>37.18029</v>
      </c>
      <c r="T40" s="233">
        <v>31.90909</v>
      </c>
      <c r="U40" s="233">
        <v>2347.0</v>
      </c>
      <c r="V40" s="233">
        <v>8.0</v>
      </c>
      <c r="W40" s="233">
        <v>10.01806</v>
      </c>
      <c r="X40" s="234">
        <v>896.385</v>
      </c>
      <c r="Y40" s="234">
        <v>1151.819</v>
      </c>
      <c r="Z40" s="234">
        <v>6.9786</v>
      </c>
      <c r="AA40" s="235"/>
      <c r="AB40" s="235"/>
      <c r="AC40" s="236"/>
      <c r="AD40" s="233"/>
      <c r="AE40" s="228"/>
      <c r="AF40" s="228"/>
      <c r="AG40" s="228"/>
      <c r="AH40" s="228"/>
      <c r="AI40" s="228"/>
      <c r="AJ40" s="228"/>
    </row>
    <row r="41">
      <c r="A41" s="229">
        <v>39.0</v>
      </c>
      <c r="B41" s="229" t="s">
        <v>54</v>
      </c>
      <c r="C41" s="229" t="s">
        <v>28</v>
      </c>
      <c r="D41" s="229" t="s">
        <v>28</v>
      </c>
      <c r="E41" s="229" t="s">
        <v>28</v>
      </c>
      <c r="F41" s="229">
        <v>48.0</v>
      </c>
      <c r="G41" s="229" t="s">
        <v>53</v>
      </c>
      <c r="H41" s="229" t="s">
        <v>30</v>
      </c>
      <c r="I41" s="233">
        <v>2.0</v>
      </c>
      <c r="J41" s="233" t="s">
        <v>47</v>
      </c>
      <c r="K41" s="233" t="s">
        <v>27</v>
      </c>
      <c r="L41" s="233" t="s">
        <v>27</v>
      </c>
      <c r="M41" s="233">
        <v>2.0</v>
      </c>
      <c r="N41" s="233">
        <v>3.0</v>
      </c>
      <c r="O41" s="233">
        <v>3.0</v>
      </c>
      <c r="P41" s="233">
        <v>2.0</v>
      </c>
      <c r="Q41" s="233" t="s">
        <v>28</v>
      </c>
      <c r="R41" s="233" t="s">
        <v>28</v>
      </c>
      <c r="S41" s="233">
        <v>377.7554</v>
      </c>
      <c r="T41" s="233">
        <v>362.36466</v>
      </c>
      <c r="U41" s="233">
        <v>51663.0</v>
      </c>
      <c r="V41" s="233">
        <v>159.0</v>
      </c>
      <c r="W41" s="233">
        <v>243.20361</v>
      </c>
      <c r="X41" s="234">
        <v>3557.763</v>
      </c>
      <c r="Y41" s="234">
        <v>4008.031</v>
      </c>
      <c r="Z41" s="234">
        <v>9.46575</v>
      </c>
      <c r="AA41" s="235"/>
      <c r="AB41" s="235"/>
      <c r="AC41" s="236"/>
      <c r="AD41" s="235"/>
      <c r="AE41" s="228"/>
      <c r="AF41" s="228"/>
      <c r="AG41" s="228"/>
      <c r="AH41" s="228"/>
      <c r="AI41" s="228"/>
      <c r="AJ41" s="228"/>
    </row>
    <row r="42">
      <c r="A42" s="229">
        <v>40.0</v>
      </c>
      <c r="B42" s="229" t="s">
        <v>54</v>
      </c>
      <c r="C42" s="229" t="s">
        <v>28</v>
      </c>
      <c r="D42" s="229" t="s">
        <v>28</v>
      </c>
      <c r="E42" s="229" t="s">
        <v>28</v>
      </c>
      <c r="F42" s="229">
        <v>48.0</v>
      </c>
      <c r="G42" s="229" t="s">
        <v>53</v>
      </c>
      <c r="H42" s="229" t="s">
        <v>30</v>
      </c>
      <c r="I42" s="233">
        <v>2.0</v>
      </c>
      <c r="J42" s="233" t="s">
        <v>48</v>
      </c>
      <c r="K42" s="233" t="s">
        <v>27</v>
      </c>
      <c r="L42" s="233" t="s">
        <v>27</v>
      </c>
      <c r="M42" s="233">
        <v>2.0</v>
      </c>
      <c r="N42" s="233">
        <v>2.0</v>
      </c>
      <c r="O42" s="233">
        <v>4.0</v>
      </c>
      <c r="P42" s="233">
        <v>3.0</v>
      </c>
      <c r="Q42" s="233" t="s">
        <v>28</v>
      </c>
      <c r="R42" s="233" t="s">
        <v>27</v>
      </c>
      <c r="S42" s="235"/>
      <c r="T42" s="235"/>
      <c r="U42" s="235"/>
      <c r="V42" s="235"/>
      <c r="W42" s="235"/>
      <c r="X42" s="234"/>
      <c r="Y42" s="234"/>
      <c r="Z42" s="234"/>
      <c r="AA42" s="235"/>
      <c r="AB42" s="235"/>
      <c r="AC42" s="236"/>
      <c r="AD42" s="235"/>
      <c r="AE42" s="228"/>
      <c r="AF42" s="228"/>
      <c r="AG42" s="228"/>
      <c r="AH42" s="228"/>
      <c r="AI42" s="228"/>
      <c r="AJ42" s="228"/>
    </row>
    <row r="43">
      <c r="A43" s="229">
        <v>41.0</v>
      </c>
      <c r="B43" s="229" t="s">
        <v>54</v>
      </c>
      <c r="C43" s="229" t="s">
        <v>28</v>
      </c>
      <c r="D43" s="229" t="s">
        <v>28</v>
      </c>
      <c r="E43" s="229" t="s">
        <v>28</v>
      </c>
      <c r="F43" s="229">
        <v>48.0</v>
      </c>
      <c r="G43" s="229" t="s">
        <v>53</v>
      </c>
      <c r="H43" s="229" t="s">
        <v>30</v>
      </c>
      <c r="I43" s="233">
        <v>2.0</v>
      </c>
      <c r="J43" s="233" t="s">
        <v>49</v>
      </c>
      <c r="K43" s="233" t="s">
        <v>27</v>
      </c>
      <c r="L43" s="233" t="s">
        <v>28</v>
      </c>
      <c r="M43" s="233">
        <v>1.0</v>
      </c>
      <c r="N43" s="233">
        <v>6.0</v>
      </c>
      <c r="O43" s="233">
        <v>2.0</v>
      </c>
      <c r="P43" s="233">
        <v>2.0</v>
      </c>
      <c r="Q43" s="233" t="s">
        <v>28</v>
      </c>
      <c r="R43" s="233" t="s">
        <v>28</v>
      </c>
      <c r="S43" s="233">
        <v>245.67767</v>
      </c>
      <c r="T43" s="233">
        <v>236.95987</v>
      </c>
      <c r="U43" s="233">
        <v>4938.0</v>
      </c>
      <c r="V43" s="233">
        <v>35.0</v>
      </c>
      <c r="W43" s="233">
        <v>106.06347</v>
      </c>
      <c r="X43" s="234">
        <v>1751.388</v>
      </c>
      <c r="Y43" s="234">
        <v>2183.057</v>
      </c>
      <c r="Z43" s="234">
        <v>8.47109</v>
      </c>
      <c r="AA43" s="235"/>
      <c r="AB43" s="235"/>
      <c r="AC43" s="236"/>
      <c r="AD43" s="235"/>
      <c r="AE43" s="228"/>
      <c r="AF43" s="228"/>
      <c r="AG43" s="228"/>
      <c r="AH43" s="228"/>
      <c r="AI43" s="228"/>
      <c r="AJ43" s="228"/>
    </row>
    <row r="44">
      <c r="A44" s="229">
        <v>42.0</v>
      </c>
      <c r="B44" s="229" t="s">
        <v>54</v>
      </c>
      <c r="C44" s="229" t="s">
        <v>28</v>
      </c>
      <c r="D44" s="229" t="s">
        <v>28</v>
      </c>
      <c r="E44" s="229" t="s">
        <v>28</v>
      </c>
      <c r="F44" s="229">
        <v>48.0</v>
      </c>
      <c r="G44" s="229" t="s">
        <v>53</v>
      </c>
      <c r="H44" s="229" t="s">
        <v>30</v>
      </c>
      <c r="I44" s="233">
        <v>2.0</v>
      </c>
      <c r="J44" s="233" t="s">
        <v>50</v>
      </c>
      <c r="K44" s="233" t="s">
        <v>27</v>
      </c>
      <c r="L44" s="233" t="s">
        <v>27</v>
      </c>
      <c r="M44" s="233">
        <v>2.0</v>
      </c>
      <c r="N44" s="233">
        <v>3.0</v>
      </c>
      <c r="O44" s="233">
        <v>5.0</v>
      </c>
      <c r="P44" s="233">
        <v>5.0</v>
      </c>
      <c r="Q44" s="233" t="s">
        <v>28</v>
      </c>
      <c r="R44" s="233" t="s">
        <v>27</v>
      </c>
      <c r="S44" s="235"/>
      <c r="T44" s="235"/>
      <c r="U44" s="235"/>
      <c r="V44" s="235"/>
      <c r="W44" s="235"/>
      <c r="X44" s="234" t="s">
        <v>56</v>
      </c>
      <c r="Y44" s="234" t="s">
        <v>56</v>
      </c>
      <c r="Z44" s="234"/>
      <c r="AA44" s="235"/>
      <c r="AB44" s="235"/>
      <c r="AC44" s="236"/>
      <c r="AD44" s="235"/>
      <c r="AE44" s="228"/>
      <c r="AF44" s="228"/>
      <c r="AG44" s="228"/>
      <c r="AH44" s="228"/>
      <c r="AI44" s="228"/>
      <c r="AJ44" s="228"/>
    </row>
    <row r="45">
      <c r="A45" s="229">
        <v>43.0</v>
      </c>
      <c r="B45" s="229" t="s">
        <v>54</v>
      </c>
      <c r="C45" s="229" t="s">
        <v>28</v>
      </c>
      <c r="D45" s="229" t="s">
        <v>28</v>
      </c>
      <c r="E45" s="229" t="s">
        <v>28</v>
      </c>
      <c r="F45" s="229">
        <v>48.0</v>
      </c>
      <c r="G45" s="229" t="s">
        <v>53</v>
      </c>
      <c r="H45" s="229" t="s">
        <v>30</v>
      </c>
      <c r="I45" s="233">
        <v>2.0</v>
      </c>
      <c r="J45" s="233" t="s">
        <v>51</v>
      </c>
      <c r="K45" s="233" t="s">
        <v>27</v>
      </c>
      <c r="L45" s="233" t="s">
        <v>27</v>
      </c>
      <c r="M45" s="233">
        <v>3.0</v>
      </c>
      <c r="N45" s="233">
        <v>4.0</v>
      </c>
      <c r="O45" s="233">
        <v>6.0</v>
      </c>
      <c r="P45" s="233">
        <v>4.0</v>
      </c>
      <c r="Q45" s="233" t="s">
        <v>28</v>
      </c>
      <c r="R45" s="233" t="s">
        <v>27</v>
      </c>
      <c r="S45" s="233">
        <v>361.30935</v>
      </c>
      <c r="T45" s="233">
        <v>314.40546</v>
      </c>
      <c r="U45" s="233">
        <v>21838.0</v>
      </c>
      <c r="V45" s="233">
        <v>42.0</v>
      </c>
      <c r="W45" s="233">
        <v>73.59634</v>
      </c>
      <c r="X45" s="234">
        <v>2069.358</v>
      </c>
      <c r="Y45" s="234">
        <v>2488.22</v>
      </c>
      <c r="Z45" s="234">
        <v>8.20149</v>
      </c>
      <c r="AA45" s="235"/>
      <c r="AB45" s="235"/>
      <c r="AC45" s="236"/>
      <c r="AD45" s="235"/>
      <c r="AE45" s="228"/>
      <c r="AF45" s="228"/>
      <c r="AG45" s="228"/>
      <c r="AH45" s="228"/>
      <c r="AI45" s="228"/>
      <c r="AJ45" s="228"/>
    </row>
    <row r="46">
      <c r="A46" s="229">
        <v>44.0</v>
      </c>
      <c r="B46" s="229" t="s">
        <v>54</v>
      </c>
      <c r="C46" s="229" t="s">
        <v>28</v>
      </c>
      <c r="D46" s="229" t="s">
        <v>28</v>
      </c>
      <c r="E46" s="229" t="s">
        <v>28</v>
      </c>
      <c r="F46" s="229">
        <v>48.0</v>
      </c>
      <c r="G46" s="229" t="s">
        <v>53</v>
      </c>
      <c r="H46" s="229" t="s">
        <v>30</v>
      </c>
      <c r="I46" s="233">
        <v>2.0</v>
      </c>
      <c r="J46" s="233" t="s">
        <v>52</v>
      </c>
      <c r="K46" s="233" t="s">
        <v>27</v>
      </c>
      <c r="L46" s="233" t="s">
        <v>27</v>
      </c>
      <c r="M46" s="233">
        <v>0.0</v>
      </c>
      <c r="N46" s="233">
        <v>0.0</v>
      </c>
      <c r="O46" s="233">
        <v>3.0</v>
      </c>
      <c r="P46" s="233">
        <v>2.0</v>
      </c>
      <c r="Q46" s="233" t="s">
        <v>28</v>
      </c>
      <c r="R46" s="233" t="s">
        <v>27</v>
      </c>
      <c r="S46" s="233">
        <v>6.20115</v>
      </c>
      <c r="T46" s="233">
        <v>5.3876</v>
      </c>
      <c r="U46" s="233">
        <v>87.0</v>
      </c>
      <c r="V46" s="233">
        <v>1.0</v>
      </c>
      <c r="W46" s="233">
        <v>1.19616</v>
      </c>
      <c r="X46" s="233">
        <v>846.681</v>
      </c>
      <c r="Y46" s="233">
        <v>1278.241</v>
      </c>
      <c r="Z46" s="233">
        <v>6.05336</v>
      </c>
      <c r="AA46" s="235"/>
      <c r="AB46" s="235"/>
      <c r="AC46" s="236"/>
      <c r="AD46" s="233"/>
      <c r="AE46" s="228"/>
      <c r="AF46" s="228"/>
      <c r="AG46" s="228"/>
      <c r="AH46" s="228"/>
      <c r="AI46" s="228"/>
      <c r="AJ46" s="228"/>
    </row>
    <row r="47">
      <c r="A47" s="229">
        <v>45.0</v>
      </c>
      <c r="B47" s="229" t="s">
        <v>54</v>
      </c>
      <c r="C47" s="229" t="s">
        <v>28</v>
      </c>
      <c r="D47" s="229" t="s">
        <v>28</v>
      </c>
      <c r="E47" s="229" t="s">
        <v>28</v>
      </c>
      <c r="F47" s="229">
        <v>48.0</v>
      </c>
      <c r="G47" s="229" t="s">
        <v>53</v>
      </c>
      <c r="H47" s="229" t="s">
        <v>30</v>
      </c>
      <c r="I47" s="233">
        <v>4.0</v>
      </c>
      <c r="J47" s="233" t="s">
        <v>31</v>
      </c>
      <c r="K47" s="229" t="s">
        <v>27</v>
      </c>
      <c r="L47" s="229" t="s">
        <v>28</v>
      </c>
      <c r="M47" s="229">
        <v>0.0</v>
      </c>
      <c r="N47" s="229">
        <v>7.0</v>
      </c>
      <c r="O47" s="229">
        <v>1.0</v>
      </c>
      <c r="P47" s="229">
        <v>1.0</v>
      </c>
      <c r="Q47" s="229" t="s">
        <v>28</v>
      </c>
      <c r="R47" s="229" t="s">
        <v>27</v>
      </c>
      <c r="S47" s="233">
        <v>1006.64</v>
      </c>
      <c r="T47" s="233">
        <v>989.34435</v>
      </c>
      <c r="U47" s="233">
        <v>73898.0</v>
      </c>
      <c r="V47" s="233">
        <v>255.0</v>
      </c>
      <c r="W47" s="233">
        <v>1306.64</v>
      </c>
      <c r="X47" s="234">
        <v>1989.211</v>
      </c>
      <c r="Y47" s="234">
        <v>2643.569</v>
      </c>
      <c r="Z47" s="234">
        <v>6.74665</v>
      </c>
      <c r="AA47" s="235"/>
      <c r="AB47" s="235"/>
      <c r="AC47" s="236"/>
      <c r="AD47" s="231"/>
      <c r="AE47" s="228"/>
      <c r="AF47" s="228"/>
      <c r="AG47" s="228"/>
      <c r="AH47" s="228"/>
      <c r="AI47" s="228"/>
      <c r="AJ47" s="228"/>
    </row>
    <row r="48">
      <c r="A48" s="229">
        <v>46.0</v>
      </c>
      <c r="B48" s="229" t="s">
        <v>54</v>
      </c>
      <c r="C48" s="229" t="s">
        <v>28</v>
      </c>
      <c r="D48" s="229" t="s">
        <v>28</v>
      </c>
      <c r="E48" s="229" t="s">
        <v>28</v>
      </c>
      <c r="F48" s="229">
        <v>48.0</v>
      </c>
      <c r="G48" s="229" t="s">
        <v>53</v>
      </c>
      <c r="H48" s="229" t="s">
        <v>30</v>
      </c>
      <c r="I48" s="233">
        <v>4.0</v>
      </c>
      <c r="J48" s="233" t="s">
        <v>32</v>
      </c>
      <c r="K48" s="233" t="s">
        <v>27</v>
      </c>
      <c r="L48" s="233" t="s">
        <v>27</v>
      </c>
      <c r="M48" s="233">
        <v>8.0</v>
      </c>
      <c r="N48" s="233">
        <v>0.0</v>
      </c>
      <c r="O48" s="233">
        <v>10.0</v>
      </c>
      <c r="P48" s="233">
        <v>5.0</v>
      </c>
      <c r="Q48" s="233" t="s">
        <v>28</v>
      </c>
      <c r="R48" s="233" t="s">
        <v>27</v>
      </c>
      <c r="S48" s="233">
        <v>262.63278</v>
      </c>
      <c r="T48" s="233">
        <v>230.97041</v>
      </c>
      <c r="U48" s="233">
        <v>21838.0</v>
      </c>
      <c r="V48" s="233">
        <v>30.0</v>
      </c>
      <c r="W48" s="233">
        <v>47.04577</v>
      </c>
      <c r="X48" s="234">
        <v>840.212</v>
      </c>
      <c r="Y48" s="234">
        <v>1245.091</v>
      </c>
      <c r="Z48" s="234">
        <v>10.57317</v>
      </c>
      <c r="AA48" s="235"/>
      <c r="AB48" s="235"/>
      <c r="AC48" s="236"/>
      <c r="AD48" s="235"/>
      <c r="AE48" s="228"/>
      <c r="AF48" s="228"/>
      <c r="AG48" s="228"/>
      <c r="AH48" s="228"/>
      <c r="AI48" s="228"/>
      <c r="AJ48" s="228"/>
    </row>
    <row r="49">
      <c r="A49" s="229">
        <v>47.0</v>
      </c>
      <c r="B49" s="229" t="s">
        <v>54</v>
      </c>
      <c r="C49" s="229" t="s">
        <v>28</v>
      </c>
      <c r="D49" s="229" t="s">
        <v>28</v>
      </c>
      <c r="E49" s="229" t="s">
        <v>28</v>
      </c>
      <c r="F49" s="229">
        <v>48.0</v>
      </c>
      <c r="G49" s="229" t="s">
        <v>53</v>
      </c>
      <c r="H49" s="229" t="s">
        <v>30</v>
      </c>
      <c r="I49" s="233">
        <v>4.0</v>
      </c>
      <c r="J49" s="233" t="s">
        <v>33</v>
      </c>
      <c r="K49" s="233" t="s">
        <v>27</v>
      </c>
      <c r="L49" s="233" t="s">
        <v>28</v>
      </c>
      <c r="M49" s="233">
        <v>2.0</v>
      </c>
      <c r="N49" s="233">
        <v>4.0</v>
      </c>
      <c r="O49" s="233">
        <v>3.0</v>
      </c>
      <c r="P49" s="233">
        <v>3.0</v>
      </c>
      <c r="Q49" s="233" t="s">
        <v>28</v>
      </c>
      <c r="R49" s="233" t="s">
        <v>27</v>
      </c>
      <c r="S49" s="233">
        <v>1153.93</v>
      </c>
      <c r="T49" s="233">
        <v>1174.98</v>
      </c>
      <c r="U49" s="233">
        <v>74583.0</v>
      </c>
      <c r="V49" s="233">
        <v>82.0</v>
      </c>
      <c r="W49" s="233">
        <v>163.5518</v>
      </c>
      <c r="X49" s="234">
        <v>2380.892</v>
      </c>
      <c r="Y49" s="234">
        <v>2776.569</v>
      </c>
      <c r="Z49" s="234">
        <v>8.26393</v>
      </c>
      <c r="AA49" s="235"/>
      <c r="AB49" s="235"/>
      <c r="AC49" s="236"/>
      <c r="AD49" s="235"/>
      <c r="AE49" s="228"/>
      <c r="AF49" s="228"/>
      <c r="AG49" s="228"/>
      <c r="AH49" s="228"/>
      <c r="AI49" s="228"/>
      <c r="AJ49" s="228"/>
    </row>
    <row r="50">
      <c r="A50" s="229">
        <v>48.0</v>
      </c>
      <c r="B50" s="229" t="s">
        <v>54</v>
      </c>
      <c r="C50" s="229" t="s">
        <v>28</v>
      </c>
      <c r="D50" s="229" t="s">
        <v>28</v>
      </c>
      <c r="E50" s="229" t="s">
        <v>28</v>
      </c>
      <c r="F50" s="229">
        <v>48.0</v>
      </c>
      <c r="G50" s="229" t="s">
        <v>53</v>
      </c>
      <c r="H50" s="229" t="s">
        <v>30</v>
      </c>
      <c r="I50" s="233">
        <v>4.0</v>
      </c>
      <c r="J50" s="233" t="s">
        <v>34</v>
      </c>
      <c r="K50" s="233" t="s">
        <v>27</v>
      </c>
      <c r="L50" s="233" t="s">
        <v>27</v>
      </c>
      <c r="M50" s="233">
        <v>0.0</v>
      </c>
      <c r="N50" s="233">
        <v>3.0</v>
      </c>
      <c r="O50" s="233">
        <v>2.0</v>
      </c>
      <c r="P50" s="233">
        <v>2.0</v>
      </c>
      <c r="Q50" s="233" t="s">
        <v>28</v>
      </c>
      <c r="R50" s="233" t="s">
        <v>27</v>
      </c>
      <c r="S50" s="233">
        <v>258.71867</v>
      </c>
      <c r="T50" s="233">
        <v>243.20797</v>
      </c>
      <c r="U50" s="233">
        <v>3355.0</v>
      </c>
      <c r="V50" s="233">
        <v>16.0</v>
      </c>
      <c r="W50" s="233">
        <v>8.42985</v>
      </c>
      <c r="X50" s="234">
        <v>833.479</v>
      </c>
      <c r="Y50" s="234">
        <v>1205.658</v>
      </c>
      <c r="Z50" s="234">
        <v>6.47212</v>
      </c>
      <c r="AA50" s="235"/>
      <c r="AB50" s="235"/>
      <c r="AC50" s="236"/>
      <c r="AD50" s="235"/>
      <c r="AE50" s="228"/>
      <c r="AF50" s="228"/>
      <c r="AG50" s="228"/>
      <c r="AH50" s="228"/>
      <c r="AI50" s="228"/>
      <c r="AJ50" s="228"/>
    </row>
    <row r="51">
      <c r="A51" s="229">
        <v>49.0</v>
      </c>
      <c r="B51" s="229" t="s">
        <v>54</v>
      </c>
      <c r="C51" s="229" t="s">
        <v>28</v>
      </c>
      <c r="D51" s="229" t="s">
        <v>28</v>
      </c>
      <c r="E51" s="229" t="s">
        <v>28</v>
      </c>
      <c r="F51" s="229">
        <v>48.0</v>
      </c>
      <c r="G51" s="229" t="s">
        <v>53</v>
      </c>
      <c r="H51" s="229" t="s">
        <v>30</v>
      </c>
      <c r="I51" s="233">
        <v>4.0</v>
      </c>
      <c r="J51" s="233" t="s">
        <v>35</v>
      </c>
      <c r="K51" s="233" t="s">
        <v>27</v>
      </c>
      <c r="L51" s="233" t="s">
        <v>28</v>
      </c>
      <c r="M51" s="233">
        <v>5.0</v>
      </c>
      <c r="N51" s="233">
        <v>4.0</v>
      </c>
      <c r="O51" s="233">
        <v>6.0</v>
      </c>
      <c r="P51" s="233">
        <v>6.0</v>
      </c>
      <c r="Q51" s="233" t="s">
        <v>28</v>
      </c>
      <c r="R51" s="233" t="s">
        <v>27</v>
      </c>
      <c r="S51" s="233">
        <v>173.49171</v>
      </c>
      <c r="T51" s="233">
        <v>142.20357</v>
      </c>
      <c r="U51" s="233">
        <v>12019.0</v>
      </c>
      <c r="V51" s="233">
        <v>23.0</v>
      </c>
      <c r="W51" s="233">
        <v>28.79832</v>
      </c>
      <c r="X51" s="234">
        <v>1636.336</v>
      </c>
      <c r="Y51" s="234">
        <v>1976.841</v>
      </c>
      <c r="Z51" s="234">
        <v>8.41742</v>
      </c>
      <c r="AA51" s="235"/>
      <c r="AB51" s="235"/>
      <c r="AC51" s="236"/>
      <c r="AD51" s="235"/>
      <c r="AE51" s="228"/>
      <c r="AF51" s="228"/>
      <c r="AG51" s="228"/>
      <c r="AH51" s="228"/>
      <c r="AI51" s="228"/>
      <c r="AJ51" s="228"/>
    </row>
    <row r="52">
      <c r="A52" s="229">
        <v>50.0</v>
      </c>
      <c r="B52" s="229" t="s">
        <v>54</v>
      </c>
      <c r="C52" s="229" t="s">
        <v>28</v>
      </c>
      <c r="D52" s="229" t="s">
        <v>28</v>
      </c>
      <c r="E52" s="229" t="s">
        <v>28</v>
      </c>
      <c r="F52" s="229">
        <v>48.0</v>
      </c>
      <c r="G52" s="229" t="s">
        <v>53</v>
      </c>
      <c r="H52" s="229" t="s">
        <v>30</v>
      </c>
      <c r="I52" s="233">
        <v>4.0</v>
      </c>
      <c r="J52" s="233" t="s">
        <v>36</v>
      </c>
      <c r="K52" s="233" t="s">
        <v>27</v>
      </c>
      <c r="L52" s="233" t="s">
        <v>28</v>
      </c>
      <c r="M52" s="233">
        <v>0.0</v>
      </c>
      <c r="N52" s="233">
        <v>4.0</v>
      </c>
      <c r="O52" s="233">
        <v>1.0</v>
      </c>
      <c r="P52" s="233">
        <v>1.0</v>
      </c>
      <c r="Q52" s="233" t="s">
        <v>28</v>
      </c>
      <c r="R52" s="233" t="s">
        <v>28</v>
      </c>
      <c r="S52" s="233">
        <v>994.69011</v>
      </c>
      <c r="T52" s="233">
        <v>982.20199</v>
      </c>
      <c r="U52" s="233">
        <v>65239.0</v>
      </c>
      <c r="V52" s="233">
        <v>129.0</v>
      </c>
      <c r="W52" s="233">
        <v>219.46008</v>
      </c>
      <c r="X52" s="234">
        <v>1666.213</v>
      </c>
      <c r="Y52" s="234">
        <v>2093.978</v>
      </c>
      <c r="Z52" s="234">
        <v>6.32923</v>
      </c>
      <c r="AA52" s="235"/>
      <c r="AB52" s="235"/>
      <c r="AC52" s="236"/>
      <c r="AD52" s="235"/>
      <c r="AE52" s="228"/>
      <c r="AF52" s="228"/>
      <c r="AG52" s="228"/>
      <c r="AH52" s="228"/>
      <c r="AI52" s="228"/>
      <c r="AJ52" s="228"/>
    </row>
    <row r="53">
      <c r="A53" s="229">
        <v>51.0</v>
      </c>
      <c r="B53" s="229" t="s">
        <v>54</v>
      </c>
      <c r="C53" s="229" t="s">
        <v>28</v>
      </c>
      <c r="D53" s="229" t="s">
        <v>28</v>
      </c>
      <c r="E53" s="229" t="s">
        <v>28</v>
      </c>
      <c r="F53" s="229">
        <v>48.0</v>
      </c>
      <c r="G53" s="229" t="s">
        <v>53</v>
      </c>
      <c r="H53" s="229" t="s">
        <v>30</v>
      </c>
      <c r="I53" s="233">
        <v>4.0</v>
      </c>
      <c r="J53" s="233" t="s">
        <v>37</v>
      </c>
      <c r="K53" s="233" t="s">
        <v>27</v>
      </c>
      <c r="L53" s="233" t="s">
        <v>27</v>
      </c>
      <c r="M53" s="233">
        <v>5.0</v>
      </c>
      <c r="N53" s="233">
        <v>5.0</v>
      </c>
      <c r="O53" s="233">
        <v>6.0</v>
      </c>
      <c r="P53" s="233">
        <v>5.0</v>
      </c>
      <c r="Q53" s="233" t="s">
        <v>28</v>
      </c>
      <c r="R53" s="233" t="s">
        <v>27</v>
      </c>
      <c r="S53" s="233">
        <v>432.74142</v>
      </c>
      <c r="T53" s="233">
        <v>408.90037</v>
      </c>
      <c r="U53" s="233">
        <v>26805.0</v>
      </c>
      <c r="V53" s="233">
        <v>67.0</v>
      </c>
      <c r="W53" s="233">
        <v>87.77853</v>
      </c>
      <c r="X53" s="234">
        <v>4188.113</v>
      </c>
      <c r="Y53" s="234">
        <v>4788.539</v>
      </c>
      <c r="Z53" s="234">
        <v>7.10267</v>
      </c>
      <c r="AA53" s="235"/>
      <c r="AB53" s="235"/>
      <c r="AC53" s="236"/>
      <c r="AD53" s="235"/>
      <c r="AE53" s="228"/>
      <c r="AF53" s="228"/>
      <c r="AG53" s="228"/>
      <c r="AH53" s="228"/>
      <c r="AI53" s="228"/>
      <c r="AJ53" s="228"/>
    </row>
    <row r="54">
      <c r="A54" s="229">
        <v>52.0</v>
      </c>
      <c r="B54" s="229" t="s">
        <v>54</v>
      </c>
      <c r="C54" s="229" t="s">
        <v>28</v>
      </c>
      <c r="D54" s="229" t="s">
        <v>28</v>
      </c>
      <c r="E54" s="229" t="s">
        <v>28</v>
      </c>
      <c r="F54" s="229">
        <v>48.0</v>
      </c>
      <c r="G54" s="229" t="s">
        <v>53</v>
      </c>
      <c r="H54" s="229" t="s">
        <v>30</v>
      </c>
      <c r="I54" s="233">
        <v>4.0</v>
      </c>
      <c r="J54" s="233" t="s">
        <v>38</v>
      </c>
      <c r="K54" s="233" t="s">
        <v>27</v>
      </c>
      <c r="L54" s="233" t="s">
        <v>27</v>
      </c>
      <c r="M54" s="233">
        <v>7.0</v>
      </c>
      <c r="N54" s="233">
        <v>5.0</v>
      </c>
      <c r="O54" s="233">
        <v>8.0</v>
      </c>
      <c r="P54" s="233">
        <v>8.0</v>
      </c>
      <c r="Q54" s="233" t="s">
        <v>27</v>
      </c>
      <c r="R54" s="233" t="s">
        <v>27</v>
      </c>
      <c r="S54" s="233">
        <v>176.82675</v>
      </c>
      <c r="T54" s="233">
        <v>140.87262</v>
      </c>
      <c r="U54" s="233">
        <v>9715.0</v>
      </c>
      <c r="V54" s="233">
        <v>23.0</v>
      </c>
      <c r="W54" s="233">
        <v>33.80238</v>
      </c>
      <c r="X54" s="234">
        <v>2401.844</v>
      </c>
      <c r="Y54" s="234">
        <v>2811.412</v>
      </c>
      <c r="Z54" s="234">
        <v>8.211</v>
      </c>
      <c r="AA54" s="235"/>
      <c r="AB54" s="235"/>
      <c r="AC54" s="236"/>
      <c r="AD54" s="235"/>
      <c r="AE54" s="228"/>
      <c r="AF54" s="228"/>
      <c r="AG54" s="228"/>
      <c r="AH54" s="228"/>
      <c r="AI54" s="228"/>
      <c r="AJ54" s="228"/>
    </row>
    <row r="55">
      <c r="A55" s="229">
        <v>53.0</v>
      </c>
      <c r="B55" s="229" t="s">
        <v>54</v>
      </c>
      <c r="C55" s="229" t="s">
        <v>28</v>
      </c>
      <c r="D55" s="229" t="s">
        <v>28</v>
      </c>
      <c r="E55" s="229" t="s">
        <v>28</v>
      </c>
      <c r="F55" s="229">
        <v>48.0</v>
      </c>
      <c r="G55" s="229" t="s">
        <v>53</v>
      </c>
      <c r="H55" s="229" t="s">
        <v>30</v>
      </c>
      <c r="I55" s="233">
        <v>4.0</v>
      </c>
      <c r="J55" s="233" t="s">
        <v>39</v>
      </c>
      <c r="K55" s="233" t="s">
        <v>27</v>
      </c>
      <c r="L55" s="233" t="s">
        <v>27</v>
      </c>
      <c r="M55" s="233">
        <v>5.0</v>
      </c>
      <c r="N55" s="233">
        <v>6.0</v>
      </c>
      <c r="O55" s="233">
        <v>6.0</v>
      </c>
      <c r="P55" s="233">
        <v>6.0</v>
      </c>
      <c r="Q55" s="233" t="s">
        <v>28</v>
      </c>
      <c r="R55" s="233" t="s">
        <v>27</v>
      </c>
      <c r="S55" s="233">
        <v>1033.77</v>
      </c>
      <c r="T55" s="233">
        <v>1033.5</v>
      </c>
      <c r="U55" s="233">
        <v>69294.0</v>
      </c>
      <c r="V55" s="233">
        <v>64.0</v>
      </c>
      <c r="W55" s="233">
        <v>155.01603</v>
      </c>
      <c r="X55" s="234">
        <v>4906.714</v>
      </c>
      <c r="Y55" s="234">
        <v>5428.448</v>
      </c>
      <c r="Z55" s="234">
        <v>6.06425</v>
      </c>
      <c r="AA55" s="235"/>
      <c r="AB55" s="235"/>
      <c r="AC55" s="236"/>
      <c r="AD55" s="235"/>
      <c r="AE55" s="228"/>
      <c r="AF55" s="228"/>
      <c r="AG55" s="228"/>
      <c r="AH55" s="228"/>
      <c r="AI55" s="228"/>
      <c r="AJ55" s="228"/>
    </row>
    <row r="56">
      <c r="A56" s="229">
        <v>54.0</v>
      </c>
      <c r="B56" s="229" t="s">
        <v>54</v>
      </c>
      <c r="C56" s="229" t="s">
        <v>28</v>
      </c>
      <c r="D56" s="229" t="s">
        <v>28</v>
      </c>
      <c r="E56" s="229" t="s">
        <v>28</v>
      </c>
      <c r="F56" s="229">
        <v>48.0</v>
      </c>
      <c r="G56" s="229" t="s">
        <v>53</v>
      </c>
      <c r="H56" s="229" t="s">
        <v>30</v>
      </c>
      <c r="I56" s="233">
        <v>4.0</v>
      </c>
      <c r="J56" s="233" t="s">
        <v>40</v>
      </c>
      <c r="K56" s="233" t="s">
        <v>27</v>
      </c>
      <c r="L56" s="233" t="s">
        <v>28</v>
      </c>
      <c r="M56" s="233">
        <v>3.0</v>
      </c>
      <c r="N56" s="233">
        <v>4.0</v>
      </c>
      <c r="O56" s="233">
        <v>4.0</v>
      </c>
      <c r="P56" s="233">
        <v>4.0</v>
      </c>
      <c r="Q56" s="233" t="s">
        <v>28</v>
      </c>
      <c r="R56" s="233" t="s">
        <v>27</v>
      </c>
      <c r="S56" s="233">
        <v>492.24832</v>
      </c>
      <c r="T56" s="233">
        <v>516.61742</v>
      </c>
      <c r="U56" s="233">
        <v>23048.0</v>
      </c>
      <c r="V56" s="233">
        <v>81.0</v>
      </c>
      <c r="W56" s="233">
        <v>86.68392</v>
      </c>
      <c r="X56" s="234">
        <v>6281.022</v>
      </c>
      <c r="Y56" s="234">
        <v>6879.66</v>
      </c>
      <c r="Z56" s="234">
        <v>7.84438</v>
      </c>
      <c r="AA56" s="235"/>
      <c r="AB56" s="235"/>
      <c r="AC56" s="236"/>
      <c r="AD56" s="235"/>
      <c r="AE56" s="228"/>
      <c r="AF56" s="228"/>
      <c r="AG56" s="228"/>
      <c r="AH56" s="228"/>
      <c r="AI56" s="228"/>
      <c r="AJ56" s="228"/>
    </row>
    <row r="57">
      <c r="A57" s="229">
        <v>55.0</v>
      </c>
      <c r="B57" s="229" t="s">
        <v>54</v>
      </c>
      <c r="C57" s="229" t="s">
        <v>28</v>
      </c>
      <c r="D57" s="229" t="s">
        <v>28</v>
      </c>
      <c r="E57" s="229" t="s">
        <v>28</v>
      </c>
      <c r="F57" s="229">
        <v>48.0</v>
      </c>
      <c r="G57" s="229" t="s">
        <v>53</v>
      </c>
      <c r="H57" s="229" t="s">
        <v>30</v>
      </c>
      <c r="I57" s="233">
        <v>4.0</v>
      </c>
      <c r="J57" s="233" t="s">
        <v>41</v>
      </c>
      <c r="K57" s="233" t="s">
        <v>27</v>
      </c>
      <c r="L57" s="233" t="s">
        <v>27</v>
      </c>
      <c r="M57" s="233">
        <v>4.0</v>
      </c>
      <c r="N57" s="233">
        <v>0.0</v>
      </c>
      <c r="O57" s="233">
        <v>6.0</v>
      </c>
      <c r="P57" s="233">
        <v>3.0</v>
      </c>
      <c r="Q57" s="233" t="s">
        <v>28</v>
      </c>
      <c r="R57" s="233" t="s">
        <v>27</v>
      </c>
      <c r="S57" s="233">
        <v>272.15833</v>
      </c>
      <c r="T57" s="233">
        <v>192.37296</v>
      </c>
      <c r="U57" s="233">
        <v>22054.0</v>
      </c>
      <c r="V57" s="233">
        <v>37.0</v>
      </c>
      <c r="W57" s="233">
        <v>29.44989</v>
      </c>
      <c r="X57" s="234">
        <v>723.153</v>
      </c>
      <c r="Y57" s="234">
        <v>1195.87</v>
      </c>
      <c r="Z57" s="234">
        <v>8.00961</v>
      </c>
      <c r="AA57" s="235"/>
      <c r="AB57" s="235"/>
      <c r="AC57" s="236"/>
      <c r="AD57" s="233"/>
      <c r="AE57" s="228"/>
      <c r="AF57" s="228"/>
      <c r="AG57" s="228"/>
      <c r="AH57" s="228"/>
      <c r="AI57" s="228"/>
      <c r="AJ57" s="228"/>
    </row>
    <row r="58">
      <c r="A58" s="229">
        <v>56.0</v>
      </c>
      <c r="B58" s="229" t="s">
        <v>54</v>
      </c>
      <c r="C58" s="229" t="s">
        <v>28</v>
      </c>
      <c r="D58" s="229" t="s">
        <v>28</v>
      </c>
      <c r="E58" s="229" t="s">
        <v>28</v>
      </c>
      <c r="F58" s="229">
        <v>48.0</v>
      </c>
      <c r="G58" s="229" t="s">
        <v>53</v>
      </c>
      <c r="H58" s="229" t="s">
        <v>30</v>
      </c>
      <c r="I58" s="233">
        <v>4.0</v>
      </c>
      <c r="J58" s="233" t="s">
        <v>42</v>
      </c>
      <c r="K58" s="233" t="s">
        <v>27</v>
      </c>
      <c r="L58" s="233" t="s">
        <v>28</v>
      </c>
      <c r="M58" s="233">
        <v>1.0</v>
      </c>
      <c r="N58" s="233">
        <v>5.0</v>
      </c>
      <c r="O58" s="233">
        <v>2.0</v>
      </c>
      <c r="P58" s="233">
        <v>2.0</v>
      </c>
      <c r="Q58" s="233" t="s">
        <v>27</v>
      </c>
      <c r="R58" s="233" t="s">
        <v>27</v>
      </c>
      <c r="S58" s="233">
        <v>617.246</v>
      </c>
      <c r="T58" s="233">
        <v>611.4231</v>
      </c>
      <c r="U58" s="233">
        <v>18890.0</v>
      </c>
      <c r="V58" s="233">
        <v>96.0</v>
      </c>
      <c r="W58" s="233">
        <v>82.6876</v>
      </c>
      <c r="X58" s="234">
        <v>3635.804</v>
      </c>
      <c r="Y58" s="234">
        <v>4159.796</v>
      </c>
      <c r="Z58" s="234">
        <v>8.17332</v>
      </c>
      <c r="AA58" s="235"/>
      <c r="AB58" s="235"/>
      <c r="AC58" s="236"/>
      <c r="AD58" s="235"/>
      <c r="AE58" s="228"/>
      <c r="AF58" s="228"/>
      <c r="AG58" s="228"/>
      <c r="AH58" s="228"/>
      <c r="AI58" s="228"/>
      <c r="AJ58" s="228"/>
    </row>
    <row r="59">
      <c r="A59" s="229">
        <v>57.0</v>
      </c>
      <c r="B59" s="229" t="s">
        <v>54</v>
      </c>
      <c r="C59" s="229" t="s">
        <v>28</v>
      </c>
      <c r="D59" s="229" t="s">
        <v>28</v>
      </c>
      <c r="E59" s="229" t="s">
        <v>28</v>
      </c>
      <c r="F59" s="229">
        <v>48.0</v>
      </c>
      <c r="G59" s="229" t="s">
        <v>53</v>
      </c>
      <c r="H59" s="229" t="s">
        <v>30</v>
      </c>
      <c r="I59" s="233">
        <v>4.0</v>
      </c>
      <c r="J59" s="233" t="s">
        <v>43</v>
      </c>
      <c r="K59" s="233" t="s">
        <v>27</v>
      </c>
      <c r="L59" s="233" t="s">
        <v>27</v>
      </c>
      <c r="M59" s="233">
        <v>1.0</v>
      </c>
      <c r="N59" s="233">
        <v>0.0</v>
      </c>
      <c r="O59" s="233">
        <v>2.0</v>
      </c>
      <c r="P59" s="233">
        <v>2.0</v>
      </c>
      <c r="Q59" s="233" t="s">
        <v>28</v>
      </c>
      <c r="R59" s="233" t="s">
        <v>27</v>
      </c>
      <c r="S59" s="235"/>
      <c r="T59" s="235"/>
      <c r="U59" s="235"/>
      <c r="V59" s="235"/>
      <c r="W59" s="235"/>
      <c r="X59" s="234" t="s">
        <v>30</v>
      </c>
      <c r="Y59" s="234" t="s">
        <v>30</v>
      </c>
      <c r="Z59" s="234"/>
      <c r="AA59" s="235"/>
      <c r="AB59" s="235"/>
      <c r="AC59" s="236"/>
      <c r="AD59" s="235"/>
      <c r="AE59" s="228"/>
      <c r="AF59" s="228"/>
      <c r="AG59" s="228"/>
      <c r="AH59" s="228"/>
      <c r="AI59" s="228"/>
      <c r="AJ59" s="228"/>
    </row>
    <row r="60">
      <c r="A60" s="229">
        <v>58.0</v>
      </c>
      <c r="B60" s="229" t="s">
        <v>54</v>
      </c>
      <c r="C60" s="229" t="s">
        <v>28</v>
      </c>
      <c r="D60" s="229" t="s">
        <v>28</v>
      </c>
      <c r="E60" s="229" t="s">
        <v>28</v>
      </c>
      <c r="F60" s="229">
        <v>48.0</v>
      </c>
      <c r="G60" s="229" t="s">
        <v>53</v>
      </c>
      <c r="H60" s="229" t="s">
        <v>30</v>
      </c>
      <c r="I60" s="233">
        <v>4.0</v>
      </c>
      <c r="J60" s="233" t="s">
        <v>44</v>
      </c>
      <c r="K60" s="233" t="s">
        <v>27</v>
      </c>
      <c r="L60" s="233" t="s">
        <v>28</v>
      </c>
      <c r="M60" s="233">
        <v>1.0</v>
      </c>
      <c r="N60" s="233">
        <v>4.0</v>
      </c>
      <c r="O60" s="233">
        <v>2.0</v>
      </c>
      <c r="P60" s="233">
        <v>2.0</v>
      </c>
      <c r="Q60" s="233" t="s">
        <v>27</v>
      </c>
      <c r="R60" s="233" t="s">
        <v>28</v>
      </c>
      <c r="S60" s="233">
        <v>428.44612</v>
      </c>
      <c r="T60" s="233">
        <v>418.53612</v>
      </c>
      <c r="U60" s="233">
        <v>13990.0</v>
      </c>
      <c r="V60" s="233">
        <v>72.0</v>
      </c>
      <c r="W60" s="233">
        <v>56.52299</v>
      </c>
      <c r="X60" s="234">
        <v>3390.21</v>
      </c>
      <c r="Y60" s="234">
        <v>3985.339</v>
      </c>
      <c r="Z60" s="234">
        <v>8.23246</v>
      </c>
      <c r="AA60" s="235"/>
      <c r="AB60" s="235"/>
      <c r="AC60" s="236"/>
      <c r="AD60" s="235"/>
      <c r="AE60" s="228"/>
      <c r="AF60" s="228"/>
      <c r="AG60" s="228"/>
      <c r="AH60" s="228"/>
      <c r="AI60" s="228"/>
      <c r="AJ60" s="228"/>
    </row>
    <row r="61">
      <c r="A61" s="229">
        <v>59.0</v>
      </c>
      <c r="B61" s="229" t="s">
        <v>54</v>
      </c>
      <c r="C61" s="229" t="s">
        <v>28</v>
      </c>
      <c r="D61" s="229" t="s">
        <v>28</v>
      </c>
      <c r="E61" s="229" t="s">
        <v>28</v>
      </c>
      <c r="F61" s="229">
        <v>48.0</v>
      </c>
      <c r="G61" s="229" t="s">
        <v>53</v>
      </c>
      <c r="H61" s="229" t="s">
        <v>30</v>
      </c>
      <c r="I61" s="233">
        <v>4.0</v>
      </c>
      <c r="J61" s="233" t="s">
        <v>45</v>
      </c>
      <c r="K61" s="233" t="s">
        <v>27</v>
      </c>
      <c r="L61" s="233" t="s">
        <v>27</v>
      </c>
      <c r="M61" s="233">
        <v>1.0</v>
      </c>
      <c r="N61" s="233">
        <v>4.0</v>
      </c>
      <c r="O61" s="233">
        <v>2.0</v>
      </c>
      <c r="P61" s="233">
        <v>2.0</v>
      </c>
      <c r="Q61" s="233" t="s">
        <v>28</v>
      </c>
      <c r="R61" s="233" t="s">
        <v>27</v>
      </c>
      <c r="S61" s="233">
        <v>1022.23</v>
      </c>
      <c r="T61" s="233">
        <v>1037.35</v>
      </c>
      <c r="U61" s="233">
        <v>11080.0</v>
      </c>
      <c r="V61" s="233">
        <v>65.0</v>
      </c>
      <c r="W61" s="233">
        <v>104.75659</v>
      </c>
      <c r="X61" s="234">
        <v>1914.49</v>
      </c>
      <c r="Y61" s="234">
        <v>2624.04</v>
      </c>
      <c r="Z61" s="234">
        <v>7.36306</v>
      </c>
      <c r="AA61" s="235"/>
      <c r="AB61" s="235"/>
      <c r="AC61" s="236"/>
      <c r="AD61" s="235"/>
      <c r="AE61" s="228"/>
      <c r="AF61" s="228"/>
      <c r="AG61" s="228"/>
      <c r="AH61" s="228"/>
      <c r="AI61" s="228"/>
      <c r="AJ61" s="228"/>
    </row>
    <row r="62">
      <c r="A62" s="229">
        <v>60.0</v>
      </c>
      <c r="B62" s="229" t="s">
        <v>54</v>
      </c>
      <c r="C62" s="229" t="s">
        <v>28</v>
      </c>
      <c r="D62" s="229" t="s">
        <v>28</v>
      </c>
      <c r="E62" s="229" t="s">
        <v>28</v>
      </c>
      <c r="F62" s="229">
        <v>48.0</v>
      </c>
      <c r="G62" s="229" t="s">
        <v>53</v>
      </c>
      <c r="H62" s="229" t="s">
        <v>30</v>
      </c>
      <c r="I62" s="233">
        <v>4.0</v>
      </c>
      <c r="J62" s="233" t="s">
        <v>46</v>
      </c>
      <c r="K62" s="233" t="s">
        <v>27</v>
      </c>
      <c r="L62" s="233" t="s">
        <v>27</v>
      </c>
      <c r="M62" s="233">
        <v>1.0</v>
      </c>
      <c r="N62" s="233">
        <v>0.0</v>
      </c>
      <c r="O62" s="233">
        <v>3.0</v>
      </c>
      <c r="P62" s="233">
        <v>3.0</v>
      </c>
      <c r="Q62" s="233" t="s">
        <v>28</v>
      </c>
      <c r="R62" s="233" t="s">
        <v>27</v>
      </c>
      <c r="S62" s="233">
        <v>68.52226</v>
      </c>
      <c r="T62" s="233">
        <v>63.60202</v>
      </c>
      <c r="U62" s="233">
        <v>4760.0</v>
      </c>
      <c r="V62" s="233">
        <v>14.0</v>
      </c>
      <c r="W62" s="233">
        <v>20.39192</v>
      </c>
      <c r="X62" s="234">
        <v>1700.317</v>
      </c>
      <c r="Y62" s="234">
        <v>2011.851</v>
      </c>
      <c r="Z62" s="234">
        <v>7.11168</v>
      </c>
      <c r="AA62" s="235"/>
      <c r="AB62" s="235"/>
      <c r="AC62" s="236"/>
      <c r="AD62" s="233"/>
      <c r="AE62" s="228"/>
      <c r="AF62" s="228"/>
      <c r="AG62" s="228"/>
      <c r="AH62" s="228"/>
      <c r="AI62" s="228"/>
      <c r="AJ62" s="228"/>
    </row>
    <row r="63">
      <c r="A63" s="229">
        <v>61.0</v>
      </c>
      <c r="B63" s="229" t="s">
        <v>54</v>
      </c>
      <c r="C63" s="229" t="s">
        <v>28</v>
      </c>
      <c r="D63" s="229" t="s">
        <v>28</v>
      </c>
      <c r="E63" s="229" t="s">
        <v>28</v>
      </c>
      <c r="F63" s="229">
        <v>48.0</v>
      </c>
      <c r="G63" s="229" t="s">
        <v>53</v>
      </c>
      <c r="H63" s="229" t="s">
        <v>30</v>
      </c>
      <c r="I63" s="233">
        <v>4.0</v>
      </c>
      <c r="J63" s="233" t="s">
        <v>47</v>
      </c>
      <c r="K63" s="233" t="s">
        <v>27</v>
      </c>
      <c r="L63" s="233" t="s">
        <v>27</v>
      </c>
      <c r="M63" s="233">
        <v>2.0</v>
      </c>
      <c r="N63" s="233">
        <v>3.0</v>
      </c>
      <c r="O63" s="233">
        <v>3.0</v>
      </c>
      <c r="P63" s="233">
        <v>2.0</v>
      </c>
      <c r="Q63" s="233" t="s">
        <v>28</v>
      </c>
      <c r="R63" s="233" t="s">
        <v>28</v>
      </c>
      <c r="S63" s="233">
        <v>724.84351</v>
      </c>
      <c r="T63" s="233">
        <v>704.23799</v>
      </c>
      <c r="U63" s="233">
        <v>94602.0</v>
      </c>
      <c r="V63" s="233">
        <v>314.0</v>
      </c>
      <c r="W63" s="233">
        <v>486.51366</v>
      </c>
      <c r="X63" s="234">
        <v>7461.253</v>
      </c>
      <c r="Y63" s="234">
        <v>8228.799</v>
      </c>
      <c r="Z63" s="234">
        <v>9.01294</v>
      </c>
      <c r="AA63" s="235"/>
      <c r="AB63" s="235"/>
      <c r="AC63" s="236"/>
      <c r="AD63" s="235"/>
      <c r="AE63" s="228"/>
      <c r="AF63" s="228"/>
      <c r="AG63" s="228"/>
      <c r="AH63" s="228"/>
      <c r="AI63" s="228"/>
      <c r="AJ63" s="228"/>
    </row>
    <row r="64">
      <c r="A64" s="229">
        <v>62.0</v>
      </c>
      <c r="B64" s="229" t="s">
        <v>54</v>
      </c>
      <c r="C64" s="229" t="s">
        <v>28</v>
      </c>
      <c r="D64" s="229" t="s">
        <v>28</v>
      </c>
      <c r="E64" s="229" t="s">
        <v>28</v>
      </c>
      <c r="F64" s="229">
        <v>48.0</v>
      </c>
      <c r="G64" s="229" t="s">
        <v>53</v>
      </c>
      <c r="H64" s="229" t="s">
        <v>30</v>
      </c>
      <c r="I64" s="233">
        <v>4.0</v>
      </c>
      <c r="J64" s="233" t="s">
        <v>49</v>
      </c>
      <c r="K64" s="233" t="s">
        <v>27</v>
      </c>
      <c r="L64" s="233" t="s">
        <v>28</v>
      </c>
      <c r="M64" s="233">
        <v>1.0</v>
      </c>
      <c r="N64" s="233">
        <v>6.0</v>
      </c>
      <c r="O64" s="233">
        <v>2.0</v>
      </c>
      <c r="P64" s="233">
        <v>2.0</v>
      </c>
      <c r="Q64" s="233" t="s">
        <v>28</v>
      </c>
      <c r="R64" s="233" t="s">
        <v>28</v>
      </c>
      <c r="S64" s="233">
        <v>423.91284</v>
      </c>
      <c r="T64" s="233">
        <v>420.76151</v>
      </c>
      <c r="U64" s="233">
        <v>10008.0</v>
      </c>
      <c r="V64" s="233">
        <v>66.0</v>
      </c>
      <c r="W64" s="233">
        <v>216.79584</v>
      </c>
      <c r="X64" s="234">
        <v>3655.065</v>
      </c>
      <c r="Y64" s="234">
        <v>4145.819</v>
      </c>
      <c r="Z64" s="234">
        <v>8.11482</v>
      </c>
      <c r="AA64" s="235"/>
      <c r="AB64" s="235"/>
      <c r="AC64" s="236"/>
      <c r="AD64" s="235"/>
      <c r="AE64" s="228"/>
      <c r="AF64" s="228"/>
      <c r="AG64" s="228"/>
      <c r="AH64" s="228"/>
      <c r="AI64" s="228"/>
      <c r="AJ64" s="228"/>
    </row>
    <row r="65">
      <c r="A65" s="229">
        <v>63.0</v>
      </c>
      <c r="B65" s="229" t="s">
        <v>54</v>
      </c>
      <c r="C65" s="229" t="s">
        <v>28</v>
      </c>
      <c r="D65" s="229" t="s">
        <v>28</v>
      </c>
      <c r="E65" s="229" t="s">
        <v>28</v>
      </c>
      <c r="F65" s="229">
        <v>48.0</v>
      </c>
      <c r="G65" s="229" t="s">
        <v>53</v>
      </c>
      <c r="H65" s="229" t="s">
        <v>30</v>
      </c>
      <c r="I65" s="233">
        <v>4.0</v>
      </c>
      <c r="J65" s="233" t="s">
        <v>50</v>
      </c>
      <c r="K65" s="233" t="s">
        <v>27</v>
      </c>
      <c r="L65" s="233" t="s">
        <v>27</v>
      </c>
      <c r="M65" s="233">
        <v>2.0</v>
      </c>
      <c r="N65" s="233">
        <v>3.0</v>
      </c>
      <c r="O65" s="233">
        <v>5.0</v>
      </c>
      <c r="P65" s="233">
        <v>5.0</v>
      </c>
      <c r="Q65" s="233" t="s">
        <v>28</v>
      </c>
      <c r="R65" s="233" t="s">
        <v>27</v>
      </c>
      <c r="S65" s="235"/>
      <c r="T65" s="235"/>
      <c r="U65" s="235"/>
      <c r="V65" s="235"/>
      <c r="W65" s="235"/>
      <c r="X65" s="234"/>
      <c r="Y65" s="234"/>
      <c r="Z65" s="234"/>
      <c r="AA65" s="235"/>
      <c r="AB65" s="235"/>
      <c r="AC65" s="236"/>
      <c r="AD65" s="235"/>
      <c r="AE65" s="228"/>
      <c r="AF65" s="228"/>
      <c r="AG65" s="228"/>
      <c r="AH65" s="228"/>
      <c r="AI65" s="228"/>
      <c r="AJ65" s="228"/>
    </row>
    <row r="66">
      <c r="A66" s="229">
        <v>64.0</v>
      </c>
      <c r="B66" s="229" t="s">
        <v>54</v>
      </c>
      <c r="C66" s="229" t="s">
        <v>28</v>
      </c>
      <c r="D66" s="229" t="s">
        <v>28</v>
      </c>
      <c r="E66" s="229" t="s">
        <v>28</v>
      </c>
      <c r="F66" s="229">
        <v>48.0</v>
      </c>
      <c r="G66" s="229" t="s">
        <v>53</v>
      </c>
      <c r="H66" s="229" t="s">
        <v>30</v>
      </c>
      <c r="I66" s="233">
        <v>4.0</v>
      </c>
      <c r="J66" s="233" t="s">
        <v>51</v>
      </c>
      <c r="K66" s="233" t="s">
        <v>27</v>
      </c>
      <c r="L66" s="233" t="s">
        <v>27</v>
      </c>
      <c r="M66" s="233">
        <v>3.0</v>
      </c>
      <c r="N66" s="233">
        <v>4.0</v>
      </c>
      <c r="O66" s="233">
        <v>6.0</v>
      </c>
      <c r="P66" s="233">
        <v>4.0</v>
      </c>
      <c r="Q66" s="233" t="s">
        <v>28</v>
      </c>
      <c r="R66" s="233" t="s">
        <v>27</v>
      </c>
      <c r="S66" s="233">
        <v>641.02449</v>
      </c>
      <c r="T66" s="233">
        <v>598.86916</v>
      </c>
      <c r="U66" s="233">
        <v>40477.0</v>
      </c>
      <c r="V66" s="233">
        <v>80.0</v>
      </c>
      <c r="W66" s="233">
        <v>143.16358</v>
      </c>
      <c r="X66" s="234">
        <v>4321.109</v>
      </c>
      <c r="Y66" s="234">
        <v>4842.859</v>
      </c>
      <c r="Z66" s="234">
        <v>7.11227</v>
      </c>
      <c r="AA66" s="235"/>
      <c r="AB66" s="235"/>
      <c r="AC66" s="236"/>
      <c r="AD66" s="235"/>
      <c r="AE66" s="228"/>
      <c r="AF66" s="228"/>
      <c r="AG66" s="228"/>
      <c r="AH66" s="228"/>
      <c r="AI66" s="228"/>
      <c r="AJ66" s="228"/>
    </row>
    <row r="67">
      <c r="A67" s="229">
        <v>65.0</v>
      </c>
      <c r="B67" s="229" t="s">
        <v>54</v>
      </c>
      <c r="C67" s="229" t="s">
        <v>28</v>
      </c>
      <c r="D67" s="229" t="s">
        <v>28</v>
      </c>
      <c r="E67" s="229" t="s">
        <v>28</v>
      </c>
      <c r="F67" s="229">
        <v>48.0</v>
      </c>
      <c r="G67" s="229" t="s">
        <v>53</v>
      </c>
      <c r="H67" s="229" t="s">
        <v>30</v>
      </c>
      <c r="I67" s="233">
        <v>4.0</v>
      </c>
      <c r="J67" s="233" t="s">
        <v>52</v>
      </c>
      <c r="K67" s="233" t="s">
        <v>27</v>
      </c>
      <c r="L67" s="233" t="s">
        <v>27</v>
      </c>
      <c r="M67" s="233">
        <v>0.0</v>
      </c>
      <c r="N67" s="233">
        <v>0.0</v>
      </c>
      <c r="O67" s="233">
        <v>3.0</v>
      </c>
      <c r="P67" s="233">
        <v>2.0</v>
      </c>
      <c r="Q67" s="233" t="s">
        <v>28</v>
      </c>
      <c r="R67" s="233" t="s">
        <v>27</v>
      </c>
      <c r="S67" s="233">
        <v>34.70804</v>
      </c>
      <c r="T67" s="233">
        <v>21.82844</v>
      </c>
      <c r="U67" s="233">
        <v>324.0</v>
      </c>
      <c r="V67" s="233">
        <v>3.0</v>
      </c>
      <c r="W67" s="233">
        <v>1.97564</v>
      </c>
      <c r="X67" s="233">
        <v>1673.079</v>
      </c>
      <c r="Y67" s="233">
        <v>2076.83</v>
      </c>
      <c r="Z67" s="233">
        <v>6.25929</v>
      </c>
      <c r="AA67" s="235"/>
      <c r="AB67" s="235"/>
      <c r="AC67" s="236"/>
      <c r="AD67" s="233"/>
      <c r="AE67" s="228"/>
      <c r="AF67" s="228"/>
      <c r="AG67" s="228"/>
      <c r="AH67" s="228"/>
      <c r="AI67" s="228"/>
      <c r="AJ67" s="228"/>
    </row>
    <row r="68">
      <c r="A68" s="229">
        <v>66.0</v>
      </c>
      <c r="B68" s="229" t="s">
        <v>54</v>
      </c>
      <c r="C68" s="229" t="s">
        <v>28</v>
      </c>
      <c r="D68" s="229" t="s">
        <v>28</v>
      </c>
      <c r="E68" s="229" t="s">
        <v>28</v>
      </c>
      <c r="F68" s="229">
        <v>48.0</v>
      </c>
      <c r="G68" s="229" t="s">
        <v>53</v>
      </c>
      <c r="H68" s="229" t="s">
        <v>30</v>
      </c>
      <c r="I68" s="233">
        <v>8.0</v>
      </c>
      <c r="J68" s="233" t="s">
        <v>31</v>
      </c>
      <c r="K68" s="229" t="s">
        <v>27</v>
      </c>
      <c r="L68" s="229" t="s">
        <v>28</v>
      </c>
      <c r="M68" s="229">
        <v>0.0</v>
      </c>
      <c r="N68" s="229">
        <v>7.0</v>
      </c>
      <c r="O68" s="229">
        <v>1.0</v>
      </c>
      <c r="P68" s="229">
        <v>1.0</v>
      </c>
      <c r="Q68" s="229" t="s">
        <v>28</v>
      </c>
      <c r="R68" s="229" t="s">
        <v>27</v>
      </c>
      <c r="S68" s="233">
        <v>1987.09</v>
      </c>
      <c r="T68" s="233">
        <v>2045.78</v>
      </c>
      <c r="U68" s="233">
        <v>175885.0</v>
      </c>
      <c r="V68" s="233">
        <v>499.0</v>
      </c>
      <c r="W68" s="233">
        <v>2482.62</v>
      </c>
      <c r="X68" s="234">
        <v>3752.363</v>
      </c>
      <c r="Y68" s="234">
        <v>4243.191</v>
      </c>
      <c r="Z68" s="234">
        <v>9.04293</v>
      </c>
      <c r="AA68" s="235"/>
      <c r="AB68" s="235"/>
      <c r="AC68" s="236"/>
      <c r="AD68" s="231"/>
      <c r="AE68" s="228"/>
      <c r="AF68" s="228"/>
      <c r="AG68" s="228"/>
      <c r="AH68" s="228"/>
      <c r="AI68" s="228"/>
      <c r="AJ68" s="228"/>
    </row>
    <row r="69">
      <c r="A69" s="229">
        <v>67.0</v>
      </c>
      <c r="B69" s="229" t="s">
        <v>54</v>
      </c>
      <c r="C69" s="229" t="s">
        <v>28</v>
      </c>
      <c r="D69" s="229" t="s">
        <v>28</v>
      </c>
      <c r="E69" s="229" t="s">
        <v>28</v>
      </c>
      <c r="F69" s="229">
        <v>48.0</v>
      </c>
      <c r="G69" s="229" t="s">
        <v>53</v>
      </c>
      <c r="H69" s="229" t="s">
        <v>30</v>
      </c>
      <c r="I69" s="233">
        <v>8.0</v>
      </c>
      <c r="J69" s="233" t="s">
        <v>32</v>
      </c>
      <c r="K69" s="233" t="s">
        <v>27</v>
      </c>
      <c r="L69" s="233" t="s">
        <v>27</v>
      </c>
      <c r="M69" s="233">
        <v>8.0</v>
      </c>
      <c r="N69" s="233">
        <v>0.0</v>
      </c>
      <c r="O69" s="233">
        <v>10.0</v>
      </c>
      <c r="P69" s="233">
        <v>5.0</v>
      </c>
      <c r="Q69" s="233" t="s">
        <v>28</v>
      </c>
      <c r="R69" s="233" t="s">
        <v>27</v>
      </c>
      <c r="S69" s="233">
        <v>577.77945</v>
      </c>
      <c r="T69" s="233">
        <v>511.08777</v>
      </c>
      <c r="U69" s="233">
        <v>43484.0</v>
      </c>
      <c r="V69" s="233">
        <v>44.0</v>
      </c>
      <c r="W69" s="233">
        <v>90.84225</v>
      </c>
      <c r="X69" s="234">
        <v>1493.911</v>
      </c>
      <c r="Y69" s="234">
        <v>1959.1</v>
      </c>
      <c r="Z69" s="234">
        <v>10.73004</v>
      </c>
      <c r="AA69" s="235"/>
      <c r="AB69" s="235"/>
      <c r="AC69" s="236"/>
      <c r="AD69" s="235"/>
      <c r="AE69" s="228"/>
      <c r="AF69" s="228"/>
      <c r="AG69" s="228"/>
      <c r="AH69" s="228"/>
      <c r="AI69" s="228"/>
      <c r="AJ69" s="228"/>
    </row>
    <row r="70">
      <c r="A70" s="229">
        <v>68.0</v>
      </c>
      <c r="B70" s="229" t="s">
        <v>54</v>
      </c>
      <c r="C70" s="229" t="s">
        <v>28</v>
      </c>
      <c r="D70" s="229" t="s">
        <v>28</v>
      </c>
      <c r="E70" s="229" t="s">
        <v>28</v>
      </c>
      <c r="F70" s="229">
        <v>48.0</v>
      </c>
      <c r="G70" s="229" t="s">
        <v>53</v>
      </c>
      <c r="H70" s="229" t="s">
        <v>30</v>
      </c>
      <c r="I70" s="233">
        <v>8.0</v>
      </c>
      <c r="J70" s="233" t="s">
        <v>33</v>
      </c>
      <c r="K70" s="233" t="s">
        <v>27</v>
      </c>
      <c r="L70" s="233" t="s">
        <v>28</v>
      </c>
      <c r="M70" s="233">
        <v>2.0</v>
      </c>
      <c r="N70" s="233">
        <v>4.0</v>
      </c>
      <c r="O70" s="233">
        <v>3.0</v>
      </c>
      <c r="P70" s="233">
        <v>3.0</v>
      </c>
      <c r="Q70" s="233" t="s">
        <v>28</v>
      </c>
      <c r="R70" s="233" t="s">
        <v>27</v>
      </c>
      <c r="S70" s="233">
        <v>2236.25</v>
      </c>
      <c r="T70" s="233">
        <v>2319.32</v>
      </c>
      <c r="U70" s="233">
        <v>143161.0</v>
      </c>
      <c r="V70" s="233">
        <v>160.0</v>
      </c>
      <c r="W70" s="233">
        <v>216.90784</v>
      </c>
      <c r="X70" s="234">
        <v>4615.561</v>
      </c>
      <c r="Y70" s="234">
        <v>5107.308</v>
      </c>
      <c r="Z70" s="234">
        <v>8.14231</v>
      </c>
      <c r="AA70" s="235"/>
      <c r="AB70" s="235"/>
      <c r="AC70" s="236"/>
      <c r="AD70" s="235"/>
      <c r="AE70" s="228"/>
      <c r="AF70" s="228"/>
      <c r="AG70" s="228"/>
      <c r="AH70" s="228"/>
      <c r="AI70" s="228"/>
      <c r="AJ70" s="228"/>
    </row>
    <row r="71">
      <c r="A71" s="229">
        <v>69.0</v>
      </c>
      <c r="B71" s="229" t="s">
        <v>54</v>
      </c>
      <c r="C71" s="229" t="s">
        <v>28</v>
      </c>
      <c r="D71" s="229" t="s">
        <v>28</v>
      </c>
      <c r="E71" s="229" t="s">
        <v>28</v>
      </c>
      <c r="F71" s="229">
        <v>48.0</v>
      </c>
      <c r="G71" s="229" t="s">
        <v>53</v>
      </c>
      <c r="H71" s="229" t="s">
        <v>30</v>
      </c>
      <c r="I71" s="233">
        <v>8.0</v>
      </c>
      <c r="J71" s="233" t="s">
        <v>34</v>
      </c>
      <c r="K71" s="233" t="s">
        <v>27</v>
      </c>
      <c r="L71" s="233" t="s">
        <v>27</v>
      </c>
      <c r="M71" s="233">
        <v>0.0</v>
      </c>
      <c r="N71" s="233">
        <v>3.0</v>
      </c>
      <c r="O71" s="233">
        <v>2.0</v>
      </c>
      <c r="P71" s="233">
        <v>2.0</v>
      </c>
      <c r="Q71" s="233" t="s">
        <v>28</v>
      </c>
      <c r="R71" s="233" t="s">
        <v>27</v>
      </c>
      <c r="S71" s="233">
        <v>499.37804</v>
      </c>
      <c r="T71" s="233">
        <v>481.51228</v>
      </c>
      <c r="U71" s="233">
        <v>9528.0</v>
      </c>
      <c r="V71" s="233">
        <v>31.0</v>
      </c>
      <c r="W71" s="233">
        <v>13.66135</v>
      </c>
      <c r="X71" s="234">
        <v>1464.685</v>
      </c>
      <c r="Y71" s="234">
        <v>2044.942</v>
      </c>
      <c r="Z71" s="234">
        <v>6.22743</v>
      </c>
      <c r="AA71" s="235"/>
      <c r="AB71" s="235"/>
      <c r="AC71" s="236"/>
      <c r="AD71" s="235"/>
      <c r="AE71" s="228"/>
      <c r="AF71" s="228"/>
      <c r="AG71" s="228"/>
      <c r="AH71" s="228"/>
      <c r="AI71" s="228"/>
      <c r="AJ71" s="228"/>
    </row>
    <row r="72">
      <c r="A72" s="229">
        <v>70.0</v>
      </c>
      <c r="B72" s="229" t="s">
        <v>54</v>
      </c>
      <c r="C72" s="229" t="s">
        <v>28</v>
      </c>
      <c r="D72" s="229" t="s">
        <v>28</v>
      </c>
      <c r="E72" s="229" t="s">
        <v>28</v>
      </c>
      <c r="F72" s="229">
        <v>48.0</v>
      </c>
      <c r="G72" s="229" t="s">
        <v>53</v>
      </c>
      <c r="H72" s="229" t="s">
        <v>30</v>
      </c>
      <c r="I72" s="233">
        <v>8.0</v>
      </c>
      <c r="J72" s="233" t="s">
        <v>35</v>
      </c>
      <c r="K72" s="233" t="s">
        <v>27</v>
      </c>
      <c r="L72" s="233" t="s">
        <v>28</v>
      </c>
      <c r="M72" s="233">
        <v>5.0</v>
      </c>
      <c r="N72" s="233">
        <v>4.0</v>
      </c>
      <c r="O72" s="233">
        <v>6.0</v>
      </c>
      <c r="P72" s="233">
        <v>6.0</v>
      </c>
      <c r="Q72" s="233" t="s">
        <v>28</v>
      </c>
      <c r="R72" s="233" t="s">
        <v>27</v>
      </c>
      <c r="S72" s="233">
        <v>1010.34</v>
      </c>
      <c r="T72" s="233">
        <v>973.90394</v>
      </c>
      <c r="U72" s="233">
        <v>70649.0</v>
      </c>
      <c r="V72" s="233">
        <v>162.0</v>
      </c>
      <c r="W72" s="233">
        <v>492.72796</v>
      </c>
      <c r="X72" s="234">
        <v>11296.787</v>
      </c>
      <c r="Y72" s="234">
        <v>12246.327</v>
      </c>
      <c r="Z72" s="234">
        <v>9.63785</v>
      </c>
      <c r="AA72" s="235"/>
      <c r="AB72" s="235"/>
      <c r="AC72" s="236"/>
      <c r="AD72" s="235"/>
      <c r="AE72" s="228"/>
      <c r="AF72" s="228"/>
      <c r="AG72" s="228"/>
      <c r="AH72" s="228"/>
      <c r="AI72" s="228"/>
      <c r="AJ72" s="228"/>
    </row>
    <row r="73">
      <c r="A73" s="229">
        <v>71.0</v>
      </c>
      <c r="B73" s="229" t="s">
        <v>54</v>
      </c>
      <c r="C73" s="229" t="s">
        <v>28</v>
      </c>
      <c r="D73" s="229" t="s">
        <v>28</v>
      </c>
      <c r="E73" s="229" t="s">
        <v>28</v>
      </c>
      <c r="F73" s="229">
        <v>48.0</v>
      </c>
      <c r="G73" s="229" t="s">
        <v>53</v>
      </c>
      <c r="H73" s="229" t="s">
        <v>30</v>
      </c>
      <c r="I73" s="233">
        <v>8.0</v>
      </c>
      <c r="J73" s="233" t="s">
        <v>36</v>
      </c>
      <c r="K73" s="233" t="s">
        <v>27</v>
      </c>
      <c r="L73" s="233" t="s">
        <v>28</v>
      </c>
      <c r="M73" s="233">
        <v>0.0</v>
      </c>
      <c r="N73" s="233">
        <v>4.0</v>
      </c>
      <c r="O73" s="233">
        <v>1.0</v>
      </c>
      <c r="P73" s="233">
        <v>1.0</v>
      </c>
      <c r="Q73" s="233" t="s">
        <v>28</v>
      </c>
      <c r="R73" s="233" t="s">
        <v>28</v>
      </c>
      <c r="S73" s="233">
        <v>1987.48</v>
      </c>
      <c r="T73" s="233">
        <v>2040.77</v>
      </c>
      <c r="U73" s="233">
        <v>131941.0</v>
      </c>
      <c r="V73" s="233">
        <v>253.0</v>
      </c>
      <c r="W73" s="233">
        <v>452.35265</v>
      </c>
      <c r="X73" s="234">
        <v>2917.427</v>
      </c>
      <c r="Y73" s="234">
        <v>3616.002</v>
      </c>
      <c r="Z73" s="234">
        <v>6.38867</v>
      </c>
      <c r="AA73" s="235"/>
      <c r="AB73" s="235"/>
      <c r="AC73" s="236"/>
      <c r="AD73" s="235"/>
      <c r="AE73" s="228"/>
      <c r="AF73" s="228"/>
      <c r="AG73" s="228"/>
      <c r="AH73" s="228"/>
      <c r="AI73" s="228"/>
      <c r="AJ73" s="228"/>
    </row>
    <row r="74">
      <c r="A74" s="229">
        <v>72.0</v>
      </c>
      <c r="B74" s="229" t="s">
        <v>54</v>
      </c>
      <c r="C74" s="229" t="s">
        <v>28</v>
      </c>
      <c r="D74" s="229" t="s">
        <v>28</v>
      </c>
      <c r="E74" s="229" t="s">
        <v>28</v>
      </c>
      <c r="F74" s="229">
        <v>48.0</v>
      </c>
      <c r="G74" s="229" t="s">
        <v>53</v>
      </c>
      <c r="H74" s="229" t="s">
        <v>30</v>
      </c>
      <c r="I74" s="233">
        <v>8.0</v>
      </c>
      <c r="J74" s="233" t="s">
        <v>37</v>
      </c>
      <c r="K74" s="233" t="s">
        <v>27</v>
      </c>
      <c r="L74" s="233" t="s">
        <v>27</v>
      </c>
      <c r="M74" s="233">
        <v>5.0</v>
      </c>
      <c r="N74" s="233">
        <v>5.0</v>
      </c>
      <c r="O74" s="233">
        <v>6.0</v>
      </c>
      <c r="P74" s="233">
        <v>5.0</v>
      </c>
      <c r="Q74" s="233" t="s">
        <v>28</v>
      </c>
      <c r="R74" s="233" t="s">
        <v>27</v>
      </c>
      <c r="S74" s="233">
        <v>1186.51</v>
      </c>
      <c r="T74" s="233">
        <v>1178.09</v>
      </c>
      <c r="U74" s="233">
        <v>77526.0</v>
      </c>
      <c r="V74" s="233">
        <v>155.0</v>
      </c>
      <c r="W74" s="233">
        <v>239.41554</v>
      </c>
      <c r="X74" s="234">
        <v>6975.711</v>
      </c>
      <c r="Y74" s="234">
        <v>7738.661</v>
      </c>
      <c r="Z74" s="234">
        <v>7.35241</v>
      </c>
      <c r="AA74" s="235"/>
      <c r="AB74" s="235"/>
      <c r="AC74" s="236"/>
      <c r="AD74" s="235"/>
      <c r="AE74" s="228"/>
      <c r="AF74" s="228"/>
      <c r="AG74" s="228"/>
      <c r="AH74" s="228"/>
      <c r="AI74" s="228"/>
      <c r="AJ74" s="228"/>
    </row>
    <row r="75">
      <c r="A75" s="229">
        <v>73.0</v>
      </c>
      <c r="B75" s="229" t="s">
        <v>54</v>
      </c>
      <c r="C75" s="229" t="s">
        <v>28</v>
      </c>
      <c r="D75" s="229" t="s">
        <v>28</v>
      </c>
      <c r="E75" s="229" t="s">
        <v>28</v>
      </c>
      <c r="F75" s="229">
        <v>48.0</v>
      </c>
      <c r="G75" s="229" t="s">
        <v>53</v>
      </c>
      <c r="H75" s="229" t="s">
        <v>30</v>
      </c>
      <c r="I75" s="233">
        <v>8.0</v>
      </c>
      <c r="J75" s="233" t="s">
        <v>38</v>
      </c>
      <c r="K75" s="233" t="s">
        <v>27</v>
      </c>
      <c r="L75" s="233" t="s">
        <v>27</v>
      </c>
      <c r="M75" s="233">
        <v>7.0</v>
      </c>
      <c r="N75" s="233">
        <v>5.0</v>
      </c>
      <c r="O75" s="233">
        <v>8.0</v>
      </c>
      <c r="P75" s="233">
        <v>8.0</v>
      </c>
      <c r="Q75" s="233" t="s">
        <v>27</v>
      </c>
      <c r="R75" s="233" t="s">
        <v>27</v>
      </c>
      <c r="S75" s="233">
        <v>951.61112</v>
      </c>
      <c r="T75" s="233">
        <v>921.99063</v>
      </c>
      <c r="U75" s="233">
        <v>57264.0</v>
      </c>
      <c r="V75" s="233">
        <v>160.0</v>
      </c>
      <c r="W75" s="233">
        <v>347.21299</v>
      </c>
      <c r="X75" s="234">
        <v>9705.449</v>
      </c>
      <c r="Y75" s="234">
        <v>10736.228</v>
      </c>
      <c r="Z75" s="234">
        <v>20.17559</v>
      </c>
      <c r="AA75" s="235"/>
      <c r="AB75" s="235"/>
      <c r="AC75" s="236"/>
      <c r="AD75" s="235"/>
      <c r="AE75" s="228"/>
      <c r="AF75" s="228"/>
      <c r="AG75" s="228"/>
      <c r="AH75" s="228"/>
      <c r="AI75" s="228"/>
      <c r="AJ75" s="228"/>
    </row>
    <row r="76">
      <c r="A76" s="229">
        <v>74.0</v>
      </c>
      <c r="B76" s="229" t="s">
        <v>54</v>
      </c>
      <c r="C76" s="229" t="s">
        <v>28</v>
      </c>
      <c r="D76" s="229" t="s">
        <v>28</v>
      </c>
      <c r="E76" s="229" t="s">
        <v>28</v>
      </c>
      <c r="F76" s="229">
        <v>48.0</v>
      </c>
      <c r="G76" s="229" t="s">
        <v>53</v>
      </c>
      <c r="H76" s="229" t="s">
        <v>30</v>
      </c>
      <c r="I76" s="233">
        <v>8.0</v>
      </c>
      <c r="J76" s="233" t="s">
        <v>39</v>
      </c>
      <c r="K76" s="233" t="s">
        <v>27</v>
      </c>
      <c r="L76" s="233" t="s">
        <v>27</v>
      </c>
      <c r="M76" s="233">
        <v>5.0</v>
      </c>
      <c r="N76" s="233">
        <v>6.0</v>
      </c>
      <c r="O76" s="233">
        <v>6.0</v>
      </c>
      <c r="P76" s="233">
        <v>6.0</v>
      </c>
      <c r="Q76" s="233" t="s">
        <v>28</v>
      </c>
      <c r="R76" s="233" t="s">
        <v>27</v>
      </c>
      <c r="S76" s="233">
        <v>2220.64</v>
      </c>
      <c r="T76" s="233">
        <v>2281.13</v>
      </c>
      <c r="U76" s="233">
        <v>156459.0</v>
      </c>
      <c r="V76" s="233">
        <v>156.0</v>
      </c>
      <c r="W76" s="233">
        <v>400.09607</v>
      </c>
      <c r="X76" s="234">
        <v>9850.782</v>
      </c>
      <c r="Y76" s="234">
        <v>10521.387</v>
      </c>
      <c r="Z76" s="234">
        <v>7.76507</v>
      </c>
      <c r="AA76" s="235"/>
      <c r="AB76" s="235"/>
      <c r="AC76" s="236"/>
      <c r="AD76" s="235"/>
      <c r="AE76" s="228"/>
      <c r="AF76" s="228"/>
      <c r="AG76" s="228"/>
      <c r="AH76" s="228"/>
      <c r="AI76" s="228"/>
      <c r="AJ76" s="228"/>
    </row>
    <row r="77">
      <c r="A77" s="229">
        <v>75.0</v>
      </c>
      <c r="B77" s="229" t="s">
        <v>54</v>
      </c>
      <c r="C77" s="229" t="s">
        <v>28</v>
      </c>
      <c r="D77" s="229" t="s">
        <v>28</v>
      </c>
      <c r="E77" s="229" t="s">
        <v>28</v>
      </c>
      <c r="F77" s="229">
        <v>48.0</v>
      </c>
      <c r="G77" s="229" t="s">
        <v>53</v>
      </c>
      <c r="H77" s="229" t="s">
        <v>30</v>
      </c>
      <c r="I77" s="233">
        <v>8.0</v>
      </c>
      <c r="J77" s="233" t="s">
        <v>40</v>
      </c>
      <c r="K77" s="233" t="s">
        <v>27</v>
      </c>
      <c r="L77" s="233" t="s">
        <v>28</v>
      </c>
      <c r="M77" s="233">
        <v>3.0</v>
      </c>
      <c r="N77" s="233">
        <v>4.0</v>
      </c>
      <c r="O77" s="233">
        <v>4.0</v>
      </c>
      <c r="P77" s="233">
        <v>4.0</v>
      </c>
      <c r="Q77" s="233" t="s">
        <v>28</v>
      </c>
      <c r="R77" s="233" t="s">
        <v>27</v>
      </c>
      <c r="S77" s="233">
        <v>2292.12</v>
      </c>
      <c r="T77" s="233">
        <v>2345.88</v>
      </c>
      <c r="U77" s="233">
        <v>138770.0</v>
      </c>
      <c r="V77" s="233">
        <v>154.0</v>
      </c>
      <c r="W77" s="233">
        <v>219.61125</v>
      </c>
      <c r="X77" s="234">
        <v>5551.778</v>
      </c>
      <c r="Y77" s="234">
        <v>6042.963</v>
      </c>
      <c r="Z77" s="234">
        <v>7.38247</v>
      </c>
      <c r="AA77" s="235"/>
      <c r="AB77" s="235"/>
      <c r="AC77" s="236"/>
      <c r="AD77" s="235"/>
      <c r="AE77" s="228"/>
      <c r="AF77" s="228"/>
      <c r="AG77" s="228"/>
      <c r="AH77" s="228"/>
      <c r="AI77" s="228"/>
      <c r="AJ77" s="228"/>
    </row>
    <row r="78">
      <c r="A78" s="229">
        <v>76.0</v>
      </c>
      <c r="B78" s="229" t="s">
        <v>54</v>
      </c>
      <c r="C78" s="229" t="s">
        <v>28</v>
      </c>
      <c r="D78" s="229" t="s">
        <v>28</v>
      </c>
      <c r="E78" s="229" t="s">
        <v>28</v>
      </c>
      <c r="F78" s="229">
        <v>48.0</v>
      </c>
      <c r="G78" s="229" t="s">
        <v>53</v>
      </c>
      <c r="H78" s="229" t="s">
        <v>30</v>
      </c>
      <c r="I78" s="233">
        <v>8.0</v>
      </c>
      <c r="J78" s="233" t="s">
        <v>41</v>
      </c>
      <c r="K78" s="233" t="s">
        <v>27</v>
      </c>
      <c r="L78" s="233" t="s">
        <v>27</v>
      </c>
      <c r="M78" s="233">
        <v>4.0</v>
      </c>
      <c r="N78" s="233">
        <v>0.0</v>
      </c>
      <c r="O78" s="233">
        <v>6.0</v>
      </c>
      <c r="P78" s="233">
        <v>3.0</v>
      </c>
      <c r="Q78" s="233" t="s">
        <v>28</v>
      </c>
      <c r="R78" s="233" t="s">
        <v>27</v>
      </c>
      <c r="S78" s="233">
        <v>582.08805</v>
      </c>
      <c r="T78" s="233">
        <v>507.62431</v>
      </c>
      <c r="U78" s="233">
        <v>44166.0</v>
      </c>
      <c r="V78" s="233">
        <v>65.0</v>
      </c>
      <c r="W78" s="233">
        <v>61.13886</v>
      </c>
      <c r="X78" s="234">
        <v>1179.053</v>
      </c>
      <c r="Y78" s="234">
        <v>1696.149</v>
      </c>
      <c r="Z78" s="234">
        <v>8.50271</v>
      </c>
      <c r="AA78" s="235"/>
      <c r="AB78" s="235"/>
      <c r="AC78" s="236"/>
      <c r="AD78" s="233"/>
      <c r="AE78" s="228"/>
      <c r="AF78" s="228"/>
      <c r="AG78" s="228"/>
      <c r="AH78" s="228"/>
      <c r="AI78" s="228"/>
      <c r="AJ78" s="228"/>
    </row>
    <row r="79">
      <c r="A79" s="229">
        <v>77.0</v>
      </c>
      <c r="B79" s="229" t="s">
        <v>54</v>
      </c>
      <c r="C79" s="229" t="s">
        <v>28</v>
      </c>
      <c r="D79" s="229" t="s">
        <v>28</v>
      </c>
      <c r="E79" s="229" t="s">
        <v>28</v>
      </c>
      <c r="F79" s="229">
        <v>48.0</v>
      </c>
      <c r="G79" s="229" t="s">
        <v>53</v>
      </c>
      <c r="H79" s="229" t="s">
        <v>30</v>
      </c>
      <c r="I79" s="233">
        <v>8.0</v>
      </c>
      <c r="J79" s="233" t="s">
        <v>42</v>
      </c>
      <c r="K79" s="233" t="s">
        <v>27</v>
      </c>
      <c r="L79" s="233" t="s">
        <v>28</v>
      </c>
      <c r="M79" s="233">
        <v>1.0</v>
      </c>
      <c r="N79" s="233">
        <v>5.0</v>
      </c>
      <c r="O79" s="233">
        <v>2.0</v>
      </c>
      <c r="P79" s="233">
        <v>2.0</v>
      </c>
      <c r="Q79" s="233" t="s">
        <v>27</v>
      </c>
      <c r="R79" s="233" t="s">
        <v>27</v>
      </c>
      <c r="S79" s="233">
        <v>1170.16</v>
      </c>
      <c r="T79" s="233">
        <v>1208.55</v>
      </c>
      <c r="U79" s="233">
        <v>36937.0</v>
      </c>
      <c r="V79" s="233">
        <v>187.0</v>
      </c>
      <c r="W79" s="233">
        <v>184.72933</v>
      </c>
      <c r="X79" s="234">
        <v>6639.183</v>
      </c>
      <c r="Y79" s="234">
        <v>7494.472</v>
      </c>
      <c r="Z79" s="234">
        <v>8.32352</v>
      </c>
      <c r="AA79" s="235"/>
      <c r="AB79" s="235"/>
      <c r="AC79" s="236"/>
      <c r="AD79" s="235"/>
      <c r="AE79" s="228"/>
      <c r="AF79" s="228"/>
      <c r="AG79" s="228"/>
      <c r="AH79" s="228"/>
      <c r="AI79" s="228"/>
      <c r="AJ79" s="228"/>
    </row>
    <row r="80">
      <c r="A80" s="229">
        <v>78.0</v>
      </c>
      <c r="B80" s="229" t="s">
        <v>54</v>
      </c>
      <c r="C80" s="229" t="s">
        <v>28</v>
      </c>
      <c r="D80" s="229" t="s">
        <v>28</v>
      </c>
      <c r="E80" s="229" t="s">
        <v>28</v>
      </c>
      <c r="F80" s="229">
        <v>48.0</v>
      </c>
      <c r="G80" s="229" t="s">
        <v>53</v>
      </c>
      <c r="H80" s="229" t="s">
        <v>30</v>
      </c>
      <c r="I80" s="233">
        <v>8.0</v>
      </c>
      <c r="J80" s="233" t="s">
        <v>44</v>
      </c>
      <c r="K80" s="233" t="s">
        <v>27</v>
      </c>
      <c r="L80" s="233" t="s">
        <v>28</v>
      </c>
      <c r="M80" s="233">
        <v>1.0</v>
      </c>
      <c r="N80" s="233">
        <v>4.0</v>
      </c>
      <c r="O80" s="233">
        <v>2.0</v>
      </c>
      <c r="P80" s="233">
        <v>2.0</v>
      </c>
      <c r="Q80" s="233" t="s">
        <v>27</v>
      </c>
      <c r="R80" s="233" t="s">
        <v>28</v>
      </c>
      <c r="S80" s="233">
        <v>781.79639</v>
      </c>
      <c r="T80" s="233">
        <v>784.71533</v>
      </c>
      <c r="U80" s="233">
        <v>15634.0</v>
      </c>
      <c r="V80" s="233">
        <v>139.0</v>
      </c>
      <c r="W80" s="233">
        <v>92.59257</v>
      </c>
      <c r="X80" s="234">
        <v>6092.974</v>
      </c>
      <c r="Y80" s="234">
        <v>6948.787</v>
      </c>
      <c r="Z80" s="234">
        <v>9.30753</v>
      </c>
      <c r="AA80" s="235"/>
      <c r="AB80" s="235"/>
      <c r="AC80" s="236"/>
      <c r="AD80" s="235"/>
      <c r="AE80" s="228"/>
      <c r="AF80" s="228"/>
      <c r="AG80" s="228"/>
      <c r="AH80" s="228"/>
      <c r="AI80" s="228"/>
      <c r="AJ80" s="228"/>
    </row>
    <row r="81">
      <c r="A81" s="229">
        <v>79.0</v>
      </c>
      <c r="B81" s="229" t="s">
        <v>54</v>
      </c>
      <c r="C81" s="229" t="s">
        <v>28</v>
      </c>
      <c r="D81" s="229" t="s">
        <v>28</v>
      </c>
      <c r="E81" s="229" t="s">
        <v>28</v>
      </c>
      <c r="F81" s="229">
        <v>48.0</v>
      </c>
      <c r="G81" s="229" t="s">
        <v>53</v>
      </c>
      <c r="H81" s="229" t="s">
        <v>30</v>
      </c>
      <c r="I81" s="233">
        <v>8.0</v>
      </c>
      <c r="J81" s="233" t="s">
        <v>45</v>
      </c>
      <c r="K81" s="233" t="s">
        <v>27</v>
      </c>
      <c r="L81" s="233" t="s">
        <v>27</v>
      </c>
      <c r="M81" s="233">
        <v>1.0</v>
      </c>
      <c r="N81" s="233">
        <v>4.0</v>
      </c>
      <c r="O81" s="233">
        <v>2.0</v>
      </c>
      <c r="P81" s="233">
        <v>2.0</v>
      </c>
      <c r="Q81" s="233" t="s">
        <v>28</v>
      </c>
      <c r="R81" s="233" t="s">
        <v>27</v>
      </c>
      <c r="S81" s="233">
        <v>2059.77</v>
      </c>
      <c r="T81" s="233">
        <v>2112.5</v>
      </c>
      <c r="U81" s="233">
        <v>22658.0</v>
      </c>
      <c r="V81" s="233">
        <v>127.0</v>
      </c>
      <c r="W81" s="233">
        <v>217.42719</v>
      </c>
      <c r="X81" s="234">
        <v>3565.746</v>
      </c>
      <c r="Y81" s="234">
        <v>4471.643</v>
      </c>
      <c r="Z81" s="234">
        <v>7.39054</v>
      </c>
      <c r="AA81" s="235"/>
      <c r="AB81" s="235"/>
      <c r="AC81" s="236"/>
      <c r="AD81" s="235"/>
      <c r="AE81" s="228"/>
      <c r="AF81" s="228"/>
      <c r="AG81" s="228"/>
      <c r="AH81" s="228"/>
      <c r="AI81" s="228"/>
      <c r="AJ81" s="228"/>
    </row>
    <row r="82">
      <c r="A82" s="229">
        <v>80.0</v>
      </c>
      <c r="B82" s="229" t="s">
        <v>54</v>
      </c>
      <c r="C82" s="229" t="s">
        <v>28</v>
      </c>
      <c r="D82" s="229" t="s">
        <v>28</v>
      </c>
      <c r="E82" s="229" t="s">
        <v>28</v>
      </c>
      <c r="F82" s="229">
        <v>48.0</v>
      </c>
      <c r="G82" s="229" t="s">
        <v>53</v>
      </c>
      <c r="H82" s="229" t="s">
        <v>30</v>
      </c>
      <c r="I82" s="233">
        <v>8.0</v>
      </c>
      <c r="J82" s="233" t="s">
        <v>46</v>
      </c>
      <c r="K82" s="233" t="s">
        <v>27</v>
      </c>
      <c r="L82" s="233" t="s">
        <v>27</v>
      </c>
      <c r="M82" s="233">
        <v>1.0</v>
      </c>
      <c r="N82" s="233">
        <v>0.0</v>
      </c>
      <c r="O82" s="233">
        <v>3.0</v>
      </c>
      <c r="P82" s="233">
        <v>3.0</v>
      </c>
      <c r="Q82" s="233" t="s">
        <v>28</v>
      </c>
      <c r="R82" s="233" t="s">
        <v>27</v>
      </c>
      <c r="S82" s="233">
        <v>131.11952</v>
      </c>
      <c r="T82" s="233">
        <v>127.84548</v>
      </c>
      <c r="U82" s="233">
        <v>8750.0</v>
      </c>
      <c r="V82" s="233">
        <v>25.0</v>
      </c>
      <c r="W82" s="233">
        <v>44.75179</v>
      </c>
      <c r="X82" s="234">
        <v>3319.134</v>
      </c>
      <c r="Y82" s="234">
        <v>3656.454</v>
      </c>
      <c r="Z82" s="234">
        <v>7.15055</v>
      </c>
      <c r="AA82" s="235"/>
      <c r="AB82" s="235"/>
      <c r="AC82" s="236"/>
      <c r="AD82" s="233"/>
      <c r="AE82" s="228"/>
      <c r="AF82" s="228"/>
      <c r="AG82" s="228"/>
      <c r="AH82" s="228"/>
      <c r="AI82" s="228"/>
      <c r="AJ82" s="228"/>
    </row>
    <row r="83">
      <c r="A83" s="229">
        <v>81.0</v>
      </c>
      <c r="B83" s="229" t="s">
        <v>54</v>
      </c>
      <c r="C83" s="229" t="s">
        <v>28</v>
      </c>
      <c r="D83" s="229" t="s">
        <v>28</v>
      </c>
      <c r="E83" s="229" t="s">
        <v>28</v>
      </c>
      <c r="F83" s="229">
        <v>48.0</v>
      </c>
      <c r="G83" s="229" t="s">
        <v>53</v>
      </c>
      <c r="H83" s="229" t="s">
        <v>30</v>
      </c>
      <c r="I83" s="233">
        <v>8.0</v>
      </c>
      <c r="J83" s="233" t="s">
        <v>47</v>
      </c>
      <c r="K83" s="233" t="s">
        <v>27</v>
      </c>
      <c r="L83" s="233" t="s">
        <v>27</v>
      </c>
      <c r="M83" s="233">
        <v>2.0</v>
      </c>
      <c r="N83" s="233">
        <v>3.0</v>
      </c>
      <c r="O83" s="233">
        <v>3.0</v>
      </c>
      <c r="P83" s="233">
        <v>2.0</v>
      </c>
      <c r="Q83" s="233" t="s">
        <v>28</v>
      </c>
      <c r="R83" s="233" t="s">
        <v>28</v>
      </c>
      <c r="S83" s="233">
        <v>1404.26</v>
      </c>
      <c r="T83" s="233">
        <v>1373.92</v>
      </c>
      <c r="U83" s="233">
        <v>178932.0</v>
      </c>
      <c r="V83" s="233">
        <v>624.0</v>
      </c>
      <c r="W83" s="233">
        <v>961.05279</v>
      </c>
      <c r="X83" s="234">
        <v>14854.317</v>
      </c>
      <c r="Y83" s="234">
        <v>15967.678</v>
      </c>
      <c r="Z83" s="234">
        <v>9.36894</v>
      </c>
      <c r="AA83" s="235"/>
      <c r="AB83" s="235"/>
      <c r="AC83" s="236"/>
      <c r="AD83" s="235"/>
      <c r="AE83" s="228"/>
      <c r="AF83" s="228"/>
      <c r="AG83" s="228"/>
      <c r="AH83" s="228"/>
      <c r="AI83" s="228"/>
      <c r="AJ83" s="228"/>
    </row>
    <row r="84">
      <c r="A84" s="229">
        <v>82.0</v>
      </c>
      <c r="B84" s="229" t="s">
        <v>54</v>
      </c>
      <c r="C84" s="229" t="s">
        <v>28</v>
      </c>
      <c r="D84" s="229" t="s">
        <v>28</v>
      </c>
      <c r="E84" s="229" t="s">
        <v>28</v>
      </c>
      <c r="F84" s="229">
        <v>48.0</v>
      </c>
      <c r="G84" s="229" t="s">
        <v>53</v>
      </c>
      <c r="H84" s="229" t="s">
        <v>30</v>
      </c>
      <c r="I84" s="233">
        <v>8.0</v>
      </c>
      <c r="J84" s="233" t="s">
        <v>49</v>
      </c>
      <c r="K84" s="233" t="s">
        <v>27</v>
      </c>
      <c r="L84" s="233" t="s">
        <v>28</v>
      </c>
      <c r="M84" s="233">
        <v>1.0</v>
      </c>
      <c r="N84" s="233">
        <v>6.0</v>
      </c>
      <c r="O84" s="233">
        <v>2.0</v>
      </c>
      <c r="P84" s="233">
        <v>2.0</v>
      </c>
      <c r="Q84" s="233" t="s">
        <v>28</v>
      </c>
      <c r="R84" s="233" t="s">
        <v>28</v>
      </c>
      <c r="S84" s="233">
        <v>780.30985</v>
      </c>
      <c r="T84" s="233">
        <v>784.84009</v>
      </c>
      <c r="U84" s="233">
        <v>16121.0</v>
      </c>
      <c r="V84" s="233">
        <v>130.0</v>
      </c>
      <c r="W84" s="233">
        <v>423.30864</v>
      </c>
      <c r="X84" s="234">
        <v>6712.481</v>
      </c>
      <c r="Y84" s="234">
        <v>7447.185</v>
      </c>
      <c r="Z84" s="234">
        <v>8.04698</v>
      </c>
      <c r="AA84" s="235"/>
      <c r="AB84" s="235"/>
      <c r="AC84" s="236"/>
      <c r="AD84" s="235"/>
      <c r="AE84" s="228"/>
      <c r="AF84" s="228"/>
      <c r="AG84" s="228"/>
      <c r="AH84" s="228"/>
      <c r="AI84" s="228"/>
      <c r="AJ84" s="228"/>
    </row>
    <row r="85">
      <c r="A85" s="229">
        <v>83.0</v>
      </c>
      <c r="B85" s="229" t="s">
        <v>54</v>
      </c>
      <c r="C85" s="229" t="s">
        <v>28</v>
      </c>
      <c r="D85" s="229" t="s">
        <v>28</v>
      </c>
      <c r="E85" s="229" t="s">
        <v>28</v>
      </c>
      <c r="F85" s="229">
        <v>48.0</v>
      </c>
      <c r="G85" s="229" t="s">
        <v>53</v>
      </c>
      <c r="H85" s="229" t="s">
        <v>30</v>
      </c>
      <c r="I85" s="233">
        <v>8.0</v>
      </c>
      <c r="J85" s="233" t="s">
        <v>51</v>
      </c>
      <c r="K85" s="233" t="s">
        <v>27</v>
      </c>
      <c r="L85" s="233" t="s">
        <v>27</v>
      </c>
      <c r="M85" s="233">
        <v>3.0</v>
      </c>
      <c r="N85" s="233">
        <v>4.0</v>
      </c>
      <c r="O85" s="233">
        <v>6.0</v>
      </c>
      <c r="P85" s="233">
        <v>4.0</v>
      </c>
      <c r="Q85" s="233" t="s">
        <v>28</v>
      </c>
      <c r="R85" s="233" t="s">
        <v>27</v>
      </c>
      <c r="S85" s="235"/>
      <c r="T85" s="235"/>
      <c r="U85" s="235"/>
      <c r="V85" s="235"/>
      <c r="W85" s="235"/>
      <c r="X85" s="234" t="s">
        <v>56</v>
      </c>
      <c r="Y85" s="234" t="s">
        <v>56</v>
      </c>
      <c r="Z85" s="234"/>
      <c r="AA85" s="235"/>
      <c r="AB85" s="235"/>
      <c r="AC85" s="236"/>
      <c r="AD85" s="235"/>
      <c r="AE85" s="228"/>
      <c r="AF85" s="228"/>
      <c r="AG85" s="228"/>
      <c r="AH85" s="228"/>
      <c r="AI85" s="228"/>
      <c r="AJ85" s="228"/>
    </row>
    <row r="86">
      <c r="A86" s="229">
        <v>84.0</v>
      </c>
      <c r="B86" s="229" t="s">
        <v>54</v>
      </c>
      <c r="C86" s="229" t="s">
        <v>28</v>
      </c>
      <c r="D86" s="229" t="s">
        <v>28</v>
      </c>
      <c r="E86" s="229" t="s">
        <v>28</v>
      </c>
      <c r="F86" s="229">
        <v>48.0</v>
      </c>
      <c r="G86" s="229" t="s">
        <v>53</v>
      </c>
      <c r="H86" s="229" t="s">
        <v>30</v>
      </c>
      <c r="I86" s="233">
        <v>8.0</v>
      </c>
      <c r="J86" s="233" t="s">
        <v>52</v>
      </c>
      <c r="K86" s="233" t="s">
        <v>27</v>
      </c>
      <c r="L86" s="233" t="s">
        <v>27</v>
      </c>
      <c r="M86" s="233">
        <v>0.0</v>
      </c>
      <c r="N86" s="233">
        <v>0.0</v>
      </c>
      <c r="O86" s="233">
        <v>3.0</v>
      </c>
      <c r="P86" s="233">
        <v>2.0</v>
      </c>
      <c r="Q86" s="233" t="s">
        <v>28</v>
      </c>
      <c r="R86" s="233" t="s">
        <v>27</v>
      </c>
      <c r="S86" s="233">
        <v>96.73522</v>
      </c>
      <c r="T86" s="233">
        <v>63.7344</v>
      </c>
      <c r="U86" s="233">
        <v>1490.0</v>
      </c>
      <c r="V86" s="233">
        <v>6.0</v>
      </c>
      <c r="W86" s="233">
        <v>4.87168</v>
      </c>
      <c r="X86" s="233">
        <v>3409.565</v>
      </c>
      <c r="Y86" s="233">
        <v>3798.338</v>
      </c>
      <c r="Z86" s="233">
        <v>6.57289</v>
      </c>
      <c r="AA86" s="235"/>
      <c r="AB86" s="235"/>
      <c r="AC86" s="236"/>
      <c r="AD86" s="233"/>
      <c r="AE86" s="228"/>
      <c r="AF86" s="228"/>
      <c r="AG86" s="228"/>
      <c r="AH86" s="228"/>
      <c r="AI86" s="228"/>
      <c r="AJ86" s="228"/>
    </row>
    <row r="87">
      <c r="A87" s="229">
        <v>85.0</v>
      </c>
      <c r="B87" s="229" t="s">
        <v>54</v>
      </c>
      <c r="C87" s="229" t="s">
        <v>28</v>
      </c>
      <c r="D87" s="229" t="s">
        <v>28</v>
      </c>
      <c r="E87" s="229" t="s">
        <v>28</v>
      </c>
      <c r="F87" s="229">
        <v>48.0</v>
      </c>
      <c r="G87" s="229" t="s">
        <v>53</v>
      </c>
      <c r="H87" s="229" t="s">
        <v>30</v>
      </c>
      <c r="I87" s="233">
        <v>16.0</v>
      </c>
      <c r="J87" s="233" t="s">
        <v>31</v>
      </c>
      <c r="K87" s="229" t="s">
        <v>27</v>
      </c>
      <c r="L87" s="229" t="s">
        <v>28</v>
      </c>
      <c r="M87" s="229">
        <v>0.0</v>
      </c>
      <c r="N87" s="229">
        <v>7.0</v>
      </c>
      <c r="O87" s="229">
        <v>1.0</v>
      </c>
      <c r="P87" s="229">
        <v>1.0</v>
      </c>
      <c r="Q87" s="229" t="s">
        <v>28</v>
      </c>
      <c r="R87" s="229" t="s">
        <v>27</v>
      </c>
      <c r="S87" s="233">
        <v>7884.63</v>
      </c>
      <c r="T87" s="233">
        <v>7675.71</v>
      </c>
      <c r="U87" s="233">
        <v>355764.0</v>
      </c>
      <c r="V87" s="233">
        <v>993.0</v>
      </c>
      <c r="W87" s="233">
        <v>5768.48</v>
      </c>
      <c r="X87" s="234">
        <v>7479.507</v>
      </c>
      <c r="Y87" s="234">
        <v>9723.311</v>
      </c>
      <c r="Z87" s="234">
        <v>7.30323</v>
      </c>
      <c r="AA87" s="235"/>
      <c r="AB87" s="235"/>
      <c r="AC87" s="236"/>
      <c r="AD87" s="231"/>
      <c r="AE87" s="228"/>
      <c r="AF87" s="228"/>
      <c r="AG87" s="228"/>
      <c r="AH87" s="228"/>
      <c r="AI87" s="228"/>
      <c r="AJ87" s="228"/>
    </row>
    <row r="88">
      <c r="A88" s="229">
        <v>86.0</v>
      </c>
      <c r="B88" s="229" t="s">
        <v>54</v>
      </c>
      <c r="C88" s="229" t="s">
        <v>28</v>
      </c>
      <c r="D88" s="229" t="s">
        <v>28</v>
      </c>
      <c r="E88" s="229" t="s">
        <v>28</v>
      </c>
      <c r="F88" s="229">
        <v>48.0</v>
      </c>
      <c r="G88" s="229" t="s">
        <v>53</v>
      </c>
      <c r="H88" s="229" t="s">
        <v>30</v>
      </c>
      <c r="I88" s="233">
        <v>16.0</v>
      </c>
      <c r="J88" s="233" t="s">
        <v>32</v>
      </c>
      <c r="K88" s="233" t="s">
        <v>27</v>
      </c>
      <c r="L88" s="233" t="s">
        <v>27</v>
      </c>
      <c r="M88" s="233">
        <v>8.0</v>
      </c>
      <c r="N88" s="233">
        <v>0.0</v>
      </c>
      <c r="O88" s="233">
        <v>10.0</v>
      </c>
      <c r="P88" s="233">
        <v>5.0</v>
      </c>
      <c r="Q88" s="233" t="s">
        <v>28</v>
      </c>
      <c r="R88" s="233" t="s">
        <v>27</v>
      </c>
      <c r="S88" s="233">
        <v>795.50784</v>
      </c>
      <c r="T88" s="233">
        <v>675.13622</v>
      </c>
      <c r="U88" s="233">
        <v>31115.0</v>
      </c>
      <c r="V88" s="233">
        <v>60.0</v>
      </c>
      <c r="W88" s="233">
        <v>201.92775</v>
      </c>
      <c r="X88" s="234">
        <v>8500.669</v>
      </c>
      <c r="Y88" s="234">
        <v>9324.665</v>
      </c>
      <c r="Z88" s="234">
        <v>9.08407</v>
      </c>
      <c r="AA88" s="235"/>
      <c r="AB88" s="235"/>
      <c r="AC88" s="236"/>
      <c r="AD88" s="235"/>
      <c r="AE88" s="228"/>
      <c r="AF88" s="228"/>
      <c r="AG88" s="228"/>
      <c r="AH88" s="228"/>
      <c r="AI88" s="228"/>
      <c r="AJ88" s="228"/>
    </row>
    <row r="89">
      <c r="A89" s="229">
        <v>87.0</v>
      </c>
      <c r="B89" s="229" t="s">
        <v>54</v>
      </c>
      <c r="C89" s="229" t="s">
        <v>28</v>
      </c>
      <c r="D89" s="229" t="s">
        <v>28</v>
      </c>
      <c r="E89" s="229" t="s">
        <v>28</v>
      </c>
      <c r="F89" s="229">
        <v>48.0</v>
      </c>
      <c r="G89" s="229" t="s">
        <v>53</v>
      </c>
      <c r="H89" s="229" t="s">
        <v>30</v>
      </c>
      <c r="I89" s="233">
        <v>16.0</v>
      </c>
      <c r="J89" s="233" t="s">
        <v>33</v>
      </c>
      <c r="K89" s="233" t="s">
        <v>27</v>
      </c>
      <c r="L89" s="233" t="s">
        <v>28</v>
      </c>
      <c r="M89" s="233">
        <v>2.0</v>
      </c>
      <c r="N89" s="233">
        <v>4.0</v>
      </c>
      <c r="O89" s="233">
        <v>3.0</v>
      </c>
      <c r="P89" s="233">
        <v>3.0</v>
      </c>
      <c r="Q89" s="233" t="s">
        <v>28</v>
      </c>
      <c r="R89" s="233" t="s">
        <v>27</v>
      </c>
      <c r="S89" s="233">
        <v>8617.24</v>
      </c>
      <c r="T89" s="233">
        <v>8425.3</v>
      </c>
      <c r="U89" s="233">
        <v>283893.0</v>
      </c>
      <c r="V89" s="233">
        <v>314.0</v>
      </c>
      <c r="W89" s="233">
        <v>568.44634</v>
      </c>
      <c r="X89" s="234">
        <v>8714.88</v>
      </c>
      <c r="Y89" s="234">
        <v>12514.44</v>
      </c>
      <c r="Z89" s="234">
        <v>9.47625</v>
      </c>
      <c r="AA89" s="235"/>
      <c r="AB89" s="235"/>
      <c r="AC89" s="236"/>
      <c r="AD89" s="235"/>
      <c r="AE89" s="228"/>
      <c r="AF89" s="228"/>
      <c r="AG89" s="228"/>
      <c r="AH89" s="228"/>
      <c r="AI89" s="228"/>
      <c r="AJ89" s="228"/>
    </row>
    <row r="90">
      <c r="A90" s="229">
        <v>88.0</v>
      </c>
      <c r="B90" s="229" t="s">
        <v>54</v>
      </c>
      <c r="C90" s="229" t="s">
        <v>28</v>
      </c>
      <c r="D90" s="229" t="s">
        <v>28</v>
      </c>
      <c r="E90" s="229" t="s">
        <v>28</v>
      </c>
      <c r="F90" s="229">
        <v>48.0</v>
      </c>
      <c r="G90" s="229" t="s">
        <v>53</v>
      </c>
      <c r="H90" s="229" t="s">
        <v>30</v>
      </c>
      <c r="I90" s="233">
        <v>16.0</v>
      </c>
      <c r="J90" s="233" t="s">
        <v>34</v>
      </c>
      <c r="K90" s="233" t="s">
        <v>27</v>
      </c>
      <c r="L90" s="233" t="s">
        <v>27</v>
      </c>
      <c r="M90" s="233">
        <v>0.0</v>
      </c>
      <c r="N90" s="233">
        <v>3.0</v>
      </c>
      <c r="O90" s="233">
        <v>2.0</v>
      </c>
      <c r="P90" s="233">
        <v>2.0</v>
      </c>
      <c r="Q90" s="233" t="s">
        <v>28</v>
      </c>
      <c r="R90" s="233" t="s">
        <v>27</v>
      </c>
      <c r="S90" s="233">
        <v>1843.89</v>
      </c>
      <c r="T90" s="233">
        <v>1790.75</v>
      </c>
      <c r="U90" s="233">
        <v>27122.0</v>
      </c>
      <c r="V90" s="233">
        <v>58.0</v>
      </c>
      <c r="W90" s="233">
        <v>134.52194</v>
      </c>
      <c r="X90" s="234">
        <v>2665.083</v>
      </c>
      <c r="Y90" s="234">
        <v>4262.242</v>
      </c>
      <c r="Z90" s="234">
        <v>6.595</v>
      </c>
      <c r="AA90" s="235"/>
      <c r="AB90" s="235"/>
      <c r="AC90" s="236"/>
      <c r="AD90" s="235"/>
      <c r="AE90" s="228"/>
      <c r="AF90" s="228"/>
      <c r="AG90" s="228"/>
      <c r="AH90" s="228"/>
      <c r="AI90" s="228"/>
      <c r="AJ90" s="228"/>
    </row>
    <row r="91">
      <c r="A91" s="229">
        <v>89.0</v>
      </c>
      <c r="B91" s="229" t="s">
        <v>54</v>
      </c>
      <c r="C91" s="229" t="s">
        <v>28</v>
      </c>
      <c r="D91" s="229" t="s">
        <v>28</v>
      </c>
      <c r="E91" s="229" t="s">
        <v>28</v>
      </c>
      <c r="F91" s="229">
        <v>48.0</v>
      </c>
      <c r="G91" s="229" t="s">
        <v>53</v>
      </c>
      <c r="H91" s="229" t="s">
        <v>30</v>
      </c>
      <c r="I91" s="233">
        <v>16.0</v>
      </c>
      <c r="J91" s="233" t="s">
        <v>35</v>
      </c>
      <c r="K91" s="233" t="s">
        <v>27</v>
      </c>
      <c r="L91" s="233" t="s">
        <v>28</v>
      </c>
      <c r="M91" s="233">
        <v>5.0</v>
      </c>
      <c r="N91" s="233">
        <v>4.0</v>
      </c>
      <c r="O91" s="233">
        <v>6.0</v>
      </c>
      <c r="P91" s="233">
        <v>6.0</v>
      </c>
      <c r="Q91" s="233" t="s">
        <v>28</v>
      </c>
      <c r="R91" s="233" t="s">
        <v>27</v>
      </c>
      <c r="S91" s="235"/>
      <c r="T91" s="235"/>
      <c r="U91" s="235"/>
      <c r="V91" s="235"/>
      <c r="W91" s="235"/>
      <c r="X91" s="234" t="s">
        <v>30</v>
      </c>
      <c r="Y91" s="234" t="s">
        <v>30</v>
      </c>
      <c r="Z91" s="234"/>
      <c r="AA91" s="235"/>
      <c r="AB91" s="235"/>
      <c r="AC91" s="236"/>
      <c r="AD91" s="235"/>
      <c r="AE91" s="228"/>
      <c r="AF91" s="228"/>
      <c r="AG91" s="228"/>
      <c r="AH91" s="228"/>
      <c r="AI91" s="228"/>
      <c r="AJ91" s="228"/>
    </row>
    <row r="92">
      <c r="A92" s="229">
        <v>90.0</v>
      </c>
      <c r="B92" s="229" t="s">
        <v>54</v>
      </c>
      <c r="C92" s="229" t="s">
        <v>28</v>
      </c>
      <c r="D92" s="229" t="s">
        <v>28</v>
      </c>
      <c r="E92" s="229" t="s">
        <v>28</v>
      </c>
      <c r="F92" s="229">
        <v>48.0</v>
      </c>
      <c r="G92" s="229" t="s">
        <v>53</v>
      </c>
      <c r="H92" s="229" t="s">
        <v>30</v>
      </c>
      <c r="I92" s="233">
        <v>16.0</v>
      </c>
      <c r="J92" s="233" t="s">
        <v>36</v>
      </c>
      <c r="K92" s="233" t="s">
        <v>27</v>
      </c>
      <c r="L92" s="233" t="s">
        <v>28</v>
      </c>
      <c r="M92" s="233">
        <v>0.0</v>
      </c>
      <c r="N92" s="233">
        <v>4.0</v>
      </c>
      <c r="O92" s="233">
        <v>1.0</v>
      </c>
      <c r="P92" s="233">
        <v>1.0</v>
      </c>
      <c r="Q92" s="233" t="s">
        <v>28</v>
      </c>
      <c r="R92" s="233" t="s">
        <v>28</v>
      </c>
      <c r="S92" s="233">
        <v>7800.61</v>
      </c>
      <c r="T92" s="233">
        <v>7597.65</v>
      </c>
      <c r="U92" s="233">
        <v>266506.0</v>
      </c>
      <c r="V92" s="233">
        <v>497.0</v>
      </c>
      <c r="W92" s="233">
        <v>1052.43</v>
      </c>
      <c r="X92" s="234">
        <v>5632.359</v>
      </c>
      <c r="Y92" s="234">
        <v>8429.331</v>
      </c>
      <c r="Z92" s="234">
        <v>7.2278</v>
      </c>
      <c r="AA92" s="235"/>
      <c r="AB92" s="235"/>
      <c r="AC92" s="236"/>
      <c r="AD92" s="235"/>
      <c r="AE92" s="228"/>
      <c r="AF92" s="228"/>
      <c r="AG92" s="228"/>
      <c r="AH92" s="228"/>
      <c r="AI92" s="228"/>
      <c r="AJ92" s="228"/>
    </row>
    <row r="93">
      <c r="A93" s="229">
        <v>91.0</v>
      </c>
      <c r="B93" s="229" t="s">
        <v>54</v>
      </c>
      <c r="C93" s="229" t="s">
        <v>28</v>
      </c>
      <c r="D93" s="229" t="s">
        <v>28</v>
      </c>
      <c r="E93" s="229" t="s">
        <v>28</v>
      </c>
      <c r="F93" s="229">
        <v>48.0</v>
      </c>
      <c r="G93" s="229" t="s">
        <v>53</v>
      </c>
      <c r="H93" s="229" t="s">
        <v>30</v>
      </c>
      <c r="I93" s="233">
        <v>16.0</v>
      </c>
      <c r="J93" s="233" t="s">
        <v>37</v>
      </c>
      <c r="K93" s="233" t="s">
        <v>27</v>
      </c>
      <c r="L93" s="233" t="s">
        <v>27</v>
      </c>
      <c r="M93" s="233">
        <v>5.0</v>
      </c>
      <c r="N93" s="233">
        <v>5.0</v>
      </c>
      <c r="O93" s="233">
        <v>6.0</v>
      </c>
      <c r="P93" s="233">
        <v>5.0</v>
      </c>
      <c r="Q93" s="233" t="s">
        <v>28</v>
      </c>
      <c r="R93" s="233" t="s">
        <v>27</v>
      </c>
      <c r="S93" s="233">
        <v>4640.5</v>
      </c>
      <c r="T93" s="233">
        <v>4468.84</v>
      </c>
      <c r="U93" s="233">
        <v>149463.0</v>
      </c>
      <c r="V93" s="233">
        <v>315.0</v>
      </c>
      <c r="W93" s="233">
        <v>679.99604</v>
      </c>
      <c r="X93" s="234">
        <v>13640.733</v>
      </c>
      <c r="Y93" s="234">
        <v>18248.893</v>
      </c>
      <c r="Z93" s="234">
        <v>9.13465</v>
      </c>
      <c r="AA93" s="235"/>
      <c r="AB93" s="235"/>
      <c r="AC93" s="236"/>
      <c r="AD93" s="235"/>
      <c r="AE93" s="228"/>
      <c r="AF93" s="228"/>
      <c r="AG93" s="228"/>
      <c r="AH93" s="228"/>
      <c r="AI93" s="228"/>
      <c r="AJ93" s="228"/>
    </row>
    <row r="94">
      <c r="A94" s="229">
        <v>92.0</v>
      </c>
      <c r="B94" s="229" t="s">
        <v>54</v>
      </c>
      <c r="C94" s="229" t="s">
        <v>28</v>
      </c>
      <c r="D94" s="229" t="s">
        <v>28</v>
      </c>
      <c r="E94" s="229" t="s">
        <v>28</v>
      </c>
      <c r="F94" s="229">
        <v>48.0</v>
      </c>
      <c r="G94" s="229" t="s">
        <v>53</v>
      </c>
      <c r="H94" s="229" t="s">
        <v>30</v>
      </c>
      <c r="I94" s="233">
        <v>16.0</v>
      </c>
      <c r="J94" s="233" t="s">
        <v>38</v>
      </c>
      <c r="K94" s="233" t="s">
        <v>27</v>
      </c>
      <c r="L94" s="233" t="s">
        <v>27</v>
      </c>
      <c r="M94" s="233">
        <v>7.0</v>
      </c>
      <c r="N94" s="233">
        <v>5.0</v>
      </c>
      <c r="O94" s="233">
        <v>8.0</v>
      </c>
      <c r="P94" s="233">
        <v>8.0</v>
      </c>
      <c r="Q94" s="233" t="s">
        <v>27</v>
      </c>
      <c r="R94" s="233" t="s">
        <v>27</v>
      </c>
      <c r="S94" s="233">
        <v>3481.35</v>
      </c>
      <c r="T94" s="233">
        <v>3422.66</v>
      </c>
      <c r="U94" s="233">
        <v>106096.0</v>
      </c>
      <c r="V94" s="233">
        <v>317.0</v>
      </c>
      <c r="W94" s="233">
        <v>710.55445</v>
      </c>
      <c r="X94" s="234">
        <v>19306.008</v>
      </c>
      <c r="Y94" s="234">
        <v>23953.414</v>
      </c>
      <c r="Z94" s="234">
        <v>10.74076</v>
      </c>
      <c r="AA94" s="235"/>
      <c r="AB94" s="235"/>
      <c r="AC94" s="236"/>
      <c r="AD94" s="235"/>
      <c r="AE94" s="228"/>
      <c r="AF94" s="228"/>
      <c r="AG94" s="228"/>
      <c r="AH94" s="228"/>
      <c r="AI94" s="228"/>
      <c r="AJ94" s="228"/>
    </row>
    <row r="95">
      <c r="A95" s="229">
        <v>93.0</v>
      </c>
      <c r="B95" s="229" t="s">
        <v>54</v>
      </c>
      <c r="C95" s="229" t="s">
        <v>28</v>
      </c>
      <c r="D95" s="229" t="s">
        <v>28</v>
      </c>
      <c r="E95" s="229" t="s">
        <v>28</v>
      </c>
      <c r="F95" s="229">
        <v>48.0</v>
      </c>
      <c r="G95" s="229" t="s">
        <v>53</v>
      </c>
      <c r="H95" s="229" t="s">
        <v>30</v>
      </c>
      <c r="I95" s="233">
        <v>16.0</v>
      </c>
      <c r="J95" s="233" t="s">
        <v>39</v>
      </c>
      <c r="K95" s="233" t="s">
        <v>27</v>
      </c>
      <c r="L95" s="233" t="s">
        <v>27</v>
      </c>
      <c r="M95" s="233">
        <v>5.0</v>
      </c>
      <c r="N95" s="233">
        <v>6.0</v>
      </c>
      <c r="O95" s="233">
        <v>6.0</v>
      </c>
      <c r="P95" s="233">
        <v>6.0</v>
      </c>
      <c r="Q95" s="233" t="s">
        <v>28</v>
      </c>
      <c r="R95" s="233" t="s">
        <v>27</v>
      </c>
      <c r="S95" s="233">
        <v>8946.95</v>
      </c>
      <c r="T95" s="233">
        <v>8739.02</v>
      </c>
      <c r="U95" s="233">
        <v>310548.0</v>
      </c>
      <c r="V95" s="233">
        <v>315.0</v>
      </c>
      <c r="W95" s="233">
        <v>1075.72</v>
      </c>
      <c r="X95" s="234">
        <v>21345.995</v>
      </c>
      <c r="Y95" s="234">
        <v>25038.185</v>
      </c>
      <c r="Z95" s="234">
        <v>9.26677</v>
      </c>
      <c r="AA95" s="235"/>
      <c r="AB95" s="235"/>
      <c r="AC95" s="236"/>
      <c r="AD95" s="235"/>
      <c r="AE95" s="228"/>
      <c r="AF95" s="228"/>
      <c r="AG95" s="228"/>
      <c r="AH95" s="228"/>
      <c r="AI95" s="228"/>
      <c r="AJ95" s="228"/>
    </row>
    <row r="96">
      <c r="A96" s="229">
        <v>94.0</v>
      </c>
      <c r="B96" s="229" t="s">
        <v>54</v>
      </c>
      <c r="C96" s="229" t="s">
        <v>28</v>
      </c>
      <c r="D96" s="229" t="s">
        <v>28</v>
      </c>
      <c r="E96" s="229" t="s">
        <v>28</v>
      </c>
      <c r="F96" s="229">
        <v>48.0</v>
      </c>
      <c r="G96" s="229" t="s">
        <v>53</v>
      </c>
      <c r="H96" s="229" t="s">
        <v>30</v>
      </c>
      <c r="I96" s="233">
        <v>16.0</v>
      </c>
      <c r="J96" s="233" t="s">
        <v>40</v>
      </c>
      <c r="K96" s="233" t="s">
        <v>27</v>
      </c>
      <c r="L96" s="233" t="s">
        <v>28</v>
      </c>
      <c r="M96" s="233">
        <v>3.0</v>
      </c>
      <c r="N96" s="233">
        <v>4.0</v>
      </c>
      <c r="O96" s="233">
        <v>4.0</v>
      </c>
      <c r="P96" s="233">
        <v>4.0</v>
      </c>
      <c r="Q96" s="233" t="s">
        <v>28</v>
      </c>
      <c r="R96" s="233" t="s">
        <v>27</v>
      </c>
      <c r="S96" s="233">
        <v>8764.55</v>
      </c>
      <c r="T96" s="233">
        <v>8580.27</v>
      </c>
      <c r="U96" s="233">
        <v>263990.0</v>
      </c>
      <c r="V96" s="233">
        <v>305.0</v>
      </c>
      <c r="W96" s="233">
        <v>558.20714</v>
      </c>
      <c r="X96" s="234">
        <v>10409.038</v>
      </c>
      <c r="Y96" s="234">
        <v>13796.33</v>
      </c>
      <c r="Z96" s="234">
        <v>8.5382</v>
      </c>
      <c r="AA96" s="235"/>
      <c r="AB96" s="235"/>
      <c r="AC96" s="236"/>
      <c r="AD96" s="235"/>
      <c r="AE96" s="228"/>
      <c r="AF96" s="228"/>
      <c r="AG96" s="228"/>
      <c r="AH96" s="228"/>
      <c r="AI96" s="228"/>
      <c r="AJ96" s="228"/>
    </row>
    <row r="97">
      <c r="A97" s="229">
        <v>95.0</v>
      </c>
      <c r="B97" s="229" t="s">
        <v>54</v>
      </c>
      <c r="C97" s="229" t="s">
        <v>28</v>
      </c>
      <c r="D97" s="229" t="s">
        <v>28</v>
      </c>
      <c r="E97" s="229" t="s">
        <v>28</v>
      </c>
      <c r="F97" s="229">
        <v>48.0</v>
      </c>
      <c r="G97" s="229" t="s">
        <v>53</v>
      </c>
      <c r="H97" s="229" t="s">
        <v>30</v>
      </c>
      <c r="I97" s="233">
        <v>16.0</v>
      </c>
      <c r="J97" s="233" t="s">
        <v>41</v>
      </c>
      <c r="K97" s="233" t="s">
        <v>27</v>
      </c>
      <c r="L97" s="233" t="s">
        <v>27</v>
      </c>
      <c r="M97" s="233">
        <v>4.0</v>
      </c>
      <c r="N97" s="233">
        <v>0.0</v>
      </c>
      <c r="O97" s="233">
        <v>6.0</v>
      </c>
      <c r="P97" s="233">
        <v>3.0</v>
      </c>
      <c r="Q97" s="233" t="s">
        <v>28</v>
      </c>
      <c r="R97" s="233" t="s">
        <v>27</v>
      </c>
      <c r="S97" s="233">
        <v>2334.66</v>
      </c>
      <c r="T97" s="233">
        <v>2116.1</v>
      </c>
      <c r="U97" s="233">
        <v>84506.0</v>
      </c>
      <c r="V97" s="233">
        <v>119.0</v>
      </c>
      <c r="W97" s="233">
        <v>144.25546</v>
      </c>
      <c r="X97" s="234">
        <v>2360.385</v>
      </c>
      <c r="Y97" s="234">
        <v>3321.775</v>
      </c>
      <c r="Z97" s="234">
        <v>9.02053</v>
      </c>
      <c r="AA97" s="235"/>
      <c r="AB97" s="235"/>
      <c r="AC97" s="236"/>
      <c r="AD97" s="233"/>
      <c r="AE97" s="228"/>
      <c r="AF97" s="228"/>
      <c r="AG97" s="228"/>
      <c r="AH97" s="228"/>
      <c r="AI97" s="228"/>
      <c r="AJ97" s="228"/>
    </row>
    <row r="98">
      <c r="A98" s="229">
        <v>96.0</v>
      </c>
      <c r="B98" s="229" t="s">
        <v>54</v>
      </c>
      <c r="C98" s="229" t="s">
        <v>28</v>
      </c>
      <c r="D98" s="229" t="s">
        <v>28</v>
      </c>
      <c r="E98" s="229" t="s">
        <v>28</v>
      </c>
      <c r="F98" s="229">
        <v>48.0</v>
      </c>
      <c r="G98" s="229" t="s">
        <v>53</v>
      </c>
      <c r="H98" s="229" t="s">
        <v>30</v>
      </c>
      <c r="I98" s="233">
        <v>16.0</v>
      </c>
      <c r="J98" s="233" t="s">
        <v>42</v>
      </c>
      <c r="K98" s="233" t="s">
        <v>27</v>
      </c>
      <c r="L98" s="233" t="s">
        <v>28</v>
      </c>
      <c r="M98" s="233">
        <v>1.0</v>
      </c>
      <c r="N98" s="233">
        <v>5.0</v>
      </c>
      <c r="O98" s="233">
        <v>2.0</v>
      </c>
      <c r="P98" s="233">
        <v>2.0</v>
      </c>
      <c r="Q98" s="233" t="s">
        <v>27</v>
      </c>
      <c r="R98" s="233" t="s">
        <v>27</v>
      </c>
      <c r="S98" s="233">
        <v>4496.07</v>
      </c>
      <c r="T98" s="233">
        <v>4430.18</v>
      </c>
      <c r="U98" s="233">
        <v>70480.0</v>
      </c>
      <c r="V98" s="233">
        <v>366.0</v>
      </c>
      <c r="W98" s="233">
        <v>335.73705</v>
      </c>
      <c r="X98" s="234">
        <v>12697.27</v>
      </c>
      <c r="Y98" s="234">
        <v>17038.792</v>
      </c>
      <c r="Z98" s="234">
        <v>9.05986</v>
      </c>
      <c r="AA98" s="235"/>
      <c r="AB98" s="235"/>
      <c r="AC98" s="236"/>
      <c r="AD98" s="235"/>
      <c r="AE98" s="228"/>
      <c r="AF98" s="228"/>
      <c r="AG98" s="228"/>
      <c r="AH98" s="228"/>
      <c r="AI98" s="228"/>
      <c r="AJ98" s="228"/>
    </row>
    <row r="99">
      <c r="A99" s="229">
        <v>97.0</v>
      </c>
      <c r="B99" s="229" t="s">
        <v>54</v>
      </c>
      <c r="C99" s="229" t="s">
        <v>28</v>
      </c>
      <c r="D99" s="229" t="s">
        <v>28</v>
      </c>
      <c r="E99" s="229" t="s">
        <v>28</v>
      </c>
      <c r="F99" s="229">
        <v>48.0</v>
      </c>
      <c r="G99" s="229" t="s">
        <v>53</v>
      </c>
      <c r="H99" s="229" t="s">
        <v>30</v>
      </c>
      <c r="I99" s="233">
        <v>16.0</v>
      </c>
      <c r="J99" s="233" t="s">
        <v>44</v>
      </c>
      <c r="K99" s="233" t="s">
        <v>27</v>
      </c>
      <c r="L99" s="233" t="s">
        <v>28</v>
      </c>
      <c r="M99" s="233">
        <v>1.0</v>
      </c>
      <c r="N99" s="233">
        <v>4.0</v>
      </c>
      <c r="O99" s="233">
        <v>2.0</v>
      </c>
      <c r="P99" s="233">
        <v>2.0</v>
      </c>
      <c r="Q99" s="233" t="s">
        <v>27</v>
      </c>
      <c r="R99" s="233" t="s">
        <v>28</v>
      </c>
      <c r="S99" s="233">
        <v>2993.81</v>
      </c>
      <c r="T99" s="233">
        <v>2908.79</v>
      </c>
      <c r="U99" s="233">
        <v>1208.0</v>
      </c>
      <c r="V99" s="233">
        <v>268.0</v>
      </c>
      <c r="W99" s="233">
        <v>204.79346</v>
      </c>
      <c r="X99" s="234">
        <v>11912.68</v>
      </c>
      <c r="Y99" s="234">
        <v>15734.862</v>
      </c>
      <c r="Z99" s="234">
        <v>9.30138</v>
      </c>
      <c r="AA99" s="235"/>
      <c r="AB99" s="235"/>
      <c r="AC99" s="236"/>
      <c r="AD99" s="235"/>
      <c r="AE99" s="228"/>
      <c r="AF99" s="228"/>
      <c r="AG99" s="228"/>
      <c r="AH99" s="228"/>
      <c r="AI99" s="228"/>
      <c r="AJ99" s="228"/>
    </row>
    <row r="100">
      <c r="A100" s="229">
        <v>98.0</v>
      </c>
      <c r="B100" s="229" t="s">
        <v>54</v>
      </c>
      <c r="C100" s="229" t="s">
        <v>28</v>
      </c>
      <c r="D100" s="229" t="s">
        <v>28</v>
      </c>
      <c r="E100" s="229" t="s">
        <v>28</v>
      </c>
      <c r="F100" s="229">
        <v>48.0</v>
      </c>
      <c r="G100" s="229" t="s">
        <v>53</v>
      </c>
      <c r="H100" s="229" t="s">
        <v>30</v>
      </c>
      <c r="I100" s="233">
        <v>16.0</v>
      </c>
      <c r="J100" s="233" t="s">
        <v>45</v>
      </c>
      <c r="K100" s="233" t="s">
        <v>27</v>
      </c>
      <c r="L100" s="233" t="s">
        <v>27</v>
      </c>
      <c r="M100" s="233">
        <v>1.0</v>
      </c>
      <c r="N100" s="233">
        <v>4.0</v>
      </c>
      <c r="O100" s="233">
        <v>2.0</v>
      </c>
      <c r="P100" s="233">
        <v>2.0</v>
      </c>
      <c r="Q100" s="233" t="s">
        <v>28</v>
      </c>
      <c r="R100" s="233" t="s">
        <v>27</v>
      </c>
      <c r="S100" s="233">
        <v>7820.05</v>
      </c>
      <c r="T100" s="233">
        <v>7824.03</v>
      </c>
      <c r="U100" s="233">
        <v>44478.0</v>
      </c>
      <c r="V100" s="233">
        <v>248.0</v>
      </c>
      <c r="W100" s="233">
        <v>852.40431</v>
      </c>
      <c r="X100" s="234">
        <v>6785.287</v>
      </c>
      <c r="Y100" s="234">
        <v>10205.413</v>
      </c>
      <c r="Z100" s="234">
        <v>7.6223</v>
      </c>
      <c r="AA100" s="235"/>
      <c r="AB100" s="235"/>
      <c r="AC100" s="236"/>
      <c r="AD100" s="235"/>
      <c r="AE100" s="228"/>
      <c r="AF100" s="228"/>
      <c r="AG100" s="228"/>
      <c r="AH100" s="228"/>
      <c r="AI100" s="228"/>
      <c r="AJ100" s="228"/>
    </row>
    <row r="101">
      <c r="A101" s="229">
        <v>99.0</v>
      </c>
      <c r="B101" s="229" t="s">
        <v>54</v>
      </c>
      <c r="C101" s="229" t="s">
        <v>28</v>
      </c>
      <c r="D101" s="229" t="s">
        <v>28</v>
      </c>
      <c r="E101" s="229" t="s">
        <v>28</v>
      </c>
      <c r="F101" s="229">
        <v>48.0</v>
      </c>
      <c r="G101" s="229" t="s">
        <v>53</v>
      </c>
      <c r="H101" s="229" t="s">
        <v>30</v>
      </c>
      <c r="I101" s="233">
        <v>16.0</v>
      </c>
      <c r="J101" s="233" t="s">
        <v>46</v>
      </c>
      <c r="K101" s="233" t="s">
        <v>27</v>
      </c>
      <c r="L101" s="233" t="s">
        <v>27</v>
      </c>
      <c r="M101" s="233">
        <v>1.0</v>
      </c>
      <c r="N101" s="233">
        <v>0.0</v>
      </c>
      <c r="O101" s="233">
        <v>3.0</v>
      </c>
      <c r="P101" s="233">
        <v>3.0</v>
      </c>
      <c r="Q101" s="233" t="s">
        <v>28</v>
      </c>
      <c r="R101" s="233" t="s">
        <v>27</v>
      </c>
      <c r="S101" s="233">
        <v>511.11134</v>
      </c>
      <c r="T101" s="233">
        <v>492.24418</v>
      </c>
      <c r="U101" s="233">
        <v>16975.0</v>
      </c>
      <c r="V101" s="233">
        <v>47.0</v>
      </c>
      <c r="W101" s="233">
        <v>93.55053</v>
      </c>
      <c r="X101" s="234">
        <v>6733.092</v>
      </c>
      <c r="Y101" s="234">
        <v>7657.544</v>
      </c>
      <c r="Z101" s="234">
        <v>7.67038</v>
      </c>
      <c r="AA101" s="235"/>
      <c r="AB101" s="235"/>
      <c r="AC101" s="236"/>
      <c r="AD101" s="233"/>
      <c r="AE101" s="228"/>
      <c r="AF101" s="228"/>
      <c r="AG101" s="228"/>
      <c r="AH101" s="228"/>
      <c r="AI101" s="228"/>
      <c r="AJ101" s="228"/>
    </row>
    <row r="102">
      <c r="A102" s="229">
        <v>100.0</v>
      </c>
      <c r="B102" s="229" t="s">
        <v>54</v>
      </c>
      <c r="C102" s="229" t="s">
        <v>28</v>
      </c>
      <c r="D102" s="229" t="s">
        <v>28</v>
      </c>
      <c r="E102" s="229" t="s">
        <v>28</v>
      </c>
      <c r="F102" s="229">
        <v>48.0</v>
      </c>
      <c r="G102" s="229" t="s">
        <v>53</v>
      </c>
      <c r="H102" s="229" t="s">
        <v>30</v>
      </c>
      <c r="I102" s="233">
        <v>16.0</v>
      </c>
      <c r="J102" s="233" t="s">
        <v>47</v>
      </c>
      <c r="K102" s="233" t="s">
        <v>27</v>
      </c>
      <c r="L102" s="233" t="s">
        <v>27</v>
      </c>
      <c r="M102" s="233">
        <v>2.0</v>
      </c>
      <c r="N102" s="233">
        <v>3.0</v>
      </c>
      <c r="O102" s="233">
        <v>3.0</v>
      </c>
      <c r="P102" s="233">
        <v>2.0</v>
      </c>
      <c r="Q102" s="233" t="s">
        <v>28</v>
      </c>
      <c r="R102" s="233" t="s">
        <v>28</v>
      </c>
      <c r="S102" s="233">
        <v>2679.11</v>
      </c>
      <c r="T102" s="233">
        <v>2653.09</v>
      </c>
      <c r="U102" s="233">
        <v>246805.0</v>
      </c>
      <c r="V102" s="233">
        <v>994.0</v>
      </c>
      <c r="W102" s="233">
        <v>1029.44</v>
      </c>
      <c r="X102" s="234">
        <v>16509.874</v>
      </c>
      <c r="Y102" s="234">
        <v>19421.146</v>
      </c>
      <c r="Z102" s="234">
        <v>8.76533</v>
      </c>
      <c r="AA102" s="235"/>
      <c r="AB102" s="235"/>
      <c r="AC102" s="236"/>
      <c r="AD102" s="235"/>
      <c r="AE102" s="228"/>
      <c r="AF102" s="228"/>
      <c r="AG102" s="228"/>
      <c r="AH102" s="228"/>
      <c r="AI102" s="228"/>
      <c r="AJ102" s="228"/>
    </row>
    <row r="103">
      <c r="A103" s="229">
        <v>101.0</v>
      </c>
      <c r="B103" s="229" t="s">
        <v>54</v>
      </c>
      <c r="C103" s="229" t="s">
        <v>28</v>
      </c>
      <c r="D103" s="229" t="s">
        <v>28</v>
      </c>
      <c r="E103" s="229" t="s">
        <v>28</v>
      </c>
      <c r="F103" s="229">
        <v>48.0</v>
      </c>
      <c r="G103" s="229" t="s">
        <v>53</v>
      </c>
      <c r="H103" s="229" t="s">
        <v>30</v>
      </c>
      <c r="I103" s="233">
        <v>16.0</v>
      </c>
      <c r="J103" s="233" t="s">
        <v>49</v>
      </c>
      <c r="K103" s="233" t="s">
        <v>27</v>
      </c>
      <c r="L103" s="233" t="s">
        <v>28</v>
      </c>
      <c r="M103" s="233">
        <v>1.0</v>
      </c>
      <c r="N103" s="233">
        <v>6.0</v>
      </c>
      <c r="O103" s="233">
        <v>2.0</v>
      </c>
      <c r="P103" s="233">
        <v>2.0</v>
      </c>
      <c r="Q103" s="233" t="s">
        <v>28</v>
      </c>
      <c r="R103" s="233" t="s">
        <v>28</v>
      </c>
      <c r="S103" s="233">
        <v>2989.66</v>
      </c>
      <c r="T103" s="233">
        <v>2902.1</v>
      </c>
      <c r="U103" s="233">
        <v>24964.0</v>
      </c>
      <c r="V103" s="233">
        <v>256.0</v>
      </c>
      <c r="W103" s="233">
        <v>744.70655</v>
      </c>
      <c r="X103" s="234">
        <v>13005.604</v>
      </c>
      <c r="Y103" s="234">
        <v>16592.149</v>
      </c>
      <c r="Z103" s="234">
        <v>8.40335</v>
      </c>
      <c r="AA103" s="235"/>
      <c r="AB103" s="235"/>
      <c r="AC103" s="236"/>
      <c r="AD103" s="235"/>
      <c r="AE103" s="228"/>
      <c r="AF103" s="228"/>
      <c r="AG103" s="228"/>
      <c r="AH103" s="228"/>
      <c r="AI103" s="228"/>
      <c r="AJ103" s="228"/>
    </row>
    <row r="104">
      <c r="A104" s="229">
        <v>102.0</v>
      </c>
      <c r="B104" s="229" t="s">
        <v>54</v>
      </c>
      <c r="C104" s="229" t="s">
        <v>28</v>
      </c>
      <c r="D104" s="229" t="s">
        <v>28</v>
      </c>
      <c r="E104" s="229" t="s">
        <v>28</v>
      </c>
      <c r="F104" s="229">
        <v>48.0</v>
      </c>
      <c r="G104" s="229" t="s">
        <v>53</v>
      </c>
      <c r="H104" s="229" t="s">
        <v>30</v>
      </c>
      <c r="I104" s="233">
        <v>16.0</v>
      </c>
      <c r="J104" s="233" t="s">
        <v>51</v>
      </c>
      <c r="K104" s="233" t="s">
        <v>27</v>
      </c>
      <c r="L104" s="233" t="s">
        <v>27</v>
      </c>
      <c r="M104" s="233">
        <v>3.0</v>
      </c>
      <c r="N104" s="233">
        <v>4.0</v>
      </c>
      <c r="O104" s="233">
        <v>6.0</v>
      </c>
      <c r="P104" s="233">
        <v>4.0</v>
      </c>
      <c r="Q104" s="233" t="s">
        <v>28</v>
      </c>
      <c r="R104" s="233" t="s">
        <v>27</v>
      </c>
      <c r="S104" s="235"/>
      <c r="T104" s="235"/>
      <c r="U104" s="235"/>
      <c r="V104" s="235"/>
      <c r="W104" s="235"/>
      <c r="X104" s="234" t="s">
        <v>56</v>
      </c>
      <c r="Y104" s="234" t="s">
        <v>56</v>
      </c>
      <c r="Z104" s="234"/>
      <c r="AA104" s="235"/>
      <c r="AB104" s="235"/>
      <c r="AC104" s="236"/>
      <c r="AD104" s="235"/>
      <c r="AE104" s="228"/>
      <c r="AF104" s="228"/>
      <c r="AG104" s="228"/>
      <c r="AH104" s="228"/>
      <c r="AI104" s="228"/>
      <c r="AJ104" s="228"/>
    </row>
    <row r="105">
      <c r="A105" s="229">
        <v>103.0</v>
      </c>
      <c r="B105" s="229" t="s">
        <v>54</v>
      </c>
      <c r="C105" s="229" t="s">
        <v>28</v>
      </c>
      <c r="D105" s="229" t="s">
        <v>28</v>
      </c>
      <c r="E105" s="229" t="s">
        <v>28</v>
      </c>
      <c r="F105" s="229">
        <v>48.0</v>
      </c>
      <c r="G105" s="229" t="s">
        <v>53</v>
      </c>
      <c r="H105" s="229" t="s">
        <v>30</v>
      </c>
      <c r="I105" s="233">
        <v>16.0</v>
      </c>
      <c r="J105" s="233" t="s">
        <v>52</v>
      </c>
      <c r="K105" s="233" t="s">
        <v>27</v>
      </c>
      <c r="L105" s="233" t="s">
        <v>27</v>
      </c>
      <c r="M105" s="233">
        <v>0.0</v>
      </c>
      <c r="N105" s="233">
        <v>0.0</v>
      </c>
      <c r="O105" s="233">
        <v>3.0</v>
      </c>
      <c r="P105" s="233">
        <v>2.0</v>
      </c>
      <c r="Q105" s="233" t="s">
        <v>28</v>
      </c>
      <c r="R105" s="233" t="s">
        <v>27</v>
      </c>
      <c r="S105" s="233">
        <v>330.9609</v>
      </c>
      <c r="T105" s="233">
        <v>241.06026</v>
      </c>
      <c r="U105" s="233">
        <v>2709.0</v>
      </c>
      <c r="V105" s="233">
        <v>10.0</v>
      </c>
      <c r="W105" s="233">
        <v>20.89215</v>
      </c>
      <c r="X105" s="234">
        <v>7238.074</v>
      </c>
      <c r="Y105" s="234">
        <v>7672.203</v>
      </c>
      <c r="Z105" s="234">
        <v>6.68937</v>
      </c>
      <c r="AA105" s="235"/>
      <c r="AB105" s="235"/>
      <c r="AC105" s="236"/>
      <c r="AD105" s="233"/>
      <c r="AE105" s="228"/>
      <c r="AF105" s="228"/>
      <c r="AG105" s="228"/>
      <c r="AH105" s="228"/>
      <c r="AI105" s="228"/>
      <c r="AJ105" s="228"/>
    </row>
    <row r="106">
      <c r="A106" s="229">
        <v>104.0</v>
      </c>
      <c r="B106" s="229" t="s">
        <v>54</v>
      </c>
      <c r="C106" s="229" t="s">
        <v>28</v>
      </c>
      <c r="D106" s="229" t="s">
        <v>28</v>
      </c>
      <c r="E106" s="229" t="s">
        <v>28</v>
      </c>
      <c r="F106" s="229">
        <v>48.0</v>
      </c>
      <c r="G106" s="229" t="s">
        <v>53</v>
      </c>
      <c r="H106" s="229" t="s">
        <v>30</v>
      </c>
      <c r="I106" s="233">
        <v>32.0</v>
      </c>
      <c r="J106" s="233" t="s">
        <v>31</v>
      </c>
      <c r="K106" s="229" t="s">
        <v>27</v>
      </c>
      <c r="L106" s="229" t="s">
        <v>28</v>
      </c>
      <c r="M106" s="229">
        <v>0.0</v>
      </c>
      <c r="N106" s="229">
        <v>7.0</v>
      </c>
      <c r="O106" s="229">
        <v>1.0</v>
      </c>
      <c r="P106" s="229">
        <v>1.0</v>
      </c>
      <c r="Q106" s="229" t="s">
        <v>28</v>
      </c>
      <c r="R106" s="229" t="s">
        <v>27</v>
      </c>
      <c r="S106" s="233">
        <v>15704.61</v>
      </c>
      <c r="T106" s="233">
        <v>15386.07</v>
      </c>
      <c r="U106" s="233">
        <v>703419.0</v>
      </c>
      <c r="V106" s="233">
        <v>1975.0</v>
      </c>
      <c r="W106" s="233">
        <v>10.9917</v>
      </c>
      <c r="X106" s="234">
        <v>22179.2</v>
      </c>
      <c r="Y106" s="234">
        <v>26504.518</v>
      </c>
      <c r="Z106" s="234">
        <v>7.34771</v>
      </c>
      <c r="AA106" s="235"/>
      <c r="AB106" s="235"/>
      <c r="AC106" s="236"/>
      <c r="AD106" s="231"/>
      <c r="AE106" s="228"/>
      <c r="AF106" s="228"/>
      <c r="AG106" s="228"/>
      <c r="AH106" s="228"/>
      <c r="AI106" s="228"/>
      <c r="AJ106" s="228"/>
    </row>
    <row r="107">
      <c r="A107" s="229">
        <v>105.0</v>
      </c>
      <c r="B107" s="229" t="s">
        <v>54</v>
      </c>
      <c r="C107" s="229" t="s">
        <v>28</v>
      </c>
      <c r="D107" s="229" t="s">
        <v>28</v>
      </c>
      <c r="E107" s="229" t="s">
        <v>28</v>
      </c>
      <c r="F107" s="229">
        <v>48.0</v>
      </c>
      <c r="G107" s="229" t="s">
        <v>53</v>
      </c>
      <c r="H107" s="229" t="s">
        <v>30</v>
      </c>
      <c r="I107" s="233">
        <v>32.0</v>
      </c>
      <c r="J107" s="233" t="s">
        <v>32</v>
      </c>
      <c r="K107" s="233" t="s">
        <v>27</v>
      </c>
      <c r="L107" s="233" t="s">
        <v>27</v>
      </c>
      <c r="M107" s="233">
        <v>8.0</v>
      </c>
      <c r="N107" s="233">
        <v>0.0</v>
      </c>
      <c r="O107" s="233">
        <v>10.0</v>
      </c>
      <c r="P107" s="233">
        <v>5.0</v>
      </c>
      <c r="Q107" s="233" t="s">
        <v>28</v>
      </c>
      <c r="R107" s="233" t="s">
        <v>27</v>
      </c>
      <c r="S107" s="235"/>
      <c r="T107" s="235"/>
      <c r="U107" s="235"/>
      <c r="V107" s="235"/>
      <c r="W107" s="235"/>
      <c r="X107" s="234" t="s">
        <v>56</v>
      </c>
      <c r="Y107" s="234" t="s">
        <v>56</v>
      </c>
      <c r="Z107" s="234"/>
      <c r="AA107" s="235"/>
      <c r="AB107" s="235"/>
      <c r="AC107" s="236"/>
      <c r="AD107" s="235"/>
      <c r="AE107" s="228"/>
      <c r="AF107" s="228"/>
      <c r="AG107" s="228"/>
      <c r="AH107" s="228"/>
      <c r="AI107" s="228"/>
      <c r="AJ107" s="228"/>
    </row>
    <row r="108">
      <c r="A108" s="229">
        <v>106.0</v>
      </c>
      <c r="B108" s="229" t="s">
        <v>54</v>
      </c>
      <c r="C108" s="229" t="s">
        <v>28</v>
      </c>
      <c r="D108" s="229" t="s">
        <v>28</v>
      </c>
      <c r="E108" s="229" t="s">
        <v>28</v>
      </c>
      <c r="F108" s="229">
        <v>48.0</v>
      </c>
      <c r="G108" s="229" t="s">
        <v>53</v>
      </c>
      <c r="H108" s="229" t="s">
        <v>30</v>
      </c>
      <c r="I108" s="233">
        <v>32.0</v>
      </c>
      <c r="J108" s="233" t="s">
        <v>33</v>
      </c>
      <c r="K108" s="233" t="s">
        <v>27</v>
      </c>
      <c r="L108" s="233" t="s">
        <v>28</v>
      </c>
      <c r="M108" s="233">
        <v>2.0</v>
      </c>
      <c r="N108" s="233">
        <v>4.0</v>
      </c>
      <c r="O108" s="233">
        <v>3.0</v>
      </c>
      <c r="P108" s="233">
        <v>3.0</v>
      </c>
      <c r="Q108" s="233" t="s">
        <v>28</v>
      </c>
      <c r="R108" s="233" t="s">
        <v>27</v>
      </c>
      <c r="S108" s="233">
        <v>17079.52</v>
      </c>
      <c r="T108" s="233">
        <v>16778.97</v>
      </c>
      <c r="U108" s="233">
        <v>559708.0</v>
      </c>
      <c r="V108" s="233">
        <v>624.0</v>
      </c>
      <c r="W108" s="233">
        <v>1193.75</v>
      </c>
      <c r="X108" s="234">
        <v>27662.623</v>
      </c>
      <c r="Y108" s="234">
        <v>33789.613</v>
      </c>
      <c r="Z108" s="234">
        <v>9.23076</v>
      </c>
      <c r="AA108" s="235"/>
      <c r="AB108" s="235"/>
      <c r="AC108" s="236"/>
      <c r="AD108" s="235"/>
      <c r="AE108" s="228"/>
      <c r="AF108" s="228"/>
      <c r="AG108" s="228"/>
      <c r="AH108" s="228"/>
      <c r="AI108" s="228"/>
      <c r="AJ108" s="228"/>
    </row>
    <row r="109">
      <c r="A109" s="229">
        <v>107.0</v>
      </c>
      <c r="B109" s="229" t="s">
        <v>54</v>
      </c>
      <c r="C109" s="229" t="s">
        <v>28</v>
      </c>
      <c r="D109" s="229" t="s">
        <v>28</v>
      </c>
      <c r="E109" s="229" t="s">
        <v>28</v>
      </c>
      <c r="F109" s="229">
        <v>48.0</v>
      </c>
      <c r="G109" s="229" t="s">
        <v>53</v>
      </c>
      <c r="H109" s="229" t="s">
        <v>30</v>
      </c>
      <c r="I109" s="233">
        <v>32.0</v>
      </c>
      <c r="J109" s="233" t="s">
        <v>34</v>
      </c>
      <c r="K109" s="233" t="s">
        <v>27</v>
      </c>
      <c r="L109" s="233" t="s">
        <v>27</v>
      </c>
      <c r="M109" s="233">
        <v>0.0</v>
      </c>
      <c r="N109" s="233">
        <v>3.0</v>
      </c>
      <c r="O109" s="233">
        <v>2.0</v>
      </c>
      <c r="P109" s="233">
        <v>2.0</v>
      </c>
      <c r="Q109" s="233" t="s">
        <v>28</v>
      </c>
      <c r="R109" s="233" t="s">
        <v>27</v>
      </c>
      <c r="S109" s="233">
        <v>3615.82</v>
      </c>
      <c r="T109" s="233">
        <v>3592.81</v>
      </c>
      <c r="U109" s="233">
        <v>31857.0</v>
      </c>
      <c r="V109" s="233">
        <v>115.0</v>
      </c>
      <c r="W109" s="233">
        <v>64.07572</v>
      </c>
      <c r="X109" s="234">
        <v>64400.672</v>
      </c>
      <c r="Y109" s="234">
        <v>50696.84</v>
      </c>
      <c r="Z109" s="234">
        <v>7.26309</v>
      </c>
      <c r="AA109" s="235"/>
      <c r="AB109" s="235"/>
      <c r="AC109" s="236"/>
      <c r="AD109" s="235"/>
      <c r="AE109" s="228"/>
      <c r="AF109" s="228"/>
      <c r="AG109" s="228"/>
      <c r="AH109" s="228"/>
      <c r="AI109" s="228"/>
      <c r="AJ109" s="228"/>
    </row>
    <row r="110">
      <c r="A110" s="229">
        <v>108.0</v>
      </c>
      <c r="B110" s="229" t="s">
        <v>54</v>
      </c>
      <c r="C110" s="229" t="s">
        <v>28</v>
      </c>
      <c r="D110" s="229" t="s">
        <v>28</v>
      </c>
      <c r="E110" s="229" t="s">
        <v>28</v>
      </c>
      <c r="F110" s="229">
        <v>48.0</v>
      </c>
      <c r="G110" s="229" t="s">
        <v>53</v>
      </c>
      <c r="H110" s="229" t="s">
        <v>30</v>
      </c>
      <c r="I110" s="233">
        <v>32.0</v>
      </c>
      <c r="J110" s="233" t="s">
        <v>35</v>
      </c>
      <c r="K110" s="233" t="s">
        <v>27</v>
      </c>
      <c r="L110" s="233" t="s">
        <v>28</v>
      </c>
      <c r="M110" s="233">
        <v>5.0</v>
      </c>
      <c r="N110" s="233">
        <v>4.0</v>
      </c>
      <c r="O110" s="233">
        <v>6.0</v>
      </c>
      <c r="P110" s="233">
        <v>6.0</v>
      </c>
      <c r="Q110" s="233" t="s">
        <v>28</v>
      </c>
      <c r="R110" s="233" t="s">
        <v>27</v>
      </c>
      <c r="S110" s="235"/>
      <c r="T110" s="235"/>
      <c r="U110" s="235"/>
      <c r="V110" s="235"/>
      <c r="W110" s="235"/>
      <c r="X110" s="234" t="s">
        <v>30</v>
      </c>
      <c r="Y110" s="234" t="s">
        <v>30</v>
      </c>
      <c r="Z110" s="234"/>
      <c r="AA110" s="235"/>
      <c r="AB110" s="235"/>
      <c r="AC110" s="236"/>
      <c r="AD110" s="235"/>
      <c r="AE110" s="228"/>
      <c r="AF110" s="228"/>
      <c r="AG110" s="228"/>
      <c r="AH110" s="228"/>
      <c r="AI110" s="228"/>
      <c r="AJ110" s="228"/>
    </row>
    <row r="111">
      <c r="A111" s="229">
        <v>109.0</v>
      </c>
      <c r="B111" s="229" t="s">
        <v>54</v>
      </c>
      <c r="C111" s="229" t="s">
        <v>28</v>
      </c>
      <c r="D111" s="229" t="s">
        <v>28</v>
      </c>
      <c r="E111" s="229" t="s">
        <v>28</v>
      </c>
      <c r="F111" s="229">
        <v>48.0</v>
      </c>
      <c r="G111" s="229" t="s">
        <v>53</v>
      </c>
      <c r="H111" s="229" t="s">
        <v>30</v>
      </c>
      <c r="I111" s="233">
        <v>32.0</v>
      </c>
      <c r="J111" s="233" t="s">
        <v>36</v>
      </c>
      <c r="K111" s="233" t="s">
        <v>27</v>
      </c>
      <c r="L111" s="233" t="s">
        <v>28</v>
      </c>
      <c r="M111" s="233">
        <v>0.0</v>
      </c>
      <c r="N111" s="233">
        <v>4.0</v>
      </c>
      <c r="O111" s="233">
        <v>1.0</v>
      </c>
      <c r="P111" s="233">
        <v>1.0</v>
      </c>
      <c r="Q111" s="233" t="s">
        <v>28</v>
      </c>
      <c r="R111" s="233" t="s">
        <v>28</v>
      </c>
      <c r="S111" s="389">
        <v>15593.56</v>
      </c>
      <c r="T111" s="389">
        <v>15253.54</v>
      </c>
      <c r="U111" s="389">
        <v>394556.0</v>
      </c>
      <c r="V111" s="389">
        <v>991.0</v>
      </c>
      <c r="W111" s="389">
        <v>2387.74</v>
      </c>
      <c r="X111" s="234">
        <v>18717.119</v>
      </c>
      <c r="Y111" s="234">
        <v>33610.174</v>
      </c>
      <c r="Z111" s="234">
        <v>7.47983</v>
      </c>
      <c r="AA111" s="235"/>
      <c r="AB111" s="235"/>
      <c r="AC111" s="236"/>
      <c r="AD111" s="235"/>
      <c r="AE111" s="228"/>
      <c r="AF111" s="228"/>
      <c r="AG111" s="228"/>
      <c r="AH111" s="228"/>
      <c r="AI111" s="228"/>
      <c r="AJ111" s="228"/>
    </row>
    <row r="112">
      <c r="A112" s="229">
        <v>110.0</v>
      </c>
      <c r="B112" s="229" t="s">
        <v>54</v>
      </c>
      <c r="C112" s="229" t="s">
        <v>28</v>
      </c>
      <c r="D112" s="229" t="s">
        <v>28</v>
      </c>
      <c r="E112" s="229" t="s">
        <v>28</v>
      </c>
      <c r="F112" s="229">
        <v>48.0</v>
      </c>
      <c r="G112" s="229" t="s">
        <v>53</v>
      </c>
      <c r="H112" s="229" t="s">
        <v>30</v>
      </c>
      <c r="I112" s="233">
        <v>32.0</v>
      </c>
      <c r="J112" s="233" t="s">
        <v>37</v>
      </c>
      <c r="K112" s="233" t="s">
        <v>27</v>
      </c>
      <c r="L112" s="233" t="s">
        <v>27</v>
      </c>
      <c r="M112" s="233">
        <v>5.0</v>
      </c>
      <c r="N112" s="233">
        <v>5.0</v>
      </c>
      <c r="O112" s="233">
        <v>6.0</v>
      </c>
      <c r="P112" s="233">
        <v>5.0</v>
      </c>
      <c r="Q112" s="233" t="s">
        <v>28</v>
      </c>
      <c r="R112" s="233" t="s">
        <v>27</v>
      </c>
      <c r="S112" s="389">
        <v>9144.84</v>
      </c>
      <c r="T112" s="389">
        <v>8912.86</v>
      </c>
      <c r="U112" s="389">
        <v>281954.0</v>
      </c>
      <c r="V112" s="389">
        <v>623.0</v>
      </c>
      <c r="W112" s="389">
        <v>1389.67</v>
      </c>
      <c r="X112" s="234">
        <v>27049.519</v>
      </c>
      <c r="Y112" s="234">
        <v>42525.387</v>
      </c>
      <c r="Z112" s="234">
        <v>9.13094</v>
      </c>
      <c r="AA112" s="235"/>
      <c r="AB112" s="235"/>
      <c r="AC112" s="236"/>
      <c r="AD112" s="235"/>
      <c r="AE112" s="228"/>
      <c r="AF112" s="228"/>
      <c r="AG112" s="228"/>
      <c r="AH112" s="228"/>
      <c r="AI112" s="228"/>
      <c r="AJ112" s="228"/>
    </row>
    <row r="113">
      <c r="A113" s="229">
        <v>111.0</v>
      </c>
      <c r="B113" s="229" t="s">
        <v>54</v>
      </c>
      <c r="C113" s="229" t="s">
        <v>28</v>
      </c>
      <c r="D113" s="229" t="s">
        <v>28</v>
      </c>
      <c r="E113" s="229" t="s">
        <v>28</v>
      </c>
      <c r="F113" s="229">
        <v>48.0</v>
      </c>
      <c r="G113" s="229" t="s">
        <v>53</v>
      </c>
      <c r="H113" s="229" t="s">
        <v>30</v>
      </c>
      <c r="I113" s="233">
        <v>32.0</v>
      </c>
      <c r="J113" s="233" t="s">
        <v>38</v>
      </c>
      <c r="K113" s="233" t="s">
        <v>27</v>
      </c>
      <c r="L113" s="233" t="s">
        <v>27</v>
      </c>
      <c r="M113" s="233">
        <v>7.0</v>
      </c>
      <c r="N113" s="233">
        <v>5.0</v>
      </c>
      <c r="O113" s="233">
        <v>8.0</v>
      </c>
      <c r="P113" s="233">
        <v>8.0</v>
      </c>
      <c r="Q113" s="233" t="s">
        <v>27</v>
      </c>
      <c r="R113" s="233" t="s">
        <v>27</v>
      </c>
      <c r="S113" s="390"/>
      <c r="T113" s="390"/>
      <c r="U113" s="390"/>
      <c r="V113" s="390"/>
      <c r="W113" s="390"/>
      <c r="X113" s="234" t="s">
        <v>56</v>
      </c>
      <c r="Y113" s="234" t="s">
        <v>56</v>
      </c>
      <c r="Z113" s="234"/>
      <c r="AA113" s="235"/>
      <c r="AB113" s="235"/>
      <c r="AC113" s="236"/>
      <c r="AD113" s="235"/>
      <c r="AE113" s="228"/>
      <c r="AF113" s="228"/>
      <c r="AG113" s="228"/>
      <c r="AH113" s="228"/>
      <c r="AI113" s="228"/>
      <c r="AJ113" s="228"/>
    </row>
    <row r="114">
      <c r="A114" s="229">
        <v>112.0</v>
      </c>
      <c r="B114" s="229" t="s">
        <v>54</v>
      </c>
      <c r="C114" s="229" t="s">
        <v>28</v>
      </c>
      <c r="D114" s="229" t="s">
        <v>28</v>
      </c>
      <c r="E114" s="229" t="s">
        <v>28</v>
      </c>
      <c r="F114" s="229">
        <v>48.0</v>
      </c>
      <c r="G114" s="229" t="s">
        <v>53</v>
      </c>
      <c r="H114" s="229" t="s">
        <v>30</v>
      </c>
      <c r="I114" s="233">
        <v>32.0</v>
      </c>
      <c r="J114" s="233" t="s">
        <v>39</v>
      </c>
      <c r="K114" s="233" t="s">
        <v>27</v>
      </c>
      <c r="L114" s="233" t="s">
        <v>27</v>
      </c>
      <c r="M114" s="233">
        <v>5.0</v>
      </c>
      <c r="N114" s="233">
        <v>6.0</v>
      </c>
      <c r="O114" s="233">
        <v>6.0</v>
      </c>
      <c r="P114" s="233">
        <v>6.0</v>
      </c>
      <c r="Q114" s="233" t="s">
        <v>28</v>
      </c>
      <c r="R114" s="233" t="s">
        <v>27</v>
      </c>
      <c r="S114" s="389">
        <v>18701.92</v>
      </c>
      <c r="T114" s="389">
        <v>18368.77</v>
      </c>
      <c r="U114" s="389">
        <v>678452.0</v>
      </c>
      <c r="V114" s="389">
        <v>701.0</v>
      </c>
      <c r="W114" s="389">
        <v>2751.7</v>
      </c>
      <c r="X114" s="234">
        <v>48817.79</v>
      </c>
      <c r="Y114" s="234">
        <v>52138.676</v>
      </c>
      <c r="Z114" s="234">
        <v>10.34629</v>
      </c>
      <c r="AA114" s="235"/>
      <c r="AB114" s="235"/>
      <c r="AC114" s="236"/>
      <c r="AD114" s="235"/>
      <c r="AE114" s="228"/>
      <c r="AF114" s="228"/>
      <c r="AG114" s="228"/>
      <c r="AH114" s="228"/>
      <c r="AI114" s="228"/>
      <c r="AJ114" s="228"/>
    </row>
    <row r="115">
      <c r="A115" s="229">
        <v>113.0</v>
      </c>
      <c r="B115" s="229" t="s">
        <v>54</v>
      </c>
      <c r="C115" s="229" t="s">
        <v>28</v>
      </c>
      <c r="D115" s="229" t="s">
        <v>28</v>
      </c>
      <c r="E115" s="229" t="s">
        <v>28</v>
      </c>
      <c r="F115" s="229">
        <v>48.0</v>
      </c>
      <c r="G115" s="229" t="s">
        <v>53</v>
      </c>
      <c r="H115" s="229" t="s">
        <v>30</v>
      </c>
      <c r="I115" s="233">
        <v>32.0</v>
      </c>
      <c r="J115" s="233" t="s">
        <v>40</v>
      </c>
      <c r="K115" s="233" t="s">
        <v>27</v>
      </c>
      <c r="L115" s="233" t="s">
        <v>28</v>
      </c>
      <c r="M115" s="233">
        <v>3.0</v>
      </c>
      <c r="N115" s="233">
        <v>4.0</v>
      </c>
      <c r="O115" s="233">
        <v>4.0</v>
      </c>
      <c r="P115" s="233">
        <v>4.0</v>
      </c>
      <c r="Q115" s="233" t="s">
        <v>28</v>
      </c>
      <c r="R115" s="233" t="s">
        <v>27</v>
      </c>
      <c r="S115" s="389">
        <v>17393.97</v>
      </c>
      <c r="T115" s="389">
        <v>17158.91</v>
      </c>
      <c r="U115" s="389">
        <v>529283.0</v>
      </c>
      <c r="V115" s="389">
        <v>608.0</v>
      </c>
      <c r="W115" s="389">
        <v>1053.44</v>
      </c>
      <c r="X115" s="234">
        <v>21630.172</v>
      </c>
      <c r="Y115" s="234">
        <v>31369.491</v>
      </c>
      <c r="Z115" s="234">
        <v>8.09587</v>
      </c>
      <c r="AA115" s="235"/>
      <c r="AB115" s="235"/>
      <c r="AC115" s="236"/>
      <c r="AD115" s="235"/>
      <c r="AE115" s="228"/>
      <c r="AF115" s="228"/>
      <c r="AG115" s="228"/>
      <c r="AH115" s="228"/>
      <c r="AI115" s="228"/>
      <c r="AJ115" s="228"/>
    </row>
    <row r="116">
      <c r="A116" s="229">
        <v>114.0</v>
      </c>
      <c r="B116" s="229" t="s">
        <v>54</v>
      </c>
      <c r="C116" s="229" t="s">
        <v>28</v>
      </c>
      <c r="D116" s="229" t="s">
        <v>28</v>
      </c>
      <c r="E116" s="229" t="s">
        <v>28</v>
      </c>
      <c r="F116" s="229">
        <v>48.0</v>
      </c>
      <c r="G116" s="229" t="s">
        <v>53</v>
      </c>
      <c r="H116" s="229" t="s">
        <v>30</v>
      </c>
      <c r="I116" s="233">
        <v>32.0</v>
      </c>
      <c r="J116" s="233" t="s">
        <v>41</v>
      </c>
      <c r="K116" s="233" t="s">
        <v>27</v>
      </c>
      <c r="L116" s="233" t="s">
        <v>27</v>
      </c>
      <c r="M116" s="233">
        <v>4.0</v>
      </c>
      <c r="N116" s="233">
        <v>0.0</v>
      </c>
      <c r="O116" s="233">
        <v>6.0</v>
      </c>
      <c r="P116" s="233">
        <v>3.0</v>
      </c>
      <c r="Q116" s="233" t="s">
        <v>28</v>
      </c>
      <c r="R116" s="233" t="s">
        <v>27</v>
      </c>
      <c r="S116" s="389">
        <v>4752.88</v>
      </c>
      <c r="T116" s="389">
        <v>4481.54</v>
      </c>
      <c r="U116" s="389">
        <v>167768.0</v>
      </c>
      <c r="V116" s="389">
        <v>228.0</v>
      </c>
      <c r="W116" s="389">
        <v>387.24045</v>
      </c>
      <c r="X116" s="234">
        <v>4283.577</v>
      </c>
      <c r="Y116" s="234">
        <v>5950.057</v>
      </c>
      <c r="Z116" s="234">
        <v>9.52599</v>
      </c>
      <c r="AA116" s="235"/>
      <c r="AB116" s="235"/>
      <c r="AC116" s="236"/>
      <c r="AD116" s="233"/>
      <c r="AE116" s="228"/>
      <c r="AF116" s="228"/>
      <c r="AG116" s="228"/>
      <c r="AH116" s="228"/>
      <c r="AI116" s="228"/>
      <c r="AJ116" s="228"/>
    </row>
    <row r="117">
      <c r="A117" s="229">
        <v>115.0</v>
      </c>
      <c r="B117" s="229" t="s">
        <v>54</v>
      </c>
      <c r="C117" s="229" t="s">
        <v>28</v>
      </c>
      <c r="D117" s="229" t="s">
        <v>28</v>
      </c>
      <c r="E117" s="229" t="s">
        <v>28</v>
      </c>
      <c r="F117" s="229">
        <v>48.0</v>
      </c>
      <c r="G117" s="229" t="s">
        <v>53</v>
      </c>
      <c r="H117" s="229" t="s">
        <v>30</v>
      </c>
      <c r="I117" s="233">
        <v>32.0</v>
      </c>
      <c r="J117" s="233" t="s">
        <v>42</v>
      </c>
      <c r="K117" s="233" t="s">
        <v>27</v>
      </c>
      <c r="L117" s="233" t="s">
        <v>28</v>
      </c>
      <c r="M117" s="233">
        <v>1.0</v>
      </c>
      <c r="N117" s="233">
        <v>5.0</v>
      </c>
      <c r="O117" s="233">
        <v>2.0</v>
      </c>
      <c r="P117" s="233">
        <v>2.0</v>
      </c>
      <c r="Q117" s="233" t="s">
        <v>27</v>
      </c>
      <c r="R117" s="233" t="s">
        <v>27</v>
      </c>
      <c r="S117" s="389">
        <v>8870.93</v>
      </c>
      <c r="T117" s="389">
        <v>8842.64</v>
      </c>
      <c r="U117" s="389">
        <v>133808.0</v>
      </c>
      <c r="V117" s="389">
        <v>724.0</v>
      </c>
      <c r="W117" s="389">
        <v>686.64592</v>
      </c>
      <c r="X117" s="234">
        <v>25270.298</v>
      </c>
      <c r="Y117" s="234">
        <v>33652.282</v>
      </c>
      <c r="Z117" s="234">
        <v>9.99346</v>
      </c>
      <c r="AA117" s="235"/>
      <c r="AB117" s="235"/>
      <c r="AC117" s="236"/>
      <c r="AD117" s="235"/>
      <c r="AE117" s="228"/>
      <c r="AF117" s="228"/>
      <c r="AG117" s="228"/>
      <c r="AH117" s="228"/>
      <c r="AI117" s="228"/>
      <c r="AJ117" s="228"/>
    </row>
    <row r="118">
      <c r="A118" s="229">
        <v>116.0</v>
      </c>
      <c r="B118" s="229" t="s">
        <v>54</v>
      </c>
      <c r="C118" s="229" t="s">
        <v>28</v>
      </c>
      <c r="D118" s="229" t="s">
        <v>28</v>
      </c>
      <c r="E118" s="229" t="s">
        <v>28</v>
      </c>
      <c r="F118" s="229">
        <v>48.0</v>
      </c>
      <c r="G118" s="229" t="s">
        <v>53</v>
      </c>
      <c r="H118" s="229" t="s">
        <v>30</v>
      </c>
      <c r="I118" s="233">
        <v>32.0</v>
      </c>
      <c r="J118" s="233" t="s">
        <v>44</v>
      </c>
      <c r="K118" s="233" t="s">
        <v>27</v>
      </c>
      <c r="L118" s="233" t="s">
        <v>28</v>
      </c>
      <c r="M118" s="233">
        <v>1.0</v>
      </c>
      <c r="N118" s="233">
        <v>4.0</v>
      </c>
      <c r="O118" s="233">
        <v>2.0</v>
      </c>
      <c r="P118" s="233">
        <v>2.0</v>
      </c>
      <c r="Q118" s="233" t="s">
        <v>27</v>
      </c>
      <c r="R118" s="233" t="s">
        <v>28</v>
      </c>
      <c r="S118" s="389">
        <v>5841.99</v>
      </c>
      <c r="T118" s="389">
        <v>5809.29</v>
      </c>
      <c r="U118" s="389">
        <v>98095.0</v>
      </c>
      <c r="V118" s="389">
        <v>534.0</v>
      </c>
      <c r="W118" s="389">
        <v>386.10828</v>
      </c>
      <c r="X118" s="234">
        <v>23723.623</v>
      </c>
      <c r="Y118" s="234">
        <v>31176.261</v>
      </c>
      <c r="Z118" s="234">
        <v>12.94841</v>
      </c>
      <c r="AA118" s="235"/>
      <c r="AB118" s="235"/>
      <c r="AC118" s="236"/>
      <c r="AD118" s="235"/>
      <c r="AE118" s="228"/>
      <c r="AF118" s="228"/>
      <c r="AG118" s="228"/>
      <c r="AH118" s="228"/>
      <c r="AI118" s="228"/>
      <c r="AJ118" s="228"/>
    </row>
    <row r="119">
      <c r="A119" s="229">
        <v>117.0</v>
      </c>
      <c r="B119" s="229" t="s">
        <v>54</v>
      </c>
      <c r="C119" s="229" t="s">
        <v>28</v>
      </c>
      <c r="D119" s="229" t="s">
        <v>28</v>
      </c>
      <c r="E119" s="229" t="s">
        <v>28</v>
      </c>
      <c r="F119" s="229">
        <v>48.0</v>
      </c>
      <c r="G119" s="229" t="s">
        <v>53</v>
      </c>
      <c r="H119" s="229" t="s">
        <v>30</v>
      </c>
      <c r="I119" s="233">
        <v>32.0</v>
      </c>
      <c r="J119" s="233" t="s">
        <v>45</v>
      </c>
      <c r="K119" s="233" t="s">
        <v>27</v>
      </c>
      <c r="L119" s="233" t="s">
        <v>27</v>
      </c>
      <c r="M119" s="233">
        <v>1.0</v>
      </c>
      <c r="N119" s="233">
        <v>4.0</v>
      </c>
      <c r="O119" s="233">
        <v>2.0</v>
      </c>
      <c r="P119" s="233">
        <v>2.0</v>
      </c>
      <c r="Q119" s="233" t="s">
        <v>28</v>
      </c>
      <c r="R119" s="233" t="s">
        <v>27</v>
      </c>
      <c r="S119" s="389">
        <v>15690.31</v>
      </c>
      <c r="T119" s="389">
        <v>15671.99</v>
      </c>
      <c r="U119" s="389">
        <v>87765.0</v>
      </c>
      <c r="V119" s="389">
        <v>496.0</v>
      </c>
      <c r="W119" s="389">
        <v>2045.12</v>
      </c>
      <c r="X119" s="234">
        <v>13631.534</v>
      </c>
      <c r="Y119" s="234">
        <v>19781.2</v>
      </c>
      <c r="Z119" s="234">
        <v>8.28582</v>
      </c>
      <c r="AA119" s="235"/>
      <c r="AB119" s="235"/>
      <c r="AC119" s="236"/>
      <c r="AD119" s="235"/>
      <c r="AE119" s="228"/>
      <c r="AF119" s="228"/>
      <c r="AG119" s="228"/>
      <c r="AH119" s="228"/>
      <c r="AI119" s="228"/>
      <c r="AJ119" s="228"/>
    </row>
    <row r="120">
      <c r="A120" s="229">
        <v>118.0</v>
      </c>
      <c r="B120" s="229" t="s">
        <v>54</v>
      </c>
      <c r="C120" s="229" t="s">
        <v>28</v>
      </c>
      <c r="D120" s="229" t="s">
        <v>28</v>
      </c>
      <c r="E120" s="229" t="s">
        <v>28</v>
      </c>
      <c r="F120" s="229">
        <v>48.0</v>
      </c>
      <c r="G120" s="229" t="s">
        <v>53</v>
      </c>
      <c r="H120" s="229" t="s">
        <v>30</v>
      </c>
      <c r="I120" s="233">
        <v>32.0</v>
      </c>
      <c r="J120" s="233" t="s">
        <v>46</v>
      </c>
      <c r="K120" s="233" t="s">
        <v>27</v>
      </c>
      <c r="L120" s="233" t="s">
        <v>27</v>
      </c>
      <c r="M120" s="233">
        <v>1.0</v>
      </c>
      <c r="N120" s="233">
        <v>0.0</v>
      </c>
      <c r="O120" s="233">
        <v>3.0</v>
      </c>
      <c r="P120" s="233">
        <v>3.0</v>
      </c>
      <c r="Q120" s="233" t="s">
        <v>28</v>
      </c>
      <c r="R120" s="233" t="s">
        <v>27</v>
      </c>
      <c r="S120" s="389">
        <v>1020.53</v>
      </c>
      <c r="T120" s="389">
        <v>988.5201</v>
      </c>
      <c r="U120" s="389">
        <v>34135.0</v>
      </c>
      <c r="V120" s="389">
        <v>93.0</v>
      </c>
      <c r="W120" s="389">
        <v>212.75405</v>
      </c>
      <c r="X120" s="234">
        <v>13512.442</v>
      </c>
      <c r="Y120" s="234">
        <v>15334.893</v>
      </c>
      <c r="Z120" s="234">
        <v>9.23807</v>
      </c>
      <c r="AA120" s="235"/>
      <c r="AB120" s="235"/>
      <c r="AC120" s="236"/>
      <c r="AD120" s="233"/>
      <c r="AE120" s="228"/>
      <c r="AF120" s="228"/>
      <c r="AG120" s="228"/>
      <c r="AH120" s="228"/>
      <c r="AI120" s="228"/>
      <c r="AJ120" s="228"/>
    </row>
    <row r="121">
      <c r="A121" s="229">
        <v>119.0</v>
      </c>
      <c r="B121" s="229" t="s">
        <v>54</v>
      </c>
      <c r="C121" s="229" t="s">
        <v>28</v>
      </c>
      <c r="D121" s="229" t="s">
        <v>28</v>
      </c>
      <c r="E121" s="229" t="s">
        <v>28</v>
      </c>
      <c r="F121" s="229">
        <v>48.0</v>
      </c>
      <c r="G121" s="229" t="s">
        <v>53</v>
      </c>
      <c r="H121" s="229" t="s">
        <v>30</v>
      </c>
      <c r="I121" s="233">
        <v>32.0</v>
      </c>
      <c r="J121" s="233" t="s">
        <v>47</v>
      </c>
      <c r="K121" s="233" t="s">
        <v>27</v>
      </c>
      <c r="L121" s="233" t="s">
        <v>27</v>
      </c>
      <c r="M121" s="233">
        <v>2.0</v>
      </c>
      <c r="N121" s="233">
        <v>3.0</v>
      </c>
      <c r="O121" s="233">
        <v>3.0</v>
      </c>
      <c r="P121" s="233">
        <v>2.0</v>
      </c>
      <c r="Q121" s="233" t="s">
        <v>28</v>
      </c>
      <c r="R121" s="233" t="s">
        <v>28</v>
      </c>
      <c r="S121" s="390"/>
      <c r="T121" s="390"/>
      <c r="U121" s="390"/>
      <c r="V121" s="390"/>
      <c r="W121" s="390"/>
      <c r="X121" s="234" t="s">
        <v>57</v>
      </c>
      <c r="Y121" s="234" t="s">
        <v>57</v>
      </c>
      <c r="Z121" s="234"/>
      <c r="AA121" s="235"/>
      <c r="AB121" s="235"/>
      <c r="AC121" s="236"/>
      <c r="AD121" s="235"/>
      <c r="AE121" s="228"/>
      <c r="AF121" s="228"/>
      <c r="AG121" s="228"/>
      <c r="AH121" s="228"/>
      <c r="AI121" s="228"/>
      <c r="AJ121" s="228"/>
    </row>
    <row r="122">
      <c r="A122" s="229">
        <v>120.0</v>
      </c>
      <c r="B122" s="229" t="s">
        <v>54</v>
      </c>
      <c r="C122" s="229" t="s">
        <v>28</v>
      </c>
      <c r="D122" s="229" t="s">
        <v>28</v>
      </c>
      <c r="E122" s="229" t="s">
        <v>28</v>
      </c>
      <c r="F122" s="229">
        <v>48.0</v>
      </c>
      <c r="G122" s="229" t="s">
        <v>53</v>
      </c>
      <c r="H122" s="229" t="s">
        <v>30</v>
      </c>
      <c r="I122" s="233">
        <v>32.0</v>
      </c>
      <c r="J122" s="233" t="s">
        <v>49</v>
      </c>
      <c r="K122" s="233" t="s">
        <v>27</v>
      </c>
      <c r="L122" s="233" t="s">
        <v>28</v>
      </c>
      <c r="M122" s="233">
        <v>1.0</v>
      </c>
      <c r="N122" s="233">
        <v>6.0</v>
      </c>
      <c r="O122" s="233">
        <v>2.0</v>
      </c>
      <c r="P122" s="233">
        <v>2.0</v>
      </c>
      <c r="Q122" s="233" t="s">
        <v>28</v>
      </c>
      <c r="R122" s="233" t="s">
        <v>28</v>
      </c>
      <c r="S122" s="389">
        <v>5836.13</v>
      </c>
      <c r="T122" s="389">
        <v>5792.84</v>
      </c>
      <c r="U122" s="389">
        <v>53733.0</v>
      </c>
      <c r="V122" s="389">
        <v>512.0</v>
      </c>
      <c r="W122" s="389">
        <v>1487.85</v>
      </c>
      <c r="X122" s="234">
        <v>25743.771</v>
      </c>
      <c r="Y122" s="234">
        <v>32966.996</v>
      </c>
      <c r="Z122" s="234">
        <v>9.88038</v>
      </c>
      <c r="AA122" s="235"/>
      <c r="AB122" s="235"/>
      <c r="AC122" s="236"/>
      <c r="AD122" s="235"/>
      <c r="AE122" s="228"/>
      <c r="AF122" s="228"/>
      <c r="AG122" s="228"/>
      <c r="AH122" s="228"/>
      <c r="AI122" s="228"/>
      <c r="AJ122" s="228"/>
    </row>
    <row r="123">
      <c r="A123" s="229">
        <v>121.0</v>
      </c>
      <c r="B123" s="229" t="s">
        <v>54</v>
      </c>
      <c r="C123" s="229" t="s">
        <v>28</v>
      </c>
      <c r="D123" s="229" t="s">
        <v>28</v>
      </c>
      <c r="E123" s="229" t="s">
        <v>28</v>
      </c>
      <c r="F123" s="229">
        <v>48.0</v>
      </c>
      <c r="G123" s="229" t="s">
        <v>53</v>
      </c>
      <c r="H123" s="229" t="s">
        <v>30</v>
      </c>
      <c r="I123" s="233">
        <v>32.0</v>
      </c>
      <c r="J123" s="233" t="s">
        <v>51</v>
      </c>
      <c r="K123" s="233" t="s">
        <v>27</v>
      </c>
      <c r="L123" s="233" t="s">
        <v>27</v>
      </c>
      <c r="M123" s="233">
        <v>3.0</v>
      </c>
      <c r="N123" s="233">
        <v>4.0</v>
      </c>
      <c r="O123" s="233">
        <v>6.0</v>
      </c>
      <c r="P123" s="233">
        <v>4.0</v>
      </c>
      <c r="Q123" s="233" t="s">
        <v>28</v>
      </c>
      <c r="R123" s="233" t="s">
        <v>27</v>
      </c>
      <c r="S123" s="390"/>
      <c r="T123" s="390"/>
      <c r="U123" s="390"/>
      <c r="V123" s="390"/>
      <c r="W123" s="390"/>
      <c r="X123" s="234" t="s">
        <v>56</v>
      </c>
      <c r="Y123" s="234" t="s">
        <v>56</v>
      </c>
      <c r="Z123" s="234"/>
      <c r="AA123" s="235"/>
      <c r="AB123" s="235"/>
      <c r="AC123" s="236"/>
      <c r="AD123" s="235"/>
      <c r="AE123" s="228"/>
      <c r="AF123" s="228"/>
      <c r="AG123" s="228"/>
      <c r="AH123" s="228"/>
      <c r="AI123" s="228"/>
      <c r="AJ123" s="228"/>
    </row>
    <row r="124">
      <c r="A124" s="229">
        <v>122.0</v>
      </c>
      <c r="B124" s="229" t="s">
        <v>54</v>
      </c>
      <c r="C124" s="229" t="s">
        <v>28</v>
      </c>
      <c r="D124" s="229" t="s">
        <v>28</v>
      </c>
      <c r="E124" s="229" t="s">
        <v>28</v>
      </c>
      <c r="F124" s="229">
        <v>48.0</v>
      </c>
      <c r="G124" s="229" t="s">
        <v>53</v>
      </c>
      <c r="H124" s="229" t="s">
        <v>30</v>
      </c>
      <c r="I124" s="233">
        <v>32.0</v>
      </c>
      <c r="J124" s="233" t="s">
        <v>52</v>
      </c>
      <c r="K124" s="233" t="s">
        <v>27</v>
      </c>
      <c r="L124" s="233" t="s">
        <v>27</v>
      </c>
      <c r="M124" s="233">
        <v>0.0</v>
      </c>
      <c r="N124" s="233">
        <v>0.0</v>
      </c>
      <c r="O124" s="233">
        <v>3.0</v>
      </c>
      <c r="P124" s="233">
        <v>2.0</v>
      </c>
      <c r="Q124" s="233" t="s">
        <v>28</v>
      </c>
      <c r="R124" s="233" t="s">
        <v>27</v>
      </c>
      <c r="S124" s="389">
        <v>546.21181</v>
      </c>
      <c r="T124" s="389">
        <v>482.19354</v>
      </c>
      <c r="U124" s="389">
        <v>4371.0</v>
      </c>
      <c r="V124" s="389">
        <v>17.0</v>
      </c>
      <c r="W124" s="389">
        <v>20.78605</v>
      </c>
      <c r="X124" s="234">
        <v>15192.597</v>
      </c>
      <c r="Y124" s="234">
        <v>15858.278</v>
      </c>
      <c r="Z124" s="234">
        <v>7.74472</v>
      </c>
      <c r="AA124" s="235"/>
      <c r="AB124" s="235"/>
      <c r="AC124" s="236"/>
      <c r="AD124" s="233"/>
      <c r="AE124" s="228"/>
      <c r="AF124" s="228"/>
      <c r="AG124" s="228"/>
      <c r="AH124" s="228"/>
      <c r="AI124" s="228"/>
      <c r="AJ124" s="228"/>
    </row>
    <row r="125">
      <c r="A125" s="229">
        <v>123.0</v>
      </c>
      <c r="B125" s="229" t="s">
        <v>54</v>
      </c>
      <c r="C125" s="229" t="s">
        <v>28</v>
      </c>
      <c r="D125" s="229" t="s">
        <v>28</v>
      </c>
      <c r="E125" s="229" t="s">
        <v>28</v>
      </c>
      <c r="F125" s="229">
        <v>48.0</v>
      </c>
      <c r="G125" s="229" t="s">
        <v>53</v>
      </c>
      <c r="H125" s="229" t="s">
        <v>30</v>
      </c>
      <c r="I125" s="233">
        <v>64.0</v>
      </c>
      <c r="J125" s="233" t="s">
        <v>31</v>
      </c>
      <c r="K125" s="229" t="s">
        <v>27</v>
      </c>
      <c r="L125" s="229" t="s">
        <v>28</v>
      </c>
      <c r="M125" s="229">
        <v>0.0</v>
      </c>
      <c r="N125" s="229">
        <v>7.0</v>
      </c>
      <c r="O125" s="229">
        <v>1.0</v>
      </c>
      <c r="P125" s="229">
        <v>1.0</v>
      </c>
      <c r="Q125" s="229" t="s">
        <v>28</v>
      </c>
      <c r="R125" s="229" t="s">
        <v>27</v>
      </c>
      <c r="S125" s="389">
        <v>31388.65</v>
      </c>
      <c r="T125" s="389">
        <v>30823.67</v>
      </c>
      <c r="U125" s="389">
        <v>1346536.0</v>
      </c>
      <c r="V125" s="389">
        <v>3941.0</v>
      </c>
      <c r="W125" s="389">
        <v>21926.55</v>
      </c>
      <c r="X125" s="234">
        <v>44222.489</v>
      </c>
      <c r="Y125" s="234">
        <v>61111.6</v>
      </c>
      <c r="Z125" s="234">
        <v>7.9383</v>
      </c>
      <c r="AA125" s="235"/>
      <c r="AB125" s="235"/>
      <c r="AC125" s="236"/>
      <c r="AD125" s="231"/>
      <c r="AE125" s="228"/>
      <c r="AF125" s="228"/>
      <c r="AG125" s="228"/>
      <c r="AH125" s="228"/>
      <c r="AI125" s="228"/>
      <c r="AJ125" s="228"/>
    </row>
    <row r="126">
      <c r="A126" s="229">
        <v>124.0</v>
      </c>
      <c r="B126" s="229" t="s">
        <v>54</v>
      </c>
      <c r="C126" s="229" t="s">
        <v>28</v>
      </c>
      <c r="D126" s="229" t="s">
        <v>28</v>
      </c>
      <c r="E126" s="229" t="s">
        <v>28</v>
      </c>
      <c r="F126" s="229">
        <v>48.0</v>
      </c>
      <c r="G126" s="229" t="s">
        <v>53</v>
      </c>
      <c r="H126" s="229" t="s">
        <v>30</v>
      </c>
      <c r="I126" s="233">
        <v>64.0</v>
      </c>
      <c r="J126" s="233" t="s">
        <v>32</v>
      </c>
      <c r="K126" s="233" t="s">
        <v>27</v>
      </c>
      <c r="L126" s="233" t="s">
        <v>27</v>
      </c>
      <c r="M126" s="233">
        <v>8.0</v>
      </c>
      <c r="N126" s="233">
        <v>0.0</v>
      </c>
      <c r="O126" s="233">
        <v>10.0</v>
      </c>
      <c r="P126" s="233">
        <v>5.0</v>
      </c>
      <c r="Q126" s="233" t="s">
        <v>28</v>
      </c>
      <c r="R126" s="233" t="s">
        <v>27</v>
      </c>
      <c r="S126" s="390"/>
      <c r="T126" s="390"/>
      <c r="U126" s="390"/>
      <c r="V126" s="390"/>
      <c r="W126" s="390"/>
      <c r="X126" s="234" t="s">
        <v>56</v>
      </c>
      <c r="Y126" s="234" t="s">
        <v>56</v>
      </c>
      <c r="Z126" s="234"/>
      <c r="AA126" s="235"/>
      <c r="AB126" s="235"/>
      <c r="AC126" s="236"/>
      <c r="AD126" s="235"/>
      <c r="AE126" s="228"/>
      <c r="AF126" s="228"/>
      <c r="AG126" s="228"/>
      <c r="AH126" s="228"/>
      <c r="AI126" s="228"/>
      <c r="AJ126" s="228"/>
    </row>
    <row r="127">
      <c r="A127" s="229">
        <v>125.0</v>
      </c>
      <c r="B127" s="229" t="s">
        <v>54</v>
      </c>
      <c r="C127" s="229" t="s">
        <v>28</v>
      </c>
      <c r="D127" s="229" t="s">
        <v>28</v>
      </c>
      <c r="E127" s="229" t="s">
        <v>28</v>
      </c>
      <c r="F127" s="229">
        <v>48.0</v>
      </c>
      <c r="G127" s="229" t="s">
        <v>53</v>
      </c>
      <c r="H127" s="229" t="s">
        <v>30</v>
      </c>
      <c r="I127" s="233">
        <v>64.0</v>
      </c>
      <c r="J127" s="233" t="s">
        <v>33</v>
      </c>
      <c r="K127" s="233" t="s">
        <v>27</v>
      </c>
      <c r="L127" s="233" t="s">
        <v>28</v>
      </c>
      <c r="M127" s="233">
        <v>2.0</v>
      </c>
      <c r="N127" s="233">
        <v>4.0</v>
      </c>
      <c r="O127" s="233">
        <v>3.0</v>
      </c>
      <c r="P127" s="233">
        <v>3.0</v>
      </c>
      <c r="Q127" s="233" t="s">
        <v>28</v>
      </c>
      <c r="R127" s="233" t="s">
        <v>27</v>
      </c>
      <c r="S127" s="389">
        <v>34041.98</v>
      </c>
      <c r="T127" s="389">
        <v>33543.96</v>
      </c>
      <c r="U127" s="389">
        <v>1100984.0</v>
      </c>
      <c r="V127" s="389">
        <v>1242.0</v>
      </c>
      <c r="W127" s="389">
        <v>2299.15</v>
      </c>
      <c r="X127" s="234">
        <v>80924.382</v>
      </c>
      <c r="Y127" s="234">
        <v>88727.613</v>
      </c>
      <c r="Z127" s="234">
        <v>9.75717</v>
      </c>
      <c r="AA127" s="235"/>
      <c r="AB127" s="235"/>
      <c r="AC127" s="236"/>
      <c r="AD127" s="235"/>
      <c r="AE127" s="228"/>
      <c r="AF127" s="228"/>
      <c r="AG127" s="228"/>
      <c r="AH127" s="228"/>
      <c r="AI127" s="228"/>
      <c r="AJ127" s="228"/>
    </row>
    <row r="128">
      <c r="A128" s="229">
        <v>126.0</v>
      </c>
      <c r="B128" s="229" t="s">
        <v>54</v>
      </c>
      <c r="C128" s="229" t="s">
        <v>28</v>
      </c>
      <c r="D128" s="229" t="s">
        <v>28</v>
      </c>
      <c r="E128" s="229" t="s">
        <v>28</v>
      </c>
      <c r="F128" s="229">
        <v>48.0</v>
      </c>
      <c r="G128" s="229" t="s">
        <v>53</v>
      </c>
      <c r="H128" s="229" t="s">
        <v>30</v>
      </c>
      <c r="I128" s="233">
        <v>64.0</v>
      </c>
      <c r="J128" s="233" t="s">
        <v>34</v>
      </c>
      <c r="K128" s="233" t="s">
        <v>27</v>
      </c>
      <c r="L128" s="233" t="s">
        <v>27</v>
      </c>
      <c r="M128" s="233">
        <v>0.0</v>
      </c>
      <c r="N128" s="233">
        <v>3.0</v>
      </c>
      <c r="O128" s="233">
        <v>2.0</v>
      </c>
      <c r="P128" s="233">
        <v>2.0</v>
      </c>
      <c r="Q128" s="233" t="s">
        <v>28</v>
      </c>
      <c r="R128" s="233" t="s">
        <v>27</v>
      </c>
      <c r="S128" s="389">
        <v>7147.57</v>
      </c>
      <c r="T128" s="389">
        <v>7196.53</v>
      </c>
      <c r="U128" s="389">
        <v>74005.0</v>
      </c>
      <c r="V128" s="389">
        <v>227.0</v>
      </c>
      <c r="W128" s="389">
        <v>130.85678</v>
      </c>
      <c r="X128" s="234">
        <v>139565.357</v>
      </c>
      <c r="Y128" s="234">
        <v>128346.889</v>
      </c>
      <c r="Z128" s="234">
        <v>7.2742</v>
      </c>
      <c r="AA128" s="235"/>
      <c r="AB128" s="235"/>
      <c r="AC128" s="236"/>
      <c r="AD128" s="235"/>
      <c r="AE128" s="228"/>
      <c r="AF128" s="228"/>
      <c r="AG128" s="228"/>
      <c r="AH128" s="228"/>
      <c r="AI128" s="228"/>
      <c r="AJ128" s="228"/>
    </row>
    <row r="129">
      <c r="A129" s="229">
        <v>127.0</v>
      </c>
      <c r="B129" s="229" t="s">
        <v>54</v>
      </c>
      <c r="C129" s="229" t="s">
        <v>28</v>
      </c>
      <c r="D129" s="229" t="s">
        <v>28</v>
      </c>
      <c r="E129" s="229" t="s">
        <v>28</v>
      </c>
      <c r="F129" s="229">
        <v>48.0</v>
      </c>
      <c r="G129" s="229" t="s">
        <v>53</v>
      </c>
      <c r="H129" s="229" t="s">
        <v>30</v>
      </c>
      <c r="I129" s="233">
        <v>64.0</v>
      </c>
      <c r="J129" s="233" t="s">
        <v>35</v>
      </c>
      <c r="K129" s="233" t="s">
        <v>27</v>
      </c>
      <c r="L129" s="233" t="s">
        <v>28</v>
      </c>
      <c r="M129" s="233">
        <v>5.0</v>
      </c>
      <c r="N129" s="233">
        <v>4.0</v>
      </c>
      <c r="O129" s="233">
        <v>6.0</v>
      </c>
      <c r="P129" s="233">
        <v>6.0</v>
      </c>
      <c r="Q129" s="233" t="s">
        <v>28</v>
      </c>
      <c r="R129" s="233" t="s">
        <v>27</v>
      </c>
      <c r="S129" s="390"/>
      <c r="T129" s="390"/>
      <c r="U129" s="390"/>
      <c r="V129" s="390"/>
      <c r="W129" s="390"/>
      <c r="X129" s="234" t="s">
        <v>30</v>
      </c>
      <c r="Y129" s="234" t="s">
        <v>30</v>
      </c>
      <c r="Z129" s="234"/>
      <c r="AA129" s="235"/>
      <c r="AB129" s="235"/>
      <c r="AC129" s="236"/>
      <c r="AD129" s="235"/>
      <c r="AE129" s="228"/>
      <c r="AF129" s="228"/>
      <c r="AG129" s="228"/>
      <c r="AH129" s="228"/>
      <c r="AI129" s="228"/>
      <c r="AJ129" s="228"/>
    </row>
    <row r="130">
      <c r="A130" s="229">
        <v>128.0</v>
      </c>
      <c r="B130" s="229" t="s">
        <v>54</v>
      </c>
      <c r="C130" s="229" t="s">
        <v>28</v>
      </c>
      <c r="D130" s="229" t="s">
        <v>28</v>
      </c>
      <c r="E130" s="229" t="s">
        <v>28</v>
      </c>
      <c r="F130" s="229">
        <v>48.0</v>
      </c>
      <c r="G130" s="229" t="s">
        <v>53</v>
      </c>
      <c r="H130" s="229" t="s">
        <v>30</v>
      </c>
      <c r="I130" s="233">
        <v>64.0</v>
      </c>
      <c r="J130" s="233" t="s">
        <v>36</v>
      </c>
      <c r="K130" s="233" t="s">
        <v>27</v>
      </c>
      <c r="L130" s="233" t="s">
        <v>28</v>
      </c>
      <c r="M130" s="233">
        <v>0.0</v>
      </c>
      <c r="N130" s="233">
        <v>4.0</v>
      </c>
      <c r="O130" s="233">
        <v>1.0</v>
      </c>
      <c r="P130" s="233">
        <v>1.0</v>
      </c>
      <c r="Q130" s="233" t="s">
        <v>28</v>
      </c>
      <c r="R130" s="233" t="s">
        <v>28</v>
      </c>
      <c r="S130" s="389">
        <v>31094.37</v>
      </c>
      <c r="T130" s="389">
        <v>30631.98</v>
      </c>
      <c r="U130" s="389">
        <v>834063.0</v>
      </c>
      <c r="V130" s="389">
        <v>1973.0</v>
      </c>
      <c r="W130" s="389">
        <v>3928.29</v>
      </c>
      <c r="X130" s="234">
        <v>81197.806</v>
      </c>
      <c r="Y130" s="234">
        <v>74472.698</v>
      </c>
      <c r="Z130" s="234">
        <v>8.29038</v>
      </c>
      <c r="AA130" s="235"/>
      <c r="AB130" s="235"/>
      <c r="AC130" s="236"/>
      <c r="AD130" s="235"/>
      <c r="AE130" s="228"/>
      <c r="AF130" s="228"/>
      <c r="AG130" s="228"/>
      <c r="AH130" s="228"/>
      <c r="AI130" s="228"/>
      <c r="AJ130" s="228"/>
    </row>
    <row r="131">
      <c r="A131" s="229">
        <v>129.0</v>
      </c>
      <c r="B131" s="229" t="s">
        <v>54</v>
      </c>
      <c r="C131" s="229" t="s">
        <v>28</v>
      </c>
      <c r="D131" s="229" t="s">
        <v>28</v>
      </c>
      <c r="E131" s="229" t="s">
        <v>28</v>
      </c>
      <c r="F131" s="229">
        <v>48.0</v>
      </c>
      <c r="G131" s="229" t="s">
        <v>53</v>
      </c>
      <c r="H131" s="229" t="s">
        <v>30</v>
      </c>
      <c r="I131" s="233">
        <v>64.0</v>
      </c>
      <c r="J131" s="233" t="s">
        <v>37</v>
      </c>
      <c r="K131" s="233" t="s">
        <v>27</v>
      </c>
      <c r="L131" s="233" t="s">
        <v>27</v>
      </c>
      <c r="M131" s="233">
        <v>5.0</v>
      </c>
      <c r="N131" s="233">
        <v>5.0</v>
      </c>
      <c r="O131" s="233">
        <v>6.0</v>
      </c>
      <c r="P131" s="233">
        <v>5.0</v>
      </c>
      <c r="Q131" s="233" t="s">
        <v>28</v>
      </c>
      <c r="R131" s="233" t="s">
        <v>27</v>
      </c>
      <c r="S131" s="389">
        <v>18090.7</v>
      </c>
      <c r="T131" s="389">
        <v>17760.32</v>
      </c>
      <c r="U131" s="389">
        <v>567756.0</v>
      </c>
      <c r="V131" s="389">
        <v>1243.0</v>
      </c>
      <c r="W131" s="389">
        <v>2788.41</v>
      </c>
      <c r="X131" s="234">
        <v>91314.106</v>
      </c>
      <c r="Y131" s="234">
        <v>92948.731</v>
      </c>
      <c r="Z131" s="234">
        <v>9.94962</v>
      </c>
      <c r="AA131" s="235"/>
      <c r="AB131" s="235"/>
      <c r="AC131" s="236"/>
      <c r="AD131" s="235"/>
      <c r="AE131" s="228"/>
      <c r="AF131" s="228"/>
      <c r="AG131" s="228"/>
      <c r="AH131" s="228"/>
      <c r="AI131" s="228"/>
      <c r="AJ131" s="228"/>
    </row>
    <row r="132">
      <c r="A132" s="229">
        <v>130.0</v>
      </c>
      <c r="B132" s="229" t="s">
        <v>54</v>
      </c>
      <c r="C132" s="229" t="s">
        <v>28</v>
      </c>
      <c r="D132" s="229" t="s">
        <v>28</v>
      </c>
      <c r="E132" s="229" t="s">
        <v>28</v>
      </c>
      <c r="F132" s="229">
        <v>48.0</v>
      </c>
      <c r="G132" s="229" t="s">
        <v>53</v>
      </c>
      <c r="H132" s="229" t="s">
        <v>30</v>
      </c>
      <c r="I132" s="233">
        <v>64.0</v>
      </c>
      <c r="J132" s="233" t="s">
        <v>38</v>
      </c>
      <c r="K132" s="233" t="s">
        <v>27</v>
      </c>
      <c r="L132" s="233" t="s">
        <v>27</v>
      </c>
      <c r="M132" s="233">
        <v>7.0</v>
      </c>
      <c r="N132" s="233">
        <v>5.0</v>
      </c>
      <c r="O132" s="233">
        <v>8.0</v>
      </c>
      <c r="P132" s="233">
        <v>8.0</v>
      </c>
      <c r="Q132" s="233" t="s">
        <v>27</v>
      </c>
      <c r="R132" s="233" t="s">
        <v>27</v>
      </c>
      <c r="S132" s="389">
        <v>34328.45</v>
      </c>
      <c r="T132" s="389">
        <v>33824.3</v>
      </c>
      <c r="U132" s="389">
        <v>1192474.0</v>
      </c>
      <c r="V132" s="389">
        <v>1277.0</v>
      </c>
      <c r="W132" s="389">
        <v>2491.99</v>
      </c>
      <c r="X132" s="234">
        <v>64640.808</v>
      </c>
      <c r="Y132" s="234">
        <v>75212.711</v>
      </c>
      <c r="Z132" s="234">
        <v>12.17671</v>
      </c>
      <c r="AA132" s="235"/>
      <c r="AB132" s="235"/>
      <c r="AC132" s="236"/>
      <c r="AD132" s="235"/>
      <c r="AE132" s="228"/>
      <c r="AF132" s="228"/>
      <c r="AG132" s="228"/>
      <c r="AH132" s="228"/>
      <c r="AI132" s="228"/>
      <c r="AJ132" s="228"/>
    </row>
    <row r="133">
      <c r="A133" s="229">
        <v>131.0</v>
      </c>
      <c r="B133" s="229" t="s">
        <v>54</v>
      </c>
      <c r="C133" s="229" t="s">
        <v>28</v>
      </c>
      <c r="D133" s="229" t="s">
        <v>28</v>
      </c>
      <c r="E133" s="229" t="s">
        <v>28</v>
      </c>
      <c r="F133" s="229">
        <v>48.0</v>
      </c>
      <c r="G133" s="229" t="s">
        <v>53</v>
      </c>
      <c r="H133" s="229" t="s">
        <v>30</v>
      </c>
      <c r="I133" s="233">
        <v>64.0</v>
      </c>
      <c r="J133" s="233" t="s">
        <v>39</v>
      </c>
      <c r="K133" s="233" t="s">
        <v>27</v>
      </c>
      <c r="L133" s="233" t="s">
        <v>27</v>
      </c>
      <c r="M133" s="233">
        <v>5.0</v>
      </c>
      <c r="N133" s="233">
        <v>6.0</v>
      </c>
      <c r="O133" s="233">
        <v>6.0</v>
      </c>
      <c r="P133" s="233">
        <v>6.0</v>
      </c>
      <c r="Q133" s="233" t="s">
        <v>28</v>
      </c>
      <c r="R133" s="233" t="s">
        <v>27</v>
      </c>
      <c r="S133" s="389">
        <v>37323.8</v>
      </c>
      <c r="T133" s="389">
        <v>36728.85</v>
      </c>
      <c r="U133" s="389">
        <v>1405297.0</v>
      </c>
      <c r="V133" s="389">
        <v>1395.0</v>
      </c>
      <c r="W133" s="389">
        <v>5385.64</v>
      </c>
      <c r="X133" s="234">
        <v>92831.126</v>
      </c>
      <c r="Y133" s="234">
        <v>114257.554</v>
      </c>
      <c r="Z133" s="234">
        <v>11.37413</v>
      </c>
      <c r="AA133" s="235"/>
      <c r="AB133" s="235"/>
      <c r="AC133" s="236"/>
      <c r="AD133" s="235"/>
      <c r="AE133" s="228"/>
      <c r="AF133" s="228"/>
      <c r="AG133" s="228"/>
      <c r="AH133" s="228"/>
      <c r="AI133" s="228"/>
      <c r="AJ133" s="228"/>
    </row>
    <row r="134">
      <c r="A134" s="229">
        <v>132.0</v>
      </c>
      <c r="B134" s="229" t="s">
        <v>54</v>
      </c>
      <c r="C134" s="229" t="s">
        <v>28</v>
      </c>
      <c r="D134" s="229" t="s">
        <v>28</v>
      </c>
      <c r="E134" s="229" t="s">
        <v>28</v>
      </c>
      <c r="F134" s="229">
        <v>48.0</v>
      </c>
      <c r="G134" s="229" t="s">
        <v>53</v>
      </c>
      <c r="H134" s="229" t="s">
        <v>30</v>
      </c>
      <c r="I134" s="233">
        <v>64.0</v>
      </c>
      <c r="J134" s="233" t="s">
        <v>40</v>
      </c>
      <c r="K134" s="233" t="s">
        <v>27</v>
      </c>
      <c r="L134" s="233" t="s">
        <v>28</v>
      </c>
      <c r="M134" s="233">
        <v>3.0</v>
      </c>
      <c r="N134" s="233">
        <v>4.0</v>
      </c>
      <c r="O134" s="233">
        <v>4.0</v>
      </c>
      <c r="P134" s="233">
        <v>4.0</v>
      </c>
      <c r="Q134" s="233" t="s">
        <v>28</v>
      </c>
      <c r="R134" s="233" t="s">
        <v>27</v>
      </c>
      <c r="S134" s="389">
        <v>34846.46</v>
      </c>
      <c r="T134" s="389">
        <v>34148.36</v>
      </c>
      <c r="U134" s="389">
        <v>992787.0</v>
      </c>
      <c r="V134" s="389">
        <v>1242.0</v>
      </c>
      <c r="W134" s="389">
        <v>3946.33</v>
      </c>
      <c r="X134" s="234">
        <v>61842.63</v>
      </c>
      <c r="Y134" s="234">
        <v>127800.792</v>
      </c>
      <c r="Z134" s="234">
        <v>13.57334</v>
      </c>
      <c r="AA134" s="235"/>
      <c r="AB134" s="235"/>
      <c r="AC134" s="236"/>
      <c r="AD134" s="235"/>
      <c r="AE134" s="228"/>
      <c r="AF134" s="228"/>
      <c r="AG134" s="228"/>
      <c r="AH134" s="228"/>
      <c r="AI134" s="228"/>
      <c r="AJ134" s="228"/>
    </row>
    <row r="135">
      <c r="A135" s="229">
        <v>133.0</v>
      </c>
      <c r="B135" s="229" t="s">
        <v>54</v>
      </c>
      <c r="C135" s="229" t="s">
        <v>28</v>
      </c>
      <c r="D135" s="229" t="s">
        <v>28</v>
      </c>
      <c r="E135" s="229" t="s">
        <v>28</v>
      </c>
      <c r="F135" s="229">
        <v>48.0</v>
      </c>
      <c r="G135" s="229" t="s">
        <v>53</v>
      </c>
      <c r="H135" s="229" t="s">
        <v>30</v>
      </c>
      <c r="I135" s="233">
        <v>64.0</v>
      </c>
      <c r="J135" s="233" t="s">
        <v>41</v>
      </c>
      <c r="K135" s="233" t="s">
        <v>27</v>
      </c>
      <c r="L135" s="233" t="s">
        <v>27</v>
      </c>
      <c r="M135" s="233">
        <v>4.0</v>
      </c>
      <c r="N135" s="233">
        <v>0.0</v>
      </c>
      <c r="O135" s="233">
        <v>6.0</v>
      </c>
      <c r="P135" s="233">
        <v>3.0</v>
      </c>
      <c r="Q135" s="233" t="s">
        <v>28</v>
      </c>
      <c r="R135" s="233" t="s">
        <v>27</v>
      </c>
      <c r="S135" s="389">
        <v>9550.93</v>
      </c>
      <c r="T135" s="389">
        <v>9242.35</v>
      </c>
      <c r="U135" s="389">
        <v>331436.0</v>
      </c>
      <c r="V135" s="389">
        <v>454.0</v>
      </c>
      <c r="W135" s="389">
        <v>682.15101</v>
      </c>
      <c r="X135" s="234">
        <v>7976.48</v>
      </c>
      <c r="Y135" s="234">
        <v>11239.427</v>
      </c>
      <c r="Z135" s="234">
        <v>11.81493</v>
      </c>
      <c r="AA135" s="235"/>
      <c r="AB135" s="235"/>
      <c r="AC135" s="236"/>
      <c r="AD135" s="233"/>
      <c r="AE135" s="228"/>
      <c r="AF135" s="228"/>
      <c r="AG135" s="228"/>
      <c r="AH135" s="228"/>
      <c r="AI135" s="228"/>
      <c r="AJ135" s="228"/>
    </row>
    <row r="136">
      <c r="A136" s="229">
        <v>134.0</v>
      </c>
      <c r="B136" s="229" t="s">
        <v>54</v>
      </c>
      <c r="C136" s="229" t="s">
        <v>28</v>
      </c>
      <c r="D136" s="229" t="s">
        <v>28</v>
      </c>
      <c r="E136" s="229" t="s">
        <v>28</v>
      </c>
      <c r="F136" s="229">
        <v>48.0</v>
      </c>
      <c r="G136" s="229" t="s">
        <v>53</v>
      </c>
      <c r="H136" s="229" t="s">
        <v>30</v>
      </c>
      <c r="I136" s="233">
        <v>64.0</v>
      </c>
      <c r="J136" s="233" t="s">
        <v>42</v>
      </c>
      <c r="K136" s="233" t="s">
        <v>27</v>
      </c>
      <c r="L136" s="233" t="s">
        <v>28</v>
      </c>
      <c r="M136" s="233">
        <v>1.0</v>
      </c>
      <c r="N136" s="233">
        <v>5.0</v>
      </c>
      <c r="O136" s="233">
        <v>2.0</v>
      </c>
      <c r="P136" s="233">
        <v>2.0</v>
      </c>
      <c r="Q136" s="233" t="s">
        <v>27</v>
      </c>
      <c r="R136" s="233" t="s">
        <v>27</v>
      </c>
      <c r="S136" s="389">
        <v>17918.14</v>
      </c>
      <c r="T136" s="389">
        <v>17960.71</v>
      </c>
      <c r="U136" s="389">
        <v>272641.0</v>
      </c>
      <c r="V136" s="389">
        <v>1440.0</v>
      </c>
      <c r="W136" s="389">
        <v>1435.4</v>
      </c>
      <c r="X136" s="234">
        <v>89790.491</v>
      </c>
      <c r="Y136" s="234">
        <v>96698.519</v>
      </c>
      <c r="Z136" s="234">
        <v>9.4874</v>
      </c>
      <c r="AA136" s="235"/>
      <c r="AB136" s="235"/>
      <c r="AC136" s="236"/>
      <c r="AD136" s="235"/>
      <c r="AE136" s="228"/>
      <c r="AF136" s="228"/>
      <c r="AG136" s="228"/>
      <c r="AH136" s="228"/>
      <c r="AI136" s="228"/>
      <c r="AJ136" s="228"/>
    </row>
    <row r="137">
      <c r="A137" s="229">
        <v>135.0</v>
      </c>
      <c r="B137" s="229" t="s">
        <v>54</v>
      </c>
      <c r="C137" s="229" t="s">
        <v>28</v>
      </c>
      <c r="D137" s="229" t="s">
        <v>28</v>
      </c>
      <c r="E137" s="229" t="s">
        <v>28</v>
      </c>
      <c r="F137" s="229">
        <v>48.0</v>
      </c>
      <c r="G137" s="229" t="s">
        <v>53</v>
      </c>
      <c r="H137" s="229" t="s">
        <v>30</v>
      </c>
      <c r="I137" s="233">
        <v>64.0</v>
      </c>
      <c r="J137" s="233" t="s">
        <v>44</v>
      </c>
      <c r="K137" s="233" t="s">
        <v>27</v>
      </c>
      <c r="L137" s="233" t="s">
        <v>28</v>
      </c>
      <c r="M137" s="233">
        <v>1.0</v>
      </c>
      <c r="N137" s="233">
        <v>4.0</v>
      </c>
      <c r="O137" s="233">
        <v>2.0</v>
      </c>
      <c r="P137" s="233">
        <v>2.0</v>
      </c>
      <c r="Q137" s="233" t="s">
        <v>27</v>
      </c>
      <c r="R137" s="233" t="s">
        <v>28</v>
      </c>
      <c r="S137" s="389">
        <v>11838.53</v>
      </c>
      <c r="T137" s="389">
        <v>11933.77</v>
      </c>
      <c r="U137" s="389">
        <v>156635.0</v>
      </c>
      <c r="V137" s="389">
        <v>1058.0</v>
      </c>
      <c r="W137" s="389">
        <v>828.76948</v>
      </c>
      <c r="X137" s="234">
        <v>80813.164</v>
      </c>
      <c r="Y137" s="234">
        <v>91645.802</v>
      </c>
      <c r="Z137" s="234">
        <v>9.9484</v>
      </c>
      <c r="AA137" s="235"/>
      <c r="AB137" s="235"/>
      <c r="AC137" s="236"/>
      <c r="AD137" s="235"/>
      <c r="AE137" s="228"/>
      <c r="AF137" s="228"/>
      <c r="AG137" s="228"/>
      <c r="AH137" s="228"/>
      <c r="AI137" s="228"/>
      <c r="AJ137" s="228"/>
    </row>
    <row r="138">
      <c r="A138" s="229">
        <v>136.0</v>
      </c>
      <c r="B138" s="229" t="s">
        <v>54</v>
      </c>
      <c r="C138" s="229" t="s">
        <v>28</v>
      </c>
      <c r="D138" s="229" t="s">
        <v>28</v>
      </c>
      <c r="E138" s="229" t="s">
        <v>28</v>
      </c>
      <c r="F138" s="229">
        <v>48.0</v>
      </c>
      <c r="G138" s="229" t="s">
        <v>53</v>
      </c>
      <c r="H138" s="229" t="s">
        <v>30</v>
      </c>
      <c r="I138" s="233">
        <v>64.0</v>
      </c>
      <c r="J138" s="233" t="s">
        <v>45</v>
      </c>
      <c r="K138" s="233" t="s">
        <v>27</v>
      </c>
      <c r="L138" s="233" t="s">
        <v>27</v>
      </c>
      <c r="M138" s="233">
        <v>1.0</v>
      </c>
      <c r="N138" s="233">
        <v>4.0</v>
      </c>
      <c r="O138" s="233">
        <v>2.0</v>
      </c>
      <c r="P138" s="233">
        <v>2.0</v>
      </c>
      <c r="Q138" s="233" t="s">
        <v>28</v>
      </c>
      <c r="R138" s="233" t="s">
        <v>27</v>
      </c>
      <c r="S138" s="389">
        <v>31399.63</v>
      </c>
      <c r="T138" s="389">
        <v>31695.52</v>
      </c>
      <c r="U138" s="389">
        <v>187034.0</v>
      </c>
      <c r="V138" s="389">
        <v>988.0</v>
      </c>
      <c r="W138" s="389">
        <v>2285.84</v>
      </c>
      <c r="X138" s="234">
        <v>87377.225</v>
      </c>
      <c r="Y138" s="234">
        <v>97876.949</v>
      </c>
      <c r="Z138" s="234">
        <v>8.61623</v>
      </c>
      <c r="AA138" s="235"/>
      <c r="AB138" s="235"/>
      <c r="AC138" s="236"/>
      <c r="AD138" s="235"/>
      <c r="AE138" s="228"/>
      <c r="AF138" s="228"/>
      <c r="AG138" s="228"/>
      <c r="AH138" s="228"/>
      <c r="AI138" s="228"/>
      <c r="AJ138" s="228"/>
    </row>
    <row r="139">
      <c r="A139" s="229">
        <v>137.0</v>
      </c>
      <c r="B139" s="229" t="s">
        <v>54</v>
      </c>
      <c r="C139" s="229" t="s">
        <v>28</v>
      </c>
      <c r="D139" s="229" t="s">
        <v>28</v>
      </c>
      <c r="E139" s="229" t="s">
        <v>28</v>
      </c>
      <c r="F139" s="229">
        <v>48.0</v>
      </c>
      <c r="G139" s="229" t="s">
        <v>53</v>
      </c>
      <c r="H139" s="229" t="s">
        <v>30</v>
      </c>
      <c r="I139" s="233">
        <v>64.0</v>
      </c>
      <c r="J139" s="233" t="s">
        <v>46</v>
      </c>
      <c r="K139" s="233" t="s">
        <v>27</v>
      </c>
      <c r="L139" s="233" t="s">
        <v>27</v>
      </c>
      <c r="M139" s="233">
        <v>1.0</v>
      </c>
      <c r="N139" s="233">
        <v>0.0</v>
      </c>
      <c r="O139" s="233">
        <v>3.0</v>
      </c>
      <c r="P139" s="233">
        <v>3.0</v>
      </c>
      <c r="Q139" s="233" t="s">
        <v>28</v>
      </c>
      <c r="R139" s="233" t="s">
        <v>27</v>
      </c>
      <c r="S139" s="389">
        <v>2042.01</v>
      </c>
      <c r="T139" s="389">
        <v>1997.16</v>
      </c>
      <c r="U139" s="389">
        <v>68988.0</v>
      </c>
      <c r="V139" s="389">
        <v>185.0</v>
      </c>
      <c r="W139" s="389">
        <v>429.32817</v>
      </c>
      <c r="X139" s="234">
        <v>27259.984</v>
      </c>
      <c r="Y139" s="234">
        <v>30717.662</v>
      </c>
      <c r="Z139" s="234">
        <v>11.50874</v>
      </c>
      <c r="AA139" s="235"/>
      <c r="AB139" s="235"/>
      <c r="AC139" s="236"/>
      <c r="AD139" s="233"/>
      <c r="AE139" s="228"/>
      <c r="AF139" s="228"/>
      <c r="AG139" s="228"/>
      <c r="AH139" s="228"/>
      <c r="AI139" s="228"/>
      <c r="AJ139" s="228"/>
    </row>
    <row r="140">
      <c r="A140" s="229">
        <v>138.0</v>
      </c>
      <c r="B140" s="229" t="s">
        <v>54</v>
      </c>
      <c r="C140" s="229" t="s">
        <v>28</v>
      </c>
      <c r="D140" s="229" t="s">
        <v>28</v>
      </c>
      <c r="E140" s="229" t="s">
        <v>28</v>
      </c>
      <c r="F140" s="229">
        <v>48.0</v>
      </c>
      <c r="G140" s="229" t="s">
        <v>53</v>
      </c>
      <c r="H140" s="229" t="s">
        <v>30</v>
      </c>
      <c r="I140" s="233">
        <v>64.0</v>
      </c>
      <c r="J140" s="233" t="s">
        <v>49</v>
      </c>
      <c r="K140" s="233" t="s">
        <v>27</v>
      </c>
      <c r="L140" s="233" t="s">
        <v>28</v>
      </c>
      <c r="M140" s="233">
        <v>1.0</v>
      </c>
      <c r="N140" s="233">
        <v>6.0</v>
      </c>
      <c r="O140" s="233">
        <v>2.0</v>
      </c>
      <c r="P140" s="233">
        <v>2.0</v>
      </c>
      <c r="Q140" s="233" t="s">
        <v>28</v>
      </c>
      <c r="R140" s="233" t="s">
        <v>28</v>
      </c>
      <c r="S140" s="389">
        <v>11839.58</v>
      </c>
      <c r="T140" s="389">
        <v>11857.45</v>
      </c>
      <c r="U140" s="389">
        <v>2187.0</v>
      </c>
      <c r="V140" s="389">
        <v>1019.0</v>
      </c>
      <c r="W140" s="389">
        <v>3166.95</v>
      </c>
      <c r="X140" s="234">
        <v>78662.664</v>
      </c>
      <c r="Y140" s="234">
        <v>86132.056</v>
      </c>
      <c r="Z140" s="234">
        <v>9.4079</v>
      </c>
      <c r="AA140" s="235"/>
      <c r="AB140" s="235"/>
      <c r="AC140" s="236"/>
      <c r="AD140" s="235"/>
      <c r="AE140" s="228"/>
      <c r="AF140" s="228"/>
      <c r="AG140" s="228"/>
      <c r="AH140" s="228"/>
      <c r="AI140" s="228"/>
      <c r="AJ140" s="228"/>
    </row>
    <row r="141">
      <c r="A141" s="229">
        <v>139.0</v>
      </c>
      <c r="B141" s="229" t="s">
        <v>54</v>
      </c>
      <c r="C141" s="229" t="s">
        <v>28</v>
      </c>
      <c r="D141" s="229" t="s">
        <v>28</v>
      </c>
      <c r="E141" s="229" t="s">
        <v>28</v>
      </c>
      <c r="F141" s="229">
        <v>48.0</v>
      </c>
      <c r="G141" s="229" t="s">
        <v>53</v>
      </c>
      <c r="H141" s="229" t="s">
        <v>30</v>
      </c>
      <c r="I141" s="233">
        <v>64.0</v>
      </c>
      <c r="J141" s="233" t="s">
        <v>52</v>
      </c>
      <c r="K141" s="233" t="s">
        <v>27</v>
      </c>
      <c r="L141" s="233" t="s">
        <v>27</v>
      </c>
      <c r="M141" s="233">
        <v>0.0</v>
      </c>
      <c r="N141" s="233">
        <v>0.0</v>
      </c>
      <c r="O141" s="233">
        <v>3.0</v>
      </c>
      <c r="P141" s="233">
        <v>2.0</v>
      </c>
      <c r="Q141" s="233" t="s">
        <v>28</v>
      </c>
      <c r="R141" s="233" t="s">
        <v>27</v>
      </c>
      <c r="S141" s="389">
        <v>1017.54</v>
      </c>
      <c r="T141" s="389">
        <v>971.92525</v>
      </c>
      <c r="U141" s="389">
        <v>9848.0</v>
      </c>
      <c r="V141" s="389">
        <v>31.0</v>
      </c>
      <c r="W141" s="389">
        <v>109.74147</v>
      </c>
      <c r="X141" s="234">
        <v>30364.242</v>
      </c>
      <c r="Y141" s="234">
        <v>31124.851</v>
      </c>
      <c r="Z141" s="234">
        <v>7.81292</v>
      </c>
      <c r="AA141" s="235"/>
      <c r="AB141" s="235"/>
      <c r="AC141" s="236"/>
      <c r="AD141" s="233"/>
      <c r="AE141" s="228"/>
      <c r="AF141" s="228"/>
      <c r="AG141" s="228"/>
      <c r="AH141" s="228"/>
      <c r="AI141" s="228"/>
      <c r="AJ141" s="228"/>
    </row>
    <row r="142">
      <c r="A142" s="229">
        <v>140.0</v>
      </c>
      <c r="B142" s="229" t="s">
        <v>54</v>
      </c>
      <c r="C142" s="229" t="s">
        <v>28</v>
      </c>
      <c r="D142" s="229" t="s">
        <v>28</v>
      </c>
      <c r="E142" s="229" t="s">
        <v>28</v>
      </c>
      <c r="F142" s="229">
        <v>48.0</v>
      </c>
      <c r="G142" s="229" t="s">
        <v>53</v>
      </c>
      <c r="H142" s="229" t="s">
        <v>30</v>
      </c>
      <c r="I142" s="233">
        <v>128.0</v>
      </c>
      <c r="J142" s="233" t="s">
        <v>31</v>
      </c>
      <c r="K142" s="229" t="s">
        <v>27</v>
      </c>
      <c r="L142" s="229" t="s">
        <v>28</v>
      </c>
      <c r="M142" s="229">
        <v>0.0</v>
      </c>
      <c r="N142" s="229">
        <v>7.0</v>
      </c>
      <c r="O142" s="229">
        <v>1.0</v>
      </c>
      <c r="P142" s="229">
        <v>1.0</v>
      </c>
      <c r="Q142" s="229" t="s">
        <v>28</v>
      </c>
      <c r="R142" s="229" t="s">
        <v>27</v>
      </c>
      <c r="S142" s="389">
        <v>62830.31</v>
      </c>
      <c r="T142" s="389">
        <v>61835.83</v>
      </c>
      <c r="U142" s="389">
        <v>2662658.0</v>
      </c>
      <c r="V142" s="389">
        <v>7875.0</v>
      </c>
      <c r="W142" s="389">
        <v>43887.54</v>
      </c>
      <c r="X142" s="234">
        <v>87165.378</v>
      </c>
      <c r="Y142" s="234">
        <v>166451.387</v>
      </c>
      <c r="Z142" s="234">
        <v>8.07435</v>
      </c>
      <c r="AA142" s="235"/>
      <c r="AB142" s="235"/>
      <c r="AC142" s="236"/>
      <c r="AD142" s="231"/>
      <c r="AE142" s="228"/>
      <c r="AF142" s="228"/>
      <c r="AG142" s="228"/>
      <c r="AH142" s="228"/>
      <c r="AI142" s="228"/>
      <c r="AJ142" s="228"/>
    </row>
    <row r="143">
      <c r="A143" s="229">
        <v>141.0</v>
      </c>
      <c r="B143" s="229" t="s">
        <v>54</v>
      </c>
      <c r="C143" s="229" t="s">
        <v>28</v>
      </c>
      <c r="D143" s="229" t="s">
        <v>28</v>
      </c>
      <c r="E143" s="229" t="s">
        <v>28</v>
      </c>
      <c r="F143" s="229">
        <v>48.0</v>
      </c>
      <c r="G143" s="229" t="s">
        <v>53</v>
      </c>
      <c r="H143" s="229" t="s">
        <v>30</v>
      </c>
      <c r="I143" s="233">
        <v>128.0</v>
      </c>
      <c r="J143" s="233" t="s">
        <v>32</v>
      </c>
      <c r="K143" s="233" t="s">
        <v>27</v>
      </c>
      <c r="L143" s="233" t="s">
        <v>27</v>
      </c>
      <c r="M143" s="233">
        <v>8.0</v>
      </c>
      <c r="N143" s="233">
        <v>0.0</v>
      </c>
      <c r="O143" s="233">
        <v>10.0</v>
      </c>
      <c r="P143" s="233">
        <v>5.0</v>
      </c>
      <c r="Q143" s="233" t="s">
        <v>28</v>
      </c>
      <c r="R143" s="233" t="s">
        <v>27</v>
      </c>
      <c r="S143" s="390"/>
      <c r="T143" s="390"/>
      <c r="U143" s="390"/>
      <c r="V143" s="390"/>
      <c r="W143" s="390"/>
      <c r="X143" s="234" t="s">
        <v>56</v>
      </c>
      <c r="Y143" s="234" t="s">
        <v>56</v>
      </c>
      <c r="Z143" s="234"/>
      <c r="AA143" s="235"/>
      <c r="AB143" s="235"/>
      <c r="AC143" s="236"/>
      <c r="AD143" s="235"/>
      <c r="AE143" s="228"/>
      <c r="AF143" s="228"/>
      <c r="AG143" s="228"/>
      <c r="AH143" s="228"/>
      <c r="AI143" s="228"/>
      <c r="AJ143" s="228"/>
    </row>
    <row r="144">
      <c r="A144" s="229">
        <v>142.0</v>
      </c>
      <c r="B144" s="229" t="s">
        <v>54</v>
      </c>
      <c r="C144" s="229" t="s">
        <v>28</v>
      </c>
      <c r="D144" s="229" t="s">
        <v>28</v>
      </c>
      <c r="E144" s="229" t="s">
        <v>28</v>
      </c>
      <c r="F144" s="229">
        <v>48.0</v>
      </c>
      <c r="G144" s="229" t="s">
        <v>53</v>
      </c>
      <c r="H144" s="229" t="s">
        <v>30</v>
      </c>
      <c r="I144" s="233">
        <v>128.0</v>
      </c>
      <c r="J144" s="233" t="s">
        <v>33</v>
      </c>
      <c r="K144" s="233" t="s">
        <v>27</v>
      </c>
      <c r="L144" s="233" t="s">
        <v>28</v>
      </c>
      <c r="M144" s="233">
        <v>2.0</v>
      </c>
      <c r="N144" s="233">
        <v>4.0</v>
      </c>
      <c r="O144" s="233">
        <v>3.0</v>
      </c>
      <c r="P144" s="233">
        <v>3.0</v>
      </c>
      <c r="Q144" s="233" t="s">
        <v>28</v>
      </c>
      <c r="R144" s="233" t="s">
        <v>27</v>
      </c>
      <c r="S144" s="389">
        <v>68004.24</v>
      </c>
      <c r="T144" s="389">
        <v>67099.59</v>
      </c>
      <c r="U144" s="389">
        <v>2217382.0</v>
      </c>
      <c r="V144" s="389">
        <v>2480.0</v>
      </c>
      <c r="W144" s="389">
        <v>4402.24</v>
      </c>
      <c r="X144" s="234">
        <v>174886.833</v>
      </c>
      <c r="Y144" s="234">
        <v>187898.285</v>
      </c>
      <c r="Z144" s="234">
        <v>9.65738</v>
      </c>
      <c r="AA144" s="235"/>
      <c r="AB144" s="235"/>
      <c r="AC144" s="236"/>
      <c r="AD144" s="235"/>
      <c r="AE144" s="228"/>
      <c r="AF144" s="228"/>
      <c r="AG144" s="228"/>
      <c r="AH144" s="228"/>
      <c r="AI144" s="228"/>
      <c r="AJ144" s="228"/>
    </row>
    <row r="145">
      <c r="A145" s="229">
        <v>143.0</v>
      </c>
      <c r="B145" s="229" t="s">
        <v>54</v>
      </c>
      <c r="C145" s="229" t="s">
        <v>28</v>
      </c>
      <c r="D145" s="229" t="s">
        <v>28</v>
      </c>
      <c r="E145" s="229" t="s">
        <v>28</v>
      </c>
      <c r="F145" s="229">
        <v>48.0</v>
      </c>
      <c r="G145" s="229" t="s">
        <v>53</v>
      </c>
      <c r="H145" s="229" t="s">
        <v>30</v>
      </c>
      <c r="I145" s="233">
        <v>128.0</v>
      </c>
      <c r="J145" s="233" t="s">
        <v>34</v>
      </c>
      <c r="K145" s="233" t="s">
        <v>27</v>
      </c>
      <c r="L145" s="233" t="s">
        <v>27</v>
      </c>
      <c r="M145" s="233">
        <v>0.0</v>
      </c>
      <c r="N145" s="233">
        <v>3.0</v>
      </c>
      <c r="O145" s="233">
        <v>2.0</v>
      </c>
      <c r="P145" s="233">
        <v>2.0</v>
      </c>
      <c r="Q145" s="233" t="s">
        <v>28</v>
      </c>
      <c r="R145" s="233" t="s">
        <v>27</v>
      </c>
      <c r="S145" s="389">
        <v>14232.03</v>
      </c>
      <c r="T145" s="389">
        <v>14397.96</v>
      </c>
      <c r="U145" s="389">
        <v>152433.0</v>
      </c>
      <c r="V145" s="389">
        <v>452.0</v>
      </c>
      <c r="W145" s="389">
        <v>267.40063</v>
      </c>
      <c r="X145" s="234">
        <v>248416.567</v>
      </c>
      <c r="Y145" s="234">
        <v>267574.904</v>
      </c>
      <c r="Z145" s="234">
        <v>7.47791</v>
      </c>
      <c r="AA145" s="235"/>
      <c r="AB145" s="235"/>
      <c r="AC145" s="236"/>
      <c r="AD145" s="235"/>
      <c r="AE145" s="228"/>
      <c r="AF145" s="228"/>
      <c r="AG145" s="228"/>
      <c r="AH145" s="228"/>
      <c r="AI145" s="228"/>
      <c r="AJ145" s="228"/>
    </row>
    <row r="146">
      <c r="A146" s="229">
        <v>144.0</v>
      </c>
      <c r="B146" s="229" t="s">
        <v>54</v>
      </c>
      <c r="C146" s="229" t="s">
        <v>28</v>
      </c>
      <c r="D146" s="229" t="s">
        <v>28</v>
      </c>
      <c r="E146" s="229" t="s">
        <v>28</v>
      </c>
      <c r="F146" s="229">
        <v>48.0</v>
      </c>
      <c r="G146" s="229" t="s">
        <v>53</v>
      </c>
      <c r="H146" s="229" t="s">
        <v>30</v>
      </c>
      <c r="I146" s="233">
        <v>128.0</v>
      </c>
      <c r="J146" s="233" t="s">
        <v>36</v>
      </c>
      <c r="K146" s="233" t="s">
        <v>27</v>
      </c>
      <c r="L146" s="233" t="s">
        <v>28</v>
      </c>
      <c r="M146" s="233">
        <v>0.0</v>
      </c>
      <c r="N146" s="233">
        <v>4.0</v>
      </c>
      <c r="O146" s="233">
        <v>1.0</v>
      </c>
      <c r="P146" s="233">
        <v>1.0</v>
      </c>
      <c r="Q146" s="233" t="s">
        <v>28</v>
      </c>
      <c r="R146" s="233" t="s">
        <v>28</v>
      </c>
      <c r="S146" s="389">
        <v>62495.91</v>
      </c>
      <c r="T146" s="389">
        <v>61515.51</v>
      </c>
      <c r="U146" s="389">
        <v>1470640.0</v>
      </c>
      <c r="V146" s="389">
        <v>3939.0</v>
      </c>
      <c r="W146" s="389">
        <v>9552.44</v>
      </c>
      <c r="X146" s="234">
        <v>156317.625</v>
      </c>
      <c r="Y146" s="234">
        <v>155761.156</v>
      </c>
      <c r="Z146" s="234">
        <v>9.02208</v>
      </c>
      <c r="AA146" s="235"/>
      <c r="AB146" s="235"/>
      <c r="AC146" s="236"/>
      <c r="AD146" s="235"/>
      <c r="AE146" s="228"/>
      <c r="AF146" s="228"/>
      <c r="AG146" s="228"/>
      <c r="AH146" s="228"/>
      <c r="AI146" s="228"/>
      <c r="AJ146" s="228"/>
    </row>
    <row r="147">
      <c r="A147" s="229">
        <v>145.0</v>
      </c>
      <c r="B147" s="229" t="s">
        <v>54</v>
      </c>
      <c r="C147" s="229" t="s">
        <v>28</v>
      </c>
      <c r="D147" s="229" t="s">
        <v>28</v>
      </c>
      <c r="E147" s="229" t="s">
        <v>28</v>
      </c>
      <c r="F147" s="229">
        <v>48.0</v>
      </c>
      <c r="G147" s="229" t="s">
        <v>53</v>
      </c>
      <c r="H147" s="229" t="s">
        <v>30</v>
      </c>
      <c r="I147" s="233">
        <v>128.0</v>
      </c>
      <c r="J147" s="233" t="s">
        <v>37</v>
      </c>
      <c r="K147" s="233" t="s">
        <v>27</v>
      </c>
      <c r="L147" s="233" t="s">
        <v>27</v>
      </c>
      <c r="M147" s="233">
        <v>5.0</v>
      </c>
      <c r="N147" s="233">
        <v>5.0</v>
      </c>
      <c r="O147" s="233">
        <v>6.0</v>
      </c>
      <c r="P147" s="233">
        <v>5.0</v>
      </c>
      <c r="Q147" s="233" t="s">
        <v>28</v>
      </c>
      <c r="R147" s="233" t="s">
        <v>27</v>
      </c>
      <c r="S147" s="389">
        <v>36319.52</v>
      </c>
      <c r="T147" s="389">
        <v>35677.05</v>
      </c>
      <c r="U147" s="389">
        <v>1180782.0</v>
      </c>
      <c r="V147" s="389">
        <v>2480.0</v>
      </c>
      <c r="W147" s="389">
        <v>5508.74</v>
      </c>
      <c r="X147" s="234">
        <v>172246.904</v>
      </c>
      <c r="Y147" s="234">
        <v>214235.29</v>
      </c>
      <c r="Z147" s="234">
        <v>9.70377</v>
      </c>
      <c r="AA147" s="235"/>
      <c r="AB147" s="235"/>
      <c r="AC147" s="236"/>
      <c r="AD147" s="235"/>
      <c r="AE147" s="228"/>
      <c r="AF147" s="228"/>
      <c r="AG147" s="228"/>
      <c r="AH147" s="228"/>
      <c r="AI147" s="228"/>
      <c r="AJ147" s="228"/>
    </row>
    <row r="148">
      <c r="A148" s="229">
        <v>146.0</v>
      </c>
      <c r="B148" s="229" t="s">
        <v>54</v>
      </c>
      <c r="C148" s="229" t="s">
        <v>28</v>
      </c>
      <c r="D148" s="229" t="s">
        <v>28</v>
      </c>
      <c r="E148" s="229" t="s">
        <v>28</v>
      </c>
      <c r="F148" s="229">
        <v>48.0</v>
      </c>
      <c r="G148" s="229" t="s">
        <v>53</v>
      </c>
      <c r="H148" s="229" t="s">
        <v>30</v>
      </c>
      <c r="I148" s="233">
        <v>128.0</v>
      </c>
      <c r="J148" s="233" t="s">
        <v>38</v>
      </c>
      <c r="K148" s="233" t="s">
        <v>27</v>
      </c>
      <c r="L148" s="233" t="s">
        <v>27</v>
      </c>
      <c r="M148" s="233">
        <v>7.0</v>
      </c>
      <c r="N148" s="233">
        <v>5.0</v>
      </c>
      <c r="O148" s="233">
        <v>8.0</v>
      </c>
      <c r="P148" s="233">
        <v>8.0</v>
      </c>
      <c r="Q148" s="233" t="s">
        <v>27</v>
      </c>
      <c r="R148" s="233" t="s">
        <v>27</v>
      </c>
      <c r="S148" s="389">
        <v>68583.97</v>
      </c>
      <c r="T148" s="389">
        <v>67682.13</v>
      </c>
      <c r="U148" s="389">
        <v>2374179.0</v>
      </c>
      <c r="V148" s="389">
        <v>2547.0</v>
      </c>
      <c r="W148" s="389">
        <v>5145.5</v>
      </c>
      <c r="X148" s="234">
        <v>195075.012</v>
      </c>
      <c r="Y148" s="234">
        <v>232860.601</v>
      </c>
      <c r="Z148" s="234">
        <v>10.50441</v>
      </c>
      <c r="AA148" s="235"/>
      <c r="AB148" s="235"/>
      <c r="AC148" s="236"/>
      <c r="AD148" s="235"/>
      <c r="AE148" s="228"/>
      <c r="AF148" s="228"/>
      <c r="AG148" s="228"/>
      <c r="AH148" s="228"/>
      <c r="AI148" s="228"/>
      <c r="AJ148" s="228"/>
    </row>
    <row r="149">
      <c r="A149" s="229">
        <v>147.0</v>
      </c>
      <c r="B149" s="229" t="s">
        <v>54</v>
      </c>
      <c r="C149" s="229" t="s">
        <v>28</v>
      </c>
      <c r="D149" s="229" t="s">
        <v>28</v>
      </c>
      <c r="E149" s="229" t="s">
        <v>28</v>
      </c>
      <c r="F149" s="229">
        <v>48.0</v>
      </c>
      <c r="G149" s="229" t="s">
        <v>53</v>
      </c>
      <c r="H149" s="229" t="s">
        <v>30</v>
      </c>
      <c r="I149" s="233">
        <v>128.0</v>
      </c>
      <c r="J149" s="233" t="s">
        <v>39</v>
      </c>
      <c r="K149" s="233" t="s">
        <v>27</v>
      </c>
      <c r="L149" s="233" t="s">
        <v>27</v>
      </c>
      <c r="M149" s="233">
        <v>5.0</v>
      </c>
      <c r="N149" s="233">
        <v>6.0</v>
      </c>
      <c r="O149" s="233">
        <v>6.0</v>
      </c>
      <c r="P149" s="233">
        <v>6.0</v>
      </c>
      <c r="Q149" s="233" t="s">
        <v>28</v>
      </c>
      <c r="R149" s="233" t="s">
        <v>27</v>
      </c>
      <c r="S149" s="389">
        <v>65088.13</v>
      </c>
      <c r="T149" s="389">
        <v>64163.91</v>
      </c>
      <c r="U149" s="389">
        <v>2284191.0</v>
      </c>
      <c r="V149" s="389">
        <v>2302.0</v>
      </c>
      <c r="W149" s="389">
        <v>5923.84</v>
      </c>
      <c r="X149" s="234">
        <v>323491.295</v>
      </c>
      <c r="Y149" s="234">
        <v>341184.26</v>
      </c>
      <c r="Z149" s="234">
        <v>13.12893</v>
      </c>
      <c r="AA149" s="235"/>
      <c r="AB149" s="235"/>
      <c r="AC149" s="236"/>
      <c r="AD149" s="235"/>
      <c r="AE149" s="228"/>
      <c r="AF149" s="228"/>
      <c r="AG149" s="228"/>
      <c r="AH149" s="228"/>
      <c r="AI149" s="228"/>
      <c r="AJ149" s="228"/>
    </row>
    <row r="150">
      <c r="A150" s="229">
        <v>148.0</v>
      </c>
      <c r="B150" s="229" t="s">
        <v>54</v>
      </c>
      <c r="C150" s="229" t="s">
        <v>28</v>
      </c>
      <c r="D150" s="229" t="s">
        <v>28</v>
      </c>
      <c r="E150" s="229" t="s">
        <v>28</v>
      </c>
      <c r="F150" s="229">
        <v>48.0</v>
      </c>
      <c r="G150" s="229" t="s">
        <v>53</v>
      </c>
      <c r="H150" s="229" t="s">
        <v>30</v>
      </c>
      <c r="I150" s="233">
        <v>128.0</v>
      </c>
      <c r="J150" s="233" t="s">
        <v>40</v>
      </c>
      <c r="K150" s="233" t="s">
        <v>27</v>
      </c>
      <c r="L150" s="233" t="s">
        <v>28</v>
      </c>
      <c r="M150" s="233">
        <v>3.0</v>
      </c>
      <c r="N150" s="233">
        <v>4.0</v>
      </c>
      <c r="O150" s="233">
        <v>4.0</v>
      </c>
      <c r="P150" s="233">
        <v>4.0</v>
      </c>
      <c r="Q150" s="233" t="s">
        <v>28</v>
      </c>
      <c r="R150" s="233" t="s">
        <v>27</v>
      </c>
      <c r="S150" s="389">
        <v>68284.39</v>
      </c>
      <c r="T150" s="389">
        <v>67343.19</v>
      </c>
      <c r="U150" s="389">
        <v>2051482.0</v>
      </c>
      <c r="V150" s="389">
        <v>2420.0</v>
      </c>
      <c r="W150" s="389">
        <v>3913.7</v>
      </c>
      <c r="X150" s="234">
        <v>210670.586</v>
      </c>
      <c r="Y150" s="234">
        <v>222383.927</v>
      </c>
      <c r="Z150" s="234">
        <v>10.08358</v>
      </c>
      <c r="AA150" s="235"/>
      <c r="AB150" s="235"/>
      <c r="AC150" s="236"/>
      <c r="AD150" s="235"/>
      <c r="AE150" s="228"/>
      <c r="AF150" s="228"/>
      <c r="AG150" s="228"/>
      <c r="AH150" s="228"/>
      <c r="AI150" s="228"/>
      <c r="AJ150" s="228"/>
    </row>
    <row r="151">
      <c r="A151" s="229">
        <v>149.0</v>
      </c>
      <c r="B151" s="229" t="s">
        <v>54</v>
      </c>
      <c r="C151" s="229" t="s">
        <v>28</v>
      </c>
      <c r="D151" s="229" t="s">
        <v>28</v>
      </c>
      <c r="E151" s="229" t="s">
        <v>28</v>
      </c>
      <c r="F151" s="229">
        <v>48.0</v>
      </c>
      <c r="G151" s="229" t="s">
        <v>53</v>
      </c>
      <c r="H151" s="229" t="s">
        <v>30</v>
      </c>
      <c r="I151" s="233">
        <v>128.0</v>
      </c>
      <c r="J151" s="233" t="s">
        <v>41</v>
      </c>
      <c r="K151" s="233" t="s">
        <v>27</v>
      </c>
      <c r="L151" s="233" t="s">
        <v>27</v>
      </c>
      <c r="M151" s="233">
        <v>4.0</v>
      </c>
      <c r="N151" s="233">
        <v>0.0</v>
      </c>
      <c r="O151" s="233">
        <v>6.0</v>
      </c>
      <c r="P151" s="233">
        <v>3.0</v>
      </c>
      <c r="Q151" s="233" t="s">
        <v>28</v>
      </c>
      <c r="R151" s="233" t="s">
        <v>27</v>
      </c>
      <c r="S151" s="389">
        <v>19139.64</v>
      </c>
      <c r="T151" s="389">
        <v>18703.2</v>
      </c>
      <c r="U151" s="389">
        <v>671458.0</v>
      </c>
      <c r="V151" s="389">
        <v>899.0</v>
      </c>
      <c r="W151" s="389">
        <v>1223.8</v>
      </c>
      <c r="X151" s="234">
        <v>15969.053</v>
      </c>
      <c r="Y151" s="234">
        <v>22069.234</v>
      </c>
      <c r="Z151" s="234">
        <v>11.36173</v>
      </c>
      <c r="AA151" s="235"/>
      <c r="AB151" s="235"/>
      <c r="AC151" s="236"/>
      <c r="AD151" s="233"/>
      <c r="AE151" s="228"/>
      <c r="AF151" s="228"/>
      <c r="AG151" s="228"/>
      <c r="AH151" s="228"/>
      <c r="AI151" s="228"/>
      <c r="AJ151" s="228"/>
    </row>
    <row r="152">
      <c r="A152" s="229">
        <v>150.0</v>
      </c>
      <c r="B152" s="229" t="s">
        <v>54</v>
      </c>
      <c r="C152" s="229" t="s">
        <v>28</v>
      </c>
      <c r="D152" s="229" t="s">
        <v>28</v>
      </c>
      <c r="E152" s="229" t="s">
        <v>28</v>
      </c>
      <c r="F152" s="229">
        <v>48.0</v>
      </c>
      <c r="G152" s="229" t="s">
        <v>53</v>
      </c>
      <c r="H152" s="229" t="s">
        <v>30</v>
      </c>
      <c r="I152" s="233">
        <v>128.0</v>
      </c>
      <c r="J152" s="233" t="s">
        <v>42</v>
      </c>
      <c r="K152" s="233" t="s">
        <v>27</v>
      </c>
      <c r="L152" s="233" t="s">
        <v>28</v>
      </c>
      <c r="M152" s="233">
        <v>1.0</v>
      </c>
      <c r="N152" s="233">
        <v>5.0</v>
      </c>
      <c r="O152" s="233">
        <v>2.0</v>
      </c>
      <c r="P152" s="233">
        <v>2.0</v>
      </c>
      <c r="Q152" s="233" t="s">
        <v>27</v>
      </c>
      <c r="R152" s="233" t="s">
        <v>27</v>
      </c>
      <c r="S152" s="389">
        <v>35094.56</v>
      </c>
      <c r="T152" s="389">
        <v>35300.55</v>
      </c>
      <c r="U152" s="389">
        <v>556769.0</v>
      </c>
      <c r="V152" s="389">
        <v>2873.0</v>
      </c>
      <c r="W152" s="389">
        <v>3036.85</v>
      </c>
      <c r="X152" s="234">
        <v>184601.712</v>
      </c>
      <c r="Y152" s="234">
        <v>218596.751</v>
      </c>
      <c r="Z152" s="234">
        <v>10.05293</v>
      </c>
      <c r="AA152" s="235"/>
      <c r="AB152" s="235"/>
      <c r="AC152" s="236"/>
      <c r="AD152" s="235"/>
      <c r="AE152" s="228"/>
      <c r="AF152" s="228"/>
      <c r="AG152" s="228"/>
      <c r="AH152" s="228"/>
      <c r="AI152" s="228"/>
      <c r="AJ152" s="228"/>
    </row>
    <row r="153">
      <c r="A153" s="229">
        <v>151.0</v>
      </c>
      <c r="B153" s="229" t="s">
        <v>54</v>
      </c>
      <c r="C153" s="229" t="s">
        <v>28</v>
      </c>
      <c r="D153" s="229" t="s">
        <v>28</v>
      </c>
      <c r="E153" s="229" t="s">
        <v>28</v>
      </c>
      <c r="F153" s="229">
        <v>48.0</v>
      </c>
      <c r="G153" s="229" t="s">
        <v>53</v>
      </c>
      <c r="H153" s="229" t="s">
        <v>30</v>
      </c>
      <c r="I153" s="233">
        <v>128.0</v>
      </c>
      <c r="J153" s="233" t="s">
        <v>44</v>
      </c>
      <c r="K153" s="233" t="s">
        <v>27</v>
      </c>
      <c r="L153" s="233" t="s">
        <v>28</v>
      </c>
      <c r="M153" s="233">
        <v>1.0</v>
      </c>
      <c r="N153" s="233">
        <v>4.0</v>
      </c>
      <c r="O153" s="233">
        <v>2.0</v>
      </c>
      <c r="P153" s="233">
        <v>2.0</v>
      </c>
      <c r="Q153" s="233" t="s">
        <v>27</v>
      </c>
      <c r="R153" s="233" t="s">
        <v>28</v>
      </c>
      <c r="S153" s="389">
        <v>63926.4</v>
      </c>
      <c r="T153" s="389">
        <v>64444.53</v>
      </c>
      <c r="U153" s="389">
        <v>882784.0</v>
      </c>
      <c r="V153" s="389">
        <v>2019.0</v>
      </c>
      <c r="W153" s="389">
        <v>7988.9</v>
      </c>
      <c r="X153" s="234">
        <v>180860.436</v>
      </c>
      <c r="Y153" s="234">
        <v>186009.011</v>
      </c>
      <c r="Z153" s="234">
        <v>10.40281</v>
      </c>
      <c r="AA153" s="235"/>
      <c r="AB153" s="235"/>
      <c r="AC153" s="236"/>
      <c r="AD153" s="235"/>
      <c r="AE153" s="228"/>
      <c r="AF153" s="228"/>
      <c r="AG153" s="228"/>
      <c r="AH153" s="228"/>
      <c r="AI153" s="228"/>
      <c r="AJ153" s="228"/>
    </row>
    <row r="154">
      <c r="A154" s="229">
        <v>152.0</v>
      </c>
      <c r="B154" s="229" t="s">
        <v>54</v>
      </c>
      <c r="C154" s="229" t="s">
        <v>28</v>
      </c>
      <c r="D154" s="229" t="s">
        <v>28</v>
      </c>
      <c r="E154" s="229" t="s">
        <v>28</v>
      </c>
      <c r="F154" s="229">
        <v>48.0</v>
      </c>
      <c r="G154" s="229" t="s">
        <v>53</v>
      </c>
      <c r="H154" s="229" t="s">
        <v>30</v>
      </c>
      <c r="I154" s="233">
        <v>128.0</v>
      </c>
      <c r="J154" s="233" t="s">
        <v>45</v>
      </c>
      <c r="K154" s="233" t="s">
        <v>27</v>
      </c>
      <c r="L154" s="233" t="s">
        <v>27</v>
      </c>
      <c r="M154" s="233">
        <v>1.0</v>
      </c>
      <c r="N154" s="233">
        <v>4.0</v>
      </c>
      <c r="O154" s="233">
        <v>2.0</v>
      </c>
      <c r="P154" s="233">
        <v>2.0</v>
      </c>
      <c r="Q154" s="233" t="s">
        <v>28</v>
      </c>
      <c r="R154" s="233" t="s">
        <v>27</v>
      </c>
      <c r="S154" s="389" t="s">
        <v>56</v>
      </c>
      <c r="T154" s="389" t="s">
        <v>56</v>
      </c>
      <c r="U154" s="389" t="s">
        <v>56</v>
      </c>
      <c r="V154" s="389" t="s">
        <v>56</v>
      </c>
      <c r="W154" s="389" t="s">
        <v>56</v>
      </c>
      <c r="X154" s="234">
        <v>192192.799</v>
      </c>
      <c r="Y154" s="234">
        <v>171826.671</v>
      </c>
      <c r="Z154" s="234" t="s">
        <v>56</v>
      </c>
      <c r="AA154" s="235"/>
      <c r="AB154" s="235"/>
      <c r="AC154" s="236"/>
      <c r="AD154" s="235"/>
      <c r="AE154" s="228"/>
      <c r="AF154" s="228"/>
      <c r="AG154" s="228"/>
      <c r="AH154" s="228"/>
      <c r="AI154" s="228"/>
      <c r="AJ154" s="228"/>
    </row>
    <row r="155">
      <c r="A155" s="229">
        <v>153.0</v>
      </c>
      <c r="B155" s="229" t="s">
        <v>54</v>
      </c>
      <c r="C155" s="229" t="s">
        <v>28</v>
      </c>
      <c r="D155" s="229" t="s">
        <v>28</v>
      </c>
      <c r="E155" s="229" t="s">
        <v>28</v>
      </c>
      <c r="F155" s="229">
        <v>48.0</v>
      </c>
      <c r="G155" s="229" t="s">
        <v>53</v>
      </c>
      <c r="H155" s="229" t="s">
        <v>30</v>
      </c>
      <c r="I155" s="233">
        <v>128.0</v>
      </c>
      <c r="J155" s="233" t="s">
        <v>46</v>
      </c>
      <c r="K155" s="233" t="s">
        <v>27</v>
      </c>
      <c r="L155" s="233" t="s">
        <v>27</v>
      </c>
      <c r="M155" s="233">
        <v>1.0</v>
      </c>
      <c r="N155" s="233">
        <v>0.0</v>
      </c>
      <c r="O155" s="233">
        <v>3.0</v>
      </c>
      <c r="P155" s="233">
        <v>3.0</v>
      </c>
      <c r="Q155" s="233" t="s">
        <v>28</v>
      </c>
      <c r="R155" s="233" t="s">
        <v>27</v>
      </c>
      <c r="S155" s="389">
        <v>4106.85</v>
      </c>
      <c r="T155" s="389">
        <v>4032.9</v>
      </c>
      <c r="U155" s="389">
        <v>134986.0</v>
      </c>
      <c r="V155" s="389">
        <v>368.0</v>
      </c>
      <c r="W155" s="389">
        <v>845.86403</v>
      </c>
      <c r="X155" s="234">
        <v>56270.048</v>
      </c>
      <c r="Y155" s="234">
        <v>62947.226</v>
      </c>
      <c r="Z155" s="234">
        <v>10.08426</v>
      </c>
      <c r="AA155" s="235"/>
      <c r="AB155" s="235"/>
      <c r="AC155" s="236"/>
      <c r="AD155" s="233"/>
      <c r="AE155" s="228"/>
      <c r="AF155" s="228"/>
      <c r="AG155" s="228"/>
      <c r="AH155" s="228"/>
      <c r="AI155" s="228"/>
      <c r="AJ155" s="228"/>
    </row>
    <row r="156">
      <c r="A156" s="229">
        <v>154.0</v>
      </c>
      <c r="B156" s="229" t="s">
        <v>54</v>
      </c>
      <c r="C156" s="229" t="s">
        <v>28</v>
      </c>
      <c r="D156" s="229" t="s">
        <v>28</v>
      </c>
      <c r="E156" s="229" t="s">
        <v>28</v>
      </c>
      <c r="F156" s="229">
        <v>48.0</v>
      </c>
      <c r="G156" s="229" t="s">
        <v>53</v>
      </c>
      <c r="H156" s="229" t="s">
        <v>30</v>
      </c>
      <c r="I156" s="233">
        <v>128.0</v>
      </c>
      <c r="J156" s="233" t="s">
        <v>49</v>
      </c>
      <c r="K156" s="233" t="s">
        <v>27</v>
      </c>
      <c r="L156" s="233" t="s">
        <v>28</v>
      </c>
      <c r="M156" s="233">
        <v>1.0</v>
      </c>
      <c r="N156" s="233">
        <v>6.0</v>
      </c>
      <c r="O156" s="233">
        <v>2.0</v>
      </c>
      <c r="P156" s="233">
        <v>2.0</v>
      </c>
      <c r="Q156" s="233" t="s">
        <v>28</v>
      </c>
      <c r="R156" s="233" t="s">
        <v>28</v>
      </c>
      <c r="S156" s="389">
        <v>63441.19</v>
      </c>
      <c r="T156" s="389">
        <v>62673.17</v>
      </c>
      <c r="U156" s="389">
        <v>2030476.0</v>
      </c>
      <c r="V156" s="389">
        <v>4007.0</v>
      </c>
      <c r="W156" s="389">
        <v>6991.27</v>
      </c>
      <c r="X156" s="391">
        <v>97213.366</v>
      </c>
      <c r="Y156" s="234">
        <v>106724.696</v>
      </c>
      <c r="Z156" s="234">
        <v>9.29809</v>
      </c>
      <c r="AA156" s="235"/>
      <c r="AB156" s="235"/>
      <c r="AC156" s="236"/>
      <c r="AD156" s="235"/>
      <c r="AE156" s="228"/>
      <c r="AF156" s="228"/>
      <c r="AG156" s="228"/>
      <c r="AH156" s="228"/>
      <c r="AI156" s="228"/>
      <c r="AJ156" s="228"/>
    </row>
    <row r="157">
      <c r="A157" s="229">
        <v>155.0</v>
      </c>
      <c r="B157" s="229" t="s">
        <v>54</v>
      </c>
      <c r="C157" s="229" t="s">
        <v>28</v>
      </c>
      <c r="D157" s="229" t="s">
        <v>28</v>
      </c>
      <c r="E157" s="229" t="s">
        <v>28</v>
      </c>
      <c r="F157" s="229">
        <v>48.0</v>
      </c>
      <c r="G157" s="229" t="s">
        <v>53</v>
      </c>
      <c r="H157" s="229" t="s">
        <v>30</v>
      </c>
      <c r="I157" s="233">
        <v>128.0</v>
      </c>
      <c r="J157" s="233" t="s">
        <v>52</v>
      </c>
      <c r="K157" s="233" t="s">
        <v>27</v>
      </c>
      <c r="L157" s="233" t="s">
        <v>27</v>
      </c>
      <c r="M157" s="233">
        <v>0.0</v>
      </c>
      <c r="N157" s="233">
        <v>0.0</v>
      </c>
      <c r="O157" s="233">
        <v>3.0</v>
      </c>
      <c r="P157" s="233">
        <v>2.0</v>
      </c>
      <c r="Q157" s="233" t="s">
        <v>28</v>
      </c>
      <c r="R157" s="233" t="s">
        <v>27</v>
      </c>
      <c r="S157" s="389">
        <v>2028.24</v>
      </c>
      <c r="T157" s="389">
        <v>1946.88</v>
      </c>
      <c r="U157" s="389">
        <v>19540.0</v>
      </c>
      <c r="V157" s="389">
        <v>62.0</v>
      </c>
      <c r="W157" s="389">
        <v>228.88776</v>
      </c>
      <c r="X157" s="234">
        <v>66033.268</v>
      </c>
      <c r="Y157" s="234">
        <v>69516.541</v>
      </c>
      <c r="Z157" s="234">
        <v>7.7826</v>
      </c>
      <c r="AA157" s="235"/>
      <c r="AB157" s="235"/>
      <c r="AC157" s="236"/>
      <c r="AD157" s="233"/>
      <c r="AE157" s="228"/>
      <c r="AF157" s="228"/>
      <c r="AG157" s="228"/>
      <c r="AH157" s="228"/>
      <c r="AI157" s="228"/>
      <c r="AJ157" s="228"/>
    </row>
    <row r="158">
      <c r="A158" s="229">
        <v>156.0</v>
      </c>
      <c r="B158" s="229" t="s">
        <v>54</v>
      </c>
      <c r="C158" s="229" t="s">
        <v>28</v>
      </c>
      <c r="D158" s="229" t="s">
        <v>28</v>
      </c>
      <c r="E158" s="229" t="s">
        <v>28</v>
      </c>
      <c r="F158" s="229">
        <v>32.0</v>
      </c>
      <c r="G158" s="229" t="s">
        <v>53</v>
      </c>
      <c r="H158" s="229" t="s">
        <v>30</v>
      </c>
      <c r="I158" s="229">
        <v>1.0</v>
      </c>
      <c r="J158" s="229" t="s">
        <v>31</v>
      </c>
      <c r="K158" s="229" t="s">
        <v>27</v>
      </c>
      <c r="L158" s="229" t="s">
        <v>28</v>
      </c>
      <c r="M158" s="229">
        <v>0.0</v>
      </c>
      <c r="N158" s="229">
        <v>7.0</v>
      </c>
      <c r="O158" s="229">
        <v>1.0</v>
      </c>
      <c r="P158" s="229">
        <v>1.0</v>
      </c>
      <c r="Q158" s="229" t="s">
        <v>28</v>
      </c>
      <c r="R158" s="229" t="s">
        <v>27</v>
      </c>
      <c r="S158" s="389">
        <v>243.80833</v>
      </c>
      <c r="T158" s="389">
        <v>115.28764</v>
      </c>
      <c r="U158" s="389">
        <v>22865.0</v>
      </c>
      <c r="V158" s="389">
        <v>69.0</v>
      </c>
      <c r="W158" s="389">
        <v>337.25378</v>
      </c>
      <c r="X158" s="234">
        <v>579.822</v>
      </c>
      <c r="Y158" s="234">
        <v>856.186</v>
      </c>
      <c r="Z158" s="234">
        <v>7.37568</v>
      </c>
      <c r="AA158" s="235"/>
      <c r="AB158" s="235"/>
      <c r="AC158" s="236"/>
      <c r="AD158" s="233"/>
      <c r="AE158" s="228"/>
      <c r="AF158" s="228"/>
      <c r="AG158" s="228"/>
      <c r="AH158" s="228"/>
      <c r="AI158" s="228"/>
      <c r="AJ158" s="228"/>
    </row>
    <row r="159">
      <c r="A159" s="229">
        <v>157.0</v>
      </c>
      <c r="B159" s="229" t="s">
        <v>54</v>
      </c>
      <c r="C159" s="229" t="s">
        <v>28</v>
      </c>
      <c r="D159" s="229" t="s">
        <v>28</v>
      </c>
      <c r="E159" s="229" t="s">
        <v>28</v>
      </c>
      <c r="F159" s="229">
        <v>32.0</v>
      </c>
      <c r="G159" s="229" t="s">
        <v>53</v>
      </c>
      <c r="H159" s="229" t="s">
        <v>30</v>
      </c>
      <c r="I159" s="233">
        <v>1.0</v>
      </c>
      <c r="J159" s="233" t="s">
        <v>32</v>
      </c>
      <c r="K159" s="233" t="s">
        <v>27</v>
      </c>
      <c r="L159" s="233" t="s">
        <v>27</v>
      </c>
      <c r="M159" s="233">
        <v>8.0</v>
      </c>
      <c r="N159" s="233">
        <v>0.0</v>
      </c>
      <c r="O159" s="233">
        <v>10.0</v>
      </c>
      <c r="P159" s="233">
        <v>5.0</v>
      </c>
      <c r="Q159" s="233" t="s">
        <v>28</v>
      </c>
      <c r="R159" s="233" t="s">
        <v>27</v>
      </c>
      <c r="S159" s="389">
        <v>13.27133</v>
      </c>
      <c r="T159" s="389">
        <v>0.898112</v>
      </c>
      <c r="U159" s="389">
        <v>1361.0</v>
      </c>
      <c r="V159" s="389">
        <v>4.0</v>
      </c>
      <c r="W159" s="389">
        <v>4.2421</v>
      </c>
      <c r="X159" s="234">
        <v>221.611</v>
      </c>
      <c r="Y159" s="234">
        <v>591.118</v>
      </c>
      <c r="Z159" s="234">
        <v>6.28383</v>
      </c>
      <c r="AA159" s="235"/>
      <c r="AB159" s="235"/>
      <c r="AC159" s="236"/>
      <c r="AD159" s="233"/>
      <c r="AE159" s="228"/>
      <c r="AF159" s="228"/>
      <c r="AG159" s="228"/>
      <c r="AH159" s="228"/>
      <c r="AI159" s="228"/>
      <c r="AJ159" s="228"/>
    </row>
    <row r="160">
      <c r="A160" s="229">
        <v>158.0</v>
      </c>
      <c r="B160" s="229" t="s">
        <v>54</v>
      </c>
      <c r="C160" s="229" t="s">
        <v>28</v>
      </c>
      <c r="D160" s="229" t="s">
        <v>28</v>
      </c>
      <c r="E160" s="229" t="s">
        <v>28</v>
      </c>
      <c r="F160" s="229">
        <v>32.0</v>
      </c>
      <c r="G160" s="229" t="s">
        <v>53</v>
      </c>
      <c r="H160" s="229" t="s">
        <v>30</v>
      </c>
      <c r="I160" s="233">
        <v>1.0</v>
      </c>
      <c r="J160" s="233" t="s">
        <v>33</v>
      </c>
      <c r="K160" s="233" t="s">
        <v>27</v>
      </c>
      <c r="L160" s="233" t="s">
        <v>28</v>
      </c>
      <c r="M160" s="233">
        <v>2.0</v>
      </c>
      <c r="N160" s="233">
        <v>4.0</v>
      </c>
      <c r="O160" s="233">
        <v>3.0</v>
      </c>
      <c r="P160" s="233">
        <v>3.0</v>
      </c>
      <c r="Q160" s="233" t="s">
        <v>28</v>
      </c>
      <c r="R160" s="233" t="s">
        <v>27</v>
      </c>
      <c r="S160" s="389">
        <v>191.74139</v>
      </c>
      <c r="T160" s="389">
        <v>150.82837</v>
      </c>
      <c r="U160" s="389">
        <v>10176.0</v>
      </c>
      <c r="V160" s="389">
        <v>23.0</v>
      </c>
      <c r="W160" s="389">
        <v>29.89191</v>
      </c>
      <c r="X160" s="234">
        <v>1906.791</v>
      </c>
      <c r="Y160" s="234">
        <v>2276.015</v>
      </c>
      <c r="Z160" s="234">
        <v>6.82262</v>
      </c>
      <c r="AA160" s="235"/>
      <c r="AB160" s="235"/>
      <c r="AC160" s="236"/>
      <c r="AD160" s="233"/>
      <c r="AE160" s="228"/>
      <c r="AF160" s="228"/>
      <c r="AG160" s="228"/>
      <c r="AH160" s="228"/>
      <c r="AI160" s="228"/>
      <c r="AJ160" s="228"/>
    </row>
    <row r="161">
      <c r="A161" s="229">
        <v>159.0</v>
      </c>
      <c r="B161" s="229" t="s">
        <v>54</v>
      </c>
      <c r="C161" s="229" t="s">
        <v>28</v>
      </c>
      <c r="D161" s="229" t="s">
        <v>28</v>
      </c>
      <c r="E161" s="229" t="s">
        <v>28</v>
      </c>
      <c r="F161" s="229">
        <v>32.0</v>
      </c>
      <c r="G161" s="229" t="s">
        <v>53</v>
      </c>
      <c r="H161" s="229" t="s">
        <v>30</v>
      </c>
      <c r="I161" s="233">
        <v>1.0</v>
      </c>
      <c r="J161" s="233" t="s">
        <v>34</v>
      </c>
      <c r="K161" s="233" t="s">
        <v>27</v>
      </c>
      <c r="L161" s="233" t="s">
        <v>27</v>
      </c>
      <c r="M161" s="233">
        <v>0.0</v>
      </c>
      <c r="N161" s="233">
        <v>3.0</v>
      </c>
      <c r="O161" s="233">
        <v>2.0</v>
      </c>
      <c r="P161" s="233">
        <v>2.0</v>
      </c>
      <c r="Q161" s="233" t="s">
        <v>28</v>
      </c>
      <c r="R161" s="233" t="s">
        <v>27</v>
      </c>
      <c r="S161" s="389">
        <v>88.94863</v>
      </c>
      <c r="T161" s="389">
        <v>56.14395</v>
      </c>
      <c r="U161" s="389">
        <v>616.0</v>
      </c>
      <c r="V161" s="389">
        <v>6.0</v>
      </c>
      <c r="W161" s="389">
        <v>1.47562</v>
      </c>
      <c r="X161" s="234">
        <v>278.574</v>
      </c>
      <c r="Y161" s="234">
        <v>658.22</v>
      </c>
      <c r="Z161" s="234">
        <v>6.36207</v>
      </c>
      <c r="AA161" s="235"/>
      <c r="AB161" s="235"/>
      <c r="AC161" s="236"/>
      <c r="AD161" s="233"/>
      <c r="AE161" s="228"/>
      <c r="AF161" s="228"/>
      <c r="AG161" s="228"/>
      <c r="AH161" s="228"/>
      <c r="AI161" s="228"/>
      <c r="AJ161" s="228"/>
    </row>
    <row r="162">
      <c r="A162" s="229">
        <v>160.0</v>
      </c>
      <c r="B162" s="229" t="s">
        <v>54</v>
      </c>
      <c r="C162" s="229" t="s">
        <v>28</v>
      </c>
      <c r="D162" s="229" t="s">
        <v>28</v>
      </c>
      <c r="E162" s="229" t="s">
        <v>28</v>
      </c>
      <c r="F162" s="229">
        <v>32.0</v>
      </c>
      <c r="G162" s="229" t="s">
        <v>53</v>
      </c>
      <c r="H162" s="229" t="s">
        <v>30</v>
      </c>
      <c r="I162" s="233">
        <v>1.0</v>
      </c>
      <c r="J162" s="233" t="s">
        <v>35</v>
      </c>
      <c r="K162" s="233" t="s">
        <v>27</v>
      </c>
      <c r="L162" s="233" t="s">
        <v>28</v>
      </c>
      <c r="M162" s="233">
        <v>5.0</v>
      </c>
      <c r="N162" s="233">
        <v>4.0</v>
      </c>
      <c r="O162" s="233">
        <v>6.0</v>
      </c>
      <c r="P162" s="233">
        <v>6.0</v>
      </c>
      <c r="Q162" s="233" t="s">
        <v>28</v>
      </c>
      <c r="R162" s="233" t="s">
        <v>27</v>
      </c>
      <c r="S162" s="389">
        <v>69.62964</v>
      </c>
      <c r="T162" s="389">
        <v>1.98127</v>
      </c>
      <c r="U162" s="389">
        <v>9840.0</v>
      </c>
      <c r="V162" s="389">
        <v>11.0</v>
      </c>
      <c r="W162" s="389">
        <v>10.11333</v>
      </c>
      <c r="X162" s="234">
        <v>335.457</v>
      </c>
      <c r="Y162" s="234">
        <v>669.291</v>
      </c>
      <c r="Z162" s="234">
        <v>7.62358</v>
      </c>
      <c r="AA162" s="235"/>
      <c r="AB162" s="235"/>
      <c r="AC162" s="236"/>
      <c r="AD162" s="233"/>
      <c r="AE162" s="228"/>
      <c r="AF162" s="228"/>
      <c r="AG162" s="228"/>
      <c r="AH162" s="228"/>
      <c r="AI162" s="228"/>
      <c r="AJ162" s="228"/>
    </row>
    <row r="163">
      <c r="A163" s="229">
        <v>161.0</v>
      </c>
      <c r="B163" s="229" t="s">
        <v>54</v>
      </c>
      <c r="C163" s="229" t="s">
        <v>28</v>
      </c>
      <c r="D163" s="229" t="s">
        <v>28</v>
      </c>
      <c r="E163" s="229" t="s">
        <v>28</v>
      </c>
      <c r="F163" s="229">
        <v>32.0</v>
      </c>
      <c r="G163" s="229" t="s">
        <v>53</v>
      </c>
      <c r="H163" s="229" t="s">
        <v>30</v>
      </c>
      <c r="I163" s="233">
        <v>1.0</v>
      </c>
      <c r="J163" s="233" t="s">
        <v>36</v>
      </c>
      <c r="K163" s="233" t="s">
        <v>27</v>
      </c>
      <c r="L163" s="233" t="s">
        <v>28</v>
      </c>
      <c r="M163" s="233">
        <v>0.0</v>
      </c>
      <c r="N163" s="233">
        <v>4.0</v>
      </c>
      <c r="O163" s="233">
        <v>1.0</v>
      </c>
      <c r="P163" s="233">
        <v>1.0</v>
      </c>
      <c r="Q163" s="233" t="s">
        <v>28</v>
      </c>
      <c r="R163" s="233" t="s">
        <v>28</v>
      </c>
      <c r="S163" s="389">
        <v>243.75835</v>
      </c>
      <c r="T163" s="389">
        <v>194.23792</v>
      </c>
      <c r="U163" s="389">
        <v>19192.0</v>
      </c>
      <c r="V163" s="389">
        <v>37.0</v>
      </c>
      <c r="W163" s="389">
        <v>57.84434</v>
      </c>
      <c r="X163" s="234">
        <v>469.505</v>
      </c>
      <c r="Y163" s="234">
        <v>846.935</v>
      </c>
      <c r="Z163" s="234">
        <v>6.49063</v>
      </c>
      <c r="AA163" s="235"/>
      <c r="AB163" s="235"/>
      <c r="AC163" s="236"/>
      <c r="AD163" s="233"/>
      <c r="AE163" s="228"/>
      <c r="AF163" s="228"/>
      <c r="AG163" s="228"/>
      <c r="AH163" s="228"/>
      <c r="AI163" s="228"/>
      <c r="AJ163" s="228"/>
    </row>
    <row r="164">
      <c r="A164" s="229">
        <v>162.0</v>
      </c>
      <c r="B164" s="229" t="s">
        <v>54</v>
      </c>
      <c r="C164" s="229" t="s">
        <v>28</v>
      </c>
      <c r="D164" s="229" t="s">
        <v>28</v>
      </c>
      <c r="E164" s="229" t="s">
        <v>28</v>
      </c>
      <c r="F164" s="229">
        <v>32.0</v>
      </c>
      <c r="G164" s="229" t="s">
        <v>53</v>
      </c>
      <c r="H164" s="229" t="s">
        <v>30</v>
      </c>
      <c r="I164" s="233">
        <v>1.0</v>
      </c>
      <c r="J164" s="233" t="s">
        <v>37</v>
      </c>
      <c r="K164" s="233" t="s">
        <v>27</v>
      </c>
      <c r="L164" s="233" t="s">
        <v>27</v>
      </c>
      <c r="M164" s="233">
        <v>5.0</v>
      </c>
      <c r="N164" s="233">
        <v>5.0</v>
      </c>
      <c r="O164" s="233">
        <v>6.0</v>
      </c>
      <c r="P164" s="233">
        <v>5.0</v>
      </c>
      <c r="Q164" s="233" t="s">
        <v>28</v>
      </c>
      <c r="R164" s="233" t="s">
        <v>27</v>
      </c>
      <c r="S164" s="389">
        <v>63.05561</v>
      </c>
      <c r="T164" s="389">
        <v>2.84178</v>
      </c>
      <c r="U164" s="389">
        <v>7641.0</v>
      </c>
      <c r="V164" s="389">
        <v>10.0</v>
      </c>
      <c r="W164" s="389">
        <v>8.04064</v>
      </c>
      <c r="X164" s="234">
        <v>385.846</v>
      </c>
      <c r="Y164" s="234">
        <v>766.221</v>
      </c>
      <c r="Z164" s="234">
        <v>7.39489</v>
      </c>
      <c r="AA164" s="235"/>
      <c r="AB164" s="235"/>
      <c r="AC164" s="236"/>
      <c r="AD164" s="233"/>
      <c r="AE164" s="228"/>
      <c r="AF164" s="228"/>
      <c r="AG164" s="228"/>
      <c r="AH164" s="228"/>
      <c r="AI164" s="228"/>
      <c r="AJ164" s="228"/>
    </row>
    <row r="165">
      <c r="A165" s="229">
        <v>163.0</v>
      </c>
      <c r="B165" s="229" t="s">
        <v>54</v>
      </c>
      <c r="C165" s="229" t="s">
        <v>28</v>
      </c>
      <c r="D165" s="229" t="s">
        <v>28</v>
      </c>
      <c r="E165" s="229" t="s">
        <v>28</v>
      </c>
      <c r="F165" s="229">
        <v>32.0</v>
      </c>
      <c r="G165" s="229" t="s">
        <v>53</v>
      </c>
      <c r="H165" s="229" t="s">
        <v>30</v>
      </c>
      <c r="I165" s="233">
        <v>1.0</v>
      </c>
      <c r="J165" s="233" t="s">
        <v>38</v>
      </c>
      <c r="K165" s="233" t="s">
        <v>27</v>
      </c>
      <c r="L165" s="233" t="s">
        <v>27</v>
      </c>
      <c r="M165" s="233">
        <v>7.0</v>
      </c>
      <c r="N165" s="233">
        <v>5.0</v>
      </c>
      <c r="O165" s="233">
        <v>8.0</v>
      </c>
      <c r="P165" s="233">
        <v>8.0</v>
      </c>
      <c r="Q165" s="233" t="s">
        <v>27</v>
      </c>
      <c r="R165" s="233" t="s">
        <v>27</v>
      </c>
      <c r="S165" s="389">
        <v>64.04157</v>
      </c>
      <c r="T165" s="389">
        <v>9.89051</v>
      </c>
      <c r="U165" s="389">
        <v>5393.0</v>
      </c>
      <c r="V165" s="389">
        <v>7.0</v>
      </c>
      <c r="W165" s="389">
        <v>4.97444</v>
      </c>
      <c r="X165" s="234">
        <v>606.437</v>
      </c>
      <c r="Y165" s="234">
        <v>938.584</v>
      </c>
      <c r="Z165" s="234">
        <v>5.91212</v>
      </c>
      <c r="AA165" s="235"/>
      <c r="AB165" s="235"/>
      <c r="AC165" s="236"/>
      <c r="AD165" s="233"/>
      <c r="AE165" s="228"/>
      <c r="AF165" s="228"/>
      <c r="AG165" s="228"/>
      <c r="AH165" s="228"/>
      <c r="AI165" s="228"/>
      <c r="AJ165" s="228"/>
    </row>
    <row r="166">
      <c r="A166" s="229">
        <v>164.0</v>
      </c>
      <c r="B166" s="229" t="s">
        <v>54</v>
      </c>
      <c r="C166" s="229" t="s">
        <v>28</v>
      </c>
      <c r="D166" s="229" t="s">
        <v>28</v>
      </c>
      <c r="E166" s="229" t="s">
        <v>28</v>
      </c>
      <c r="F166" s="229">
        <v>32.0</v>
      </c>
      <c r="G166" s="229" t="s">
        <v>53</v>
      </c>
      <c r="H166" s="229" t="s">
        <v>30</v>
      </c>
      <c r="I166" s="233">
        <v>1.0</v>
      </c>
      <c r="J166" s="233" t="s">
        <v>39</v>
      </c>
      <c r="K166" s="233" t="s">
        <v>27</v>
      </c>
      <c r="L166" s="233" t="s">
        <v>27</v>
      </c>
      <c r="M166" s="233">
        <v>5.0</v>
      </c>
      <c r="N166" s="233">
        <v>6.0</v>
      </c>
      <c r="O166" s="233">
        <v>6.0</v>
      </c>
      <c r="P166" s="233">
        <v>6.0</v>
      </c>
      <c r="Q166" s="233" t="s">
        <v>28</v>
      </c>
      <c r="R166" s="233" t="s">
        <v>27</v>
      </c>
      <c r="S166" s="390"/>
      <c r="T166" s="390"/>
      <c r="U166" s="390"/>
      <c r="V166" s="390"/>
      <c r="W166" s="390"/>
      <c r="X166" s="234" t="s">
        <v>30</v>
      </c>
      <c r="Y166" s="234" t="s">
        <v>30</v>
      </c>
      <c r="Z166" s="234"/>
      <c r="AA166" s="235"/>
      <c r="AB166" s="235"/>
      <c r="AC166" s="236"/>
      <c r="AD166" s="233"/>
      <c r="AE166" s="228"/>
      <c r="AF166" s="228"/>
      <c r="AG166" s="228"/>
      <c r="AH166" s="228"/>
      <c r="AI166" s="228"/>
      <c r="AJ166" s="228"/>
    </row>
    <row r="167">
      <c r="A167" s="229">
        <v>165.0</v>
      </c>
      <c r="B167" s="229" t="s">
        <v>54</v>
      </c>
      <c r="C167" s="229" t="s">
        <v>28</v>
      </c>
      <c r="D167" s="229" t="s">
        <v>28</v>
      </c>
      <c r="E167" s="229" t="s">
        <v>28</v>
      </c>
      <c r="F167" s="229">
        <v>32.0</v>
      </c>
      <c r="G167" s="229" t="s">
        <v>53</v>
      </c>
      <c r="H167" s="229" t="s">
        <v>30</v>
      </c>
      <c r="I167" s="233">
        <v>1.0</v>
      </c>
      <c r="J167" s="233" t="s">
        <v>40</v>
      </c>
      <c r="K167" s="233" t="s">
        <v>27</v>
      </c>
      <c r="L167" s="233" t="s">
        <v>28</v>
      </c>
      <c r="M167" s="233">
        <v>3.0</v>
      </c>
      <c r="N167" s="233">
        <v>4.0</v>
      </c>
      <c r="O167" s="233">
        <v>4.0</v>
      </c>
      <c r="P167" s="233">
        <v>4.0</v>
      </c>
      <c r="Q167" s="233" t="s">
        <v>28</v>
      </c>
      <c r="R167" s="233" t="s">
        <v>27</v>
      </c>
      <c r="S167" s="390"/>
      <c r="T167" s="390"/>
      <c r="U167" s="390"/>
      <c r="V167" s="390"/>
      <c r="W167" s="390"/>
      <c r="X167" s="234" t="s">
        <v>30</v>
      </c>
      <c r="Y167" s="234" t="s">
        <v>30</v>
      </c>
      <c r="Z167" s="234"/>
      <c r="AA167" s="235"/>
      <c r="AB167" s="235"/>
      <c r="AC167" s="236"/>
      <c r="AD167" s="233"/>
      <c r="AE167" s="228"/>
      <c r="AF167" s="228"/>
      <c r="AG167" s="228"/>
      <c r="AH167" s="228"/>
      <c r="AI167" s="228"/>
      <c r="AJ167" s="228"/>
    </row>
    <row r="168">
      <c r="A168" s="229">
        <v>166.0</v>
      </c>
      <c r="B168" s="229" t="s">
        <v>54</v>
      </c>
      <c r="C168" s="229" t="s">
        <v>28</v>
      </c>
      <c r="D168" s="229" t="s">
        <v>28</v>
      </c>
      <c r="E168" s="229" t="s">
        <v>28</v>
      </c>
      <c r="F168" s="229">
        <v>32.0</v>
      </c>
      <c r="G168" s="229" t="s">
        <v>53</v>
      </c>
      <c r="H168" s="229" t="s">
        <v>30</v>
      </c>
      <c r="I168" s="233">
        <v>1.0</v>
      </c>
      <c r="J168" s="233" t="s">
        <v>41</v>
      </c>
      <c r="K168" s="233" t="s">
        <v>27</v>
      </c>
      <c r="L168" s="233" t="s">
        <v>27</v>
      </c>
      <c r="M168" s="233">
        <v>4.0</v>
      </c>
      <c r="N168" s="233">
        <v>0.0</v>
      </c>
      <c r="O168" s="233">
        <v>6.0</v>
      </c>
      <c r="P168" s="233">
        <v>3.0</v>
      </c>
      <c r="Q168" s="233" t="s">
        <v>28</v>
      </c>
      <c r="R168" s="233" t="s">
        <v>27</v>
      </c>
      <c r="S168" s="389">
        <v>39.68348</v>
      </c>
      <c r="T168" s="389">
        <v>24.74376</v>
      </c>
      <c r="U168" s="389">
        <v>3886.0</v>
      </c>
      <c r="V168" s="389">
        <v>9.0</v>
      </c>
      <c r="W168" s="389">
        <v>7.52079</v>
      </c>
      <c r="X168" s="234">
        <v>289.743</v>
      </c>
      <c r="Y168" s="234">
        <v>943.814</v>
      </c>
      <c r="Z168" s="234">
        <v>7.16017</v>
      </c>
      <c r="AA168" s="235"/>
      <c r="AB168" s="235"/>
      <c r="AC168" s="236"/>
      <c r="AD168" s="233"/>
      <c r="AE168" s="228"/>
      <c r="AF168" s="228"/>
      <c r="AG168" s="228"/>
      <c r="AH168" s="228"/>
      <c r="AI168" s="228"/>
      <c r="AJ168" s="228"/>
    </row>
    <row r="169">
      <c r="A169" s="229">
        <v>167.0</v>
      </c>
      <c r="B169" s="229" t="s">
        <v>54</v>
      </c>
      <c r="C169" s="229" t="s">
        <v>28</v>
      </c>
      <c r="D169" s="229" t="s">
        <v>28</v>
      </c>
      <c r="E169" s="229" t="s">
        <v>28</v>
      </c>
      <c r="F169" s="229">
        <v>32.0</v>
      </c>
      <c r="G169" s="229" t="s">
        <v>53</v>
      </c>
      <c r="H169" s="229" t="s">
        <v>30</v>
      </c>
      <c r="I169" s="233">
        <v>1.0</v>
      </c>
      <c r="J169" s="233" t="s">
        <v>42</v>
      </c>
      <c r="K169" s="233" t="s">
        <v>27</v>
      </c>
      <c r="L169" s="233" t="s">
        <v>28</v>
      </c>
      <c r="M169" s="233">
        <v>1.0</v>
      </c>
      <c r="N169" s="233">
        <v>5.0</v>
      </c>
      <c r="O169" s="233">
        <v>2.0</v>
      </c>
      <c r="P169" s="233">
        <v>2.0</v>
      </c>
      <c r="Q169" s="233" t="s">
        <v>27</v>
      </c>
      <c r="R169" s="233" t="s">
        <v>27</v>
      </c>
      <c r="S169" s="389">
        <v>213.38945</v>
      </c>
      <c r="T169" s="389">
        <v>165.98923</v>
      </c>
      <c r="U169" s="389">
        <v>7851.0</v>
      </c>
      <c r="V169" s="389">
        <v>32.0</v>
      </c>
      <c r="W169" s="389">
        <v>29.6813</v>
      </c>
      <c r="X169" s="234">
        <v>940.682</v>
      </c>
      <c r="Y169" s="234">
        <v>1342.436</v>
      </c>
      <c r="Z169" s="234">
        <v>8.41512</v>
      </c>
      <c r="AA169" s="235"/>
      <c r="AB169" s="235"/>
      <c r="AC169" s="236"/>
      <c r="AD169" s="233"/>
      <c r="AE169" s="228"/>
      <c r="AF169" s="228"/>
      <c r="AG169" s="228"/>
      <c r="AH169" s="228"/>
      <c r="AI169" s="228"/>
      <c r="AJ169" s="228"/>
    </row>
    <row r="170">
      <c r="A170" s="229">
        <v>168.0</v>
      </c>
      <c r="B170" s="229" t="s">
        <v>54</v>
      </c>
      <c r="C170" s="229" t="s">
        <v>28</v>
      </c>
      <c r="D170" s="229" t="s">
        <v>28</v>
      </c>
      <c r="E170" s="229" t="s">
        <v>28</v>
      </c>
      <c r="F170" s="229">
        <v>32.0</v>
      </c>
      <c r="G170" s="229" t="s">
        <v>53</v>
      </c>
      <c r="H170" s="229" t="s">
        <v>30</v>
      </c>
      <c r="I170" s="233">
        <v>1.0</v>
      </c>
      <c r="J170" s="233" t="s">
        <v>43</v>
      </c>
      <c r="K170" s="233" t="s">
        <v>27</v>
      </c>
      <c r="L170" s="233" t="s">
        <v>27</v>
      </c>
      <c r="M170" s="233">
        <v>1.0</v>
      </c>
      <c r="N170" s="233">
        <v>0.0</v>
      </c>
      <c r="O170" s="233">
        <v>2.0</v>
      </c>
      <c r="P170" s="233">
        <v>2.0</v>
      </c>
      <c r="Q170" s="233" t="s">
        <v>28</v>
      </c>
      <c r="R170" s="233" t="s">
        <v>27</v>
      </c>
      <c r="S170" s="389">
        <v>20.99856</v>
      </c>
      <c r="T170" s="389">
        <v>5.54596</v>
      </c>
      <c r="U170" s="389">
        <v>2978.0</v>
      </c>
      <c r="V170" s="389">
        <v>6.0</v>
      </c>
      <c r="W170" s="389">
        <v>64.74555</v>
      </c>
      <c r="X170" s="234">
        <v>588.78</v>
      </c>
      <c r="Y170" s="234">
        <v>884.689</v>
      </c>
      <c r="Z170" s="234">
        <v>6.81124</v>
      </c>
      <c r="AA170" s="235"/>
      <c r="AB170" s="235"/>
      <c r="AC170" s="236"/>
      <c r="AD170" s="233"/>
      <c r="AE170" s="228"/>
      <c r="AF170" s="228"/>
      <c r="AG170" s="228"/>
      <c r="AH170" s="228"/>
      <c r="AI170" s="228"/>
      <c r="AJ170" s="228"/>
    </row>
    <row r="171">
      <c r="A171" s="229">
        <v>169.0</v>
      </c>
      <c r="B171" s="229" t="s">
        <v>54</v>
      </c>
      <c r="C171" s="229" t="s">
        <v>28</v>
      </c>
      <c r="D171" s="229" t="s">
        <v>28</v>
      </c>
      <c r="E171" s="229" t="s">
        <v>28</v>
      </c>
      <c r="F171" s="229">
        <v>32.0</v>
      </c>
      <c r="G171" s="229" t="s">
        <v>53</v>
      </c>
      <c r="H171" s="229" t="s">
        <v>30</v>
      </c>
      <c r="I171" s="233">
        <v>1.0</v>
      </c>
      <c r="J171" s="233" t="s">
        <v>44</v>
      </c>
      <c r="K171" s="233" t="s">
        <v>27</v>
      </c>
      <c r="L171" s="233" t="s">
        <v>28</v>
      </c>
      <c r="M171" s="233">
        <v>1.0</v>
      </c>
      <c r="N171" s="233">
        <v>4.0</v>
      </c>
      <c r="O171" s="233">
        <v>2.0</v>
      </c>
      <c r="P171" s="233">
        <v>2.0</v>
      </c>
      <c r="Q171" s="233" t="s">
        <v>27</v>
      </c>
      <c r="R171" s="233" t="s">
        <v>28</v>
      </c>
      <c r="S171" s="389">
        <v>153.44356</v>
      </c>
      <c r="T171" s="389">
        <v>147.30242</v>
      </c>
      <c r="U171" s="389">
        <v>4668.0</v>
      </c>
      <c r="V171" s="389">
        <v>26.0</v>
      </c>
      <c r="W171" s="389">
        <v>16.93209</v>
      </c>
      <c r="X171" s="234">
        <v>887.748</v>
      </c>
      <c r="Y171" s="234">
        <v>1283.3</v>
      </c>
      <c r="Z171" s="234">
        <v>8.99896</v>
      </c>
      <c r="AA171" s="235"/>
      <c r="AB171" s="235"/>
      <c r="AC171" s="236"/>
      <c r="AD171" s="233"/>
      <c r="AE171" s="228"/>
      <c r="AF171" s="228"/>
      <c r="AG171" s="228"/>
      <c r="AH171" s="228"/>
      <c r="AI171" s="228"/>
      <c r="AJ171" s="228"/>
    </row>
    <row r="172">
      <c r="A172" s="229">
        <v>170.0</v>
      </c>
      <c r="B172" s="229" t="s">
        <v>54</v>
      </c>
      <c r="C172" s="229" t="s">
        <v>28</v>
      </c>
      <c r="D172" s="229" t="s">
        <v>28</v>
      </c>
      <c r="E172" s="229" t="s">
        <v>28</v>
      </c>
      <c r="F172" s="229">
        <v>32.0</v>
      </c>
      <c r="G172" s="229" t="s">
        <v>53</v>
      </c>
      <c r="H172" s="229" t="s">
        <v>30</v>
      </c>
      <c r="I172" s="233">
        <v>1.0</v>
      </c>
      <c r="J172" s="233" t="s">
        <v>45</v>
      </c>
      <c r="K172" s="233" t="s">
        <v>27</v>
      </c>
      <c r="L172" s="233" t="s">
        <v>27</v>
      </c>
      <c r="M172" s="233">
        <v>1.0</v>
      </c>
      <c r="N172" s="233">
        <v>4.0</v>
      </c>
      <c r="O172" s="233">
        <v>2.0</v>
      </c>
      <c r="P172" s="233">
        <v>2.0</v>
      </c>
      <c r="Q172" s="233" t="s">
        <v>28</v>
      </c>
      <c r="R172" s="233" t="s">
        <v>27</v>
      </c>
      <c r="S172" s="389">
        <v>258.01206</v>
      </c>
      <c r="T172" s="389">
        <v>255.79689</v>
      </c>
      <c r="U172" s="389">
        <v>2309.0</v>
      </c>
      <c r="V172" s="389">
        <v>16.0</v>
      </c>
      <c r="W172" s="389">
        <v>8.34936</v>
      </c>
      <c r="X172" s="234">
        <v>503.981</v>
      </c>
      <c r="Y172" s="234">
        <v>955.787</v>
      </c>
      <c r="Z172" s="234">
        <v>5.60814</v>
      </c>
      <c r="AA172" s="235"/>
      <c r="AB172" s="235"/>
      <c r="AC172" s="236"/>
      <c r="AD172" s="233"/>
      <c r="AE172" s="228"/>
      <c r="AF172" s="228"/>
      <c r="AG172" s="228"/>
      <c r="AH172" s="228"/>
      <c r="AI172" s="228"/>
      <c r="AJ172" s="228"/>
    </row>
    <row r="173">
      <c r="A173" s="229">
        <v>171.0</v>
      </c>
      <c r="B173" s="229" t="s">
        <v>54</v>
      </c>
      <c r="C173" s="229" t="s">
        <v>28</v>
      </c>
      <c r="D173" s="229" t="s">
        <v>28</v>
      </c>
      <c r="E173" s="229" t="s">
        <v>28</v>
      </c>
      <c r="F173" s="229">
        <v>32.0</v>
      </c>
      <c r="G173" s="229" t="s">
        <v>53</v>
      </c>
      <c r="H173" s="229" t="s">
        <v>30</v>
      </c>
      <c r="I173" s="233">
        <v>1.0</v>
      </c>
      <c r="J173" s="233" t="s">
        <v>46</v>
      </c>
      <c r="K173" s="233" t="s">
        <v>27</v>
      </c>
      <c r="L173" s="233" t="s">
        <v>27</v>
      </c>
      <c r="M173" s="233">
        <v>1.0</v>
      </c>
      <c r="N173" s="233">
        <v>0.0</v>
      </c>
      <c r="O173" s="233">
        <v>3.0</v>
      </c>
      <c r="P173" s="233">
        <v>3.0</v>
      </c>
      <c r="Q173" s="233" t="s">
        <v>28</v>
      </c>
      <c r="R173" s="233" t="s">
        <v>27</v>
      </c>
      <c r="S173" s="389">
        <v>9.88029</v>
      </c>
      <c r="T173" s="389">
        <v>2.66388</v>
      </c>
      <c r="U173" s="389">
        <v>1734.0</v>
      </c>
      <c r="V173" s="389">
        <v>4.0</v>
      </c>
      <c r="W173" s="389">
        <v>5.8309</v>
      </c>
      <c r="X173" s="234">
        <v>647.46</v>
      </c>
      <c r="Y173" s="234">
        <v>936.399</v>
      </c>
      <c r="Z173" s="234">
        <v>7.81307</v>
      </c>
      <c r="AA173" s="235"/>
      <c r="AB173" s="235"/>
      <c r="AC173" s="236"/>
      <c r="AD173" s="233"/>
      <c r="AE173" s="228"/>
      <c r="AF173" s="228"/>
      <c r="AG173" s="228"/>
      <c r="AH173" s="228"/>
      <c r="AI173" s="228"/>
      <c r="AJ173" s="228"/>
    </row>
    <row r="174">
      <c r="A174" s="229">
        <v>172.0</v>
      </c>
      <c r="B174" s="229" t="s">
        <v>54</v>
      </c>
      <c r="C174" s="229" t="s">
        <v>28</v>
      </c>
      <c r="D174" s="229" t="s">
        <v>28</v>
      </c>
      <c r="E174" s="229" t="s">
        <v>28</v>
      </c>
      <c r="F174" s="229">
        <v>32.0</v>
      </c>
      <c r="G174" s="229" t="s">
        <v>53</v>
      </c>
      <c r="H174" s="229" t="s">
        <v>30</v>
      </c>
      <c r="I174" s="233">
        <v>1.0</v>
      </c>
      <c r="J174" s="233" t="s">
        <v>47</v>
      </c>
      <c r="K174" s="233" t="s">
        <v>27</v>
      </c>
      <c r="L174" s="233" t="s">
        <v>27</v>
      </c>
      <c r="M174" s="233">
        <v>2.0</v>
      </c>
      <c r="N174" s="233">
        <v>3.0</v>
      </c>
      <c r="O174" s="233">
        <v>3.0</v>
      </c>
      <c r="P174" s="233">
        <v>2.0</v>
      </c>
      <c r="Q174" s="233" t="s">
        <v>28</v>
      </c>
      <c r="R174" s="233" t="s">
        <v>28</v>
      </c>
      <c r="S174" s="389">
        <v>215.73053</v>
      </c>
      <c r="T174" s="389">
        <v>198.18219</v>
      </c>
      <c r="U174" s="389">
        <v>32252.0</v>
      </c>
      <c r="V174" s="389">
        <v>84.0</v>
      </c>
      <c r="W174" s="389">
        <v>110.10348</v>
      </c>
      <c r="X174" s="234">
        <v>1842.687</v>
      </c>
      <c r="Y174" s="234">
        <v>2251.692</v>
      </c>
      <c r="Z174" s="234">
        <v>10.05848</v>
      </c>
      <c r="AA174" s="235"/>
      <c r="AB174" s="235"/>
      <c r="AC174" s="236"/>
      <c r="AD174" s="233"/>
      <c r="AE174" s="228"/>
      <c r="AF174" s="228"/>
      <c r="AG174" s="228"/>
      <c r="AH174" s="228"/>
      <c r="AI174" s="228"/>
      <c r="AJ174" s="228"/>
    </row>
    <row r="175">
      <c r="A175" s="229">
        <v>173.0</v>
      </c>
      <c r="B175" s="229" t="s">
        <v>54</v>
      </c>
      <c r="C175" s="229" t="s">
        <v>28</v>
      </c>
      <c r="D175" s="229" t="s">
        <v>28</v>
      </c>
      <c r="E175" s="229" t="s">
        <v>28</v>
      </c>
      <c r="F175" s="229">
        <v>32.0</v>
      </c>
      <c r="G175" s="229" t="s">
        <v>53</v>
      </c>
      <c r="H175" s="229" t="s">
        <v>30</v>
      </c>
      <c r="I175" s="233">
        <v>1.0</v>
      </c>
      <c r="J175" s="233" t="s">
        <v>48</v>
      </c>
      <c r="K175" s="233" t="s">
        <v>27</v>
      </c>
      <c r="L175" s="233" t="s">
        <v>27</v>
      </c>
      <c r="M175" s="233">
        <v>2.0</v>
      </c>
      <c r="N175" s="233">
        <v>2.0</v>
      </c>
      <c r="O175" s="233">
        <v>4.0</v>
      </c>
      <c r="P175" s="233">
        <v>3.0</v>
      </c>
      <c r="Q175" s="233" t="s">
        <v>28</v>
      </c>
      <c r="R175" s="233" t="s">
        <v>27</v>
      </c>
      <c r="S175" s="389">
        <v>101.20825</v>
      </c>
      <c r="T175" s="389">
        <v>45.27853</v>
      </c>
      <c r="U175" s="389">
        <v>6739.0</v>
      </c>
      <c r="V175" s="389">
        <v>22.0</v>
      </c>
      <c r="W175" s="389">
        <v>17.11045</v>
      </c>
      <c r="X175" s="234">
        <v>2691.305</v>
      </c>
      <c r="Y175" s="234">
        <v>3074.861</v>
      </c>
      <c r="Z175" s="234">
        <v>7.85517</v>
      </c>
      <c r="AA175" s="235"/>
      <c r="AB175" s="235"/>
      <c r="AC175" s="236"/>
      <c r="AD175" s="233"/>
      <c r="AE175" s="228"/>
      <c r="AF175" s="228"/>
      <c r="AG175" s="228"/>
      <c r="AH175" s="228"/>
      <c r="AI175" s="228"/>
      <c r="AJ175" s="228"/>
    </row>
    <row r="176">
      <c r="A176" s="229">
        <v>174.0</v>
      </c>
      <c r="B176" s="229" t="s">
        <v>54</v>
      </c>
      <c r="C176" s="229" t="s">
        <v>28</v>
      </c>
      <c r="D176" s="229" t="s">
        <v>28</v>
      </c>
      <c r="E176" s="229" t="s">
        <v>28</v>
      </c>
      <c r="F176" s="229">
        <v>32.0</v>
      </c>
      <c r="G176" s="229" t="s">
        <v>53</v>
      </c>
      <c r="H176" s="229" t="s">
        <v>30</v>
      </c>
      <c r="I176" s="233">
        <v>1.0</v>
      </c>
      <c r="J176" s="233" t="s">
        <v>49</v>
      </c>
      <c r="K176" s="233" t="s">
        <v>27</v>
      </c>
      <c r="L176" s="233" t="s">
        <v>28</v>
      </c>
      <c r="M176" s="233">
        <v>1.0</v>
      </c>
      <c r="N176" s="233">
        <v>6.0</v>
      </c>
      <c r="O176" s="233">
        <v>2.0</v>
      </c>
      <c r="P176" s="233">
        <v>2.0</v>
      </c>
      <c r="Q176" s="233" t="s">
        <v>28</v>
      </c>
      <c r="R176" s="233" t="s">
        <v>28</v>
      </c>
      <c r="S176" s="389">
        <v>158.42746</v>
      </c>
      <c r="T176" s="389">
        <v>146.32671</v>
      </c>
      <c r="U176" s="389">
        <v>4244.0</v>
      </c>
      <c r="V176" s="389">
        <v>20.0</v>
      </c>
      <c r="W176" s="389">
        <v>47.08921</v>
      </c>
      <c r="X176" s="234">
        <v>918.211</v>
      </c>
      <c r="Y176" s="234">
        <v>1318.673</v>
      </c>
      <c r="Z176" s="234">
        <v>7.68223</v>
      </c>
      <c r="AA176" s="235"/>
      <c r="AB176" s="235"/>
      <c r="AC176" s="236"/>
      <c r="AD176" s="233"/>
      <c r="AE176" s="228"/>
      <c r="AF176" s="228"/>
      <c r="AG176" s="228"/>
      <c r="AH176" s="228"/>
      <c r="AI176" s="228"/>
      <c r="AJ176" s="228"/>
    </row>
    <row r="177">
      <c r="A177" s="229">
        <v>175.0</v>
      </c>
      <c r="B177" s="229" t="s">
        <v>54</v>
      </c>
      <c r="C177" s="229" t="s">
        <v>28</v>
      </c>
      <c r="D177" s="229" t="s">
        <v>28</v>
      </c>
      <c r="E177" s="229" t="s">
        <v>28</v>
      </c>
      <c r="F177" s="229">
        <v>32.0</v>
      </c>
      <c r="G177" s="229" t="s">
        <v>53</v>
      </c>
      <c r="H177" s="229" t="s">
        <v>30</v>
      </c>
      <c r="I177" s="233">
        <v>1.0</v>
      </c>
      <c r="J177" s="233" t="s">
        <v>50</v>
      </c>
      <c r="K177" s="233" t="s">
        <v>27</v>
      </c>
      <c r="L177" s="233" t="s">
        <v>27</v>
      </c>
      <c r="M177" s="233">
        <v>2.0</v>
      </c>
      <c r="N177" s="233">
        <v>3.0</v>
      </c>
      <c r="O177" s="233">
        <v>5.0</v>
      </c>
      <c r="P177" s="233">
        <v>5.0</v>
      </c>
      <c r="Q177" s="233" t="s">
        <v>28</v>
      </c>
      <c r="R177" s="233" t="s">
        <v>27</v>
      </c>
      <c r="S177" s="390"/>
      <c r="T177" s="390"/>
      <c r="U177" s="390"/>
      <c r="V177" s="390"/>
      <c r="W177" s="390"/>
      <c r="X177" s="234" t="s">
        <v>56</v>
      </c>
      <c r="Y177" s="234" t="s">
        <v>56</v>
      </c>
      <c r="Z177" s="234"/>
      <c r="AA177" s="235"/>
      <c r="AB177" s="235"/>
      <c r="AC177" s="236"/>
      <c r="AD177" s="233"/>
      <c r="AE177" s="228"/>
      <c r="AF177" s="228"/>
      <c r="AG177" s="228"/>
      <c r="AH177" s="228"/>
      <c r="AI177" s="228"/>
      <c r="AJ177" s="228"/>
    </row>
    <row r="178">
      <c r="A178" s="229">
        <v>176.0</v>
      </c>
      <c r="B178" s="229" t="s">
        <v>54</v>
      </c>
      <c r="C178" s="229" t="s">
        <v>28</v>
      </c>
      <c r="D178" s="229" t="s">
        <v>28</v>
      </c>
      <c r="E178" s="229" t="s">
        <v>28</v>
      </c>
      <c r="F178" s="229">
        <v>32.0</v>
      </c>
      <c r="G178" s="229" t="s">
        <v>53</v>
      </c>
      <c r="H178" s="229" t="s">
        <v>30</v>
      </c>
      <c r="I178" s="233">
        <v>1.0</v>
      </c>
      <c r="J178" s="233" t="s">
        <v>51</v>
      </c>
      <c r="K178" s="233" t="s">
        <v>27</v>
      </c>
      <c r="L178" s="233" t="s">
        <v>27</v>
      </c>
      <c r="M178" s="233">
        <v>3.0</v>
      </c>
      <c r="N178" s="233">
        <v>4.0</v>
      </c>
      <c r="O178" s="233">
        <v>6.0</v>
      </c>
      <c r="P178" s="233">
        <v>4.0</v>
      </c>
      <c r="Q178" s="233" t="s">
        <v>28</v>
      </c>
      <c r="R178" s="233" t="s">
        <v>27</v>
      </c>
      <c r="S178" s="389">
        <v>215.58831</v>
      </c>
      <c r="T178" s="389">
        <v>169.75649</v>
      </c>
      <c r="U178" s="389">
        <v>14121.0</v>
      </c>
      <c r="V178" s="389">
        <v>24.0</v>
      </c>
      <c r="W178" s="389">
        <v>38.61579</v>
      </c>
      <c r="X178" s="234">
        <v>1171.36</v>
      </c>
      <c r="Y178" s="234">
        <v>1449.08</v>
      </c>
      <c r="Z178" s="234">
        <v>7.43539</v>
      </c>
      <c r="AA178" s="235"/>
      <c r="AB178" s="235"/>
      <c r="AC178" s="236"/>
      <c r="AD178" s="233"/>
      <c r="AE178" s="228"/>
      <c r="AF178" s="228"/>
      <c r="AG178" s="228"/>
      <c r="AH178" s="228"/>
      <c r="AI178" s="228"/>
      <c r="AJ178" s="228"/>
    </row>
    <row r="179">
      <c r="A179" s="229">
        <v>177.0</v>
      </c>
      <c r="B179" s="229" t="s">
        <v>54</v>
      </c>
      <c r="C179" s="229" t="s">
        <v>28</v>
      </c>
      <c r="D179" s="229" t="s">
        <v>28</v>
      </c>
      <c r="E179" s="229" t="s">
        <v>28</v>
      </c>
      <c r="F179" s="229">
        <v>32.0</v>
      </c>
      <c r="G179" s="229" t="s">
        <v>53</v>
      </c>
      <c r="H179" s="229" t="s">
        <v>30</v>
      </c>
      <c r="I179" s="233">
        <v>1.0</v>
      </c>
      <c r="J179" s="233" t="s">
        <v>52</v>
      </c>
      <c r="K179" s="233" t="s">
        <v>27</v>
      </c>
      <c r="L179" s="233" t="s">
        <v>27</v>
      </c>
      <c r="M179" s="233">
        <v>0.0</v>
      </c>
      <c r="N179" s="233">
        <v>0.0</v>
      </c>
      <c r="O179" s="233">
        <v>3.0</v>
      </c>
      <c r="P179" s="233">
        <v>2.0</v>
      </c>
      <c r="Q179" s="233" t="s">
        <v>28</v>
      </c>
      <c r="R179" s="233" t="s">
        <v>27</v>
      </c>
      <c r="S179" s="390"/>
      <c r="T179" s="390"/>
      <c r="U179" s="390"/>
      <c r="V179" s="390"/>
      <c r="W179" s="390"/>
      <c r="X179" s="234">
        <v>374.638</v>
      </c>
      <c r="Y179" s="234" t="s">
        <v>30</v>
      </c>
      <c r="Z179" s="234"/>
      <c r="AA179" s="235"/>
      <c r="AB179" s="235"/>
      <c r="AC179" s="236"/>
      <c r="AD179" s="233"/>
      <c r="AE179" s="228"/>
      <c r="AF179" s="228"/>
      <c r="AG179" s="228"/>
      <c r="AH179" s="228"/>
      <c r="AI179" s="228"/>
      <c r="AJ179" s="228"/>
    </row>
    <row r="180">
      <c r="A180" s="229">
        <v>178.0</v>
      </c>
      <c r="B180" s="229" t="s">
        <v>54</v>
      </c>
      <c r="C180" s="229" t="s">
        <v>28</v>
      </c>
      <c r="D180" s="229" t="s">
        <v>28</v>
      </c>
      <c r="E180" s="229" t="s">
        <v>28</v>
      </c>
      <c r="F180" s="229">
        <v>32.0</v>
      </c>
      <c r="G180" s="229" t="s">
        <v>53</v>
      </c>
      <c r="H180" s="229" t="s">
        <v>30</v>
      </c>
      <c r="I180" s="233">
        <v>2.0</v>
      </c>
      <c r="J180" s="233" t="s">
        <v>31</v>
      </c>
      <c r="K180" s="229" t="s">
        <v>27</v>
      </c>
      <c r="L180" s="229" t="s">
        <v>28</v>
      </c>
      <c r="M180" s="229">
        <v>0.0</v>
      </c>
      <c r="N180" s="229">
        <v>7.0</v>
      </c>
      <c r="O180" s="229">
        <v>1.0</v>
      </c>
      <c r="P180" s="229">
        <v>1.0</v>
      </c>
      <c r="Q180" s="229" t="s">
        <v>28</v>
      </c>
      <c r="R180" s="229" t="s">
        <v>27</v>
      </c>
      <c r="S180" s="389">
        <v>492.99044</v>
      </c>
      <c r="T180" s="389">
        <v>444.44106</v>
      </c>
      <c r="U180" s="389">
        <v>38434.0</v>
      </c>
      <c r="V180" s="389">
        <v>129.0</v>
      </c>
      <c r="W180" s="389">
        <v>657.67615</v>
      </c>
      <c r="X180" s="234">
        <v>690.702</v>
      </c>
      <c r="Y180" s="234">
        <v>1581.419</v>
      </c>
      <c r="Z180" s="234">
        <v>6.84052</v>
      </c>
      <c r="AA180" s="235"/>
      <c r="AB180" s="235"/>
      <c r="AC180" s="236"/>
      <c r="AD180" s="233"/>
      <c r="AE180" s="228"/>
      <c r="AF180" s="228"/>
      <c r="AG180" s="228"/>
      <c r="AH180" s="228"/>
      <c r="AI180" s="228"/>
      <c r="AJ180" s="228"/>
    </row>
    <row r="181">
      <c r="A181" s="229">
        <v>179.0</v>
      </c>
      <c r="B181" s="229" t="s">
        <v>54</v>
      </c>
      <c r="C181" s="229" t="s">
        <v>28</v>
      </c>
      <c r="D181" s="229" t="s">
        <v>28</v>
      </c>
      <c r="E181" s="229" t="s">
        <v>28</v>
      </c>
      <c r="F181" s="229">
        <v>32.0</v>
      </c>
      <c r="G181" s="229" t="s">
        <v>53</v>
      </c>
      <c r="H181" s="229" t="s">
        <v>30</v>
      </c>
      <c r="I181" s="233">
        <v>2.0</v>
      </c>
      <c r="J181" s="233" t="s">
        <v>32</v>
      </c>
      <c r="K181" s="233" t="s">
        <v>27</v>
      </c>
      <c r="L181" s="233" t="s">
        <v>27</v>
      </c>
      <c r="M181" s="233">
        <v>8.0</v>
      </c>
      <c r="N181" s="233">
        <v>0.0</v>
      </c>
      <c r="O181" s="233">
        <v>10.0</v>
      </c>
      <c r="P181" s="233">
        <v>5.0</v>
      </c>
      <c r="Q181" s="233" t="s">
        <v>28</v>
      </c>
      <c r="R181" s="233" t="s">
        <v>27</v>
      </c>
      <c r="S181" s="389">
        <v>88.12644</v>
      </c>
      <c r="T181" s="389">
        <v>41.76926</v>
      </c>
      <c r="U181" s="389">
        <v>7133.0</v>
      </c>
      <c r="V181" s="389">
        <v>11.0</v>
      </c>
      <c r="W181" s="389">
        <v>13.51825</v>
      </c>
      <c r="X181" s="234">
        <v>410.148</v>
      </c>
      <c r="Y181" s="234">
        <v>837.163</v>
      </c>
      <c r="Z181" s="234">
        <v>7.09578</v>
      </c>
      <c r="AA181" s="235"/>
      <c r="AB181" s="235"/>
      <c r="AC181" s="236"/>
      <c r="AD181" s="233"/>
    </row>
    <row r="182">
      <c r="A182" s="229">
        <v>180.0</v>
      </c>
      <c r="B182" s="229" t="s">
        <v>54</v>
      </c>
      <c r="C182" s="229" t="s">
        <v>28</v>
      </c>
      <c r="D182" s="229" t="s">
        <v>28</v>
      </c>
      <c r="E182" s="229" t="s">
        <v>28</v>
      </c>
      <c r="F182" s="229">
        <v>32.0</v>
      </c>
      <c r="G182" s="229" t="s">
        <v>53</v>
      </c>
      <c r="H182" s="229" t="s">
        <v>30</v>
      </c>
      <c r="I182" s="233">
        <v>2.0</v>
      </c>
      <c r="J182" s="233" t="s">
        <v>33</v>
      </c>
      <c r="K182" s="233" t="s">
        <v>27</v>
      </c>
      <c r="L182" s="233" t="s">
        <v>28</v>
      </c>
      <c r="M182" s="233">
        <v>2.0</v>
      </c>
      <c r="N182" s="233">
        <v>4.0</v>
      </c>
      <c r="O182" s="233">
        <v>3.0</v>
      </c>
      <c r="P182" s="233">
        <v>3.0</v>
      </c>
      <c r="Q182" s="233" t="s">
        <v>28</v>
      </c>
      <c r="R182" s="233" t="s">
        <v>27</v>
      </c>
      <c r="S182" s="389">
        <v>330.01198</v>
      </c>
      <c r="T182" s="389">
        <v>289.78997</v>
      </c>
      <c r="U182" s="389">
        <v>13936.0</v>
      </c>
      <c r="V182" s="389">
        <v>41.0</v>
      </c>
      <c r="W182" s="389">
        <v>48.57489</v>
      </c>
      <c r="X182" s="234">
        <v>3829.442</v>
      </c>
      <c r="Y182" s="234">
        <v>4350.689</v>
      </c>
      <c r="Z182" s="234">
        <v>7.11372</v>
      </c>
      <c r="AA182" s="235"/>
      <c r="AB182" s="235"/>
      <c r="AC182" s="236"/>
      <c r="AD182" s="233"/>
    </row>
    <row r="183">
      <c r="A183" s="229">
        <v>181.0</v>
      </c>
      <c r="B183" s="229" t="s">
        <v>54</v>
      </c>
      <c r="C183" s="229" t="s">
        <v>28</v>
      </c>
      <c r="D183" s="229" t="s">
        <v>28</v>
      </c>
      <c r="E183" s="229" t="s">
        <v>28</v>
      </c>
      <c r="F183" s="229">
        <v>32.0</v>
      </c>
      <c r="G183" s="229" t="s">
        <v>53</v>
      </c>
      <c r="H183" s="229" t="s">
        <v>30</v>
      </c>
      <c r="I183" s="233">
        <v>2.0</v>
      </c>
      <c r="J183" s="233" t="s">
        <v>34</v>
      </c>
      <c r="K183" s="233" t="s">
        <v>27</v>
      </c>
      <c r="L183" s="233" t="s">
        <v>27</v>
      </c>
      <c r="M183" s="233">
        <v>0.0</v>
      </c>
      <c r="N183" s="233">
        <v>3.0</v>
      </c>
      <c r="O183" s="233">
        <v>2.0</v>
      </c>
      <c r="P183" s="233">
        <v>2.0</v>
      </c>
      <c r="Q183" s="233" t="s">
        <v>28</v>
      </c>
      <c r="R183" s="233" t="s">
        <v>27</v>
      </c>
      <c r="S183" s="389">
        <v>156.31029</v>
      </c>
      <c r="T183" s="389">
        <v>113.9686</v>
      </c>
      <c r="U183" s="389">
        <v>1304.0</v>
      </c>
      <c r="V183" s="389">
        <v>10.0</v>
      </c>
      <c r="W183" s="389">
        <v>5.18299</v>
      </c>
      <c r="X183" s="234">
        <v>438.881</v>
      </c>
      <c r="Y183" s="234">
        <v>922.539</v>
      </c>
      <c r="Z183" s="234">
        <v>5.74245</v>
      </c>
      <c r="AA183" s="235"/>
      <c r="AB183" s="235"/>
      <c r="AC183" s="236"/>
      <c r="AD183" s="233"/>
    </row>
    <row r="184">
      <c r="A184" s="229">
        <v>182.0</v>
      </c>
      <c r="B184" s="229" t="s">
        <v>54</v>
      </c>
      <c r="C184" s="229" t="s">
        <v>28</v>
      </c>
      <c r="D184" s="229" t="s">
        <v>28</v>
      </c>
      <c r="E184" s="229" t="s">
        <v>28</v>
      </c>
      <c r="F184" s="229">
        <v>32.0</v>
      </c>
      <c r="G184" s="229" t="s">
        <v>53</v>
      </c>
      <c r="H184" s="229" t="s">
        <v>30</v>
      </c>
      <c r="I184" s="233">
        <v>2.0</v>
      </c>
      <c r="J184" s="233" t="s">
        <v>35</v>
      </c>
      <c r="K184" s="233" t="s">
        <v>27</v>
      </c>
      <c r="L184" s="233" t="s">
        <v>28</v>
      </c>
      <c r="M184" s="233">
        <v>5.0</v>
      </c>
      <c r="N184" s="233">
        <v>4.0</v>
      </c>
      <c r="O184" s="233">
        <v>6.0</v>
      </c>
      <c r="P184" s="233">
        <v>6.0</v>
      </c>
      <c r="Q184" s="233" t="s">
        <v>28</v>
      </c>
      <c r="R184" s="233" t="s">
        <v>27</v>
      </c>
      <c r="S184" s="389">
        <v>113.33383</v>
      </c>
      <c r="T184" s="389">
        <v>96.30224</v>
      </c>
      <c r="U184" s="389">
        <v>9479.0</v>
      </c>
      <c r="V184" s="389">
        <v>16.0</v>
      </c>
      <c r="W184" s="389">
        <v>14.1004</v>
      </c>
      <c r="X184" s="234">
        <v>850.875</v>
      </c>
      <c r="Y184" s="234">
        <v>1276.33</v>
      </c>
      <c r="Z184" s="234">
        <v>7.76888</v>
      </c>
      <c r="AA184" s="235"/>
      <c r="AB184" s="235"/>
      <c r="AC184" s="236"/>
      <c r="AD184" s="233"/>
    </row>
    <row r="185">
      <c r="A185" s="229">
        <v>183.0</v>
      </c>
      <c r="B185" s="229" t="s">
        <v>54</v>
      </c>
      <c r="C185" s="229" t="s">
        <v>28</v>
      </c>
      <c r="D185" s="229" t="s">
        <v>28</v>
      </c>
      <c r="E185" s="229" t="s">
        <v>28</v>
      </c>
      <c r="F185" s="229">
        <v>32.0</v>
      </c>
      <c r="G185" s="229" t="s">
        <v>53</v>
      </c>
      <c r="H185" s="229" t="s">
        <v>30</v>
      </c>
      <c r="I185" s="233">
        <v>2.0</v>
      </c>
      <c r="J185" s="233" t="s">
        <v>36</v>
      </c>
      <c r="K185" s="233" t="s">
        <v>27</v>
      </c>
      <c r="L185" s="233" t="s">
        <v>28</v>
      </c>
      <c r="M185" s="233">
        <v>0.0</v>
      </c>
      <c r="N185" s="233">
        <v>4.0</v>
      </c>
      <c r="O185" s="233">
        <v>1.0</v>
      </c>
      <c r="P185" s="233">
        <v>1.0</v>
      </c>
      <c r="Q185" s="233" t="s">
        <v>28</v>
      </c>
      <c r="R185" s="233" t="s">
        <v>28</v>
      </c>
      <c r="S185" s="389">
        <v>491.43259</v>
      </c>
      <c r="T185" s="389">
        <v>442.53138</v>
      </c>
      <c r="U185" s="389">
        <v>38530.0</v>
      </c>
      <c r="V185" s="389">
        <v>69.0</v>
      </c>
      <c r="W185" s="389">
        <v>108.85582</v>
      </c>
      <c r="X185" s="234">
        <v>777.876</v>
      </c>
      <c r="Y185" s="234">
        <v>1215.989</v>
      </c>
      <c r="Z185" s="234">
        <v>6.53255</v>
      </c>
      <c r="AA185" s="235"/>
      <c r="AB185" s="235"/>
      <c r="AC185" s="236"/>
      <c r="AD185" s="233"/>
    </row>
    <row r="186">
      <c r="A186" s="229">
        <v>184.0</v>
      </c>
      <c r="B186" s="229" t="s">
        <v>54</v>
      </c>
      <c r="C186" s="229" t="s">
        <v>28</v>
      </c>
      <c r="D186" s="229" t="s">
        <v>28</v>
      </c>
      <c r="E186" s="229" t="s">
        <v>28</v>
      </c>
      <c r="F186" s="229">
        <v>32.0</v>
      </c>
      <c r="G186" s="229" t="s">
        <v>53</v>
      </c>
      <c r="H186" s="229" t="s">
        <v>30</v>
      </c>
      <c r="I186" s="233">
        <v>2.0</v>
      </c>
      <c r="J186" s="233" t="s">
        <v>37</v>
      </c>
      <c r="K186" s="233" t="s">
        <v>27</v>
      </c>
      <c r="L186" s="233" t="s">
        <v>27</v>
      </c>
      <c r="M186" s="233">
        <v>5.0</v>
      </c>
      <c r="N186" s="233">
        <v>5.0</v>
      </c>
      <c r="O186" s="233">
        <v>6.0</v>
      </c>
      <c r="P186" s="233">
        <v>5.0</v>
      </c>
      <c r="Q186" s="233" t="s">
        <v>28</v>
      </c>
      <c r="R186" s="233" t="s">
        <v>27</v>
      </c>
      <c r="S186" s="389">
        <v>127.5414</v>
      </c>
      <c r="T186" s="389">
        <v>20.6304</v>
      </c>
      <c r="U186" s="389">
        <v>13537.0</v>
      </c>
      <c r="V186" s="389">
        <v>15.0</v>
      </c>
      <c r="W186" s="389">
        <v>14.34474</v>
      </c>
      <c r="X186" s="234">
        <v>639.605</v>
      </c>
      <c r="Y186" s="234">
        <v>1026.162</v>
      </c>
      <c r="Z186" s="234">
        <v>6.93234</v>
      </c>
      <c r="AA186" s="235"/>
      <c r="AB186" s="235"/>
      <c r="AC186" s="236"/>
      <c r="AD186" s="233"/>
    </row>
    <row r="187">
      <c r="A187" s="229">
        <v>185.0</v>
      </c>
      <c r="B187" s="229" t="s">
        <v>54</v>
      </c>
      <c r="C187" s="229" t="s">
        <v>28</v>
      </c>
      <c r="D187" s="229" t="s">
        <v>28</v>
      </c>
      <c r="E187" s="229" t="s">
        <v>28</v>
      </c>
      <c r="F187" s="229">
        <v>32.0</v>
      </c>
      <c r="G187" s="229" t="s">
        <v>53</v>
      </c>
      <c r="H187" s="229" t="s">
        <v>30</v>
      </c>
      <c r="I187" s="233">
        <v>2.0</v>
      </c>
      <c r="J187" s="233" t="s">
        <v>38</v>
      </c>
      <c r="K187" s="233" t="s">
        <v>27</v>
      </c>
      <c r="L187" s="233" t="s">
        <v>27</v>
      </c>
      <c r="M187" s="233">
        <v>7.0</v>
      </c>
      <c r="N187" s="233">
        <v>5.0</v>
      </c>
      <c r="O187" s="233">
        <v>8.0</v>
      </c>
      <c r="P187" s="233">
        <v>8.0</v>
      </c>
      <c r="Q187" s="233" t="s">
        <v>27</v>
      </c>
      <c r="R187" s="233" t="s">
        <v>27</v>
      </c>
      <c r="S187" s="389">
        <v>122.61589</v>
      </c>
      <c r="T187" s="389">
        <v>67.397</v>
      </c>
      <c r="U187" s="389">
        <v>10234.0</v>
      </c>
      <c r="V187" s="389">
        <v>11.0</v>
      </c>
      <c r="W187" s="389">
        <v>10.64041</v>
      </c>
      <c r="X187" s="234">
        <v>1025.585</v>
      </c>
      <c r="Y187" s="234">
        <v>1423.306</v>
      </c>
      <c r="Z187" s="234">
        <v>6.08074</v>
      </c>
      <c r="AA187" s="235"/>
      <c r="AB187" s="235"/>
      <c r="AC187" s="236"/>
      <c r="AD187" s="233"/>
    </row>
    <row r="188">
      <c r="A188" s="229">
        <v>186.0</v>
      </c>
      <c r="B188" s="229" t="s">
        <v>54</v>
      </c>
      <c r="C188" s="229" t="s">
        <v>28</v>
      </c>
      <c r="D188" s="229" t="s">
        <v>28</v>
      </c>
      <c r="E188" s="229" t="s">
        <v>28</v>
      </c>
      <c r="F188" s="229">
        <v>32.0</v>
      </c>
      <c r="G188" s="229" t="s">
        <v>53</v>
      </c>
      <c r="H188" s="229" t="s">
        <v>30</v>
      </c>
      <c r="I188" s="233">
        <v>2.0</v>
      </c>
      <c r="J188" s="233" t="s">
        <v>39</v>
      </c>
      <c r="K188" s="233" t="s">
        <v>27</v>
      </c>
      <c r="L188" s="233" t="s">
        <v>27</v>
      </c>
      <c r="M188" s="233">
        <v>5.0</v>
      </c>
      <c r="N188" s="233">
        <v>6.0</v>
      </c>
      <c r="O188" s="233">
        <v>6.0</v>
      </c>
      <c r="P188" s="233">
        <v>6.0</v>
      </c>
      <c r="Q188" s="233" t="s">
        <v>28</v>
      </c>
      <c r="R188" s="233" t="s">
        <v>27</v>
      </c>
      <c r="S188" s="389">
        <v>520.87478</v>
      </c>
      <c r="T188" s="389">
        <v>466.01643</v>
      </c>
      <c r="U188" s="389">
        <v>33789.0</v>
      </c>
      <c r="V188" s="389">
        <v>34.0</v>
      </c>
      <c r="W188" s="389">
        <v>94.22409</v>
      </c>
      <c r="X188" s="234">
        <v>2293.928</v>
      </c>
      <c r="Y188" s="234">
        <v>2724.929</v>
      </c>
      <c r="Z188" s="234">
        <v>6.04273</v>
      </c>
      <c r="AA188" s="235"/>
      <c r="AB188" s="235"/>
      <c r="AC188" s="236"/>
      <c r="AD188" s="233"/>
    </row>
    <row r="189">
      <c r="A189" s="229">
        <v>187.0</v>
      </c>
      <c r="B189" s="229" t="s">
        <v>54</v>
      </c>
      <c r="C189" s="229" t="s">
        <v>28</v>
      </c>
      <c r="D189" s="229" t="s">
        <v>28</v>
      </c>
      <c r="E189" s="229" t="s">
        <v>28</v>
      </c>
      <c r="F189" s="229">
        <v>32.0</v>
      </c>
      <c r="G189" s="229" t="s">
        <v>53</v>
      </c>
      <c r="H189" s="229" t="s">
        <v>30</v>
      </c>
      <c r="I189" s="233">
        <v>2.0</v>
      </c>
      <c r="J189" s="233" t="s">
        <v>40</v>
      </c>
      <c r="K189" s="233" t="s">
        <v>27</v>
      </c>
      <c r="L189" s="233" t="s">
        <v>28</v>
      </c>
      <c r="M189" s="233">
        <v>3.0</v>
      </c>
      <c r="N189" s="233">
        <v>4.0</v>
      </c>
      <c r="O189" s="233">
        <v>4.0</v>
      </c>
      <c r="P189" s="233">
        <v>4.0</v>
      </c>
      <c r="Q189" s="233" t="s">
        <v>28</v>
      </c>
      <c r="R189" s="233" t="s">
        <v>27</v>
      </c>
      <c r="S189" s="389">
        <v>279.03216</v>
      </c>
      <c r="T189" s="389">
        <v>282.93597</v>
      </c>
      <c r="U189" s="389">
        <v>13598.0</v>
      </c>
      <c r="V189" s="389">
        <v>43.0</v>
      </c>
      <c r="W189" s="389">
        <v>46.63426</v>
      </c>
      <c r="X189" s="234">
        <v>3064.724</v>
      </c>
      <c r="Y189" s="234">
        <v>3547.038</v>
      </c>
      <c r="Z189" s="234">
        <v>7.57854</v>
      </c>
      <c r="AA189" s="235"/>
      <c r="AB189" s="235"/>
      <c r="AC189" s="236"/>
      <c r="AD189" s="233"/>
    </row>
    <row r="190">
      <c r="A190" s="229">
        <v>188.0</v>
      </c>
      <c r="B190" s="229" t="s">
        <v>54</v>
      </c>
      <c r="C190" s="229" t="s">
        <v>28</v>
      </c>
      <c r="D190" s="229" t="s">
        <v>28</v>
      </c>
      <c r="E190" s="229" t="s">
        <v>28</v>
      </c>
      <c r="F190" s="229">
        <v>32.0</v>
      </c>
      <c r="G190" s="229" t="s">
        <v>53</v>
      </c>
      <c r="H190" s="229" t="s">
        <v>30</v>
      </c>
      <c r="I190" s="233">
        <v>2.0</v>
      </c>
      <c r="J190" s="233" t="s">
        <v>41</v>
      </c>
      <c r="K190" s="233" t="s">
        <v>27</v>
      </c>
      <c r="L190" s="233" t="s">
        <v>27</v>
      </c>
      <c r="M190" s="233">
        <v>4.0</v>
      </c>
      <c r="N190" s="233">
        <v>0.0</v>
      </c>
      <c r="O190" s="233">
        <v>6.0</v>
      </c>
      <c r="P190" s="233">
        <v>3.0</v>
      </c>
      <c r="Q190" s="233" t="s">
        <v>28</v>
      </c>
      <c r="R190" s="233" t="s">
        <v>27</v>
      </c>
      <c r="S190" s="389">
        <v>112.59813</v>
      </c>
      <c r="T190" s="389">
        <v>76.74691</v>
      </c>
      <c r="U190" s="389">
        <v>10323.0</v>
      </c>
      <c r="V190" s="389">
        <v>20.0</v>
      </c>
      <c r="W190" s="389">
        <v>14.49535</v>
      </c>
      <c r="X190" s="234">
        <v>395.549</v>
      </c>
      <c r="Y190" s="234">
        <v>968.989</v>
      </c>
      <c r="Z190" s="234">
        <v>8.29329</v>
      </c>
      <c r="AA190" s="235"/>
      <c r="AB190" s="235"/>
      <c r="AC190" s="236"/>
      <c r="AD190" s="233"/>
    </row>
    <row r="191">
      <c r="A191" s="229">
        <v>189.0</v>
      </c>
      <c r="B191" s="229" t="s">
        <v>54</v>
      </c>
      <c r="C191" s="229" t="s">
        <v>28</v>
      </c>
      <c r="D191" s="229" t="s">
        <v>28</v>
      </c>
      <c r="E191" s="229" t="s">
        <v>28</v>
      </c>
      <c r="F191" s="229">
        <v>32.0</v>
      </c>
      <c r="G191" s="229" t="s">
        <v>53</v>
      </c>
      <c r="H191" s="229" t="s">
        <v>30</v>
      </c>
      <c r="I191" s="233">
        <v>2.0</v>
      </c>
      <c r="J191" s="233" t="s">
        <v>42</v>
      </c>
      <c r="K191" s="233" t="s">
        <v>27</v>
      </c>
      <c r="L191" s="233" t="s">
        <v>28</v>
      </c>
      <c r="M191" s="233">
        <v>1.0</v>
      </c>
      <c r="N191" s="233">
        <v>5.0</v>
      </c>
      <c r="O191" s="233">
        <v>2.0</v>
      </c>
      <c r="P191" s="233">
        <v>2.0</v>
      </c>
      <c r="Q191" s="233" t="s">
        <v>27</v>
      </c>
      <c r="R191" s="233" t="s">
        <v>27</v>
      </c>
      <c r="S191" s="389">
        <v>345.59226</v>
      </c>
      <c r="T191" s="389">
        <v>304.87828</v>
      </c>
      <c r="U191" s="389">
        <v>12403.0</v>
      </c>
      <c r="V191" s="389">
        <v>53.0</v>
      </c>
      <c r="W191" s="389">
        <v>43.66829</v>
      </c>
      <c r="X191" s="234">
        <v>1725.607</v>
      </c>
      <c r="Y191" s="234">
        <v>2182.782</v>
      </c>
      <c r="Z191" s="234">
        <v>8.51888</v>
      </c>
      <c r="AA191" s="235"/>
      <c r="AB191" s="235"/>
      <c r="AC191" s="236"/>
      <c r="AD191" s="233"/>
    </row>
    <row r="192">
      <c r="A192" s="229">
        <v>190.0</v>
      </c>
      <c r="B192" s="229" t="s">
        <v>54</v>
      </c>
      <c r="C192" s="229" t="s">
        <v>28</v>
      </c>
      <c r="D192" s="229" t="s">
        <v>28</v>
      </c>
      <c r="E192" s="229" t="s">
        <v>28</v>
      </c>
      <c r="F192" s="229">
        <v>32.0</v>
      </c>
      <c r="G192" s="229" t="s">
        <v>53</v>
      </c>
      <c r="H192" s="229" t="s">
        <v>30</v>
      </c>
      <c r="I192" s="233">
        <v>2.0</v>
      </c>
      <c r="J192" s="233" t="s">
        <v>43</v>
      </c>
      <c r="K192" s="233" t="s">
        <v>27</v>
      </c>
      <c r="L192" s="233" t="s">
        <v>27</v>
      </c>
      <c r="M192" s="233">
        <v>1.0</v>
      </c>
      <c r="N192" s="233">
        <v>0.0</v>
      </c>
      <c r="O192" s="233">
        <v>2.0</v>
      </c>
      <c r="P192" s="233">
        <v>2.0</v>
      </c>
      <c r="Q192" s="233" t="s">
        <v>28</v>
      </c>
      <c r="R192" s="233" t="s">
        <v>27</v>
      </c>
      <c r="S192" s="390"/>
      <c r="T192" s="390"/>
      <c r="U192" s="390"/>
      <c r="V192" s="390"/>
      <c r="W192" s="390"/>
      <c r="X192" s="234"/>
      <c r="Y192" s="234"/>
      <c r="Z192" s="234"/>
      <c r="AA192" s="235"/>
      <c r="AB192" s="235"/>
      <c r="AC192" s="236"/>
      <c r="AD192" s="233"/>
    </row>
    <row r="193">
      <c r="A193" s="229">
        <v>191.0</v>
      </c>
      <c r="B193" s="229" t="s">
        <v>54</v>
      </c>
      <c r="C193" s="229" t="s">
        <v>28</v>
      </c>
      <c r="D193" s="229" t="s">
        <v>28</v>
      </c>
      <c r="E193" s="229" t="s">
        <v>28</v>
      </c>
      <c r="F193" s="229">
        <v>32.0</v>
      </c>
      <c r="G193" s="229" t="s">
        <v>53</v>
      </c>
      <c r="H193" s="229" t="s">
        <v>30</v>
      </c>
      <c r="I193" s="233">
        <v>2.0</v>
      </c>
      <c r="J193" s="233" t="s">
        <v>44</v>
      </c>
      <c r="K193" s="233" t="s">
        <v>27</v>
      </c>
      <c r="L193" s="233" t="s">
        <v>28</v>
      </c>
      <c r="M193" s="233">
        <v>1.0</v>
      </c>
      <c r="N193" s="233">
        <v>4.0</v>
      </c>
      <c r="O193" s="233">
        <v>2.0</v>
      </c>
      <c r="P193" s="233">
        <v>2.0</v>
      </c>
      <c r="Q193" s="233" t="s">
        <v>27</v>
      </c>
      <c r="R193" s="233" t="s">
        <v>28</v>
      </c>
      <c r="S193" s="389">
        <v>248.55704</v>
      </c>
      <c r="T193" s="389">
        <v>235.33818</v>
      </c>
      <c r="U193" s="389">
        <v>6711.0</v>
      </c>
      <c r="V193" s="389">
        <v>41.0</v>
      </c>
      <c r="W193" s="389">
        <v>23.90705</v>
      </c>
      <c r="X193" s="234">
        <v>1612.925</v>
      </c>
      <c r="Y193" s="234">
        <v>2016.96</v>
      </c>
      <c r="Z193" s="234">
        <v>8.34099</v>
      </c>
      <c r="AA193" s="235"/>
      <c r="AB193" s="235"/>
      <c r="AC193" s="236"/>
      <c r="AD193" s="233"/>
    </row>
    <row r="194">
      <c r="A194" s="229">
        <v>192.0</v>
      </c>
      <c r="B194" s="229" t="s">
        <v>54</v>
      </c>
      <c r="C194" s="229" t="s">
        <v>28</v>
      </c>
      <c r="D194" s="229" t="s">
        <v>28</v>
      </c>
      <c r="E194" s="229" t="s">
        <v>28</v>
      </c>
      <c r="F194" s="229">
        <v>32.0</v>
      </c>
      <c r="G194" s="229" t="s">
        <v>53</v>
      </c>
      <c r="H194" s="229" t="s">
        <v>30</v>
      </c>
      <c r="I194" s="233">
        <v>2.0</v>
      </c>
      <c r="J194" s="233" t="s">
        <v>45</v>
      </c>
      <c r="K194" s="233" t="s">
        <v>27</v>
      </c>
      <c r="L194" s="233" t="s">
        <v>27</v>
      </c>
      <c r="M194" s="233">
        <v>1.0</v>
      </c>
      <c r="N194" s="233">
        <v>4.0</v>
      </c>
      <c r="O194" s="233">
        <v>2.0</v>
      </c>
      <c r="P194" s="233">
        <v>2.0</v>
      </c>
      <c r="Q194" s="233" t="s">
        <v>28</v>
      </c>
      <c r="R194" s="233" t="s">
        <v>27</v>
      </c>
      <c r="S194" s="389">
        <v>506.49064</v>
      </c>
      <c r="T194" s="389">
        <v>507.27298</v>
      </c>
      <c r="U194" s="389">
        <v>5991.0</v>
      </c>
      <c r="V194" s="389">
        <v>34.0</v>
      </c>
      <c r="W194" s="389">
        <v>34.09614</v>
      </c>
      <c r="X194" s="234">
        <v>937.125</v>
      </c>
      <c r="Y194" s="234">
        <v>1520.486</v>
      </c>
      <c r="Z194" s="234">
        <v>7.99001</v>
      </c>
      <c r="AA194" s="235"/>
      <c r="AB194" s="235"/>
      <c r="AC194" s="236"/>
      <c r="AD194" s="233"/>
    </row>
    <row r="195">
      <c r="A195" s="229">
        <v>193.0</v>
      </c>
      <c r="B195" s="229" t="s">
        <v>54</v>
      </c>
      <c r="C195" s="229" t="s">
        <v>28</v>
      </c>
      <c r="D195" s="229" t="s">
        <v>28</v>
      </c>
      <c r="E195" s="229" t="s">
        <v>28</v>
      </c>
      <c r="F195" s="229">
        <v>32.0</v>
      </c>
      <c r="G195" s="229" t="s">
        <v>53</v>
      </c>
      <c r="H195" s="229" t="s">
        <v>30</v>
      </c>
      <c r="I195" s="233">
        <v>2.0</v>
      </c>
      <c r="J195" s="233" t="s">
        <v>46</v>
      </c>
      <c r="K195" s="233" t="s">
        <v>27</v>
      </c>
      <c r="L195" s="233" t="s">
        <v>27</v>
      </c>
      <c r="M195" s="233">
        <v>1.0</v>
      </c>
      <c r="N195" s="233">
        <v>0.0</v>
      </c>
      <c r="O195" s="233">
        <v>3.0</v>
      </c>
      <c r="P195" s="233">
        <v>3.0</v>
      </c>
      <c r="Q195" s="233" t="s">
        <v>28</v>
      </c>
      <c r="R195" s="233" t="s">
        <v>27</v>
      </c>
      <c r="S195" s="389">
        <v>37.12052</v>
      </c>
      <c r="T195" s="389">
        <v>31.95916</v>
      </c>
      <c r="U195" s="389">
        <v>2405.0</v>
      </c>
      <c r="V195" s="389">
        <v>8.0</v>
      </c>
      <c r="W195" s="389">
        <v>11.09017</v>
      </c>
      <c r="X195" s="234">
        <v>897.343</v>
      </c>
      <c r="Y195" s="234">
        <v>1194.971</v>
      </c>
      <c r="Z195" s="234">
        <v>7.43259</v>
      </c>
      <c r="AA195" s="235"/>
      <c r="AB195" s="235"/>
      <c r="AC195" s="236"/>
      <c r="AD195" s="233"/>
    </row>
    <row r="196">
      <c r="A196" s="229">
        <v>194.0</v>
      </c>
      <c r="B196" s="229" t="s">
        <v>54</v>
      </c>
      <c r="C196" s="229" t="s">
        <v>28</v>
      </c>
      <c r="D196" s="229" t="s">
        <v>28</v>
      </c>
      <c r="E196" s="229" t="s">
        <v>28</v>
      </c>
      <c r="F196" s="229">
        <v>32.0</v>
      </c>
      <c r="G196" s="229" t="s">
        <v>53</v>
      </c>
      <c r="H196" s="229" t="s">
        <v>30</v>
      </c>
      <c r="I196" s="233">
        <v>2.0</v>
      </c>
      <c r="J196" s="233" t="s">
        <v>47</v>
      </c>
      <c r="K196" s="233" t="s">
        <v>27</v>
      </c>
      <c r="L196" s="233" t="s">
        <v>27</v>
      </c>
      <c r="M196" s="233">
        <v>2.0</v>
      </c>
      <c r="N196" s="233">
        <v>3.0</v>
      </c>
      <c r="O196" s="233">
        <v>3.0</v>
      </c>
      <c r="P196" s="233">
        <v>2.0</v>
      </c>
      <c r="Q196" s="233" t="s">
        <v>28</v>
      </c>
      <c r="R196" s="233" t="s">
        <v>28</v>
      </c>
      <c r="S196" s="389">
        <v>382.60645</v>
      </c>
      <c r="T196" s="389">
        <v>368.45619</v>
      </c>
      <c r="U196" s="389">
        <v>50758.0</v>
      </c>
      <c r="V196" s="389">
        <v>159.0</v>
      </c>
      <c r="W196" s="389">
        <v>242.49217</v>
      </c>
      <c r="X196" s="234">
        <v>3514.859</v>
      </c>
      <c r="Y196" s="234">
        <v>4004.623</v>
      </c>
      <c r="Z196" s="234">
        <v>8.88984</v>
      </c>
      <c r="AA196" s="235"/>
      <c r="AB196" s="235"/>
      <c r="AC196" s="236"/>
      <c r="AD196" s="233"/>
    </row>
    <row r="197">
      <c r="A197" s="229">
        <v>195.0</v>
      </c>
      <c r="B197" s="229" t="s">
        <v>54</v>
      </c>
      <c r="C197" s="229" t="s">
        <v>28</v>
      </c>
      <c r="D197" s="229" t="s">
        <v>28</v>
      </c>
      <c r="E197" s="229" t="s">
        <v>28</v>
      </c>
      <c r="F197" s="229">
        <v>32.0</v>
      </c>
      <c r="G197" s="229" t="s">
        <v>53</v>
      </c>
      <c r="H197" s="229" t="s">
        <v>30</v>
      </c>
      <c r="I197" s="233">
        <v>2.0</v>
      </c>
      <c r="J197" s="233" t="s">
        <v>48</v>
      </c>
      <c r="K197" s="233" t="s">
        <v>27</v>
      </c>
      <c r="L197" s="233" t="s">
        <v>27</v>
      </c>
      <c r="M197" s="233">
        <v>2.0</v>
      </c>
      <c r="N197" s="233">
        <v>2.0</v>
      </c>
      <c r="O197" s="233">
        <v>4.0</v>
      </c>
      <c r="P197" s="233">
        <v>3.0</v>
      </c>
      <c r="Q197" s="233" t="s">
        <v>28</v>
      </c>
      <c r="R197" s="233" t="s">
        <v>27</v>
      </c>
      <c r="S197" s="390"/>
      <c r="T197" s="390"/>
      <c r="U197" s="390"/>
      <c r="V197" s="390"/>
      <c r="W197" s="390"/>
      <c r="X197" s="234" t="s">
        <v>30</v>
      </c>
      <c r="Y197" s="234" t="s">
        <v>30</v>
      </c>
      <c r="Z197" s="234"/>
      <c r="AA197" s="235"/>
      <c r="AB197" s="235"/>
      <c r="AC197" s="236"/>
      <c r="AD197" s="233"/>
    </row>
    <row r="198">
      <c r="A198" s="229">
        <v>196.0</v>
      </c>
      <c r="B198" s="229" t="s">
        <v>54</v>
      </c>
      <c r="C198" s="229" t="s">
        <v>28</v>
      </c>
      <c r="D198" s="229" t="s">
        <v>28</v>
      </c>
      <c r="E198" s="229" t="s">
        <v>28</v>
      </c>
      <c r="F198" s="229">
        <v>32.0</v>
      </c>
      <c r="G198" s="229" t="s">
        <v>53</v>
      </c>
      <c r="H198" s="229" t="s">
        <v>30</v>
      </c>
      <c r="I198" s="233">
        <v>2.0</v>
      </c>
      <c r="J198" s="233" t="s">
        <v>49</v>
      </c>
      <c r="K198" s="233" t="s">
        <v>27</v>
      </c>
      <c r="L198" s="233" t="s">
        <v>28</v>
      </c>
      <c r="M198" s="233">
        <v>1.0</v>
      </c>
      <c r="N198" s="233">
        <v>6.0</v>
      </c>
      <c r="O198" s="233">
        <v>2.0</v>
      </c>
      <c r="P198" s="233">
        <v>2.0</v>
      </c>
      <c r="Q198" s="233" t="s">
        <v>28</v>
      </c>
      <c r="R198" s="233" t="s">
        <v>28</v>
      </c>
      <c r="S198" s="389">
        <v>245.47423</v>
      </c>
      <c r="T198" s="389">
        <v>233.69402</v>
      </c>
      <c r="U198" s="389">
        <v>7251.0</v>
      </c>
      <c r="V198" s="389">
        <v>35.0</v>
      </c>
      <c r="W198" s="389">
        <v>106.28469</v>
      </c>
      <c r="X198" s="234">
        <v>1739.518</v>
      </c>
      <c r="Y198" s="234">
        <v>2158.897</v>
      </c>
      <c r="Z198" s="234">
        <v>7.6079</v>
      </c>
      <c r="AA198" s="235"/>
      <c r="AB198" s="235"/>
      <c r="AC198" s="236"/>
      <c r="AD198" s="233"/>
    </row>
    <row r="199">
      <c r="A199" s="229">
        <v>197.0</v>
      </c>
      <c r="B199" s="229" t="s">
        <v>54</v>
      </c>
      <c r="C199" s="229" t="s">
        <v>28</v>
      </c>
      <c r="D199" s="229" t="s">
        <v>28</v>
      </c>
      <c r="E199" s="229" t="s">
        <v>28</v>
      </c>
      <c r="F199" s="229">
        <v>32.0</v>
      </c>
      <c r="G199" s="229" t="s">
        <v>53</v>
      </c>
      <c r="H199" s="229" t="s">
        <v>30</v>
      </c>
      <c r="I199" s="233">
        <v>2.0</v>
      </c>
      <c r="J199" s="233" t="s">
        <v>50</v>
      </c>
      <c r="K199" s="233" t="s">
        <v>27</v>
      </c>
      <c r="L199" s="233" t="s">
        <v>27</v>
      </c>
      <c r="M199" s="233">
        <v>2.0</v>
      </c>
      <c r="N199" s="233">
        <v>3.0</v>
      </c>
      <c r="O199" s="233">
        <v>5.0</v>
      </c>
      <c r="P199" s="233">
        <v>5.0</v>
      </c>
      <c r="Q199" s="233" t="s">
        <v>28</v>
      </c>
      <c r="R199" s="233" t="s">
        <v>27</v>
      </c>
      <c r="S199" s="390"/>
      <c r="T199" s="390"/>
      <c r="U199" s="390"/>
      <c r="V199" s="390"/>
      <c r="W199" s="390"/>
      <c r="X199" s="234" t="s">
        <v>56</v>
      </c>
      <c r="Y199" s="234" t="s">
        <v>56</v>
      </c>
      <c r="Z199" s="234"/>
      <c r="AA199" s="235"/>
      <c r="AB199" s="235"/>
      <c r="AC199" s="236"/>
      <c r="AD199" s="233"/>
    </row>
    <row r="200">
      <c r="A200" s="229">
        <v>198.0</v>
      </c>
      <c r="B200" s="229" t="s">
        <v>54</v>
      </c>
      <c r="C200" s="229" t="s">
        <v>28</v>
      </c>
      <c r="D200" s="229" t="s">
        <v>28</v>
      </c>
      <c r="E200" s="229" t="s">
        <v>28</v>
      </c>
      <c r="F200" s="229">
        <v>32.0</v>
      </c>
      <c r="G200" s="229" t="s">
        <v>53</v>
      </c>
      <c r="H200" s="229" t="s">
        <v>30</v>
      </c>
      <c r="I200" s="233">
        <v>2.0</v>
      </c>
      <c r="J200" s="233" t="s">
        <v>51</v>
      </c>
      <c r="K200" s="233" t="s">
        <v>27</v>
      </c>
      <c r="L200" s="233" t="s">
        <v>27</v>
      </c>
      <c r="M200" s="233">
        <v>3.0</v>
      </c>
      <c r="N200" s="233">
        <v>4.0</v>
      </c>
      <c r="O200" s="233">
        <v>6.0</v>
      </c>
      <c r="P200" s="233">
        <v>4.0</v>
      </c>
      <c r="Q200" s="233" t="s">
        <v>28</v>
      </c>
      <c r="R200" s="233" t="s">
        <v>27</v>
      </c>
      <c r="S200" s="389">
        <v>361.35691</v>
      </c>
      <c r="T200" s="389">
        <v>315.31834</v>
      </c>
      <c r="U200" s="389">
        <v>23055.0</v>
      </c>
      <c r="V200" s="389">
        <v>41.0</v>
      </c>
      <c r="W200" s="389">
        <v>80.20024</v>
      </c>
      <c r="X200" s="234">
        <v>2057.747</v>
      </c>
      <c r="Y200" s="234">
        <v>2427.172</v>
      </c>
      <c r="Z200" s="234">
        <v>7.18395</v>
      </c>
      <c r="AA200" s="235"/>
      <c r="AB200" s="235"/>
      <c r="AC200" s="236"/>
      <c r="AD200" s="233"/>
    </row>
    <row r="201">
      <c r="A201" s="229">
        <v>199.0</v>
      </c>
      <c r="B201" s="229" t="s">
        <v>54</v>
      </c>
      <c r="C201" s="229" t="s">
        <v>28</v>
      </c>
      <c r="D201" s="229" t="s">
        <v>28</v>
      </c>
      <c r="E201" s="229" t="s">
        <v>28</v>
      </c>
      <c r="F201" s="229">
        <v>32.0</v>
      </c>
      <c r="G201" s="229" t="s">
        <v>53</v>
      </c>
      <c r="H201" s="229" t="s">
        <v>30</v>
      </c>
      <c r="I201" s="233">
        <v>2.0</v>
      </c>
      <c r="J201" s="233" t="s">
        <v>52</v>
      </c>
      <c r="K201" s="233" t="s">
        <v>27</v>
      </c>
      <c r="L201" s="233" t="s">
        <v>27</v>
      </c>
      <c r="M201" s="233">
        <v>0.0</v>
      </c>
      <c r="N201" s="233">
        <v>0.0</v>
      </c>
      <c r="O201" s="233">
        <v>3.0</v>
      </c>
      <c r="P201" s="233">
        <v>2.0</v>
      </c>
      <c r="Q201" s="233" t="s">
        <v>28</v>
      </c>
      <c r="R201" s="233" t="s">
        <v>27</v>
      </c>
      <c r="S201" s="389">
        <v>6.12081</v>
      </c>
      <c r="T201" s="389">
        <v>5.30476</v>
      </c>
      <c r="U201" s="389">
        <v>90.0</v>
      </c>
      <c r="V201" s="389">
        <v>1.0</v>
      </c>
      <c r="W201" s="389">
        <v>1.24829</v>
      </c>
      <c r="X201" s="234">
        <v>843.587</v>
      </c>
      <c r="Y201" s="234">
        <v>1253.799</v>
      </c>
      <c r="Z201" s="234">
        <v>5.94481</v>
      </c>
      <c r="AA201" s="235"/>
      <c r="AB201" s="235"/>
      <c r="AC201" s="236"/>
      <c r="AD201" s="233"/>
    </row>
    <row r="202">
      <c r="A202" s="229">
        <v>200.0</v>
      </c>
      <c r="B202" s="229" t="s">
        <v>54</v>
      </c>
      <c r="C202" s="229" t="s">
        <v>28</v>
      </c>
      <c r="D202" s="229" t="s">
        <v>28</v>
      </c>
      <c r="E202" s="229" t="s">
        <v>28</v>
      </c>
      <c r="F202" s="229">
        <v>32.0</v>
      </c>
      <c r="G202" s="229" t="s">
        <v>53</v>
      </c>
      <c r="H202" s="229" t="s">
        <v>30</v>
      </c>
      <c r="I202" s="233">
        <v>4.0</v>
      </c>
      <c r="J202" s="233" t="s">
        <v>31</v>
      </c>
      <c r="K202" s="229" t="s">
        <v>27</v>
      </c>
      <c r="L202" s="229" t="s">
        <v>28</v>
      </c>
      <c r="M202" s="229">
        <v>0.0</v>
      </c>
      <c r="N202" s="229">
        <v>7.0</v>
      </c>
      <c r="O202" s="229">
        <v>1.0</v>
      </c>
      <c r="P202" s="229">
        <v>1.0</v>
      </c>
      <c r="Q202" s="229" t="s">
        <v>28</v>
      </c>
      <c r="R202" s="229" t="s">
        <v>27</v>
      </c>
      <c r="S202" s="389">
        <v>993.83849</v>
      </c>
      <c r="T202" s="389">
        <v>938.46771</v>
      </c>
      <c r="U202" s="389">
        <v>71486.0</v>
      </c>
      <c r="V202" s="389">
        <v>251.0</v>
      </c>
      <c r="W202" s="389">
        <v>1301.07</v>
      </c>
      <c r="X202" s="234">
        <v>1857.281</v>
      </c>
      <c r="Y202" s="234">
        <v>2512.507</v>
      </c>
      <c r="Z202" s="234">
        <v>6.86383</v>
      </c>
      <c r="AA202" s="235"/>
      <c r="AB202" s="235"/>
      <c r="AC202" s="236"/>
      <c r="AD202" s="233"/>
    </row>
    <row r="203">
      <c r="A203" s="229">
        <v>201.0</v>
      </c>
      <c r="B203" s="229" t="s">
        <v>54</v>
      </c>
      <c r="C203" s="229" t="s">
        <v>28</v>
      </c>
      <c r="D203" s="229" t="s">
        <v>28</v>
      </c>
      <c r="E203" s="229" t="s">
        <v>28</v>
      </c>
      <c r="F203" s="229">
        <v>32.0</v>
      </c>
      <c r="G203" s="229" t="s">
        <v>53</v>
      </c>
      <c r="H203" s="229" t="s">
        <v>30</v>
      </c>
      <c r="I203" s="233">
        <v>4.0</v>
      </c>
      <c r="J203" s="233" t="s">
        <v>32</v>
      </c>
      <c r="K203" s="233" t="s">
        <v>27</v>
      </c>
      <c r="L203" s="233" t="s">
        <v>27</v>
      </c>
      <c r="M203" s="233">
        <v>8.0</v>
      </c>
      <c r="N203" s="233">
        <v>0.0</v>
      </c>
      <c r="O203" s="233">
        <v>10.0</v>
      </c>
      <c r="P203" s="233">
        <v>5.0</v>
      </c>
      <c r="Q203" s="233" t="s">
        <v>28</v>
      </c>
      <c r="R203" s="233" t="s">
        <v>27</v>
      </c>
      <c r="S203" s="389">
        <v>272.50585</v>
      </c>
      <c r="T203" s="389">
        <v>222.71702</v>
      </c>
      <c r="U203" s="389">
        <v>23050.0</v>
      </c>
      <c r="V203" s="389">
        <v>30.0</v>
      </c>
      <c r="W203" s="389">
        <v>53.08643</v>
      </c>
      <c r="X203" s="234">
        <v>816.37</v>
      </c>
      <c r="Y203" s="234">
        <v>1264.431</v>
      </c>
      <c r="Z203" s="234">
        <v>9.83061</v>
      </c>
      <c r="AA203" s="235"/>
      <c r="AB203" s="235"/>
      <c r="AC203" s="236"/>
      <c r="AD203" s="233"/>
    </row>
    <row r="204">
      <c r="A204" s="229">
        <v>202.0</v>
      </c>
      <c r="B204" s="229" t="s">
        <v>54</v>
      </c>
      <c r="C204" s="229" t="s">
        <v>28</v>
      </c>
      <c r="D204" s="229" t="s">
        <v>28</v>
      </c>
      <c r="E204" s="229" t="s">
        <v>28</v>
      </c>
      <c r="F204" s="229">
        <v>32.0</v>
      </c>
      <c r="G204" s="229" t="s">
        <v>53</v>
      </c>
      <c r="H204" s="229" t="s">
        <v>30</v>
      </c>
      <c r="I204" s="233">
        <v>4.0</v>
      </c>
      <c r="J204" s="233" t="s">
        <v>33</v>
      </c>
      <c r="K204" s="233" t="s">
        <v>27</v>
      </c>
      <c r="L204" s="233" t="s">
        <v>28</v>
      </c>
      <c r="M204" s="233">
        <v>2.0</v>
      </c>
      <c r="N204" s="233">
        <v>4.0</v>
      </c>
      <c r="O204" s="233">
        <v>3.0</v>
      </c>
      <c r="P204" s="233">
        <v>3.0</v>
      </c>
      <c r="Q204" s="233" t="s">
        <v>28</v>
      </c>
      <c r="R204" s="233" t="s">
        <v>27</v>
      </c>
      <c r="S204" s="389">
        <v>1129.87</v>
      </c>
      <c r="T204" s="389">
        <v>1095.47</v>
      </c>
      <c r="U204" s="389">
        <v>75418.0</v>
      </c>
      <c r="V204" s="389">
        <v>82.0</v>
      </c>
      <c r="W204" s="389">
        <v>163.44769</v>
      </c>
      <c r="X204" s="234">
        <v>2248.398</v>
      </c>
      <c r="Y204" s="234">
        <v>2671.663</v>
      </c>
      <c r="Z204" s="234">
        <v>8.36107</v>
      </c>
      <c r="AA204" s="235"/>
      <c r="AB204" s="235"/>
      <c r="AC204" s="236"/>
      <c r="AD204" s="233"/>
    </row>
    <row r="205">
      <c r="A205" s="229">
        <v>203.0</v>
      </c>
      <c r="B205" s="229" t="s">
        <v>54</v>
      </c>
      <c r="C205" s="229" t="s">
        <v>28</v>
      </c>
      <c r="D205" s="229" t="s">
        <v>28</v>
      </c>
      <c r="E205" s="229" t="s">
        <v>28</v>
      </c>
      <c r="F205" s="229">
        <v>32.0</v>
      </c>
      <c r="G205" s="229" t="s">
        <v>53</v>
      </c>
      <c r="H205" s="229" t="s">
        <v>30</v>
      </c>
      <c r="I205" s="233">
        <v>4.0</v>
      </c>
      <c r="J205" s="233" t="s">
        <v>34</v>
      </c>
      <c r="K205" s="233" t="s">
        <v>27</v>
      </c>
      <c r="L205" s="233" t="s">
        <v>27</v>
      </c>
      <c r="M205" s="233">
        <v>0.0</v>
      </c>
      <c r="N205" s="233">
        <v>3.0</v>
      </c>
      <c r="O205" s="233">
        <v>2.0</v>
      </c>
      <c r="P205" s="233">
        <v>2.0</v>
      </c>
      <c r="Q205" s="233" t="s">
        <v>28</v>
      </c>
      <c r="R205" s="233" t="s">
        <v>27</v>
      </c>
      <c r="S205" s="389">
        <v>257.24039</v>
      </c>
      <c r="T205" s="389">
        <v>234.36895</v>
      </c>
      <c r="U205" s="389">
        <v>3125.0</v>
      </c>
      <c r="V205" s="389">
        <v>16.0</v>
      </c>
      <c r="W205" s="389">
        <v>8.13702</v>
      </c>
      <c r="X205" s="234">
        <v>759.02</v>
      </c>
      <c r="Y205" s="234">
        <v>1144.052</v>
      </c>
      <c r="Z205" s="234">
        <v>5.55895</v>
      </c>
      <c r="AA205" s="235"/>
      <c r="AB205" s="235"/>
      <c r="AC205" s="236"/>
      <c r="AD205" s="233"/>
    </row>
    <row r="206">
      <c r="A206" s="229">
        <v>204.0</v>
      </c>
      <c r="B206" s="229" t="s">
        <v>54</v>
      </c>
      <c r="C206" s="229" t="s">
        <v>28</v>
      </c>
      <c r="D206" s="229" t="s">
        <v>28</v>
      </c>
      <c r="E206" s="229" t="s">
        <v>28</v>
      </c>
      <c r="F206" s="229">
        <v>32.0</v>
      </c>
      <c r="G206" s="229" t="s">
        <v>53</v>
      </c>
      <c r="H206" s="229" t="s">
        <v>30</v>
      </c>
      <c r="I206" s="233">
        <v>4.0</v>
      </c>
      <c r="J206" s="233" t="s">
        <v>35</v>
      </c>
      <c r="K206" s="233" t="s">
        <v>27</v>
      </c>
      <c r="L206" s="233" t="s">
        <v>28</v>
      </c>
      <c r="M206" s="233">
        <v>5.0</v>
      </c>
      <c r="N206" s="233">
        <v>4.0</v>
      </c>
      <c r="O206" s="233">
        <v>6.0</v>
      </c>
      <c r="P206" s="233">
        <v>6.0</v>
      </c>
      <c r="Q206" s="233" t="s">
        <v>28</v>
      </c>
      <c r="R206" s="233" t="s">
        <v>27</v>
      </c>
      <c r="S206" s="389">
        <v>175.49388</v>
      </c>
      <c r="T206" s="389">
        <v>140.23103</v>
      </c>
      <c r="U206" s="389">
        <v>12383.0</v>
      </c>
      <c r="V206" s="389">
        <v>23.0</v>
      </c>
      <c r="W206" s="389">
        <v>26.39393</v>
      </c>
      <c r="X206" s="234">
        <v>1543.852</v>
      </c>
      <c r="Y206" s="234">
        <v>1993.43</v>
      </c>
      <c r="Z206" s="234">
        <v>7.53123</v>
      </c>
      <c r="AA206" s="235"/>
      <c r="AB206" s="235"/>
      <c r="AC206" s="236"/>
      <c r="AD206" s="233"/>
    </row>
    <row r="207">
      <c r="A207" s="229">
        <v>205.0</v>
      </c>
      <c r="B207" s="229" t="s">
        <v>54</v>
      </c>
      <c r="C207" s="229" t="s">
        <v>28</v>
      </c>
      <c r="D207" s="229" t="s">
        <v>28</v>
      </c>
      <c r="E207" s="229" t="s">
        <v>28</v>
      </c>
      <c r="F207" s="229">
        <v>32.0</v>
      </c>
      <c r="G207" s="229" t="s">
        <v>53</v>
      </c>
      <c r="H207" s="229" t="s">
        <v>30</v>
      </c>
      <c r="I207" s="233">
        <v>4.0</v>
      </c>
      <c r="J207" s="233" t="s">
        <v>36</v>
      </c>
      <c r="K207" s="233" t="s">
        <v>27</v>
      </c>
      <c r="L207" s="233" t="s">
        <v>28</v>
      </c>
      <c r="M207" s="233">
        <v>0.0</v>
      </c>
      <c r="N207" s="233">
        <v>4.0</v>
      </c>
      <c r="O207" s="233">
        <v>1.0</v>
      </c>
      <c r="P207" s="233">
        <v>1.0</v>
      </c>
      <c r="Q207" s="233" t="s">
        <v>28</v>
      </c>
      <c r="R207" s="233" t="s">
        <v>28</v>
      </c>
      <c r="S207" s="389">
        <v>980.04605</v>
      </c>
      <c r="T207" s="389">
        <v>943.50431</v>
      </c>
      <c r="U207" s="389">
        <v>73450.0</v>
      </c>
      <c r="V207" s="389">
        <v>131.0</v>
      </c>
      <c r="W207" s="389">
        <v>213.59136</v>
      </c>
      <c r="X207" s="234">
        <v>1475.488</v>
      </c>
      <c r="Y207" s="234">
        <v>1988.637</v>
      </c>
      <c r="Z207" s="234">
        <v>7.29343</v>
      </c>
      <c r="AA207" s="235"/>
      <c r="AB207" s="235"/>
      <c r="AC207" s="236"/>
      <c r="AD207" s="233"/>
    </row>
    <row r="208">
      <c r="A208" s="229">
        <v>206.0</v>
      </c>
      <c r="B208" s="229" t="s">
        <v>54</v>
      </c>
      <c r="C208" s="229" t="s">
        <v>28</v>
      </c>
      <c r="D208" s="229" t="s">
        <v>28</v>
      </c>
      <c r="E208" s="229" t="s">
        <v>28</v>
      </c>
      <c r="F208" s="229">
        <v>32.0</v>
      </c>
      <c r="G208" s="229" t="s">
        <v>53</v>
      </c>
      <c r="H208" s="229" t="s">
        <v>30</v>
      </c>
      <c r="I208" s="233">
        <v>4.0</v>
      </c>
      <c r="J208" s="233" t="s">
        <v>37</v>
      </c>
      <c r="K208" s="233" t="s">
        <v>27</v>
      </c>
      <c r="L208" s="233" t="s">
        <v>27</v>
      </c>
      <c r="M208" s="233">
        <v>5.0</v>
      </c>
      <c r="N208" s="233">
        <v>5.0</v>
      </c>
      <c r="O208" s="233">
        <v>6.0</v>
      </c>
      <c r="P208" s="233">
        <v>5.0</v>
      </c>
      <c r="Q208" s="233" t="s">
        <v>28</v>
      </c>
      <c r="R208" s="233" t="s">
        <v>27</v>
      </c>
      <c r="S208" s="389">
        <v>430.05944</v>
      </c>
      <c r="T208" s="389">
        <v>412.02863</v>
      </c>
      <c r="U208" s="389">
        <v>27437.0</v>
      </c>
      <c r="V208" s="389">
        <v>67.0</v>
      </c>
      <c r="W208" s="389">
        <v>95.15597</v>
      </c>
      <c r="X208" s="234">
        <v>4199.711</v>
      </c>
      <c r="Y208" s="234">
        <v>4813.037</v>
      </c>
      <c r="Z208" s="234">
        <v>7.94259</v>
      </c>
      <c r="AA208" s="235"/>
      <c r="AB208" s="235"/>
      <c r="AC208" s="236"/>
      <c r="AD208" s="233"/>
    </row>
    <row r="209">
      <c r="A209" s="229">
        <v>207.0</v>
      </c>
      <c r="B209" s="229" t="s">
        <v>54</v>
      </c>
      <c r="C209" s="229" t="s">
        <v>28</v>
      </c>
      <c r="D209" s="229" t="s">
        <v>28</v>
      </c>
      <c r="E209" s="229" t="s">
        <v>28</v>
      </c>
      <c r="F209" s="229">
        <v>32.0</v>
      </c>
      <c r="G209" s="229" t="s">
        <v>53</v>
      </c>
      <c r="H209" s="229" t="s">
        <v>30</v>
      </c>
      <c r="I209" s="233">
        <v>4.0</v>
      </c>
      <c r="J209" s="233" t="s">
        <v>38</v>
      </c>
      <c r="K209" s="233" t="s">
        <v>27</v>
      </c>
      <c r="L209" s="233" t="s">
        <v>27</v>
      </c>
      <c r="M209" s="233">
        <v>7.0</v>
      </c>
      <c r="N209" s="233">
        <v>5.0</v>
      </c>
      <c r="O209" s="233">
        <v>8.0</v>
      </c>
      <c r="P209" s="233">
        <v>8.0</v>
      </c>
      <c r="Q209" s="233" t="s">
        <v>27</v>
      </c>
      <c r="R209" s="233" t="s">
        <v>27</v>
      </c>
      <c r="S209" s="389">
        <v>175.34975</v>
      </c>
      <c r="T209" s="389">
        <v>142.01521</v>
      </c>
      <c r="U209" s="389">
        <v>9209.0</v>
      </c>
      <c r="V209" s="389">
        <v>23.0</v>
      </c>
      <c r="W209" s="389">
        <v>32.54842</v>
      </c>
      <c r="X209" s="234">
        <v>2279.252</v>
      </c>
      <c r="Y209" s="234">
        <v>2987.011</v>
      </c>
      <c r="Z209" s="234">
        <v>8.26325</v>
      </c>
      <c r="AA209" s="235"/>
      <c r="AB209" s="235"/>
      <c r="AC209" s="236"/>
      <c r="AD209" s="233"/>
    </row>
    <row r="210">
      <c r="A210" s="229">
        <v>208.0</v>
      </c>
      <c r="B210" s="229" t="s">
        <v>54</v>
      </c>
      <c r="C210" s="229" t="s">
        <v>28</v>
      </c>
      <c r="D210" s="229" t="s">
        <v>28</v>
      </c>
      <c r="E210" s="229" t="s">
        <v>28</v>
      </c>
      <c r="F210" s="229">
        <v>32.0</v>
      </c>
      <c r="G210" s="229" t="s">
        <v>53</v>
      </c>
      <c r="H210" s="229" t="s">
        <v>30</v>
      </c>
      <c r="I210" s="233">
        <v>4.0</v>
      </c>
      <c r="J210" s="233" t="s">
        <v>39</v>
      </c>
      <c r="K210" s="233" t="s">
        <v>27</v>
      </c>
      <c r="L210" s="233" t="s">
        <v>27</v>
      </c>
      <c r="M210" s="233">
        <v>5.0</v>
      </c>
      <c r="N210" s="233">
        <v>6.0</v>
      </c>
      <c r="O210" s="233">
        <v>6.0</v>
      </c>
      <c r="P210" s="233">
        <v>6.0</v>
      </c>
      <c r="Q210" s="233" t="s">
        <v>28</v>
      </c>
      <c r="R210" s="233" t="s">
        <v>27</v>
      </c>
      <c r="S210" s="389">
        <v>1017.51</v>
      </c>
      <c r="T210" s="389">
        <v>976.45109</v>
      </c>
      <c r="U210" s="389">
        <v>69672.0</v>
      </c>
      <c r="V210" s="389">
        <v>64.0</v>
      </c>
      <c r="W210" s="389">
        <v>159.86169</v>
      </c>
      <c r="X210" s="234">
        <v>4751.552</v>
      </c>
      <c r="Y210" s="234">
        <v>5271.668</v>
      </c>
      <c r="Z210" s="234">
        <v>6.10783</v>
      </c>
      <c r="AA210" s="235"/>
      <c r="AB210" s="235"/>
      <c r="AC210" s="236"/>
      <c r="AD210" s="233"/>
    </row>
    <row r="211">
      <c r="A211" s="229">
        <v>209.0</v>
      </c>
      <c r="B211" s="229" t="s">
        <v>54</v>
      </c>
      <c r="C211" s="229" t="s">
        <v>28</v>
      </c>
      <c r="D211" s="229" t="s">
        <v>28</v>
      </c>
      <c r="E211" s="229" t="s">
        <v>28</v>
      </c>
      <c r="F211" s="229">
        <v>32.0</v>
      </c>
      <c r="G211" s="229" t="s">
        <v>53</v>
      </c>
      <c r="H211" s="229" t="s">
        <v>30</v>
      </c>
      <c r="I211" s="233">
        <v>4.0</v>
      </c>
      <c r="J211" s="233" t="s">
        <v>40</v>
      </c>
      <c r="K211" s="233" t="s">
        <v>27</v>
      </c>
      <c r="L211" s="233" t="s">
        <v>28</v>
      </c>
      <c r="M211" s="233">
        <v>3.0</v>
      </c>
      <c r="N211" s="233">
        <v>4.0</v>
      </c>
      <c r="O211" s="233">
        <v>4.0</v>
      </c>
      <c r="P211" s="233">
        <v>4.0</v>
      </c>
      <c r="Q211" s="233" t="s">
        <v>28</v>
      </c>
      <c r="R211" s="233" t="s">
        <v>27</v>
      </c>
      <c r="S211" s="389">
        <v>497.77146</v>
      </c>
      <c r="T211" s="389">
        <v>517.7435</v>
      </c>
      <c r="U211" s="389">
        <v>23790.0</v>
      </c>
      <c r="V211" s="389">
        <v>81.0</v>
      </c>
      <c r="W211" s="389">
        <v>91.51775</v>
      </c>
      <c r="X211" s="234">
        <v>6133.412</v>
      </c>
      <c r="Y211" s="234">
        <v>6801.8</v>
      </c>
      <c r="Z211" s="234">
        <v>8.14396</v>
      </c>
      <c r="AA211" s="235"/>
      <c r="AB211" s="235"/>
      <c r="AC211" s="236"/>
      <c r="AD211" s="233"/>
    </row>
    <row r="212">
      <c r="A212" s="229">
        <v>210.0</v>
      </c>
      <c r="B212" s="229" t="s">
        <v>54</v>
      </c>
      <c r="C212" s="229" t="s">
        <v>28</v>
      </c>
      <c r="D212" s="229" t="s">
        <v>28</v>
      </c>
      <c r="E212" s="229" t="s">
        <v>28</v>
      </c>
      <c r="F212" s="229">
        <v>32.0</v>
      </c>
      <c r="G212" s="229" t="s">
        <v>53</v>
      </c>
      <c r="H212" s="229" t="s">
        <v>30</v>
      </c>
      <c r="I212" s="233">
        <v>4.0</v>
      </c>
      <c r="J212" s="233" t="s">
        <v>41</v>
      </c>
      <c r="K212" s="233" t="s">
        <v>27</v>
      </c>
      <c r="L212" s="233" t="s">
        <v>27</v>
      </c>
      <c r="M212" s="233">
        <v>4.0</v>
      </c>
      <c r="N212" s="233">
        <v>0.0</v>
      </c>
      <c r="O212" s="233">
        <v>6.0</v>
      </c>
      <c r="P212" s="233">
        <v>3.0</v>
      </c>
      <c r="Q212" s="233" t="s">
        <v>28</v>
      </c>
      <c r="R212" s="233" t="s">
        <v>27</v>
      </c>
      <c r="S212" s="389">
        <v>272.01716</v>
      </c>
      <c r="T212" s="389">
        <v>189.06273</v>
      </c>
      <c r="U212" s="389">
        <v>22080.0</v>
      </c>
      <c r="V212" s="389">
        <v>37.0</v>
      </c>
      <c r="W212" s="389">
        <v>30.94659</v>
      </c>
      <c r="X212" s="234">
        <v>653.916</v>
      </c>
      <c r="Y212" s="234">
        <v>1147.087</v>
      </c>
      <c r="Z212" s="234">
        <v>8.33403</v>
      </c>
      <c r="AA212" s="235"/>
      <c r="AB212" s="235"/>
      <c r="AC212" s="236"/>
      <c r="AD212" s="233"/>
    </row>
    <row r="213">
      <c r="A213" s="229">
        <v>211.0</v>
      </c>
      <c r="B213" s="229" t="s">
        <v>54</v>
      </c>
      <c r="C213" s="229" t="s">
        <v>28</v>
      </c>
      <c r="D213" s="229" t="s">
        <v>28</v>
      </c>
      <c r="E213" s="229" t="s">
        <v>28</v>
      </c>
      <c r="F213" s="229">
        <v>32.0</v>
      </c>
      <c r="G213" s="229" t="s">
        <v>53</v>
      </c>
      <c r="H213" s="229" t="s">
        <v>30</v>
      </c>
      <c r="I213" s="233">
        <v>4.0</v>
      </c>
      <c r="J213" s="233" t="s">
        <v>42</v>
      </c>
      <c r="K213" s="233" t="s">
        <v>27</v>
      </c>
      <c r="L213" s="233" t="s">
        <v>28</v>
      </c>
      <c r="M213" s="233">
        <v>1.0</v>
      </c>
      <c r="N213" s="233">
        <v>5.0</v>
      </c>
      <c r="O213" s="233">
        <v>2.0</v>
      </c>
      <c r="P213" s="233">
        <v>2.0</v>
      </c>
      <c r="Q213" s="233" t="s">
        <v>27</v>
      </c>
      <c r="R213" s="233" t="s">
        <v>27</v>
      </c>
      <c r="S213" s="389">
        <v>621.78737</v>
      </c>
      <c r="T213" s="389">
        <v>599.81665</v>
      </c>
      <c r="U213" s="389">
        <v>18772.0</v>
      </c>
      <c r="V213" s="389">
        <v>96.0</v>
      </c>
      <c r="W213" s="389">
        <v>83.07776</v>
      </c>
      <c r="X213" s="234">
        <v>3584.654</v>
      </c>
      <c r="Y213" s="234">
        <v>4127.67</v>
      </c>
      <c r="Z213" s="234">
        <v>8.81076</v>
      </c>
      <c r="AA213" s="235"/>
      <c r="AB213" s="235"/>
      <c r="AC213" s="236"/>
      <c r="AD213" s="233"/>
    </row>
    <row r="214">
      <c r="A214" s="229">
        <v>212.0</v>
      </c>
      <c r="B214" s="229" t="s">
        <v>54</v>
      </c>
      <c r="C214" s="229" t="s">
        <v>28</v>
      </c>
      <c r="D214" s="229" t="s">
        <v>28</v>
      </c>
      <c r="E214" s="229" t="s">
        <v>28</v>
      </c>
      <c r="F214" s="229">
        <v>32.0</v>
      </c>
      <c r="G214" s="229" t="s">
        <v>53</v>
      </c>
      <c r="H214" s="229" t="s">
        <v>30</v>
      </c>
      <c r="I214" s="233">
        <v>4.0</v>
      </c>
      <c r="J214" s="233" t="s">
        <v>43</v>
      </c>
      <c r="K214" s="233" t="s">
        <v>27</v>
      </c>
      <c r="L214" s="233" t="s">
        <v>27</v>
      </c>
      <c r="M214" s="233">
        <v>1.0</v>
      </c>
      <c r="N214" s="233">
        <v>0.0</v>
      </c>
      <c r="O214" s="233">
        <v>2.0</v>
      </c>
      <c r="P214" s="233">
        <v>2.0</v>
      </c>
      <c r="Q214" s="233" t="s">
        <v>28</v>
      </c>
      <c r="R214" s="233" t="s">
        <v>27</v>
      </c>
      <c r="S214" s="390"/>
      <c r="T214" s="390"/>
      <c r="U214" s="390"/>
      <c r="V214" s="390"/>
      <c r="W214" s="390"/>
      <c r="X214" s="234"/>
      <c r="Y214" s="234"/>
      <c r="Z214" s="234"/>
      <c r="AA214" s="235"/>
      <c r="AB214" s="235"/>
      <c r="AC214" s="236"/>
      <c r="AD214" s="233"/>
    </row>
    <row r="215">
      <c r="A215" s="229">
        <v>213.0</v>
      </c>
      <c r="B215" s="229" t="s">
        <v>54</v>
      </c>
      <c r="C215" s="229" t="s">
        <v>28</v>
      </c>
      <c r="D215" s="229" t="s">
        <v>28</v>
      </c>
      <c r="E215" s="229" t="s">
        <v>28</v>
      </c>
      <c r="F215" s="229">
        <v>32.0</v>
      </c>
      <c r="G215" s="229" t="s">
        <v>53</v>
      </c>
      <c r="H215" s="229" t="s">
        <v>30</v>
      </c>
      <c r="I215" s="233">
        <v>4.0</v>
      </c>
      <c r="J215" s="233" t="s">
        <v>44</v>
      </c>
      <c r="K215" s="233" t="s">
        <v>27</v>
      </c>
      <c r="L215" s="233" t="s">
        <v>28</v>
      </c>
      <c r="M215" s="233">
        <v>1.0</v>
      </c>
      <c r="N215" s="233">
        <v>4.0</v>
      </c>
      <c r="O215" s="233">
        <v>2.0</v>
      </c>
      <c r="P215" s="233">
        <v>2.0</v>
      </c>
      <c r="Q215" s="233" t="s">
        <v>27</v>
      </c>
      <c r="R215" s="233" t="s">
        <v>28</v>
      </c>
      <c r="S215" s="389">
        <v>425.29995</v>
      </c>
      <c r="T215" s="389">
        <v>416.53193</v>
      </c>
      <c r="U215" s="389">
        <v>9834.0</v>
      </c>
      <c r="V215" s="389">
        <v>72.0</v>
      </c>
      <c r="W215" s="389">
        <v>54.0596</v>
      </c>
      <c r="X215" s="234">
        <v>3339.13</v>
      </c>
      <c r="Y215" s="234">
        <v>3879.854</v>
      </c>
      <c r="Z215" s="234">
        <v>8.47872</v>
      </c>
      <c r="AA215" s="235"/>
      <c r="AB215" s="235"/>
      <c r="AC215" s="236"/>
      <c r="AD215" s="233"/>
    </row>
    <row r="216">
      <c r="A216" s="229">
        <v>214.0</v>
      </c>
      <c r="B216" s="229" t="s">
        <v>54</v>
      </c>
      <c r="C216" s="229" t="s">
        <v>28</v>
      </c>
      <c r="D216" s="229" t="s">
        <v>28</v>
      </c>
      <c r="E216" s="229" t="s">
        <v>28</v>
      </c>
      <c r="F216" s="229">
        <v>32.0</v>
      </c>
      <c r="G216" s="229" t="s">
        <v>53</v>
      </c>
      <c r="H216" s="229" t="s">
        <v>30</v>
      </c>
      <c r="I216" s="233">
        <v>4.0</v>
      </c>
      <c r="J216" s="233" t="s">
        <v>45</v>
      </c>
      <c r="K216" s="233" t="s">
        <v>27</v>
      </c>
      <c r="L216" s="233" t="s">
        <v>27</v>
      </c>
      <c r="M216" s="233">
        <v>1.0</v>
      </c>
      <c r="N216" s="233">
        <v>4.0</v>
      </c>
      <c r="O216" s="233">
        <v>2.0</v>
      </c>
      <c r="P216" s="233">
        <v>2.0</v>
      </c>
      <c r="Q216" s="233" t="s">
        <v>28</v>
      </c>
      <c r="R216" s="233" t="s">
        <v>27</v>
      </c>
      <c r="S216" s="389">
        <v>995.84441</v>
      </c>
      <c r="T216" s="389">
        <v>1028.8</v>
      </c>
      <c r="U216" s="389">
        <v>10660.0</v>
      </c>
      <c r="V216" s="389">
        <v>65.0</v>
      </c>
      <c r="W216" s="389">
        <v>95.14393</v>
      </c>
      <c r="X216" s="234">
        <v>1852.558</v>
      </c>
      <c r="Y216" s="234">
        <v>2570.841</v>
      </c>
      <c r="Z216" s="234">
        <v>6.46491</v>
      </c>
      <c r="AA216" s="235"/>
      <c r="AB216" s="235"/>
      <c r="AC216" s="236"/>
      <c r="AD216" s="233"/>
    </row>
    <row r="217">
      <c r="A217" s="229">
        <v>215.0</v>
      </c>
      <c r="B217" s="229" t="s">
        <v>54</v>
      </c>
      <c r="C217" s="229" t="s">
        <v>28</v>
      </c>
      <c r="D217" s="229" t="s">
        <v>28</v>
      </c>
      <c r="E217" s="229" t="s">
        <v>28</v>
      </c>
      <c r="F217" s="229">
        <v>32.0</v>
      </c>
      <c r="G217" s="229" t="s">
        <v>53</v>
      </c>
      <c r="H217" s="229" t="s">
        <v>30</v>
      </c>
      <c r="I217" s="233">
        <v>4.0</v>
      </c>
      <c r="J217" s="233" t="s">
        <v>46</v>
      </c>
      <c r="K217" s="233" t="s">
        <v>27</v>
      </c>
      <c r="L217" s="233" t="s">
        <v>27</v>
      </c>
      <c r="M217" s="233">
        <v>1.0</v>
      </c>
      <c r="N217" s="233">
        <v>0.0</v>
      </c>
      <c r="O217" s="233">
        <v>3.0</v>
      </c>
      <c r="P217" s="233">
        <v>3.0</v>
      </c>
      <c r="Q217" s="233" t="s">
        <v>28</v>
      </c>
      <c r="R217" s="233" t="s">
        <v>27</v>
      </c>
      <c r="S217" s="389">
        <v>68.60609</v>
      </c>
      <c r="T217" s="389">
        <v>63.64535</v>
      </c>
      <c r="U217" s="389">
        <v>4548.0</v>
      </c>
      <c r="V217" s="389">
        <v>14.0</v>
      </c>
      <c r="W217" s="389">
        <v>20.70974</v>
      </c>
      <c r="X217" s="234">
        <v>1695.037</v>
      </c>
      <c r="Y217" s="234">
        <v>2004.499</v>
      </c>
      <c r="Z217" s="234">
        <v>7.19897</v>
      </c>
      <c r="AA217" s="235"/>
      <c r="AB217" s="235"/>
      <c r="AC217" s="236"/>
      <c r="AD217" s="233"/>
    </row>
    <row r="218">
      <c r="A218" s="229">
        <v>216.0</v>
      </c>
      <c r="B218" s="229" t="s">
        <v>54</v>
      </c>
      <c r="C218" s="229" t="s">
        <v>28</v>
      </c>
      <c r="D218" s="229" t="s">
        <v>28</v>
      </c>
      <c r="E218" s="229" t="s">
        <v>28</v>
      </c>
      <c r="F218" s="229">
        <v>32.0</v>
      </c>
      <c r="G218" s="229" t="s">
        <v>53</v>
      </c>
      <c r="H218" s="229" t="s">
        <v>30</v>
      </c>
      <c r="I218" s="233">
        <v>4.0</v>
      </c>
      <c r="J218" s="233" t="s">
        <v>47</v>
      </c>
      <c r="K218" s="233" t="s">
        <v>27</v>
      </c>
      <c r="L218" s="233" t="s">
        <v>27</v>
      </c>
      <c r="M218" s="233">
        <v>2.0</v>
      </c>
      <c r="N218" s="233">
        <v>3.0</v>
      </c>
      <c r="O218" s="233">
        <v>3.0</v>
      </c>
      <c r="P218" s="233">
        <v>2.0</v>
      </c>
      <c r="Q218" s="233" t="s">
        <v>28</v>
      </c>
      <c r="R218" s="233" t="s">
        <v>28</v>
      </c>
      <c r="S218" s="389">
        <v>723.8919</v>
      </c>
      <c r="T218" s="389">
        <v>699.6867</v>
      </c>
      <c r="U218" s="389">
        <v>94012.0</v>
      </c>
      <c r="V218" s="389">
        <v>314.0</v>
      </c>
      <c r="W218" s="389">
        <v>483.60917</v>
      </c>
      <c r="X218" s="234">
        <v>7469.115</v>
      </c>
      <c r="Y218" s="234">
        <v>8241.758</v>
      </c>
      <c r="Z218" s="234">
        <v>9.64749</v>
      </c>
      <c r="AA218" s="235"/>
      <c r="AB218" s="235"/>
      <c r="AC218" s="236"/>
      <c r="AD218" s="233"/>
    </row>
    <row r="219">
      <c r="A219" s="229">
        <v>217.0</v>
      </c>
      <c r="B219" s="229" t="s">
        <v>54</v>
      </c>
      <c r="C219" s="229" t="s">
        <v>28</v>
      </c>
      <c r="D219" s="229" t="s">
        <v>28</v>
      </c>
      <c r="E219" s="229" t="s">
        <v>28</v>
      </c>
      <c r="F219" s="229">
        <v>32.0</v>
      </c>
      <c r="G219" s="229" t="s">
        <v>53</v>
      </c>
      <c r="H219" s="229" t="s">
        <v>30</v>
      </c>
      <c r="I219" s="233">
        <v>4.0</v>
      </c>
      <c r="J219" s="233" t="s">
        <v>49</v>
      </c>
      <c r="K219" s="233" t="s">
        <v>27</v>
      </c>
      <c r="L219" s="233" t="s">
        <v>28</v>
      </c>
      <c r="M219" s="233">
        <v>1.0</v>
      </c>
      <c r="N219" s="233">
        <v>6.0</v>
      </c>
      <c r="O219" s="233">
        <v>2.0</v>
      </c>
      <c r="P219" s="233">
        <v>2.0</v>
      </c>
      <c r="Q219" s="233" t="s">
        <v>28</v>
      </c>
      <c r="R219" s="233" t="s">
        <v>28</v>
      </c>
      <c r="S219" s="389">
        <v>425.95917</v>
      </c>
      <c r="T219" s="389">
        <v>417.76888</v>
      </c>
      <c r="U219" s="389">
        <v>9628.0</v>
      </c>
      <c r="V219" s="389">
        <v>66.0</v>
      </c>
      <c r="W219" s="389">
        <v>211.47782</v>
      </c>
      <c r="X219" s="234">
        <v>3615.428</v>
      </c>
      <c r="Y219" s="234">
        <v>4113.173</v>
      </c>
      <c r="Z219" s="234">
        <v>8.45307</v>
      </c>
      <c r="AA219" s="235"/>
      <c r="AB219" s="235"/>
      <c r="AC219" s="236"/>
      <c r="AD219" s="233"/>
    </row>
    <row r="220">
      <c r="A220" s="229">
        <v>218.0</v>
      </c>
      <c r="B220" s="229" t="s">
        <v>54</v>
      </c>
      <c r="C220" s="229" t="s">
        <v>28</v>
      </c>
      <c r="D220" s="229" t="s">
        <v>28</v>
      </c>
      <c r="E220" s="229" t="s">
        <v>28</v>
      </c>
      <c r="F220" s="229">
        <v>32.0</v>
      </c>
      <c r="G220" s="229" t="s">
        <v>53</v>
      </c>
      <c r="H220" s="229" t="s">
        <v>30</v>
      </c>
      <c r="I220" s="233">
        <v>4.0</v>
      </c>
      <c r="J220" s="233" t="s">
        <v>51</v>
      </c>
      <c r="K220" s="233" t="s">
        <v>27</v>
      </c>
      <c r="L220" s="233" t="s">
        <v>27</v>
      </c>
      <c r="M220" s="233">
        <v>3.0</v>
      </c>
      <c r="N220" s="233">
        <v>4.0</v>
      </c>
      <c r="O220" s="233">
        <v>6.0</v>
      </c>
      <c r="P220" s="233">
        <v>4.0</v>
      </c>
      <c r="Q220" s="233" t="s">
        <v>28</v>
      </c>
      <c r="R220" s="233" t="s">
        <v>27</v>
      </c>
      <c r="S220" s="389">
        <v>634.58191</v>
      </c>
      <c r="T220" s="389">
        <v>597.11158</v>
      </c>
      <c r="U220" s="389">
        <v>42843.0</v>
      </c>
      <c r="V220" s="389">
        <v>80.0</v>
      </c>
      <c r="W220" s="389">
        <v>146.25695</v>
      </c>
      <c r="X220" s="234">
        <v>4314.667</v>
      </c>
      <c r="Y220" s="234">
        <v>4777.983</v>
      </c>
      <c r="Z220" s="234">
        <v>7.1104</v>
      </c>
      <c r="AA220" s="235"/>
      <c r="AB220" s="235"/>
      <c r="AC220" s="236"/>
      <c r="AD220" s="233"/>
    </row>
    <row r="221">
      <c r="A221" s="229">
        <v>219.0</v>
      </c>
      <c r="B221" s="229" t="s">
        <v>54</v>
      </c>
      <c r="C221" s="229" t="s">
        <v>28</v>
      </c>
      <c r="D221" s="229" t="s">
        <v>28</v>
      </c>
      <c r="E221" s="229" t="s">
        <v>28</v>
      </c>
      <c r="F221" s="229">
        <v>32.0</v>
      </c>
      <c r="G221" s="229" t="s">
        <v>53</v>
      </c>
      <c r="H221" s="229" t="s">
        <v>30</v>
      </c>
      <c r="I221" s="233">
        <v>4.0</v>
      </c>
      <c r="J221" s="233" t="s">
        <v>52</v>
      </c>
      <c r="K221" s="233" t="s">
        <v>27</v>
      </c>
      <c r="L221" s="233" t="s">
        <v>27</v>
      </c>
      <c r="M221" s="233">
        <v>0.0</v>
      </c>
      <c r="N221" s="233">
        <v>0.0</v>
      </c>
      <c r="O221" s="233">
        <v>3.0</v>
      </c>
      <c r="P221" s="233">
        <v>2.0</v>
      </c>
      <c r="Q221" s="233" t="s">
        <v>28</v>
      </c>
      <c r="R221" s="233" t="s">
        <v>27</v>
      </c>
      <c r="S221" s="389">
        <v>34.38064</v>
      </c>
      <c r="T221" s="389">
        <v>21.44907</v>
      </c>
      <c r="U221" s="389">
        <v>342.0</v>
      </c>
      <c r="V221" s="389">
        <v>3.0</v>
      </c>
      <c r="W221" s="389">
        <v>2.2184</v>
      </c>
      <c r="X221" s="234">
        <v>1694.859</v>
      </c>
      <c r="Y221" s="234">
        <v>2097.696</v>
      </c>
      <c r="Z221" s="234">
        <v>6.96994</v>
      </c>
      <c r="AA221" s="235"/>
      <c r="AB221" s="235"/>
      <c r="AC221" s="236"/>
      <c r="AD221" s="233"/>
    </row>
    <row r="222">
      <c r="A222" s="229">
        <v>220.0</v>
      </c>
      <c r="B222" s="229" t="s">
        <v>54</v>
      </c>
      <c r="C222" s="229" t="s">
        <v>28</v>
      </c>
      <c r="D222" s="229" t="s">
        <v>28</v>
      </c>
      <c r="E222" s="229" t="s">
        <v>28</v>
      </c>
      <c r="F222" s="229">
        <v>32.0</v>
      </c>
      <c r="G222" s="229" t="s">
        <v>53</v>
      </c>
      <c r="H222" s="229" t="s">
        <v>30</v>
      </c>
      <c r="I222" s="233">
        <v>8.0</v>
      </c>
      <c r="J222" s="233" t="s">
        <v>31</v>
      </c>
      <c r="K222" s="229" t="s">
        <v>27</v>
      </c>
      <c r="L222" s="229" t="s">
        <v>28</v>
      </c>
      <c r="M222" s="229">
        <v>0.0</v>
      </c>
      <c r="N222" s="229">
        <v>7.0</v>
      </c>
      <c r="O222" s="229">
        <v>1.0</v>
      </c>
      <c r="P222" s="229">
        <v>1.0</v>
      </c>
      <c r="Q222" s="229" t="s">
        <v>28</v>
      </c>
      <c r="R222" s="229" t="s">
        <v>27</v>
      </c>
      <c r="S222" s="389">
        <v>1968.96</v>
      </c>
      <c r="T222" s="389">
        <v>1960.84</v>
      </c>
      <c r="U222" s="389">
        <v>180782.0</v>
      </c>
      <c r="V222" s="389">
        <v>499.0</v>
      </c>
      <c r="W222" s="389">
        <v>2462.11</v>
      </c>
      <c r="X222" s="234">
        <v>3997.766</v>
      </c>
      <c r="Y222" s="234">
        <v>3987.325</v>
      </c>
      <c r="Z222" s="234">
        <v>6.63943</v>
      </c>
      <c r="AA222" s="235"/>
      <c r="AB222" s="235"/>
      <c r="AC222" s="236"/>
      <c r="AD222" s="233"/>
    </row>
    <row r="223">
      <c r="A223" s="229">
        <v>221.0</v>
      </c>
      <c r="B223" s="229" t="s">
        <v>54</v>
      </c>
      <c r="C223" s="229" t="s">
        <v>28</v>
      </c>
      <c r="D223" s="229" t="s">
        <v>28</v>
      </c>
      <c r="E223" s="229" t="s">
        <v>28</v>
      </c>
      <c r="F223" s="229">
        <v>32.0</v>
      </c>
      <c r="G223" s="229" t="s">
        <v>53</v>
      </c>
      <c r="H223" s="229" t="s">
        <v>30</v>
      </c>
      <c r="I223" s="233">
        <v>8.0</v>
      </c>
      <c r="J223" s="233" t="s">
        <v>32</v>
      </c>
      <c r="K223" s="233" t="s">
        <v>27</v>
      </c>
      <c r="L223" s="233" t="s">
        <v>27</v>
      </c>
      <c r="M223" s="233">
        <v>8.0</v>
      </c>
      <c r="N223" s="233">
        <v>0.0</v>
      </c>
      <c r="O223" s="233">
        <v>10.0</v>
      </c>
      <c r="P223" s="233">
        <v>5.0</v>
      </c>
      <c r="Q223" s="233" t="s">
        <v>28</v>
      </c>
      <c r="R223" s="233" t="s">
        <v>27</v>
      </c>
      <c r="S223" s="389">
        <v>587.22651</v>
      </c>
      <c r="T223" s="389">
        <v>504.9198</v>
      </c>
      <c r="U223" s="389">
        <v>44671.0</v>
      </c>
      <c r="V223" s="389">
        <v>44.0</v>
      </c>
      <c r="W223" s="389">
        <v>89.48308</v>
      </c>
      <c r="X223" s="234">
        <v>1581.668</v>
      </c>
      <c r="Y223" s="234">
        <v>1966.465</v>
      </c>
      <c r="Z223" s="234">
        <v>10.89595</v>
      </c>
      <c r="AA223" s="235"/>
      <c r="AB223" s="235"/>
      <c r="AC223" s="236"/>
      <c r="AD223" s="233"/>
    </row>
    <row r="224">
      <c r="A224" s="229">
        <v>222.0</v>
      </c>
      <c r="B224" s="229" t="s">
        <v>54</v>
      </c>
      <c r="C224" s="229" t="s">
        <v>28</v>
      </c>
      <c r="D224" s="229" t="s">
        <v>28</v>
      </c>
      <c r="E224" s="229" t="s">
        <v>28</v>
      </c>
      <c r="F224" s="229">
        <v>32.0</v>
      </c>
      <c r="G224" s="229" t="s">
        <v>53</v>
      </c>
      <c r="H224" s="229" t="s">
        <v>30</v>
      </c>
      <c r="I224" s="233">
        <v>8.0</v>
      </c>
      <c r="J224" s="233" t="s">
        <v>33</v>
      </c>
      <c r="K224" s="233" t="s">
        <v>27</v>
      </c>
      <c r="L224" s="233" t="s">
        <v>28</v>
      </c>
      <c r="M224" s="233">
        <v>2.0</v>
      </c>
      <c r="N224" s="233">
        <v>4.0</v>
      </c>
      <c r="O224" s="233">
        <v>3.0</v>
      </c>
      <c r="P224" s="233">
        <v>3.0</v>
      </c>
      <c r="Q224" s="233" t="s">
        <v>28</v>
      </c>
      <c r="R224" s="233" t="s">
        <v>27</v>
      </c>
      <c r="S224" s="389">
        <v>2193.08</v>
      </c>
      <c r="T224" s="389">
        <v>2171.2</v>
      </c>
      <c r="U224" s="389">
        <v>140776.0</v>
      </c>
      <c r="V224" s="389">
        <v>160.0</v>
      </c>
      <c r="W224" s="389">
        <v>212.62772</v>
      </c>
      <c r="X224" s="234">
        <v>4394.411</v>
      </c>
      <c r="Y224" s="234">
        <v>5131.781</v>
      </c>
      <c r="Z224" s="234">
        <v>8.35304</v>
      </c>
      <c r="AA224" s="235"/>
      <c r="AB224" s="235"/>
      <c r="AC224" s="236"/>
      <c r="AD224" s="233"/>
    </row>
    <row r="225">
      <c r="A225" s="229">
        <v>223.0</v>
      </c>
      <c r="B225" s="229" t="s">
        <v>54</v>
      </c>
      <c r="C225" s="229" t="s">
        <v>28</v>
      </c>
      <c r="D225" s="229" t="s">
        <v>28</v>
      </c>
      <c r="E225" s="229" t="s">
        <v>28</v>
      </c>
      <c r="F225" s="229">
        <v>32.0</v>
      </c>
      <c r="G225" s="229" t="s">
        <v>53</v>
      </c>
      <c r="H225" s="229" t="s">
        <v>30</v>
      </c>
      <c r="I225" s="233">
        <v>8.0</v>
      </c>
      <c r="J225" s="233" t="s">
        <v>34</v>
      </c>
      <c r="K225" s="233" t="s">
        <v>27</v>
      </c>
      <c r="L225" s="233" t="s">
        <v>27</v>
      </c>
      <c r="M225" s="233">
        <v>0.0</v>
      </c>
      <c r="N225" s="233">
        <v>3.0</v>
      </c>
      <c r="O225" s="233">
        <v>2.0</v>
      </c>
      <c r="P225" s="233">
        <v>2.0</v>
      </c>
      <c r="Q225" s="233" t="s">
        <v>28</v>
      </c>
      <c r="R225" s="233" t="s">
        <v>27</v>
      </c>
      <c r="S225" s="389">
        <v>480.32445</v>
      </c>
      <c r="T225" s="389">
        <v>475.08801</v>
      </c>
      <c r="U225" s="389">
        <v>12038.0</v>
      </c>
      <c r="V225" s="389">
        <v>30.0</v>
      </c>
      <c r="W225" s="389">
        <v>15.69726</v>
      </c>
      <c r="X225" s="234">
        <v>1438.066</v>
      </c>
      <c r="Y225" s="234">
        <v>1940.688</v>
      </c>
      <c r="Z225" s="234">
        <v>5.43303</v>
      </c>
      <c r="AA225" s="235"/>
      <c r="AB225" s="235"/>
      <c r="AC225" s="236"/>
      <c r="AD225" s="233"/>
    </row>
    <row r="226">
      <c r="A226" s="229">
        <v>224.0</v>
      </c>
      <c r="B226" s="229" t="s">
        <v>54</v>
      </c>
      <c r="C226" s="229" t="s">
        <v>28</v>
      </c>
      <c r="D226" s="229" t="s">
        <v>28</v>
      </c>
      <c r="E226" s="229" t="s">
        <v>28</v>
      </c>
      <c r="F226" s="229">
        <v>32.0</v>
      </c>
      <c r="G226" s="229" t="s">
        <v>53</v>
      </c>
      <c r="H226" s="229" t="s">
        <v>30</v>
      </c>
      <c r="I226" s="233">
        <v>8.0</v>
      </c>
      <c r="J226" s="233" t="s">
        <v>35</v>
      </c>
      <c r="K226" s="233" t="s">
        <v>27</v>
      </c>
      <c r="L226" s="233" t="s">
        <v>28</v>
      </c>
      <c r="M226" s="233">
        <v>5.0</v>
      </c>
      <c r="N226" s="233">
        <v>4.0</v>
      </c>
      <c r="O226" s="233">
        <v>6.0</v>
      </c>
      <c r="P226" s="233">
        <v>6.0</v>
      </c>
      <c r="Q226" s="233" t="s">
        <v>28</v>
      </c>
      <c r="R226" s="233" t="s">
        <v>27</v>
      </c>
      <c r="S226" s="389">
        <v>1015.38</v>
      </c>
      <c r="T226" s="389">
        <v>977.70386</v>
      </c>
      <c r="U226" s="389">
        <v>71229.0</v>
      </c>
      <c r="V226" s="389">
        <v>162.0</v>
      </c>
      <c r="W226" s="389">
        <v>501.55853</v>
      </c>
      <c r="X226" s="234">
        <v>11187.51</v>
      </c>
      <c r="Y226" s="234">
        <v>12282.127</v>
      </c>
      <c r="Z226" s="234">
        <v>20.55966</v>
      </c>
      <c r="AA226" s="235"/>
      <c r="AB226" s="235"/>
      <c r="AC226" s="236"/>
      <c r="AD226" s="233"/>
    </row>
    <row r="227">
      <c r="A227" s="229">
        <v>225.0</v>
      </c>
      <c r="B227" s="229" t="s">
        <v>54</v>
      </c>
      <c r="C227" s="229" t="s">
        <v>28</v>
      </c>
      <c r="D227" s="229" t="s">
        <v>28</v>
      </c>
      <c r="E227" s="229" t="s">
        <v>28</v>
      </c>
      <c r="F227" s="229">
        <v>32.0</v>
      </c>
      <c r="G227" s="229" t="s">
        <v>53</v>
      </c>
      <c r="H227" s="229" t="s">
        <v>30</v>
      </c>
      <c r="I227" s="233">
        <v>8.0</v>
      </c>
      <c r="J227" s="233" t="s">
        <v>36</v>
      </c>
      <c r="K227" s="233" t="s">
        <v>27</v>
      </c>
      <c r="L227" s="233" t="s">
        <v>28</v>
      </c>
      <c r="M227" s="233">
        <v>0.0</v>
      </c>
      <c r="N227" s="233">
        <v>4.0</v>
      </c>
      <c r="O227" s="233">
        <v>1.0</v>
      </c>
      <c r="P227" s="233">
        <v>1.0</v>
      </c>
      <c r="Q227" s="233" t="s">
        <v>28</v>
      </c>
      <c r="R227" s="233" t="s">
        <v>28</v>
      </c>
      <c r="S227" s="389">
        <v>1951.59</v>
      </c>
      <c r="T227" s="389">
        <v>1932.79</v>
      </c>
      <c r="U227" s="389">
        <v>133932.0</v>
      </c>
      <c r="V227" s="389">
        <v>251.0</v>
      </c>
      <c r="W227" s="389">
        <v>427.78729</v>
      </c>
      <c r="X227" s="234">
        <v>2709.41</v>
      </c>
      <c r="Y227" s="234">
        <v>3375.239</v>
      </c>
      <c r="Z227" s="234">
        <v>6.73683</v>
      </c>
      <c r="AA227" s="235"/>
      <c r="AB227" s="235"/>
      <c r="AC227" s="236"/>
      <c r="AD227" s="233"/>
    </row>
    <row r="228">
      <c r="A228" s="229">
        <v>226.0</v>
      </c>
      <c r="B228" s="229" t="s">
        <v>54</v>
      </c>
      <c r="C228" s="229" t="s">
        <v>28</v>
      </c>
      <c r="D228" s="229" t="s">
        <v>28</v>
      </c>
      <c r="E228" s="229" t="s">
        <v>28</v>
      </c>
      <c r="F228" s="229">
        <v>32.0</v>
      </c>
      <c r="G228" s="229" t="s">
        <v>53</v>
      </c>
      <c r="H228" s="229" t="s">
        <v>30</v>
      </c>
      <c r="I228" s="233">
        <v>8.0</v>
      </c>
      <c r="J228" s="233" t="s">
        <v>37</v>
      </c>
      <c r="K228" s="233" t="s">
        <v>27</v>
      </c>
      <c r="L228" s="233" t="s">
        <v>27</v>
      </c>
      <c r="M228" s="233">
        <v>5.0</v>
      </c>
      <c r="N228" s="233">
        <v>5.0</v>
      </c>
      <c r="O228" s="233">
        <v>6.0</v>
      </c>
      <c r="P228" s="233">
        <v>5.0</v>
      </c>
      <c r="Q228" s="233" t="s">
        <v>28</v>
      </c>
      <c r="R228" s="233" t="s">
        <v>27</v>
      </c>
      <c r="S228" s="389">
        <v>1191.56</v>
      </c>
      <c r="T228" s="389">
        <v>1145.87</v>
      </c>
      <c r="U228" s="389">
        <v>74329.0</v>
      </c>
      <c r="V228" s="389">
        <v>155.0</v>
      </c>
      <c r="W228" s="389">
        <v>263.62845</v>
      </c>
      <c r="X228" s="234">
        <v>6868.453</v>
      </c>
      <c r="Y228" s="234">
        <v>7681.657</v>
      </c>
      <c r="Z228" s="234">
        <v>8.03481</v>
      </c>
      <c r="AA228" s="235"/>
      <c r="AB228" s="235"/>
      <c r="AC228" s="236"/>
      <c r="AD228" s="233"/>
    </row>
    <row r="229">
      <c r="A229" s="229">
        <v>227.0</v>
      </c>
      <c r="B229" s="229" t="s">
        <v>54</v>
      </c>
      <c r="C229" s="229" t="s">
        <v>28</v>
      </c>
      <c r="D229" s="229" t="s">
        <v>28</v>
      </c>
      <c r="E229" s="229" t="s">
        <v>28</v>
      </c>
      <c r="F229" s="229">
        <v>32.0</v>
      </c>
      <c r="G229" s="229" t="s">
        <v>53</v>
      </c>
      <c r="H229" s="229" t="s">
        <v>30</v>
      </c>
      <c r="I229" s="233">
        <v>8.0</v>
      </c>
      <c r="J229" s="233" t="s">
        <v>38</v>
      </c>
      <c r="K229" s="233" t="s">
        <v>27</v>
      </c>
      <c r="L229" s="233" t="s">
        <v>27</v>
      </c>
      <c r="M229" s="233">
        <v>7.0</v>
      </c>
      <c r="N229" s="233">
        <v>5.0</v>
      </c>
      <c r="O229" s="233">
        <v>8.0</v>
      </c>
      <c r="P229" s="233">
        <v>8.0</v>
      </c>
      <c r="Q229" s="233" t="s">
        <v>27</v>
      </c>
      <c r="R229" s="233" t="s">
        <v>27</v>
      </c>
      <c r="S229" s="389">
        <v>938.52035</v>
      </c>
      <c r="T229" s="389">
        <v>917.66878</v>
      </c>
      <c r="U229" s="389">
        <v>59923.0</v>
      </c>
      <c r="V229" s="389">
        <v>160.0</v>
      </c>
      <c r="W229" s="389">
        <v>354.39613</v>
      </c>
      <c r="X229" s="234">
        <v>9654.887</v>
      </c>
      <c r="Y229" s="234">
        <v>10575.403</v>
      </c>
      <c r="Z229" s="234">
        <v>9.47387</v>
      </c>
      <c r="AA229" s="235"/>
      <c r="AB229" s="235"/>
      <c r="AC229" s="236"/>
      <c r="AD229" s="233"/>
    </row>
    <row r="230">
      <c r="A230" s="229">
        <v>228.0</v>
      </c>
      <c r="B230" s="229" t="s">
        <v>54</v>
      </c>
      <c r="C230" s="229" t="s">
        <v>28</v>
      </c>
      <c r="D230" s="229" t="s">
        <v>28</v>
      </c>
      <c r="E230" s="229" t="s">
        <v>28</v>
      </c>
      <c r="F230" s="229">
        <v>32.0</v>
      </c>
      <c r="G230" s="229" t="s">
        <v>53</v>
      </c>
      <c r="H230" s="229" t="s">
        <v>30</v>
      </c>
      <c r="I230" s="233">
        <v>8.0</v>
      </c>
      <c r="J230" s="233" t="s">
        <v>39</v>
      </c>
      <c r="K230" s="233" t="s">
        <v>27</v>
      </c>
      <c r="L230" s="233" t="s">
        <v>27</v>
      </c>
      <c r="M230" s="233">
        <v>5.0</v>
      </c>
      <c r="N230" s="233">
        <v>6.0</v>
      </c>
      <c r="O230" s="233">
        <v>6.0</v>
      </c>
      <c r="P230" s="233">
        <v>6.0</v>
      </c>
      <c r="Q230" s="233" t="s">
        <v>28</v>
      </c>
      <c r="R230" s="233" t="s">
        <v>27</v>
      </c>
      <c r="S230" s="389">
        <v>2182.83</v>
      </c>
      <c r="T230" s="389">
        <v>2158.67</v>
      </c>
      <c r="U230" s="389">
        <v>157986.0</v>
      </c>
      <c r="V230" s="389">
        <v>156.0</v>
      </c>
      <c r="W230" s="389">
        <v>393.85969</v>
      </c>
      <c r="X230" s="234">
        <v>9596.67</v>
      </c>
      <c r="Y230" s="234">
        <v>10236.611</v>
      </c>
      <c r="Z230" s="234">
        <v>7.76326</v>
      </c>
      <c r="AA230" s="235"/>
      <c r="AB230" s="235"/>
      <c r="AC230" s="236"/>
      <c r="AD230" s="233"/>
    </row>
    <row r="231">
      <c r="A231" s="229">
        <v>229.0</v>
      </c>
      <c r="B231" s="229" t="s">
        <v>54</v>
      </c>
      <c r="C231" s="229" t="s">
        <v>28</v>
      </c>
      <c r="D231" s="229" t="s">
        <v>28</v>
      </c>
      <c r="E231" s="229" t="s">
        <v>28</v>
      </c>
      <c r="F231" s="229">
        <v>32.0</v>
      </c>
      <c r="G231" s="229" t="s">
        <v>53</v>
      </c>
      <c r="H231" s="229" t="s">
        <v>30</v>
      </c>
      <c r="I231" s="233">
        <v>8.0</v>
      </c>
      <c r="J231" s="233" t="s">
        <v>40</v>
      </c>
      <c r="K231" s="233" t="s">
        <v>27</v>
      </c>
      <c r="L231" s="233" t="s">
        <v>28</v>
      </c>
      <c r="M231" s="233">
        <v>3.0</v>
      </c>
      <c r="N231" s="233">
        <v>4.0</v>
      </c>
      <c r="O231" s="233">
        <v>4.0</v>
      </c>
      <c r="P231" s="233">
        <v>4.0</v>
      </c>
      <c r="Q231" s="233" t="s">
        <v>28</v>
      </c>
      <c r="R231" s="233" t="s">
        <v>27</v>
      </c>
      <c r="S231" s="389">
        <v>2232.61</v>
      </c>
      <c r="T231" s="389">
        <v>2221.14</v>
      </c>
      <c r="U231" s="389">
        <v>136390.0</v>
      </c>
      <c r="V231" s="389">
        <v>155.0</v>
      </c>
      <c r="W231" s="389">
        <v>252.47418</v>
      </c>
      <c r="X231" s="234">
        <v>5403.966</v>
      </c>
      <c r="Y231" s="234">
        <v>5928.404</v>
      </c>
      <c r="Z231" s="234">
        <v>8.04127</v>
      </c>
      <c r="AA231" s="235"/>
      <c r="AB231" s="235"/>
      <c r="AC231" s="236"/>
      <c r="AD231" s="233"/>
    </row>
    <row r="232">
      <c r="A232" s="229">
        <v>230.0</v>
      </c>
      <c r="B232" s="229" t="s">
        <v>54</v>
      </c>
      <c r="C232" s="229" t="s">
        <v>28</v>
      </c>
      <c r="D232" s="229" t="s">
        <v>28</v>
      </c>
      <c r="E232" s="229" t="s">
        <v>28</v>
      </c>
      <c r="F232" s="229">
        <v>32.0</v>
      </c>
      <c r="G232" s="229" t="s">
        <v>53</v>
      </c>
      <c r="H232" s="229" t="s">
        <v>30</v>
      </c>
      <c r="I232" s="233">
        <v>8.0</v>
      </c>
      <c r="J232" s="233" t="s">
        <v>41</v>
      </c>
      <c r="K232" s="233" t="s">
        <v>27</v>
      </c>
      <c r="L232" s="233" t="s">
        <v>27</v>
      </c>
      <c r="M232" s="233">
        <v>4.0</v>
      </c>
      <c r="N232" s="233">
        <v>0.0</v>
      </c>
      <c r="O232" s="233">
        <v>6.0</v>
      </c>
      <c r="P232" s="233">
        <v>3.0</v>
      </c>
      <c r="Q232" s="233" t="s">
        <v>28</v>
      </c>
      <c r="R232" s="233" t="s">
        <v>27</v>
      </c>
      <c r="S232" s="389">
        <v>571.24937</v>
      </c>
      <c r="T232" s="389">
        <v>484.11805</v>
      </c>
      <c r="U232" s="389">
        <v>44261.0</v>
      </c>
      <c r="V232" s="389">
        <v>65.0</v>
      </c>
      <c r="W232" s="389">
        <v>60.42921</v>
      </c>
      <c r="X232" s="234">
        <v>1175.122</v>
      </c>
      <c r="Y232" s="234">
        <v>1730.242</v>
      </c>
      <c r="Z232" s="234">
        <v>8.99936</v>
      </c>
      <c r="AA232" s="235"/>
      <c r="AB232" s="235"/>
      <c r="AC232" s="236"/>
      <c r="AD232" s="233"/>
    </row>
    <row r="233">
      <c r="A233" s="229">
        <v>231.0</v>
      </c>
      <c r="B233" s="229" t="s">
        <v>54</v>
      </c>
      <c r="C233" s="229" t="s">
        <v>28</v>
      </c>
      <c r="D233" s="229" t="s">
        <v>28</v>
      </c>
      <c r="E233" s="229" t="s">
        <v>28</v>
      </c>
      <c r="F233" s="229">
        <v>32.0</v>
      </c>
      <c r="G233" s="229" t="s">
        <v>53</v>
      </c>
      <c r="H233" s="229" t="s">
        <v>30</v>
      </c>
      <c r="I233" s="233">
        <v>8.0</v>
      </c>
      <c r="J233" s="233" t="s">
        <v>42</v>
      </c>
      <c r="K233" s="233" t="s">
        <v>27</v>
      </c>
      <c r="L233" s="233" t="s">
        <v>28</v>
      </c>
      <c r="M233" s="233">
        <v>1.0</v>
      </c>
      <c r="N233" s="233">
        <v>5.0</v>
      </c>
      <c r="O233" s="233">
        <v>2.0</v>
      </c>
      <c r="P233" s="233">
        <v>2.0</v>
      </c>
      <c r="Q233" s="233" t="s">
        <v>27</v>
      </c>
      <c r="R233" s="233" t="s">
        <v>27</v>
      </c>
      <c r="S233" s="389">
        <v>1156.92</v>
      </c>
      <c r="T233" s="389">
        <v>1176.82</v>
      </c>
      <c r="U233" s="389">
        <v>35547.0</v>
      </c>
      <c r="V233" s="389">
        <v>187.0</v>
      </c>
      <c r="W233" s="389">
        <v>182.22961</v>
      </c>
      <c r="X233" s="234">
        <v>6512.19</v>
      </c>
      <c r="Y233" s="234">
        <v>7386.398</v>
      </c>
      <c r="Z233" s="234">
        <v>8.4148</v>
      </c>
      <c r="AA233" s="235"/>
      <c r="AB233" s="235"/>
      <c r="AC233" s="236"/>
      <c r="AD233" s="233"/>
    </row>
    <row r="234">
      <c r="A234" s="229">
        <v>232.0</v>
      </c>
      <c r="B234" s="229" t="s">
        <v>54</v>
      </c>
      <c r="C234" s="229" t="s">
        <v>28</v>
      </c>
      <c r="D234" s="229" t="s">
        <v>28</v>
      </c>
      <c r="E234" s="229" t="s">
        <v>28</v>
      </c>
      <c r="F234" s="229">
        <v>32.0</v>
      </c>
      <c r="G234" s="229" t="s">
        <v>53</v>
      </c>
      <c r="H234" s="229" t="s">
        <v>30</v>
      </c>
      <c r="I234" s="233">
        <v>8.0</v>
      </c>
      <c r="J234" s="233" t="s">
        <v>44</v>
      </c>
      <c r="K234" s="233" t="s">
        <v>27</v>
      </c>
      <c r="L234" s="233" t="s">
        <v>28</v>
      </c>
      <c r="M234" s="233">
        <v>1.0</v>
      </c>
      <c r="N234" s="233">
        <v>4.0</v>
      </c>
      <c r="O234" s="233">
        <v>2.0</v>
      </c>
      <c r="P234" s="233">
        <v>2.0</v>
      </c>
      <c r="Q234" s="233" t="s">
        <v>27</v>
      </c>
      <c r="R234" s="233" t="s">
        <v>28</v>
      </c>
      <c r="S234" s="389">
        <v>781.23658</v>
      </c>
      <c r="T234" s="389">
        <v>782.41939</v>
      </c>
      <c r="U234" s="389">
        <v>14350.0</v>
      </c>
      <c r="V234" s="389">
        <v>139.0</v>
      </c>
      <c r="W234" s="389">
        <v>98.99561</v>
      </c>
      <c r="X234" s="234">
        <v>6062.475</v>
      </c>
      <c r="Y234" s="234">
        <v>6864.284</v>
      </c>
      <c r="Z234" s="234">
        <v>8.4988</v>
      </c>
      <c r="AA234" s="235"/>
      <c r="AB234" s="235"/>
      <c r="AC234" s="236"/>
      <c r="AD234" s="233"/>
    </row>
    <row r="235">
      <c r="A235" s="229">
        <v>233.0</v>
      </c>
      <c r="B235" s="229" t="s">
        <v>54</v>
      </c>
      <c r="C235" s="229" t="s">
        <v>28</v>
      </c>
      <c r="D235" s="229" t="s">
        <v>28</v>
      </c>
      <c r="E235" s="229" t="s">
        <v>28</v>
      </c>
      <c r="F235" s="229">
        <v>32.0</v>
      </c>
      <c r="G235" s="229" t="s">
        <v>53</v>
      </c>
      <c r="H235" s="229" t="s">
        <v>30</v>
      </c>
      <c r="I235" s="233">
        <v>8.0</v>
      </c>
      <c r="J235" s="233" t="s">
        <v>45</v>
      </c>
      <c r="K235" s="233" t="s">
        <v>27</v>
      </c>
      <c r="L235" s="233" t="s">
        <v>27</v>
      </c>
      <c r="M235" s="233">
        <v>1.0</v>
      </c>
      <c r="N235" s="233">
        <v>4.0</v>
      </c>
      <c r="O235" s="233">
        <v>2.0</v>
      </c>
      <c r="P235" s="233">
        <v>2.0</v>
      </c>
      <c r="Q235" s="233" t="s">
        <v>28</v>
      </c>
      <c r="R235" s="233" t="s">
        <v>27</v>
      </c>
      <c r="S235" s="389">
        <v>1953.51</v>
      </c>
      <c r="T235" s="389">
        <v>2069.62</v>
      </c>
      <c r="U235" s="389">
        <v>21533.0</v>
      </c>
      <c r="V235" s="389">
        <v>125.0</v>
      </c>
      <c r="W235" s="389">
        <v>202.96724</v>
      </c>
      <c r="X235" s="234">
        <v>3415.219</v>
      </c>
      <c r="Y235" s="234">
        <v>4562.517</v>
      </c>
      <c r="Z235" s="234">
        <v>7.97607</v>
      </c>
      <c r="AA235" s="235"/>
      <c r="AB235" s="235"/>
      <c r="AC235" s="236"/>
      <c r="AD235" s="233"/>
    </row>
    <row r="236">
      <c r="A236" s="229">
        <v>234.0</v>
      </c>
      <c r="B236" s="229" t="s">
        <v>54</v>
      </c>
      <c r="C236" s="229" t="s">
        <v>28</v>
      </c>
      <c r="D236" s="229" t="s">
        <v>28</v>
      </c>
      <c r="E236" s="229" t="s">
        <v>28</v>
      </c>
      <c r="F236" s="229">
        <v>32.0</v>
      </c>
      <c r="G236" s="229" t="s">
        <v>53</v>
      </c>
      <c r="H236" s="229" t="s">
        <v>30</v>
      </c>
      <c r="I236" s="233">
        <v>8.0</v>
      </c>
      <c r="J236" s="233" t="s">
        <v>46</v>
      </c>
      <c r="K236" s="233" t="s">
        <v>27</v>
      </c>
      <c r="L236" s="233" t="s">
        <v>27</v>
      </c>
      <c r="M236" s="233">
        <v>1.0</v>
      </c>
      <c r="N236" s="233">
        <v>0.0</v>
      </c>
      <c r="O236" s="233">
        <v>3.0</v>
      </c>
      <c r="P236" s="233">
        <v>3.0</v>
      </c>
      <c r="Q236" s="233" t="s">
        <v>28</v>
      </c>
      <c r="R236" s="233" t="s">
        <v>27</v>
      </c>
      <c r="S236" s="389">
        <v>131.36423</v>
      </c>
      <c r="T236" s="389">
        <v>127.80278</v>
      </c>
      <c r="U236" s="389">
        <v>8713.0</v>
      </c>
      <c r="V236" s="389">
        <v>25.0</v>
      </c>
      <c r="W236" s="389">
        <v>45.84152</v>
      </c>
      <c r="X236" s="234">
        <v>3379.719</v>
      </c>
      <c r="Y236" s="234">
        <v>3779.45</v>
      </c>
      <c r="Z236" s="234">
        <v>8.48556</v>
      </c>
      <c r="AA236" s="235"/>
      <c r="AB236" s="235"/>
      <c r="AC236" s="236"/>
      <c r="AD236" s="233"/>
    </row>
    <row r="237">
      <c r="A237" s="229">
        <v>235.0</v>
      </c>
      <c r="B237" s="229" t="s">
        <v>54</v>
      </c>
      <c r="C237" s="229" t="s">
        <v>28</v>
      </c>
      <c r="D237" s="229" t="s">
        <v>28</v>
      </c>
      <c r="E237" s="229" t="s">
        <v>28</v>
      </c>
      <c r="F237" s="229">
        <v>32.0</v>
      </c>
      <c r="G237" s="229" t="s">
        <v>53</v>
      </c>
      <c r="H237" s="229" t="s">
        <v>30</v>
      </c>
      <c r="I237" s="233">
        <v>8.0</v>
      </c>
      <c r="J237" s="233" t="s">
        <v>47</v>
      </c>
      <c r="K237" s="233" t="s">
        <v>27</v>
      </c>
      <c r="L237" s="233" t="s">
        <v>27</v>
      </c>
      <c r="M237" s="233">
        <v>2.0</v>
      </c>
      <c r="N237" s="233">
        <v>3.0</v>
      </c>
      <c r="O237" s="233">
        <v>3.0</v>
      </c>
      <c r="P237" s="233">
        <v>2.0</v>
      </c>
      <c r="Q237" s="233" t="s">
        <v>28</v>
      </c>
      <c r="R237" s="233" t="s">
        <v>28</v>
      </c>
      <c r="S237" s="389">
        <v>1411.94</v>
      </c>
      <c r="T237" s="389">
        <v>1389.85</v>
      </c>
      <c r="U237" s="389">
        <v>183198.0</v>
      </c>
      <c r="V237" s="389">
        <v>624.0</v>
      </c>
      <c r="W237" s="389">
        <v>1007.72</v>
      </c>
      <c r="X237" s="234">
        <v>14987.948</v>
      </c>
      <c r="Y237" s="234">
        <v>16132.677</v>
      </c>
      <c r="Z237" s="234">
        <v>9.62865</v>
      </c>
      <c r="AA237" s="235"/>
      <c r="AB237" s="235"/>
      <c r="AC237" s="236"/>
      <c r="AD237" s="233"/>
    </row>
    <row r="238">
      <c r="A238" s="229">
        <v>236.0</v>
      </c>
      <c r="B238" s="229" t="s">
        <v>54</v>
      </c>
      <c r="C238" s="229" t="s">
        <v>28</v>
      </c>
      <c r="D238" s="229" t="s">
        <v>28</v>
      </c>
      <c r="E238" s="229" t="s">
        <v>28</v>
      </c>
      <c r="F238" s="229">
        <v>32.0</v>
      </c>
      <c r="G238" s="229" t="s">
        <v>53</v>
      </c>
      <c r="H238" s="229" t="s">
        <v>30</v>
      </c>
      <c r="I238" s="233">
        <v>8.0</v>
      </c>
      <c r="J238" s="233" t="s">
        <v>49</v>
      </c>
      <c r="K238" s="233" t="s">
        <v>27</v>
      </c>
      <c r="L238" s="233" t="s">
        <v>28</v>
      </c>
      <c r="M238" s="233">
        <v>1.0</v>
      </c>
      <c r="N238" s="233">
        <v>6.0</v>
      </c>
      <c r="O238" s="233">
        <v>2.0</v>
      </c>
      <c r="P238" s="233">
        <v>2.0</v>
      </c>
      <c r="Q238" s="233" t="s">
        <v>28</v>
      </c>
      <c r="R238" s="233" t="s">
        <v>28</v>
      </c>
      <c r="S238" s="389">
        <v>780.9287</v>
      </c>
      <c r="T238" s="389">
        <v>779.99935</v>
      </c>
      <c r="U238" s="389">
        <v>15949.0</v>
      </c>
      <c r="V238" s="389">
        <v>130.0</v>
      </c>
      <c r="W238" s="389">
        <v>405.42518</v>
      </c>
      <c r="X238" s="234">
        <v>6599.152</v>
      </c>
      <c r="Y238" s="234">
        <v>7321.177</v>
      </c>
      <c r="Z238" s="234">
        <v>8.43361</v>
      </c>
      <c r="AA238" s="235"/>
      <c r="AB238" s="235"/>
      <c r="AC238" s="236"/>
      <c r="AD238" s="233"/>
    </row>
    <row r="239">
      <c r="A239" s="229">
        <v>237.0</v>
      </c>
      <c r="B239" s="229" t="s">
        <v>54</v>
      </c>
      <c r="C239" s="229" t="s">
        <v>28</v>
      </c>
      <c r="D239" s="229" t="s">
        <v>28</v>
      </c>
      <c r="E239" s="229" t="s">
        <v>28</v>
      </c>
      <c r="F239" s="229">
        <v>32.0</v>
      </c>
      <c r="G239" s="229" t="s">
        <v>53</v>
      </c>
      <c r="H239" s="229" t="s">
        <v>30</v>
      </c>
      <c r="I239" s="233">
        <v>8.0</v>
      </c>
      <c r="J239" s="233" t="s">
        <v>51</v>
      </c>
      <c r="K239" s="233" t="s">
        <v>27</v>
      </c>
      <c r="L239" s="233" t="s">
        <v>27</v>
      </c>
      <c r="M239" s="233">
        <v>3.0</v>
      </c>
      <c r="N239" s="233">
        <v>4.0</v>
      </c>
      <c r="O239" s="233">
        <v>6.0</v>
      </c>
      <c r="P239" s="233">
        <v>4.0</v>
      </c>
      <c r="Q239" s="233" t="s">
        <v>28</v>
      </c>
      <c r="R239" s="233" t="s">
        <v>27</v>
      </c>
      <c r="S239" s="390"/>
      <c r="T239" s="390"/>
      <c r="U239" s="390"/>
      <c r="V239" s="390"/>
      <c r="W239" s="390"/>
      <c r="X239" s="234" t="s">
        <v>56</v>
      </c>
      <c r="Y239" s="234" t="s">
        <v>56</v>
      </c>
      <c r="Z239" s="234"/>
      <c r="AA239" s="235"/>
      <c r="AB239" s="235"/>
      <c r="AC239" s="236"/>
      <c r="AD239" s="233"/>
    </row>
    <row r="240">
      <c r="A240" s="229">
        <v>238.0</v>
      </c>
      <c r="B240" s="229" t="s">
        <v>54</v>
      </c>
      <c r="C240" s="229" t="s">
        <v>28</v>
      </c>
      <c r="D240" s="229" t="s">
        <v>28</v>
      </c>
      <c r="E240" s="229" t="s">
        <v>28</v>
      </c>
      <c r="F240" s="229">
        <v>32.0</v>
      </c>
      <c r="G240" s="229" t="s">
        <v>53</v>
      </c>
      <c r="H240" s="229" t="s">
        <v>30</v>
      </c>
      <c r="I240" s="233">
        <v>8.0</v>
      </c>
      <c r="J240" s="233" t="s">
        <v>52</v>
      </c>
      <c r="K240" s="233" t="s">
        <v>27</v>
      </c>
      <c r="L240" s="233" t="s">
        <v>27</v>
      </c>
      <c r="M240" s="233">
        <v>0.0</v>
      </c>
      <c r="N240" s="233">
        <v>0.0</v>
      </c>
      <c r="O240" s="233">
        <v>3.0</v>
      </c>
      <c r="P240" s="233">
        <v>2.0</v>
      </c>
      <c r="Q240" s="233" t="s">
        <v>28</v>
      </c>
      <c r="R240" s="233" t="s">
        <v>27</v>
      </c>
      <c r="S240" s="389">
        <v>95.26065</v>
      </c>
      <c r="T240" s="389">
        <v>62.04923</v>
      </c>
      <c r="U240" s="389">
        <v>1429.0</v>
      </c>
      <c r="V240" s="389">
        <v>6.0</v>
      </c>
      <c r="W240" s="389">
        <v>4.79398</v>
      </c>
      <c r="X240" s="234">
        <v>3408.563</v>
      </c>
      <c r="Y240" s="234">
        <v>3826.943</v>
      </c>
      <c r="Z240" s="234">
        <v>6.83225</v>
      </c>
      <c r="AA240" s="235"/>
      <c r="AB240" s="235"/>
      <c r="AC240" s="236"/>
      <c r="AD240" s="233"/>
    </row>
    <row r="241">
      <c r="A241" s="229">
        <v>239.0</v>
      </c>
      <c r="B241" s="229" t="s">
        <v>54</v>
      </c>
      <c r="C241" s="229" t="s">
        <v>28</v>
      </c>
      <c r="D241" s="229" t="s">
        <v>28</v>
      </c>
      <c r="E241" s="229" t="s">
        <v>28</v>
      </c>
      <c r="F241" s="229">
        <v>32.0</v>
      </c>
      <c r="G241" s="229" t="s">
        <v>53</v>
      </c>
      <c r="H241" s="229" t="s">
        <v>30</v>
      </c>
      <c r="I241" s="233">
        <v>16.0</v>
      </c>
      <c r="J241" s="233" t="s">
        <v>31</v>
      </c>
      <c r="K241" s="229" t="s">
        <v>27</v>
      </c>
      <c r="L241" s="229" t="s">
        <v>28</v>
      </c>
      <c r="M241" s="229">
        <v>0.0</v>
      </c>
      <c r="N241" s="229">
        <v>7.0</v>
      </c>
      <c r="O241" s="229">
        <v>1.0</v>
      </c>
      <c r="P241" s="229">
        <v>1.0</v>
      </c>
      <c r="Q241" s="229" t="s">
        <v>28</v>
      </c>
      <c r="R241" s="229" t="s">
        <v>27</v>
      </c>
      <c r="S241" s="389">
        <v>3952.3</v>
      </c>
      <c r="T241" s="389">
        <v>3964.11</v>
      </c>
      <c r="U241" s="389">
        <v>346463.0</v>
      </c>
      <c r="V241" s="389">
        <v>991.0</v>
      </c>
      <c r="W241" s="389">
        <v>5044.44</v>
      </c>
      <c r="X241" s="234">
        <v>8920.582</v>
      </c>
      <c r="Y241" s="234">
        <v>7779.777</v>
      </c>
      <c r="Z241" s="234">
        <v>6.6381</v>
      </c>
      <c r="AA241" s="235"/>
      <c r="AB241" s="235"/>
      <c r="AC241" s="236"/>
      <c r="AD241" s="233"/>
    </row>
    <row r="242">
      <c r="A242" s="229">
        <v>240.0</v>
      </c>
      <c r="B242" s="229" t="s">
        <v>54</v>
      </c>
      <c r="C242" s="229" t="s">
        <v>28</v>
      </c>
      <c r="D242" s="229" t="s">
        <v>28</v>
      </c>
      <c r="E242" s="229" t="s">
        <v>28</v>
      </c>
      <c r="F242" s="229">
        <v>32.0</v>
      </c>
      <c r="G242" s="229" t="s">
        <v>53</v>
      </c>
      <c r="H242" s="229" t="s">
        <v>30</v>
      </c>
      <c r="I242" s="233">
        <v>16.0</v>
      </c>
      <c r="J242" s="233" t="s">
        <v>32</v>
      </c>
      <c r="K242" s="233" t="s">
        <v>27</v>
      </c>
      <c r="L242" s="233" t="s">
        <v>27</v>
      </c>
      <c r="M242" s="233">
        <v>8.0</v>
      </c>
      <c r="N242" s="233">
        <v>0.0</v>
      </c>
      <c r="O242" s="233">
        <v>10.0</v>
      </c>
      <c r="P242" s="233">
        <v>5.0</v>
      </c>
      <c r="Q242" s="233" t="s">
        <v>28</v>
      </c>
      <c r="R242" s="233" t="s">
        <v>27</v>
      </c>
      <c r="S242" s="389">
        <v>399.4494</v>
      </c>
      <c r="T242" s="389">
        <v>351.94002</v>
      </c>
      <c r="U242" s="389">
        <v>34710.0</v>
      </c>
      <c r="V242" s="389">
        <v>62.0</v>
      </c>
      <c r="W242" s="389">
        <v>186.52074</v>
      </c>
      <c r="X242" s="234">
        <v>8870.444</v>
      </c>
      <c r="Y242" s="234">
        <v>9391.644</v>
      </c>
      <c r="Z242" s="234">
        <v>8.20014</v>
      </c>
      <c r="AA242" s="235"/>
      <c r="AB242" s="235"/>
      <c r="AC242" s="236"/>
      <c r="AD242" s="233"/>
    </row>
    <row r="243">
      <c r="A243" s="229">
        <v>241.0</v>
      </c>
      <c r="B243" s="229" t="s">
        <v>54</v>
      </c>
      <c r="C243" s="229" t="s">
        <v>28</v>
      </c>
      <c r="D243" s="229" t="s">
        <v>28</v>
      </c>
      <c r="E243" s="229" t="s">
        <v>28</v>
      </c>
      <c r="F243" s="229">
        <v>32.0</v>
      </c>
      <c r="G243" s="229" t="s">
        <v>53</v>
      </c>
      <c r="H243" s="229" t="s">
        <v>30</v>
      </c>
      <c r="I243" s="233">
        <v>16.0</v>
      </c>
      <c r="J243" s="233" t="s">
        <v>33</v>
      </c>
      <c r="K243" s="233" t="s">
        <v>27</v>
      </c>
      <c r="L243" s="233" t="s">
        <v>28</v>
      </c>
      <c r="M243" s="233">
        <v>2.0</v>
      </c>
      <c r="N243" s="233">
        <v>4.0</v>
      </c>
      <c r="O243" s="233">
        <v>3.0</v>
      </c>
      <c r="P243" s="233">
        <v>3.0</v>
      </c>
      <c r="Q243" s="233" t="s">
        <v>28</v>
      </c>
      <c r="R243" s="233" t="s">
        <v>27</v>
      </c>
      <c r="S243" s="389">
        <v>4318.74</v>
      </c>
      <c r="T243" s="389">
        <v>4333.76</v>
      </c>
      <c r="U243" s="389">
        <v>277911.0</v>
      </c>
      <c r="V243" s="389">
        <v>314.0</v>
      </c>
      <c r="W243" s="389">
        <v>408.97032</v>
      </c>
      <c r="X243" s="234">
        <v>8651.676</v>
      </c>
      <c r="Y243" s="234">
        <v>9215.558</v>
      </c>
      <c r="Z243" s="234">
        <v>8.0566</v>
      </c>
      <c r="AA243" s="235"/>
      <c r="AB243" s="235"/>
      <c r="AC243" s="236"/>
      <c r="AD243" s="233"/>
    </row>
    <row r="244">
      <c r="A244" s="229">
        <v>242.0</v>
      </c>
      <c r="B244" s="229" t="s">
        <v>54</v>
      </c>
      <c r="C244" s="229" t="s">
        <v>28</v>
      </c>
      <c r="D244" s="229" t="s">
        <v>28</v>
      </c>
      <c r="E244" s="229" t="s">
        <v>28</v>
      </c>
      <c r="F244" s="229">
        <v>32.0</v>
      </c>
      <c r="G244" s="229" t="s">
        <v>53</v>
      </c>
      <c r="H244" s="229" t="s">
        <v>30</v>
      </c>
      <c r="I244" s="233">
        <v>16.0</v>
      </c>
      <c r="J244" s="233" t="s">
        <v>34</v>
      </c>
      <c r="K244" s="233" t="s">
        <v>27</v>
      </c>
      <c r="L244" s="233" t="s">
        <v>27</v>
      </c>
      <c r="M244" s="233">
        <v>0.0</v>
      </c>
      <c r="N244" s="233">
        <v>3.0</v>
      </c>
      <c r="O244" s="233">
        <v>2.0</v>
      </c>
      <c r="P244" s="233">
        <v>2.0</v>
      </c>
      <c r="Q244" s="233" t="s">
        <v>28</v>
      </c>
      <c r="R244" s="233" t="s">
        <v>27</v>
      </c>
      <c r="S244" s="389">
        <v>949.13797</v>
      </c>
      <c r="T244" s="389">
        <v>957.3241</v>
      </c>
      <c r="U244" s="389">
        <v>16074.0</v>
      </c>
      <c r="V244" s="389">
        <v>59.0</v>
      </c>
      <c r="W244" s="389">
        <v>76.50361</v>
      </c>
      <c r="X244" s="234">
        <v>2746.434</v>
      </c>
      <c r="Y244" s="234">
        <v>3273.893</v>
      </c>
      <c r="Z244" s="234">
        <v>6.06097</v>
      </c>
      <c r="AA244" s="235"/>
      <c r="AB244" s="235"/>
      <c r="AC244" s="236"/>
      <c r="AD244" s="233"/>
    </row>
    <row r="245">
      <c r="A245" s="229">
        <v>243.0</v>
      </c>
      <c r="B245" s="229" t="s">
        <v>54</v>
      </c>
      <c r="C245" s="229" t="s">
        <v>28</v>
      </c>
      <c r="D245" s="229" t="s">
        <v>28</v>
      </c>
      <c r="E245" s="229" t="s">
        <v>28</v>
      </c>
      <c r="F245" s="229">
        <v>32.0</v>
      </c>
      <c r="G245" s="229" t="s">
        <v>53</v>
      </c>
      <c r="H245" s="229" t="s">
        <v>30</v>
      </c>
      <c r="I245" s="233">
        <v>16.0</v>
      </c>
      <c r="J245" s="233" t="s">
        <v>35</v>
      </c>
      <c r="K245" s="233" t="s">
        <v>27</v>
      </c>
      <c r="L245" s="233" t="s">
        <v>28</v>
      </c>
      <c r="M245" s="233">
        <v>5.0</v>
      </c>
      <c r="N245" s="233">
        <v>4.0</v>
      </c>
      <c r="O245" s="233">
        <v>6.0</v>
      </c>
      <c r="P245" s="233">
        <v>6.0</v>
      </c>
      <c r="Q245" s="233" t="s">
        <v>28</v>
      </c>
      <c r="R245" s="233" t="s">
        <v>27</v>
      </c>
      <c r="S245" s="390"/>
      <c r="T245" s="390"/>
      <c r="U245" s="390"/>
      <c r="V245" s="390"/>
      <c r="W245" s="390"/>
      <c r="X245" s="234" t="s">
        <v>30</v>
      </c>
      <c r="Y245" s="234" t="s">
        <v>30</v>
      </c>
      <c r="Z245" s="234"/>
      <c r="AA245" s="235"/>
      <c r="AB245" s="235"/>
      <c r="AC245" s="236"/>
      <c r="AD245" s="233"/>
    </row>
    <row r="246">
      <c r="A246" s="229">
        <v>244.0</v>
      </c>
      <c r="B246" s="229" t="s">
        <v>54</v>
      </c>
      <c r="C246" s="229" t="s">
        <v>28</v>
      </c>
      <c r="D246" s="229" t="s">
        <v>28</v>
      </c>
      <c r="E246" s="229" t="s">
        <v>28</v>
      </c>
      <c r="F246" s="229">
        <v>32.0</v>
      </c>
      <c r="G246" s="229" t="s">
        <v>53</v>
      </c>
      <c r="H246" s="229" t="s">
        <v>30</v>
      </c>
      <c r="I246" s="233">
        <v>16.0</v>
      </c>
      <c r="J246" s="233" t="s">
        <v>36</v>
      </c>
      <c r="K246" s="233" t="s">
        <v>27</v>
      </c>
      <c r="L246" s="233" t="s">
        <v>28</v>
      </c>
      <c r="M246" s="233">
        <v>0.0</v>
      </c>
      <c r="N246" s="233">
        <v>4.0</v>
      </c>
      <c r="O246" s="233">
        <v>1.0</v>
      </c>
      <c r="P246" s="233">
        <v>1.0</v>
      </c>
      <c r="Q246" s="233" t="s">
        <v>28</v>
      </c>
      <c r="R246" s="233" t="s">
        <v>28</v>
      </c>
      <c r="S246" s="389">
        <v>3898.3</v>
      </c>
      <c r="T246" s="389">
        <v>3918.17</v>
      </c>
      <c r="U246" s="389">
        <v>274325.0</v>
      </c>
      <c r="V246" s="389">
        <v>497.0</v>
      </c>
      <c r="W246" s="389">
        <v>860.05654</v>
      </c>
      <c r="X246" s="234">
        <v>5500.776</v>
      </c>
      <c r="Y246" s="234">
        <v>6608.871</v>
      </c>
      <c r="Z246" s="234">
        <v>6.99238</v>
      </c>
      <c r="AA246" s="235"/>
      <c r="AB246" s="235"/>
      <c r="AC246" s="236"/>
      <c r="AD246" s="233"/>
    </row>
    <row r="247">
      <c r="A247" s="229">
        <v>245.0</v>
      </c>
      <c r="B247" s="229" t="s">
        <v>54</v>
      </c>
      <c r="C247" s="229" t="s">
        <v>28</v>
      </c>
      <c r="D247" s="229" t="s">
        <v>28</v>
      </c>
      <c r="E247" s="229" t="s">
        <v>28</v>
      </c>
      <c r="F247" s="229">
        <v>32.0</v>
      </c>
      <c r="G247" s="229" t="s">
        <v>53</v>
      </c>
      <c r="H247" s="229" t="s">
        <v>30</v>
      </c>
      <c r="I247" s="233">
        <v>16.0</v>
      </c>
      <c r="J247" s="233" t="s">
        <v>37</v>
      </c>
      <c r="K247" s="233" t="s">
        <v>27</v>
      </c>
      <c r="L247" s="233" t="s">
        <v>27</v>
      </c>
      <c r="M247" s="233">
        <v>5.0</v>
      </c>
      <c r="N247" s="233">
        <v>5.0</v>
      </c>
      <c r="O247" s="233">
        <v>6.0</v>
      </c>
      <c r="P247" s="233">
        <v>5.0</v>
      </c>
      <c r="Q247" s="233" t="s">
        <v>28</v>
      </c>
      <c r="R247" s="233" t="s">
        <v>27</v>
      </c>
      <c r="S247" s="389">
        <v>2319.85</v>
      </c>
      <c r="T247" s="389">
        <v>2296.04</v>
      </c>
      <c r="U247" s="389">
        <v>155113.0</v>
      </c>
      <c r="V247" s="389">
        <v>314.0</v>
      </c>
      <c r="W247" s="389">
        <v>476.93151</v>
      </c>
      <c r="X247" s="234">
        <v>14066.679</v>
      </c>
      <c r="Y247" s="234">
        <v>14972.624</v>
      </c>
      <c r="Z247" s="234">
        <v>8.61493</v>
      </c>
      <c r="AA247" s="235"/>
      <c r="AB247" s="235"/>
      <c r="AC247" s="236"/>
      <c r="AD247" s="233"/>
    </row>
    <row r="248">
      <c r="A248" s="229">
        <v>246.0</v>
      </c>
      <c r="B248" s="229" t="s">
        <v>54</v>
      </c>
      <c r="C248" s="229" t="s">
        <v>28</v>
      </c>
      <c r="D248" s="229" t="s">
        <v>28</v>
      </c>
      <c r="E248" s="229" t="s">
        <v>28</v>
      </c>
      <c r="F248" s="229">
        <v>32.0</v>
      </c>
      <c r="G248" s="229" t="s">
        <v>53</v>
      </c>
      <c r="H248" s="229" t="s">
        <v>30</v>
      </c>
      <c r="I248" s="233">
        <v>16.0</v>
      </c>
      <c r="J248" s="233" t="s">
        <v>38</v>
      </c>
      <c r="K248" s="233" t="s">
        <v>27</v>
      </c>
      <c r="L248" s="233" t="s">
        <v>27</v>
      </c>
      <c r="M248" s="233">
        <v>7.0</v>
      </c>
      <c r="N248" s="233">
        <v>5.0</v>
      </c>
      <c r="O248" s="233">
        <v>8.0</v>
      </c>
      <c r="P248" s="233">
        <v>8.0</v>
      </c>
      <c r="Q248" s="233" t="s">
        <v>27</v>
      </c>
      <c r="R248" s="233" t="s">
        <v>27</v>
      </c>
      <c r="S248" s="389"/>
      <c r="T248" s="389"/>
      <c r="U248" s="389"/>
      <c r="V248" s="390"/>
      <c r="W248" s="390"/>
      <c r="X248" s="234" t="s">
        <v>56</v>
      </c>
      <c r="Y248" s="234" t="s">
        <v>56</v>
      </c>
      <c r="Z248" s="234"/>
      <c r="AA248" s="235"/>
      <c r="AB248" s="235"/>
      <c r="AC248" s="236"/>
      <c r="AD248" s="233"/>
    </row>
    <row r="249">
      <c r="A249" s="229">
        <v>247.0</v>
      </c>
      <c r="B249" s="229" t="s">
        <v>54</v>
      </c>
      <c r="C249" s="229" t="s">
        <v>28</v>
      </c>
      <c r="D249" s="229" t="s">
        <v>28</v>
      </c>
      <c r="E249" s="229" t="s">
        <v>28</v>
      </c>
      <c r="F249" s="229">
        <v>32.0</v>
      </c>
      <c r="G249" s="229" t="s">
        <v>53</v>
      </c>
      <c r="H249" s="229" t="s">
        <v>30</v>
      </c>
      <c r="I249" s="233">
        <v>16.0</v>
      </c>
      <c r="J249" s="233" t="s">
        <v>39</v>
      </c>
      <c r="K249" s="233" t="s">
        <v>27</v>
      </c>
      <c r="L249" s="233" t="s">
        <v>27</v>
      </c>
      <c r="M249" s="233">
        <v>5.0</v>
      </c>
      <c r="N249" s="233">
        <v>6.0</v>
      </c>
      <c r="O249" s="233">
        <v>6.0</v>
      </c>
      <c r="P249" s="233">
        <v>6.0</v>
      </c>
      <c r="Q249" s="233" t="s">
        <v>28</v>
      </c>
      <c r="R249" s="233" t="s">
        <v>27</v>
      </c>
      <c r="S249" s="389">
        <v>4509.27</v>
      </c>
      <c r="T249" s="389">
        <v>4520.95</v>
      </c>
      <c r="U249" s="389">
        <v>304796.0</v>
      </c>
      <c r="V249" s="389">
        <v>315.0</v>
      </c>
      <c r="W249" s="389">
        <v>800.55169</v>
      </c>
      <c r="X249" s="234">
        <v>22194.149</v>
      </c>
      <c r="Y249" s="234">
        <v>21281.613</v>
      </c>
      <c r="Z249" s="234">
        <v>8.55778</v>
      </c>
      <c r="AA249" s="235"/>
      <c r="AB249" s="235"/>
      <c r="AC249" s="236"/>
      <c r="AD249" s="233"/>
    </row>
    <row r="250">
      <c r="A250" s="229">
        <v>248.0</v>
      </c>
      <c r="B250" s="229" t="s">
        <v>54</v>
      </c>
      <c r="C250" s="229" t="s">
        <v>28</v>
      </c>
      <c r="D250" s="229" t="s">
        <v>28</v>
      </c>
      <c r="E250" s="229" t="s">
        <v>28</v>
      </c>
      <c r="F250" s="229">
        <v>32.0</v>
      </c>
      <c r="G250" s="229" t="s">
        <v>53</v>
      </c>
      <c r="H250" s="229" t="s">
        <v>30</v>
      </c>
      <c r="I250" s="233">
        <v>16.0</v>
      </c>
      <c r="J250" s="233" t="s">
        <v>40</v>
      </c>
      <c r="K250" s="233" t="s">
        <v>27</v>
      </c>
      <c r="L250" s="233" t="s">
        <v>28</v>
      </c>
      <c r="M250" s="233">
        <v>3.0</v>
      </c>
      <c r="N250" s="233">
        <v>4.0</v>
      </c>
      <c r="O250" s="233">
        <v>4.0</v>
      </c>
      <c r="P250" s="233">
        <v>4.0</v>
      </c>
      <c r="Q250" s="233" t="s">
        <v>28</v>
      </c>
      <c r="R250" s="233" t="s">
        <v>27</v>
      </c>
      <c r="S250" s="389">
        <v>4339.48</v>
      </c>
      <c r="T250" s="389">
        <v>4423.41</v>
      </c>
      <c r="U250" s="389">
        <v>272497.0</v>
      </c>
      <c r="V250" s="389">
        <v>305.0</v>
      </c>
      <c r="W250" s="389">
        <v>445.31795</v>
      </c>
      <c r="X250" s="234">
        <v>10770.461</v>
      </c>
      <c r="Y250" s="234">
        <v>10514.653</v>
      </c>
      <c r="Z250" s="234">
        <v>8.11216</v>
      </c>
      <c r="AA250" s="235"/>
      <c r="AB250" s="235"/>
      <c r="AC250" s="236"/>
      <c r="AD250" s="233"/>
    </row>
    <row r="251">
      <c r="A251" s="229">
        <v>249.0</v>
      </c>
      <c r="B251" s="229" t="s">
        <v>54</v>
      </c>
      <c r="C251" s="229" t="s">
        <v>28</v>
      </c>
      <c r="D251" s="229" t="s">
        <v>28</v>
      </c>
      <c r="E251" s="229" t="s">
        <v>28</v>
      </c>
      <c r="F251" s="229">
        <v>32.0</v>
      </c>
      <c r="G251" s="229" t="s">
        <v>53</v>
      </c>
      <c r="H251" s="229" t="s">
        <v>30</v>
      </c>
      <c r="I251" s="233">
        <v>16.0</v>
      </c>
      <c r="J251" s="233" t="s">
        <v>41</v>
      </c>
      <c r="K251" s="233" t="s">
        <v>27</v>
      </c>
      <c r="L251" s="233" t="s">
        <v>27</v>
      </c>
      <c r="M251" s="233">
        <v>4.0</v>
      </c>
      <c r="N251" s="233">
        <v>0.0</v>
      </c>
      <c r="O251" s="233">
        <v>6.0</v>
      </c>
      <c r="P251" s="233">
        <v>3.0</v>
      </c>
      <c r="Q251" s="233" t="s">
        <v>28</v>
      </c>
      <c r="R251" s="233" t="s">
        <v>27</v>
      </c>
      <c r="S251" s="389">
        <v>1160.68</v>
      </c>
      <c r="T251" s="389">
        <v>1077.9</v>
      </c>
      <c r="U251" s="389">
        <v>83952.0</v>
      </c>
      <c r="V251" s="389">
        <v>119.0</v>
      </c>
      <c r="W251" s="389">
        <v>108.79931</v>
      </c>
      <c r="X251" s="234">
        <v>2328.655</v>
      </c>
      <c r="Y251" s="234">
        <v>2616.642</v>
      </c>
      <c r="Z251" s="234">
        <v>8.42058</v>
      </c>
      <c r="AA251" s="235"/>
      <c r="AB251" s="235"/>
      <c r="AC251" s="236"/>
      <c r="AD251" s="233"/>
    </row>
    <row r="252">
      <c r="A252" s="229">
        <v>250.0</v>
      </c>
      <c r="B252" s="229" t="s">
        <v>54</v>
      </c>
      <c r="C252" s="229" t="s">
        <v>28</v>
      </c>
      <c r="D252" s="229" t="s">
        <v>28</v>
      </c>
      <c r="E252" s="229" t="s">
        <v>28</v>
      </c>
      <c r="F252" s="229">
        <v>32.0</v>
      </c>
      <c r="G252" s="229" t="s">
        <v>53</v>
      </c>
      <c r="H252" s="229" t="s">
        <v>30</v>
      </c>
      <c r="I252" s="233">
        <v>16.0</v>
      </c>
      <c r="J252" s="233" t="s">
        <v>42</v>
      </c>
      <c r="K252" s="233" t="s">
        <v>27</v>
      </c>
      <c r="L252" s="233" t="s">
        <v>28</v>
      </c>
      <c r="M252" s="233">
        <v>1.0</v>
      </c>
      <c r="N252" s="233">
        <v>5.0</v>
      </c>
      <c r="O252" s="233">
        <v>2.0</v>
      </c>
      <c r="P252" s="233">
        <v>2.0</v>
      </c>
      <c r="Q252" s="233" t="s">
        <v>27</v>
      </c>
      <c r="R252" s="233" t="s">
        <v>27</v>
      </c>
      <c r="S252" s="389">
        <v>2250.59</v>
      </c>
      <c r="T252" s="389">
        <v>2328.01</v>
      </c>
      <c r="U252" s="389">
        <v>67787.0</v>
      </c>
      <c r="V252" s="389">
        <v>364.0</v>
      </c>
      <c r="W252" s="389">
        <v>322.04883</v>
      </c>
      <c r="X252" s="234">
        <v>13123.406</v>
      </c>
      <c r="Y252" s="234">
        <v>12649.443</v>
      </c>
      <c r="Z252" s="234">
        <v>19.83632</v>
      </c>
      <c r="AA252" s="235"/>
      <c r="AB252" s="235"/>
      <c r="AC252" s="236"/>
      <c r="AD252" s="233"/>
    </row>
    <row r="253">
      <c r="A253" s="229">
        <v>251.0</v>
      </c>
      <c r="B253" s="229" t="s">
        <v>54</v>
      </c>
      <c r="C253" s="229" t="s">
        <v>28</v>
      </c>
      <c r="D253" s="229" t="s">
        <v>28</v>
      </c>
      <c r="E253" s="229" t="s">
        <v>28</v>
      </c>
      <c r="F253" s="229">
        <v>32.0</v>
      </c>
      <c r="G253" s="229" t="s">
        <v>53</v>
      </c>
      <c r="H253" s="229" t="s">
        <v>30</v>
      </c>
      <c r="I253" s="233">
        <v>16.0</v>
      </c>
      <c r="J253" s="233" t="s">
        <v>44</v>
      </c>
      <c r="K253" s="233" t="s">
        <v>27</v>
      </c>
      <c r="L253" s="233" t="s">
        <v>28</v>
      </c>
      <c r="M253" s="233">
        <v>1.0</v>
      </c>
      <c r="N253" s="233">
        <v>4.0</v>
      </c>
      <c r="O253" s="233">
        <v>2.0</v>
      </c>
      <c r="P253" s="233">
        <v>2.0</v>
      </c>
      <c r="Q253" s="233" t="s">
        <v>27</v>
      </c>
      <c r="R253" s="233" t="s">
        <v>28</v>
      </c>
      <c r="S253" s="389">
        <v>1484.35</v>
      </c>
      <c r="T253" s="389">
        <v>1542.9</v>
      </c>
      <c r="U253" s="389">
        <v>28842.0</v>
      </c>
      <c r="V253" s="389">
        <v>268.0</v>
      </c>
      <c r="W253" s="389">
        <v>172.32923</v>
      </c>
      <c r="X253" s="234">
        <v>12136.044</v>
      </c>
      <c r="Y253" s="234">
        <v>11756.971</v>
      </c>
      <c r="Z253" s="234">
        <v>8.40178</v>
      </c>
      <c r="AA253" s="235"/>
      <c r="AB253" s="235"/>
      <c r="AC253" s="236"/>
      <c r="AD253" s="233"/>
    </row>
    <row r="254">
      <c r="A254" s="229">
        <v>252.0</v>
      </c>
      <c r="B254" s="229" t="s">
        <v>54</v>
      </c>
      <c r="C254" s="229" t="s">
        <v>28</v>
      </c>
      <c r="D254" s="229" t="s">
        <v>28</v>
      </c>
      <c r="E254" s="229" t="s">
        <v>28</v>
      </c>
      <c r="F254" s="229">
        <v>32.0</v>
      </c>
      <c r="G254" s="229" t="s">
        <v>53</v>
      </c>
      <c r="H254" s="229" t="s">
        <v>30</v>
      </c>
      <c r="I254" s="233">
        <v>16.0</v>
      </c>
      <c r="J254" s="233" t="s">
        <v>45</v>
      </c>
      <c r="K254" s="233" t="s">
        <v>27</v>
      </c>
      <c r="L254" s="233" t="s">
        <v>27</v>
      </c>
      <c r="M254" s="233">
        <v>1.0</v>
      </c>
      <c r="N254" s="233">
        <v>4.0</v>
      </c>
      <c r="O254" s="233">
        <v>2.0</v>
      </c>
      <c r="P254" s="233">
        <v>2.0</v>
      </c>
      <c r="Q254" s="233" t="s">
        <v>28</v>
      </c>
      <c r="R254" s="233" t="s">
        <v>27</v>
      </c>
      <c r="S254" s="389">
        <v>3942.88</v>
      </c>
      <c r="T254" s="389">
        <v>4144.97</v>
      </c>
      <c r="U254" s="389">
        <v>45900.0</v>
      </c>
      <c r="V254" s="389">
        <v>248.0</v>
      </c>
      <c r="W254" s="389">
        <v>461.49584</v>
      </c>
      <c r="X254" s="234">
        <v>6812.603</v>
      </c>
      <c r="Y254" s="234">
        <v>7366.232</v>
      </c>
      <c r="Z254" s="234">
        <v>7.05525</v>
      </c>
      <c r="AA254" s="235"/>
      <c r="AB254" s="235"/>
      <c r="AC254" s="236"/>
      <c r="AD254" s="233"/>
    </row>
    <row r="255">
      <c r="A255" s="229">
        <v>253.0</v>
      </c>
      <c r="B255" s="229" t="s">
        <v>54</v>
      </c>
      <c r="C255" s="229" t="s">
        <v>28</v>
      </c>
      <c r="D255" s="229" t="s">
        <v>28</v>
      </c>
      <c r="E255" s="229" t="s">
        <v>28</v>
      </c>
      <c r="F255" s="229">
        <v>32.0</v>
      </c>
      <c r="G255" s="229" t="s">
        <v>53</v>
      </c>
      <c r="H255" s="229" t="s">
        <v>30</v>
      </c>
      <c r="I255" s="233">
        <v>16.0</v>
      </c>
      <c r="J255" s="233" t="s">
        <v>46</v>
      </c>
      <c r="K255" s="233" t="s">
        <v>27</v>
      </c>
      <c r="L255" s="233" t="s">
        <v>27</v>
      </c>
      <c r="M255" s="233">
        <v>1.0</v>
      </c>
      <c r="N255" s="233">
        <v>0.0</v>
      </c>
      <c r="O255" s="233">
        <v>3.0</v>
      </c>
      <c r="P255" s="233">
        <v>3.0</v>
      </c>
      <c r="Q255" s="233" t="s">
        <v>28</v>
      </c>
      <c r="R255" s="233" t="s">
        <v>27</v>
      </c>
      <c r="S255" s="389">
        <v>256.76933</v>
      </c>
      <c r="T255" s="389">
        <v>254.71422</v>
      </c>
      <c r="U255" s="389">
        <v>17123.0</v>
      </c>
      <c r="V255" s="389">
        <v>47.0</v>
      </c>
      <c r="W255" s="389">
        <v>80.97231</v>
      </c>
      <c r="X255" s="234">
        <v>6885.628</v>
      </c>
      <c r="Y255" s="234">
        <v>6925.481</v>
      </c>
      <c r="Z255" s="234">
        <v>6.98711</v>
      </c>
      <c r="AA255" s="235"/>
      <c r="AB255" s="235"/>
      <c r="AC255" s="236"/>
      <c r="AD255" s="233"/>
    </row>
    <row r="256">
      <c r="A256" s="229">
        <v>254.0</v>
      </c>
      <c r="B256" s="229" t="s">
        <v>54</v>
      </c>
      <c r="C256" s="229" t="s">
        <v>28</v>
      </c>
      <c r="D256" s="229" t="s">
        <v>28</v>
      </c>
      <c r="E256" s="229" t="s">
        <v>28</v>
      </c>
      <c r="F256" s="229">
        <v>32.0</v>
      </c>
      <c r="G256" s="229" t="s">
        <v>53</v>
      </c>
      <c r="H256" s="229" t="s">
        <v>30</v>
      </c>
      <c r="I256" s="233">
        <v>16.0</v>
      </c>
      <c r="J256" s="233" t="s">
        <v>47</v>
      </c>
      <c r="K256" s="233" t="s">
        <v>27</v>
      </c>
      <c r="L256" s="233" t="s">
        <v>27</v>
      </c>
      <c r="M256" s="233">
        <v>2.0</v>
      </c>
      <c r="N256" s="233">
        <v>3.0</v>
      </c>
      <c r="O256" s="233">
        <v>3.0</v>
      </c>
      <c r="P256" s="233">
        <v>2.0</v>
      </c>
      <c r="Q256" s="233" t="s">
        <v>28</v>
      </c>
      <c r="R256" s="233" t="s">
        <v>28</v>
      </c>
      <c r="S256" s="389">
        <v>1342.56</v>
      </c>
      <c r="T256" s="389">
        <v>1364.99</v>
      </c>
      <c r="U256" s="389">
        <v>236152.0</v>
      </c>
      <c r="V256" s="389">
        <v>994.0</v>
      </c>
      <c r="W256" s="389">
        <v>1078.33</v>
      </c>
      <c r="X256" s="234">
        <v>17822.279</v>
      </c>
      <c r="Y256" s="234">
        <v>16564.316</v>
      </c>
      <c r="Z256" s="234">
        <v>7.47565</v>
      </c>
      <c r="AA256" s="235"/>
      <c r="AB256" s="235"/>
      <c r="AC256" s="236"/>
      <c r="AD256" s="233"/>
    </row>
    <row r="257">
      <c r="A257" s="229">
        <v>255.0</v>
      </c>
      <c r="B257" s="229" t="s">
        <v>54</v>
      </c>
      <c r="C257" s="229" t="s">
        <v>28</v>
      </c>
      <c r="D257" s="229" t="s">
        <v>28</v>
      </c>
      <c r="E257" s="229" t="s">
        <v>28</v>
      </c>
      <c r="F257" s="229">
        <v>32.0</v>
      </c>
      <c r="G257" s="229" t="s">
        <v>53</v>
      </c>
      <c r="H257" s="229" t="s">
        <v>30</v>
      </c>
      <c r="I257" s="233">
        <v>16.0</v>
      </c>
      <c r="J257" s="233" t="s">
        <v>49</v>
      </c>
      <c r="K257" s="233" t="s">
        <v>27</v>
      </c>
      <c r="L257" s="233" t="s">
        <v>28</v>
      </c>
      <c r="M257" s="233">
        <v>1.0</v>
      </c>
      <c r="N257" s="233">
        <v>6.0</v>
      </c>
      <c r="O257" s="233">
        <v>2.0</v>
      </c>
      <c r="P257" s="233">
        <v>2.0</v>
      </c>
      <c r="Q257" s="233" t="s">
        <v>28</v>
      </c>
      <c r="R257" s="233" t="s">
        <v>28</v>
      </c>
      <c r="S257" s="389">
        <v>1482.25</v>
      </c>
      <c r="T257" s="389">
        <v>1540.36</v>
      </c>
      <c r="U257" s="389">
        <v>37190.0</v>
      </c>
      <c r="V257" s="389">
        <v>257.0</v>
      </c>
      <c r="W257" s="389">
        <v>806.77416</v>
      </c>
      <c r="X257" s="234">
        <v>13346.331</v>
      </c>
      <c r="Y257" s="234">
        <v>12645.609</v>
      </c>
      <c r="Z257" s="234">
        <v>7.20327</v>
      </c>
      <c r="AA257" s="235"/>
      <c r="AB257" s="235"/>
      <c r="AC257" s="236"/>
      <c r="AD257" s="233"/>
    </row>
    <row r="258">
      <c r="A258" s="229">
        <v>256.0</v>
      </c>
      <c r="B258" s="229" t="s">
        <v>54</v>
      </c>
      <c r="C258" s="229" t="s">
        <v>28</v>
      </c>
      <c r="D258" s="229" t="s">
        <v>28</v>
      </c>
      <c r="E258" s="229" t="s">
        <v>28</v>
      </c>
      <c r="F258" s="229">
        <v>32.0</v>
      </c>
      <c r="G258" s="229" t="s">
        <v>53</v>
      </c>
      <c r="H258" s="229" t="s">
        <v>30</v>
      </c>
      <c r="I258" s="233">
        <v>16.0</v>
      </c>
      <c r="J258" s="233" t="s">
        <v>51</v>
      </c>
      <c r="K258" s="233" t="s">
        <v>27</v>
      </c>
      <c r="L258" s="233" t="s">
        <v>27</v>
      </c>
      <c r="M258" s="233">
        <v>3.0</v>
      </c>
      <c r="N258" s="233">
        <v>4.0</v>
      </c>
      <c r="O258" s="233">
        <v>6.0</v>
      </c>
      <c r="P258" s="233">
        <v>4.0</v>
      </c>
      <c r="Q258" s="233" t="s">
        <v>28</v>
      </c>
      <c r="R258" s="233" t="s">
        <v>27</v>
      </c>
      <c r="S258" s="390"/>
      <c r="T258" s="390"/>
      <c r="U258" s="390"/>
      <c r="V258" s="390"/>
      <c r="W258" s="390"/>
      <c r="X258" s="234" t="s">
        <v>56</v>
      </c>
      <c r="Y258" s="234" t="s">
        <v>56</v>
      </c>
      <c r="Z258" s="234"/>
      <c r="AA258" s="235"/>
      <c r="AB258" s="235"/>
      <c r="AC258" s="236"/>
      <c r="AD258" s="233"/>
    </row>
    <row r="259">
      <c r="A259" s="229">
        <v>257.0</v>
      </c>
      <c r="B259" s="229" t="s">
        <v>54</v>
      </c>
      <c r="C259" s="229" t="s">
        <v>28</v>
      </c>
      <c r="D259" s="229" t="s">
        <v>28</v>
      </c>
      <c r="E259" s="229" t="s">
        <v>28</v>
      </c>
      <c r="F259" s="229">
        <v>32.0</v>
      </c>
      <c r="G259" s="229" t="s">
        <v>53</v>
      </c>
      <c r="H259" s="229" t="s">
        <v>30</v>
      </c>
      <c r="I259" s="233">
        <v>16.0</v>
      </c>
      <c r="J259" s="233" t="s">
        <v>52</v>
      </c>
      <c r="K259" s="233" t="s">
        <v>27</v>
      </c>
      <c r="L259" s="233" t="s">
        <v>27</v>
      </c>
      <c r="M259" s="233">
        <v>0.0</v>
      </c>
      <c r="N259" s="233">
        <v>0.0</v>
      </c>
      <c r="O259" s="233">
        <v>3.0</v>
      </c>
      <c r="P259" s="233">
        <v>2.0</v>
      </c>
      <c r="Q259" s="233" t="s">
        <v>28</v>
      </c>
      <c r="R259" s="233" t="s">
        <v>27</v>
      </c>
      <c r="S259" s="389">
        <v>166.28996</v>
      </c>
      <c r="T259" s="389">
        <v>125.921</v>
      </c>
      <c r="U259" s="389">
        <v>2742.0</v>
      </c>
      <c r="V259" s="389">
        <v>10.0</v>
      </c>
      <c r="W259" s="389">
        <v>9.6976</v>
      </c>
      <c r="X259" s="234">
        <v>7665.054</v>
      </c>
      <c r="Y259" s="234">
        <v>7457.046</v>
      </c>
      <c r="Z259" s="234">
        <v>6.34717</v>
      </c>
      <c r="AA259" s="235"/>
      <c r="AB259" s="235"/>
      <c r="AC259" s="236"/>
      <c r="AD259" s="233"/>
    </row>
    <row r="260">
      <c r="A260" s="229">
        <v>258.0</v>
      </c>
      <c r="B260" s="229" t="s">
        <v>54</v>
      </c>
      <c r="C260" s="229" t="s">
        <v>28</v>
      </c>
      <c r="D260" s="229" t="s">
        <v>28</v>
      </c>
      <c r="E260" s="229" t="s">
        <v>28</v>
      </c>
      <c r="F260" s="229">
        <v>32.0</v>
      </c>
      <c r="G260" s="229" t="s">
        <v>53</v>
      </c>
      <c r="H260" s="229" t="s">
        <v>30</v>
      </c>
      <c r="I260" s="233">
        <v>32.0</v>
      </c>
      <c r="J260" s="233" t="s">
        <v>31</v>
      </c>
      <c r="K260" s="229" t="s">
        <v>27</v>
      </c>
      <c r="L260" s="229" t="s">
        <v>28</v>
      </c>
      <c r="M260" s="229">
        <v>0.0</v>
      </c>
      <c r="N260" s="229">
        <v>7.0</v>
      </c>
      <c r="O260" s="229">
        <v>1.0</v>
      </c>
      <c r="P260" s="229">
        <v>1.0</v>
      </c>
      <c r="Q260" s="229" t="s">
        <v>28</v>
      </c>
      <c r="R260" s="229" t="s">
        <v>27</v>
      </c>
      <c r="S260" s="389">
        <v>7864.59</v>
      </c>
      <c r="T260" s="389">
        <v>8071.54</v>
      </c>
      <c r="U260" s="389">
        <v>713077.0</v>
      </c>
      <c r="V260" s="389">
        <v>1975.0</v>
      </c>
      <c r="W260" s="389">
        <v>9741.85</v>
      </c>
      <c r="X260" s="234">
        <v>24807.834</v>
      </c>
      <c r="Y260" s="234">
        <v>26455.915</v>
      </c>
      <c r="Z260" s="234">
        <v>7.26905</v>
      </c>
      <c r="AA260" s="235"/>
      <c r="AB260" s="235"/>
      <c r="AC260" s="236"/>
      <c r="AD260" s="233"/>
    </row>
    <row r="261">
      <c r="A261" s="229">
        <v>259.0</v>
      </c>
      <c r="B261" s="229" t="s">
        <v>54</v>
      </c>
      <c r="C261" s="229" t="s">
        <v>28</v>
      </c>
      <c r="D261" s="229" t="s">
        <v>28</v>
      </c>
      <c r="E261" s="229" t="s">
        <v>28</v>
      </c>
      <c r="F261" s="229">
        <v>32.0</v>
      </c>
      <c r="G261" s="229" t="s">
        <v>53</v>
      </c>
      <c r="H261" s="229" t="s">
        <v>30</v>
      </c>
      <c r="I261" s="233">
        <v>32.0</v>
      </c>
      <c r="J261" s="233" t="s">
        <v>32</v>
      </c>
      <c r="K261" s="233" t="s">
        <v>27</v>
      </c>
      <c r="L261" s="233" t="s">
        <v>27</v>
      </c>
      <c r="M261" s="233">
        <v>8.0</v>
      </c>
      <c r="N261" s="233">
        <v>0.0</v>
      </c>
      <c r="O261" s="233">
        <v>10.0</v>
      </c>
      <c r="P261" s="233">
        <v>5.0</v>
      </c>
      <c r="Q261" s="233" t="s">
        <v>28</v>
      </c>
      <c r="R261" s="233" t="s">
        <v>27</v>
      </c>
      <c r="S261" s="389">
        <v>751.18765</v>
      </c>
      <c r="T261" s="389">
        <v>700.87127</v>
      </c>
      <c r="U261" s="389">
        <v>55897.0</v>
      </c>
      <c r="V261" s="389">
        <v>115.0</v>
      </c>
      <c r="W261" s="389">
        <v>325.59954</v>
      </c>
      <c r="X261" s="234">
        <v>19876.678</v>
      </c>
      <c r="Y261" s="234">
        <v>19103.003</v>
      </c>
      <c r="Z261" s="234">
        <v>8.22133</v>
      </c>
      <c r="AA261" s="235"/>
      <c r="AB261" s="235"/>
      <c r="AC261" s="236"/>
      <c r="AD261" s="233"/>
    </row>
    <row r="262">
      <c r="A262" s="229">
        <v>260.0</v>
      </c>
      <c r="B262" s="229" t="s">
        <v>54</v>
      </c>
      <c r="C262" s="229" t="s">
        <v>28</v>
      </c>
      <c r="D262" s="229" t="s">
        <v>28</v>
      </c>
      <c r="E262" s="229" t="s">
        <v>28</v>
      </c>
      <c r="F262" s="229">
        <v>32.0</v>
      </c>
      <c r="G262" s="229" t="s">
        <v>53</v>
      </c>
      <c r="H262" s="229" t="s">
        <v>30</v>
      </c>
      <c r="I262" s="233">
        <v>32.0</v>
      </c>
      <c r="J262" s="233" t="s">
        <v>33</v>
      </c>
      <c r="K262" s="233" t="s">
        <v>27</v>
      </c>
      <c r="L262" s="233" t="s">
        <v>28</v>
      </c>
      <c r="M262" s="233">
        <v>2.0</v>
      </c>
      <c r="N262" s="233">
        <v>4.0</v>
      </c>
      <c r="O262" s="233">
        <v>3.0</v>
      </c>
      <c r="P262" s="233">
        <v>3.0</v>
      </c>
      <c r="Q262" s="233" t="s">
        <v>28</v>
      </c>
      <c r="R262" s="233" t="s">
        <v>27</v>
      </c>
      <c r="S262" s="389">
        <v>8552.83</v>
      </c>
      <c r="T262" s="389">
        <v>8838.7</v>
      </c>
      <c r="U262" s="389">
        <v>555642.0</v>
      </c>
      <c r="V262" s="389">
        <v>623.0</v>
      </c>
      <c r="W262" s="389">
        <v>1046.98</v>
      </c>
      <c r="X262" s="234">
        <v>29996.545</v>
      </c>
      <c r="Y262" s="234">
        <v>29936.786</v>
      </c>
      <c r="Z262" s="234">
        <v>8.67959</v>
      </c>
      <c r="AA262" s="235"/>
      <c r="AB262" s="235"/>
      <c r="AC262" s="236"/>
      <c r="AD262" s="233"/>
    </row>
    <row r="263">
      <c r="A263" s="229">
        <v>261.0</v>
      </c>
      <c r="B263" s="229" t="s">
        <v>54</v>
      </c>
      <c r="C263" s="229" t="s">
        <v>28</v>
      </c>
      <c r="D263" s="229" t="s">
        <v>28</v>
      </c>
      <c r="E263" s="229" t="s">
        <v>28</v>
      </c>
      <c r="F263" s="229">
        <v>32.0</v>
      </c>
      <c r="G263" s="229" t="s">
        <v>53</v>
      </c>
      <c r="H263" s="229" t="s">
        <v>30</v>
      </c>
      <c r="I263" s="233">
        <v>32.0</v>
      </c>
      <c r="J263" s="233" t="s">
        <v>34</v>
      </c>
      <c r="K263" s="233" t="s">
        <v>27</v>
      </c>
      <c r="L263" s="233" t="s">
        <v>27</v>
      </c>
      <c r="M263" s="233">
        <v>0.0</v>
      </c>
      <c r="N263" s="233">
        <v>3.0</v>
      </c>
      <c r="O263" s="233">
        <v>2.0</v>
      </c>
      <c r="P263" s="233">
        <v>2.0</v>
      </c>
      <c r="Q263" s="233" t="s">
        <v>28</v>
      </c>
      <c r="R263" s="233" t="s">
        <v>27</v>
      </c>
      <c r="S263" s="389">
        <v>1804.02</v>
      </c>
      <c r="T263" s="389">
        <v>1923.17</v>
      </c>
      <c r="U263" s="389">
        <v>34591.0</v>
      </c>
      <c r="V263" s="389">
        <v>115.0</v>
      </c>
      <c r="W263" s="389">
        <v>62.08187</v>
      </c>
      <c r="X263" s="234">
        <v>58006.329</v>
      </c>
      <c r="Y263" s="234">
        <v>49154.506</v>
      </c>
      <c r="Z263" s="234">
        <v>5.82737</v>
      </c>
      <c r="AA263" s="235"/>
      <c r="AB263" s="235"/>
      <c r="AC263" s="236"/>
      <c r="AD263" s="233"/>
    </row>
    <row r="264">
      <c r="A264" s="229">
        <v>262.0</v>
      </c>
      <c r="B264" s="229" t="s">
        <v>54</v>
      </c>
      <c r="C264" s="229" t="s">
        <v>28</v>
      </c>
      <c r="D264" s="229" t="s">
        <v>28</v>
      </c>
      <c r="E264" s="229" t="s">
        <v>28</v>
      </c>
      <c r="F264" s="229">
        <v>32.0</v>
      </c>
      <c r="G264" s="229" t="s">
        <v>53</v>
      </c>
      <c r="H264" s="229" t="s">
        <v>30</v>
      </c>
      <c r="I264" s="233">
        <v>32.0</v>
      </c>
      <c r="J264" s="233" t="s">
        <v>35</v>
      </c>
      <c r="K264" s="233" t="s">
        <v>27</v>
      </c>
      <c r="L264" s="233" t="s">
        <v>28</v>
      </c>
      <c r="M264" s="233">
        <v>5.0</v>
      </c>
      <c r="N264" s="233">
        <v>4.0</v>
      </c>
      <c r="O264" s="233">
        <v>6.0</v>
      </c>
      <c r="P264" s="233">
        <v>6.0</v>
      </c>
      <c r="Q264" s="233" t="s">
        <v>28</v>
      </c>
      <c r="R264" s="233" t="s">
        <v>27</v>
      </c>
      <c r="S264" s="390"/>
      <c r="T264" s="390"/>
      <c r="U264" s="390"/>
      <c r="V264" s="390"/>
      <c r="W264" s="390"/>
      <c r="X264" s="234" t="s">
        <v>30</v>
      </c>
      <c r="Y264" s="234" t="s">
        <v>30</v>
      </c>
      <c r="Z264" s="234"/>
      <c r="AA264" s="235"/>
      <c r="AB264" s="235"/>
      <c r="AC264" s="236"/>
      <c r="AD264" s="233"/>
    </row>
    <row r="265">
      <c r="A265" s="229">
        <v>263.0</v>
      </c>
      <c r="B265" s="229" t="s">
        <v>54</v>
      </c>
      <c r="C265" s="229" t="s">
        <v>28</v>
      </c>
      <c r="D265" s="229" t="s">
        <v>28</v>
      </c>
      <c r="E265" s="229" t="s">
        <v>28</v>
      </c>
      <c r="F265" s="229">
        <v>32.0</v>
      </c>
      <c r="G265" s="229" t="s">
        <v>53</v>
      </c>
      <c r="H265" s="229" t="s">
        <v>30</v>
      </c>
      <c r="I265" s="233">
        <v>32.0</v>
      </c>
      <c r="J265" s="233" t="s">
        <v>36</v>
      </c>
      <c r="K265" s="233" t="s">
        <v>27</v>
      </c>
      <c r="L265" s="233" t="s">
        <v>28</v>
      </c>
      <c r="M265" s="233">
        <v>0.0</v>
      </c>
      <c r="N265" s="233">
        <v>4.0</v>
      </c>
      <c r="O265" s="233">
        <v>1.0</v>
      </c>
      <c r="P265" s="233">
        <v>1.0</v>
      </c>
      <c r="Q265" s="233" t="s">
        <v>28</v>
      </c>
      <c r="R265" s="233" t="s">
        <v>28</v>
      </c>
      <c r="S265" s="389">
        <v>7784.94</v>
      </c>
      <c r="T265" s="389">
        <v>7982.7</v>
      </c>
      <c r="U265" s="389">
        <v>423691.0</v>
      </c>
      <c r="V265" s="389">
        <v>989.0</v>
      </c>
      <c r="W265" s="389">
        <v>1934.54</v>
      </c>
      <c r="X265" s="234">
        <v>39095.94</v>
      </c>
      <c r="Y265" s="234">
        <v>27142.708</v>
      </c>
      <c r="Z265" s="234">
        <v>6.52439</v>
      </c>
      <c r="AA265" s="235"/>
      <c r="AB265" s="235"/>
      <c r="AC265" s="236"/>
      <c r="AD265" s="233"/>
    </row>
    <row r="266">
      <c r="A266" s="229">
        <v>264.0</v>
      </c>
      <c r="B266" s="229" t="s">
        <v>54</v>
      </c>
      <c r="C266" s="229" t="s">
        <v>28</v>
      </c>
      <c r="D266" s="229" t="s">
        <v>28</v>
      </c>
      <c r="E266" s="229" t="s">
        <v>28</v>
      </c>
      <c r="F266" s="229">
        <v>32.0</v>
      </c>
      <c r="G266" s="229" t="s">
        <v>53</v>
      </c>
      <c r="H266" s="229" t="s">
        <v>30</v>
      </c>
      <c r="I266" s="233">
        <v>32.0</v>
      </c>
      <c r="J266" s="233" t="s">
        <v>37</v>
      </c>
      <c r="K266" s="233" t="s">
        <v>27</v>
      </c>
      <c r="L266" s="233" t="s">
        <v>27</v>
      </c>
      <c r="M266" s="233">
        <v>5.0</v>
      </c>
      <c r="N266" s="233">
        <v>5.0</v>
      </c>
      <c r="O266" s="233">
        <v>6.0</v>
      </c>
      <c r="P266" s="233">
        <v>5.0</v>
      </c>
      <c r="Q266" s="233" t="s">
        <v>28</v>
      </c>
      <c r="R266" s="233" t="s">
        <v>27</v>
      </c>
      <c r="S266" s="389">
        <v>4557.11</v>
      </c>
      <c r="T266" s="389">
        <v>4628.54</v>
      </c>
      <c r="U266" s="389">
        <v>291918.0</v>
      </c>
      <c r="V266" s="389">
        <v>624.0</v>
      </c>
      <c r="W266" s="389">
        <v>1268.42</v>
      </c>
      <c r="X266" s="234">
        <v>42641.889</v>
      </c>
      <c r="Y266" s="234">
        <v>41345.892</v>
      </c>
      <c r="Z266" s="234">
        <v>8.58804</v>
      </c>
      <c r="AA266" s="235"/>
      <c r="AB266" s="235"/>
      <c r="AC266" s="236"/>
      <c r="AD266" s="233"/>
    </row>
    <row r="267">
      <c r="A267" s="229">
        <v>265.0</v>
      </c>
      <c r="B267" s="229" t="s">
        <v>54</v>
      </c>
      <c r="C267" s="229" t="s">
        <v>28</v>
      </c>
      <c r="D267" s="229" t="s">
        <v>28</v>
      </c>
      <c r="E267" s="229" t="s">
        <v>28</v>
      </c>
      <c r="F267" s="229">
        <v>32.0</v>
      </c>
      <c r="G267" s="229" t="s">
        <v>53</v>
      </c>
      <c r="H267" s="229" t="s">
        <v>30</v>
      </c>
      <c r="I267" s="233">
        <v>32.0</v>
      </c>
      <c r="J267" s="233" t="s">
        <v>38</v>
      </c>
      <c r="K267" s="233" t="s">
        <v>27</v>
      </c>
      <c r="L267" s="233" t="s">
        <v>27</v>
      </c>
      <c r="M267" s="233">
        <v>7.0</v>
      </c>
      <c r="N267" s="233">
        <v>5.0</v>
      </c>
      <c r="O267" s="233">
        <v>8.0</v>
      </c>
      <c r="P267" s="233">
        <v>8.0</v>
      </c>
      <c r="Q267" s="233" t="s">
        <v>27</v>
      </c>
      <c r="R267" s="233" t="s">
        <v>27</v>
      </c>
      <c r="S267" s="390"/>
      <c r="T267" s="390"/>
      <c r="U267" s="390"/>
      <c r="V267" s="390"/>
      <c r="W267" s="390"/>
      <c r="X267" s="234" t="s">
        <v>56</v>
      </c>
      <c r="Y267" s="234" t="s">
        <v>56</v>
      </c>
      <c r="Z267" s="234"/>
      <c r="AA267" s="235"/>
      <c r="AB267" s="235"/>
      <c r="AC267" s="236"/>
      <c r="AD267" s="233"/>
    </row>
    <row r="268">
      <c r="A268" s="229">
        <v>266.0</v>
      </c>
      <c r="B268" s="229" t="s">
        <v>54</v>
      </c>
      <c r="C268" s="229" t="s">
        <v>28</v>
      </c>
      <c r="D268" s="229" t="s">
        <v>28</v>
      </c>
      <c r="E268" s="229" t="s">
        <v>28</v>
      </c>
      <c r="F268" s="229">
        <v>32.0</v>
      </c>
      <c r="G268" s="229" t="s">
        <v>53</v>
      </c>
      <c r="H268" s="229" t="s">
        <v>30</v>
      </c>
      <c r="I268" s="233">
        <v>32.0</v>
      </c>
      <c r="J268" s="233" t="s">
        <v>39</v>
      </c>
      <c r="K268" s="233" t="s">
        <v>27</v>
      </c>
      <c r="L268" s="233" t="s">
        <v>27</v>
      </c>
      <c r="M268" s="233">
        <v>5.0</v>
      </c>
      <c r="N268" s="233">
        <v>6.0</v>
      </c>
      <c r="O268" s="233">
        <v>6.0</v>
      </c>
      <c r="P268" s="233">
        <v>6.0</v>
      </c>
      <c r="Q268" s="233" t="s">
        <v>28</v>
      </c>
      <c r="R268" s="233" t="s">
        <v>27</v>
      </c>
      <c r="S268" s="389">
        <v>9406.15</v>
      </c>
      <c r="T268" s="389">
        <v>9609.25</v>
      </c>
      <c r="U268" s="389">
        <v>699469.0</v>
      </c>
      <c r="V268" s="389">
        <v>701.0</v>
      </c>
      <c r="W268" s="389">
        <v>2429.5</v>
      </c>
      <c r="X268" s="234">
        <v>48734.453</v>
      </c>
      <c r="Y268" s="234">
        <v>49364.491</v>
      </c>
      <c r="Z268" s="234">
        <v>9.66817</v>
      </c>
      <c r="AA268" s="235"/>
      <c r="AB268" s="235"/>
      <c r="AC268" s="236"/>
      <c r="AD268" s="233"/>
    </row>
    <row r="269">
      <c r="A269" s="229">
        <v>267.0</v>
      </c>
      <c r="B269" s="229" t="s">
        <v>54</v>
      </c>
      <c r="C269" s="229" t="s">
        <v>28</v>
      </c>
      <c r="D269" s="229" t="s">
        <v>28</v>
      </c>
      <c r="E269" s="229" t="s">
        <v>28</v>
      </c>
      <c r="F269" s="229">
        <v>32.0</v>
      </c>
      <c r="G269" s="229" t="s">
        <v>53</v>
      </c>
      <c r="H269" s="229" t="s">
        <v>30</v>
      </c>
      <c r="I269" s="233">
        <v>32.0</v>
      </c>
      <c r="J269" s="233" t="s">
        <v>40</v>
      </c>
      <c r="K269" s="233" t="s">
        <v>27</v>
      </c>
      <c r="L269" s="233" t="s">
        <v>28</v>
      </c>
      <c r="M269" s="233">
        <v>3.0</v>
      </c>
      <c r="N269" s="233">
        <v>4.0</v>
      </c>
      <c r="O269" s="233">
        <v>4.0</v>
      </c>
      <c r="P269" s="233">
        <v>4.0</v>
      </c>
      <c r="Q269" s="233" t="s">
        <v>28</v>
      </c>
      <c r="R269" s="233" t="s">
        <v>27</v>
      </c>
      <c r="S269" s="389">
        <v>8724.7</v>
      </c>
      <c r="T269" s="389">
        <v>8941.71</v>
      </c>
      <c r="U269" s="389">
        <v>500528.0</v>
      </c>
      <c r="V269" s="389">
        <v>608.0</v>
      </c>
      <c r="W269" s="389">
        <v>965.9681</v>
      </c>
      <c r="X269" s="234">
        <v>34289.25</v>
      </c>
      <c r="Y269" s="234">
        <v>35013.641</v>
      </c>
      <c r="Z269" s="234">
        <v>8.55848</v>
      </c>
      <c r="AA269" s="235"/>
      <c r="AB269" s="235"/>
      <c r="AC269" s="236"/>
      <c r="AD269" s="233"/>
    </row>
    <row r="270">
      <c r="A270" s="229">
        <v>268.0</v>
      </c>
      <c r="B270" s="229" t="s">
        <v>54</v>
      </c>
      <c r="C270" s="229" t="s">
        <v>28</v>
      </c>
      <c r="D270" s="229" t="s">
        <v>28</v>
      </c>
      <c r="E270" s="229" t="s">
        <v>28</v>
      </c>
      <c r="F270" s="229">
        <v>32.0</v>
      </c>
      <c r="G270" s="229" t="s">
        <v>53</v>
      </c>
      <c r="H270" s="229" t="s">
        <v>30</v>
      </c>
      <c r="I270" s="233">
        <v>32.0</v>
      </c>
      <c r="J270" s="233" t="s">
        <v>41</v>
      </c>
      <c r="K270" s="233" t="s">
        <v>27</v>
      </c>
      <c r="L270" s="233" t="s">
        <v>27</v>
      </c>
      <c r="M270" s="233">
        <v>4.0</v>
      </c>
      <c r="N270" s="233">
        <v>0.0</v>
      </c>
      <c r="O270" s="233">
        <v>6.0</v>
      </c>
      <c r="P270" s="233">
        <v>3.0</v>
      </c>
      <c r="Q270" s="233" t="s">
        <v>28</v>
      </c>
      <c r="R270" s="233" t="s">
        <v>27</v>
      </c>
      <c r="S270" s="389">
        <v>2359.15</v>
      </c>
      <c r="T270" s="389">
        <v>2292.18</v>
      </c>
      <c r="U270" s="389">
        <v>167461.0</v>
      </c>
      <c r="V270" s="389">
        <v>230.0</v>
      </c>
      <c r="W270" s="389">
        <v>202.74896</v>
      </c>
      <c r="X270" s="234">
        <v>4147.546</v>
      </c>
      <c r="Y270" s="234">
        <v>4618.837</v>
      </c>
      <c r="Z270" s="234">
        <v>7.94885</v>
      </c>
      <c r="AA270" s="235"/>
      <c r="AB270" s="235"/>
      <c r="AC270" s="236"/>
      <c r="AD270" s="233"/>
    </row>
    <row r="271">
      <c r="A271" s="229">
        <v>269.0</v>
      </c>
      <c r="B271" s="229" t="s">
        <v>54</v>
      </c>
      <c r="C271" s="229" t="s">
        <v>28</v>
      </c>
      <c r="D271" s="229" t="s">
        <v>28</v>
      </c>
      <c r="E271" s="229" t="s">
        <v>28</v>
      </c>
      <c r="F271" s="229">
        <v>32.0</v>
      </c>
      <c r="G271" s="229" t="s">
        <v>53</v>
      </c>
      <c r="H271" s="229" t="s">
        <v>30</v>
      </c>
      <c r="I271" s="233">
        <v>32.0</v>
      </c>
      <c r="J271" s="233" t="s">
        <v>42</v>
      </c>
      <c r="K271" s="233" t="s">
        <v>27</v>
      </c>
      <c r="L271" s="233" t="s">
        <v>28</v>
      </c>
      <c r="M271" s="233">
        <v>1.0</v>
      </c>
      <c r="N271" s="233">
        <v>5.0</v>
      </c>
      <c r="O271" s="233">
        <v>2.0</v>
      </c>
      <c r="P271" s="233">
        <v>2.0</v>
      </c>
      <c r="Q271" s="233" t="s">
        <v>27</v>
      </c>
      <c r="R271" s="233" t="s">
        <v>27</v>
      </c>
      <c r="S271" s="389">
        <v>4441.2</v>
      </c>
      <c r="T271" s="389">
        <v>4666.23</v>
      </c>
      <c r="U271" s="389">
        <v>139456.0</v>
      </c>
      <c r="V271" s="389">
        <v>726.0</v>
      </c>
      <c r="W271" s="389">
        <v>704.04739</v>
      </c>
      <c r="X271" s="234">
        <v>35890.77</v>
      </c>
      <c r="Y271" s="234">
        <v>36549.584</v>
      </c>
      <c r="Z271" s="234">
        <v>9.73635</v>
      </c>
      <c r="AA271" s="235"/>
      <c r="AB271" s="235"/>
      <c r="AC271" s="236"/>
      <c r="AD271" s="233"/>
    </row>
    <row r="272">
      <c r="A272" s="229">
        <v>270.0</v>
      </c>
      <c r="B272" s="229" t="s">
        <v>54</v>
      </c>
      <c r="C272" s="229" t="s">
        <v>28</v>
      </c>
      <c r="D272" s="229" t="s">
        <v>28</v>
      </c>
      <c r="E272" s="229" t="s">
        <v>28</v>
      </c>
      <c r="F272" s="229">
        <v>32.0</v>
      </c>
      <c r="G272" s="229" t="s">
        <v>53</v>
      </c>
      <c r="H272" s="229" t="s">
        <v>30</v>
      </c>
      <c r="I272" s="233">
        <v>32.0</v>
      </c>
      <c r="J272" s="233" t="s">
        <v>44</v>
      </c>
      <c r="K272" s="233" t="s">
        <v>27</v>
      </c>
      <c r="L272" s="233" t="s">
        <v>28</v>
      </c>
      <c r="M272" s="233">
        <v>1.0</v>
      </c>
      <c r="N272" s="233">
        <v>4.0</v>
      </c>
      <c r="O272" s="233">
        <v>2.0</v>
      </c>
      <c r="P272" s="233">
        <v>2.0</v>
      </c>
      <c r="Q272" s="233" t="s">
        <v>27</v>
      </c>
      <c r="R272" s="233" t="s">
        <v>28</v>
      </c>
      <c r="S272" s="389">
        <v>2914.43</v>
      </c>
      <c r="T272" s="389">
        <v>3100.56</v>
      </c>
      <c r="U272" s="389">
        <v>48250.0</v>
      </c>
      <c r="V272" s="389">
        <v>534.0</v>
      </c>
      <c r="W272" s="389">
        <v>375.56759</v>
      </c>
      <c r="X272" s="234">
        <v>44317.294</v>
      </c>
      <c r="Y272" s="234">
        <v>33925.222</v>
      </c>
      <c r="Z272" s="234">
        <v>7.81855</v>
      </c>
      <c r="AA272" s="235"/>
      <c r="AB272" s="235"/>
      <c r="AC272" s="236"/>
      <c r="AD272" s="233"/>
    </row>
    <row r="273">
      <c r="A273" s="229">
        <v>271.0</v>
      </c>
      <c r="B273" s="229" t="s">
        <v>54</v>
      </c>
      <c r="C273" s="229" t="s">
        <v>28</v>
      </c>
      <c r="D273" s="229" t="s">
        <v>28</v>
      </c>
      <c r="E273" s="229" t="s">
        <v>28</v>
      </c>
      <c r="F273" s="229">
        <v>32.0</v>
      </c>
      <c r="G273" s="229" t="s">
        <v>53</v>
      </c>
      <c r="H273" s="229" t="s">
        <v>30</v>
      </c>
      <c r="I273" s="233">
        <v>32.0</v>
      </c>
      <c r="J273" s="233" t="s">
        <v>45</v>
      </c>
      <c r="K273" s="233" t="s">
        <v>27</v>
      </c>
      <c r="L273" s="233" t="s">
        <v>27</v>
      </c>
      <c r="M273" s="233">
        <v>1.0</v>
      </c>
      <c r="N273" s="233">
        <v>4.0</v>
      </c>
      <c r="O273" s="233">
        <v>2.0</v>
      </c>
      <c r="P273" s="233">
        <v>2.0</v>
      </c>
      <c r="Q273" s="233" t="s">
        <v>28</v>
      </c>
      <c r="R273" s="233" t="s">
        <v>27</v>
      </c>
      <c r="S273" s="389">
        <v>7817.0</v>
      </c>
      <c r="T273" s="389">
        <v>8427.86</v>
      </c>
      <c r="U273" s="389">
        <v>88156.0</v>
      </c>
      <c r="V273" s="389">
        <v>495.0</v>
      </c>
      <c r="W273" s="389">
        <v>675.96851</v>
      </c>
      <c r="X273" s="234">
        <v>43585.287</v>
      </c>
      <c r="Y273" s="234">
        <v>31820.964</v>
      </c>
      <c r="Z273" s="234">
        <v>8.26638</v>
      </c>
      <c r="AA273" s="235"/>
      <c r="AB273" s="235"/>
      <c r="AC273" s="236"/>
      <c r="AD273" s="233"/>
    </row>
    <row r="274">
      <c r="A274" s="229">
        <v>272.0</v>
      </c>
      <c r="B274" s="229" t="s">
        <v>54</v>
      </c>
      <c r="C274" s="229" t="s">
        <v>28</v>
      </c>
      <c r="D274" s="229" t="s">
        <v>28</v>
      </c>
      <c r="E274" s="229" t="s">
        <v>28</v>
      </c>
      <c r="F274" s="229">
        <v>32.0</v>
      </c>
      <c r="G274" s="229" t="s">
        <v>53</v>
      </c>
      <c r="H274" s="229" t="s">
        <v>30</v>
      </c>
      <c r="I274" s="233">
        <v>32.0</v>
      </c>
      <c r="J274" s="233" t="s">
        <v>46</v>
      </c>
      <c r="K274" s="233" t="s">
        <v>27</v>
      </c>
      <c r="L274" s="233" t="s">
        <v>27</v>
      </c>
      <c r="M274" s="233">
        <v>1.0</v>
      </c>
      <c r="N274" s="233">
        <v>0.0</v>
      </c>
      <c r="O274" s="233">
        <v>3.0</v>
      </c>
      <c r="P274" s="233">
        <v>3.0</v>
      </c>
      <c r="Q274" s="233" t="s">
        <v>28</v>
      </c>
      <c r="R274" s="233" t="s">
        <v>27</v>
      </c>
      <c r="S274" s="389">
        <v>513.08266</v>
      </c>
      <c r="T274" s="389">
        <v>511.67284</v>
      </c>
      <c r="U274" s="389">
        <v>33073.0</v>
      </c>
      <c r="V274" s="389">
        <v>93.0</v>
      </c>
      <c r="W274" s="389">
        <v>186.14225</v>
      </c>
      <c r="X274" s="234">
        <v>13428.084</v>
      </c>
      <c r="Y274" s="234">
        <v>14645.245</v>
      </c>
      <c r="Z274" s="234">
        <v>8.63216</v>
      </c>
      <c r="AA274" s="235"/>
      <c r="AB274" s="235"/>
      <c r="AC274" s="236"/>
      <c r="AD274" s="233"/>
    </row>
    <row r="275">
      <c r="A275" s="229">
        <v>273.0</v>
      </c>
      <c r="B275" s="229" t="s">
        <v>54</v>
      </c>
      <c r="C275" s="229" t="s">
        <v>28</v>
      </c>
      <c r="D275" s="229" t="s">
        <v>28</v>
      </c>
      <c r="E275" s="229" t="s">
        <v>28</v>
      </c>
      <c r="F275" s="229">
        <v>32.0</v>
      </c>
      <c r="G275" s="229" t="s">
        <v>53</v>
      </c>
      <c r="H275" s="229" t="s">
        <v>30</v>
      </c>
      <c r="I275" s="233">
        <v>32.0</v>
      </c>
      <c r="J275" s="233" t="s">
        <v>47</v>
      </c>
      <c r="K275" s="233" t="s">
        <v>27</v>
      </c>
      <c r="L275" s="233" t="s">
        <v>27</v>
      </c>
      <c r="M275" s="233">
        <v>2.0</v>
      </c>
      <c r="N275" s="233">
        <v>3.0</v>
      </c>
      <c r="O275" s="233">
        <v>3.0</v>
      </c>
      <c r="P275" s="233">
        <v>2.0</v>
      </c>
      <c r="Q275" s="233" t="s">
        <v>28</v>
      </c>
      <c r="R275" s="233" t="s">
        <v>28</v>
      </c>
      <c r="S275" s="390"/>
      <c r="T275" s="390"/>
      <c r="U275" s="390"/>
      <c r="V275" s="390"/>
      <c r="W275" s="390"/>
      <c r="X275" s="234" t="s">
        <v>56</v>
      </c>
      <c r="Y275" s="234" t="s">
        <v>56</v>
      </c>
      <c r="Z275" s="234"/>
      <c r="AA275" s="235"/>
      <c r="AB275" s="235"/>
      <c r="AC275" s="236"/>
      <c r="AD275" s="233"/>
    </row>
    <row r="276">
      <c r="A276" s="229">
        <v>274.0</v>
      </c>
      <c r="B276" s="229" t="s">
        <v>54</v>
      </c>
      <c r="C276" s="229" t="s">
        <v>28</v>
      </c>
      <c r="D276" s="229" t="s">
        <v>28</v>
      </c>
      <c r="E276" s="229" t="s">
        <v>28</v>
      </c>
      <c r="F276" s="229">
        <v>32.0</v>
      </c>
      <c r="G276" s="229" t="s">
        <v>53</v>
      </c>
      <c r="H276" s="229" t="s">
        <v>30</v>
      </c>
      <c r="I276" s="233">
        <v>32.0</v>
      </c>
      <c r="J276" s="233" t="s">
        <v>49</v>
      </c>
      <c r="K276" s="233" t="s">
        <v>27</v>
      </c>
      <c r="L276" s="233" t="s">
        <v>28</v>
      </c>
      <c r="M276" s="233">
        <v>1.0</v>
      </c>
      <c r="N276" s="233">
        <v>6.0</v>
      </c>
      <c r="O276" s="233">
        <v>2.0</v>
      </c>
      <c r="P276" s="233">
        <v>2.0</v>
      </c>
      <c r="Q276" s="233" t="s">
        <v>28</v>
      </c>
      <c r="R276" s="233" t="s">
        <v>28</v>
      </c>
      <c r="S276" s="389">
        <v>2913.14</v>
      </c>
      <c r="T276" s="389">
        <v>3083.47</v>
      </c>
      <c r="U276" s="389">
        <v>55664.0</v>
      </c>
      <c r="V276" s="389">
        <v>511.0</v>
      </c>
      <c r="W276" s="389">
        <v>1618.47</v>
      </c>
      <c r="X276" s="234">
        <v>34627.458</v>
      </c>
      <c r="Y276" s="234">
        <v>36287.605</v>
      </c>
      <c r="Z276" s="234">
        <v>7.87468</v>
      </c>
      <c r="AA276" s="235"/>
      <c r="AB276" s="235"/>
      <c r="AC276" s="236"/>
      <c r="AD276" s="233"/>
    </row>
    <row r="277">
      <c r="A277" s="229">
        <v>275.0</v>
      </c>
      <c r="B277" s="229" t="s">
        <v>54</v>
      </c>
      <c r="C277" s="229" t="s">
        <v>28</v>
      </c>
      <c r="D277" s="229" t="s">
        <v>28</v>
      </c>
      <c r="E277" s="229" t="s">
        <v>28</v>
      </c>
      <c r="F277" s="229">
        <v>32.0</v>
      </c>
      <c r="G277" s="229" t="s">
        <v>53</v>
      </c>
      <c r="H277" s="229" t="s">
        <v>30</v>
      </c>
      <c r="I277" s="233">
        <v>32.0</v>
      </c>
      <c r="J277" s="233" t="s">
        <v>52</v>
      </c>
      <c r="K277" s="233" t="s">
        <v>27</v>
      </c>
      <c r="L277" s="233" t="s">
        <v>27</v>
      </c>
      <c r="M277" s="233">
        <v>0.0</v>
      </c>
      <c r="N277" s="233">
        <v>0.0</v>
      </c>
      <c r="O277" s="233">
        <v>3.0</v>
      </c>
      <c r="P277" s="233">
        <v>2.0</v>
      </c>
      <c r="Q277" s="233" t="s">
        <v>28</v>
      </c>
      <c r="R277" s="233" t="s">
        <v>27</v>
      </c>
      <c r="S277" s="389">
        <v>264.05306</v>
      </c>
      <c r="T277" s="389">
        <v>257.01024</v>
      </c>
      <c r="U277" s="389">
        <v>4278.0</v>
      </c>
      <c r="V277" s="389">
        <v>16.0</v>
      </c>
      <c r="W277" s="389">
        <v>18.82552</v>
      </c>
      <c r="X277" s="234">
        <v>15046.168</v>
      </c>
      <c r="Y277" s="234">
        <v>15296.349</v>
      </c>
      <c r="Z277" s="234">
        <v>6.43298</v>
      </c>
      <c r="AA277" s="235"/>
      <c r="AB277" s="235"/>
      <c r="AC277" s="236"/>
      <c r="AD277" s="233"/>
    </row>
    <row r="278">
      <c r="A278" s="229">
        <v>276.0</v>
      </c>
      <c r="B278" s="229" t="s">
        <v>54</v>
      </c>
      <c r="C278" s="229" t="s">
        <v>28</v>
      </c>
      <c r="D278" s="229" t="s">
        <v>28</v>
      </c>
      <c r="E278" s="229" t="s">
        <v>28</v>
      </c>
      <c r="F278" s="229">
        <v>32.0</v>
      </c>
      <c r="G278" s="229" t="s">
        <v>53</v>
      </c>
      <c r="H278" s="229" t="s">
        <v>30</v>
      </c>
      <c r="I278" s="233">
        <v>64.0</v>
      </c>
      <c r="J278" s="233" t="s">
        <v>31</v>
      </c>
      <c r="K278" s="229" t="s">
        <v>27</v>
      </c>
      <c r="L278" s="229" t="s">
        <v>28</v>
      </c>
      <c r="M278" s="229">
        <v>0.0</v>
      </c>
      <c r="N278" s="229">
        <v>7.0</v>
      </c>
      <c r="O278" s="229">
        <v>1.0</v>
      </c>
      <c r="P278" s="229">
        <v>1.0</v>
      </c>
      <c r="Q278" s="229" t="s">
        <v>28</v>
      </c>
      <c r="R278" s="229" t="s">
        <v>27</v>
      </c>
      <c r="S278" s="389">
        <v>15696.68</v>
      </c>
      <c r="T278" s="389">
        <v>16161.37</v>
      </c>
      <c r="U278" s="389">
        <v>1400426.0</v>
      </c>
      <c r="V278" s="389">
        <v>3941.0</v>
      </c>
      <c r="W278" s="389">
        <v>19281.12</v>
      </c>
      <c r="X278" s="234">
        <v>41797.636</v>
      </c>
      <c r="Y278" s="234">
        <v>58411.188</v>
      </c>
      <c r="Z278" s="234">
        <v>10.15941</v>
      </c>
      <c r="AA278" s="235"/>
      <c r="AB278" s="235"/>
      <c r="AC278" s="236"/>
      <c r="AD278" s="233"/>
    </row>
    <row r="279">
      <c r="A279" s="229">
        <v>277.0</v>
      </c>
      <c r="B279" s="229" t="s">
        <v>54</v>
      </c>
      <c r="C279" s="229" t="s">
        <v>28</v>
      </c>
      <c r="D279" s="229" t="s">
        <v>28</v>
      </c>
      <c r="E279" s="229" t="s">
        <v>28</v>
      </c>
      <c r="F279" s="229">
        <v>32.0</v>
      </c>
      <c r="G279" s="229" t="s">
        <v>53</v>
      </c>
      <c r="H279" s="229" t="s">
        <v>30</v>
      </c>
      <c r="I279" s="233">
        <v>64.0</v>
      </c>
      <c r="J279" s="233" t="s">
        <v>32</v>
      </c>
      <c r="K279" s="233" t="s">
        <v>27</v>
      </c>
      <c r="L279" s="233" t="s">
        <v>27</v>
      </c>
      <c r="M279" s="233">
        <v>8.0</v>
      </c>
      <c r="N279" s="233">
        <v>0.0</v>
      </c>
      <c r="O279" s="233">
        <v>10.0</v>
      </c>
      <c r="P279" s="233">
        <v>5.0</v>
      </c>
      <c r="Q279" s="233" t="s">
        <v>28</v>
      </c>
      <c r="R279" s="233" t="s">
        <v>27</v>
      </c>
      <c r="S279" s="390"/>
      <c r="T279" s="390"/>
      <c r="U279" s="390"/>
      <c r="V279" s="390"/>
      <c r="W279" s="390"/>
      <c r="X279" s="234" t="s">
        <v>56</v>
      </c>
      <c r="Y279" s="234" t="s">
        <v>56</v>
      </c>
      <c r="Z279" s="234"/>
      <c r="AA279" s="235"/>
      <c r="AB279" s="235"/>
      <c r="AC279" s="236"/>
      <c r="AD279" s="233"/>
    </row>
    <row r="280">
      <c r="A280" s="229">
        <v>278.0</v>
      </c>
      <c r="B280" s="229" t="s">
        <v>54</v>
      </c>
      <c r="C280" s="229" t="s">
        <v>28</v>
      </c>
      <c r="D280" s="229" t="s">
        <v>28</v>
      </c>
      <c r="E280" s="229" t="s">
        <v>28</v>
      </c>
      <c r="F280" s="229">
        <v>32.0</v>
      </c>
      <c r="G280" s="229" t="s">
        <v>53</v>
      </c>
      <c r="H280" s="229" t="s">
        <v>30</v>
      </c>
      <c r="I280" s="233">
        <v>64.0</v>
      </c>
      <c r="J280" s="233" t="s">
        <v>33</v>
      </c>
      <c r="K280" s="233" t="s">
        <v>27</v>
      </c>
      <c r="L280" s="233" t="s">
        <v>28</v>
      </c>
      <c r="M280" s="233">
        <v>2.0</v>
      </c>
      <c r="N280" s="233">
        <v>4.0</v>
      </c>
      <c r="O280" s="233">
        <v>3.0</v>
      </c>
      <c r="P280" s="233">
        <v>3.0</v>
      </c>
      <c r="Q280" s="233" t="s">
        <v>28</v>
      </c>
      <c r="R280" s="233" t="s">
        <v>27</v>
      </c>
      <c r="S280" s="389">
        <v>17044.6</v>
      </c>
      <c r="T280" s="389">
        <v>17540.13</v>
      </c>
      <c r="U280" s="389">
        <v>1106871.0</v>
      </c>
      <c r="V280" s="389">
        <v>1242.0</v>
      </c>
      <c r="W280" s="389">
        <v>2146.21</v>
      </c>
      <c r="X280" s="234">
        <v>68926.084</v>
      </c>
      <c r="Y280" s="234">
        <v>83991.577</v>
      </c>
      <c r="Z280" s="234">
        <v>10.06326</v>
      </c>
      <c r="AA280" s="235"/>
      <c r="AB280" s="235"/>
      <c r="AC280" s="236"/>
      <c r="AD280" s="233"/>
    </row>
    <row r="281">
      <c r="A281" s="229">
        <v>279.0</v>
      </c>
      <c r="B281" s="229" t="s">
        <v>54</v>
      </c>
      <c r="C281" s="229" t="s">
        <v>28</v>
      </c>
      <c r="D281" s="229" t="s">
        <v>28</v>
      </c>
      <c r="E281" s="229" t="s">
        <v>28</v>
      </c>
      <c r="F281" s="229">
        <v>32.0</v>
      </c>
      <c r="G281" s="229" t="s">
        <v>53</v>
      </c>
      <c r="H281" s="229" t="s">
        <v>30</v>
      </c>
      <c r="I281" s="233">
        <v>64.0</v>
      </c>
      <c r="J281" s="233" t="s">
        <v>34</v>
      </c>
      <c r="K281" s="233" t="s">
        <v>27</v>
      </c>
      <c r="L281" s="233" t="s">
        <v>27</v>
      </c>
      <c r="M281" s="233">
        <v>0.0</v>
      </c>
      <c r="N281" s="233">
        <v>3.0</v>
      </c>
      <c r="O281" s="233">
        <v>2.0</v>
      </c>
      <c r="P281" s="233">
        <v>2.0</v>
      </c>
      <c r="Q281" s="233" t="s">
        <v>28</v>
      </c>
      <c r="R281" s="233" t="s">
        <v>27</v>
      </c>
      <c r="S281" s="389">
        <v>3561.23</v>
      </c>
      <c r="T281" s="389">
        <v>3845.65</v>
      </c>
      <c r="U281" s="389">
        <v>82443.0</v>
      </c>
      <c r="V281" s="389">
        <v>227.0</v>
      </c>
      <c r="W281" s="389">
        <v>131.17957</v>
      </c>
      <c r="X281" s="234">
        <v>120525.705</v>
      </c>
      <c r="Y281" s="234">
        <v>118814.435</v>
      </c>
      <c r="Z281" s="234">
        <v>6.34784</v>
      </c>
      <c r="AA281" s="235"/>
      <c r="AB281" s="235"/>
      <c r="AC281" s="236"/>
      <c r="AD281" s="233"/>
    </row>
    <row r="282">
      <c r="A282" s="229">
        <v>280.0</v>
      </c>
      <c r="B282" s="229" t="s">
        <v>54</v>
      </c>
      <c r="C282" s="229" t="s">
        <v>28</v>
      </c>
      <c r="D282" s="229" t="s">
        <v>28</v>
      </c>
      <c r="E282" s="229" t="s">
        <v>28</v>
      </c>
      <c r="F282" s="229">
        <v>32.0</v>
      </c>
      <c r="G282" s="229" t="s">
        <v>53</v>
      </c>
      <c r="H282" s="229" t="s">
        <v>30</v>
      </c>
      <c r="I282" s="233">
        <v>64.0</v>
      </c>
      <c r="J282" s="233" t="s">
        <v>35</v>
      </c>
      <c r="K282" s="233" t="s">
        <v>27</v>
      </c>
      <c r="L282" s="233" t="s">
        <v>28</v>
      </c>
      <c r="M282" s="233">
        <v>5.0</v>
      </c>
      <c r="N282" s="233">
        <v>4.0</v>
      </c>
      <c r="O282" s="233">
        <v>6.0</v>
      </c>
      <c r="P282" s="233">
        <v>6.0</v>
      </c>
      <c r="Q282" s="233" t="s">
        <v>28</v>
      </c>
      <c r="R282" s="233" t="s">
        <v>27</v>
      </c>
      <c r="S282" s="390"/>
      <c r="T282" s="390"/>
      <c r="U282" s="390"/>
      <c r="V282" s="390"/>
      <c r="W282" s="390"/>
      <c r="X282" s="234" t="s">
        <v>30</v>
      </c>
      <c r="Y282" s="234" t="s">
        <v>30</v>
      </c>
      <c r="Z282" s="234"/>
      <c r="AA282" s="235"/>
      <c r="AB282" s="235"/>
      <c r="AC282" s="236"/>
      <c r="AD282" s="233"/>
    </row>
    <row r="283">
      <c r="A283" s="229">
        <v>281.0</v>
      </c>
      <c r="B283" s="229" t="s">
        <v>54</v>
      </c>
      <c r="C283" s="229" t="s">
        <v>28</v>
      </c>
      <c r="D283" s="229" t="s">
        <v>28</v>
      </c>
      <c r="E283" s="229" t="s">
        <v>28</v>
      </c>
      <c r="F283" s="229">
        <v>32.0</v>
      </c>
      <c r="G283" s="229" t="s">
        <v>53</v>
      </c>
      <c r="H283" s="229" t="s">
        <v>30</v>
      </c>
      <c r="I283" s="233">
        <v>64.0</v>
      </c>
      <c r="J283" s="233" t="s">
        <v>36</v>
      </c>
      <c r="K283" s="233" t="s">
        <v>27</v>
      </c>
      <c r="L283" s="233" t="s">
        <v>28</v>
      </c>
      <c r="M283" s="233">
        <v>0.0</v>
      </c>
      <c r="N283" s="233">
        <v>4.0</v>
      </c>
      <c r="O283" s="233">
        <v>1.0</v>
      </c>
      <c r="P283" s="233">
        <v>1.0</v>
      </c>
      <c r="Q283" s="233" t="s">
        <v>28</v>
      </c>
      <c r="R283" s="233" t="s">
        <v>28</v>
      </c>
      <c r="S283" s="389">
        <v>15559.19</v>
      </c>
      <c r="T283" s="389">
        <v>16005.85</v>
      </c>
      <c r="U283" s="389">
        <v>775289.0</v>
      </c>
      <c r="V283" s="389">
        <v>1971.0</v>
      </c>
      <c r="W283" s="389">
        <v>3893.7</v>
      </c>
      <c r="X283" s="234">
        <v>78743.542</v>
      </c>
      <c r="Y283" s="234">
        <v>70920.068</v>
      </c>
      <c r="Z283" s="234">
        <v>7.70461</v>
      </c>
      <c r="AA283" s="235"/>
      <c r="AB283" s="235"/>
      <c r="AC283" s="236"/>
      <c r="AD283" s="233"/>
    </row>
    <row r="284">
      <c r="A284" s="229">
        <v>282.0</v>
      </c>
      <c r="B284" s="229" t="s">
        <v>54</v>
      </c>
      <c r="C284" s="229" t="s">
        <v>28</v>
      </c>
      <c r="D284" s="229" t="s">
        <v>28</v>
      </c>
      <c r="E284" s="229" t="s">
        <v>28</v>
      </c>
      <c r="F284" s="229">
        <v>32.0</v>
      </c>
      <c r="G284" s="229" t="s">
        <v>53</v>
      </c>
      <c r="H284" s="229" t="s">
        <v>30</v>
      </c>
      <c r="I284" s="233">
        <v>64.0</v>
      </c>
      <c r="J284" s="233" t="s">
        <v>37</v>
      </c>
      <c r="K284" s="233" t="s">
        <v>27</v>
      </c>
      <c r="L284" s="233" t="s">
        <v>27</v>
      </c>
      <c r="M284" s="233">
        <v>5.0</v>
      </c>
      <c r="N284" s="233">
        <v>5.0</v>
      </c>
      <c r="O284" s="233">
        <v>6.0</v>
      </c>
      <c r="P284" s="233">
        <v>5.0</v>
      </c>
      <c r="Q284" s="233" t="s">
        <v>28</v>
      </c>
      <c r="R284" s="233" t="s">
        <v>27</v>
      </c>
      <c r="S284" s="389">
        <v>9047.86</v>
      </c>
      <c r="T284" s="389">
        <v>9222.65</v>
      </c>
      <c r="U284" s="389">
        <v>571774.0</v>
      </c>
      <c r="V284" s="389">
        <v>1243.0</v>
      </c>
      <c r="W284" s="389">
        <v>2579.25</v>
      </c>
      <c r="X284" s="234">
        <v>86032.407</v>
      </c>
      <c r="Y284" s="234">
        <v>80616.447</v>
      </c>
      <c r="Z284" s="234">
        <v>9.50399</v>
      </c>
      <c r="AA284" s="235"/>
      <c r="AB284" s="235"/>
      <c r="AC284" s="236"/>
      <c r="AD284" s="233"/>
    </row>
    <row r="285">
      <c r="A285" s="229">
        <v>283.0</v>
      </c>
      <c r="B285" s="229" t="s">
        <v>54</v>
      </c>
      <c r="C285" s="229" t="s">
        <v>28</v>
      </c>
      <c r="D285" s="229" t="s">
        <v>28</v>
      </c>
      <c r="E285" s="229" t="s">
        <v>28</v>
      </c>
      <c r="F285" s="229">
        <v>32.0</v>
      </c>
      <c r="G285" s="229" t="s">
        <v>53</v>
      </c>
      <c r="H285" s="229" t="s">
        <v>30</v>
      </c>
      <c r="I285" s="233">
        <v>64.0</v>
      </c>
      <c r="J285" s="233" t="s">
        <v>38</v>
      </c>
      <c r="K285" s="233" t="s">
        <v>27</v>
      </c>
      <c r="L285" s="233" t="s">
        <v>27</v>
      </c>
      <c r="M285" s="233">
        <v>7.0</v>
      </c>
      <c r="N285" s="233">
        <v>5.0</v>
      </c>
      <c r="O285" s="233">
        <v>8.0</v>
      </c>
      <c r="P285" s="233">
        <v>8.0</v>
      </c>
      <c r="Q285" s="233" t="s">
        <v>27</v>
      </c>
      <c r="R285" s="233" t="s">
        <v>27</v>
      </c>
      <c r="S285" s="389">
        <v>17184.74</v>
      </c>
      <c r="T285" s="389">
        <v>17716.97</v>
      </c>
      <c r="U285" s="389">
        <v>1227660.0</v>
      </c>
      <c r="V285" s="389">
        <v>1277.0</v>
      </c>
      <c r="W285" s="389">
        <v>2352.73</v>
      </c>
      <c r="X285" s="234">
        <v>78157.964</v>
      </c>
      <c r="Y285" s="234">
        <v>74882.221</v>
      </c>
      <c r="Z285" s="234">
        <v>10.24382</v>
      </c>
      <c r="AA285" s="235"/>
      <c r="AB285" s="235"/>
      <c r="AC285" s="236"/>
      <c r="AD285" s="233"/>
    </row>
    <row r="286">
      <c r="A286" s="229">
        <v>284.0</v>
      </c>
      <c r="B286" s="229" t="s">
        <v>54</v>
      </c>
      <c r="C286" s="229" t="s">
        <v>28</v>
      </c>
      <c r="D286" s="229" t="s">
        <v>28</v>
      </c>
      <c r="E286" s="229" t="s">
        <v>28</v>
      </c>
      <c r="F286" s="229">
        <v>32.0</v>
      </c>
      <c r="G286" s="229" t="s">
        <v>53</v>
      </c>
      <c r="H286" s="229" t="s">
        <v>30</v>
      </c>
      <c r="I286" s="233">
        <v>64.0</v>
      </c>
      <c r="J286" s="233" t="s">
        <v>39</v>
      </c>
      <c r="K286" s="233" t="s">
        <v>27</v>
      </c>
      <c r="L286" s="233" t="s">
        <v>27</v>
      </c>
      <c r="M286" s="233">
        <v>5.0</v>
      </c>
      <c r="N286" s="233">
        <v>6.0</v>
      </c>
      <c r="O286" s="233">
        <v>6.0</v>
      </c>
      <c r="P286" s="233">
        <v>6.0</v>
      </c>
      <c r="Q286" s="233" t="s">
        <v>28</v>
      </c>
      <c r="R286" s="233" t="s">
        <v>27</v>
      </c>
      <c r="S286" s="389">
        <v>18748.31</v>
      </c>
      <c r="T286" s="389">
        <v>19280.02</v>
      </c>
      <c r="U286" s="389">
        <v>1406530.0</v>
      </c>
      <c r="V286" s="389">
        <v>1395.0</v>
      </c>
      <c r="W286" s="389">
        <v>4932.49</v>
      </c>
      <c r="X286" s="234">
        <v>96291.611</v>
      </c>
      <c r="Y286" s="234">
        <v>102255.554</v>
      </c>
      <c r="Z286" s="234">
        <v>10.19598</v>
      </c>
      <c r="AA286" s="235"/>
      <c r="AB286" s="235"/>
      <c r="AC286" s="236"/>
      <c r="AD286" s="233"/>
    </row>
    <row r="287">
      <c r="A287" s="229">
        <v>285.0</v>
      </c>
      <c r="B287" s="229" t="s">
        <v>54</v>
      </c>
      <c r="C287" s="229" t="s">
        <v>28</v>
      </c>
      <c r="D287" s="229" t="s">
        <v>28</v>
      </c>
      <c r="E287" s="229" t="s">
        <v>28</v>
      </c>
      <c r="F287" s="229">
        <v>32.0</v>
      </c>
      <c r="G287" s="229" t="s">
        <v>53</v>
      </c>
      <c r="H287" s="229" t="s">
        <v>30</v>
      </c>
      <c r="I287" s="233">
        <v>64.0</v>
      </c>
      <c r="J287" s="233" t="s">
        <v>40</v>
      </c>
      <c r="K287" s="233" t="s">
        <v>27</v>
      </c>
      <c r="L287" s="233" t="s">
        <v>28</v>
      </c>
      <c r="M287" s="233">
        <v>3.0</v>
      </c>
      <c r="N287" s="233">
        <v>4.0</v>
      </c>
      <c r="O287" s="233">
        <v>4.0</v>
      </c>
      <c r="P287" s="233">
        <v>4.0</v>
      </c>
      <c r="Q287" s="233" t="s">
        <v>28</v>
      </c>
      <c r="R287" s="233" t="s">
        <v>27</v>
      </c>
      <c r="S287" s="389">
        <v>17434.52</v>
      </c>
      <c r="T287" s="389">
        <v>17948.33</v>
      </c>
      <c r="U287" s="389">
        <v>1016453.0</v>
      </c>
      <c r="V287" s="389">
        <v>1242.0</v>
      </c>
      <c r="W287" s="389">
        <v>2796.43</v>
      </c>
      <c r="X287" s="234">
        <v>78767.015</v>
      </c>
      <c r="Y287" s="234">
        <v>73406.557</v>
      </c>
      <c r="Z287" s="392">
        <v>10.38488</v>
      </c>
      <c r="AA287" s="235"/>
      <c r="AB287" s="235"/>
      <c r="AC287" s="236"/>
      <c r="AD287" s="233"/>
    </row>
    <row r="288">
      <c r="A288" s="229">
        <v>286.0</v>
      </c>
      <c r="B288" s="229" t="s">
        <v>54</v>
      </c>
      <c r="C288" s="229" t="s">
        <v>28</v>
      </c>
      <c r="D288" s="229" t="s">
        <v>28</v>
      </c>
      <c r="E288" s="229" t="s">
        <v>28</v>
      </c>
      <c r="F288" s="229">
        <v>32.0</v>
      </c>
      <c r="G288" s="229" t="s">
        <v>53</v>
      </c>
      <c r="H288" s="229" t="s">
        <v>30</v>
      </c>
      <c r="I288" s="233">
        <v>64.0</v>
      </c>
      <c r="J288" s="233" t="s">
        <v>41</v>
      </c>
      <c r="K288" s="233" t="s">
        <v>27</v>
      </c>
      <c r="L288" s="233" t="s">
        <v>27</v>
      </c>
      <c r="M288" s="233">
        <v>4.0</v>
      </c>
      <c r="N288" s="233">
        <v>0.0</v>
      </c>
      <c r="O288" s="233">
        <v>6.0</v>
      </c>
      <c r="P288" s="233">
        <v>3.0</v>
      </c>
      <c r="Q288" s="233" t="s">
        <v>28</v>
      </c>
      <c r="R288" s="233" t="s">
        <v>27</v>
      </c>
      <c r="S288" s="389">
        <v>4780.36</v>
      </c>
      <c r="T288" s="389">
        <v>4737.32</v>
      </c>
      <c r="U288" s="389">
        <v>340689.0</v>
      </c>
      <c r="V288" s="389">
        <v>455.0</v>
      </c>
      <c r="W288" s="389">
        <v>537.86843</v>
      </c>
      <c r="X288" s="234">
        <v>8051.987</v>
      </c>
      <c r="Y288" s="234">
        <v>8809.032</v>
      </c>
      <c r="Z288" s="234">
        <v>10.12591</v>
      </c>
      <c r="AA288" s="235"/>
      <c r="AB288" s="235"/>
      <c r="AC288" s="236"/>
      <c r="AD288" s="233"/>
    </row>
    <row r="289">
      <c r="A289" s="229">
        <v>287.0</v>
      </c>
      <c r="B289" s="229" t="s">
        <v>54</v>
      </c>
      <c r="C289" s="229" t="s">
        <v>28</v>
      </c>
      <c r="D289" s="229" t="s">
        <v>28</v>
      </c>
      <c r="E289" s="229" t="s">
        <v>28</v>
      </c>
      <c r="F289" s="229">
        <v>32.0</v>
      </c>
      <c r="G289" s="229" t="s">
        <v>53</v>
      </c>
      <c r="H289" s="229" t="s">
        <v>30</v>
      </c>
      <c r="I289" s="233">
        <v>64.0</v>
      </c>
      <c r="J289" s="233" t="s">
        <v>42</v>
      </c>
      <c r="K289" s="233" t="s">
        <v>27</v>
      </c>
      <c r="L289" s="233" t="s">
        <v>28</v>
      </c>
      <c r="M289" s="233">
        <v>1.0</v>
      </c>
      <c r="N289" s="233">
        <v>5.0</v>
      </c>
      <c r="O289" s="233">
        <v>2.0</v>
      </c>
      <c r="P289" s="233">
        <v>2.0</v>
      </c>
      <c r="Q289" s="233" t="s">
        <v>27</v>
      </c>
      <c r="R289" s="233" t="s">
        <v>27</v>
      </c>
      <c r="S289" s="389">
        <v>8948.18</v>
      </c>
      <c r="T289" s="389">
        <v>9547.72</v>
      </c>
      <c r="U289" s="389">
        <v>277711.0</v>
      </c>
      <c r="V289" s="389">
        <v>1440.0</v>
      </c>
      <c r="W289" s="389">
        <v>1571.28</v>
      </c>
      <c r="X289" s="234">
        <v>96472.869</v>
      </c>
      <c r="Y289" s="234">
        <v>92969.998</v>
      </c>
      <c r="Z289" s="234">
        <v>8.98699</v>
      </c>
      <c r="AA289" s="235"/>
      <c r="AB289" s="235"/>
      <c r="AC289" s="236"/>
      <c r="AD289" s="233"/>
    </row>
    <row r="290">
      <c r="A290" s="229">
        <v>288.0</v>
      </c>
      <c r="B290" s="229" t="s">
        <v>54</v>
      </c>
      <c r="C290" s="229" t="s">
        <v>28</v>
      </c>
      <c r="D290" s="229" t="s">
        <v>28</v>
      </c>
      <c r="E290" s="229" t="s">
        <v>28</v>
      </c>
      <c r="F290" s="229">
        <v>32.0</v>
      </c>
      <c r="G290" s="229" t="s">
        <v>53</v>
      </c>
      <c r="H290" s="229" t="s">
        <v>30</v>
      </c>
      <c r="I290" s="233">
        <v>64.0</v>
      </c>
      <c r="J290" s="233" t="s">
        <v>44</v>
      </c>
      <c r="K290" s="233" t="s">
        <v>27</v>
      </c>
      <c r="L290" s="233" t="s">
        <v>28</v>
      </c>
      <c r="M290" s="233">
        <v>1.0</v>
      </c>
      <c r="N290" s="233">
        <v>4.0</v>
      </c>
      <c r="O290" s="233">
        <v>2.0</v>
      </c>
      <c r="P290" s="233">
        <v>2.0</v>
      </c>
      <c r="Q290" s="233" t="s">
        <v>27</v>
      </c>
      <c r="R290" s="233" t="s">
        <v>28</v>
      </c>
      <c r="S290" s="389">
        <v>5923.05</v>
      </c>
      <c r="T290" s="389">
        <v>6373.61</v>
      </c>
      <c r="U290" s="389">
        <v>94852.0</v>
      </c>
      <c r="V290" s="389">
        <v>1058.0</v>
      </c>
      <c r="W290" s="389">
        <v>731.27429</v>
      </c>
      <c r="X290" s="234">
        <v>75181.399</v>
      </c>
      <c r="Y290" s="234">
        <v>74399.687</v>
      </c>
      <c r="Z290" s="234">
        <v>9.18692</v>
      </c>
      <c r="AA290" s="235"/>
      <c r="AB290" s="235"/>
      <c r="AC290" s="236"/>
      <c r="AD290" s="233"/>
    </row>
    <row r="291">
      <c r="A291" s="229">
        <v>289.0</v>
      </c>
      <c r="B291" s="229" t="s">
        <v>54</v>
      </c>
      <c r="C291" s="229" t="s">
        <v>28</v>
      </c>
      <c r="D291" s="229" t="s">
        <v>28</v>
      </c>
      <c r="E291" s="229" t="s">
        <v>28</v>
      </c>
      <c r="F291" s="229">
        <v>32.0</v>
      </c>
      <c r="G291" s="229" t="s">
        <v>53</v>
      </c>
      <c r="H291" s="229" t="s">
        <v>30</v>
      </c>
      <c r="I291" s="233">
        <v>64.0</v>
      </c>
      <c r="J291" s="233" t="s">
        <v>45</v>
      </c>
      <c r="K291" s="233" t="s">
        <v>27</v>
      </c>
      <c r="L291" s="233" t="s">
        <v>27</v>
      </c>
      <c r="M291" s="233">
        <v>1.0</v>
      </c>
      <c r="N291" s="233">
        <v>4.0</v>
      </c>
      <c r="O291" s="233">
        <v>2.0</v>
      </c>
      <c r="P291" s="233">
        <v>2.0</v>
      </c>
      <c r="Q291" s="233" t="s">
        <v>28</v>
      </c>
      <c r="R291" s="233" t="s">
        <v>27</v>
      </c>
      <c r="S291" s="389">
        <v>15723.58</v>
      </c>
      <c r="T291" s="389">
        <v>17108.02</v>
      </c>
      <c r="U291" s="389">
        <v>183574.0</v>
      </c>
      <c r="V291" s="389">
        <v>988.0</v>
      </c>
      <c r="W291" s="389">
        <v>1228.49</v>
      </c>
      <c r="X291" s="234">
        <v>79268.026</v>
      </c>
      <c r="Y291" s="234">
        <v>77492.795</v>
      </c>
      <c r="Z291" s="234">
        <v>8.02717</v>
      </c>
      <c r="AA291" s="235"/>
      <c r="AB291" s="235"/>
      <c r="AC291" s="236"/>
      <c r="AD291" s="233"/>
    </row>
    <row r="292">
      <c r="A292" s="229">
        <v>290.0</v>
      </c>
      <c r="B292" s="229" t="s">
        <v>54</v>
      </c>
      <c r="C292" s="229" t="s">
        <v>28</v>
      </c>
      <c r="D292" s="229" t="s">
        <v>28</v>
      </c>
      <c r="E292" s="229" t="s">
        <v>28</v>
      </c>
      <c r="F292" s="229">
        <v>32.0</v>
      </c>
      <c r="G292" s="229" t="s">
        <v>53</v>
      </c>
      <c r="H292" s="229" t="s">
        <v>30</v>
      </c>
      <c r="I292" s="233">
        <v>64.0</v>
      </c>
      <c r="J292" s="233" t="s">
        <v>46</v>
      </c>
      <c r="K292" s="233" t="s">
        <v>27</v>
      </c>
      <c r="L292" s="233" t="s">
        <v>27</v>
      </c>
      <c r="M292" s="233">
        <v>1.0</v>
      </c>
      <c r="N292" s="233">
        <v>0.0</v>
      </c>
      <c r="O292" s="233">
        <v>3.0</v>
      </c>
      <c r="P292" s="233">
        <v>3.0</v>
      </c>
      <c r="Q292" s="233" t="s">
        <v>28</v>
      </c>
      <c r="R292" s="233" t="s">
        <v>27</v>
      </c>
      <c r="S292" s="389">
        <v>1020.6</v>
      </c>
      <c r="T292" s="389">
        <v>1033.56</v>
      </c>
      <c r="U292" s="389">
        <v>67932.0</v>
      </c>
      <c r="V292" s="389">
        <v>185.0</v>
      </c>
      <c r="W292" s="389">
        <v>370.28703</v>
      </c>
      <c r="X292" s="234">
        <v>27149.278</v>
      </c>
      <c r="Y292" s="234">
        <v>27971.595</v>
      </c>
      <c r="Z292" s="234">
        <v>9.64124</v>
      </c>
      <c r="AA292" s="235"/>
      <c r="AB292" s="235"/>
      <c r="AC292" s="236"/>
      <c r="AD292" s="233"/>
    </row>
    <row r="293">
      <c r="A293" s="229">
        <v>291.0</v>
      </c>
      <c r="B293" s="229" t="s">
        <v>54</v>
      </c>
      <c r="C293" s="229" t="s">
        <v>28</v>
      </c>
      <c r="D293" s="229" t="s">
        <v>28</v>
      </c>
      <c r="E293" s="229" t="s">
        <v>28</v>
      </c>
      <c r="F293" s="229">
        <v>32.0</v>
      </c>
      <c r="G293" s="229" t="s">
        <v>53</v>
      </c>
      <c r="H293" s="229" t="s">
        <v>30</v>
      </c>
      <c r="I293" s="233">
        <v>64.0</v>
      </c>
      <c r="J293" s="233" t="s">
        <v>49</v>
      </c>
      <c r="K293" s="233" t="s">
        <v>27</v>
      </c>
      <c r="L293" s="233" t="s">
        <v>28</v>
      </c>
      <c r="M293" s="233">
        <v>1.0</v>
      </c>
      <c r="N293" s="233">
        <v>6.0</v>
      </c>
      <c r="O293" s="233">
        <v>2.0</v>
      </c>
      <c r="P293" s="233">
        <v>2.0</v>
      </c>
      <c r="Q293" s="233" t="s">
        <v>28</v>
      </c>
      <c r="R293" s="233" t="s">
        <v>28</v>
      </c>
      <c r="S293" s="389">
        <v>5904.42</v>
      </c>
      <c r="T293" s="389">
        <v>6337.13</v>
      </c>
      <c r="U293" s="389">
        <v>118499.0</v>
      </c>
      <c r="V293" s="389">
        <v>1019.0</v>
      </c>
      <c r="W293" s="389">
        <v>3389.99</v>
      </c>
      <c r="X293" s="234">
        <v>69679.363</v>
      </c>
      <c r="Y293" s="234">
        <v>69947.037</v>
      </c>
      <c r="Z293" s="234">
        <v>8.23649</v>
      </c>
      <c r="AA293" s="235"/>
      <c r="AB293" s="235"/>
      <c r="AC293" s="236"/>
      <c r="AD293" s="233"/>
    </row>
    <row r="294">
      <c r="A294" s="229">
        <v>292.0</v>
      </c>
      <c r="B294" s="229" t="s">
        <v>54</v>
      </c>
      <c r="C294" s="229" t="s">
        <v>28</v>
      </c>
      <c r="D294" s="229" t="s">
        <v>28</v>
      </c>
      <c r="E294" s="229" t="s">
        <v>28</v>
      </c>
      <c r="F294" s="229">
        <v>32.0</v>
      </c>
      <c r="G294" s="229" t="s">
        <v>53</v>
      </c>
      <c r="H294" s="229" t="s">
        <v>30</v>
      </c>
      <c r="I294" s="233">
        <v>64.0</v>
      </c>
      <c r="J294" s="233" t="s">
        <v>52</v>
      </c>
      <c r="K294" s="233" t="s">
        <v>27</v>
      </c>
      <c r="L294" s="233" t="s">
        <v>27</v>
      </c>
      <c r="M294" s="233">
        <v>0.0</v>
      </c>
      <c r="N294" s="233">
        <v>0.0</v>
      </c>
      <c r="O294" s="233">
        <v>3.0</v>
      </c>
      <c r="P294" s="233">
        <v>2.0</v>
      </c>
      <c r="Q294" s="233" t="s">
        <v>28</v>
      </c>
      <c r="R294" s="233" t="s">
        <v>27</v>
      </c>
      <c r="S294" s="389">
        <v>507.90709</v>
      </c>
      <c r="T294" s="389">
        <v>518.55202</v>
      </c>
      <c r="U294" s="389">
        <v>10015.0</v>
      </c>
      <c r="V294" s="389">
        <v>31.0</v>
      </c>
      <c r="W294" s="389">
        <v>60.10093</v>
      </c>
      <c r="X294" s="234">
        <v>30352.958</v>
      </c>
      <c r="Y294" s="234">
        <v>31339.426</v>
      </c>
      <c r="Z294" s="234">
        <v>7.08646</v>
      </c>
      <c r="AA294" s="235"/>
      <c r="AB294" s="235"/>
      <c r="AC294" s="236"/>
      <c r="AD294" s="233"/>
    </row>
    <row r="295">
      <c r="A295" s="229">
        <v>293.0</v>
      </c>
      <c r="B295" s="229" t="s">
        <v>54</v>
      </c>
      <c r="C295" s="229" t="s">
        <v>28</v>
      </c>
      <c r="D295" s="229" t="s">
        <v>28</v>
      </c>
      <c r="E295" s="229" t="s">
        <v>28</v>
      </c>
      <c r="F295" s="229">
        <v>32.0</v>
      </c>
      <c r="G295" s="229" t="s">
        <v>53</v>
      </c>
      <c r="H295" s="229" t="s">
        <v>30</v>
      </c>
      <c r="I295" s="233">
        <v>128.0</v>
      </c>
      <c r="J295" s="233" t="s">
        <v>31</v>
      </c>
      <c r="K295" s="229" t="s">
        <v>27</v>
      </c>
      <c r="L295" s="229" t="s">
        <v>28</v>
      </c>
      <c r="M295" s="229">
        <v>0.0</v>
      </c>
      <c r="N295" s="229">
        <v>7.0</v>
      </c>
      <c r="O295" s="229">
        <v>1.0</v>
      </c>
      <c r="P295" s="229">
        <v>1.0</v>
      </c>
      <c r="Q295" s="229" t="s">
        <v>28</v>
      </c>
      <c r="R295" s="229" t="s">
        <v>27</v>
      </c>
      <c r="S295" s="389">
        <v>31460.64</v>
      </c>
      <c r="T295" s="389">
        <v>32278.76</v>
      </c>
      <c r="U295" s="389">
        <v>2871021.0</v>
      </c>
      <c r="V295" s="389">
        <v>7871.0</v>
      </c>
      <c r="W295" s="389">
        <v>39174.13</v>
      </c>
      <c r="X295" s="234">
        <v>123633.158</v>
      </c>
      <c r="Y295" s="234">
        <v>132112.073</v>
      </c>
      <c r="Z295" s="234">
        <v>7.20192</v>
      </c>
      <c r="AA295" s="235"/>
      <c r="AB295" s="235"/>
      <c r="AC295" s="236"/>
      <c r="AD295" s="233"/>
    </row>
    <row r="296">
      <c r="A296" s="229">
        <v>294.0</v>
      </c>
      <c r="B296" s="229" t="s">
        <v>54</v>
      </c>
      <c r="C296" s="229" t="s">
        <v>28</v>
      </c>
      <c r="D296" s="229" t="s">
        <v>28</v>
      </c>
      <c r="E296" s="229" t="s">
        <v>28</v>
      </c>
      <c r="F296" s="229">
        <v>32.0</v>
      </c>
      <c r="G296" s="229" t="s">
        <v>53</v>
      </c>
      <c r="H296" s="229" t="s">
        <v>30</v>
      </c>
      <c r="I296" s="233">
        <v>128.0</v>
      </c>
      <c r="J296" s="233" t="s">
        <v>32</v>
      </c>
      <c r="K296" s="233" t="s">
        <v>27</v>
      </c>
      <c r="L296" s="233" t="s">
        <v>27</v>
      </c>
      <c r="M296" s="233">
        <v>8.0</v>
      </c>
      <c r="N296" s="233">
        <v>0.0</v>
      </c>
      <c r="O296" s="233">
        <v>10.0</v>
      </c>
      <c r="P296" s="233">
        <v>5.0</v>
      </c>
      <c r="Q296" s="233" t="s">
        <v>28</v>
      </c>
      <c r="R296" s="233" t="s">
        <v>27</v>
      </c>
      <c r="S296" s="389">
        <v>2809.78</v>
      </c>
      <c r="T296" s="389">
        <v>2782.51</v>
      </c>
      <c r="U296" s="389">
        <v>213541.0</v>
      </c>
      <c r="V296" s="389">
        <v>438.0</v>
      </c>
      <c r="W296" s="389">
        <v>1456.11</v>
      </c>
      <c r="X296" s="234" t="s">
        <v>56</v>
      </c>
      <c r="Y296" s="234">
        <v>75551.778</v>
      </c>
      <c r="Z296" s="234">
        <v>7.95186</v>
      </c>
      <c r="AA296" s="235"/>
      <c r="AB296" s="235"/>
      <c r="AC296" s="236"/>
      <c r="AD296" s="233"/>
    </row>
    <row r="297">
      <c r="A297" s="229">
        <v>295.0</v>
      </c>
      <c r="B297" s="229" t="s">
        <v>54</v>
      </c>
      <c r="C297" s="229" t="s">
        <v>28</v>
      </c>
      <c r="D297" s="229" t="s">
        <v>28</v>
      </c>
      <c r="E297" s="229" t="s">
        <v>28</v>
      </c>
      <c r="F297" s="229">
        <v>32.0</v>
      </c>
      <c r="G297" s="229" t="s">
        <v>53</v>
      </c>
      <c r="H297" s="229" t="s">
        <v>30</v>
      </c>
      <c r="I297" s="233">
        <v>128.0</v>
      </c>
      <c r="J297" s="233" t="s">
        <v>33</v>
      </c>
      <c r="K297" s="233" t="s">
        <v>27</v>
      </c>
      <c r="L297" s="233" t="s">
        <v>28</v>
      </c>
      <c r="M297" s="233">
        <v>2.0</v>
      </c>
      <c r="N297" s="233">
        <v>4.0</v>
      </c>
      <c r="O297" s="233">
        <v>3.0</v>
      </c>
      <c r="P297" s="233">
        <v>3.0</v>
      </c>
      <c r="Q297" s="233" t="s">
        <v>28</v>
      </c>
      <c r="R297" s="233" t="s">
        <v>27</v>
      </c>
      <c r="S297" s="389">
        <v>34059.5</v>
      </c>
      <c r="T297" s="389">
        <v>35066.05</v>
      </c>
      <c r="U297" s="389">
        <v>2233874.0</v>
      </c>
      <c r="V297" s="389">
        <v>2480.0</v>
      </c>
      <c r="W297" s="389">
        <v>4365.7</v>
      </c>
      <c r="X297" s="234">
        <v>196914.806</v>
      </c>
      <c r="Y297" s="234">
        <v>181317.483</v>
      </c>
      <c r="Z297" s="234">
        <v>8.925</v>
      </c>
      <c r="AA297" s="235"/>
      <c r="AB297" s="235"/>
      <c r="AC297" s="236"/>
      <c r="AD297" s="233"/>
    </row>
    <row r="298">
      <c r="A298" s="229">
        <v>296.0</v>
      </c>
      <c r="B298" s="229" t="s">
        <v>54</v>
      </c>
      <c r="C298" s="229" t="s">
        <v>28</v>
      </c>
      <c r="D298" s="229" t="s">
        <v>28</v>
      </c>
      <c r="E298" s="229" t="s">
        <v>28</v>
      </c>
      <c r="F298" s="229">
        <v>32.0</v>
      </c>
      <c r="G298" s="229" t="s">
        <v>53</v>
      </c>
      <c r="H298" s="229" t="s">
        <v>30</v>
      </c>
      <c r="I298" s="233">
        <v>128.0</v>
      </c>
      <c r="J298" s="233" t="s">
        <v>34</v>
      </c>
      <c r="K298" s="233" t="s">
        <v>27</v>
      </c>
      <c r="L298" s="233" t="s">
        <v>27</v>
      </c>
      <c r="M298" s="233">
        <v>0.0</v>
      </c>
      <c r="N298" s="233">
        <v>3.0</v>
      </c>
      <c r="O298" s="233">
        <v>2.0</v>
      </c>
      <c r="P298" s="233">
        <v>2.0</v>
      </c>
      <c r="Q298" s="233" t="s">
        <v>28</v>
      </c>
      <c r="R298" s="233" t="s">
        <v>27</v>
      </c>
      <c r="S298" s="389">
        <v>7085.65</v>
      </c>
      <c r="T298" s="389">
        <v>7726.99</v>
      </c>
      <c r="U298" s="389">
        <v>153441.0</v>
      </c>
      <c r="V298" s="389">
        <v>451.0</v>
      </c>
      <c r="W298" s="389">
        <v>265.62451</v>
      </c>
      <c r="X298" s="234">
        <v>260052.629</v>
      </c>
      <c r="Y298" s="234">
        <v>249947.073</v>
      </c>
      <c r="Z298" s="234">
        <v>6.2673</v>
      </c>
      <c r="AA298" s="235"/>
      <c r="AB298" s="235"/>
      <c r="AC298" s="236"/>
      <c r="AD298" s="233"/>
    </row>
    <row r="299">
      <c r="A299" s="229">
        <v>297.0</v>
      </c>
      <c r="B299" s="229" t="s">
        <v>54</v>
      </c>
      <c r="C299" s="229" t="s">
        <v>28</v>
      </c>
      <c r="D299" s="229" t="s">
        <v>28</v>
      </c>
      <c r="E299" s="229" t="s">
        <v>28</v>
      </c>
      <c r="F299" s="229">
        <v>32.0</v>
      </c>
      <c r="G299" s="229" t="s">
        <v>53</v>
      </c>
      <c r="H299" s="229" t="s">
        <v>30</v>
      </c>
      <c r="I299" s="233">
        <v>128.0</v>
      </c>
      <c r="J299" s="233" t="s">
        <v>36</v>
      </c>
      <c r="K299" s="233" t="s">
        <v>27</v>
      </c>
      <c r="L299" s="233" t="s">
        <v>28</v>
      </c>
      <c r="M299" s="233">
        <v>0.0</v>
      </c>
      <c r="N299" s="233">
        <v>4.0</v>
      </c>
      <c r="O299" s="233">
        <v>1.0</v>
      </c>
      <c r="P299" s="233">
        <v>1.0</v>
      </c>
      <c r="Q299" s="233" t="s">
        <v>28</v>
      </c>
      <c r="R299" s="233" t="s">
        <v>28</v>
      </c>
      <c r="S299" s="389">
        <v>31179.42</v>
      </c>
      <c r="T299" s="389">
        <v>32045.09</v>
      </c>
      <c r="U299" s="389">
        <v>1746639.0</v>
      </c>
      <c r="V299" s="389">
        <v>3941.0</v>
      </c>
      <c r="W299" s="389">
        <v>8092.43</v>
      </c>
      <c r="X299" s="234">
        <v>145367.475</v>
      </c>
      <c r="Y299" s="234">
        <v>149424.953</v>
      </c>
      <c r="Z299" s="234">
        <v>6.58513</v>
      </c>
      <c r="AA299" s="235"/>
      <c r="AB299" s="235"/>
      <c r="AC299" s="236"/>
      <c r="AD299" s="233"/>
    </row>
    <row r="300">
      <c r="A300" s="229">
        <v>298.0</v>
      </c>
      <c r="B300" s="229" t="s">
        <v>54</v>
      </c>
      <c r="C300" s="229" t="s">
        <v>28</v>
      </c>
      <c r="D300" s="229" t="s">
        <v>28</v>
      </c>
      <c r="E300" s="229" t="s">
        <v>28</v>
      </c>
      <c r="F300" s="229">
        <v>32.0</v>
      </c>
      <c r="G300" s="229" t="s">
        <v>53</v>
      </c>
      <c r="H300" s="229" t="s">
        <v>30</v>
      </c>
      <c r="I300" s="233">
        <v>128.0</v>
      </c>
      <c r="J300" s="233" t="s">
        <v>37</v>
      </c>
      <c r="K300" s="233" t="s">
        <v>27</v>
      </c>
      <c r="L300" s="233" t="s">
        <v>27</v>
      </c>
      <c r="M300" s="233">
        <v>5.0</v>
      </c>
      <c r="N300" s="233">
        <v>5.0</v>
      </c>
      <c r="O300" s="233">
        <v>6.0</v>
      </c>
      <c r="P300" s="233">
        <v>5.0</v>
      </c>
      <c r="Q300" s="233" t="s">
        <v>28</v>
      </c>
      <c r="R300" s="233" t="s">
        <v>27</v>
      </c>
      <c r="S300" s="389">
        <v>18146.98</v>
      </c>
      <c r="T300" s="389">
        <v>18557.18</v>
      </c>
      <c r="U300" s="389">
        <v>1153235.0</v>
      </c>
      <c r="V300" s="389">
        <v>2481.0</v>
      </c>
      <c r="W300" s="389">
        <v>5158.35</v>
      </c>
      <c r="X300" s="234">
        <v>162668.823</v>
      </c>
      <c r="Y300" s="234">
        <v>177464.481</v>
      </c>
      <c r="Z300" s="234">
        <v>8.87935</v>
      </c>
      <c r="AA300" s="235"/>
      <c r="AB300" s="235"/>
      <c r="AC300" s="236"/>
      <c r="AD300" s="233"/>
    </row>
    <row r="301">
      <c r="A301" s="229">
        <v>299.0</v>
      </c>
      <c r="B301" s="229" t="s">
        <v>54</v>
      </c>
      <c r="C301" s="229" t="s">
        <v>28</v>
      </c>
      <c r="D301" s="229" t="s">
        <v>28</v>
      </c>
      <c r="E301" s="229" t="s">
        <v>28</v>
      </c>
      <c r="F301" s="229">
        <v>32.0</v>
      </c>
      <c r="G301" s="229" t="s">
        <v>53</v>
      </c>
      <c r="H301" s="229" t="s">
        <v>30</v>
      </c>
      <c r="I301" s="233">
        <v>128.0</v>
      </c>
      <c r="J301" s="233" t="s">
        <v>38</v>
      </c>
      <c r="K301" s="233" t="s">
        <v>27</v>
      </c>
      <c r="L301" s="233" t="s">
        <v>27</v>
      </c>
      <c r="M301" s="233">
        <v>7.0</v>
      </c>
      <c r="N301" s="233">
        <v>5.0</v>
      </c>
      <c r="O301" s="233">
        <v>8.0</v>
      </c>
      <c r="P301" s="233">
        <v>8.0</v>
      </c>
      <c r="Q301" s="233" t="s">
        <v>27</v>
      </c>
      <c r="R301" s="233" t="s">
        <v>27</v>
      </c>
      <c r="S301" s="389">
        <v>34317.3</v>
      </c>
      <c r="T301" s="389">
        <v>35323.82</v>
      </c>
      <c r="U301" s="389">
        <v>2366526.0</v>
      </c>
      <c r="V301" s="389">
        <v>2548.0</v>
      </c>
      <c r="W301" s="389">
        <v>4850.83</v>
      </c>
      <c r="X301" s="234">
        <v>189878.433</v>
      </c>
      <c r="Y301" s="234">
        <v>187897.962</v>
      </c>
      <c r="Z301" s="234">
        <v>9.91665</v>
      </c>
      <c r="AA301" s="235"/>
      <c r="AB301" s="235"/>
      <c r="AC301" s="236"/>
      <c r="AD301" s="233"/>
    </row>
    <row r="302">
      <c r="A302" s="229">
        <v>300.0</v>
      </c>
      <c r="B302" s="229" t="s">
        <v>54</v>
      </c>
      <c r="C302" s="229" t="s">
        <v>28</v>
      </c>
      <c r="D302" s="229" t="s">
        <v>28</v>
      </c>
      <c r="E302" s="229" t="s">
        <v>28</v>
      </c>
      <c r="F302" s="229">
        <v>32.0</v>
      </c>
      <c r="G302" s="229" t="s">
        <v>53</v>
      </c>
      <c r="H302" s="229" t="s">
        <v>30</v>
      </c>
      <c r="I302" s="233">
        <v>128.0</v>
      </c>
      <c r="J302" s="233" t="s">
        <v>39</v>
      </c>
      <c r="K302" s="233" t="s">
        <v>27</v>
      </c>
      <c r="L302" s="233" t="s">
        <v>27</v>
      </c>
      <c r="M302" s="233">
        <v>5.0</v>
      </c>
      <c r="N302" s="233">
        <v>6.0</v>
      </c>
      <c r="O302" s="233">
        <v>6.0</v>
      </c>
      <c r="P302" s="233">
        <v>6.0</v>
      </c>
      <c r="Q302" s="233" t="s">
        <v>28</v>
      </c>
      <c r="R302" s="233" t="s">
        <v>27</v>
      </c>
      <c r="S302" s="389">
        <v>32553.7</v>
      </c>
      <c r="T302" s="389">
        <v>33467.16</v>
      </c>
      <c r="U302" s="389">
        <v>2306258.0</v>
      </c>
      <c r="V302" s="389">
        <v>2303.0</v>
      </c>
      <c r="W302" s="389">
        <v>5863.27</v>
      </c>
      <c r="X302" s="234">
        <v>309257.011</v>
      </c>
      <c r="Y302" s="234">
        <v>329685.927</v>
      </c>
      <c r="Z302" s="234">
        <v>12.06019</v>
      </c>
      <c r="AA302" s="235"/>
      <c r="AB302" s="235"/>
      <c r="AC302" s="236"/>
      <c r="AD302" s="233"/>
    </row>
    <row r="303">
      <c r="A303" s="229">
        <v>301.0</v>
      </c>
      <c r="B303" s="229" t="s">
        <v>54</v>
      </c>
      <c r="C303" s="229" t="s">
        <v>28</v>
      </c>
      <c r="D303" s="229" t="s">
        <v>28</v>
      </c>
      <c r="E303" s="229" t="s">
        <v>28</v>
      </c>
      <c r="F303" s="229">
        <v>32.0</v>
      </c>
      <c r="G303" s="229" t="s">
        <v>53</v>
      </c>
      <c r="H303" s="229" t="s">
        <v>30</v>
      </c>
      <c r="I303" s="233">
        <v>128.0</v>
      </c>
      <c r="J303" s="233" t="s">
        <v>40</v>
      </c>
      <c r="K303" s="233" t="s">
        <v>27</v>
      </c>
      <c r="L303" s="233" t="s">
        <v>28</v>
      </c>
      <c r="M303" s="233">
        <v>3.0</v>
      </c>
      <c r="N303" s="233">
        <v>4.0</v>
      </c>
      <c r="O303" s="233">
        <v>4.0</v>
      </c>
      <c r="P303" s="233">
        <v>4.0</v>
      </c>
      <c r="Q303" s="233" t="s">
        <v>28</v>
      </c>
      <c r="R303" s="233" t="s">
        <v>27</v>
      </c>
      <c r="S303" s="389">
        <v>34252.3</v>
      </c>
      <c r="T303" s="389">
        <v>35225.14</v>
      </c>
      <c r="U303" s="389">
        <v>1965337.0</v>
      </c>
      <c r="V303" s="389">
        <v>2420.0</v>
      </c>
      <c r="W303" s="389">
        <v>3840.27</v>
      </c>
      <c r="X303" s="234">
        <v>209774.626</v>
      </c>
      <c r="Y303" s="234">
        <v>222867.008</v>
      </c>
      <c r="Z303" s="234">
        <v>8.30743</v>
      </c>
      <c r="AA303" s="235"/>
      <c r="AB303" s="235"/>
      <c r="AC303" s="236"/>
      <c r="AD303" s="233"/>
    </row>
    <row r="304">
      <c r="A304" s="229">
        <v>302.0</v>
      </c>
      <c r="B304" s="229" t="s">
        <v>54</v>
      </c>
      <c r="C304" s="229" t="s">
        <v>28</v>
      </c>
      <c r="D304" s="229" t="s">
        <v>28</v>
      </c>
      <c r="E304" s="229" t="s">
        <v>28</v>
      </c>
      <c r="F304" s="229">
        <v>32.0</v>
      </c>
      <c r="G304" s="229" t="s">
        <v>53</v>
      </c>
      <c r="H304" s="229" t="s">
        <v>30</v>
      </c>
      <c r="I304" s="233">
        <v>128.0</v>
      </c>
      <c r="J304" s="233" t="s">
        <v>41</v>
      </c>
      <c r="K304" s="233" t="s">
        <v>27</v>
      </c>
      <c r="L304" s="233" t="s">
        <v>27</v>
      </c>
      <c r="M304" s="233">
        <v>4.0</v>
      </c>
      <c r="N304" s="233">
        <v>0.0</v>
      </c>
      <c r="O304" s="233">
        <v>6.0</v>
      </c>
      <c r="P304" s="233">
        <v>3.0</v>
      </c>
      <c r="Q304" s="233" t="s">
        <v>28</v>
      </c>
      <c r="R304" s="233" t="s">
        <v>27</v>
      </c>
      <c r="S304" s="389">
        <v>9676.0</v>
      </c>
      <c r="T304" s="389">
        <v>9717.06</v>
      </c>
      <c r="U304" s="389">
        <v>683602.0</v>
      </c>
      <c r="V304" s="389">
        <v>898.0</v>
      </c>
      <c r="W304" s="389">
        <v>870.4538</v>
      </c>
      <c r="X304" s="234">
        <v>15706.548</v>
      </c>
      <c r="Y304" s="234">
        <v>18112.432</v>
      </c>
      <c r="Z304" s="234">
        <v>10.59774</v>
      </c>
      <c r="AA304" s="235"/>
      <c r="AB304" s="235"/>
      <c r="AC304" s="236"/>
      <c r="AD304" s="233"/>
    </row>
    <row r="305">
      <c r="A305" s="229">
        <v>303.0</v>
      </c>
      <c r="B305" s="229" t="s">
        <v>54</v>
      </c>
      <c r="C305" s="229" t="s">
        <v>28</v>
      </c>
      <c r="D305" s="229" t="s">
        <v>28</v>
      </c>
      <c r="E305" s="229" t="s">
        <v>28</v>
      </c>
      <c r="F305" s="229">
        <v>32.0</v>
      </c>
      <c r="G305" s="229" t="s">
        <v>53</v>
      </c>
      <c r="H305" s="229" t="s">
        <v>30</v>
      </c>
      <c r="I305" s="233">
        <v>128.0</v>
      </c>
      <c r="J305" s="233" t="s">
        <v>42</v>
      </c>
      <c r="K305" s="233" t="s">
        <v>27</v>
      </c>
      <c r="L305" s="233" t="s">
        <v>28</v>
      </c>
      <c r="M305" s="233">
        <v>1.0</v>
      </c>
      <c r="N305" s="233">
        <v>5.0</v>
      </c>
      <c r="O305" s="233">
        <v>2.0</v>
      </c>
      <c r="P305" s="233">
        <v>2.0</v>
      </c>
      <c r="Q305" s="233" t="s">
        <v>27</v>
      </c>
      <c r="R305" s="233" t="s">
        <v>27</v>
      </c>
      <c r="S305" s="389">
        <v>17500.05</v>
      </c>
      <c r="T305" s="389">
        <v>18724.85</v>
      </c>
      <c r="U305" s="389">
        <v>554189.0</v>
      </c>
      <c r="V305" s="389">
        <v>2873.0</v>
      </c>
      <c r="W305" s="389">
        <v>3097.77</v>
      </c>
      <c r="X305" s="234">
        <v>171791.308</v>
      </c>
      <c r="Y305" s="234">
        <v>184891.8</v>
      </c>
      <c r="Z305" s="234">
        <v>9.33831</v>
      </c>
      <c r="AA305" s="235"/>
      <c r="AB305" s="235"/>
      <c r="AC305" s="236"/>
      <c r="AD305" s="233"/>
    </row>
    <row r="306">
      <c r="A306" s="229">
        <v>304.0</v>
      </c>
      <c r="B306" s="229" t="s">
        <v>54</v>
      </c>
      <c r="C306" s="229" t="s">
        <v>28</v>
      </c>
      <c r="D306" s="229" t="s">
        <v>28</v>
      </c>
      <c r="E306" s="229" t="s">
        <v>28</v>
      </c>
      <c r="F306" s="229">
        <v>32.0</v>
      </c>
      <c r="G306" s="229" t="s">
        <v>53</v>
      </c>
      <c r="H306" s="229" t="s">
        <v>30</v>
      </c>
      <c r="I306" s="233">
        <v>128.0</v>
      </c>
      <c r="J306" s="233" t="s">
        <v>44</v>
      </c>
      <c r="K306" s="233" t="s">
        <v>27</v>
      </c>
      <c r="L306" s="233" t="s">
        <v>28</v>
      </c>
      <c r="M306" s="233">
        <v>1.0</v>
      </c>
      <c r="N306" s="233">
        <v>4.0</v>
      </c>
      <c r="O306" s="233">
        <v>2.0</v>
      </c>
      <c r="P306" s="233">
        <v>2.0</v>
      </c>
      <c r="Q306" s="233" t="s">
        <v>27</v>
      </c>
      <c r="R306" s="233" t="s">
        <v>28</v>
      </c>
      <c r="S306" s="389" t="s">
        <v>56</v>
      </c>
      <c r="T306" s="389" t="s">
        <v>56</v>
      </c>
      <c r="U306" s="389" t="s">
        <v>56</v>
      </c>
      <c r="V306" s="389" t="s">
        <v>56</v>
      </c>
      <c r="W306" s="389" t="s">
        <v>56</v>
      </c>
      <c r="X306" s="234">
        <v>156325.078</v>
      </c>
      <c r="Y306" s="234">
        <v>160613.409</v>
      </c>
      <c r="Z306" s="234" t="s">
        <v>56</v>
      </c>
      <c r="AA306" s="235"/>
      <c r="AB306" s="235"/>
      <c r="AC306" s="236"/>
      <c r="AD306" s="233"/>
    </row>
    <row r="307">
      <c r="A307" s="229">
        <v>305.0</v>
      </c>
      <c r="B307" s="229" t="s">
        <v>54</v>
      </c>
      <c r="C307" s="229" t="s">
        <v>28</v>
      </c>
      <c r="D307" s="229" t="s">
        <v>28</v>
      </c>
      <c r="E307" s="229" t="s">
        <v>28</v>
      </c>
      <c r="F307" s="229">
        <v>32.0</v>
      </c>
      <c r="G307" s="229" t="s">
        <v>53</v>
      </c>
      <c r="H307" s="229" t="s">
        <v>30</v>
      </c>
      <c r="I307" s="233">
        <v>128.0</v>
      </c>
      <c r="J307" s="233" t="s">
        <v>45</v>
      </c>
      <c r="K307" s="233" t="s">
        <v>27</v>
      </c>
      <c r="L307" s="233" t="s">
        <v>27</v>
      </c>
      <c r="M307" s="233">
        <v>1.0</v>
      </c>
      <c r="N307" s="233">
        <v>4.0</v>
      </c>
      <c r="O307" s="233">
        <v>2.0</v>
      </c>
      <c r="P307" s="233">
        <v>2.0</v>
      </c>
      <c r="Q307" s="233" t="s">
        <v>28</v>
      </c>
      <c r="R307" s="233" t="s">
        <v>27</v>
      </c>
      <c r="S307" s="389">
        <v>31510.59</v>
      </c>
      <c r="T307" s="389">
        <v>34412.8</v>
      </c>
      <c r="U307" s="389">
        <v>374873.0</v>
      </c>
      <c r="V307" s="389">
        <v>1973.0</v>
      </c>
      <c r="W307" s="389">
        <v>2068.65</v>
      </c>
      <c r="X307" s="234">
        <v>151689.413</v>
      </c>
      <c r="Y307" s="234">
        <v>159839.323</v>
      </c>
      <c r="Z307" s="234">
        <v>7.70591</v>
      </c>
      <c r="AA307" s="235"/>
      <c r="AB307" s="235"/>
      <c r="AC307" s="236"/>
      <c r="AD307" s="233"/>
    </row>
    <row r="308">
      <c r="A308" s="229">
        <v>306.0</v>
      </c>
      <c r="B308" s="229" t="s">
        <v>54</v>
      </c>
      <c r="C308" s="229" t="s">
        <v>28</v>
      </c>
      <c r="D308" s="229" t="s">
        <v>28</v>
      </c>
      <c r="E308" s="229" t="s">
        <v>28</v>
      </c>
      <c r="F308" s="229">
        <v>32.0</v>
      </c>
      <c r="G308" s="229" t="s">
        <v>53</v>
      </c>
      <c r="H308" s="229" t="s">
        <v>30</v>
      </c>
      <c r="I308" s="233">
        <v>128.0</v>
      </c>
      <c r="J308" s="233" t="s">
        <v>46</v>
      </c>
      <c r="K308" s="233" t="s">
        <v>27</v>
      </c>
      <c r="L308" s="233" t="s">
        <v>27</v>
      </c>
      <c r="M308" s="233">
        <v>1.0</v>
      </c>
      <c r="N308" s="233">
        <v>0.0</v>
      </c>
      <c r="O308" s="233">
        <v>3.0</v>
      </c>
      <c r="P308" s="233">
        <v>3.0</v>
      </c>
      <c r="Q308" s="233" t="s">
        <v>28</v>
      </c>
      <c r="R308" s="233" t="s">
        <v>27</v>
      </c>
      <c r="S308" s="389">
        <v>2036.15</v>
      </c>
      <c r="T308" s="389">
        <v>2082.14</v>
      </c>
      <c r="U308" s="389">
        <v>140274.0</v>
      </c>
      <c r="V308" s="389">
        <v>367.0</v>
      </c>
      <c r="W308" s="389">
        <v>742.33155</v>
      </c>
      <c r="X308" s="234">
        <v>58814.292</v>
      </c>
      <c r="Y308" s="234">
        <v>60741.718</v>
      </c>
      <c r="Z308" s="234">
        <v>10.61249</v>
      </c>
      <c r="AA308" s="235"/>
      <c r="AB308" s="235"/>
      <c r="AC308" s="236"/>
      <c r="AD308" s="233"/>
    </row>
    <row r="309">
      <c r="A309" s="229">
        <v>307.0</v>
      </c>
      <c r="B309" s="229" t="s">
        <v>54</v>
      </c>
      <c r="C309" s="229" t="s">
        <v>28</v>
      </c>
      <c r="D309" s="229" t="s">
        <v>28</v>
      </c>
      <c r="E309" s="229" t="s">
        <v>28</v>
      </c>
      <c r="F309" s="229">
        <v>32.0</v>
      </c>
      <c r="G309" s="229" t="s">
        <v>53</v>
      </c>
      <c r="H309" s="229" t="s">
        <v>30</v>
      </c>
      <c r="I309" s="233">
        <v>128.0</v>
      </c>
      <c r="J309" s="233" t="s">
        <v>49</v>
      </c>
      <c r="K309" s="233" t="s">
        <v>27</v>
      </c>
      <c r="L309" s="233" t="s">
        <v>28</v>
      </c>
      <c r="M309" s="233">
        <v>1.0</v>
      </c>
      <c r="N309" s="233">
        <v>6.0</v>
      </c>
      <c r="O309" s="233">
        <v>2.0</v>
      </c>
      <c r="P309" s="233">
        <v>2.0</v>
      </c>
      <c r="Q309" s="233" t="s">
        <v>28</v>
      </c>
      <c r="R309" s="233" t="s">
        <v>28</v>
      </c>
      <c r="S309" s="389">
        <v>32108.09</v>
      </c>
      <c r="T309" s="389">
        <v>32821.31</v>
      </c>
      <c r="U309" s="389">
        <v>1822308.0</v>
      </c>
      <c r="V309" s="389">
        <v>4009.0</v>
      </c>
      <c r="W309" s="389">
        <v>8778.16</v>
      </c>
      <c r="X309" s="234">
        <v>166034.538</v>
      </c>
      <c r="Y309" s="234">
        <v>156457.182</v>
      </c>
      <c r="Z309" s="234">
        <v>9.71764</v>
      </c>
      <c r="AA309" s="235"/>
      <c r="AB309" s="235"/>
      <c r="AC309" s="236"/>
      <c r="AD309" s="233"/>
    </row>
    <row r="310">
      <c r="A310" s="229">
        <v>308.0</v>
      </c>
      <c r="B310" s="229" t="s">
        <v>54</v>
      </c>
      <c r="C310" s="229" t="s">
        <v>28</v>
      </c>
      <c r="D310" s="229" t="s">
        <v>28</v>
      </c>
      <c r="E310" s="229" t="s">
        <v>28</v>
      </c>
      <c r="F310" s="229">
        <v>32.0</v>
      </c>
      <c r="G310" s="229" t="s">
        <v>53</v>
      </c>
      <c r="H310" s="229" t="s">
        <v>30</v>
      </c>
      <c r="I310" s="233">
        <v>128.0</v>
      </c>
      <c r="J310" s="233" t="s">
        <v>52</v>
      </c>
      <c r="K310" s="233" t="s">
        <v>27</v>
      </c>
      <c r="L310" s="233" t="s">
        <v>27</v>
      </c>
      <c r="M310" s="233">
        <v>0.0</v>
      </c>
      <c r="N310" s="233">
        <v>0.0</v>
      </c>
      <c r="O310" s="233">
        <v>3.0</v>
      </c>
      <c r="P310" s="233">
        <v>2.0</v>
      </c>
      <c r="Q310" s="233" t="s">
        <v>28</v>
      </c>
      <c r="R310" s="233" t="s">
        <v>27</v>
      </c>
      <c r="S310" s="389">
        <v>1013.2</v>
      </c>
      <c r="T310" s="389">
        <v>1031.54</v>
      </c>
      <c r="U310" s="389">
        <v>19134.0</v>
      </c>
      <c r="V310" s="389">
        <v>62.0</v>
      </c>
      <c r="W310" s="389">
        <v>184.61092</v>
      </c>
      <c r="X310" s="234">
        <v>66321.2</v>
      </c>
      <c r="Y310" s="234">
        <v>69226.475</v>
      </c>
      <c r="Z310" s="234">
        <v>10.6531</v>
      </c>
      <c r="AA310" s="235"/>
      <c r="AB310" s="235"/>
      <c r="AC310" s="236"/>
      <c r="AD310" s="233"/>
    </row>
    <row r="311">
      <c r="A311" s="229">
        <v>309.0</v>
      </c>
      <c r="B311" s="229" t="s">
        <v>54</v>
      </c>
      <c r="C311" s="229" t="s">
        <v>28</v>
      </c>
      <c r="D311" s="229" t="s">
        <v>28</v>
      </c>
      <c r="E311" s="229" t="s">
        <v>28</v>
      </c>
      <c r="F311" s="229">
        <v>64.0</v>
      </c>
      <c r="G311" s="229" t="s">
        <v>53</v>
      </c>
      <c r="H311" s="229" t="s">
        <v>30</v>
      </c>
      <c r="I311" s="229">
        <v>1.0</v>
      </c>
      <c r="J311" s="229" t="s">
        <v>31</v>
      </c>
      <c r="K311" s="229" t="s">
        <v>27</v>
      </c>
      <c r="L311" s="229" t="s">
        <v>28</v>
      </c>
      <c r="M311" s="229">
        <v>0.0</v>
      </c>
      <c r="N311" s="229">
        <v>7.0</v>
      </c>
      <c r="O311" s="229">
        <v>1.0</v>
      </c>
      <c r="P311" s="229">
        <v>1.0</v>
      </c>
      <c r="Q311" s="229" t="s">
        <v>28</v>
      </c>
      <c r="R311" s="229" t="s">
        <v>27</v>
      </c>
      <c r="S311" s="229">
        <v>241.673</v>
      </c>
      <c r="T311" s="229">
        <v>117.52747</v>
      </c>
      <c r="U311" s="229">
        <v>26942.0</v>
      </c>
      <c r="V311" s="229">
        <v>69.0</v>
      </c>
      <c r="W311" s="229">
        <v>350.95919</v>
      </c>
      <c r="X311" s="230">
        <v>577.765</v>
      </c>
      <c r="Y311" s="230">
        <v>864.496</v>
      </c>
      <c r="Z311" s="230">
        <v>6.81625</v>
      </c>
      <c r="AA311" s="235"/>
      <c r="AB311" s="235"/>
      <c r="AC311" s="236"/>
      <c r="AD311" s="233"/>
    </row>
    <row r="312">
      <c r="A312" s="229">
        <v>310.0</v>
      </c>
      <c r="B312" s="229" t="s">
        <v>54</v>
      </c>
      <c r="C312" s="229" t="s">
        <v>28</v>
      </c>
      <c r="D312" s="229" t="s">
        <v>28</v>
      </c>
      <c r="E312" s="229" t="s">
        <v>28</v>
      </c>
      <c r="F312" s="229">
        <v>64.0</v>
      </c>
      <c r="G312" s="229" t="s">
        <v>53</v>
      </c>
      <c r="H312" s="229" t="s">
        <v>30</v>
      </c>
      <c r="I312" s="233">
        <v>1.0</v>
      </c>
      <c r="J312" s="233" t="s">
        <v>32</v>
      </c>
      <c r="K312" s="233" t="s">
        <v>27</v>
      </c>
      <c r="L312" s="233" t="s">
        <v>27</v>
      </c>
      <c r="M312" s="233">
        <v>8.0</v>
      </c>
      <c r="N312" s="233">
        <v>0.0</v>
      </c>
      <c r="O312" s="233">
        <v>10.0</v>
      </c>
      <c r="P312" s="233">
        <v>5.0</v>
      </c>
      <c r="Q312" s="233" t="s">
        <v>28</v>
      </c>
      <c r="R312" s="233" t="s">
        <v>27</v>
      </c>
      <c r="S312" s="233">
        <v>13.32266</v>
      </c>
      <c r="T312" s="233">
        <v>0.894905</v>
      </c>
      <c r="U312" s="233">
        <v>1387.0</v>
      </c>
      <c r="V312" s="233">
        <v>4.0</v>
      </c>
      <c r="W312" s="233">
        <v>4.36527</v>
      </c>
      <c r="X312" s="234">
        <v>224.944</v>
      </c>
      <c r="Y312" s="234">
        <v>597.074</v>
      </c>
      <c r="Z312" s="234">
        <v>7.37096</v>
      </c>
      <c r="AA312" s="235"/>
      <c r="AB312" s="235"/>
      <c r="AC312" s="236"/>
      <c r="AD312" s="233"/>
    </row>
    <row r="313">
      <c r="A313" s="229">
        <v>311.0</v>
      </c>
      <c r="B313" s="229" t="s">
        <v>54</v>
      </c>
      <c r="C313" s="229" t="s">
        <v>28</v>
      </c>
      <c r="D313" s="229" t="s">
        <v>28</v>
      </c>
      <c r="E313" s="229" t="s">
        <v>28</v>
      </c>
      <c r="F313" s="229">
        <v>64.0</v>
      </c>
      <c r="G313" s="229" t="s">
        <v>53</v>
      </c>
      <c r="H313" s="229" t="s">
        <v>30</v>
      </c>
      <c r="I313" s="233">
        <v>1.0</v>
      </c>
      <c r="J313" s="233" t="s">
        <v>33</v>
      </c>
      <c r="K313" s="233" t="s">
        <v>27</v>
      </c>
      <c r="L313" s="233" t="s">
        <v>28</v>
      </c>
      <c r="M313" s="233">
        <v>2.0</v>
      </c>
      <c r="N313" s="233">
        <v>4.0</v>
      </c>
      <c r="O313" s="233">
        <v>3.0</v>
      </c>
      <c r="P313" s="233">
        <v>3.0</v>
      </c>
      <c r="Q313" s="233" t="s">
        <v>28</v>
      </c>
      <c r="R313" s="233" t="s">
        <v>27</v>
      </c>
      <c r="S313" s="233">
        <v>191.11697</v>
      </c>
      <c r="T313" s="233">
        <v>150.46123</v>
      </c>
      <c r="U313" s="233">
        <v>9659.0</v>
      </c>
      <c r="V313" s="233">
        <v>23.0</v>
      </c>
      <c r="W313" s="233">
        <v>28.0146</v>
      </c>
      <c r="X313" s="234">
        <v>1910.938</v>
      </c>
      <c r="Y313" s="234">
        <v>2339.963</v>
      </c>
      <c r="Z313" s="234">
        <v>6.14069</v>
      </c>
      <c r="AA313" s="235"/>
      <c r="AB313" s="235"/>
      <c r="AC313" s="236"/>
      <c r="AD313" s="233"/>
    </row>
    <row r="314">
      <c r="A314" s="229">
        <v>312.0</v>
      </c>
      <c r="B314" s="229" t="s">
        <v>54</v>
      </c>
      <c r="C314" s="229" t="s">
        <v>28</v>
      </c>
      <c r="D314" s="229" t="s">
        <v>28</v>
      </c>
      <c r="E314" s="229" t="s">
        <v>28</v>
      </c>
      <c r="F314" s="229">
        <v>64.0</v>
      </c>
      <c r="G314" s="229" t="s">
        <v>53</v>
      </c>
      <c r="H314" s="229" t="s">
        <v>30</v>
      </c>
      <c r="I314" s="233">
        <v>1.0</v>
      </c>
      <c r="J314" s="233" t="s">
        <v>34</v>
      </c>
      <c r="K314" s="233" t="s">
        <v>27</v>
      </c>
      <c r="L314" s="233" t="s">
        <v>27</v>
      </c>
      <c r="M314" s="233">
        <v>0.0</v>
      </c>
      <c r="N314" s="233">
        <v>3.0</v>
      </c>
      <c r="O314" s="233">
        <v>2.0</v>
      </c>
      <c r="P314" s="233">
        <v>2.0</v>
      </c>
      <c r="Q314" s="233" t="s">
        <v>28</v>
      </c>
      <c r="R314" s="233" t="s">
        <v>27</v>
      </c>
      <c r="S314" s="233">
        <v>88.08212</v>
      </c>
      <c r="T314" s="233">
        <v>56.84135</v>
      </c>
      <c r="U314" s="233">
        <v>741.0</v>
      </c>
      <c r="V314" s="233">
        <v>6.0</v>
      </c>
      <c r="W314" s="233">
        <v>1.53374</v>
      </c>
      <c r="X314" s="234">
        <v>301.329</v>
      </c>
      <c r="Y314" s="234">
        <v>696.482</v>
      </c>
      <c r="Z314" s="234">
        <v>6.22892</v>
      </c>
      <c r="AA314" s="235"/>
      <c r="AB314" s="235"/>
      <c r="AC314" s="236"/>
      <c r="AD314" s="233"/>
    </row>
    <row r="315">
      <c r="A315" s="229">
        <v>313.0</v>
      </c>
      <c r="B315" s="229" t="s">
        <v>54</v>
      </c>
      <c r="C315" s="229" t="s">
        <v>28</v>
      </c>
      <c r="D315" s="229" t="s">
        <v>28</v>
      </c>
      <c r="E315" s="229" t="s">
        <v>28</v>
      </c>
      <c r="F315" s="229">
        <v>64.0</v>
      </c>
      <c r="G315" s="229" t="s">
        <v>53</v>
      </c>
      <c r="H315" s="229" t="s">
        <v>30</v>
      </c>
      <c r="I315" s="233">
        <v>1.0</v>
      </c>
      <c r="J315" s="233" t="s">
        <v>35</v>
      </c>
      <c r="K315" s="233" t="s">
        <v>27</v>
      </c>
      <c r="L315" s="233" t="s">
        <v>28</v>
      </c>
      <c r="M315" s="233">
        <v>5.0</v>
      </c>
      <c r="N315" s="233">
        <v>4.0</v>
      </c>
      <c r="O315" s="233">
        <v>6.0</v>
      </c>
      <c r="P315" s="233">
        <v>6.0</v>
      </c>
      <c r="Q315" s="233" t="s">
        <v>28</v>
      </c>
      <c r="R315" s="233" t="s">
        <v>27</v>
      </c>
      <c r="S315" s="233">
        <v>69.95656</v>
      </c>
      <c r="T315" s="233">
        <v>1.84131</v>
      </c>
      <c r="U315" s="233">
        <v>8799.0</v>
      </c>
      <c r="V315" s="233">
        <v>11.0</v>
      </c>
      <c r="W315" s="233">
        <v>7.09693</v>
      </c>
      <c r="X315" s="234">
        <v>328.81</v>
      </c>
      <c r="Y315" s="234">
        <v>710.591</v>
      </c>
      <c r="Z315" s="234">
        <v>7.65811</v>
      </c>
      <c r="AA315" s="235"/>
      <c r="AB315" s="235"/>
      <c r="AC315" s="236"/>
      <c r="AD315" s="233"/>
    </row>
    <row r="316">
      <c r="A316" s="229">
        <v>314.0</v>
      </c>
      <c r="B316" s="229" t="s">
        <v>54</v>
      </c>
      <c r="C316" s="229" t="s">
        <v>28</v>
      </c>
      <c r="D316" s="229" t="s">
        <v>28</v>
      </c>
      <c r="E316" s="229" t="s">
        <v>28</v>
      </c>
      <c r="F316" s="229">
        <v>64.0</v>
      </c>
      <c r="G316" s="229" t="s">
        <v>53</v>
      </c>
      <c r="H316" s="229" t="s">
        <v>30</v>
      </c>
      <c r="I316" s="233">
        <v>1.0</v>
      </c>
      <c r="J316" s="233" t="s">
        <v>36</v>
      </c>
      <c r="K316" s="233" t="s">
        <v>27</v>
      </c>
      <c r="L316" s="233" t="s">
        <v>28</v>
      </c>
      <c r="M316" s="233">
        <v>0.0</v>
      </c>
      <c r="N316" s="233">
        <v>4.0</v>
      </c>
      <c r="O316" s="233">
        <v>1.0</v>
      </c>
      <c r="P316" s="233">
        <v>1.0</v>
      </c>
      <c r="Q316" s="233" t="s">
        <v>28</v>
      </c>
      <c r="R316" s="233" t="s">
        <v>28</v>
      </c>
      <c r="S316" s="233">
        <v>247.5129</v>
      </c>
      <c r="T316" s="233">
        <v>196.73851</v>
      </c>
      <c r="U316" s="233">
        <v>17820.0</v>
      </c>
      <c r="V316" s="233">
        <v>37.0</v>
      </c>
      <c r="W316" s="233">
        <v>57.04713</v>
      </c>
      <c r="X316" s="234">
        <v>441.83</v>
      </c>
      <c r="Y316" s="234">
        <v>876.948</v>
      </c>
      <c r="Z316" s="234">
        <v>7.82672</v>
      </c>
      <c r="AA316" s="235"/>
      <c r="AB316" s="235"/>
      <c r="AC316" s="236"/>
      <c r="AD316" s="233"/>
    </row>
    <row r="317">
      <c r="A317" s="229">
        <v>315.0</v>
      </c>
      <c r="B317" s="229" t="s">
        <v>54</v>
      </c>
      <c r="C317" s="229" t="s">
        <v>28</v>
      </c>
      <c r="D317" s="229" t="s">
        <v>28</v>
      </c>
      <c r="E317" s="229" t="s">
        <v>28</v>
      </c>
      <c r="F317" s="229">
        <v>64.0</v>
      </c>
      <c r="G317" s="229" t="s">
        <v>53</v>
      </c>
      <c r="H317" s="229" t="s">
        <v>30</v>
      </c>
      <c r="I317" s="233">
        <v>1.0</v>
      </c>
      <c r="J317" s="233" t="s">
        <v>37</v>
      </c>
      <c r="K317" s="233" t="s">
        <v>27</v>
      </c>
      <c r="L317" s="233" t="s">
        <v>27</v>
      </c>
      <c r="M317" s="233">
        <v>5.0</v>
      </c>
      <c r="N317" s="233">
        <v>5.0</v>
      </c>
      <c r="O317" s="233">
        <v>6.0</v>
      </c>
      <c r="P317" s="233">
        <v>5.0</v>
      </c>
      <c r="Q317" s="233" t="s">
        <v>28</v>
      </c>
      <c r="R317" s="233" t="s">
        <v>27</v>
      </c>
      <c r="S317" s="233">
        <v>70.30012</v>
      </c>
      <c r="T317" s="233">
        <v>3.01523</v>
      </c>
      <c r="U317" s="233">
        <v>9615.0</v>
      </c>
      <c r="V317" s="233">
        <v>11.0</v>
      </c>
      <c r="W317" s="233">
        <v>9.90337</v>
      </c>
      <c r="X317" s="234">
        <v>393.949</v>
      </c>
      <c r="Y317" s="234">
        <v>810.269</v>
      </c>
      <c r="Z317" s="234">
        <v>6.99182</v>
      </c>
      <c r="AA317" s="235"/>
      <c r="AB317" s="235"/>
      <c r="AC317" s="236"/>
      <c r="AD317" s="233"/>
    </row>
    <row r="318">
      <c r="A318" s="229">
        <v>316.0</v>
      </c>
      <c r="B318" s="229" t="s">
        <v>54</v>
      </c>
      <c r="C318" s="229" t="s">
        <v>28</v>
      </c>
      <c r="D318" s="229" t="s">
        <v>28</v>
      </c>
      <c r="E318" s="229" t="s">
        <v>28</v>
      </c>
      <c r="F318" s="229">
        <v>64.0</v>
      </c>
      <c r="G318" s="229" t="s">
        <v>53</v>
      </c>
      <c r="H318" s="229" t="s">
        <v>30</v>
      </c>
      <c r="I318" s="233">
        <v>1.0</v>
      </c>
      <c r="J318" s="233" t="s">
        <v>38</v>
      </c>
      <c r="K318" s="233" t="s">
        <v>27</v>
      </c>
      <c r="L318" s="233" t="s">
        <v>27</v>
      </c>
      <c r="M318" s="233">
        <v>7.0</v>
      </c>
      <c r="N318" s="233">
        <v>5.0</v>
      </c>
      <c r="O318" s="233">
        <v>8.0</v>
      </c>
      <c r="P318" s="233">
        <v>8.0</v>
      </c>
      <c r="Q318" s="233" t="s">
        <v>27</v>
      </c>
      <c r="R318" s="233" t="s">
        <v>27</v>
      </c>
      <c r="S318" s="233">
        <v>59.74123</v>
      </c>
      <c r="T318" s="233">
        <v>9.8461</v>
      </c>
      <c r="U318" s="233">
        <v>5465.0</v>
      </c>
      <c r="V318" s="233">
        <v>7.0</v>
      </c>
      <c r="W318" s="233">
        <v>4.54188</v>
      </c>
      <c r="X318" s="234">
        <v>529.168</v>
      </c>
      <c r="Y318" s="234">
        <v>932.717</v>
      </c>
      <c r="Z318" s="234">
        <v>5.88428</v>
      </c>
      <c r="AA318" s="235"/>
      <c r="AB318" s="235"/>
      <c r="AC318" s="236"/>
      <c r="AD318" s="233"/>
    </row>
    <row r="319">
      <c r="A319" s="229">
        <v>317.0</v>
      </c>
      <c r="B319" s="229" t="s">
        <v>54</v>
      </c>
      <c r="C319" s="229" t="s">
        <v>28</v>
      </c>
      <c r="D319" s="229" t="s">
        <v>28</v>
      </c>
      <c r="E319" s="229" t="s">
        <v>28</v>
      </c>
      <c r="F319" s="229">
        <v>64.0</v>
      </c>
      <c r="G319" s="229" t="s">
        <v>53</v>
      </c>
      <c r="H319" s="229" t="s">
        <v>30</v>
      </c>
      <c r="I319" s="233">
        <v>1.0</v>
      </c>
      <c r="J319" s="233" t="s">
        <v>39</v>
      </c>
      <c r="K319" s="233" t="s">
        <v>27</v>
      </c>
      <c r="L319" s="233" t="s">
        <v>27</v>
      </c>
      <c r="M319" s="233">
        <v>5.0</v>
      </c>
      <c r="N319" s="233">
        <v>6.0</v>
      </c>
      <c r="O319" s="233">
        <v>6.0</v>
      </c>
      <c r="P319" s="233">
        <v>6.0</v>
      </c>
      <c r="Q319" s="233" t="s">
        <v>28</v>
      </c>
      <c r="R319" s="233" t="s">
        <v>27</v>
      </c>
      <c r="S319" s="235"/>
      <c r="T319" s="235"/>
      <c r="U319" s="235"/>
      <c r="V319" s="235"/>
      <c r="W319" s="235"/>
      <c r="X319" s="234" t="s">
        <v>30</v>
      </c>
      <c r="Y319" s="234" t="s">
        <v>30</v>
      </c>
      <c r="Z319" s="234"/>
      <c r="AA319" s="235"/>
      <c r="AB319" s="235"/>
      <c r="AC319" s="236"/>
      <c r="AD319" s="233"/>
    </row>
    <row r="320">
      <c r="A320" s="229">
        <v>318.0</v>
      </c>
      <c r="B320" s="229" t="s">
        <v>54</v>
      </c>
      <c r="C320" s="229" t="s">
        <v>28</v>
      </c>
      <c r="D320" s="229" t="s">
        <v>28</v>
      </c>
      <c r="E320" s="229" t="s">
        <v>28</v>
      </c>
      <c r="F320" s="229">
        <v>64.0</v>
      </c>
      <c r="G320" s="229" t="s">
        <v>53</v>
      </c>
      <c r="H320" s="229" t="s">
        <v>30</v>
      </c>
      <c r="I320" s="233">
        <v>1.0</v>
      </c>
      <c r="J320" s="233" t="s">
        <v>40</v>
      </c>
      <c r="K320" s="233" t="s">
        <v>27</v>
      </c>
      <c r="L320" s="233" t="s">
        <v>28</v>
      </c>
      <c r="M320" s="233">
        <v>3.0</v>
      </c>
      <c r="N320" s="233">
        <v>4.0</v>
      </c>
      <c r="O320" s="233">
        <v>4.0</v>
      </c>
      <c r="P320" s="233">
        <v>4.0</v>
      </c>
      <c r="Q320" s="233" t="s">
        <v>28</v>
      </c>
      <c r="R320" s="233" t="s">
        <v>27</v>
      </c>
      <c r="S320" s="235"/>
      <c r="T320" s="235"/>
      <c r="U320" s="235"/>
      <c r="V320" s="235"/>
      <c r="W320" s="235"/>
      <c r="X320" s="234" t="s">
        <v>30</v>
      </c>
      <c r="Y320" s="234" t="s">
        <v>30</v>
      </c>
      <c r="Z320" s="234"/>
      <c r="AA320" s="235"/>
      <c r="AB320" s="235"/>
      <c r="AC320" s="236"/>
      <c r="AD320" s="233"/>
    </row>
    <row r="321">
      <c r="A321" s="229">
        <v>319.0</v>
      </c>
      <c r="B321" s="229" t="s">
        <v>54</v>
      </c>
      <c r="C321" s="229" t="s">
        <v>28</v>
      </c>
      <c r="D321" s="229" t="s">
        <v>28</v>
      </c>
      <c r="E321" s="229" t="s">
        <v>28</v>
      </c>
      <c r="F321" s="229">
        <v>64.0</v>
      </c>
      <c r="G321" s="229" t="s">
        <v>53</v>
      </c>
      <c r="H321" s="229" t="s">
        <v>30</v>
      </c>
      <c r="I321" s="233">
        <v>1.0</v>
      </c>
      <c r="J321" s="233" t="s">
        <v>41</v>
      </c>
      <c r="K321" s="233" t="s">
        <v>27</v>
      </c>
      <c r="L321" s="233" t="s">
        <v>27</v>
      </c>
      <c r="M321" s="233">
        <v>4.0</v>
      </c>
      <c r="N321" s="233">
        <v>0.0</v>
      </c>
      <c r="O321" s="233">
        <v>6.0</v>
      </c>
      <c r="P321" s="233">
        <v>3.0</v>
      </c>
      <c r="Q321" s="233" t="s">
        <v>28</v>
      </c>
      <c r="R321" s="233" t="s">
        <v>27</v>
      </c>
      <c r="S321" s="233">
        <v>39.54652</v>
      </c>
      <c r="T321" s="233">
        <v>24.69332</v>
      </c>
      <c r="U321" s="233">
        <v>3992.0</v>
      </c>
      <c r="V321" s="233">
        <v>9.0</v>
      </c>
      <c r="W321" s="233">
        <v>7.19747</v>
      </c>
      <c r="X321" s="234">
        <v>270.665</v>
      </c>
      <c r="Y321" s="234">
        <v>826.869</v>
      </c>
      <c r="Z321" s="234">
        <v>6.85494</v>
      </c>
      <c r="AA321" s="235"/>
      <c r="AB321" s="235"/>
      <c r="AC321" s="236"/>
      <c r="AD321" s="233"/>
    </row>
    <row r="322">
      <c r="A322" s="229">
        <v>320.0</v>
      </c>
      <c r="B322" s="229" t="s">
        <v>54</v>
      </c>
      <c r="C322" s="229" t="s">
        <v>28</v>
      </c>
      <c r="D322" s="229" t="s">
        <v>28</v>
      </c>
      <c r="E322" s="229" t="s">
        <v>28</v>
      </c>
      <c r="F322" s="229">
        <v>64.0</v>
      </c>
      <c r="G322" s="229" t="s">
        <v>53</v>
      </c>
      <c r="H322" s="229" t="s">
        <v>30</v>
      </c>
      <c r="I322" s="233">
        <v>1.0</v>
      </c>
      <c r="J322" s="233" t="s">
        <v>42</v>
      </c>
      <c r="K322" s="233" t="s">
        <v>27</v>
      </c>
      <c r="L322" s="233" t="s">
        <v>28</v>
      </c>
      <c r="M322" s="233">
        <v>1.0</v>
      </c>
      <c r="N322" s="233">
        <v>5.0</v>
      </c>
      <c r="O322" s="233">
        <v>2.0</v>
      </c>
      <c r="P322" s="233">
        <v>2.0</v>
      </c>
      <c r="Q322" s="233" t="s">
        <v>27</v>
      </c>
      <c r="R322" s="233" t="s">
        <v>27</v>
      </c>
      <c r="S322" s="233">
        <v>211.61531</v>
      </c>
      <c r="T322" s="233">
        <v>165.31188</v>
      </c>
      <c r="U322" s="233">
        <v>8353.0</v>
      </c>
      <c r="V322" s="233">
        <v>32.0</v>
      </c>
      <c r="W322" s="233">
        <v>24.13571</v>
      </c>
      <c r="X322" s="234">
        <v>911.677</v>
      </c>
      <c r="Y322" s="234">
        <v>1315.326</v>
      </c>
      <c r="Z322" s="234">
        <v>8.41639</v>
      </c>
      <c r="AA322" s="235"/>
      <c r="AB322" s="235"/>
      <c r="AC322" s="236"/>
      <c r="AD322" s="233"/>
    </row>
    <row r="323">
      <c r="A323" s="229">
        <v>321.0</v>
      </c>
      <c r="B323" s="229" t="s">
        <v>54</v>
      </c>
      <c r="C323" s="229" t="s">
        <v>28</v>
      </c>
      <c r="D323" s="229" t="s">
        <v>28</v>
      </c>
      <c r="E323" s="229" t="s">
        <v>28</v>
      </c>
      <c r="F323" s="229">
        <v>64.0</v>
      </c>
      <c r="G323" s="229" t="s">
        <v>53</v>
      </c>
      <c r="H323" s="229" t="s">
        <v>30</v>
      </c>
      <c r="I323" s="233">
        <v>1.0</v>
      </c>
      <c r="J323" s="233" t="s">
        <v>43</v>
      </c>
      <c r="K323" s="233" t="s">
        <v>27</v>
      </c>
      <c r="L323" s="233" t="s">
        <v>27</v>
      </c>
      <c r="M323" s="233">
        <v>1.0</v>
      </c>
      <c r="N323" s="233">
        <v>0.0</v>
      </c>
      <c r="O323" s="233">
        <v>2.0</v>
      </c>
      <c r="P323" s="233">
        <v>2.0</v>
      </c>
      <c r="Q323" s="233" t="s">
        <v>28</v>
      </c>
      <c r="R323" s="233" t="s">
        <v>27</v>
      </c>
      <c r="S323" s="233">
        <v>24.17823</v>
      </c>
      <c r="T323" s="233">
        <v>18.9735</v>
      </c>
      <c r="U323" s="233">
        <v>2884.0</v>
      </c>
      <c r="V323" s="233">
        <v>6.0</v>
      </c>
      <c r="W323" s="233">
        <v>70.5823</v>
      </c>
      <c r="X323" s="234">
        <v>623.579</v>
      </c>
      <c r="Y323" s="234">
        <v>930.478</v>
      </c>
      <c r="Z323" s="234">
        <v>7.12338</v>
      </c>
      <c r="AA323" s="235"/>
      <c r="AB323" s="235"/>
      <c r="AC323" s="236"/>
      <c r="AD323" s="233"/>
    </row>
    <row r="324">
      <c r="A324" s="229">
        <v>322.0</v>
      </c>
      <c r="B324" s="229" t="s">
        <v>54</v>
      </c>
      <c r="C324" s="229" t="s">
        <v>28</v>
      </c>
      <c r="D324" s="229" t="s">
        <v>28</v>
      </c>
      <c r="E324" s="229" t="s">
        <v>28</v>
      </c>
      <c r="F324" s="229">
        <v>64.0</v>
      </c>
      <c r="G324" s="229" t="s">
        <v>53</v>
      </c>
      <c r="H324" s="229" t="s">
        <v>30</v>
      </c>
      <c r="I324" s="233">
        <v>1.0</v>
      </c>
      <c r="J324" s="233" t="s">
        <v>44</v>
      </c>
      <c r="K324" s="233" t="s">
        <v>27</v>
      </c>
      <c r="L324" s="233" t="s">
        <v>28</v>
      </c>
      <c r="M324" s="233">
        <v>1.0</v>
      </c>
      <c r="N324" s="233">
        <v>4.0</v>
      </c>
      <c r="O324" s="233">
        <v>2.0</v>
      </c>
      <c r="P324" s="233">
        <v>2.0</v>
      </c>
      <c r="Q324" s="233" t="s">
        <v>27</v>
      </c>
      <c r="R324" s="233" t="s">
        <v>28</v>
      </c>
      <c r="S324" s="233">
        <v>157.92225</v>
      </c>
      <c r="T324" s="233">
        <v>148.29383</v>
      </c>
      <c r="U324" s="233">
        <v>5944.0</v>
      </c>
      <c r="V324" s="233">
        <v>26.0</v>
      </c>
      <c r="W324" s="233">
        <v>13.97593</v>
      </c>
      <c r="X324" s="234">
        <v>865.528</v>
      </c>
      <c r="Y324" s="234">
        <v>1251.561</v>
      </c>
      <c r="Z324" s="234">
        <v>8.21765</v>
      </c>
      <c r="AA324" s="235"/>
      <c r="AB324" s="235"/>
      <c r="AC324" s="236"/>
      <c r="AD324" s="233"/>
    </row>
    <row r="325">
      <c r="A325" s="229">
        <v>323.0</v>
      </c>
      <c r="B325" s="229" t="s">
        <v>54</v>
      </c>
      <c r="C325" s="229" t="s">
        <v>28</v>
      </c>
      <c r="D325" s="229" t="s">
        <v>28</v>
      </c>
      <c r="E325" s="229" t="s">
        <v>28</v>
      </c>
      <c r="F325" s="229">
        <v>64.0</v>
      </c>
      <c r="G325" s="229" t="s">
        <v>53</v>
      </c>
      <c r="H325" s="229" t="s">
        <v>30</v>
      </c>
      <c r="I325" s="233">
        <v>1.0</v>
      </c>
      <c r="J325" s="233" t="s">
        <v>45</v>
      </c>
      <c r="K325" s="233" t="s">
        <v>27</v>
      </c>
      <c r="L325" s="233" t="s">
        <v>27</v>
      </c>
      <c r="M325" s="233">
        <v>1.0</v>
      </c>
      <c r="N325" s="233">
        <v>4.0</v>
      </c>
      <c r="O325" s="233">
        <v>2.0</v>
      </c>
      <c r="P325" s="233">
        <v>2.0</v>
      </c>
      <c r="Q325" s="233" t="s">
        <v>28</v>
      </c>
      <c r="R325" s="233" t="s">
        <v>27</v>
      </c>
      <c r="S325" s="233">
        <v>257.81466</v>
      </c>
      <c r="T325" s="233">
        <v>255.75279</v>
      </c>
      <c r="U325" s="233">
        <v>2761.0</v>
      </c>
      <c r="V325" s="233">
        <v>16.0</v>
      </c>
      <c r="W325" s="233">
        <v>10.02123</v>
      </c>
      <c r="X325" s="234">
        <v>527.905</v>
      </c>
      <c r="Y325" s="234">
        <v>935.562</v>
      </c>
      <c r="Z325" s="234">
        <v>6.42683</v>
      </c>
      <c r="AA325" s="235"/>
      <c r="AB325" s="235"/>
      <c r="AC325" s="236"/>
      <c r="AD325" s="233"/>
    </row>
    <row r="326">
      <c r="A326" s="229">
        <v>324.0</v>
      </c>
      <c r="B326" s="229" t="s">
        <v>54</v>
      </c>
      <c r="C326" s="229" t="s">
        <v>28</v>
      </c>
      <c r="D326" s="229" t="s">
        <v>28</v>
      </c>
      <c r="E326" s="229" t="s">
        <v>28</v>
      </c>
      <c r="F326" s="229">
        <v>64.0</v>
      </c>
      <c r="G326" s="229" t="s">
        <v>53</v>
      </c>
      <c r="H326" s="229" t="s">
        <v>30</v>
      </c>
      <c r="I326" s="233">
        <v>1.0</v>
      </c>
      <c r="J326" s="233" t="s">
        <v>46</v>
      </c>
      <c r="K326" s="233" t="s">
        <v>27</v>
      </c>
      <c r="L326" s="233" t="s">
        <v>27</v>
      </c>
      <c r="M326" s="233">
        <v>1.0</v>
      </c>
      <c r="N326" s="233">
        <v>0.0</v>
      </c>
      <c r="O326" s="233">
        <v>3.0</v>
      </c>
      <c r="P326" s="233">
        <v>3.0</v>
      </c>
      <c r="Q326" s="233" t="s">
        <v>28</v>
      </c>
      <c r="R326" s="233" t="s">
        <v>27</v>
      </c>
      <c r="S326" s="233">
        <v>9.82741</v>
      </c>
      <c r="T326" s="233">
        <v>2.79475</v>
      </c>
      <c r="U326" s="233">
        <v>2391.0</v>
      </c>
      <c r="V326" s="233">
        <v>4.0</v>
      </c>
      <c r="W326" s="233">
        <v>6.4053</v>
      </c>
      <c r="X326" s="234">
        <v>634.938</v>
      </c>
      <c r="Y326" s="234">
        <v>944.571</v>
      </c>
      <c r="Z326" s="234">
        <v>6.87888</v>
      </c>
      <c r="AA326" s="235"/>
      <c r="AB326" s="235"/>
      <c r="AC326" s="236"/>
      <c r="AD326" s="233"/>
    </row>
    <row r="327">
      <c r="A327" s="229">
        <v>325.0</v>
      </c>
      <c r="B327" s="229" t="s">
        <v>54</v>
      </c>
      <c r="C327" s="229" t="s">
        <v>28</v>
      </c>
      <c r="D327" s="229" t="s">
        <v>28</v>
      </c>
      <c r="E327" s="229" t="s">
        <v>28</v>
      </c>
      <c r="F327" s="229">
        <v>64.0</v>
      </c>
      <c r="G327" s="229" t="s">
        <v>53</v>
      </c>
      <c r="H327" s="229" t="s">
        <v>30</v>
      </c>
      <c r="I327" s="233">
        <v>1.0</v>
      </c>
      <c r="J327" s="233" t="s">
        <v>47</v>
      </c>
      <c r="K327" s="233" t="s">
        <v>27</v>
      </c>
      <c r="L327" s="233" t="s">
        <v>27</v>
      </c>
      <c r="M327" s="233">
        <v>2.0</v>
      </c>
      <c r="N327" s="233">
        <v>3.0</v>
      </c>
      <c r="O327" s="233">
        <v>3.0</v>
      </c>
      <c r="P327" s="233">
        <v>2.0</v>
      </c>
      <c r="Q327" s="233" t="s">
        <v>28</v>
      </c>
      <c r="R327" s="233" t="s">
        <v>28</v>
      </c>
      <c r="S327" s="233">
        <v>212.85635</v>
      </c>
      <c r="T327" s="233">
        <v>199.08002</v>
      </c>
      <c r="U327" s="233">
        <v>31601.0</v>
      </c>
      <c r="V327" s="233">
        <v>84.0</v>
      </c>
      <c r="W327" s="233">
        <v>110.2839</v>
      </c>
      <c r="X327" s="234">
        <v>1813.944</v>
      </c>
      <c r="Y327" s="234">
        <v>2224.596</v>
      </c>
      <c r="Z327" s="234">
        <v>10.16699</v>
      </c>
      <c r="AA327" s="235"/>
      <c r="AB327" s="235"/>
      <c r="AC327" s="236"/>
      <c r="AD327" s="233"/>
    </row>
    <row r="328">
      <c r="A328" s="229">
        <v>326.0</v>
      </c>
      <c r="B328" s="229" t="s">
        <v>54</v>
      </c>
      <c r="C328" s="229" t="s">
        <v>28</v>
      </c>
      <c r="D328" s="229" t="s">
        <v>28</v>
      </c>
      <c r="E328" s="229" t="s">
        <v>28</v>
      </c>
      <c r="F328" s="229">
        <v>64.0</v>
      </c>
      <c r="G328" s="229" t="s">
        <v>53</v>
      </c>
      <c r="H328" s="229" t="s">
        <v>30</v>
      </c>
      <c r="I328" s="233">
        <v>1.0</v>
      </c>
      <c r="J328" s="233" t="s">
        <v>48</v>
      </c>
      <c r="K328" s="233" t="s">
        <v>27</v>
      </c>
      <c r="L328" s="233" t="s">
        <v>27</v>
      </c>
      <c r="M328" s="233">
        <v>2.0</v>
      </c>
      <c r="N328" s="233">
        <v>2.0</v>
      </c>
      <c r="O328" s="233">
        <v>4.0</v>
      </c>
      <c r="P328" s="233">
        <v>3.0</v>
      </c>
      <c r="Q328" s="233" t="s">
        <v>28</v>
      </c>
      <c r="R328" s="233" t="s">
        <v>27</v>
      </c>
      <c r="S328" s="233">
        <v>99.94868</v>
      </c>
      <c r="T328" s="233">
        <v>95.75664</v>
      </c>
      <c r="U328" s="233">
        <v>6328.0</v>
      </c>
      <c r="V328" s="233">
        <v>22.0</v>
      </c>
      <c r="W328" s="233">
        <v>15.22726</v>
      </c>
      <c r="X328" s="234">
        <v>2673.311</v>
      </c>
      <c r="Y328" s="234">
        <v>2956.521</v>
      </c>
      <c r="Z328" s="234">
        <v>7.65071</v>
      </c>
      <c r="AA328" s="235"/>
      <c r="AB328" s="235"/>
      <c r="AC328" s="236"/>
      <c r="AD328" s="233"/>
    </row>
    <row r="329">
      <c r="A329" s="229">
        <v>327.0</v>
      </c>
      <c r="B329" s="229" t="s">
        <v>54</v>
      </c>
      <c r="C329" s="229" t="s">
        <v>28</v>
      </c>
      <c r="D329" s="229" t="s">
        <v>28</v>
      </c>
      <c r="E329" s="229" t="s">
        <v>28</v>
      </c>
      <c r="F329" s="229">
        <v>64.0</v>
      </c>
      <c r="G329" s="229" t="s">
        <v>53</v>
      </c>
      <c r="H329" s="229" t="s">
        <v>30</v>
      </c>
      <c r="I329" s="233">
        <v>1.0</v>
      </c>
      <c r="J329" s="233" t="s">
        <v>49</v>
      </c>
      <c r="K329" s="233" t="s">
        <v>27</v>
      </c>
      <c r="L329" s="233" t="s">
        <v>28</v>
      </c>
      <c r="M329" s="233">
        <v>1.0</v>
      </c>
      <c r="N329" s="233">
        <v>6.0</v>
      </c>
      <c r="O329" s="233">
        <v>2.0</v>
      </c>
      <c r="P329" s="233">
        <v>2.0</v>
      </c>
      <c r="Q329" s="233" t="s">
        <v>28</v>
      </c>
      <c r="R329" s="233" t="s">
        <v>28</v>
      </c>
      <c r="S329" s="233">
        <v>158.83895</v>
      </c>
      <c r="T329" s="233">
        <v>151.39693</v>
      </c>
      <c r="U329" s="233">
        <v>3143.0</v>
      </c>
      <c r="V329" s="233">
        <v>20.0</v>
      </c>
      <c r="W329" s="233">
        <v>54.3699</v>
      </c>
      <c r="X329" s="234">
        <v>909.154</v>
      </c>
      <c r="Y329" s="234">
        <v>1307.268</v>
      </c>
      <c r="Z329" s="234">
        <v>8.01524</v>
      </c>
      <c r="AA329" s="235"/>
      <c r="AB329" s="235"/>
      <c r="AC329" s="236"/>
      <c r="AD329" s="233"/>
    </row>
    <row r="330">
      <c r="A330" s="229">
        <v>328.0</v>
      </c>
      <c r="B330" s="229" t="s">
        <v>54</v>
      </c>
      <c r="C330" s="229" t="s">
        <v>28</v>
      </c>
      <c r="D330" s="229" t="s">
        <v>28</v>
      </c>
      <c r="E330" s="229" t="s">
        <v>28</v>
      </c>
      <c r="F330" s="229">
        <v>64.0</v>
      </c>
      <c r="G330" s="229" t="s">
        <v>53</v>
      </c>
      <c r="H330" s="229" t="s">
        <v>30</v>
      </c>
      <c r="I330" s="233">
        <v>1.0</v>
      </c>
      <c r="J330" s="233" t="s">
        <v>50</v>
      </c>
      <c r="K330" s="233" t="s">
        <v>27</v>
      </c>
      <c r="L330" s="233" t="s">
        <v>27</v>
      </c>
      <c r="M330" s="233">
        <v>2.0</v>
      </c>
      <c r="N330" s="233">
        <v>3.0</v>
      </c>
      <c r="O330" s="233">
        <v>5.0</v>
      </c>
      <c r="P330" s="233">
        <v>5.0</v>
      </c>
      <c r="Q330" s="233" t="s">
        <v>28</v>
      </c>
      <c r="R330" s="233" t="s">
        <v>27</v>
      </c>
      <c r="S330" s="235"/>
      <c r="T330" s="235"/>
      <c r="U330" s="235"/>
      <c r="V330" s="235"/>
      <c r="W330" s="235"/>
      <c r="X330" s="234" t="s">
        <v>30</v>
      </c>
      <c r="Y330" s="234" t="s">
        <v>56</v>
      </c>
      <c r="Z330" s="234"/>
      <c r="AA330" s="235"/>
      <c r="AB330" s="235"/>
      <c r="AC330" s="236"/>
      <c r="AD330" s="233"/>
    </row>
    <row r="331">
      <c r="A331" s="229">
        <v>329.0</v>
      </c>
      <c r="B331" s="229" t="s">
        <v>54</v>
      </c>
      <c r="C331" s="229" t="s">
        <v>28</v>
      </c>
      <c r="D331" s="229" t="s">
        <v>28</v>
      </c>
      <c r="E331" s="229" t="s">
        <v>28</v>
      </c>
      <c r="F331" s="229">
        <v>64.0</v>
      </c>
      <c r="G331" s="229" t="s">
        <v>53</v>
      </c>
      <c r="H331" s="229" t="s">
        <v>30</v>
      </c>
      <c r="I331" s="233">
        <v>1.0</v>
      </c>
      <c r="J331" s="233" t="s">
        <v>51</v>
      </c>
      <c r="K331" s="233" t="s">
        <v>27</v>
      </c>
      <c r="L331" s="233" t="s">
        <v>27</v>
      </c>
      <c r="M331" s="233">
        <v>3.0</v>
      </c>
      <c r="N331" s="233">
        <v>4.0</v>
      </c>
      <c r="O331" s="233">
        <v>6.0</v>
      </c>
      <c r="P331" s="233">
        <v>4.0</v>
      </c>
      <c r="Q331" s="233" t="s">
        <v>28</v>
      </c>
      <c r="R331" s="233" t="s">
        <v>27</v>
      </c>
      <c r="S331" s="233">
        <v>220.84677</v>
      </c>
      <c r="T331" s="233">
        <v>171.2293</v>
      </c>
      <c r="U331" s="233">
        <v>15251.0</v>
      </c>
      <c r="V331" s="233">
        <v>24.0</v>
      </c>
      <c r="W331" s="233">
        <v>46.13997</v>
      </c>
      <c r="X331" s="234">
        <v>1108.32</v>
      </c>
      <c r="Y331" s="234">
        <v>1454.025</v>
      </c>
      <c r="Z331" s="234">
        <v>7.38412</v>
      </c>
      <c r="AA331" s="235"/>
      <c r="AB331" s="235"/>
      <c r="AC331" s="236"/>
      <c r="AD331" s="233"/>
    </row>
    <row r="332">
      <c r="A332" s="229">
        <v>330.0</v>
      </c>
      <c r="B332" s="229" t="s">
        <v>54</v>
      </c>
      <c r="C332" s="229" t="s">
        <v>28</v>
      </c>
      <c r="D332" s="229" t="s">
        <v>28</v>
      </c>
      <c r="E332" s="229" t="s">
        <v>28</v>
      </c>
      <c r="F332" s="229">
        <v>64.0</v>
      </c>
      <c r="G332" s="229" t="s">
        <v>53</v>
      </c>
      <c r="H332" s="229" t="s">
        <v>30</v>
      </c>
      <c r="I332" s="233">
        <v>1.0</v>
      </c>
      <c r="J332" s="233" t="s">
        <v>52</v>
      </c>
      <c r="K332" s="233" t="s">
        <v>27</v>
      </c>
      <c r="L332" s="233" t="s">
        <v>27</v>
      </c>
      <c r="M332" s="233">
        <v>0.0</v>
      </c>
      <c r="N332" s="233">
        <v>0.0</v>
      </c>
      <c r="O332" s="233">
        <v>3.0</v>
      </c>
      <c r="P332" s="233">
        <v>2.0</v>
      </c>
      <c r="Q332" s="233" t="s">
        <v>28</v>
      </c>
      <c r="R332" s="233" t="s">
        <v>27</v>
      </c>
      <c r="S332" s="235"/>
      <c r="T332" s="235"/>
      <c r="U332" s="235"/>
      <c r="V332" s="235"/>
      <c r="W332" s="393"/>
      <c r="X332" s="233">
        <v>353.95</v>
      </c>
      <c r="Y332" s="233">
        <v>352.131</v>
      </c>
      <c r="Z332" s="233"/>
      <c r="AA332" s="235"/>
      <c r="AB332" s="235"/>
      <c r="AC332" s="236"/>
      <c r="AD332" s="233"/>
    </row>
    <row r="333">
      <c r="A333" s="229">
        <v>331.0</v>
      </c>
      <c r="B333" s="229" t="s">
        <v>54</v>
      </c>
      <c r="C333" s="229" t="s">
        <v>28</v>
      </c>
      <c r="D333" s="229" t="s">
        <v>28</v>
      </c>
      <c r="E333" s="229" t="s">
        <v>28</v>
      </c>
      <c r="F333" s="229">
        <v>64.0</v>
      </c>
      <c r="G333" s="229" t="s">
        <v>53</v>
      </c>
      <c r="H333" s="229" t="s">
        <v>30</v>
      </c>
      <c r="I333" s="233">
        <v>2.0</v>
      </c>
      <c r="J333" s="233" t="s">
        <v>31</v>
      </c>
      <c r="K333" s="229" t="s">
        <v>27</v>
      </c>
      <c r="L333" s="229" t="s">
        <v>28</v>
      </c>
      <c r="M333" s="229">
        <v>0.0</v>
      </c>
      <c r="N333" s="229">
        <v>7.0</v>
      </c>
      <c r="O333" s="229">
        <v>1.0</v>
      </c>
      <c r="P333" s="229">
        <v>1.0</v>
      </c>
      <c r="Q333" s="229" t="s">
        <v>28</v>
      </c>
      <c r="R333" s="229" t="s">
        <v>27</v>
      </c>
      <c r="S333" s="233">
        <v>496.65876</v>
      </c>
      <c r="T333" s="233">
        <v>448.04574</v>
      </c>
      <c r="U333" s="233">
        <v>51256.0</v>
      </c>
      <c r="V333" s="233">
        <v>131.0</v>
      </c>
      <c r="W333" s="233">
        <v>623.02559</v>
      </c>
      <c r="X333" s="234">
        <v>1113.453</v>
      </c>
      <c r="Y333" s="234">
        <v>1426.66</v>
      </c>
      <c r="Z333" s="234">
        <v>6.58551</v>
      </c>
      <c r="AA333" s="235"/>
      <c r="AB333" s="235"/>
      <c r="AC333" s="236"/>
      <c r="AD333" s="233"/>
    </row>
    <row r="334">
      <c r="A334" s="229">
        <v>332.0</v>
      </c>
      <c r="B334" s="229" t="s">
        <v>54</v>
      </c>
      <c r="C334" s="229" t="s">
        <v>28</v>
      </c>
      <c r="D334" s="229" t="s">
        <v>28</v>
      </c>
      <c r="E334" s="229" t="s">
        <v>28</v>
      </c>
      <c r="F334" s="229">
        <v>64.0</v>
      </c>
      <c r="G334" s="229" t="s">
        <v>53</v>
      </c>
      <c r="H334" s="229" t="s">
        <v>30</v>
      </c>
      <c r="I334" s="233">
        <v>2.0</v>
      </c>
      <c r="J334" s="233" t="s">
        <v>32</v>
      </c>
      <c r="K334" s="233" t="s">
        <v>27</v>
      </c>
      <c r="L334" s="233" t="s">
        <v>27</v>
      </c>
      <c r="M334" s="233">
        <v>8.0</v>
      </c>
      <c r="N334" s="233">
        <v>0.0</v>
      </c>
      <c r="O334" s="233">
        <v>10.0</v>
      </c>
      <c r="P334" s="233">
        <v>5.0</v>
      </c>
      <c r="Q334" s="233" t="s">
        <v>28</v>
      </c>
      <c r="R334" s="233" t="s">
        <v>27</v>
      </c>
      <c r="S334" s="233">
        <v>87.93273</v>
      </c>
      <c r="T334" s="233">
        <v>40.57777</v>
      </c>
      <c r="U334" s="233">
        <v>7671.0</v>
      </c>
      <c r="V334" s="233">
        <v>11.0</v>
      </c>
      <c r="W334" s="233">
        <v>15.44938</v>
      </c>
      <c r="X334" s="234">
        <v>417.061</v>
      </c>
      <c r="Y334" s="234">
        <v>928.892</v>
      </c>
      <c r="Z334" s="234">
        <v>7.08281</v>
      </c>
      <c r="AA334" s="235"/>
      <c r="AB334" s="235"/>
      <c r="AC334" s="236"/>
      <c r="AD334" s="233"/>
    </row>
    <row r="335">
      <c r="A335" s="229">
        <v>333.0</v>
      </c>
      <c r="B335" s="229" t="s">
        <v>54</v>
      </c>
      <c r="C335" s="229" t="s">
        <v>28</v>
      </c>
      <c r="D335" s="229" t="s">
        <v>28</v>
      </c>
      <c r="E335" s="229" t="s">
        <v>28</v>
      </c>
      <c r="F335" s="229">
        <v>64.0</v>
      </c>
      <c r="G335" s="229" t="s">
        <v>53</v>
      </c>
      <c r="H335" s="229" t="s">
        <v>30</v>
      </c>
      <c r="I335" s="233">
        <v>2.0</v>
      </c>
      <c r="J335" s="233" t="s">
        <v>33</v>
      </c>
      <c r="K335" s="233" t="s">
        <v>27</v>
      </c>
      <c r="L335" s="233" t="s">
        <v>28</v>
      </c>
      <c r="M335" s="233">
        <v>2.0</v>
      </c>
      <c r="N335" s="233">
        <v>4.0</v>
      </c>
      <c r="O335" s="233">
        <v>3.0</v>
      </c>
      <c r="P335" s="233">
        <v>3.0</v>
      </c>
      <c r="Q335" s="233" t="s">
        <v>28</v>
      </c>
      <c r="R335" s="233" t="s">
        <v>27</v>
      </c>
      <c r="S335" s="233">
        <v>328.80685</v>
      </c>
      <c r="T335" s="233">
        <v>291.44122</v>
      </c>
      <c r="U335" s="233">
        <v>15559.0</v>
      </c>
      <c r="V335" s="233">
        <v>41.0</v>
      </c>
      <c r="W335" s="233">
        <v>48.99098</v>
      </c>
      <c r="X335" s="234">
        <v>3833.897</v>
      </c>
      <c r="Y335" s="234">
        <v>4279.658</v>
      </c>
      <c r="Z335" s="234">
        <v>7.23661</v>
      </c>
      <c r="AA335" s="235"/>
      <c r="AB335" s="235"/>
      <c r="AC335" s="236"/>
      <c r="AD335" s="233"/>
    </row>
    <row r="336">
      <c r="A336" s="229">
        <v>334.0</v>
      </c>
      <c r="B336" s="229" t="s">
        <v>54</v>
      </c>
      <c r="C336" s="229" t="s">
        <v>28</v>
      </c>
      <c r="D336" s="229" t="s">
        <v>28</v>
      </c>
      <c r="E336" s="229" t="s">
        <v>28</v>
      </c>
      <c r="F336" s="229">
        <v>64.0</v>
      </c>
      <c r="G336" s="229" t="s">
        <v>53</v>
      </c>
      <c r="H336" s="229" t="s">
        <v>30</v>
      </c>
      <c r="I336" s="233">
        <v>2.0</v>
      </c>
      <c r="J336" s="233" t="s">
        <v>34</v>
      </c>
      <c r="K336" s="233" t="s">
        <v>27</v>
      </c>
      <c r="L336" s="233" t="s">
        <v>27</v>
      </c>
      <c r="M336" s="233">
        <v>0.0</v>
      </c>
      <c r="N336" s="233">
        <v>3.0</v>
      </c>
      <c r="O336" s="233">
        <v>2.0</v>
      </c>
      <c r="P336" s="233">
        <v>2.0</v>
      </c>
      <c r="Q336" s="233" t="s">
        <v>28</v>
      </c>
      <c r="R336" s="233" t="s">
        <v>27</v>
      </c>
      <c r="S336" s="233">
        <v>146.10836</v>
      </c>
      <c r="T336" s="233">
        <v>113.50114</v>
      </c>
      <c r="U336" s="233">
        <v>1284.0</v>
      </c>
      <c r="V336" s="233">
        <v>9.0</v>
      </c>
      <c r="W336" s="233">
        <v>2.93833</v>
      </c>
      <c r="X336" s="234">
        <v>441.533</v>
      </c>
      <c r="Y336" s="234">
        <v>894.252</v>
      </c>
      <c r="Z336" s="234">
        <v>5.90159</v>
      </c>
      <c r="AA336" s="235"/>
      <c r="AB336" s="235"/>
      <c r="AC336" s="236"/>
      <c r="AD336" s="233"/>
    </row>
    <row r="337">
      <c r="A337" s="229">
        <v>335.0</v>
      </c>
      <c r="B337" s="229" t="s">
        <v>54</v>
      </c>
      <c r="C337" s="229" t="s">
        <v>28</v>
      </c>
      <c r="D337" s="229" t="s">
        <v>28</v>
      </c>
      <c r="E337" s="229" t="s">
        <v>28</v>
      </c>
      <c r="F337" s="229">
        <v>64.0</v>
      </c>
      <c r="G337" s="229" t="s">
        <v>53</v>
      </c>
      <c r="H337" s="229" t="s">
        <v>30</v>
      </c>
      <c r="I337" s="233">
        <v>2.0</v>
      </c>
      <c r="J337" s="233" t="s">
        <v>35</v>
      </c>
      <c r="K337" s="233" t="s">
        <v>27</v>
      </c>
      <c r="L337" s="233" t="s">
        <v>28</v>
      </c>
      <c r="M337" s="233">
        <v>5.0</v>
      </c>
      <c r="N337" s="233">
        <v>4.0</v>
      </c>
      <c r="O337" s="233">
        <v>6.0</v>
      </c>
      <c r="P337" s="233">
        <v>6.0</v>
      </c>
      <c r="Q337" s="233" t="s">
        <v>28</v>
      </c>
      <c r="R337" s="233" t="s">
        <v>27</v>
      </c>
      <c r="S337" s="233">
        <v>113.45499</v>
      </c>
      <c r="T337" s="233">
        <v>92.6288</v>
      </c>
      <c r="U337" s="233">
        <v>10061.0</v>
      </c>
      <c r="V337" s="233">
        <v>16.0</v>
      </c>
      <c r="W337" s="233">
        <v>13.12998</v>
      </c>
      <c r="X337" s="234">
        <v>857.302</v>
      </c>
      <c r="Y337" s="234">
        <v>1271.441</v>
      </c>
      <c r="Z337" s="234">
        <v>8.08101</v>
      </c>
      <c r="AA337" s="235"/>
      <c r="AB337" s="235"/>
      <c r="AC337" s="236"/>
      <c r="AD337" s="233"/>
    </row>
    <row r="338">
      <c r="A338" s="229">
        <v>336.0</v>
      </c>
      <c r="B338" s="229" t="s">
        <v>54</v>
      </c>
      <c r="C338" s="229" t="s">
        <v>28</v>
      </c>
      <c r="D338" s="229" t="s">
        <v>28</v>
      </c>
      <c r="E338" s="229" t="s">
        <v>28</v>
      </c>
      <c r="F338" s="229">
        <v>64.0</v>
      </c>
      <c r="G338" s="229" t="s">
        <v>53</v>
      </c>
      <c r="H338" s="229" t="s">
        <v>30</v>
      </c>
      <c r="I338" s="233">
        <v>2.0</v>
      </c>
      <c r="J338" s="233" t="s">
        <v>36</v>
      </c>
      <c r="K338" s="233" t="s">
        <v>27</v>
      </c>
      <c r="L338" s="233" t="s">
        <v>28</v>
      </c>
      <c r="M338" s="233">
        <v>0.0</v>
      </c>
      <c r="N338" s="233">
        <v>4.0</v>
      </c>
      <c r="O338" s="233">
        <v>1.0</v>
      </c>
      <c r="P338" s="233">
        <v>1.0</v>
      </c>
      <c r="Q338" s="233" t="s">
        <v>28</v>
      </c>
      <c r="R338" s="233" t="s">
        <v>28</v>
      </c>
      <c r="S338" s="233">
        <v>492.35734</v>
      </c>
      <c r="T338" s="233">
        <v>443.87853</v>
      </c>
      <c r="U338" s="233">
        <v>34421.0</v>
      </c>
      <c r="V338" s="233">
        <v>67.0</v>
      </c>
      <c r="W338" s="233">
        <v>111.21178</v>
      </c>
      <c r="X338" s="234">
        <v>802.196</v>
      </c>
      <c r="Y338" s="234">
        <v>1233.523</v>
      </c>
      <c r="Z338" s="234">
        <v>6.43959</v>
      </c>
      <c r="AA338" s="235"/>
      <c r="AB338" s="235"/>
      <c r="AC338" s="236"/>
      <c r="AD338" s="233"/>
    </row>
    <row r="339">
      <c r="A339" s="229">
        <v>337.0</v>
      </c>
      <c r="B339" s="229" t="s">
        <v>54</v>
      </c>
      <c r="C339" s="229" t="s">
        <v>28</v>
      </c>
      <c r="D339" s="229" t="s">
        <v>28</v>
      </c>
      <c r="E339" s="229" t="s">
        <v>28</v>
      </c>
      <c r="F339" s="229">
        <v>64.0</v>
      </c>
      <c r="G339" s="229" t="s">
        <v>53</v>
      </c>
      <c r="H339" s="229" t="s">
        <v>30</v>
      </c>
      <c r="I339" s="233">
        <v>2.0</v>
      </c>
      <c r="J339" s="233" t="s">
        <v>37</v>
      </c>
      <c r="K339" s="233" t="s">
        <v>27</v>
      </c>
      <c r="L339" s="233" t="s">
        <v>27</v>
      </c>
      <c r="M339" s="233">
        <v>5.0</v>
      </c>
      <c r="N339" s="233">
        <v>5.0</v>
      </c>
      <c r="O339" s="233">
        <v>6.0</v>
      </c>
      <c r="P339" s="233">
        <v>5.0</v>
      </c>
      <c r="Q339" s="233" t="s">
        <v>28</v>
      </c>
      <c r="R339" s="233" t="s">
        <v>27</v>
      </c>
      <c r="S339" s="233">
        <v>127.01222</v>
      </c>
      <c r="T339" s="233">
        <v>20.56154</v>
      </c>
      <c r="U339" s="233">
        <v>12273.0</v>
      </c>
      <c r="V339" s="233">
        <v>15.0</v>
      </c>
      <c r="W339" s="233">
        <v>15.50525</v>
      </c>
      <c r="X339" s="234">
        <v>724.181</v>
      </c>
      <c r="Y339" s="234">
        <v>1036.468</v>
      </c>
      <c r="Z339" s="234">
        <v>7.28119</v>
      </c>
      <c r="AA339" s="235"/>
      <c r="AB339" s="235"/>
      <c r="AC339" s="236"/>
      <c r="AD339" s="233"/>
    </row>
    <row r="340">
      <c r="A340" s="229">
        <v>338.0</v>
      </c>
      <c r="B340" s="229" t="s">
        <v>54</v>
      </c>
      <c r="C340" s="229" t="s">
        <v>28</v>
      </c>
      <c r="D340" s="229" t="s">
        <v>28</v>
      </c>
      <c r="E340" s="229" t="s">
        <v>28</v>
      </c>
      <c r="F340" s="229">
        <v>64.0</v>
      </c>
      <c r="G340" s="229" t="s">
        <v>53</v>
      </c>
      <c r="H340" s="229" t="s">
        <v>30</v>
      </c>
      <c r="I340" s="233">
        <v>2.0</v>
      </c>
      <c r="J340" s="233" t="s">
        <v>38</v>
      </c>
      <c r="K340" s="233" t="s">
        <v>27</v>
      </c>
      <c r="L340" s="233" t="s">
        <v>27</v>
      </c>
      <c r="M340" s="233">
        <v>7.0</v>
      </c>
      <c r="N340" s="233">
        <v>5.0</v>
      </c>
      <c r="O340" s="233">
        <v>8.0</v>
      </c>
      <c r="P340" s="233">
        <v>8.0</v>
      </c>
      <c r="Q340" s="233" t="s">
        <v>27</v>
      </c>
      <c r="R340" s="233" t="s">
        <v>27</v>
      </c>
      <c r="S340" s="233">
        <v>122.41674</v>
      </c>
      <c r="T340" s="233">
        <v>67.44851</v>
      </c>
      <c r="U340" s="233">
        <v>9836.0</v>
      </c>
      <c r="V340" s="233">
        <v>11.0</v>
      </c>
      <c r="W340" s="233">
        <v>11.02329</v>
      </c>
      <c r="X340" s="234">
        <v>1134.849</v>
      </c>
      <c r="Y340" s="234">
        <v>1426.644</v>
      </c>
      <c r="Z340" s="234">
        <v>7.18274</v>
      </c>
      <c r="AA340" s="235"/>
      <c r="AB340" s="235"/>
      <c r="AC340" s="236"/>
      <c r="AD340" s="233"/>
    </row>
    <row r="341">
      <c r="A341" s="229">
        <v>339.0</v>
      </c>
      <c r="B341" s="229" t="s">
        <v>54</v>
      </c>
      <c r="C341" s="229" t="s">
        <v>28</v>
      </c>
      <c r="D341" s="229" t="s">
        <v>28</v>
      </c>
      <c r="E341" s="229" t="s">
        <v>28</v>
      </c>
      <c r="F341" s="229">
        <v>64.0</v>
      </c>
      <c r="G341" s="229" t="s">
        <v>53</v>
      </c>
      <c r="H341" s="229" t="s">
        <v>30</v>
      </c>
      <c r="I341" s="233">
        <v>2.0</v>
      </c>
      <c r="J341" s="233" t="s">
        <v>39</v>
      </c>
      <c r="K341" s="233" t="s">
        <v>27</v>
      </c>
      <c r="L341" s="233" t="s">
        <v>27</v>
      </c>
      <c r="M341" s="233">
        <v>5.0</v>
      </c>
      <c r="N341" s="233">
        <v>6.0</v>
      </c>
      <c r="O341" s="233">
        <v>6.0</v>
      </c>
      <c r="P341" s="233">
        <v>6.0</v>
      </c>
      <c r="Q341" s="233" t="s">
        <v>28</v>
      </c>
      <c r="R341" s="233" t="s">
        <v>27</v>
      </c>
      <c r="S341" s="233">
        <v>513.58631</v>
      </c>
      <c r="T341" s="233">
        <v>463.86096</v>
      </c>
      <c r="U341" s="233">
        <v>32478.0</v>
      </c>
      <c r="V341" s="233">
        <v>34.0</v>
      </c>
      <c r="W341" s="233">
        <v>127.44967</v>
      </c>
      <c r="X341" s="234">
        <v>2374.976</v>
      </c>
      <c r="Y341" s="234">
        <v>2805.65</v>
      </c>
      <c r="Z341" s="234">
        <v>8.20703</v>
      </c>
      <c r="AA341" s="235"/>
      <c r="AB341" s="235"/>
      <c r="AC341" s="236"/>
      <c r="AD341" s="233"/>
    </row>
    <row r="342">
      <c r="A342" s="229">
        <v>340.0</v>
      </c>
      <c r="B342" s="229" t="s">
        <v>54</v>
      </c>
      <c r="C342" s="229" t="s">
        <v>28</v>
      </c>
      <c r="D342" s="229" t="s">
        <v>28</v>
      </c>
      <c r="E342" s="229" t="s">
        <v>28</v>
      </c>
      <c r="F342" s="229">
        <v>64.0</v>
      </c>
      <c r="G342" s="229" t="s">
        <v>53</v>
      </c>
      <c r="H342" s="229" t="s">
        <v>30</v>
      </c>
      <c r="I342" s="233">
        <v>2.0</v>
      </c>
      <c r="J342" s="233" t="s">
        <v>40</v>
      </c>
      <c r="K342" s="233" t="s">
        <v>27</v>
      </c>
      <c r="L342" s="233" t="s">
        <v>28</v>
      </c>
      <c r="M342" s="233">
        <v>3.0</v>
      </c>
      <c r="N342" s="233">
        <v>4.0</v>
      </c>
      <c r="O342" s="233">
        <v>4.0</v>
      </c>
      <c r="P342" s="233">
        <v>4.0</v>
      </c>
      <c r="Q342" s="233" t="s">
        <v>28</v>
      </c>
      <c r="R342" s="233" t="s">
        <v>27</v>
      </c>
      <c r="S342" s="233">
        <v>277.40934</v>
      </c>
      <c r="T342" s="233">
        <v>284.75751</v>
      </c>
      <c r="U342" s="233">
        <v>13272.0</v>
      </c>
      <c r="V342" s="233">
        <v>43.0</v>
      </c>
      <c r="W342" s="233">
        <v>44.13533</v>
      </c>
      <c r="X342" s="234">
        <v>3211.321</v>
      </c>
      <c r="Y342" s="234">
        <v>3621.11</v>
      </c>
      <c r="Z342" s="234">
        <v>8.00921</v>
      </c>
      <c r="AA342" s="235"/>
      <c r="AB342" s="235"/>
      <c r="AC342" s="236"/>
      <c r="AD342" s="233"/>
    </row>
    <row r="343">
      <c r="A343" s="229">
        <v>341.0</v>
      </c>
      <c r="B343" s="229" t="s">
        <v>54</v>
      </c>
      <c r="C343" s="229" t="s">
        <v>28</v>
      </c>
      <c r="D343" s="229" t="s">
        <v>28</v>
      </c>
      <c r="E343" s="229" t="s">
        <v>28</v>
      </c>
      <c r="F343" s="229">
        <v>64.0</v>
      </c>
      <c r="G343" s="229" t="s">
        <v>53</v>
      </c>
      <c r="H343" s="229" t="s">
        <v>30</v>
      </c>
      <c r="I343" s="233">
        <v>2.0</v>
      </c>
      <c r="J343" s="233" t="s">
        <v>41</v>
      </c>
      <c r="K343" s="233" t="s">
        <v>27</v>
      </c>
      <c r="L343" s="233" t="s">
        <v>27</v>
      </c>
      <c r="M343" s="233">
        <v>4.0</v>
      </c>
      <c r="N343" s="233">
        <v>0.0</v>
      </c>
      <c r="O343" s="233">
        <v>6.0</v>
      </c>
      <c r="P343" s="233">
        <v>3.0</v>
      </c>
      <c r="Q343" s="233" t="s">
        <v>28</v>
      </c>
      <c r="R343" s="233" t="s">
        <v>27</v>
      </c>
      <c r="S343" s="233">
        <v>112.23046</v>
      </c>
      <c r="T343" s="233">
        <v>73.83483</v>
      </c>
      <c r="U343" s="233">
        <v>10116.0</v>
      </c>
      <c r="V343" s="233">
        <v>20.0</v>
      </c>
      <c r="W343" s="233">
        <v>13.83569</v>
      </c>
      <c r="X343" s="234">
        <v>417.947</v>
      </c>
      <c r="Y343" s="234">
        <v>1006.168</v>
      </c>
      <c r="Z343" s="234">
        <v>8.47635</v>
      </c>
      <c r="AA343" s="235"/>
      <c r="AB343" s="235"/>
      <c r="AC343" s="236"/>
      <c r="AD343" s="233"/>
    </row>
    <row r="344">
      <c r="A344" s="229">
        <v>342.0</v>
      </c>
      <c r="B344" s="229" t="s">
        <v>54</v>
      </c>
      <c r="C344" s="229" t="s">
        <v>28</v>
      </c>
      <c r="D344" s="229" t="s">
        <v>28</v>
      </c>
      <c r="E344" s="229" t="s">
        <v>28</v>
      </c>
      <c r="F344" s="229">
        <v>64.0</v>
      </c>
      <c r="G344" s="229" t="s">
        <v>53</v>
      </c>
      <c r="H344" s="229" t="s">
        <v>30</v>
      </c>
      <c r="I344" s="233">
        <v>2.0</v>
      </c>
      <c r="J344" s="233" t="s">
        <v>42</v>
      </c>
      <c r="K344" s="233" t="s">
        <v>27</v>
      </c>
      <c r="L344" s="233" t="s">
        <v>28</v>
      </c>
      <c r="M344" s="233">
        <v>1.0</v>
      </c>
      <c r="N344" s="233">
        <v>5.0</v>
      </c>
      <c r="O344" s="233">
        <v>2.0</v>
      </c>
      <c r="P344" s="233">
        <v>2.0</v>
      </c>
      <c r="Q344" s="233" t="s">
        <v>27</v>
      </c>
      <c r="R344" s="233" t="s">
        <v>27</v>
      </c>
      <c r="S344" s="233">
        <v>345.29838</v>
      </c>
      <c r="T344" s="233">
        <v>305.19267</v>
      </c>
      <c r="U344" s="233">
        <v>10792.0</v>
      </c>
      <c r="V344" s="233">
        <v>53.0</v>
      </c>
      <c r="W344" s="233">
        <v>54.81271</v>
      </c>
      <c r="X344" s="234">
        <v>1742.083</v>
      </c>
      <c r="Y344" s="234">
        <v>2162.717</v>
      </c>
      <c r="Z344" s="234">
        <v>8.12128</v>
      </c>
      <c r="AA344" s="235"/>
      <c r="AB344" s="235"/>
      <c r="AC344" s="236"/>
      <c r="AD344" s="233"/>
    </row>
    <row r="345">
      <c r="A345" s="229">
        <v>343.0</v>
      </c>
      <c r="B345" s="229" t="s">
        <v>54</v>
      </c>
      <c r="C345" s="229" t="s">
        <v>28</v>
      </c>
      <c r="D345" s="229" t="s">
        <v>28</v>
      </c>
      <c r="E345" s="229" t="s">
        <v>28</v>
      </c>
      <c r="F345" s="229">
        <v>64.0</v>
      </c>
      <c r="G345" s="229" t="s">
        <v>53</v>
      </c>
      <c r="H345" s="229" t="s">
        <v>30</v>
      </c>
      <c r="I345" s="233">
        <v>2.0</v>
      </c>
      <c r="J345" s="233" t="s">
        <v>43</v>
      </c>
      <c r="K345" s="233" t="s">
        <v>27</v>
      </c>
      <c r="L345" s="233" t="s">
        <v>27</v>
      </c>
      <c r="M345" s="233">
        <v>1.0</v>
      </c>
      <c r="N345" s="233">
        <v>0.0</v>
      </c>
      <c r="O345" s="233">
        <v>2.0</v>
      </c>
      <c r="P345" s="233">
        <v>2.0</v>
      </c>
      <c r="Q345" s="233" t="s">
        <v>28</v>
      </c>
      <c r="R345" s="233" t="s">
        <v>27</v>
      </c>
      <c r="S345" s="233"/>
      <c r="T345" s="233"/>
      <c r="U345" s="233"/>
      <c r="V345" s="233"/>
      <c r="W345" s="233"/>
      <c r="X345" s="234" t="s">
        <v>30</v>
      </c>
      <c r="Y345" s="234" t="s">
        <v>30</v>
      </c>
      <c r="Z345" s="234"/>
      <c r="AA345" s="235"/>
      <c r="AB345" s="235"/>
      <c r="AC345" s="236"/>
      <c r="AD345" s="233"/>
    </row>
    <row r="346">
      <c r="A346" s="229">
        <v>344.0</v>
      </c>
      <c r="B346" s="229" t="s">
        <v>54</v>
      </c>
      <c r="C346" s="229" t="s">
        <v>28</v>
      </c>
      <c r="D346" s="229" t="s">
        <v>28</v>
      </c>
      <c r="E346" s="229" t="s">
        <v>28</v>
      </c>
      <c r="F346" s="229">
        <v>64.0</v>
      </c>
      <c r="G346" s="229" t="s">
        <v>53</v>
      </c>
      <c r="H346" s="229" t="s">
        <v>30</v>
      </c>
      <c r="I346" s="233">
        <v>2.0</v>
      </c>
      <c r="J346" s="233" t="s">
        <v>44</v>
      </c>
      <c r="K346" s="233" t="s">
        <v>27</v>
      </c>
      <c r="L346" s="233" t="s">
        <v>28</v>
      </c>
      <c r="M346" s="233">
        <v>1.0</v>
      </c>
      <c r="N346" s="233">
        <v>4.0</v>
      </c>
      <c r="O346" s="233">
        <v>2.0</v>
      </c>
      <c r="P346" s="233">
        <v>2.0</v>
      </c>
      <c r="Q346" s="233" t="s">
        <v>27</v>
      </c>
      <c r="R346" s="233" t="s">
        <v>28</v>
      </c>
      <c r="S346" s="233">
        <v>246.04215</v>
      </c>
      <c r="T346" s="233">
        <v>233.55885</v>
      </c>
      <c r="U346" s="233">
        <v>9252.0</v>
      </c>
      <c r="V346" s="233">
        <v>41.0</v>
      </c>
      <c r="W346" s="233">
        <v>25.21237</v>
      </c>
      <c r="X346" s="234">
        <v>1610.739</v>
      </c>
      <c r="Y346" s="234">
        <v>2015.873</v>
      </c>
      <c r="Z346" s="234">
        <v>8.30669</v>
      </c>
      <c r="AA346" s="235"/>
      <c r="AB346" s="235"/>
      <c r="AC346" s="236"/>
      <c r="AD346" s="233"/>
    </row>
    <row r="347">
      <c r="A347" s="229">
        <v>345.0</v>
      </c>
      <c r="B347" s="229" t="s">
        <v>54</v>
      </c>
      <c r="C347" s="229" t="s">
        <v>28</v>
      </c>
      <c r="D347" s="229" t="s">
        <v>28</v>
      </c>
      <c r="E347" s="229" t="s">
        <v>28</v>
      </c>
      <c r="F347" s="229">
        <v>64.0</v>
      </c>
      <c r="G347" s="229" t="s">
        <v>53</v>
      </c>
      <c r="H347" s="229" t="s">
        <v>30</v>
      </c>
      <c r="I347" s="233">
        <v>2.0</v>
      </c>
      <c r="J347" s="233" t="s">
        <v>45</v>
      </c>
      <c r="K347" s="233" t="s">
        <v>27</v>
      </c>
      <c r="L347" s="233" t="s">
        <v>27</v>
      </c>
      <c r="M347" s="233">
        <v>1.0</v>
      </c>
      <c r="N347" s="233">
        <v>4.0</v>
      </c>
      <c r="O347" s="233">
        <v>2.0</v>
      </c>
      <c r="P347" s="233">
        <v>2.0</v>
      </c>
      <c r="Q347" s="233" t="s">
        <v>28</v>
      </c>
      <c r="R347" s="233" t="s">
        <v>27</v>
      </c>
      <c r="S347" s="233">
        <v>517.45049</v>
      </c>
      <c r="T347" s="233">
        <v>512.4677</v>
      </c>
      <c r="U347" s="233">
        <v>6399.0</v>
      </c>
      <c r="V347" s="233">
        <v>35.0</v>
      </c>
      <c r="W347" s="233">
        <v>35.46181</v>
      </c>
      <c r="X347" s="234">
        <v>948.935</v>
      </c>
      <c r="Y347" s="234">
        <v>1529.997</v>
      </c>
      <c r="Z347" s="234">
        <v>6.86746</v>
      </c>
      <c r="AA347" s="235"/>
      <c r="AB347" s="235"/>
      <c r="AC347" s="236"/>
      <c r="AD347" s="233"/>
    </row>
    <row r="348">
      <c r="A348" s="229">
        <v>346.0</v>
      </c>
      <c r="B348" s="229" t="s">
        <v>54</v>
      </c>
      <c r="C348" s="229" t="s">
        <v>28</v>
      </c>
      <c r="D348" s="229" t="s">
        <v>28</v>
      </c>
      <c r="E348" s="229" t="s">
        <v>28</v>
      </c>
      <c r="F348" s="229">
        <v>64.0</v>
      </c>
      <c r="G348" s="229" t="s">
        <v>53</v>
      </c>
      <c r="H348" s="229" t="s">
        <v>30</v>
      </c>
      <c r="I348" s="233">
        <v>2.0</v>
      </c>
      <c r="J348" s="233" t="s">
        <v>46</v>
      </c>
      <c r="K348" s="233" t="s">
        <v>27</v>
      </c>
      <c r="L348" s="233" t="s">
        <v>27</v>
      </c>
      <c r="M348" s="233">
        <v>1.0</v>
      </c>
      <c r="N348" s="233">
        <v>0.0</v>
      </c>
      <c r="O348" s="233">
        <v>3.0</v>
      </c>
      <c r="P348" s="233">
        <v>3.0</v>
      </c>
      <c r="Q348" s="233" t="s">
        <v>28</v>
      </c>
      <c r="R348" s="233" t="s">
        <v>27</v>
      </c>
      <c r="S348" s="233">
        <v>37.47458</v>
      </c>
      <c r="T348" s="233">
        <v>31.95494</v>
      </c>
      <c r="U348" s="233">
        <v>2347.0</v>
      </c>
      <c r="V348" s="233">
        <v>8.0</v>
      </c>
      <c r="W348" s="233">
        <v>9.90455</v>
      </c>
      <c r="X348" s="234">
        <v>895.515</v>
      </c>
      <c r="Y348" s="234">
        <v>1200.768</v>
      </c>
      <c r="Z348" s="234">
        <v>7.26929</v>
      </c>
      <c r="AA348" s="235"/>
      <c r="AB348" s="235"/>
      <c r="AC348" s="236"/>
      <c r="AD348" s="233"/>
    </row>
    <row r="349">
      <c r="A349" s="229">
        <v>347.0</v>
      </c>
      <c r="B349" s="229" t="s">
        <v>54</v>
      </c>
      <c r="C349" s="229" t="s">
        <v>28</v>
      </c>
      <c r="D349" s="229" t="s">
        <v>28</v>
      </c>
      <c r="E349" s="229" t="s">
        <v>28</v>
      </c>
      <c r="F349" s="229">
        <v>64.0</v>
      </c>
      <c r="G349" s="229" t="s">
        <v>53</v>
      </c>
      <c r="H349" s="229" t="s">
        <v>30</v>
      </c>
      <c r="I349" s="233">
        <v>2.0</v>
      </c>
      <c r="J349" s="233" t="s">
        <v>47</v>
      </c>
      <c r="K349" s="233" t="s">
        <v>27</v>
      </c>
      <c r="L349" s="233" t="s">
        <v>27</v>
      </c>
      <c r="M349" s="233">
        <v>2.0</v>
      </c>
      <c r="N349" s="233">
        <v>3.0</v>
      </c>
      <c r="O349" s="233">
        <v>3.0</v>
      </c>
      <c r="P349" s="233">
        <v>2.0</v>
      </c>
      <c r="Q349" s="233" t="s">
        <v>28</v>
      </c>
      <c r="R349" s="233" t="s">
        <v>28</v>
      </c>
      <c r="S349" s="233">
        <v>383.15115</v>
      </c>
      <c r="T349" s="233">
        <v>366.44941</v>
      </c>
      <c r="U349" s="233">
        <v>50788.0</v>
      </c>
      <c r="V349" s="233">
        <v>159.0</v>
      </c>
      <c r="W349" s="233">
        <v>220.98277</v>
      </c>
      <c r="X349" s="234">
        <v>3515.847</v>
      </c>
      <c r="Y349" s="234">
        <v>3972.864</v>
      </c>
      <c r="Z349" s="234">
        <v>8.62199</v>
      </c>
      <c r="AA349" s="235"/>
      <c r="AB349" s="235"/>
      <c r="AC349" s="236"/>
      <c r="AD349" s="233"/>
    </row>
    <row r="350">
      <c r="A350" s="229">
        <v>348.0</v>
      </c>
      <c r="B350" s="229" t="s">
        <v>54</v>
      </c>
      <c r="C350" s="229" t="s">
        <v>28</v>
      </c>
      <c r="D350" s="229" t="s">
        <v>28</v>
      </c>
      <c r="E350" s="229" t="s">
        <v>28</v>
      </c>
      <c r="F350" s="229">
        <v>64.0</v>
      </c>
      <c r="G350" s="229" t="s">
        <v>53</v>
      </c>
      <c r="H350" s="229" t="s">
        <v>30</v>
      </c>
      <c r="I350" s="233">
        <v>2.0</v>
      </c>
      <c r="J350" s="233" t="s">
        <v>48</v>
      </c>
      <c r="K350" s="233" t="s">
        <v>27</v>
      </c>
      <c r="L350" s="233" t="s">
        <v>27</v>
      </c>
      <c r="M350" s="233">
        <v>2.0</v>
      </c>
      <c r="N350" s="233">
        <v>2.0</v>
      </c>
      <c r="O350" s="233">
        <v>4.0</v>
      </c>
      <c r="P350" s="233">
        <v>3.0</v>
      </c>
      <c r="Q350" s="233" t="s">
        <v>28</v>
      </c>
      <c r="R350" s="233" t="s">
        <v>27</v>
      </c>
      <c r="S350" s="235"/>
      <c r="T350" s="235"/>
      <c r="U350" s="235"/>
      <c r="V350" s="235"/>
      <c r="W350" s="235"/>
      <c r="X350" s="234" t="s">
        <v>30</v>
      </c>
      <c r="Y350" s="234" t="s">
        <v>57</v>
      </c>
      <c r="Z350" s="234"/>
      <c r="AA350" s="235"/>
      <c r="AB350" s="235"/>
      <c r="AC350" s="236"/>
      <c r="AD350" s="233"/>
    </row>
    <row r="351">
      <c r="A351" s="229">
        <v>349.0</v>
      </c>
      <c r="B351" s="229" t="s">
        <v>54</v>
      </c>
      <c r="C351" s="229" t="s">
        <v>28</v>
      </c>
      <c r="D351" s="229" t="s">
        <v>28</v>
      </c>
      <c r="E351" s="229" t="s">
        <v>28</v>
      </c>
      <c r="F351" s="229">
        <v>64.0</v>
      </c>
      <c r="G351" s="229" t="s">
        <v>53</v>
      </c>
      <c r="H351" s="229" t="s">
        <v>30</v>
      </c>
      <c r="I351" s="233">
        <v>2.0</v>
      </c>
      <c r="J351" s="233" t="s">
        <v>49</v>
      </c>
      <c r="K351" s="233" t="s">
        <v>27</v>
      </c>
      <c r="L351" s="233" t="s">
        <v>28</v>
      </c>
      <c r="M351" s="233">
        <v>1.0</v>
      </c>
      <c r="N351" s="233">
        <v>6.0</v>
      </c>
      <c r="O351" s="233">
        <v>2.0</v>
      </c>
      <c r="P351" s="233">
        <v>2.0</v>
      </c>
      <c r="Q351" s="233" t="s">
        <v>28</v>
      </c>
      <c r="R351" s="233" t="s">
        <v>28</v>
      </c>
      <c r="S351" s="233">
        <v>245.68316</v>
      </c>
      <c r="T351" s="233">
        <v>236.14642</v>
      </c>
      <c r="U351" s="233">
        <v>5868.0</v>
      </c>
      <c r="V351" s="233">
        <v>35.0</v>
      </c>
      <c r="W351" s="233">
        <v>106.41975</v>
      </c>
      <c r="X351" s="234">
        <v>1741.713</v>
      </c>
      <c r="Y351" s="234">
        <v>2173.317</v>
      </c>
      <c r="Z351" s="234">
        <v>7.89891</v>
      </c>
      <c r="AA351" s="235"/>
      <c r="AB351" s="235"/>
      <c r="AC351" s="236"/>
      <c r="AD351" s="233"/>
    </row>
    <row r="352">
      <c r="A352" s="229">
        <v>350.0</v>
      </c>
      <c r="B352" s="229" t="s">
        <v>54</v>
      </c>
      <c r="C352" s="229" t="s">
        <v>28</v>
      </c>
      <c r="D352" s="229" t="s">
        <v>28</v>
      </c>
      <c r="E352" s="229" t="s">
        <v>28</v>
      </c>
      <c r="F352" s="229">
        <v>64.0</v>
      </c>
      <c r="G352" s="229" t="s">
        <v>53</v>
      </c>
      <c r="H352" s="229" t="s">
        <v>30</v>
      </c>
      <c r="I352" s="233">
        <v>2.0</v>
      </c>
      <c r="J352" s="233" t="s">
        <v>50</v>
      </c>
      <c r="K352" s="233" t="s">
        <v>27</v>
      </c>
      <c r="L352" s="233" t="s">
        <v>27</v>
      </c>
      <c r="M352" s="233">
        <v>2.0</v>
      </c>
      <c r="N352" s="233">
        <v>3.0</v>
      </c>
      <c r="O352" s="233">
        <v>5.0</v>
      </c>
      <c r="P352" s="233">
        <v>5.0</v>
      </c>
      <c r="Q352" s="233" t="s">
        <v>28</v>
      </c>
      <c r="R352" s="233" t="s">
        <v>27</v>
      </c>
      <c r="S352" s="235"/>
      <c r="T352" s="235"/>
      <c r="U352" s="235"/>
      <c r="V352" s="235"/>
      <c r="W352" s="235"/>
      <c r="X352" s="234" t="s">
        <v>30</v>
      </c>
      <c r="Y352" s="234" t="s">
        <v>57</v>
      </c>
      <c r="Z352" s="234"/>
      <c r="AA352" s="235"/>
      <c r="AB352" s="235"/>
      <c r="AC352" s="236"/>
      <c r="AD352" s="233"/>
    </row>
    <row r="353">
      <c r="A353" s="229">
        <v>351.0</v>
      </c>
      <c r="B353" s="229" t="s">
        <v>54</v>
      </c>
      <c r="C353" s="229" t="s">
        <v>28</v>
      </c>
      <c r="D353" s="229" t="s">
        <v>28</v>
      </c>
      <c r="E353" s="229" t="s">
        <v>28</v>
      </c>
      <c r="F353" s="229">
        <v>64.0</v>
      </c>
      <c r="G353" s="229" t="s">
        <v>53</v>
      </c>
      <c r="H353" s="229" t="s">
        <v>30</v>
      </c>
      <c r="I353" s="233">
        <v>2.0</v>
      </c>
      <c r="J353" s="233" t="s">
        <v>51</v>
      </c>
      <c r="K353" s="233" t="s">
        <v>27</v>
      </c>
      <c r="L353" s="233" t="s">
        <v>27</v>
      </c>
      <c r="M353" s="233">
        <v>3.0</v>
      </c>
      <c r="N353" s="233">
        <v>4.0</v>
      </c>
      <c r="O353" s="233">
        <v>6.0</v>
      </c>
      <c r="P353" s="233">
        <v>4.0</v>
      </c>
      <c r="Q353" s="233" t="s">
        <v>28</v>
      </c>
      <c r="R353" s="233" t="s">
        <v>27</v>
      </c>
      <c r="S353" s="233">
        <v>355.28927</v>
      </c>
      <c r="T353" s="233">
        <v>314.66534</v>
      </c>
      <c r="U353" s="233">
        <v>22874.0</v>
      </c>
      <c r="V353" s="233">
        <v>42.0</v>
      </c>
      <c r="W353" s="233">
        <v>71.60907</v>
      </c>
      <c r="X353" s="234">
        <v>2068.709</v>
      </c>
      <c r="Y353" s="234">
        <v>2475.005</v>
      </c>
      <c r="Z353" s="234">
        <v>7.32878</v>
      </c>
      <c r="AA353" s="235"/>
      <c r="AB353" s="235"/>
      <c r="AC353" s="236"/>
      <c r="AD353" s="233"/>
    </row>
    <row r="354">
      <c r="A354" s="229">
        <v>352.0</v>
      </c>
      <c r="B354" s="229" t="s">
        <v>54</v>
      </c>
      <c r="C354" s="229" t="s">
        <v>28</v>
      </c>
      <c r="D354" s="229" t="s">
        <v>28</v>
      </c>
      <c r="E354" s="229" t="s">
        <v>28</v>
      </c>
      <c r="F354" s="229">
        <v>64.0</v>
      </c>
      <c r="G354" s="229" t="s">
        <v>53</v>
      </c>
      <c r="H354" s="229" t="s">
        <v>30</v>
      </c>
      <c r="I354" s="233">
        <v>2.0</v>
      </c>
      <c r="J354" s="233" t="s">
        <v>52</v>
      </c>
      <c r="K354" s="233" t="s">
        <v>27</v>
      </c>
      <c r="L354" s="233" t="s">
        <v>27</v>
      </c>
      <c r="M354" s="233">
        <v>0.0</v>
      </c>
      <c r="N354" s="233">
        <v>0.0</v>
      </c>
      <c r="O354" s="233">
        <v>3.0</v>
      </c>
      <c r="P354" s="233">
        <v>2.0</v>
      </c>
      <c r="Q354" s="233" t="s">
        <v>28</v>
      </c>
      <c r="R354" s="233" t="s">
        <v>27</v>
      </c>
      <c r="S354" s="233">
        <v>6.11242</v>
      </c>
      <c r="T354" s="233">
        <v>5.37839</v>
      </c>
      <c r="U354" s="233">
        <v>125.0</v>
      </c>
      <c r="V354" s="233">
        <v>1.0</v>
      </c>
      <c r="W354" s="233">
        <v>1.16925</v>
      </c>
      <c r="X354" s="233">
        <v>846.411</v>
      </c>
      <c r="Y354" s="233">
        <v>1223.691</v>
      </c>
      <c r="Z354" s="233">
        <v>6.89273</v>
      </c>
      <c r="AA354" s="235"/>
      <c r="AB354" s="235"/>
      <c r="AC354" s="236"/>
      <c r="AD354" s="233"/>
    </row>
    <row r="355">
      <c r="A355" s="229">
        <v>353.0</v>
      </c>
      <c r="B355" s="229" t="s">
        <v>54</v>
      </c>
      <c r="C355" s="229" t="s">
        <v>28</v>
      </c>
      <c r="D355" s="229" t="s">
        <v>28</v>
      </c>
      <c r="E355" s="229" t="s">
        <v>28</v>
      </c>
      <c r="F355" s="229">
        <v>64.0</v>
      </c>
      <c r="G355" s="229" t="s">
        <v>53</v>
      </c>
      <c r="H355" s="229" t="s">
        <v>30</v>
      </c>
      <c r="I355" s="233">
        <v>4.0</v>
      </c>
      <c r="J355" s="233" t="s">
        <v>31</v>
      </c>
      <c r="K355" s="229" t="s">
        <v>27</v>
      </c>
      <c r="L355" s="229" t="s">
        <v>28</v>
      </c>
      <c r="M355" s="229">
        <v>0.0</v>
      </c>
      <c r="N355" s="229">
        <v>7.0</v>
      </c>
      <c r="O355" s="229">
        <v>1.0</v>
      </c>
      <c r="P355" s="229">
        <v>1.0</v>
      </c>
      <c r="Q355" s="229" t="s">
        <v>28</v>
      </c>
      <c r="R355" s="229" t="s">
        <v>27</v>
      </c>
      <c r="S355" s="233">
        <v>987.32503</v>
      </c>
      <c r="T355" s="233">
        <v>946.27492</v>
      </c>
      <c r="U355" s="233">
        <v>79254.0</v>
      </c>
      <c r="V355" s="233">
        <v>255.0</v>
      </c>
      <c r="W355" s="233">
        <v>1326.6</v>
      </c>
      <c r="X355" s="234">
        <v>1809.766</v>
      </c>
      <c r="Y355" s="234">
        <v>2505.911</v>
      </c>
      <c r="Z355" s="234">
        <v>6.29115</v>
      </c>
      <c r="AA355" s="235"/>
      <c r="AB355" s="235"/>
      <c r="AC355" s="236"/>
      <c r="AD355" s="233"/>
    </row>
    <row r="356">
      <c r="A356" s="229">
        <v>354.0</v>
      </c>
      <c r="B356" s="229" t="s">
        <v>54</v>
      </c>
      <c r="C356" s="229" t="s">
        <v>28</v>
      </c>
      <c r="D356" s="229" t="s">
        <v>28</v>
      </c>
      <c r="E356" s="229" t="s">
        <v>28</v>
      </c>
      <c r="F356" s="229">
        <v>64.0</v>
      </c>
      <c r="G356" s="229" t="s">
        <v>53</v>
      </c>
      <c r="H356" s="229" t="s">
        <v>30</v>
      </c>
      <c r="I356" s="233">
        <v>4.0</v>
      </c>
      <c r="J356" s="233" t="s">
        <v>32</v>
      </c>
      <c r="K356" s="233" t="s">
        <v>27</v>
      </c>
      <c r="L356" s="233" t="s">
        <v>27</v>
      </c>
      <c r="M356" s="233">
        <v>8.0</v>
      </c>
      <c r="N356" s="233">
        <v>0.0</v>
      </c>
      <c r="O356" s="233">
        <v>10.0</v>
      </c>
      <c r="P356" s="233">
        <v>5.0</v>
      </c>
      <c r="Q356" s="233" t="s">
        <v>28</v>
      </c>
      <c r="R356" s="233" t="s">
        <v>27</v>
      </c>
      <c r="S356" s="233">
        <v>264.80124</v>
      </c>
      <c r="T356" s="233">
        <v>218.81419</v>
      </c>
      <c r="U356" s="233">
        <v>22024.0</v>
      </c>
      <c r="V356" s="233">
        <v>30.0</v>
      </c>
      <c r="W356" s="233">
        <v>59.40362</v>
      </c>
      <c r="X356" s="234">
        <v>824.802</v>
      </c>
      <c r="Y356" s="234">
        <v>1259.005</v>
      </c>
      <c r="Z356" s="234">
        <v>11.09073</v>
      </c>
      <c r="AA356" s="235"/>
      <c r="AB356" s="235"/>
      <c r="AC356" s="236"/>
      <c r="AD356" s="233"/>
    </row>
    <row r="357">
      <c r="A357" s="229">
        <v>355.0</v>
      </c>
      <c r="B357" s="229" t="s">
        <v>54</v>
      </c>
      <c r="C357" s="229" t="s">
        <v>28</v>
      </c>
      <c r="D357" s="229" t="s">
        <v>28</v>
      </c>
      <c r="E357" s="229" t="s">
        <v>28</v>
      </c>
      <c r="F357" s="229">
        <v>64.0</v>
      </c>
      <c r="G357" s="229" t="s">
        <v>53</v>
      </c>
      <c r="H357" s="229" t="s">
        <v>30</v>
      </c>
      <c r="I357" s="233">
        <v>4.0</v>
      </c>
      <c r="J357" s="233" t="s">
        <v>33</v>
      </c>
      <c r="K357" s="233" t="s">
        <v>27</v>
      </c>
      <c r="L357" s="233" t="s">
        <v>28</v>
      </c>
      <c r="M357" s="233">
        <v>2.0</v>
      </c>
      <c r="N357" s="233">
        <v>4.0</v>
      </c>
      <c r="O357" s="233">
        <v>3.0</v>
      </c>
      <c r="P357" s="233">
        <v>3.0</v>
      </c>
      <c r="Q357" s="233" t="s">
        <v>28</v>
      </c>
      <c r="R357" s="233" t="s">
        <v>27</v>
      </c>
      <c r="S357" s="233">
        <v>1138.85</v>
      </c>
      <c r="T357" s="233">
        <v>1099.52</v>
      </c>
      <c r="U357" s="233">
        <v>73560.0</v>
      </c>
      <c r="V357" s="233">
        <v>82.0</v>
      </c>
      <c r="W357" s="233">
        <v>121.67909</v>
      </c>
      <c r="X357" s="234">
        <v>2226.137</v>
      </c>
      <c r="Y357" s="234">
        <v>2598.573</v>
      </c>
      <c r="Z357" s="234">
        <v>8.38049</v>
      </c>
      <c r="AA357" s="235"/>
      <c r="AB357" s="235"/>
      <c r="AC357" s="236"/>
      <c r="AD357" s="233"/>
    </row>
    <row r="358">
      <c r="A358" s="229">
        <v>356.0</v>
      </c>
      <c r="B358" s="229" t="s">
        <v>54</v>
      </c>
      <c r="C358" s="229" t="s">
        <v>28</v>
      </c>
      <c r="D358" s="229" t="s">
        <v>28</v>
      </c>
      <c r="E358" s="229" t="s">
        <v>28</v>
      </c>
      <c r="F358" s="229">
        <v>64.0</v>
      </c>
      <c r="G358" s="229" t="s">
        <v>53</v>
      </c>
      <c r="H358" s="229" t="s">
        <v>30</v>
      </c>
      <c r="I358" s="233">
        <v>4.0</v>
      </c>
      <c r="J358" s="233" t="s">
        <v>34</v>
      </c>
      <c r="K358" s="233" t="s">
        <v>27</v>
      </c>
      <c r="L358" s="233" t="s">
        <v>27</v>
      </c>
      <c r="M358" s="233">
        <v>0.0</v>
      </c>
      <c r="N358" s="233">
        <v>3.0</v>
      </c>
      <c r="O358" s="233">
        <v>2.0</v>
      </c>
      <c r="P358" s="233">
        <v>2.0</v>
      </c>
      <c r="Q358" s="233" t="s">
        <v>28</v>
      </c>
      <c r="R358" s="233" t="s">
        <v>27</v>
      </c>
      <c r="S358" s="233">
        <v>257.13153</v>
      </c>
      <c r="T358" s="233">
        <v>234.70249</v>
      </c>
      <c r="U358" s="233">
        <v>3260.0</v>
      </c>
      <c r="V358" s="233">
        <v>16.0</v>
      </c>
      <c r="W358" s="233">
        <v>7.96625</v>
      </c>
      <c r="X358" s="234">
        <v>721.574</v>
      </c>
      <c r="Y358" s="234">
        <v>1175.194</v>
      </c>
      <c r="Z358" s="234">
        <v>5.93141</v>
      </c>
      <c r="AA358" s="235"/>
      <c r="AB358" s="235"/>
      <c r="AC358" s="236"/>
      <c r="AD358" s="233"/>
    </row>
    <row r="359">
      <c r="A359" s="229">
        <v>357.0</v>
      </c>
      <c r="B359" s="229" t="s">
        <v>54</v>
      </c>
      <c r="C359" s="229" t="s">
        <v>28</v>
      </c>
      <c r="D359" s="229" t="s">
        <v>28</v>
      </c>
      <c r="E359" s="229" t="s">
        <v>28</v>
      </c>
      <c r="F359" s="229">
        <v>64.0</v>
      </c>
      <c r="G359" s="229" t="s">
        <v>53</v>
      </c>
      <c r="H359" s="229" t="s">
        <v>30</v>
      </c>
      <c r="I359" s="233">
        <v>4.0</v>
      </c>
      <c r="J359" s="233" t="s">
        <v>35</v>
      </c>
      <c r="K359" s="233" t="s">
        <v>27</v>
      </c>
      <c r="L359" s="233" t="s">
        <v>28</v>
      </c>
      <c r="M359" s="233">
        <v>5.0</v>
      </c>
      <c r="N359" s="233">
        <v>4.0</v>
      </c>
      <c r="O359" s="233">
        <v>6.0</v>
      </c>
      <c r="P359" s="233">
        <v>6.0</v>
      </c>
      <c r="Q359" s="233" t="s">
        <v>28</v>
      </c>
      <c r="R359" s="233" t="s">
        <v>27</v>
      </c>
      <c r="S359" s="233">
        <v>175.58168</v>
      </c>
      <c r="T359" s="233">
        <v>142.01947</v>
      </c>
      <c r="U359" s="233">
        <v>11940.0</v>
      </c>
      <c r="V359" s="233">
        <v>23.0</v>
      </c>
      <c r="W359" s="233">
        <v>25.97208</v>
      </c>
      <c r="X359" s="234">
        <v>1530.219</v>
      </c>
      <c r="Y359" s="234">
        <v>1976.742</v>
      </c>
      <c r="Z359" s="234">
        <v>8.02337</v>
      </c>
      <c r="AA359" s="235"/>
      <c r="AB359" s="235"/>
      <c r="AC359" s="236"/>
      <c r="AD359" s="233"/>
    </row>
    <row r="360">
      <c r="A360" s="229">
        <v>358.0</v>
      </c>
      <c r="B360" s="229" t="s">
        <v>54</v>
      </c>
      <c r="C360" s="229" t="s">
        <v>28</v>
      </c>
      <c r="D360" s="229" t="s">
        <v>28</v>
      </c>
      <c r="E360" s="229" t="s">
        <v>28</v>
      </c>
      <c r="F360" s="229">
        <v>64.0</v>
      </c>
      <c r="G360" s="229" t="s">
        <v>53</v>
      </c>
      <c r="H360" s="229" t="s">
        <v>30</v>
      </c>
      <c r="I360" s="233">
        <v>4.0</v>
      </c>
      <c r="J360" s="233" t="s">
        <v>36</v>
      </c>
      <c r="K360" s="233" t="s">
        <v>27</v>
      </c>
      <c r="L360" s="233" t="s">
        <v>28</v>
      </c>
      <c r="M360" s="233">
        <v>0.0</v>
      </c>
      <c r="N360" s="233">
        <v>4.0</v>
      </c>
      <c r="O360" s="233">
        <v>1.0</v>
      </c>
      <c r="P360" s="233">
        <v>1.0</v>
      </c>
      <c r="Q360" s="233" t="s">
        <v>28</v>
      </c>
      <c r="R360" s="233" t="s">
        <v>28</v>
      </c>
      <c r="S360" s="233">
        <v>979.34753</v>
      </c>
      <c r="T360" s="233">
        <v>940.32422</v>
      </c>
      <c r="U360" s="233">
        <v>66892.0</v>
      </c>
      <c r="V360" s="233">
        <v>129.0</v>
      </c>
      <c r="W360" s="233">
        <v>215.82747</v>
      </c>
      <c r="X360" s="234">
        <v>1440.539</v>
      </c>
      <c r="Y360" s="234">
        <v>2051.787</v>
      </c>
      <c r="Z360" s="234">
        <v>6.28601</v>
      </c>
      <c r="AA360" s="235"/>
      <c r="AB360" s="235"/>
      <c r="AC360" s="236"/>
      <c r="AD360" s="233"/>
    </row>
    <row r="361">
      <c r="A361" s="229">
        <v>359.0</v>
      </c>
      <c r="B361" s="229" t="s">
        <v>54</v>
      </c>
      <c r="C361" s="229" t="s">
        <v>28</v>
      </c>
      <c r="D361" s="229" t="s">
        <v>28</v>
      </c>
      <c r="E361" s="229" t="s">
        <v>28</v>
      </c>
      <c r="F361" s="229">
        <v>64.0</v>
      </c>
      <c r="G361" s="229" t="s">
        <v>53</v>
      </c>
      <c r="H361" s="229" t="s">
        <v>30</v>
      </c>
      <c r="I361" s="233">
        <v>4.0</v>
      </c>
      <c r="J361" s="233" t="s">
        <v>37</v>
      </c>
      <c r="K361" s="233" t="s">
        <v>27</v>
      </c>
      <c r="L361" s="233" t="s">
        <v>27</v>
      </c>
      <c r="M361" s="233">
        <v>5.0</v>
      </c>
      <c r="N361" s="233">
        <v>5.0</v>
      </c>
      <c r="O361" s="233">
        <v>6.0</v>
      </c>
      <c r="P361" s="233">
        <v>5.0</v>
      </c>
      <c r="Q361" s="233" t="s">
        <v>28</v>
      </c>
      <c r="R361" s="233" t="s">
        <v>27</v>
      </c>
      <c r="S361" s="233">
        <v>433.23181</v>
      </c>
      <c r="T361" s="233">
        <v>412.60418</v>
      </c>
      <c r="U361" s="233">
        <v>26157.0</v>
      </c>
      <c r="V361" s="233">
        <v>67.0</v>
      </c>
      <c r="W361" s="233">
        <v>94.53872</v>
      </c>
      <c r="X361" s="234">
        <v>4203.863</v>
      </c>
      <c r="Y361" s="234">
        <v>4735.783</v>
      </c>
      <c r="Z361" s="234">
        <v>7.36927</v>
      </c>
      <c r="AA361" s="235"/>
      <c r="AB361" s="235"/>
      <c r="AC361" s="236"/>
      <c r="AD361" s="233"/>
    </row>
    <row r="362">
      <c r="A362" s="229">
        <v>360.0</v>
      </c>
      <c r="B362" s="229" t="s">
        <v>54</v>
      </c>
      <c r="C362" s="229" t="s">
        <v>28</v>
      </c>
      <c r="D362" s="229" t="s">
        <v>28</v>
      </c>
      <c r="E362" s="229" t="s">
        <v>28</v>
      </c>
      <c r="F362" s="229">
        <v>64.0</v>
      </c>
      <c r="G362" s="229" t="s">
        <v>53</v>
      </c>
      <c r="H362" s="229" t="s">
        <v>30</v>
      </c>
      <c r="I362" s="233">
        <v>4.0</v>
      </c>
      <c r="J362" s="233" t="s">
        <v>38</v>
      </c>
      <c r="K362" s="233" t="s">
        <v>27</v>
      </c>
      <c r="L362" s="233" t="s">
        <v>27</v>
      </c>
      <c r="M362" s="233">
        <v>7.0</v>
      </c>
      <c r="N362" s="233">
        <v>5.0</v>
      </c>
      <c r="O362" s="233">
        <v>8.0</v>
      </c>
      <c r="P362" s="233">
        <v>8.0</v>
      </c>
      <c r="Q362" s="233" t="s">
        <v>27</v>
      </c>
      <c r="R362" s="233" t="s">
        <v>27</v>
      </c>
      <c r="S362" s="233">
        <v>176.28971</v>
      </c>
      <c r="T362" s="233">
        <v>141.74619</v>
      </c>
      <c r="U362" s="233">
        <v>8886.0</v>
      </c>
      <c r="V362" s="233">
        <v>23.0</v>
      </c>
      <c r="W362" s="233">
        <v>31.50642</v>
      </c>
      <c r="X362" s="234">
        <v>2264.61</v>
      </c>
      <c r="Y362" s="234">
        <v>2812.36</v>
      </c>
      <c r="Z362" s="234">
        <v>8.40135</v>
      </c>
      <c r="AA362" s="235"/>
      <c r="AB362" s="235"/>
      <c r="AC362" s="236"/>
      <c r="AD362" s="233"/>
    </row>
    <row r="363">
      <c r="A363" s="229">
        <v>361.0</v>
      </c>
      <c r="B363" s="229" t="s">
        <v>54</v>
      </c>
      <c r="C363" s="229" t="s">
        <v>28</v>
      </c>
      <c r="D363" s="229" t="s">
        <v>28</v>
      </c>
      <c r="E363" s="229" t="s">
        <v>28</v>
      </c>
      <c r="F363" s="229">
        <v>64.0</v>
      </c>
      <c r="G363" s="229" t="s">
        <v>53</v>
      </c>
      <c r="H363" s="229" t="s">
        <v>30</v>
      </c>
      <c r="I363" s="233">
        <v>4.0</v>
      </c>
      <c r="J363" s="233" t="s">
        <v>39</v>
      </c>
      <c r="K363" s="233" t="s">
        <v>27</v>
      </c>
      <c r="L363" s="233" t="s">
        <v>27</v>
      </c>
      <c r="M363" s="233">
        <v>5.0</v>
      </c>
      <c r="N363" s="233">
        <v>6.0</v>
      </c>
      <c r="O363" s="233">
        <v>6.0</v>
      </c>
      <c r="P363" s="233">
        <v>6.0</v>
      </c>
      <c r="Q363" s="233" t="s">
        <v>28</v>
      </c>
      <c r="R363" s="233" t="s">
        <v>27</v>
      </c>
      <c r="S363" s="233">
        <v>1023.88</v>
      </c>
      <c r="T363" s="233">
        <v>976.22458</v>
      </c>
      <c r="U363" s="233">
        <v>64218.0</v>
      </c>
      <c r="V363" s="233">
        <v>64.0</v>
      </c>
      <c r="W363" s="233">
        <v>240.25084</v>
      </c>
      <c r="X363" s="234">
        <v>4575.164</v>
      </c>
      <c r="Y363" s="234">
        <v>5112.307</v>
      </c>
      <c r="Z363" s="234">
        <v>8.35727</v>
      </c>
      <c r="AA363" s="235"/>
      <c r="AB363" s="235"/>
      <c r="AC363" s="236"/>
      <c r="AD363" s="233"/>
    </row>
    <row r="364">
      <c r="A364" s="229">
        <v>362.0</v>
      </c>
      <c r="B364" s="229" t="s">
        <v>54</v>
      </c>
      <c r="C364" s="229" t="s">
        <v>28</v>
      </c>
      <c r="D364" s="229" t="s">
        <v>28</v>
      </c>
      <c r="E364" s="229" t="s">
        <v>28</v>
      </c>
      <c r="F364" s="229">
        <v>64.0</v>
      </c>
      <c r="G364" s="229" t="s">
        <v>53</v>
      </c>
      <c r="H364" s="229" t="s">
        <v>30</v>
      </c>
      <c r="I364" s="233">
        <v>4.0</v>
      </c>
      <c r="J364" s="233" t="s">
        <v>40</v>
      </c>
      <c r="K364" s="233" t="s">
        <v>27</v>
      </c>
      <c r="L364" s="233" t="s">
        <v>28</v>
      </c>
      <c r="M364" s="233">
        <v>3.0</v>
      </c>
      <c r="N364" s="233">
        <v>4.0</v>
      </c>
      <c r="O364" s="233">
        <v>4.0</v>
      </c>
      <c r="P364" s="233">
        <v>4.0</v>
      </c>
      <c r="Q364" s="233" t="s">
        <v>28</v>
      </c>
      <c r="R364" s="233" t="s">
        <v>27</v>
      </c>
      <c r="S364" s="233">
        <v>492.37293</v>
      </c>
      <c r="T364" s="233">
        <v>515.31892</v>
      </c>
      <c r="U364" s="233">
        <v>24095.0</v>
      </c>
      <c r="V364" s="233">
        <v>81.0</v>
      </c>
      <c r="W364" s="233">
        <v>90.66557</v>
      </c>
      <c r="X364" s="234">
        <v>5685.552</v>
      </c>
      <c r="Y364" s="234">
        <v>6243.879</v>
      </c>
      <c r="Z364" s="234">
        <v>13.52351</v>
      </c>
      <c r="AA364" s="235"/>
      <c r="AB364" s="235"/>
      <c r="AC364" s="236"/>
      <c r="AD364" s="233"/>
    </row>
    <row r="365">
      <c r="A365" s="229">
        <v>363.0</v>
      </c>
      <c r="B365" s="229" t="s">
        <v>54</v>
      </c>
      <c r="C365" s="229" t="s">
        <v>28</v>
      </c>
      <c r="D365" s="229" t="s">
        <v>28</v>
      </c>
      <c r="E365" s="229" t="s">
        <v>28</v>
      </c>
      <c r="F365" s="229">
        <v>64.0</v>
      </c>
      <c r="G365" s="229" t="s">
        <v>53</v>
      </c>
      <c r="H365" s="229" t="s">
        <v>30</v>
      </c>
      <c r="I365" s="233">
        <v>4.0</v>
      </c>
      <c r="J365" s="233" t="s">
        <v>41</v>
      </c>
      <c r="K365" s="233" t="s">
        <v>27</v>
      </c>
      <c r="L365" s="233" t="s">
        <v>27</v>
      </c>
      <c r="M365" s="233">
        <v>4.0</v>
      </c>
      <c r="N365" s="233">
        <v>0.0</v>
      </c>
      <c r="O365" s="233">
        <v>6.0</v>
      </c>
      <c r="P365" s="233">
        <v>3.0</v>
      </c>
      <c r="Q365" s="233" t="s">
        <v>28</v>
      </c>
      <c r="R365" s="233" t="s">
        <v>27</v>
      </c>
      <c r="S365" s="233">
        <v>273.39502</v>
      </c>
      <c r="T365" s="233">
        <v>186.68451</v>
      </c>
      <c r="U365" s="233">
        <v>21613.0</v>
      </c>
      <c r="V365" s="233">
        <v>37.0</v>
      </c>
      <c r="W365" s="233">
        <v>31.8718</v>
      </c>
      <c r="X365" s="234">
        <v>679.567</v>
      </c>
      <c r="Y365" s="234">
        <v>1141.272</v>
      </c>
      <c r="Z365" s="234">
        <v>8.37244</v>
      </c>
      <c r="AA365" s="235"/>
      <c r="AB365" s="235"/>
      <c r="AC365" s="236"/>
      <c r="AD365" s="233"/>
    </row>
    <row r="366">
      <c r="A366" s="229">
        <v>364.0</v>
      </c>
      <c r="B366" s="229" t="s">
        <v>54</v>
      </c>
      <c r="C366" s="229" t="s">
        <v>28</v>
      </c>
      <c r="D366" s="229" t="s">
        <v>28</v>
      </c>
      <c r="E366" s="229" t="s">
        <v>28</v>
      </c>
      <c r="F366" s="229">
        <v>64.0</v>
      </c>
      <c r="G366" s="229" t="s">
        <v>53</v>
      </c>
      <c r="H366" s="229" t="s">
        <v>30</v>
      </c>
      <c r="I366" s="233">
        <v>4.0</v>
      </c>
      <c r="J366" s="233" t="s">
        <v>42</v>
      </c>
      <c r="K366" s="233" t="s">
        <v>27</v>
      </c>
      <c r="L366" s="233" t="s">
        <v>28</v>
      </c>
      <c r="M366" s="233">
        <v>1.0</v>
      </c>
      <c r="N366" s="233">
        <v>5.0</v>
      </c>
      <c r="O366" s="233">
        <v>2.0</v>
      </c>
      <c r="P366" s="233">
        <v>2.0</v>
      </c>
      <c r="Q366" s="233" t="s">
        <v>27</v>
      </c>
      <c r="R366" s="233" t="s">
        <v>27</v>
      </c>
      <c r="S366" s="233">
        <v>622.9012</v>
      </c>
      <c r="T366" s="233">
        <v>601.73942</v>
      </c>
      <c r="U366" s="233">
        <v>19012.0</v>
      </c>
      <c r="V366" s="233">
        <v>96.0</v>
      </c>
      <c r="W366" s="233">
        <v>89.37362</v>
      </c>
      <c r="X366" s="234">
        <v>3550.263</v>
      </c>
      <c r="Y366" s="234">
        <v>4178.653</v>
      </c>
      <c r="Z366" s="234">
        <v>8.5953</v>
      </c>
      <c r="AA366" s="235"/>
      <c r="AB366" s="235"/>
      <c r="AC366" s="236"/>
      <c r="AD366" s="233"/>
    </row>
    <row r="367">
      <c r="A367" s="229">
        <v>366.0</v>
      </c>
      <c r="B367" s="229" t="s">
        <v>54</v>
      </c>
      <c r="C367" s="229" t="s">
        <v>28</v>
      </c>
      <c r="D367" s="229" t="s">
        <v>28</v>
      </c>
      <c r="E367" s="229" t="s">
        <v>28</v>
      </c>
      <c r="F367" s="229">
        <v>64.0</v>
      </c>
      <c r="G367" s="229" t="s">
        <v>53</v>
      </c>
      <c r="H367" s="229" t="s">
        <v>30</v>
      </c>
      <c r="I367" s="233">
        <v>4.0</v>
      </c>
      <c r="J367" s="233" t="s">
        <v>44</v>
      </c>
      <c r="K367" s="233" t="s">
        <v>27</v>
      </c>
      <c r="L367" s="233" t="s">
        <v>28</v>
      </c>
      <c r="M367" s="233">
        <v>1.0</v>
      </c>
      <c r="N367" s="233">
        <v>4.0</v>
      </c>
      <c r="O367" s="233">
        <v>2.0</v>
      </c>
      <c r="P367" s="233">
        <v>2.0</v>
      </c>
      <c r="Q367" s="233" t="s">
        <v>27</v>
      </c>
      <c r="R367" s="233" t="s">
        <v>28</v>
      </c>
      <c r="S367" s="233">
        <v>427.94759</v>
      </c>
      <c r="T367" s="233">
        <v>420.30498</v>
      </c>
      <c r="U367" s="233">
        <v>9558.0</v>
      </c>
      <c r="V367" s="233">
        <v>72.0</v>
      </c>
      <c r="W367" s="233">
        <v>50.74234</v>
      </c>
      <c r="X367" s="234">
        <v>3341.121</v>
      </c>
      <c r="Y367" s="234">
        <v>3894.907</v>
      </c>
      <c r="Z367" s="234">
        <v>8.44112</v>
      </c>
      <c r="AA367" s="235"/>
      <c r="AB367" s="235"/>
      <c r="AC367" s="236"/>
      <c r="AD367" s="233"/>
    </row>
    <row r="368">
      <c r="A368" s="229">
        <v>367.0</v>
      </c>
      <c r="B368" s="229" t="s">
        <v>54</v>
      </c>
      <c r="C368" s="229" t="s">
        <v>28</v>
      </c>
      <c r="D368" s="229" t="s">
        <v>28</v>
      </c>
      <c r="E368" s="229" t="s">
        <v>28</v>
      </c>
      <c r="F368" s="229">
        <v>64.0</v>
      </c>
      <c r="G368" s="229" t="s">
        <v>53</v>
      </c>
      <c r="H368" s="229" t="s">
        <v>30</v>
      </c>
      <c r="I368" s="233">
        <v>4.0</v>
      </c>
      <c r="J368" s="233" t="s">
        <v>45</v>
      </c>
      <c r="K368" s="233" t="s">
        <v>27</v>
      </c>
      <c r="L368" s="233" t="s">
        <v>27</v>
      </c>
      <c r="M368" s="233">
        <v>1.0</v>
      </c>
      <c r="N368" s="233">
        <v>4.0</v>
      </c>
      <c r="O368" s="233">
        <v>2.0</v>
      </c>
      <c r="P368" s="233">
        <v>2.0</v>
      </c>
      <c r="Q368" s="233" t="s">
        <v>28</v>
      </c>
      <c r="R368" s="233" t="s">
        <v>27</v>
      </c>
      <c r="S368" s="233">
        <v>996.39929</v>
      </c>
      <c r="T368" s="233">
        <v>1027.75</v>
      </c>
      <c r="U368" s="233">
        <v>11428.0</v>
      </c>
      <c r="V368" s="233">
        <v>65.0</v>
      </c>
      <c r="W368" s="233">
        <v>96.16252</v>
      </c>
      <c r="X368" s="234">
        <v>1811.254</v>
      </c>
      <c r="Y368" s="234">
        <v>2544.439</v>
      </c>
      <c r="Z368" s="234">
        <v>6.9045</v>
      </c>
      <c r="AA368" s="235"/>
      <c r="AB368" s="235"/>
      <c r="AC368" s="236"/>
      <c r="AD368" s="233"/>
    </row>
    <row r="369">
      <c r="A369" s="229">
        <v>368.0</v>
      </c>
      <c r="B369" s="229" t="s">
        <v>54</v>
      </c>
      <c r="C369" s="229" t="s">
        <v>28</v>
      </c>
      <c r="D369" s="229" t="s">
        <v>28</v>
      </c>
      <c r="E369" s="229" t="s">
        <v>28</v>
      </c>
      <c r="F369" s="229">
        <v>64.0</v>
      </c>
      <c r="G369" s="229" t="s">
        <v>53</v>
      </c>
      <c r="H369" s="229" t="s">
        <v>30</v>
      </c>
      <c r="I369" s="233">
        <v>4.0</v>
      </c>
      <c r="J369" s="233" t="s">
        <v>46</v>
      </c>
      <c r="K369" s="233" t="s">
        <v>27</v>
      </c>
      <c r="L369" s="233" t="s">
        <v>27</v>
      </c>
      <c r="M369" s="233">
        <v>1.0</v>
      </c>
      <c r="N369" s="233">
        <v>0.0</v>
      </c>
      <c r="O369" s="233">
        <v>3.0</v>
      </c>
      <c r="P369" s="233">
        <v>3.0</v>
      </c>
      <c r="Q369" s="233" t="s">
        <v>28</v>
      </c>
      <c r="R369" s="233" t="s">
        <v>27</v>
      </c>
      <c r="S369" s="233">
        <v>68.41022</v>
      </c>
      <c r="T369" s="233">
        <v>63.7618</v>
      </c>
      <c r="U369" s="233">
        <v>4493.0</v>
      </c>
      <c r="V369" s="233">
        <v>14.0</v>
      </c>
      <c r="W369" s="233">
        <v>20.4148</v>
      </c>
      <c r="X369" s="234">
        <v>1683.349</v>
      </c>
      <c r="Y369" s="234">
        <v>1985.683</v>
      </c>
      <c r="Z369" s="234">
        <v>7.63106</v>
      </c>
      <c r="AA369" s="235"/>
      <c r="AB369" s="235"/>
      <c r="AC369" s="236"/>
      <c r="AD369" s="233"/>
    </row>
    <row r="370">
      <c r="A370" s="229">
        <v>369.0</v>
      </c>
      <c r="B370" s="229" t="s">
        <v>54</v>
      </c>
      <c r="C370" s="229" t="s">
        <v>28</v>
      </c>
      <c r="D370" s="229" t="s">
        <v>28</v>
      </c>
      <c r="E370" s="229" t="s">
        <v>28</v>
      </c>
      <c r="F370" s="229">
        <v>64.0</v>
      </c>
      <c r="G370" s="229" t="s">
        <v>53</v>
      </c>
      <c r="H370" s="229" t="s">
        <v>30</v>
      </c>
      <c r="I370" s="233">
        <v>4.0</v>
      </c>
      <c r="J370" s="233" t="s">
        <v>47</v>
      </c>
      <c r="K370" s="233" t="s">
        <v>27</v>
      </c>
      <c r="L370" s="233" t="s">
        <v>27</v>
      </c>
      <c r="M370" s="233">
        <v>2.0</v>
      </c>
      <c r="N370" s="233">
        <v>3.0</v>
      </c>
      <c r="O370" s="233">
        <v>3.0</v>
      </c>
      <c r="P370" s="233">
        <v>2.0</v>
      </c>
      <c r="Q370" s="233" t="s">
        <v>28</v>
      </c>
      <c r="R370" s="233" t="s">
        <v>28</v>
      </c>
      <c r="S370" s="233">
        <v>726.11373</v>
      </c>
      <c r="T370" s="233">
        <v>704.02981</v>
      </c>
      <c r="U370" s="233">
        <v>97068.0</v>
      </c>
      <c r="V370" s="233">
        <v>315.0</v>
      </c>
      <c r="W370" s="233">
        <v>486.47703</v>
      </c>
      <c r="X370" s="234">
        <v>7483.784</v>
      </c>
      <c r="Y370" s="234">
        <v>8149.798</v>
      </c>
      <c r="Z370" s="234">
        <v>8.80218</v>
      </c>
      <c r="AA370" s="235"/>
      <c r="AB370" s="235"/>
      <c r="AC370" s="236"/>
      <c r="AD370" s="233"/>
    </row>
    <row r="371">
      <c r="A371" s="229">
        <v>370.0</v>
      </c>
      <c r="B371" s="229" t="s">
        <v>54</v>
      </c>
      <c r="C371" s="229" t="s">
        <v>28</v>
      </c>
      <c r="D371" s="229" t="s">
        <v>28</v>
      </c>
      <c r="E371" s="229" t="s">
        <v>28</v>
      </c>
      <c r="F371" s="229">
        <v>64.0</v>
      </c>
      <c r="G371" s="229" t="s">
        <v>53</v>
      </c>
      <c r="H371" s="229" t="s">
        <v>30</v>
      </c>
      <c r="I371" s="233">
        <v>4.0</v>
      </c>
      <c r="J371" s="233" t="s">
        <v>49</v>
      </c>
      <c r="K371" s="233" t="s">
        <v>27</v>
      </c>
      <c r="L371" s="233" t="s">
        <v>28</v>
      </c>
      <c r="M371" s="233">
        <v>1.0</v>
      </c>
      <c r="N371" s="233">
        <v>6.0</v>
      </c>
      <c r="O371" s="233">
        <v>2.0</v>
      </c>
      <c r="P371" s="233">
        <v>2.0</v>
      </c>
      <c r="Q371" s="233" t="s">
        <v>28</v>
      </c>
      <c r="R371" s="233" t="s">
        <v>28</v>
      </c>
      <c r="S371" s="233">
        <v>427.97195</v>
      </c>
      <c r="T371" s="233">
        <v>419.74893</v>
      </c>
      <c r="U371" s="233">
        <v>9714.0</v>
      </c>
      <c r="V371" s="233">
        <v>66.0</v>
      </c>
      <c r="W371" s="233">
        <v>214.70516</v>
      </c>
      <c r="X371" s="234">
        <v>3601.364</v>
      </c>
      <c r="Y371" s="234">
        <v>4131.122</v>
      </c>
      <c r="Z371" s="234">
        <v>10.373</v>
      </c>
      <c r="AA371" s="235"/>
      <c r="AB371" s="235"/>
      <c r="AC371" s="236"/>
      <c r="AD371" s="233"/>
    </row>
    <row r="372">
      <c r="A372" s="229">
        <v>372.0</v>
      </c>
      <c r="B372" s="229" t="s">
        <v>54</v>
      </c>
      <c r="C372" s="229" t="s">
        <v>28</v>
      </c>
      <c r="D372" s="229" t="s">
        <v>28</v>
      </c>
      <c r="E372" s="229" t="s">
        <v>28</v>
      </c>
      <c r="F372" s="229">
        <v>64.0</v>
      </c>
      <c r="G372" s="229" t="s">
        <v>53</v>
      </c>
      <c r="H372" s="229" t="s">
        <v>30</v>
      </c>
      <c r="I372" s="233">
        <v>4.0</v>
      </c>
      <c r="J372" s="233" t="s">
        <v>51</v>
      </c>
      <c r="K372" s="233" t="s">
        <v>27</v>
      </c>
      <c r="L372" s="233" t="s">
        <v>27</v>
      </c>
      <c r="M372" s="233">
        <v>3.0</v>
      </c>
      <c r="N372" s="233">
        <v>4.0</v>
      </c>
      <c r="O372" s="233">
        <v>6.0</v>
      </c>
      <c r="P372" s="233">
        <v>4.0</v>
      </c>
      <c r="Q372" s="233" t="s">
        <v>28</v>
      </c>
      <c r="R372" s="233" t="s">
        <v>27</v>
      </c>
      <c r="S372" s="233">
        <v>642.38099</v>
      </c>
      <c r="T372" s="233">
        <v>594.15111</v>
      </c>
      <c r="U372" s="233">
        <v>39938.0</v>
      </c>
      <c r="V372" s="233">
        <v>80.0</v>
      </c>
      <c r="W372" s="233">
        <v>137.20572</v>
      </c>
      <c r="X372" s="234">
        <v>4373.439</v>
      </c>
      <c r="Y372" s="234">
        <v>4805.549</v>
      </c>
      <c r="Z372" s="234">
        <v>7.83971</v>
      </c>
      <c r="AA372" s="235"/>
      <c r="AB372" s="235"/>
      <c r="AC372" s="236"/>
      <c r="AD372" s="233"/>
    </row>
    <row r="373">
      <c r="A373" s="229">
        <v>373.0</v>
      </c>
      <c r="B373" s="229" t="s">
        <v>54</v>
      </c>
      <c r="C373" s="229" t="s">
        <v>28</v>
      </c>
      <c r="D373" s="229" t="s">
        <v>28</v>
      </c>
      <c r="E373" s="229" t="s">
        <v>28</v>
      </c>
      <c r="F373" s="229">
        <v>64.0</v>
      </c>
      <c r="G373" s="229" t="s">
        <v>53</v>
      </c>
      <c r="H373" s="229" t="s">
        <v>30</v>
      </c>
      <c r="I373" s="233">
        <v>4.0</v>
      </c>
      <c r="J373" s="233" t="s">
        <v>52</v>
      </c>
      <c r="K373" s="233" t="s">
        <v>27</v>
      </c>
      <c r="L373" s="233" t="s">
        <v>27</v>
      </c>
      <c r="M373" s="233">
        <v>0.0</v>
      </c>
      <c r="N373" s="233">
        <v>0.0</v>
      </c>
      <c r="O373" s="233">
        <v>3.0</v>
      </c>
      <c r="P373" s="233">
        <v>2.0</v>
      </c>
      <c r="Q373" s="233" t="s">
        <v>28</v>
      </c>
      <c r="R373" s="233" t="s">
        <v>27</v>
      </c>
      <c r="S373" s="233">
        <v>35.10673</v>
      </c>
      <c r="T373" s="233">
        <v>21.25169</v>
      </c>
      <c r="U373" s="233">
        <v>322.0</v>
      </c>
      <c r="V373" s="233">
        <v>3.0</v>
      </c>
      <c r="W373" s="233">
        <v>2.0373</v>
      </c>
      <c r="X373" s="233">
        <v>1695.04</v>
      </c>
      <c r="Y373" s="233">
        <v>2085.688</v>
      </c>
      <c r="Z373" s="233">
        <v>6.01984</v>
      </c>
      <c r="AA373" s="235"/>
      <c r="AB373" s="235"/>
      <c r="AC373" s="236"/>
      <c r="AD373" s="233"/>
    </row>
    <row r="374">
      <c r="A374" s="229">
        <v>374.0</v>
      </c>
      <c r="B374" s="229" t="s">
        <v>54</v>
      </c>
      <c r="C374" s="229" t="s">
        <v>28</v>
      </c>
      <c r="D374" s="229" t="s">
        <v>28</v>
      </c>
      <c r="E374" s="229" t="s">
        <v>28</v>
      </c>
      <c r="F374" s="229">
        <v>64.0</v>
      </c>
      <c r="G374" s="229" t="s">
        <v>53</v>
      </c>
      <c r="H374" s="229" t="s">
        <v>30</v>
      </c>
      <c r="I374" s="233">
        <v>8.0</v>
      </c>
      <c r="J374" s="233" t="s">
        <v>31</v>
      </c>
      <c r="K374" s="229" t="s">
        <v>27</v>
      </c>
      <c r="L374" s="229" t="s">
        <v>28</v>
      </c>
      <c r="M374" s="229">
        <v>0.0</v>
      </c>
      <c r="N374" s="229">
        <v>7.0</v>
      </c>
      <c r="O374" s="229">
        <v>1.0</v>
      </c>
      <c r="P374" s="229">
        <v>1.0</v>
      </c>
      <c r="Q374" s="229" t="s">
        <v>28</v>
      </c>
      <c r="R374" s="229" t="s">
        <v>27</v>
      </c>
      <c r="S374" s="233">
        <v>1969.3</v>
      </c>
      <c r="T374" s="233">
        <v>1950.27</v>
      </c>
      <c r="U374" s="233">
        <v>161714.0</v>
      </c>
      <c r="V374" s="233">
        <v>499.0</v>
      </c>
      <c r="W374" s="233">
        <v>2493.56</v>
      </c>
      <c r="X374" s="234">
        <v>3966.45</v>
      </c>
      <c r="Y374" s="234">
        <v>4246.342</v>
      </c>
      <c r="Z374" s="234">
        <v>6.3647</v>
      </c>
      <c r="AA374" s="235"/>
      <c r="AB374" s="235"/>
      <c r="AC374" s="236"/>
      <c r="AD374" s="233"/>
    </row>
    <row r="375">
      <c r="A375" s="229">
        <v>375.0</v>
      </c>
      <c r="B375" s="229" t="s">
        <v>54</v>
      </c>
      <c r="C375" s="229" t="s">
        <v>28</v>
      </c>
      <c r="D375" s="229" t="s">
        <v>28</v>
      </c>
      <c r="E375" s="229" t="s">
        <v>28</v>
      </c>
      <c r="F375" s="229">
        <v>64.0</v>
      </c>
      <c r="G375" s="229" t="s">
        <v>53</v>
      </c>
      <c r="H375" s="229" t="s">
        <v>30</v>
      </c>
      <c r="I375" s="233">
        <v>8.0</v>
      </c>
      <c r="J375" s="233" t="s">
        <v>32</v>
      </c>
      <c r="K375" s="233" t="s">
        <v>27</v>
      </c>
      <c r="L375" s="233" t="s">
        <v>27</v>
      </c>
      <c r="M375" s="233">
        <v>8.0</v>
      </c>
      <c r="N375" s="233">
        <v>0.0</v>
      </c>
      <c r="O375" s="233">
        <v>10.0</v>
      </c>
      <c r="P375" s="233">
        <v>5.0</v>
      </c>
      <c r="Q375" s="233" t="s">
        <v>28</v>
      </c>
      <c r="R375" s="233" t="s">
        <v>27</v>
      </c>
      <c r="S375" s="233">
        <v>586.63503</v>
      </c>
      <c r="T375" s="233">
        <v>508.92634</v>
      </c>
      <c r="U375" s="233">
        <v>41985.0</v>
      </c>
      <c r="V375" s="233">
        <v>44.0</v>
      </c>
      <c r="W375" s="233">
        <v>94.43311</v>
      </c>
      <c r="X375" s="234">
        <v>1491.282</v>
      </c>
      <c r="Y375" s="234">
        <v>2015.598</v>
      </c>
      <c r="Z375" s="234">
        <v>10.04912</v>
      </c>
      <c r="AA375" s="235"/>
      <c r="AB375" s="235"/>
      <c r="AC375" s="236"/>
      <c r="AD375" s="233"/>
    </row>
    <row r="376">
      <c r="A376" s="229">
        <v>376.0</v>
      </c>
      <c r="B376" s="229" t="s">
        <v>54</v>
      </c>
      <c r="C376" s="229" t="s">
        <v>28</v>
      </c>
      <c r="D376" s="229" t="s">
        <v>28</v>
      </c>
      <c r="E376" s="229" t="s">
        <v>28</v>
      </c>
      <c r="F376" s="229">
        <v>64.0</v>
      </c>
      <c r="G376" s="229" t="s">
        <v>53</v>
      </c>
      <c r="H376" s="229" t="s">
        <v>30</v>
      </c>
      <c r="I376" s="233">
        <v>8.0</v>
      </c>
      <c r="J376" s="233" t="s">
        <v>33</v>
      </c>
      <c r="K376" s="233" t="s">
        <v>27</v>
      </c>
      <c r="L376" s="233" t="s">
        <v>28</v>
      </c>
      <c r="M376" s="233">
        <v>2.0</v>
      </c>
      <c r="N376" s="233">
        <v>4.0</v>
      </c>
      <c r="O376" s="233">
        <v>3.0</v>
      </c>
      <c r="P376" s="233">
        <v>3.0</v>
      </c>
      <c r="Q376" s="233" t="s">
        <v>28</v>
      </c>
      <c r="R376" s="233" t="s">
        <v>27</v>
      </c>
      <c r="S376" s="233">
        <v>2191.8</v>
      </c>
      <c r="T376" s="233">
        <v>2169.8</v>
      </c>
      <c r="U376" s="233">
        <v>141701.0</v>
      </c>
      <c r="V376" s="233">
        <v>160.0</v>
      </c>
      <c r="W376" s="233">
        <v>271.19228</v>
      </c>
      <c r="X376" s="234">
        <v>4355.452</v>
      </c>
      <c r="Y376" s="234">
        <v>5011.626</v>
      </c>
      <c r="Z376" s="234">
        <v>9.9766</v>
      </c>
      <c r="AA376" s="235"/>
      <c r="AB376" s="235"/>
      <c r="AC376" s="236"/>
      <c r="AD376" s="233"/>
    </row>
    <row r="377">
      <c r="A377" s="229">
        <v>377.0</v>
      </c>
      <c r="B377" s="229" t="s">
        <v>54</v>
      </c>
      <c r="C377" s="229" t="s">
        <v>28</v>
      </c>
      <c r="D377" s="229" t="s">
        <v>28</v>
      </c>
      <c r="E377" s="229" t="s">
        <v>28</v>
      </c>
      <c r="F377" s="229">
        <v>64.0</v>
      </c>
      <c r="G377" s="229" t="s">
        <v>53</v>
      </c>
      <c r="H377" s="229" t="s">
        <v>30</v>
      </c>
      <c r="I377" s="233">
        <v>8.0</v>
      </c>
      <c r="J377" s="233" t="s">
        <v>34</v>
      </c>
      <c r="K377" s="233" t="s">
        <v>27</v>
      </c>
      <c r="L377" s="233" t="s">
        <v>27</v>
      </c>
      <c r="M377" s="233">
        <v>0.0</v>
      </c>
      <c r="N377" s="233">
        <v>3.0</v>
      </c>
      <c r="O377" s="233">
        <v>2.0</v>
      </c>
      <c r="P377" s="233">
        <v>2.0</v>
      </c>
      <c r="Q377" s="233" t="s">
        <v>28</v>
      </c>
      <c r="R377" s="233" t="s">
        <v>27</v>
      </c>
      <c r="S377" s="233">
        <v>500.30771</v>
      </c>
      <c r="T377" s="233">
        <v>480.12109</v>
      </c>
      <c r="U377" s="233">
        <v>7296.0</v>
      </c>
      <c r="V377" s="233">
        <v>31.0</v>
      </c>
      <c r="W377" s="233">
        <v>23.75568</v>
      </c>
      <c r="X377" s="234">
        <v>1451.314</v>
      </c>
      <c r="Y377" s="234">
        <v>1924.578</v>
      </c>
      <c r="Z377" s="234">
        <v>6.44195</v>
      </c>
      <c r="AA377" s="235"/>
      <c r="AB377" s="235"/>
      <c r="AC377" s="236"/>
      <c r="AD377" s="233"/>
    </row>
    <row r="378">
      <c r="A378" s="229">
        <v>378.0</v>
      </c>
      <c r="B378" s="229" t="s">
        <v>54</v>
      </c>
      <c r="C378" s="229" t="s">
        <v>28</v>
      </c>
      <c r="D378" s="229" t="s">
        <v>28</v>
      </c>
      <c r="E378" s="229" t="s">
        <v>28</v>
      </c>
      <c r="F378" s="229">
        <v>64.0</v>
      </c>
      <c r="G378" s="229" t="s">
        <v>53</v>
      </c>
      <c r="H378" s="229" t="s">
        <v>30</v>
      </c>
      <c r="I378" s="233">
        <v>8.0</v>
      </c>
      <c r="J378" s="233" t="s">
        <v>35</v>
      </c>
      <c r="K378" s="233" t="s">
        <v>27</v>
      </c>
      <c r="L378" s="233" t="s">
        <v>28</v>
      </c>
      <c r="M378" s="233">
        <v>5.0</v>
      </c>
      <c r="N378" s="233">
        <v>4.0</v>
      </c>
      <c r="O378" s="233">
        <v>6.0</v>
      </c>
      <c r="P378" s="233">
        <v>6.0</v>
      </c>
      <c r="Q378" s="233" t="s">
        <v>28</v>
      </c>
      <c r="R378" s="233" t="s">
        <v>27</v>
      </c>
      <c r="S378" s="233">
        <v>1011.76</v>
      </c>
      <c r="T378" s="233">
        <v>975.82313</v>
      </c>
      <c r="U378" s="233">
        <v>71533.0</v>
      </c>
      <c r="V378" s="233">
        <v>162.0</v>
      </c>
      <c r="W378" s="233">
        <v>513.35686</v>
      </c>
      <c r="X378" s="234">
        <v>11142.604</v>
      </c>
      <c r="Y378" s="234">
        <v>12125.064</v>
      </c>
      <c r="Z378" s="234">
        <v>8.82639</v>
      </c>
      <c r="AA378" s="235"/>
      <c r="AB378" s="235"/>
      <c r="AC378" s="236"/>
      <c r="AD378" s="233"/>
    </row>
    <row r="379">
      <c r="A379" s="229">
        <v>379.0</v>
      </c>
      <c r="B379" s="229" t="s">
        <v>54</v>
      </c>
      <c r="C379" s="229" t="s">
        <v>28</v>
      </c>
      <c r="D379" s="229" t="s">
        <v>28</v>
      </c>
      <c r="E379" s="229" t="s">
        <v>28</v>
      </c>
      <c r="F379" s="229">
        <v>64.0</v>
      </c>
      <c r="G379" s="229" t="s">
        <v>53</v>
      </c>
      <c r="H379" s="229" t="s">
        <v>30</v>
      </c>
      <c r="I379" s="233">
        <v>8.0</v>
      </c>
      <c r="J379" s="233" t="s">
        <v>36</v>
      </c>
      <c r="K379" s="233" t="s">
        <v>27</v>
      </c>
      <c r="L379" s="233" t="s">
        <v>28</v>
      </c>
      <c r="M379" s="233">
        <v>0.0</v>
      </c>
      <c r="N379" s="233">
        <v>4.0</v>
      </c>
      <c r="O379" s="233">
        <v>1.0</v>
      </c>
      <c r="P379" s="233">
        <v>1.0</v>
      </c>
      <c r="Q379" s="233" t="s">
        <v>28</v>
      </c>
      <c r="R379" s="233" t="s">
        <v>28</v>
      </c>
      <c r="S379" s="233">
        <v>1952.66</v>
      </c>
      <c r="T379" s="233">
        <v>1931.7</v>
      </c>
      <c r="U379" s="233">
        <v>137803.0</v>
      </c>
      <c r="V379" s="233">
        <v>253.0</v>
      </c>
      <c r="W379" s="233">
        <v>439.61498</v>
      </c>
      <c r="X379" s="234">
        <v>2697.011</v>
      </c>
      <c r="Y379" s="234">
        <v>3484.544</v>
      </c>
      <c r="Z379" s="234">
        <v>6.00302</v>
      </c>
      <c r="AA379" s="235"/>
      <c r="AB379" s="235"/>
      <c r="AC379" s="236"/>
      <c r="AD379" s="233"/>
    </row>
    <row r="380">
      <c r="A380" s="229">
        <v>380.0</v>
      </c>
      <c r="B380" s="229" t="s">
        <v>54</v>
      </c>
      <c r="C380" s="229" t="s">
        <v>28</v>
      </c>
      <c r="D380" s="229" t="s">
        <v>28</v>
      </c>
      <c r="E380" s="229" t="s">
        <v>28</v>
      </c>
      <c r="F380" s="229">
        <v>64.0</v>
      </c>
      <c r="G380" s="229" t="s">
        <v>53</v>
      </c>
      <c r="H380" s="229" t="s">
        <v>30</v>
      </c>
      <c r="I380" s="233">
        <v>8.0</v>
      </c>
      <c r="J380" s="233" t="s">
        <v>37</v>
      </c>
      <c r="K380" s="233" t="s">
        <v>27</v>
      </c>
      <c r="L380" s="233" t="s">
        <v>27</v>
      </c>
      <c r="M380" s="233">
        <v>5.0</v>
      </c>
      <c r="N380" s="233">
        <v>5.0</v>
      </c>
      <c r="O380" s="233">
        <v>6.0</v>
      </c>
      <c r="P380" s="233">
        <v>5.0</v>
      </c>
      <c r="Q380" s="233" t="s">
        <v>28</v>
      </c>
      <c r="R380" s="233" t="s">
        <v>27</v>
      </c>
      <c r="S380" s="233">
        <v>1192.71</v>
      </c>
      <c r="T380" s="233">
        <v>1148.66</v>
      </c>
      <c r="U380" s="233">
        <v>74889.0</v>
      </c>
      <c r="V380" s="233">
        <v>155.0</v>
      </c>
      <c r="W380" s="233">
        <v>243.16655</v>
      </c>
      <c r="X380" s="234">
        <v>6840.964</v>
      </c>
      <c r="Y380" s="234">
        <v>7663.116</v>
      </c>
      <c r="Z380" s="234">
        <v>6.96246</v>
      </c>
      <c r="AA380" s="235"/>
      <c r="AB380" s="235"/>
      <c r="AC380" s="236"/>
      <c r="AD380" s="233"/>
    </row>
    <row r="381">
      <c r="A381" s="229">
        <v>381.0</v>
      </c>
      <c r="B381" s="229" t="s">
        <v>54</v>
      </c>
      <c r="C381" s="229" t="s">
        <v>28</v>
      </c>
      <c r="D381" s="229" t="s">
        <v>28</v>
      </c>
      <c r="E381" s="229" t="s">
        <v>28</v>
      </c>
      <c r="F381" s="229">
        <v>64.0</v>
      </c>
      <c r="G381" s="229" t="s">
        <v>53</v>
      </c>
      <c r="H381" s="229" t="s">
        <v>30</v>
      </c>
      <c r="I381" s="233">
        <v>8.0</v>
      </c>
      <c r="J381" s="233" t="s">
        <v>38</v>
      </c>
      <c r="K381" s="233" t="s">
        <v>27</v>
      </c>
      <c r="L381" s="233" t="s">
        <v>27</v>
      </c>
      <c r="M381" s="233">
        <v>7.0</v>
      </c>
      <c r="N381" s="233">
        <v>5.0</v>
      </c>
      <c r="O381" s="233">
        <v>8.0</v>
      </c>
      <c r="P381" s="233">
        <v>8.0</v>
      </c>
      <c r="Q381" s="233" t="s">
        <v>27</v>
      </c>
      <c r="R381" s="233" t="s">
        <v>27</v>
      </c>
      <c r="S381" s="233">
        <v>940.7419</v>
      </c>
      <c r="T381" s="233">
        <v>914.20209</v>
      </c>
      <c r="U381" s="233">
        <v>57105.0</v>
      </c>
      <c r="V381" s="233">
        <v>160.0</v>
      </c>
      <c r="W381" s="233">
        <v>348.45254</v>
      </c>
      <c r="X381" s="234">
        <v>9630.634</v>
      </c>
      <c r="Y381" s="234">
        <v>10460.404</v>
      </c>
      <c r="Z381" s="234">
        <v>7.9207</v>
      </c>
      <c r="AA381" s="235"/>
      <c r="AB381" s="235"/>
      <c r="AC381" s="236"/>
      <c r="AD381" s="233"/>
    </row>
    <row r="382">
      <c r="A382" s="229">
        <v>382.0</v>
      </c>
      <c r="B382" s="229" t="s">
        <v>54</v>
      </c>
      <c r="C382" s="229" t="s">
        <v>28</v>
      </c>
      <c r="D382" s="229" t="s">
        <v>28</v>
      </c>
      <c r="E382" s="229" t="s">
        <v>28</v>
      </c>
      <c r="F382" s="229">
        <v>64.0</v>
      </c>
      <c r="G382" s="229" t="s">
        <v>53</v>
      </c>
      <c r="H382" s="229" t="s">
        <v>30</v>
      </c>
      <c r="I382" s="233">
        <v>8.0</v>
      </c>
      <c r="J382" s="233" t="s">
        <v>39</v>
      </c>
      <c r="K382" s="233" t="s">
        <v>27</v>
      </c>
      <c r="L382" s="233" t="s">
        <v>27</v>
      </c>
      <c r="M382" s="233">
        <v>5.0</v>
      </c>
      <c r="N382" s="233">
        <v>6.0</v>
      </c>
      <c r="O382" s="233">
        <v>6.0</v>
      </c>
      <c r="P382" s="233">
        <v>6.0</v>
      </c>
      <c r="Q382" s="233" t="s">
        <v>28</v>
      </c>
      <c r="R382" s="233" t="s">
        <v>27</v>
      </c>
      <c r="S382" s="233">
        <v>2183.78</v>
      </c>
      <c r="T382" s="233">
        <v>2158.12</v>
      </c>
      <c r="U382" s="233">
        <v>155800.0</v>
      </c>
      <c r="V382" s="233">
        <v>156.0</v>
      </c>
      <c r="W382" s="233">
        <v>405.72548</v>
      </c>
      <c r="X382" s="234">
        <v>9756.637</v>
      </c>
      <c r="Y382" s="234">
        <v>10500.429</v>
      </c>
      <c r="Z382" s="234">
        <v>18.25588</v>
      </c>
      <c r="AA382" s="235"/>
      <c r="AB382" s="235"/>
      <c r="AC382" s="236"/>
      <c r="AD382" s="233"/>
    </row>
    <row r="383">
      <c r="A383" s="229">
        <v>383.0</v>
      </c>
      <c r="B383" s="229" t="s">
        <v>54</v>
      </c>
      <c r="C383" s="229" t="s">
        <v>28</v>
      </c>
      <c r="D383" s="229" t="s">
        <v>28</v>
      </c>
      <c r="E383" s="229" t="s">
        <v>28</v>
      </c>
      <c r="F383" s="229">
        <v>64.0</v>
      </c>
      <c r="G383" s="229" t="s">
        <v>53</v>
      </c>
      <c r="H383" s="229" t="s">
        <v>30</v>
      </c>
      <c r="I383" s="233">
        <v>8.0</v>
      </c>
      <c r="J383" s="233" t="s">
        <v>40</v>
      </c>
      <c r="K383" s="233" t="s">
        <v>27</v>
      </c>
      <c r="L383" s="233" t="s">
        <v>28</v>
      </c>
      <c r="M383" s="233">
        <v>3.0</v>
      </c>
      <c r="N383" s="233">
        <v>4.0</v>
      </c>
      <c r="O383" s="233">
        <v>4.0</v>
      </c>
      <c r="P383" s="233">
        <v>4.0</v>
      </c>
      <c r="Q383" s="233" t="s">
        <v>28</v>
      </c>
      <c r="R383" s="233" t="s">
        <v>27</v>
      </c>
      <c r="S383" s="233">
        <v>2310.4</v>
      </c>
      <c r="T383" s="233">
        <v>2222.7</v>
      </c>
      <c r="U383" s="233">
        <v>135409.0</v>
      </c>
      <c r="V383" s="233">
        <v>154.0</v>
      </c>
      <c r="W383" s="233">
        <v>234.54618</v>
      </c>
      <c r="X383" s="234">
        <v>5499.357</v>
      </c>
      <c r="Y383" s="234">
        <v>6125.462</v>
      </c>
      <c r="Z383" s="234">
        <v>7.34605</v>
      </c>
      <c r="AA383" s="235"/>
      <c r="AB383" s="235"/>
      <c r="AC383" s="236"/>
      <c r="AD383" s="233"/>
    </row>
    <row r="384">
      <c r="A384" s="229">
        <v>384.0</v>
      </c>
      <c r="B384" s="229" t="s">
        <v>54</v>
      </c>
      <c r="C384" s="229" t="s">
        <v>28</v>
      </c>
      <c r="D384" s="229" t="s">
        <v>28</v>
      </c>
      <c r="E384" s="229" t="s">
        <v>28</v>
      </c>
      <c r="F384" s="229">
        <v>64.0</v>
      </c>
      <c r="G384" s="229" t="s">
        <v>53</v>
      </c>
      <c r="H384" s="229" t="s">
        <v>30</v>
      </c>
      <c r="I384" s="233">
        <v>8.0</v>
      </c>
      <c r="J384" s="233" t="s">
        <v>41</v>
      </c>
      <c r="K384" s="233" t="s">
        <v>27</v>
      </c>
      <c r="L384" s="233" t="s">
        <v>27</v>
      </c>
      <c r="M384" s="233">
        <v>4.0</v>
      </c>
      <c r="N384" s="233">
        <v>0.0</v>
      </c>
      <c r="O384" s="233">
        <v>6.0</v>
      </c>
      <c r="P384" s="233">
        <v>3.0</v>
      </c>
      <c r="Q384" s="233" t="s">
        <v>28</v>
      </c>
      <c r="R384" s="233" t="s">
        <v>27</v>
      </c>
      <c r="S384" s="233">
        <v>571.4461</v>
      </c>
      <c r="T384" s="233">
        <v>480.37138</v>
      </c>
      <c r="U384" s="233">
        <v>42392.0</v>
      </c>
      <c r="V384" s="233">
        <v>65.0</v>
      </c>
      <c r="W384" s="233">
        <v>65.93333</v>
      </c>
      <c r="X384" s="234">
        <v>1119.405</v>
      </c>
      <c r="Y384" s="234">
        <v>1638.026</v>
      </c>
      <c r="Z384" s="234">
        <v>7.90494</v>
      </c>
      <c r="AA384" s="235"/>
      <c r="AB384" s="235"/>
      <c r="AC384" s="236"/>
      <c r="AD384" s="233"/>
    </row>
    <row r="385">
      <c r="A385" s="229">
        <v>385.0</v>
      </c>
      <c r="B385" s="229" t="s">
        <v>54</v>
      </c>
      <c r="C385" s="229" t="s">
        <v>28</v>
      </c>
      <c r="D385" s="229" t="s">
        <v>28</v>
      </c>
      <c r="E385" s="229" t="s">
        <v>28</v>
      </c>
      <c r="F385" s="229">
        <v>64.0</v>
      </c>
      <c r="G385" s="229" t="s">
        <v>53</v>
      </c>
      <c r="H385" s="229" t="s">
        <v>30</v>
      </c>
      <c r="I385" s="233">
        <v>8.0</v>
      </c>
      <c r="J385" s="233" t="s">
        <v>42</v>
      </c>
      <c r="K385" s="233" t="s">
        <v>27</v>
      </c>
      <c r="L385" s="233" t="s">
        <v>28</v>
      </c>
      <c r="M385" s="233">
        <v>1.0</v>
      </c>
      <c r="N385" s="233">
        <v>5.0</v>
      </c>
      <c r="O385" s="233">
        <v>2.0</v>
      </c>
      <c r="P385" s="233">
        <v>2.0</v>
      </c>
      <c r="Q385" s="233" t="s">
        <v>27</v>
      </c>
      <c r="R385" s="233" t="s">
        <v>27</v>
      </c>
      <c r="S385" s="233">
        <v>1153.88</v>
      </c>
      <c r="T385" s="233">
        <v>1170.07</v>
      </c>
      <c r="U385" s="233">
        <v>34946.0</v>
      </c>
      <c r="V385" s="233">
        <v>187.0</v>
      </c>
      <c r="W385" s="233">
        <v>166.14005</v>
      </c>
      <c r="X385" s="234">
        <v>6519.801</v>
      </c>
      <c r="Y385" s="234">
        <v>7298.339</v>
      </c>
      <c r="Z385" s="234">
        <v>8.60952</v>
      </c>
      <c r="AA385" s="235"/>
      <c r="AB385" s="235"/>
      <c r="AC385" s="236"/>
      <c r="AD385" s="233"/>
    </row>
    <row r="386">
      <c r="A386" s="229">
        <v>386.0</v>
      </c>
      <c r="B386" s="229" t="s">
        <v>54</v>
      </c>
      <c r="C386" s="229" t="s">
        <v>28</v>
      </c>
      <c r="D386" s="229" t="s">
        <v>28</v>
      </c>
      <c r="E386" s="229" t="s">
        <v>28</v>
      </c>
      <c r="F386" s="229">
        <v>64.0</v>
      </c>
      <c r="G386" s="229" t="s">
        <v>53</v>
      </c>
      <c r="H386" s="229" t="s">
        <v>30</v>
      </c>
      <c r="I386" s="233">
        <v>8.0</v>
      </c>
      <c r="J386" s="233" t="s">
        <v>44</v>
      </c>
      <c r="K386" s="233" t="s">
        <v>27</v>
      </c>
      <c r="L386" s="233" t="s">
        <v>28</v>
      </c>
      <c r="M386" s="233">
        <v>1.0</v>
      </c>
      <c r="N386" s="233">
        <v>4.0</v>
      </c>
      <c r="O386" s="233">
        <v>2.0</v>
      </c>
      <c r="P386" s="233">
        <v>2.0</v>
      </c>
      <c r="Q386" s="233" t="s">
        <v>27</v>
      </c>
      <c r="R386" s="233" t="s">
        <v>28</v>
      </c>
      <c r="S386" s="233">
        <v>783.50485</v>
      </c>
      <c r="T386" s="233">
        <v>783.00429</v>
      </c>
      <c r="U386" s="233">
        <v>15316.0</v>
      </c>
      <c r="V386" s="233">
        <v>139.0</v>
      </c>
      <c r="W386" s="233">
        <v>93.29364</v>
      </c>
      <c r="X386" s="234">
        <v>6123.708</v>
      </c>
      <c r="Y386" s="234">
        <v>6851.733</v>
      </c>
      <c r="Z386" s="234">
        <v>8.20009</v>
      </c>
      <c r="AA386" s="235"/>
      <c r="AB386" s="235"/>
      <c r="AC386" s="236"/>
      <c r="AD386" s="233"/>
    </row>
    <row r="387">
      <c r="A387" s="229">
        <v>387.0</v>
      </c>
      <c r="B387" s="229" t="s">
        <v>54</v>
      </c>
      <c r="C387" s="229" t="s">
        <v>28</v>
      </c>
      <c r="D387" s="229" t="s">
        <v>28</v>
      </c>
      <c r="E387" s="229" t="s">
        <v>28</v>
      </c>
      <c r="F387" s="229">
        <v>64.0</v>
      </c>
      <c r="G387" s="229" t="s">
        <v>53</v>
      </c>
      <c r="H387" s="229" t="s">
        <v>30</v>
      </c>
      <c r="I387" s="233">
        <v>8.0</v>
      </c>
      <c r="J387" s="233" t="s">
        <v>45</v>
      </c>
      <c r="K387" s="233" t="s">
        <v>27</v>
      </c>
      <c r="L387" s="233" t="s">
        <v>27</v>
      </c>
      <c r="M387" s="233">
        <v>1.0</v>
      </c>
      <c r="N387" s="233">
        <v>4.0</v>
      </c>
      <c r="O387" s="233">
        <v>2.0</v>
      </c>
      <c r="P387" s="233">
        <v>2.0</v>
      </c>
      <c r="Q387" s="233" t="s">
        <v>28</v>
      </c>
      <c r="R387" s="233" t="s">
        <v>27</v>
      </c>
      <c r="S387" s="233">
        <v>1974.44</v>
      </c>
      <c r="T387" s="233">
        <v>2071.95</v>
      </c>
      <c r="U387" s="233">
        <v>21681.0</v>
      </c>
      <c r="V387" s="233">
        <v>126.0</v>
      </c>
      <c r="W387" s="233">
        <v>250.31937</v>
      </c>
      <c r="X387" s="234">
        <v>3330.956</v>
      </c>
      <c r="Y387" s="234">
        <v>4274.036</v>
      </c>
      <c r="Z387" s="234">
        <v>6.79488</v>
      </c>
      <c r="AA387" s="235"/>
      <c r="AB387" s="235"/>
      <c r="AC387" s="236"/>
      <c r="AD387" s="233"/>
    </row>
    <row r="388">
      <c r="A388" s="229">
        <v>388.0</v>
      </c>
      <c r="B388" s="229" t="s">
        <v>54</v>
      </c>
      <c r="C388" s="229" t="s">
        <v>28</v>
      </c>
      <c r="D388" s="229" t="s">
        <v>28</v>
      </c>
      <c r="E388" s="229" t="s">
        <v>28</v>
      </c>
      <c r="F388" s="229">
        <v>64.0</v>
      </c>
      <c r="G388" s="229" t="s">
        <v>53</v>
      </c>
      <c r="H388" s="229" t="s">
        <v>30</v>
      </c>
      <c r="I388" s="233">
        <v>8.0</v>
      </c>
      <c r="J388" s="233" t="s">
        <v>46</v>
      </c>
      <c r="K388" s="233" t="s">
        <v>27</v>
      </c>
      <c r="L388" s="233" t="s">
        <v>27</v>
      </c>
      <c r="M388" s="233">
        <v>1.0</v>
      </c>
      <c r="N388" s="233">
        <v>0.0</v>
      </c>
      <c r="O388" s="233">
        <v>3.0</v>
      </c>
      <c r="P388" s="233">
        <v>3.0</v>
      </c>
      <c r="Q388" s="233" t="s">
        <v>28</v>
      </c>
      <c r="R388" s="233" t="s">
        <v>27</v>
      </c>
      <c r="S388" s="233">
        <v>131.60045</v>
      </c>
      <c r="T388" s="233">
        <v>127.97288</v>
      </c>
      <c r="U388" s="233">
        <v>8607.0</v>
      </c>
      <c r="V388" s="233">
        <v>25.0</v>
      </c>
      <c r="W388" s="233">
        <v>41.1295</v>
      </c>
      <c r="X388" s="234">
        <v>3335.249</v>
      </c>
      <c r="Y388" s="234">
        <v>3631.734</v>
      </c>
      <c r="Z388" s="234">
        <v>8.03406</v>
      </c>
      <c r="AA388" s="235"/>
      <c r="AB388" s="235"/>
      <c r="AC388" s="236"/>
      <c r="AD388" s="233"/>
    </row>
    <row r="389">
      <c r="A389" s="229">
        <v>389.0</v>
      </c>
      <c r="B389" s="229" t="s">
        <v>54</v>
      </c>
      <c r="C389" s="229" t="s">
        <v>28</v>
      </c>
      <c r="D389" s="229" t="s">
        <v>28</v>
      </c>
      <c r="E389" s="229" t="s">
        <v>28</v>
      </c>
      <c r="F389" s="229">
        <v>64.0</v>
      </c>
      <c r="G389" s="229" t="s">
        <v>53</v>
      </c>
      <c r="H389" s="229" t="s">
        <v>30</v>
      </c>
      <c r="I389" s="233">
        <v>8.0</v>
      </c>
      <c r="J389" s="233" t="s">
        <v>47</v>
      </c>
      <c r="K389" s="233" t="s">
        <v>27</v>
      </c>
      <c r="L389" s="233" t="s">
        <v>27</v>
      </c>
      <c r="M389" s="233">
        <v>2.0</v>
      </c>
      <c r="N389" s="233">
        <v>3.0</v>
      </c>
      <c r="O389" s="233">
        <v>3.0</v>
      </c>
      <c r="P389" s="233">
        <v>2.0</v>
      </c>
      <c r="Q389" s="233" t="s">
        <v>28</v>
      </c>
      <c r="R389" s="233" t="s">
        <v>28</v>
      </c>
      <c r="S389" s="233">
        <v>1417.11</v>
      </c>
      <c r="T389" s="233">
        <v>1390.82</v>
      </c>
      <c r="U389" s="233">
        <v>183933.0</v>
      </c>
      <c r="V389" s="233">
        <v>624.0</v>
      </c>
      <c r="W389" s="233">
        <v>1004.01</v>
      </c>
      <c r="X389" s="234">
        <v>14836.155</v>
      </c>
      <c r="Y389" s="234">
        <v>15918.739</v>
      </c>
      <c r="Z389" s="234">
        <v>8.8534</v>
      </c>
      <c r="AA389" s="235"/>
      <c r="AB389" s="235"/>
      <c r="AC389" s="236"/>
      <c r="AD389" s="233"/>
    </row>
    <row r="390">
      <c r="A390" s="229">
        <v>390.0</v>
      </c>
      <c r="B390" s="229" t="s">
        <v>54</v>
      </c>
      <c r="C390" s="229" t="s">
        <v>28</v>
      </c>
      <c r="D390" s="229" t="s">
        <v>28</v>
      </c>
      <c r="E390" s="229" t="s">
        <v>28</v>
      </c>
      <c r="F390" s="229">
        <v>64.0</v>
      </c>
      <c r="G390" s="229" t="s">
        <v>53</v>
      </c>
      <c r="H390" s="229" t="s">
        <v>30</v>
      </c>
      <c r="I390" s="233">
        <v>8.0</v>
      </c>
      <c r="J390" s="233" t="s">
        <v>49</v>
      </c>
      <c r="K390" s="233" t="s">
        <v>27</v>
      </c>
      <c r="L390" s="233" t="s">
        <v>28</v>
      </c>
      <c r="M390" s="233">
        <v>1.0</v>
      </c>
      <c r="N390" s="233">
        <v>6.0</v>
      </c>
      <c r="O390" s="233">
        <v>2.0</v>
      </c>
      <c r="P390" s="233">
        <v>2.0</v>
      </c>
      <c r="Q390" s="233" t="s">
        <v>28</v>
      </c>
      <c r="R390" s="233" t="s">
        <v>28</v>
      </c>
      <c r="S390" s="233">
        <v>778.64873</v>
      </c>
      <c r="T390" s="233">
        <v>783.42873</v>
      </c>
      <c r="U390" s="233">
        <v>18987.0</v>
      </c>
      <c r="V390" s="233">
        <v>130.0</v>
      </c>
      <c r="W390" s="233">
        <v>424.83439</v>
      </c>
      <c r="X390" s="234">
        <v>6655.435</v>
      </c>
      <c r="Y390" s="234">
        <v>6890.676</v>
      </c>
      <c r="Z390" s="234">
        <v>8.97316</v>
      </c>
      <c r="AA390" s="235"/>
      <c r="AB390" s="235"/>
      <c r="AC390" s="236"/>
      <c r="AD390" s="233"/>
    </row>
    <row r="391">
      <c r="A391" s="229">
        <v>391.0</v>
      </c>
      <c r="B391" s="229" t="s">
        <v>54</v>
      </c>
      <c r="C391" s="229" t="s">
        <v>28</v>
      </c>
      <c r="D391" s="229" t="s">
        <v>28</v>
      </c>
      <c r="E391" s="229" t="s">
        <v>28</v>
      </c>
      <c r="F391" s="229">
        <v>64.0</v>
      </c>
      <c r="G391" s="229" t="s">
        <v>53</v>
      </c>
      <c r="H391" s="229" t="s">
        <v>30</v>
      </c>
      <c r="I391" s="233">
        <v>8.0</v>
      </c>
      <c r="J391" s="233" t="s">
        <v>51</v>
      </c>
      <c r="K391" s="233" t="s">
        <v>27</v>
      </c>
      <c r="L391" s="233" t="s">
        <v>27</v>
      </c>
      <c r="M391" s="233">
        <v>3.0</v>
      </c>
      <c r="N391" s="233">
        <v>4.0</v>
      </c>
      <c r="O391" s="233">
        <v>6.0</v>
      </c>
      <c r="P391" s="233">
        <v>4.0</v>
      </c>
      <c r="Q391" s="233" t="s">
        <v>28</v>
      </c>
      <c r="R391" s="233" t="s">
        <v>27</v>
      </c>
      <c r="S391" s="235"/>
      <c r="T391" s="235"/>
      <c r="U391" s="235"/>
      <c r="V391" s="235"/>
      <c r="W391" s="235"/>
      <c r="X391" s="234" t="s">
        <v>56</v>
      </c>
      <c r="Y391" s="234" t="s">
        <v>56</v>
      </c>
      <c r="Z391" s="234"/>
      <c r="AA391" s="235"/>
      <c r="AB391" s="235"/>
      <c r="AC391" s="236"/>
      <c r="AD391" s="233"/>
    </row>
    <row r="392">
      <c r="A392" s="229">
        <v>392.0</v>
      </c>
      <c r="B392" s="229" t="s">
        <v>54</v>
      </c>
      <c r="C392" s="229" t="s">
        <v>28</v>
      </c>
      <c r="D392" s="229" t="s">
        <v>28</v>
      </c>
      <c r="E392" s="229" t="s">
        <v>28</v>
      </c>
      <c r="F392" s="229">
        <v>64.0</v>
      </c>
      <c r="G392" s="229" t="s">
        <v>53</v>
      </c>
      <c r="H392" s="229" t="s">
        <v>30</v>
      </c>
      <c r="I392" s="233">
        <v>8.0</v>
      </c>
      <c r="J392" s="233" t="s">
        <v>52</v>
      </c>
      <c r="K392" s="233" t="s">
        <v>27</v>
      </c>
      <c r="L392" s="233" t="s">
        <v>27</v>
      </c>
      <c r="M392" s="233">
        <v>0.0</v>
      </c>
      <c r="N392" s="233">
        <v>0.0</v>
      </c>
      <c r="O392" s="233">
        <v>3.0</v>
      </c>
      <c r="P392" s="233">
        <v>2.0</v>
      </c>
      <c r="Q392" s="233" t="s">
        <v>28</v>
      </c>
      <c r="R392" s="233" t="s">
        <v>27</v>
      </c>
      <c r="S392" s="233">
        <v>94.90301</v>
      </c>
      <c r="T392" s="233">
        <v>63.16435</v>
      </c>
      <c r="U392" s="233">
        <v>1522.0</v>
      </c>
      <c r="V392" s="233">
        <v>6.0</v>
      </c>
      <c r="W392" s="233">
        <v>4.44969</v>
      </c>
      <c r="X392" s="233">
        <v>3518.282</v>
      </c>
      <c r="Y392" s="233">
        <v>3877.243</v>
      </c>
      <c r="Z392" s="233">
        <v>6.36901</v>
      </c>
      <c r="AA392" s="235"/>
      <c r="AB392" s="235"/>
      <c r="AC392" s="236"/>
      <c r="AD392" s="233"/>
    </row>
    <row r="393">
      <c r="A393" s="229">
        <v>393.0</v>
      </c>
      <c r="B393" s="229" t="s">
        <v>54</v>
      </c>
      <c r="C393" s="229" t="s">
        <v>28</v>
      </c>
      <c r="D393" s="229" t="s">
        <v>28</v>
      </c>
      <c r="E393" s="229" t="s">
        <v>28</v>
      </c>
      <c r="F393" s="229">
        <v>64.0</v>
      </c>
      <c r="G393" s="229" t="s">
        <v>53</v>
      </c>
      <c r="H393" s="229" t="s">
        <v>30</v>
      </c>
      <c r="I393" s="233">
        <v>16.0</v>
      </c>
      <c r="J393" s="233" t="s">
        <v>31</v>
      </c>
      <c r="K393" s="233"/>
      <c r="L393" s="233"/>
      <c r="M393" s="233"/>
      <c r="N393" s="233"/>
      <c r="O393" s="233"/>
      <c r="P393" s="233"/>
      <c r="Q393" s="233"/>
      <c r="R393" s="233"/>
      <c r="S393" s="389">
        <v>3940.43</v>
      </c>
      <c r="T393" s="389">
        <v>3963.59</v>
      </c>
      <c r="U393" s="389">
        <v>374671.0</v>
      </c>
      <c r="V393" s="389">
        <v>989.0</v>
      </c>
      <c r="W393" s="389">
        <v>5043.79</v>
      </c>
      <c r="X393" s="234">
        <v>7526.582</v>
      </c>
      <c r="Y393" s="234">
        <v>7998.53</v>
      </c>
      <c r="Z393" s="234">
        <v>6.92092</v>
      </c>
      <c r="AA393" s="235"/>
      <c r="AB393" s="235"/>
      <c r="AC393" s="236"/>
      <c r="AD393" s="233"/>
    </row>
    <row r="394">
      <c r="A394" s="229">
        <v>394.0</v>
      </c>
      <c r="B394" s="229" t="s">
        <v>54</v>
      </c>
      <c r="C394" s="229" t="s">
        <v>28</v>
      </c>
      <c r="D394" s="229" t="s">
        <v>28</v>
      </c>
      <c r="E394" s="229" t="s">
        <v>28</v>
      </c>
      <c r="F394" s="229">
        <v>64.0</v>
      </c>
      <c r="G394" s="229" t="s">
        <v>53</v>
      </c>
      <c r="H394" s="229" t="s">
        <v>30</v>
      </c>
      <c r="I394" s="233">
        <v>16.0</v>
      </c>
      <c r="J394" s="233" t="s">
        <v>32</v>
      </c>
      <c r="K394" s="233"/>
      <c r="L394" s="233"/>
      <c r="M394" s="233"/>
      <c r="N394" s="233"/>
      <c r="O394" s="233"/>
      <c r="P394" s="233"/>
      <c r="Q394" s="233"/>
      <c r="R394" s="233"/>
      <c r="S394" s="390"/>
      <c r="T394" s="390"/>
      <c r="U394" s="390"/>
      <c r="V394" s="390"/>
      <c r="W394" s="390"/>
      <c r="X394" s="234" t="s">
        <v>56</v>
      </c>
      <c r="Y394" s="234" t="s">
        <v>56</v>
      </c>
      <c r="Z394" s="234"/>
      <c r="AA394" s="235"/>
      <c r="AB394" s="235"/>
      <c r="AC394" s="236"/>
      <c r="AD394" s="233"/>
    </row>
    <row r="395">
      <c r="A395" s="229">
        <v>395.0</v>
      </c>
      <c r="B395" s="229" t="s">
        <v>54</v>
      </c>
      <c r="C395" s="229" t="s">
        <v>28</v>
      </c>
      <c r="D395" s="229" t="s">
        <v>28</v>
      </c>
      <c r="E395" s="229" t="s">
        <v>28</v>
      </c>
      <c r="F395" s="229">
        <v>64.0</v>
      </c>
      <c r="G395" s="229" t="s">
        <v>53</v>
      </c>
      <c r="H395" s="229" t="s">
        <v>30</v>
      </c>
      <c r="I395" s="233">
        <v>16.0</v>
      </c>
      <c r="J395" s="233" t="s">
        <v>33</v>
      </c>
      <c r="K395" s="233" t="s">
        <v>27</v>
      </c>
      <c r="L395" s="233" t="s">
        <v>28</v>
      </c>
      <c r="M395" s="233">
        <v>2.0</v>
      </c>
      <c r="N395" s="233">
        <v>4.0</v>
      </c>
      <c r="O395" s="233">
        <v>3.0</v>
      </c>
      <c r="P395" s="233">
        <v>3.0</v>
      </c>
      <c r="Q395" s="233" t="s">
        <v>28</v>
      </c>
      <c r="R395" s="233" t="s">
        <v>27</v>
      </c>
      <c r="S395" s="389">
        <v>4311.8</v>
      </c>
      <c r="T395" s="389">
        <v>4329.54</v>
      </c>
      <c r="U395" s="389">
        <v>276244.0</v>
      </c>
      <c r="V395" s="389">
        <v>315.0</v>
      </c>
      <c r="W395" s="389">
        <v>515.87296</v>
      </c>
      <c r="X395" s="234">
        <v>8178.202</v>
      </c>
      <c r="Y395" s="234">
        <v>9336.322</v>
      </c>
      <c r="Z395" s="234">
        <v>7.98411</v>
      </c>
      <c r="AA395" s="235"/>
      <c r="AB395" s="235"/>
      <c r="AC395" s="236"/>
      <c r="AD395" s="233"/>
    </row>
    <row r="396">
      <c r="A396" s="229">
        <v>396.0</v>
      </c>
      <c r="B396" s="229" t="s">
        <v>54</v>
      </c>
      <c r="C396" s="229" t="s">
        <v>28</v>
      </c>
      <c r="D396" s="229" t="s">
        <v>28</v>
      </c>
      <c r="E396" s="229" t="s">
        <v>28</v>
      </c>
      <c r="F396" s="229">
        <v>64.0</v>
      </c>
      <c r="G396" s="229" t="s">
        <v>53</v>
      </c>
      <c r="H396" s="229" t="s">
        <v>30</v>
      </c>
      <c r="I396" s="233">
        <v>16.0</v>
      </c>
      <c r="J396" s="233" t="s">
        <v>34</v>
      </c>
      <c r="K396" s="233" t="s">
        <v>27</v>
      </c>
      <c r="L396" s="233" t="s">
        <v>27</v>
      </c>
      <c r="M396" s="233">
        <v>0.0</v>
      </c>
      <c r="N396" s="233">
        <v>3.0</v>
      </c>
      <c r="O396" s="233">
        <v>2.0</v>
      </c>
      <c r="P396" s="233">
        <v>2.0</v>
      </c>
      <c r="Q396" s="233" t="s">
        <v>28</v>
      </c>
      <c r="R396" s="233" t="s">
        <v>27</v>
      </c>
      <c r="S396" s="389">
        <v>934.78809</v>
      </c>
      <c r="T396" s="389">
        <v>954.4302</v>
      </c>
      <c r="U396" s="389">
        <v>26975.0</v>
      </c>
      <c r="V396" s="389">
        <v>59.0</v>
      </c>
      <c r="W396" s="389">
        <v>43.12679</v>
      </c>
      <c r="X396" s="234">
        <v>2596.706</v>
      </c>
      <c r="Y396" s="234">
        <v>3967.697</v>
      </c>
      <c r="Z396" s="234">
        <v>6.38249</v>
      </c>
      <c r="AA396" s="235"/>
      <c r="AB396" s="235"/>
      <c r="AC396" s="236"/>
      <c r="AD396" s="233"/>
    </row>
    <row r="397">
      <c r="A397" s="229">
        <v>397.0</v>
      </c>
      <c r="B397" s="229" t="s">
        <v>54</v>
      </c>
      <c r="C397" s="229" t="s">
        <v>28</v>
      </c>
      <c r="D397" s="229" t="s">
        <v>28</v>
      </c>
      <c r="E397" s="229" t="s">
        <v>28</v>
      </c>
      <c r="F397" s="229">
        <v>64.0</v>
      </c>
      <c r="G397" s="229" t="s">
        <v>53</v>
      </c>
      <c r="H397" s="229" t="s">
        <v>30</v>
      </c>
      <c r="I397" s="233">
        <v>16.0</v>
      </c>
      <c r="J397" s="233" t="s">
        <v>35</v>
      </c>
      <c r="K397" s="233" t="s">
        <v>27</v>
      </c>
      <c r="L397" s="233" t="s">
        <v>28</v>
      </c>
      <c r="M397" s="233">
        <v>5.0</v>
      </c>
      <c r="N397" s="233">
        <v>4.0</v>
      </c>
      <c r="O397" s="233">
        <v>6.0</v>
      </c>
      <c r="P397" s="233">
        <v>6.0</v>
      </c>
      <c r="Q397" s="233" t="s">
        <v>28</v>
      </c>
      <c r="R397" s="233" t="s">
        <v>27</v>
      </c>
      <c r="S397" s="390"/>
      <c r="T397" s="390"/>
      <c r="U397" s="390"/>
      <c r="V397" s="390"/>
      <c r="W397" s="390"/>
      <c r="X397" s="234" t="s">
        <v>30</v>
      </c>
      <c r="Y397" s="234" t="s">
        <v>30</v>
      </c>
      <c r="Z397" s="234"/>
      <c r="AA397" s="235"/>
      <c r="AB397" s="235"/>
      <c r="AC397" s="236"/>
      <c r="AD397" s="233"/>
    </row>
    <row r="398">
      <c r="A398" s="229">
        <v>398.0</v>
      </c>
      <c r="B398" s="229" t="s">
        <v>54</v>
      </c>
      <c r="C398" s="229" t="s">
        <v>28</v>
      </c>
      <c r="D398" s="229" t="s">
        <v>28</v>
      </c>
      <c r="E398" s="229" t="s">
        <v>28</v>
      </c>
      <c r="F398" s="229">
        <v>64.0</v>
      </c>
      <c r="G398" s="229" t="s">
        <v>53</v>
      </c>
      <c r="H398" s="229" t="s">
        <v>30</v>
      </c>
      <c r="I398" s="233">
        <v>16.0</v>
      </c>
      <c r="J398" s="233" t="s">
        <v>36</v>
      </c>
      <c r="K398" s="233" t="s">
        <v>27</v>
      </c>
      <c r="L398" s="233" t="s">
        <v>28</v>
      </c>
      <c r="M398" s="233">
        <v>0.0</v>
      </c>
      <c r="N398" s="233">
        <v>4.0</v>
      </c>
      <c r="O398" s="233">
        <v>1.0</v>
      </c>
      <c r="P398" s="233">
        <v>1.0</v>
      </c>
      <c r="Q398" s="233" t="s">
        <v>28</v>
      </c>
      <c r="R398" s="233" t="s">
        <v>28</v>
      </c>
      <c r="S398" s="389">
        <v>3904.03</v>
      </c>
      <c r="T398" s="389">
        <v>3914.56</v>
      </c>
      <c r="U398" s="389">
        <v>269801.0</v>
      </c>
      <c r="V398" s="389">
        <v>499.0</v>
      </c>
      <c r="W398" s="389">
        <v>885.02133</v>
      </c>
      <c r="X398" s="234">
        <v>5205.366</v>
      </c>
      <c r="Y398" s="234">
        <v>6520.659</v>
      </c>
      <c r="Z398" s="234">
        <v>6.74458</v>
      </c>
      <c r="AA398" s="235"/>
      <c r="AB398" s="235"/>
      <c r="AC398" s="236"/>
      <c r="AD398" s="233"/>
    </row>
    <row r="399">
      <c r="A399" s="229">
        <v>399.0</v>
      </c>
      <c r="B399" s="229" t="s">
        <v>54</v>
      </c>
      <c r="C399" s="229" t="s">
        <v>28</v>
      </c>
      <c r="D399" s="229" t="s">
        <v>28</v>
      </c>
      <c r="E399" s="229" t="s">
        <v>28</v>
      </c>
      <c r="F399" s="229">
        <v>64.0</v>
      </c>
      <c r="G399" s="229" t="s">
        <v>53</v>
      </c>
      <c r="H399" s="229" t="s">
        <v>30</v>
      </c>
      <c r="I399" s="233">
        <v>16.0</v>
      </c>
      <c r="J399" s="233" t="s">
        <v>37</v>
      </c>
      <c r="K399" s="233" t="s">
        <v>27</v>
      </c>
      <c r="L399" s="233" t="s">
        <v>27</v>
      </c>
      <c r="M399" s="233">
        <v>5.0</v>
      </c>
      <c r="N399" s="233">
        <v>5.0</v>
      </c>
      <c r="O399" s="233">
        <v>6.0</v>
      </c>
      <c r="P399" s="233">
        <v>5.0</v>
      </c>
      <c r="Q399" s="233" t="s">
        <v>28</v>
      </c>
      <c r="R399" s="233" t="s">
        <v>27</v>
      </c>
      <c r="S399" s="389">
        <v>2324.98</v>
      </c>
      <c r="T399" s="389">
        <v>2301.07</v>
      </c>
      <c r="U399" s="389">
        <v>156538.0</v>
      </c>
      <c r="V399" s="389">
        <v>314.0</v>
      </c>
      <c r="W399" s="389">
        <v>482.2834</v>
      </c>
      <c r="X399" s="234">
        <v>13469.891</v>
      </c>
      <c r="Y399" s="234">
        <v>14829.885</v>
      </c>
      <c r="Z399" s="234">
        <v>7.96347</v>
      </c>
      <c r="AA399" s="235"/>
      <c r="AB399" s="235"/>
      <c r="AC399" s="236"/>
      <c r="AD399" s="233"/>
    </row>
    <row r="400">
      <c r="A400" s="229">
        <v>400.0</v>
      </c>
      <c r="B400" s="229" t="s">
        <v>54</v>
      </c>
      <c r="C400" s="229" t="s">
        <v>28</v>
      </c>
      <c r="D400" s="229" t="s">
        <v>28</v>
      </c>
      <c r="E400" s="229" t="s">
        <v>28</v>
      </c>
      <c r="F400" s="229">
        <v>64.0</v>
      </c>
      <c r="G400" s="229" t="s">
        <v>53</v>
      </c>
      <c r="H400" s="229" t="s">
        <v>30</v>
      </c>
      <c r="I400" s="233">
        <v>16.0</v>
      </c>
      <c r="J400" s="233" t="s">
        <v>38</v>
      </c>
      <c r="K400" s="233" t="s">
        <v>27</v>
      </c>
      <c r="L400" s="233" t="s">
        <v>27</v>
      </c>
      <c r="M400" s="233">
        <v>7.0</v>
      </c>
      <c r="N400" s="233">
        <v>5.0</v>
      </c>
      <c r="O400" s="233">
        <v>8.0</v>
      </c>
      <c r="P400" s="233">
        <v>8.0</v>
      </c>
      <c r="Q400" s="233" t="s">
        <v>27</v>
      </c>
      <c r="R400" s="233" t="s">
        <v>27</v>
      </c>
      <c r="S400" s="389">
        <v>1744.75</v>
      </c>
      <c r="T400" s="389">
        <v>1772.69</v>
      </c>
      <c r="U400" s="389">
        <v>104703.0</v>
      </c>
      <c r="V400" s="389">
        <v>317.0</v>
      </c>
      <c r="W400" s="389">
        <v>661.27173</v>
      </c>
      <c r="X400" s="234">
        <v>18443.365</v>
      </c>
      <c r="Y400" s="234">
        <v>20489.565</v>
      </c>
      <c r="Z400" s="234">
        <v>10.50436</v>
      </c>
      <c r="AA400" s="235"/>
      <c r="AB400" s="235"/>
      <c r="AC400" s="236"/>
      <c r="AD400" s="233"/>
    </row>
    <row r="401">
      <c r="A401" s="229">
        <v>401.0</v>
      </c>
      <c r="B401" s="229" t="s">
        <v>54</v>
      </c>
      <c r="C401" s="229" t="s">
        <v>28</v>
      </c>
      <c r="D401" s="229" t="s">
        <v>28</v>
      </c>
      <c r="E401" s="229" t="s">
        <v>28</v>
      </c>
      <c r="F401" s="229">
        <v>64.0</v>
      </c>
      <c r="G401" s="229" t="s">
        <v>53</v>
      </c>
      <c r="H401" s="229" t="s">
        <v>30</v>
      </c>
      <c r="I401" s="233">
        <v>16.0</v>
      </c>
      <c r="J401" s="233" t="s">
        <v>39</v>
      </c>
      <c r="K401" s="233" t="s">
        <v>27</v>
      </c>
      <c r="L401" s="233" t="s">
        <v>27</v>
      </c>
      <c r="M401" s="233">
        <v>5.0</v>
      </c>
      <c r="N401" s="233">
        <v>6.0</v>
      </c>
      <c r="O401" s="233">
        <v>6.0</v>
      </c>
      <c r="P401" s="233">
        <v>6.0</v>
      </c>
      <c r="Q401" s="233" t="s">
        <v>28</v>
      </c>
      <c r="R401" s="233" t="s">
        <v>27</v>
      </c>
      <c r="S401" s="389">
        <v>4482.64</v>
      </c>
      <c r="T401" s="389">
        <v>4491.9</v>
      </c>
      <c r="U401" s="389">
        <v>306490.0</v>
      </c>
      <c r="V401" s="389">
        <v>315.0</v>
      </c>
      <c r="W401" s="389">
        <v>855.29644</v>
      </c>
      <c r="X401" s="234">
        <v>20444.28</v>
      </c>
      <c r="Y401" s="234">
        <v>22106.895</v>
      </c>
      <c r="Z401" s="234">
        <v>8.42239</v>
      </c>
      <c r="AA401" s="235"/>
      <c r="AB401" s="235"/>
      <c r="AC401" s="236"/>
      <c r="AD401" s="233"/>
    </row>
    <row r="402">
      <c r="A402" s="229">
        <v>402.0</v>
      </c>
      <c r="B402" s="229" t="s">
        <v>54</v>
      </c>
      <c r="C402" s="229" t="s">
        <v>28</v>
      </c>
      <c r="D402" s="229" t="s">
        <v>28</v>
      </c>
      <c r="E402" s="229" t="s">
        <v>28</v>
      </c>
      <c r="F402" s="229">
        <v>64.0</v>
      </c>
      <c r="G402" s="229" t="s">
        <v>53</v>
      </c>
      <c r="H402" s="229" t="s">
        <v>30</v>
      </c>
      <c r="I402" s="233">
        <v>16.0</v>
      </c>
      <c r="J402" s="233" t="s">
        <v>40</v>
      </c>
      <c r="K402" s="233" t="s">
        <v>27</v>
      </c>
      <c r="L402" s="233" t="s">
        <v>28</v>
      </c>
      <c r="M402" s="233">
        <v>3.0</v>
      </c>
      <c r="N402" s="233">
        <v>4.0</v>
      </c>
      <c r="O402" s="233">
        <v>4.0</v>
      </c>
      <c r="P402" s="233">
        <v>4.0</v>
      </c>
      <c r="Q402" s="233" t="s">
        <v>28</v>
      </c>
      <c r="R402" s="233" t="s">
        <v>27</v>
      </c>
      <c r="S402" s="389">
        <v>4394.21</v>
      </c>
      <c r="T402" s="389">
        <v>4417.61</v>
      </c>
      <c r="U402" s="389">
        <v>265491.0</v>
      </c>
      <c r="V402" s="389">
        <v>306.0</v>
      </c>
      <c r="W402" s="389">
        <v>480.23713</v>
      </c>
      <c r="X402" s="234">
        <v>9616.343</v>
      </c>
      <c r="Y402" s="234">
        <v>11147.42</v>
      </c>
      <c r="Z402" s="234">
        <v>7.08402</v>
      </c>
      <c r="AA402" s="235"/>
      <c r="AB402" s="235"/>
      <c r="AC402" s="236"/>
      <c r="AD402" s="233"/>
    </row>
    <row r="403">
      <c r="A403" s="229">
        <v>403.0</v>
      </c>
      <c r="B403" s="229" t="s">
        <v>54</v>
      </c>
      <c r="C403" s="229" t="s">
        <v>28</v>
      </c>
      <c r="D403" s="229" t="s">
        <v>28</v>
      </c>
      <c r="E403" s="229" t="s">
        <v>28</v>
      </c>
      <c r="F403" s="229">
        <v>64.0</v>
      </c>
      <c r="G403" s="229" t="s">
        <v>53</v>
      </c>
      <c r="H403" s="229" t="s">
        <v>30</v>
      </c>
      <c r="I403" s="233">
        <v>16.0</v>
      </c>
      <c r="J403" s="233" t="s">
        <v>41</v>
      </c>
      <c r="K403" s="233" t="s">
        <v>27</v>
      </c>
      <c r="L403" s="233" t="s">
        <v>27</v>
      </c>
      <c r="M403" s="233">
        <v>4.0</v>
      </c>
      <c r="N403" s="233">
        <v>0.0</v>
      </c>
      <c r="O403" s="233">
        <v>6.0</v>
      </c>
      <c r="P403" s="233">
        <v>3.0</v>
      </c>
      <c r="Q403" s="233" t="s">
        <v>28</v>
      </c>
      <c r="R403" s="233" t="s">
        <v>27</v>
      </c>
      <c r="S403" s="389">
        <v>1166.39</v>
      </c>
      <c r="T403" s="389">
        <v>1083.68</v>
      </c>
      <c r="U403" s="389">
        <v>87351.0</v>
      </c>
      <c r="V403" s="389">
        <v>122.0</v>
      </c>
      <c r="W403" s="389">
        <v>110.7132</v>
      </c>
      <c r="X403" s="234">
        <v>2203.012</v>
      </c>
      <c r="Y403" s="234">
        <v>2743.363</v>
      </c>
      <c r="Z403" s="234">
        <v>8.47146</v>
      </c>
      <c r="AA403" s="235"/>
      <c r="AB403" s="235"/>
      <c r="AC403" s="236"/>
      <c r="AD403" s="233"/>
    </row>
    <row r="404">
      <c r="A404" s="229">
        <v>404.0</v>
      </c>
      <c r="B404" s="229" t="s">
        <v>54</v>
      </c>
      <c r="C404" s="229" t="s">
        <v>28</v>
      </c>
      <c r="D404" s="229" t="s">
        <v>28</v>
      </c>
      <c r="E404" s="229" t="s">
        <v>28</v>
      </c>
      <c r="F404" s="229">
        <v>64.0</v>
      </c>
      <c r="G404" s="229" t="s">
        <v>53</v>
      </c>
      <c r="H404" s="229" t="s">
        <v>30</v>
      </c>
      <c r="I404" s="233">
        <v>16.0</v>
      </c>
      <c r="J404" s="233" t="s">
        <v>42</v>
      </c>
      <c r="K404" s="233" t="s">
        <v>27</v>
      </c>
      <c r="L404" s="233" t="s">
        <v>28</v>
      </c>
      <c r="M404" s="233">
        <v>1.0</v>
      </c>
      <c r="N404" s="233">
        <v>5.0</v>
      </c>
      <c r="O404" s="233">
        <v>2.0</v>
      </c>
      <c r="P404" s="233">
        <v>2.0</v>
      </c>
      <c r="Q404" s="233" t="s">
        <v>27</v>
      </c>
      <c r="R404" s="233" t="s">
        <v>27</v>
      </c>
      <c r="S404" s="389">
        <v>2256.45</v>
      </c>
      <c r="T404" s="389">
        <v>2328.73</v>
      </c>
      <c r="U404" s="389">
        <v>70241.0</v>
      </c>
      <c r="V404" s="389">
        <v>366.0</v>
      </c>
      <c r="W404" s="389">
        <v>324.85192</v>
      </c>
      <c r="X404" s="234">
        <v>12458.557</v>
      </c>
      <c r="Y404" s="234">
        <v>14031.079</v>
      </c>
      <c r="Z404" s="234">
        <v>17.56466</v>
      </c>
      <c r="AA404" s="235"/>
      <c r="AB404" s="235"/>
      <c r="AC404" s="236"/>
      <c r="AD404" s="233"/>
    </row>
    <row r="405">
      <c r="A405" s="229">
        <v>405.0</v>
      </c>
      <c r="B405" s="229" t="s">
        <v>54</v>
      </c>
      <c r="C405" s="229" t="s">
        <v>28</v>
      </c>
      <c r="D405" s="229" t="s">
        <v>28</v>
      </c>
      <c r="E405" s="229" t="s">
        <v>28</v>
      </c>
      <c r="F405" s="229">
        <v>64.0</v>
      </c>
      <c r="G405" s="229" t="s">
        <v>53</v>
      </c>
      <c r="H405" s="229" t="s">
        <v>30</v>
      </c>
      <c r="I405" s="233">
        <v>16.0</v>
      </c>
      <c r="J405" s="233" t="s">
        <v>44</v>
      </c>
      <c r="K405" s="233" t="s">
        <v>27</v>
      </c>
      <c r="L405" s="233" t="s">
        <v>28</v>
      </c>
      <c r="M405" s="233">
        <v>1.0</v>
      </c>
      <c r="N405" s="233">
        <v>4.0</v>
      </c>
      <c r="O405" s="233">
        <v>2.0</v>
      </c>
      <c r="P405" s="233">
        <v>2.0</v>
      </c>
      <c r="Q405" s="233" t="s">
        <v>27</v>
      </c>
      <c r="R405" s="233" t="s">
        <v>28</v>
      </c>
      <c r="S405" s="389">
        <v>1486.95</v>
      </c>
      <c r="T405" s="389">
        <v>1548.13</v>
      </c>
      <c r="U405" s="389">
        <v>36777.0</v>
      </c>
      <c r="V405" s="389">
        <v>270.0</v>
      </c>
      <c r="W405" s="389">
        <v>184.05599</v>
      </c>
      <c r="X405" s="234">
        <v>11693.448</v>
      </c>
      <c r="Y405" s="234">
        <v>13129.513</v>
      </c>
      <c r="Z405" s="234">
        <v>8.23081</v>
      </c>
      <c r="AA405" s="235"/>
      <c r="AB405" s="235"/>
      <c r="AC405" s="236"/>
      <c r="AD405" s="233"/>
    </row>
    <row r="406">
      <c r="A406" s="229">
        <v>406.0</v>
      </c>
      <c r="B406" s="229" t="s">
        <v>54</v>
      </c>
      <c r="C406" s="229" t="s">
        <v>28</v>
      </c>
      <c r="D406" s="229" t="s">
        <v>28</v>
      </c>
      <c r="E406" s="229" t="s">
        <v>28</v>
      </c>
      <c r="F406" s="229">
        <v>64.0</v>
      </c>
      <c r="G406" s="229" t="s">
        <v>53</v>
      </c>
      <c r="H406" s="229" t="s">
        <v>30</v>
      </c>
      <c r="I406" s="233">
        <v>16.0</v>
      </c>
      <c r="J406" s="233" t="s">
        <v>45</v>
      </c>
      <c r="K406" s="233" t="s">
        <v>27</v>
      </c>
      <c r="L406" s="233" t="s">
        <v>27</v>
      </c>
      <c r="M406" s="233">
        <v>1.0</v>
      </c>
      <c r="N406" s="233">
        <v>4.0</v>
      </c>
      <c r="O406" s="233">
        <v>2.0</v>
      </c>
      <c r="P406" s="233">
        <v>2.0</v>
      </c>
      <c r="Q406" s="233" t="s">
        <v>28</v>
      </c>
      <c r="R406" s="233" t="s">
        <v>27</v>
      </c>
      <c r="S406" s="389">
        <v>3938.6</v>
      </c>
      <c r="T406" s="389">
        <v>4159.61</v>
      </c>
      <c r="U406" s="389">
        <v>43607.0</v>
      </c>
      <c r="V406" s="389">
        <v>250.0</v>
      </c>
      <c r="W406" s="389">
        <v>438.08081</v>
      </c>
      <c r="X406" s="234">
        <v>6507.928</v>
      </c>
      <c r="Y406" s="234">
        <v>8016.677</v>
      </c>
      <c r="Z406" s="234">
        <v>7.57424</v>
      </c>
      <c r="AA406" s="235"/>
      <c r="AB406" s="235"/>
      <c r="AC406" s="236"/>
      <c r="AD406" s="233"/>
    </row>
    <row r="407">
      <c r="A407" s="229">
        <v>407.0</v>
      </c>
      <c r="B407" s="229" t="s">
        <v>54</v>
      </c>
      <c r="C407" s="229" t="s">
        <v>28</v>
      </c>
      <c r="D407" s="229" t="s">
        <v>28</v>
      </c>
      <c r="E407" s="229" t="s">
        <v>28</v>
      </c>
      <c r="F407" s="229">
        <v>64.0</v>
      </c>
      <c r="G407" s="229" t="s">
        <v>53</v>
      </c>
      <c r="H407" s="229" t="s">
        <v>30</v>
      </c>
      <c r="I407" s="233">
        <v>16.0</v>
      </c>
      <c r="J407" s="233" t="s">
        <v>46</v>
      </c>
      <c r="K407" s="233" t="s">
        <v>27</v>
      </c>
      <c r="L407" s="233" t="s">
        <v>27</v>
      </c>
      <c r="M407" s="233">
        <v>1.0</v>
      </c>
      <c r="N407" s="233">
        <v>0.0</v>
      </c>
      <c r="O407" s="233">
        <v>3.0</v>
      </c>
      <c r="P407" s="233">
        <v>3.0</v>
      </c>
      <c r="Q407" s="233" t="s">
        <v>28</v>
      </c>
      <c r="R407" s="233" t="s">
        <v>27</v>
      </c>
      <c r="S407" s="389">
        <v>256.27236</v>
      </c>
      <c r="T407" s="389">
        <v>254.60199</v>
      </c>
      <c r="U407" s="389">
        <v>16729.0</v>
      </c>
      <c r="V407" s="389">
        <v>47.0</v>
      </c>
      <c r="W407" s="389">
        <v>83.31999</v>
      </c>
      <c r="X407" s="234">
        <v>6684.635</v>
      </c>
      <c r="Y407" s="234">
        <v>7140.855</v>
      </c>
      <c r="Z407" s="234">
        <v>7.19257</v>
      </c>
      <c r="AA407" s="235"/>
      <c r="AB407" s="235"/>
      <c r="AC407" s="236"/>
      <c r="AD407" s="233"/>
    </row>
    <row r="408">
      <c r="A408" s="229">
        <v>408.0</v>
      </c>
      <c r="B408" s="229" t="s">
        <v>54</v>
      </c>
      <c r="C408" s="229" t="s">
        <v>28</v>
      </c>
      <c r="D408" s="229" t="s">
        <v>28</v>
      </c>
      <c r="E408" s="229" t="s">
        <v>28</v>
      </c>
      <c r="F408" s="229">
        <v>64.0</v>
      </c>
      <c r="G408" s="229" t="s">
        <v>53</v>
      </c>
      <c r="H408" s="229" t="s">
        <v>30</v>
      </c>
      <c r="I408" s="233">
        <v>16.0</v>
      </c>
      <c r="J408" s="233" t="s">
        <v>47</v>
      </c>
      <c r="K408" s="233" t="s">
        <v>27</v>
      </c>
      <c r="L408" s="233" t="s">
        <v>27</v>
      </c>
      <c r="M408" s="233">
        <v>2.0</v>
      </c>
      <c r="N408" s="233">
        <v>3.0</v>
      </c>
      <c r="O408" s="233">
        <v>3.0</v>
      </c>
      <c r="P408" s="233">
        <v>2.0</v>
      </c>
      <c r="Q408" s="233" t="s">
        <v>28</v>
      </c>
      <c r="R408" s="233" t="s">
        <v>28</v>
      </c>
      <c r="S408" s="389">
        <v>1340.13</v>
      </c>
      <c r="T408" s="389">
        <v>1371.71</v>
      </c>
      <c r="U408" s="389">
        <v>238235.0</v>
      </c>
      <c r="V408" s="389">
        <v>994.0</v>
      </c>
      <c r="W408" s="389">
        <v>1140.6</v>
      </c>
      <c r="X408" s="234">
        <v>16782.745</v>
      </c>
      <c r="Y408" s="234">
        <v>17561.723</v>
      </c>
      <c r="Z408" s="234">
        <v>9.24751</v>
      </c>
      <c r="AA408" s="235"/>
      <c r="AB408" s="235"/>
      <c r="AC408" s="236"/>
      <c r="AD408" s="233"/>
    </row>
    <row r="409">
      <c r="A409" s="229">
        <v>409.0</v>
      </c>
      <c r="B409" s="229" t="s">
        <v>54</v>
      </c>
      <c r="C409" s="229" t="s">
        <v>28</v>
      </c>
      <c r="D409" s="229" t="s">
        <v>28</v>
      </c>
      <c r="E409" s="229" t="s">
        <v>28</v>
      </c>
      <c r="F409" s="229">
        <v>64.0</v>
      </c>
      <c r="G409" s="229" t="s">
        <v>53</v>
      </c>
      <c r="H409" s="229" t="s">
        <v>30</v>
      </c>
      <c r="I409" s="233">
        <v>16.0</v>
      </c>
      <c r="J409" s="233" t="s">
        <v>49</v>
      </c>
      <c r="K409" s="233" t="s">
        <v>27</v>
      </c>
      <c r="L409" s="233" t="s">
        <v>28</v>
      </c>
      <c r="M409" s="233">
        <v>1.0</v>
      </c>
      <c r="N409" s="233">
        <v>6.0</v>
      </c>
      <c r="O409" s="233">
        <v>2.0</v>
      </c>
      <c r="P409" s="233">
        <v>2.0</v>
      </c>
      <c r="Q409" s="233" t="s">
        <v>28</v>
      </c>
      <c r="R409" s="233" t="s">
        <v>28</v>
      </c>
      <c r="S409" s="389">
        <v>1490.17</v>
      </c>
      <c r="T409" s="389">
        <v>1541.24</v>
      </c>
      <c r="U409" s="389">
        <v>23792.0</v>
      </c>
      <c r="V409" s="389">
        <v>257.0</v>
      </c>
      <c r="W409" s="389">
        <v>743.63031</v>
      </c>
      <c r="X409" s="234">
        <v>12717.025</v>
      </c>
      <c r="Y409" s="234">
        <v>13922.131</v>
      </c>
      <c r="Z409" s="234">
        <v>7.68965</v>
      </c>
      <c r="AA409" s="235"/>
      <c r="AB409" s="235"/>
      <c r="AC409" s="236"/>
      <c r="AD409" s="233"/>
    </row>
    <row r="410">
      <c r="A410" s="229">
        <v>410.0</v>
      </c>
      <c r="B410" s="229" t="s">
        <v>54</v>
      </c>
      <c r="C410" s="229" t="s">
        <v>28</v>
      </c>
      <c r="D410" s="229" t="s">
        <v>28</v>
      </c>
      <c r="E410" s="229" t="s">
        <v>28</v>
      </c>
      <c r="F410" s="229">
        <v>64.0</v>
      </c>
      <c r="G410" s="229" t="s">
        <v>53</v>
      </c>
      <c r="H410" s="229" t="s">
        <v>30</v>
      </c>
      <c r="I410" s="233">
        <v>16.0</v>
      </c>
      <c r="J410" s="233" t="s">
        <v>51</v>
      </c>
      <c r="K410" s="233" t="s">
        <v>27</v>
      </c>
      <c r="L410" s="233" t="s">
        <v>27</v>
      </c>
      <c r="M410" s="233">
        <v>3.0</v>
      </c>
      <c r="N410" s="233">
        <v>4.0</v>
      </c>
      <c r="O410" s="233">
        <v>6.0</v>
      </c>
      <c r="P410" s="233">
        <v>4.0</v>
      </c>
      <c r="Q410" s="233" t="s">
        <v>28</v>
      </c>
      <c r="R410" s="233" t="s">
        <v>27</v>
      </c>
      <c r="S410" s="390"/>
      <c r="T410" s="390"/>
      <c r="U410" s="390"/>
      <c r="V410" s="390"/>
      <c r="W410" s="390"/>
      <c r="X410" s="234" t="s">
        <v>56</v>
      </c>
      <c r="Y410" s="234" t="s">
        <v>56</v>
      </c>
      <c r="Z410" s="234"/>
      <c r="AA410" s="235"/>
      <c r="AB410" s="235"/>
      <c r="AC410" s="236"/>
      <c r="AD410" s="233"/>
    </row>
    <row r="411">
      <c r="A411" s="229">
        <v>411.0</v>
      </c>
      <c r="B411" s="229" t="s">
        <v>54</v>
      </c>
      <c r="C411" s="229" t="s">
        <v>28</v>
      </c>
      <c r="D411" s="229" t="s">
        <v>28</v>
      </c>
      <c r="E411" s="229" t="s">
        <v>28</v>
      </c>
      <c r="F411" s="229">
        <v>64.0</v>
      </c>
      <c r="G411" s="229" t="s">
        <v>53</v>
      </c>
      <c r="H411" s="229" t="s">
        <v>30</v>
      </c>
      <c r="I411" s="233">
        <v>16.0</v>
      </c>
      <c r="J411" s="233" t="s">
        <v>52</v>
      </c>
      <c r="K411" s="233" t="s">
        <v>27</v>
      </c>
      <c r="L411" s="233" t="s">
        <v>27</v>
      </c>
      <c r="M411" s="233">
        <v>0.0</v>
      </c>
      <c r="N411" s="233">
        <v>0.0</v>
      </c>
      <c r="O411" s="233">
        <v>3.0</v>
      </c>
      <c r="P411" s="233">
        <v>2.0</v>
      </c>
      <c r="Q411" s="233" t="s">
        <v>28</v>
      </c>
      <c r="R411" s="233" t="s">
        <v>27</v>
      </c>
      <c r="S411" s="389">
        <v>165.14238</v>
      </c>
      <c r="T411" s="389">
        <v>126.65997</v>
      </c>
      <c r="U411" s="389">
        <v>2625.0</v>
      </c>
      <c r="V411" s="389">
        <v>10.0</v>
      </c>
      <c r="W411" s="389">
        <v>9.1861</v>
      </c>
      <c r="X411" s="234">
        <v>7586.634</v>
      </c>
      <c r="Y411" s="234">
        <v>7652.207</v>
      </c>
      <c r="Z411" s="234">
        <v>6.44812</v>
      </c>
      <c r="AA411" s="235"/>
      <c r="AB411" s="235"/>
      <c r="AC411" s="236"/>
      <c r="AD411" s="233"/>
    </row>
    <row r="412">
      <c r="A412" s="229">
        <v>412.0</v>
      </c>
      <c r="B412" s="229" t="s">
        <v>54</v>
      </c>
      <c r="C412" s="229" t="s">
        <v>28</v>
      </c>
      <c r="D412" s="229" t="s">
        <v>28</v>
      </c>
      <c r="E412" s="229" t="s">
        <v>28</v>
      </c>
      <c r="F412" s="229">
        <v>64.0</v>
      </c>
      <c r="G412" s="229" t="s">
        <v>53</v>
      </c>
      <c r="H412" s="229" t="s">
        <v>30</v>
      </c>
      <c r="I412" s="233">
        <v>32.0</v>
      </c>
      <c r="J412" s="233" t="s">
        <v>31</v>
      </c>
      <c r="K412" s="229" t="s">
        <v>27</v>
      </c>
      <c r="L412" s="229" t="s">
        <v>28</v>
      </c>
      <c r="M412" s="229">
        <v>0.0</v>
      </c>
      <c r="N412" s="229">
        <v>7.0</v>
      </c>
      <c r="O412" s="229">
        <v>1.0</v>
      </c>
      <c r="P412" s="229">
        <v>1.0</v>
      </c>
      <c r="Q412" s="229" t="s">
        <v>28</v>
      </c>
      <c r="R412" s="229" t="s">
        <v>27</v>
      </c>
      <c r="S412" s="389">
        <v>7879.99</v>
      </c>
      <c r="T412" s="389">
        <v>8012.53</v>
      </c>
      <c r="U412" s="389">
        <v>804206.0</v>
      </c>
      <c r="V412" s="389">
        <v>1975.0</v>
      </c>
      <c r="W412" s="389">
        <v>9926.42</v>
      </c>
      <c r="X412" s="234">
        <v>14383.7</v>
      </c>
      <c r="Y412" s="234">
        <v>15133.487</v>
      </c>
      <c r="Z412" s="234">
        <v>6.9193</v>
      </c>
      <c r="AA412" s="235"/>
      <c r="AB412" s="235"/>
      <c r="AC412" s="236"/>
      <c r="AD412" s="233"/>
    </row>
    <row r="413">
      <c r="A413" s="229">
        <v>413.0</v>
      </c>
      <c r="B413" s="229" t="s">
        <v>54</v>
      </c>
      <c r="C413" s="229" t="s">
        <v>28</v>
      </c>
      <c r="D413" s="229" t="s">
        <v>28</v>
      </c>
      <c r="E413" s="229" t="s">
        <v>28</v>
      </c>
      <c r="F413" s="229">
        <v>64.0</v>
      </c>
      <c r="G413" s="229" t="s">
        <v>53</v>
      </c>
      <c r="H413" s="229" t="s">
        <v>30</v>
      </c>
      <c r="I413" s="233">
        <v>32.0</v>
      </c>
      <c r="J413" s="233" t="s">
        <v>32</v>
      </c>
      <c r="K413" s="233" t="s">
        <v>27</v>
      </c>
      <c r="L413" s="233" t="s">
        <v>27</v>
      </c>
      <c r="M413" s="233">
        <v>8.0</v>
      </c>
      <c r="N413" s="233">
        <v>0.0</v>
      </c>
      <c r="O413" s="233">
        <v>10.0</v>
      </c>
      <c r="P413" s="233">
        <v>5.0</v>
      </c>
      <c r="Q413" s="233" t="s">
        <v>28</v>
      </c>
      <c r="R413" s="233" t="s">
        <v>27</v>
      </c>
      <c r="S413" s="389">
        <v>752.18556</v>
      </c>
      <c r="T413" s="389">
        <v>704.27095</v>
      </c>
      <c r="U413" s="389">
        <v>57987.0</v>
      </c>
      <c r="V413" s="389">
        <v>115.0</v>
      </c>
      <c r="W413" s="389">
        <v>365.88588</v>
      </c>
      <c r="X413" s="234">
        <v>19025.189</v>
      </c>
      <c r="Y413" s="234">
        <v>20088.109</v>
      </c>
      <c r="Z413" s="234">
        <v>10.34046</v>
      </c>
      <c r="AA413" s="235"/>
      <c r="AB413" s="235"/>
      <c r="AC413" s="236"/>
      <c r="AD413" s="233"/>
    </row>
    <row r="414">
      <c r="A414" s="229">
        <v>414.0</v>
      </c>
      <c r="B414" s="229" t="s">
        <v>54</v>
      </c>
      <c r="C414" s="229" t="s">
        <v>28</v>
      </c>
      <c r="D414" s="229" t="s">
        <v>28</v>
      </c>
      <c r="E414" s="229" t="s">
        <v>28</v>
      </c>
      <c r="F414" s="229">
        <v>64.0</v>
      </c>
      <c r="G414" s="229" t="s">
        <v>53</v>
      </c>
      <c r="H414" s="229" t="s">
        <v>30</v>
      </c>
      <c r="I414" s="233">
        <v>32.0</v>
      </c>
      <c r="J414" s="233" t="s">
        <v>33</v>
      </c>
      <c r="K414" s="233" t="s">
        <v>27</v>
      </c>
      <c r="L414" s="233" t="s">
        <v>28</v>
      </c>
      <c r="M414" s="233">
        <v>2.0</v>
      </c>
      <c r="N414" s="233">
        <v>4.0</v>
      </c>
      <c r="O414" s="233">
        <v>3.0</v>
      </c>
      <c r="P414" s="233">
        <v>3.0</v>
      </c>
      <c r="Q414" s="233" t="s">
        <v>28</v>
      </c>
      <c r="R414" s="233" t="s">
        <v>27</v>
      </c>
      <c r="S414" s="389">
        <v>8583.47</v>
      </c>
      <c r="T414" s="389">
        <v>8654.7</v>
      </c>
      <c r="U414" s="389">
        <v>548882.0</v>
      </c>
      <c r="V414" s="389">
        <v>623.0</v>
      </c>
      <c r="W414" s="389">
        <v>1038.19</v>
      </c>
      <c r="X414" s="234">
        <v>16673.632</v>
      </c>
      <c r="Y414" s="234">
        <v>18727.801</v>
      </c>
      <c r="Z414" s="234">
        <v>7.49412</v>
      </c>
      <c r="AA414" s="235"/>
      <c r="AB414" s="235"/>
      <c r="AC414" s="236"/>
      <c r="AD414" s="233"/>
    </row>
    <row r="415">
      <c r="A415" s="229">
        <v>415.0</v>
      </c>
      <c r="B415" s="229" t="s">
        <v>54</v>
      </c>
      <c r="C415" s="229" t="s">
        <v>28</v>
      </c>
      <c r="D415" s="229" t="s">
        <v>28</v>
      </c>
      <c r="E415" s="229" t="s">
        <v>28</v>
      </c>
      <c r="F415" s="229">
        <v>64.0</v>
      </c>
      <c r="G415" s="229" t="s">
        <v>53</v>
      </c>
      <c r="H415" s="229" t="s">
        <v>30</v>
      </c>
      <c r="I415" s="233">
        <v>32.0</v>
      </c>
      <c r="J415" s="233" t="s">
        <v>34</v>
      </c>
      <c r="K415" s="233" t="s">
        <v>27</v>
      </c>
      <c r="L415" s="233" t="s">
        <v>27</v>
      </c>
      <c r="M415" s="233">
        <v>0.0</v>
      </c>
      <c r="N415" s="233">
        <v>3.0</v>
      </c>
      <c r="O415" s="233">
        <v>2.0</v>
      </c>
      <c r="P415" s="233">
        <v>2.0</v>
      </c>
      <c r="Q415" s="233" t="s">
        <v>28</v>
      </c>
      <c r="R415" s="233" t="s">
        <v>27</v>
      </c>
      <c r="S415" s="389">
        <v>1802.68</v>
      </c>
      <c r="T415" s="389">
        <v>1911.33</v>
      </c>
      <c r="U415" s="389">
        <v>64618.0</v>
      </c>
      <c r="V415" s="389">
        <v>113.0</v>
      </c>
      <c r="W415" s="389">
        <v>125.2517</v>
      </c>
      <c r="X415" s="234">
        <v>6653.21</v>
      </c>
      <c r="Y415" s="234">
        <v>7435.125</v>
      </c>
      <c r="Z415" s="234">
        <v>6.62167</v>
      </c>
      <c r="AA415" s="235"/>
      <c r="AB415" s="235"/>
      <c r="AC415" s="236"/>
      <c r="AD415" s="233"/>
    </row>
    <row r="416">
      <c r="A416" s="229">
        <v>416.0</v>
      </c>
      <c r="B416" s="229" t="s">
        <v>54</v>
      </c>
      <c r="C416" s="229" t="s">
        <v>28</v>
      </c>
      <c r="D416" s="229" t="s">
        <v>28</v>
      </c>
      <c r="E416" s="229" t="s">
        <v>28</v>
      </c>
      <c r="F416" s="229">
        <v>64.0</v>
      </c>
      <c r="G416" s="229" t="s">
        <v>53</v>
      </c>
      <c r="H416" s="229" t="s">
        <v>30</v>
      </c>
      <c r="I416" s="233">
        <v>32.0</v>
      </c>
      <c r="J416" s="233" t="s">
        <v>35</v>
      </c>
      <c r="K416" s="233" t="s">
        <v>27</v>
      </c>
      <c r="L416" s="233" t="s">
        <v>28</v>
      </c>
      <c r="M416" s="233">
        <v>5.0</v>
      </c>
      <c r="N416" s="233">
        <v>4.0</v>
      </c>
      <c r="O416" s="233">
        <v>6.0</v>
      </c>
      <c r="P416" s="233">
        <v>6.0</v>
      </c>
      <c r="Q416" s="233" t="s">
        <v>28</v>
      </c>
      <c r="R416" s="233" t="s">
        <v>27</v>
      </c>
      <c r="S416" s="390"/>
      <c r="T416" s="390"/>
      <c r="U416" s="390"/>
      <c r="V416" s="390"/>
      <c r="W416" s="390"/>
      <c r="X416" s="234" t="s">
        <v>30</v>
      </c>
      <c r="Y416" s="234" t="s">
        <v>30</v>
      </c>
      <c r="Z416" s="234"/>
      <c r="AA416" s="235"/>
      <c r="AB416" s="235"/>
      <c r="AC416" s="236"/>
      <c r="AD416" s="233"/>
    </row>
    <row r="417">
      <c r="A417" s="229">
        <v>417.0</v>
      </c>
      <c r="B417" s="229" t="s">
        <v>54</v>
      </c>
      <c r="C417" s="229" t="s">
        <v>28</v>
      </c>
      <c r="D417" s="229" t="s">
        <v>28</v>
      </c>
      <c r="E417" s="229" t="s">
        <v>28</v>
      </c>
      <c r="F417" s="229">
        <v>64.0</v>
      </c>
      <c r="G417" s="229" t="s">
        <v>53</v>
      </c>
      <c r="H417" s="229" t="s">
        <v>30</v>
      </c>
      <c r="I417" s="233">
        <v>32.0</v>
      </c>
      <c r="J417" s="233" t="s">
        <v>36</v>
      </c>
      <c r="K417" s="233" t="s">
        <v>27</v>
      </c>
      <c r="L417" s="233" t="s">
        <v>28</v>
      </c>
      <c r="M417" s="233">
        <v>0.0</v>
      </c>
      <c r="N417" s="233">
        <v>4.0</v>
      </c>
      <c r="O417" s="233">
        <v>1.0</v>
      </c>
      <c r="P417" s="233">
        <v>1.0</v>
      </c>
      <c r="Q417" s="233" t="s">
        <v>28</v>
      </c>
      <c r="R417" s="233" t="s">
        <v>28</v>
      </c>
      <c r="S417" s="389">
        <v>7811.25</v>
      </c>
      <c r="T417" s="389">
        <v>7900.19</v>
      </c>
      <c r="U417" s="389">
        <v>537468.0</v>
      </c>
      <c r="V417" s="389">
        <v>989.0</v>
      </c>
      <c r="W417" s="389">
        <v>1717.38</v>
      </c>
      <c r="X417" s="234">
        <v>9370.488</v>
      </c>
      <c r="Y417" s="234">
        <v>12007.113</v>
      </c>
      <c r="Z417" s="234">
        <v>6.66927</v>
      </c>
      <c r="AA417" s="235"/>
      <c r="AB417" s="235"/>
      <c r="AC417" s="236"/>
      <c r="AD417" s="233"/>
    </row>
    <row r="418">
      <c r="A418" s="229">
        <v>418.0</v>
      </c>
      <c r="B418" s="229" t="s">
        <v>54</v>
      </c>
      <c r="C418" s="229" t="s">
        <v>28</v>
      </c>
      <c r="D418" s="229" t="s">
        <v>28</v>
      </c>
      <c r="E418" s="229" t="s">
        <v>28</v>
      </c>
      <c r="F418" s="229">
        <v>64.0</v>
      </c>
      <c r="G418" s="229" t="s">
        <v>53</v>
      </c>
      <c r="H418" s="229" t="s">
        <v>30</v>
      </c>
      <c r="I418" s="233">
        <v>32.0</v>
      </c>
      <c r="J418" s="233" t="s">
        <v>37</v>
      </c>
      <c r="K418" s="233" t="s">
        <v>27</v>
      </c>
      <c r="L418" s="233" t="s">
        <v>27</v>
      </c>
      <c r="M418" s="233">
        <v>5.0</v>
      </c>
      <c r="N418" s="233">
        <v>5.0</v>
      </c>
      <c r="O418" s="233">
        <v>6.0</v>
      </c>
      <c r="P418" s="233">
        <v>5.0</v>
      </c>
      <c r="Q418" s="233" t="s">
        <v>28</v>
      </c>
      <c r="R418" s="233" t="s">
        <v>27</v>
      </c>
      <c r="S418" s="389">
        <v>4585.19</v>
      </c>
      <c r="T418" s="389">
        <v>4592.02</v>
      </c>
      <c r="U418" s="389">
        <v>289238.0</v>
      </c>
      <c r="V418" s="389">
        <v>624.0</v>
      </c>
      <c r="W418" s="389">
        <v>1282.19</v>
      </c>
      <c r="X418" s="234">
        <v>24395.539</v>
      </c>
      <c r="Y418" s="234">
        <v>28692.993</v>
      </c>
      <c r="Z418" s="234">
        <v>12.06085</v>
      </c>
      <c r="AA418" s="235"/>
      <c r="AB418" s="235"/>
      <c r="AC418" s="236"/>
      <c r="AD418" s="233"/>
    </row>
    <row r="419">
      <c r="A419" s="229">
        <v>419.0</v>
      </c>
      <c r="B419" s="229" t="s">
        <v>54</v>
      </c>
      <c r="C419" s="229" t="s">
        <v>28</v>
      </c>
      <c r="D419" s="229" t="s">
        <v>28</v>
      </c>
      <c r="E419" s="229" t="s">
        <v>28</v>
      </c>
      <c r="F419" s="229">
        <v>64.0</v>
      </c>
      <c r="G419" s="229" t="s">
        <v>53</v>
      </c>
      <c r="H419" s="229" t="s">
        <v>30</v>
      </c>
      <c r="I419" s="233">
        <v>32.0</v>
      </c>
      <c r="J419" s="233" t="s">
        <v>38</v>
      </c>
      <c r="K419" s="233" t="s">
        <v>27</v>
      </c>
      <c r="L419" s="233" t="s">
        <v>27</v>
      </c>
      <c r="M419" s="233">
        <v>7.0</v>
      </c>
      <c r="N419" s="233">
        <v>5.0</v>
      </c>
      <c r="O419" s="233">
        <v>8.0</v>
      </c>
      <c r="P419" s="233">
        <v>8.0</v>
      </c>
      <c r="Q419" s="233" t="s">
        <v>27</v>
      </c>
      <c r="R419" s="233" t="s">
        <v>27</v>
      </c>
      <c r="S419" s="390"/>
      <c r="T419" s="390"/>
      <c r="U419" s="390"/>
      <c r="V419" s="390"/>
      <c r="W419" s="390"/>
      <c r="X419" s="234" t="s">
        <v>56</v>
      </c>
      <c r="Y419" s="234" t="s">
        <v>56</v>
      </c>
      <c r="Z419" s="234"/>
      <c r="AA419" s="235"/>
      <c r="AB419" s="235"/>
      <c r="AC419" s="236"/>
      <c r="AD419" s="233"/>
    </row>
    <row r="420">
      <c r="A420" s="229">
        <v>420.0</v>
      </c>
      <c r="B420" s="229" t="s">
        <v>54</v>
      </c>
      <c r="C420" s="229" t="s">
        <v>28</v>
      </c>
      <c r="D420" s="229" t="s">
        <v>28</v>
      </c>
      <c r="E420" s="229" t="s">
        <v>28</v>
      </c>
      <c r="F420" s="229">
        <v>64.0</v>
      </c>
      <c r="G420" s="229" t="s">
        <v>53</v>
      </c>
      <c r="H420" s="229" t="s">
        <v>30</v>
      </c>
      <c r="I420" s="233">
        <v>32.0</v>
      </c>
      <c r="J420" s="233" t="s">
        <v>39</v>
      </c>
      <c r="K420" s="233" t="s">
        <v>27</v>
      </c>
      <c r="L420" s="233" t="s">
        <v>27</v>
      </c>
      <c r="M420" s="233">
        <v>5.0</v>
      </c>
      <c r="N420" s="233">
        <v>6.0</v>
      </c>
      <c r="O420" s="233">
        <v>6.0</v>
      </c>
      <c r="P420" s="233">
        <v>6.0</v>
      </c>
      <c r="Q420" s="233" t="s">
        <v>28</v>
      </c>
      <c r="R420" s="233" t="s">
        <v>27</v>
      </c>
      <c r="S420" s="389">
        <v>9406.1</v>
      </c>
      <c r="T420" s="389">
        <v>9482.02</v>
      </c>
      <c r="U420" s="389">
        <v>686277.0</v>
      </c>
      <c r="V420" s="389">
        <v>701.0</v>
      </c>
      <c r="W420" s="389">
        <v>2306.55</v>
      </c>
      <c r="X420" s="234">
        <v>34256.468</v>
      </c>
      <c r="Y420" s="234">
        <v>37667.562</v>
      </c>
      <c r="Z420" s="234">
        <v>9.34112</v>
      </c>
      <c r="AA420" s="235"/>
      <c r="AB420" s="235"/>
      <c r="AC420" s="236"/>
      <c r="AD420" s="233"/>
    </row>
    <row r="421">
      <c r="A421" s="229">
        <v>421.0</v>
      </c>
      <c r="B421" s="229" t="s">
        <v>54</v>
      </c>
      <c r="C421" s="229" t="s">
        <v>28</v>
      </c>
      <c r="D421" s="229" t="s">
        <v>28</v>
      </c>
      <c r="E421" s="229" t="s">
        <v>28</v>
      </c>
      <c r="F421" s="229">
        <v>64.0</v>
      </c>
      <c r="G421" s="229" t="s">
        <v>53</v>
      </c>
      <c r="H421" s="229" t="s">
        <v>30</v>
      </c>
      <c r="I421" s="233">
        <v>32.0</v>
      </c>
      <c r="J421" s="233" t="s">
        <v>40</v>
      </c>
      <c r="K421" s="233" t="s">
        <v>27</v>
      </c>
      <c r="L421" s="233" t="s">
        <v>28</v>
      </c>
      <c r="M421" s="233">
        <v>3.0</v>
      </c>
      <c r="N421" s="233">
        <v>4.0</v>
      </c>
      <c r="O421" s="233">
        <v>4.0</v>
      </c>
      <c r="P421" s="233">
        <v>4.0</v>
      </c>
      <c r="Q421" s="233" t="s">
        <v>28</v>
      </c>
      <c r="R421" s="233" t="s">
        <v>27</v>
      </c>
      <c r="S421" s="389">
        <v>8720.28</v>
      </c>
      <c r="T421" s="389">
        <v>8828.14</v>
      </c>
      <c r="U421" s="389">
        <v>533101.0</v>
      </c>
      <c r="V421" s="389">
        <v>607.0</v>
      </c>
      <c r="W421" s="389">
        <v>817.04643</v>
      </c>
      <c r="X421" s="234">
        <v>19236.231</v>
      </c>
      <c r="Y421" s="234">
        <v>22059.248</v>
      </c>
      <c r="Z421" s="234">
        <v>8.1943</v>
      </c>
      <c r="AA421" s="235"/>
      <c r="AB421" s="235"/>
      <c r="AC421" s="236"/>
      <c r="AD421" s="233"/>
    </row>
    <row r="422">
      <c r="A422" s="229">
        <v>422.0</v>
      </c>
      <c r="B422" s="229" t="s">
        <v>54</v>
      </c>
      <c r="C422" s="229" t="s">
        <v>28</v>
      </c>
      <c r="D422" s="229" t="s">
        <v>28</v>
      </c>
      <c r="E422" s="229" t="s">
        <v>28</v>
      </c>
      <c r="F422" s="229">
        <v>64.0</v>
      </c>
      <c r="G422" s="229" t="s">
        <v>53</v>
      </c>
      <c r="H422" s="229" t="s">
        <v>30</v>
      </c>
      <c r="I422" s="233">
        <v>32.0</v>
      </c>
      <c r="J422" s="233" t="s">
        <v>41</v>
      </c>
      <c r="K422" s="233" t="s">
        <v>27</v>
      </c>
      <c r="L422" s="233" t="s">
        <v>27</v>
      </c>
      <c r="M422" s="233">
        <v>4.0</v>
      </c>
      <c r="N422" s="233">
        <v>0.0</v>
      </c>
      <c r="O422" s="233">
        <v>6.0</v>
      </c>
      <c r="P422" s="233">
        <v>3.0</v>
      </c>
      <c r="Q422" s="233" t="s">
        <v>28</v>
      </c>
      <c r="R422" s="233" t="s">
        <v>27</v>
      </c>
      <c r="S422" s="389">
        <v>2358.87</v>
      </c>
      <c r="T422" s="389">
        <v>2294.0</v>
      </c>
      <c r="U422" s="389">
        <v>168901.0</v>
      </c>
      <c r="V422" s="389">
        <v>232.0</v>
      </c>
      <c r="W422" s="389">
        <v>207.67478</v>
      </c>
      <c r="X422" s="234">
        <v>3764.246</v>
      </c>
      <c r="Y422" s="234">
        <v>4522.618</v>
      </c>
      <c r="Z422" s="234">
        <v>8.83633</v>
      </c>
      <c r="AA422" s="235"/>
      <c r="AB422" s="235"/>
      <c r="AC422" s="236"/>
      <c r="AD422" s="233"/>
    </row>
    <row r="423">
      <c r="A423" s="229">
        <v>423.0</v>
      </c>
      <c r="B423" s="229" t="s">
        <v>54</v>
      </c>
      <c r="C423" s="229" t="s">
        <v>28</v>
      </c>
      <c r="D423" s="229" t="s">
        <v>28</v>
      </c>
      <c r="E423" s="229" t="s">
        <v>28</v>
      </c>
      <c r="F423" s="229">
        <v>64.0</v>
      </c>
      <c r="G423" s="229" t="s">
        <v>53</v>
      </c>
      <c r="H423" s="229" t="s">
        <v>30</v>
      </c>
      <c r="I423" s="233">
        <v>32.0</v>
      </c>
      <c r="J423" s="233" t="s">
        <v>42</v>
      </c>
      <c r="K423" s="233" t="s">
        <v>27</v>
      </c>
      <c r="L423" s="233" t="s">
        <v>28</v>
      </c>
      <c r="M423" s="233">
        <v>1.0</v>
      </c>
      <c r="N423" s="233">
        <v>5.0</v>
      </c>
      <c r="O423" s="233">
        <v>2.0</v>
      </c>
      <c r="P423" s="233">
        <v>2.0</v>
      </c>
      <c r="Q423" s="233" t="s">
        <v>27</v>
      </c>
      <c r="R423" s="233" t="s">
        <v>27</v>
      </c>
      <c r="S423" s="389">
        <v>4430.66</v>
      </c>
      <c r="T423" s="389">
        <v>4648.99</v>
      </c>
      <c r="U423" s="389">
        <v>133284.0</v>
      </c>
      <c r="V423" s="389">
        <v>722.0</v>
      </c>
      <c r="W423" s="389">
        <v>650.15163</v>
      </c>
      <c r="X423" s="234">
        <v>22354.522</v>
      </c>
      <c r="Y423" s="234">
        <v>26729.725</v>
      </c>
      <c r="Z423" s="234">
        <v>7.77639</v>
      </c>
      <c r="AA423" s="235"/>
      <c r="AB423" s="235"/>
      <c r="AC423" s="236"/>
      <c r="AD423" s="233"/>
    </row>
    <row r="424">
      <c r="A424" s="229">
        <v>424.0</v>
      </c>
      <c r="B424" s="229" t="s">
        <v>54</v>
      </c>
      <c r="C424" s="229" t="s">
        <v>28</v>
      </c>
      <c r="D424" s="229" t="s">
        <v>28</v>
      </c>
      <c r="E424" s="229" t="s">
        <v>28</v>
      </c>
      <c r="F424" s="229">
        <v>64.0</v>
      </c>
      <c r="G424" s="229" t="s">
        <v>53</v>
      </c>
      <c r="H424" s="229" t="s">
        <v>30</v>
      </c>
      <c r="I424" s="233">
        <v>32.0</v>
      </c>
      <c r="J424" s="233" t="s">
        <v>44</v>
      </c>
      <c r="K424" s="233" t="s">
        <v>27</v>
      </c>
      <c r="L424" s="233" t="s">
        <v>28</v>
      </c>
      <c r="M424" s="233">
        <v>1.0</v>
      </c>
      <c r="N424" s="233">
        <v>4.0</v>
      </c>
      <c r="O424" s="233">
        <v>2.0</v>
      </c>
      <c r="P424" s="233">
        <v>2.0</v>
      </c>
      <c r="Q424" s="233" t="s">
        <v>27</v>
      </c>
      <c r="R424" s="233" t="s">
        <v>28</v>
      </c>
      <c r="S424" s="389">
        <v>2904.77</v>
      </c>
      <c r="T424" s="389">
        <v>3082.44</v>
      </c>
      <c r="U424" s="389">
        <v>98154.0</v>
      </c>
      <c r="V424" s="389">
        <v>534.0</v>
      </c>
      <c r="W424" s="389">
        <v>381.35352</v>
      </c>
      <c r="X424" s="234">
        <v>20765.717</v>
      </c>
      <c r="Y424" s="234">
        <v>25060.36</v>
      </c>
      <c r="Z424" s="234">
        <v>9.20901</v>
      </c>
      <c r="AA424" s="235"/>
      <c r="AB424" s="235"/>
      <c r="AC424" s="236"/>
      <c r="AD424" s="233"/>
    </row>
    <row r="425">
      <c r="A425" s="229">
        <v>425.0</v>
      </c>
      <c r="B425" s="229" t="s">
        <v>54</v>
      </c>
      <c r="C425" s="229" t="s">
        <v>28</v>
      </c>
      <c r="D425" s="229" t="s">
        <v>28</v>
      </c>
      <c r="E425" s="229" t="s">
        <v>28</v>
      </c>
      <c r="F425" s="229">
        <v>64.0</v>
      </c>
      <c r="G425" s="229" t="s">
        <v>53</v>
      </c>
      <c r="H425" s="229" t="s">
        <v>30</v>
      </c>
      <c r="I425" s="233">
        <v>32.0</v>
      </c>
      <c r="J425" s="233" t="s">
        <v>45</v>
      </c>
      <c r="K425" s="233" t="s">
        <v>27</v>
      </c>
      <c r="L425" s="233" t="s">
        <v>27</v>
      </c>
      <c r="M425" s="233">
        <v>1.0</v>
      </c>
      <c r="N425" s="233">
        <v>4.0</v>
      </c>
      <c r="O425" s="233">
        <v>2.0</v>
      </c>
      <c r="P425" s="233">
        <v>2.0</v>
      </c>
      <c r="Q425" s="233" t="s">
        <v>28</v>
      </c>
      <c r="R425" s="233" t="s">
        <v>27</v>
      </c>
      <c r="S425" s="389">
        <v>7874.48</v>
      </c>
      <c r="T425" s="389">
        <v>8323.51</v>
      </c>
      <c r="U425" s="389">
        <v>103617.0</v>
      </c>
      <c r="V425" s="389">
        <v>495.0</v>
      </c>
      <c r="W425" s="389">
        <v>1037.72</v>
      </c>
      <c r="X425" s="234">
        <v>11938.634</v>
      </c>
      <c r="Y425" s="234">
        <v>15374.462</v>
      </c>
      <c r="Z425" s="234">
        <v>6.87517</v>
      </c>
      <c r="AA425" s="235"/>
      <c r="AB425" s="235"/>
      <c r="AC425" s="236"/>
      <c r="AD425" s="233"/>
    </row>
    <row r="426">
      <c r="A426" s="229">
        <v>426.0</v>
      </c>
      <c r="B426" s="229" t="s">
        <v>54</v>
      </c>
      <c r="C426" s="229" t="s">
        <v>28</v>
      </c>
      <c r="D426" s="229" t="s">
        <v>28</v>
      </c>
      <c r="E426" s="229" t="s">
        <v>28</v>
      </c>
      <c r="F426" s="229">
        <v>64.0</v>
      </c>
      <c r="G426" s="229" t="s">
        <v>53</v>
      </c>
      <c r="H426" s="229" t="s">
        <v>30</v>
      </c>
      <c r="I426" s="233">
        <v>32.0</v>
      </c>
      <c r="J426" s="233" t="s">
        <v>46</v>
      </c>
      <c r="K426" s="233" t="s">
        <v>27</v>
      </c>
      <c r="L426" s="233" t="s">
        <v>27</v>
      </c>
      <c r="M426" s="233">
        <v>1.0</v>
      </c>
      <c r="N426" s="233">
        <v>0.0</v>
      </c>
      <c r="O426" s="233">
        <v>3.0</v>
      </c>
      <c r="P426" s="233">
        <v>3.0</v>
      </c>
      <c r="Q426" s="233" t="s">
        <v>28</v>
      </c>
      <c r="R426" s="233" t="s">
        <v>27</v>
      </c>
      <c r="S426" s="389">
        <v>511.26275</v>
      </c>
      <c r="T426" s="389">
        <v>513.08409</v>
      </c>
      <c r="U426" s="389">
        <v>34838.0</v>
      </c>
      <c r="V426" s="389">
        <v>93.0</v>
      </c>
      <c r="W426" s="389">
        <v>184.4675</v>
      </c>
      <c r="X426" s="234">
        <v>12866.165</v>
      </c>
      <c r="Y426" s="234">
        <v>14111.296</v>
      </c>
      <c r="Z426" s="234">
        <v>8.25852</v>
      </c>
      <c r="AA426" s="235"/>
      <c r="AB426" s="235"/>
      <c r="AC426" s="236"/>
      <c r="AD426" s="233"/>
    </row>
    <row r="427">
      <c r="A427" s="229">
        <v>427.0</v>
      </c>
      <c r="B427" s="229" t="s">
        <v>54</v>
      </c>
      <c r="C427" s="229" t="s">
        <v>28</v>
      </c>
      <c r="D427" s="229" t="s">
        <v>28</v>
      </c>
      <c r="E427" s="229" t="s">
        <v>28</v>
      </c>
      <c r="F427" s="229">
        <v>64.0</v>
      </c>
      <c r="G427" s="229" t="s">
        <v>53</v>
      </c>
      <c r="H427" s="229" t="s">
        <v>30</v>
      </c>
      <c r="I427" s="233">
        <v>32.0</v>
      </c>
      <c r="J427" s="233" t="s">
        <v>47</v>
      </c>
      <c r="K427" s="233" t="s">
        <v>27</v>
      </c>
      <c r="L427" s="233" t="s">
        <v>27</v>
      </c>
      <c r="M427" s="233">
        <v>2.0</v>
      </c>
      <c r="N427" s="233">
        <v>3.0</v>
      </c>
      <c r="O427" s="233">
        <v>3.0</v>
      </c>
      <c r="P427" s="233">
        <v>2.0</v>
      </c>
      <c r="Q427" s="233" t="s">
        <v>28</v>
      </c>
      <c r="R427" s="233" t="s">
        <v>28</v>
      </c>
      <c r="S427" s="390"/>
      <c r="T427" s="390"/>
      <c r="U427" s="390"/>
      <c r="V427" s="390"/>
      <c r="W427" s="390"/>
      <c r="X427" s="234" t="s">
        <v>57</v>
      </c>
      <c r="Y427" s="234" t="s">
        <v>57</v>
      </c>
      <c r="Z427" s="234"/>
      <c r="AA427" s="235"/>
      <c r="AB427" s="235"/>
      <c r="AC427" s="236"/>
      <c r="AD427" s="233"/>
    </row>
    <row r="428">
      <c r="A428" s="229">
        <v>428.0</v>
      </c>
      <c r="B428" s="229" t="s">
        <v>54</v>
      </c>
      <c r="C428" s="229" t="s">
        <v>28</v>
      </c>
      <c r="D428" s="229" t="s">
        <v>28</v>
      </c>
      <c r="E428" s="229" t="s">
        <v>28</v>
      </c>
      <c r="F428" s="229">
        <v>64.0</v>
      </c>
      <c r="G428" s="229" t="s">
        <v>53</v>
      </c>
      <c r="H428" s="229" t="s">
        <v>30</v>
      </c>
      <c r="I428" s="233">
        <v>32.0</v>
      </c>
      <c r="J428" s="233" t="s">
        <v>49</v>
      </c>
      <c r="K428" s="233" t="s">
        <v>27</v>
      </c>
      <c r="L428" s="233" t="s">
        <v>28</v>
      </c>
      <c r="M428" s="233">
        <v>1.0</v>
      </c>
      <c r="N428" s="233">
        <v>6.0</v>
      </c>
      <c r="O428" s="233">
        <v>2.0</v>
      </c>
      <c r="P428" s="233">
        <v>2.0</v>
      </c>
      <c r="Q428" s="233" t="s">
        <v>28</v>
      </c>
      <c r="R428" s="233" t="s">
        <v>28</v>
      </c>
      <c r="S428" s="389">
        <v>2901.37</v>
      </c>
      <c r="T428" s="389">
        <v>3067.67</v>
      </c>
      <c r="U428" s="389">
        <v>49294.0</v>
      </c>
      <c r="V428" s="389">
        <v>512.0</v>
      </c>
      <c r="W428" s="389">
        <v>1496.59</v>
      </c>
      <c r="X428" s="234">
        <v>22941.649</v>
      </c>
      <c r="Y428" s="234">
        <v>26989.602</v>
      </c>
      <c r="Z428" s="234">
        <v>7.38438</v>
      </c>
      <c r="AA428" s="235"/>
      <c r="AB428" s="235"/>
      <c r="AC428" s="236"/>
      <c r="AD428" s="233"/>
    </row>
    <row r="429">
      <c r="A429" s="229">
        <v>429.0</v>
      </c>
      <c r="B429" s="229" t="s">
        <v>54</v>
      </c>
      <c r="C429" s="229" t="s">
        <v>28</v>
      </c>
      <c r="D429" s="229" t="s">
        <v>28</v>
      </c>
      <c r="E429" s="229" t="s">
        <v>28</v>
      </c>
      <c r="F429" s="229">
        <v>64.0</v>
      </c>
      <c r="G429" s="229" t="s">
        <v>53</v>
      </c>
      <c r="H429" s="229" t="s">
        <v>30</v>
      </c>
      <c r="I429" s="233">
        <v>32.0</v>
      </c>
      <c r="J429" s="233" t="s">
        <v>51</v>
      </c>
      <c r="K429" s="233" t="s">
        <v>27</v>
      </c>
      <c r="L429" s="233" t="s">
        <v>27</v>
      </c>
      <c r="M429" s="233">
        <v>3.0</v>
      </c>
      <c r="N429" s="233">
        <v>4.0</v>
      </c>
      <c r="O429" s="233">
        <v>6.0</v>
      </c>
      <c r="P429" s="233">
        <v>4.0</v>
      </c>
      <c r="Q429" s="233" t="s">
        <v>28</v>
      </c>
      <c r="R429" s="233" t="s">
        <v>27</v>
      </c>
      <c r="S429" s="390"/>
      <c r="T429" s="390"/>
      <c r="U429" s="390"/>
      <c r="V429" s="390"/>
      <c r="W429" s="390"/>
      <c r="X429" s="234" t="s">
        <v>56</v>
      </c>
      <c r="Y429" s="234" t="s">
        <v>56</v>
      </c>
      <c r="Z429" s="234"/>
      <c r="AA429" s="235"/>
      <c r="AB429" s="235"/>
      <c r="AC429" s="236"/>
      <c r="AD429" s="233"/>
    </row>
    <row r="430">
      <c r="A430" s="229">
        <v>430.0</v>
      </c>
      <c r="B430" s="229" t="s">
        <v>54</v>
      </c>
      <c r="C430" s="229" t="s">
        <v>28</v>
      </c>
      <c r="D430" s="229" t="s">
        <v>28</v>
      </c>
      <c r="E430" s="229" t="s">
        <v>28</v>
      </c>
      <c r="F430" s="229">
        <v>64.0</v>
      </c>
      <c r="G430" s="229" t="s">
        <v>53</v>
      </c>
      <c r="H430" s="229" t="s">
        <v>30</v>
      </c>
      <c r="I430" s="233">
        <v>32.0</v>
      </c>
      <c r="J430" s="233" t="s">
        <v>52</v>
      </c>
      <c r="K430" s="233" t="s">
        <v>27</v>
      </c>
      <c r="L430" s="233" t="s">
        <v>27</v>
      </c>
      <c r="M430" s="233">
        <v>0.0</v>
      </c>
      <c r="N430" s="233">
        <v>0.0</v>
      </c>
      <c r="O430" s="233">
        <v>3.0</v>
      </c>
      <c r="P430" s="233">
        <v>2.0</v>
      </c>
      <c r="Q430" s="233" t="s">
        <v>28</v>
      </c>
      <c r="R430" s="233" t="s">
        <v>27</v>
      </c>
      <c r="S430" s="389">
        <v>273.23611</v>
      </c>
      <c r="T430" s="389">
        <v>253.52988</v>
      </c>
      <c r="U430" s="389">
        <v>4522.0</v>
      </c>
      <c r="V430" s="389">
        <v>17.0</v>
      </c>
      <c r="W430" s="389">
        <v>17.74207</v>
      </c>
      <c r="X430" s="234">
        <v>14589.545</v>
      </c>
      <c r="Y430" s="234">
        <v>15026.533</v>
      </c>
      <c r="Z430" s="234">
        <v>6.01079</v>
      </c>
      <c r="AA430" s="235"/>
      <c r="AB430" s="235"/>
      <c r="AC430" s="236"/>
      <c r="AD430" s="233"/>
    </row>
    <row r="431">
      <c r="A431" s="229">
        <v>431.0</v>
      </c>
      <c r="B431" s="229" t="s">
        <v>54</v>
      </c>
      <c r="C431" s="229" t="s">
        <v>28</v>
      </c>
      <c r="D431" s="229" t="s">
        <v>28</v>
      </c>
      <c r="E431" s="229" t="s">
        <v>28</v>
      </c>
      <c r="F431" s="229">
        <v>64.0</v>
      </c>
      <c r="G431" s="229" t="s">
        <v>53</v>
      </c>
      <c r="H431" s="229" t="s">
        <v>30</v>
      </c>
      <c r="I431" s="233">
        <v>64.0</v>
      </c>
      <c r="J431" s="233" t="s">
        <v>31</v>
      </c>
      <c r="K431" s="229" t="s">
        <v>27</v>
      </c>
      <c r="L431" s="229" t="s">
        <v>28</v>
      </c>
      <c r="M431" s="229">
        <v>0.0</v>
      </c>
      <c r="N431" s="229">
        <v>7.0</v>
      </c>
      <c r="O431" s="229">
        <v>1.0</v>
      </c>
      <c r="P431" s="229">
        <v>1.0</v>
      </c>
      <c r="Q431" s="229" t="s">
        <v>28</v>
      </c>
      <c r="R431" s="229" t="s">
        <v>27</v>
      </c>
      <c r="S431" s="389">
        <v>15784.01</v>
      </c>
      <c r="T431" s="389">
        <v>15993.95</v>
      </c>
      <c r="U431" s="389">
        <v>1230029.0</v>
      </c>
      <c r="V431" s="389">
        <v>3941.0</v>
      </c>
      <c r="W431" s="389">
        <v>20234.63</v>
      </c>
      <c r="X431" s="234">
        <v>47414.334</v>
      </c>
      <c r="Y431" s="234">
        <v>30581.002</v>
      </c>
      <c r="Z431" s="234">
        <v>7.54454</v>
      </c>
      <c r="AA431" s="235"/>
      <c r="AB431" s="235"/>
      <c r="AC431" s="236"/>
      <c r="AD431" s="233"/>
    </row>
    <row r="432">
      <c r="A432" s="229">
        <v>432.0</v>
      </c>
      <c r="B432" s="229" t="s">
        <v>54</v>
      </c>
      <c r="C432" s="229" t="s">
        <v>28</v>
      </c>
      <c r="D432" s="229" t="s">
        <v>28</v>
      </c>
      <c r="E432" s="229" t="s">
        <v>28</v>
      </c>
      <c r="F432" s="229">
        <v>64.0</v>
      </c>
      <c r="G432" s="229" t="s">
        <v>53</v>
      </c>
      <c r="H432" s="229" t="s">
        <v>30</v>
      </c>
      <c r="I432" s="233">
        <v>64.0</v>
      </c>
      <c r="J432" s="233" t="s">
        <v>32</v>
      </c>
      <c r="K432" s="233" t="s">
        <v>27</v>
      </c>
      <c r="L432" s="233" t="s">
        <v>27</v>
      </c>
      <c r="M432" s="233">
        <v>8.0</v>
      </c>
      <c r="N432" s="233">
        <v>0.0</v>
      </c>
      <c r="O432" s="233">
        <v>10.0</v>
      </c>
      <c r="P432" s="233">
        <v>5.0</v>
      </c>
      <c r="Q432" s="233" t="s">
        <v>28</v>
      </c>
      <c r="R432" s="233" t="s">
        <v>27</v>
      </c>
      <c r="S432" s="390"/>
      <c r="T432" s="390"/>
      <c r="U432" s="390"/>
      <c r="V432" s="390"/>
      <c r="W432" s="390"/>
      <c r="X432" s="234" t="s">
        <v>56</v>
      </c>
      <c r="Y432" s="234" t="s">
        <v>56</v>
      </c>
      <c r="Z432" s="234"/>
      <c r="AA432" s="235"/>
      <c r="AB432" s="235"/>
      <c r="AC432" s="236"/>
      <c r="AD432" s="233"/>
    </row>
    <row r="433">
      <c r="A433" s="229">
        <v>433.0</v>
      </c>
      <c r="B433" s="229" t="s">
        <v>54</v>
      </c>
      <c r="C433" s="229" t="s">
        <v>28</v>
      </c>
      <c r="D433" s="229" t="s">
        <v>28</v>
      </c>
      <c r="E433" s="229" t="s">
        <v>28</v>
      </c>
      <c r="F433" s="229">
        <v>64.0</v>
      </c>
      <c r="G433" s="229" t="s">
        <v>53</v>
      </c>
      <c r="H433" s="229" t="s">
        <v>30</v>
      </c>
      <c r="I433" s="233">
        <v>64.0</v>
      </c>
      <c r="J433" s="233" t="s">
        <v>33</v>
      </c>
      <c r="K433" s="233" t="s">
        <v>27</v>
      </c>
      <c r="L433" s="233" t="s">
        <v>28</v>
      </c>
      <c r="M433" s="233">
        <v>2.0</v>
      </c>
      <c r="N433" s="233">
        <v>4.0</v>
      </c>
      <c r="O433" s="233">
        <v>3.0</v>
      </c>
      <c r="P433" s="233">
        <v>3.0</v>
      </c>
      <c r="Q433" s="233" t="s">
        <v>28</v>
      </c>
      <c r="R433" s="233" t="s">
        <v>27</v>
      </c>
      <c r="S433" s="389">
        <v>17029.12</v>
      </c>
      <c r="T433" s="389">
        <v>17509.74</v>
      </c>
      <c r="U433" s="389">
        <v>1087704.0</v>
      </c>
      <c r="V433" s="389">
        <v>1242.0</v>
      </c>
      <c r="W433" s="389">
        <v>1894.14</v>
      </c>
      <c r="X433" s="234">
        <v>85469.061</v>
      </c>
      <c r="Y433" s="234">
        <v>58485.95</v>
      </c>
      <c r="Z433" s="234">
        <v>8.24139</v>
      </c>
      <c r="AA433" s="235"/>
      <c r="AB433" s="235"/>
      <c r="AC433" s="236"/>
      <c r="AD433" s="233"/>
    </row>
    <row r="434">
      <c r="A434" s="229">
        <v>434.0</v>
      </c>
      <c r="B434" s="229" t="s">
        <v>54</v>
      </c>
      <c r="C434" s="229" t="s">
        <v>28</v>
      </c>
      <c r="D434" s="229" t="s">
        <v>28</v>
      </c>
      <c r="E434" s="229" t="s">
        <v>28</v>
      </c>
      <c r="F434" s="229">
        <v>64.0</v>
      </c>
      <c r="G434" s="229" t="s">
        <v>53</v>
      </c>
      <c r="H434" s="229" t="s">
        <v>30</v>
      </c>
      <c r="I434" s="233">
        <v>64.0</v>
      </c>
      <c r="J434" s="233" t="s">
        <v>34</v>
      </c>
      <c r="K434" s="233" t="s">
        <v>27</v>
      </c>
      <c r="L434" s="233" t="s">
        <v>27</v>
      </c>
      <c r="M434" s="233">
        <v>0.0</v>
      </c>
      <c r="N434" s="233">
        <v>3.0</v>
      </c>
      <c r="O434" s="233">
        <v>2.0</v>
      </c>
      <c r="P434" s="233">
        <v>2.0</v>
      </c>
      <c r="Q434" s="233" t="s">
        <v>28</v>
      </c>
      <c r="R434" s="233" t="s">
        <v>27</v>
      </c>
      <c r="S434" s="389">
        <v>3567.55</v>
      </c>
      <c r="T434" s="389">
        <v>3871.42</v>
      </c>
      <c r="U434" s="389">
        <v>87970.0</v>
      </c>
      <c r="V434" s="389">
        <v>227.0</v>
      </c>
      <c r="W434" s="389">
        <v>129.7551</v>
      </c>
      <c r="X434" s="234">
        <v>144657.405</v>
      </c>
      <c r="Y434" s="234">
        <v>77007.527</v>
      </c>
      <c r="Z434" s="234">
        <v>6.3708</v>
      </c>
      <c r="AA434" s="235"/>
      <c r="AB434" s="235"/>
      <c r="AC434" s="236"/>
      <c r="AD434" s="233"/>
    </row>
    <row r="435">
      <c r="A435" s="229">
        <v>435.0</v>
      </c>
      <c r="B435" s="229" t="s">
        <v>54</v>
      </c>
      <c r="C435" s="229" t="s">
        <v>28</v>
      </c>
      <c r="D435" s="229" t="s">
        <v>28</v>
      </c>
      <c r="E435" s="229" t="s">
        <v>28</v>
      </c>
      <c r="F435" s="229">
        <v>64.0</v>
      </c>
      <c r="G435" s="229" t="s">
        <v>53</v>
      </c>
      <c r="H435" s="229" t="s">
        <v>30</v>
      </c>
      <c r="I435" s="233">
        <v>64.0</v>
      </c>
      <c r="J435" s="233" t="s">
        <v>35</v>
      </c>
      <c r="K435" s="233" t="s">
        <v>27</v>
      </c>
      <c r="L435" s="233" t="s">
        <v>28</v>
      </c>
      <c r="M435" s="233">
        <v>5.0</v>
      </c>
      <c r="N435" s="233">
        <v>4.0</v>
      </c>
      <c r="O435" s="233">
        <v>6.0</v>
      </c>
      <c r="P435" s="233">
        <v>6.0</v>
      </c>
      <c r="Q435" s="233" t="s">
        <v>28</v>
      </c>
      <c r="R435" s="233" t="s">
        <v>27</v>
      </c>
      <c r="S435" s="390"/>
      <c r="T435" s="390"/>
      <c r="U435" s="390"/>
      <c r="V435" s="390"/>
      <c r="W435" s="390"/>
      <c r="X435" s="234" t="s">
        <v>30</v>
      </c>
      <c r="Y435" s="234" t="s">
        <v>30</v>
      </c>
      <c r="Z435" s="234"/>
      <c r="AA435" s="235"/>
      <c r="AB435" s="235"/>
      <c r="AC435" s="236"/>
      <c r="AD435" s="233"/>
    </row>
    <row r="436">
      <c r="A436" s="229">
        <v>436.0</v>
      </c>
      <c r="B436" s="229" t="s">
        <v>54</v>
      </c>
      <c r="C436" s="229" t="s">
        <v>28</v>
      </c>
      <c r="D436" s="229" t="s">
        <v>28</v>
      </c>
      <c r="E436" s="229" t="s">
        <v>28</v>
      </c>
      <c r="F436" s="229">
        <v>64.0</v>
      </c>
      <c r="G436" s="229" t="s">
        <v>53</v>
      </c>
      <c r="H436" s="229" t="s">
        <v>30</v>
      </c>
      <c r="I436" s="233">
        <v>64.0</v>
      </c>
      <c r="J436" s="233" t="s">
        <v>36</v>
      </c>
      <c r="K436" s="233" t="s">
        <v>27</v>
      </c>
      <c r="L436" s="233" t="s">
        <v>28</v>
      </c>
      <c r="M436" s="233">
        <v>0.0</v>
      </c>
      <c r="N436" s="233">
        <v>4.0</v>
      </c>
      <c r="O436" s="233">
        <v>1.0</v>
      </c>
      <c r="P436" s="233">
        <v>1.0</v>
      </c>
      <c r="Q436" s="233" t="s">
        <v>28</v>
      </c>
      <c r="R436" s="233" t="s">
        <v>28</v>
      </c>
      <c r="S436" s="389">
        <v>15583.72</v>
      </c>
      <c r="T436" s="389">
        <v>15970.08</v>
      </c>
      <c r="U436" s="389">
        <v>842892.0</v>
      </c>
      <c r="V436" s="389">
        <v>1973.0</v>
      </c>
      <c r="W436" s="389">
        <v>3722.54</v>
      </c>
      <c r="X436" s="234">
        <v>32905.888</v>
      </c>
      <c r="Y436" s="234">
        <v>50650.216</v>
      </c>
      <c r="Z436" s="234">
        <v>6.49866</v>
      </c>
      <c r="AA436" s="235"/>
      <c r="AB436" s="235"/>
      <c r="AC436" s="236"/>
      <c r="AD436" s="233"/>
    </row>
    <row r="437">
      <c r="A437" s="229">
        <v>437.0</v>
      </c>
      <c r="B437" s="229" t="s">
        <v>54</v>
      </c>
      <c r="C437" s="229" t="s">
        <v>28</v>
      </c>
      <c r="D437" s="229" t="s">
        <v>28</v>
      </c>
      <c r="E437" s="229" t="s">
        <v>28</v>
      </c>
      <c r="F437" s="229">
        <v>64.0</v>
      </c>
      <c r="G437" s="229" t="s">
        <v>53</v>
      </c>
      <c r="H437" s="229" t="s">
        <v>30</v>
      </c>
      <c r="I437" s="233">
        <v>64.0</v>
      </c>
      <c r="J437" s="233" t="s">
        <v>37</v>
      </c>
      <c r="K437" s="233" t="s">
        <v>27</v>
      </c>
      <c r="L437" s="233" t="s">
        <v>27</v>
      </c>
      <c r="M437" s="233">
        <v>5.0</v>
      </c>
      <c r="N437" s="233">
        <v>5.0</v>
      </c>
      <c r="O437" s="233">
        <v>6.0</v>
      </c>
      <c r="P437" s="233">
        <v>5.0</v>
      </c>
      <c r="Q437" s="233" t="s">
        <v>28</v>
      </c>
      <c r="R437" s="233" t="s">
        <v>27</v>
      </c>
      <c r="S437" s="389">
        <v>9051.83</v>
      </c>
      <c r="T437" s="389">
        <v>9231.52</v>
      </c>
      <c r="U437" s="389">
        <v>573152.0</v>
      </c>
      <c r="V437" s="389">
        <v>1243.0</v>
      </c>
      <c r="W437" s="389">
        <v>2606.49</v>
      </c>
      <c r="X437" s="234">
        <v>65393.651</v>
      </c>
      <c r="Y437" s="234">
        <v>76998.97</v>
      </c>
      <c r="Z437" s="234">
        <v>8.19534</v>
      </c>
      <c r="AA437" s="235"/>
      <c r="AB437" s="235"/>
      <c r="AC437" s="236"/>
      <c r="AD437" s="233"/>
    </row>
    <row r="438">
      <c r="A438" s="229">
        <v>438.0</v>
      </c>
      <c r="B438" s="229" t="s">
        <v>54</v>
      </c>
      <c r="C438" s="229" t="s">
        <v>28</v>
      </c>
      <c r="D438" s="229" t="s">
        <v>28</v>
      </c>
      <c r="E438" s="229" t="s">
        <v>28</v>
      </c>
      <c r="F438" s="229">
        <v>64.0</v>
      </c>
      <c r="G438" s="229" t="s">
        <v>53</v>
      </c>
      <c r="H438" s="229" t="s">
        <v>30</v>
      </c>
      <c r="I438" s="233">
        <v>64.0</v>
      </c>
      <c r="J438" s="233" t="s">
        <v>38</v>
      </c>
      <c r="K438" s="233" t="s">
        <v>27</v>
      </c>
      <c r="L438" s="233" t="s">
        <v>27</v>
      </c>
      <c r="M438" s="233">
        <v>7.0</v>
      </c>
      <c r="N438" s="233">
        <v>5.0</v>
      </c>
      <c r="O438" s="233">
        <v>8.0</v>
      </c>
      <c r="P438" s="233">
        <v>8.0</v>
      </c>
      <c r="Q438" s="233" t="s">
        <v>27</v>
      </c>
      <c r="R438" s="233" t="s">
        <v>27</v>
      </c>
      <c r="S438" s="389">
        <v>17184.55</v>
      </c>
      <c r="T438" s="389">
        <v>17687.75</v>
      </c>
      <c r="U438" s="389">
        <v>1170224.0</v>
      </c>
      <c r="V438" s="389">
        <v>1277.0</v>
      </c>
      <c r="W438" s="389">
        <v>2234.26</v>
      </c>
      <c r="X438" s="234">
        <v>51666.414</v>
      </c>
      <c r="Y438" s="234">
        <v>71462.914</v>
      </c>
      <c r="Z438" s="234">
        <v>9.87947</v>
      </c>
      <c r="AA438" s="235"/>
      <c r="AB438" s="235"/>
      <c r="AC438" s="236"/>
      <c r="AD438" s="233"/>
    </row>
    <row r="439">
      <c r="A439" s="229">
        <v>439.0</v>
      </c>
      <c r="B439" s="229" t="s">
        <v>54</v>
      </c>
      <c r="C439" s="229" t="s">
        <v>28</v>
      </c>
      <c r="D439" s="229" t="s">
        <v>28</v>
      </c>
      <c r="E439" s="229" t="s">
        <v>28</v>
      </c>
      <c r="F439" s="229">
        <v>64.0</v>
      </c>
      <c r="G439" s="229" t="s">
        <v>53</v>
      </c>
      <c r="H439" s="229" t="s">
        <v>30</v>
      </c>
      <c r="I439" s="233">
        <v>64.0</v>
      </c>
      <c r="J439" s="233" t="s">
        <v>39</v>
      </c>
      <c r="K439" s="233" t="s">
        <v>27</v>
      </c>
      <c r="L439" s="233" t="s">
        <v>27</v>
      </c>
      <c r="M439" s="233">
        <v>5.0</v>
      </c>
      <c r="N439" s="233">
        <v>6.0</v>
      </c>
      <c r="O439" s="233">
        <v>6.0</v>
      </c>
      <c r="P439" s="233">
        <v>6.0</v>
      </c>
      <c r="Q439" s="233" t="s">
        <v>28</v>
      </c>
      <c r="R439" s="233" t="s">
        <v>27</v>
      </c>
      <c r="S439" s="389">
        <v>18790.28</v>
      </c>
      <c r="T439" s="389">
        <v>19275.11</v>
      </c>
      <c r="U439" s="389">
        <v>1430250.0</v>
      </c>
      <c r="V439" s="389">
        <v>1395.0</v>
      </c>
      <c r="W439" s="389">
        <v>5087.02</v>
      </c>
      <c r="X439" s="234">
        <v>91460.981</v>
      </c>
      <c r="Y439" s="234">
        <v>102858.26</v>
      </c>
      <c r="Z439" s="234">
        <v>10.27951</v>
      </c>
      <c r="AA439" s="235"/>
      <c r="AB439" s="235"/>
      <c r="AC439" s="236"/>
      <c r="AD439" s="233"/>
    </row>
    <row r="440">
      <c r="A440" s="229">
        <v>440.0</v>
      </c>
      <c r="B440" s="229" t="s">
        <v>54</v>
      </c>
      <c r="C440" s="229" t="s">
        <v>28</v>
      </c>
      <c r="D440" s="229" t="s">
        <v>28</v>
      </c>
      <c r="E440" s="229" t="s">
        <v>28</v>
      </c>
      <c r="F440" s="229">
        <v>64.0</v>
      </c>
      <c r="G440" s="229" t="s">
        <v>53</v>
      </c>
      <c r="H440" s="229" t="s">
        <v>30</v>
      </c>
      <c r="I440" s="233">
        <v>64.0</v>
      </c>
      <c r="J440" s="233" t="s">
        <v>40</v>
      </c>
      <c r="K440" s="233" t="s">
        <v>27</v>
      </c>
      <c r="L440" s="233" t="s">
        <v>28</v>
      </c>
      <c r="M440" s="233">
        <v>3.0</v>
      </c>
      <c r="N440" s="233">
        <v>4.0</v>
      </c>
      <c r="O440" s="233">
        <v>4.0</v>
      </c>
      <c r="P440" s="233">
        <v>4.0</v>
      </c>
      <c r="Q440" s="233" t="s">
        <v>28</v>
      </c>
      <c r="R440" s="233" t="s">
        <v>27</v>
      </c>
      <c r="S440" s="389">
        <v>17434.53</v>
      </c>
      <c r="T440" s="389">
        <v>17891.14</v>
      </c>
      <c r="U440" s="389">
        <v>972898.0</v>
      </c>
      <c r="V440" s="389">
        <v>1242.0</v>
      </c>
      <c r="W440" s="389">
        <v>2798.38</v>
      </c>
      <c r="X440" s="234">
        <v>63155.924</v>
      </c>
      <c r="Y440" s="234">
        <v>75778.656</v>
      </c>
      <c r="Z440" s="234">
        <v>9.30046</v>
      </c>
      <c r="AA440" s="235"/>
      <c r="AB440" s="235"/>
      <c r="AC440" s="236"/>
      <c r="AD440" s="233"/>
    </row>
    <row r="441">
      <c r="A441" s="229">
        <v>441.0</v>
      </c>
      <c r="B441" s="229" t="s">
        <v>54</v>
      </c>
      <c r="C441" s="229" t="s">
        <v>28</v>
      </c>
      <c r="D441" s="229" t="s">
        <v>28</v>
      </c>
      <c r="E441" s="229" t="s">
        <v>28</v>
      </c>
      <c r="F441" s="229">
        <v>64.0</v>
      </c>
      <c r="G441" s="229" t="s">
        <v>53</v>
      </c>
      <c r="H441" s="229" t="s">
        <v>30</v>
      </c>
      <c r="I441" s="233">
        <v>64.0</v>
      </c>
      <c r="J441" s="233" t="s">
        <v>41</v>
      </c>
      <c r="K441" s="233" t="s">
        <v>27</v>
      </c>
      <c r="L441" s="233" t="s">
        <v>27</v>
      </c>
      <c r="M441" s="233">
        <v>4.0</v>
      </c>
      <c r="N441" s="233">
        <v>0.0</v>
      </c>
      <c r="O441" s="233">
        <v>6.0</v>
      </c>
      <c r="P441" s="233">
        <v>3.0</v>
      </c>
      <c r="Q441" s="233" t="s">
        <v>28</v>
      </c>
      <c r="R441" s="233" t="s">
        <v>27</v>
      </c>
      <c r="S441" s="389">
        <v>4786.8</v>
      </c>
      <c r="T441" s="389">
        <v>4754.97</v>
      </c>
      <c r="U441" s="389">
        <v>338219.0</v>
      </c>
      <c r="V441" s="389">
        <v>454.0</v>
      </c>
      <c r="W441" s="389">
        <v>427.81119</v>
      </c>
      <c r="X441" s="234">
        <v>8022.662</v>
      </c>
      <c r="Y441" s="234">
        <v>8781.871</v>
      </c>
      <c r="Z441" s="234">
        <v>10.00978</v>
      </c>
      <c r="AA441" s="235"/>
      <c r="AB441" s="235"/>
      <c r="AC441" s="236"/>
      <c r="AD441" s="233"/>
    </row>
    <row r="442">
      <c r="A442" s="229">
        <v>442.0</v>
      </c>
      <c r="B442" s="229" t="s">
        <v>54</v>
      </c>
      <c r="C442" s="229" t="s">
        <v>28</v>
      </c>
      <c r="D442" s="229" t="s">
        <v>28</v>
      </c>
      <c r="E442" s="229" t="s">
        <v>28</v>
      </c>
      <c r="F442" s="229">
        <v>64.0</v>
      </c>
      <c r="G442" s="229" t="s">
        <v>53</v>
      </c>
      <c r="H442" s="229" t="s">
        <v>30</v>
      </c>
      <c r="I442" s="233">
        <v>64.0</v>
      </c>
      <c r="J442" s="233" t="s">
        <v>42</v>
      </c>
      <c r="K442" s="233" t="s">
        <v>27</v>
      </c>
      <c r="L442" s="233" t="s">
        <v>28</v>
      </c>
      <c r="M442" s="233">
        <v>1.0</v>
      </c>
      <c r="N442" s="233">
        <v>5.0</v>
      </c>
      <c r="O442" s="233">
        <v>2.0</v>
      </c>
      <c r="P442" s="233">
        <v>2.0</v>
      </c>
      <c r="Q442" s="233" t="s">
        <v>27</v>
      </c>
      <c r="R442" s="233" t="s">
        <v>27</v>
      </c>
      <c r="S442" s="389">
        <v>8944.65</v>
      </c>
      <c r="T442" s="389">
        <v>9484.64</v>
      </c>
      <c r="U442" s="389">
        <v>269195.0</v>
      </c>
      <c r="V442" s="389">
        <v>1442.0</v>
      </c>
      <c r="W442" s="389">
        <v>1461.49</v>
      </c>
      <c r="X442" s="234">
        <v>84948.06</v>
      </c>
      <c r="Y442" s="234">
        <v>71133.16</v>
      </c>
      <c r="Z442" s="234">
        <v>8.09946</v>
      </c>
      <c r="AA442" s="235"/>
      <c r="AB442" s="235"/>
      <c r="AC442" s="236"/>
      <c r="AD442" s="233"/>
    </row>
    <row r="443">
      <c r="A443" s="229">
        <v>443.0</v>
      </c>
      <c r="B443" s="229" t="s">
        <v>54</v>
      </c>
      <c r="C443" s="229" t="s">
        <v>28</v>
      </c>
      <c r="D443" s="229" t="s">
        <v>28</v>
      </c>
      <c r="E443" s="229" t="s">
        <v>28</v>
      </c>
      <c r="F443" s="229">
        <v>64.0</v>
      </c>
      <c r="G443" s="229" t="s">
        <v>53</v>
      </c>
      <c r="H443" s="229" t="s">
        <v>30</v>
      </c>
      <c r="I443" s="233">
        <v>64.0</v>
      </c>
      <c r="J443" s="233" t="s">
        <v>44</v>
      </c>
      <c r="K443" s="233" t="s">
        <v>27</v>
      </c>
      <c r="L443" s="233" t="s">
        <v>28</v>
      </c>
      <c r="M443" s="233">
        <v>1.0</v>
      </c>
      <c r="N443" s="233">
        <v>4.0</v>
      </c>
      <c r="O443" s="233">
        <v>2.0</v>
      </c>
      <c r="P443" s="233">
        <v>2.0</v>
      </c>
      <c r="Q443" s="233" t="s">
        <v>27</v>
      </c>
      <c r="R443" s="233" t="s">
        <v>28</v>
      </c>
      <c r="S443" s="389">
        <v>5914.08</v>
      </c>
      <c r="T443" s="389">
        <v>6370.66</v>
      </c>
      <c r="U443" s="389">
        <v>94591.0</v>
      </c>
      <c r="V443" s="389">
        <v>1056.0</v>
      </c>
      <c r="W443" s="389">
        <v>729.22488</v>
      </c>
      <c r="X443" s="234">
        <v>82971.006</v>
      </c>
      <c r="Y443" s="234">
        <v>66816.719</v>
      </c>
      <c r="Z443" s="234">
        <v>8.56534</v>
      </c>
      <c r="AA443" s="235"/>
      <c r="AB443" s="235"/>
      <c r="AC443" s="236"/>
      <c r="AD443" s="233"/>
    </row>
    <row r="444">
      <c r="A444" s="229">
        <v>444.0</v>
      </c>
      <c r="B444" s="229" t="s">
        <v>54</v>
      </c>
      <c r="C444" s="229" t="s">
        <v>28</v>
      </c>
      <c r="D444" s="229" t="s">
        <v>28</v>
      </c>
      <c r="E444" s="229" t="s">
        <v>28</v>
      </c>
      <c r="F444" s="229">
        <v>64.0</v>
      </c>
      <c r="G444" s="229" t="s">
        <v>53</v>
      </c>
      <c r="H444" s="229" t="s">
        <v>30</v>
      </c>
      <c r="I444" s="233">
        <v>64.0</v>
      </c>
      <c r="J444" s="233" t="s">
        <v>45</v>
      </c>
      <c r="K444" s="233" t="s">
        <v>27</v>
      </c>
      <c r="L444" s="233" t="s">
        <v>27</v>
      </c>
      <c r="M444" s="233">
        <v>1.0</v>
      </c>
      <c r="N444" s="233">
        <v>4.0</v>
      </c>
      <c r="O444" s="233">
        <v>2.0</v>
      </c>
      <c r="P444" s="233">
        <v>2.0</v>
      </c>
      <c r="Q444" s="233" t="s">
        <v>28</v>
      </c>
      <c r="R444" s="233" t="s">
        <v>27</v>
      </c>
      <c r="S444" s="389">
        <v>15647.14</v>
      </c>
      <c r="T444" s="389">
        <v>17092.44</v>
      </c>
      <c r="U444" s="389">
        <v>181125.0</v>
      </c>
      <c r="V444" s="389">
        <v>988.0</v>
      </c>
      <c r="W444" s="389">
        <v>1133.85</v>
      </c>
      <c r="X444" s="234">
        <v>89878.722</v>
      </c>
      <c r="Y444" s="234">
        <v>67205.317</v>
      </c>
      <c r="Z444" s="234">
        <v>7.9591</v>
      </c>
      <c r="AA444" s="235"/>
      <c r="AB444" s="235"/>
      <c r="AC444" s="236"/>
      <c r="AD444" s="233"/>
    </row>
    <row r="445">
      <c r="A445" s="229">
        <v>445.0</v>
      </c>
      <c r="B445" s="229" t="s">
        <v>54</v>
      </c>
      <c r="C445" s="229" t="s">
        <v>28</v>
      </c>
      <c r="D445" s="229" t="s">
        <v>28</v>
      </c>
      <c r="E445" s="229" t="s">
        <v>28</v>
      </c>
      <c r="F445" s="229">
        <v>64.0</v>
      </c>
      <c r="G445" s="229" t="s">
        <v>53</v>
      </c>
      <c r="H445" s="229" t="s">
        <v>30</v>
      </c>
      <c r="I445" s="233">
        <v>64.0</v>
      </c>
      <c r="J445" s="233" t="s">
        <v>46</v>
      </c>
      <c r="K445" s="233" t="s">
        <v>27</v>
      </c>
      <c r="L445" s="233" t="s">
        <v>27</v>
      </c>
      <c r="M445" s="233">
        <v>1.0</v>
      </c>
      <c r="N445" s="233">
        <v>0.0</v>
      </c>
      <c r="O445" s="233">
        <v>3.0</v>
      </c>
      <c r="P445" s="233">
        <v>3.0</v>
      </c>
      <c r="Q445" s="233" t="s">
        <v>28</v>
      </c>
      <c r="R445" s="233" t="s">
        <v>27</v>
      </c>
      <c r="S445" s="389">
        <v>1022.34</v>
      </c>
      <c r="T445" s="389">
        <v>1034.51</v>
      </c>
      <c r="U445" s="389">
        <v>67503.0</v>
      </c>
      <c r="V445" s="389">
        <v>185.0</v>
      </c>
      <c r="W445" s="389">
        <v>375.69345</v>
      </c>
      <c r="X445" s="234">
        <v>27058.433</v>
      </c>
      <c r="Y445" s="234">
        <v>28163.324</v>
      </c>
      <c r="Z445" s="234">
        <v>8.6071</v>
      </c>
      <c r="AA445" s="235"/>
      <c r="AB445" s="235"/>
      <c r="AC445" s="236"/>
      <c r="AD445" s="233"/>
    </row>
    <row r="446">
      <c r="A446" s="229">
        <v>446.0</v>
      </c>
      <c r="B446" s="229" t="s">
        <v>54</v>
      </c>
      <c r="C446" s="229" t="s">
        <v>28</v>
      </c>
      <c r="D446" s="229" t="s">
        <v>28</v>
      </c>
      <c r="E446" s="229" t="s">
        <v>28</v>
      </c>
      <c r="F446" s="229">
        <v>64.0</v>
      </c>
      <c r="G446" s="229" t="s">
        <v>53</v>
      </c>
      <c r="H446" s="229" t="s">
        <v>30</v>
      </c>
      <c r="I446" s="233">
        <v>64.0</v>
      </c>
      <c r="J446" s="233" t="s">
        <v>49</v>
      </c>
      <c r="K446" s="233" t="s">
        <v>27</v>
      </c>
      <c r="L446" s="233" t="s">
        <v>28</v>
      </c>
      <c r="M446" s="233">
        <v>1.0</v>
      </c>
      <c r="N446" s="233">
        <v>6.0</v>
      </c>
      <c r="O446" s="233">
        <v>2.0</v>
      </c>
      <c r="P446" s="233">
        <v>2.0</v>
      </c>
      <c r="Q446" s="233" t="s">
        <v>28</v>
      </c>
      <c r="R446" s="233" t="s">
        <v>28</v>
      </c>
      <c r="S446" s="389">
        <v>5870.29</v>
      </c>
      <c r="T446" s="389">
        <v>6302.59</v>
      </c>
      <c r="U446" s="389">
        <v>120208.0</v>
      </c>
      <c r="V446" s="389">
        <v>1019.0</v>
      </c>
      <c r="W446" s="389">
        <v>3407.54</v>
      </c>
      <c r="X446" s="234">
        <v>80985.497</v>
      </c>
      <c r="Y446" s="234">
        <v>72812.483</v>
      </c>
      <c r="Z446" s="234">
        <v>7.61146</v>
      </c>
      <c r="AA446" s="235"/>
      <c r="AB446" s="235"/>
      <c r="AC446" s="236"/>
      <c r="AD446" s="233"/>
    </row>
    <row r="447">
      <c r="A447" s="229">
        <v>447.0</v>
      </c>
      <c r="B447" s="229" t="s">
        <v>54</v>
      </c>
      <c r="C447" s="229" t="s">
        <v>28</v>
      </c>
      <c r="D447" s="229" t="s">
        <v>28</v>
      </c>
      <c r="E447" s="229" t="s">
        <v>28</v>
      </c>
      <c r="F447" s="229">
        <v>64.0</v>
      </c>
      <c r="G447" s="229" t="s">
        <v>53</v>
      </c>
      <c r="H447" s="229" t="s">
        <v>30</v>
      </c>
      <c r="I447" s="233">
        <v>64.0</v>
      </c>
      <c r="J447" s="233" t="s">
        <v>52</v>
      </c>
      <c r="K447" s="233" t="s">
        <v>27</v>
      </c>
      <c r="L447" s="233" t="s">
        <v>27</v>
      </c>
      <c r="M447" s="233">
        <v>0.0</v>
      </c>
      <c r="N447" s="233">
        <v>0.0</v>
      </c>
      <c r="O447" s="233">
        <v>3.0</v>
      </c>
      <c r="P447" s="233">
        <v>2.0</v>
      </c>
      <c r="Q447" s="233" t="s">
        <v>28</v>
      </c>
      <c r="R447" s="233" t="s">
        <v>27</v>
      </c>
      <c r="S447" s="389">
        <v>507.12253</v>
      </c>
      <c r="T447" s="389">
        <v>520.28157</v>
      </c>
      <c r="U447" s="389">
        <v>10799.0</v>
      </c>
      <c r="V447" s="389">
        <v>31.0</v>
      </c>
      <c r="W447" s="389">
        <v>48.82327</v>
      </c>
      <c r="X447" s="234">
        <v>30061.088</v>
      </c>
      <c r="Y447" s="234">
        <v>30206.961</v>
      </c>
      <c r="Z447" s="234">
        <v>6.68633</v>
      </c>
      <c r="AA447" s="235"/>
      <c r="AB447" s="235"/>
      <c r="AC447" s="236"/>
      <c r="AD447" s="233"/>
    </row>
    <row r="448">
      <c r="A448" s="229">
        <v>448.0</v>
      </c>
      <c r="B448" s="229" t="s">
        <v>54</v>
      </c>
      <c r="C448" s="229" t="s">
        <v>28</v>
      </c>
      <c r="D448" s="229" t="s">
        <v>28</v>
      </c>
      <c r="E448" s="229" t="s">
        <v>28</v>
      </c>
      <c r="F448" s="229">
        <v>64.0</v>
      </c>
      <c r="G448" s="229" t="s">
        <v>53</v>
      </c>
      <c r="H448" s="229" t="s">
        <v>30</v>
      </c>
      <c r="I448" s="233">
        <v>128.0</v>
      </c>
      <c r="J448" s="233" t="s">
        <v>31</v>
      </c>
      <c r="K448" s="229" t="s">
        <v>27</v>
      </c>
      <c r="L448" s="229" t="s">
        <v>28</v>
      </c>
      <c r="M448" s="229">
        <v>0.0</v>
      </c>
      <c r="N448" s="229">
        <v>7.0</v>
      </c>
      <c r="O448" s="229">
        <v>1.0</v>
      </c>
      <c r="P448" s="229">
        <v>1.0</v>
      </c>
      <c r="Q448" s="229" t="s">
        <v>28</v>
      </c>
      <c r="R448" s="229" t="s">
        <v>27</v>
      </c>
      <c r="S448" s="389">
        <v>31450.82</v>
      </c>
      <c r="T448" s="389">
        <v>32358.6</v>
      </c>
      <c r="U448" s="389">
        <v>2733950.0</v>
      </c>
      <c r="V448" s="389">
        <v>7875.0</v>
      </c>
      <c r="W448" s="389">
        <v>39011.14</v>
      </c>
      <c r="X448" s="234">
        <v>183172.232</v>
      </c>
      <c r="Y448" s="234">
        <v>129168.556</v>
      </c>
      <c r="Z448" s="234">
        <v>7.78665</v>
      </c>
      <c r="AA448" s="235"/>
      <c r="AB448" s="235"/>
      <c r="AC448" s="236"/>
      <c r="AD448" s="233"/>
    </row>
    <row r="449">
      <c r="A449" s="229">
        <v>449.0</v>
      </c>
      <c r="B449" s="229" t="s">
        <v>54</v>
      </c>
      <c r="C449" s="229" t="s">
        <v>28</v>
      </c>
      <c r="D449" s="229" t="s">
        <v>28</v>
      </c>
      <c r="E449" s="229" t="s">
        <v>28</v>
      </c>
      <c r="F449" s="229">
        <v>64.0</v>
      </c>
      <c r="G449" s="229" t="s">
        <v>53</v>
      </c>
      <c r="H449" s="229" t="s">
        <v>30</v>
      </c>
      <c r="I449" s="233">
        <v>128.0</v>
      </c>
      <c r="J449" s="233" t="s">
        <v>32</v>
      </c>
      <c r="K449" s="233" t="s">
        <v>27</v>
      </c>
      <c r="L449" s="233" t="s">
        <v>27</v>
      </c>
      <c r="M449" s="233">
        <v>8.0</v>
      </c>
      <c r="N449" s="233">
        <v>0.0</v>
      </c>
      <c r="O449" s="233">
        <v>10.0</v>
      </c>
      <c r="P449" s="233">
        <v>5.0</v>
      </c>
      <c r="Q449" s="233" t="s">
        <v>28</v>
      </c>
      <c r="R449" s="233" t="s">
        <v>27</v>
      </c>
      <c r="S449" s="389">
        <v>2798.07</v>
      </c>
      <c r="T449" s="389">
        <v>2785.77</v>
      </c>
      <c r="U449" s="389">
        <v>211361.0</v>
      </c>
      <c r="V449" s="389">
        <v>438.0</v>
      </c>
      <c r="W449" s="389">
        <v>1370.38</v>
      </c>
      <c r="X449" s="234">
        <v>77354.575</v>
      </c>
      <c r="Y449" s="234">
        <v>76883.71</v>
      </c>
      <c r="Z449" s="234">
        <v>8.81527</v>
      </c>
      <c r="AA449" s="235"/>
      <c r="AB449" s="235"/>
      <c r="AC449" s="236"/>
      <c r="AD449" s="233"/>
    </row>
    <row r="450">
      <c r="A450" s="229">
        <v>450.0</v>
      </c>
      <c r="B450" s="229" t="s">
        <v>54</v>
      </c>
      <c r="C450" s="229" t="s">
        <v>28</v>
      </c>
      <c r="D450" s="229" t="s">
        <v>28</v>
      </c>
      <c r="E450" s="229" t="s">
        <v>28</v>
      </c>
      <c r="F450" s="229">
        <v>64.0</v>
      </c>
      <c r="G450" s="229" t="s">
        <v>53</v>
      </c>
      <c r="H450" s="229" t="s">
        <v>30</v>
      </c>
      <c r="I450" s="233">
        <v>128.0</v>
      </c>
      <c r="J450" s="233" t="s">
        <v>33</v>
      </c>
      <c r="K450" s="233" t="s">
        <v>27</v>
      </c>
      <c r="L450" s="233" t="s">
        <v>28</v>
      </c>
      <c r="M450" s="233">
        <v>2.0</v>
      </c>
      <c r="N450" s="233">
        <v>4.0</v>
      </c>
      <c r="O450" s="233">
        <v>3.0</v>
      </c>
      <c r="P450" s="233">
        <v>3.0</v>
      </c>
      <c r="Q450" s="233" t="s">
        <v>28</v>
      </c>
      <c r="R450" s="233" t="s">
        <v>27</v>
      </c>
      <c r="S450" s="389">
        <v>34063.54</v>
      </c>
      <c r="T450" s="389">
        <v>35098.55</v>
      </c>
      <c r="U450" s="389">
        <v>2185935.0</v>
      </c>
      <c r="V450" s="389">
        <v>2480.0</v>
      </c>
      <c r="W450" s="389">
        <v>4588.81</v>
      </c>
      <c r="X450" s="234">
        <v>210756.737</v>
      </c>
      <c r="Y450" s="234">
        <v>180876.755</v>
      </c>
      <c r="Z450" s="234">
        <v>9.44326</v>
      </c>
      <c r="AA450" s="235"/>
      <c r="AB450" s="235"/>
      <c r="AC450" s="236"/>
      <c r="AD450" s="233"/>
    </row>
    <row r="451">
      <c r="A451" s="229">
        <v>451.0</v>
      </c>
      <c r="B451" s="229" t="s">
        <v>54</v>
      </c>
      <c r="C451" s="229" t="s">
        <v>28</v>
      </c>
      <c r="D451" s="229" t="s">
        <v>28</v>
      </c>
      <c r="E451" s="229" t="s">
        <v>28</v>
      </c>
      <c r="F451" s="229">
        <v>64.0</v>
      </c>
      <c r="G451" s="229" t="s">
        <v>53</v>
      </c>
      <c r="H451" s="229" t="s">
        <v>30</v>
      </c>
      <c r="I451" s="233">
        <v>128.0</v>
      </c>
      <c r="J451" s="233" t="s">
        <v>34</v>
      </c>
      <c r="K451" s="233" t="s">
        <v>27</v>
      </c>
      <c r="L451" s="233" t="s">
        <v>27</v>
      </c>
      <c r="M451" s="233">
        <v>0.0</v>
      </c>
      <c r="N451" s="233">
        <v>3.0</v>
      </c>
      <c r="O451" s="233">
        <v>2.0</v>
      </c>
      <c r="P451" s="233">
        <v>2.0</v>
      </c>
      <c r="Q451" s="233" t="s">
        <v>28</v>
      </c>
      <c r="R451" s="233" t="s">
        <v>27</v>
      </c>
      <c r="S451" s="389">
        <v>7086.07</v>
      </c>
      <c r="T451" s="389">
        <v>7736.97</v>
      </c>
      <c r="U451" s="389">
        <v>163128.0</v>
      </c>
      <c r="V451" s="389">
        <v>452.0</v>
      </c>
      <c r="W451" s="389">
        <v>267.773</v>
      </c>
      <c r="X451" s="234">
        <v>312069.89</v>
      </c>
      <c r="Y451" s="234">
        <v>238990.508</v>
      </c>
      <c r="Z451" s="234">
        <v>7.1357</v>
      </c>
      <c r="AA451" s="235"/>
      <c r="AB451" s="235"/>
      <c r="AC451" s="236"/>
      <c r="AD451" s="233"/>
    </row>
    <row r="452">
      <c r="A452" s="229">
        <v>452.0</v>
      </c>
      <c r="B452" s="229" t="s">
        <v>54</v>
      </c>
      <c r="C452" s="229" t="s">
        <v>28</v>
      </c>
      <c r="D452" s="229" t="s">
        <v>28</v>
      </c>
      <c r="E452" s="229" t="s">
        <v>28</v>
      </c>
      <c r="F452" s="229">
        <v>64.0</v>
      </c>
      <c r="G452" s="229" t="s">
        <v>53</v>
      </c>
      <c r="H452" s="229" t="s">
        <v>30</v>
      </c>
      <c r="I452" s="233">
        <v>128.0</v>
      </c>
      <c r="J452" s="233" t="s">
        <v>36</v>
      </c>
      <c r="K452" s="233" t="s">
        <v>27</v>
      </c>
      <c r="L452" s="233" t="s">
        <v>28</v>
      </c>
      <c r="M452" s="233">
        <v>0.0</v>
      </c>
      <c r="N452" s="233">
        <v>4.0</v>
      </c>
      <c r="O452" s="233">
        <v>1.0</v>
      </c>
      <c r="P452" s="233">
        <v>1.0</v>
      </c>
      <c r="Q452" s="233" t="s">
        <v>28</v>
      </c>
      <c r="R452" s="233" t="s">
        <v>28</v>
      </c>
      <c r="S452" s="389">
        <v>31224.23</v>
      </c>
      <c r="T452" s="389">
        <v>32174.52</v>
      </c>
      <c r="U452" s="389">
        <v>1731984.0</v>
      </c>
      <c r="V452" s="389">
        <v>3941.0</v>
      </c>
      <c r="W452" s="389">
        <v>8124.02</v>
      </c>
      <c r="X452" s="234">
        <v>182344.362</v>
      </c>
      <c r="Y452" s="234">
        <v>145747.216</v>
      </c>
      <c r="Z452" s="234">
        <v>7.2221</v>
      </c>
      <c r="AA452" s="235"/>
      <c r="AB452" s="235"/>
      <c r="AC452" s="236"/>
      <c r="AD452" s="233"/>
    </row>
    <row r="453">
      <c r="A453" s="229">
        <v>453.0</v>
      </c>
      <c r="B453" s="229" t="s">
        <v>54</v>
      </c>
      <c r="C453" s="229" t="s">
        <v>28</v>
      </c>
      <c r="D453" s="229" t="s">
        <v>28</v>
      </c>
      <c r="E453" s="229" t="s">
        <v>28</v>
      </c>
      <c r="F453" s="229">
        <v>64.0</v>
      </c>
      <c r="G453" s="229" t="s">
        <v>53</v>
      </c>
      <c r="H453" s="229" t="s">
        <v>30</v>
      </c>
      <c r="I453" s="233">
        <v>128.0</v>
      </c>
      <c r="J453" s="233" t="s">
        <v>37</v>
      </c>
      <c r="K453" s="233" t="s">
        <v>27</v>
      </c>
      <c r="L453" s="233" t="s">
        <v>27</v>
      </c>
      <c r="M453" s="233">
        <v>5.0</v>
      </c>
      <c r="N453" s="233">
        <v>5.0</v>
      </c>
      <c r="O453" s="233">
        <v>6.0</v>
      </c>
      <c r="P453" s="233">
        <v>5.0</v>
      </c>
      <c r="Q453" s="233" t="s">
        <v>28</v>
      </c>
      <c r="R453" s="233" t="s">
        <v>27</v>
      </c>
      <c r="S453" s="389">
        <v>18195.69</v>
      </c>
      <c r="T453" s="389">
        <v>18587.44</v>
      </c>
      <c r="U453" s="389">
        <v>1198571.0</v>
      </c>
      <c r="V453" s="389">
        <v>2481.0</v>
      </c>
      <c r="W453" s="389">
        <v>5233.27</v>
      </c>
      <c r="X453" s="234">
        <v>198191.864</v>
      </c>
      <c r="Y453" s="234">
        <v>170449.716</v>
      </c>
      <c r="Z453" s="234">
        <v>8.9375</v>
      </c>
      <c r="AA453" s="235"/>
      <c r="AB453" s="235"/>
      <c r="AC453" s="236"/>
      <c r="AD453" s="233"/>
    </row>
    <row r="454">
      <c r="A454" s="229">
        <v>454.0</v>
      </c>
      <c r="B454" s="229" t="s">
        <v>54</v>
      </c>
      <c r="C454" s="229" t="s">
        <v>28</v>
      </c>
      <c r="D454" s="229" t="s">
        <v>28</v>
      </c>
      <c r="E454" s="229" t="s">
        <v>28</v>
      </c>
      <c r="F454" s="229">
        <v>64.0</v>
      </c>
      <c r="G454" s="229" t="s">
        <v>53</v>
      </c>
      <c r="H454" s="229" t="s">
        <v>30</v>
      </c>
      <c r="I454" s="233">
        <v>128.0</v>
      </c>
      <c r="J454" s="233" t="s">
        <v>38</v>
      </c>
      <c r="K454" s="233" t="s">
        <v>27</v>
      </c>
      <c r="L454" s="233" t="s">
        <v>27</v>
      </c>
      <c r="M454" s="233">
        <v>7.0</v>
      </c>
      <c r="N454" s="233">
        <v>5.0</v>
      </c>
      <c r="O454" s="233">
        <v>8.0</v>
      </c>
      <c r="P454" s="233">
        <v>8.0</v>
      </c>
      <c r="Q454" s="233" t="s">
        <v>27</v>
      </c>
      <c r="R454" s="233" t="s">
        <v>27</v>
      </c>
      <c r="S454" s="389">
        <v>34265.67</v>
      </c>
      <c r="T454" s="389">
        <v>35445.99</v>
      </c>
      <c r="U454" s="389">
        <v>2391549.0</v>
      </c>
      <c r="V454" s="389">
        <v>2549.0</v>
      </c>
      <c r="W454" s="389">
        <v>4610.49</v>
      </c>
      <c r="X454" s="234">
        <v>176979.004</v>
      </c>
      <c r="Y454" s="234">
        <v>153083.351</v>
      </c>
      <c r="Z454" s="234">
        <v>10.41736</v>
      </c>
      <c r="AA454" s="235"/>
      <c r="AB454" s="235"/>
      <c r="AC454" s="236"/>
      <c r="AD454" s="233"/>
    </row>
    <row r="455">
      <c r="A455" s="229">
        <v>455.0</v>
      </c>
      <c r="B455" s="229" t="s">
        <v>54</v>
      </c>
      <c r="C455" s="229" t="s">
        <v>28</v>
      </c>
      <c r="D455" s="229" t="s">
        <v>28</v>
      </c>
      <c r="E455" s="229" t="s">
        <v>28</v>
      </c>
      <c r="F455" s="229">
        <v>64.0</v>
      </c>
      <c r="G455" s="229" t="s">
        <v>53</v>
      </c>
      <c r="H455" s="229" t="s">
        <v>30</v>
      </c>
      <c r="I455" s="233">
        <v>128.0</v>
      </c>
      <c r="J455" s="233" t="s">
        <v>39</v>
      </c>
      <c r="K455" s="233" t="s">
        <v>27</v>
      </c>
      <c r="L455" s="233" t="s">
        <v>27</v>
      </c>
      <c r="M455" s="233">
        <v>5.0</v>
      </c>
      <c r="N455" s="233">
        <v>6.0</v>
      </c>
      <c r="O455" s="233">
        <v>6.0</v>
      </c>
      <c r="P455" s="233">
        <v>6.0</v>
      </c>
      <c r="Q455" s="233" t="s">
        <v>28</v>
      </c>
      <c r="R455" s="233" t="s">
        <v>27</v>
      </c>
      <c r="S455" s="389">
        <v>32535.17</v>
      </c>
      <c r="T455" s="389">
        <v>33530.09</v>
      </c>
      <c r="U455" s="389">
        <v>2321006.0</v>
      </c>
      <c r="V455" s="389">
        <v>2303.0</v>
      </c>
      <c r="W455" s="389">
        <v>5873.57</v>
      </c>
      <c r="X455" s="234">
        <v>329078.963</v>
      </c>
      <c r="Y455" s="234">
        <v>304919.47</v>
      </c>
      <c r="Z455" s="234">
        <v>11.47316</v>
      </c>
      <c r="AA455" s="235"/>
      <c r="AB455" s="235"/>
      <c r="AC455" s="236"/>
      <c r="AD455" s="233"/>
    </row>
    <row r="456">
      <c r="A456" s="229">
        <v>456.0</v>
      </c>
      <c r="B456" s="229" t="s">
        <v>54</v>
      </c>
      <c r="C456" s="229" t="s">
        <v>28</v>
      </c>
      <c r="D456" s="229" t="s">
        <v>28</v>
      </c>
      <c r="E456" s="229" t="s">
        <v>28</v>
      </c>
      <c r="F456" s="229">
        <v>64.0</v>
      </c>
      <c r="G456" s="229" t="s">
        <v>53</v>
      </c>
      <c r="H456" s="229" t="s">
        <v>30</v>
      </c>
      <c r="I456" s="233">
        <v>128.0</v>
      </c>
      <c r="J456" s="233" t="s">
        <v>40</v>
      </c>
      <c r="K456" s="233" t="s">
        <v>27</v>
      </c>
      <c r="L456" s="233" t="s">
        <v>28</v>
      </c>
      <c r="M456" s="233">
        <v>3.0</v>
      </c>
      <c r="N456" s="233">
        <v>4.0</v>
      </c>
      <c r="O456" s="233">
        <v>4.0</v>
      </c>
      <c r="P456" s="233">
        <v>4.0</v>
      </c>
      <c r="Q456" s="233" t="s">
        <v>28</v>
      </c>
      <c r="R456" s="233" t="s">
        <v>27</v>
      </c>
      <c r="S456" s="389">
        <v>34317.79</v>
      </c>
      <c r="T456" s="389">
        <v>35460.72</v>
      </c>
      <c r="U456" s="389">
        <v>2059078.0</v>
      </c>
      <c r="V456" s="389">
        <v>2419.0</v>
      </c>
      <c r="W456" s="389">
        <v>3453.84</v>
      </c>
      <c r="X456" s="234">
        <v>266030.385</v>
      </c>
      <c r="Y456" s="234">
        <v>196052.306</v>
      </c>
      <c r="Z456" s="234">
        <v>8.3098</v>
      </c>
      <c r="AA456" s="235"/>
      <c r="AB456" s="235"/>
      <c r="AC456" s="236"/>
      <c r="AD456" s="233"/>
    </row>
    <row r="457">
      <c r="A457" s="229">
        <v>457.0</v>
      </c>
      <c r="B457" s="229" t="s">
        <v>54</v>
      </c>
      <c r="C457" s="229" t="s">
        <v>28</v>
      </c>
      <c r="D457" s="229" t="s">
        <v>28</v>
      </c>
      <c r="E457" s="229" t="s">
        <v>28</v>
      </c>
      <c r="F457" s="229">
        <v>64.0</v>
      </c>
      <c r="G457" s="229" t="s">
        <v>53</v>
      </c>
      <c r="H457" s="229" t="s">
        <v>30</v>
      </c>
      <c r="I457" s="233">
        <v>128.0</v>
      </c>
      <c r="J457" s="233" t="s">
        <v>41</v>
      </c>
      <c r="K457" s="233" t="s">
        <v>27</v>
      </c>
      <c r="L457" s="233" t="s">
        <v>27</v>
      </c>
      <c r="M457" s="233">
        <v>4.0</v>
      </c>
      <c r="N457" s="233">
        <v>0.0</v>
      </c>
      <c r="O457" s="233">
        <v>6.0</v>
      </c>
      <c r="P457" s="233">
        <v>3.0</v>
      </c>
      <c r="Q457" s="233" t="s">
        <v>28</v>
      </c>
      <c r="R457" s="233" t="s">
        <v>27</v>
      </c>
      <c r="S457" s="389">
        <v>9596.36</v>
      </c>
      <c r="T457" s="389">
        <v>9671.45</v>
      </c>
      <c r="U457" s="389">
        <v>677658.0</v>
      </c>
      <c r="V457" s="389">
        <v>898.0</v>
      </c>
      <c r="W457" s="389">
        <v>867.69103</v>
      </c>
      <c r="X457" s="234">
        <v>15983.074</v>
      </c>
      <c r="Y457" s="234">
        <v>16879.328</v>
      </c>
      <c r="Z457" s="234">
        <v>10.3097</v>
      </c>
      <c r="AA457" s="235"/>
      <c r="AB457" s="235"/>
      <c r="AC457" s="236"/>
      <c r="AD457" s="233"/>
    </row>
    <row r="458">
      <c r="A458" s="229">
        <v>458.0</v>
      </c>
      <c r="B458" s="229" t="s">
        <v>54</v>
      </c>
      <c r="C458" s="229" t="s">
        <v>28</v>
      </c>
      <c r="D458" s="229" t="s">
        <v>28</v>
      </c>
      <c r="E458" s="229" t="s">
        <v>28</v>
      </c>
      <c r="F458" s="229">
        <v>64.0</v>
      </c>
      <c r="G458" s="229" t="s">
        <v>53</v>
      </c>
      <c r="H458" s="229" t="s">
        <v>30</v>
      </c>
      <c r="I458" s="233">
        <v>128.0</v>
      </c>
      <c r="J458" s="233" t="s">
        <v>42</v>
      </c>
      <c r="K458" s="233" t="s">
        <v>27</v>
      </c>
      <c r="L458" s="233" t="s">
        <v>28</v>
      </c>
      <c r="M458" s="233">
        <v>1.0</v>
      </c>
      <c r="N458" s="233">
        <v>5.0</v>
      </c>
      <c r="O458" s="233">
        <v>2.0</v>
      </c>
      <c r="P458" s="233">
        <v>2.0</v>
      </c>
      <c r="Q458" s="233" t="s">
        <v>27</v>
      </c>
      <c r="R458" s="233" t="s">
        <v>27</v>
      </c>
      <c r="S458" s="389">
        <v>17494.54</v>
      </c>
      <c r="T458" s="389">
        <v>18746.86</v>
      </c>
      <c r="U458" s="389">
        <v>563204.0</v>
      </c>
      <c r="V458" s="389">
        <v>2873.0</v>
      </c>
      <c r="W458" s="389">
        <v>3029.09</v>
      </c>
      <c r="X458" s="234">
        <v>267362.652</v>
      </c>
      <c r="Y458" s="234">
        <v>160789.937</v>
      </c>
      <c r="Z458" s="234">
        <v>8.73283</v>
      </c>
      <c r="AA458" s="235"/>
      <c r="AB458" s="235"/>
      <c r="AC458" s="236"/>
      <c r="AD458" s="233"/>
    </row>
    <row r="459">
      <c r="A459" s="229">
        <v>459.0</v>
      </c>
      <c r="B459" s="229" t="s">
        <v>54</v>
      </c>
      <c r="C459" s="229" t="s">
        <v>28</v>
      </c>
      <c r="D459" s="229" t="s">
        <v>28</v>
      </c>
      <c r="E459" s="229" t="s">
        <v>28</v>
      </c>
      <c r="F459" s="229">
        <v>64.0</v>
      </c>
      <c r="G459" s="229" t="s">
        <v>53</v>
      </c>
      <c r="H459" s="229" t="s">
        <v>30</v>
      </c>
      <c r="I459" s="233">
        <v>128.0</v>
      </c>
      <c r="J459" s="233" t="s">
        <v>44</v>
      </c>
      <c r="K459" s="233" t="s">
        <v>27</v>
      </c>
      <c r="L459" s="233" t="s">
        <v>28</v>
      </c>
      <c r="M459" s="233">
        <v>1.0</v>
      </c>
      <c r="N459" s="233">
        <v>4.0</v>
      </c>
      <c r="O459" s="233">
        <v>2.0</v>
      </c>
      <c r="P459" s="233">
        <v>2.0</v>
      </c>
      <c r="Q459" s="233" t="s">
        <v>27</v>
      </c>
      <c r="R459" s="233" t="s">
        <v>28</v>
      </c>
      <c r="S459" s="389">
        <v>32057.29</v>
      </c>
      <c r="T459" s="389">
        <v>35089.76</v>
      </c>
      <c r="U459" s="389">
        <v>619397.0</v>
      </c>
      <c r="V459" s="389">
        <v>2019.0</v>
      </c>
      <c r="W459" s="389">
        <v>2623.45</v>
      </c>
      <c r="X459" s="234">
        <v>239420.559</v>
      </c>
      <c r="Y459" s="234">
        <v>154338.102</v>
      </c>
      <c r="Z459" s="234">
        <v>8.29237</v>
      </c>
      <c r="AA459" s="235"/>
      <c r="AB459" s="235"/>
      <c r="AC459" s="236"/>
      <c r="AD459" s="233"/>
    </row>
    <row r="460">
      <c r="A460" s="229">
        <v>460.0</v>
      </c>
      <c r="B460" s="229" t="s">
        <v>54</v>
      </c>
      <c r="C460" s="229" t="s">
        <v>28</v>
      </c>
      <c r="D460" s="229" t="s">
        <v>28</v>
      </c>
      <c r="E460" s="229" t="s">
        <v>28</v>
      </c>
      <c r="F460" s="229">
        <v>64.0</v>
      </c>
      <c r="G460" s="229" t="s">
        <v>53</v>
      </c>
      <c r="H460" s="229" t="s">
        <v>30</v>
      </c>
      <c r="I460" s="233">
        <v>128.0</v>
      </c>
      <c r="J460" s="233" t="s">
        <v>45</v>
      </c>
      <c r="K460" s="233" t="s">
        <v>27</v>
      </c>
      <c r="L460" s="233" t="s">
        <v>27</v>
      </c>
      <c r="M460" s="233">
        <v>1.0</v>
      </c>
      <c r="N460" s="233">
        <v>4.0</v>
      </c>
      <c r="O460" s="233">
        <v>2.0</v>
      </c>
      <c r="P460" s="233">
        <v>2.0</v>
      </c>
      <c r="Q460" s="233" t="s">
        <v>28</v>
      </c>
      <c r="R460" s="233" t="s">
        <v>27</v>
      </c>
      <c r="S460" s="389" t="s">
        <v>56</v>
      </c>
      <c r="T460" s="389" t="s">
        <v>56</v>
      </c>
      <c r="U460" s="389" t="s">
        <v>56</v>
      </c>
      <c r="V460" s="389" t="s">
        <v>56</v>
      </c>
      <c r="W460" s="389" t="s">
        <v>56</v>
      </c>
      <c r="X460" s="234">
        <v>236627.224</v>
      </c>
      <c r="Y460" s="234">
        <v>138221.192</v>
      </c>
      <c r="Z460" s="389" t="s">
        <v>56</v>
      </c>
      <c r="AA460" s="235"/>
      <c r="AB460" s="235"/>
      <c r="AC460" s="236"/>
      <c r="AD460" s="233"/>
    </row>
    <row r="461">
      <c r="A461" s="229">
        <v>461.0</v>
      </c>
      <c r="B461" s="229" t="s">
        <v>54</v>
      </c>
      <c r="C461" s="229" t="s">
        <v>28</v>
      </c>
      <c r="D461" s="229" t="s">
        <v>28</v>
      </c>
      <c r="E461" s="229" t="s">
        <v>28</v>
      </c>
      <c r="F461" s="229">
        <v>64.0</v>
      </c>
      <c r="G461" s="229" t="s">
        <v>53</v>
      </c>
      <c r="H461" s="229" t="s">
        <v>30</v>
      </c>
      <c r="I461" s="233">
        <v>128.0</v>
      </c>
      <c r="J461" s="233" t="s">
        <v>46</v>
      </c>
      <c r="K461" s="233" t="s">
        <v>27</v>
      </c>
      <c r="L461" s="233" t="s">
        <v>27</v>
      </c>
      <c r="M461" s="233">
        <v>1.0</v>
      </c>
      <c r="N461" s="233">
        <v>0.0</v>
      </c>
      <c r="O461" s="233">
        <v>3.0</v>
      </c>
      <c r="P461" s="233">
        <v>3.0</v>
      </c>
      <c r="Q461" s="233" t="s">
        <v>28</v>
      </c>
      <c r="R461" s="233" t="s">
        <v>27</v>
      </c>
      <c r="S461" s="389">
        <v>2039.75</v>
      </c>
      <c r="T461" s="389">
        <v>2080.54</v>
      </c>
      <c r="U461" s="389">
        <v>137584.0</v>
      </c>
      <c r="V461" s="389">
        <v>367.0</v>
      </c>
      <c r="W461" s="389">
        <v>742.71441</v>
      </c>
      <c r="X461" s="234">
        <v>56187.28</v>
      </c>
      <c r="Y461" s="234">
        <v>58267.046</v>
      </c>
      <c r="Z461" s="234">
        <v>9.38234</v>
      </c>
      <c r="AA461" s="235"/>
      <c r="AB461" s="235"/>
      <c r="AC461" s="236"/>
      <c r="AD461" s="233"/>
    </row>
    <row r="462">
      <c r="A462" s="229">
        <v>462.0</v>
      </c>
      <c r="B462" s="229" t="s">
        <v>54</v>
      </c>
      <c r="C462" s="229" t="s">
        <v>28</v>
      </c>
      <c r="D462" s="229" t="s">
        <v>28</v>
      </c>
      <c r="E462" s="229" t="s">
        <v>28</v>
      </c>
      <c r="F462" s="229">
        <v>64.0</v>
      </c>
      <c r="G462" s="229" t="s">
        <v>53</v>
      </c>
      <c r="H462" s="229" t="s">
        <v>30</v>
      </c>
      <c r="I462" s="233">
        <v>128.0</v>
      </c>
      <c r="J462" s="233" t="s">
        <v>49</v>
      </c>
      <c r="K462" s="233" t="s">
        <v>27</v>
      </c>
      <c r="L462" s="233" t="s">
        <v>28</v>
      </c>
      <c r="M462" s="233">
        <v>1.0</v>
      </c>
      <c r="N462" s="233">
        <v>6.0</v>
      </c>
      <c r="O462" s="233">
        <v>2.0</v>
      </c>
      <c r="P462" s="233">
        <v>2.0</v>
      </c>
      <c r="Q462" s="233" t="s">
        <v>28</v>
      </c>
      <c r="R462" s="233" t="s">
        <v>28</v>
      </c>
      <c r="S462" s="389">
        <v>32084.87</v>
      </c>
      <c r="T462" s="389">
        <v>32918.29</v>
      </c>
      <c r="U462" s="389">
        <v>1866922.0</v>
      </c>
      <c r="V462" s="389">
        <v>4007.0</v>
      </c>
      <c r="W462" s="389">
        <v>8256.17</v>
      </c>
      <c r="X462" s="234">
        <v>255283.246</v>
      </c>
      <c r="Y462" s="234">
        <v>139025.857</v>
      </c>
      <c r="Z462" s="234">
        <v>9.68716</v>
      </c>
      <c r="AA462" s="235"/>
      <c r="AB462" s="235"/>
      <c r="AC462" s="236"/>
      <c r="AD462" s="233"/>
    </row>
    <row r="463">
      <c r="A463" s="229">
        <v>463.0</v>
      </c>
      <c r="B463" s="229" t="s">
        <v>54</v>
      </c>
      <c r="C463" s="229" t="s">
        <v>28</v>
      </c>
      <c r="D463" s="229" t="s">
        <v>28</v>
      </c>
      <c r="E463" s="229" t="s">
        <v>28</v>
      </c>
      <c r="F463" s="229">
        <v>64.0</v>
      </c>
      <c r="G463" s="229" t="s">
        <v>53</v>
      </c>
      <c r="H463" s="229" t="s">
        <v>30</v>
      </c>
      <c r="I463" s="233">
        <v>128.0</v>
      </c>
      <c r="J463" s="233" t="s">
        <v>52</v>
      </c>
      <c r="K463" s="233" t="s">
        <v>27</v>
      </c>
      <c r="L463" s="233" t="s">
        <v>27</v>
      </c>
      <c r="M463" s="233">
        <v>0.0</v>
      </c>
      <c r="N463" s="233">
        <v>0.0</v>
      </c>
      <c r="O463" s="233">
        <v>3.0</v>
      </c>
      <c r="P463" s="233">
        <v>2.0</v>
      </c>
      <c r="Q463" s="233" t="s">
        <v>28</v>
      </c>
      <c r="R463" s="233" t="s">
        <v>27</v>
      </c>
      <c r="S463" s="389">
        <v>1008.08</v>
      </c>
      <c r="T463" s="389">
        <v>1039.11</v>
      </c>
      <c r="U463" s="389">
        <v>19074.0</v>
      </c>
      <c r="V463" s="389">
        <v>62.0</v>
      </c>
      <c r="W463" s="389">
        <v>94.96377</v>
      </c>
      <c r="X463" s="234">
        <v>59321.042</v>
      </c>
      <c r="Y463" s="234">
        <v>62030.194</v>
      </c>
      <c r="Z463" s="234">
        <v>8.09635</v>
      </c>
      <c r="AA463" s="235"/>
      <c r="AB463" s="235"/>
      <c r="AC463" s="236"/>
      <c r="AD463" s="233"/>
    </row>
    <row r="464">
      <c r="A464" s="229">
        <v>464.0</v>
      </c>
      <c r="B464" s="229" t="s">
        <v>54</v>
      </c>
      <c r="C464" s="229" t="s">
        <v>28</v>
      </c>
      <c r="D464" s="229" t="s">
        <v>28</v>
      </c>
      <c r="E464" s="229" t="s">
        <v>28</v>
      </c>
      <c r="F464" s="229">
        <v>32.0</v>
      </c>
      <c r="G464" s="229" t="s">
        <v>29</v>
      </c>
      <c r="H464" s="229" t="s">
        <v>30</v>
      </c>
      <c r="I464" s="229">
        <v>1.0</v>
      </c>
      <c r="J464" s="229" t="s">
        <v>31</v>
      </c>
      <c r="K464" s="229" t="s">
        <v>27</v>
      </c>
      <c r="L464" s="229" t="s">
        <v>28</v>
      </c>
      <c r="M464" s="229">
        <v>0.0</v>
      </c>
      <c r="N464" s="229">
        <v>7.0</v>
      </c>
      <c r="O464" s="229">
        <v>1.0</v>
      </c>
      <c r="P464" s="229">
        <v>1.0</v>
      </c>
      <c r="Q464" s="229" t="s">
        <v>28</v>
      </c>
      <c r="R464" s="229" t="s">
        <v>27</v>
      </c>
      <c r="S464" s="389">
        <v>87.06412</v>
      </c>
      <c r="T464" s="389">
        <v>71.16864</v>
      </c>
      <c r="U464" s="389">
        <v>7862.0</v>
      </c>
      <c r="V464" s="389">
        <v>69.0</v>
      </c>
      <c r="W464" s="389">
        <v>190.56719</v>
      </c>
      <c r="X464" s="234">
        <v>462.607</v>
      </c>
      <c r="Y464" s="391">
        <v>934.202</v>
      </c>
      <c r="Z464" s="234">
        <v>6.23981</v>
      </c>
      <c r="AA464" s="235"/>
      <c r="AB464" s="235"/>
      <c r="AC464" s="236"/>
      <c r="AD464" s="233"/>
    </row>
    <row r="465">
      <c r="A465" s="229">
        <v>465.0</v>
      </c>
      <c r="B465" s="229" t="s">
        <v>54</v>
      </c>
      <c r="C465" s="229" t="s">
        <v>28</v>
      </c>
      <c r="D465" s="229" t="s">
        <v>28</v>
      </c>
      <c r="E465" s="229" t="s">
        <v>28</v>
      </c>
      <c r="F465" s="229">
        <v>32.0</v>
      </c>
      <c r="G465" s="229" t="s">
        <v>29</v>
      </c>
      <c r="H465" s="229" t="s">
        <v>30</v>
      </c>
      <c r="I465" s="233">
        <v>1.0</v>
      </c>
      <c r="J465" s="233" t="s">
        <v>32</v>
      </c>
      <c r="K465" s="233" t="s">
        <v>27</v>
      </c>
      <c r="L465" s="233" t="s">
        <v>27</v>
      </c>
      <c r="M465" s="233">
        <v>8.0</v>
      </c>
      <c r="N465" s="233">
        <v>0.0</v>
      </c>
      <c r="O465" s="233">
        <v>10.0</v>
      </c>
      <c r="P465" s="233">
        <v>5.0</v>
      </c>
      <c r="Q465" s="233" t="s">
        <v>28</v>
      </c>
      <c r="R465" s="233" t="s">
        <v>27</v>
      </c>
      <c r="S465" s="389">
        <v>15.212</v>
      </c>
      <c r="T465" s="389">
        <v>2.66597</v>
      </c>
      <c r="U465" s="389">
        <v>547.0</v>
      </c>
      <c r="V465" s="389">
        <v>4.0</v>
      </c>
      <c r="W465" s="389">
        <v>4.28052</v>
      </c>
      <c r="X465" s="234">
        <v>309.603</v>
      </c>
      <c r="Y465" s="234">
        <v>686.732</v>
      </c>
      <c r="Z465" s="234">
        <v>5.43874</v>
      </c>
      <c r="AA465" s="235"/>
      <c r="AB465" s="235"/>
      <c r="AC465" s="236"/>
      <c r="AD465" s="233"/>
    </row>
    <row r="466">
      <c r="A466" s="229">
        <v>466.0</v>
      </c>
      <c r="B466" s="229" t="s">
        <v>54</v>
      </c>
      <c r="C466" s="229" t="s">
        <v>28</v>
      </c>
      <c r="D466" s="229" t="s">
        <v>28</v>
      </c>
      <c r="E466" s="229" t="s">
        <v>28</v>
      </c>
      <c r="F466" s="229">
        <v>32.0</v>
      </c>
      <c r="G466" s="229" t="s">
        <v>29</v>
      </c>
      <c r="H466" s="229" t="s">
        <v>30</v>
      </c>
      <c r="I466" s="233">
        <v>1.0</v>
      </c>
      <c r="J466" s="233" t="s">
        <v>33</v>
      </c>
      <c r="K466" s="233" t="s">
        <v>27</v>
      </c>
      <c r="L466" s="233" t="s">
        <v>28</v>
      </c>
      <c r="M466" s="233">
        <v>2.0</v>
      </c>
      <c r="N466" s="233">
        <v>4.0</v>
      </c>
      <c r="O466" s="233">
        <v>3.0</v>
      </c>
      <c r="P466" s="233">
        <v>3.0</v>
      </c>
      <c r="Q466" s="233" t="s">
        <v>28</v>
      </c>
      <c r="R466" s="233" t="s">
        <v>27</v>
      </c>
      <c r="S466" s="389">
        <v>109.43822</v>
      </c>
      <c r="T466" s="389">
        <v>100.77833</v>
      </c>
      <c r="U466" s="389">
        <v>3005.0</v>
      </c>
      <c r="V466" s="389">
        <v>23.0</v>
      </c>
      <c r="W466" s="389">
        <v>8.48831</v>
      </c>
      <c r="X466" s="234">
        <v>1995.341</v>
      </c>
      <c r="Y466" s="234">
        <v>2371.004</v>
      </c>
      <c r="Z466" s="234">
        <v>6.45171</v>
      </c>
      <c r="AA466" s="235"/>
      <c r="AB466" s="235"/>
      <c r="AC466" s="236"/>
      <c r="AD466" s="233"/>
    </row>
    <row r="467">
      <c r="A467" s="229">
        <v>467.0</v>
      </c>
      <c r="B467" s="229" t="s">
        <v>54</v>
      </c>
      <c r="C467" s="229" t="s">
        <v>28</v>
      </c>
      <c r="D467" s="229" t="s">
        <v>28</v>
      </c>
      <c r="E467" s="229" t="s">
        <v>28</v>
      </c>
      <c r="F467" s="229">
        <v>32.0</v>
      </c>
      <c r="G467" s="229" t="s">
        <v>29</v>
      </c>
      <c r="H467" s="229" t="s">
        <v>30</v>
      </c>
      <c r="I467" s="233">
        <v>1.0</v>
      </c>
      <c r="J467" s="233" t="s">
        <v>34</v>
      </c>
      <c r="K467" s="233" t="s">
        <v>27</v>
      </c>
      <c r="L467" s="233" t="s">
        <v>27</v>
      </c>
      <c r="M467" s="233">
        <v>0.0</v>
      </c>
      <c r="N467" s="233">
        <v>3.0</v>
      </c>
      <c r="O467" s="233">
        <v>2.0</v>
      </c>
      <c r="P467" s="233">
        <v>2.0</v>
      </c>
      <c r="Q467" s="233" t="s">
        <v>28</v>
      </c>
      <c r="R467" s="233" t="s">
        <v>27</v>
      </c>
      <c r="S467" s="389">
        <v>28.85079</v>
      </c>
      <c r="T467" s="389">
        <v>21.46215</v>
      </c>
      <c r="U467" s="389">
        <v>327.0</v>
      </c>
      <c r="V467" s="389">
        <v>6.0</v>
      </c>
      <c r="W467" s="389">
        <v>1.76473</v>
      </c>
      <c r="X467" s="234">
        <v>339.139</v>
      </c>
      <c r="Y467" s="234">
        <v>725.515</v>
      </c>
      <c r="Z467" s="234">
        <v>5.58642</v>
      </c>
      <c r="AA467" s="235"/>
      <c r="AB467" s="235"/>
      <c r="AC467" s="236"/>
      <c r="AD467" s="233"/>
    </row>
    <row r="468">
      <c r="A468" s="229">
        <v>468.0</v>
      </c>
      <c r="B468" s="229" t="s">
        <v>54</v>
      </c>
      <c r="C468" s="229" t="s">
        <v>28</v>
      </c>
      <c r="D468" s="229" t="s">
        <v>28</v>
      </c>
      <c r="E468" s="229" t="s">
        <v>28</v>
      </c>
      <c r="F468" s="229">
        <v>32.0</v>
      </c>
      <c r="G468" s="229" t="s">
        <v>29</v>
      </c>
      <c r="H468" s="229" t="s">
        <v>30</v>
      </c>
      <c r="I468" s="233">
        <v>1.0</v>
      </c>
      <c r="J468" s="233" t="s">
        <v>35</v>
      </c>
      <c r="K468" s="233" t="s">
        <v>27</v>
      </c>
      <c r="L468" s="233" t="s">
        <v>28</v>
      </c>
      <c r="M468" s="233">
        <v>5.0</v>
      </c>
      <c r="N468" s="233">
        <v>4.0</v>
      </c>
      <c r="O468" s="233">
        <v>6.0</v>
      </c>
      <c r="P468" s="233">
        <v>6.0</v>
      </c>
      <c r="Q468" s="233" t="s">
        <v>28</v>
      </c>
      <c r="R468" s="233" t="s">
        <v>27</v>
      </c>
      <c r="S468" s="389">
        <v>22.96118</v>
      </c>
      <c r="T468" s="389">
        <v>0.684032</v>
      </c>
      <c r="U468" s="389">
        <v>1220.0</v>
      </c>
      <c r="V468" s="389">
        <v>11.0</v>
      </c>
      <c r="W468" s="389">
        <v>12.80037</v>
      </c>
      <c r="X468" s="234">
        <v>405.237</v>
      </c>
      <c r="Y468" s="234">
        <v>809.732</v>
      </c>
      <c r="Z468" s="234">
        <v>10.73063</v>
      </c>
      <c r="AA468" s="235"/>
      <c r="AB468" s="235"/>
      <c r="AC468" s="236"/>
      <c r="AD468" s="233"/>
    </row>
    <row r="469">
      <c r="A469" s="229">
        <v>469.0</v>
      </c>
      <c r="B469" s="229" t="s">
        <v>54</v>
      </c>
      <c r="C469" s="229" t="s">
        <v>28</v>
      </c>
      <c r="D469" s="229" t="s">
        <v>28</v>
      </c>
      <c r="E469" s="229" t="s">
        <v>28</v>
      </c>
      <c r="F469" s="229">
        <v>32.0</v>
      </c>
      <c r="G469" s="229" t="s">
        <v>29</v>
      </c>
      <c r="H469" s="229" t="s">
        <v>30</v>
      </c>
      <c r="I469" s="233">
        <v>1.0</v>
      </c>
      <c r="J469" s="233" t="s">
        <v>36</v>
      </c>
      <c r="K469" s="233" t="s">
        <v>27</v>
      </c>
      <c r="L469" s="233" t="s">
        <v>28</v>
      </c>
      <c r="M469" s="233">
        <v>0.0</v>
      </c>
      <c r="N469" s="233">
        <v>4.0</v>
      </c>
      <c r="O469" s="233">
        <v>1.0</v>
      </c>
      <c r="P469" s="233">
        <v>1.0</v>
      </c>
      <c r="Q469" s="233" t="s">
        <v>28</v>
      </c>
      <c r="R469" s="233" t="s">
        <v>28</v>
      </c>
      <c r="S469" s="389">
        <v>85.24474</v>
      </c>
      <c r="T469" s="389">
        <v>69.92199</v>
      </c>
      <c r="U469" s="389">
        <v>2243.0</v>
      </c>
      <c r="V469" s="389">
        <v>37.0</v>
      </c>
      <c r="W469" s="389">
        <v>33.00543</v>
      </c>
      <c r="X469" s="234">
        <v>486.724</v>
      </c>
      <c r="Y469" s="234">
        <v>843.088</v>
      </c>
      <c r="Z469" s="234">
        <v>6.1723</v>
      </c>
      <c r="AA469" s="235"/>
      <c r="AB469" s="235"/>
      <c r="AC469" s="236"/>
      <c r="AD469" s="233"/>
    </row>
    <row r="470">
      <c r="A470" s="229">
        <v>470.0</v>
      </c>
      <c r="B470" s="229" t="s">
        <v>54</v>
      </c>
      <c r="C470" s="229" t="s">
        <v>28</v>
      </c>
      <c r="D470" s="229" t="s">
        <v>28</v>
      </c>
      <c r="E470" s="229" t="s">
        <v>28</v>
      </c>
      <c r="F470" s="229">
        <v>32.0</v>
      </c>
      <c r="G470" s="229" t="s">
        <v>29</v>
      </c>
      <c r="H470" s="229" t="s">
        <v>30</v>
      </c>
      <c r="I470" s="233">
        <v>1.0</v>
      </c>
      <c r="J470" s="233" t="s">
        <v>37</v>
      </c>
      <c r="K470" s="233" t="s">
        <v>27</v>
      </c>
      <c r="L470" s="233" t="s">
        <v>27</v>
      </c>
      <c r="M470" s="233">
        <v>5.0</v>
      </c>
      <c r="N470" s="233">
        <v>5.0</v>
      </c>
      <c r="O470" s="233">
        <v>6.0</v>
      </c>
      <c r="P470" s="233">
        <v>5.0</v>
      </c>
      <c r="Q470" s="233" t="s">
        <v>28</v>
      </c>
      <c r="R470" s="233" t="s">
        <v>27</v>
      </c>
      <c r="S470" s="389">
        <v>23.0712</v>
      </c>
      <c r="T470" s="389">
        <v>1.06131</v>
      </c>
      <c r="U470" s="389">
        <v>1159.0</v>
      </c>
      <c r="V470" s="389">
        <v>10.0</v>
      </c>
      <c r="W470" s="389">
        <v>15.41491</v>
      </c>
      <c r="X470" s="234">
        <v>520.525</v>
      </c>
      <c r="Y470" s="234">
        <v>837.674</v>
      </c>
      <c r="Z470" s="234">
        <v>6.73121</v>
      </c>
      <c r="AA470" s="235"/>
      <c r="AB470" s="235"/>
      <c r="AC470" s="236"/>
      <c r="AD470" s="233"/>
    </row>
    <row r="471">
      <c r="A471" s="229">
        <v>471.0</v>
      </c>
      <c r="B471" s="229" t="s">
        <v>54</v>
      </c>
      <c r="C471" s="229" t="s">
        <v>28</v>
      </c>
      <c r="D471" s="229" t="s">
        <v>28</v>
      </c>
      <c r="E471" s="229" t="s">
        <v>28</v>
      </c>
      <c r="F471" s="229">
        <v>32.0</v>
      </c>
      <c r="G471" s="229" t="s">
        <v>29</v>
      </c>
      <c r="H471" s="229" t="s">
        <v>30</v>
      </c>
      <c r="I471" s="233">
        <v>1.0</v>
      </c>
      <c r="J471" s="233" t="s">
        <v>38</v>
      </c>
      <c r="K471" s="233" t="s">
        <v>27</v>
      </c>
      <c r="L471" s="233" t="s">
        <v>27</v>
      </c>
      <c r="M471" s="233">
        <v>7.0</v>
      </c>
      <c r="N471" s="233">
        <v>5.0</v>
      </c>
      <c r="O471" s="233">
        <v>8.0</v>
      </c>
      <c r="P471" s="233">
        <v>8.0</v>
      </c>
      <c r="Q471" s="233" t="s">
        <v>27</v>
      </c>
      <c r="R471" s="233" t="s">
        <v>27</v>
      </c>
      <c r="S471" s="389">
        <v>21.71837</v>
      </c>
      <c r="T471" s="389">
        <v>3.48795</v>
      </c>
      <c r="U471" s="389">
        <v>868.0</v>
      </c>
      <c r="V471" s="389">
        <v>7.0</v>
      </c>
      <c r="W471" s="389">
        <v>7.15011</v>
      </c>
      <c r="X471" s="234">
        <v>685.069</v>
      </c>
      <c r="Y471" s="234">
        <v>1046.663</v>
      </c>
      <c r="Z471" s="234">
        <v>5.38123</v>
      </c>
      <c r="AA471" s="235"/>
      <c r="AB471" s="235"/>
      <c r="AC471" s="236"/>
      <c r="AD471" s="233"/>
    </row>
    <row r="472">
      <c r="A472" s="229">
        <v>472.0</v>
      </c>
      <c r="B472" s="229" t="s">
        <v>54</v>
      </c>
      <c r="C472" s="229" t="s">
        <v>28</v>
      </c>
      <c r="D472" s="229" t="s">
        <v>28</v>
      </c>
      <c r="E472" s="229" t="s">
        <v>28</v>
      </c>
      <c r="F472" s="229">
        <v>32.0</v>
      </c>
      <c r="G472" s="229" t="s">
        <v>29</v>
      </c>
      <c r="H472" s="229" t="s">
        <v>30</v>
      </c>
      <c r="I472" s="233">
        <v>1.0</v>
      </c>
      <c r="J472" s="233" t="s">
        <v>39</v>
      </c>
      <c r="K472" s="233" t="s">
        <v>27</v>
      </c>
      <c r="L472" s="233" t="s">
        <v>27</v>
      </c>
      <c r="M472" s="233">
        <v>5.0</v>
      </c>
      <c r="N472" s="233">
        <v>6.0</v>
      </c>
      <c r="O472" s="233">
        <v>6.0</v>
      </c>
      <c r="P472" s="233">
        <v>6.0</v>
      </c>
      <c r="Q472" s="233" t="s">
        <v>28</v>
      </c>
      <c r="R472" s="233" t="s">
        <v>27</v>
      </c>
      <c r="S472" s="389"/>
      <c r="T472" s="389"/>
      <c r="U472" s="389"/>
      <c r="V472" s="389"/>
      <c r="W472" s="389"/>
      <c r="X472" s="234" t="s">
        <v>30</v>
      </c>
      <c r="Y472" s="234" t="s">
        <v>30</v>
      </c>
      <c r="Z472" s="234"/>
      <c r="AA472" s="235"/>
      <c r="AB472" s="235"/>
      <c r="AC472" s="236"/>
      <c r="AD472" s="233"/>
    </row>
    <row r="473">
      <c r="A473" s="229">
        <v>473.0</v>
      </c>
      <c r="B473" s="229" t="s">
        <v>54</v>
      </c>
      <c r="C473" s="229" t="s">
        <v>28</v>
      </c>
      <c r="D473" s="229" t="s">
        <v>28</v>
      </c>
      <c r="E473" s="229" t="s">
        <v>28</v>
      </c>
      <c r="F473" s="229">
        <v>32.0</v>
      </c>
      <c r="G473" s="229" t="s">
        <v>29</v>
      </c>
      <c r="H473" s="229" t="s">
        <v>30</v>
      </c>
      <c r="I473" s="233">
        <v>1.0</v>
      </c>
      <c r="J473" s="233" t="s">
        <v>40</v>
      </c>
      <c r="K473" s="233" t="s">
        <v>27</v>
      </c>
      <c r="L473" s="233" t="s">
        <v>28</v>
      </c>
      <c r="M473" s="233">
        <v>3.0</v>
      </c>
      <c r="N473" s="233">
        <v>4.0</v>
      </c>
      <c r="O473" s="233">
        <v>4.0</v>
      </c>
      <c r="P473" s="233">
        <v>4.0</v>
      </c>
      <c r="Q473" s="233" t="s">
        <v>28</v>
      </c>
      <c r="R473" s="233" t="s">
        <v>27</v>
      </c>
      <c r="S473" s="389"/>
      <c r="T473" s="389"/>
      <c r="U473" s="389"/>
      <c r="V473" s="389"/>
      <c r="W473" s="389"/>
      <c r="X473" s="234" t="s">
        <v>30</v>
      </c>
      <c r="Y473" s="234" t="s">
        <v>30</v>
      </c>
      <c r="Z473" s="234"/>
      <c r="AA473" s="235"/>
      <c r="AB473" s="235"/>
      <c r="AC473" s="236"/>
      <c r="AD473" s="233"/>
    </row>
    <row r="474">
      <c r="A474" s="229">
        <v>474.0</v>
      </c>
      <c r="B474" s="229" t="s">
        <v>54</v>
      </c>
      <c r="C474" s="229" t="s">
        <v>28</v>
      </c>
      <c r="D474" s="229" t="s">
        <v>28</v>
      </c>
      <c r="E474" s="229" t="s">
        <v>28</v>
      </c>
      <c r="F474" s="229">
        <v>32.0</v>
      </c>
      <c r="G474" s="229" t="s">
        <v>29</v>
      </c>
      <c r="H474" s="229" t="s">
        <v>30</v>
      </c>
      <c r="I474" s="233">
        <v>1.0</v>
      </c>
      <c r="J474" s="233" t="s">
        <v>41</v>
      </c>
      <c r="K474" s="233" t="s">
        <v>27</v>
      </c>
      <c r="L474" s="233" t="s">
        <v>27</v>
      </c>
      <c r="M474" s="233">
        <v>4.0</v>
      </c>
      <c r="N474" s="233">
        <v>0.0</v>
      </c>
      <c r="O474" s="233">
        <v>6.0</v>
      </c>
      <c r="P474" s="233">
        <v>3.0</v>
      </c>
      <c r="Q474" s="233" t="s">
        <v>28</v>
      </c>
      <c r="R474" s="233" t="s">
        <v>27</v>
      </c>
      <c r="S474" s="389">
        <v>25.78717</v>
      </c>
      <c r="T474" s="389">
        <v>19.5102</v>
      </c>
      <c r="U474" s="389">
        <v>964.0</v>
      </c>
      <c r="V474" s="389">
        <v>9.0</v>
      </c>
      <c r="W474" s="389">
        <v>6.2393</v>
      </c>
      <c r="X474" s="234">
        <v>395.276</v>
      </c>
      <c r="Y474" s="234">
        <v>897.442</v>
      </c>
      <c r="Z474" s="234">
        <v>6.59104</v>
      </c>
      <c r="AA474" s="235"/>
      <c r="AB474" s="235"/>
      <c r="AC474" s="236"/>
      <c r="AD474" s="233"/>
    </row>
    <row r="475">
      <c r="A475" s="229">
        <v>475.0</v>
      </c>
      <c r="B475" s="229" t="s">
        <v>54</v>
      </c>
      <c r="C475" s="229" t="s">
        <v>28</v>
      </c>
      <c r="D475" s="229" t="s">
        <v>28</v>
      </c>
      <c r="E475" s="229" t="s">
        <v>28</v>
      </c>
      <c r="F475" s="229">
        <v>32.0</v>
      </c>
      <c r="G475" s="229" t="s">
        <v>29</v>
      </c>
      <c r="H475" s="229" t="s">
        <v>30</v>
      </c>
      <c r="I475" s="233">
        <v>1.0</v>
      </c>
      <c r="J475" s="233" t="s">
        <v>42</v>
      </c>
      <c r="K475" s="233" t="s">
        <v>27</v>
      </c>
      <c r="L475" s="233" t="s">
        <v>28</v>
      </c>
      <c r="M475" s="233">
        <v>1.0</v>
      </c>
      <c r="N475" s="233">
        <v>5.0</v>
      </c>
      <c r="O475" s="233">
        <v>2.0</v>
      </c>
      <c r="P475" s="233">
        <v>2.0</v>
      </c>
      <c r="Q475" s="233" t="s">
        <v>27</v>
      </c>
      <c r="R475" s="233" t="s">
        <v>27</v>
      </c>
      <c r="S475" s="389">
        <v>108.15366</v>
      </c>
      <c r="T475" s="389">
        <v>103.36468</v>
      </c>
      <c r="U475" s="389">
        <v>1691.0</v>
      </c>
      <c r="V475" s="389">
        <v>32.0</v>
      </c>
      <c r="W475" s="389">
        <v>24.42546</v>
      </c>
      <c r="X475" s="234">
        <v>991.287</v>
      </c>
      <c r="Y475" s="234">
        <v>1336.221</v>
      </c>
      <c r="Z475" s="234">
        <v>8.01636</v>
      </c>
      <c r="AA475" s="235"/>
      <c r="AB475" s="235"/>
      <c r="AC475" s="236"/>
      <c r="AD475" s="233"/>
    </row>
    <row r="476">
      <c r="A476" s="229">
        <v>476.0</v>
      </c>
      <c r="B476" s="229" t="s">
        <v>54</v>
      </c>
      <c r="C476" s="229" t="s">
        <v>28</v>
      </c>
      <c r="D476" s="229" t="s">
        <v>28</v>
      </c>
      <c r="E476" s="229" t="s">
        <v>28</v>
      </c>
      <c r="F476" s="229">
        <v>32.0</v>
      </c>
      <c r="G476" s="229" t="s">
        <v>29</v>
      </c>
      <c r="H476" s="229" t="s">
        <v>30</v>
      </c>
      <c r="I476" s="233">
        <v>1.0</v>
      </c>
      <c r="J476" s="233" t="s">
        <v>43</v>
      </c>
      <c r="K476" s="233" t="s">
        <v>27</v>
      </c>
      <c r="L476" s="233" t="s">
        <v>27</v>
      </c>
      <c r="M476" s="233">
        <v>1.0</v>
      </c>
      <c r="N476" s="233">
        <v>0.0</v>
      </c>
      <c r="O476" s="233">
        <v>2.0</v>
      </c>
      <c r="P476" s="233">
        <v>2.0</v>
      </c>
      <c r="Q476" s="233" t="s">
        <v>28</v>
      </c>
      <c r="R476" s="233" t="s">
        <v>27</v>
      </c>
      <c r="S476" s="389">
        <v>28.27304</v>
      </c>
      <c r="T476" s="389">
        <v>19.41907</v>
      </c>
      <c r="U476" s="389">
        <v>1396.0</v>
      </c>
      <c r="V476" s="389">
        <v>6.0</v>
      </c>
      <c r="W476" s="389">
        <v>25.22261</v>
      </c>
      <c r="X476" s="234">
        <v>636.768</v>
      </c>
      <c r="Y476" s="234">
        <v>903.266</v>
      </c>
      <c r="Z476" s="234">
        <v>5.41527</v>
      </c>
      <c r="AA476" s="235"/>
      <c r="AB476" s="235"/>
      <c r="AC476" s="236"/>
      <c r="AD476" s="233"/>
    </row>
    <row r="477">
      <c r="A477" s="229">
        <v>477.0</v>
      </c>
      <c r="B477" s="229" t="s">
        <v>54</v>
      </c>
      <c r="C477" s="229" t="s">
        <v>28</v>
      </c>
      <c r="D477" s="229" t="s">
        <v>28</v>
      </c>
      <c r="E477" s="229" t="s">
        <v>28</v>
      </c>
      <c r="F477" s="229">
        <v>32.0</v>
      </c>
      <c r="G477" s="229" t="s">
        <v>29</v>
      </c>
      <c r="H477" s="229" t="s">
        <v>30</v>
      </c>
      <c r="I477" s="233">
        <v>1.0</v>
      </c>
      <c r="J477" s="233" t="s">
        <v>44</v>
      </c>
      <c r="K477" s="233" t="s">
        <v>27</v>
      </c>
      <c r="L477" s="233" t="s">
        <v>28</v>
      </c>
      <c r="M477" s="233">
        <v>1.0</v>
      </c>
      <c r="N477" s="233">
        <v>4.0</v>
      </c>
      <c r="O477" s="233">
        <v>2.0</v>
      </c>
      <c r="P477" s="233">
        <v>2.0</v>
      </c>
      <c r="Q477" s="233" t="s">
        <v>27</v>
      </c>
      <c r="R477" s="233" t="s">
        <v>28</v>
      </c>
      <c r="S477" s="389">
        <v>87.10617</v>
      </c>
      <c r="T477" s="389">
        <v>96.93494</v>
      </c>
      <c r="U477" s="389">
        <v>2502.0</v>
      </c>
      <c r="V477" s="389">
        <v>26.0</v>
      </c>
      <c r="W477" s="389">
        <v>18.67829</v>
      </c>
      <c r="X477" s="234">
        <v>953.78</v>
      </c>
      <c r="Y477" s="234">
        <v>1385.041</v>
      </c>
      <c r="Z477" s="234">
        <v>9.04501</v>
      </c>
      <c r="AA477" s="235"/>
      <c r="AB477" s="235"/>
      <c r="AC477" s="236"/>
      <c r="AD477" s="233"/>
    </row>
    <row r="478">
      <c r="A478" s="229">
        <v>478.0</v>
      </c>
      <c r="B478" s="229" t="s">
        <v>54</v>
      </c>
      <c r="C478" s="229" t="s">
        <v>28</v>
      </c>
      <c r="D478" s="229" t="s">
        <v>28</v>
      </c>
      <c r="E478" s="229" t="s">
        <v>28</v>
      </c>
      <c r="F478" s="229">
        <v>32.0</v>
      </c>
      <c r="G478" s="229" t="s">
        <v>29</v>
      </c>
      <c r="H478" s="229" t="s">
        <v>30</v>
      </c>
      <c r="I478" s="233">
        <v>1.0</v>
      </c>
      <c r="J478" s="233" t="s">
        <v>45</v>
      </c>
      <c r="K478" s="233" t="s">
        <v>27</v>
      </c>
      <c r="L478" s="233" t="s">
        <v>27</v>
      </c>
      <c r="M478" s="233">
        <v>1.0</v>
      </c>
      <c r="N478" s="233">
        <v>4.0</v>
      </c>
      <c r="O478" s="233">
        <v>2.0</v>
      </c>
      <c r="P478" s="233">
        <v>2.0</v>
      </c>
      <c r="Q478" s="233" t="s">
        <v>28</v>
      </c>
      <c r="R478" s="233" t="s">
        <v>27</v>
      </c>
      <c r="S478" s="389">
        <v>89.74992</v>
      </c>
      <c r="T478" s="389">
        <v>95.99638</v>
      </c>
      <c r="U478" s="389">
        <v>1658.0</v>
      </c>
      <c r="V478" s="389">
        <v>17.0</v>
      </c>
      <c r="W478" s="389">
        <v>8.28676</v>
      </c>
      <c r="X478" s="234">
        <v>616.877</v>
      </c>
      <c r="Y478" s="234">
        <v>982.111</v>
      </c>
      <c r="Z478" s="234">
        <v>5.13582</v>
      </c>
      <c r="AA478" s="235"/>
      <c r="AB478" s="235"/>
      <c r="AC478" s="236"/>
      <c r="AD478" s="233"/>
    </row>
    <row r="479">
      <c r="A479" s="229">
        <v>479.0</v>
      </c>
      <c r="B479" s="229" t="s">
        <v>54</v>
      </c>
      <c r="C479" s="229" t="s">
        <v>28</v>
      </c>
      <c r="D479" s="229" t="s">
        <v>28</v>
      </c>
      <c r="E479" s="229" t="s">
        <v>28</v>
      </c>
      <c r="F479" s="229">
        <v>32.0</v>
      </c>
      <c r="G479" s="229" t="s">
        <v>29</v>
      </c>
      <c r="H479" s="229" t="s">
        <v>30</v>
      </c>
      <c r="I479" s="233">
        <v>1.0</v>
      </c>
      <c r="J479" s="233" t="s">
        <v>46</v>
      </c>
      <c r="K479" s="233" t="s">
        <v>27</v>
      </c>
      <c r="L479" s="233" t="s">
        <v>27</v>
      </c>
      <c r="M479" s="233">
        <v>1.0</v>
      </c>
      <c r="N479" s="233">
        <v>0.0</v>
      </c>
      <c r="O479" s="233">
        <v>3.0</v>
      </c>
      <c r="P479" s="233">
        <v>3.0</v>
      </c>
      <c r="Q479" s="233" t="s">
        <v>28</v>
      </c>
      <c r="R479" s="233" t="s">
        <v>27</v>
      </c>
      <c r="S479" s="389">
        <v>8.76785</v>
      </c>
      <c r="T479" s="389">
        <v>0.99446</v>
      </c>
      <c r="U479" s="389">
        <v>398.0</v>
      </c>
      <c r="V479" s="389">
        <v>4.0</v>
      </c>
      <c r="W479" s="389">
        <v>14.52625</v>
      </c>
      <c r="X479" s="234">
        <v>716.667</v>
      </c>
      <c r="Y479" s="234">
        <v>967.669</v>
      </c>
      <c r="Z479" s="234">
        <v>5.69011</v>
      </c>
      <c r="AA479" s="235"/>
      <c r="AB479" s="235"/>
      <c r="AC479" s="236"/>
      <c r="AD479" s="233"/>
    </row>
    <row r="480">
      <c r="A480" s="229">
        <v>480.0</v>
      </c>
      <c r="B480" s="229" t="s">
        <v>54</v>
      </c>
      <c r="C480" s="229" t="s">
        <v>28</v>
      </c>
      <c r="D480" s="229" t="s">
        <v>28</v>
      </c>
      <c r="E480" s="229" t="s">
        <v>28</v>
      </c>
      <c r="F480" s="229">
        <v>32.0</v>
      </c>
      <c r="G480" s="229" t="s">
        <v>29</v>
      </c>
      <c r="H480" s="229" t="s">
        <v>30</v>
      </c>
      <c r="I480" s="233">
        <v>1.0</v>
      </c>
      <c r="J480" s="233" t="s">
        <v>47</v>
      </c>
      <c r="K480" s="233" t="s">
        <v>27</v>
      </c>
      <c r="L480" s="233" t="s">
        <v>27</v>
      </c>
      <c r="M480" s="233">
        <v>2.0</v>
      </c>
      <c r="N480" s="233">
        <v>3.0</v>
      </c>
      <c r="O480" s="233">
        <v>3.0</v>
      </c>
      <c r="P480" s="233">
        <v>2.0</v>
      </c>
      <c r="Q480" s="233" t="s">
        <v>28</v>
      </c>
      <c r="R480" s="233" t="s">
        <v>28</v>
      </c>
      <c r="S480" s="389">
        <v>170.98649</v>
      </c>
      <c r="T480" s="389">
        <v>167.95104</v>
      </c>
      <c r="U480" s="389">
        <v>8336.0</v>
      </c>
      <c r="V480" s="389">
        <v>84.0</v>
      </c>
      <c r="W480" s="389">
        <v>252.25276</v>
      </c>
      <c r="X480" s="234">
        <v>1913.462</v>
      </c>
      <c r="Y480" s="234">
        <v>2436.291</v>
      </c>
      <c r="Z480" s="234">
        <v>8.71238</v>
      </c>
      <c r="AA480" s="235"/>
      <c r="AB480" s="235"/>
      <c r="AC480" s="236"/>
      <c r="AD480" s="233"/>
    </row>
    <row r="481">
      <c r="A481" s="229">
        <v>481.0</v>
      </c>
      <c r="B481" s="229" t="s">
        <v>54</v>
      </c>
      <c r="C481" s="229" t="s">
        <v>28</v>
      </c>
      <c r="D481" s="229" t="s">
        <v>28</v>
      </c>
      <c r="E481" s="229" t="s">
        <v>28</v>
      </c>
      <c r="F481" s="229">
        <v>32.0</v>
      </c>
      <c r="G481" s="229" t="s">
        <v>29</v>
      </c>
      <c r="H481" s="229" t="s">
        <v>30</v>
      </c>
      <c r="I481" s="233">
        <v>1.0</v>
      </c>
      <c r="J481" s="233" t="s">
        <v>48</v>
      </c>
      <c r="K481" s="233" t="s">
        <v>27</v>
      </c>
      <c r="L481" s="233" t="s">
        <v>27</v>
      </c>
      <c r="M481" s="233">
        <v>2.0</v>
      </c>
      <c r="N481" s="233">
        <v>2.0</v>
      </c>
      <c r="O481" s="233">
        <v>4.0</v>
      </c>
      <c r="P481" s="233">
        <v>3.0</v>
      </c>
      <c r="Q481" s="233" t="s">
        <v>28</v>
      </c>
      <c r="R481" s="233" t="s">
        <v>27</v>
      </c>
      <c r="S481" s="389">
        <v>103.61709</v>
      </c>
      <c r="T481" s="389">
        <v>98.32605</v>
      </c>
      <c r="U481" s="389">
        <v>2502.0</v>
      </c>
      <c r="V481" s="389">
        <v>22.0</v>
      </c>
      <c r="W481" s="389">
        <v>10.25619</v>
      </c>
      <c r="X481" s="234">
        <v>2674.039</v>
      </c>
      <c r="Y481" s="234">
        <v>2962.285</v>
      </c>
      <c r="Z481" s="234">
        <v>6.54081</v>
      </c>
      <c r="AA481" s="235"/>
      <c r="AB481" s="235"/>
      <c r="AC481" s="236"/>
      <c r="AD481" s="233"/>
    </row>
    <row r="482">
      <c r="A482" s="229">
        <v>482.0</v>
      </c>
      <c r="B482" s="229" t="s">
        <v>54</v>
      </c>
      <c r="C482" s="229" t="s">
        <v>28</v>
      </c>
      <c r="D482" s="229" t="s">
        <v>28</v>
      </c>
      <c r="E482" s="229" t="s">
        <v>28</v>
      </c>
      <c r="F482" s="229">
        <v>32.0</v>
      </c>
      <c r="G482" s="229" t="s">
        <v>29</v>
      </c>
      <c r="H482" s="229" t="s">
        <v>30</v>
      </c>
      <c r="I482" s="233">
        <v>1.0</v>
      </c>
      <c r="J482" s="233" t="s">
        <v>49</v>
      </c>
      <c r="K482" s="233" t="s">
        <v>27</v>
      </c>
      <c r="L482" s="233" t="s">
        <v>28</v>
      </c>
      <c r="M482" s="233">
        <v>1.0</v>
      </c>
      <c r="N482" s="233">
        <v>6.0</v>
      </c>
      <c r="O482" s="233">
        <v>2.0</v>
      </c>
      <c r="P482" s="233">
        <v>2.0</v>
      </c>
      <c r="Q482" s="233" t="s">
        <v>28</v>
      </c>
      <c r="R482" s="233" t="s">
        <v>28</v>
      </c>
      <c r="S482" s="389">
        <v>86.96321</v>
      </c>
      <c r="T482" s="389">
        <v>96.1535</v>
      </c>
      <c r="U482" s="389">
        <v>1178.0</v>
      </c>
      <c r="V482" s="389">
        <v>20.0</v>
      </c>
      <c r="W482" s="389">
        <v>29.28956</v>
      </c>
      <c r="X482" s="234">
        <v>981.283</v>
      </c>
      <c r="Y482" s="234">
        <v>1313.671</v>
      </c>
      <c r="Z482" s="234">
        <v>7.15876</v>
      </c>
      <c r="AA482" s="235"/>
      <c r="AB482" s="235"/>
      <c r="AC482" s="236"/>
      <c r="AD482" s="233"/>
    </row>
    <row r="483">
      <c r="A483" s="229">
        <v>483.0</v>
      </c>
      <c r="B483" s="229" t="s">
        <v>54</v>
      </c>
      <c r="C483" s="229" t="s">
        <v>28</v>
      </c>
      <c r="D483" s="229" t="s">
        <v>28</v>
      </c>
      <c r="E483" s="229" t="s">
        <v>28</v>
      </c>
      <c r="F483" s="229">
        <v>32.0</v>
      </c>
      <c r="G483" s="229" t="s">
        <v>29</v>
      </c>
      <c r="H483" s="229" t="s">
        <v>30</v>
      </c>
      <c r="I483" s="233">
        <v>1.0</v>
      </c>
      <c r="J483" s="233" t="s">
        <v>50</v>
      </c>
      <c r="K483" s="233" t="s">
        <v>27</v>
      </c>
      <c r="L483" s="233" t="s">
        <v>27</v>
      </c>
      <c r="M483" s="233">
        <v>2.0</v>
      </c>
      <c r="N483" s="233">
        <v>3.0</v>
      </c>
      <c r="O483" s="233">
        <v>5.0</v>
      </c>
      <c r="P483" s="233">
        <v>5.0</v>
      </c>
      <c r="Q483" s="233" t="s">
        <v>28</v>
      </c>
      <c r="R483" s="233" t="s">
        <v>27</v>
      </c>
      <c r="S483" s="389"/>
      <c r="T483" s="389"/>
      <c r="U483" s="389"/>
      <c r="V483" s="389"/>
      <c r="W483" s="389"/>
      <c r="X483" s="234" t="s">
        <v>56</v>
      </c>
      <c r="Y483" s="234" t="s">
        <v>56</v>
      </c>
      <c r="Z483" s="234"/>
      <c r="AA483" s="235"/>
      <c r="AB483" s="235"/>
      <c r="AC483" s="236"/>
      <c r="AD483" s="233"/>
    </row>
    <row r="484">
      <c r="A484" s="229">
        <v>484.0</v>
      </c>
      <c r="B484" s="229" t="s">
        <v>54</v>
      </c>
      <c r="C484" s="229" t="s">
        <v>28</v>
      </c>
      <c r="D484" s="229" t="s">
        <v>28</v>
      </c>
      <c r="E484" s="229" t="s">
        <v>28</v>
      </c>
      <c r="F484" s="229">
        <v>32.0</v>
      </c>
      <c r="G484" s="229" t="s">
        <v>29</v>
      </c>
      <c r="H484" s="229" t="s">
        <v>30</v>
      </c>
      <c r="I484" s="233">
        <v>1.0</v>
      </c>
      <c r="J484" s="233" t="s">
        <v>51</v>
      </c>
      <c r="K484" s="233" t="s">
        <v>27</v>
      </c>
      <c r="L484" s="233" t="s">
        <v>27</v>
      </c>
      <c r="M484" s="233">
        <v>3.0</v>
      </c>
      <c r="N484" s="233">
        <v>4.0</v>
      </c>
      <c r="O484" s="233">
        <v>6.0</v>
      </c>
      <c r="P484" s="233">
        <v>4.0</v>
      </c>
      <c r="Q484" s="233" t="s">
        <v>28</v>
      </c>
      <c r="R484" s="233" t="s">
        <v>27</v>
      </c>
      <c r="S484" s="389">
        <v>105.33363</v>
      </c>
      <c r="T484" s="389">
        <v>89.55126</v>
      </c>
      <c r="U484" s="389">
        <v>2942.0</v>
      </c>
      <c r="V484" s="389">
        <v>24.0</v>
      </c>
      <c r="W484" s="389">
        <v>26.23099</v>
      </c>
      <c r="X484" s="234">
        <v>1164.617</v>
      </c>
      <c r="Y484" s="234">
        <v>1480.047</v>
      </c>
      <c r="Z484" s="234">
        <v>6.83388</v>
      </c>
      <c r="AA484" s="235"/>
      <c r="AB484" s="235"/>
      <c r="AC484" s="236"/>
      <c r="AD484" s="233"/>
    </row>
    <row r="485">
      <c r="A485" s="229">
        <v>485.0</v>
      </c>
      <c r="B485" s="229" t="s">
        <v>54</v>
      </c>
      <c r="C485" s="229" t="s">
        <v>28</v>
      </c>
      <c r="D485" s="229" t="s">
        <v>28</v>
      </c>
      <c r="E485" s="229" t="s">
        <v>28</v>
      </c>
      <c r="F485" s="229">
        <v>32.0</v>
      </c>
      <c r="G485" s="229" t="s">
        <v>29</v>
      </c>
      <c r="H485" s="229" t="s">
        <v>30</v>
      </c>
      <c r="I485" s="233">
        <v>1.0</v>
      </c>
      <c r="J485" s="233" t="s">
        <v>52</v>
      </c>
      <c r="K485" s="233" t="s">
        <v>27</v>
      </c>
      <c r="L485" s="233" t="s">
        <v>27</v>
      </c>
      <c r="M485" s="233">
        <v>0.0</v>
      </c>
      <c r="N485" s="233">
        <v>0.0</v>
      </c>
      <c r="O485" s="233">
        <v>3.0</v>
      </c>
      <c r="P485" s="233">
        <v>2.0</v>
      </c>
      <c r="Q485" s="233" t="s">
        <v>28</v>
      </c>
      <c r="R485" s="233" t="s">
        <v>27</v>
      </c>
      <c r="S485" s="389"/>
      <c r="T485" s="389"/>
      <c r="U485" s="389"/>
      <c r="V485" s="389"/>
      <c r="W485" s="389"/>
      <c r="X485" s="234">
        <v>353.119</v>
      </c>
      <c r="Y485" s="234" t="s">
        <v>30</v>
      </c>
      <c r="Z485" s="234" t="s">
        <v>30</v>
      </c>
      <c r="AA485" s="235"/>
      <c r="AB485" s="235"/>
      <c r="AC485" s="236"/>
      <c r="AD485" s="233"/>
    </row>
    <row r="486">
      <c r="A486" s="229">
        <v>486.0</v>
      </c>
      <c r="B486" s="229" t="s">
        <v>54</v>
      </c>
      <c r="C486" s="229" t="s">
        <v>28</v>
      </c>
      <c r="D486" s="229" t="s">
        <v>28</v>
      </c>
      <c r="E486" s="229" t="s">
        <v>28</v>
      </c>
      <c r="F486" s="229">
        <v>32.0</v>
      </c>
      <c r="G486" s="229" t="s">
        <v>29</v>
      </c>
      <c r="H486" s="229" t="s">
        <v>30</v>
      </c>
      <c r="I486" s="233">
        <v>2.0</v>
      </c>
      <c r="J486" s="233" t="s">
        <v>31</v>
      </c>
      <c r="K486" s="229" t="s">
        <v>27</v>
      </c>
      <c r="L486" s="229" t="s">
        <v>28</v>
      </c>
      <c r="M486" s="229">
        <v>0.0</v>
      </c>
      <c r="N486" s="229">
        <v>7.0</v>
      </c>
      <c r="O486" s="229">
        <v>1.0</v>
      </c>
      <c r="P486" s="229">
        <v>1.0</v>
      </c>
      <c r="Q486" s="229" t="s">
        <v>28</v>
      </c>
      <c r="R486" s="229" t="s">
        <v>27</v>
      </c>
      <c r="S486" s="389">
        <v>167.42254</v>
      </c>
      <c r="T486" s="389">
        <v>157.43729</v>
      </c>
      <c r="U486" s="389">
        <v>12341.0</v>
      </c>
      <c r="V486" s="389">
        <v>129.0</v>
      </c>
      <c r="W486" s="389">
        <v>384.43475</v>
      </c>
      <c r="X486" s="234">
        <v>1049.651</v>
      </c>
      <c r="Y486" s="234">
        <v>1306.31</v>
      </c>
      <c r="Z486" s="234">
        <v>6.33359</v>
      </c>
      <c r="AA486" s="235"/>
      <c r="AB486" s="235"/>
      <c r="AC486" s="236"/>
      <c r="AD486" s="233"/>
    </row>
    <row r="487">
      <c r="A487" s="229">
        <v>487.0</v>
      </c>
      <c r="B487" s="229" t="s">
        <v>54</v>
      </c>
      <c r="C487" s="229" t="s">
        <v>28</v>
      </c>
      <c r="D487" s="229" t="s">
        <v>28</v>
      </c>
      <c r="E487" s="229" t="s">
        <v>28</v>
      </c>
      <c r="F487" s="229">
        <v>32.0</v>
      </c>
      <c r="G487" s="229" t="s">
        <v>29</v>
      </c>
      <c r="H487" s="229" t="s">
        <v>30</v>
      </c>
      <c r="I487" s="233">
        <v>2.0</v>
      </c>
      <c r="J487" s="233" t="s">
        <v>32</v>
      </c>
      <c r="K487" s="233" t="s">
        <v>27</v>
      </c>
      <c r="L487" s="233" t="s">
        <v>27</v>
      </c>
      <c r="M487" s="233">
        <v>8.0</v>
      </c>
      <c r="N487" s="233">
        <v>0.0</v>
      </c>
      <c r="O487" s="233">
        <v>10.0</v>
      </c>
      <c r="P487" s="233">
        <v>5.0</v>
      </c>
      <c r="Q487" s="233" t="s">
        <v>28</v>
      </c>
      <c r="R487" s="233" t="s">
        <v>27</v>
      </c>
      <c r="S487" s="389">
        <v>43.57816</v>
      </c>
      <c r="T487" s="389">
        <v>19.67321</v>
      </c>
      <c r="U487" s="389">
        <v>1456.0</v>
      </c>
      <c r="V487" s="389">
        <v>12.0</v>
      </c>
      <c r="W487" s="389">
        <v>17.15979</v>
      </c>
      <c r="X487" s="234">
        <v>538.732</v>
      </c>
      <c r="Y487" s="234">
        <v>972.194</v>
      </c>
      <c r="Z487" s="234">
        <v>6.82922</v>
      </c>
      <c r="AA487" s="235"/>
      <c r="AB487" s="235"/>
      <c r="AC487" s="236"/>
      <c r="AD487" s="233"/>
    </row>
    <row r="488">
      <c r="A488" s="229">
        <v>488.0</v>
      </c>
      <c r="B488" s="229" t="s">
        <v>54</v>
      </c>
      <c r="C488" s="229" t="s">
        <v>28</v>
      </c>
      <c r="D488" s="229" t="s">
        <v>28</v>
      </c>
      <c r="E488" s="229" t="s">
        <v>28</v>
      </c>
      <c r="F488" s="229">
        <v>32.0</v>
      </c>
      <c r="G488" s="229" t="s">
        <v>29</v>
      </c>
      <c r="H488" s="229" t="s">
        <v>30</v>
      </c>
      <c r="I488" s="233">
        <v>2.0</v>
      </c>
      <c r="J488" s="233" t="s">
        <v>33</v>
      </c>
      <c r="K488" s="233" t="s">
        <v>27</v>
      </c>
      <c r="L488" s="233" t="s">
        <v>28</v>
      </c>
      <c r="M488" s="233">
        <v>2.0</v>
      </c>
      <c r="N488" s="233">
        <v>4.0</v>
      </c>
      <c r="O488" s="233">
        <v>3.0</v>
      </c>
      <c r="P488" s="233">
        <v>3.0</v>
      </c>
      <c r="Q488" s="233" t="s">
        <v>28</v>
      </c>
      <c r="R488" s="233" t="s">
        <v>27</v>
      </c>
      <c r="S488" s="389">
        <v>232.89016</v>
      </c>
      <c r="T488" s="389">
        <v>211.60041</v>
      </c>
      <c r="U488" s="389">
        <v>5315.0</v>
      </c>
      <c r="V488" s="389">
        <v>40.0</v>
      </c>
      <c r="W488" s="389">
        <v>43.2361</v>
      </c>
      <c r="X488" s="234">
        <v>3854.074</v>
      </c>
      <c r="Y488" s="234">
        <v>4298.877</v>
      </c>
      <c r="Z488" s="234">
        <v>6.44899</v>
      </c>
      <c r="AA488" s="235"/>
      <c r="AB488" s="235"/>
      <c r="AC488" s="236"/>
      <c r="AD488" s="233"/>
    </row>
    <row r="489">
      <c r="A489" s="229">
        <v>489.0</v>
      </c>
      <c r="B489" s="229" t="s">
        <v>54</v>
      </c>
      <c r="C489" s="229" t="s">
        <v>28</v>
      </c>
      <c r="D489" s="229" t="s">
        <v>28</v>
      </c>
      <c r="E489" s="229" t="s">
        <v>28</v>
      </c>
      <c r="F489" s="229">
        <v>32.0</v>
      </c>
      <c r="G489" s="229" t="s">
        <v>29</v>
      </c>
      <c r="H489" s="229" t="s">
        <v>30</v>
      </c>
      <c r="I489" s="233">
        <v>2.0</v>
      </c>
      <c r="J489" s="233" t="s">
        <v>34</v>
      </c>
      <c r="K489" s="233" t="s">
        <v>27</v>
      </c>
      <c r="L489" s="233" t="s">
        <v>27</v>
      </c>
      <c r="M489" s="233">
        <v>0.0</v>
      </c>
      <c r="N489" s="233">
        <v>3.0</v>
      </c>
      <c r="O489" s="233">
        <v>2.0</v>
      </c>
      <c r="P489" s="233">
        <v>2.0</v>
      </c>
      <c r="Q489" s="233" t="s">
        <v>28</v>
      </c>
      <c r="R489" s="233" t="s">
        <v>27</v>
      </c>
      <c r="S489" s="389">
        <v>53.75889</v>
      </c>
      <c r="T489" s="389">
        <v>43.49892</v>
      </c>
      <c r="U489" s="389">
        <v>532.0</v>
      </c>
      <c r="V489" s="389">
        <v>10.0</v>
      </c>
      <c r="W489" s="389">
        <v>3.15403</v>
      </c>
      <c r="X489" s="234">
        <v>496.214</v>
      </c>
      <c r="Y489" s="234">
        <v>933.555</v>
      </c>
      <c r="Z489" s="234">
        <v>5.18182</v>
      </c>
      <c r="AA489" s="235"/>
      <c r="AB489" s="235"/>
      <c r="AC489" s="236"/>
      <c r="AD489" s="233"/>
    </row>
    <row r="490">
      <c r="A490" s="229">
        <v>490.0</v>
      </c>
      <c r="B490" s="229" t="s">
        <v>54</v>
      </c>
      <c r="C490" s="229" t="s">
        <v>28</v>
      </c>
      <c r="D490" s="229" t="s">
        <v>28</v>
      </c>
      <c r="E490" s="229" t="s">
        <v>28</v>
      </c>
      <c r="F490" s="229">
        <v>32.0</v>
      </c>
      <c r="G490" s="229" t="s">
        <v>29</v>
      </c>
      <c r="H490" s="229" t="s">
        <v>30</v>
      </c>
      <c r="I490" s="233">
        <v>2.0</v>
      </c>
      <c r="J490" s="233" t="s">
        <v>35</v>
      </c>
      <c r="K490" s="233" t="s">
        <v>27</v>
      </c>
      <c r="L490" s="233" t="s">
        <v>28</v>
      </c>
      <c r="M490" s="233">
        <v>5.0</v>
      </c>
      <c r="N490" s="233">
        <v>4.0</v>
      </c>
      <c r="O490" s="233">
        <v>6.0</v>
      </c>
      <c r="P490" s="233">
        <v>6.0</v>
      </c>
      <c r="Q490" s="233" t="s">
        <v>28</v>
      </c>
      <c r="R490" s="233" t="s">
        <v>27</v>
      </c>
      <c r="S490" s="389">
        <v>52.05204</v>
      </c>
      <c r="T490" s="389">
        <v>46.88947</v>
      </c>
      <c r="U490" s="389">
        <v>1917.0</v>
      </c>
      <c r="V490" s="389">
        <v>16.0</v>
      </c>
      <c r="W490" s="389">
        <v>30.08102</v>
      </c>
      <c r="X490" s="234">
        <v>992.576</v>
      </c>
      <c r="Y490" s="234">
        <v>1388.363</v>
      </c>
      <c r="Z490" s="234">
        <v>7.91668</v>
      </c>
      <c r="AA490" s="235"/>
      <c r="AB490" s="235"/>
      <c r="AC490" s="236"/>
      <c r="AD490" s="233"/>
    </row>
    <row r="491">
      <c r="A491" s="229">
        <v>491.0</v>
      </c>
      <c r="B491" s="229" t="s">
        <v>54</v>
      </c>
      <c r="C491" s="229" t="s">
        <v>28</v>
      </c>
      <c r="D491" s="229" t="s">
        <v>28</v>
      </c>
      <c r="E491" s="229" t="s">
        <v>28</v>
      </c>
      <c r="F491" s="229">
        <v>32.0</v>
      </c>
      <c r="G491" s="229" t="s">
        <v>29</v>
      </c>
      <c r="H491" s="229" t="s">
        <v>30</v>
      </c>
      <c r="I491" s="233">
        <v>2.0</v>
      </c>
      <c r="J491" s="233" t="s">
        <v>36</v>
      </c>
      <c r="K491" s="233" t="s">
        <v>27</v>
      </c>
      <c r="L491" s="233" t="s">
        <v>28</v>
      </c>
      <c r="M491" s="233">
        <v>0.0</v>
      </c>
      <c r="N491" s="233">
        <v>4.0</v>
      </c>
      <c r="O491" s="233">
        <v>1.0</v>
      </c>
      <c r="P491" s="233">
        <v>1.0</v>
      </c>
      <c r="Q491" s="233" t="s">
        <v>28</v>
      </c>
      <c r="R491" s="233" t="s">
        <v>28</v>
      </c>
      <c r="S491" s="389">
        <v>166.64891</v>
      </c>
      <c r="T491" s="389">
        <v>153.99792</v>
      </c>
      <c r="U491" s="389">
        <v>3917.0</v>
      </c>
      <c r="V491" s="389">
        <v>67.0</v>
      </c>
      <c r="W491" s="389">
        <v>55.77541</v>
      </c>
      <c r="X491" s="234">
        <v>817.291</v>
      </c>
      <c r="Y491" s="234">
        <v>1293.424</v>
      </c>
      <c r="Z491" s="234">
        <v>6.10149</v>
      </c>
      <c r="AA491" s="235"/>
      <c r="AB491" s="235"/>
      <c r="AC491" s="236"/>
      <c r="AD491" s="233"/>
    </row>
    <row r="492">
      <c r="A492" s="229">
        <v>492.0</v>
      </c>
      <c r="B492" s="229" t="s">
        <v>54</v>
      </c>
      <c r="C492" s="229" t="s">
        <v>28</v>
      </c>
      <c r="D492" s="229" t="s">
        <v>28</v>
      </c>
      <c r="E492" s="229" t="s">
        <v>28</v>
      </c>
      <c r="F492" s="229">
        <v>32.0</v>
      </c>
      <c r="G492" s="229" t="s">
        <v>29</v>
      </c>
      <c r="H492" s="229" t="s">
        <v>30</v>
      </c>
      <c r="I492" s="233">
        <v>2.0</v>
      </c>
      <c r="J492" s="233" t="s">
        <v>37</v>
      </c>
      <c r="K492" s="233" t="s">
        <v>27</v>
      </c>
      <c r="L492" s="233" t="s">
        <v>27</v>
      </c>
      <c r="M492" s="233">
        <v>5.0</v>
      </c>
      <c r="N492" s="233">
        <v>5.0</v>
      </c>
      <c r="O492" s="233">
        <v>6.0</v>
      </c>
      <c r="P492" s="233">
        <v>5.0</v>
      </c>
      <c r="Q492" s="233" t="s">
        <v>28</v>
      </c>
      <c r="R492" s="233" t="s">
        <v>27</v>
      </c>
      <c r="S492" s="389">
        <v>42.73771</v>
      </c>
      <c r="T492" s="389">
        <v>7.33676</v>
      </c>
      <c r="U492" s="389">
        <v>1665.0</v>
      </c>
      <c r="V492" s="389">
        <v>15.0</v>
      </c>
      <c r="W492" s="389">
        <v>18.17901</v>
      </c>
      <c r="X492" s="234">
        <v>718.796</v>
      </c>
      <c r="Y492" s="234">
        <v>1138.74</v>
      </c>
      <c r="Z492" s="234">
        <v>6.96762</v>
      </c>
      <c r="AA492" s="235"/>
      <c r="AB492" s="235"/>
      <c r="AC492" s="236"/>
      <c r="AD492" s="233"/>
    </row>
    <row r="493">
      <c r="A493" s="229">
        <v>493.0</v>
      </c>
      <c r="B493" s="229" t="s">
        <v>54</v>
      </c>
      <c r="C493" s="229" t="s">
        <v>28</v>
      </c>
      <c r="D493" s="229" t="s">
        <v>28</v>
      </c>
      <c r="E493" s="229" t="s">
        <v>28</v>
      </c>
      <c r="F493" s="229">
        <v>32.0</v>
      </c>
      <c r="G493" s="229" t="s">
        <v>29</v>
      </c>
      <c r="H493" s="229" t="s">
        <v>30</v>
      </c>
      <c r="I493" s="233">
        <v>2.0</v>
      </c>
      <c r="J493" s="233" t="s">
        <v>38</v>
      </c>
      <c r="K493" s="233" t="s">
        <v>27</v>
      </c>
      <c r="L493" s="233" t="s">
        <v>27</v>
      </c>
      <c r="M493" s="233">
        <v>7.0</v>
      </c>
      <c r="N493" s="233">
        <v>5.0</v>
      </c>
      <c r="O493" s="233">
        <v>8.0</v>
      </c>
      <c r="P493" s="233">
        <v>8.0</v>
      </c>
      <c r="Q493" s="233" t="s">
        <v>27</v>
      </c>
      <c r="R493" s="233" t="s">
        <v>27</v>
      </c>
      <c r="S493" s="389">
        <v>40.36068</v>
      </c>
      <c r="T493" s="389">
        <v>23.21287</v>
      </c>
      <c r="U493" s="389">
        <v>1277.0</v>
      </c>
      <c r="V493" s="389">
        <v>10.0</v>
      </c>
      <c r="W493" s="389">
        <v>11.66016</v>
      </c>
      <c r="X493" s="234">
        <v>1142.494</v>
      </c>
      <c r="Y493" s="234">
        <v>1474.338</v>
      </c>
      <c r="Z493" s="234">
        <v>5.36044</v>
      </c>
      <c r="AA493" s="235"/>
      <c r="AB493" s="235"/>
      <c r="AC493" s="236"/>
      <c r="AD493" s="233"/>
    </row>
    <row r="494">
      <c r="A494" s="229">
        <v>494.0</v>
      </c>
      <c r="B494" s="229" t="s">
        <v>54</v>
      </c>
      <c r="C494" s="229" t="s">
        <v>28</v>
      </c>
      <c r="D494" s="229" t="s">
        <v>28</v>
      </c>
      <c r="E494" s="229" t="s">
        <v>28</v>
      </c>
      <c r="F494" s="229">
        <v>32.0</v>
      </c>
      <c r="G494" s="229" t="s">
        <v>29</v>
      </c>
      <c r="H494" s="229" t="s">
        <v>30</v>
      </c>
      <c r="I494" s="233">
        <v>2.0</v>
      </c>
      <c r="J494" s="233" t="s">
        <v>39</v>
      </c>
      <c r="K494" s="233" t="s">
        <v>27</v>
      </c>
      <c r="L494" s="233" t="s">
        <v>27</v>
      </c>
      <c r="M494" s="233">
        <v>5.0</v>
      </c>
      <c r="N494" s="233">
        <v>6.0</v>
      </c>
      <c r="O494" s="233">
        <v>6.0</v>
      </c>
      <c r="P494" s="233">
        <v>6.0</v>
      </c>
      <c r="Q494" s="233" t="s">
        <v>28</v>
      </c>
      <c r="R494" s="233" t="s">
        <v>27</v>
      </c>
      <c r="S494" s="389">
        <v>177.74491</v>
      </c>
      <c r="T494" s="389">
        <v>160.14635</v>
      </c>
      <c r="U494" s="389">
        <v>5086.0</v>
      </c>
      <c r="V494" s="389">
        <v>34.0</v>
      </c>
      <c r="W494" s="389">
        <v>55.29086</v>
      </c>
      <c r="X494" s="234">
        <v>2491.401</v>
      </c>
      <c r="Y494" s="234">
        <v>2774.268</v>
      </c>
      <c r="Z494" s="234">
        <v>5.50044</v>
      </c>
      <c r="AA494" s="235"/>
      <c r="AB494" s="235"/>
      <c r="AC494" s="236"/>
      <c r="AD494" s="233"/>
    </row>
    <row r="495">
      <c r="A495" s="229">
        <v>495.0</v>
      </c>
      <c r="B495" s="229" t="s">
        <v>54</v>
      </c>
      <c r="C495" s="229" t="s">
        <v>28</v>
      </c>
      <c r="D495" s="229" t="s">
        <v>28</v>
      </c>
      <c r="E495" s="229" t="s">
        <v>28</v>
      </c>
      <c r="F495" s="229">
        <v>32.0</v>
      </c>
      <c r="G495" s="229" t="s">
        <v>29</v>
      </c>
      <c r="H495" s="229" t="s">
        <v>30</v>
      </c>
      <c r="I495" s="233">
        <v>2.0</v>
      </c>
      <c r="J495" s="233" t="s">
        <v>40</v>
      </c>
      <c r="K495" s="233" t="s">
        <v>27</v>
      </c>
      <c r="L495" s="233" t="s">
        <v>28</v>
      </c>
      <c r="M495" s="233">
        <v>3.0</v>
      </c>
      <c r="N495" s="233">
        <v>4.0</v>
      </c>
      <c r="O495" s="233">
        <v>4.0</v>
      </c>
      <c r="P495" s="233">
        <v>4.0</v>
      </c>
      <c r="Q495" s="233" t="s">
        <v>28</v>
      </c>
      <c r="R495" s="233" t="s">
        <v>27</v>
      </c>
      <c r="S495" s="389">
        <v>217.63356</v>
      </c>
      <c r="T495" s="389">
        <v>238.88162</v>
      </c>
      <c r="U495" s="389">
        <v>6254.0</v>
      </c>
      <c r="V495" s="389">
        <v>43.0</v>
      </c>
      <c r="W495" s="389">
        <v>44.8211</v>
      </c>
      <c r="X495" s="234">
        <v>3144.469</v>
      </c>
      <c r="Y495" s="234">
        <v>3579.056</v>
      </c>
      <c r="Z495" s="234">
        <v>8.26836</v>
      </c>
      <c r="AA495" s="235"/>
      <c r="AB495" s="235"/>
      <c r="AC495" s="236"/>
      <c r="AD495" s="233"/>
    </row>
    <row r="496">
      <c r="A496" s="229">
        <v>496.0</v>
      </c>
      <c r="B496" s="229" t="s">
        <v>54</v>
      </c>
      <c r="C496" s="229" t="s">
        <v>28</v>
      </c>
      <c r="D496" s="229" t="s">
        <v>28</v>
      </c>
      <c r="E496" s="229" t="s">
        <v>28</v>
      </c>
      <c r="F496" s="229">
        <v>32.0</v>
      </c>
      <c r="G496" s="229" t="s">
        <v>29</v>
      </c>
      <c r="H496" s="229" t="s">
        <v>30</v>
      </c>
      <c r="I496" s="233">
        <v>2.0</v>
      </c>
      <c r="J496" s="233" t="s">
        <v>41</v>
      </c>
      <c r="K496" s="233" t="s">
        <v>27</v>
      </c>
      <c r="L496" s="233" t="s">
        <v>27</v>
      </c>
      <c r="M496" s="233">
        <v>4.0</v>
      </c>
      <c r="N496" s="233">
        <v>0.0</v>
      </c>
      <c r="O496" s="233">
        <v>6.0</v>
      </c>
      <c r="P496" s="233">
        <v>3.0</v>
      </c>
      <c r="Q496" s="233" t="s">
        <v>28</v>
      </c>
      <c r="R496" s="233" t="s">
        <v>27</v>
      </c>
      <c r="S496" s="389">
        <v>58.94561</v>
      </c>
      <c r="T496" s="389">
        <v>41.13747</v>
      </c>
      <c r="U496" s="389">
        <v>1631.0</v>
      </c>
      <c r="V496" s="389">
        <v>20.0</v>
      </c>
      <c r="W496" s="389">
        <v>11.65192</v>
      </c>
      <c r="X496" s="234">
        <v>558.944</v>
      </c>
      <c r="Y496" s="234">
        <v>1069.069</v>
      </c>
      <c r="Z496" s="234">
        <v>7.81848</v>
      </c>
      <c r="AA496" s="235"/>
      <c r="AB496" s="235"/>
      <c r="AC496" s="236"/>
      <c r="AD496" s="233"/>
    </row>
    <row r="497">
      <c r="A497" s="229">
        <v>497.0</v>
      </c>
      <c r="B497" s="229" t="s">
        <v>54</v>
      </c>
      <c r="C497" s="229" t="s">
        <v>28</v>
      </c>
      <c r="D497" s="229" t="s">
        <v>28</v>
      </c>
      <c r="E497" s="229" t="s">
        <v>28</v>
      </c>
      <c r="F497" s="229">
        <v>32.0</v>
      </c>
      <c r="G497" s="229" t="s">
        <v>29</v>
      </c>
      <c r="H497" s="229" t="s">
        <v>30</v>
      </c>
      <c r="I497" s="233">
        <v>2.0</v>
      </c>
      <c r="J497" s="233" t="s">
        <v>42</v>
      </c>
      <c r="K497" s="233" t="s">
        <v>27</v>
      </c>
      <c r="L497" s="233" t="s">
        <v>28</v>
      </c>
      <c r="M497" s="233">
        <v>1.0</v>
      </c>
      <c r="N497" s="233">
        <v>5.0</v>
      </c>
      <c r="O497" s="233">
        <v>2.0</v>
      </c>
      <c r="P497" s="233">
        <v>2.0</v>
      </c>
      <c r="Q497" s="233" t="s">
        <v>27</v>
      </c>
      <c r="R497" s="233" t="s">
        <v>27</v>
      </c>
      <c r="S497" s="389">
        <v>203.19793</v>
      </c>
      <c r="T497" s="389">
        <v>217.9756</v>
      </c>
      <c r="U497" s="389">
        <v>2705.0</v>
      </c>
      <c r="V497" s="389">
        <v>53.0</v>
      </c>
      <c r="W497" s="389">
        <v>35.66288</v>
      </c>
      <c r="X497" s="234">
        <v>1772.631</v>
      </c>
      <c r="Y497" s="234">
        <v>2204.847</v>
      </c>
      <c r="Z497" s="234">
        <v>7.98362</v>
      </c>
      <c r="AA497" s="235"/>
      <c r="AB497" s="235"/>
      <c r="AC497" s="236"/>
      <c r="AD497" s="233"/>
    </row>
    <row r="498">
      <c r="A498" s="229">
        <v>498.0</v>
      </c>
      <c r="B498" s="229" t="s">
        <v>54</v>
      </c>
      <c r="C498" s="229" t="s">
        <v>28</v>
      </c>
      <c r="D498" s="229" t="s">
        <v>28</v>
      </c>
      <c r="E498" s="229" t="s">
        <v>28</v>
      </c>
      <c r="F498" s="229">
        <v>32.0</v>
      </c>
      <c r="G498" s="229" t="s">
        <v>29</v>
      </c>
      <c r="H498" s="229" t="s">
        <v>30</v>
      </c>
      <c r="I498" s="233">
        <v>2.0</v>
      </c>
      <c r="J498" s="233" t="s">
        <v>43</v>
      </c>
      <c r="K498" s="233" t="s">
        <v>27</v>
      </c>
      <c r="L498" s="233" t="s">
        <v>27</v>
      </c>
      <c r="M498" s="233">
        <v>1.0</v>
      </c>
      <c r="N498" s="233">
        <v>0.0</v>
      </c>
      <c r="O498" s="233">
        <v>2.0</v>
      </c>
      <c r="P498" s="233">
        <v>2.0</v>
      </c>
      <c r="Q498" s="233" t="s">
        <v>28</v>
      </c>
      <c r="R498" s="233" t="s">
        <v>27</v>
      </c>
      <c r="S498" s="389">
        <v>52.39704</v>
      </c>
      <c r="T498" s="389">
        <v>45.24952</v>
      </c>
      <c r="U498" s="389">
        <v>3006.0</v>
      </c>
      <c r="V498" s="389">
        <v>13.0</v>
      </c>
      <c r="W498" s="389">
        <v>56.63179</v>
      </c>
      <c r="X498" s="234">
        <v>1463.339</v>
      </c>
      <c r="Y498" s="234">
        <v>1765.021</v>
      </c>
      <c r="Z498" s="234">
        <v>8.0974</v>
      </c>
      <c r="AA498" s="235"/>
      <c r="AB498" s="235"/>
      <c r="AC498" s="236"/>
      <c r="AD498" s="233"/>
    </row>
    <row r="499">
      <c r="A499" s="229">
        <v>499.0</v>
      </c>
      <c r="B499" s="229" t="s">
        <v>54</v>
      </c>
      <c r="C499" s="229" t="s">
        <v>28</v>
      </c>
      <c r="D499" s="229" t="s">
        <v>28</v>
      </c>
      <c r="E499" s="229" t="s">
        <v>28</v>
      </c>
      <c r="F499" s="229">
        <v>32.0</v>
      </c>
      <c r="G499" s="229" t="s">
        <v>29</v>
      </c>
      <c r="H499" s="229" t="s">
        <v>30</v>
      </c>
      <c r="I499" s="233">
        <v>2.0</v>
      </c>
      <c r="J499" s="233" t="s">
        <v>44</v>
      </c>
      <c r="K499" s="233" t="s">
        <v>27</v>
      </c>
      <c r="L499" s="233" t="s">
        <v>28</v>
      </c>
      <c r="M499" s="233">
        <v>1.0</v>
      </c>
      <c r="N499" s="233">
        <v>4.0</v>
      </c>
      <c r="O499" s="233">
        <v>2.0</v>
      </c>
      <c r="P499" s="233">
        <v>2.0</v>
      </c>
      <c r="Q499" s="233" t="s">
        <v>27</v>
      </c>
      <c r="R499" s="233" t="s">
        <v>28</v>
      </c>
      <c r="S499" s="389">
        <v>173.38539</v>
      </c>
      <c r="T499" s="389">
        <v>192.66412</v>
      </c>
      <c r="U499" s="389">
        <v>5119.0</v>
      </c>
      <c r="V499" s="389">
        <v>41.0</v>
      </c>
      <c r="W499" s="389">
        <v>22.33156</v>
      </c>
      <c r="X499" s="234">
        <v>1673.624</v>
      </c>
      <c r="Y499" s="234">
        <v>2064.45</v>
      </c>
      <c r="Z499" s="234">
        <v>8.85946</v>
      </c>
      <c r="AA499" s="235"/>
      <c r="AB499" s="235"/>
      <c r="AC499" s="236"/>
      <c r="AD499" s="233"/>
    </row>
    <row r="500">
      <c r="A500" s="229">
        <v>500.0</v>
      </c>
      <c r="B500" s="229" t="s">
        <v>54</v>
      </c>
      <c r="C500" s="229" t="s">
        <v>28</v>
      </c>
      <c r="D500" s="229" t="s">
        <v>28</v>
      </c>
      <c r="E500" s="229" t="s">
        <v>28</v>
      </c>
      <c r="F500" s="229">
        <v>32.0</v>
      </c>
      <c r="G500" s="229" t="s">
        <v>29</v>
      </c>
      <c r="H500" s="229" t="s">
        <v>30</v>
      </c>
      <c r="I500" s="233">
        <v>2.0</v>
      </c>
      <c r="J500" s="233" t="s">
        <v>45</v>
      </c>
      <c r="K500" s="233" t="s">
        <v>27</v>
      </c>
      <c r="L500" s="233" t="s">
        <v>27</v>
      </c>
      <c r="M500" s="233">
        <v>1.0</v>
      </c>
      <c r="N500" s="233">
        <v>4.0</v>
      </c>
      <c r="O500" s="233">
        <v>2.0</v>
      </c>
      <c r="P500" s="233">
        <v>2.0</v>
      </c>
      <c r="Q500" s="233" t="s">
        <v>28</v>
      </c>
      <c r="R500" s="233" t="s">
        <v>27</v>
      </c>
      <c r="S500" s="389">
        <v>169.64132</v>
      </c>
      <c r="T500" s="389">
        <v>186.99131</v>
      </c>
      <c r="U500" s="389">
        <v>4825.0</v>
      </c>
      <c r="V500" s="389">
        <v>33.0</v>
      </c>
      <c r="W500" s="389">
        <v>49.12455</v>
      </c>
      <c r="X500" s="234">
        <v>1029.872</v>
      </c>
      <c r="Y500" s="234">
        <v>1463.151</v>
      </c>
      <c r="Z500" s="234">
        <v>6.4161</v>
      </c>
      <c r="AA500" s="235"/>
      <c r="AB500" s="235"/>
      <c r="AC500" s="236"/>
      <c r="AD500" s="233"/>
    </row>
    <row r="501">
      <c r="A501" s="229">
        <v>501.0</v>
      </c>
      <c r="B501" s="229" t="s">
        <v>54</v>
      </c>
      <c r="C501" s="229" t="s">
        <v>28</v>
      </c>
      <c r="D501" s="229" t="s">
        <v>28</v>
      </c>
      <c r="E501" s="229" t="s">
        <v>28</v>
      </c>
      <c r="F501" s="229">
        <v>32.0</v>
      </c>
      <c r="G501" s="229" t="s">
        <v>29</v>
      </c>
      <c r="H501" s="229" t="s">
        <v>30</v>
      </c>
      <c r="I501" s="233">
        <v>2.0</v>
      </c>
      <c r="J501" s="233" t="s">
        <v>46</v>
      </c>
      <c r="K501" s="233" t="s">
        <v>27</v>
      </c>
      <c r="L501" s="233" t="s">
        <v>27</v>
      </c>
      <c r="M501" s="233">
        <v>1.0</v>
      </c>
      <c r="N501" s="233">
        <v>0.0</v>
      </c>
      <c r="O501" s="233">
        <v>3.0</v>
      </c>
      <c r="P501" s="233">
        <v>3.0</v>
      </c>
      <c r="Q501" s="233" t="s">
        <v>28</v>
      </c>
      <c r="R501" s="233" t="s">
        <v>27</v>
      </c>
      <c r="S501" s="389">
        <v>36.61503</v>
      </c>
      <c r="T501" s="389">
        <v>32.95899</v>
      </c>
      <c r="U501" s="389">
        <v>1002.0</v>
      </c>
      <c r="V501" s="389">
        <v>8.0</v>
      </c>
      <c r="W501" s="389">
        <v>8.15372</v>
      </c>
      <c r="X501" s="234">
        <v>929.163</v>
      </c>
      <c r="Y501" s="234">
        <v>1252.775</v>
      </c>
      <c r="Z501" s="234">
        <v>6.58065</v>
      </c>
      <c r="AA501" s="235"/>
      <c r="AB501" s="235"/>
      <c r="AC501" s="236"/>
      <c r="AD501" s="233"/>
    </row>
    <row r="502">
      <c r="A502" s="229">
        <v>502.0</v>
      </c>
      <c r="B502" s="229" t="s">
        <v>54</v>
      </c>
      <c r="C502" s="229" t="s">
        <v>28</v>
      </c>
      <c r="D502" s="229" t="s">
        <v>28</v>
      </c>
      <c r="E502" s="229" t="s">
        <v>28</v>
      </c>
      <c r="F502" s="229">
        <v>32.0</v>
      </c>
      <c r="G502" s="229" t="s">
        <v>29</v>
      </c>
      <c r="H502" s="229" t="s">
        <v>30</v>
      </c>
      <c r="I502" s="233">
        <v>2.0</v>
      </c>
      <c r="J502" s="233" t="s">
        <v>47</v>
      </c>
      <c r="K502" s="233" t="s">
        <v>27</v>
      </c>
      <c r="L502" s="233" t="s">
        <v>27</v>
      </c>
      <c r="M502" s="233">
        <v>2.0</v>
      </c>
      <c r="N502" s="233">
        <v>3.0</v>
      </c>
      <c r="O502" s="233">
        <v>3.0</v>
      </c>
      <c r="P502" s="233">
        <v>2.0</v>
      </c>
      <c r="Q502" s="233" t="s">
        <v>28</v>
      </c>
      <c r="R502" s="233" t="s">
        <v>28</v>
      </c>
      <c r="S502" s="389">
        <v>347.61346</v>
      </c>
      <c r="T502" s="389">
        <v>342.57529</v>
      </c>
      <c r="U502" s="389">
        <v>15219.0</v>
      </c>
      <c r="V502" s="389">
        <v>159.0</v>
      </c>
      <c r="W502" s="389">
        <v>431.87575</v>
      </c>
      <c r="X502" s="234">
        <v>3663.439</v>
      </c>
      <c r="Y502" s="234">
        <v>4215.081</v>
      </c>
      <c r="Z502" s="234">
        <v>8.73797</v>
      </c>
      <c r="AA502" s="235"/>
      <c r="AB502" s="235"/>
      <c r="AC502" s="236"/>
      <c r="AD502" s="233"/>
    </row>
    <row r="503">
      <c r="A503" s="229">
        <v>503.0</v>
      </c>
      <c r="B503" s="229" t="s">
        <v>54</v>
      </c>
      <c r="C503" s="229" t="s">
        <v>28</v>
      </c>
      <c r="D503" s="229" t="s">
        <v>28</v>
      </c>
      <c r="E503" s="229" t="s">
        <v>28</v>
      </c>
      <c r="F503" s="229">
        <v>32.0</v>
      </c>
      <c r="G503" s="229" t="s">
        <v>29</v>
      </c>
      <c r="H503" s="229" t="s">
        <v>30</v>
      </c>
      <c r="I503" s="233">
        <v>2.0</v>
      </c>
      <c r="J503" s="233" t="s">
        <v>48</v>
      </c>
      <c r="K503" s="233" t="s">
        <v>27</v>
      </c>
      <c r="L503" s="233" t="s">
        <v>27</v>
      </c>
      <c r="M503" s="233">
        <v>2.0</v>
      </c>
      <c r="N503" s="233">
        <v>2.0</v>
      </c>
      <c r="O503" s="233">
        <v>4.0</v>
      </c>
      <c r="P503" s="233">
        <v>3.0</v>
      </c>
      <c r="Q503" s="233" t="s">
        <v>28</v>
      </c>
      <c r="R503" s="233" t="s">
        <v>27</v>
      </c>
      <c r="S503" s="389"/>
      <c r="T503" s="389"/>
      <c r="U503" s="389"/>
      <c r="V503" s="389"/>
      <c r="W503" s="389"/>
      <c r="X503" s="234" t="s">
        <v>30</v>
      </c>
      <c r="Y503" s="234" t="s">
        <v>30</v>
      </c>
      <c r="Z503" s="234"/>
      <c r="AA503" s="235"/>
      <c r="AB503" s="235"/>
      <c r="AC503" s="236"/>
      <c r="AD503" s="233"/>
    </row>
    <row r="504">
      <c r="A504" s="229">
        <v>504.0</v>
      </c>
      <c r="B504" s="229" t="s">
        <v>54</v>
      </c>
      <c r="C504" s="229" t="s">
        <v>28</v>
      </c>
      <c r="D504" s="229" t="s">
        <v>28</v>
      </c>
      <c r="E504" s="229" t="s">
        <v>28</v>
      </c>
      <c r="F504" s="229">
        <v>32.0</v>
      </c>
      <c r="G504" s="229" t="s">
        <v>29</v>
      </c>
      <c r="H504" s="229" t="s">
        <v>30</v>
      </c>
      <c r="I504" s="233">
        <v>2.0</v>
      </c>
      <c r="J504" s="233" t="s">
        <v>49</v>
      </c>
      <c r="K504" s="233" t="s">
        <v>27</v>
      </c>
      <c r="L504" s="233" t="s">
        <v>28</v>
      </c>
      <c r="M504" s="233">
        <v>1.0</v>
      </c>
      <c r="N504" s="233">
        <v>6.0</v>
      </c>
      <c r="O504" s="233">
        <v>2.0</v>
      </c>
      <c r="P504" s="233">
        <v>2.0</v>
      </c>
      <c r="Q504" s="233" t="s">
        <v>28</v>
      </c>
      <c r="R504" s="233" t="s">
        <v>28</v>
      </c>
      <c r="S504" s="389">
        <v>172.23656</v>
      </c>
      <c r="T504" s="389">
        <v>190.88691</v>
      </c>
      <c r="U504" s="389">
        <v>1913.0</v>
      </c>
      <c r="V504" s="389">
        <v>35.0</v>
      </c>
      <c r="W504" s="389">
        <v>51.30517</v>
      </c>
      <c r="X504" s="234">
        <v>1764.896</v>
      </c>
      <c r="Y504" s="234">
        <v>2140.932</v>
      </c>
      <c r="Z504" s="234">
        <v>7.41586</v>
      </c>
      <c r="AA504" s="235"/>
      <c r="AB504" s="235"/>
      <c r="AC504" s="236"/>
      <c r="AD504" s="233"/>
    </row>
    <row r="505">
      <c r="A505" s="229">
        <v>505.0</v>
      </c>
      <c r="B505" s="229" t="s">
        <v>54</v>
      </c>
      <c r="C505" s="229" t="s">
        <v>28</v>
      </c>
      <c r="D505" s="229" t="s">
        <v>28</v>
      </c>
      <c r="E505" s="229" t="s">
        <v>28</v>
      </c>
      <c r="F505" s="229">
        <v>32.0</v>
      </c>
      <c r="G505" s="229" t="s">
        <v>29</v>
      </c>
      <c r="H505" s="229" t="s">
        <v>30</v>
      </c>
      <c r="I505" s="233">
        <v>2.0</v>
      </c>
      <c r="J505" s="233" t="s">
        <v>50</v>
      </c>
      <c r="K505" s="233" t="s">
        <v>27</v>
      </c>
      <c r="L505" s="233" t="s">
        <v>27</v>
      </c>
      <c r="M505" s="233">
        <v>2.0</v>
      </c>
      <c r="N505" s="233">
        <v>3.0</v>
      </c>
      <c r="O505" s="233">
        <v>5.0</v>
      </c>
      <c r="P505" s="233">
        <v>5.0</v>
      </c>
      <c r="Q505" s="233" t="s">
        <v>28</v>
      </c>
      <c r="R505" s="233" t="s">
        <v>27</v>
      </c>
      <c r="S505" s="389"/>
      <c r="T505" s="389"/>
      <c r="U505" s="389"/>
      <c r="V505" s="389"/>
      <c r="W505" s="389"/>
      <c r="X505" s="234" t="s">
        <v>30</v>
      </c>
      <c r="Y505" s="234" t="s">
        <v>30</v>
      </c>
      <c r="Z505" s="234"/>
      <c r="AA505" s="235"/>
      <c r="AB505" s="235"/>
      <c r="AC505" s="236"/>
      <c r="AD505" s="233"/>
    </row>
    <row r="506">
      <c r="A506" s="229">
        <v>506.0</v>
      </c>
      <c r="B506" s="229" t="s">
        <v>54</v>
      </c>
      <c r="C506" s="229" t="s">
        <v>28</v>
      </c>
      <c r="D506" s="229" t="s">
        <v>28</v>
      </c>
      <c r="E506" s="229" t="s">
        <v>28</v>
      </c>
      <c r="F506" s="229">
        <v>32.0</v>
      </c>
      <c r="G506" s="229" t="s">
        <v>29</v>
      </c>
      <c r="H506" s="229" t="s">
        <v>30</v>
      </c>
      <c r="I506" s="233">
        <v>2.0</v>
      </c>
      <c r="J506" s="233" t="s">
        <v>51</v>
      </c>
      <c r="K506" s="233" t="s">
        <v>27</v>
      </c>
      <c r="L506" s="233" t="s">
        <v>27</v>
      </c>
      <c r="M506" s="233">
        <v>3.0</v>
      </c>
      <c r="N506" s="233">
        <v>4.0</v>
      </c>
      <c r="O506" s="233">
        <v>6.0</v>
      </c>
      <c r="P506" s="233">
        <v>4.0</v>
      </c>
      <c r="Q506" s="233" t="s">
        <v>28</v>
      </c>
      <c r="R506" s="233" t="s">
        <v>27</v>
      </c>
      <c r="S506" s="389">
        <v>209.03061</v>
      </c>
      <c r="T506" s="389">
        <v>194.8114</v>
      </c>
      <c r="U506" s="389">
        <v>5432.0</v>
      </c>
      <c r="V506" s="389">
        <v>42.0</v>
      </c>
      <c r="W506" s="389">
        <v>49.89308</v>
      </c>
      <c r="X506" s="234">
        <v>2098.051</v>
      </c>
      <c r="Y506" s="234">
        <v>2479.39</v>
      </c>
      <c r="Z506" s="234">
        <v>6.75791</v>
      </c>
      <c r="AA506" s="235"/>
      <c r="AB506" s="235"/>
      <c r="AC506" s="236"/>
      <c r="AD506" s="233"/>
    </row>
    <row r="507">
      <c r="A507" s="229">
        <v>507.0</v>
      </c>
      <c r="B507" s="229" t="s">
        <v>54</v>
      </c>
      <c r="C507" s="229" t="s">
        <v>28</v>
      </c>
      <c r="D507" s="229" t="s">
        <v>28</v>
      </c>
      <c r="E507" s="229" t="s">
        <v>28</v>
      </c>
      <c r="F507" s="229">
        <v>32.0</v>
      </c>
      <c r="G507" s="229" t="s">
        <v>29</v>
      </c>
      <c r="H507" s="229" t="s">
        <v>30</v>
      </c>
      <c r="I507" s="233">
        <v>2.0</v>
      </c>
      <c r="J507" s="233" t="s">
        <v>52</v>
      </c>
      <c r="K507" s="233" t="s">
        <v>27</v>
      </c>
      <c r="L507" s="233" t="s">
        <v>27</v>
      </c>
      <c r="M507" s="233">
        <v>0.0</v>
      </c>
      <c r="N507" s="233">
        <v>0.0</v>
      </c>
      <c r="O507" s="233">
        <v>3.0</v>
      </c>
      <c r="P507" s="233">
        <v>2.0</v>
      </c>
      <c r="Q507" s="233" t="s">
        <v>28</v>
      </c>
      <c r="R507" s="233" t="s">
        <v>27</v>
      </c>
      <c r="S507" s="389">
        <v>5.11316</v>
      </c>
      <c r="T507" s="389">
        <v>5.81687</v>
      </c>
      <c r="U507" s="389">
        <v>124.0</v>
      </c>
      <c r="V507" s="389">
        <v>1.0</v>
      </c>
      <c r="W507" s="389">
        <v>1.03635</v>
      </c>
      <c r="X507" s="234">
        <v>921.512</v>
      </c>
      <c r="Y507" s="234">
        <v>1254.788</v>
      </c>
      <c r="Z507" s="234">
        <v>5.36716</v>
      </c>
      <c r="AA507" s="235"/>
      <c r="AB507" s="235"/>
      <c r="AC507" s="236"/>
      <c r="AD507" s="233"/>
    </row>
    <row r="508">
      <c r="A508" s="229">
        <v>508.0</v>
      </c>
      <c r="B508" s="229" t="s">
        <v>54</v>
      </c>
      <c r="C508" s="229" t="s">
        <v>28</v>
      </c>
      <c r="D508" s="229" t="s">
        <v>28</v>
      </c>
      <c r="E508" s="229" t="s">
        <v>28</v>
      </c>
      <c r="F508" s="229">
        <v>32.0</v>
      </c>
      <c r="G508" s="229" t="s">
        <v>29</v>
      </c>
      <c r="H508" s="229" t="s">
        <v>30</v>
      </c>
      <c r="I508" s="233">
        <v>4.0</v>
      </c>
      <c r="J508" s="233" t="s">
        <v>31</v>
      </c>
      <c r="K508" s="229" t="s">
        <v>27</v>
      </c>
      <c r="L508" s="229" t="s">
        <v>28</v>
      </c>
      <c r="M508" s="229">
        <v>0.0</v>
      </c>
      <c r="N508" s="229">
        <v>7.0</v>
      </c>
      <c r="O508" s="229">
        <v>1.0</v>
      </c>
      <c r="P508" s="229">
        <v>1.0</v>
      </c>
      <c r="Q508" s="229" t="s">
        <v>28</v>
      </c>
      <c r="R508" s="229" t="s">
        <v>27</v>
      </c>
      <c r="S508" s="389">
        <v>342.71826</v>
      </c>
      <c r="T508" s="389">
        <v>320.45139</v>
      </c>
      <c r="U508" s="389">
        <v>13999.0</v>
      </c>
      <c r="V508" s="389">
        <v>255.0</v>
      </c>
      <c r="W508" s="389">
        <v>794.86946</v>
      </c>
      <c r="X508" s="234">
        <v>1863.628</v>
      </c>
      <c r="Y508" s="234">
        <v>2233.61</v>
      </c>
      <c r="Z508" s="234">
        <v>6.53312</v>
      </c>
      <c r="AA508" s="235"/>
      <c r="AB508" s="235"/>
      <c r="AC508" s="236"/>
      <c r="AD508" s="233"/>
    </row>
    <row r="509">
      <c r="A509" s="229">
        <v>509.0</v>
      </c>
      <c r="B509" s="229" t="s">
        <v>54</v>
      </c>
      <c r="C509" s="229" t="s">
        <v>28</v>
      </c>
      <c r="D509" s="229" t="s">
        <v>28</v>
      </c>
      <c r="E509" s="229" t="s">
        <v>28</v>
      </c>
      <c r="F509" s="229">
        <v>32.0</v>
      </c>
      <c r="G509" s="229" t="s">
        <v>29</v>
      </c>
      <c r="H509" s="229" t="s">
        <v>30</v>
      </c>
      <c r="I509" s="233">
        <v>4.0</v>
      </c>
      <c r="J509" s="233" t="s">
        <v>32</v>
      </c>
      <c r="K509" s="233" t="s">
        <v>27</v>
      </c>
      <c r="L509" s="233" t="s">
        <v>27</v>
      </c>
      <c r="M509" s="233">
        <v>8.0</v>
      </c>
      <c r="N509" s="233">
        <v>0.0</v>
      </c>
      <c r="O509" s="233">
        <v>10.0</v>
      </c>
      <c r="P509" s="233">
        <v>5.0</v>
      </c>
      <c r="Q509" s="233" t="s">
        <v>28</v>
      </c>
      <c r="R509" s="233" t="s">
        <v>27</v>
      </c>
      <c r="S509" s="389">
        <v>96.30433</v>
      </c>
      <c r="T509" s="389">
        <v>74.60578</v>
      </c>
      <c r="U509" s="389">
        <v>3076.0</v>
      </c>
      <c r="V509" s="389">
        <v>30.0</v>
      </c>
      <c r="W509" s="389">
        <v>40.16184</v>
      </c>
      <c r="X509" s="234">
        <v>940.55</v>
      </c>
      <c r="Y509" s="234">
        <v>1282.367</v>
      </c>
      <c r="Z509" s="234">
        <v>11.69898</v>
      </c>
      <c r="AA509" s="235"/>
      <c r="AB509" s="235"/>
      <c r="AC509" s="236"/>
      <c r="AD509" s="233"/>
    </row>
    <row r="510">
      <c r="A510" s="229">
        <v>510.0</v>
      </c>
      <c r="B510" s="229" t="s">
        <v>54</v>
      </c>
      <c r="C510" s="229" t="s">
        <v>28</v>
      </c>
      <c r="D510" s="229" t="s">
        <v>28</v>
      </c>
      <c r="E510" s="229" t="s">
        <v>28</v>
      </c>
      <c r="F510" s="229">
        <v>32.0</v>
      </c>
      <c r="G510" s="229" t="s">
        <v>29</v>
      </c>
      <c r="H510" s="229" t="s">
        <v>30</v>
      </c>
      <c r="I510" s="233">
        <v>4.0</v>
      </c>
      <c r="J510" s="233" t="s">
        <v>33</v>
      </c>
      <c r="K510" s="233" t="s">
        <v>27</v>
      </c>
      <c r="L510" s="233" t="s">
        <v>28</v>
      </c>
      <c r="M510" s="233">
        <v>2.0</v>
      </c>
      <c r="N510" s="233">
        <v>4.0</v>
      </c>
      <c r="O510" s="233">
        <v>3.0</v>
      </c>
      <c r="P510" s="233">
        <v>3.0</v>
      </c>
      <c r="Q510" s="233" t="s">
        <v>28</v>
      </c>
      <c r="R510" s="233" t="s">
        <v>27</v>
      </c>
      <c r="S510" s="389">
        <v>437.45584</v>
      </c>
      <c r="T510" s="389">
        <v>418.12248</v>
      </c>
      <c r="U510" s="389">
        <v>11252.0</v>
      </c>
      <c r="V510" s="389">
        <v>82.0</v>
      </c>
      <c r="W510" s="389">
        <v>84.11523</v>
      </c>
      <c r="X510" s="234">
        <v>2227.737</v>
      </c>
      <c r="Y510" s="234">
        <v>2660.099</v>
      </c>
      <c r="Z510" s="234">
        <v>7.53497</v>
      </c>
      <c r="AA510" s="235"/>
      <c r="AB510" s="235"/>
      <c r="AC510" s="236"/>
      <c r="AD510" s="233"/>
    </row>
    <row r="511">
      <c r="A511" s="229">
        <v>511.0</v>
      </c>
      <c r="B511" s="229" t="s">
        <v>54</v>
      </c>
      <c r="C511" s="229" t="s">
        <v>28</v>
      </c>
      <c r="D511" s="229" t="s">
        <v>28</v>
      </c>
      <c r="E511" s="229" t="s">
        <v>28</v>
      </c>
      <c r="F511" s="229">
        <v>32.0</v>
      </c>
      <c r="G511" s="229" t="s">
        <v>29</v>
      </c>
      <c r="H511" s="229" t="s">
        <v>30</v>
      </c>
      <c r="I511" s="233">
        <v>4.0</v>
      </c>
      <c r="J511" s="233" t="s">
        <v>34</v>
      </c>
      <c r="K511" s="233" t="s">
        <v>27</v>
      </c>
      <c r="L511" s="233" t="s">
        <v>27</v>
      </c>
      <c r="M511" s="233">
        <v>0.0</v>
      </c>
      <c r="N511" s="233">
        <v>3.0</v>
      </c>
      <c r="O511" s="233">
        <v>2.0</v>
      </c>
      <c r="P511" s="233">
        <v>2.0</v>
      </c>
      <c r="Q511" s="233" t="s">
        <v>28</v>
      </c>
      <c r="R511" s="233" t="s">
        <v>27</v>
      </c>
      <c r="S511" s="389">
        <v>88.05122</v>
      </c>
      <c r="T511" s="389">
        <v>86.74917</v>
      </c>
      <c r="U511" s="389">
        <v>1205.0</v>
      </c>
      <c r="V511" s="389">
        <v>16.0</v>
      </c>
      <c r="W511" s="389">
        <v>6.17558</v>
      </c>
      <c r="X511" s="234">
        <v>811.998</v>
      </c>
      <c r="Y511" s="234">
        <v>1285.929</v>
      </c>
      <c r="Z511" s="234">
        <v>5.44073</v>
      </c>
      <c r="AA511" s="235"/>
      <c r="AB511" s="235"/>
      <c r="AC511" s="236"/>
      <c r="AD511" s="233"/>
    </row>
    <row r="512">
      <c r="A512" s="229">
        <v>512.0</v>
      </c>
      <c r="B512" s="229" t="s">
        <v>54</v>
      </c>
      <c r="C512" s="229" t="s">
        <v>28</v>
      </c>
      <c r="D512" s="229" t="s">
        <v>28</v>
      </c>
      <c r="E512" s="229" t="s">
        <v>28</v>
      </c>
      <c r="F512" s="229">
        <v>32.0</v>
      </c>
      <c r="G512" s="229" t="s">
        <v>29</v>
      </c>
      <c r="H512" s="229" t="s">
        <v>30</v>
      </c>
      <c r="I512" s="233">
        <v>4.0</v>
      </c>
      <c r="J512" s="233" t="s">
        <v>35</v>
      </c>
      <c r="K512" s="233" t="s">
        <v>27</v>
      </c>
      <c r="L512" s="233" t="s">
        <v>28</v>
      </c>
      <c r="M512" s="233">
        <v>5.0</v>
      </c>
      <c r="N512" s="233">
        <v>4.0</v>
      </c>
      <c r="O512" s="233">
        <v>6.0</v>
      </c>
      <c r="P512" s="233">
        <v>6.0</v>
      </c>
      <c r="Q512" s="233" t="s">
        <v>28</v>
      </c>
      <c r="R512" s="233" t="s">
        <v>27</v>
      </c>
      <c r="S512" s="389">
        <v>108.41665</v>
      </c>
      <c r="T512" s="389">
        <v>92.19098</v>
      </c>
      <c r="U512" s="389">
        <v>3195.0</v>
      </c>
      <c r="V512" s="389">
        <v>24.0</v>
      </c>
      <c r="W512" s="389">
        <v>18.71084</v>
      </c>
      <c r="X512" s="234">
        <v>1607.431</v>
      </c>
      <c r="Y512" s="234">
        <v>2095.312</v>
      </c>
      <c r="Z512" s="234">
        <v>7.66936</v>
      </c>
      <c r="AA512" s="235"/>
      <c r="AB512" s="235"/>
      <c r="AC512" s="236"/>
      <c r="AD512" s="233"/>
    </row>
    <row r="513">
      <c r="A513" s="229">
        <v>513.0</v>
      </c>
      <c r="B513" s="229" t="s">
        <v>54</v>
      </c>
      <c r="C513" s="229" t="s">
        <v>28</v>
      </c>
      <c r="D513" s="229" t="s">
        <v>28</v>
      </c>
      <c r="E513" s="229" t="s">
        <v>28</v>
      </c>
      <c r="F513" s="229">
        <v>32.0</v>
      </c>
      <c r="G513" s="229" t="s">
        <v>29</v>
      </c>
      <c r="H513" s="229" t="s">
        <v>30</v>
      </c>
      <c r="I513" s="233">
        <v>4.0</v>
      </c>
      <c r="J513" s="233" t="s">
        <v>36</v>
      </c>
      <c r="K513" s="233" t="s">
        <v>27</v>
      </c>
      <c r="L513" s="233" t="s">
        <v>28</v>
      </c>
      <c r="M513" s="233">
        <v>0.0</v>
      </c>
      <c r="N513" s="233">
        <v>4.0</v>
      </c>
      <c r="O513" s="233">
        <v>1.0</v>
      </c>
      <c r="P513" s="233">
        <v>1.0</v>
      </c>
      <c r="Q513" s="233" t="s">
        <v>28</v>
      </c>
      <c r="R513" s="233" t="s">
        <v>28</v>
      </c>
      <c r="S513" s="389">
        <v>335.21435</v>
      </c>
      <c r="T513" s="389">
        <v>319.90073</v>
      </c>
      <c r="U513" s="389">
        <v>6084.0</v>
      </c>
      <c r="V513" s="389">
        <v>129.0</v>
      </c>
      <c r="W513" s="389">
        <v>168.37253</v>
      </c>
      <c r="X513" s="234">
        <v>1471.66</v>
      </c>
      <c r="Y513" s="234">
        <v>1967.535</v>
      </c>
      <c r="Z513" s="234">
        <v>6.06595</v>
      </c>
      <c r="AA513" s="235"/>
      <c r="AB513" s="235"/>
      <c r="AC513" s="236"/>
      <c r="AD513" s="233"/>
    </row>
    <row r="514">
      <c r="A514" s="229">
        <v>514.0</v>
      </c>
      <c r="B514" s="229" t="s">
        <v>54</v>
      </c>
      <c r="C514" s="229" t="s">
        <v>28</v>
      </c>
      <c r="D514" s="229" t="s">
        <v>28</v>
      </c>
      <c r="E514" s="229" t="s">
        <v>28</v>
      </c>
      <c r="F514" s="229">
        <v>32.0</v>
      </c>
      <c r="G514" s="229" t="s">
        <v>29</v>
      </c>
      <c r="H514" s="229" t="s">
        <v>30</v>
      </c>
      <c r="I514" s="233">
        <v>4.0</v>
      </c>
      <c r="J514" s="233" t="s">
        <v>37</v>
      </c>
      <c r="K514" s="233" t="s">
        <v>27</v>
      </c>
      <c r="L514" s="233" t="s">
        <v>27</v>
      </c>
      <c r="M514" s="233">
        <v>5.0</v>
      </c>
      <c r="N514" s="233">
        <v>5.0</v>
      </c>
      <c r="O514" s="233">
        <v>6.0</v>
      </c>
      <c r="P514" s="233">
        <v>5.0</v>
      </c>
      <c r="Q514" s="233" t="s">
        <v>28</v>
      </c>
      <c r="R514" s="233" t="s">
        <v>27</v>
      </c>
      <c r="S514" s="389">
        <v>352.77956</v>
      </c>
      <c r="T514" s="389">
        <v>343.27085</v>
      </c>
      <c r="U514" s="389">
        <v>9154.0</v>
      </c>
      <c r="V514" s="389">
        <v>68.0</v>
      </c>
      <c r="W514" s="389">
        <v>76.33973</v>
      </c>
      <c r="X514" s="234">
        <v>4163.983</v>
      </c>
      <c r="Y514" s="234">
        <v>4760.842</v>
      </c>
      <c r="Z514" s="234">
        <v>6.3908</v>
      </c>
      <c r="AA514" s="235"/>
      <c r="AB514" s="235"/>
      <c r="AC514" s="236"/>
      <c r="AD514" s="233"/>
    </row>
    <row r="515">
      <c r="A515" s="229">
        <v>515.0</v>
      </c>
      <c r="B515" s="229" t="s">
        <v>54</v>
      </c>
      <c r="C515" s="229" t="s">
        <v>28</v>
      </c>
      <c r="D515" s="229" t="s">
        <v>28</v>
      </c>
      <c r="E515" s="229" t="s">
        <v>28</v>
      </c>
      <c r="F515" s="229">
        <v>32.0</v>
      </c>
      <c r="G515" s="229" t="s">
        <v>29</v>
      </c>
      <c r="H515" s="229" t="s">
        <v>30</v>
      </c>
      <c r="I515" s="233">
        <v>4.0</v>
      </c>
      <c r="J515" s="233" t="s">
        <v>38</v>
      </c>
      <c r="K515" s="233" t="s">
        <v>27</v>
      </c>
      <c r="L515" s="233" t="s">
        <v>27</v>
      </c>
      <c r="M515" s="233">
        <v>7.0</v>
      </c>
      <c r="N515" s="233">
        <v>5.0</v>
      </c>
      <c r="O515" s="233">
        <v>8.0</v>
      </c>
      <c r="P515" s="233">
        <v>8.0</v>
      </c>
      <c r="Q515" s="233" t="s">
        <v>27</v>
      </c>
      <c r="R515" s="233" t="s">
        <v>27</v>
      </c>
      <c r="S515" s="389">
        <v>113.75051</v>
      </c>
      <c r="T515" s="389">
        <v>92.4127</v>
      </c>
      <c r="U515" s="389">
        <v>3422.0</v>
      </c>
      <c r="V515" s="389">
        <v>23.0</v>
      </c>
      <c r="W515" s="389">
        <v>20.67724</v>
      </c>
      <c r="X515" s="234">
        <v>2379.05</v>
      </c>
      <c r="Y515" s="234">
        <v>3084.465</v>
      </c>
      <c r="Z515" s="234">
        <v>11.52013</v>
      </c>
      <c r="AA515" s="235"/>
      <c r="AB515" s="235"/>
      <c r="AC515" s="236"/>
      <c r="AD515" s="233"/>
    </row>
    <row r="516">
      <c r="A516" s="229">
        <v>516.0</v>
      </c>
      <c r="B516" s="229" t="s">
        <v>54</v>
      </c>
      <c r="C516" s="229" t="s">
        <v>28</v>
      </c>
      <c r="D516" s="229" t="s">
        <v>28</v>
      </c>
      <c r="E516" s="229" t="s">
        <v>28</v>
      </c>
      <c r="F516" s="229">
        <v>32.0</v>
      </c>
      <c r="G516" s="229" t="s">
        <v>29</v>
      </c>
      <c r="H516" s="229" t="s">
        <v>30</v>
      </c>
      <c r="I516" s="233">
        <v>4.0</v>
      </c>
      <c r="J516" s="233" t="s">
        <v>39</v>
      </c>
      <c r="K516" s="233" t="s">
        <v>27</v>
      </c>
      <c r="L516" s="233" t="s">
        <v>27</v>
      </c>
      <c r="M516" s="233">
        <v>5.0</v>
      </c>
      <c r="N516" s="233">
        <v>6.0</v>
      </c>
      <c r="O516" s="233">
        <v>6.0</v>
      </c>
      <c r="P516" s="233">
        <v>6.0</v>
      </c>
      <c r="Q516" s="233" t="s">
        <v>28</v>
      </c>
      <c r="R516" s="233" t="s">
        <v>27</v>
      </c>
      <c r="S516" s="389">
        <v>348.20472</v>
      </c>
      <c r="T516" s="389">
        <v>333.72289</v>
      </c>
      <c r="U516" s="389">
        <v>9310.0</v>
      </c>
      <c r="V516" s="389">
        <v>65.0</v>
      </c>
      <c r="W516" s="389">
        <v>141.97855</v>
      </c>
      <c r="X516" s="234">
        <v>4779.883</v>
      </c>
      <c r="Y516" s="234">
        <v>5293.341</v>
      </c>
      <c r="Z516" s="234">
        <v>5.70604</v>
      </c>
      <c r="AA516" s="235"/>
      <c r="AB516" s="235"/>
      <c r="AC516" s="236"/>
      <c r="AD516" s="233"/>
    </row>
    <row r="517">
      <c r="A517" s="229">
        <v>517.0</v>
      </c>
      <c r="B517" s="229" t="s">
        <v>54</v>
      </c>
      <c r="C517" s="229" t="s">
        <v>28</v>
      </c>
      <c r="D517" s="229" t="s">
        <v>28</v>
      </c>
      <c r="E517" s="229" t="s">
        <v>28</v>
      </c>
      <c r="F517" s="229">
        <v>32.0</v>
      </c>
      <c r="G517" s="229" t="s">
        <v>29</v>
      </c>
      <c r="H517" s="229" t="s">
        <v>30</v>
      </c>
      <c r="I517" s="233">
        <v>4.0</v>
      </c>
      <c r="J517" s="233" t="s">
        <v>40</v>
      </c>
      <c r="K517" s="233" t="s">
        <v>27</v>
      </c>
      <c r="L517" s="233" t="s">
        <v>28</v>
      </c>
      <c r="M517" s="233">
        <v>3.0</v>
      </c>
      <c r="N517" s="233">
        <v>4.0</v>
      </c>
      <c r="O517" s="233">
        <v>4.0</v>
      </c>
      <c r="P517" s="233">
        <v>4.0</v>
      </c>
      <c r="Q517" s="233" t="s">
        <v>28</v>
      </c>
      <c r="R517" s="233" t="s">
        <v>27</v>
      </c>
      <c r="S517" s="389">
        <v>629.22411</v>
      </c>
      <c r="T517" s="389">
        <v>473.24756</v>
      </c>
      <c r="U517" s="389">
        <v>13258.0</v>
      </c>
      <c r="V517" s="389">
        <v>82.0</v>
      </c>
      <c r="W517" s="389">
        <v>79.43188</v>
      </c>
      <c r="X517" s="234">
        <v>6166.802</v>
      </c>
      <c r="Y517" s="234">
        <v>6757.509</v>
      </c>
      <c r="Z517" s="234">
        <v>7.67709</v>
      </c>
      <c r="AA517" s="235"/>
      <c r="AB517" s="235"/>
      <c r="AC517" s="236"/>
      <c r="AD517" s="233"/>
    </row>
    <row r="518">
      <c r="A518" s="229">
        <v>518.0</v>
      </c>
      <c r="B518" s="229" t="s">
        <v>54</v>
      </c>
      <c r="C518" s="229" t="s">
        <v>28</v>
      </c>
      <c r="D518" s="229" t="s">
        <v>28</v>
      </c>
      <c r="E518" s="229" t="s">
        <v>28</v>
      </c>
      <c r="F518" s="229">
        <v>32.0</v>
      </c>
      <c r="G518" s="229" t="s">
        <v>29</v>
      </c>
      <c r="H518" s="229" t="s">
        <v>30</v>
      </c>
      <c r="I518" s="233">
        <v>4.0</v>
      </c>
      <c r="J518" s="233" t="s">
        <v>41</v>
      </c>
      <c r="K518" s="233" t="s">
        <v>27</v>
      </c>
      <c r="L518" s="233" t="s">
        <v>27</v>
      </c>
      <c r="M518" s="233">
        <v>4.0</v>
      </c>
      <c r="N518" s="233">
        <v>0.0</v>
      </c>
      <c r="O518" s="233">
        <v>6.0</v>
      </c>
      <c r="P518" s="233">
        <v>3.0</v>
      </c>
      <c r="Q518" s="233" t="s">
        <v>28</v>
      </c>
      <c r="R518" s="233" t="s">
        <v>27</v>
      </c>
      <c r="S518" s="389">
        <v>109.47744</v>
      </c>
      <c r="T518" s="389">
        <v>82.38224</v>
      </c>
      <c r="U518" s="389">
        <v>2856.0</v>
      </c>
      <c r="V518" s="389">
        <v>38.0</v>
      </c>
      <c r="W518" s="389">
        <v>35.71262</v>
      </c>
      <c r="X518" s="234">
        <v>759.108</v>
      </c>
      <c r="Y518" s="234">
        <v>1222.324</v>
      </c>
      <c r="Z518" s="234">
        <v>7.86571</v>
      </c>
      <c r="AA518" s="235"/>
      <c r="AB518" s="235"/>
      <c r="AC518" s="236"/>
      <c r="AD518" s="233"/>
    </row>
    <row r="519">
      <c r="A519" s="229">
        <v>519.0</v>
      </c>
      <c r="B519" s="229" t="s">
        <v>54</v>
      </c>
      <c r="C519" s="229" t="s">
        <v>28</v>
      </c>
      <c r="D519" s="229" t="s">
        <v>28</v>
      </c>
      <c r="E519" s="229" t="s">
        <v>28</v>
      </c>
      <c r="F519" s="229">
        <v>32.0</v>
      </c>
      <c r="G519" s="229" t="s">
        <v>29</v>
      </c>
      <c r="H519" s="229" t="s">
        <v>30</v>
      </c>
      <c r="I519" s="233">
        <v>4.0</v>
      </c>
      <c r="J519" s="233" t="s">
        <v>42</v>
      </c>
      <c r="K519" s="233" t="s">
        <v>27</v>
      </c>
      <c r="L519" s="233" t="s">
        <v>28</v>
      </c>
      <c r="M519" s="233">
        <v>1.0</v>
      </c>
      <c r="N519" s="233">
        <v>5.0</v>
      </c>
      <c r="O519" s="233">
        <v>2.0</v>
      </c>
      <c r="P519" s="233">
        <v>2.0</v>
      </c>
      <c r="Q519" s="233" t="s">
        <v>27</v>
      </c>
      <c r="R519" s="233" t="s">
        <v>27</v>
      </c>
      <c r="S519" s="389">
        <v>408.56682</v>
      </c>
      <c r="T519" s="389">
        <v>452.18131</v>
      </c>
      <c r="U519" s="389">
        <v>4887.0</v>
      </c>
      <c r="V519" s="389">
        <v>100.0</v>
      </c>
      <c r="W519" s="389">
        <v>71.61868</v>
      </c>
      <c r="X519" s="234">
        <v>3631.159</v>
      </c>
      <c r="Y519" s="234">
        <v>4260.92</v>
      </c>
      <c r="Z519" s="234">
        <v>8.94533</v>
      </c>
      <c r="AA519" s="235"/>
      <c r="AB519" s="235"/>
      <c r="AC519" s="236"/>
      <c r="AD519" s="233"/>
    </row>
    <row r="520">
      <c r="A520" s="229">
        <v>520.0</v>
      </c>
      <c r="B520" s="229" t="s">
        <v>54</v>
      </c>
      <c r="C520" s="229" t="s">
        <v>28</v>
      </c>
      <c r="D520" s="229" t="s">
        <v>28</v>
      </c>
      <c r="E520" s="229" t="s">
        <v>28</v>
      </c>
      <c r="F520" s="229">
        <v>32.0</v>
      </c>
      <c r="G520" s="229" t="s">
        <v>29</v>
      </c>
      <c r="H520" s="229" t="s">
        <v>30</v>
      </c>
      <c r="I520" s="233">
        <v>4.0</v>
      </c>
      <c r="J520" s="233" t="s">
        <v>43</v>
      </c>
      <c r="K520" s="233" t="s">
        <v>27</v>
      </c>
      <c r="L520" s="233" t="s">
        <v>27</v>
      </c>
      <c r="M520" s="233">
        <v>1.0</v>
      </c>
      <c r="N520" s="233">
        <v>0.0</v>
      </c>
      <c r="O520" s="233">
        <v>2.0</v>
      </c>
      <c r="P520" s="233">
        <v>2.0</v>
      </c>
      <c r="Q520" s="233" t="s">
        <v>28</v>
      </c>
      <c r="R520" s="233" t="s">
        <v>27</v>
      </c>
      <c r="S520" s="389"/>
      <c r="T520" s="389"/>
      <c r="U520" s="389"/>
      <c r="V520" s="389"/>
      <c r="W520" s="389"/>
      <c r="X520" s="234" t="s">
        <v>30</v>
      </c>
      <c r="Y520" s="234" t="s">
        <v>30</v>
      </c>
      <c r="Z520" s="234"/>
      <c r="AA520" s="235"/>
      <c r="AB520" s="235"/>
      <c r="AC520" s="236"/>
      <c r="AD520" s="233"/>
    </row>
    <row r="521">
      <c r="A521" s="229">
        <v>521.0</v>
      </c>
      <c r="B521" s="229" t="s">
        <v>54</v>
      </c>
      <c r="C521" s="229" t="s">
        <v>28</v>
      </c>
      <c r="D521" s="229" t="s">
        <v>28</v>
      </c>
      <c r="E521" s="229" t="s">
        <v>28</v>
      </c>
      <c r="F521" s="229">
        <v>32.0</v>
      </c>
      <c r="G521" s="229" t="s">
        <v>29</v>
      </c>
      <c r="H521" s="229" t="s">
        <v>30</v>
      </c>
      <c r="I521" s="233">
        <v>4.0</v>
      </c>
      <c r="J521" s="233" t="s">
        <v>44</v>
      </c>
      <c r="K521" s="233" t="s">
        <v>27</v>
      </c>
      <c r="L521" s="233" t="s">
        <v>28</v>
      </c>
      <c r="M521" s="233">
        <v>1.0</v>
      </c>
      <c r="N521" s="233">
        <v>4.0</v>
      </c>
      <c r="O521" s="233">
        <v>2.0</v>
      </c>
      <c r="P521" s="233">
        <v>2.0</v>
      </c>
      <c r="Q521" s="233" t="s">
        <v>27</v>
      </c>
      <c r="R521" s="233" t="s">
        <v>28</v>
      </c>
      <c r="S521" s="389">
        <v>346.51132</v>
      </c>
      <c r="T521" s="389">
        <v>384.68547</v>
      </c>
      <c r="U521" s="389">
        <v>10316.0</v>
      </c>
      <c r="V521" s="389">
        <v>74.0</v>
      </c>
      <c r="W521" s="389">
        <v>42.41409</v>
      </c>
      <c r="X521" s="234">
        <v>3387.047</v>
      </c>
      <c r="Y521" s="234">
        <v>3933.545</v>
      </c>
      <c r="Z521" s="234">
        <v>7.8857</v>
      </c>
      <c r="AA521" s="235"/>
      <c r="AB521" s="235"/>
      <c r="AC521" s="236"/>
      <c r="AD521" s="233"/>
    </row>
    <row r="522">
      <c r="A522" s="229">
        <v>522.0</v>
      </c>
      <c r="B522" s="229" t="s">
        <v>54</v>
      </c>
      <c r="C522" s="229" t="s">
        <v>28</v>
      </c>
      <c r="D522" s="229" t="s">
        <v>28</v>
      </c>
      <c r="E522" s="229" t="s">
        <v>28</v>
      </c>
      <c r="F522" s="229">
        <v>32.0</v>
      </c>
      <c r="G522" s="229" t="s">
        <v>29</v>
      </c>
      <c r="H522" s="229" t="s">
        <v>30</v>
      </c>
      <c r="I522" s="233">
        <v>4.0</v>
      </c>
      <c r="J522" s="233" t="s">
        <v>45</v>
      </c>
      <c r="K522" s="233" t="s">
        <v>27</v>
      </c>
      <c r="L522" s="233" t="s">
        <v>27</v>
      </c>
      <c r="M522" s="233">
        <v>1.0</v>
      </c>
      <c r="N522" s="233">
        <v>4.0</v>
      </c>
      <c r="O522" s="233">
        <v>2.0</v>
      </c>
      <c r="P522" s="233">
        <v>2.0</v>
      </c>
      <c r="Q522" s="233" t="s">
        <v>28</v>
      </c>
      <c r="R522" s="233" t="s">
        <v>27</v>
      </c>
      <c r="S522" s="389">
        <v>338.92508</v>
      </c>
      <c r="T522" s="389">
        <v>372.94104</v>
      </c>
      <c r="U522" s="389">
        <v>10341.0</v>
      </c>
      <c r="V522" s="389">
        <v>65.0</v>
      </c>
      <c r="W522" s="389">
        <v>120.27453</v>
      </c>
      <c r="X522" s="234">
        <v>1932.256</v>
      </c>
      <c r="Y522" s="234">
        <v>2417.995</v>
      </c>
      <c r="Z522" s="234">
        <v>6.38915</v>
      </c>
      <c r="AA522" s="235"/>
      <c r="AB522" s="235"/>
      <c r="AC522" s="236"/>
      <c r="AD522" s="233"/>
    </row>
    <row r="523">
      <c r="A523" s="229">
        <v>523.0</v>
      </c>
      <c r="B523" s="229" t="s">
        <v>54</v>
      </c>
      <c r="C523" s="229" t="s">
        <v>28</v>
      </c>
      <c r="D523" s="229" t="s">
        <v>28</v>
      </c>
      <c r="E523" s="229" t="s">
        <v>28</v>
      </c>
      <c r="F523" s="229">
        <v>32.0</v>
      </c>
      <c r="G523" s="229" t="s">
        <v>29</v>
      </c>
      <c r="H523" s="229" t="s">
        <v>30</v>
      </c>
      <c r="I523" s="233">
        <v>4.0</v>
      </c>
      <c r="J523" s="233" t="s">
        <v>46</v>
      </c>
      <c r="K523" s="233" t="s">
        <v>27</v>
      </c>
      <c r="L523" s="233" t="s">
        <v>27</v>
      </c>
      <c r="M523" s="233">
        <v>1.0</v>
      </c>
      <c r="N523" s="233">
        <v>0.0</v>
      </c>
      <c r="O523" s="233">
        <v>3.0</v>
      </c>
      <c r="P523" s="233">
        <v>3.0</v>
      </c>
      <c r="Q523" s="233" t="s">
        <v>28</v>
      </c>
      <c r="R523" s="233" t="s">
        <v>27</v>
      </c>
      <c r="S523" s="389">
        <v>68.31546</v>
      </c>
      <c r="T523" s="389">
        <v>66.43373</v>
      </c>
      <c r="U523" s="389">
        <v>2032.0</v>
      </c>
      <c r="V523" s="389">
        <v>14.0</v>
      </c>
      <c r="W523" s="389">
        <v>16.92155</v>
      </c>
      <c r="X523" s="234">
        <v>1725.587</v>
      </c>
      <c r="Y523" s="234">
        <v>2049.913</v>
      </c>
      <c r="Z523" s="234">
        <v>6.64654</v>
      </c>
      <c r="AA523" s="235"/>
      <c r="AB523" s="235"/>
      <c r="AC523" s="236"/>
      <c r="AD523" s="233"/>
    </row>
    <row r="524">
      <c r="A524" s="229">
        <v>524.0</v>
      </c>
      <c r="B524" s="229" t="s">
        <v>54</v>
      </c>
      <c r="C524" s="229" t="s">
        <v>28</v>
      </c>
      <c r="D524" s="229" t="s">
        <v>28</v>
      </c>
      <c r="E524" s="229" t="s">
        <v>28</v>
      </c>
      <c r="F524" s="229">
        <v>32.0</v>
      </c>
      <c r="G524" s="229" t="s">
        <v>29</v>
      </c>
      <c r="H524" s="229" t="s">
        <v>30</v>
      </c>
      <c r="I524" s="233">
        <v>4.0</v>
      </c>
      <c r="J524" s="233" t="s">
        <v>47</v>
      </c>
      <c r="K524" s="233" t="s">
        <v>27</v>
      </c>
      <c r="L524" s="233" t="s">
        <v>27</v>
      </c>
      <c r="M524" s="233">
        <v>2.0</v>
      </c>
      <c r="N524" s="233">
        <v>3.0</v>
      </c>
      <c r="O524" s="233">
        <v>3.0</v>
      </c>
      <c r="P524" s="233">
        <v>2.0</v>
      </c>
      <c r="Q524" s="233" t="s">
        <v>28</v>
      </c>
      <c r="R524" s="233" t="s">
        <v>28</v>
      </c>
      <c r="S524" s="389">
        <v>689.68153</v>
      </c>
      <c r="T524" s="389">
        <v>689.76928</v>
      </c>
      <c r="U524" s="389">
        <v>30776.0</v>
      </c>
      <c r="V524" s="389">
        <v>315.0</v>
      </c>
      <c r="W524" s="389">
        <v>387.96854</v>
      </c>
      <c r="X524" s="234">
        <v>7498.026</v>
      </c>
      <c r="Y524" s="234">
        <v>8022.983</v>
      </c>
      <c r="Z524" s="234">
        <v>8.57871</v>
      </c>
      <c r="AA524" s="235"/>
      <c r="AB524" s="235"/>
      <c r="AC524" s="236"/>
      <c r="AD524" s="233"/>
    </row>
    <row r="525">
      <c r="A525" s="229">
        <v>525.0</v>
      </c>
      <c r="B525" s="229" t="s">
        <v>54</v>
      </c>
      <c r="C525" s="229" t="s">
        <v>28</v>
      </c>
      <c r="D525" s="229" t="s">
        <v>28</v>
      </c>
      <c r="E525" s="229" t="s">
        <v>28</v>
      </c>
      <c r="F525" s="229">
        <v>32.0</v>
      </c>
      <c r="G525" s="229" t="s">
        <v>29</v>
      </c>
      <c r="H525" s="229" t="s">
        <v>30</v>
      </c>
      <c r="I525" s="233">
        <v>4.0</v>
      </c>
      <c r="J525" s="233" t="s">
        <v>49</v>
      </c>
      <c r="K525" s="233" t="s">
        <v>27</v>
      </c>
      <c r="L525" s="233" t="s">
        <v>28</v>
      </c>
      <c r="M525" s="233">
        <v>1.0</v>
      </c>
      <c r="N525" s="233">
        <v>6.0</v>
      </c>
      <c r="O525" s="233">
        <v>2.0</v>
      </c>
      <c r="P525" s="233">
        <v>2.0</v>
      </c>
      <c r="Q525" s="233" t="s">
        <v>28</v>
      </c>
      <c r="R525" s="233" t="s">
        <v>28</v>
      </c>
      <c r="S525" s="389">
        <v>345.46616</v>
      </c>
      <c r="T525" s="389">
        <v>381.60928</v>
      </c>
      <c r="U525" s="389">
        <v>3608.0</v>
      </c>
      <c r="V525" s="389">
        <v>67.0</v>
      </c>
      <c r="W525" s="389">
        <v>93.64943</v>
      </c>
      <c r="X525" s="234">
        <v>3538.211</v>
      </c>
      <c r="Y525" s="234">
        <v>4005.217</v>
      </c>
      <c r="Z525" s="234">
        <v>7.25643</v>
      </c>
      <c r="AA525" s="235"/>
      <c r="AB525" s="235"/>
      <c r="AC525" s="236"/>
      <c r="AD525" s="233"/>
    </row>
    <row r="526">
      <c r="A526" s="229">
        <v>526.0</v>
      </c>
      <c r="B526" s="229" t="s">
        <v>54</v>
      </c>
      <c r="C526" s="229" t="s">
        <v>28</v>
      </c>
      <c r="D526" s="229" t="s">
        <v>28</v>
      </c>
      <c r="E526" s="229" t="s">
        <v>28</v>
      </c>
      <c r="F526" s="229">
        <v>32.0</v>
      </c>
      <c r="G526" s="229" t="s">
        <v>29</v>
      </c>
      <c r="H526" s="229" t="s">
        <v>30</v>
      </c>
      <c r="I526" s="233">
        <v>4.0</v>
      </c>
      <c r="J526" s="233" t="s">
        <v>51</v>
      </c>
      <c r="K526" s="233" t="s">
        <v>27</v>
      </c>
      <c r="L526" s="233" t="s">
        <v>27</v>
      </c>
      <c r="M526" s="233">
        <v>3.0</v>
      </c>
      <c r="N526" s="233">
        <v>4.0</v>
      </c>
      <c r="O526" s="233">
        <v>6.0</v>
      </c>
      <c r="P526" s="233">
        <v>4.0</v>
      </c>
      <c r="Q526" s="233" t="s">
        <v>28</v>
      </c>
      <c r="R526" s="233" t="s">
        <v>27</v>
      </c>
      <c r="S526" s="389">
        <v>425.04998</v>
      </c>
      <c r="T526" s="389">
        <v>406.07315</v>
      </c>
      <c r="U526" s="389">
        <v>10849.0</v>
      </c>
      <c r="V526" s="389">
        <v>80.0</v>
      </c>
      <c r="W526" s="389">
        <v>104.9617</v>
      </c>
      <c r="X526" s="234">
        <v>4288.047</v>
      </c>
      <c r="Y526" s="234">
        <v>4792.805</v>
      </c>
      <c r="Z526" s="234">
        <v>7.42851</v>
      </c>
      <c r="AA526" s="235"/>
      <c r="AB526" s="235"/>
      <c r="AC526" s="236"/>
      <c r="AD526" s="233"/>
    </row>
    <row r="527">
      <c r="A527" s="229">
        <v>527.0</v>
      </c>
      <c r="B527" s="229" t="s">
        <v>54</v>
      </c>
      <c r="C527" s="229" t="s">
        <v>28</v>
      </c>
      <c r="D527" s="229" t="s">
        <v>28</v>
      </c>
      <c r="E527" s="229" t="s">
        <v>28</v>
      </c>
      <c r="F527" s="229">
        <v>32.0</v>
      </c>
      <c r="G527" s="229" t="s">
        <v>29</v>
      </c>
      <c r="H527" s="229" t="s">
        <v>30</v>
      </c>
      <c r="I527" s="233">
        <v>4.0</v>
      </c>
      <c r="J527" s="233" t="s">
        <v>52</v>
      </c>
      <c r="K527" s="233" t="s">
        <v>27</v>
      </c>
      <c r="L527" s="233" t="s">
        <v>27</v>
      </c>
      <c r="M527" s="233">
        <v>0.0</v>
      </c>
      <c r="N527" s="233">
        <v>0.0</v>
      </c>
      <c r="O527" s="233">
        <v>3.0</v>
      </c>
      <c r="P527" s="233">
        <v>2.0</v>
      </c>
      <c r="Q527" s="233" t="s">
        <v>28</v>
      </c>
      <c r="R527" s="233" t="s">
        <v>27</v>
      </c>
      <c r="S527" s="389">
        <v>14.54979</v>
      </c>
      <c r="T527" s="389">
        <v>11.63499</v>
      </c>
      <c r="U527" s="389">
        <v>409.0</v>
      </c>
      <c r="V527" s="389">
        <v>3.0</v>
      </c>
      <c r="W527" s="389">
        <v>2.02175</v>
      </c>
      <c r="X527" s="234">
        <v>1746.037</v>
      </c>
      <c r="Y527" s="234">
        <v>2140.79</v>
      </c>
      <c r="Z527" s="234">
        <v>5.30629</v>
      </c>
      <c r="AA527" s="235"/>
      <c r="AB527" s="235"/>
      <c r="AC527" s="236"/>
      <c r="AD527" s="233"/>
    </row>
    <row r="528">
      <c r="A528" s="229">
        <v>528.0</v>
      </c>
      <c r="B528" s="229" t="s">
        <v>54</v>
      </c>
      <c r="C528" s="229" t="s">
        <v>28</v>
      </c>
      <c r="D528" s="229" t="s">
        <v>28</v>
      </c>
      <c r="E528" s="229" t="s">
        <v>28</v>
      </c>
      <c r="F528" s="229">
        <v>32.0</v>
      </c>
      <c r="G528" s="229" t="s">
        <v>29</v>
      </c>
      <c r="H528" s="229" t="s">
        <v>30</v>
      </c>
      <c r="I528" s="233">
        <v>8.0</v>
      </c>
      <c r="J528" s="233" t="s">
        <v>31</v>
      </c>
      <c r="K528" s="229" t="s">
        <v>27</v>
      </c>
      <c r="L528" s="229" t="s">
        <v>28</v>
      </c>
      <c r="M528" s="229">
        <v>0.0</v>
      </c>
      <c r="N528" s="229">
        <v>7.0</v>
      </c>
      <c r="O528" s="229">
        <v>1.0</v>
      </c>
      <c r="P528" s="229">
        <v>1.0</v>
      </c>
      <c r="Q528" s="229" t="s">
        <v>28</v>
      </c>
      <c r="R528" s="229" t="s">
        <v>27</v>
      </c>
      <c r="S528" s="389">
        <v>675.09997</v>
      </c>
      <c r="T528" s="389">
        <v>666.11459</v>
      </c>
      <c r="U528" s="389">
        <v>26476.0</v>
      </c>
      <c r="V528" s="389">
        <v>503.0</v>
      </c>
      <c r="W528" s="389">
        <v>1537.56</v>
      </c>
      <c r="X528" s="234">
        <v>3177.263</v>
      </c>
      <c r="Y528" s="234">
        <v>3625.499</v>
      </c>
      <c r="Z528" s="234">
        <v>6.4459</v>
      </c>
      <c r="AA528" s="235"/>
      <c r="AB528" s="235"/>
      <c r="AC528" s="236"/>
      <c r="AD528" s="233"/>
    </row>
    <row r="529">
      <c r="A529" s="229">
        <v>529.0</v>
      </c>
      <c r="B529" s="229" t="s">
        <v>54</v>
      </c>
      <c r="C529" s="229" t="s">
        <v>28</v>
      </c>
      <c r="D529" s="229" t="s">
        <v>28</v>
      </c>
      <c r="E529" s="229" t="s">
        <v>28</v>
      </c>
      <c r="F529" s="229">
        <v>32.0</v>
      </c>
      <c r="G529" s="229" t="s">
        <v>29</v>
      </c>
      <c r="H529" s="229" t="s">
        <v>30</v>
      </c>
      <c r="I529" s="233">
        <v>8.0</v>
      </c>
      <c r="J529" s="233" t="s">
        <v>32</v>
      </c>
      <c r="K529" s="233" t="s">
        <v>27</v>
      </c>
      <c r="L529" s="233" t="s">
        <v>27</v>
      </c>
      <c r="M529" s="233">
        <v>8.0</v>
      </c>
      <c r="N529" s="233">
        <v>0.0</v>
      </c>
      <c r="O529" s="233">
        <v>10.0</v>
      </c>
      <c r="P529" s="233">
        <v>5.0</v>
      </c>
      <c r="Q529" s="233" t="s">
        <v>28</v>
      </c>
      <c r="R529" s="233" t="s">
        <v>27</v>
      </c>
      <c r="S529" s="389">
        <v>168.08401</v>
      </c>
      <c r="T529" s="389">
        <v>148.88443</v>
      </c>
      <c r="U529" s="389">
        <v>5356.0</v>
      </c>
      <c r="V529" s="389">
        <v>46.0</v>
      </c>
      <c r="W529" s="389">
        <v>77.81727</v>
      </c>
      <c r="X529" s="234">
        <v>1570.73</v>
      </c>
      <c r="Y529" s="234">
        <v>1998.761</v>
      </c>
      <c r="Z529" s="234">
        <v>10.04478</v>
      </c>
      <c r="AA529" s="235"/>
      <c r="AB529" s="235"/>
      <c r="AC529" s="236"/>
      <c r="AD529" s="233"/>
    </row>
    <row r="530">
      <c r="A530" s="229">
        <v>530.0</v>
      </c>
      <c r="B530" s="229" t="s">
        <v>54</v>
      </c>
      <c r="C530" s="229" t="s">
        <v>28</v>
      </c>
      <c r="D530" s="229" t="s">
        <v>28</v>
      </c>
      <c r="E530" s="229" t="s">
        <v>28</v>
      </c>
      <c r="F530" s="229">
        <v>32.0</v>
      </c>
      <c r="G530" s="229" t="s">
        <v>29</v>
      </c>
      <c r="H530" s="229" t="s">
        <v>30</v>
      </c>
      <c r="I530" s="233">
        <v>8.0</v>
      </c>
      <c r="J530" s="233" t="s">
        <v>33</v>
      </c>
      <c r="K530" s="233" t="s">
        <v>27</v>
      </c>
      <c r="L530" s="233" t="s">
        <v>28</v>
      </c>
      <c r="M530" s="233">
        <v>2.0</v>
      </c>
      <c r="N530" s="233">
        <v>4.0</v>
      </c>
      <c r="O530" s="233">
        <v>3.0</v>
      </c>
      <c r="P530" s="233">
        <v>3.0</v>
      </c>
      <c r="Q530" s="233" t="s">
        <v>28</v>
      </c>
      <c r="R530" s="233" t="s">
        <v>27</v>
      </c>
      <c r="S530" s="389">
        <v>841.11275</v>
      </c>
      <c r="T530" s="389">
        <v>849.16486</v>
      </c>
      <c r="U530" s="389">
        <v>21676.0</v>
      </c>
      <c r="V530" s="389">
        <v>159.0</v>
      </c>
      <c r="W530" s="389">
        <v>229.5479</v>
      </c>
      <c r="X530" s="234">
        <v>4323.863</v>
      </c>
      <c r="Y530" s="234">
        <v>4939.107</v>
      </c>
      <c r="Z530" s="234">
        <v>8.38369</v>
      </c>
      <c r="AA530" s="235"/>
      <c r="AB530" s="235"/>
      <c r="AC530" s="236"/>
      <c r="AD530" s="233"/>
    </row>
    <row r="531">
      <c r="A531" s="229">
        <v>531.0</v>
      </c>
      <c r="B531" s="229" t="s">
        <v>54</v>
      </c>
      <c r="C531" s="229" t="s">
        <v>28</v>
      </c>
      <c r="D531" s="229" t="s">
        <v>28</v>
      </c>
      <c r="E531" s="229" t="s">
        <v>28</v>
      </c>
      <c r="F531" s="229">
        <v>32.0</v>
      </c>
      <c r="G531" s="229" t="s">
        <v>29</v>
      </c>
      <c r="H531" s="229" t="s">
        <v>30</v>
      </c>
      <c r="I531" s="233">
        <v>8.0</v>
      </c>
      <c r="J531" s="233" t="s">
        <v>34</v>
      </c>
      <c r="K531" s="233" t="s">
        <v>27</v>
      </c>
      <c r="L531" s="233" t="s">
        <v>27</v>
      </c>
      <c r="M531" s="233">
        <v>0.0</v>
      </c>
      <c r="N531" s="233">
        <v>3.0</v>
      </c>
      <c r="O531" s="233">
        <v>2.0</v>
      </c>
      <c r="P531" s="233">
        <v>2.0</v>
      </c>
      <c r="Q531" s="233" t="s">
        <v>28</v>
      </c>
      <c r="R531" s="233" t="s">
        <v>27</v>
      </c>
      <c r="S531" s="389">
        <v>164.07193</v>
      </c>
      <c r="T531" s="389">
        <v>173.16708</v>
      </c>
      <c r="U531" s="389">
        <v>3005.0</v>
      </c>
      <c r="V531" s="389">
        <v>31.0</v>
      </c>
      <c r="W531" s="389">
        <v>26.86897</v>
      </c>
      <c r="X531" s="234">
        <v>1473.901</v>
      </c>
      <c r="Y531" s="234">
        <v>1927.589</v>
      </c>
      <c r="Z531" s="234">
        <v>5.39371</v>
      </c>
      <c r="AA531" s="235"/>
      <c r="AB531" s="235"/>
      <c r="AC531" s="236"/>
      <c r="AD531" s="233"/>
    </row>
    <row r="532">
      <c r="A532" s="229">
        <v>532.0</v>
      </c>
      <c r="B532" s="229" t="s">
        <v>54</v>
      </c>
      <c r="C532" s="229" t="s">
        <v>28</v>
      </c>
      <c r="D532" s="229" t="s">
        <v>28</v>
      </c>
      <c r="E532" s="229" t="s">
        <v>28</v>
      </c>
      <c r="F532" s="229">
        <v>32.0</v>
      </c>
      <c r="G532" s="229" t="s">
        <v>29</v>
      </c>
      <c r="H532" s="229" t="s">
        <v>30</v>
      </c>
      <c r="I532" s="233">
        <v>8.0</v>
      </c>
      <c r="J532" s="233" t="s">
        <v>35</v>
      </c>
      <c r="K532" s="233" t="s">
        <v>27</v>
      </c>
      <c r="L532" s="233" t="s">
        <v>28</v>
      </c>
      <c r="M532" s="233">
        <v>5.0</v>
      </c>
      <c r="N532" s="233">
        <v>4.0</v>
      </c>
      <c r="O532" s="233">
        <v>6.0</v>
      </c>
      <c r="P532" s="233">
        <v>6.0</v>
      </c>
      <c r="Q532" s="233" t="s">
        <v>28</v>
      </c>
      <c r="R532" s="233" t="s">
        <v>27</v>
      </c>
      <c r="S532" s="389">
        <v>944.99567</v>
      </c>
      <c r="T532" s="389">
        <v>944.75581</v>
      </c>
      <c r="U532" s="389">
        <v>33239.0</v>
      </c>
      <c r="V532" s="389">
        <v>162.0</v>
      </c>
      <c r="W532" s="389">
        <v>405.5828</v>
      </c>
      <c r="X532" s="234">
        <v>11135.611</v>
      </c>
      <c r="Y532" s="234">
        <v>11995.781</v>
      </c>
      <c r="Z532" s="234">
        <v>9.06621</v>
      </c>
      <c r="AA532" s="235"/>
      <c r="AB532" s="235"/>
      <c r="AC532" s="236"/>
      <c r="AD532" s="233"/>
    </row>
    <row r="533">
      <c r="A533" s="229">
        <v>533.0</v>
      </c>
      <c r="B533" s="229" t="s">
        <v>54</v>
      </c>
      <c r="C533" s="229" t="s">
        <v>28</v>
      </c>
      <c r="D533" s="229" t="s">
        <v>28</v>
      </c>
      <c r="E533" s="229" t="s">
        <v>28</v>
      </c>
      <c r="F533" s="229">
        <v>32.0</v>
      </c>
      <c r="G533" s="229" t="s">
        <v>29</v>
      </c>
      <c r="H533" s="229" t="s">
        <v>30</v>
      </c>
      <c r="I533" s="233">
        <v>8.0</v>
      </c>
      <c r="J533" s="233" t="s">
        <v>36</v>
      </c>
      <c r="K533" s="233" t="s">
        <v>27</v>
      </c>
      <c r="L533" s="233" t="s">
        <v>28</v>
      </c>
      <c r="M533" s="233">
        <v>0.0</v>
      </c>
      <c r="N533" s="233">
        <v>4.0</v>
      </c>
      <c r="O533" s="233">
        <v>1.0</v>
      </c>
      <c r="P533" s="233">
        <v>1.0</v>
      </c>
      <c r="Q533" s="233" t="s">
        <v>28</v>
      </c>
      <c r="R533" s="233" t="s">
        <v>28</v>
      </c>
      <c r="S533" s="389">
        <v>665.93942</v>
      </c>
      <c r="T533" s="389">
        <v>656.3479</v>
      </c>
      <c r="U533" s="389">
        <v>11878.0</v>
      </c>
      <c r="V533" s="389">
        <v>253.0</v>
      </c>
      <c r="W533" s="389">
        <v>311.96035</v>
      </c>
      <c r="X533" s="234">
        <v>2648.82</v>
      </c>
      <c r="Y533" s="234">
        <v>3326.809</v>
      </c>
      <c r="Z533" s="234">
        <v>6.20251</v>
      </c>
      <c r="AA533" s="235"/>
      <c r="AB533" s="235"/>
      <c r="AC533" s="236"/>
      <c r="AD533" s="233"/>
    </row>
    <row r="534">
      <c r="A534" s="229">
        <v>534.0</v>
      </c>
      <c r="B534" s="229" t="s">
        <v>54</v>
      </c>
      <c r="C534" s="229" t="s">
        <v>28</v>
      </c>
      <c r="D534" s="229" t="s">
        <v>28</v>
      </c>
      <c r="E534" s="229" t="s">
        <v>28</v>
      </c>
      <c r="F534" s="229">
        <v>32.0</v>
      </c>
      <c r="G534" s="229" t="s">
        <v>29</v>
      </c>
      <c r="H534" s="229" t="s">
        <v>30</v>
      </c>
      <c r="I534" s="233">
        <v>8.0</v>
      </c>
      <c r="J534" s="233" t="s">
        <v>37</v>
      </c>
      <c r="K534" s="233" t="s">
        <v>27</v>
      </c>
      <c r="L534" s="233" t="s">
        <v>27</v>
      </c>
      <c r="M534" s="233">
        <v>5.0</v>
      </c>
      <c r="N534" s="233">
        <v>5.0</v>
      </c>
      <c r="O534" s="233">
        <v>6.0</v>
      </c>
      <c r="P534" s="233">
        <v>5.0</v>
      </c>
      <c r="Q534" s="233" t="s">
        <v>28</v>
      </c>
      <c r="R534" s="233" t="s">
        <v>27</v>
      </c>
      <c r="S534" s="389">
        <v>826.6014</v>
      </c>
      <c r="T534" s="389">
        <v>825.41492</v>
      </c>
      <c r="U534" s="389">
        <v>21608.0</v>
      </c>
      <c r="V534" s="389">
        <v>155.0</v>
      </c>
      <c r="W534" s="389">
        <v>186.93031</v>
      </c>
      <c r="X534" s="234">
        <v>6839.933</v>
      </c>
      <c r="Y534" s="234">
        <v>7691.679</v>
      </c>
      <c r="Z534" s="234">
        <v>7.07287</v>
      </c>
      <c r="AA534" s="235"/>
      <c r="AB534" s="235"/>
      <c r="AC534" s="236"/>
      <c r="AD534" s="233"/>
    </row>
    <row r="535">
      <c r="A535" s="229">
        <v>535.0</v>
      </c>
      <c r="B535" s="229" t="s">
        <v>54</v>
      </c>
      <c r="C535" s="229" t="s">
        <v>28</v>
      </c>
      <c r="D535" s="229" t="s">
        <v>28</v>
      </c>
      <c r="E535" s="229" t="s">
        <v>28</v>
      </c>
      <c r="F535" s="229">
        <v>32.0</v>
      </c>
      <c r="G535" s="229" t="s">
        <v>29</v>
      </c>
      <c r="H535" s="229" t="s">
        <v>30</v>
      </c>
      <c r="I535" s="233">
        <v>8.0</v>
      </c>
      <c r="J535" s="233" t="s">
        <v>38</v>
      </c>
      <c r="K535" s="233" t="s">
        <v>27</v>
      </c>
      <c r="L535" s="233" t="s">
        <v>27</v>
      </c>
      <c r="M535" s="233">
        <v>7.0</v>
      </c>
      <c r="N535" s="233">
        <v>5.0</v>
      </c>
      <c r="O535" s="233">
        <v>8.0</v>
      </c>
      <c r="P535" s="233">
        <v>8.0</v>
      </c>
      <c r="Q535" s="233" t="s">
        <v>27</v>
      </c>
      <c r="R535" s="233" t="s">
        <v>27</v>
      </c>
      <c r="S535" s="389">
        <v>865.17873</v>
      </c>
      <c r="T535" s="389">
        <v>879.36829</v>
      </c>
      <c r="U535" s="389">
        <v>27101.0</v>
      </c>
      <c r="V535" s="389">
        <v>161.0</v>
      </c>
      <c r="W535" s="389">
        <v>226.34196</v>
      </c>
      <c r="X535" s="234">
        <v>9517.52</v>
      </c>
      <c r="Y535" s="234">
        <v>10388.011</v>
      </c>
      <c r="Z535" s="234">
        <v>8.12473</v>
      </c>
      <c r="AA535" s="235"/>
      <c r="AB535" s="235"/>
      <c r="AC535" s="236"/>
      <c r="AD535" s="233"/>
    </row>
    <row r="536">
      <c r="A536" s="229">
        <v>536.0</v>
      </c>
      <c r="B536" s="229" t="s">
        <v>54</v>
      </c>
      <c r="C536" s="229" t="s">
        <v>28</v>
      </c>
      <c r="D536" s="229" t="s">
        <v>28</v>
      </c>
      <c r="E536" s="229" t="s">
        <v>28</v>
      </c>
      <c r="F536" s="229">
        <v>32.0</v>
      </c>
      <c r="G536" s="229" t="s">
        <v>29</v>
      </c>
      <c r="H536" s="229" t="s">
        <v>30</v>
      </c>
      <c r="I536" s="233">
        <v>8.0</v>
      </c>
      <c r="J536" s="233" t="s">
        <v>39</v>
      </c>
      <c r="K536" s="233" t="s">
        <v>27</v>
      </c>
      <c r="L536" s="233" t="s">
        <v>27</v>
      </c>
      <c r="M536" s="233">
        <v>5.0</v>
      </c>
      <c r="N536" s="233">
        <v>6.0</v>
      </c>
      <c r="O536" s="233">
        <v>6.0</v>
      </c>
      <c r="P536" s="233">
        <v>6.0</v>
      </c>
      <c r="Q536" s="233" t="s">
        <v>28</v>
      </c>
      <c r="R536" s="233" t="s">
        <v>27</v>
      </c>
      <c r="S536" s="389">
        <v>862.4606</v>
      </c>
      <c r="T536" s="389">
        <v>853.994</v>
      </c>
      <c r="U536" s="389">
        <v>26176.0</v>
      </c>
      <c r="V536" s="389">
        <v>156.0</v>
      </c>
      <c r="W536" s="389">
        <v>289.27318</v>
      </c>
      <c r="X536" s="234">
        <v>9512.925</v>
      </c>
      <c r="Y536" s="234">
        <v>10140.127</v>
      </c>
      <c r="Z536" s="234">
        <v>6.99592</v>
      </c>
      <c r="AA536" s="235"/>
      <c r="AB536" s="235"/>
      <c r="AC536" s="236"/>
      <c r="AD536" s="233"/>
    </row>
    <row r="537">
      <c r="A537" s="229">
        <v>537.0</v>
      </c>
      <c r="B537" s="229" t="s">
        <v>54</v>
      </c>
      <c r="C537" s="229" t="s">
        <v>28</v>
      </c>
      <c r="D537" s="229" t="s">
        <v>28</v>
      </c>
      <c r="E537" s="229" t="s">
        <v>28</v>
      </c>
      <c r="F537" s="229">
        <v>32.0</v>
      </c>
      <c r="G537" s="229" t="s">
        <v>29</v>
      </c>
      <c r="H537" s="229" t="s">
        <v>30</v>
      </c>
      <c r="I537" s="233">
        <v>8.0</v>
      </c>
      <c r="J537" s="233" t="s">
        <v>40</v>
      </c>
      <c r="K537" s="233" t="s">
        <v>27</v>
      </c>
      <c r="L537" s="233" t="s">
        <v>28</v>
      </c>
      <c r="M537" s="233">
        <v>3.0</v>
      </c>
      <c r="N537" s="233">
        <v>4.0</v>
      </c>
      <c r="O537" s="233">
        <v>4.0</v>
      </c>
      <c r="P537" s="233">
        <v>4.0</v>
      </c>
      <c r="Q537" s="233" t="s">
        <v>28</v>
      </c>
      <c r="R537" s="233" t="s">
        <v>27</v>
      </c>
      <c r="S537" s="389">
        <v>847.86728</v>
      </c>
      <c r="T537" s="389">
        <v>858.00311</v>
      </c>
      <c r="U537" s="389">
        <v>18223.0</v>
      </c>
      <c r="V537" s="389">
        <v>155.0</v>
      </c>
      <c r="W537" s="389">
        <v>266.78397</v>
      </c>
      <c r="X537" s="234">
        <v>5309.674</v>
      </c>
      <c r="Y537" s="234">
        <v>5965.463</v>
      </c>
      <c r="Z537" s="234">
        <v>7.71377</v>
      </c>
      <c r="AA537" s="235"/>
      <c r="AB537" s="235"/>
      <c r="AC537" s="236"/>
      <c r="AD537" s="233"/>
    </row>
    <row r="538">
      <c r="A538" s="229">
        <v>538.0</v>
      </c>
      <c r="B538" s="229" t="s">
        <v>54</v>
      </c>
      <c r="C538" s="229" t="s">
        <v>28</v>
      </c>
      <c r="D538" s="229" t="s">
        <v>28</v>
      </c>
      <c r="E538" s="229" t="s">
        <v>28</v>
      </c>
      <c r="F538" s="229">
        <v>32.0</v>
      </c>
      <c r="G538" s="229" t="s">
        <v>29</v>
      </c>
      <c r="H538" s="229" t="s">
        <v>30</v>
      </c>
      <c r="I538" s="233">
        <v>8.0</v>
      </c>
      <c r="J538" s="233" t="s">
        <v>41</v>
      </c>
      <c r="K538" s="233" t="s">
        <v>27</v>
      </c>
      <c r="L538" s="233" t="s">
        <v>27</v>
      </c>
      <c r="M538" s="233">
        <v>4.0</v>
      </c>
      <c r="N538" s="233">
        <v>0.0</v>
      </c>
      <c r="O538" s="233">
        <v>6.0</v>
      </c>
      <c r="P538" s="233">
        <v>3.0</v>
      </c>
      <c r="Q538" s="233" t="s">
        <v>28</v>
      </c>
      <c r="R538" s="233" t="s">
        <v>27</v>
      </c>
      <c r="S538" s="389">
        <v>202.55682</v>
      </c>
      <c r="T538" s="389">
        <v>180.95132</v>
      </c>
      <c r="U538" s="389">
        <v>5450.0</v>
      </c>
      <c r="V538" s="389">
        <v>66.0</v>
      </c>
      <c r="W538" s="389">
        <v>44.38327</v>
      </c>
      <c r="X538" s="234">
        <v>1296.144</v>
      </c>
      <c r="Y538" s="234">
        <v>1732.202</v>
      </c>
      <c r="Z538" s="234">
        <v>7.68948</v>
      </c>
      <c r="AA538" s="235"/>
      <c r="AB538" s="235"/>
      <c r="AC538" s="236"/>
      <c r="AD538" s="233"/>
    </row>
    <row r="539">
      <c r="A539" s="229">
        <v>539.0</v>
      </c>
      <c r="B539" s="229" t="s">
        <v>54</v>
      </c>
      <c r="C539" s="229" t="s">
        <v>28</v>
      </c>
      <c r="D539" s="229" t="s">
        <v>28</v>
      </c>
      <c r="E539" s="229" t="s">
        <v>28</v>
      </c>
      <c r="F539" s="229">
        <v>32.0</v>
      </c>
      <c r="G539" s="229" t="s">
        <v>29</v>
      </c>
      <c r="H539" s="229" t="s">
        <v>30</v>
      </c>
      <c r="I539" s="233">
        <v>8.0</v>
      </c>
      <c r="J539" s="233" t="s">
        <v>42</v>
      </c>
      <c r="K539" s="233" t="s">
        <v>27</v>
      </c>
      <c r="L539" s="233" t="s">
        <v>28</v>
      </c>
      <c r="M539" s="233">
        <v>1.0</v>
      </c>
      <c r="N539" s="233">
        <v>5.0</v>
      </c>
      <c r="O539" s="233">
        <v>2.0</v>
      </c>
      <c r="P539" s="233">
        <v>2.0</v>
      </c>
      <c r="Q539" s="233" t="s">
        <v>27</v>
      </c>
      <c r="R539" s="233" t="s">
        <v>27</v>
      </c>
      <c r="S539" s="389">
        <v>806.64476</v>
      </c>
      <c r="T539" s="389">
        <v>912.87425</v>
      </c>
      <c r="U539" s="389">
        <v>9369.0</v>
      </c>
      <c r="V539" s="389">
        <v>187.0</v>
      </c>
      <c r="W539" s="389">
        <v>134.69326</v>
      </c>
      <c r="X539" s="234">
        <v>6561.961</v>
      </c>
      <c r="Y539" s="234">
        <v>7343.446</v>
      </c>
      <c r="Z539" s="234">
        <v>7.64533</v>
      </c>
      <c r="AA539" s="235"/>
      <c r="AB539" s="235"/>
      <c r="AC539" s="236"/>
      <c r="AD539" s="233"/>
    </row>
    <row r="540">
      <c r="A540" s="229">
        <v>540.0</v>
      </c>
      <c r="B540" s="229" t="s">
        <v>54</v>
      </c>
      <c r="C540" s="229" t="s">
        <v>28</v>
      </c>
      <c r="D540" s="229" t="s">
        <v>28</v>
      </c>
      <c r="E540" s="229" t="s">
        <v>28</v>
      </c>
      <c r="F540" s="229">
        <v>32.0</v>
      </c>
      <c r="G540" s="229" t="s">
        <v>29</v>
      </c>
      <c r="H540" s="229" t="s">
        <v>30</v>
      </c>
      <c r="I540" s="233">
        <v>8.0</v>
      </c>
      <c r="J540" s="233" t="s">
        <v>44</v>
      </c>
      <c r="K540" s="233" t="s">
        <v>27</v>
      </c>
      <c r="L540" s="233" t="s">
        <v>28</v>
      </c>
      <c r="M540" s="233">
        <v>1.0</v>
      </c>
      <c r="N540" s="233">
        <v>4.0</v>
      </c>
      <c r="O540" s="233">
        <v>2.0</v>
      </c>
      <c r="P540" s="233">
        <v>2.0</v>
      </c>
      <c r="Q540" s="233" t="s">
        <v>27</v>
      </c>
      <c r="R540" s="233" t="s">
        <v>28</v>
      </c>
      <c r="S540" s="389">
        <v>669.37149</v>
      </c>
      <c r="T540" s="389">
        <v>771.846</v>
      </c>
      <c r="U540" s="389">
        <v>18603.0</v>
      </c>
      <c r="V540" s="389">
        <v>139.0</v>
      </c>
      <c r="W540" s="389">
        <v>79.29513</v>
      </c>
      <c r="X540" s="234">
        <v>6095.707</v>
      </c>
      <c r="Y540" s="234">
        <v>6904.678</v>
      </c>
      <c r="Z540" s="234">
        <v>7.89703</v>
      </c>
      <c r="AA540" s="235"/>
      <c r="AB540" s="235"/>
      <c r="AC540" s="236"/>
      <c r="AD540" s="233"/>
    </row>
    <row r="541">
      <c r="A541" s="229">
        <v>541.0</v>
      </c>
      <c r="B541" s="229" t="s">
        <v>54</v>
      </c>
      <c r="C541" s="229" t="s">
        <v>28</v>
      </c>
      <c r="D541" s="229" t="s">
        <v>28</v>
      </c>
      <c r="E541" s="229" t="s">
        <v>28</v>
      </c>
      <c r="F541" s="229">
        <v>32.0</v>
      </c>
      <c r="G541" s="229" t="s">
        <v>29</v>
      </c>
      <c r="H541" s="229" t="s">
        <v>30</v>
      </c>
      <c r="I541" s="233">
        <v>8.0</v>
      </c>
      <c r="J541" s="233" t="s">
        <v>45</v>
      </c>
      <c r="K541" s="233" t="s">
        <v>27</v>
      </c>
      <c r="L541" s="233" t="s">
        <v>27</v>
      </c>
      <c r="M541" s="233">
        <v>1.0</v>
      </c>
      <c r="N541" s="233">
        <v>4.0</v>
      </c>
      <c r="O541" s="233">
        <v>2.0</v>
      </c>
      <c r="P541" s="233">
        <v>2.0</v>
      </c>
      <c r="Q541" s="233" t="s">
        <v>28</v>
      </c>
      <c r="R541" s="233" t="s">
        <v>27</v>
      </c>
      <c r="S541" s="389">
        <v>666.21116</v>
      </c>
      <c r="T541" s="389">
        <v>740.8278</v>
      </c>
      <c r="U541" s="389">
        <v>20458.0</v>
      </c>
      <c r="V541" s="389">
        <v>127.0</v>
      </c>
      <c r="W541" s="389">
        <v>294.01291</v>
      </c>
      <c r="X541" s="234">
        <v>3505.852</v>
      </c>
      <c r="Y541" s="234">
        <v>4165.756</v>
      </c>
      <c r="Z541" s="234">
        <v>6.50066</v>
      </c>
      <c r="AA541" s="235"/>
      <c r="AB541" s="235"/>
      <c r="AC541" s="236"/>
      <c r="AD541" s="233"/>
    </row>
    <row r="542">
      <c r="A542" s="229">
        <v>542.0</v>
      </c>
      <c r="B542" s="229" t="s">
        <v>54</v>
      </c>
      <c r="C542" s="229" t="s">
        <v>28</v>
      </c>
      <c r="D542" s="229" t="s">
        <v>28</v>
      </c>
      <c r="E542" s="229" t="s">
        <v>28</v>
      </c>
      <c r="F542" s="229">
        <v>32.0</v>
      </c>
      <c r="G542" s="229" t="s">
        <v>29</v>
      </c>
      <c r="H542" s="229" t="s">
        <v>30</v>
      </c>
      <c r="I542" s="233">
        <v>8.0</v>
      </c>
      <c r="J542" s="233" t="s">
        <v>46</v>
      </c>
      <c r="K542" s="233" t="s">
        <v>27</v>
      </c>
      <c r="L542" s="233" t="s">
        <v>27</v>
      </c>
      <c r="M542" s="233">
        <v>1.0</v>
      </c>
      <c r="N542" s="233">
        <v>0.0</v>
      </c>
      <c r="O542" s="233">
        <v>3.0</v>
      </c>
      <c r="P542" s="233">
        <v>3.0</v>
      </c>
      <c r="Q542" s="233" t="s">
        <v>28</v>
      </c>
      <c r="R542" s="233" t="s">
        <v>27</v>
      </c>
      <c r="S542" s="389">
        <v>131.87519</v>
      </c>
      <c r="T542" s="389">
        <v>131.99617</v>
      </c>
      <c r="U542" s="389">
        <v>4011.0</v>
      </c>
      <c r="V542" s="389">
        <v>25.0</v>
      </c>
      <c r="W542" s="389">
        <v>33.58278</v>
      </c>
      <c r="X542" s="234">
        <v>3415.343</v>
      </c>
      <c r="Y542" s="234">
        <v>3767.741</v>
      </c>
      <c r="Z542" s="234">
        <v>7.35569</v>
      </c>
      <c r="AA542" s="235"/>
      <c r="AB542" s="235"/>
      <c r="AC542" s="236"/>
      <c r="AD542" s="233"/>
    </row>
    <row r="543">
      <c r="A543" s="229">
        <v>543.0</v>
      </c>
      <c r="B543" s="229" t="s">
        <v>54</v>
      </c>
      <c r="C543" s="229" t="s">
        <v>28</v>
      </c>
      <c r="D543" s="229" t="s">
        <v>28</v>
      </c>
      <c r="E543" s="229" t="s">
        <v>28</v>
      </c>
      <c r="F543" s="229">
        <v>32.0</v>
      </c>
      <c r="G543" s="229" t="s">
        <v>29</v>
      </c>
      <c r="H543" s="229" t="s">
        <v>30</v>
      </c>
      <c r="I543" s="233">
        <v>8.0</v>
      </c>
      <c r="J543" s="233" t="s">
        <v>47</v>
      </c>
      <c r="K543" s="233" t="s">
        <v>27</v>
      </c>
      <c r="L543" s="233" t="s">
        <v>27</v>
      </c>
      <c r="M543" s="233">
        <v>2.0</v>
      </c>
      <c r="N543" s="233">
        <v>3.0</v>
      </c>
      <c r="O543" s="233">
        <v>3.0</v>
      </c>
      <c r="P543" s="233">
        <v>2.0</v>
      </c>
      <c r="Q543" s="233" t="s">
        <v>28</v>
      </c>
      <c r="R543" s="233" t="s">
        <v>28</v>
      </c>
      <c r="S543" s="389">
        <v>1352.71</v>
      </c>
      <c r="T543" s="389">
        <v>1385.19</v>
      </c>
      <c r="U543" s="389">
        <v>60230.0</v>
      </c>
      <c r="V543" s="389">
        <v>624.0</v>
      </c>
      <c r="W543" s="389">
        <v>838.30649</v>
      </c>
      <c r="X543" s="234">
        <v>14863.735</v>
      </c>
      <c r="Y543" s="234">
        <v>15836.427</v>
      </c>
      <c r="Z543" s="234">
        <v>9.36066</v>
      </c>
      <c r="AA543" s="235"/>
      <c r="AB543" s="235"/>
      <c r="AC543" s="236"/>
      <c r="AD543" s="233"/>
    </row>
    <row r="544">
      <c r="A544" s="229">
        <v>544.0</v>
      </c>
      <c r="B544" s="229" t="s">
        <v>54</v>
      </c>
      <c r="C544" s="229" t="s">
        <v>28</v>
      </c>
      <c r="D544" s="229" t="s">
        <v>28</v>
      </c>
      <c r="E544" s="229" t="s">
        <v>28</v>
      </c>
      <c r="F544" s="229">
        <v>32.0</v>
      </c>
      <c r="G544" s="229" t="s">
        <v>29</v>
      </c>
      <c r="H544" s="229" t="s">
        <v>30</v>
      </c>
      <c r="I544" s="233">
        <v>8.0</v>
      </c>
      <c r="J544" s="233" t="s">
        <v>49</v>
      </c>
      <c r="K544" s="233" t="s">
        <v>27</v>
      </c>
      <c r="L544" s="233" t="s">
        <v>28</v>
      </c>
      <c r="M544" s="233">
        <v>1.0</v>
      </c>
      <c r="N544" s="233">
        <v>6.0</v>
      </c>
      <c r="O544" s="233">
        <v>2.0</v>
      </c>
      <c r="P544" s="233">
        <v>2.0</v>
      </c>
      <c r="Q544" s="233" t="s">
        <v>28</v>
      </c>
      <c r="R544" s="233" t="s">
        <v>28</v>
      </c>
      <c r="S544" s="389">
        <v>681.88354</v>
      </c>
      <c r="T544" s="389">
        <v>764.90162</v>
      </c>
      <c r="U544" s="389">
        <v>6742.0</v>
      </c>
      <c r="V544" s="389">
        <v>131.0</v>
      </c>
      <c r="W544" s="389">
        <v>179.67267</v>
      </c>
      <c r="X544" s="234">
        <v>6356.927</v>
      </c>
      <c r="Y544" s="234">
        <v>7127.01</v>
      </c>
      <c r="Z544" s="234">
        <v>7.94893</v>
      </c>
      <c r="AA544" s="235"/>
      <c r="AB544" s="235"/>
      <c r="AC544" s="236"/>
      <c r="AD544" s="233"/>
    </row>
    <row r="545">
      <c r="A545" s="229">
        <v>545.0</v>
      </c>
      <c r="B545" s="229" t="s">
        <v>54</v>
      </c>
      <c r="C545" s="229" t="s">
        <v>28</v>
      </c>
      <c r="D545" s="229" t="s">
        <v>28</v>
      </c>
      <c r="E545" s="229" t="s">
        <v>28</v>
      </c>
      <c r="F545" s="229">
        <v>32.0</v>
      </c>
      <c r="G545" s="229" t="s">
        <v>29</v>
      </c>
      <c r="H545" s="229" t="s">
        <v>30</v>
      </c>
      <c r="I545" s="233">
        <v>8.0</v>
      </c>
      <c r="J545" s="233" t="s">
        <v>51</v>
      </c>
      <c r="K545" s="233" t="s">
        <v>27</v>
      </c>
      <c r="L545" s="233" t="s">
        <v>27</v>
      </c>
      <c r="M545" s="233">
        <v>3.0</v>
      </c>
      <c r="N545" s="233">
        <v>4.0</v>
      </c>
      <c r="O545" s="233">
        <v>6.0</v>
      </c>
      <c r="P545" s="233">
        <v>4.0</v>
      </c>
      <c r="Q545" s="233" t="s">
        <v>28</v>
      </c>
      <c r="R545" s="233" t="s">
        <v>27</v>
      </c>
      <c r="S545" s="389"/>
      <c r="T545" s="389"/>
      <c r="U545" s="389"/>
      <c r="V545" s="389"/>
      <c r="W545" s="389"/>
      <c r="X545" s="234" t="s">
        <v>56</v>
      </c>
      <c r="Y545" s="234" t="s">
        <v>56</v>
      </c>
      <c r="Z545" s="234"/>
      <c r="AA545" s="235"/>
      <c r="AB545" s="235"/>
      <c r="AC545" s="236"/>
      <c r="AD545" s="233"/>
    </row>
    <row r="546">
      <c r="A546" s="229">
        <v>546.0</v>
      </c>
      <c r="B546" s="229" t="s">
        <v>54</v>
      </c>
      <c r="C546" s="229" t="s">
        <v>28</v>
      </c>
      <c r="D546" s="229" t="s">
        <v>28</v>
      </c>
      <c r="E546" s="229" t="s">
        <v>28</v>
      </c>
      <c r="F546" s="229">
        <v>32.0</v>
      </c>
      <c r="G546" s="229" t="s">
        <v>29</v>
      </c>
      <c r="H546" s="229" t="s">
        <v>30</v>
      </c>
      <c r="I546" s="233">
        <v>8.0</v>
      </c>
      <c r="J546" s="233" t="s">
        <v>52</v>
      </c>
      <c r="K546" s="233" t="s">
        <v>27</v>
      </c>
      <c r="L546" s="233" t="s">
        <v>27</v>
      </c>
      <c r="M546" s="233">
        <v>0.0</v>
      </c>
      <c r="N546" s="233">
        <v>0.0</v>
      </c>
      <c r="O546" s="233">
        <v>3.0</v>
      </c>
      <c r="P546" s="233">
        <v>2.0</v>
      </c>
      <c r="Q546" s="233" t="s">
        <v>28</v>
      </c>
      <c r="R546" s="233" t="s">
        <v>27</v>
      </c>
      <c r="S546" s="389">
        <v>31.57208</v>
      </c>
      <c r="T546" s="389">
        <v>23.13549</v>
      </c>
      <c r="U546" s="389">
        <v>681.0</v>
      </c>
      <c r="V546" s="389">
        <v>6.0</v>
      </c>
      <c r="W546" s="389">
        <v>3.97093</v>
      </c>
      <c r="X546" s="234">
        <v>3651.445</v>
      </c>
      <c r="Y546" s="234">
        <v>4020.394</v>
      </c>
      <c r="Z546" s="234">
        <v>5.47125</v>
      </c>
      <c r="AA546" s="235"/>
      <c r="AB546" s="235"/>
      <c r="AC546" s="236"/>
      <c r="AD546" s="233"/>
    </row>
    <row r="547">
      <c r="A547" s="229">
        <v>547.0</v>
      </c>
      <c r="B547" s="229" t="s">
        <v>54</v>
      </c>
      <c r="C547" s="229" t="s">
        <v>28</v>
      </c>
      <c r="D547" s="229" t="s">
        <v>28</v>
      </c>
      <c r="E547" s="229" t="s">
        <v>28</v>
      </c>
      <c r="F547" s="229">
        <v>32.0</v>
      </c>
      <c r="G547" s="229" t="s">
        <v>29</v>
      </c>
      <c r="H547" s="229" t="s">
        <v>30</v>
      </c>
      <c r="I547" s="233">
        <v>16.0</v>
      </c>
      <c r="J547" s="233" t="s">
        <v>31</v>
      </c>
      <c r="K547" s="229" t="s">
        <v>27</v>
      </c>
      <c r="L547" s="229" t="s">
        <v>28</v>
      </c>
      <c r="M547" s="229">
        <v>0.0</v>
      </c>
      <c r="N547" s="229">
        <v>7.0</v>
      </c>
      <c r="O547" s="229">
        <v>1.0</v>
      </c>
      <c r="P547" s="229">
        <v>1.0</v>
      </c>
      <c r="Q547" s="229" t="s">
        <v>28</v>
      </c>
      <c r="R547" s="229" t="s">
        <v>27</v>
      </c>
      <c r="S547" s="389">
        <v>1338.02</v>
      </c>
      <c r="T547" s="389">
        <v>1337.95</v>
      </c>
      <c r="U547" s="389">
        <v>48279.0</v>
      </c>
      <c r="V547" s="389">
        <v>991.0</v>
      </c>
      <c r="W547" s="389">
        <v>2943.29</v>
      </c>
      <c r="X547" s="234">
        <v>7193.944</v>
      </c>
      <c r="Y547" s="234">
        <v>7170.005</v>
      </c>
      <c r="Z547" s="234">
        <v>7.20966</v>
      </c>
      <c r="AA547" s="235"/>
      <c r="AB547" s="235"/>
      <c r="AC547" s="236"/>
      <c r="AD547" s="233"/>
    </row>
    <row r="548">
      <c r="A548" s="229">
        <v>548.0</v>
      </c>
      <c r="B548" s="229" t="s">
        <v>54</v>
      </c>
      <c r="C548" s="229" t="s">
        <v>28</v>
      </c>
      <c r="D548" s="229" t="s">
        <v>28</v>
      </c>
      <c r="E548" s="229" t="s">
        <v>28</v>
      </c>
      <c r="F548" s="229">
        <v>32.0</v>
      </c>
      <c r="G548" s="229" t="s">
        <v>29</v>
      </c>
      <c r="H548" s="229" t="s">
        <v>30</v>
      </c>
      <c r="I548" s="233">
        <v>16.0</v>
      </c>
      <c r="J548" s="233" t="s">
        <v>32</v>
      </c>
      <c r="K548" s="233" t="s">
        <v>27</v>
      </c>
      <c r="L548" s="233" t="s">
        <v>27</v>
      </c>
      <c r="M548" s="233">
        <v>8.0</v>
      </c>
      <c r="N548" s="233">
        <v>0.0</v>
      </c>
      <c r="O548" s="233">
        <v>10.0</v>
      </c>
      <c r="P548" s="233">
        <v>5.0</v>
      </c>
      <c r="Q548" s="233" t="s">
        <v>28</v>
      </c>
      <c r="R548" s="233" t="s">
        <v>27</v>
      </c>
      <c r="S548" s="389">
        <v>260.70299</v>
      </c>
      <c r="T548" s="389">
        <v>248.15933</v>
      </c>
      <c r="U548" s="389">
        <v>9754.0</v>
      </c>
      <c r="V548" s="389">
        <v>62.0</v>
      </c>
      <c r="W548" s="389">
        <v>123.75281</v>
      </c>
      <c r="X548" s="234">
        <v>8240.226</v>
      </c>
      <c r="Y548" s="234">
        <v>8905.981</v>
      </c>
      <c r="Z548" s="234">
        <v>9.47199</v>
      </c>
      <c r="AA548" s="235"/>
      <c r="AB548" s="235"/>
      <c r="AC548" s="236"/>
      <c r="AD548" s="233"/>
    </row>
    <row r="549">
      <c r="A549" s="229">
        <v>549.0</v>
      </c>
      <c r="B549" s="229" t="s">
        <v>54</v>
      </c>
      <c r="C549" s="229" t="s">
        <v>28</v>
      </c>
      <c r="D549" s="229" t="s">
        <v>28</v>
      </c>
      <c r="E549" s="229" t="s">
        <v>28</v>
      </c>
      <c r="F549" s="229">
        <v>32.0</v>
      </c>
      <c r="G549" s="229" t="s">
        <v>29</v>
      </c>
      <c r="H549" s="229" t="s">
        <v>30</v>
      </c>
      <c r="I549" s="233">
        <v>16.0</v>
      </c>
      <c r="J549" s="233" t="s">
        <v>33</v>
      </c>
      <c r="K549" s="233" t="s">
        <v>27</v>
      </c>
      <c r="L549" s="233" t="s">
        <v>28</v>
      </c>
      <c r="M549" s="233">
        <v>2.0</v>
      </c>
      <c r="N549" s="233">
        <v>4.0</v>
      </c>
      <c r="O549" s="233">
        <v>3.0</v>
      </c>
      <c r="P549" s="233">
        <v>3.0</v>
      </c>
      <c r="Q549" s="233" t="s">
        <v>28</v>
      </c>
      <c r="R549" s="233" t="s">
        <v>27</v>
      </c>
      <c r="S549" s="389">
        <v>1674.5</v>
      </c>
      <c r="T549" s="389">
        <v>1710.04</v>
      </c>
      <c r="U549" s="389">
        <v>41748.0</v>
      </c>
      <c r="V549" s="389">
        <v>315.0</v>
      </c>
      <c r="W549" s="389">
        <v>455.39613</v>
      </c>
      <c r="X549" s="234">
        <v>8324.468</v>
      </c>
      <c r="Y549" s="234">
        <v>9375.445</v>
      </c>
      <c r="Z549" s="234">
        <v>8.41553</v>
      </c>
      <c r="AA549" s="235"/>
      <c r="AB549" s="235"/>
      <c r="AC549" s="236"/>
      <c r="AD549" s="233"/>
    </row>
    <row r="550">
      <c r="A550" s="229">
        <v>550.0</v>
      </c>
      <c r="B550" s="229" t="s">
        <v>54</v>
      </c>
      <c r="C550" s="229" t="s">
        <v>28</v>
      </c>
      <c r="D550" s="229" t="s">
        <v>28</v>
      </c>
      <c r="E550" s="229" t="s">
        <v>28</v>
      </c>
      <c r="F550" s="229">
        <v>32.0</v>
      </c>
      <c r="G550" s="229" t="s">
        <v>29</v>
      </c>
      <c r="H550" s="229" t="s">
        <v>30</v>
      </c>
      <c r="I550" s="233">
        <v>16.0</v>
      </c>
      <c r="J550" s="233" t="s">
        <v>34</v>
      </c>
      <c r="K550" s="233" t="s">
        <v>27</v>
      </c>
      <c r="L550" s="233" t="s">
        <v>27</v>
      </c>
      <c r="M550" s="233">
        <v>0.0</v>
      </c>
      <c r="N550" s="233">
        <v>3.0</v>
      </c>
      <c r="O550" s="233">
        <v>2.0</v>
      </c>
      <c r="P550" s="233">
        <v>2.0</v>
      </c>
      <c r="Q550" s="233" t="s">
        <v>28</v>
      </c>
      <c r="R550" s="233" t="s">
        <v>27</v>
      </c>
      <c r="S550" s="389">
        <v>310.12769</v>
      </c>
      <c r="T550" s="389">
        <v>346.81663</v>
      </c>
      <c r="U550" s="389">
        <v>7477.0</v>
      </c>
      <c r="V550" s="389">
        <v>58.0</v>
      </c>
      <c r="W550" s="389">
        <v>35.40684</v>
      </c>
      <c r="X550" s="234">
        <v>2775.368</v>
      </c>
      <c r="Y550" s="234">
        <v>3321.262</v>
      </c>
      <c r="Z550" s="234">
        <v>6.12965</v>
      </c>
      <c r="AA550" s="235"/>
      <c r="AB550" s="235"/>
      <c r="AC550" s="236"/>
      <c r="AD550" s="233"/>
    </row>
    <row r="551">
      <c r="A551" s="229">
        <v>551.0</v>
      </c>
      <c r="B551" s="229" t="s">
        <v>54</v>
      </c>
      <c r="C551" s="229" t="s">
        <v>28</v>
      </c>
      <c r="D551" s="229" t="s">
        <v>28</v>
      </c>
      <c r="E551" s="229" t="s">
        <v>28</v>
      </c>
      <c r="F551" s="229">
        <v>32.0</v>
      </c>
      <c r="G551" s="229" t="s">
        <v>29</v>
      </c>
      <c r="H551" s="229" t="s">
        <v>30</v>
      </c>
      <c r="I551" s="233">
        <v>16.0</v>
      </c>
      <c r="J551" s="233" t="s">
        <v>35</v>
      </c>
      <c r="K551" s="233" t="s">
        <v>27</v>
      </c>
      <c r="L551" s="233" t="s">
        <v>28</v>
      </c>
      <c r="M551" s="233">
        <v>5.0</v>
      </c>
      <c r="N551" s="233">
        <v>4.0</v>
      </c>
      <c r="O551" s="233">
        <v>6.0</v>
      </c>
      <c r="P551" s="233">
        <v>6.0</v>
      </c>
      <c r="Q551" s="233" t="s">
        <v>28</v>
      </c>
      <c r="R551" s="233" t="s">
        <v>27</v>
      </c>
      <c r="S551" s="389"/>
      <c r="T551" s="389"/>
      <c r="U551" s="389"/>
      <c r="V551" s="389"/>
      <c r="W551" s="389"/>
      <c r="X551" s="234" t="s">
        <v>30</v>
      </c>
      <c r="Y551" s="234" t="s">
        <v>30</v>
      </c>
      <c r="Z551" s="234"/>
      <c r="AA551" s="235"/>
      <c r="AB551" s="235"/>
      <c r="AC551" s="236"/>
      <c r="AD551" s="233"/>
    </row>
    <row r="552">
      <c r="A552" s="229">
        <v>552.0</v>
      </c>
      <c r="B552" s="229" t="s">
        <v>54</v>
      </c>
      <c r="C552" s="229" t="s">
        <v>28</v>
      </c>
      <c r="D552" s="229" t="s">
        <v>28</v>
      </c>
      <c r="E552" s="229" t="s">
        <v>28</v>
      </c>
      <c r="F552" s="229">
        <v>32.0</v>
      </c>
      <c r="G552" s="229" t="s">
        <v>29</v>
      </c>
      <c r="H552" s="229" t="s">
        <v>30</v>
      </c>
      <c r="I552" s="233">
        <v>16.0</v>
      </c>
      <c r="J552" s="233" t="s">
        <v>36</v>
      </c>
      <c r="K552" s="233" t="s">
        <v>27</v>
      </c>
      <c r="L552" s="233" t="s">
        <v>28</v>
      </c>
      <c r="M552" s="233">
        <v>0.0</v>
      </c>
      <c r="N552" s="233">
        <v>4.0</v>
      </c>
      <c r="O552" s="233">
        <v>1.0</v>
      </c>
      <c r="P552" s="233">
        <v>1.0</v>
      </c>
      <c r="Q552" s="233" t="s">
        <v>28</v>
      </c>
      <c r="R552" s="233" t="s">
        <v>28</v>
      </c>
      <c r="S552" s="389">
        <v>1319.93</v>
      </c>
      <c r="T552" s="389">
        <v>1344.44</v>
      </c>
      <c r="U552" s="389">
        <v>28324.0</v>
      </c>
      <c r="V552" s="389">
        <v>497.0</v>
      </c>
      <c r="W552" s="389">
        <v>429.44267</v>
      </c>
      <c r="X552" s="234">
        <v>5461.932</v>
      </c>
      <c r="Y552" s="234">
        <v>6317.709</v>
      </c>
      <c r="Z552" s="234">
        <v>7.27994</v>
      </c>
      <c r="AA552" s="235"/>
      <c r="AB552" s="235"/>
      <c r="AC552" s="236"/>
      <c r="AD552" s="233"/>
    </row>
    <row r="553">
      <c r="A553" s="229">
        <v>553.0</v>
      </c>
      <c r="B553" s="229" t="s">
        <v>54</v>
      </c>
      <c r="C553" s="229" t="s">
        <v>28</v>
      </c>
      <c r="D553" s="229" t="s">
        <v>28</v>
      </c>
      <c r="E553" s="229" t="s">
        <v>28</v>
      </c>
      <c r="F553" s="229">
        <v>32.0</v>
      </c>
      <c r="G553" s="229" t="s">
        <v>29</v>
      </c>
      <c r="H553" s="229" t="s">
        <v>30</v>
      </c>
      <c r="I553" s="233">
        <v>16.0</v>
      </c>
      <c r="J553" s="233" t="s">
        <v>37</v>
      </c>
      <c r="K553" s="233" t="s">
        <v>27</v>
      </c>
      <c r="L553" s="233" t="s">
        <v>27</v>
      </c>
      <c r="M553" s="233">
        <v>5.0</v>
      </c>
      <c r="N553" s="233">
        <v>5.0</v>
      </c>
      <c r="O553" s="233">
        <v>6.0</v>
      </c>
      <c r="P553" s="233">
        <v>5.0</v>
      </c>
      <c r="Q553" s="233" t="s">
        <v>28</v>
      </c>
      <c r="R553" s="233" t="s">
        <v>27</v>
      </c>
      <c r="S553" s="389">
        <v>1689.75</v>
      </c>
      <c r="T553" s="389">
        <v>1704.5</v>
      </c>
      <c r="U553" s="389">
        <v>47045.0</v>
      </c>
      <c r="V553" s="389">
        <v>315.0</v>
      </c>
      <c r="W553" s="389">
        <v>401.29676</v>
      </c>
      <c r="X553" s="234">
        <v>14071.217</v>
      </c>
      <c r="Y553" s="234">
        <v>15427.123</v>
      </c>
      <c r="Z553" s="234">
        <v>8.64672</v>
      </c>
      <c r="AA553" s="235"/>
      <c r="AB553" s="235"/>
      <c r="AC553" s="236"/>
      <c r="AD553" s="233"/>
    </row>
    <row r="554">
      <c r="A554" s="229">
        <v>554.0</v>
      </c>
      <c r="B554" s="229" t="s">
        <v>54</v>
      </c>
      <c r="C554" s="229" t="s">
        <v>28</v>
      </c>
      <c r="D554" s="229" t="s">
        <v>28</v>
      </c>
      <c r="E554" s="229" t="s">
        <v>28</v>
      </c>
      <c r="F554" s="229">
        <v>32.0</v>
      </c>
      <c r="G554" s="229" t="s">
        <v>29</v>
      </c>
      <c r="H554" s="229" t="s">
        <v>30</v>
      </c>
      <c r="I554" s="233">
        <v>16.0</v>
      </c>
      <c r="J554" s="233" t="s">
        <v>38</v>
      </c>
      <c r="K554" s="233" t="s">
        <v>27</v>
      </c>
      <c r="L554" s="233" t="s">
        <v>27</v>
      </c>
      <c r="M554" s="233">
        <v>7.0</v>
      </c>
      <c r="N554" s="233">
        <v>5.0</v>
      </c>
      <c r="O554" s="233">
        <v>8.0</v>
      </c>
      <c r="P554" s="233">
        <v>8.0</v>
      </c>
      <c r="Q554" s="233" t="s">
        <v>27</v>
      </c>
      <c r="R554" s="233" t="s">
        <v>27</v>
      </c>
      <c r="S554" s="389">
        <v>1705.23</v>
      </c>
      <c r="T554" s="389">
        <v>1791.44</v>
      </c>
      <c r="U554" s="389">
        <v>53619.0</v>
      </c>
      <c r="V554" s="389">
        <v>317.0</v>
      </c>
      <c r="W554" s="389">
        <v>495.93106</v>
      </c>
      <c r="X554" s="234">
        <v>17059.758</v>
      </c>
      <c r="Y554" s="234">
        <v>21288.007</v>
      </c>
      <c r="Z554" s="234">
        <v>9.8049</v>
      </c>
      <c r="AA554" s="235"/>
      <c r="AB554" s="235"/>
      <c r="AC554" s="236"/>
      <c r="AD554" s="233"/>
    </row>
    <row r="555">
      <c r="A555" s="229">
        <v>555.0</v>
      </c>
      <c r="B555" s="229" t="s">
        <v>54</v>
      </c>
      <c r="C555" s="229" t="s">
        <v>28</v>
      </c>
      <c r="D555" s="229" t="s">
        <v>28</v>
      </c>
      <c r="E555" s="229" t="s">
        <v>28</v>
      </c>
      <c r="F555" s="229">
        <v>32.0</v>
      </c>
      <c r="G555" s="229" t="s">
        <v>29</v>
      </c>
      <c r="H555" s="229" t="s">
        <v>30</v>
      </c>
      <c r="I555" s="233">
        <v>16.0</v>
      </c>
      <c r="J555" s="233" t="s">
        <v>39</v>
      </c>
      <c r="K555" s="233" t="s">
        <v>27</v>
      </c>
      <c r="L555" s="233" t="s">
        <v>27</v>
      </c>
      <c r="M555" s="233">
        <v>5.0</v>
      </c>
      <c r="N555" s="233">
        <v>6.0</v>
      </c>
      <c r="O555" s="233">
        <v>6.0</v>
      </c>
      <c r="P555" s="233">
        <v>6.0</v>
      </c>
      <c r="Q555" s="233" t="s">
        <v>28</v>
      </c>
      <c r="R555" s="233" t="s">
        <v>27</v>
      </c>
      <c r="S555" s="389">
        <v>1759.11</v>
      </c>
      <c r="T555" s="389">
        <v>1779.65</v>
      </c>
      <c r="U555" s="389">
        <v>50801.0</v>
      </c>
      <c r="V555" s="389">
        <v>315.0</v>
      </c>
      <c r="W555" s="389">
        <v>597.61422</v>
      </c>
      <c r="X555" s="234">
        <v>21933.918</v>
      </c>
      <c r="Y555" s="234">
        <v>23180.858</v>
      </c>
      <c r="Z555" s="234">
        <v>8.65815</v>
      </c>
      <c r="AA555" s="235"/>
      <c r="AB555" s="235"/>
      <c r="AC555" s="236"/>
      <c r="AD555" s="233"/>
    </row>
    <row r="556">
      <c r="A556" s="229">
        <v>556.0</v>
      </c>
      <c r="B556" s="229" t="s">
        <v>54</v>
      </c>
      <c r="C556" s="229" t="s">
        <v>28</v>
      </c>
      <c r="D556" s="229" t="s">
        <v>28</v>
      </c>
      <c r="E556" s="229" t="s">
        <v>28</v>
      </c>
      <c r="F556" s="229">
        <v>32.0</v>
      </c>
      <c r="G556" s="229" t="s">
        <v>29</v>
      </c>
      <c r="H556" s="229" t="s">
        <v>30</v>
      </c>
      <c r="I556" s="233">
        <v>16.0</v>
      </c>
      <c r="J556" s="233" t="s">
        <v>40</v>
      </c>
      <c r="K556" s="233" t="s">
        <v>27</v>
      </c>
      <c r="L556" s="233" t="s">
        <v>28</v>
      </c>
      <c r="M556" s="233">
        <v>3.0</v>
      </c>
      <c r="N556" s="233">
        <v>4.0</v>
      </c>
      <c r="O556" s="233">
        <v>4.0</v>
      </c>
      <c r="P556" s="233">
        <v>4.0</v>
      </c>
      <c r="Q556" s="233" t="s">
        <v>28</v>
      </c>
      <c r="R556" s="233" t="s">
        <v>27</v>
      </c>
      <c r="S556" s="389">
        <v>1670.68</v>
      </c>
      <c r="T556" s="389">
        <v>1730.38</v>
      </c>
      <c r="U556" s="389">
        <v>37195.0</v>
      </c>
      <c r="V556" s="389">
        <v>305.0</v>
      </c>
      <c r="W556" s="389">
        <v>486.79461</v>
      </c>
      <c r="X556" s="234">
        <v>10675.988</v>
      </c>
      <c r="Y556" s="234">
        <v>11627.243</v>
      </c>
      <c r="Z556" s="234">
        <v>7.4005</v>
      </c>
      <c r="AA556" s="235"/>
      <c r="AB556" s="235"/>
      <c r="AC556" s="236"/>
      <c r="AD556" s="233"/>
    </row>
    <row r="557">
      <c r="A557" s="229">
        <v>557.0</v>
      </c>
      <c r="B557" s="229" t="s">
        <v>54</v>
      </c>
      <c r="C557" s="229" t="s">
        <v>28</v>
      </c>
      <c r="D557" s="229" t="s">
        <v>28</v>
      </c>
      <c r="E557" s="229" t="s">
        <v>28</v>
      </c>
      <c r="F557" s="229">
        <v>32.0</v>
      </c>
      <c r="G557" s="229" t="s">
        <v>29</v>
      </c>
      <c r="H557" s="229" t="s">
        <v>30</v>
      </c>
      <c r="I557" s="233">
        <v>16.0</v>
      </c>
      <c r="J557" s="233" t="s">
        <v>41</v>
      </c>
      <c r="K557" s="233" t="s">
        <v>27</v>
      </c>
      <c r="L557" s="233" t="s">
        <v>27</v>
      </c>
      <c r="M557" s="233">
        <v>4.0</v>
      </c>
      <c r="N557" s="233">
        <v>0.0</v>
      </c>
      <c r="O557" s="233">
        <v>6.0</v>
      </c>
      <c r="P557" s="233">
        <v>3.0</v>
      </c>
      <c r="Q557" s="233" t="s">
        <v>28</v>
      </c>
      <c r="R557" s="233" t="s">
        <v>27</v>
      </c>
      <c r="S557" s="389">
        <v>402.10032</v>
      </c>
      <c r="T557" s="389">
        <v>388.03931</v>
      </c>
      <c r="U557" s="389">
        <v>9684.0</v>
      </c>
      <c r="V557" s="389">
        <v>121.0</v>
      </c>
      <c r="W557" s="389">
        <v>94.83474</v>
      </c>
      <c r="X557" s="234">
        <v>2381.288</v>
      </c>
      <c r="Y557" s="234">
        <v>2910.112</v>
      </c>
      <c r="Z557" s="234">
        <v>8.83594</v>
      </c>
      <c r="AA557" s="235"/>
      <c r="AB557" s="235"/>
      <c r="AC557" s="236"/>
      <c r="AD557" s="233"/>
    </row>
    <row r="558">
      <c r="A558" s="229">
        <v>558.0</v>
      </c>
      <c r="B558" s="229" t="s">
        <v>54</v>
      </c>
      <c r="C558" s="229" t="s">
        <v>28</v>
      </c>
      <c r="D558" s="229" t="s">
        <v>28</v>
      </c>
      <c r="E558" s="229" t="s">
        <v>28</v>
      </c>
      <c r="F558" s="229">
        <v>32.0</v>
      </c>
      <c r="G558" s="229" t="s">
        <v>29</v>
      </c>
      <c r="H558" s="229" t="s">
        <v>30</v>
      </c>
      <c r="I558" s="233">
        <v>16.0</v>
      </c>
      <c r="J558" s="233" t="s">
        <v>42</v>
      </c>
      <c r="K558" s="233" t="s">
        <v>27</v>
      </c>
      <c r="L558" s="233" t="s">
        <v>28</v>
      </c>
      <c r="M558" s="233">
        <v>1.0</v>
      </c>
      <c r="N558" s="233">
        <v>5.0</v>
      </c>
      <c r="O558" s="233">
        <v>2.0</v>
      </c>
      <c r="P558" s="233">
        <v>2.0</v>
      </c>
      <c r="Q558" s="233" t="s">
        <v>27</v>
      </c>
      <c r="R558" s="233" t="s">
        <v>27</v>
      </c>
      <c r="S558" s="389">
        <v>1595.06</v>
      </c>
      <c r="T558" s="389">
        <v>1845.07</v>
      </c>
      <c r="U558" s="389">
        <v>18251.0</v>
      </c>
      <c r="V558" s="389">
        <v>366.0</v>
      </c>
      <c r="W558" s="389">
        <v>263.6287</v>
      </c>
      <c r="X558" s="234">
        <v>12929.898</v>
      </c>
      <c r="Y558" s="234">
        <v>14433.691</v>
      </c>
      <c r="Z558" s="234">
        <v>8.87828</v>
      </c>
      <c r="AA558" s="235"/>
      <c r="AB558" s="235"/>
      <c r="AC558" s="236"/>
      <c r="AD558" s="233"/>
    </row>
    <row r="559">
      <c r="A559" s="229">
        <v>559.0</v>
      </c>
      <c r="B559" s="229" t="s">
        <v>54</v>
      </c>
      <c r="C559" s="229" t="s">
        <v>28</v>
      </c>
      <c r="D559" s="229" t="s">
        <v>28</v>
      </c>
      <c r="E559" s="229" t="s">
        <v>28</v>
      </c>
      <c r="F559" s="229">
        <v>32.0</v>
      </c>
      <c r="G559" s="229" t="s">
        <v>29</v>
      </c>
      <c r="H559" s="229" t="s">
        <v>30</v>
      </c>
      <c r="I559" s="233">
        <v>16.0</v>
      </c>
      <c r="J559" s="233" t="s">
        <v>44</v>
      </c>
      <c r="K559" s="233" t="s">
        <v>27</v>
      </c>
      <c r="L559" s="233" t="s">
        <v>28</v>
      </c>
      <c r="M559" s="233">
        <v>1.0</v>
      </c>
      <c r="N559" s="233">
        <v>4.0</v>
      </c>
      <c r="O559" s="233">
        <v>2.0</v>
      </c>
      <c r="P559" s="233">
        <v>2.0</v>
      </c>
      <c r="Q559" s="233" t="s">
        <v>27</v>
      </c>
      <c r="R559" s="233" t="s">
        <v>28</v>
      </c>
      <c r="S559" s="389">
        <v>1344.45</v>
      </c>
      <c r="T559" s="389">
        <v>1559.55</v>
      </c>
      <c r="U559" s="389">
        <v>37235.0</v>
      </c>
      <c r="V559" s="389">
        <v>270.0</v>
      </c>
      <c r="W559" s="389">
        <v>156.21243</v>
      </c>
      <c r="X559" s="234">
        <v>12303.101</v>
      </c>
      <c r="Y559" s="234">
        <v>13690.896</v>
      </c>
      <c r="Z559" s="234">
        <v>8.8199</v>
      </c>
      <c r="AA559" s="235"/>
      <c r="AB559" s="235"/>
      <c r="AC559" s="236"/>
      <c r="AD559" s="233"/>
    </row>
    <row r="560">
      <c r="A560" s="229">
        <v>560.0</v>
      </c>
      <c r="B560" s="229" t="s">
        <v>54</v>
      </c>
      <c r="C560" s="229" t="s">
        <v>28</v>
      </c>
      <c r="D560" s="229" t="s">
        <v>28</v>
      </c>
      <c r="E560" s="229" t="s">
        <v>28</v>
      </c>
      <c r="F560" s="229">
        <v>32.0</v>
      </c>
      <c r="G560" s="229" t="s">
        <v>29</v>
      </c>
      <c r="H560" s="229" t="s">
        <v>30</v>
      </c>
      <c r="I560" s="233">
        <v>16.0</v>
      </c>
      <c r="J560" s="233" t="s">
        <v>45</v>
      </c>
      <c r="K560" s="233" t="s">
        <v>27</v>
      </c>
      <c r="L560" s="233" t="s">
        <v>27</v>
      </c>
      <c r="M560" s="233">
        <v>1.0</v>
      </c>
      <c r="N560" s="233">
        <v>4.0</v>
      </c>
      <c r="O560" s="233">
        <v>2.0</v>
      </c>
      <c r="P560" s="233">
        <v>2.0</v>
      </c>
      <c r="Q560" s="233" t="s">
        <v>28</v>
      </c>
      <c r="R560" s="233" t="s">
        <v>27</v>
      </c>
      <c r="S560" s="389">
        <v>1316.91</v>
      </c>
      <c r="T560" s="389">
        <v>1478.32</v>
      </c>
      <c r="U560" s="389">
        <v>39794.0</v>
      </c>
      <c r="V560" s="389">
        <v>250.0</v>
      </c>
      <c r="W560" s="389">
        <v>670.70381</v>
      </c>
      <c r="X560" s="234">
        <v>6902.565</v>
      </c>
      <c r="Y560" s="234">
        <v>7911.834</v>
      </c>
      <c r="Z560" s="234">
        <v>7.39323</v>
      </c>
      <c r="AA560" s="235"/>
      <c r="AB560" s="235"/>
      <c r="AC560" s="236"/>
      <c r="AD560" s="233"/>
    </row>
    <row r="561">
      <c r="A561" s="229">
        <v>561.0</v>
      </c>
      <c r="B561" s="229" t="s">
        <v>54</v>
      </c>
      <c r="C561" s="229" t="s">
        <v>28</v>
      </c>
      <c r="D561" s="229" t="s">
        <v>28</v>
      </c>
      <c r="E561" s="229" t="s">
        <v>28</v>
      </c>
      <c r="F561" s="229">
        <v>32.0</v>
      </c>
      <c r="G561" s="229" t="s">
        <v>29</v>
      </c>
      <c r="H561" s="229" t="s">
        <v>30</v>
      </c>
      <c r="I561" s="233">
        <v>16.0</v>
      </c>
      <c r="J561" s="233" t="s">
        <v>46</v>
      </c>
      <c r="K561" s="233" t="s">
        <v>27</v>
      </c>
      <c r="L561" s="233" t="s">
        <v>27</v>
      </c>
      <c r="M561" s="233">
        <v>1.0</v>
      </c>
      <c r="N561" s="233">
        <v>0.0</v>
      </c>
      <c r="O561" s="233">
        <v>3.0</v>
      </c>
      <c r="P561" s="233">
        <v>3.0</v>
      </c>
      <c r="Q561" s="233" t="s">
        <v>28</v>
      </c>
      <c r="R561" s="233" t="s">
        <v>27</v>
      </c>
      <c r="S561" s="389">
        <v>259.81543</v>
      </c>
      <c r="T561" s="389">
        <v>263.90959</v>
      </c>
      <c r="U561" s="389">
        <v>7445.0</v>
      </c>
      <c r="V561" s="389">
        <v>47.0</v>
      </c>
      <c r="W561" s="389">
        <v>68.60137</v>
      </c>
      <c r="X561" s="234">
        <v>7151.127</v>
      </c>
      <c r="Y561" s="234">
        <v>7478.223</v>
      </c>
      <c r="Z561" s="234">
        <v>7.45048</v>
      </c>
      <c r="AA561" s="235"/>
      <c r="AB561" s="235"/>
      <c r="AC561" s="236"/>
      <c r="AD561" s="233"/>
    </row>
    <row r="562">
      <c r="A562" s="229">
        <v>562.0</v>
      </c>
      <c r="B562" s="229" t="s">
        <v>54</v>
      </c>
      <c r="C562" s="229" t="s">
        <v>28</v>
      </c>
      <c r="D562" s="229" t="s">
        <v>28</v>
      </c>
      <c r="E562" s="229" t="s">
        <v>28</v>
      </c>
      <c r="F562" s="229">
        <v>32.0</v>
      </c>
      <c r="G562" s="229" t="s">
        <v>29</v>
      </c>
      <c r="H562" s="229" t="s">
        <v>30</v>
      </c>
      <c r="I562" s="233">
        <v>16.0</v>
      </c>
      <c r="J562" s="233" t="s">
        <v>47</v>
      </c>
      <c r="K562" s="233" t="s">
        <v>27</v>
      </c>
      <c r="L562" s="233" t="s">
        <v>27</v>
      </c>
      <c r="M562" s="233">
        <v>2.0</v>
      </c>
      <c r="N562" s="233">
        <v>3.0</v>
      </c>
      <c r="O562" s="233">
        <v>3.0</v>
      </c>
      <c r="P562" s="233">
        <v>2.0</v>
      </c>
      <c r="Q562" s="233" t="s">
        <v>28</v>
      </c>
      <c r="R562" s="233" t="s">
        <v>28</v>
      </c>
      <c r="S562" s="389">
        <v>1344.1</v>
      </c>
      <c r="T562" s="389">
        <v>1398.92</v>
      </c>
      <c r="U562" s="389">
        <v>71787.0</v>
      </c>
      <c r="V562" s="389">
        <v>994.0</v>
      </c>
      <c r="W562" s="389">
        <v>1029.22</v>
      </c>
      <c r="X562" s="234">
        <v>15353.55</v>
      </c>
      <c r="Y562" s="234">
        <v>16386.192</v>
      </c>
      <c r="Z562" s="234">
        <v>7.30849</v>
      </c>
      <c r="AA562" s="235"/>
      <c r="AB562" s="235"/>
      <c r="AC562" s="236"/>
      <c r="AD562" s="233"/>
    </row>
    <row r="563">
      <c r="A563" s="229">
        <v>563.0</v>
      </c>
      <c r="B563" s="229" t="s">
        <v>54</v>
      </c>
      <c r="C563" s="229" t="s">
        <v>28</v>
      </c>
      <c r="D563" s="229" t="s">
        <v>28</v>
      </c>
      <c r="E563" s="229" t="s">
        <v>28</v>
      </c>
      <c r="F563" s="229">
        <v>32.0</v>
      </c>
      <c r="G563" s="229" t="s">
        <v>29</v>
      </c>
      <c r="H563" s="229" t="s">
        <v>30</v>
      </c>
      <c r="I563" s="233">
        <v>16.0</v>
      </c>
      <c r="J563" s="233" t="s">
        <v>49</v>
      </c>
      <c r="K563" s="233" t="s">
        <v>27</v>
      </c>
      <c r="L563" s="233" t="s">
        <v>28</v>
      </c>
      <c r="M563" s="233">
        <v>1.0</v>
      </c>
      <c r="N563" s="233">
        <v>6.0</v>
      </c>
      <c r="O563" s="233">
        <v>2.0</v>
      </c>
      <c r="P563" s="233">
        <v>2.0</v>
      </c>
      <c r="Q563" s="233" t="s">
        <v>28</v>
      </c>
      <c r="R563" s="233" t="s">
        <v>28</v>
      </c>
      <c r="S563" s="389">
        <v>1337.24</v>
      </c>
      <c r="T563" s="389">
        <v>1549.88</v>
      </c>
      <c r="U563" s="389">
        <v>13250.0</v>
      </c>
      <c r="V563" s="389">
        <v>257.0</v>
      </c>
      <c r="W563" s="389">
        <v>360.0849</v>
      </c>
      <c r="X563" s="234">
        <v>12797.571</v>
      </c>
      <c r="Y563" s="234">
        <v>14175.116</v>
      </c>
      <c r="Z563" s="234">
        <v>8.14396</v>
      </c>
      <c r="AA563" s="235"/>
      <c r="AB563" s="235"/>
      <c r="AC563" s="236"/>
      <c r="AD563" s="233"/>
    </row>
    <row r="564">
      <c r="A564" s="229">
        <v>564.0</v>
      </c>
      <c r="B564" s="229" t="s">
        <v>54</v>
      </c>
      <c r="C564" s="229" t="s">
        <v>28</v>
      </c>
      <c r="D564" s="229" t="s">
        <v>28</v>
      </c>
      <c r="E564" s="229" t="s">
        <v>28</v>
      </c>
      <c r="F564" s="229">
        <v>32.0</v>
      </c>
      <c r="G564" s="229" t="s">
        <v>29</v>
      </c>
      <c r="H564" s="229" t="s">
        <v>30</v>
      </c>
      <c r="I564" s="233">
        <v>16.0</v>
      </c>
      <c r="J564" s="233" t="s">
        <v>51</v>
      </c>
      <c r="K564" s="233" t="s">
        <v>27</v>
      </c>
      <c r="L564" s="233" t="s">
        <v>27</v>
      </c>
      <c r="M564" s="233">
        <v>3.0</v>
      </c>
      <c r="N564" s="233">
        <v>4.0</v>
      </c>
      <c r="O564" s="233">
        <v>6.0</v>
      </c>
      <c r="P564" s="233">
        <v>4.0</v>
      </c>
      <c r="Q564" s="233" t="s">
        <v>28</v>
      </c>
      <c r="R564" s="233" t="s">
        <v>27</v>
      </c>
      <c r="S564" s="389"/>
      <c r="T564" s="389"/>
      <c r="U564" s="389"/>
      <c r="V564" s="389"/>
      <c r="W564" s="389"/>
      <c r="X564" s="234" t="s">
        <v>56</v>
      </c>
      <c r="Y564" s="234" t="s">
        <v>56</v>
      </c>
      <c r="Z564" s="234"/>
      <c r="AA564" s="235"/>
      <c r="AB564" s="235"/>
      <c r="AC564" s="236"/>
      <c r="AD564" s="233"/>
    </row>
    <row r="565">
      <c r="A565" s="229">
        <v>565.0</v>
      </c>
      <c r="B565" s="229" t="s">
        <v>54</v>
      </c>
      <c r="C565" s="229" t="s">
        <v>28</v>
      </c>
      <c r="D565" s="229" t="s">
        <v>28</v>
      </c>
      <c r="E565" s="229" t="s">
        <v>28</v>
      </c>
      <c r="F565" s="229">
        <v>32.0</v>
      </c>
      <c r="G565" s="229" t="s">
        <v>29</v>
      </c>
      <c r="H565" s="229" t="s">
        <v>30</v>
      </c>
      <c r="I565" s="233">
        <v>16.0</v>
      </c>
      <c r="J565" s="233" t="s">
        <v>52</v>
      </c>
      <c r="K565" s="233" t="s">
        <v>27</v>
      </c>
      <c r="L565" s="233" t="s">
        <v>27</v>
      </c>
      <c r="M565" s="233">
        <v>0.0</v>
      </c>
      <c r="N565" s="233">
        <v>0.0</v>
      </c>
      <c r="O565" s="233">
        <v>3.0</v>
      </c>
      <c r="P565" s="233">
        <v>2.0</v>
      </c>
      <c r="Q565" s="233" t="s">
        <v>28</v>
      </c>
      <c r="R565" s="233" t="s">
        <v>27</v>
      </c>
      <c r="S565" s="389">
        <v>69.13172</v>
      </c>
      <c r="T565" s="389">
        <v>45.34138</v>
      </c>
      <c r="U565" s="389">
        <v>985.0</v>
      </c>
      <c r="V565" s="389">
        <v>10.0</v>
      </c>
      <c r="W565" s="389">
        <v>22.59336</v>
      </c>
      <c r="X565" s="234">
        <v>7652.342</v>
      </c>
      <c r="Y565" s="234">
        <v>8106.44</v>
      </c>
      <c r="Z565" s="234">
        <v>6.26435</v>
      </c>
      <c r="AA565" s="235"/>
      <c r="AB565" s="235"/>
      <c r="AC565" s="236"/>
      <c r="AD565" s="233"/>
    </row>
    <row r="566">
      <c r="A566" s="229">
        <v>566.0</v>
      </c>
      <c r="B566" s="229" t="s">
        <v>54</v>
      </c>
      <c r="C566" s="229" t="s">
        <v>28</v>
      </c>
      <c r="D566" s="229" t="s">
        <v>28</v>
      </c>
      <c r="E566" s="229" t="s">
        <v>28</v>
      </c>
      <c r="F566" s="229">
        <v>32.0</v>
      </c>
      <c r="G566" s="229" t="s">
        <v>29</v>
      </c>
      <c r="H566" s="229" t="s">
        <v>30</v>
      </c>
      <c r="I566" s="233">
        <v>32.0</v>
      </c>
      <c r="J566" s="233" t="s">
        <v>31</v>
      </c>
      <c r="K566" s="229" t="s">
        <v>27</v>
      </c>
      <c r="L566" s="229" t="s">
        <v>28</v>
      </c>
      <c r="M566" s="229">
        <v>0.0</v>
      </c>
      <c r="N566" s="229">
        <v>7.0</v>
      </c>
      <c r="O566" s="229">
        <v>1.0</v>
      </c>
      <c r="P566" s="229">
        <v>1.0</v>
      </c>
      <c r="Q566" s="229" t="s">
        <v>28</v>
      </c>
      <c r="R566" s="229" t="s">
        <v>27</v>
      </c>
      <c r="S566" s="389">
        <v>2647.83</v>
      </c>
      <c r="T566" s="389">
        <v>2730.93</v>
      </c>
      <c r="U566" s="389">
        <v>92998.0</v>
      </c>
      <c r="V566" s="389">
        <v>1975.0</v>
      </c>
      <c r="W566" s="389">
        <v>6476.33</v>
      </c>
      <c r="X566" s="234">
        <v>32792.934</v>
      </c>
      <c r="Y566" s="234">
        <v>30464.628</v>
      </c>
      <c r="Z566" s="234">
        <v>7.26744</v>
      </c>
      <c r="AA566" s="235"/>
      <c r="AB566" s="235"/>
      <c r="AC566" s="236"/>
      <c r="AD566" s="233"/>
    </row>
    <row r="567">
      <c r="A567" s="229">
        <v>567.0</v>
      </c>
      <c r="B567" s="229" t="s">
        <v>54</v>
      </c>
      <c r="C567" s="229" t="s">
        <v>28</v>
      </c>
      <c r="D567" s="229" t="s">
        <v>28</v>
      </c>
      <c r="E567" s="229" t="s">
        <v>28</v>
      </c>
      <c r="F567" s="229">
        <v>32.0</v>
      </c>
      <c r="G567" s="229" t="s">
        <v>29</v>
      </c>
      <c r="H567" s="229" t="s">
        <v>30</v>
      </c>
      <c r="I567" s="233">
        <v>32.0</v>
      </c>
      <c r="J567" s="233" t="s">
        <v>32</v>
      </c>
      <c r="K567" s="233" t="s">
        <v>27</v>
      </c>
      <c r="L567" s="233" t="s">
        <v>27</v>
      </c>
      <c r="M567" s="233">
        <v>8.0</v>
      </c>
      <c r="N567" s="233">
        <v>0.0</v>
      </c>
      <c r="O567" s="233">
        <v>10.0</v>
      </c>
      <c r="P567" s="233">
        <v>5.0</v>
      </c>
      <c r="Q567" s="233" t="s">
        <v>28</v>
      </c>
      <c r="R567" s="233" t="s">
        <v>27</v>
      </c>
      <c r="S567" s="389">
        <v>515.99072</v>
      </c>
      <c r="T567" s="389">
        <v>510.42965</v>
      </c>
      <c r="U567" s="389">
        <v>18397.0</v>
      </c>
      <c r="V567" s="389">
        <v>115.0</v>
      </c>
      <c r="W567" s="389">
        <v>235.76265</v>
      </c>
      <c r="X567" s="234">
        <v>19614.594</v>
      </c>
      <c r="Y567" s="234">
        <v>20583.349</v>
      </c>
      <c r="Z567" s="234">
        <v>8.78352</v>
      </c>
      <c r="AA567" s="235"/>
      <c r="AB567" s="235"/>
      <c r="AC567" s="236"/>
      <c r="AD567" s="233"/>
    </row>
    <row r="568">
      <c r="A568" s="229">
        <v>568.0</v>
      </c>
      <c r="B568" s="229" t="s">
        <v>54</v>
      </c>
      <c r="C568" s="229" t="s">
        <v>28</v>
      </c>
      <c r="D568" s="229" t="s">
        <v>28</v>
      </c>
      <c r="E568" s="229" t="s">
        <v>28</v>
      </c>
      <c r="F568" s="229">
        <v>32.0</v>
      </c>
      <c r="G568" s="229" t="s">
        <v>29</v>
      </c>
      <c r="H568" s="229" t="s">
        <v>30</v>
      </c>
      <c r="I568" s="233">
        <v>32.0</v>
      </c>
      <c r="J568" s="233" t="s">
        <v>33</v>
      </c>
      <c r="K568" s="233" t="s">
        <v>27</v>
      </c>
      <c r="L568" s="233" t="s">
        <v>28</v>
      </c>
      <c r="M568" s="233">
        <v>2.0</v>
      </c>
      <c r="N568" s="233">
        <v>4.0</v>
      </c>
      <c r="O568" s="233">
        <v>3.0</v>
      </c>
      <c r="P568" s="233">
        <v>3.0</v>
      </c>
      <c r="Q568" s="233" t="s">
        <v>28</v>
      </c>
      <c r="R568" s="233" t="s">
        <v>27</v>
      </c>
      <c r="S568" s="389">
        <v>3319.57</v>
      </c>
      <c r="T568" s="389">
        <v>3484.18</v>
      </c>
      <c r="U568" s="389">
        <v>77926.0</v>
      </c>
      <c r="V568" s="389">
        <v>624.0</v>
      </c>
      <c r="W568" s="389">
        <v>1315.89</v>
      </c>
      <c r="X568" s="234">
        <v>30945.52</v>
      </c>
      <c r="Y568" s="234">
        <v>30208.736</v>
      </c>
      <c r="Z568" s="234">
        <v>8.79589</v>
      </c>
      <c r="AA568" s="235"/>
      <c r="AB568" s="235"/>
      <c r="AC568" s="236"/>
      <c r="AD568" s="233"/>
    </row>
    <row r="569">
      <c r="A569" s="229">
        <v>569.0</v>
      </c>
      <c r="B569" s="229" t="s">
        <v>54</v>
      </c>
      <c r="C569" s="229" t="s">
        <v>28</v>
      </c>
      <c r="D569" s="229" t="s">
        <v>28</v>
      </c>
      <c r="E569" s="229" t="s">
        <v>28</v>
      </c>
      <c r="F569" s="229">
        <v>32.0</v>
      </c>
      <c r="G569" s="229" t="s">
        <v>29</v>
      </c>
      <c r="H569" s="229" t="s">
        <v>30</v>
      </c>
      <c r="I569" s="233">
        <v>32.0</v>
      </c>
      <c r="J569" s="233" t="s">
        <v>34</v>
      </c>
      <c r="K569" s="233" t="s">
        <v>27</v>
      </c>
      <c r="L569" s="233" t="s">
        <v>27</v>
      </c>
      <c r="M569" s="233">
        <v>0.0</v>
      </c>
      <c r="N569" s="233">
        <v>3.0</v>
      </c>
      <c r="O569" s="233">
        <v>2.0</v>
      </c>
      <c r="P569" s="233">
        <v>2.0</v>
      </c>
      <c r="Q569" s="233" t="s">
        <v>28</v>
      </c>
      <c r="R569" s="233" t="s">
        <v>27</v>
      </c>
      <c r="S569" s="389">
        <v>601.04281</v>
      </c>
      <c r="T569" s="389">
        <v>687.5622</v>
      </c>
      <c r="U569" s="389">
        <v>12866.0</v>
      </c>
      <c r="V569" s="389">
        <v>115.0</v>
      </c>
      <c r="W569" s="389">
        <v>52.73924</v>
      </c>
      <c r="X569" s="234">
        <v>45421.911</v>
      </c>
      <c r="Y569" s="234">
        <v>45848.811</v>
      </c>
      <c r="Z569" s="234">
        <v>8.07427</v>
      </c>
      <c r="AA569" s="235"/>
      <c r="AB569" s="235"/>
      <c r="AC569" s="236"/>
      <c r="AD569" s="233"/>
    </row>
    <row r="570">
      <c r="A570" s="229">
        <v>570.0</v>
      </c>
      <c r="B570" s="229" t="s">
        <v>54</v>
      </c>
      <c r="C570" s="229" t="s">
        <v>28</v>
      </c>
      <c r="D570" s="229" t="s">
        <v>28</v>
      </c>
      <c r="E570" s="229" t="s">
        <v>28</v>
      </c>
      <c r="F570" s="229">
        <v>32.0</v>
      </c>
      <c r="G570" s="229" t="s">
        <v>29</v>
      </c>
      <c r="H570" s="229" t="s">
        <v>30</v>
      </c>
      <c r="I570" s="233">
        <v>32.0</v>
      </c>
      <c r="J570" s="233" t="s">
        <v>35</v>
      </c>
      <c r="K570" s="233" t="s">
        <v>27</v>
      </c>
      <c r="L570" s="233" t="s">
        <v>28</v>
      </c>
      <c r="M570" s="233">
        <v>5.0</v>
      </c>
      <c r="N570" s="233">
        <v>4.0</v>
      </c>
      <c r="O570" s="233">
        <v>6.0</v>
      </c>
      <c r="P570" s="233">
        <v>6.0</v>
      </c>
      <c r="Q570" s="233" t="s">
        <v>28</v>
      </c>
      <c r="R570" s="233" t="s">
        <v>27</v>
      </c>
      <c r="S570" s="389"/>
      <c r="T570" s="389"/>
      <c r="U570" s="389"/>
      <c r="V570" s="389"/>
      <c r="W570" s="389"/>
      <c r="X570" s="234" t="s">
        <v>30</v>
      </c>
      <c r="Y570" s="234" t="s">
        <v>30</v>
      </c>
      <c r="Z570" s="234"/>
      <c r="AA570" s="235"/>
      <c r="AB570" s="235"/>
      <c r="AC570" s="236"/>
      <c r="AD570" s="233"/>
    </row>
    <row r="571">
      <c r="A571" s="229">
        <v>571.0</v>
      </c>
      <c r="B571" s="229" t="s">
        <v>54</v>
      </c>
      <c r="C571" s="229" t="s">
        <v>28</v>
      </c>
      <c r="D571" s="229" t="s">
        <v>28</v>
      </c>
      <c r="E571" s="229" t="s">
        <v>28</v>
      </c>
      <c r="F571" s="229">
        <v>32.0</v>
      </c>
      <c r="G571" s="229" t="s">
        <v>29</v>
      </c>
      <c r="H571" s="229" t="s">
        <v>30</v>
      </c>
      <c r="I571" s="233">
        <v>32.0</v>
      </c>
      <c r="J571" s="233" t="s">
        <v>36</v>
      </c>
      <c r="K571" s="233" t="s">
        <v>27</v>
      </c>
      <c r="L571" s="233" t="s">
        <v>28</v>
      </c>
      <c r="M571" s="233">
        <v>0.0</v>
      </c>
      <c r="N571" s="233">
        <v>4.0</v>
      </c>
      <c r="O571" s="233">
        <v>1.0</v>
      </c>
      <c r="P571" s="233">
        <v>1.0</v>
      </c>
      <c r="Q571" s="233" t="s">
        <v>28</v>
      </c>
      <c r="R571" s="233" t="s">
        <v>28</v>
      </c>
      <c r="S571" s="389">
        <v>2606.07</v>
      </c>
      <c r="T571" s="389">
        <v>2742.99</v>
      </c>
      <c r="U571" s="389">
        <v>53898.0</v>
      </c>
      <c r="V571" s="389">
        <v>989.0</v>
      </c>
      <c r="W571" s="389">
        <v>1139.44</v>
      </c>
      <c r="X571" s="234">
        <v>27585.419</v>
      </c>
      <c r="Y571" s="234">
        <v>26602.505</v>
      </c>
      <c r="Z571" s="234">
        <v>7.06697</v>
      </c>
      <c r="AA571" s="235"/>
      <c r="AB571" s="235"/>
      <c r="AC571" s="236"/>
      <c r="AD571" s="233"/>
    </row>
    <row r="572">
      <c r="A572" s="229">
        <v>572.0</v>
      </c>
      <c r="B572" s="229" t="s">
        <v>54</v>
      </c>
      <c r="C572" s="229" t="s">
        <v>28</v>
      </c>
      <c r="D572" s="229" t="s">
        <v>28</v>
      </c>
      <c r="E572" s="229" t="s">
        <v>28</v>
      </c>
      <c r="F572" s="229">
        <v>32.0</v>
      </c>
      <c r="G572" s="229" t="s">
        <v>29</v>
      </c>
      <c r="H572" s="229" t="s">
        <v>30</v>
      </c>
      <c r="I572" s="233">
        <v>32.0</v>
      </c>
      <c r="J572" s="233" t="s">
        <v>37</v>
      </c>
      <c r="K572" s="233" t="s">
        <v>27</v>
      </c>
      <c r="L572" s="233" t="s">
        <v>27</v>
      </c>
      <c r="M572" s="233">
        <v>5.0</v>
      </c>
      <c r="N572" s="233">
        <v>5.0</v>
      </c>
      <c r="O572" s="233">
        <v>6.0</v>
      </c>
      <c r="P572" s="233">
        <v>5.0</v>
      </c>
      <c r="Q572" s="233" t="s">
        <v>28</v>
      </c>
      <c r="R572" s="233" t="s">
        <v>27</v>
      </c>
      <c r="S572" s="389">
        <v>3351.81</v>
      </c>
      <c r="T572" s="389">
        <v>3442.8</v>
      </c>
      <c r="U572" s="389">
        <v>94677.0</v>
      </c>
      <c r="V572" s="389">
        <v>625.0</v>
      </c>
      <c r="W572" s="389">
        <v>1074.27</v>
      </c>
      <c r="X572" s="234">
        <v>39192.241</v>
      </c>
      <c r="Y572" s="234">
        <v>40933.964</v>
      </c>
      <c r="Z572" s="234">
        <v>8.76593</v>
      </c>
      <c r="AA572" s="235"/>
      <c r="AB572" s="235"/>
      <c r="AC572" s="236"/>
      <c r="AD572" s="233"/>
    </row>
    <row r="573">
      <c r="A573" s="229">
        <v>573.0</v>
      </c>
      <c r="B573" s="229" t="s">
        <v>54</v>
      </c>
      <c r="C573" s="229" t="s">
        <v>28</v>
      </c>
      <c r="D573" s="229" t="s">
        <v>28</v>
      </c>
      <c r="E573" s="229" t="s">
        <v>28</v>
      </c>
      <c r="F573" s="229">
        <v>32.0</v>
      </c>
      <c r="G573" s="229" t="s">
        <v>29</v>
      </c>
      <c r="H573" s="229" t="s">
        <v>30</v>
      </c>
      <c r="I573" s="233">
        <v>32.0</v>
      </c>
      <c r="J573" s="233" t="s">
        <v>38</v>
      </c>
      <c r="K573" s="233" t="s">
        <v>27</v>
      </c>
      <c r="L573" s="233" t="s">
        <v>27</v>
      </c>
      <c r="M573" s="233">
        <v>7.0</v>
      </c>
      <c r="N573" s="233">
        <v>5.0</v>
      </c>
      <c r="O573" s="233">
        <v>8.0</v>
      </c>
      <c r="P573" s="233">
        <v>8.0</v>
      </c>
      <c r="Q573" s="233" t="s">
        <v>27</v>
      </c>
      <c r="R573" s="233" t="s">
        <v>27</v>
      </c>
      <c r="S573" s="389"/>
      <c r="T573" s="389"/>
      <c r="U573" s="389"/>
      <c r="V573" s="389"/>
      <c r="W573" s="389"/>
      <c r="X573" s="234" t="s">
        <v>56</v>
      </c>
      <c r="Y573" s="234" t="s">
        <v>56</v>
      </c>
      <c r="Z573" s="234"/>
      <c r="AA573" s="235"/>
      <c r="AB573" s="235"/>
      <c r="AC573" s="236"/>
      <c r="AD573" s="233"/>
    </row>
    <row r="574">
      <c r="A574" s="229">
        <v>574.0</v>
      </c>
      <c r="B574" s="229" t="s">
        <v>54</v>
      </c>
      <c r="C574" s="229" t="s">
        <v>28</v>
      </c>
      <c r="D574" s="229" t="s">
        <v>28</v>
      </c>
      <c r="E574" s="229" t="s">
        <v>28</v>
      </c>
      <c r="F574" s="229">
        <v>32.0</v>
      </c>
      <c r="G574" s="229" t="s">
        <v>29</v>
      </c>
      <c r="H574" s="229" t="s">
        <v>30</v>
      </c>
      <c r="I574" s="233">
        <v>32.0</v>
      </c>
      <c r="J574" s="233" t="s">
        <v>39</v>
      </c>
      <c r="K574" s="233" t="s">
        <v>27</v>
      </c>
      <c r="L574" s="233" t="s">
        <v>27</v>
      </c>
      <c r="M574" s="233">
        <v>5.0</v>
      </c>
      <c r="N574" s="233">
        <v>6.0</v>
      </c>
      <c r="O574" s="233">
        <v>6.0</v>
      </c>
      <c r="P574" s="233">
        <v>6.0</v>
      </c>
      <c r="Q574" s="233" t="s">
        <v>28</v>
      </c>
      <c r="R574" s="233" t="s">
        <v>27</v>
      </c>
      <c r="S574" s="389">
        <v>4011.42</v>
      </c>
      <c r="T574" s="389">
        <v>4117.73</v>
      </c>
      <c r="U574" s="389">
        <v>136888.0</v>
      </c>
      <c r="V574" s="389">
        <v>701.0</v>
      </c>
      <c r="W574" s="389">
        <v>1660.94</v>
      </c>
      <c r="X574" s="234">
        <v>48547.39</v>
      </c>
      <c r="Y574" s="234">
        <v>50306.235</v>
      </c>
      <c r="Z574" s="234">
        <v>9.99628</v>
      </c>
      <c r="AA574" s="235"/>
      <c r="AB574" s="235"/>
      <c r="AC574" s="236"/>
      <c r="AD574" s="233"/>
    </row>
    <row r="575">
      <c r="A575" s="229">
        <v>575.0</v>
      </c>
      <c r="B575" s="229" t="s">
        <v>54</v>
      </c>
      <c r="C575" s="229" t="s">
        <v>28</v>
      </c>
      <c r="D575" s="229" t="s">
        <v>28</v>
      </c>
      <c r="E575" s="229" t="s">
        <v>28</v>
      </c>
      <c r="F575" s="229">
        <v>32.0</v>
      </c>
      <c r="G575" s="229" t="s">
        <v>29</v>
      </c>
      <c r="H575" s="229" t="s">
        <v>30</v>
      </c>
      <c r="I575" s="233">
        <v>32.0</v>
      </c>
      <c r="J575" s="233" t="s">
        <v>40</v>
      </c>
      <c r="K575" s="233" t="s">
        <v>27</v>
      </c>
      <c r="L575" s="233" t="s">
        <v>28</v>
      </c>
      <c r="M575" s="233">
        <v>3.0</v>
      </c>
      <c r="N575" s="233">
        <v>4.0</v>
      </c>
      <c r="O575" s="233">
        <v>4.0</v>
      </c>
      <c r="P575" s="233">
        <v>4.0</v>
      </c>
      <c r="Q575" s="233" t="s">
        <v>28</v>
      </c>
      <c r="R575" s="233" t="s">
        <v>27</v>
      </c>
      <c r="S575" s="389">
        <v>3326.76</v>
      </c>
      <c r="T575" s="389">
        <v>3530.69</v>
      </c>
      <c r="U575" s="389">
        <v>81494.0</v>
      </c>
      <c r="V575" s="389">
        <v>607.0</v>
      </c>
      <c r="W575" s="389">
        <v>882.48391</v>
      </c>
      <c r="X575" s="234">
        <v>34959.344</v>
      </c>
      <c r="Y575" s="234">
        <v>35564.256</v>
      </c>
      <c r="Z575" s="234">
        <v>7.54887</v>
      </c>
      <c r="AA575" s="235"/>
      <c r="AB575" s="235"/>
      <c r="AC575" s="236"/>
      <c r="AD575" s="233"/>
    </row>
    <row r="576">
      <c r="A576" s="229">
        <v>576.0</v>
      </c>
      <c r="B576" s="229" t="s">
        <v>54</v>
      </c>
      <c r="C576" s="229" t="s">
        <v>28</v>
      </c>
      <c r="D576" s="229" t="s">
        <v>28</v>
      </c>
      <c r="E576" s="229" t="s">
        <v>28</v>
      </c>
      <c r="F576" s="229">
        <v>32.0</v>
      </c>
      <c r="G576" s="229" t="s">
        <v>29</v>
      </c>
      <c r="H576" s="229" t="s">
        <v>30</v>
      </c>
      <c r="I576" s="233">
        <v>32.0</v>
      </c>
      <c r="J576" s="233" t="s">
        <v>41</v>
      </c>
      <c r="K576" s="233" t="s">
        <v>27</v>
      </c>
      <c r="L576" s="233" t="s">
        <v>27</v>
      </c>
      <c r="M576" s="233">
        <v>4.0</v>
      </c>
      <c r="N576" s="233">
        <v>0.0</v>
      </c>
      <c r="O576" s="233">
        <v>6.0</v>
      </c>
      <c r="P576" s="233">
        <v>3.0</v>
      </c>
      <c r="Q576" s="233" t="s">
        <v>28</v>
      </c>
      <c r="R576" s="233" t="s">
        <v>27</v>
      </c>
      <c r="S576" s="389">
        <v>808.52442</v>
      </c>
      <c r="T576" s="389">
        <v>798.36586</v>
      </c>
      <c r="U576" s="389">
        <v>18852.0</v>
      </c>
      <c r="V576" s="389">
        <v>231.0</v>
      </c>
      <c r="W576" s="389">
        <v>173.62329</v>
      </c>
      <c r="X576" s="234">
        <v>4232.741</v>
      </c>
      <c r="Y576" s="234">
        <v>4688.509</v>
      </c>
      <c r="Z576" s="234">
        <v>8.68932</v>
      </c>
      <c r="AA576" s="235"/>
      <c r="AB576" s="235"/>
      <c r="AC576" s="236"/>
      <c r="AD576" s="233"/>
    </row>
    <row r="577">
      <c r="A577" s="229">
        <v>577.0</v>
      </c>
      <c r="B577" s="229" t="s">
        <v>54</v>
      </c>
      <c r="C577" s="229" t="s">
        <v>28</v>
      </c>
      <c r="D577" s="229" t="s">
        <v>28</v>
      </c>
      <c r="E577" s="229" t="s">
        <v>28</v>
      </c>
      <c r="F577" s="229">
        <v>32.0</v>
      </c>
      <c r="G577" s="229" t="s">
        <v>29</v>
      </c>
      <c r="H577" s="229" t="s">
        <v>30</v>
      </c>
      <c r="I577" s="233">
        <v>32.0</v>
      </c>
      <c r="J577" s="233" t="s">
        <v>42</v>
      </c>
      <c r="K577" s="233" t="s">
        <v>27</v>
      </c>
      <c r="L577" s="233" t="s">
        <v>28</v>
      </c>
      <c r="M577" s="233">
        <v>1.0</v>
      </c>
      <c r="N577" s="233">
        <v>5.0</v>
      </c>
      <c r="O577" s="233">
        <v>2.0</v>
      </c>
      <c r="P577" s="233">
        <v>2.0</v>
      </c>
      <c r="Q577" s="233" t="s">
        <v>27</v>
      </c>
      <c r="R577" s="233" t="s">
        <v>27</v>
      </c>
      <c r="S577" s="389">
        <v>3179.9</v>
      </c>
      <c r="T577" s="389">
        <v>3707.97</v>
      </c>
      <c r="U577" s="389">
        <v>37495.0</v>
      </c>
      <c r="V577" s="389">
        <v>724.0</v>
      </c>
      <c r="W577" s="389">
        <v>532.46218</v>
      </c>
      <c r="X577" s="234">
        <v>34720.478</v>
      </c>
      <c r="Y577" s="234">
        <v>36863.882</v>
      </c>
      <c r="Z577" s="98">
        <v>8.80628</v>
      </c>
      <c r="AA577" s="235"/>
      <c r="AB577" s="235"/>
      <c r="AC577" s="236"/>
      <c r="AD577" s="233"/>
    </row>
    <row r="578">
      <c r="A578" s="229">
        <v>578.0</v>
      </c>
      <c r="B578" s="229" t="s">
        <v>54</v>
      </c>
      <c r="C578" s="229" t="s">
        <v>28</v>
      </c>
      <c r="D578" s="229" t="s">
        <v>28</v>
      </c>
      <c r="E578" s="229" t="s">
        <v>28</v>
      </c>
      <c r="F578" s="229">
        <v>32.0</v>
      </c>
      <c r="G578" s="229" t="s">
        <v>29</v>
      </c>
      <c r="H578" s="229" t="s">
        <v>30</v>
      </c>
      <c r="I578" s="233">
        <v>32.0</v>
      </c>
      <c r="J578" s="233" t="s">
        <v>44</v>
      </c>
      <c r="K578" s="233" t="s">
        <v>27</v>
      </c>
      <c r="L578" s="233" t="s">
        <v>28</v>
      </c>
      <c r="M578" s="233">
        <v>1.0</v>
      </c>
      <c r="N578" s="233">
        <v>4.0</v>
      </c>
      <c r="O578" s="233">
        <v>2.0</v>
      </c>
      <c r="P578" s="233">
        <v>2.0</v>
      </c>
      <c r="Q578" s="233" t="s">
        <v>27</v>
      </c>
      <c r="R578" s="233" t="s">
        <v>28</v>
      </c>
      <c r="S578" s="389">
        <v>2674.68</v>
      </c>
      <c r="T578" s="389">
        <v>3135.92</v>
      </c>
      <c r="U578" s="389">
        <v>78641.0</v>
      </c>
      <c r="V578" s="389">
        <v>530.0</v>
      </c>
      <c r="W578" s="389">
        <v>362.68246</v>
      </c>
      <c r="X578" s="234">
        <v>32948.364</v>
      </c>
      <c r="Y578" s="234">
        <v>34779.099</v>
      </c>
      <c r="Z578" s="234">
        <v>8.86693</v>
      </c>
      <c r="AA578" s="235"/>
      <c r="AB578" s="235"/>
      <c r="AC578" s="236"/>
      <c r="AD578" s="233"/>
    </row>
    <row r="579">
      <c r="A579" s="229">
        <v>579.0</v>
      </c>
      <c r="B579" s="229" t="s">
        <v>54</v>
      </c>
      <c r="C579" s="229" t="s">
        <v>28</v>
      </c>
      <c r="D579" s="229" t="s">
        <v>28</v>
      </c>
      <c r="E579" s="229" t="s">
        <v>28</v>
      </c>
      <c r="F579" s="229">
        <v>32.0</v>
      </c>
      <c r="G579" s="229" t="s">
        <v>29</v>
      </c>
      <c r="H579" s="229" t="s">
        <v>30</v>
      </c>
      <c r="I579" s="233">
        <v>32.0</v>
      </c>
      <c r="J579" s="233" t="s">
        <v>45</v>
      </c>
      <c r="K579" s="233" t="s">
        <v>27</v>
      </c>
      <c r="L579" s="233" t="s">
        <v>27</v>
      </c>
      <c r="M579" s="233">
        <v>1.0</v>
      </c>
      <c r="N579" s="233">
        <v>4.0</v>
      </c>
      <c r="O579" s="233">
        <v>2.0</v>
      </c>
      <c r="P579" s="233">
        <v>2.0</v>
      </c>
      <c r="Q579" s="233" t="s">
        <v>28</v>
      </c>
      <c r="R579" s="233" t="s">
        <v>27</v>
      </c>
      <c r="S579" s="389">
        <v>2623.47</v>
      </c>
      <c r="T579" s="389">
        <v>3101.14</v>
      </c>
      <c r="U579" s="389">
        <v>101612.0</v>
      </c>
      <c r="V579" s="389">
        <v>496.0</v>
      </c>
      <c r="W579" s="389">
        <v>691.28369</v>
      </c>
      <c r="X579" s="234">
        <v>22601.532</v>
      </c>
      <c r="Y579" s="234">
        <v>23578.476</v>
      </c>
      <c r="Z579" s="234">
        <v>7.4128</v>
      </c>
      <c r="AA579" s="235"/>
      <c r="AB579" s="235"/>
      <c r="AC579" s="236"/>
      <c r="AD579" s="233"/>
    </row>
    <row r="580">
      <c r="A580" s="229">
        <v>580.0</v>
      </c>
      <c r="B580" s="229" t="s">
        <v>54</v>
      </c>
      <c r="C580" s="229" t="s">
        <v>28</v>
      </c>
      <c r="D580" s="229" t="s">
        <v>28</v>
      </c>
      <c r="E580" s="229" t="s">
        <v>28</v>
      </c>
      <c r="F580" s="229">
        <v>32.0</v>
      </c>
      <c r="G580" s="229" t="s">
        <v>29</v>
      </c>
      <c r="H580" s="229" t="s">
        <v>30</v>
      </c>
      <c r="I580" s="233">
        <v>32.0</v>
      </c>
      <c r="J580" s="233" t="s">
        <v>46</v>
      </c>
      <c r="K580" s="233" t="s">
        <v>27</v>
      </c>
      <c r="L580" s="233" t="s">
        <v>27</v>
      </c>
      <c r="M580" s="233">
        <v>1.0</v>
      </c>
      <c r="N580" s="233">
        <v>0.0</v>
      </c>
      <c r="O580" s="233">
        <v>3.0</v>
      </c>
      <c r="P580" s="233">
        <v>3.0</v>
      </c>
      <c r="Q580" s="233" t="s">
        <v>28</v>
      </c>
      <c r="R580" s="233" t="s">
        <v>27</v>
      </c>
      <c r="S580" s="389">
        <v>517.28616</v>
      </c>
      <c r="T580" s="389">
        <v>528.88331</v>
      </c>
      <c r="U580" s="389">
        <v>15238.0</v>
      </c>
      <c r="V580" s="389">
        <v>93.0</v>
      </c>
      <c r="W580" s="389">
        <v>146.39617</v>
      </c>
      <c r="X580" s="234">
        <v>13667.053</v>
      </c>
      <c r="Y580" s="234">
        <v>14432.531</v>
      </c>
      <c r="Z580" s="234">
        <v>8.5981</v>
      </c>
      <c r="AA580" s="235"/>
      <c r="AB580" s="235"/>
      <c r="AC580" s="236"/>
      <c r="AD580" s="233"/>
    </row>
    <row r="581">
      <c r="A581" s="229">
        <v>581.0</v>
      </c>
      <c r="B581" s="229" t="s">
        <v>54</v>
      </c>
      <c r="C581" s="229" t="s">
        <v>28</v>
      </c>
      <c r="D581" s="229" t="s">
        <v>28</v>
      </c>
      <c r="E581" s="229" t="s">
        <v>28</v>
      </c>
      <c r="F581" s="229">
        <v>32.0</v>
      </c>
      <c r="G581" s="229" t="s">
        <v>29</v>
      </c>
      <c r="H581" s="229" t="s">
        <v>30</v>
      </c>
      <c r="I581" s="233">
        <v>32.0</v>
      </c>
      <c r="J581" s="233" t="s">
        <v>47</v>
      </c>
      <c r="K581" s="233" t="s">
        <v>27</v>
      </c>
      <c r="L581" s="233" t="s">
        <v>27</v>
      </c>
      <c r="M581" s="233">
        <v>2.0</v>
      </c>
      <c r="N581" s="233">
        <v>3.0</v>
      </c>
      <c r="O581" s="233">
        <v>3.0</v>
      </c>
      <c r="P581" s="233">
        <v>2.0</v>
      </c>
      <c r="Q581" s="233" t="s">
        <v>28</v>
      </c>
      <c r="R581" s="233" t="s">
        <v>28</v>
      </c>
      <c r="S581" s="389"/>
      <c r="T581" s="389"/>
      <c r="U581" s="389"/>
      <c r="V581" s="389"/>
      <c r="W581" s="389"/>
      <c r="X581" s="234" t="s">
        <v>57</v>
      </c>
      <c r="Y581" s="234" t="s">
        <v>57</v>
      </c>
      <c r="Z581" s="234"/>
      <c r="AA581" s="235"/>
      <c r="AB581" s="235"/>
      <c r="AC581" s="236"/>
      <c r="AD581" s="233"/>
    </row>
    <row r="582">
      <c r="A582" s="229">
        <v>582.0</v>
      </c>
      <c r="B582" s="229" t="s">
        <v>54</v>
      </c>
      <c r="C582" s="229" t="s">
        <v>28</v>
      </c>
      <c r="D582" s="229" t="s">
        <v>28</v>
      </c>
      <c r="E582" s="229" t="s">
        <v>28</v>
      </c>
      <c r="F582" s="229">
        <v>32.0</v>
      </c>
      <c r="G582" s="229" t="s">
        <v>29</v>
      </c>
      <c r="H582" s="229" t="s">
        <v>30</v>
      </c>
      <c r="I582" s="233">
        <v>32.0</v>
      </c>
      <c r="J582" s="233" t="s">
        <v>49</v>
      </c>
      <c r="K582" s="233" t="s">
        <v>27</v>
      </c>
      <c r="L582" s="233" t="s">
        <v>28</v>
      </c>
      <c r="M582" s="233">
        <v>1.0</v>
      </c>
      <c r="N582" s="233">
        <v>6.0</v>
      </c>
      <c r="O582" s="233">
        <v>2.0</v>
      </c>
      <c r="P582" s="233">
        <v>2.0</v>
      </c>
      <c r="Q582" s="233" t="s">
        <v>28</v>
      </c>
      <c r="R582" s="233" t="s">
        <v>28</v>
      </c>
      <c r="S582" s="389">
        <v>2668.96</v>
      </c>
      <c r="T582" s="389">
        <v>3113.74</v>
      </c>
      <c r="U582" s="389">
        <v>25690.0</v>
      </c>
      <c r="V582" s="389">
        <v>510.0</v>
      </c>
      <c r="W582" s="389">
        <v>746.84698</v>
      </c>
      <c r="X582" s="234">
        <v>34692.17</v>
      </c>
      <c r="Y582" s="234">
        <v>36365.578</v>
      </c>
      <c r="Z582" s="234">
        <v>8.90624</v>
      </c>
      <c r="AA582" s="235"/>
      <c r="AB582" s="235"/>
      <c r="AC582" s="236"/>
      <c r="AD582" s="233"/>
    </row>
    <row r="583">
      <c r="A583" s="229">
        <v>583.0</v>
      </c>
      <c r="B583" s="229" t="s">
        <v>54</v>
      </c>
      <c r="C583" s="229" t="s">
        <v>28</v>
      </c>
      <c r="D583" s="229" t="s">
        <v>28</v>
      </c>
      <c r="E583" s="229" t="s">
        <v>28</v>
      </c>
      <c r="F583" s="229">
        <v>32.0</v>
      </c>
      <c r="G583" s="229" t="s">
        <v>29</v>
      </c>
      <c r="H583" s="229" t="s">
        <v>30</v>
      </c>
      <c r="I583" s="233">
        <v>32.0</v>
      </c>
      <c r="J583" s="233" t="s">
        <v>51</v>
      </c>
      <c r="K583" s="233" t="s">
        <v>27</v>
      </c>
      <c r="L583" s="233" t="s">
        <v>27</v>
      </c>
      <c r="M583" s="233">
        <v>3.0</v>
      </c>
      <c r="N583" s="233">
        <v>4.0</v>
      </c>
      <c r="O583" s="233">
        <v>6.0</v>
      </c>
      <c r="P583" s="233">
        <v>4.0</v>
      </c>
      <c r="Q583" s="233" t="s">
        <v>28</v>
      </c>
      <c r="R583" s="233" t="s">
        <v>27</v>
      </c>
      <c r="S583" s="389"/>
      <c r="T583" s="389"/>
      <c r="U583" s="389"/>
      <c r="V583" s="389"/>
      <c r="W583" s="389"/>
      <c r="X583" s="234" t="s">
        <v>56</v>
      </c>
      <c r="Y583" s="234" t="s">
        <v>56</v>
      </c>
      <c r="Z583" s="234"/>
      <c r="AA583" s="235"/>
      <c r="AB583" s="235"/>
      <c r="AC583" s="236"/>
      <c r="AD583" s="233"/>
    </row>
    <row r="584">
      <c r="A584" s="229">
        <v>584.0</v>
      </c>
      <c r="B584" s="229" t="s">
        <v>54</v>
      </c>
      <c r="C584" s="229" t="s">
        <v>28</v>
      </c>
      <c r="D584" s="229" t="s">
        <v>28</v>
      </c>
      <c r="E584" s="229" t="s">
        <v>28</v>
      </c>
      <c r="F584" s="229">
        <v>32.0</v>
      </c>
      <c r="G584" s="229" t="s">
        <v>29</v>
      </c>
      <c r="H584" s="229" t="s">
        <v>30</v>
      </c>
      <c r="I584" s="233">
        <v>32.0</v>
      </c>
      <c r="J584" s="233" t="s">
        <v>52</v>
      </c>
      <c r="K584" s="233" t="s">
        <v>27</v>
      </c>
      <c r="L584" s="233" t="s">
        <v>27</v>
      </c>
      <c r="M584" s="233">
        <v>0.0</v>
      </c>
      <c r="N584" s="233">
        <v>0.0</v>
      </c>
      <c r="O584" s="233">
        <v>3.0</v>
      </c>
      <c r="P584" s="233">
        <v>2.0</v>
      </c>
      <c r="Q584" s="233" t="s">
        <v>28</v>
      </c>
      <c r="R584" s="233" t="s">
        <v>27</v>
      </c>
      <c r="S584" s="389">
        <v>89.88646</v>
      </c>
      <c r="T584" s="389">
        <v>92.34876</v>
      </c>
      <c r="U584" s="389">
        <v>1698.0</v>
      </c>
      <c r="V584" s="389">
        <v>16.0</v>
      </c>
      <c r="W584" s="389">
        <v>23.33473</v>
      </c>
      <c r="X584" s="234">
        <v>15302.289</v>
      </c>
      <c r="Y584" s="234">
        <v>15864.448</v>
      </c>
      <c r="Z584" s="234">
        <v>7.57435</v>
      </c>
      <c r="AA584" s="235"/>
      <c r="AB584" s="235"/>
      <c r="AC584" s="236"/>
      <c r="AD584" s="233"/>
    </row>
    <row r="585">
      <c r="A585" s="229">
        <v>585.0</v>
      </c>
      <c r="B585" s="229" t="s">
        <v>54</v>
      </c>
      <c r="C585" s="229" t="s">
        <v>28</v>
      </c>
      <c r="D585" s="229" t="s">
        <v>28</v>
      </c>
      <c r="E585" s="229" t="s">
        <v>28</v>
      </c>
      <c r="F585" s="229">
        <v>32.0</v>
      </c>
      <c r="G585" s="229" t="s">
        <v>29</v>
      </c>
      <c r="H585" s="229" t="s">
        <v>30</v>
      </c>
      <c r="I585" s="233">
        <v>64.0</v>
      </c>
      <c r="J585" s="233" t="s">
        <v>31</v>
      </c>
      <c r="K585" s="229" t="s">
        <v>27</v>
      </c>
      <c r="L585" s="229" t="s">
        <v>28</v>
      </c>
      <c r="M585" s="229">
        <v>0.0</v>
      </c>
      <c r="N585" s="229">
        <v>7.0</v>
      </c>
      <c r="O585" s="229">
        <v>1.0</v>
      </c>
      <c r="P585" s="229">
        <v>1.0</v>
      </c>
      <c r="Q585" s="229" t="s">
        <v>28</v>
      </c>
      <c r="R585" s="229" t="s">
        <v>27</v>
      </c>
      <c r="S585" s="389">
        <v>5325.82</v>
      </c>
      <c r="T585" s="389">
        <v>5485.77</v>
      </c>
      <c r="U585" s="389">
        <v>182489.0</v>
      </c>
      <c r="V585" s="389">
        <v>3941.0</v>
      </c>
      <c r="W585" s="389">
        <v>13160.64</v>
      </c>
      <c r="X585" s="234">
        <v>65372.468</v>
      </c>
      <c r="Y585" s="234">
        <v>59314.53</v>
      </c>
      <c r="Z585" s="234">
        <v>6.17327</v>
      </c>
      <c r="AA585" s="235"/>
      <c r="AB585" s="235"/>
      <c r="AC585" s="236"/>
      <c r="AD585" s="233"/>
    </row>
    <row r="586">
      <c r="A586" s="229">
        <v>586.0</v>
      </c>
      <c r="B586" s="229" t="s">
        <v>54</v>
      </c>
      <c r="C586" s="229" t="s">
        <v>28</v>
      </c>
      <c r="D586" s="229" t="s">
        <v>28</v>
      </c>
      <c r="E586" s="229" t="s">
        <v>28</v>
      </c>
      <c r="F586" s="229">
        <v>32.0</v>
      </c>
      <c r="G586" s="229" t="s">
        <v>29</v>
      </c>
      <c r="H586" s="229" t="s">
        <v>30</v>
      </c>
      <c r="I586" s="233">
        <v>64.0</v>
      </c>
      <c r="J586" s="233" t="s">
        <v>32</v>
      </c>
      <c r="K586" s="233" t="s">
        <v>27</v>
      </c>
      <c r="L586" s="233" t="s">
        <v>27</v>
      </c>
      <c r="M586" s="233">
        <v>8.0</v>
      </c>
      <c r="N586" s="233">
        <v>0.0</v>
      </c>
      <c r="O586" s="233">
        <v>10.0</v>
      </c>
      <c r="P586" s="233">
        <v>5.0</v>
      </c>
      <c r="Q586" s="233" t="s">
        <v>28</v>
      </c>
      <c r="R586" s="233" t="s">
        <v>27</v>
      </c>
      <c r="S586" s="389">
        <v>1043.92</v>
      </c>
      <c r="T586" s="389">
        <v>1033.42</v>
      </c>
      <c r="U586" s="389">
        <v>35249.0</v>
      </c>
      <c r="V586" s="389">
        <v>221.0</v>
      </c>
      <c r="W586" s="389">
        <v>507.76469</v>
      </c>
      <c r="X586" s="234">
        <v>38335.319</v>
      </c>
      <c r="Y586" s="234">
        <v>38431.78</v>
      </c>
      <c r="Z586" s="234">
        <v>8.47667</v>
      </c>
      <c r="AA586" s="235"/>
      <c r="AB586" s="235"/>
      <c r="AC586" s="236"/>
      <c r="AD586" s="233"/>
    </row>
    <row r="587">
      <c r="A587" s="229">
        <v>587.0</v>
      </c>
      <c r="B587" s="229" t="s">
        <v>54</v>
      </c>
      <c r="C587" s="229" t="s">
        <v>28</v>
      </c>
      <c r="D587" s="229" t="s">
        <v>28</v>
      </c>
      <c r="E587" s="229" t="s">
        <v>28</v>
      </c>
      <c r="F587" s="229">
        <v>32.0</v>
      </c>
      <c r="G587" s="229" t="s">
        <v>29</v>
      </c>
      <c r="H587" s="229" t="s">
        <v>30</v>
      </c>
      <c r="I587" s="233">
        <v>64.0</v>
      </c>
      <c r="J587" s="233" t="s">
        <v>33</v>
      </c>
      <c r="K587" s="233" t="s">
        <v>27</v>
      </c>
      <c r="L587" s="233" t="s">
        <v>28</v>
      </c>
      <c r="M587" s="233">
        <v>2.0</v>
      </c>
      <c r="N587" s="233">
        <v>4.0</v>
      </c>
      <c r="O587" s="233">
        <v>3.0</v>
      </c>
      <c r="P587" s="233">
        <v>3.0</v>
      </c>
      <c r="Q587" s="233" t="s">
        <v>28</v>
      </c>
      <c r="R587" s="233" t="s">
        <v>27</v>
      </c>
      <c r="S587" s="389">
        <v>6646.89</v>
      </c>
      <c r="T587" s="389">
        <v>6982.96</v>
      </c>
      <c r="U587" s="389">
        <v>154036.0</v>
      </c>
      <c r="V587" s="389">
        <v>1243.0</v>
      </c>
      <c r="W587" s="389">
        <v>3215.59</v>
      </c>
      <c r="X587" s="234">
        <v>58632.561</v>
      </c>
      <c r="Y587" s="234">
        <v>56603.07</v>
      </c>
      <c r="Z587" s="234">
        <v>7.67665</v>
      </c>
      <c r="AA587" s="235"/>
      <c r="AB587" s="235"/>
      <c r="AC587" s="236"/>
      <c r="AD587" s="233"/>
    </row>
    <row r="588">
      <c r="A588" s="229">
        <v>588.0</v>
      </c>
      <c r="B588" s="229" t="s">
        <v>54</v>
      </c>
      <c r="C588" s="229" t="s">
        <v>28</v>
      </c>
      <c r="D588" s="229" t="s">
        <v>28</v>
      </c>
      <c r="E588" s="229" t="s">
        <v>28</v>
      </c>
      <c r="F588" s="229">
        <v>32.0</v>
      </c>
      <c r="G588" s="229" t="s">
        <v>29</v>
      </c>
      <c r="H588" s="229" t="s">
        <v>30</v>
      </c>
      <c r="I588" s="233">
        <v>64.0</v>
      </c>
      <c r="J588" s="233" t="s">
        <v>34</v>
      </c>
      <c r="K588" s="233" t="s">
        <v>27</v>
      </c>
      <c r="L588" s="233" t="s">
        <v>27</v>
      </c>
      <c r="M588" s="233">
        <v>0.0</v>
      </c>
      <c r="N588" s="233">
        <v>3.0</v>
      </c>
      <c r="O588" s="233">
        <v>2.0</v>
      </c>
      <c r="P588" s="233">
        <v>2.0</v>
      </c>
      <c r="Q588" s="233" t="s">
        <v>28</v>
      </c>
      <c r="R588" s="233" t="s">
        <v>27</v>
      </c>
      <c r="S588" s="389">
        <v>1188.37</v>
      </c>
      <c r="T588" s="389">
        <v>1373.86</v>
      </c>
      <c r="U588" s="389">
        <v>31219.0</v>
      </c>
      <c r="V588" s="389">
        <v>227.0</v>
      </c>
      <c r="W588" s="389">
        <v>108.15999</v>
      </c>
      <c r="X588" s="234">
        <v>86701.12</v>
      </c>
      <c r="Y588" s="234">
        <v>89410.88</v>
      </c>
      <c r="Z588" s="234">
        <v>5.31222</v>
      </c>
      <c r="AA588" s="235"/>
      <c r="AB588" s="235"/>
      <c r="AC588" s="236"/>
      <c r="AD588" s="233"/>
    </row>
    <row r="589">
      <c r="A589" s="229">
        <v>589.0</v>
      </c>
      <c r="B589" s="229" t="s">
        <v>54</v>
      </c>
      <c r="C589" s="229" t="s">
        <v>28</v>
      </c>
      <c r="D589" s="229" t="s">
        <v>28</v>
      </c>
      <c r="E589" s="229" t="s">
        <v>28</v>
      </c>
      <c r="F589" s="229">
        <v>32.0</v>
      </c>
      <c r="G589" s="229" t="s">
        <v>29</v>
      </c>
      <c r="H589" s="229" t="s">
        <v>30</v>
      </c>
      <c r="I589" s="233">
        <v>64.0</v>
      </c>
      <c r="J589" s="233" t="s">
        <v>35</v>
      </c>
      <c r="K589" s="233" t="s">
        <v>27</v>
      </c>
      <c r="L589" s="233" t="s">
        <v>28</v>
      </c>
      <c r="M589" s="233">
        <v>5.0</v>
      </c>
      <c r="N589" s="233">
        <v>4.0</v>
      </c>
      <c r="O589" s="233">
        <v>6.0</v>
      </c>
      <c r="P589" s="233">
        <v>6.0</v>
      </c>
      <c r="Q589" s="233" t="s">
        <v>28</v>
      </c>
      <c r="R589" s="233" t="s">
        <v>27</v>
      </c>
      <c r="S589" s="389"/>
      <c r="T589" s="389"/>
      <c r="U589" s="389"/>
      <c r="V589" s="389"/>
      <c r="W589" s="389"/>
      <c r="X589" s="234" t="s">
        <v>30</v>
      </c>
      <c r="Y589" s="234" t="s">
        <v>30</v>
      </c>
      <c r="Z589" s="234"/>
      <c r="AA589" s="235"/>
      <c r="AB589" s="235"/>
      <c r="AC589" s="236"/>
      <c r="AD589" s="233"/>
    </row>
    <row r="590">
      <c r="A590" s="229">
        <v>590.0</v>
      </c>
      <c r="B590" s="229" t="s">
        <v>54</v>
      </c>
      <c r="C590" s="229" t="s">
        <v>28</v>
      </c>
      <c r="D590" s="229" t="s">
        <v>28</v>
      </c>
      <c r="E590" s="229" t="s">
        <v>28</v>
      </c>
      <c r="F590" s="229">
        <v>32.0</v>
      </c>
      <c r="G590" s="229" t="s">
        <v>29</v>
      </c>
      <c r="H590" s="229" t="s">
        <v>30</v>
      </c>
      <c r="I590" s="233">
        <v>64.0</v>
      </c>
      <c r="J590" s="233" t="s">
        <v>36</v>
      </c>
      <c r="K590" s="233" t="s">
        <v>27</v>
      </c>
      <c r="L590" s="233" t="s">
        <v>28</v>
      </c>
      <c r="M590" s="233">
        <v>0.0</v>
      </c>
      <c r="N590" s="233">
        <v>4.0</v>
      </c>
      <c r="O590" s="233">
        <v>1.0</v>
      </c>
      <c r="P590" s="233">
        <v>1.0</v>
      </c>
      <c r="Q590" s="233" t="s">
        <v>28</v>
      </c>
      <c r="R590" s="233" t="s">
        <v>28</v>
      </c>
      <c r="S590" s="389">
        <v>5237.98</v>
      </c>
      <c r="T590" s="389">
        <v>5514.11</v>
      </c>
      <c r="U590" s="389">
        <v>105472.0</v>
      </c>
      <c r="V590" s="389">
        <v>1971.0</v>
      </c>
      <c r="W590" s="389">
        <v>2339.36</v>
      </c>
      <c r="X590" s="234">
        <v>45076.953</v>
      </c>
      <c r="Y590" s="234">
        <v>45063.68</v>
      </c>
      <c r="Z590" s="234">
        <v>6.38621</v>
      </c>
      <c r="AA590" s="235"/>
      <c r="AB590" s="235"/>
      <c r="AC590" s="236"/>
      <c r="AD590" s="233"/>
    </row>
    <row r="591">
      <c r="A591" s="229">
        <v>591.0</v>
      </c>
      <c r="B591" s="229" t="s">
        <v>54</v>
      </c>
      <c r="C591" s="229" t="s">
        <v>28</v>
      </c>
      <c r="D591" s="229" t="s">
        <v>28</v>
      </c>
      <c r="E591" s="229" t="s">
        <v>28</v>
      </c>
      <c r="F591" s="229">
        <v>32.0</v>
      </c>
      <c r="G591" s="229" t="s">
        <v>29</v>
      </c>
      <c r="H591" s="229" t="s">
        <v>30</v>
      </c>
      <c r="I591" s="233">
        <v>64.0</v>
      </c>
      <c r="J591" s="233" t="s">
        <v>37</v>
      </c>
      <c r="K591" s="233" t="s">
        <v>27</v>
      </c>
      <c r="L591" s="233" t="s">
        <v>27</v>
      </c>
      <c r="M591" s="233">
        <v>5.0</v>
      </c>
      <c r="N591" s="233">
        <v>5.0</v>
      </c>
      <c r="O591" s="233">
        <v>6.0</v>
      </c>
      <c r="P591" s="233">
        <v>5.0</v>
      </c>
      <c r="Q591" s="233" t="s">
        <v>28</v>
      </c>
      <c r="R591" s="233" t="s">
        <v>27</v>
      </c>
      <c r="S591" s="389">
        <v>6713.76</v>
      </c>
      <c r="T591" s="389">
        <v>6921.59</v>
      </c>
      <c r="U591" s="389">
        <v>194210.0</v>
      </c>
      <c r="V591" s="389">
        <v>1243.0</v>
      </c>
      <c r="W591" s="389">
        <v>2075.56</v>
      </c>
      <c r="X591" s="234">
        <v>74071.018</v>
      </c>
      <c r="Y591" s="234">
        <v>73184.66</v>
      </c>
      <c r="Z591" s="234">
        <v>7.94957</v>
      </c>
      <c r="AA591" s="235"/>
      <c r="AB591" s="235"/>
      <c r="AC591" s="236"/>
      <c r="AD591" s="233"/>
    </row>
    <row r="592">
      <c r="A592" s="229">
        <v>592.0</v>
      </c>
      <c r="B592" s="229" t="s">
        <v>54</v>
      </c>
      <c r="C592" s="229" t="s">
        <v>28</v>
      </c>
      <c r="D592" s="229" t="s">
        <v>28</v>
      </c>
      <c r="E592" s="229" t="s">
        <v>28</v>
      </c>
      <c r="F592" s="229">
        <v>32.0</v>
      </c>
      <c r="G592" s="229" t="s">
        <v>29</v>
      </c>
      <c r="H592" s="229" t="s">
        <v>30</v>
      </c>
      <c r="I592" s="233">
        <v>64.0</v>
      </c>
      <c r="J592" s="233" t="s">
        <v>38</v>
      </c>
      <c r="K592" s="233" t="s">
        <v>27</v>
      </c>
      <c r="L592" s="233" t="s">
        <v>27</v>
      </c>
      <c r="M592" s="233">
        <v>7.0</v>
      </c>
      <c r="N592" s="233">
        <v>5.0</v>
      </c>
      <c r="O592" s="233">
        <v>8.0</v>
      </c>
      <c r="P592" s="233">
        <v>8.0</v>
      </c>
      <c r="Q592" s="233" t="s">
        <v>27</v>
      </c>
      <c r="R592" s="233" t="s">
        <v>27</v>
      </c>
      <c r="S592" s="389">
        <v>6856.26</v>
      </c>
      <c r="T592" s="389">
        <v>7200.3</v>
      </c>
      <c r="U592" s="389">
        <v>168897.0</v>
      </c>
      <c r="V592" s="389">
        <v>1277.0</v>
      </c>
      <c r="W592" s="389">
        <v>2261.25</v>
      </c>
      <c r="X592" s="234">
        <v>59798.727</v>
      </c>
      <c r="Y592" s="234">
        <v>60580.55</v>
      </c>
      <c r="Z592" s="234">
        <v>9.41782</v>
      </c>
      <c r="AA592" s="235"/>
      <c r="AB592" s="235"/>
      <c r="AC592" s="236"/>
      <c r="AD592" s="233"/>
    </row>
    <row r="593">
      <c r="A593" s="229">
        <v>593.0</v>
      </c>
      <c r="B593" s="229" t="s">
        <v>54</v>
      </c>
      <c r="C593" s="229" t="s">
        <v>28</v>
      </c>
      <c r="D593" s="229" t="s">
        <v>28</v>
      </c>
      <c r="E593" s="229" t="s">
        <v>28</v>
      </c>
      <c r="F593" s="229">
        <v>32.0</v>
      </c>
      <c r="G593" s="229" t="s">
        <v>29</v>
      </c>
      <c r="H593" s="229" t="s">
        <v>30</v>
      </c>
      <c r="I593" s="233">
        <v>64.0</v>
      </c>
      <c r="J593" s="233" t="s">
        <v>39</v>
      </c>
      <c r="K593" s="233" t="s">
        <v>27</v>
      </c>
      <c r="L593" s="233" t="s">
        <v>27</v>
      </c>
      <c r="M593" s="233">
        <v>5.0</v>
      </c>
      <c r="N593" s="233">
        <v>6.0</v>
      </c>
      <c r="O593" s="233">
        <v>6.0</v>
      </c>
      <c r="P593" s="233">
        <v>6.0</v>
      </c>
      <c r="Q593" s="233" t="s">
        <v>28</v>
      </c>
      <c r="R593" s="233" t="s">
        <v>27</v>
      </c>
      <c r="S593" s="389">
        <v>8021.39</v>
      </c>
      <c r="T593" s="389">
        <v>8285.32</v>
      </c>
      <c r="U593" s="389">
        <v>276566.0</v>
      </c>
      <c r="V593" s="389">
        <v>1395.0</v>
      </c>
      <c r="W593" s="389">
        <v>3299.91</v>
      </c>
      <c r="X593" s="234">
        <v>93746.219</v>
      </c>
      <c r="Y593" s="234">
        <v>95465.75</v>
      </c>
      <c r="Z593" s="234">
        <v>10.32195</v>
      </c>
      <c r="AA593" s="235"/>
      <c r="AB593" s="235"/>
      <c r="AC593" s="236"/>
      <c r="AD593" s="233"/>
    </row>
    <row r="594">
      <c r="A594" s="229">
        <v>594.0</v>
      </c>
      <c r="B594" s="229" t="s">
        <v>54</v>
      </c>
      <c r="C594" s="229" t="s">
        <v>28</v>
      </c>
      <c r="D594" s="229" t="s">
        <v>28</v>
      </c>
      <c r="E594" s="229" t="s">
        <v>28</v>
      </c>
      <c r="F594" s="229">
        <v>32.0</v>
      </c>
      <c r="G594" s="229" t="s">
        <v>29</v>
      </c>
      <c r="H594" s="229" t="s">
        <v>30</v>
      </c>
      <c r="I594" s="233">
        <v>64.0</v>
      </c>
      <c r="J594" s="233" t="s">
        <v>40</v>
      </c>
      <c r="K594" s="233" t="s">
        <v>27</v>
      </c>
      <c r="L594" s="233" t="s">
        <v>28</v>
      </c>
      <c r="M594" s="233">
        <v>3.0</v>
      </c>
      <c r="N594" s="233">
        <v>4.0</v>
      </c>
      <c r="O594" s="233">
        <v>4.0</v>
      </c>
      <c r="P594" s="233">
        <v>4.0</v>
      </c>
      <c r="Q594" s="233" t="s">
        <v>28</v>
      </c>
      <c r="R594" s="233" t="s">
        <v>27</v>
      </c>
      <c r="S594" s="389">
        <v>6732.79</v>
      </c>
      <c r="T594" s="389">
        <v>7192.32</v>
      </c>
      <c r="U594" s="389">
        <v>158250.0</v>
      </c>
      <c r="V594" s="389">
        <v>1242.0</v>
      </c>
      <c r="W594" s="389">
        <v>3129.65</v>
      </c>
      <c r="X594" s="234">
        <v>62756.879</v>
      </c>
      <c r="Y594" s="234">
        <v>66131.86</v>
      </c>
      <c r="Z594" s="234">
        <v>7.99754</v>
      </c>
      <c r="AA594" s="235"/>
      <c r="AB594" s="235"/>
      <c r="AC594" s="236"/>
      <c r="AD594" s="233"/>
    </row>
    <row r="595">
      <c r="A595" s="229">
        <v>595.0</v>
      </c>
      <c r="B595" s="229" t="s">
        <v>54</v>
      </c>
      <c r="C595" s="229" t="s">
        <v>28</v>
      </c>
      <c r="D595" s="229" t="s">
        <v>28</v>
      </c>
      <c r="E595" s="229" t="s">
        <v>28</v>
      </c>
      <c r="F595" s="229">
        <v>32.0</v>
      </c>
      <c r="G595" s="229" t="s">
        <v>29</v>
      </c>
      <c r="H595" s="229" t="s">
        <v>30</v>
      </c>
      <c r="I595" s="233">
        <v>64.0</v>
      </c>
      <c r="J595" s="233" t="s">
        <v>41</v>
      </c>
      <c r="K595" s="233" t="s">
        <v>27</v>
      </c>
      <c r="L595" s="233" t="s">
        <v>27</v>
      </c>
      <c r="M595" s="233">
        <v>4.0</v>
      </c>
      <c r="N595" s="233">
        <v>0.0</v>
      </c>
      <c r="O595" s="233">
        <v>6.0</v>
      </c>
      <c r="P595" s="233">
        <v>3.0</v>
      </c>
      <c r="Q595" s="233" t="s">
        <v>28</v>
      </c>
      <c r="R595" s="233" t="s">
        <v>27</v>
      </c>
      <c r="S595" s="389">
        <v>161258.0</v>
      </c>
      <c r="T595" s="389">
        <v>161392.0</v>
      </c>
      <c r="U595" s="389">
        <v>32503.0</v>
      </c>
      <c r="V595" s="389">
        <v>456.0</v>
      </c>
      <c r="W595" s="389">
        <v>495.11782</v>
      </c>
      <c r="X595" s="234">
        <v>7933.813</v>
      </c>
      <c r="Y595" s="234">
        <v>8506.15</v>
      </c>
      <c r="Z595" s="234">
        <v>10.41122</v>
      </c>
      <c r="AA595" s="235"/>
      <c r="AB595" s="235"/>
      <c r="AC595" s="236"/>
      <c r="AD595" s="233"/>
    </row>
    <row r="596">
      <c r="A596" s="229">
        <v>596.0</v>
      </c>
      <c r="B596" s="229" t="s">
        <v>54</v>
      </c>
      <c r="C596" s="229" t="s">
        <v>28</v>
      </c>
      <c r="D596" s="229" t="s">
        <v>28</v>
      </c>
      <c r="E596" s="229" t="s">
        <v>28</v>
      </c>
      <c r="F596" s="229">
        <v>32.0</v>
      </c>
      <c r="G596" s="229" t="s">
        <v>29</v>
      </c>
      <c r="H596" s="229" t="s">
        <v>30</v>
      </c>
      <c r="I596" s="233">
        <v>64.0</v>
      </c>
      <c r="J596" s="233" t="s">
        <v>42</v>
      </c>
      <c r="K596" s="233" t="s">
        <v>27</v>
      </c>
      <c r="L596" s="233" t="s">
        <v>28</v>
      </c>
      <c r="M596" s="233">
        <v>1.0</v>
      </c>
      <c r="N596" s="233">
        <v>5.0</v>
      </c>
      <c r="O596" s="233">
        <v>2.0</v>
      </c>
      <c r="P596" s="233">
        <v>2.0</v>
      </c>
      <c r="Q596" s="233" t="s">
        <v>27</v>
      </c>
      <c r="R596" s="233" t="s">
        <v>27</v>
      </c>
      <c r="S596" s="389">
        <v>6391.03</v>
      </c>
      <c r="T596" s="389">
        <v>7426.35</v>
      </c>
      <c r="U596" s="389">
        <v>71878.0</v>
      </c>
      <c r="V596" s="389">
        <v>1442.0</v>
      </c>
      <c r="W596" s="389">
        <v>1224.84</v>
      </c>
      <c r="X596" s="234">
        <v>66570.334</v>
      </c>
      <c r="Y596" s="234">
        <v>68509.02</v>
      </c>
      <c r="Z596" s="234">
        <v>8.53806</v>
      </c>
      <c r="AA596" s="235"/>
      <c r="AB596" s="235"/>
      <c r="AC596" s="236"/>
      <c r="AD596" s="233"/>
    </row>
    <row r="597">
      <c r="A597" s="229">
        <v>597.0</v>
      </c>
      <c r="B597" s="229" t="s">
        <v>54</v>
      </c>
      <c r="C597" s="229" t="s">
        <v>28</v>
      </c>
      <c r="D597" s="229" t="s">
        <v>28</v>
      </c>
      <c r="E597" s="229" t="s">
        <v>28</v>
      </c>
      <c r="F597" s="229">
        <v>32.0</v>
      </c>
      <c r="G597" s="229" t="s">
        <v>29</v>
      </c>
      <c r="H597" s="229" t="s">
        <v>30</v>
      </c>
      <c r="I597" s="233">
        <v>64.0</v>
      </c>
      <c r="J597" s="233" t="s">
        <v>44</v>
      </c>
      <c r="K597" s="233" t="s">
        <v>27</v>
      </c>
      <c r="L597" s="233" t="s">
        <v>28</v>
      </c>
      <c r="M597" s="233">
        <v>1.0</v>
      </c>
      <c r="N597" s="233">
        <v>4.0</v>
      </c>
      <c r="O597" s="233">
        <v>2.0</v>
      </c>
      <c r="P597" s="233">
        <v>2.0</v>
      </c>
      <c r="Q597" s="233" t="s">
        <v>27</v>
      </c>
      <c r="R597" s="233" t="s">
        <v>28</v>
      </c>
      <c r="S597" s="389">
        <v>5366.06</v>
      </c>
      <c r="T597" s="389">
        <v>6266.85</v>
      </c>
      <c r="U597" s="389">
        <v>162015.0</v>
      </c>
      <c r="V597" s="389">
        <v>1058.0</v>
      </c>
      <c r="W597" s="389">
        <v>684.04272</v>
      </c>
      <c r="X597" s="234">
        <v>58588.913</v>
      </c>
      <c r="Y597" s="234">
        <v>62225.07</v>
      </c>
      <c r="Z597" s="234">
        <v>8.47385</v>
      </c>
      <c r="AA597" s="235"/>
      <c r="AB597" s="235"/>
      <c r="AC597" s="236"/>
      <c r="AD597" s="233"/>
    </row>
    <row r="598">
      <c r="A598" s="229">
        <v>598.0</v>
      </c>
      <c r="B598" s="229" t="s">
        <v>54</v>
      </c>
      <c r="C598" s="229" t="s">
        <v>28</v>
      </c>
      <c r="D598" s="229" t="s">
        <v>28</v>
      </c>
      <c r="E598" s="229" t="s">
        <v>28</v>
      </c>
      <c r="F598" s="229">
        <v>32.0</v>
      </c>
      <c r="G598" s="229" t="s">
        <v>29</v>
      </c>
      <c r="H598" s="229" t="s">
        <v>30</v>
      </c>
      <c r="I598" s="233">
        <v>64.0</v>
      </c>
      <c r="J598" s="233" t="s">
        <v>45</v>
      </c>
      <c r="K598" s="233" t="s">
        <v>27</v>
      </c>
      <c r="L598" s="233" t="s">
        <v>27</v>
      </c>
      <c r="M598" s="233">
        <v>1.0</v>
      </c>
      <c r="N598" s="233">
        <v>4.0</v>
      </c>
      <c r="O598" s="233">
        <v>2.0</v>
      </c>
      <c r="P598" s="233">
        <v>2.0</v>
      </c>
      <c r="Q598" s="233" t="s">
        <v>28</v>
      </c>
      <c r="R598" s="233" t="s">
        <v>27</v>
      </c>
      <c r="S598" s="389">
        <v>5259.74</v>
      </c>
      <c r="T598" s="389">
        <v>6174.12</v>
      </c>
      <c r="U598" s="389">
        <v>210203.0</v>
      </c>
      <c r="V598" s="389">
        <v>989.0</v>
      </c>
      <c r="W598" s="389">
        <v>1327.01</v>
      </c>
      <c r="X598" s="234">
        <v>44682.779</v>
      </c>
      <c r="Y598" s="234">
        <v>42072.71</v>
      </c>
      <c r="Z598" s="234">
        <v>7.29196</v>
      </c>
      <c r="AA598" s="235"/>
      <c r="AB598" s="235"/>
      <c r="AC598" s="236"/>
      <c r="AD598" s="233"/>
    </row>
    <row r="599">
      <c r="A599" s="229">
        <v>599.0</v>
      </c>
      <c r="B599" s="229" t="s">
        <v>54</v>
      </c>
      <c r="C599" s="229" t="s">
        <v>28</v>
      </c>
      <c r="D599" s="229" t="s">
        <v>28</v>
      </c>
      <c r="E599" s="229" t="s">
        <v>28</v>
      </c>
      <c r="F599" s="229">
        <v>32.0</v>
      </c>
      <c r="G599" s="229" t="s">
        <v>29</v>
      </c>
      <c r="H599" s="229" t="s">
        <v>30</v>
      </c>
      <c r="I599" s="233">
        <v>64.0</v>
      </c>
      <c r="J599" s="233" t="s">
        <v>46</v>
      </c>
      <c r="K599" s="233" t="s">
        <v>27</v>
      </c>
      <c r="L599" s="233" t="s">
        <v>27</v>
      </c>
      <c r="M599" s="233">
        <v>1.0</v>
      </c>
      <c r="N599" s="233">
        <v>0.0</v>
      </c>
      <c r="O599" s="233">
        <v>3.0</v>
      </c>
      <c r="P599" s="233">
        <v>3.0</v>
      </c>
      <c r="Q599" s="233" t="s">
        <v>28</v>
      </c>
      <c r="R599" s="233" t="s">
        <v>27</v>
      </c>
      <c r="S599" s="389">
        <v>1035.98</v>
      </c>
      <c r="T599" s="389">
        <v>1066.0</v>
      </c>
      <c r="U599" s="389">
        <v>30753.0</v>
      </c>
      <c r="V599" s="389">
        <v>185.0</v>
      </c>
      <c r="W599" s="389">
        <v>285.1462</v>
      </c>
      <c r="X599" s="234">
        <v>27064.478</v>
      </c>
      <c r="Y599" s="234">
        <v>28028.43</v>
      </c>
      <c r="Z599" s="234">
        <v>8.86794</v>
      </c>
      <c r="AA599" s="235"/>
      <c r="AB599" s="235"/>
      <c r="AC599" s="236"/>
      <c r="AD599" s="233"/>
    </row>
    <row r="600">
      <c r="A600" s="229">
        <v>600.0</v>
      </c>
      <c r="B600" s="229" t="s">
        <v>54</v>
      </c>
      <c r="C600" s="229" t="s">
        <v>28</v>
      </c>
      <c r="D600" s="229" t="s">
        <v>28</v>
      </c>
      <c r="E600" s="229" t="s">
        <v>28</v>
      </c>
      <c r="F600" s="229">
        <v>32.0</v>
      </c>
      <c r="G600" s="229" t="s">
        <v>29</v>
      </c>
      <c r="H600" s="229" t="s">
        <v>30</v>
      </c>
      <c r="I600" s="233">
        <v>64.0</v>
      </c>
      <c r="J600" s="233" t="s">
        <v>49</v>
      </c>
      <c r="K600" s="233" t="s">
        <v>27</v>
      </c>
      <c r="L600" s="233" t="s">
        <v>28</v>
      </c>
      <c r="M600" s="233">
        <v>1.0</v>
      </c>
      <c r="N600" s="233">
        <v>6.0</v>
      </c>
      <c r="O600" s="233">
        <v>2.0</v>
      </c>
      <c r="P600" s="233">
        <v>2.0</v>
      </c>
      <c r="Q600" s="233" t="s">
        <v>28</v>
      </c>
      <c r="R600" s="233" t="s">
        <v>28</v>
      </c>
      <c r="S600" s="389">
        <v>5364.24</v>
      </c>
      <c r="T600" s="389">
        <v>6237.03</v>
      </c>
      <c r="U600" s="389">
        <v>53948.0</v>
      </c>
      <c r="V600" s="389">
        <v>1020.0</v>
      </c>
      <c r="W600" s="389">
        <v>1471.3</v>
      </c>
      <c r="X600" s="234">
        <v>62211.175</v>
      </c>
      <c r="Y600" s="234">
        <v>64147.31</v>
      </c>
      <c r="Z600" s="234">
        <v>8.0236</v>
      </c>
      <c r="AA600" s="235"/>
      <c r="AB600" s="235"/>
      <c r="AC600" s="236"/>
      <c r="AD600" s="233"/>
    </row>
    <row r="601">
      <c r="A601" s="229">
        <v>601.0</v>
      </c>
      <c r="B601" s="229" t="s">
        <v>54</v>
      </c>
      <c r="C601" s="229" t="s">
        <v>28</v>
      </c>
      <c r="D601" s="229" t="s">
        <v>28</v>
      </c>
      <c r="E601" s="229" t="s">
        <v>28</v>
      </c>
      <c r="F601" s="229">
        <v>32.0</v>
      </c>
      <c r="G601" s="229" t="s">
        <v>29</v>
      </c>
      <c r="H601" s="229" t="s">
        <v>30</v>
      </c>
      <c r="I601" s="233">
        <v>64.0</v>
      </c>
      <c r="J601" s="233" t="s">
        <v>52</v>
      </c>
      <c r="K601" s="233" t="s">
        <v>27</v>
      </c>
      <c r="L601" s="233" t="s">
        <v>27</v>
      </c>
      <c r="M601" s="233">
        <v>0.0</v>
      </c>
      <c r="N601" s="233">
        <v>0.0</v>
      </c>
      <c r="O601" s="233">
        <v>3.0</v>
      </c>
      <c r="P601" s="233">
        <v>2.0</v>
      </c>
      <c r="Q601" s="233" t="s">
        <v>28</v>
      </c>
      <c r="R601" s="233" t="s">
        <v>27</v>
      </c>
      <c r="S601" s="389">
        <v>172.9014</v>
      </c>
      <c r="T601" s="389">
        <v>184.06314</v>
      </c>
      <c r="U601" s="389">
        <v>3747.0</v>
      </c>
      <c r="V601" s="389">
        <v>32.0</v>
      </c>
      <c r="W601" s="389">
        <v>30.25697</v>
      </c>
      <c r="X601" s="234">
        <v>30382.181</v>
      </c>
      <c r="Y601" s="234">
        <v>31.27152</v>
      </c>
      <c r="Z601" s="234">
        <v>6.15149</v>
      </c>
      <c r="AA601" s="235"/>
      <c r="AB601" s="235"/>
      <c r="AC601" s="236"/>
      <c r="AD601" s="233"/>
    </row>
    <row r="602">
      <c r="A602" s="229">
        <v>602.0</v>
      </c>
      <c r="B602" s="229" t="s">
        <v>54</v>
      </c>
      <c r="C602" s="229" t="s">
        <v>28</v>
      </c>
      <c r="D602" s="229" t="s">
        <v>28</v>
      </c>
      <c r="E602" s="229" t="s">
        <v>28</v>
      </c>
      <c r="F602" s="229">
        <v>32.0</v>
      </c>
      <c r="G602" s="229" t="s">
        <v>29</v>
      </c>
      <c r="H602" s="229" t="s">
        <v>30</v>
      </c>
      <c r="I602" s="233">
        <v>128.0</v>
      </c>
      <c r="J602" s="233" t="s">
        <v>31</v>
      </c>
      <c r="K602" s="229" t="s">
        <v>27</v>
      </c>
      <c r="L602" s="229" t="s">
        <v>28</v>
      </c>
      <c r="M602" s="229">
        <v>0.0</v>
      </c>
      <c r="N602" s="229">
        <v>7.0</v>
      </c>
      <c r="O602" s="229">
        <v>1.0</v>
      </c>
      <c r="P602" s="229">
        <v>1.0</v>
      </c>
      <c r="Q602" s="229" t="s">
        <v>28</v>
      </c>
      <c r="R602" s="229" t="s">
        <v>27</v>
      </c>
      <c r="S602" s="389">
        <v>10610.22</v>
      </c>
      <c r="T602" s="389">
        <v>10971.07</v>
      </c>
      <c r="U602" s="389">
        <v>361358.0</v>
      </c>
      <c r="V602" s="394">
        <v>7871.0</v>
      </c>
      <c r="W602" s="389">
        <v>25971.16</v>
      </c>
      <c r="X602" s="234">
        <v>120325.354</v>
      </c>
      <c r="Y602" s="234">
        <v>117248.38</v>
      </c>
      <c r="Z602" s="234">
        <v>6.98846</v>
      </c>
      <c r="AA602" s="235"/>
      <c r="AB602" s="235"/>
      <c r="AC602" s="236"/>
      <c r="AD602" s="233"/>
    </row>
    <row r="603">
      <c r="A603" s="229">
        <v>603.0</v>
      </c>
      <c r="B603" s="229" t="s">
        <v>54</v>
      </c>
      <c r="C603" s="229" t="s">
        <v>28</v>
      </c>
      <c r="D603" s="229" t="s">
        <v>28</v>
      </c>
      <c r="E603" s="229" t="s">
        <v>28</v>
      </c>
      <c r="F603" s="229">
        <v>32.0</v>
      </c>
      <c r="G603" s="229" t="s">
        <v>29</v>
      </c>
      <c r="H603" s="229" t="s">
        <v>30</v>
      </c>
      <c r="I603" s="233">
        <v>128.0</v>
      </c>
      <c r="J603" s="233" t="s">
        <v>32</v>
      </c>
      <c r="K603" s="233" t="s">
        <v>27</v>
      </c>
      <c r="L603" s="233" t="s">
        <v>27</v>
      </c>
      <c r="M603" s="233">
        <v>8.0</v>
      </c>
      <c r="N603" s="233">
        <v>0.0</v>
      </c>
      <c r="O603" s="233">
        <v>10.0</v>
      </c>
      <c r="P603" s="233">
        <v>5.0</v>
      </c>
      <c r="Q603" s="233" t="s">
        <v>28</v>
      </c>
      <c r="R603" s="233" t="s">
        <v>27</v>
      </c>
      <c r="S603" s="389">
        <v>2064.21</v>
      </c>
      <c r="T603" s="389">
        <v>2085.3</v>
      </c>
      <c r="U603" s="389">
        <v>69110.0</v>
      </c>
      <c r="V603" s="389">
        <v>434.0</v>
      </c>
      <c r="W603" s="389">
        <v>1054.59</v>
      </c>
      <c r="X603" s="234">
        <v>92751.261</v>
      </c>
      <c r="Y603" s="234">
        <v>82730.97</v>
      </c>
      <c r="Z603" s="234">
        <v>8.70257</v>
      </c>
      <c r="AA603" s="235"/>
      <c r="AB603" s="235"/>
      <c r="AC603" s="236"/>
      <c r="AD603" s="233"/>
    </row>
    <row r="604">
      <c r="A604" s="229">
        <v>604.0</v>
      </c>
      <c r="B604" s="229" t="s">
        <v>54</v>
      </c>
      <c r="C604" s="229" t="s">
        <v>28</v>
      </c>
      <c r="D604" s="229" t="s">
        <v>28</v>
      </c>
      <c r="E604" s="229" t="s">
        <v>28</v>
      </c>
      <c r="F604" s="229">
        <v>32.0</v>
      </c>
      <c r="G604" s="229" t="s">
        <v>29</v>
      </c>
      <c r="H604" s="229" t="s">
        <v>30</v>
      </c>
      <c r="I604" s="233">
        <v>128.0</v>
      </c>
      <c r="J604" s="233" t="s">
        <v>33</v>
      </c>
      <c r="K604" s="233" t="s">
        <v>27</v>
      </c>
      <c r="L604" s="233" t="s">
        <v>28</v>
      </c>
      <c r="M604" s="233">
        <v>2.0</v>
      </c>
      <c r="N604" s="233">
        <v>4.0</v>
      </c>
      <c r="O604" s="233">
        <v>3.0</v>
      </c>
      <c r="P604" s="233">
        <v>3.0</v>
      </c>
      <c r="Q604" s="233" t="s">
        <v>28</v>
      </c>
      <c r="R604" s="233" t="s">
        <v>27</v>
      </c>
      <c r="S604" s="389">
        <v>13254.41</v>
      </c>
      <c r="T604" s="389">
        <v>13956.95</v>
      </c>
      <c r="U604" s="389">
        <v>310535.0</v>
      </c>
      <c r="V604" s="389">
        <v>2480.0</v>
      </c>
      <c r="W604" s="389">
        <v>6155.53</v>
      </c>
      <c r="X604" s="234">
        <v>121094.528</v>
      </c>
      <c r="Y604" s="234">
        <v>119557.38</v>
      </c>
      <c r="Z604" s="234">
        <v>8.67972</v>
      </c>
      <c r="AA604" s="235"/>
      <c r="AB604" s="235"/>
      <c r="AC604" s="236"/>
      <c r="AD604" s="233"/>
    </row>
    <row r="605">
      <c r="A605" s="229">
        <v>605.0</v>
      </c>
      <c r="B605" s="229" t="s">
        <v>54</v>
      </c>
      <c r="C605" s="229" t="s">
        <v>28</v>
      </c>
      <c r="D605" s="229" t="s">
        <v>28</v>
      </c>
      <c r="E605" s="229" t="s">
        <v>28</v>
      </c>
      <c r="F605" s="229">
        <v>32.0</v>
      </c>
      <c r="G605" s="229" t="s">
        <v>29</v>
      </c>
      <c r="H605" s="229" t="s">
        <v>30</v>
      </c>
      <c r="I605" s="233">
        <v>128.0</v>
      </c>
      <c r="J605" s="233" t="s">
        <v>34</v>
      </c>
      <c r="K605" s="233" t="s">
        <v>27</v>
      </c>
      <c r="L605" s="233" t="s">
        <v>27</v>
      </c>
      <c r="M605" s="233">
        <v>0.0</v>
      </c>
      <c r="N605" s="233">
        <v>3.0</v>
      </c>
      <c r="O605" s="233">
        <v>2.0</v>
      </c>
      <c r="P605" s="233">
        <v>2.0</v>
      </c>
      <c r="Q605" s="233" t="s">
        <v>28</v>
      </c>
      <c r="R605" s="233" t="s">
        <v>27</v>
      </c>
      <c r="S605" s="389">
        <v>2366.1</v>
      </c>
      <c r="T605" s="389">
        <v>2751.32</v>
      </c>
      <c r="U605" s="389">
        <v>67625.0</v>
      </c>
      <c r="V605" s="389">
        <v>452.0</v>
      </c>
      <c r="W605" s="389">
        <v>221.56663</v>
      </c>
      <c r="X605" s="234">
        <v>177413.929</v>
      </c>
      <c r="Y605" s="234">
        <v>175919.39</v>
      </c>
      <c r="Z605" s="234">
        <v>6.06456</v>
      </c>
      <c r="AA605" s="235"/>
      <c r="AB605" s="235"/>
      <c r="AC605" s="236"/>
      <c r="AD605" s="233"/>
    </row>
    <row r="606">
      <c r="A606" s="229">
        <v>606.0</v>
      </c>
      <c r="B606" s="229" t="s">
        <v>54</v>
      </c>
      <c r="C606" s="229" t="s">
        <v>28</v>
      </c>
      <c r="D606" s="229" t="s">
        <v>28</v>
      </c>
      <c r="E606" s="229" t="s">
        <v>28</v>
      </c>
      <c r="F606" s="229">
        <v>32.0</v>
      </c>
      <c r="G606" s="229" t="s">
        <v>29</v>
      </c>
      <c r="H606" s="229" t="s">
        <v>30</v>
      </c>
      <c r="I606" s="233">
        <v>128.0</v>
      </c>
      <c r="J606" s="233" t="s">
        <v>36</v>
      </c>
      <c r="K606" s="233" t="s">
        <v>27</v>
      </c>
      <c r="L606" s="233" t="s">
        <v>28</v>
      </c>
      <c r="M606" s="233">
        <v>0.0</v>
      </c>
      <c r="N606" s="233">
        <v>4.0</v>
      </c>
      <c r="O606" s="233">
        <v>1.0</v>
      </c>
      <c r="P606" s="233">
        <v>1.0</v>
      </c>
      <c r="Q606" s="233" t="s">
        <v>28</v>
      </c>
      <c r="R606" s="233" t="s">
        <v>28</v>
      </c>
      <c r="S606" s="389">
        <v>10481.4</v>
      </c>
      <c r="T606" s="389">
        <v>11044.46</v>
      </c>
      <c r="U606" s="389">
        <v>221391.0</v>
      </c>
      <c r="V606" s="389">
        <v>3939.0</v>
      </c>
      <c r="W606" s="389">
        <v>4643.01</v>
      </c>
      <c r="X606" s="234">
        <v>95786.399</v>
      </c>
      <c r="Y606" s="234">
        <v>91873.64</v>
      </c>
      <c r="Z606" s="234">
        <v>7.05411</v>
      </c>
      <c r="AA606" s="235"/>
      <c r="AB606" s="235"/>
      <c r="AC606" s="236"/>
      <c r="AD606" s="233"/>
    </row>
    <row r="607">
      <c r="A607" s="229">
        <v>607.0</v>
      </c>
      <c r="B607" s="229" t="s">
        <v>54</v>
      </c>
      <c r="C607" s="229" t="s">
        <v>28</v>
      </c>
      <c r="D607" s="229" t="s">
        <v>28</v>
      </c>
      <c r="E607" s="229" t="s">
        <v>28</v>
      </c>
      <c r="F607" s="229">
        <v>32.0</v>
      </c>
      <c r="G607" s="229" t="s">
        <v>29</v>
      </c>
      <c r="H607" s="229" t="s">
        <v>30</v>
      </c>
      <c r="I607" s="233">
        <v>128.0</v>
      </c>
      <c r="J607" s="233" t="s">
        <v>37</v>
      </c>
      <c r="K607" s="233" t="s">
        <v>27</v>
      </c>
      <c r="L607" s="233" t="s">
        <v>27</v>
      </c>
      <c r="M607" s="233">
        <v>5.0</v>
      </c>
      <c r="N607" s="233">
        <v>5.0</v>
      </c>
      <c r="O607" s="233">
        <v>6.0</v>
      </c>
      <c r="P607" s="233">
        <v>5.0</v>
      </c>
      <c r="Q607" s="233" t="s">
        <v>28</v>
      </c>
      <c r="R607" s="233" t="s">
        <v>27</v>
      </c>
      <c r="S607" s="389">
        <v>13390.76</v>
      </c>
      <c r="T607" s="389">
        <v>13859.44</v>
      </c>
      <c r="U607" s="389">
        <v>388284.0</v>
      </c>
      <c r="V607" s="389">
        <v>2481.0</v>
      </c>
      <c r="W607" s="389">
        <v>4089.27</v>
      </c>
      <c r="X607" s="234">
        <v>138060.76</v>
      </c>
      <c r="Y607" s="234">
        <v>139284.01</v>
      </c>
      <c r="Z607" s="234">
        <v>9.12473</v>
      </c>
      <c r="AA607" s="235"/>
      <c r="AB607" s="235"/>
      <c r="AC607" s="236"/>
      <c r="AD607" s="233"/>
    </row>
    <row r="608">
      <c r="A608" s="229">
        <v>608.0</v>
      </c>
      <c r="B608" s="229" t="s">
        <v>54</v>
      </c>
      <c r="C608" s="229" t="s">
        <v>28</v>
      </c>
      <c r="D608" s="229" t="s">
        <v>28</v>
      </c>
      <c r="E608" s="229" t="s">
        <v>28</v>
      </c>
      <c r="F608" s="229">
        <v>32.0</v>
      </c>
      <c r="G608" s="229" t="s">
        <v>29</v>
      </c>
      <c r="H608" s="229" t="s">
        <v>30</v>
      </c>
      <c r="I608" s="233">
        <v>128.0</v>
      </c>
      <c r="J608" s="233" t="s">
        <v>38</v>
      </c>
      <c r="K608" s="233" t="s">
        <v>27</v>
      </c>
      <c r="L608" s="233" t="s">
        <v>27</v>
      </c>
      <c r="M608" s="233">
        <v>7.0</v>
      </c>
      <c r="N608" s="233">
        <v>5.0</v>
      </c>
      <c r="O608" s="233">
        <v>8.0</v>
      </c>
      <c r="P608" s="233">
        <v>8.0</v>
      </c>
      <c r="Q608" s="233" t="s">
        <v>27</v>
      </c>
      <c r="R608" s="233" t="s">
        <v>27</v>
      </c>
      <c r="S608" s="389">
        <v>13645.19</v>
      </c>
      <c r="T608" s="389">
        <v>14338.41</v>
      </c>
      <c r="U608" s="389">
        <v>296889.0</v>
      </c>
      <c r="V608" s="389">
        <v>2547.0</v>
      </c>
      <c r="W608" s="389">
        <v>6704.68</v>
      </c>
      <c r="X608" s="234">
        <v>132045.414</v>
      </c>
      <c r="Y608" s="234">
        <v>130158.21</v>
      </c>
      <c r="Z608" s="234">
        <v>9.61656</v>
      </c>
      <c r="AA608" s="235"/>
      <c r="AB608" s="235"/>
      <c r="AC608" s="236"/>
      <c r="AD608" s="233"/>
    </row>
    <row r="609">
      <c r="A609" s="229">
        <v>609.0</v>
      </c>
      <c r="B609" s="229" t="s">
        <v>54</v>
      </c>
      <c r="C609" s="229" t="s">
        <v>28</v>
      </c>
      <c r="D609" s="229" t="s">
        <v>28</v>
      </c>
      <c r="E609" s="229" t="s">
        <v>28</v>
      </c>
      <c r="F609" s="229">
        <v>32.0</v>
      </c>
      <c r="G609" s="229" t="s">
        <v>29</v>
      </c>
      <c r="H609" s="229" t="s">
        <v>30</v>
      </c>
      <c r="I609" s="233">
        <v>128.0</v>
      </c>
      <c r="J609" s="233" t="s">
        <v>39</v>
      </c>
      <c r="K609" s="233" t="s">
        <v>27</v>
      </c>
      <c r="L609" s="233" t="s">
        <v>27</v>
      </c>
      <c r="M609" s="233">
        <v>5.0</v>
      </c>
      <c r="N609" s="233">
        <v>6.0</v>
      </c>
      <c r="O609" s="233">
        <v>6.0</v>
      </c>
      <c r="P609" s="233">
        <v>6.0</v>
      </c>
      <c r="Q609" s="233" t="s">
        <v>28</v>
      </c>
      <c r="R609" s="233" t="s">
        <v>27</v>
      </c>
      <c r="S609" s="389">
        <v>11144.68</v>
      </c>
      <c r="T609" s="389">
        <v>11865.02</v>
      </c>
      <c r="U609" s="389">
        <v>258229.0</v>
      </c>
      <c r="V609" s="389">
        <v>2306.0</v>
      </c>
      <c r="W609" s="389">
        <v>3789.42</v>
      </c>
      <c r="X609" s="234">
        <v>234607.511</v>
      </c>
      <c r="Y609" s="234">
        <v>233065.55</v>
      </c>
      <c r="Z609" s="234">
        <v>9.75439</v>
      </c>
      <c r="AA609" s="235"/>
      <c r="AB609" s="235"/>
      <c r="AC609" s="236"/>
      <c r="AD609" s="233"/>
    </row>
    <row r="610">
      <c r="A610" s="229">
        <v>610.0</v>
      </c>
      <c r="B610" s="229" t="s">
        <v>54</v>
      </c>
      <c r="C610" s="229" t="s">
        <v>28</v>
      </c>
      <c r="D610" s="229" t="s">
        <v>28</v>
      </c>
      <c r="E610" s="229" t="s">
        <v>28</v>
      </c>
      <c r="F610" s="229">
        <v>32.0</v>
      </c>
      <c r="G610" s="229" t="s">
        <v>29</v>
      </c>
      <c r="H610" s="229" t="s">
        <v>30</v>
      </c>
      <c r="I610" s="233">
        <v>128.0</v>
      </c>
      <c r="J610" s="233" t="s">
        <v>40</v>
      </c>
      <c r="K610" s="233" t="s">
        <v>27</v>
      </c>
      <c r="L610" s="233" t="s">
        <v>28</v>
      </c>
      <c r="M610" s="233">
        <v>3.0</v>
      </c>
      <c r="N610" s="233">
        <v>4.0</v>
      </c>
      <c r="O610" s="233">
        <v>4.0</v>
      </c>
      <c r="P610" s="233">
        <v>4.0</v>
      </c>
      <c r="Q610" s="233" t="s">
        <v>28</v>
      </c>
      <c r="R610" s="233" t="s">
        <v>27</v>
      </c>
      <c r="S610" s="389">
        <v>12914.5</v>
      </c>
      <c r="T610" s="389">
        <v>13868.45</v>
      </c>
      <c r="U610" s="389">
        <v>284809.0</v>
      </c>
      <c r="V610" s="389">
        <v>2418.0</v>
      </c>
      <c r="W610" s="389">
        <v>5107.98</v>
      </c>
      <c r="X610" s="234">
        <v>139540.364</v>
      </c>
      <c r="Y610" s="234">
        <v>141825.09</v>
      </c>
      <c r="Z610" s="234">
        <v>8.55112</v>
      </c>
      <c r="AA610" s="235"/>
      <c r="AB610" s="235"/>
      <c r="AC610" s="236"/>
      <c r="AD610" s="233"/>
    </row>
    <row r="611">
      <c r="A611" s="229">
        <v>611.0</v>
      </c>
      <c r="B611" s="229" t="s">
        <v>54</v>
      </c>
      <c r="C611" s="229" t="s">
        <v>28</v>
      </c>
      <c r="D611" s="229" t="s">
        <v>28</v>
      </c>
      <c r="E611" s="229" t="s">
        <v>28</v>
      </c>
      <c r="F611" s="229">
        <v>32.0</v>
      </c>
      <c r="G611" s="229" t="s">
        <v>29</v>
      </c>
      <c r="H611" s="229" t="s">
        <v>30</v>
      </c>
      <c r="I611" s="233">
        <v>128.0</v>
      </c>
      <c r="J611" s="233" t="s">
        <v>41</v>
      </c>
      <c r="K611" s="233" t="s">
        <v>27</v>
      </c>
      <c r="L611" s="233" t="s">
        <v>27</v>
      </c>
      <c r="M611" s="233">
        <v>4.0</v>
      </c>
      <c r="N611" s="233">
        <v>0.0</v>
      </c>
      <c r="O611" s="233">
        <v>6.0</v>
      </c>
      <c r="P611" s="233">
        <v>3.0</v>
      </c>
      <c r="Q611" s="233" t="s">
        <v>28</v>
      </c>
      <c r="R611" s="233" t="s">
        <v>27</v>
      </c>
      <c r="S611" s="389">
        <v>3220.43</v>
      </c>
      <c r="T611" s="389">
        <v>3264.78</v>
      </c>
      <c r="U611" s="389">
        <v>68604.0</v>
      </c>
      <c r="V611" s="389">
        <v>900.0</v>
      </c>
      <c r="W611" s="389">
        <v>805.29466</v>
      </c>
      <c r="X611" s="234">
        <v>15411.709</v>
      </c>
      <c r="Y611" s="234">
        <v>16700.32</v>
      </c>
      <c r="Z611" s="234">
        <v>10.37912</v>
      </c>
      <c r="AA611" s="235"/>
      <c r="AB611" s="235"/>
      <c r="AC611" s="236"/>
      <c r="AD611" s="233"/>
    </row>
    <row r="612">
      <c r="A612" s="229">
        <v>612.0</v>
      </c>
      <c r="B612" s="229" t="s">
        <v>54</v>
      </c>
      <c r="C612" s="229" t="s">
        <v>28</v>
      </c>
      <c r="D612" s="229" t="s">
        <v>28</v>
      </c>
      <c r="E612" s="229" t="s">
        <v>28</v>
      </c>
      <c r="F612" s="229">
        <v>32.0</v>
      </c>
      <c r="G612" s="229" t="s">
        <v>29</v>
      </c>
      <c r="H612" s="229" t="s">
        <v>30</v>
      </c>
      <c r="I612" s="233">
        <v>128.0</v>
      </c>
      <c r="J612" s="233" t="s">
        <v>42</v>
      </c>
      <c r="K612" s="233" t="s">
        <v>27</v>
      </c>
      <c r="L612" s="233" t="s">
        <v>28</v>
      </c>
      <c r="M612" s="233">
        <v>1.0</v>
      </c>
      <c r="N612" s="233">
        <v>5.0</v>
      </c>
      <c r="O612" s="233">
        <v>2.0</v>
      </c>
      <c r="P612" s="233">
        <v>2.0</v>
      </c>
      <c r="Q612" s="233" t="s">
        <v>27</v>
      </c>
      <c r="R612" s="233" t="s">
        <v>27</v>
      </c>
      <c r="S612" s="389">
        <v>12735.44</v>
      </c>
      <c r="T612" s="389">
        <v>14912.65</v>
      </c>
      <c r="U612" s="389">
        <v>151591.0</v>
      </c>
      <c r="V612" s="389">
        <v>2871.0</v>
      </c>
      <c r="W612" s="389">
        <v>1951.29</v>
      </c>
      <c r="X612" s="234">
        <v>125534.149</v>
      </c>
      <c r="Y612" s="234">
        <v>130900.67</v>
      </c>
      <c r="Z612" s="234">
        <v>8.72167</v>
      </c>
      <c r="AA612" s="235"/>
      <c r="AB612" s="235"/>
      <c r="AC612" s="236"/>
      <c r="AD612" s="233"/>
    </row>
    <row r="613">
      <c r="A613" s="229">
        <v>613.0</v>
      </c>
      <c r="B613" s="229" t="s">
        <v>54</v>
      </c>
      <c r="C613" s="229" t="s">
        <v>28</v>
      </c>
      <c r="D613" s="229" t="s">
        <v>28</v>
      </c>
      <c r="E613" s="229" t="s">
        <v>28</v>
      </c>
      <c r="F613" s="229">
        <v>32.0</v>
      </c>
      <c r="G613" s="229" t="s">
        <v>29</v>
      </c>
      <c r="H613" s="229" t="s">
        <v>30</v>
      </c>
      <c r="I613" s="233">
        <v>128.0</v>
      </c>
      <c r="J613" s="233" t="s">
        <v>44</v>
      </c>
      <c r="K613" s="233" t="s">
        <v>27</v>
      </c>
      <c r="L613" s="233" t="s">
        <v>28</v>
      </c>
      <c r="M613" s="233">
        <v>1.0</v>
      </c>
      <c r="N613" s="233">
        <v>4.0</v>
      </c>
      <c r="O613" s="233">
        <v>2.0</v>
      </c>
      <c r="P613" s="233">
        <v>2.0</v>
      </c>
      <c r="Q613" s="233" t="s">
        <v>27</v>
      </c>
      <c r="R613" s="233" t="s">
        <v>28</v>
      </c>
      <c r="S613" s="389">
        <v>10496.26</v>
      </c>
      <c r="T613" s="389">
        <v>12341.38</v>
      </c>
      <c r="U613" s="389">
        <v>307141.0</v>
      </c>
      <c r="V613" s="389">
        <v>2020.0</v>
      </c>
      <c r="W613" s="389">
        <v>3912.32</v>
      </c>
      <c r="X613" s="234">
        <v>98066.091</v>
      </c>
      <c r="Y613" s="234">
        <v>102360.92</v>
      </c>
      <c r="Z613" s="234">
        <v>7.99911</v>
      </c>
      <c r="AA613" s="235"/>
      <c r="AB613" s="235"/>
      <c r="AC613" s="236"/>
      <c r="AD613" s="233"/>
    </row>
    <row r="614">
      <c r="A614" s="229">
        <v>614.0</v>
      </c>
      <c r="B614" s="229" t="s">
        <v>54</v>
      </c>
      <c r="C614" s="229" t="s">
        <v>28</v>
      </c>
      <c r="D614" s="229" t="s">
        <v>28</v>
      </c>
      <c r="E614" s="229" t="s">
        <v>28</v>
      </c>
      <c r="F614" s="229">
        <v>32.0</v>
      </c>
      <c r="G614" s="229" t="s">
        <v>29</v>
      </c>
      <c r="H614" s="229" t="s">
        <v>30</v>
      </c>
      <c r="I614" s="233">
        <v>128.0</v>
      </c>
      <c r="J614" s="233" t="s">
        <v>45</v>
      </c>
      <c r="K614" s="233" t="s">
        <v>27</v>
      </c>
      <c r="L614" s="233" t="s">
        <v>27</v>
      </c>
      <c r="M614" s="233">
        <v>1.0</v>
      </c>
      <c r="N614" s="233">
        <v>4.0</v>
      </c>
      <c r="O614" s="233">
        <v>2.0</v>
      </c>
      <c r="P614" s="233">
        <v>2.0</v>
      </c>
      <c r="Q614" s="233" t="s">
        <v>28</v>
      </c>
      <c r="R614" s="233" t="s">
        <v>27</v>
      </c>
      <c r="S614" s="389">
        <v>10489.62</v>
      </c>
      <c r="T614" s="389">
        <v>12418.1</v>
      </c>
      <c r="U614" s="389">
        <v>410561.0</v>
      </c>
      <c r="V614" s="389">
        <v>1973.0</v>
      </c>
      <c r="W614" s="389">
        <v>2865.03</v>
      </c>
      <c r="X614" s="234">
        <v>90781.008</v>
      </c>
      <c r="Y614" s="234">
        <v>92842.3</v>
      </c>
      <c r="Z614" s="234">
        <v>7.43948</v>
      </c>
      <c r="AA614" s="235"/>
      <c r="AB614" s="235"/>
      <c r="AC614" s="236"/>
      <c r="AD614" s="233"/>
    </row>
    <row r="615">
      <c r="A615" s="229">
        <v>615.0</v>
      </c>
      <c r="B615" s="229" t="s">
        <v>54</v>
      </c>
      <c r="C615" s="229" t="s">
        <v>28</v>
      </c>
      <c r="D615" s="229" t="s">
        <v>28</v>
      </c>
      <c r="E615" s="229" t="s">
        <v>28</v>
      </c>
      <c r="F615" s="229">
        <v>32.0</v>
      </c>
      <c r="G615" s="229" t="s">
        <v>29</v>
      </c>
      <c r="H615" s="229" t="s">
        <v>30</v>
      </c>
      <c r="I615" s="233">
        <v>128.0</v>
      </c>
      <c r="J615" s="233" t="s">
        <v>46</v>
      </c>
      <c r="K615" s="233" t="s">
        <v>27</v>
      </c>
      <c r="L615" s="233" t="s">
        <v>27</v>
      </c>
      <c r="M615" s="233">
        <v>1.0</v>
      </c>
      <c r="N615" s="233">
        <v>0.0</v>
      </c>
      <c r="O615" s="233">
        <v>3.0</v>
      </c>
      <c r="P615" s="233">
        <v>3.0</v>
      </c>
      <c r="Q615" s="233" t="s">
        <v>28</v>
      </c>
      <c r="R615" s="233" t="s">
        <v>27</v>
      </c>
      <c r="S615" s="389">
        <v>2077.75</v>
      </c>
      <c r="T615" s="389">
        <v>2163.11</v>
      </c>
      <c r="U615" s="389">
        <v>61758.0</v>
      </c>
      <c r="V615" s="389">
        <v>367.0</v>
      </c>
      <c r="W615" s="389">
        <v>588.44432</v>
      </c>
      <c r="X615" s="234">
        <v>59757.261</v>
      </c>
      <c r="Y615" s="234">
        <v>61192.57</v>
      </c>
      <c r="Z615" s="234">
        <v>8.58877</v>
      </c>
      <c r="AA615" s="235"/>
      <c r="AB615" s="235"/>
      <c r="AC615" s="236"/>
      <c r="AD615" s="233"/>
    </row>
    <row r="616">
      <c r="A616" s="229">
        <v>616.0</v>
      </c>
      <c r="B616" s="229" t="s">
        <v>54</v>
      </c>
      <c r="C616" s="229" t="s">
        <v>28</v>
      </c>
      <c r="D616" s="229" t="s">
        <v>28</v>
      </c>
      <c r="E616" s="229" t="s">
        <v>28</v>
      </c>
      <c r="F616" s="229">
        <v>32.0</v>
      </c>
      <c r="G616" s="229" t="s">
        <v>29</v>
      </c>
      <c r="H616" s="229" t="s">
        <v>30</v>
      </c>
      <c r="I616" s="233">
        <v>128.0</v>
      </c>
      <c r="J616" s="233" t="s">
        <v>49</v>
      </c>
      <c r="K616" s="233" t="s">
        <v>27</v>
      </c>
      <c r="L616" s="233" t="s">
        <v>28</v>
      </c>
      <c r="M616" s="233">
        <v>1.0</v>
      </c>
      <c r="N616" s="233">
        <v>6.0</v>
      </c>
      <c r="O616" s="233">
        <v>2.0</v>
      </c>
      <c r="P616" s="233">
        <v>2.0</v>
      </c>
      <c r="Q616" s="233" t="s">
        <v>28</v>
      </c>
      <c r="R616" s="233" t="s">
        <v>28</v>
      </c>
      <c r="S616" s="389">
        <v>10893.96</v>
      </c>
      <c r="T616" s="389">
        <v>11572.34</v>
      </c>
      <c r="U616" s="389">
        <v>224341.0</v>
      </c>
      <c r="V616" s="389">
        <v>4009.0</v>
      </c>
      <c r="W616" s="389">
        <v>5154.5</v>
      </c>
      <c r="X616" s="234">
        <v>95083.054</v>
      </c>
      <c r="Y616" s="234">
        <v>98074.67</v>
      </c>
      <c r="Z616" s="234">
        <v>9.3166</v>
      </c>
      <c r="AA616" s="235"/>
      <c r="AB616" s="235"/>
      <c r="AC616" s="236"/>
      <c r="AD616" s="233"/>
    </row>
    <row r="617">
      <c r="A617" s="229">
        <v>617.0</v>
      </c>
      <c r="B617" s="229" t="s">
        <v>54</v>
      </c>
      <c r="C617" s="229" t="s">
        <v>28</v>
      </c>
      <c r="D617" s="229" t="s">
        <v>28</v>
      </c>
      <c r="E617" s="229" t="s">
        <v>28</v>
      </c>
      <c r="F617" s="229">
        <v>32.0</v>
      </c>
      <c r="G617" s="229" t="s">
        <v>29</v>
      </c>
      <c r="H617" s="229" t="s">
        <v>30</v>
      </c>
      <c r="I617" s="233">
        <v>128.0</v>
      </c>
      <c r="J617" s="233" t="s">
        <v>52</v>
      </c>
      <c r="K617" s="233" t="s">
        <v>27</v>
      </c>
      <c r="L617" s="233" t="s">
        <v>27</v>
      </c>
      <c r="M617" s="233">
        <v>0.0</v>
      </c>
      <c r="N617" s="233">
        <v>0.0</v>
      </c>
      <c r="O617" s="233">
        <v>3.0</v>
      </c>
      <c r="P617" s="233">
        <v>2.0</v>
      </c>
      <c r="Q617" s="233" t="s">
        <v>28</v>
      </c>
      <c r="R617" s="233" t="s">
        <v>27</v>
      </c>
      <c r="S617" s="389">
        <v>334.2333</v>
      </c>
      <c r="T617" s="389">
        <v>365.17637</v>
      </c>
      <c r="U617" s="389">
        <v>6137.0</v>
      </c>
      <c r="V617" s="389">
        <v>61.0</v>
      </c>
      <c r="W617" s="389">
        <v>193.52963</v>
      </c>
      <c r="X617" s="234">
        <v>66667.413</v>
      </c>
      <c r="Y617" s="234">
        <v>68387.88</v>
      </c>
      <c r="Z617" s="234">
        <v>6.21239</v>
      </c>
      <c r="AA617" s="235"/>
      <c r="AB617" s="235"/>
      <c r="AC617" s="236"/>
      <c r="AD617" s="233"/>
    </row>
    <row r="618">
      <c r="A618" s="229">
        <v>618.0</v>
      </c>
      <c r="B618" s="229" t="s">
        <v>54</v>
      </c>
      <c r="C618" s="229" t="s">
        <v>28</v>
      </c>
      <c r="D618" s="229" t="s">
        <v>28</v>
      </c>
      <c r="E618" s="229" t="s">
        <v>28</v>
      </c>
      <c r="F618" s="229">
        <v>48.0</v>
      </c>
      <c r="G618" s="229" t="s">
        <v>29</v>
      </c>
      <c r="H618" s="229" t="s">
        <v>30</v>
      </c>
      <c r="I618" s="229">
        <v>1.0</v>
      </c>
      <c r="J618" s="229" t="s">
        <v>31</v>
      </c>
      <c r="K618" s="229" t="s">
        <v>27</v>
      </c>
      <c r="L618" s="229" t="s">
        <v>28</v>
      </c>
      <c r="M618" s="229">
        <v>0.0</v>
      </c>
      <c r="N618" s="229">
        <v>7.0</v>
      </c>
      <c r="O618" s="229">
        <v>1.0</v>
      </c>
      <c r="P618" s="229">
        <v>1.0</v>
      </c>
      <c r="Q618" s="229" t="s">
        <v>28</v>
      </c>
      <c r="R618" s="229" t="s">
        <v>27</v>
      </c>
      <c r="S618" s="389">
        <v>90.14849</v>
      </c>
      <c r="T618" s="389">
        <v>73.18071</v>
      </c>
      <c r="U618" s="389">
        <v>7009.0</v>
      </c>
      <c r="V618" s="389">
        <v>69.0</v>
      </c>
      <c r="W618" s="389">
        <v>197.57045</v>
      </c>
      <c r="X618" s="234">
        <v>657.039</v>
      </c>
      <c r="Y618" s="234">
        <v>982.54</v>
      </c>
      <c r="Z618" s="234">
        <v>6.24534</v>
      </c>
      <c r="AA618" s="235"/>
      <c r="AB618" s="235"/>
      <c r="AC618" s="236"/>
      <c r="AD618" s="233"/>
    </row>
    <row r="619">
      <c r="A619" s="229">
        <v>619.0</v>
      </c>
      <c r="B619" s="229" t="s">
        <v>54</v>
      </c>
      <c r="C619" s="229" t="s">
        <v>28</v>
      </c>
      <c r="D619" s="229" t="s">
        <v>28</v>
      </c>
      <c r="E619" s="229" t="s">
        <v>28</v>
      </c>
      <c r="F619" s="229">
        <v>48.0</v>
      </c>
      <c r="G619" s="229" t="s">
        <v>29</v>
      </c>
      <c r="H619" s="229" t="s">
        <v>30</v>
      </c>
      <c r="I619" s="233">
        <v>1.0</v>
      </c>
      <c r="J619" s="233" t="s">
        <v>32</v>
      </c>
      <c r="K619" s="233" t="s">
        <v>27</v>
      </c>
      <c r="L619" s="233" t="s">
        <v>27</v>
      </c>
      <c r="M619" s="233">
        <v>8.0</v>
      </c>
      <c r="N619" s="233">
        <v>0.0</v>
      </c>
      <c r="O619" s="233">
        <v>10.0</v>
      </c>
      <c r="P619" s="233">
        <v>5.0</v>
      </c>
      <c r="Q619" s="233" t="s">
        <v>28</v>
      </c>
      <c r="R619" s="233" t="s">
        <v>27</v>
      </c>
      <c r="S619" s="389">
        <v>14.90797</v>
      </c>
      <c r="T619" s="389">
        <v>2.74591</v>
      </c>
      <c r="U619" s="389">
        <v>572.0</v>
      </c>
      <c r="V619" s="389">
        <v>5.0</v>
      </c>
      <c r="W619" s="389">
        <v>6.53268</v>
      </c>
      <c r="X619" s="234">
        <v>355.819</v>
      </c>
      <c r="Y619" s="234">
        <v>703.721</v>
      </c>
      <c r="Z619" s="234">
        <v>5.45957</v>
      </c>
      <c r="AA619" s="235"/>
      <c r="AB619" s="235"/>
      <c r="AC619" s="236"/>
      <c r="AD619" s="233"/>
    </row>
    <row r="620">
      <c r="A620" s="229">
        <v>620.0</v>
      </c>
      <c r="B620" s="229" t="s">
        <v>54</v>
      </c>
      <c r="C620" s="229" t="s">
        <v>28</v>
      </c>
      <c r="D620" s="229" t="s">
        <v>28</v>
      </c>
      <c r="E620" s="229" t="s">
        <v>28</v>
      </c>
      <c r="F620" s="229">
        <v>48.0</v>
      </c>
      <c r="G620" s="229" t="s">
        <v>29</v>
      </c>
      <c r="H620" s="229" t="s">
        <v>30</v>
      </c>
      <c r="I620" s="233">
        <v>1.0</v>
      </c>
      <c r="J620" s="233" t="s">
        <v>33</v>
      </c>
      <c r="K620" s="233" t="s">
        <v>27</v>
      </c>
      <c r="L620" s="233" t="s">
        <v>28</v>
      </c>
      <c r="M620" s="233">
        <v>2.0</v>
      </c>
      <c r="N620" s="233">
        <v>4.0</v>
      </c>
      <c r="O620" s="233">
        <v>3.0</v>
      </c>
      <c r="P620" s="233">
        <v>3.0</v>
      </c>
      <c r="Q620" s="233" t="s">
        <v>28</v>
      </c>
      <c r="R620" s="233" t="s">
        <v>27</v>
      </c>
      <c r="S620" s="389">
        <v>117.45108</v>
      </c>
      <c r="T620" s="389">
        <v>101.10733</v>
      </c>
      <c r="U620" s="389">
        <v>3147.0</v>
      </c>
      <c r="V620" s="389">
        <v>23.0</v>
      </c>
      <c r="W620" s="389">
        <v>20.00908</v>
      </c>
      <c r="X620" s="234">
        <v>2011.716</v>
      </c>
      <c r="Y620" s="234">
        <v>2411.009</v>
      </c>
      <c r="Z620" s="234">
        <v>6.58144</v>
      </c>
      <c r="AA620" s="235"/>
      <c r="AB620" s="235"/>
      <c r="AC620" s="236"/>
      <c r="AD620" s="233"/>
    </row>
    <row r="621">
      <c r="A621" s="229">
        <v>621.0</v>
      </c>
      <c r="B621" s="229" t="s">
        <v>54</v>
      </c>
      <c r="C621" s="229" t="s">
        <v>28</v>
      </c>
      <c r="D621" s="229" t="s">
        <v>28</v>
      </c>
      <c r="E621" s="229" t="s">
        <v>28</v>
      </c>
      <c r="F621" s="229">
        <v>48.0</v>
      </c>
      <c r="G621" s="229" t="s">
        <v>29</v>
      </c>
      <c r="H621" s="229" t="s">
        <v>30</v>
      </c>
      <c r="I621" s="233">
        <v>1.0</v>
      </c>
      <c r="J621" s="233" t="s">
        <v>34</v>
      </c>
      <c r="K621" s="233" t="s">
        <v>27</v>
      </c>
      <c r="L621" s="233" t="s">
        <v>27</v>
      </c>
      <c r="M621" s="233">
        <v>0.0</v>
      </c>
      <c r="N621" s="233">
        <v>3.0</v>
      </c>
      <c r="O621" s="233">
        <v>2.0</v>
      </c>
      <c r="P621" s="233">
        <v>2.0</v>
      </c>
      <c r="Q621" s="233" t="s">
        <v>28</v>
      </c>
      <c r="R621" s="233" t="s">
        <v>27</v>
      </c>
      <c r="S621" s="389">
        <v>29.34509</v>
      </c>
      <c r="T621" s="389">
        <v>21.50279</v>
      </c>
      <c r="U621" s="389">
        <v>315.0</v>
      </c>
      <c r="V621" s="389">
        <v>6.0</v>
      </c>
      <c r="W621" s="389">
        <v>2.22322</v>
      </c>
      <c r="X621" s="234">
        <v>371.985</v>
      </c>
      <c r="Y621" s="234">
        <v>793.317</v>
      </c>
      <c r="Z621" s="234">
        <v>5.43312</v>
      </c>
      <c r="AA621" s="235"/>
      <c r="AB621" s="235"/>
      <c r="AC621" s="236"/>
      <c r="AD621" s="233"/>
    </row>
    <row r="622">
      <c r="A622" s="229">
        <v>622.0</v>
      </c>
      <c r="B622" s="229" t="s">
        <v>54</v>
      </c>
      <c r="C622" s="229" t="s">
        <v>28</v>
      </c>
      <c r="D622" s="229" t="s">
        <v>28</v>
      </c>
      <c r="E622" s="229" t="s">
        <v>28</v>
      </c>
      <c r="F622" s="229">
        <v>48.0</v>
      </c>
      <c r="G622" s="229" t="s">
        <v>29</v>
      </c>
      <c r="H622" s="229" t="s">
        <v>30</v>
      </c>
      <c r="I622" s="233">
        <v>1.0</v>
      </c>
      <c r="J622" s="233" t="s">
        <v>35</v>
      </c>
      <c r="K622" s="233" t="s">
        <v>27</v>
      </c>
      <c r="L622" s="233" t="s">
        <v>28</v>
      </c>
      <c r="M622" s="233">
        <v>5.0</v>
      </c>
      <c r="N622" s="233">
        <v>4.0</v>
      </c>
      <c r="O622" s="233">
        <v>6.0</v>
      </c>
      <c r="P622" s="233">
        <v>6.0</v>
      </c>
      <c r="Q622" s="233" t="s">
        <v>28</v>
      </c>
      <c r="R622" s="233" t="s">
        <v>27</v>
      </c>
      <c r="S622" s="389">
        <v>23.92224</v>
      </c>
      <c r="T622" s="389">
        <v>0.651806</v>
      </c>
      <c r="U622" s="389">
        <v>1156.0</v>
      </c>
      <c r="V622" s="389">
        <v>11.0</v>
      </c>
      <c r="W622" s="389">
        <v>13.01073</v>
      </c>
      <c r="X622" s="234">
        <v>439.808</v>
      </c>
      <c r="Y622" s="234">
        <v>775.582</v>
      </c>
      <c r="Z622" s="234">
        <v>6.79288</v>
      </c>
      <c r="AA622" s="235"/>
      <c r="AB622" s="235"/>
      <c r="AC622" s="236"/>
      <c r="AD622" s="233"/>
    </row>
    <row r="623">
      <c r="A623" s="229">
        <v>623.0</v>
      </c>
      <c r="B623" s="229" t="s">
        <v>54</v>
      </c>
      <c r="C623" s="229" t="s">
        <v>28</v>
      </c>
      <c r="D623" s="229" t="s">
        <v>28</v>
      </c>
      <c r="E623" s="229" t="s">
        <v>28</v>
      </c>
      <c r="F623" s="229">
        <v>48.0</v>
      </c>
      <c r="G623" s="229" t="s">
        <v>29</v>
      </c>
      <c r="H623" s="229" t="s">
        <v>30</v>
      </c>
      <c r="I623" s="233">
        <v>1.0</v>
      </c>
      <c r="J623" s="233" t="s">
        <v>36</v>
      </c>
      <c r="K623" s="233" t="s">
        <v>27</v>
      </c>
      <c r="L623" s="233" t="s">
        <v>28</v>
      </c>
      <c r="M623" s="233">
        <v>0.0</v>
      </c>
      <c r="N623" s="233">
        <v>4.0</v>
      </c>
      <c r="O623" s="233">
        <v>1.0</v>
      </c>
      <c r="P623" s="233">
        <v>1.0</v>
      </c>
      <c r="Q623" s="233" t="s">
        <v>28</v>
      </c>
      <c r="R623" s="233" t="s">
        <v>28</v>
      </c>
      <c r="S623" s="389">
        <v>88.80799</v>
      </c>
      <c r="T623" s="389">
        <v>73.0554</v>
      </c>
      <c r="U623" s="389">
        <v>2297.0</v>
      </c>
      <c r="V623" s="389">
        <v>37.0</v>
      </c>
      <c r="W623" s="389">
        <v>33.67079</v>
      </c>
      <c r="X623" s="234">
        <v>539.379</v>
      </c>
      <c r="Y623" s="234">
        <v>899.987</v>
      </c>
      <c r="Z623" s="234">
        <v>6.2871</v>
      </c>
      <c r="AA623" s="235"/>
      <c r="AB623" s="235"/>
      <c r="AC623" s="236"/>
      <c r="AD623" s="233"/>
    </row>
    <row r="624">
      <c r="A624" s="229">
        <v>624.0</v>
      </c>
      <c r="B624" s="229" t="s">
        <v>54</v>
      </c>
      <c r="C624" s="229" t="s">
        <v>28</v>
      </c>
      <c r="D624" s="229" t="s">
        <v>28</v>
      </c>
      <c r="E624" s="229" t="s">
        <v>28</v>
      </c>
      <c r="F624" s="229">
        <v>48.0</v>
      </c>
      <c r="G624" s="229" t="s">
        <v>29</v>
      </c>
      <c r="H624" s="229" t="s">
        <v>30</v>
      </c>
      <c r="I624" s="233">
        <v>1.0</v>
      </c>
      <c r="J624" s="233" t="s">
        <v>37</v>
      </c>
      <c r="K624" s="233" t="s">
        <v>27</v>
      </c>
      <c r="L624" s="233" t="s">
        <v>27</v>
      </c>
      <c r="M624" s="233">
        <v>5.0</v>
      </c>
      <c r="N624" s="233">
        <v>5.0</v>
      </c>
      <c r="O624" s="233">
        <v>6.0</v>
      </c>
      <c r="P624" s="233">
        <v>5.0</v>
      </c>
      <c r="Q624" s="233" t="s">
        <v>28</v>
      </c>
      <c r="R624" s="233" t="s">
        <v>27</v>
      </c>
      <c r="S624" s="389">
        <v>24.4524</v>
      </c>
      <c r="T624" s="389">
        <v>1.13283</v>
      </c>
      <c r="U624" s="389">
        <v>1208.0</v>
      </c>
      <c r="V624" s="389">
        <v>10.0</v>
      </c>
      <c r="W624" s="389">
        <v>14.22624</v>
      </c>
      <c r="X624" s="234">
        <v>492.166</v>
      </c>
      <c r="Y624" s="234">
        <v>914.533</v>
      </c>
      <c r="Z624" s="234">
        <v>6.49083</v>
      </c>
      <c r="AA624" s="235"/>
      <c r="AB624" s="235"/>
      <c r="AC624" s="236"/>
      <c r="AD624" s="233"/>
    </row>
    <row r="625">
      <c r="A625" s="229">
        <v>625.0</v>
      </c>
      <c r="B625" s="229" t="s">
        <v>54</v>
      </c>
      <c r="C625" s="229" t="s">
        <v>28</v>
      </c>
      <c r="D625" s="229" t="s">
        <v>28</v>
      </c>
      <c r="E625" s="229" t="s">
        <v>28</v>
      </c>
      <c r="F625" s="229">
        <v>48.0</v>
      </c>
      <c r="G625" s="229" t="s">
        <v>29</v>
      </c>
      <c r="H625" s="229" t="s">
        <v>30</v>
      </c>
      <c r="I625" s="233">
        <v>1.0</v>
      </c>
      <c r="J625" s="233" t="s">
        <v>38</v>
      </c>
      <c r="K625" s="233" t="s">
        <v>27</v>
      </c>
      <c r="L625" s="233" t="s">
        <v>27</v>
      </c>
      <c r="M625" s="233">
        <v>7.0</v>
      </c>
      <c r="N625" s="233">
        <v>5.0</v>
      </c>
      <c r="O625" s="233">
        <v>8.0</v>
      </c>
      <c r="P625" s="233">
        <v>8.0</v>
      </c>
      <c r="Q625" s="233" t="s">
        <v>27</v>
      </c>
      <c r="R625" s="233" t="s">
        <v>27</v>
      </c>
      <c r="S625" s="389">
        <v>22.04278</v>
      </c>
      <c r="T625" s="389">
        <v>3.44699</v>
      </c>
      <c r="U625" s="389">
        <v>870.0</v>
      </c>
      <c r="V625" s="389">
        <v>7.0</v>
      </c>
      <c r="W625" s="389">
        <v>4.52481</v>
      </c>
      <c r="X625" s="234">
        <v>661.732</v>
      </c>
      <c r="Y625" s="234">
        <v>1026.041</v>
      </c>
      <c r="Z625" s="234">
        <v>6.21571</v>
      </c>
      <c r="AA625" s="235"/>
      <c r="AB625" s="235"/>
      <c r="AC625" s="236"/>
      <c r="AD625" s="233"/>
    </row>
    <row r="626">
      <c r="A626" s="229">
        <v>626.0</v>
      </c>
      <c r="B626" s="229" t="s">
        <v>54</v>
      </c>
      <c r="C626" s="229" t="s">
        <v>28</v>
      </c>
      <c r="D626" s="229" t="s">
        <v>28</v>
      </c>
      <c r="E626" s="229" t="s">
        <v>28</v>
      </c>
      <c r="F626" s="229">
        <v>48.0</v>
      </c>
      <c r="G626" s="229" t="s">
        <v>29</v>
      </c>
      <c r="H626" s="229" t="s">
        <v>30</v>
      </c>
      <c r="I626" s="233">
        <v>1.0</v>
      </c>
      <c r="J626" s="233" t="s">
        <v>39</v>
      </c>
      <c r="K626" s="233" t="s">
        <v>27</v>
      </c>
      <c r="L626" s="233" t="s">
        <v>27</v>
      </c>
      <c r="M626" s="233">
        <v>5.0</v>
      </c>
      <c r="N626" s="233">
        <v>6.0</v>
      </c>
      <c r="O626" s="233">
        <v>6.0</v>
      </c>
      <c r="P626" s="233">
        <v>6.0</v>
      </c>
      <c r="Q626" s="233" t="s">
        <v>28</v>
      </c>
      <c r="R626" s="233" t="s">
        <v>27</v>
      </c>
      <c r="S626" s="389"/>
      <c r="T626" s="389"/>
      <c r="U626" s="389"/>
      <c r="V626" s="389"/>
      <c r="W626" s="389"/>
      <c r="X626" s="234" t="s">
        <v>30</v>
      </c>
      <c r="Y626" s="234" t="s">
        <v>30</v>
      </c>
      <c r="Z626" s="234"/>
      <c r="AA626" s="235"/>
      <c r="AB626" s="235"/>
      <c r="AC626" s="236"/>
      <c r="AD626" s="233"/>
    </row>
    <row r="627">
      <c r="A627" s="229">
        <v>627.0</v>
      </c>
      <c r="B627" s="229" t="s">
        <v>54</v>
      </c>
      <c r="C627" s="229" t="s">
        <v>28</v>
      </c>
      <c r="D627" s="229" t="s">
        <v>28</v>
      </c>
      <c r="E627" s="229" t="s">
        <v>28</v>
      </c>
      <c r="F627" s="229">
        <v>48.0</v>
      </c>
      <c r="G627" s="229" t="s">
        <v>29</v>
      </c>
      <c r="H627" s="229" t="s">
        <v>30</v>
      </c>
      <c r="I627" s="233">
        <v>1.0</v>
      </c>
      <c r="J627" s="233" t="s">
        <v>40</v>
      </c>
      <c r="K627" s="233" t="s">
        <v>27</v>
      </c>
      <c r="L627" s="233" t="s">
        <v>28</v>
      </c>
      <c r="M627" s="233">
        <v>3.0</v>
      </c>
      <c r="N627" s="233">
        <v>4.0</v>
      </c>
      <c r="O627" s="233">
        <v>4.0</v>
      </c>
      <c r="P627" s="233">
        <v>4.0</v>
      </c>
      <c r="Q627" s="233" t="s">
        <v>28</v>
      </c>
      <c r="R627" s="233" t="s">
        <v>27</v>
      </c>
      <c r="S627" s="389"/>
      <c r="T627" s="389"/>
      <c r="U627" s="389"/>
      <c r="V627" s="389"/>
      <c r="W627" s="389"/>
      <c r="X627" s="234" t="s">
        <v>30</v>
      </c>
      <c r="Y627" s="234" t="s">
        <v>30</v>
      </c>
      <c r="Z627" s="234"/>
      <c r="AA627" s="235"/>
      <c r="AB627" s="235"/>
      <c r="AC627" s="236"/>
      <c r="AD627" s="233"/>
    </row>
    <row r="628">
      <c r="A628" s="229">
        <v>628.0</v>
      </c>
      <c r="B628" s="229" t="s">
        <v>54</v>
      </c>
      <c r="C628" s="229" t="s">
        <v>28</v>
      </c>
      <c r="D628" s="229" t="s">
        <v>28</v>
      </c>
      <c r="E628" s="229" t="s">
        <v>28</v>
      </c>
      <c r="F628" s="229">
        <v>48.0</v>
      </c>
      <c r="G628" s="229" t="s">
        <v>29</v>
      </c>
      <c r="H628" s="229" t="s">
        <v>30</v>
      </c>
      <c r="I628" s="233">
        <v>1.0</v>
      </c>
      <c r="J628" s="233" t="s">
        <v>41</v>
      </c>
      <c r="K628" s="233" t="s">
        <v>27</v>
      </c>
      <c r="L628" s="233" t="s">
        <v>27</v>
      </c>
      <c r="M628" s="233">
        <v>4.0</v>
      </c>
      <c r="N628" s="233">
        <v>0.0</v>
      </c>
      <c r="O628" s="233">
        <v>6.0</v>
      </c>
      <c r="P628" s="233">
        <v>3.0</v>
      </c>
      <c r="Q628" s="233" t="s">
        <v>28</v>
      </c>
      <c r="R628" s="233" t="s">
        <v>27</v>
      </c>
      <c r="S628" s="389">
        <v>27.63049</v>
      </c>
      <c r="T628" s="389">
        <v>19.0223</v>
      </c>
      <c r="U628" s="389">
        <v>922.0</v>
      </c>
      <c r="V628" s="389">
        <v>9.0</v>
      </c>
      <c r="W628" s="389">
        <v>5.54298</v>
      </c>
      <c r="X628" s="234">
        <v>462.98</v>
      </c>
      <c r="Y628" s="234">
        <v>991.882</v>
      </c>
      <c r="Z628" s="234">
        <v>6.77697</v>
      </c>
      <c r="AA628" s="235"/>
      <c r="AB628" s="235"/>
      <c r="AC628" s="236"/>
      <c r="AD628" s="233"/>
    </row>
    <row r="629">
      <c r="A629" s="229">
        <v>629.0</v>
      </c>
      <c r="B629" s="229" t="s">
        <v>54</v>
      </c>
      <c r="C629" s="229" t="s">
        <v>28</v>
      </c>
      <c r="D629" s="229" t="s">
        <v>28</v>
      </c>
      <c r="E629" s="229" t="s">
        <v>28</v>
      </c>
      <c r="F629" s="229">
        <v>48.0</v>
      </c>
      <c r="G629" s="229" t="s">
        <v>29</v>
      </c>
      <c r="H629" s="229" t="s">
        <v>30</v>
      </c>
      <c r="I629" s="233">
        <v>1.0</v>
      </c>
      <c r="J629" s="233" t="s">
        <v>42</v>
      </c>
      <c r="K629" s="233" t="s">
        <v>27</v>
      </c>
      <c r="L629" s="233" t="s">
        <v>28</v>
      </c>
      <c r="M629" s="233">
        <v>1.0</v>
      </c>
      <c r="N629" s="233">
        <v>5.0</v>
      </c>
      <c r="O629" s="233">
        <v>2.0</v>
      </c>
      <c r="P629" s="233">
        <v>2.0</v>
      </c>
      <c r="Q629" s="233" t="s">
        <v>27</v>
      </c>
      <c r="R629" s="233" t="s">
        <v>27</v>
      </c>
      <c r="S629" s="389">
        <v>108.75703</v>
      </c>
      <c r="T629" s="389">
        <v>103.59613</v>
      </c>
      <c r="U629" s="389">
        <v>1648.0</v>
      </c>
      <c r="V629" s="389">
        <v>32.0</v>
      </c>
      <c r="W629" s="389">
        <v>22.38402</v>
      </c>
      <c r="X629" s="234">
        <v>1037.267</v>
      </c>
      <c r="Y629" s="234">
        <v>1375.617</v>
      </c>
      <c r="Z629" s="234">
        <v>7.92457</v>
      </c>
      <c r="AA629" s="235"/>
      <c r="AB629" s="235"/>
      <c r="AC629" s="236"/>
      <c r="AD629" s="233"/>
    </row>
    <row r="630">
      <c r="A630" s="229">
        <v>630.0</v>
      </c>
      <c r="B630" s="229" t="s">
        <v>54</v>
      </c>
      <c r="C630" s="229" t="s">
        <v>28</v>
      </c>
      <c r="D630" s="229" t="s">
        <v>28</v>
      </c>
      <c r="E630" s="229" t="s">
        <v>28</v>
      </c>
      <c r="F630" s="229">
        <v>48.0</v>
      </c>
      <c r="G630" s="229" t="s">
        <v>29</v>
      </c>
      <c r="H630" s="229" t="s">
        <v>30</v>
      </c>
      <c r="I630" s="233">
        <v>1.0</v>
      </c>
      <c r="J630" s="233" t="s">
        <v>43</v>
      </c>
      <c r="K630" s="233" t="s">
        <v>27</v>
      </c>
      <c r="L630" s="233" t="s">
        <v>27</v>
      </c>
      <c r="M630" s="233">
        <v>1.0</v>
      </c>
      <c r="N630" s="233">
        <v>0.0</v>
      </c>
      <c r="O630" s="233">
        <v>2.0</v>
      </c>
      <c r="P630" s="233">
        <v>2.0</v>
      </c>
      <c r="Q630" s="233" t="s">
        <v>28</v>
      </c>
      <c r="R630" s="233" t="s">
        <v>27</v>
      </c>
      <c r="S630" s="389">
        <v>26.73597</v>
      </c>
      <c r="T630" s="389">
        <v>19.40121</v>
      </c>
      <c r="U630" s="389">
        <v>1369.0</v>
      </c>
      <c r="V630" s="389">
        <v>6.0</v>
      </c>
      <c r="W630" s="389">
        <v>25.55038</v>
      </c>
      <c r="X630" s="234">
        <v>655.174</v>
      </c>
      <c r="Y630" s="234">
        <v>944.833</v>
      </c>
      <c r="Z630" s="234">
        <v>5.59238</v>
      </c>
      <c r="AA630" s="235"/>
      <c r="AB630" s="235"/>
      <c r="AC630" s="236"/>
      <c r="AD630" s="233"/>
    </row>
    <row r="631">
      <c r="A631" s="229">
        <v>631.0</v>
      </c>
      <c r="B631" s="229" t="s">
        <v>54</v>
      </c>
      <c r="C631" s="229" t="s">
        <v>28</v>
      </c>
      <c r="D631" s="229" t="s">
        <v>28</v>
      </c>
      <c r="E631" s="229" t="s">
        <v>28</v>
      </c>
      <c r="F631" s="229">
        <v>48.0</v>
      </c>
      <c r="G631" s="229" t="s">
        <v>29</v>
      </c>
      <c r="H631" s="229" t="s">
        <v>30</v>
      </c>
      <c r="I631" s="233">
        <v>1.0</v>
      </c>
      <c r="J631" s="233" t="s">
        <v>44</v>
      </c>
      <c r="K631" s="233" t="s">
        <v>27</v>
      </c>
      <c r="L631" s="233" t="s">
        <v>28</v>
      </c>
      <c r="M631" s="233">
        <v>1.0</v>
      </c>
      <c r="N631" s="233">
        <v>4.0</v>
      </c>
      <c r="O631" s="233">
        <v>2.0</v>
      </c>
      <c r="P631" s="233">
        <v>2.0</v>
      </c>
      <c r="Q631" s="233" t="s">
        <v>27</v>
      </c>
      <c r="R631" s="233" t="s">
        <v>28</v>
      </c>
      <c r="S631" s="389">
        <v>89.29503</v>
      </c>
      <c r="T631" s="389">
        <v>96.91962</v>
      </c>
      <c r="U631" s="389">
        <v>2202.0</v>
      </c>
      <c r="V631" s="389">
        <v>26.0</v>
      </c>
      <c r="W631" s="389">
        <v>18.99527</v>
      </c>
      <c r="X631" s="234">
        <v>986.985</v>
      </c>
      <c r="Y631" s="234">
        <v>1383.797</v>
      </c>
      <c r="Z631" s="234">
        <v>8.38786</v>
      </c>
      <c r="AA631" s="235"/>
      <c r="AB631" s="235"/>
      <c r="AC631" s="236"/>
      <c r="AD631" s="233"/>
    </row>
    <row r="632">
      <c r="A632" s="229">
        <v>632.0</v>
      </c>
      <c r="B632" s="229" t="s">
        <v>54</v>
      </c>
      <c r="C632" s="229" t="s">
        <v>28</v>
      </c>
      <c r="D632" s="229" t="s">
        <v>28</v>
      </c>
      <c r="E632" s="229" t="s">
        <v>28</v>
      </c>
      <c r="F632" s="229">
        <v>48.0</v>
      </c>
      <c r="G632" s="229" t="s">
        <v>29</v>
      </c>
      <c r="H632" s="229" t="s">
        <v>30</v>
      </c>
      <c r="I632" s="233">
        <v>1.0</v>
      </c>
      <c r="J632" s="233" t="s">
        <v>45</v>
      </c>
      <c r="K632" s="233" t="s">
        <v>27</v>
      </c>
      <c r="L632" s="233" t="s">
        <v>27</v>
      </c>
      <c r="M632" s="233">
        <v>1.0</v>
      </c>
      <c r="N632" s="233">
        <v>4.0</v>
      </c>
      <c r="O632" s="233">
        <v>2.0</v>
      </c>
      <c r="P632" s="233">
        <v>2.0</v>
      </c>
      <c r="Q632" s="233" t="s">
        <v>28</v>
      </c>
      <c r="R632" s="233" t="s">
        <v>27</v>
      </c>
      <c r="S632" s="389">
        <v>109.65443</v>
      </c>
      <c r="T632" s="389">
        <v>97.63696</v>
      </c>
      <c r="U632" s="389">
        <v>1449.0</v>
      </c>
      <c r="V632" s="389">
        <v>18.0</v>
      </c>
      <c r="W632" s="389">
        <v>9.12953</v>
      </c>
      <c r="X632" s="234">
        <v>617.468</v>
      </c>
      <c r="Y632" s="234">
        <v>1059.655</v>
      </c>
      <c r="Z632" s="234">
        <v>5.4232</v>
      </c>
      <c r="AA632" s="235"/>
      <c r="AB632" s="235"/>
      <c r="AC632" s="236"/>
      <c r="AD632" s="233"/>
    </row>
    <row r="633">
      <c r="A633" s="229">
        <v>633.0</v>
      </c>
      <c r="B633" s="229" t="s">
        <v>54</v>
      </c>
      <c r="C633" s="229" t="s">
        <v>28</v>
      </c>
      <c r="D633" s="229" t="s">
        <v>28</v>
      </c>
      <c r="E633" s="229" t="s">
        <v>28</v>
      </c>
      <c r="F633" s="229">
        <v>48.0</v>
      </c>
      <c r="G633" s="229" t="s">
        <v>29</v>
      </c>
      <c r="H633" s="229" t="s">
        <v>30</v>
      </c>
      <c r="I633" s="233">
        <v>1.0</v>
      </c>
      <c r="J633" s="233" t="s">
        <v>46</v>
      </c>
      <c r="K633" s="233" t="s">
        <v>27</v>
      </c>
      <c r="L633" s="233" t="s">
        <v>27</v>
      </c>
      <c r="M633" s="233">
        <v>1.0</v>
      </c>
      <c r="N633" s="233">
        <v>0.0</v>
      </c>
      <c r="O633" s="233">
        <v>3.0</v>
      </c>
      <c r="P633" s="233">
        <v>3.0</v>
      </c>
      <c r="Q633" s="233" t="s">
        <v>28</v>
      </c>
      <c r="R633" s="233" t="s">
        <v>27</v>
      </c>
      <c r="S633" s="389">
        <v>8.8104</v>
      </c>
      <c r="T633" s="389">
        <v>0.957978</v>
      </c>
      <c r="U633" s="389">
        <v>434.0</v>
      </c>
      <c r="V633" s="389">
        <v>4.0</v>
      </c>
      <c r="W633" s="389">
        <v>14.23268</v>
      </c>
      <c r="X633" s="234">
        <v>740.047</v>
      </c>
      <c r="Y633" s="234">
        <v>1012.097</v>
      </c>
      <c r="Z633" s="234">
        <v>5.77148</v>
      </c>
      <c r="AA633" s="235"/>
      <c r="AB633" s="235"/>
      <c r="AC633" s="236"/>
      <c r="AD633" s="233"/>
    </row>
    <row r="634">
      <c r="A634" s="229">
        <v>634.0</v>
      </c>
      <c r="B634" s="229" t="s">
        <v>54</v>
      </c>
      <c r="C634" s="229" t="s">
        <v>28</v>
      </c>
      <c r="D634" s="229" t="s">
        <v>28</v>
      </c>
      <c r="E634" s="229" t="s">
        <v>28</v>
      </c>
      <c r="F634" s="229">
        <v>48.0</v>
      </c>
      <c r="G634" s="229" t="s">
        <v>29</v>
      </c>
      <c r="H634" s="229" t="s">
        <v>30</v>
      </c>
      <c r="I634" s="233">
        <v>1.0</v>
      </c>
      <c r="J634" s="233" t="s">
        <v>47</v>
      </c>
      <c r="K634" s="233" t="s">
        <v>27</v>
      </c>
      <c r="L634" s="233" t="s">
        <v>27</v>
      </c>
      <c r="M634" s="233">
        <v>2.0</v>
      </c>
      <c r="N634" s="233">
        <v>3.0</v>
      </c>
      <c r="O634" s="233">
        <v>3.0</v>
      </c>
      <c r="P634" s="233">
        <v>2.0</v>
      </c>
      <c r="Q634" s="233" t="s">
        <v>28</v>
      </c>
      <c r="R634" s="233" t="s">
        <v>28</v>
      </c>
      <c r="S634" s="389">
        <v>170.75857</v>
      </c>
      <c r="T634" s="389">
        <v>168.49281</v>
      </c>
      <c r="U634" s="389">
        <v>7882.0</v>
      </c>
      <c r="V634" s="389">
        <v>84.0</v>
      </c>
      <c r="W634" s="389">
        <v>337.53294</v>
      </c>
      <c r="X634" s="234">
        <v>2000.173</v>
      </c>
      <c r="Y634" s="234">
        <v>2556.072</v>
      </c>
      <c r="Z634" s="234">
        <v>9.58692</v>
      </c>
      <c r="AA634" s="235"/>
      <c r="AB634" s="235"/>
      <c r="AC634" s="236"/>
      <c r="AD634" s="233"/>
    </row>
    <row r="635">
      <c r="A635" s="229">
        <v>635.0</v>
      </c>
      <c r="B635" s="229" t="s">
        <v>54</v>
      </c>
      <c r="C635" s="229" t="s">
        <v>28</v>
      </c>
      <c r="D635" s="229" t="s">
        <v>28</v>
      </c>
      <c r="E635" s="229" t="s">
        <v>28</v>
      </c>
      <c r="F635" s="229">
        <v>48.0</v>
      </c>
      <c r="G635" s="229" t="s">
        <v>29</v>
      </c>
      <c r="H635" s="229" t="s">
        <v>30</v>
      </c>
      <c r="I635" s="233">
        <v>1.0</v>
      </c>
      <c r="J635" s="233" t="s">
        <v>48</v>
      </c>
      <c r="K635" s="233" t="s">
        <v>27</v>
      </c>
      <c r="L635" s="233" t="s">
        <v>27</v>
      </c>
      <c r="M635" s="233">
        <v>2.0</v>
      </c>
      <c r="N635" s="233">
        <v>2.0</v>
      </c>
      <c r="O635" s="233">
        <v>4.0</v>
      </c>
      <c r="P635" s="233">
        <v>3.0</v>
      </c>
      <c r="Q635" s="233" t="s">
        <v>28</v>
      </c>
      <c r="R635" s="233" t="s">
        <v>27</v>
      </c>
      <c r="S635" s="389">
        <v>102.57473</v>
      </c>
      <c r="T635" s="389">
        <v>98.35237</v>
      </c>
      <c r="U635" s="389">
        <v>2588.0</v>
      </c>
      <c r="V635" s="389">
        <v>22.0</v>
      </c>
      <c r="W635" s="389">
        <v>11.06734</v>
      </c>
      <c r="X635" s="234">
        <v>2822.098</v>
      </c>
      <c r="Y635" s="234">
        <v>3058.469</v>
      </c>
      <c r="Z635" s="234">
        <v>6.64487</v>
      </c>
      <c r="AA635" s="235"/>
      <c r="AB635" s="235"/>
      <c r="AC635" s="236"/>
      <c r="AD635" s="233"/>
    </row>
    <row r="636">
      <c r="A636" s="229">
        <v>636.0</v>
      </c>
      <c r="B636" s="229" t="s">
        <v>54</v>
      </c>
      <c r="C636" s="229" t="s">
        <v>28</v>
      </c>
      <c r="D636" s="229" t="s">
        <v>28</v>
      </c>
      <c r="E636" s="229" t="s">
        <v>28</v>
      </c>
      <c r="F636" s="229">
        <v>48.0</v>
      </c>
      <c r="G636" s="229" t="s">
        <v>29</v>
      </c>
      <c r="H636" s="229" t="s">
        <v>30</v>
      </c>
      <c r="I636" s="233">
        <v>1.0</v>
      </c>
      <c r="J636" s="233" t="s">
        <v>49</v>
      </c>
      <c r="K636" s="233" t="s">
        <v>27</v>
      </c>
      <c r="L636" s="233" t="s">
        <v>28</v>
      </c>
      <c r="M636" s="233">
        <v>1.0</v>
      </c>
      <c r="N636" s="233">
        <v>6.0</v>
      </c>
      <c r="O636" s="233">
        <v>2.0</v>
      </c>
      <c r="P636" s="233">
        <v>2.0</v>
      </c>
      <c r="Q636" s="233" t="s">
        <v>28</v>
      </c>
      <c r="R636" s="233" t="s">
        <v>28</v>
      </c>
      <c r="S636" s="389">
        <v>86.74501</v>
      </c>
      <c r="T636" s="389">
        <v>96.08534</v>
      </c>
      <c r="U636" s="389">
        <v>1192.0</v>
      </c>
      <c r="V636" s="389">
        <v>20.0</v>
      </c>
      <c r="W636" s="389">
        <v>29.03807</v>
      </c>
      <c r="X636" s="234">
        <v>1031.026</v>
      </c>
      <c r="Y636" s="234">
        <v>1367.262</v>
      </c>
      <c r="Z636" s="234">
        <v>7.95455</v>
      </c>
      <c r="AA636" s="235"/>
      <c r="AB636" s="235"/>
      <c r="AC636" s="236"/>
      <c r="AD636" s="233"/>
    </row>
    <row r="637">
      <c r="A637" s="229">
        <v>637.0</v>
      </c>
      <c r="B637" s="229" t="s">
        <v>54</v>
      </c>
      <c r="C637" s="229" t="s">
        <v>28</v>
      </c>
      <c r="D637" s="229" t="s">
        <v>28</v>
      </c>
      <c r="E637" s="229" t="s">
        <v>28</v>
      </c>
      <c r="F637" s="229">
        <v>48.0</v>
      </c>
      <c r="G637" s="229" t="s">
        <v>29</v>
      </c>
      <c r="H637" s="229" t="s">
        <v>30</v>
      </c>
      <c r="I637" s="233">
        <v>1.0</v>
      </c>
      <c r="J637" s="233" t="s">
        <v>50</v>
      </c>
      <c r="K637" s="233" t="s">
        <v>27</v>
      </c>
      <c r="L637" s="233" t="s">
        <v>27</v>
      </c>
      <c r="M637" s="233">
        <v>2.0</v>
      </c>
      <c r="N637" s="233">
        <v>3.0</v>
      </c>
      <c r="O637" s="233">
        <v>5.0</v>
      </c>
      <c r="P637" s="233">
        <v>5.0</v>
      </c>
      <c r="Q637" s="233" t="s">
        <v>28</v>
      </c>
      <c r="R637" s="233" t="s">
        <v>27</v>
      </c>
      <c r="S637" s="389"/>
      <c r="T637" s="389"/>
      <c r="U637" s="389"/>
      <c r="V637" s="389"/>
      <c r="W637" s="389"/>
      <c r="X637" s="234" t="s">
        <v>56</v>
      </c>
      <c r="Y637" s="234" t="s">
        <v>56</v>
      </c>
      <c r="Z637" s="234"/>
      <c r="AA637" s="235"/>
      <c r="AB637" s="235"/>
      <c r="AC637" s="236"/>
      <c r="AD637" s="233"/>
    </row>
    <row r="638">
      <c r="A638" s="229">
        <v>638.0</v>
      </c>
      <c r="B638" s="229" t="s">
        <v>54</v>
      </c>
      <c r="C638" s="229" t="s">
        <v>28</v>
      </c>
      <c r="D638" s="229" t="s">
        <v>28</v>
      </c>
      <c r="E638" s="229" t="s">
        <v>28</v>
      </c>
      <c r="F638" s="229">
        <v>48.0</v>
      </c>
      <c r="G638" s="229" t="s">
        <v>29</v>
      </c>
      <c r="H638" s="229" t="s">
        <v>30</v>
      </c>
      <c r="I638" s="233">
        <v>1.0</v>
      </c>
      <c r="J638" s="233" t="s">
        <v>51</v>
      </c>
      <c r="K638" s="233" t="s">
        <v>27</v>
      </c>
      <c r="L638" s="233" t="s">
        <v>27</v>
      </c>
      <c r="M638" s="233">
        <v>3.0</v>
      </c>
      <c r="N638" s="233">
        <v>4.0</v>
      </c>
      <c r="O638" s="233">
        <v>6.0</v>
      </c>
      <c r="P638" s="233">
        <v>4.0</v>
      </c>
      <c r="Q638" s="233" t="s">
        <v>28</v>
      </c>
      <c r="R638" s="233" t="s">
        <v>27</v>
      </c>
      <c r="S638" s="389">
        <v>115.81851</v>
      </c>
      <c r="T638" s="389">
        <v>89.43627</v>
      </c>
      <c r="U638" s="389">
        <v>2894.0</v>
      </c>
      <c r="V638" s="389">
        <v>24.0</v>
      </c>
      <c r="W638" s="389">
        <v>26.01908</v>
      </c>
      <c r="X638" s="234">
        <v>1207.829</v>
      </c>
      <c r="Y638" s="234">
        <v>1555.767</v>
      </c>
      <c r="Z638" s="234">
        <v>9.02171</v>
      </c>
      <c r="AA638" s="235"/>
      <c r="AB638" s="235"/>
      <c r="AC638" s="236"/>
      <c r="AD638" s="233"/>
    </row>
    <row r="639">
      <c r="A639" s="229">
        <v>639.0</v>
      </c>
      <c r="B639" s="229" t="s">
        <v>54</v>
      </c>
      <c r="C639" s="229" t="s">
        <v>28</v>
      </c>
      <c r="D639" s="229" t="s">
        <v>28</v>
      </c>
      <c r="E639" s="229" t="s">
        <v>28</v>
      </c>
      <c r="F639" s="229">
        <v>48.0</v>
      </c>
      <c r="G639" s="229" t="s">
        <v>29</v>
      </c>
      <c r="H639" s="229" t="s">
        <v>30</v>
      </c>
      <c r="I639" s="233">
        <v>1.0</v>
      </c>
      <c r="J639" s="233" t="s">
        <v>52</v>
      </c>
      <c r="K639" s="233" t="s">
        <v>27</v>
      </c>
      <c r="L639" s="233" t="s">
        <v>27</v>
      </c>
      <c r="M639" s="233">
        <v>0.0</v>
      </c>
      <c r="N639" s="233">
        <v>0.0</v>
      </c>
      <c r="O639" s="233">
        <v>3.0</v>
      </c>
      <c r="P639" s="233">
        <v>2.0</v>
      </c>
      <c r="Q639" s="233" t="s">
        <v>28</v>
      </c>
      <c r="R639" s="233" t="s">
        <v>27</v>
      </c>
      <c r="S639" s="389"/>
      <c r="T639" s="389"/>
      <c r="U639" s="389"/>
      <c r="V639" s="389"/>
      <c r="W639" s="389"/>
      <c r="X639" s="234">
        <v>363.477</v>
      </c>
      <c r="Y639" s="234" t="s">
        <v>30</v>
      </c>
      <c r="Z639" s="234"/>
      <c r="AA639" s="235"/>
      <c r="AB639" s="235"/>
      <c r="AC639" s="236"/>
      <c r="AD639" s="233"/>
    </row>
    <row r="640">
      <c r="A640" s="229">
        <v>640.0</v>
      </c>
      <c r="B640" s="229" t="s">
        <v>54</v>
      </c>
      <c r="C640" s="229" t="s">
        <v>28</v>
      </c>
      <c r="D640" s="229" t="s">
        <v>28</v>
      </c>
      <c r="E640" s="229" t="s">
        <v>28</v>
      </c>
      <c r="F640" s="229">
        <v>48.0</v>
      </c>
      <c r="G640" s="229" t="s">
        <v>29</v>
      </c>
      <c r="H640" s="229" t="s">
        <v>30</v>
      </c>
      <c r="I640" s="233">
        <v>2.0</v>
      </c>
      <c r="J640" s="233" t="s">
        <v>31</v>
      </c>
      <c r="K640" s="229" t="s">
        <v>27</v>
      </c>
      <c r="L640" s="229" t="s">
        <v>28</v>
      </c>
      <c r="M640" s="229">
        <v>0.0</v>
      </c>
      <c r="N640" s="229">
        <v>7.0</v>
      </c>
      <c r="O640" s="229">
        <v>1.0</v>
      </c>
      <c r="P640" s="229">
        <v>1.0</v>
      </c>
      <c r="Q640" s="229" t="s">
        <v>28</v>
      </c>
      <c r="R640" s="229" t="s">
        <v>27</v>
      </c>
      <c r="S640" s="389">
        <v>182.92678</v>
      </c>
      <c r="T640" s="389">
        <v>173.86736</v>
      </c>
      <c r="U640" s="389">
        <v>8086.0</v>
      </c>
      <c r="V640" s="389">
        <v>127.0</v>
      </c>
      <c r="W640" s="389">
        <v>436.16205</v>
      </c>
      <c r="X640" s="234">
        <v>935.082</v>
      </c>
      <c r="Y640" s="234">
        <v>1579.838</v>
      </c>
      <c r="Z640" s="234">
        <v>6.90141</v>
      </c>
      <c r="AA640" s="235"/>
      <c r="AB640" s="235"/>
      <c r="AC640" s="236"/>
      <c r="AD640" s="233"/>
    </row>
    <row r="641">
      <c r="A641" s="229">
        <v>641.0</v>
      </c>
      <c r="B641" s="229" t="s">
        <v>54</v>
      </c>
      <c r="C641" s="229" t="s">
        <v>28</v>
      </c>
      <c r="D641" s="229" t="s">
        <v>28</v>
      </c>
      <c r="E641" s="229" t="s">
        <v>28</v>
      </c>
      <c r="F641" s="229">
        <v>48.0</v>
      </c>
      <c r="G641" s="229" t="s">
        <v>29</v>
      </c>
      <c r="H641" s="229" t="s">
        <v>30</v>
      </c>
      <c r="I641" s="233">
        <v>2.0</v>
      </c>
      <c r="J641" s="233" t="s">
        <v>32</v>
      </c>
      <c r="K641" s="233" t="s">
        <v>27</v>
      </c>
      <c r="L641" s="233" t="s">
        <v>27</v>
      </c>
      <c r="M641" s="233">
        <v>8.0</v>
      </c>
      <c r="N641" s="233">
        <v>0.0</v>
      </c>
      <c r="O641" s="233">
        <v>10.0</v>
      </c>
      <c r="P641" s="233">
        <v>5.0</v>
      </c>
      <c r="Q641" s="233" t="s">
        <v>28</v>
      </c>
      <c r="R641" s="233" t="s">
        <v>27</v>
      </c>
      <c r="S641" s="389">
        <v>41.7182</v>
      </c>
      <c r="T641" s="389">
        <v>21.54117</v>
      </c>
      <c r="U641" s="389">
        <v>1445.0</v>
      </c>
      <c r="V641" s="389">
        <v>11.0</v>
      </c>
      <c r="W641" s="389">
        <v>11.71017</v>
      </c>
      <c r="X641" s="234">
        <v>582.152</v>
      </c>
      <c r="Y641" s="234">
        <v>966.961</v>
      </c>
      <c r="Z641" s="234">
        <v>7.29587</v>
      </c>
      <c r="AA641" s="235"/>
      <c r="AB641" s="235"/>
      <c r="AC641" s="236"/>
      <c r="AD641" s="233"/>
    </row>
    <row r="642">
      <c r="A642" s="229">
        <v>642.0</v>
      </c>
      <c r="B642" s="229" t="s">
        <v>54</v>
      </c>
      <c r="C642" s="229" t="s">
        <v>28</v>
      </c>
      <c r="D642" s="229" t="s">
        <v>28</v>
      </c>
      <c r="E642" s="229" t="s">
        <v>28</v>
      </c>
      <c r="F642" s="229">
        <v>48.0</v>
      </c>
      <c r="G642" s="229" t="s">
        <v>29</v>
      </c>
      <c r="H642" s="229" t="s">
        <v>30</v>
      </c>
      <c r="I642" s="233">
        <v>2.0</v>
      </c>
      <c r="J642" s="233" t="s">
        <v>33</v>
      </c>
      <c r="K642" s="233" t="s">
        <v>27</v>
      </c>
      <c r="L642" s="233" t="s">
        <v>28</v>
      </c>
      <c r="M642" s="233">
        <v>2.0</v>
      </c>
      <c r="N642" s="233">
        <v>4.0</v>
      </c>
      <c r="O642" s="233">
        <v>3.0</v>
      </c>
      <c r="P642" s="233">
        <v>3.0</v>
      </c>
      <c r="Q642" s="233" t="s">
        <v>28</v>
      </c>
      <c r="R642" s="233" t="s">
        <v>27</v>
      </c>
      <c r="S642" s="389">
        <v>217.12477</v>
      </c>
      <c r="T642" s="389">
        <v>215.11381</v>
      </c>
      <c r="U642" s="389">
        <v>5494.0</v>
      </c>
      <c r="V642" s="389">
        <v>41.0</v>
      </c>
      <c r="W642" s="389">
        <v>46.01959</v>
      </c>
      <c r="X642" s="234">
        <v>3950.159</v>
      </c>
      <c r="Y642" s="234">
        <v>4395.262</v>
      </c>
      <c r="Z642" s="234">
        <v>7.29471</v>
      </c>
      <c r="AA642" s="235"/>
      <c r="AB642" s="235"/>
      <c r="AC642" s="236"/>
      <c r="AD642" s="233"/>
    </row>
    <row r="643">
      <c r="A643" s="229">
        <v>643.0</v>
      </c>
      <c r="B643" s="229" t="s">
        <v>54</v>
      </c>
      <c r="C643" s="229" t="s">
        <v>28</v>
      </c>
      <c r="D643" s="229" t="s">
        <v>28</v>
      </c>
      <c r="E643" s="229" t="s">
        <v>28</v>
      </c>
      <c r="F643" s="229">
        <v>48.0</v>
      </c>
      <c r="G643" s="229" t="s">
        <v>29</v>
      </c>
      <c r="H643" s="229" t="s">
        <v>30</v>
      </c>
      <c r="I643" s="233">
        <v>2.0</v>
      </c>
      <c r="J643" s="233" t="s">
        <v>34</v>
      </c>
      <c r="K643" s="233" t="s">
        <v>27</v>
      </c>
      <c r="L643" s="233" t="s">
        <v>27</v>
      </c>
      <c r="M643" s="233">
        <v>0.0</v>
      </c>
      <c r="N643" s="233">
        <v>3.0</v>
      </c>
      <c r="O643" s="233">
        <v>2.0</v>
      </c>
      <c r="P643" s="233">
        <v>2.0</v>
      </c>
      <c r="Q643" s="233" t="s">
        <v>28</v>
      </c>
      <c r="R643" s="233" t="s">
        <v>27</v>
      </c>
      <c r="S643" s="389">
        <v>50.17292</v>
      </c>
      <c r="T643" s="389">
        <v>45.8074</v>
      </c>
      <c r="U643" s="389">
        <v>481.0</v>
      </c>
      <c r="V643" s="389">
        <v>9.0</v>
      </c>
      <c r="W643" s="389">
        <v>4.50644</v>
      </c>
      <c r="X643" s="234">
        <v>520.353</v>
      </c>
      <c r="Y643" s="234">
        <v>941.986</v>
      </c>
      <c r="Z643" s="234">
        <v>5.87353</v>
      </c>
      <c r="AA643" s="235"/>
      <c r="AB643" s="235"/>
      <c r="AC643" s="236"/>
      <c r="AD643" s="233"/>
    </row>
    <row r="644">
      <c r="A644" s="229">
        <v>644.0</v>
      </c>
      <c r="B644" s="229" t="s">
        <v>54</v>
      </c>
      <c r="C644" s="229" t="s">
        <v>28</v>
      </c>
      <c r="D644" s="229" t="s">
        <v>28</v>
      </c>
      <c r="E644" s="229" t="s">
        <v>28</v>
      </c>
      <c r="F644" s="229">
        <v>48.0</v>
      </c>
      <c r="G644" s="229" t="s">
        <v>29</v>
      </c>
      <c r="H644" s="229" t="s">
        <v>30</v>
      </c>
      <c r="I644" s="233">
        <v>2.0</v>
      </c>
      <c r="J644" s="233" t="s">
        <v>35</v>
      </c>
      <c r="K644" s="233" t="s">
        <v>27</v>
      </c>
      <c r="L644" s="233" t="s">
        <v>28</v>
      </c>
      <c r="M644" s="233">
        <v>5.0</v>
      </c>
      <c r="N644" s="233">
        <v>4.0</v>
      </c>
      <c r="O644" s="233">
        <v>6.0</v>
      </c>
      <c r="P644" s="233">
        <v>6.0</v>
      </c>
      <c r="Q644" s="233" t="s">
        <v>28</v>
      </c>
      <c r="R644" s="233" t="s">
        <v>27</v>
      </c>
      <c r="S644" s="389">
        <v>52.64929</v>
      </c>
      <c r="T644" s="389">
        <v>48.14435</v>
      </c>
      <c r="U644" s="389">
        <v>2107.0</v>
      </c>
      <c r="V644" s="389">
        <v>16.0</v>
      </c>
      <c r="W644" s="389">
        <v>22.67584</v>
      </c>
      <c r="X644" s="234">
        <v>961.218</v>
      </c>
      <c r="Y644" s="234">
        <v>1423.354</v>
      </c>
      <c r="Z644" s="234">
        <v>9.10098</v>
      </c>
      <c r="AA644" s="235"/>
      <c r="AB644" s="235"/>
      <c r="AC644" s="236"/>
      <c r="AD644" s="233"/>
    </row>
    <row r="645">
      <c r="A645" s="229">
        <v>645.0</v>
      </c>
      <c r="B645" s="229" t="s">
        <v>54</v>
      </c>
      <c r="C645" s="229" t="s">
        <v>28</v>
      </c>
      <c r="D645" s="229" t="s">
        <v>28</v>
      </c>
      <c r="E645" s="229" t="s">
        <v>28</v>
      </c>
      <c r="F645" s="229">
        <v>48.0</v>
      </c>
      <c r="G645" s="229" t="s">
        <v>29</v>
      </c>
      <c r="H645" s="229" t="s">
        <v>30</v>
      </c>
      <c r="I645" s="233">
        <v>2.0</v>
      </c>
      <c r="J645" s="233" t="s">
        <v>36</v>
      </c>
      <c r="K645" s="233" t="s">
        <v>27</v>
      </c>
      <c r="L645" s="233" t="s">
        <v>28</v>
      </c>
      <c r="M645" s="233">
        <v>0.0</v>
      </c>
      <c r="N645" s="233">
        <v>4.0</v>
      </c>
      <c r="O645" s="233">
        <v>1.0</v>
      </c>
      <c r="P645" s="233">
        <v>1.0</v>
      </c>
      <c r="Q645" s="233" t="s">
        <v>28</v>
      </c>
      <c r="R645" s="233" t="s">
        <v>28</v>
      </c>
      <c r="S645" s="389">
        <v>176.50014</v>
      </c>
      <c r="T645" s="389">
        <v>172.60813</v>
      </c>
      <c r="U645" s="389">
        <v>3351.0</v>
      </c>
      <c r="V645" s="389">
        <v>69.0</v>
      </c>
      <c r="W645" s="389">
        <v>102.17267</v>
      </c>
      <c r="X645" s="234">
        <v>649.156</v>
      </c>
      <c r="Y645" s="234">
        <v>1354.833</v>
      </c>
      <c r="Z645" s="234">
        <v>7.05243</v>
      </c>
      <c r="AA645" s="235"/>
      <c r="AB645" s="235"/>
      <c r="AC645" s="236"/>
      <c r="AD645" s="233"/>
    </row>
    <row r="646">
      <c r="A646" s="229">
        <v>646.0</v>
      </c>
      <c r="B646" s="229" t="s">
        <v>54</v>
      </c>
      <c r="C646" s="229" t="s">
        <v>28</v>
      </c>
      <c r="D646" s="229" t="s">
        <v>28</v>
      </c>
      <c r="E646" s="229" t="s">
        <v>28</v>
      </c>
      <c r="F646" s="229">
        <v>48.0</v>
      </c>
      <c r="G646" s="229" t="s">
        <v>29</v>
      </c>
      <c r="H646" s="229" t="s">
        <v>30</v>
      </c>
      <c r="I646" s="233">
        <v>2.0</v>
      </c>
      <c r="J646" s="233" t="s">
        <v>37</v>
      </c>
      <c r="K646" s="233" t="s">
        <v>27</v>
      </c>
      <c r="L646" s="233" t="s">
        <v>27</v>
      </c>
      <c r="M646" s="233">
        <v>5.0</v>
      </c>
      <c r="N646" s="233">
        <v>5.0</v>
      </c>
      <c r="O646" s="233">
        <v>6.0</v>
      </c>
      <c r="P646" s="233">
        <v>5.0</v>
      </c>
      <c r="Q646" s="233" t="s">
        <v>28</v>
      </c>
      <c r="R646" s="233" t="s">
        <v>27</v>
      </c>
      <c r="S646" s="389">
        <v>44.31175</v>
      </c>
      <c r="T646" s="389">
        <v>7.47339</v>
      </c>
      <c r="U646" s="389">
        <v>1550.0</v>
      </c>
      <c r="V646" s="389">
        <v>14.0</v>
      </c>
      <c r="W646" s="389">
        <v>21.3181</v>
      </c>
      <c r="X646" s="234">
        <v>729.488</v>
      </c>
      <c r="Y646" s="234">
        <v>1077.261</v>
      </c>
      <c r="Z646" s="234">
        <v>7.50541</v>
      </c>
      <c r="AA646" s="235"/>
      <c r="AB646" s="235"/>
      <c r="AC646" s="236"/>
      <c r="AD646" s="233"/>
    </row>
    <row r="647">
      <c r="A647" s="229">
        <v>647.0</v>
      </c>
      <c r="B647" s="229" t="s">
        <v>54</v>
      </c>
      <c r="C647" s="229" t="s">
        <v>28</v>
      </c>
      <c r="D647" s="229" t="s">
        <v>28</v>
      </c>
      <c r="E647" s="229" t="s">
        <v>28</v>
      </c>
      <c r="F647" s="229">
        <v>48.0</v>
      </c>
      <c r="G647" s="229" t="s">
        <v>29</v>
      </c>
      <c r="H647" s="229" t="s">
        <v>30</v>
      </c>
      <c r="I647" s="233">
        <v>2.0</v>
      </c>
      <c r="J647" s="233" t="s">
        <v>38</v>
      </c>
      <c r="K647" s="233" t="s">
        <v>27</v>
      </c>
      <c r="L647" s="233" t="s">
        <v>27</v>
      </c>
      <c r="M647" s="233">
        <v>7.0</v>
      </c>
      <c r="N647" s="233">
        <v>5.0</v>
      </c>
      <c r="O647" s="233">
        <v>8.0</v>
      </c>
      <c r="P647" s="233">
        <v>8.0</v>
      </c>
      <c r="Q647" s="233" t="s">
        <v>27</v>
      </c>
      <c r="R647" s="233" t="s">
        <v>27</v>
      </c>
      <c r="S647" s="389">
        <v>43.95164</v>
      </c>
      <c r="T647" s="389">
        <v>23.0746</v>
      </c>
      <c r="U647" s="389">
        <v>1468.0</v>
      </c>
      <c r="V647" s="389">
        <v>11.0</v>
      </c>
      <c r="W647" s="389">
        <v>8.28673</v>
      </c>
      <c r="X647" s="234">
        <v>1180.369</v>
      </c>
      <c r="Y647" s="234">
        <v>1471.962</v>
      </c>
      <c r="Z647" s="234">
        <v>6.07305</v>
      </c>
      <c r="AA647" s="235"/>
      <c r="AB647" s="235"/>
      <c r="AC647" s="236"/>
      <c r="AD647" s="233"/>
    </row>
    <row r="648">
      <c r="A648" s="229">
        <v>648.0</v>
      </c>
      <c r="B648" s="229" t="s">
        <v>54</v>
      </c>
      <c r="C648" s="229" t="s">
        <v>28</v>
      </c>
      <c r="D648" s="229" t="s">
        <v>28</v>
      </c>
      <c r="E648" s="229" t="s">
        <v>28</v>
      </c>
      <c r="F648" s="229">
        <v>48.0</v>
      </c>
      <c r="G648" s="229" t="s">
        <v>29</v>
      </c>
      <c r="H648" s="229" t="s">
        <v>30</v>
      </c>
      <c r="I648" s="233">
        <v>2.0</v>
      </c>
      <c r="J648" s="233" t="s">
        <v>39</v>
      </c>
      <c r="K648" s="233" t="s">
        <v>27</v>
      </c>
      <c r="L648" s="233" t="s">
        <v>27</v>
      </c>
      <c r="M648" s="233">
        <v>5.0</v>
      </c>
      <c r="N648" s="233">
        <v>6.0</v>
      </c>
      <c r="O648" s="233">
        <v>6.0</v>
      </c>
      <c r="P648" s="233">
        <v>6.0</v>
      </c>
      <c r="Q648" s="233" t="s">
        <v>28</v>
      </c>
      <c r="R648" s="233" t="s">
        <v>27</v>
      </c>
      <c r="S648" s="389">
        <v>183.65624</v>
      </c>
      <c r="T648" s="389">
        <v>168.22715</v>
      </c>
      <c r="U648" s="389">
        <v>4385.0</v>
      </c>
      <c r="V648" s="389">
        <v>34.0</v>
      </c>
      <c r="W648" s="389">
        <v>73.82103</v>
      </c>
      <c r="X648" s="234">
        <v>2436.708</v>
      </c>
      <c r="Y648" s="234">
        <v>2970.863</v>
      </c>
      <c r="Z648" s="234">
        <v>5.7225</v>
      </c>
      <c r="AA648" s="235"/>
      <c r="AB648" s="235"/>
      <c r="AC648" s="236"/>
      <c r="AD648" s="233"/>
    </row>
    <row r="649">
      <c r="A649" s="229">
        <v>649.0</v>
      </c>
      <c r="B649" s="229" t="s">
        <v>54</v>
      </c>
      <c r="C649" s="229" t="s">
        <v>28</v>
      </c>
      <c r="D649" s="229" t="s">
        <v>28</v>
      </c>
      <c r="E649" s="229" t="s">
        <v>28</v>
      </c>
      <c r="F649" s="229">
        <v>48.0</v>
      </c>
      <c r="G649" s="229" t="s">
        <v>29</v>
      </c>
      <c r="H649" s="229" t="s">
        <v>30</v>
      </c>
      <c r="I649" s="233">
        <v>2.0</v>
      </c>
      <c r="J649" s="233" t="s">
        <v>40</v>
      </c>
      <c r="K649" s="233" t="s">
        <v>27</v>
      </c>
      <c r="L649" s="233" t="s">
        <v>28</v>
      </c>
      <c r="M649" s="233">
        <v>3.0</v>
      </c>
      <c r="N649" s="233">
        <v>4.0</v>
      </c>
      <c r="O649" s="233">
        <v>4.0</v>
      </c>
      <c r="P649" s="233">
        <v>4.0</v>
      </c>
      <c r="Q649" s="233" t="s">
        <v>28</v>
      </c>
      <c r="R649" s="233" t="s">
        <v>27</v>
      </c>
      <c r="S649" s="389">
        <v>217.75182</v>
      </c>
      <c r="T649" s="389">
        <v>239.11326</v>
      </c>
      <c r="U649" s="389">
        <v>6106.0</v>
      </c>
      <c r="V649" s="389">
        <v>43.0</v>
      </c>
      <c r="W649" s="389">
        <v>41.1912</v>
      </c>
      <c r="X649" s="234">
        <v>3199.427</v>
      </c>
      <c r="Y649" s="234">
        <v>3674.001</v>
      </c>
      <c r="Z649" s="234">
        <v>7.79606</v>
      </c>
      <c r="AA649" s="235"/>
      <c r="AB649" s="235"/>
      <c r="AC649" s="236"/>
      <c r="AD649" s="233"/>
    </row>
    <row r="650">
      <c r="A650" s="229">
        <v>650.0</v>
      </c>
      <c r="B650" s="229" t="s">
        <v>54</v>
      </c>
      <c r="C650" s="229" t="s">
        <v>28</v>
      </c>
      <c r="D650" s="229" t="s">
        <v>28</v>
      </c>
      <c r="E650" s="229" t="s">
        <v>28</v>
      </c>
      <c r="F650" s="229">
        <v>48.0</v>
      </c>
      <c r="G650" s="229" t="s">
        <v>29</v>
      </c>
      <c r="H650" s="229" t="s">
        <v>30</v>
      </c>
      <c r="I650" s="233">
        <v>2.0</v>
      </c>
      <c r="J650" s="233" t="s">
        <v>41</v>
      </c>
      <c r="K650" s="233" t="s">
        <v>27</v>
      </c>
      <c r="L650" s="233" t="s">
        <v>27</v>
      </c>
      <c r="M650" s="233">
        <v>4.0</v>
      </c>
      <c r="N650" s="233">
        <v>0.0</v>
      </c>
      <c r="O650" s="233">
        <v>6.0</v>
      </c>
      <c r="P650" s="233">
        <v>3.0</v>
      </c>
      <c r="Q650" s="233" t="s">
        <v>28</v>
      </c>
      <c r="R650" s="233" t="s">
        <v>27</v>
      </c>
      <c r="S650" s="389">
        <v>55.13404</v>
      </c>
      <c r="T650" s="389">
        <v>43.3622</v>
      </c>
      <c r="U650" s="389">
        <v>1629.0</v>
      </c>
      <c r="V650" s="389">
        <v>20.0</v>
      </c>
      <c r="W650" s="389">
        <v>14.86677</v>
      </c>
      <c r="X650" s="234">
        <v>560.633</v>
      </c>
      <c r="Y650" s="234">
        <v>1118.03</v>
      </c>
      <c r="Z650" s="234">
        <v>8.81437</v>
      </c>
      <c r="AA650" s="235"/>
      <c r="AB650" s="235"/>
      <c r="AC650" s="236"/>
      <c r="AD650" s="233"/>
    </row>
    <row r="651">
      <c r="A651" s="229">
        <v>651.0</v>
      </c>
      <c r="B651" s="229" t="s">
        <v>54</v>
      </c>
      <c r="C651" s="229" t="s">
        <v>28</v>
      </c>
      <c r="D651" s="229" t="s">
        <v>28</v>
      </c>
      <c r="E651" s="229" t="s">
        <v>28</v>
      </c>
      <c r="F651" s="229">
        <v>48.0</v>
      </c>
      <c r="G651" s="229" t="s">
        <v>29</v>
      </c>
      <c r="H651" s="229" t="s">
        <v>30</v>
      </c>
      <c r="I651" s="233">
        <v>2.0</v>
      </c>
      <c r="J651" s="233" t="s">
        <v>42</v>
      </c>
      <c r="K651" s="233" t="s">
        <v>27</v>
      </c>
      <c r="L651" s="233" t="s">
        <v>28</v>
      </c>
      <c r="M651" s="233">
        <v>1.0</v>
      </c>
      <c r="N651" s="233">
        <v>5.0</v>
      </c>
      <c r="O651" s="233">
        <v>2.0</v>
      </c>
      <c r="P651" s="233">
        <v>2.0</v>
      </c>
      <c r="Q651" s="233" t="s">
        <v>27</v>
      </c>
      <c r="R651" s="233" t="s">
        <v>27</v>
      </c>
      <c r="S651" s="389">
        <v>210.63827</v>
      </c>
      <c r="T651" s="389">
        <v>221.23091</v>
      </c>
      <c r="U651" s="389">
        <v>2657.0</v>
      </c>
      <c r="V651" s="389">
        <v>55.0</v>
      </c>
      <c r="W651" s="389">
        <v>40.71921</v>
      </c>
      <c r="X651" s="234">
        <v>1857.296</v>
      </c>
      <c r="Y651" s="234">
        <v>2299.914</v>
      </c>
      <c r="Z651" s="234">
        <v>8.75495</v>
      </c>
      <c r="AA651" s="235"/>
      <c r="AB651" s="235"/>
      <c r="AC651" s="236"/>
      <c r="AD651" s="233"/>
    </row>
    <row r="652">
      <c r="A652" s="229">
        <v>652.0</v>
      </c>
      <c r="B652" s="229" t="s">
        <v>54</v>
      </c>
      <c r="C652" s="229" t="s">
        <v>28</v>
      </c>
      <c r="D652" s="229" t="s">
        <v>28</v>
      </c>
      <c r="E652" s="229" t="s">
        <v>28</v>
      </c>
      <c r="F652" s="229">
        <v>48.0</v>
      </c>
      <c r="G652" s="229" t="s">
        <v>29</v>
      </c>
      <c r="H652" s="229" t="s">
        <v>30</v>
      </c>
      <c r="I652" s="233">
        <v>2.0</v>
      </c>
      <c r="J652" s="233" t="s">
        <v>43</v>
      </c>
      <c r="K652" s="233" t="s">
        <v>27</v>
      </c>
      <c r="L652" s="233" t="s">
        <v>27</v>
      </c>
      <c r="M652" s="233">
        <v>1.0</v>
      </c>
      <c r="N652" s="233">
        <v>0.0</v>
      </c>
      <c r="O652" s="233">
        <v>2.0</v>
      </c>
      <c r="P652" s="233">
        <v>2.0</v>
      </c>
      <c r="Q652" s="233" t="s">
        <v>28</v>
      </c>
      <c r="R652" s="233" t="s">
        <v>27</v>
      </c>
      <c r="S652" s="389">
        <v>52.24601</v>
      </c>
      <c r="T652" s="389">
        <v>45.26165</v>
      </c>
      <c r="U652" s="389">
        <v>3051.0</v>
      </c>
      <c r="V652" s="389">
        <v>13.0</v>
      </c>
      <c r="W652" s="389">
        <v>69.51745</v>
      </c>
      <c r="X652" s="234">
        <v>1352.635</v>
      </c>
      <c r="Y652" s="234">
        <v>1756.883</v>
      </c>
      <c r="Z652" s="234">
        <v>8.02011</v>
      </c>
      <c r="AA652" s="235"/>
      <c r="AB652" s="235"/>
      <c r="AC652" s="236"/>
      <c r="AD652" s="233"/>
    </row>
    <row r="653">
      <c r="A653" s="229">
        <v>653.0</v>
      </c>
      <c r="B653" s="229" t="s">
        <v>54</v>
      </c>
      <c r="C653" s="229" t="s">
        <v>28</v>
      </c>
      <c r="D653" s="229" t="s">
        <v>28</v>
      </c>
      <c r="E653" s="229" t="s">
        <v>28</v>
      </c>
      <c r="F653" s="229">
        <v>48.0</v>
      </c>
      <c r="G653" s="229" t="s">
        <v>29</v>
      </c>
      <c r="H653" s="229" t="s">
        <v>30</v>
      </c>
      <c r="I653" s="233">
        <v>2.0</v>
      </c>
      <c r="J653" s="233" t="s">
        <v>44</v>
      </c>
      <c r="K653" s="233" t="s">
        <v>27</v>
      </c>
      <c r="L653" s="233" t="s">
        <v>28</v>
      </c>
      <c r="M653" s="233">
        <v>1.0</v>
      </c>
      <c r="N653" s="233">
        <v>4.0</v>
      </c>
      <c r="O653" s="233">
        <v>2.0</v>
      </c>
      <c r="P653" s="233">
        <v>2.0</v>
      </c>
      <c r="Q653" s="233" t="s">
        <v>27</v>
      </c>
      <c r="R653" s="233" t="s">
        <v>28</v>
      </c>
      <c r="S653" s="389">
        <v>169.95901</v>
      </c>
      <c r="T653" s="389">
        <v>193.26241</v>
      </c>
      <c r="U653" s="389">
        <v>5048.0</v>
      </c>
      <c r="V653" s="389">
        <v>41.0</v>
      </c>
      <c r="W653" s="389">
        <v>31.90618</v>
      </c>
      <c r="X653" s="234">
        <v>1700.547</v>
      </c>
      <c r="Y653" s="234">
        <v>2150.257</v>
      </c>
      <c r="Z653" s="234">
        <v>9.07915</v>
      </c>
      <c r="AA653" s="235"/>
      <c r="AB653" s="235"/>
      <c r="AC653" s="236"/>
      <c r="AD653" s="233"/>
    </row>
    <row r="654">
      <c r="A654" s="229">
        <v>654.0</v>
      </c>
      <c r="B654" s="229" t="s">
        <v>54</v>
      </c>
      <c r="C654" s="229" t="s">
        <v>28</v>
      </c>
      <c r="D654" s="229" t="s">
        <v>28</v>
      </c>
      <c r="E654" s="229" t="s">
        <v>28</v>
      </c>
      <c r="F654" s="229">
        <v>48.0</v>
      </c>
      <c r="G654" s="229" t="s">
        <v>29</v>
      </c>
      <c r="H654" s="229" t="s">
        <v>30</v>
      </c>
      <c r="I654" s="233">
        <v>2.0</v>
      </c>
      <c r="J654" s="233" t="s">
        <v>45</v>
      </c>
      <c r="K654" s="233" t="s">
        <v>27</v>
      </c>
      <c r="L654" s="233" t="s">
        <v>27</v>
      </c>
      <c r="M654" s="233">
        <v>1.0</v>
      </c>
      <c r="N654" s="233">
        <v>4.0</v>
      </c>
      <c r="O654" s="233">
        <v>2.0</v>
      </c>
      <c r="P654" s="233">
        <v>2.0</v>
      </c>
      <c r="Q654" s="233" t="s">
        <v>28</v>
      </c>
      <c r="R654" s="233" t="s">
        <v>27</v>
      </c>
      <c r="S654" s="389">
        <v>183.92489</v>
      </c>
      <c r="T654" s="389">
        <v>197.27945</v>
      </c>
      <c r="U654" s="389">
        <v>5059.0</v>
      </c>
      <c r="V654" s="389">
        <v>33.0</v>
      </c>
      <c r="W654" s="389">
        <v>44.77837</v>
      </c>
      <c r="X654" s="234">
        <v>1112.354</v>
      </c>
      <c r="Y654" s="234">
        <v>1561.107</v>
      </c>
      <c r="Z654" s="234">
        <v>6.91816</v>
      </c>
      <c r="AA654" s="235"/>
      <c r="AB654" s="235"/>
      <c r="AC654" s="236"/>
      <c r="AD654" s="233"/>
    </row>
    <row r="655">
      <c r="A655" s="229">
        <v>655.0</v>
      </c>
      <c r="B655" s="229" t="s">
        <v>54</v>
      </c>
      <c r="C655" s="229" t="s">
        <v>28</v>
      </c>
      <c r="D655" s="229" t="s">
        <v>28</v>
      </c>
      <c r="E655" s="229" t="s">
        <v>28</v>
      </c>
      <c r="F655" s="229">
        <v>48.0</v>
      </c>
      <c r="G655" s="229" t="s">
        <v>29</v>
      </c>
      <c r="H655" s="229" t="s">
        <v>30</v>
      </c>
      <c r="I655" s="233">
        <v>2.0</v>
      </c>
      <c r="J655" s="233" t="s">
        <v>46</v>
      </c>
      <c r="K655" s="233" t="s">
        <v>27</v>
      </c>
      <c r="L655" s="233" t="s">
        <v>27</v>
      </c>
      <c r="M655" s="233">
        <v>1.0</v>
      </c>
      <c r="N655" s="233">
        <v>0.0</v>
      </c>
      <c r="O655" s="233">
        <v>3.0</v>
      </c>
      <c r="P655" s="233">
        <v>3.0</v>
      </c>
      <c r="Q655" s="233" t="s">
        <v>28</v>
      </c>
      <c r="R655" s="233" t="s">
        <v>27</v>
      </c>
      <c r="S655" s="389">
        <v>36.65291</v>
      </c>
      <c r="T655" s="389">
        <v>33.01493</v>
      </c>
      <c r="U655" s="389">
        <v>1067.0</v>
      </c>
      <c r="V655" s="389">
        <v>8.0</v>
      </c>
      <c r="W655" s="389">
        <v>8.16408</v>
      </c>
      <c r="X655" s="234">
        <v>922.209</v>
      </c>
      <c r="Y655" s="234">
        <v>1200.791</v>
      </c>
      <c r="Z655" s="234">
        <v>7.3573</v>
      </c>
      <c r="AA655" s="235"/>
      <c r="AB655" s="235"/>
      <c r="AC655" s="236"/>
      <c r="AD655" s="233"/>
    </row>
    <row r="656">
      <c r="A656" s="229">
        <v>656.0</v>
      </c>
      <c r="B656" s="229" t="s">
        <v>54</v>
      </c>
      <c r="C656" s="229" t="s">
        <v>28</v>
      </c>
      <c r="D656" s="229" t="s">
        <v>28</v>
      </c>
      <c r="E656" s="229" t="s">
        <v>28</v>
      </c>
      <c r="F656" s="229">
        <v>48.0</v>
      </c>
      <c r="G656" s="229" t="s">
        <v>29</v>
      </c>
      <c r="H656" s="229" t="s">
        <v>30</v>
      </c>
      <c r="I656" s="233">
        <v>2.0</v>
      </c>
      <c r="J656" s="233" t="s">
        <v>47</v>
      </c>
      <c r="K656" s="233" t="s">
        <v>27</v>
      </c>
      <c r="L656" s="233" t="s">
        <v>27</v>
      </c>
      <c r="M656" s="233">
        <v>2.0</v>
      </c>
      <c r="N656" s="233">
        <v>3.0</v>
      </c>
      <c r="O656" s="233">
        <v>3.0</v>
      </c>
      <c r="P656" s="233">
        <v>2.0</v>
      </c>
      <c r="Q656" s="233" t="s">
        <v>28</v>
      </c>
      <c r="R656" s="233" t="s">
        <v>28</v>
      </c>
      <c r="S656" s="389">
        <v>346.45678</v>
      </c>
      <c r="T656" s="389">
        <v>342.495</v>
      </c>
      <c r="U656" s="389">
        <v>15462.0</v>
      </c>
      <c r="V656" s="389">
        <v>159.0</v>
      </c>
      <c r="W656" s="389">
        <v>490.50408</v>
      </c>
      <c r="X656" s="234">
        <v>3770.808</v>
      </c>
      <c r="Y656" s="234">
        <v>4377.717</v>
      </c>
      <c r="Z656" s="234">
        <v>10.98796</v>
      </c>
      <c r="AA656" s="235"/>
      <c r="AB656" s="235"/>
      <c r="AC656" s="236"/>
      <c r="AD656" s="233"/>
    </row>
    <row r="657">
      <c r="A657" s="229">
        <v>657.0</v>
      </c>
      <c r="B657" s="229" t="s">
        <v>54</v>
      </c>
      <c r="C657" s="229" t="s">
        <v>28</v>
      </c>
      <c r="D657" s="229" t="s">
        <v>28</v>
      </c>
      <c r="E657" s="229" t="s">
        <v>28</v>
      </c>
      <c r="F657" s="229">
        <v>48.0</v>
      </c>
      <c r="G657" s="229" t="s">
        <v>29</v>
      </c>
      <c r="H657" s="229" t="s">
        <v>30</v>
      </c>
      <c r="I657" s="233">
        <v>2.0</v>
      </c>
      <c r="J657" s="233" t="s">
        <v>48</v>
      </c>
      <c r="K657" s="233" t="s">
        <v>27</v>
      </c>
      <c r="L657" s="233" t="s">
        <v>27</v>
      </c>
      <c r="M657" s="233">
        <v>2.0</v>
      </c>
      <c r="N657" s="233">
        <v>2.0</v>
      </c>
      <c r="O657" s="233">
        <v>4.0</v>
      </c>
      <c r="P657" s="233">
        <v>3.0</v>
      </c>
      <c r="Q657" s="233" t="s">
        <v>28</v>
      </c>
      <c r="R657" s="233" t="s">
        <v>27</v>
      </c>
      <c r="S657" s="389"/>
      <c r="T657" s="389"/>
      <c r="U657" s="389"/>
      <c r="V657" s="389"/>
      <c r="W657" s="389"/>
      <c r="X657" s="234" t="s">
        <v>30</v>
      </c>
      <c r="Y657" s="234" t="s">
        <v>30</v>
      </c>
      <c r="Z657" s="234"/>
      <c r="AA657" s="235"/>
      <c r="AB657" s="235"/>
      <c r="AC657" s="236"/>
      <c r="AD657" s="233"/>
    </row>
    <row r="658">
      <c r="A658" s="229">
        <v>658.0</v>
      </c>
      <c r="B658" s="229" t="s">
        <v>54</v>
      </c>
      <c r="C658" s="229" t="s">
        <v>28</v>
      </c>
      <c r="D658" s="229" t="s">
        <v>28</v>
      </c>
      <c r="E658" s="229" t="s">
        <v>28</v>
      </c>
      <c r="F658" s="229">
        <v>48.0</v>
      </c>
      <c r="G658" s="229" t="s">
        <v>29</v>
      </c>
      <c r="H658" s="229" t="s">
        <v>30</v>
      </c>
      <c r="I658" s="233">
        <v>2.0</v>
      </c>
      <c r="J658" s="233" t="s">
        <v>49</v>
      </c>
      <c r="K658" s="233" t="s">
        <v>27</v>
      </c>
      <c r="L658" s="233" t="s">
        <v>28</v>
      </c>
      <c r="M658" s="233">
        <v>1.0</v>
      </c>
      <c r="N658" s="233">
        <v>6.0</v>
      </c>
      <c r="O658" s="233">
        <v>2.0</v>
      </c>
      <c r="P658" s="233">
        <v>2.0</v>
      </c>
      <c r="Q658" s="233" t="s">
        <v>28</v>
      </c>
      <c r="R658" s="233" t="s">
        <v>28</v>
      </c>
      <c r="S658" s="389">
        <v>170.26439</v>
      </c>
      <c r="T658" s="389">
        <v>191.64445</v>
      </c>
      <c r="U658" s="389">
        <v>1857.0</v>
      </c>
      <c r="V658" s="389">
        <v>35.0</v>
      </c>
      <c r="W658" s="389">
        <v>50.97576</v>
      </c>
      <c r="X658" s="234">
        <v>1769.062</v>
      </c>
      <c r="Y658" s="234">
        <v>2167.419</v>
      </c>
      <c r="Z658" s="234">
        <v>8.33903</v>
      </c>
      <c r="AA658" s="235"/>
      <c r="AB658" s="235"/>
      <c r="AC658" s="236"/>
      <c r="AD658" s="233"/>
    </row>
    <row r="659">
      <c r="A659" s="229">
        <v>659.0</v>
      </c>
      <c r="B659" s="229" t="s">
        <v>54</v>
      </c>
      <c r="C659" s="229" t="s">
        <v>28</v>
      </c>
      <c r="D659" s="229" t="s">
        <v>28</v>
      </c>
      <c r="E659" s="229" t="s">
        <v>28</v>
      </c>
      <c r="F659" s="229">
        <v>48.0</v>
      </c>
      <c r="G659" s="229" t="s">
        <v>29</v>
      </c>
      <c r="H659" s="229" t="s">
        <v>30</v>
      </c>
      <c r="I659" s="233">
        <v>2.0</v>
      </c>
      <c r="J659" s="233" t="s">
        <v>50</v>
      </c>
      <c r="K659" s="233" t="s">
        <v>27</v>
      </c>
      <c r="L659" s="233" t="s">
        <v>27</v>
      </c>
      <c r="M659" s="233">
        <v>2.0</v>
      </c>
      <c r="N659" s="233">
        <v>3.0</v>
      </c>
      <c r="O659" s="233">
        <v>5.0</v>
      </c>
      <c r="P659" s="233">
        <v>5.0</v>
      </c>
      <c r="Q659" s="233" t="s">
        <v>28</v>
      </c>
      <c r="R659" s="233" t="s">
        <v>27</v>
      </c>
      <c r="S659" s="389"/>
      <c r="T659" s="389"/>
      <c r="U659" s="389"/>
      <c r="V659" s="389"/>
      <c r="W659" s="389"/>
      <c r="X659" s="234" t="s">
        <v>56</v>
      </c>
      <c r="Y659" s="234" t="s">
        <v>56</v>
      </c>
      <c r="Z659" s="234"/>
      <c r="AA659" s="235"/>
      <c r="AB659" s="235"/>
      <c r="AC659" s="236"/>
      <c r="AD659" s="233"/>
    </row>
    <row r="660">
      <c r="A660" s="229">
        <v>660.0</v>
      </c>
      <c r="B660" s="229" t="s">
        <v>54</v>
      </c>
      <c r="C660" s="229" t="s">
        <v>28</v>
      </c>
      <c r="D660" s="229" t="s">
        <v>28</v>
      </c>
      <c r="E660" s="229" t="s">
        <v>28</v>
      </c>
      <c r="F660" s="229">
        <v>48.0</v>
      </c>
      <c r="G660" s="229" t="s">
        <v>29</v>
      </c>
      <c r="H660" s="229" t="s">
        <v>30</v>
      </c>
      <c r="I660" s="233">
        <v>2.0</v>
      </c>
      <c r="J660" s="233" t="s">
        <v>51</v>
      </c>
      <c r="K660" s="233" t="s">
        <v>27</v>
      </c>
      <c r="L660" s="233" t="s">
        <v>27</v>
      </c>
      <c r="M660" s="233">
        <v>3.0</v>
      </c>
      <c r="N660" s="233">
        <v>4.0</v>
      </c>
      <c r="O660" s="233">
        <v>6.0</v>
      </c>
      <c r="P660" s="233">
        <v>4.0</v>
      </c>
      <c r="Q660" s="233" t="s">
        <v>28</v>
      </c>
      <c r="R660" s="233" t="s">
        <v>27</v>
      </c>
      <c r="S660" s="389">
        <v>208.25044</v>
      </c>
      <c r="T660" s="389">
        <v>197.13946</v>
      </c>
      <c r="U660" s="389">
        <v>5590.0</v>
      </c>
      <c r="V660" s="389">
        <v>42.0</v>
      </c>
      <c r="W660" s="389">
        <v>50.92849</v>
      </c>
      <c r="X660" s="234">
        <v>2145.796</v>
      </c>
      <c r="Y660" s="234">
        <v>2491.2</v>
      </c>
      <c r="Z660" s="234">
        <v>7.92256</v>
      </c>
      <c r="AA660" s="235"/>
      <c r="AB660" s="235"/>
      <c r="AC660" s="236"/>
      <c r="AD660" s="233"/>
    </row>
    <row r="661">
      <c r="A661" s="229">
        <v>661.0</v>
      </c>
      <c r="B661" s="229" t="s">
        <v>54</v>
      </c>
      <c r="C661" s="229" t="s">
        <v>28</v>
      </c>
      <c r="D661" s="229" t="s">
        <v>28</v>
      </c>
      <c r="E661" s="229" t="s">
        <v>28</v>
      </c>
      <c r="F661" s="229">
        <v>48.0</v>
      </c>
      <c r="G661" s="229" t="s">
        <v>29</v>
      </c>
      <c r="H661" s="229" t="s">
        <v>30</v>
      </c>
      <c r="I661" s="233">
        <v>2.0</v>
      </c>
      <c r="J661" s="233" t="s">
        <v>52</v>
      </c>
      <c r="K661" s="233" t="s">
        <v>27</v>
      </c>
      <c r="L661" s="233" t="s">
        <v>27</v>
      </c>
      <c r="M661" s="233">
        <v>0.0</v>
      </c>
      <c r="N661" s="233">
        <v>0.0</v>
      </c>
      <c r="O661" s="233">
        <v>3.0</v>
      </c>
      <c r="P661" s="233">
        <v>2.0</v>
      </c>
      <c r="Q661" s="233" t="s">
        <v>28</v>
      </c>
      <c r="R661" s="233" t="s">
        <v>27</v>
      </c>
      <c r="S661" s="389">
        <v>5.29032</v>
      </c>
      <c r="T661" s="389">
        <v>6.22494</v>
      </c>
      <c r="U661" s="389">
        <v>109.0</v>
      </c>
      <c r="V661" s="389">
        <v>1.0</v>
      </c>
      <c r="W661" s="389">
        <v>0.998946</v>
      </c>
      <c r="X661" s="234">
        <v>945.937</v>
      </c>
      <c r="Y661" s="234">
        <v>1270.15</v>
      </c>
      <c r="Z661" s="234">
        <v>6.1555</v>
      </c>
      <c r="AA661" s="235"/>
      <c r="AB661" s="235"/>
      <c r="AC661" s="236"/>
      <c r="AD661" s="233"/>
    </row>
    <row r="662">
      <c r="A662" s="229">
        <v>662.0</v>
      </c>
      <c r="B662" s="229" t="s">
        <v>54</v>
      </c>
      <c r="C662" s="229" t="s">
        <v>28</v>
      </c>
      <c r="D662" s="229" t="s">
        <v>28</v>
      </c>
      <c r="E662" s="229" t="s">
        <v>28</v>
      </c>
      <c r="F662" s="229">
        <v>48.0</v>
      </c>
      <c r="G662" s="229" t="s">
        <v>29</v>
      </c>
      <c r="H662" s="229" t="s">
        <v>30</v>
      </c>
      <c r="I662" s="233">
        <v>4.0</v>
      </c>
      <c r="J662" s="233" t="s">
        <v>31</v>
      </c>
      <c r="K662" s="229" t="s">
        <v>27</v>
      </c>
      <c r="L662" s="229" t="s">
        <v>28</v>
      </c>
      <c r="M662" s="229">
        <v>0.0</v>
      </c>
      <c r="N662" s="229">
        <v>7.0</v>
      </c>
      <c r="O662" s="229">
        <v>1.0</v>
      </c>
      <c r="P662" s="229">
        <v>1.0</v>
      </c>
      <c r="Q662" s="229" t="s">
        <v>28</v>
      </c>
      <c r="R662" s="229" t="s">
        <v>27</v>
      </c>
      <c r="S662" s="389">
        <v>357.19764</v>
      </c>
      <c r="T662" s="389">
        <v>367.31346</v>
      </c>
      <c r="U662" s="389">
        <v>15419.0</v>
      </c>
      <c r="V662" s="389">
        <v>255.0</v>
      </c>
      <c r="W662" s="389">
        <v>801.77792</v>
      </c>
      <c r="X662" s="234">
        <v>1840.091</v>
      </c>
      <c r="Y662" s="234">
        <v>2208.657</v>
      </c>
      <c r="Z662" s="234">
        <v>7.0969</v>
      </c>
      <c r="AA662" s="235"/>
      <c r="AB662" s="235"/>
      <c r="AC662" s="236"/>
      <c r="AD662" s="233"/>
    </row>
    <row r="663">
      <c r="A663" s="229">
        <v>663.0</v>
      </c>
      <c r="B663" s="229" t="s">
        <v>54</v>
      </c>
      <c r="C663" s="229" t="s">
        <v>28</v>
      </c>
      <c r="D663" s="229" t="s">
        <v>28</v>
      </c>
      <c r="E663" s="229" t="s">
        <v>28</v>
      </c>
      <c r="F663" s="229">
        <v>48.0</v>
      </c>
      <c r="G663" s="229" t="s">
        <v>29</v>
      </c>
      <c r="H663" s="229" t="s">
        <v>30</v>
      </c>
      <c r="I663" s="233">
        <v>4.0</v>
      </c>
      <c r="J663" s="233" t="s">
        <v>32</v>
      </c>
      <c r="K663" s="233" t="s">
        <v>27</v>
      </c>
      <c r="L663" s="233" t="s">
        <v>27</v>
      </c>
      <c r="M663" s="233">
        <v>8.0</v>
      </c>
      <c r="N663" s="233">
        <v>0.0</v>
      </c>
      <c r="O663" s="233">
        <v>10.0</v>
      </c>
      <c r="P663" s="233">
        <v>5.0</v>
      </c>
      <c r="Q663" s="233" t="s">
        <v>28</v>
      </c>
      <c r="R663" s="233" t="s">
        <v>27</v>
      </c>
      <c r="S663" s="389">
        <v>92.32349</v>
      </c>
      <c r="T663" s="389">
        <v>76.62441</v>
      </c>
      <c r="U663" s="389">
        <v>3087.0</v>
      </c>
      <c r="V663" s="389">
        <v>30.0</v>
      </c>
      <c r="W663" s="389">
        <v>40.26749</v>
      </c>
      <c r="X663" s="234">
        <v>950.139</v>
      </c>
      <c r="Y663" s="234">
        <v>1279.477</v>
      </c>
      <c r="Z663" s="234">
        <v>11.0516</v>
      </c>
      <c r="AA663" s="235"/>
      <c r="AB663" s="235"/>
      <c r="AC663" s="236"/>
      <c r="AD663" s="233"/>
    </row>
    <row r="664">
      <c r="A664" s="229">
        <v>664.0</v>
      </c>
      <c r="B664" s="229" t="s">
        <v>54</v>
      </c>
      <c r="C664" s="229" t="s">
        <v>28</v>
      </c>
      <c r="D664" s="229" t="s">
        <v>28</v>
      </c>
      <c r="E664" s="229" t="s">
        <v>28</v>
      </c>
      <c r="F664" s="229">
        <v>48.0</v>
      </c>
      <c r="G664" s="229" t="s">
        <v>29</v>
      </c>
      <c r="H664" s="229" t="s">
        <v>30</v>
      </c>
      <c r="I664" s="233">
        <v>4.0</v>
      </c>
      <c r="J664" s="233" t="s">
        <v>33</v>
      </c>
      <c r="K664" s="233" t="s">
        <v>27</v>
      </c>
      <c r="L664" s="233" t="s">
        <v>28</v>
      </c>
      <c r="M664" s="233">
        <v>2.0</v>
      </c>
      <c r="N664" s="233">
        <v>4.0</v>
      </c>
      <c r="O664" s="233">
        <v>3.0</v>
      </c>
      <c r="P664" s="233">
        <v>3.0</v>
      </c>
      <c r="Q664" s="233" t="s">
        <v>28</v>
      </c>
      <c r="R664" s="233" t="s">
        <v>27</v>
      </c>
      <c r="S664" s="389">
        <v>451.41271</v>
      </c>
      <c r="T664" s="389">
        <v>447.21924</v>
      </c>
      <c r="U664" s="389">
        <v>10559.0</v>
      </c>
      <c r="V664" s="389">
        <v>82.0</v>
      </c>
      <c r="W664" s="389">
        <v>116.35648</v>
      </c>
      <c r="X664" s="234">
        <v>2427.31</v>
      </c>
      <c r="Y664" s="234">
        <v>2802.561</v>
      </c>
      <c r="Z664" s="234">
        <v>7.92076</v>
      </c>
      <c r="AA664" s="235"/>
      <c r="AB664" s="235"/>
      <c r="AC664" s="236"/>
      <c r="AD664" s="233"/>
    </row>
    <row r="665">
      <c r="A665" s="229">
        <v>665.0</v>
      </c>
      <c r="B665" s="229" t="s">
        <v>54</v>
      </c>
      <c r="C665" s="229" t="s">
        <v>28</v>
      </c>
      <c r="D665" s="229" t="s">
        <v>28</v>
      </c>
      <c r="E665" s="229" t="s">
        <v>28</v>
      </c>
      <c r="F665" s="229">
        <v>48.0</v>
      </c>
      <c r="G665" s="229" t="s">
        <v>29</v>
      </c>
      <c r="H665" s="229" t="s">
        <v>30</v>
      </c>
      <c r="I665" s="233">
        <v>4.0</v>
      </c>
      <c r="J665" s="233" t="s">
        <v>34</v>
      </c>
      <c r="K665" s="233" t="s">
        <v>27</v>
      </c>
      <c r="L665" s="233" t="s">
        <v>27</v>
      </c>
      <c r="M665" s="233">
        <v>0.0</v>
      </c>
      <c r="N665" s="233">
        <v>3.0</v>
      </c>
      <c r="O665" s="233">
        <v>2.0</v>
      </c>
      <c r="P665" s="233">
        <v>2.0</v>
      </c>
      <c r="Q665" s="233" t="s">
        <v>28</v>
      </c>
      <c r="R665" s="233" t="s">
        <v>27</v>
      </c>
      <c r="S665" s="389">
        <v>90.93553</v>
      </c>
      <c r="T665" s="389">
        <v>88.86476</v>
      </c>
      <c r="U665" s="389">
        <v>1720.0</v>
      </c>
      <c r="V665" s="389">
        <v>17.0</v>
      </c>
      <c r="W665" s="389">
        <v>6.03487</v>
      </c>
      <c r="X665" s="234">
        <v>833.096</v>
      </c>
      <c r="Y665" s="234">
        <v>1307.15</v>
      </c>
      <c r="Z665" s="234">
        <v>5.36439</v>
      </c>
      <c r="AA665" s="235"/>
      <c r="AB665" s="235"/>
      <c r="AC665" s="236"/>
      <c r="AD665" s="233"/>
    </row>
    <row r="666">
      <c r="A666" s="229">
        <v>666.0</v>
      </c>
      <c r="B666" s="229" t="s">
        <v>54</v>
      </c>
      <c r="C666" s="229" t="s">
        <v>28</v>
      </c>
      <c r="D666" s="229" t="s">
        <v>28</v>
      </c>
      <c r="E666" s="229" t="s">
        <v>28</v>
      </c>
      <c r="F666" s="229">
        <v>48.0</v>
      </c>
      <c r="G666" s="229" t="s">
        <v>29</v>
      </c>
      <c r="H666" s="229" t="s">
        <v>30</v>
      </c>
      <c r="I666" s="233">
        <v>4.0</v>
      </c>
      <c r="J666" s="233" t="s">
        <v>35</v>
      </c>
      <c r="K666" s="233" t="s">
        <v>27</v>
      </c>
      <c r="L666" s="233" t="s">
        <v>28</v>
      </c>
      <c r="M666" s="233">
        <v>5.0</v>
      </c>
      <c r="N666" s="233">
        <v>4.0</v>
      </c>
      <c r="O666" s="233">
        <v>6.0</v>
      </c>
      <c r="P666" s="233">
        <v>6.0</v>
      </c>
      <c r="Q666" s="233" t="s">
        <v>28</v>
      </c>
      <c r="R666" s="233" t="s">
        <v>27</v>
      </c>
      <c r="S666" s="389">
        <v>115.71247</v>
      </c>
      <c r="T666" s="389">
        <v>92.92589</v>
      </c>
      <c r="U666" s="389">
        <v>2995.0</v>
      </c>
      <c r="V666" s="389">
        <v>23.0</v>
      </c>
      <c r="W666" s="389">
        <v>20.78781</v>
      </c>
      <c r="X666" s="234">
        <v>1723.141</v>
      </c>
      <c r="Y666" s="234">
        <v>2127.043</v>
      </c>
      <c r="Z666" s="234">
        <v>8.29627</v>
      </c>
      <c r="AA666" s="235"/>
      <c r="AB666" s="235"/>
      <c r="AC666" s="236"/>
      <c r="AD666" s="233"/>
    </row>
    <row r="667">
      <c r="A667" s="229">
        <v>667.0</v>
      </c>
      <c r="B667" s="229" t="s">
        <v>54</v>
      </c>
      <c r="C667" s="229" t="s">
        <v>28</v>
      </c>
      <c r="D667" s="229" t="s">
        <v>28</v>
      </c>
      <c r="E667" s="229" t="s">
        <v>28</v>
      </c>
      <c r="F667" s="229">
        <v>48.0</v>
      </c>
      <c r="G667" s="229" t="s">
        <v>29</v>
      </c>
      <c r="H667" s="229" t="s">
        <v>30</v>
      </c>
      <c r="I667" s="233">
        <v>4.0</v>
      </c>
      <c r="J667" s="233" t="s">
        <v>36</v>
      </c>
      <c r="K667" s="233" t="s">
        <v>27</v>
      </c>
      <c r="L667" s="233" t="s">
        <v>28</v>
      </c>
      <c r="M667" s="233">
        <v>0.0</v>
      </c>
      <c r="N667" s="233">
        <v>4.0</v>
      </c>
      <c r="O667" s="233">
        <v>1.0</v>
      </c>
      <c r="P667" s="233">
        <v>1.0</v>
      </c>
      <c r="Q667" s="233" t="s">
        <v>28</v>
      </c>
      <c r="R667" s="233" t="s">
        <v>28</v>
      </c>
      <c r="S667" s="389">
        <v>353.93984</v>
      </c>
      <c r="T667" s="389">
        <v>352.78647</v>
      </c>
      <c r="U667" s="389">
        <v>8025.0</v>
      </c>
      <c r="V667" s="389">
        <v>129.0</v>
      </c>
      <c r="W667" s="389">
        <v>98.38339</v>
      </c>
      <c r="X667" s="234">
        <v>1589.419</v>
      </c>
      <c r="Y667" s="234">
        <v>2039.631</v>
      </c>
      <c r="Z667" s="234">
        <v>6.22947</v>
      </c>
      <c r="AA667" s="235"/>
      <c r="AB667" s="235"/>
      <c r="AC667" s="236"/>
      <c r="AD667" s="233"/>
    </row>
    <row r="668">
      <c r="A668" s="229">
        <v>668.0</v>
      </c>
      <c r="B668" s="229" t="s">
        <v>54</v>
      </c>
      <c r="C668" s="229" t="s">
        <v>28</v>
      </c>
      <c r="D668" s="229" t="s">
        <v>28</v>
      </c>
      <c r="E668" s="229" t="s">
        <v>28</v>
      </c>
      <c r="F668" s="229">
        <v>48.0</v>
      </c>
      <c r="G668" s="229" t="s">
        <v>29</v>
      </c>
      <c r="H668" s="229" t="s">
        <v>30</v>
      </c>
      <c r="I668" s="233">
        <v>4.0</v>
      </c>
      <c r="J668" s="233" t="s">
        <v>37</v>
      </c>
      <c r="K668" s="233" t="s">
        <v>27</v>
      </c>
      <c r="L668" s="233" t="s">
        <v>27</v>
      </c>
      <c r="M668" s="233">
        <v>5.0</v>
      </c>
      <c r="N668" s="233">
        <v>5.0</v>
      </c>
      <c r="O668" s="233">
        <v>6.0</v>
      </c>
      <c r="P668" s="233">
        <v>5.0</v>
      </c>
      <c r="Q668" s="233" t="s">
        <v>28</v>
      </c>
      <c r="R668" s="233" t="s">
        <v>27</v>
      </c>
      <c r="S668" s="389">
        <v>353.60084</v>
      </c>
      <c r="T668" s="389">
        <v>343.06356</v>
      </c>
      <c r="U668" s="389">
        <v>8890.0</v>
      </c>
      <c r="V668" s="389">
        <v>67.0</v>
      </c>
      <c r="W668" s="389">
        <v>80.94675</v>
      </c>
      <c r="X668" s="234">
        <v>4229.494</v>
      </c>
      <c r="Y668" s="234">
        <v>4782.17</v>
      </c>
      <c r="Z668" s="234">
        <v>9.34712</v>
      </c>
      <c r="AA668" s="235"/>
      <c r="AB668" s="235"/>
      <c r="AC668" s="236"/>
      <c r="AD668" s="233"/>
    </row>
    <row r="669">
      <c r="A669" s="229">
        <v>669.0</v>
      </c>
      <c r="B669" s="229" t="s">
        <v>54</v>
      </c>
      <c r="C669" s="229" t="s">
        <v>28</v>
      </c>
      <c r="D669" s="229" t="s">
        <v>28</v>
      </c>
      <c r="E669" s="229" t="s">
        <v>28</v>
      </c>
      <c r="F669" s="229">
        <v>48.0</v>
      </c>
      <c r="G669" s="229" t="s">
        <v>29</v>
      </c>
      <c r="H669" s="229" t="s">
        <v>30</v>
      </c>
      <c r="I669" s="233">
        <v>4.0</v>
      </c>
      <c r="J669" s="233" t="s">
        <v>38</v>
      </c>
      <c r="K669" s="233" t="s">
        <v>27</v>
      </c>
      <c r="L669" s="233" t="s">
        <v>27</v>
      </c>
      <c r="M669" s="233">
        <v>7.0</v>
      </c>
      <c r="N669" s="233">
        <v>5.0</v>
      </c>
      <c r="O669" s="233">
        <v>8.0</v>
      </c>
      <c r="P669" s="233">
        <v>8.0</v>
      </c>
      <c r="Q669" s="233" t="s">
        <v>27</v>
      </c>
      <c r="R669" s="233" t="s">
        <v>27</v>
      </c>
      <c r="S669" s="389">
        <v>107.95467</v>
      </c>
      <c r="T669" s="389">
        <v>92.88304</v>
      </c>
      <c r="U669" s="389">
        <v>3407.0</v>
      </c>
      <c r="V669" s="389">
        <v>23.0</v>
      </c>
      <c r="W669" s="389">
        <v>20.24112</v>
      </c>
      <c r="X669" s="234">
        <v>2363.337</v>
      </c>
      <c r="Y669" s="234">
        <v>3093.573</v>
      </c>
      <c r="Z669" s="234">
        <v>8.29461</v>
      </c>
      <c r="AA669" s="235"/>
      <c r="AB669" s="235"/>
      <c r="AC669" s="236"/>
      <c r="AD669" s="233"/>
    </row>
    <row r="670">
      <c r="A670" s="229">
        <v>670.0</v>
      </c>
      <c r="B670" s="229" t="s">
        <v>54</v>
      </c>
      <c r="C670" s="229" t="s">
        <v>28</v>
      </c>
      <c r="D670" s="229" t="s">
        <v>28</v>
      </c>
      <c r="E670" s="229" t="s">
        <v>28</v>
      </c>
      <c r="F670" s="229">
        <v>48.0</v>
      </c>
      <c r="G670" s="229" t="s">
        <v>29</v>
      </c>
      <c r="H670" s="229" t="s">
        <v>30</v>
      </c>
      <c r="I670" s="233">
        <v>4.0</v>
      </c>
      <c r="J670" s="233" t="s">
        <v>39</v>
      </c>
      <c r="K670" s="233" t="s">
        <v>27</v>
      </c>
      <c r="L670" s="233" t="s">
        <v>27</v>
      </c>
      <c r="M670" s="233">
        <v>5.0</v>
      </c>
      <c r="N670" s="233">
        <v>6.0</v>
      </c>
      <c r="O670" s="233">
        <v>6.0</v>
      </c>
      <c r="P670" s="233">
        <v>6.0</v>
      </c>
      <c r="Q670" s="233" t="s">
        <v>28</v>
      </c>
      <c r="R670" s="233" t="s">
        <v>27</v>
      </c>
      <c r="S670" s="389">
        <v>381.2617</v>
      </c>
      <c r="T670" s="389">
        <v>361.89175</v>
      </c>
      <c r="U670" s="389">
        <v>8873.0</v>
      </c>
      <c r="V670" s="389">
        <v>64.0</v>
      </c>
      <c r="W670" s="389">
        <v>156.02987</v>
      </c>
      <c r="X670" s="234">
        <v>4681.466</v>
      </c>
      <c r="Y670" s="234">
        <v>5094.97</v>
      </c>
      <c r="Z670" s="234">
        <v>5.44987</v>
      </c>
      <c r="AA670" s="235"/>
      <c r="AB670" s="235"/>
      <c r="AC670" s="236"/>
      <c r="AD670" s="233"/>
    </row>
    <row r="671">
      <c r="A671" s="229">
        <v>671.0</v>
      </c>
      <c r="B671" s="229" t="s">
        <v>54</v>
      </c>
      <c r="C671" s="229" t="s">
        <v>28</v>
      </c>
      <c r="D671" s="229" t="s">
        <v>28</v>
      </c>
      <c r="E671" s="229" t="s">
        <v>28</v>
      </c>
      <c r="F671" s="229">
        <v>48.0</v>
      </c>
      <c r="G671" s="229" t="s">
        <v>29</v>
      </c>
      <c r="H671" s="229" t="s">
        <v>30</v>
      </c>
      <c r="I671" s="233">
        <v>4.0</v>
      </c>
      <c r="J671" s="233" t="s">
        <v>40</v>
      </c>
      <c r="K671" s="233" t="s">
        <v>27</v>
      </c>
      <c r="L671" s="233" t="s">
        <v>28</v>
      </c>
      <c r="M671" s="233">
        <v>3.0</v>
      </c>
      <c r="N671" s="233">
        <v>4.0</v>
      </c>
      <c r="O671" s="233">
        <v>4.0</v>
      </c>
      <c r="P671" s="233">
        <v>4.0</v>
      </c>
      <c r="Q671" s="233" t="s">
        <v>28</v>
      </c>
      <c r="R671" s="233" t="s">
        <v>27</v>
      </c>
      <c r="S671" s="389">
        <v>425.21788</v>
      </c>
      <c r="T671" s="389">
        <v>474.94611</v>
      </c>
      <c r="U671" s="389">
        <v>13659.0</v>
      </c>
      <c r="V671" s="389">
        <v>82.0</v>
      </c>
      <c r="W671" s="389">
        <v>75.61722</v>
      </c>
      <c r="X671" s="234">
        <v>5634.498</v>
      </c>
      <c r="Y671" s="234">
        <v>3273.464</v>
      </c>
      <c r="Z671" s="234">
        <v>7.72548</v>
      </c>
      <c r="AA671" s="235"/>
      <c r="AB671" s="235"/>
      <c r="AC671" s="236"/>
      <c r="AD671" s="233"/>
    </row>
    <row r="672">
      <c r="A672" s="229">
        <v>672.0</v>
      </c>
      <c r="B672" s="229" t="s">
        <v>54</v>
      </c>
      <c r="C672" s="229" t="s">
        <v>28</v>
      </c>
      <c r="D672" s="229" t="s">
        <v>28</v>
      </c>
      <c r="E672" s="229" t="s">
        <v>28</v>
      </c>
      <c r="F672" s="229">
        <v>48.0</v>
      </c>
      <c r="G672" s="229" t="s">
        <v>29</v>
      </c>
      <c r="H672" s="229" t="s">
        <v>30</v>
      </c>
      <c r="I672" s="233">
        <v>4.0</v>
      </c>
      <c r="J672" s="233" t="s">
        <v>41</v>
      </c>
      <c r="K672" s="233" t="s">
        <v>27</v>
      </c>
      <c r="L672" s="233" t="s">
        <v>27</v>
      </c>
      <c r="M672" s="233">
        <v>4.0</v>
      </c>
      <c r="N672" s="233">
        <v>0.0</v>
      </c>
      <c r="O672" s="233">
        <v>6.0</v>
      </c>
      <c r="P672" s="233">
        <v>3.0</v>
      </c>
      <c r="Q672" s="233" t="s">
        <v>28</v>
      </c>
      <c r="R672" s="233" t="s">
        <v>27</v>
      </c>
      <c r="S672" s="389">
        <v>112.88801</v>
      </c>
      <c r="T672" s="389">
        <v>86.0183</v>
      </c>
      <c r="U672" s="389">
        <v>3000.0</v>
      </c>
      <c r="V672" s="389">
        <v>38.0</v>
      </c>
      <c r="W672" s="389">
        <v>30.42591</v>
      </c>
      <c r="X672" s="234">
        <v>803.807</v>
      </c>
      <c r="Y672" s="234">
        <v>1277.597</v>
      </c>
      <c r="Z672" s="234">
        <v>7.99401</v>
      </c>
      <c r="AA672" s="235"/>
      <c r="AB672" s="235"/>
      <c r="AC672" s="236"/>
      <c r="AD672" s="233"/>
    </row>
    <row r="673">
      <c r="A673" s="229">
        <v>673.0</v>
      </c>
      <c r="B673" s="229" t="s">
        <v>54</v>
      </c>
      <c r="C673" s="229" t="s">
        <v>28</v>
      </c>
      <c r="D673" s="229" t="s">
        <v>28</v>
      </c>
      <c r="E673" s="229" t="s">
        <v>28</v>
      </c>
      <c r="F673" s="229">
        <v>48.0</v>
      </c>
      <c r="G673" s="229" t="s">
        <v>29</v>
      </c>
      <c r="H673" s="229" t="s">
        <v>30</v>
      </c>
      <c r="I673" s="233">
        <v>4.0</v>
      </c>
      <c r="J673" s="233" t="s">
        <v>42</v>
      </c>
      <c r="K673" s="233" t="s">
        <v>27</v>
      </c>
      <c r="L673" s="233" t="s">
        <v>28</v>
      </c>
      <c r="M673" s="233">
        <v>1.0</v>
      </c>
      <c r="N673" s="233">
        <v>5.0</v>
      </c>
      <c r="O673" s="233">
        <v>2.0</v>
      </c>
      <c r="P673" s="233">
        <v>2.0</v>
      </c>
      <c r="Q673" s="233" t="s">
        <v>27</v>
      </c>
      <c r="R673" s="233" t="s">
        <v>27</v>
      </c>
      <c r="S673" s="389">
        <v>408.08088</v>
      </c>
      <c r="T673" s="389">
        <v>461.02233</v>
      </c>
      <c r="U673" s="389">
        <v>5175.0</v>
      </c>
      <c r="V673" s="389">
        <v>98.0</v>
      </c>
      <c r="W673" s="389">
        <v>64.78538</v>
      </c>
      <c r="X673" s="234">
        <v>3644.271</v>
      </c>
      <c r="Y673" s="234">
        <v>4152.271</v>
      </c>
      <c r="Z673" s="234">
        <v>8.06972</v>
      </c>
      <c r="AA673" s="235"/>
      <c r="AB673" s="235"/>
      <c r="AC673" s="236"/>
      <c r="AD673" s="233"/>
    </row>
    <row r="674">
      <c r="A674" s="229">
        <v>674.0</v>
      </c>
      <c r="B674" s="229" t="s">
        <v>54</v>
      </c>
      <c r="C674" s="229" t="s">
        <v>28</v>
      </c>
      <c r="D674" s="229" t="s">
        <v>28</v>
      </c>
      <c r="E674" s="229" t="s">
        <v>28</v>
      </c>
      <c r="F674" s="229">
        <v>48.0</v>
      </c>
      <c r="G674" s="229" t="s">
        <v>29</v>
      </c>
      <c r="H674" s="229" t="s">
        <v>30</v>
      </c>
      <c r="I674" s="233">
        <v>4.0</v>
      </c>
      <c r="J674" s="233" t="s">
        <v>43</v>
      </c>
      <c r="K674" s="233" t="s">
        <v>27</v>
      </c>
      <c r="L674" s="233" t="s">
        <v>27</v>
      </c>
      <c r="M674" s="233">
        <v>1.0</v>
      </c>
      <c r="N674" s="233">
        <v>0.0</v>
      </c>
      <c r="O674" s="233">
        <v>2.0</v>
      </c>
      <c r="P674" s="233">
        <v>2.0</v>
      </c>
      <c r="Q674" s="233" t="s">
        <v>28</v>
      </c>
      <c r="R674" s="233" t="s">
        <v>27</v>
      </c>
      <c r="S674" s="389"/>
      <c r="T674" s="389"/>
      <c r="U674" s="389"/>
      <c r="V674" s="389"/>
      <c r="W674" s="389"/>
      <c r="X674" s="234" t="s">
        <v>57</v>
      </c>
      <c r="Y674" s="234" t="s">
        <v>57</v>
      </c>
      <c r="Z674" s="234"/>
      <c r="AA674" s="235"/>
      <c r="AB674" s="235"/>
      <c r="AC674" s="236"/>
      <c r="AD674" s="233"/>
    </row>
    <row r="675">
      <c r="A675" s="229">
        <v>675.0</v>
      </c>
      <c r="B675" s="229" t="s">
        <v>54</v>
      </c>
      <c r="C675" s="229" t="s">
        <v>28</v>
      </c>
      <c r="D675" s="229" t="s">
        <v>28</v>
      </c>
      <c r="E675" s="229" t="s">
        <v>28</v>
      </c>
      <c r="F675" s="229">
        <v>48.0</v>
      </c>
      <c r="G675" s="229" t="s">
        <v>29</v>
      </c>
      <c r="H675" s="229" t="s">
        <v>30</v>
      </c>
      <c r="I675" s="233">
        <v>4.0</v>
      </c>
      <c r="J675" s="233" t="s">
        <v>44</v>
      </c>
      <c r="K675" s="233" t="s">
        <v>27</v>
      </c>
      <c r="L675" s="233" t="s">
        <v>28</v>
      </c>
      <c r="M675" s="233">
        <v>1.0</v>
      </c>
      <c r="N675" s="233">
        <v>4.0</v>
      </c>
      <c r="O675" s="233">
        <v>2.0</v>
      </c>
      <c r="P675" s="233">
        <v>2.0</v>
      </c>
      <c r="Q675" s="233" t="s">
        <v>27</v>
      </c>
      <c r="R675" s="233" t="s">
        <v>28</v>
      </c>
      <c r="S675" s="389">
        <v>344.47733</v>
      </c>
      <c r="T675" s="389">
        <v>386.40004</v>
      </c>
      <c r="U675" s="389">
        <v>9515.0</v>
      </c>
      <c r="V675" s="389">
        <v>74.0</v>
      </c>
      <c r="W675" s="389">
        <v>40.83553</v>
      </c>
      <c r="X675" s="234">
        <v>3454.177</v>
      </c>
      <c r="Y675" s="234">
        <v>3978.044</v>
      </c>
      <c r="Z675" s="234">
        <v>8.02337</v>
      </c>
      <c r="AA675" s="235"/>
      <c r="AB675" s="235"/>
      <c r="AC675" s="236"/>
      <c r="AD675" s="233"/>
    </row>
    <row r="676">
      <c r="A676" s="229">
        <v>676.0</v>
      </c>
      <c r="B676" s="229" t="s">
        <v>54</v>
      </c>
      <c r="C676" s="229" t="s">
        <v>28</v>
      </c>
      <c r="D676" s="229" t="s">
        <v>28</v>
      </c>
      <c r="E676" s="229" t="s">
        <v>28</v>
      </c>
      <c r="F676" s="229">
        <v>48.0</v>
      </c>
      <c r="G676" s="229" t="s">
        <v>29</v>
      </c>
      <c r="H676" s="229" t="s">
        <v>30</v>
      </c>
      <c r="I676" s="233">
        <v>4.0</v>
      </c>
      <c r="J676" s="233" t="s">
        <v>45</v>
      </c>
      <c r="K676" s="233" t="s">
        <v>27</v>
      </c>
      <c r="L676" s="233" t="s">
        <v>27</v>
      </c>
      <c r="M676" s="233">
        <v>1.0</v>
      </c>
      <c r="N676" s="233">
        <v>4.0</v>
      </c>
      <c r="O676" s="233">
        <v>2.0</v>
      </c>
      <c r="P676" s="233">
        <v>2.0</v>
      </c>
      <c r="Q676" s="233" t="s">
        <v>28</v>
      </c>
      <c r="R676" s="233" t="s">
        <v>27</v>
      </c>
      <c r="S676" s="389">
        <v>351.4916</v>
      </c>
      <c r="T676" s="389">
        <v>386.35106</v>
      </c>
      <c r="U676" s="389">
        <v>11048.0</v>
      </c>
      <c r="V676" s="389">
        <v>64.0</v>
      </c>
      <c r="W676" s="389">
        <v>97.02597</v>
      </c>
      <c r="X676" s="234">
        <v>2020.781</v>
      </c>
      <c r="Y676" s="234">
        <v>2451.642</v>
      </c>
      <c r="Z676" s="234">
        <v>6.58497</v>
      </c>
      <c r="AA676" s="235"/>
      <c r="AB676" s="235"/>
      <c r="AC676" s="236"/>
      <c r="AD676" s="233"/>
    </row>
    <row r="677">
      <c r="A677" s="229">
        <v>677.0</v>
      </c>
      <c r="B677" s="229" t="s">
        <v>54</v>
      </c>
      <c r="C677" s="229" t="s">
        <v>28</v>
      </c>
      <c r="D677" s="229" t="s">
        <v>28</v>
      </c>
      <c r="E677" s="229" t="s">
        <v>28</v>
      </c>
      <c r="F677" s="229">
        <v>48.0</v>
      </c>
      <c r="G677" s="229" t="s">
        <v>29</v>
      </c>
      <c r="H677" s="229" t="s">
        <v>30</v>
      </c>
      <c r="I677" s="233">
        <v>4.0</v>
      </c>
      <c r="J677" s="233" t="s">
        <v>46</v>
      </c>
      <c r="K677" s="233" t="s">
        <v>27</v>
      </c>
      <c r="L677" s="233" t="s">
        <v>27</v>
      </c>
      <c r="M677" s="233">
        <v>1.0</v>
      </c>
      <c r="N677" s="233">
        <v>0.0</v>
      </c>
      <c r="O677" s="233">
        <v>3.0</v>
      </c>
      <c r="P677" s="233">
        <v>3.0</v>
      </c>
      <c r="Q677" s="233" t="s">
        <v>28</v>
      </c>
      <c r="R677" s="233" t="s">
        <v>27</v>
      </c>
      <c r="S677" s="389">
        <v>68.08294</v>
      </c>
      <c r="T677" s="389">
        <v>65.97469</v>
      </c>
      <c r="U677" s="389">
        <v>2051.0</v>
      </c>
      <c r="V677" s="389">
        <v>14.0</v>
      </c>
      <c r="W677" s="389">
        <v>17.50191</v>
      </c>
      <c r="X677" s="234">
        <v>1733.958</v>
      </c>
      <c r="Y677" s="234">
        <v>2068.903</v>
      </c>
      <c r="Z677" s="234">
        <v>6.57831</v>
      </c>
      <c r="AA677" s="235"/>
      <c r="AB677" s="235"/>
      <c r="AC677" s="236"/>
      <c r="AD677" s="233"/>
    </row>
    <row r="678">
      <c r="A678" s="229">
        <v>678.0</v>
      </c>
      <c r="B678" s="229" t="s">
        <v>54</v>
      </c>
      <c r="C678" s="229" t="s">
        <v>28</v>
      </c>
      <c r="D678" s="229" t="s">
        <v>28</v>
      </c>
      <c r="E678" s="229" t="s">
        <v>28</v>
      </c>
      <c r="F678" s="229">
        <v>48.0</v>
      </c>
      <c r="G678" s="229" t="s">
        <v>29</v>
      </c>
      <c r="H678" s="229" t="s">
        <v>30</v>
      </c>
      <c r="I678" s="233">
        <v>4.0</v>
      </c>
      <c r="J678" s="233" t="s">
        <v>47</v>
      </c>
      <c r="K678" s="233" t="s">
        <v>27</v>
      </c>
      <c r="L678" s="233" t="s">
        <v>27</v>
      </c>
      <c r="M678" s="233">
        <v>2.0</v>
      </c>
      <c r="N678" s="233">
        <v>3.0</v>
      </c>
      <c r="O678" s="233">
        <v>3.0</v>
      </c>
      <c r="P678" s="233">
        <v>2.0</v>
      </c>
      <c r="Q678" s="233" t="s">
        <v>28</v>
      </c>
      <c r="R678" s="233" t="s">
        <v>28</v>
      </c>
      <c r="S678" s="389">
        <v>685.84967</v>
      </c>
      <c r="T678" s="389">
        <v>689.48438</v>
      </c>
      <c r="U678" s="389">
        <v>30390.0</v>
      </c>
      <c r="V678" s="389">
        <v>315.0</v>
      </c>
      <c r="W678" s="389">
        <v>414.32153</v>
      </c>
      <c r="X678" s="234">
        <v>7647.311</v>
      </c>
      <c r="Y678" s="234">
        <v>8177.788</v>
      </c>
      <c r="Z678" s="234">
        <v>9.05537</v>
      </c>
      <c r="AA678" s="235"/>
      <c r="AB678" s="235"/>
      <c r="AC678" s="236"/>
      <c r="AD678" s="233"/>
    </row>
    <row r="679">
      <c r="A679" s="229">
        <v>679.0</v>
      </c>
      <c r="B679" s="229" t="s">
        <v>54</v>
      </c>
      <c r="C679" s="229" t="s">
        <v>28</v>
      </c>
      <c r="D679" s="229" t="s">
        <v>28</v>
      </c>
      <c r="E679" s="229" t="s">
        <v>28</v>
      </c>
      <c r="F679" s="229">
        <v>48.0</v>
      </c>
      <c r="G679" s="229" t="s">
        <v>29</v>
      </c>
      <c r="H679" s="229" t="s">
        <v>30</v>
      </c>
      <c r="I679" s="233">
        <v>4.0</v>
      </c>
      <c r="J679" s="233" t="s">
        <v>49</v>
      </c>
      <c r="K679" s="233" t="s">
        <v>27</v>
      </c>
      <c r="L679" s="233" t="s">
        <v>28</v>
      </c>
      <c r="M679" s="233">
        <v>1.0</v>
      </c>
      <c r="N679" s="233">
        <v>6.0</v>
      </c>
      <c r="O679" s="233">
        <v>2.0</v>
      </c>
      <c r="P679" s="233">
        <v>2.0</v>
      </c>
      <c r="Q679" s="233" t="s">
        <v>28</v>
      </c>
      <c r="R679" s="233" t="s">
        <v>28</v>
      </c>
      <c r="S679" s="389">
        <v>339.67493</v>
      </c>
      <c r="T679" s="389">
        <v>383.29635</v>
      </c>
      <c r="U679" s="389">
        <v>3581.0</v>
      </c>
      <c r="V679" s="389">
        <v>67.0</v>
      </c>
      <c r="W679" s="389">
        <v>96.50771</v>
      </c>
      <c r="X679" s="234">
        <v>3557.091</v>
      </c>
      <c r="Y679" s="234">
        <v>4088.182</v>
      </c>
      <c r="Z679" s="234">
        <v>7.5582</v>
      </c>
      <c r="AA679" s="235"/>
      <c r="AB679" s="235"/>
      <c r="AC679" s="236"/>
      <c r="AD679" s="233"/>
    </row>
    <row r="680">
      <c r="A680" s="229">
        <v>680.0</v>
      </c>
      <c r="B680" s="229" t="s">
        <v>54</v>
      </c>
      <c r="C680" s="229" t="s">
        <v>28</v>
      </c>
      <c r="D680" s="229" t="s">
        <v>28</v>
      </c>
      <c r="E680" s="229" t="s">
        <v>28</v>
      </c>
      <c r="F680" s="229">
        <v>48.0</v>
      </c>
      <c r="G680" s="229" t="s">
        <v>29</v>
      </c>
      <c r="H680" s="229" t="s">
        <v>30</v>
      </c>
      <c r="I680" s="233">
        <v>4.0</v>
      </c>
      <c r="J680" s="233" t="s">
        <v>51</v>
      </c>
      <c r="K680" s="233" t="s">
        <v>27</v>
      </c>
      <c r="L680" s="233" t="s">
        <v>27</v>
      </c>
      <c r="M680" s="233">
        <v>3.0</v>
      </c>
      <c r="N680" s="233">
        <v>4.0</v>
      </c>
      <c r="O680" s="233">
        <v>6.0</v>
      </c>
      <c r="P680" s="233">
        <v>4.0</v>
      </c>
      <c r="Q680" s="233" t="s">
        <v>28</v>
      </c>
      <c r="R680" s="233" t="s">
        <v>27</v>
      </c>
      <c r="S680" s="389">
        <v>413.21148</v>
      </c>
      <c r="T680" s="389">
        <v>406.76787</v>
      </c>
      <c r="U680" s="389">
        <v>11008.0</v>
      </c>
      <c r="V680" s="389">
        <v>81.0</v>
      </c>
      <c r="W680" s="389">
        <v>100.5021</v>
      </c>
      <c r="X680" s="234">
        <v>4365.071</v>
      </c>
      <c r="Y680" s="234">
        <v>4860.974</v>
      </c>
      <c r="Z680" s="234">
        <v>7.03757</v>
      </c>
      <c r="AA680" s="235"/>
      <c r="AB680" s="235"/>
      <c r="AC680" s="236"/>
      <c r="AD680" s="233"/>
    </row>
    <row r="681">
      <c r="A681" s="229">
        <v>681.0</v>
      </c>
      <c r="B681" s="229" t="s">
        <v>54</v>
      </c>
      <c r="C681" s="229" t="s">
        <v>28</v>
      </c>
      <c r="D681" s="229" t="s">
        <v>28</v>
      </c>
      <c r="E681" s="229" t="s">
        <v>28</v>
      </c>
      <c r="F681" s="229">
        <v>48.0</v>
      </c>
      <c r="G681" s="229" t="s">
        <v>29</v>
      </c>
      <c r="H681" s="229" t="s">
        <v>30</v>
      </c>
      <c r="I681" s="233">
        <v>4.0</v>
      </c>
      <c r="J681" s="233" t="s">
        <v>52</v>
      </c>
      <c r="K681" s="233" t="s">
        <v>27</v>
      </c>
      <c r="L681" s="233" t="s">
        <v>27</v>
      </c>
      <c r="M681" s="233">
        <v>0.0</v>
      </c>
      <c r="N681" s="233">
        <v>0.0</v>
      </c>
      <c r="O681" s="233">
        <v>3.0</v>
      </c>
      <c r="P681" s="233">
        <v>2.0</v>
      </c>
      <c r="Q681" s="233" t="s">
        <v>28</v>
      </c>
      <c r="R681" s="233" t="s">
        <v>27</v>
      </c>
      <c r="S681" s="389">
        <v>15.41167</v>
      </c>
      <c r="T681" s="389">
        <v>11.5054</v>
      </c>
      <c r="U681" s="389">
        <v>283.0</v>
      </c>
      <c r="V681" s="389">
        <v>3.0</v>
      </c>
      <c r="W681" s="389">
        <v>1.66829</v>
      </c>
      <c r="X681" s="234">
        <v>1798.946</v>
      </c>
      <c r="Y681" s="234">
        <v>2194.524</v>
      </c>
      <c r="Z681" s="234">
        <v>5.42985</v>
      </c>
      <c r="AA681" s="235"/>
      <c r="AB681" s="235"/>
      <c r="AC681" s="236"/>
      <c r="AD681" s="233"/>
    </row>
    <row r="682">
      <c r="A682" s="229">
        <v>682.0</v>
      </c>
      <c r="B682" s="229" t="s">
        <v>54</v>
      </c>
      <c r="C682" s="229" t="s">
        <v>28</v>
      </c>
      <c r="D682" s="229" t="s">
        <v>28</v>
      </c>
      <c r="E682" s="229" t="s">
        <v>28</v>
      </c>
      <c r="F682" s="229">
        <v>48.0</v>
      </c>
      <c r="G682" s="229" t="s">
        <v>29</v>
      </c>
      <c r="H682" s="229" t="s">
        <v>30</v>
      </c>
      <c r="I682" s="233">
        <v>8.0</v>
      </c>
      <c r="J682" s="233" t="s">
        <v>31</v>
      </c>
      <c r="K682" s="229" t="s">
        <v>27</v>
      </c>
      <c r="L682" s="229" t="s">
        <v>28</v>
      </c>
      <c r="M682" s="229">
        <v>0.0</v>
      </c>
      <c r="N682" s="229">
        <v>7.0</v>
      </c>
      <c r="O682" s="229">
        <v>1.0</v>
      </c>
      <c r="P682" s="229">
        <v>1.0</v>
      </c>
      <c r="Q682" s="229" t="s">
        <v>28</v>
      </c>
      <c r="R682" s="229" t="s">
        <v>27</v>
      </c>
      <c r="S682" s="389">
        <v>699.35039</v>
      </c>
      <c r="T682" s="389">
        <v>707.09088</v>
      </c>
      <c r="U682" s="389">
        <v>24781.0</v>
      </c>
      <c r="V682" s="389">
        <v>503.0</v>
      </c>
      <c r="W682" s="389">
        <v>1575.003</v>
      </c>
      <c r="X682" s="234">
        <v>3478.994</v>
      </c>
      <c r="Y682" s="234">
        <v>3810.625</v>
      </c>
      <c r="Z682" s="234">
        <v>6.3306</v>
      </c>
      <c r="AA682" s="235"/>
      <c r="AB682" s="235"/>
      <c r="AC682" s="236"/>
      <c r="AD682" s="233"/>
    </row>
    <row r="683">
      <c r="A683" s="229">
        <v>683.0</v>
      </c>
      <c r="B683" s="229" t="s">
        <v>54</v>
      </c>
      <c r="C683" s="229" t="s">
        <v>28</v>
      </c>
      <c r="D683" s="229" t="s">
        <v>28</v>
      </c>
      <c r="E683" s="229" t="s">
        <v>28</v>
      </c>
      <c r="F683" s="229">
        <v>48.0</v>
      </c>
      <c r="G683" s="229" t="s">
        <v>29</v>
      </c>
      <c r="H683" s="229" t="s">
        <v>30</v>
      </c>
      <c r="I683" s="233">
        <v>8.0</v>
      </c>
      <c r="J683" s="233" t="s">
        <v>32</v>
      </c>
      <c r="K683" s="233" t="s">
        <v>27</v>
      </c>
      <c r="L683" s="233" t="s">
        <v>27</v>
      </c>
      <c r="M683" s="233">
        <v>8.0</v>
      </c>
      <c r="N683" s="233">
        <v>0.0</v>
      </c>
      <c r="O683" s="233">
        <v>10.0</v>
      </c>
      <c r="P683" s="233">
        <v>5.0</v>
      </c>
      <c r="Q683" s="233" t="s">
        <v>28</v>
      </c>
      <c r="R683" s="233" t="s">
        <v>27</v>
      </c>
      <c r="S683" s="389">
        <v>170.70012</v>
      </c>
      <c r="T683" s="389">
        <v>150.06206</v>
      </c>
      <c r="U683" s="389">
        <v>5124.0</v>
      </c>
      <c r="V683" s="389">
        <v>46.0</v>
      </c>
      <c r="W683" s="389">
        <v>82.09491</v>
      </c>
      <c r="X683" s="234">
        <v>1693.978</v>
      </c>
      <c r="Y683" s="234">
        <v>2053.026</v>
      </c>
      <c r="Z683" s="234">
        <v>10.85925</v>
      </c>
      <c r="AA683" s="235"/>
      <c r="AB683" s="235"/>
      <c r="AC683" s="236"/>
      <c r="AD683" s="233"/>
    </row>
    <row r="684">
      <c r="A684" s="229">
        <v>684.0</v>
      </c>
      <c r="B684" s="229" t="s">
        <v>54</v>
      </c>
      <c r="C684" s="229" t="s">
        <v>28</v>
      </c>
      <c r="D684" s="229" t="s">
        <v>28</v>
      </c>
      <c r="E684" s="229" t="s">
        <v>28</v>
      </c>
      <c r="F684" s="229">
        <v>48.0</v>
      </c>
      <c r="G684" s="229" t="s">
        <v>29</v>
      </c>
      <c r="H684" s="229" t="s">
        <v>30</v>
      </c>
      <c r="I684" s="233">
        <v>8.0</v>
      </c>
      <c r="J684" s="233" t="s">
        <v>33</v>
      </c>
      <c r="K684" s="233" t="s">
        <v>27</v>
      </c>
      <c r="L684" s="233" t="s">
        <v>28</v>
      </c>
      <c r="M684" s="233">
        <v>2.0</v>
      </c>
      <c r="N684" s="233">
        <v>4.0</v>
      </c>
      <c r="O684" s="233">
        <v>3.0</v>
      </c>
      <c r="P684" s="233">
        <v>3.0</v>
      </c>
      <c r="Q684" s="233" t="s">
        <v>28</v>
      </c>
      <c r="R684" s="233" t="s">
        <v>27</v>
      </c>
      <c r="S684" s="389">
        <v>867.98701</v>
      </c>
      <c r="T684" s="389">
        <v>889.10594</v>
      </c>
      <c r="U684" s="389">
        <v>20990.0</v>
      </c>
      <c r="V684" s="389">
        <v>159.0</v>
      </c>
      <c r="W684" s="389">
        <v>230.13464</v>
      </c>
      <c r="X684" s="234">
        <v>4442.111</v>
      </c>
      <c r="Y684" s="234">
        <v>5043.807</v>
      </c>
      <c r="Z684" s="234">
        <v>7.82587</v>
      </c>
      <c r="AA684" s="235"/>
      <c r="AB684" s="235"/>
      <c r="AC684" s="236"/>
      <c r="AD684" s="233"/>
    </row>
    <row r="685">
      <c r="A685" s="229">
        <v>685.0</v>
      </c>
      <c r="B685" s="229" t="s">
        <v>54</v>
      </c>
      <c r="C685" s="229" t="s">
        <v>28</v>
      </c>
      <c r="D685" s="229" t="s">
        <v>28</v>
      </c>
      <c r="E685" s="229" t="s">
        <v>28</v>
      </c>
      <c r="F685" s="229">
        <v>48.0</v>
      </c>
      <c r="G685" s="229" t="s">
        <v>29</v>
      </c>
      <c r="H685" s="229" t="s">
        <v>30</v>
      </c>
      <c r="I685" s="233">
        <v>8.0</v>
      </c>
      <c r="J685" s="233" t="s">
        <v>34</v>
      </c>
      <c r="K685" s="233" t="s">
        <v>27</v>
      </c>
      <c r="L685" s="233" t="s">
        <v>27</v>
      </c>
      <c r="M685" s="233">
        <v>0.0</v>
      </c>
      <c r="N685" s="233">
        <v>3.0</v>
      </c>
      <c r="O685" s="233">
        <v>2.0</v>
      </c>
      <c r="P685" s="233">
        <v>2.0</v>
      </c>
      <c r="Q685" s="233" t="s">
        <v>28</v>
      </c>
      <c r="R685" s="233" t="s">
        <v>27</v>
      </c>
      <c r="S685" s="389">
        <v>168.80345</v>
      </c>
      <c r="T685" s="389">
        <v>178.3214</v>
      </c>
      <c r="U685" s="389">
        <v>3167.0</v>
      </c>
      <c r="V685" s="389">
        <v>31.0</v>
      </c>
      <c r="W685" s="389">
        <v>19.90407</v>
      </c>
      <c r="X685" s="234">
        <v>1434.661</v>
      </c>
      <c r="Y685" s="234">
        <v>1918.73</v>
      </c>
      <c r="Z685" s="234">
        <v>5.47787</v>
      </c>
      <c r="AA685" s="235"/>
      <c r="AB685" s="235"/>
      <c r="AC685" s="236"/>
      <c r="AD685" s="233"/>
    </row>
    <row r="686">
      <c r="A686" s="229">
        <v>686.0</v>
      </c>
      <c r="B686" s="229" t="s">
        <v>54</v>
      </c>
      <c r="C686" s="229" t="s">
        <v>28</v>
      </c>
      <c r="D686" s="229" t="s">
        <v>28</v>
      </c>
      <c r="E686" s="229" t="s">
        <v>28</v>
      </c>
      <c r="F686" s="229">
        <v>48.0</v>
      </c>
      <c r="G686" s="229" t="s">
        <v>29</v>
      </c>
      <c r="H686" s="229" t="s">
        <v>30</v>
      </c>
      <c r="I686" s="233">
        <v>8.0</v>
      </c>
      <c r="J686" s="233" t="s">
        <v>35</v>
      </c>
      <c r="K686" s="233" t="s">
        <v>27</v>
      </c>
      <c r="L686" s="233" t="s">
        <v>28</v>
      </c>
      <c r="M686" s="233">
        <v>5.0</v>
      </c>
      <c r="N686" s="233">
        <v>4.0</v>
      </c>
      <c r="O686" s="233">
        <v>6.0</v>
      </c>
      <c r="P686" s="233">
        <v>6.0</v>
      </c>
      <c r="Q686" s="233" t="s">
        <v>28</v>
      </c>
      <c r="R686" s="233" t="s">
        <v>27</v>
      </c>
      <c r="S686" s="389">
        <v>942.93727</v>
      </c>
      <c r="T686" s="389">
        <v>946.40027</v>
      </c>
      <c r="U686" s="389">
        <v>33239.0</v>
      </c>
      <c r="V686" s="389">
        <v>162.0</v>
      </c>
      <c r="W686" s="389">
        <v>400.88208</v>
      </c>
      <c r="X686" s="234">
        <v>10965.482</v>
      </c>
      <c r="Y686" s="234">
        <v>11985.937</v>
      </c>
      <c r="Z686" s="234">
        <v>9.7562</v>
      </c>
      <c r="AA686" s="235"/>
      <c r="AB686" s="235"/>
      <c r="AC686" s="236"/>
      <c r="AD686" s="233"/>
    </row>
    <row r="687">
      <c r="A687" s="229">
        <v>687.0</v>
      </c>
      <c r="B687" s="229" t="s">
        <v>54</v>
      </c>
      <c r="C687" s="229" t="s">
        <v>28</v>
      </c>
      <c r="D687" s="229" t="s">
        <v>28</v>
      </c>
      <c r="E687" s="229" t="s">
        <v>28</v>
      </c>
      <c r="F687" s="229">
        <v>48.0</v>
      </c>
      <c r="G687" s="229" t="s">
        <v>29</v>
      </c>
      <c r="H687" s="229" t="s">
        <v>30</v>
      </c>
      <c r="I687" s="233">
        <v>8.0</v>
      </c>
      <c r="J687" s="233" t="s">
        <v>36</v>
      </c>
      <c r="K687" s="233" t="s">
        <v>27</v>
      </c>
      <c r="L687" s="233" t="s">
        <v>28</v>
      </c>
      <c r="M687" s="233">
        <v>0.0</v>
      </c>
      <c r="N687" s="233">
        <v>4.0</v>
      </c>
      <c r="O687" s="233">
        <v>1.0</v>
      </c>
      <c r="P687" s="233">
        <v>1.0</v>
      </c>
      <c r="Q687" s="233" t="s">
        <v>28</v>
      </c>
      <c r="R687" s="233" t="s">
        <v>28</v>
      </c>
      <c r="S687" s="389">
        <v>692.06153</v>
      </c>
      <c r="T687" s="389">
        <v>697.12808</v>
      </c>
      <c r="U687" s="389">
        <v>14803.0</v>
      </c>
      <c r="V687" s="389">
        <v>251.0</v>
      </c>
      <c r="W687" s="389">
        <v>238.43758</v>
      </c>
      <c r="X687" s="234">
        <v>2883.119</v>
      </c>
      <c r="Y687" s="234">
        <v>3486.827</v>
      </c>
      <c r="Z687" s="234">
        <v>6.23759</v>
      </c>
      <c r="AA687" s="235"/>
      <c r="AB687" s="235"/>
      <c r="AC687" s="236"/>
      <c r="AD687" s="233"/>
    </row>
    <row r="688">
      <c r="A688" s="229">
        <v>688.0</v>
      </c>
      <c r="B688" s="229" t="s">
        <v>54</v>
      </c>
      <c r="C688" s="229" t="s">
        <v>28</v>
      </c>
      <c r="D688" s="229" t="s">
        <v>28</v>
      </c>
      <c r="E688" s="229" t="s">
        <v>28</v>
      </c>
      <c r="F688" s="229">
        <v>48.0</v>
      </c>
      <c r="G688" s="229" t="s">
        <v>29</v>
      </c>
      <c r="H688" s="229" t="s">
        <v>30</v>
      </c>
      <c r="I688" s="233">
        <v>8.0</v>
      </c>
      <c r="J688" s="233" t="s">
        <v>37</v>
      </c>
      <c r="K688" s="233" t="s">
        <v>27</v>
      </c>
      <c r="L688" s="233" t="s">
        <v>27</v>
      </c>
      <c r="M688" s="233">
        <v>5.0</v>
      </c>
      <c r="N688" s="233">
        <v>5.0</v>
      </c>
      <c r="O688" s="233">
        <v>6.0</v>
      </c>
      <c r="P688" s="233">
        <v>5.0</v>
      </c>
      <c r="Q688" s="233" t="s">
        <v>28</v>
      </c>
      <c r="R688" s="233" t="s">
        <v>27</v>
      </c>
      <c r="S688" s="389">
        <v>834.19548</v>
      </c>
      <c r="T688" s="389">
        <v>838.46251</v>
      </c>
      <c r="U688" s="389">
        <v>22300.0</v>
      </c>
      <c r="V688" s="389">
        <v>155.0</v>
      </c>
      <c r="W688" s="389">
        <v>185.42394</v>
      </c>
      <c r="X688" s="234">
        <v>6919.617</v>
      </c>
      <c r="Y688" s="234">
        <v>7655.695</v>
      </c>
      <c r="Z688" s="234">
        <v>7.6844</v>
      </c>
      <c r="AA688" s="235"/>
      <c r="AB688" s="235"/>
      <c r="AC688" s="236"/>
      <c r="AD688" s="233"/>
    </row>
    <row r="689">
      <c r="A689" s="229">
        <v>689.0</v>
      </c>
      <c r="B689" s="229" t="s">
        <v>54</v>
      </c>
      <c r="C689" s="229" t="s">
        <v>28</v>
      </c>
      <c r="D689" s="229" t="s">
        <v>28</v>
      </c>
      <c r="E689" s="229" t="s">
        <v>28</v>
      </c>
      <c r="F689" s="229">
        <v>48.0</v>
      </c>
      <c r="G689" s="229" t="s">
        <v>29</v>
      </c>
      <c r="H689" s="229" t="s">
        <v>30</v>
      </c>
      <c r="I689" s="233">
        <v>8.0</v>
      </c>
      <c r="J689" s="233" t="s">
        <v>38</v>
      </c>
      <c r="K689" s="233" t="s">
        <v>27</v>
      </c>
      <c r="L689" s="233" t="s">
        <v>27</v>
      </c>
      <c r="M689" s="233">
        <v>7.0</v>
      </c>
      <c r="N689" s="233">
        <v>5.0</v>
      </c>
      <c r="O689" s="233">
        <v>8.0</v>
      </c>
      <c r="P689" s="233">
        <v>8.0</v>
      </c>
      <c r="Q689" s="233" t="s">
        <v>27</v>
      </c>
      <c r="R689" s="233" t="s">
        <v>27</v>
      </c>
      <c r="S689" s="389">
        <v>854.46268</v>
      </c>
      <c r="T689" s="389">
        <v>879.60224</v>
      </c>
      <c r="U689" s="389">
        <v>26148.0</v>
      </c>
      <c r="V689" s="389">
        <v>160.0</v>
      </c>
      <c r="W689" s="389">
        <v>229.90081</v>
      </c>
      <c r="X689" s="234">
        <v>9401.67</v>
      </c>
      <c r="Y689" s="234">
        <v>10286.327</v>
      </c>
      <c r="Z689" s="234">
        <v>7.86527</v>
      </c>
      <c r="AA689" s="235"/>
      <c r="AB689" s="235"/>
      <c r="AC689" s="236"/>
      <c r="AD689" s="233"/>
    </row>
    <row r="690">
      <c r="A690" s="229">
        <v>690.0</v>
      </c>
      <c r="B690" s="229" t="s">
        <v>54</v>
      </c>
      <c r="C690" s="229" t="s">
        <v>28</v>
      </c>
      <c r="D690" s="229" t="s">
        <v>28</v>
      </c>
      <c r="E690" s="229" t="s">
        <v>28</v>
      </c>
      <c r="F690" s="229">
        <v>48.0</v>
      </c>
      <c r="G690" s="229" t="s">
        <v>29</v>
      </c>
      <c r="H690" s="229" t="s">
        <v>30</v>
      </c>
      <c r="I690" s="233">
        <v>8.0</v>
      </c>
      <c r="J690" s="233" t="s">
        <v>39</v>
      </c>
      <c r="K690" s="233" t="s">
        <v>27</v>
      </c>
      <c r="L690" s="233" t="s">
        <v>27</v>
      </c>
      <c r="M690" s="233">
        <v>5.0</v>
      </c>
      <c r="N690" s="233">
        <v>6.0</v>
      </c>
      <c r="O690" s="233">
        <v>6.0</v>
      </c>
      <c r="P690" s="233">
        <v>6.0</v>
      </c>
      <c r="Q690" s="233" t="s">
        <v>28</v>
      </c>
      <c r="R690" s="233" t="s">
        <v>27</v>
      </c>
      <c r="S690" s="389">
        <v>883.7763</v>
      </c>
      <c r="T690" s="389">
        <v>896.92799</v>
      </c>
      <c r="U690" s="389">
        <v>27088.0</v>
      </c>
      <c r="V690" s="389">
        <v>156.0</v>
      </c>
      <c r="W690" s="389">
        <v>294.37148</v>
      </c>
      <c r="X690" s="234">
        <v>9757.678</v>
      </c>
      <c r="Y690" s="234">
        <v>10141.534</v>
      </c>
      <c r="Z690" s="234">
        <v>6.65943</v>
      </c>
      <c r="AA690" s="235"/>
      <c r="AB690" s="235"/>
      <c r="AC690" s="236"/>
      <c r="AD690" s="233"/>
    </row>
    <row r="691">
      <c r="A691" s="229">
        <v>691.0</v>
      </c>
      <c r="B691" s="229" t="s">
        <v>54</v>
      </c>
      <c r="C691" s="229" t="s">
        <v>28</v>
      </c>
      <c r="D691" s="229" t="s">
        <v>28</v>
      </c>
      <c r="E691" s="229" t="s">
        <v>28</v>
      </c>
      <c r="F691" s="229">
        <v>48.0</v>
      </c>
      <c r="G691" s="229" t="s">
        <v>29</v>
      </c>
      <c r="H691" s="229" t="s">
        <v>30</v>
      </c>
      <c r="I691" s="233">
        <v>8.0</v>
      </c>
      <c r="J691" s="233" t="s">
        <v>40</v>
      </c>
      <c r="K691" s="233" t="s">
        <v>27</v>
      </c>
      <c r="L691" s="233" t="s">
        <v>28</v>
      </c>
      <c r="M691" s="233">
        <v>3.0</v>
      </c>
      <c r="N691" s="233">
        <v>4.0</v>
      </c>
      <c r="O691" s="233">
        <v>4.0</v>
      </c>
      <c r="P691" s="233">
        <v>4.0</v>
      </c>
      <c r="Q691" s="233" t="s">
        <v>28</v>
      </c>
      <c r="R691" s="233" t="s">
        <v>27</v>
      </c>
      <c r="S691" s="389">
        <v>896.1452</v>
      </c>
      <c r="T691" s="389">
        <v>921.37024</v>
      </c>
      <c r="U691" s="389">
        <v>21474.0</v>
      </c>
      <c r="V691" s="389">
        <v>155.0</v>
      </c>
      <c r="W691" s="389">
        <v>175.79781</v>
      </c>
      <c r="X691" s="234">
        <v>5335.885</v>
      </c>
      <c r="Y691" s="234">
        <v>5843.244</v>
      </c>
      <c r="Z691" s="234">
        <v>11.17308</v>
      </c>
      <c r="AA691" s="235"/>
      <c r="AB691" s="235"/>
      <c r="AC691" s="236"/>
      <c r="AD691" s="233"/>
    </row>
    <row r="692">
      <c r="A692" s="229">
        <v>692.0</v>
      </c>
      <c r="B692" s="229" t="s">
        <v>54</v>
      </c>
      <c r="C692" s="229" t="s">
        <v>28</v>
      </c>
      <c r="D692" s="229" t="s">
        <v>28</v>
      </c>
      <c r="E692" s="229" t="s">
        <v>28</v>
      </c>
      <c r="F692" s="229">
        <v>48.0</v>
      </c>
      <c r="G692" s="229" t="s">
        <v>29</v>
      </c>
      <c r="H692" s="229" t="s">
        <v>30</v>
      </c>
      <c r="I692" s="233">
        <v>8.0</v>
      </c>
      <c r="J692" s="233" t="s">
        <v>41</v>
      </c>
      <c r="K692" s="233" t="s">
        <v>27</v>
      </c>
      <c r="L692" s="233" t="s">
        <v>27</v>
      </c>
      <c r="M692" s="233">
        <v>4.0</v>
      </c>
      <c r="N692" s="233">
        <v>0.0</v>
      </c>
      <c r="O692" s="233">
        <v>6.0</v>
      </c>
      <c r="P692" s="233">
        <v>3.0</v>
      </c>
      <c r="Q692" s="233" t="s">
        <v>28</v>
      </c>
      <c r="R692" s="233" t="s">
        <v>27</v>
      </c>
      <c r="S692" s="389">
        <v>207.9852</v>
      </c>
      <c r="T692" s="389">
        <v>186.91592</v>
      </c>
      <c r="U692" s="389">
        <v>4867.0</v>
      </c>
      <c r="V692" s="389">
        <v>65.0</v>
      </c>
      <c r="W692" s="389">
        <v>50.65658</v>
      </c>
      <c r="X692" s="234">
        <v>1271.03</v>
      </c>
      <c r="Y692" s="234">
        <v>1778.095</v>
      </c>
      <c r="Z692" s="234">
        <v>7.98006</v>
      </c>
      <c r="AA692" s="235"/>
      <c r="AB692" s="235"/>
      <c r="AC692" s="236"/>
      <c r="AD692" s="233"/>
    </row>
    <row r="693">
      <c r="A693" s="229">
        <v>693.0</v>
      </c>
      <c r="B693" s="229" t="s">
        <v>54</v>
      </c>
      <c r="C693" s="229" t="s">
        <v>28</v>
      </c>
      <c r="D693" s="229" t="s">
        <v>28</v>
      </c>
      <c r="E693" s="229" t="s">
        <v>28</v>
      </c>
      <c r="F693" s="229">
        <v>48.0</v>
      </c>
      <c r="G693" s="229" t="s">
        <v>29</v>
      </c>
      <c r="H693" s="229" t="s">
        <v>30</v>
      </c>
      <c r="I693" s="233">
        <v>8.0</v>
      </c>
      <c r="J693" s="233" t="s">
        <v>42</v>
      </c>
      <c r="K693" s="233" t="s">
        <v>27</v>
      </c>
      <c r="L693" s="233" t="s">
        <v>28</v>
      </c>
      <c r="M693" s="233">
        <v>1.0</v>
      </c>
      <c r="N693" s="233">
        <v>5.0</v>
      </c>
      <c r="O693" s="233">
        <v>2.0</v>
      </c>
      <c r="P693" s="233">
        <v>2.0</v>
      </c>
      <c r="Q693" s="233" t="s">
        <v>27</v>
      </c>
      <c r="R693" s="233" t="s">
        <v>27</v>
      </c>
      <c r="S693" s="389">
        <v>809.70711</v>
      </c>
      <c r="T693" s="389">
        <v>931.26293</v>
      </c>
      <c r="U693" s="389">
        <v>9764.0</v>
      </c>
      <c r="V693" s="389">
        <v>187.0</v>
      </c>
      <c r="W693" s="389">
        <v>115.50771</v>
      </c>
      <c r="X693" s="234">
        <v>6476.777</v>
      </c>
      <c r="Y693" s="234">
        <v>7385.289</v>
      </c>
      <c r="Z693" s="234">
        <v>8.54123</v>
      </c>
      <c r="AA693" s="235"/>
      <c r="AB693" s="235"/>
      <c r="AC693" s="236"/>
      <c r="AD693" s="233"/>
    </row>
    <row r="694">
      <c r="A694" s="229">
        <v>694.0</v>
      </c>
      <c r="B694" s="229" t="s">
        <v>54</v>
      </c>
      <c r="C694" s="229" t="s">
        <v>28</v>
      </c>
      <c r="D694" s="229" t="s">
        <v>28</v>
      </c>
      <c r="E694" s="229" t="s">
        <v>28</v>
      </c>
      <c r="F694" s="229">
        <v>48.0</v>
      </c>
      <c r="G694" s="229" t="s">
        <v>29</v>
      </c>
      <c r="H694" s="229" t="s">
        <v>30</v>
      </c>
      <c r="I694" s="233">
        <v>8.0</v>
      </c>
      <c r="J694" s="233" t="s">
        <v>44</v>
      </c>
      <c r="K694" s="233" t="s">
        <v>27</v>
      </c>
      <c r="L694" s="233" t="s">
        <v>28</v>
      </c>
      <c r="M694" s="233">
        <v>1.0</v>
      </c>
      <c r="N694" s="233">
        <v>4.0</v>
      </c>
      <c r="O694" s="233">
        <v>2.0</v>
      </c>
      <c r="P694" s="233">
        <v>2.0</v>
      </c>
      <c r="Q694" s="233" t="s">
        <v>27</v>
      </c>
      <c r="R694" s="233" t="s">
        <v>28</v>
      </c>
      <c r="S694" s="389">
        <v>679.56217</v>
      </c>
      <c r="T694" s="389">
        <v>769.61329</v>
      </c>
      <c r="U694" s="389">
        <v>19942.0</v>
      </c>
      <c r="V694" s="389">
        <v>141.0</v>
      </c>
      <c r="W694" s="389">
        <v>82.41036</v>
      </c>
      <c r="X694" s="234">
        <v>6036.817</v>
      </c>
      <c r="Y694" s="234">
        <v>6904.298</v>
      </c>
      <c r="Z694" s="234">
        <v>8.03025</v>
      </c>
      <c r="AA694" s="235"/>
      <c r="AB694" s="235"/>
      <c r="AC694" s="236"/>
      <c r="AD694" s="233"/>
    </row>
    <row r="695">
      <c r="A695" s="229">
        <v>695.0</v>
      </c>
      <c r="B695" s="229" t="s">
        <v>54</v>
      </c>
      <c r="C695" s="229" t="s">
        <v>28</v>
      </c>
      <c r="D695" s="229" t="s">
        <v>28</v>
      </c>
      <c r="E695" s="229" t="s">
        <v>28</v>
      </c>
      <c r="F695" s="229">
        <v>48.0</v>
      </c>
      <c r="G695" s="229" t="s">
        <v>29</v>
      </c>
      <c r="H695" s="229" t="s">
        <v>30</v>
      </c>
      <c r="I695" s="233">
        <v>8.0</v>
      </c>
      <c r="J695" s="233" t="s">
        <v>45</v>
      </c>
      <c r="K695" s="233" t="s">
        <v>27</v>
      </c>
      <c r="L695" s="233" t="s">
        <v>27</v>
      </c>
      <c r="M695" s="233">
        <v>1.0</v>
      </c>
      <c r="N695" s="233">
        <v>4.0</v>
      </c>
      <c r="O695" s="233">
        <v>2.0</v>
      </c>
      <c r="P695" s="233">
        <v>2.0</v>
      </c>
      <c r="Q695" s="233" t="s">
        <v>28</v>
      </c>
      <c r="R695" s="233" t="s">
        <v>27</v>
      </c>
      <c r="S695" s="389">
        <v>673.63263</v>
      </c>
      <c r="T695" s="389">
        <v>745.77257</v>
      </c>
      <c r="U695" s="389">
        <v>19845.0</v>
      </c>
      <c r="V695" s="389">
        <v>125.0</v>
      </c>
      <c r="W695" s="389">
        <v>297.28288</v>
      </c>
      <c r="X695" s="234">
        <v>3524.077</v>
      </c>
      <c r="Y695" s="234">
        <v>4147.217</v>
      </c>
      <c r="Z695" s="234">
        <v>6.44582</v>
      </c>
      <c r="AA695" s="235"/>
      <c r="AB695" s="235"/>
      <c r="AC695" s="236"/>
      <c r="AD695" s="233"/>
    </row>
    <row r="696">
      <c r="A696" s="229">
        <v>696.0</v>
      </c>
      <c r="B696" s="229" t="s">
        <v>54</v>
      </c>
      <c r="C696" s="229" t="s">
        <v>28</v>
      </c>
      <c r="D696" s="229" t="s">
        <v>28</v>
      </c>
      <c r="E696" s="229" t="s">
        <v>28</v>
      </c>
      <c r="F696" s="229">
        <v>48.0</v>
      </c>
      <c r="G696" s="229" t="s">
        <v>29</v>
      </c>
      <c r="H696" s="229" t="s">
        <v>30</v>
      </c>
      <c r="I696" s="233">
        <v>8.0</v>
      </c>
      <c r="J696" s="233" t="s">
        <v>46</v>
      </c>
      <c r="K696" s="233" t="s">
        <v>27</v>
      </c>
      <c r="L696" s="233" t="s">
        <v>27</v>
      </c>
      <c r="M696" s="233">
        <v>1.0</v>
      </c>
      <c r="N696" s="233">
        <v>0.0</v>
      </c>
      <c r="O696" s="233">
        <v>3.0</v>
      </c>
      <c r="P696" s="233">
        <v>3.0</v>
      </c>
      <c r="Q696" s="233" t="s">
        <v>28</v>
      </c>
      <c r="R696" s="233" t="s">
        <v>27</v>
      </c>
      <c r="S696" s="389">
        <v>131.6573</v>
      </c>
      <c r="T696" s="389">
        <v>132.45502</v>
      </c>
      <c r="U696" s="389">
        <v>4077.0</v>
      </c>
      <c r="V696" s="389">
        <v>25.0</v>
      </c>
      <c r="W696" s="389">
        <v>33.6745</v>
      </c>
      <c r="X696" s="234">
        <v>3359.371</v>
      </c>
      <c r="Y696" s="234">
        <v>3680.068</v>
      </c>
      <c r="Z696" s="234">
        <v>6.74633</v>
      </c>
      <c r="AA696" s="235"/>
      <c r="AB696" s="235"/>
      <c r="AC696" s="236"/>
      <c r="AD696" s="233"/>
    </row>
    <row r="697">
      <c r="A697" s="229">
        <v>697.0</v>
      </c>
      <c r="B697" s="229" t="s">
        <v>54</v>
      </c>
      <c r="C697" s="229" t="s">
        <v>28</v>
      </c>
      <c r="D697" s="229" t="s">
        <v>28</v>
      </c>
      <c r="E697" s="229" t="s">
        <v>28</v>
      </c>
      <c r="F697" s="229">
        <v>48.0</v>
      </c>
      <c r="G697" s="229" t="s">
        <v>29</v>
      </c>
      <c r="H697" s="229" t="s">
        <v>30</v>
      </c>
      <c r="I697" s="233">
        <v>8.0</v>
      </c>
      <c r="J697" s="233" t="s">
        <v>47</v>
      </c>
      <c r="K697" s="233" t="s">
        <v>27</v>
      </c>
      <c r="L697" s="233" t="s">
        <v>27</v>
      </c>
      <c r="M697" s="233">
        <v>2.0</v>
      </c>
      <c r="N697" s="233">
        <v>3.0</v>
      </c>
      <c r="O697" s="233">
        <v>3.0</v>
      </c>
      <c r="P697" s="233">
        <v>2.0</v>
      </c>
      <c r="Q697" s="233" t="s">
        <v>28</v>
      </c>
      <c r="R697" s="233" t="s">
        <v>28</v>
      </c>
      <c r="S697" s="389">
        <v>1352.81</v>
      </c>
      <c r="T697" s="389">
        <v>1386.61</v>
      </c>
      <c r="U697" s="389">
        <v>60061.0</v>
      </c>
      <c r="V697" s="389">
        <v>624.0</v>
      </c>
      <c r="W697" s="389">
        <v>828.42211</v>
      </c>
      <c r="X697" s="234">
        <v>14502.362</v>
      </c>
      <c r="Y697" s="234">
        <v>15635.709</v>
      </c>
      <c r="Z697" s="234">
        <v>9.57278</v>
      </c>
      <c r="AA697" s="235"/>
      <c r="AB697" s="235"/>
      <c r="AC697" s="236"/>
      <c r="AD697" s="233"/>
    </row>
    <row r="698">
      <c r="A698" s="229">
        <v>698.0</v>
      </c>
      <c r="B698" s="229" t="s">
        <v>54</v>
      </c>
      <c r="C698" s="229" t="s">
        <v>28</v>
      </c>
      <c r="D698" s="229" t="s">
        <v>28</v>
      </c>
      <c r="E698" s="229" t="s">
        <v>28</v>
      </c>
      <c r="F698" s="229">
        <v>48.0</v>
      </c>
      <c r="G698" s="229" t="s">
        <v>29</v>
      </c>
      <c r="H698" s="229" t="s">
        <v>30</v>
      </c>
      <c r="I698" s="233">
        <v>8.0</v>
      </c>
      <c r="J698" s="233" t="s">
        <v>49</v>
      </c>
      <c r="K698" s="233" t="s">
        <v>27</v>
      </c>
      <c r="L698" s="233" t="s">
        <v>28</v>
      </c>
      <c r="M698" s="233">
        <v>1.0</v>
      </c>
      <c r="N698" s="233">
        <v>6.0</v>
      </c>
      <c r="O698" s="233">
        <v>2.0</v>
      </c>
      <c r="P698" s="233">
        <v>2.0</v>
      </c>
      <c r="Q698" s="233" t="s">
        <v>28</v>
      </c>
      <c r="R698" s="233" t="s">
        <v>28</v>
      </c>
      <c r="S698" s="389">
        <v>676.29397</v>
      </c>
      <c r="T698" s="389">
        <v>764.45562</v>
      </c>
      <c r="U698" s="389">
        <v>6877.0</v>
      </c>
      <c r="V698" s="389">
        <v>131.0</v>
      </c>
      <c r="W698" s="389">
        <v>190.11412</v>
      </c>
      <c r="X698" s="234">
        <v>6306.597</v>
      </c>
      <c r="Y698" s="234">
        <v>7095.743</v>
      </c>
      <c r="Z698" s="234">
        <v>7.86849</v>
      </c>
      <c r="AA698" s="235"/>
      <c r="AB698" s="235"/>
      <c r="AC698" s="236"/>
      <c r="AD698" s="233"/>
    </row>
    <row r="699">
      <c r="A699" s="229">
        <v>699.0</v>
      </c>
      <c r="B699" s="229" t="s">
        <v>54</v>
      </c>
      <c r="C699" s="229" t="s">
        <v>28</v>
      </c>
      <c r="D699" s="229" t="s">
        <v>28</v>
      </c>
      <c r="E699" s="229" t="s">
        <v>28</v>
      </c>
      <c r="F699" s="229">
        <v>48.0</v>
      </c>
      <c r="G699" s="229" t="s">
        <v>29</v>
      </c>
      <c r="H699" s="229" t="s">
        <v>30</v>
      </c>
      <c r="I699" s="233">
        <v>8.0</v>
      </c>
      <c r="J699" s="233" t="s">
        <v>51</v>
      </c>
      <c r="K699" s="233" t="s">
        <v>27</v>
      </c>
      <c r="L699" s="233" t="s">
        <v>27</v>
      </c>
      <c r="M699" s="233">
        <v>3.0</v>
      </c>
      <c r="N699" s="233">
        <v>4.0</v>
      </c>
      <c r="O699" s="233">
        <v>6.0</v>
      </c>
      <c r="P699" s="233">
        <v>4.0</v>
      </c>
      <c r="Q699" s="233" t="s">
        <v>28</v>
      </c>
      <c r="R699" s="233" t="s">
        <v>27</v>
      </c>
      <c r="S699" s="389"/>
      <c r="T699" s="389"/>
      <c r="U699" s="389"/>
      <c r="V699" s="389"/>
      <c r="W699" s="389"/>
      <c r="X699" s="234" t="s">
        <v>56</v>
      </c>
      <c r="Y699" s="234" t="s">
        <v>56</v>
      </c>
      <c r="Z699" s="234"/>
      <c r="AA699" s="235"/>
      <c r="AB699" s="235"/>
      <c r="AC699" s="236"/>
      <c r="AD699" s="233"/>
    </row>
    <row r="700">
      <c r="A700" s="229">
        <v>700.0</v>
      </c>
      <c r="B700" s="229" t="s">
        <v>54</v>
      </c>
      <c r="C700" s="229" t="s">
        <v>28</v>
      </c>
      <c r="D700" s="229" t="s">
        <v>28</v>
      </c>
      <c r="E700" s="229" t="s">
        <v>28</v>
      </c>
      <c r="F700" s="229">
        <v>48.0</v>
      </c>
      <c r="G700" s="229" t="s">
        <v>29</v>
      </c>
      <c r="H700" s="229" t="s">
        <v>30</v>
      </c>
      <c r="I700" s="233">
        <v>8.0</v>
      </c>
      <c r="J700" s="233" t="s">
        <v>52</v>
      </c>
      <c r="K700" s="233" t="s">
        <v>27</v>
      </c>
      <c r="L700" s="233" t="s">
        <v>27</v>
      </c>
      <c r="M700" s="233">
        <v>0.0</v>
      </c>
      <c r="N700" s="233">
        <v>0.0</v>
      </c>
      <c r="O700" s="233">
        <v>3.0</v>
      </c>
      <c r="P700" s="233">
        <v>2.0</v>
      </c>
      <c r="Q700" s="233" t="s">
        <v>28</v>
      </c>
      <c r="R700" s="233" t="s">
        <v>27</v>
      </c>
      <c r="S700" s="389">
        <v>31.26433</v>
      </c>
      <c r="T700" s="389">
        <v>23.32233</v>
      </c>
      <c r="U700" s="389">
        <v>638.0</v>
      </c>
      <c r="V700" s="389">
        <v>6.0</v>
      </c>
      <c r="W700" s="389">
        <v>5.27182</v>
      </c>
      <c r="X700" s="234">
        <v>3450.07</v>
      </c>
      <c r="Y700" s="234">
        <v>3823.49</v>
      </c>
      <c r="Z700" s="234">
        <v>5.44528</v>
      </c>
      <c r="AA700" s="235"/>
      <c r="AB700" s="235"/>
      <c r="AC700" s="236"/>
      <c r="AD700" s="233"/>
    </row>
    <row r="701">
      <c r="A701" s="229">
        <v>701.0</v>
      </c>
      <c r="B701" s="229" t="s">
        <v>54</v>
      </c>
      <c r="C701" s="229" t="s">
        <v>28</v>
      </c>
      <c r="D701" s="229" t="s">
        <v>28</v>
      </c>
      <c r="E701" s="229" t="s">
        <v>28</v>
      </c>
      <c r="F701" s="229">
        <v>48.0</v>
      </c>
      <c r="G701" s="229" t="s">
        <v>29</v>
      </c>
      <c r="H701" s="229" t="s">
        <v>30</v>
      </c>
      <c r="I701" s="233">
        <v>16.0</v>
      </c>
      <c r="J701" s="233" t="s">
        <v>31</v>
      </c>
      <c r="K701" s="229" t="s">
        <v>27</v>
      </c>
      <c r="L701" s="229" t="s">
        <v>28</v>
      </c>
      <c r="M701" s="229">
        <v>0.0</v>
      </c>
      <c r="N701" s="229">
        <v>7.0</v>
      </c>
      <c r="O701" s="229">
        <v>1.0</v>
      </c>
      <c r="P701" s="229">
        <v>1.0</v>
      </c>
      <c r="Q701" s="229" t="s">
        <v>28</v>
      </c>
      <c r="R701" s="229" t="s">
        <v>27</v>
      </c>
      <c r="S701" s="389">
        <v>1352.69</v>
      </c>
      <c r="T701" s="389">
        <v>1376.74</v>
      </c>
      <c r="U701" s="389">
        <v>53032.0</v>
      </c>
      <c r="V701" s="389">
        <v>991.0</v>
      </c>
      <c r="W701" s="389">
        <v>3014.96</v>
      </c>
      <c r="X701" s="234">
        <v>6852.762</v>
      </c>
      <c r="Y701" s="234">
        <v>6943.542</v>
      </c>
      <c r="Z701" s="234">
        <v>7.33065</v>
      </c>
      <c r="AA701" s="235"/>
      <c r="AB701" s="235"/>
      <c r="AC701" s="236"/>
      <c r="AD701" s="233"/>
    </row>
    <row r="702">
      <c r="A702" s="229">
        <v>702.0</v>
      </c>
      <c r="B702" s="229" t="s">
        <v>54</v>
      </c>
      <c r="C702" s="229" t="s">
        <v>28</v>
      </c>
      <c r="D702" s="229" t="s">
        <v>28</v>
      </c>
      <c r="E702" s="229" t="s">
        <v>28</v>
      </c>
      <c r="F702" s="229">
        <v>48.0</v>
      </c>
      <c r="G702" s="229" t="s">
        <v>29</v>
      </c>
      <c r="H702" s="229" t="s">
        <v>30</v>
      </c>
      <c r="I702" s="233">
        <v>16.0</v>
      </c>
      <c r="J702" s="233" t="s">
        <v>32</v>
      </c>
      <c r="K702" s="233" t="s">
        <v>27</v>
      </c>
      <c r="L702" s="233" t="s">
        <v>27</v>
      </c>
      <c r="M702" s="233">
        <v>8.0</v>
      </c>
      <c r="N702" s="233">
        <v>0.0</v>
      </c>
      <c r="O702" s="233">
        <v>10.0</v>
      </c>
      <c r="P702" s="233">
        <v>5.0</v>
      </c>
      <c r="Q702" s="233" t="s">
        <v>28</v>
      </c>
      <c r="R702" s="233" t="s">
        <v>27</v>
      </c>
      <c r="S702" s="389">
        <v>264.29726</v>
      </c>
      <c r="T702" s="389">
        <v>248.63544</v>
      </c>
      <c r="U702" s="389">
        <v>9531.0</v>
      </c>
      <c r="V702" s="389">
        <v>62.0</v>
      </c>
      <c r="W702" s="389">
        <v>127.37201</v>
      </c>
      <c r="X702" s="234">
        <v>8446.437</v>
      </c>
      <c r="Y702" s="234">
        <v>9073.308</v>
      </c>
      <c r="Z702" s="234">
        <v>8.44537</v>
      </c>
      <c r="AA702" s="235"/>
      <c r="AB702" s="235"/>
      <c r="AC702" s="236"/>
      <c r="AD702" s="233"/>
    </row>
    <row r="703">
      <c r="A703" s="229">
        <v>703.0</v>
      </c>
      <c r="B703" s="229" t="s">
        <v>54</v>
      </c>
      <c r="C703" s="229" t="s">
        <v>28</v>
      </c>
      <c r="D703" s="229" t="s">
        <v>28</v>
      </c>
      <c r="E703" s="229" t="s">
        <v>28</v>
      </c>
      <c r="F703" s="229">
        <v>48.0</v>
      </c>
      <c r="G703" s="229" t="s">
        <v>29</v>
      </c>
      <c r="H703" s="229" t="s">
        <v>30</v>
      </c>
      <c r="I703" s="233">
        <v>16.0</v>
      </c>
      <c r="J703" s="233" t="s">
        <v>33</v>
      </c>
      <c r="K703" s="233" t="s">
        <v>27</v>
      </c>
      <c r="L703" s="233" t="s">
        <v>28</v>
      </c>
      <c r="M703" s="233">
        <v>2.0</v>
      </c>
      <c r="N703" s="233">
        <v>4.0</v>
      </c>
      <c r="O703" s="233">
        <v>3.0</v>
      </c>
      <c r="P703" s="233">
        <v>3.0</v>
      </c>
      <c r="Q703" s="233" t="s">
        <v>28</v>
      </c>
      <c r="R703" s="233" t="s">
        <v>27</v>
      </c>
      <c r="S703" s="389">
        <v>1691.28</v>
      </c>
      <c r="T703" s="389">
        <v>1732.67</v>
      </c>
      <c r="U703" s="389">
        <v>38929.0</v>
      </c>
      <c r="V703" s="389">
        <v>314.0</v>
      </c>
      <c r="W703" s="389">
        <v>867.45554</v>
      </c>
      <c r="X703" s="234">
        <v>8665.115</v>
      </c>
      <c r="Y703" s="234">
        <v>9609.573</v>
      </c>
      <c r="Z703" s="234">
        <v>8.44804</v>
      </c>
      <c r="AA703" s="235"/>
      <c r="AB703" s="235"/>
      <c r="AC703" s="236"/>
      <c r="AD703" s="233"/>
    </row>
    <row r="704">
      <c r="A704" s="229">
        <v>704.0</v>
      </c>
      <c r="B704" s="229" t="s">
        <v>54</v>
      </c>
      <c r="C704" s="229" t="s">
        <v>28</v>
      </c>
      <c r="D704" s="229" t="s">
        <v>28</v>
      </c>
      <c r="E704" s="229" t="s">
        <v>28</v>
      </c>
      <c r="F704" s="229">
        <v>48.0</v>
      </c>
      <c r="G704" s="229" t="s">
        <v>29</v>
      </c>
      <c r="H704" s="229" t="s">
        <v>30</v>
      </c>
      <c r="I704" s="233">
        <v>16.0</v>
      </c>
      <c r="J704" s="233" t="s">
        <v>34</v>
      </c>
      <c r="K704" s="233" t="s">
        <v>27</v>
      </c>
      <c r="L704" s="233" t="s">
        <v>27</v>
      </c>
      <c r="M704" s="233">
        <v>0.0</v>
      </c>
      <c r="N704" s="233">
        <v>3.0</v>
      </c>
      <c r="O704" s="233">
        <v>2.0</v>
      </c>
      <c r="P704" s="233">
        <v>2.0</v>
      </c>
      <c r="Q704" s="233" t="s">
        <v>28</v>
      </c>
      <c r="R704" s="233" t="s">
        <v>27</v>
      </c>
      <c r="S704" s="389">
        <v>308.57205</v>
      </c>
      <c r="T704" s="389">
        <v>352.33716</v>
      </c>
      <c r="U704" s="389">
        <v>8114.0</v>
      </c>
      <c r="V704" s="389">
        <v>58.0</v>
      </c>
      <c r="W704" s="389">
        <v>28.28068</v>
      </c>
      <c r="X704" s="234">
        <v>2840.471</v>
      </c>
      <c r="Y704" s="234">
        <v>3243.607</v>
      </c>
      <c r="Z704" s="234">
        <v>6.33257</v>
      </c>
      <c r="AA704" s="235"/>
      <c r="AB704" s="235"/>
      <c r="AC704" s="236"/>
      <c r="AD704" s="233"/>
    </row>
    <row r="705">
      <c r="A705" s="229">
        <v>705.0</v>
      </c>
      <c r="B705" s="229" t="s">
        <v>54</v>
      </c>
      <c r="C705" s="229" t="s">
        <v>28</v>
      </c>
      <c r="D705" s="229" t="s">
        <v>28</v>
      </c>
      <c r="E705" s="229" t="s">
        <v>28</v>
      </c>
      <c r="F705" s="229">
        <v>48.0</v>
      </c>
      <c r="G705" s="229" t="s">
        <v>29</v>
      </c>
      <c r="H705" s="229" t="s">
        <v>30</v>
      </c>
      <c r="I705" s="233">
        <v>16.0</v>
      </c>
      <c r="J705" s="233" t="s">
        <v>35</v>
      </c>
      <c r="K705" s="233" t="s">
        <v>27</v>
      </c>
      <c r="L705" s="233" t="s">
        <v>28</v>
      </c>
      <c r="M705" s="233">
        <v>5.0</v>
      </c>
      <c r="N705" s="233">
        <v>4.0</v>
      </c>
      <c r="O705" s="233">
        <v>6.0</v>
      </c>
      <c r="P705" s="233">
        <v>6.0</v>
      </c>
      <c r="Q705" s="233" t="s">
        <v>28</v>
      </c>
      <c r="R705" s="233" t="s">
        <v>27</v>
      </c>
      <c r="S705" s="389"/>
      <c r="T705" s="389"/>
      <c r="U705" s="389"/>
      <c r="V705" s="389"/>
      <c r="W705" s="389"/>
      <c r="X705" s="234" t="s">
        <v>30</v>
      </c>
      <c r="Y705" s="234" t="s">
        <v>30</v>
      </c>
      <c r="Z705" s="234"/>
      <c r="AA705" s="235"/>
      <c r="AB705" s="235"/>
      <c r="AC705" s="236"/>
      <c r="AD705" s="233"/>
    </row>
    <row r="706">
      <c r="A706" s="229">
        <v>706.0</v>
      </c>
      <c r="B706" s="229" t="s">
        <v>54</v>
      </c>
      <c r="C706" s="229" t="s">
        <v>28</v>
      </c>
      <c r="D706" s="229" t="s">
        <v>28</v>
      </c>
      <c r="E706" s="229" t="s">
        <v>28</v>
      </c>
      <c r="F706" s="229">
        <v>48.0</v>
      </c>
      <c r="G706" s="229" t="s">
        <v>29</v>
      </c>
      <c r="H706" s="229" t="s">
        <v>30</v>
      </c>
      <c r="I706" s="233">
        <v>16.0</v>
      </c>
      <c r="J706" s="233" t="s">
        <v>36</v>
      </c>
      <c r="K706" s="233" t="s">
        <v>27</v>
      </c>
      <c r="L706" s="233" t="s">
        <v>28</v>
      </c>
      <c r="M706" s="233">
        <v>0.0</v>
      </c>
      <c r="N706" s="233">
        <v>4.0</v>
      </c>
      <c r="O706" s="233">
        <v>1.0</v>
      </c>
      <c r="P706" s="233">
        <v>1.0</v>
      </c>
      <c r="Q706" s="233" t="s">
        <v>28</v>
      </c>
      <c r="R706" s="233" t="s">
        <v>28</v>
      </c>
      <c r="S706" s="389">
        <v>1355.72</v>
      </c>
      <c r="T706" s="389">
        <v>1379.5</v>
      </c>
      <c r="U706" s="389">
        <v>24776.0</v>
      </c>
      <c r="V706" s="389">
        <v>499.0</v>
      </c>
      <c r="W706" s="389">
        <v>580.22747</v>
      </c>
      <c r="X706" s="234">
        <v>5981.832</v>
      </c>
      <c r="Y706" s="234">
        <v>6525.92</v>
      </c>
      <c r="Z706" s="234">
        <v>9.30077</v>
      </c>
      <c r="AA706" s="235"/>
      <c r="AB706" s="235"/>
      <c r="AC706" s="236"/>
      <c r="AD706" s="233"/>
    </row>
    <row r="707">
      <c r="A707" s="229">
        <v>707.0</v>
      </c>
      <c r="B707" s="229" t="s">
        <v>54</v>
      </c>
      <c r="C707" s="229" t="s">
        <v>28</v>
      </c>
      <c r="D707" s="229" t="s">
        <v>28</v>
      </c>
      <c r="E707" s="229" t="s">
        <v>28</v>
      </c>
      <c r="F707" s="229">
        <v>48.0</v>
      </c>
      <c r="G707" s="229" t="s">
        <v>29</v>
      </c>
      <c r="H707" s="229" t="s">
        <v>30</v>
      </c>
      <c r="I707" s="233">
        <v>16.0</v>
      </c>
      <c r="J707" s="233" t="s">
        <v>37</v>
      </c>
      <c r="K707" s="233" t="s">
        <v>27</v>
      </c>
      <c r="L707" s="233" t="s">
        <v>27</v>
      </c>
      <c r="M707" s="233">
        <v>5.0</v>
      </c>
      <c r="N707" s="233">
        <v>5.0</v>
      </c>
      <c r="O707" s="233">
        <v>6.0</v>
      </c>
      <c r="P707" s="233">
        <v>5.0</v>
      </c>
      <c r="Q707" s="233" t="s">
        <v>28</v>
      </c>
      <c r="R707" s="233" t="s">
        <v>27</v>
      </c>
      <c r="S707" s="389">
        <v>1700.51</v>
      </c>
      <c r="T707" s="389">
        <v>1724.1</v>
      </c>
      <c r="U707" s="389">
        <v>46400.0</v>
      </c>
      <c r="V707" s="389">
        <v>314.0</v>
      </c>
      <c r="W707" s="389">
        <v>368.78502</v>
      </c>
      <c r="X707" s="234">
        <v>13982.74</v>
      </c>
      <c r="Y707" s="234">
        <v>15130.318</v>
      </c>
      <c r="Z707" s="234">
        <v>8.70288</v>
      </c>
      <c r="AA707" s="235"/>
      <c r="AB707" s="235"/>
      <c r="AC707" s="236"/>
      <c r="AD707" s="233"/>
    </row>
    <row r="708">
      <c r="A708" s="229">
        <v>708.0</v>
      </c>
      <c r="B708" s="229" t="s">
        <v>54</v>
      </c>
      <c r="C708" s="229" t="s">
        <v>28</v>
      </c>
      <c r="D708" s="229" t="s">
        <v>28</v>
      </c>
      <c r="E708" s="229" t="s">
        <v>28</v>
      </c>
      <c r="F708" s="229">
        <v>48.0</v>
      </c>
      <c r="G708" s="229" t="s">
        <v>29</v>
      </c>
      <c r="H708" s="229" t="s">
        <v>30</v>
      </c>
      <c r="I708" s="233">
        <v>16.0</v>
      </c>
      <c r="J708" s="233" t="s">
        <v>38</v>
      </c>
      <c r="K708" s="233" t="s">
        <v>27</v>
      </c>
      <c r="L708" s="233" t="s">
        <v>27</v>
      </c>
      <c r="M708" s="233">
        <v>7.0</v>
      </c>
      <c r="N708" s="233">
        <v>5.0</v>
      </c>
      <c r="O708" s="233">
        <v>8.0</v>
      </c>
      <c r="P708" s="233">
        <v>8.0</v>
      </c>
      <c r="Q708" s="233" t="s">
        <v>27</v>
      </c>
      <c r="R708" s="233" t="s">
        <v>27</v>
      </c>
      <c r="S708" s="389">
        <v>1705.21</v>
      </c>
      <c r="T708" s="389">
        <v>1794.57</v>
      </c>
      <c r="U708" s="389">
        <v>54716.0</v>
      </c>
      <c r="V708" s="389">
        <v>2.0</v>
      </c>
      <c r="W708" s="389">
        <v>12.97321</v>
      </c>
      <c r="X708" s="234">
        <v>17059.758</v>
      </c>
      <c r="Y708" s="234">
        <v>21007.32</v>
      </c>
      <c r="Z708" s="234">
        <v>9.05652</v>
      </c>
      <c r="AA708" s="235"/>
      <c r="AB708" s="235"/>
      <c r="AC708" s="236"/>
      <c r="AD708" s="233"/>
    </row>
    <row r="709">
      <c r="A709" s="229">
        <v>709.0</v>
      </c>
      <c r="B709" s="229" t="s">
        <v>54</v>
      </c>
      <c r="C709" s="229" t="s">
        <v>28</v>
      </c>
      <c r="D709" s="229" t="s">
        <v>28</v>
      </c>
      <c r="E709" s="229" t="s">
        <v>28</v>
      </c>
      <c r="F709" s="229">
        <v>48.0</v>
      </c>
      <c r="G709" s="229" t="s">
        <v>29</v>
      </c>
      <c r="H709" s="229" t="s">
        <v>30</v>
      </c>
      <c r="I709" s="233">
        <v>16.0</v>
      </c>
      <c r="J709" s="233" t="s">
        <v>39</v>
      </c>
      <c r="K709" s="233" t="s">
        <v>27</v>
      </c>
      <c r="L709" s="233" t="s">
        <v>27</v>
      </c>
      <c r="M709" s="233">
        <v>5.0</v>
      </c>
      <c r="N709" s="233">
        <v>6.0</v>
      </c>
      <c r="O709" s="233">
        <v>6.0</v>
      </c>
      <c r="P709" s="233">
        <v>6.0</v>
      </c>
      <c r="Q709" s="233" t="s">
        <v>28</v>
      </c>
      <c r="R709" s="233" t="s">
        <v>27</v>
      </c>
      <c r="S709" s="389">
        <v>1765.58</v>
      </c>
      <c r="T709" s="389">
        <v>1788.53</v>
      </c>
      <c r="U709" s="389">
        <v>50604.0</v>
      </c>
      <c r="V709" s="389">
        <v>315.0</v>
      </c>
      <c r="W709" s="389">
        <v>615.58756</v>
      </c>
      <c r="X709" s="234">
        <v>21892.831</v>
      </c>
      <c r="Y709" s="234">
        <v>23045.221</v>
      </c>
      <c r="Z709" s="234">
        <v>8.46809</v>
      </c>
      <c r="AA709" s="235"/>
      <c r="AB709" s="235"/>
      <c r="AC709" s="236"/>
      <c r="AD709" s="233"/>
    </row>
    <row r="710">
      <c r="A710" s="229">
        <v>710.0</v>
      </c>
      <c r="B710" s="229" t="s">
        <v>54</v>
      </c>
      <c r="C710" s="229" t="s">
        <v>28</v>
      </c>
      <c r="D710" s="229" t="s">
        <v>28</v>
      </c>
      <c r="E710" s="229" t="s">
        <v>28</v>
      </c>
      <c r="F710" s="229">
        <v>48.0</v>
      </c>
      <c r="G710" s="229" t="s">
        <v>29</v>
      </c>
      <c r="H710" s="229" t="s">
        <v>30</v>
      </c>
      <c r="I710" s="233">
        <v>16.0</v>
      </c>
      <c r="J710" s="233" t="s">
        <v>40</v>
      </c>
      <c r="K710" s="233" t="s">
        <v>27</v>
      </c>
      <c r="L710" s="233" t="s">
        <v>28</v>
      </c>
      <c r="M710" s="233">
        <v>3.0</v>
      </c>
      <c r="N710" s="233">
        <v>4.0</v>
      </c>
      <c r="O710" s="233">
        <v>4.0</v>
      </c>
      <c r="P710" s="233">
        <v>4.0</v>
      </c>
      <c r="Q710" s="233" t="s">
        <v>28</v>
      </c>
      <c r="R710" s="233" t="s">
        <v>27</v>
      </c>
      <c r="S710" s="389">
        <v>1690.4</v>
      </c>
      <c r="T710" s="389">
        <v>1744.4</v>
      </c>
      <c r="U710" s="389">
        <v>37959.0</v>
      </c>
      <c r="V710" s="389">
        <v>305.0</v>
      </c>
      <c r="W710" s="389">
        <v>496.32655</v>
      </c>
      <c r="X710" s="234">
        <v>10989.629</v>
      </c>
      <c r="Y710" s="234">
        <v>11652.128</v>
      </c>
      <c r="Z710" s="234">
        <v>7.25544</v>
      </c>
      <c r="AA710" s="235"/>
      <c r="AB710" s="235"/>
      <c r="AC710" s="236"/>
      <c r="AD710" s="233"/>
    </row>
    <row r="711">
      <c r="A711" s="229">
        <v>711.0</v>
      </c>
      <c r="B711" s="229" t="s">
        <v>54</v>
      </c>
      <c r="C711" s="229" t="s">
        <v>28</v>
      </c>
      <c r="D711" s="229" t="s">
        <v>28</v>
      </c>
      <c r="E711" s="229" t="s">
        <v>28</v>
      </c>
      <c r="F711" s="229">
        <v>48.0</v>
      </c>
      <c r="G711" s="229" t="s">
        <v>29</v>
      </c>
      <c r="H711" s="229" t="s">
        <v>30</v>
      </c>
      <c r="I711" s="233">
        <v>16.0</v>
      </c>
      <c r="J711" s="233" t="s">
        <v>41</v>
      </c>
      <c r="K711" s="233" t="s">
        <v>27</v>
      </c>
      <c r="L711" s="233" t="s">
        <v>27</v>
      </c>
      <c r="M711" s="233">
        <v>4.0</v>
      </c>
      <c r="N711" s="233">
        <v>0.0</v>
      </c>
      <c r="O711" s="233">
        <v>6.0</v>
      </c>
      <c r="P711" s="233">
        <v>3.0</v>
      </c>
      <c r="Q711" s="233" t="s">
        <v>28</v>
      </c>
      <c r="R711" s="233" t="s">
        <v>27</v>
      </c>
      <c r="S711" s="389">
        <v>409.50445</v>
      </c>
      <c r="T711" s="389">
        <v>395.70749</v>
      </c>
      <c r="U711" s="389">
        <v>9916.0</v>
      </c>
      <c r="V711" s="389">
        <v>119.0</v>
      </c>
      <c r="W711" s="394">
        <v>81.56834</v>
      </c>
      <c r="X711" s="234">
        <v>2463.818</v>
      </c>
      <c r="Y711" s="234">
        <v>2939.53</v>
      </c>
      <c r="Z711" s="234">
        <v>8.21777</v>
      </c>
      <c r="AA711" s="235"/>
      <c r="AB711" s="235"/>
      <c r="AC711" s="236"/>
      <c r="AD711" s="233"/>
    </row>
    <row r="712">
      <c r="A712" s="229">
        <v>712.0</v>
      </c>
      <c r="B712" s="229" t="s">
        <v>54</v>
      </c>
      <c r="C712" s="229" t="s">
        <v>28</v>
      </c>
      <c r="D712" s="229" t="s">
        <v>28</v>
      </c>
      <c r="E712" s="229" t="s">
        <v>28</v>
      </c>
      <c r="F712" s="229">
        <v>48.0</v>
      </c>
      <c r="G712" s="229" t="s">
        <v>29</v>
      </c>
      <c r="H712" s="229" t="s">
        <v>30</v>
      </c>
      <c r="I712" s="233">
        <v>16.0</v>
      </c>
      <c r="J712" s="233" t="s">
        <v>42</v>
      </c>
      <c r="K712" s="233" t="s">
        <v>27</v>
      </c>
      <c r="L712" s="233" t="s">
        <v>28</v>
      </c>
      <c r="M712" s="233">
        <v>1.0</v>
      </c>
      <c r="N712" s="233">
        <v>5.0</v>
      </c>
      <c r="O712" s="233">
        <v>2.0</v>
      </c>
      <c r="P712" s="233">
        <v>2.0</v>
      </c>
      <c r="Q712" s="233" t="s">
        <v>27</v>
      </c>
      <c r="R712" s="233" t="s">
        <v>27</v>
      </c>
      <c r="S712" s="389">
        <v>1593.14</v>
      </c>
      <c r="T712" s="389">
        <v>1848.66</v>
      </c>
      <c r="U712" s="389">
        <v>18587.0</v>
      </c>
      <c r="V712" s="389">
        <v>364.0</v>
      </c>
      <c r="W712" s="389">
        <v>272.59505</v>
      </c>
      <c r="X712" s="234">
        <v>12934.939</v>
      </c>
      <c r="Y712" s="234">
        <v>14313.407</v>
      </c>
      <c r="Z712" s="234">
        <v>8.18074</v>
      </c>
      <c r="AA712" s="235"/>
      <c r="AB712" s="235"/>
      <c r="AC712" s="236"/>
      <c r="AD712" s="233"/>
    </row>
    <row r="713">
      <c r="A713" s="229">
        <v>713.0</v>
      </c>
      <c r="B713" s="229" t="s">
        <v>54</v>
      </c>
      <c r="C713" s="229" t="s">
        <v>28</v>
      </c>
      <c r="D713" s="229" t="s">
        <v>28</v>
      </c>
      <c r="E713" s="229" t="s">
        <v>28</v>
      </c>
      <c r="F713" s="229">
        <v>48.0</v>
      </c>
      <c r="G713" s="229" t="s">
        <v>29</v>
      </c>
      <c r="H713" s="229" t="s">
        <v>30</v>
      </c>
      <c r="I713" s="233">
        <v>16.0</v>
      </c>
      <c r="J713" s="233" t="s">
        <v>44</v>
      </c>
      <c r="K713" s="233" t="s">
        <v>27</v>
      </c>
      <c r="L713" s="233" t="s">
        <v>28</v>
      </c>
      <c r="M713" s="233">
        <v>1.0</v>
      </c>
      <c r="N713" s="233">
        <v>4.0</v>
      </c>
      <c r="O713" s="233">
        <v>2.0</v>
      </c>
      <c r="P713" s="233">
        <v>2.0</v>
      </c>
      <c r="Q713" s="233" t="s">
        <v>27</v>
      </c>
      <c r="R713" s="233" t="s">
        <v>28</v>
      </c>
      <c r="S713" s="389">
        <v>1334.03</v>
      </c>
      <c r="T713" s="389">
        <v>1561.4</v>
      </c>
      <c r="U713" s="389">
        <v>37039.0</v>
      </c>
      <c r="V713" s="389">
        <v>270.0</v>
      </c>
      <c r="W713" s="389">
        <v>157.16131</v>
      </c>
      <c r="X713" s="234">
        <v>12207.623</v>
      </c>
      <c r="Y713" s="234">
        <v>13479.039</v>
      </c>
      <c r="Z713" s="234">
        <v>8.65891</v>
      </c>
      <c r="AA713" s="235"/>
      <c r="AB713" s="235"/>
      <c r="AC713" s="236"/>
      <c r="AD713" s="233"/>
    </row>
    <row r="714">
      <c r="A714" s="229">
        <v>714.0</v>
      </c>
      <c r="B714" s="229" t="s">
        <v>54</v>
      </c>
      <c r="C714" s="229" t="s">
        <v>28</v>
      </c>
      <c r="D714" s="229" t="s">
        <v>28</v>
      </c>
      <c r="E714" s="229" t="s">
        <v>28</v>
      </c>
      <c r="F714" s="229">
        <v>48.0</v>
      </c>
      <c r="G714" s="229" t="s">
        <v>29</v>
      </c>
      <c r="H714" s="229" t="s">
        <v>30</v>
      </c>
      <c r="I714" s="233">
        <v>16.0</v>
      </c>
      <c r="J714" s="233" t="s">
        <v>45</v>
      </c>
      <c r="K714" s="233" t="s">
        <v>27</v>
      </c>
      <c r="L714" s="233" t="s">
        <v>27</v>
      </c>
      <c r="M714" s="233">
        <v>1.0</v>
      </c>
      <c r="N714" s="233">
        <v>4.0</v>
      </c>
      <c r="O714" s="233">
        <v>2.0</v>
      </c>
      <c r="P714" s="233">
        <v>2.0</v>
      </c>
      <c r="Q714" s="233" t="s">
        <v>28</v>
      </c>
      <c r="R714" s="233" t="s">
        <v>27</v>
      </c>
      <c r="S714" s="389">
        <v>1324.13</v>
      </c>
      <c r="T714" s="389">
        <v>1477.0</v>
      </c>
      <c r="U714" s="389">
        <v>41463.0</v>
      </c>
      <c r="V714" s="389">
        <v>249.0</v>
      </c>
      <c r="W714" s="389">
        <v>711.82787</v>
      </c>
      <c r="X714" s="234">
        <v>7152.257</v>
      </c>
      <c r="Y714" s="234">
        <v>7932.417</v>
      </c>
      <c r="Z714" s="234">
        <v>6.99908</v>
      </c>
      <c r="AA714" s="235"/>
      <c r="AB714" s="235"/>
      <c r="AC714" s="236"/>
      <c r="AD714" s="233"/>
    </row>
    <row r="715">
      <c r="A715" s="229">
        <v>715.0</v>
      </c>
      <c r="B715" s="229" t="s">
        <v>54</v>
      </c>
      <c r="C715" s="229" t="s">
        <v>28</v>
      </c>
      <c r="D715" s="229" t="s">
        <v>28</v>
      </c>
      <c r="E715" s="229" t="s">
        <v>28</v>
      </c>
      <c r="F715" s="229">
        <v>48.0</v>
      </c>
      <c r="G715" s="229" t="s">
        <v>29</v>
      </c>
      <c r="H715" s="229" t="s">
        <v>30</v>
      </c>
      <c r="I715" s="233">
        <v>16.0</v>
      </c>
      <c r="J715" s="233" t="s">
        <v>46</v>
      </c>
      <c r="K715" s="233" t="s">
        <v>27</v>
      </c>
      <c r="L715" s="233" t="s">
        <v>27</v>
      </c>
      <c r="M715" s="233">
        <v>1.0</v>
      </c>
      <c r="N715" s="233">
        <v>0.0</v>
      </c>
      <c r="O715" s="233">
        <v>3.0</v>
      </c>
      <c r="P715" s="233">
        <v>3.0</v>
      </c>
      <c r="Q715" s="233" t="s">
        <v>28</v>
      </c>
      <c r="R715" s="233" t="s">
        <v>27</v>
      </c>
      <c r="S715" s="389">
        <v>257.93252</v>
      </c>
      <c r="T715" s="389">
        <v>264.51411</v>
      </c>
      <c r="U715" s="389">
        <v>7635.0</v>
      </c>
      <c r="V715" s="389">
        <v>47.0</v>
      </c>
      <c r="W715" s="389">
        <v>69.7681</v>
      </c>
      <c r="X715" s="234">
        <v>6801.299</v>
      </c>
      <c r="Y715" s="234">
        <v>7317.566</v>
      </c>
      <c r="Z715" s="234">
        <v>7.27063</v>
      </c>
      <c r="AA715" s="235"/>
      <c r="AB715" s="235"/>
      <c r="AC715" s="236"/>
      <c r="AD715" s="233"/>
    </row>
    <row r="716">
      <c r="A716" s="229">
        <v>716.0</v>
      </c>
      <c r="B716" s="229" t="s">
        <v>54</v>
      </c>
      <c r="C716" s="229" t="s">
        <v>28</v>
      </c>
      <c r="D716" s="229" t="s">
        <v>28</v>
      </c>
      <c r="E716" s="229" t="s">
        <v>28</v>
      </c>
      <c r="F716" s="229">
        <v>48.0</v>
      </c>
      <c r="G716" s="229" t="s">
        <v>29</v>
      </c>
      <c r="H716" s="229" t="s">
        <v>30</v>
      </c>
      <c r="I716" s="233">
        <v>16.0</v>
      </c>
      <c r="J716" s="233" t="s">
        <v>47</v>
      </c>
      <c r="K716" s="233" t="s">
        <v>27</v>
      </c>
      <c r="L716" s="233" t="s">
        <v>27</v>
      </c>
      <c r="M716" s="233">
        <v>2.0</v>
      </c>
      <c r="N716" s="233">
        <v>3.0</v>
      </c>
      <c r="O716" s="233">
        <v>3.0</v>
      </c>
      <c r="P716" s="233">
        <v>2.0</v>
      </c>
      <c r="Q716" s="233" t="s">
        <v>28</v>
      </c>
      <c r="R716" s="233" t="s">
        <v>28</v>
      </c>
      <c r="S716" s="389">
        <v>1343.9</v>
      </c>
      <c r="T716" s="389">
        <v>1403.04</v>
      </c>
      <c r="U716" s="389">
        <v>72693.0</v>
      </c>
      <c r="V716" s="389">
        <v>994.0</v>
      </c>
      <c r="W716" s="389">
        <v>833.76437</v>
      </c>
      <c r="X716" s="234">
        <v>16396.227</v>
      </c>
      <c r="Y716" s="234">
        <v>17616.382</v>
      </c>
      <c r="Z716" s="234">
        <v>8.3518</v>
      </c>
      <c r="AA716" s="235"/>
      <c r="AB716" s="235"/>
      <c r="AC716" s="236"/>
      <c r="AD716" s="233"/>
    </row>
    <row r="717">
      <c r="A717" s="229">
        <v>717.0</v>
      </c>
      <c r="B717" s="229" t="s">
        <v>54</v>
      </c>
      <c r="C717" s="229" t="s">
        <v>28</v>
      </c>
      <c r="D717" s="229" t="s">
        <v>28</v>
      </c>
      <c r="E717" s="229" t="s">
        <v>28</v>
      </c>
      <c r="F717" s="229">
        <v>48.0</v>
      </c>
      <c r="G717" s="229" t="s">
        <v>29</v>
      </c>
      <c r="H717" s="229" t="s">
        <v>30</v>
      </c>
      <c r="I717" s="233">
        <v>16.0</v>
      </c>
      <c r="J717" s="233" t="s">
        <v>49</v>
      </c>
      <c r="K717" s="233" t="s">
        <v>27</v>
      </c>
      <c r="L717" s="233" t="s">
        <v>28</v>
      </c>
      <c r="M717" s="233">
        <v>1.0</v>
      </c>
      <c r="N717" s="233">
        <v>6.0</v>
      </c>
      <c r="O717" s="233">
        <v>2.0</v>
      </c>
      <c r="P717" s="233">
        <v>2.0</v>
      </c>
      <c r="Q717" s="233" t="s">
        <v>28</v>
      </c>
      <c r="R717" s="233" t="s">
        <v>28</v>
      </c>
      <c r="S717" s="389">
        <v>1334.38</v>
      </c>
      <c r="T717" s="389">
        <v>1549.39</v>
      </c>
      <c r="U717" s="389">
        <v>13215.0</v>
      </c>
      <c r="V717" s="389">
        <v>257.0</v>
      </c>
      <c r="W717" s="389">
        <v>363.45502</v>
      </c>
      <c r="X717" s="234">
        <v>12725.195</v>
      </c>
      <c r="Y717" s="234">
        <v>13970.055</v>
      </c>
      <c r="Z717" s="234">
        <v>8.34583</v>
      </c>
      <c r="AA717" s="235"/>
      <c r="AB717" s="235"/>
      <c r="AC717" s="236"/>
      <c r="AD717" s="233"/>
    </row>
    <row r="718">
      <c r="A718" s="229">
        <v>718.0</v>
      </c>
      <c r="B718" s="229" t="s">
        <v>54</v>
      </c>
      <c r="C718" s="229" t="s">
        <v>28</v>
      </c>
      <c r="D718" s="229" t="s">
        <v>28</v>
      </c>
      <c r="E718" s="229" t="s">
        <v>28</v>
      </c>
      <c r="F718" s="229">
        <v>48.0</v>
      </c>
      <c r="G718" s="229" t="s">
        <v>29</v>
      </c>
      <c r="H718" s="229" t="s">
        <v>30</v>
      </c>
      <c r="I718" s="233">
        <v>16.0</v>
      </c>
      <c r="J718" s="233" t="s">
        <v>51</v>
      </c>
      <c r="K718" s="233" t="s">
        <v>27</v>
      </c>
      <c r="L718" s="233" t="s">
        <v>27</v>
      </c>
      <c r="M718" s="233">
        <v>3.0</v>
      </c>
      <c r="N718" s="233">
        <v>4.0</v>
      </c>
      <c r="O718" s="233">
        <v>6.0</v>
      </c>
      <c r="P718" s="233">
        <v>4.0</v>
      </c>
      <c r="Q718" s="233" t="s">
        <v>28</v>
      </c>
      <c r="R718" s="233" t="s">
        <v>27</v>
      </c>
      <c r="S718" s="389"/>
      <c r="T718" s="389"/>
      <c r="U718" s="389"/>
      <c r="V718" s="389"/>
      <c r="W718" s="389"/>
      <c r="X718" s="234" t="s">
        <v>56</v>
      </c>
      <c r="Y718" s="234" t="s">
        <v>56</v>
      </c>
      <c r="Z718" s="234"/>
      <c r="AA718" s="235"/>
      <c r="AB718" s="235"/>
      <c r="AC718" s="236"/>
      <c r="AD718" s="233"/>
    </row>
    <row r="719">
      <c r="A719" s="229">
        <v>719.0</v>
      </c>
      <c r="B719" s="229" t="s">
        <v>54</v>
      </c>
      <c r="C719" s="229" t="s">
        <v>28</v>
      </c>
      <c r="D719" s="229" t="s">
        <v>28</v>
      </c>
      <c r="E719" s="229" t="s">
        <v>28</v>
      </c>
      <c r="F719" s="229">
        <v>48.0</v>
      </c>
      <c r="G719" s="229" t="s">
        <v>29</v>
      </c>
      <c r="H719" s="229" t="s">
        <v>30</v>
      </c>
      <c r="I719" s="233">
        <v>16.0</v>
      </c>
      <c r="J719" s="233" t="s">
        <v>52</v>
      </c>
      <c r="K719" s="233" t="s">
        <v>27</v>
      </c>
      <c r="L719" s="233" t="s">
        <v>27</v>
      </c>
      <c r="M719" s="233">
        <v>0.0</v>
      </c>
      <c r="N719" s="233">
        <v>0.0</v>
      </c>
      <c r="O719" s="233">
        <v>3.0</v>
      </c>
      <c r="P719" s="233">
        <v>2.0</v>
      </c>
      <c r="Q719" s="233" t="s">
        <v>28</v>
      </c>
      <c r="R719" s="233" t="s">
        <v>27</v>
      </c>
      <c r="S719" s="389">
        <v>50.98593</v>
      </c>
      <c r="T719" s="389">
        <v>45.79044</v>
      </c>
      <c r="U719" s="389">
        <v>992.0</v>
      </c>
      <c r="V719" s="389">
        <v>9.0</v>
      </c>
      <c r="W719" s="389">
        <v>7.92534</v>
      </c>
      <c r="X719" s="234">
        <v>7671.889</v>
      </c>
      <c r="Y719" s="234">
        <v>8021.245</v>
      </c>
      <c r="Z719" s="234">
        <v>6.49963</v>
      </c>
      <c r="AA719" s="235"/>
      <c r="AB719" s="235"/>
      <c r="AC719" s="236"/>
      <c r="AD719" s="233"/>
    </row>
    <row r="720">
      <c r="A720" s="229">
        <v>720.0</v>
      </c>
      <c r="B720" s="229" t="s">
        <v>54</v>
      </c>
      <c r="C720" s="229" t="s">
        <v>28</v>
      </c>
      <c r="D720" s="229" t="s">
        <v>28</v>
      </c>
      <c r="E720" s="229" t="s">
        <v>28</v>
      </c>
      <c r="F720" s="229">
        <v>48.0</v>
      </c>
      <c r="G720" s="229" t="s">
        <v>29</v>
      </c>
      <c r="H720" s="229" t="s">
        <v>30</v>
      </c>
      <c r="I720" s="233">
        <v>32.0</v>
      </c>
      <c r="J720" s="233" t="s">
        <v>31</v>
      </c>
      <c r="K720" s="229" t="s">
        <v>27</v>
      </c>
      <c r="L720" s="229" t="s">
        <v>28</v>
      </c>
      <c r="M720" s="229">
        <v>0.0</v>
      </c>
      <c r="N720" s="229">
        <v>7.0</v>
      </c>
      <c r="O720" s="229">
        <v>1.0</v>
      </c>
      <c r="P720" s="229">
        <v>1.0</v>
      </c>
      <c r="Q720" s="229" t="s">
        <v>28</v>
      </c>
      <c r="R720" s="229" t="s">
        <v>27</v>
      </c>
      <c r="S720" s="389">
        <v>2689.27</v>
      </c>
      <c r="T720" s="389">
        <v>2778.08</v>
      </c>
      <c r="U720" s="389">
        <v>101440.0</v>
      </c>
      <c r="V720" s="389">
        <v>1975.0</v>
      </c>
      <c r="W720" s="389">
        <v>6351.34</v>
      </c>
      <c r="X720" s="234">
        <v>32099.822</v>
      </c>
      <c r="Y720" s="234">
        <v>29272.135</v>
      </c>
      <c r="Z720" s="234">
        <v>7.30342</v>
      </c>
      <c r="AA720" s="235"/>
      <c r="AB720" s="235"/>
      <c r="AC720" s="236"/>
      <c r="AD720" s="233"/>
    </row>
    <row r="721">
      <c r="A721" s="229">
        <v>721.0</v>
      </c>
      <c r="B721" s="229" t="s">
        <v>54</v>
      </c>
      <c r="C721" s="229" t="s">
        <v>28</v>
      </c>
      <c r="D721" s="229" t="s">
        <v>28</v>
      </c>
      <c r="E721" s="229" t="s">
        <v>28</v>
      </c>
      <c r="F721" s="229">
        <v>48.0</v>
      </c>
      <c r="G721" s="229" t="s">
        <v>29</v>
      </c>
      <c r="H721" s="229" t="s">
        <v>30</v>
      </c>
      <c r="I721" s="233">
        <v>32.0</v>
      </c>
      <c r="J721" s="233" t="s">
        <v>32</v>
      </c>
      <c r="K721" s="233" t="s">
        <v>27</v>
      </c>
      <c r="L721" s="233" t="s">
        <v>27</v>
      </c>
      <c r="M721" s="233">
        <v>8.0</v>
      </c>
      <c r="N721" s="233">
        <v>0.0</v>
      </c>
      <c r="O721" s="233">
        <v>10.0</v>
      </c>
      <c r="P721" s="233">
        <v>5.0</v>
      </c>
      <c r="Q721" s="233" t="s">
        <v>28</v>
      </c>
      <c r="R721" s="233" t="s">
        <v>27</v>
      </c>
      <c r="S721" s="389">
        <v>527.19583</v>
      </c>
      <c r="T721" s="389">
        <v>512.03711</v>
      </c>
      <c r="U721" s="389">
        <v>18315.0</v>
      </c>
      <c r="V721" s="389">
        <v>117.0</v>
      </c>
      <c r="W721" s="389">
        <v>242.73885</v>
      </c>
      <c r="X721" s="234">
        <v>19479.993</v>
      </c>
      <c r="Y721" s="234">
        <v>20108.84</v>
      </c>
      <c r="Z721" s="234">
        <v>8.99486</v>
      </c>
      <c r="AA721" s="235"/>
      <c r="AB721" s="235"/>
      <c r="AC721" s="236"/>
      <c r="AD721" s="233"/>
    </row>
    <row r="722">
      <c r="A722" s="229">
        <v>722.0</v>
      </c>
      <c r="B722" s="229" t="s">
        <v>54</v>
      </c>
      <c r="C722" s="229" t="s">
        <v>28</v>
      </c>
      <c r="D722" s="229" t="s">
        <v>28</v>
      </c>
      <c r="E722" s="229" t="s">
        <v>28</v>
      </c>
      <c r="F722" s="229">
        <v>48.0</v>
      </c>
      <c r="G722" s="229" t="s">
        <v>29</v>
      </c>
      <c r="H722" s="229" t="s">
        <v>30</v>
      </c>
      <c r="I722" s="233">
        <v>32.0</v>
      </c>
      <c r="J722" s="233" t="s">
        <v>33</v>
      </c>
      <c r="K722" s="233" t="s">
        <v>27</v>
      </c>
      <c r="L722" s="233" t="s">
        <v>28</v>
      </c>
      <c r="M722" s="233">
        <v>2.0</v>
      </c>
      <c r="N722" s="233">
        <v>4.0</v>
      </c>
      <c r="O722" s="233">
        <v>3.0</v>
      </c>
      <c r="P722" s="233">
        <v>3.0</v>
      </c>
      <c r="Q722" s="233" t="s">
        <v>28</v>
      </c>
      <c r="R722" s="233" t="s">
        <v>27</v>
      </c>
      <c r="S722" s="389">
        <v>3376.46</v>
      </c>
      <c r="T722" s="389">
        <v>3616.69</v>
      </c>
      <c r="U722" s="389">
        <v>80881.0</v>
      </c>
      <c r="V722" s="389">
        <v>624.0</v>
      </c>
      <c r="W722" s="389">
        <v>1403.98</v>
      </c>
      <c r="X722" s="234">
        <v>30399.061</v>
      </c>
      <c r="Y722" s="234">
        <v>32274.801</v>
      </c>
      <c r="Z722" s="234">
        <v>8.84093</v>
      </c>
      <c r="AA722" s="235"/>
      <c r="AB722" s="235"/>
      <c r="AC722" s="236"/>
      <c r="AD722" s="233"/>
    </row>
    <row r="723">
      <c r="A723" s="229">
        <v>723.0</v>
      </c>
      <c r="B723" s="229" t="s">
        <v>54</v>
      </c>
      <c r="C723" s="229" t="s">
        <v>28</v>
      </c>
      <c r="D723" s="229" t="s">
        <v>28</v>
      </c>
      <c r="E723" s="229" t="s">
        <v>28</v>
      </c>
      <c r="F723" s="229">
        <v>48.0</v>
      </c>
      <c r="G723" s="229" t="s">
        <v>29</v>
      </c>
      <c r="H723" s="229" t="s">
        <v>30</v>
      </c>
      <c r="I723" s="233">
        <v>32.0</v>
      </c>
      <c r="J723" s="233" t="s">
        <v>34</v>
      </c>
      <c r="K723" s="233" t="s">
        <v>27</v>
      </c>
      <c r="L723" s="233" t="s">
        <v>27</v>
      </c>
      <c r="M723" s="233">
        <v>0.0</v>
      </c>
      <c r="N723" s="233">
        <v>3.0</v>
      </c>
      <c r="O723" s="233">
        <v>2.0</v>
      </c>
      <c r="P723" s="233">
        <v>2.0</v>
      </c>
      <c r="Q723" s="233" t="s">
        <v>28</v>
      </c>
      <c r="R723" s="233" t="s">
        <v>27</v>
      </c>
      <c r="S723" s="389">
        <v>629.44483</v>
      </c>
      <c r="T723" s="389">
        <v>707.45196</v>
      </c>
      <c r="U723" s="389">
        <v>15257.0</v>
      </c>
      <c r="V723" s="389">
        <v>115.0</v>
      </c>
      <c r="W723" s="389">
        <v>83.87385</v>
      </c>
      <c r="X723" s="234">
        <v>7040.787</v>
      </c>
      <c r="Y723" s="234">
        <v>7813.286</v>
      </c>
      <c r="Z723" s="234">
        <v>6.18633</v>
      </c>
      <c r="AA723" s="235"/>
      <c r="AB723" s="235"/>
      <c r="AC723" s="236"/>
      <c r="AD723" s="233"/>
    </row>
    <row r="724">
      <c r="A724" s="229">
        <v>724.0</v>
      </c>
      <c r="B724" s="229" t="s">
        <v>54</v>
      </c>
      <c r="C724" s="229" t="s">
        <v>28</v>
      </c>
      <c r="D724" s="229" t="s">
        <v>28</v>
      </c>
      <c r="E724" s="229" t="s">
        <v>28</v>
      </c>
      <c r="F724" s="229">
        <v>48.0</v>
      </c>
      <c r="G724" s="229" t="s">
        <v>29</v>
      </c>
      <c r="H724" s="229" t="s">
        <v>30</v>
      </c>
      <c r="I724" s="233">
        <v>32.0</v>
      </c>
      <c r="J724" s="233" t="s">
        <v>35</v>
      </c>
      <c r="K724" s="233" t="s">
        <v>27</v>
      </c>
      <c r="L724" s="233" t="s">
        <v>28</v>
      </c>
      <c r="M724" s="233">
        <v>5.0</v>
      </c>
      <c r="N724" s="233">
        <v>4.0</v>
      </c>
      <c r="O724" s="233">
        <v>6.0</v>
      </c>
      <c r="P724" s="233">
        <v>6.0</v>
      </c>
      <c r="Q724" s="233" t="s">
        <v>28</v>
      </c>
      <c r="R724" s="233" t="s">
        <v>27</v>
      </c>
      <c r="S724" s="389"/>
      <c r="T724" s="389"/>
      <c r="U724" s="389"/>
      <c r="V724" s="389"/>
      <c r="W724" s="389"/>
      <c r="X724" s="234" t="s">
        <v>30</v>
      </c>
      <c r="Y724" s="234" t="s">
        <v>30</v>
      </c>
      <c r="Z724" s="234"/>
      <c r="AA724" s="235"/>
      <c r="AB724" s="235"/>
      <c r="AC724" s="236"/>
      <c r="AD724" s="233"/>
    </row>
    <row r="725">
      <c r="A725" s="229">
        <v>725.0</v>
      </c>
      <c r="B725" s="229" t="s">
        <v>54</v>
      </c>
      <c r="C725" s="229" t="s">
        <v>28</v>
      </c>
      <c r="D725" s="229" t="s">
        <v>28</v>
      </c>
      <c r="E725" s="229" t="s">
        <v>28</v>
      </c>
      <c r="F725" s="229">
        <v>48.0</v>
      </c>
      <c r="G725" s="229" t="s">
        <v>29</v>
      </c>
      <c r="H725" s="229" t="s">
        <v>30</v>
      </c>
      <c r="I725" s="233">
        <v>32.0</v>
      </c>
      <c r="J725" s="233" t="s">
        <v>36</v>
      </c>
      <c r="K725" s="233" t="s">
        <v>27</v>
      </c>
      <c r="L725" s="233" t="s">
        <v>28</v>
      </c>
      <c r="M725" s="233">
        <v>0.0</v>
      </c>
      <c r="N725" s="233">
        <v>4.0</v>
      </c>
      <c r="O725" s="233">
        <v>1.0</v>
      </c>
      <c r="P725" s="233">
        <v>1.0</v>
      </c>
      <c r="Q725" s="233" t="s">
        <v>28</v>
      </c>
      <c r="R725" s="233" t="s">
        <v>28</v>
      </c>
      <c r="S725" s="389">
        <v>2714.89</v>
      </c>
      <c r="T725" s="389">
        <v>2777.66</v>
      </c>
      <c r="U725" s="389">
        <v>48071.0</v>
      </c>
      <c r="V725" s="389">
        <v>989.0</v>
      </c>
      <c r="W725" s="389">
        <v>1372.72</v>
      </c>
      <c r="X725" s="234">
        <v>11438.45</v>
      </c>
      <c r="Y725" s="234">
        <v>11870.932</v>
      </c>
      <c r="Z725" s="234">
        <v>7.41727</v>
      </c>
      <c r="AA725" s="235"/>
      <c r="AB725" s="235"/>
      <c r="AC725" s="236"/>
      <c r="AD725" s="233"/>
    </row>
    <row r="726">
      <c r="A726" s="229">
        <v>726.0</v>
      </c>
      <c r="B726" s="229" t="s">
        <v>54</v>
      </c>
      <c r="C726" s="229" t="s">
        <v>28</v>
      </c>
      <c r="D726" s="229" t="s">
        <v>28</v>
      </c>
      <c r="E726" s="229" t="s">
        <v>28</v>
      </c>
      <c r="F726" s="229">
        <v>48.0</v>
      </c>
      <c r="G726" s="229" t="s">
        <v>29</v>
      </c>
      <c r="H726" s="229" t="s">
        <v>30</v>
      </c>
      <c r="I726" s="233">
        <v>32.0</v>
      </c>
      <c r="J726" s="233" t="s">
        <v>37</v>
      </c>
      <c r="K726" s="233" t="s">
        <v>27</v>
      </c>
      <c r="L726" s="233" t="s">
        <v>27</v>
      </c>
      <c r="M726" s="233">
        <v>5.0</v>
      </c>
      <c r="N726" s="233">
        <v>5.0</v>
      </c>
      <c r="O726" s="233">
        <v>6.0</v>
      </c>
      <c r="P726" s="233">
        <v>5.0</v>
      </c>
      <c r="Q726" s="233" t="s">
        <v>28</v>
      </c>
      <c r="R726" s="233" t="s">
        <v>27</v>
      </c>
      <c r="S726" s="389">
        <v>3378.66</v>
      </c>
      <c r="T726" s="389">
        <v>3452.31</v>
      </c>
      <c r="U726" s="389">
        <v>97142.0</v>
      </c>
      <c r="V726" s="389">
        <v>624.0</v>
      </c>
      <c r="W726" s="389">
        <v>996.73763</v>
      </c>
      <c r="X726" s="234">
        <v>26865.091</v>
      </c>
      <c r="Y726" s="234">
        <v>29200.274</v>
      </c>
      <c r="Z726" s="234">
        <v>8.95076</v>
      </c>
      <c r="AA726" s="235"/>
      <c r="AB726" s="235"/>
      <c r="AC726" s="236"/>
      <c r="AD726" s="233"/>
    </row>
    <row r="727">
      <c r="A727" s="229">
        <v>727.0</v>
      </c>
      <c r="B727" s="229" t="s">
        <v>54</v>
      </c>
      <c r="C727" s="229" t="s">
        <v>28</v>
      </c>
      <c r="D727" s="229" t="s">
        <v>28</v>
      </c>
      <c r="E727" s="229" t="s">
        <v>28</v>
      </c>
      <c r="F727" s="229">
        <v>48.0</v>
      </c>
      <c r="G727" s="229" t="s">
        <v>29</v>
      </c>
      <c r="H727" s="229" t="s">
        <v>30</v>
      </c>
      <c r="I727" s="233">
        <v>32.0</v>
      </c>
      <c r="J727" s="233" t="s">
        <v>38</v>
      </c>
      <c r="K727" s="233" t="s">
        <v>27</v>
      </c>
      <c r="L727" s="233" t="s">
        <v>27</v>
      </c>
      <c r="M727" s="233">
        <v>7.0</v>
      </c>
      <c r="N727" s="233">
        <v>5.0</v>
      </c>
      <c r="O727" s="233">
        <v>8.0</v>
      </c>
      <c r="P727" s="233">
        <v>8.0</v>
      </c>
      <c r="Q727" s="233" t="s">
        <v>27</v>
      </c>
      <c r="R727" s="233" t="s">
        <v>27</v>
      </c>
      <c r="S727" s="389"/>
      <c r="T727" s="389"/>
      <c r="U727" s="389"/>
      <c r="V727" s="389"/>
      <c r="W727" s="389"/>
      <c r="X727" s="234" t="s">
        <v>56</v>
      </c>
      <c r="Y727" s="234" t="s">
        <v>56</v>
      </c>
      <c r="Z727" s="234"/>
      <c r="AA727" s="235"/>
      <c r="AB727" s="235"/>
      <c r="AC727" s="236"/>
      <c r="AD727" s="233"/>
    </row>
    <row r="728">
      <c r="A728" s="229">
        <v>728.0</v>
      </c>
      <c r="B728" s="229" t="s">
        <v>54</v>
      </c>
      <c r="C728" s="229" t="s">
        <v>28</v>
      </c>
      <c r="D728" s="229" t="s">
        <v>28</v>
      </c>
      <c r="E728" s="229" t="s">
        <v>28</v>
      </c>
      <c r="F728" s="229">
        <v>48.0</v>
      </c>
      <c r="G728" s="229" t="s">
        <v>29</v>
      </c>
      <c r="H728" s="229" t="s">
        <v>30</v>
      </c>
      <c r="I728" s="233">
        <v>32.0</v>
      </c>
      <c r="J728" s="233" t="s">
        <v>39</v>
      </c>
      <c r="K728" s="233" t="s">
        <v>27</v>
      </c>
      <c r="L728" s="233" t="s">
        <v>27</v>
      </c>
      <c r="M728" s="233">
        <v>5.0</v>
      </c>
      <c r="N728" s="233">
        <v>6.0</v>
      </c>
      <c r="O728" s="233">
        <v>6.0</v>
      </c>
      <c r="P728" s="233">
        <v>6.0</v>
      </c>
      <c r="Q728" s="233" t="s">
        <v>28</v>
      </c>
      <c r="R728" s="233" t="s">
        <v>27</v>
      </c>
      <c r="S728" s="389">
        <v>4028.53</v>
      </c>
      <c r="T728" s="389">
        <v>4113.85</v>
      </c>
      <c r="U728" s="389">
        <v>134538.0</v>
      </c>
      <c r="V728" s="389">
        <v>701.0</v>
      </c>
      <c r="W728" s="389">
        <v>1818.92</v>
      </c>
      <c r="X728" s="234">
        <v>51870.791</v>
      </c>
      <c r="Y728" s="234">
        <v>51689.735</v>
      </c>
      <c r="Z728" s="234">
        <v>10.72896</v>
      </c>
      <c r="AA728" s="235"/>
      <c r="AB728" s="235"/>
      <c r="AC728" s="236"/>
      <c r="AD728" s="233"/>
    </row>
    <row r="729">
      <c r="A729" s="229">
        <v>729.0</v>
      </c>
      <c r="B729" s="229" t="s">
        <v>54</v>
      </c>
      <c r="C729" s="229" t="s">
        <v>28</v>
      </c>
      <c r="D729" s="229" t="s">
        <v>28</v>
      </c>
      <c r="E729" s="229" t="s">
        <v>28</v>
      </c>
      <c r="F729" s="229">
        <v>48.0</v>
      </c>
      <c r="G729" s="229" t="s">
        <v>29</v>
      </c>
      <c r="H729" s="229" t="s">
        <v>30</v>
      </c>
      <c r="I729" s="233">
        <v>32.0</v>
      </c>
      <c r="J729" s="233" t="s">
        <v>40</v>
      </c>
      <c r="K729" s="233" t="s">
        <v>27</v>
      </c>
      <c r="L729" s="233" t="s">
        <v>28</v>
      </c>
      <c r="M729" s="233">
        <v>3.0</v>
      </c>
      <c r="N729" s="233">
        <v>4.0</v>
      </c>
      <c r="O729" s="233">
        <v>4.0</v>
      </c>
      <c r="P729" s="233">
        <v>4.0</v>
      </c>
      <c r="Q729" s="233" t="s">
        <v>28</v>
      </c>
      <c r="R729" s="233" t="s">
        <v>27</v>
      </c>
      <c r="S729" s="389">
        <v>3417.04</v>
      </c>
      <c r="T729" s="389">
        <v>3544.22</v>
      </c>
      <c r="U729" s="389">
        <v>73471.0</v>
      </c>
      <c r="V729" s="389">
        <v>607.0</v>
      </c>
      <c r="W729" s="389">
        <v>1283.34</v>
      </c>
      <c r="X729" s="234">
        <v>21980.217</v>
      </c>
      <c r="Y729" s="234">
        <v>23058.194</v>
      </c>
      <c r="Z729" s="234">
        <v>7.95094</v>
      </c>
      <c r="AA729" s="235"/>
      <c r="AB729" s="235"/>
      <c r="AC729" s="236"/>
      <c r="AD729" s="233"/>
    </row>
    <row r="730">
      <c r="A730" s="229">
        <v>730.0</v>
      </c>
      <c r="B730" s="229" t="s">
        <v>54</v>
      </c>
      <c r="C730" s="229" t="s">
        <v>28</v>
      </c>
      <c r="D730" s="229" t="s">
        <v>28</v>
      </c>
      <c r="E730" s="229" t="s">
        <v>28</v>
      </c>
      <c r="F730" s="229">
        <v>48.0</v>
      </c>
      <c r="G730" s="229" t="s">
        <v>29</v>
      </c>
      <c r="H730" s="229" t="s">
        <v>30</v>
      </c>
      <c r="I730" s="233">
        <v>32.0</v>
      </c>
      <c r="J730" s="233" t="s">
        <v>41</v>
      </c>
      <c r="K730" s="233" t="s">
        <v>27</v>
      </c>
      <c r="L730" s="233" t="s">
        <v>27</v>
      </c>
      <c r="M730" s="233">
        <v>4.0</v>
      </c>
      <c r="N730" s="233">
        <v>0.0</v>
      </c>
      <c r="O730" s="233">
        <v>6.0</v>
      </c>
      <c r="P730" s="233">
        <v>3.0</v>
      </c>
      <c r="Q730" s="233" t="s">
        <v>28</v>
      </c>
      <c r="R730" s="233" t="s">
        <v>27</v>
      </c>
      <c r="S730" s="389">
        <v>818.2919</v>
      </c>
      <c r="T730" s="389">
        <v>808.27511</v>
      </c>
      <c r="U730" s="389">
        <v>17159.0</v>
      </c>
      <c r="V730" s="389">
        <v>230.0</v>
      </c>
      <c r="W730" s="389">
        <v>261.48689</v>
      </c>
      <c r="X730" s="234">
        <v>4281.944</v>
      </c>
      <c r="Y730" s="234">
        <v>4885.003</v>
      </c>
      <c r="Z730" s="234">
        <v>9.30777</v>
      </c>
      <c r="AA730" s="235"/>
      <c r="AB730" s="235"/>
      <c r="AC730" s="236"/>
      <c r="AD730" s="233"/>
    </row>
    <row r="731">
      <c r="A731" s="229">
        <v>731.0</v>
      </c>
      <c r="B731" s="229" t="s">
        <v>54</v>
      </c>
      <c r="C731" s="229" t="s">
        <v>28</v>
      </c>
      <c r="D731" s="229" t="s">
        <v>28</v>
      </c>
      <c r="E731" s="229" t="s">
        <v>28</v>
      </c>
      <c r="F731" s="229">
        <v>48.0</v>
      </c>
      <c r="G731" s="229" t="s">
        <v>29</v>
      </c>
      <c r="H731" s="229" t="s">
        <v>30</v>
      </c>
      <c r="I731" s="233">
        <v>32.0</v>
      </c>
      <c r="J731" s="233" t="s">
        <v>42</v>
      </c>
      <c r="K731" s="233" t="s">
        <v>27</v>
      </c>
      <c r="L731" s="233" t="s">
        <v>28</v>
      </c>
      <c r="M731" s="233">
        <v>1.0</v>
      </c>
      <c r="N731" s="233">
        <v>5.0</v>
      </c>
      <c r="O731" s="233">
        <v>2.0</v>
      </c>
      <c r="P731" s="233">
        <v>2.0</v>
      </c>
      <c r="Q731" s="233" t="s">
        <v>27</v>
      </c>
      <c r="R731" s="233" t="s">
        <v>27</v>
      </c>
      <c r="S731" s="389">
        <v>3198.62</v>
      </c>
      <c r="T731" s="389">
        <v>3728.02</v>
      </c>
      <c r="U731" s="389">
        <v>36691.0</v>
      </c>
      <c r="V731" s="389">
        <v>726.0</v>
      </c>
      <c r="W731" s="389">
        <v>552.27831</v>
      </c>
      <c r="X731" s="234">
        <v>25065.884</v>
      </c>
      <c r="Y731" s="234">
        <v>29041.33</v>
      </c>
      <c r="Z731" s="234">
        <v>10.38722</v>
      </c>
      <c r="AA731" s="235"/>
      <c r="AB731" s="235"/>
      <c r="AC731" s="236"/>
      <c r="AD731" s="233"/>
    </row>
    <row r="732">
      <c r="A732" s="229">
        <v>732.0</v>
      </c>
      <c r="B732" s="229" t="s">
        <v>54</v>
      </c>
      <c r="C732" s="229" t="s">
        <v>28</v>
      </c>
      <c r="D732" s="229" t="s">
        <v>28</v>
      </c>
      <c r="E732" s="229" t="s">
        <v>28</v>
      </c>
      <c r="F732" s="229">
        <v>48.0</v>
      </c>
      <c r="G732" s="229" t="s">
        <v>29</v>
      </c>
      <c r="H732" s="229" t="s">
        <v>30</v>
      </c>
      <c r="I732" s="233">
        <v>32.0</v>
      </c>
      <c r="J732" s="233" t="s">
        <v>44</v>
      </c>
      <c r="K732" s="233" t="s">
        <v>27</v>
      </c>
      <c r="L732" s="233" t="s">
        <v>28</v>
      </c>
      <c r="M732" s="233">
        <v>1.0</v>
      </c>
      <c r="N732" s="233">
        <v>4.0</v>
      </c>
      <c r="O732" s="233">
        <v>2.0</v>
      </c>
      <c r="P732" s="233">
        <v>2.0</v>
      </c>
      <c r="Q732" s="233" t="s">
        <v>27</v>
      </c>
      <c r="R732" s="233" t="s">
        <v>28</v>
      </c>
      <c r="S732" s="389">
        <v>2673.56</v>
      </c>
      <c r="T732" s="389">
        <v>3140.4</v>
      </c>
      <c r="U732" s="389">
        <v>79901.0</v>
      </c>
      <c r="V732" s="389">
        <v>532.0</v>
      </c>
      <c r="W732" s="389">
        <v>329.24351</v>
      </c>
      <c r="X732" s="234">
        <v>23666.264</v>
      </c>
      <c r="Y732" s="234">
        <v>26046.099</v>
      </c>
      <c r="Z732" s="234">
        <v>8.90622</v>
      </c>
      <c r="AA732" s="235"/>
      <c r="AB732" s="235"/>
      <c r="AC732" s="236"/>
      <c r="AD732" s="233"/>
    </row>
    <row r="733">
      <c r="A733" s="229">
        <v>733.0</v>
      </c>
      <c r="B733" s="229" t="s">
        <v>54</v>
      </c>
      <c r="C733" s="229" t="s">
        <v>28</v>
      </c>
      <c r="D733" s="229" t="s">
        <v>28</v>
      </c>
      <c r="E733" s="229" t="s">
        <v>28</v>
      </c>
      <c r="F733" s="229">
        <v>48.0</v>
      </c>
      <c r="G733" s="229" t="s">
        <v>29</v>
      </c>
      <c r="H733" s="229" t="s">
        <v>30</v>
      </c>
      <c r="I733" s="233">
        <v>32.0</v>
      </c>
      <c r="J733" s="233" t="s">
        <v>45</v>
      </c>
      <c r="K733" s="233" t="s">
        <v>27</v>
      </c>
      <c r="L733" s="233" t="s">
        <v>27</v>
      </c>
      <c r="M733" s="233">
        <v>1.0</v>
      </c>
      <c r="N733" s="233">
        <v>4.0</v>
      </c>
      <c r="O733" s="233">
        <v>2.0</v>
      </c>
      <c r="P733" s="233">
        <v>2.0</v>
      </c>
      <c r="Q733" s="233" t="s">
        <v>28</v>
      </c>
      <c r="R733" s="233" t="s">
        <v>27</v>
      </c>
      <c r="S733" s="389">
        <v>2665.84</v>
      </c>
      <c r="T733" s="389">
        <v>2967.52</v>
      </c>
      <c r="U733" s="389">
        <v>80978.0</v>
      </c>
      <c r="V733" s="389">
        <v>496.0</v>
      </c>
      <c r="W733" s="389">
        <v>1214.41</v>
      </c>
      <c r="X733" s="234">
        <v>13671.591</v>
      </c>
      <c r="Y733" s="234">
        <v>14932.693</v>
      </c>
      <c r="Z733" s="234">
        <v>7.51532</v>
      </c>
      <c r="AA733" s="235"/>
      <c r="AB733" s="235"/>
      <c r="AC733" s="236"/>
      <c r="AD733" s="233"/>
    </row>
    <row r="734">
      <c r="A734" s="229">
        <v>734.0</v>
      </c>
      <c r="B734" s="229" t="s">
        <v>54</v>
      </c>
      <c r="C734" s="229" t="s">
        <v>28</v>
      </c>
      <c r="D734" s="229" t="s">
        <v>28</v>
      </c>
      <c r="E734" s="229" t="s">
        <v>28</v>
      </c>
      <c r="F734" s="229">
        <v>48.0</v>
      </c>
      <c r="G734" s="229" t="s">
        <v>29</v>
      </c>
      <c r="H734" s="229" t="s">
        <v>30</v>
      </c>
      <c r="I734" s="233">
        <v>32.0</v>
      </c>
      <c r="J734" s="233" t="s">
        <v>46</v>
      </c>
      <c r="K734" s="233" t="s">
        <v>27</v>
      </c>
      <c r="L734" s="233" t="s">
        <v>27</v>
      </c>
      <c r="M734" s="233">
        <v>1.0</v>
      </c>
      <c r="N734" s="233">
        <v>0.0</v>
      </c>
      <c r="O734" s="233">
        <v>3.0</v>
      </c>
      <c r="P734" s="233">
        <v>3.0</v>
      </c>
      <c r="Q734" s="233" t="s">
        <v>28</v>
      </c>
      <c r="R734" s="233" t="s">
        <v>27</v>
      </c>
      <c r="S734" s="389">
        <v>517.07189</v>
      </c>
      <c r="T734" s="389">
        <v>529.34524</v>
      </c>
      <c r="U734" s="389">
        <v>14750.0</v>
      </c>
      <c r="V734" s="389">
        <v>93.0</v>
      </c>
      <c r="W734" s="389">
        <v>146.57849</v>
      </c>
      <c r="X734" s="234">
        <v>13421.542</v>
      </c>
      <c r="Y734" s="234">
        <v>14431.86</v>
      </c>
      <c r="Z734" s="234">
        <v>8.87293</v>
      </c>
      <c r="AA734" s="235"/>
      <c r="AB734" s="235"/>
      <c r="AC734" s="236"/>
      <c r="AD734" s="233"/>
    </row>
    <row r="735">
      <c r="A735" s="229">
        <v>735.0</v>
      </c>
      <c r="B735" s="229" t="s">
        <v>54</v>
      </c>
      <c r="C735" s="229" t="s">
        <v>28</v>
      </c>
      <c r="D735" s="229" t="s">
        <v>28</v>
      </c>
      <c r="E735" s="229" t="s">
        <v>28</v>
      </c>
      <c r="F735" s="229">
        <v>48.0</v>
      </c>
      <c r="G735" s="229" t="s">
        <v>29</v>
      </c>
      <c r="H735" s="229" t="s">
        <v>30</v>
      </c>
      <c r="I735" s="233">
        <v>32.0</v>
      </c>
      <c r="J735" s="233" t="s">
        <v>47</v>
      </c>
      <c r="K735" s="233" t="s">
        <v>27</v>
      </c>
      <c r="L735" s="233" t="s">
        <v>27</v>
      </c>
      <c r="M735" s="233">
        <v>2.0</v>
      </c>
      <c r="N735" s="233">
        <v>3.0</v>
      </c>
      <c r="O735" s="233">
        <v>3.0</v>
      </c>
      <c r="P735" s="233">
        <v>2.0</v>
      </c>
      <c r="Q735" s="233" t="s">
        <v>28</v>
      </c>
      <c r="R735" s="233" t="s">
        <v>28</v>
      </c>
      <c r="S735" s="389"/>
      <c r="T735" s="389"/>
      <c r="U735" s="389"/>
      <c r="V735" s="389"/>
      <c r="W735" s="389"/>
      <c r="X735" s="234" t="s">
        <v>30</v>
      </c>
      <c r="Y735" s="234" t="s">
        <v>30</v>
      </c>
      <c r="Z735" s="234"/>
      <c r="AA735" s="235"/>
      <c r="AB735" s="235"/>
      <c r="AC735" s="236"/>
      <c r="AD735" s="233"/>
    </row>
    <row r="736">
      <c r="A736" s="229">
        <v>736.0</v>
      </c>
      <c r="B736" s="229" t="s">
        <v>54</v>
      </c>
      <c r="C736" s="229" t="s">
        <v>28</v>
      </c>
      <c r="D736" s="229" t="s">
        <v>28</v>
      </c>
      <c r="E736" s="229" t="s">
        <v>28</v>
      </c>
      <c r="F736" s="229">
        <v>48.0</v>
      </c>
      <c r="G736" s="229" t="s">
        <v>29</v>
      </c>
      <c r="H736" s="229" t="s">
        <v>30</v>
      </c>
      <c r="I736" s="233">
        <v>32.0</v>
      </c>
      <c r="J736" s="233" t="s">
        <v>49</v>
      </c>
      <c r="K736" s="233" t="s">
        <v>27</v>
      </c>
      <c r="L736" s="233" t="s">
        <v>28</v>
      </c>
      <c r="M736" s="233">
        <v>1.0</v>
      </c>
      <c r="N736" s="233">
        <v>6.0</v>
      </c>
      <c r="O736" s="233">
        <v>2.0</v>
      </c>
      <c r="P736" s="233">
        <v>2.0</v>
      </c>
      <c r="Q736" s="233" t="s">
        <v>28</v>
      </c>
      <c r="R736" s="233" t="s">
        <v>28</v>
      </c>
      <c r="S736" s="389">
        <v>2672.86</v>
      </c>
      <c r="T736" s="389">
        <v>3119.77</v>
      </c>
      <c r="U736" s="389">
        <v>26206.0</v>
      </c>
      <c r="V736" s="389">
        <v>511.0</v>
      </c>
      <c r="W736" s="389">
        <v>727.68249</v>
      </c>
      <c r="X736" s="234">
        <v>23174.351</v>
      </c>
      <c r="Y736" s="234">
        <v>25629.826</v>
      </c>
      <c r="Z736" s="234">
        <v>8.58584</v>
      </c>
      <c r="AA736" s="235"/>
      <c r="AB736" s="235"/>
      <c r="AC736" s="236"/>
      <c r="AD736" s="233"/>
    </row>
    <row r="737">
      <c r="A737" s="229">
        <v>737.0</v>
      </c>
      <c r="B737" s="229" t="s">
        <v>54</v>
      </c>
      <c r="C737" s="229" t="s">
        <v>28</v>
      </c>
      <c r="D737" s="229" t="s">
        <v>28</v>
      </c>
      <c r="E737" s="229" t="s">
        <v>28</v>
      </c>
      <c r="F737" s="229">
        <v>48.0</v>
      </c>
      <c r="G737" s="229" t="s">
        <v>29</v>
      </c>
      <c r="H737" s="229" t="s">
        <v>30</v>
      </c>
      <c r="I737" s="233">
        <v>32.0</v>
      </c>
      <c r="J737" s="233" t="s">
        <v>51</v>
      </c>
      <c r="K737" s="233" t="s">
        <v>27</v>
      </c>
      <c r="L737" s="233" t="s">
        <v>27</v>
      </c>
      <c r="M737" s="233">
        <v>3.0</v>
      </c>
      <c r="N737" s="233">
        <v>4.0</v>
      </c>
      <c r="O737" s="233">
        <v>6.0</v>
      </c>
      <c r="P737" s="233">
        <v>4.0</v>
      </c>
      <c r="Q737" s="233" t="s">
        <v>28</v>
      </c>
      <c r="R737" s="233" t="s">
        <v>27</v>
      </c>
      <c r="S737" s="389"/>
      <c r="T737" s="389"/>
      <c r="U737" s="389"/>
      <c r="V737" s="389"/>
      <c r="W737" s="389"/>
      <c r="X737" s="234" t="s">
        <v>56</v>
      </c>
      <c r="Y737" s="234" t="s">
        <v>56</v>
      </c>
      <c r="Z737" s="234"/>
      <c r="AA737" s="235"/>
      <c r="AB737" s="235"/>
      <c r="AC737" s="236"/>
      <c r="AD737" s="233"/>
    </row>
    <row r="738">
      <c r="A738" s="229">
        <v>738.0</v>
      </c>
      <c r="B738" s="229" t="s">
        <v>54</v>
      </c>
      <c r="C738" s="229" t="s">
        <v>28</v>
      </c>
      <c r="D738" s="229" t="s">
        <v>28</v>
      </c>
      <c r="E738" s="229" t="s">
        <v>28</v>
      </c>
      <c r="F738" s="229">
        <v>48.0</v>
      </c>
      <c r="G738" s="229" t="s">
        <v>29</v>
      </c>
      <c r="H738" s="229" t="s">
        <v>30</v>
      </c>
      <c r="I738" s="233">
        <v>32.0</v>
      </c>
      <c r="J738" s="233" t="s">
        <v>52</v>
      </c>
      <c r="K738" s="233" t="s">
        <v>27</v>
      </c>
      <c r="L738" s="233" t="s">
        <v>27</v>
      </c>
      <c r="M738" s="233">
        <v>0.0</v>
      </c>
      <c r="N738" s="233">
        <v>0.0</v>
      </c>
      <c r="O738" s="233">
        <v>3.0</v>
      </c>
      <c r="P738" s="233">
        <v>2.0</v>
      </c>
      <c r="Q738" s="233" t="s">
        <v>28</v>
      </c>
      <c r="R738" s="233" t="s">
        <v>27</v>
      </c>
      <c r="S738" s="389">
        <v>89.94276</v>
      </c>
      <c r="T738" s="389">
        <v>92.6599</v>
      </c>
      <c r="U738" s="389">
        <v>1746.0</v>
      </c>
      <c r="V738" s="389">
        <v>16.0</v>
      </c>
      <c r="W738" s="389">
        <v>25.87379</v>
      </c>
      <c r="X738" s="234">
        <v>15094.178</v>
      </c>
      <c r="Y738" s="234">
        <v>15535.798</v>
      </c>
      <c r="Z738" s="234">
        <v>5.58473</v>
      </c>
      <c r="AA738" s="235"/>
      <c r="AB738" s="235"/>
      <c r="AC738" s="236"/>
      <c r="AD738" s="233"/>
    </row>
    <row r="739">
      <c r="A739" s="229">
        <v>739.0</v>
      </c>
      <c r="B739" s="229" t="s">
        <v>54</v>
      </c>
      <c r="C739" s="229" t="s">
        <v>28</v>
      </c>
      <c r="D739" s="229" t="s">
        <v>28</v>
      </c>
      <c r="E739" s="229" t="s">
        <v>28</v>
      </c>
      <c r="F739" s="229">
        <v>48.0</v>
      </c>
      <c r="G739" s="229" t="s">
        <v>29</v>
      </c>
      <c r="H739" s="229" t="s">
        <v>30</v>
      </c>
      <c r="I739" s="233">
        <v>64.0</v>
      </c>
      <c r="J739" s="233" t="s">
        <v>31</v>
      </c>
      <c r="K739" s="229" t="s">
        <v>27</v>
      </c>
      <c r="L739" s="229" t="s">
        <v>28</v>
      </c>
      <c r="M739" s="229">
        <v>0.0</v>
      </c>
      <c r="N739" s="229">
        <v>7.0</v>
      </c>
      <c r="O739" s="229">
        <v>1.0</v>
      </c>
      <c r="P739" s="229">
        <v>1.0</v>
      </c>
      <c r="Q739" s="229" t="s">
        <v>28</v>
      </c>
      <c r="R739" s="229" t="s">
        <v>27</v>
      </c>
      <c r="S739" s="389">
        <v>5339.41</v>
      </c>
      <c r="T739" s="389">
        <v>5511.86</v>
      </c>
      <c r="U739" s="389">
        <v>192457.0</v>
      </c>
      <c r="V739" s="389">
        <v>3941.0</v>
      </c>
      <c r="W739" s="389">
        <v>12883.67</v>
      </c>
      <c r="X739" s="234">
        <v>68676.049</v>
      </c>
      <c r="Y739" s="234">
        <v>60337.153</v>
      </c>
      <c r="Z739" s="234">
        <v>6.97262</v>
      </c>
      <c r="AA739" s="235"/>
      <c r="AB739" s="235"/>
      <c r="AC739" s="236"/>
      <c r="AD739" s="233"/>
    </row>
    <row r="740">
      <c r="A740" s="229">
        <v>740.0</v>
      </c>
      <c r="B740" s="229" t="s">
        <v>54</v>
      </c>
      <c r="C740" s="229" t="s">
        <v>28</v>
      </c>
      <c r="D740" s="229" t="s">
        <v>28</v>
      </c>
      <c r="E740" s="229" t="s">
        <v>28</v>
      </c>
      <c r="F740" s="229">
        <v>48.0</v>
      </c>
      <c r="G740" s="229" t="s">
        <v>29</v>
      </c>
      <c r="H740" s="229" t="s">
        <v>30</v>
      </c>
      <c r="I740" s="233">
        <v>64.0</v>
      </c>
      <c r="J740" s="233" t="s">
        <v>32</v>
      </c>
      <c r="K740" s="233" t="s">
        <v>27</v>
      </c>
      <c r="L740" s="233" t="s">
        <v>27</v>
      </c>
      <c r="M740" s="233">
        <v>8.0</v>
      </c>
      <c r="N740" s="233">
        <v>0.0</v>
      </c>
      <c r="O740" s="233">
        <v>10.0</v>
      </c>
      <c r="P740" s="233">
        <v>5.0</v>
      </c>
      <c r="Q740" s="233" t="s">
        <v>28</v>
      </c>
      <c r="R740" s="233" t="s">
        <v>27</v>
      </c>
      <c r="S740" s="389">
        <v>1043.32</v>
      </c>
      <c r="T740" s="389">
        <v>1049.92</v>
      </c>
      <c r="U740" s="389">
        <v>36860.0</v>
      </c>
      <c r="V740" s="389">
        <v>221.0</v>
      </c>
      <c r="W740" s="389">
        <v>470.06509</v>
      </c>
      <c r="X740" s="234">
        <v>38221.061</v>
      </c>
      <c r="Y740" s="234">
        <v>38494.459</v>
      </c>
      <c r="Z740" s="234">
        <v>8.42286</v>
      </c>
      <c r="AA740" s="235"/>
      <c r="AB740" s="235"/>
      <c r="AC740" s="236"/>
      <c r="AD740" s="233"/>
    </row>
    <row r="741">
      <c r="A741" s="229">
        <v>741.0</v>
      </c>
      <c r="B741" s="229" t="s">
        <v>54</v>
      </c>
      <c r="C741" s="229" t="s">
        <v>28</v>
      </c>
      <c r="D741" s="229" t="s">
        <v>28</v>
      </c>
      <c r="E741" s="229" t="s">
        <v>28</v>
      </c>
      <c r="F741" s="229">
        <v>48.0</v>
      </c>
      <c r="G741" s="229" t="s">
        <v>29</v>
      </c>
      <c r="H741" s="229" t="s">
        <v>30</v>
      </c>
      <c r="I741" s="233">
        <v>64.0</v>
      </c>
      <c r="J741" s="233" t="s">
        <v>33</v>
      </c>
      <c r="K741" s="233" t="s">
        <v>27</v>
      </c>
      <c r="L741" s="233" t="s">
        <v>28</v>
      </c>
      <c r="M741" s="233">
        <v>2.0</v>
      </c>
      <c r="N741" s="233">
        <v>4.0</v>
      </c>
      <c r="O741" s="233">
        <v>3.0</v>
      </c>
      <c r="P741" s="233">
        <v>3.0</v>
      </c>
      <c r="Q741" s="233" t="s">
        <v>28</v>
      </c>
      <c r="R741" s="233" t="s">
        <v>27</v>
      </c>
      <c r="S741" s="389">
        <v>6655.38</v>
      </c>
      <c r="T741" s="389">
        <v>7027.59</v>
      </c>
      <c r="U741" s="389">
        <v>160548.0</v>
      </c>
      <c r="V741" s="389">
        <v>1242.0</v>
      </c>
      <c r="W741" s="389">
        <v>2553.72</v>
      </c>
      <c r="X741" s="234">
        <v>65467.463</v>
      </c>
      <c r="Y741" s="234">
        <v>62486.003</v>
      </c>
      <c r="Z741" s="234">
        <v>8.66703</v>
      </c>
      <c r="AA741" s="235"/>
      <c r="AB741" s="235"/>
      <c r="AC741" s="236"/>
      <c r="AD741" s="233"/>
    </row>
    <row r="742">
      <c r="A742" s="229">
        <v>742.0</v>
      </c>
      <c r="B742" s="229" t="s">
        <v>54</v>
      </c>
      <c r="C742" s="229" t="s">
        <v>28</v>
      </c>
      <c r="D742" s="229" t="s">
        <v>28</v>
      </c>
      <c r="E742" s="229" t="s">
        <v>28</v>
      </c>
      <c r="F742" s="229">
        <v>48.0</v>
      </c>
      <c r="G742" s="229" t="s">
        <v>29</v>
      </c>
      <c r="H742" s="229" t="s">
        <v>30</v>
      </c>
      <c r="I742" s="233">
        <v>64.0</v>
      </c>
      <c r="J742" s="233" t="s">
        <v>34</v>
      </c>
      <c r="K742" s="233" t="s">
        <v>27</v>
      </c>
      <c r="L742" s="233" t="s">
        <v>27</v>
      </c>
      <c r="M742" s="233">
        <v>0.0</v>
      </c>
      <c r="N742" s="233">
        <v>3.0</v>
      </c>
      <c r="O742" s="233">
        <v>2.0</v>
      </c>
      <c r="P742" s="233">
        <v>2.0</v>
      </c>
      <c r="Q742" s="233" t="s">
        <v>28</v>
      </c>
      <c r="R742" s="233" t="s">
        <v>27</v>
      </c>
      <c r="S742" s="389">
        <v>1192.33</v>
      </c>
      <c r="T742" s="389">
        <v>1378.48</v>
      </c>
      <c r="U742" s="389">
        <v>30565.0</v>
      </c>
      <c r="V742" s="389">
        <v>227.0</v>
      </c>
      <c r="W742" s="389">
        <v>109.50994</v>
      </c>
      <c r="X742" s="234">
        <v>97627.365</v>
      </c>
      <c r="Y742" s="234">
        <v>95907.425</v>
      </c>
      <c r="Z742" s="234">
        <v>5.51911</v>
      </c>
      <c r="AA742" s="235"/>
      <c r="AB742" s="235"/>
      <c r="AC742" s="236"/>
      <c r="AD742" s="233"/>
    </row>
    <row r="743">
      <c r="A743" s="229">
        <v>743.0</v>
      </c>
      <c r="B743" s="229" t="s">
        <v>54</v>
      </c>
      <c r="C743" s="229" t="s">
        <v>28</v>
      </c>
      <c r="D743" s="229" t="s">
        <v>28</v>
      </c>
      <c r="E743" s="229" t="s">
        <v>28</v>
      </c>
      <c r="F743" s="229">
        <v>48.0</v>
      </c>
      <c r="G743" s="229" t="s">
        <v>29</v>
      </c>
      <c r="H743" s="229" t="s">
        <v>30</v>
      </c>
      <c r="I743" s="233">
        <v>64.0</v>
      </c>
      <c r="J743" s="233" t="s">
        <v>35</v>
      </c>
      <c r="K743" s="233" t="s">
        <v>27</v>
      </c>
      <c r="L743" s="233" t="s">
        <v>28</v>
      </c>
      <c r="M743" s="233">
        <v>5.0</v>
      </c>
      <c r="N743" s="233">
        <v>4.0</v>
      </c>
      <c r="O743" s="233">
        <v>6.0</v>
      </c>
      <c r="P743" s="233">
        <v>6.0</v>
      </c>
      <c r="Q743" s="233" t="s">
        <v>28</v>
      </c>
      <c r="R743" s="233" t="s">
        <v>27</v>
      </c>
      <c r="S743" s="389"/>
      <c r="T743" s="389"/>
      <c r="U743" s="389"/>
      <c r="V743" s="389"/>
      <c r="W743" s="389"/>
      <c r="X743" s="234" t="s">
        <v>30</v>
      </c>
      <c r="Y743" s="234" t="s">
        <v>30</v>
      </c>
      <c r="Z743" s="234"/>
      <c r="AA743" s="235"/>
      <c r="AB743" s="235"/>
      <c r="AC743" s="236"/>
      <c r="AD743" s="233"/>
    </row>
    <row r="744">
      <c r="A744" s="229">
        <v>744.0</v>
      </c>
      <c r="B744" s="229" t="s">
        <v>54</v>
      </c>
      <c r="C744" s="229" t="s">
        <v>28</v>
      </c>
      <c r="D744" s="229" t="s">
        <v>28</v>
      </c>
      <c r="E744" s="229" t="s">
        <v>28</v>
      </c>
      <c r="F744" s="229">
        <v>48.0</v>
      </c>
      <c r="G744" s="229" t="s">
        <v>29</v>
      </c>
      <c r="H744" s="229" t="s">
        <v>30</v>
      </c>
      <c r="I744" s="233">
        <v>64.0</v>
      </c>
      <c r="J744" s="233" t="s">
        <v>36</v>
      </c>
      <c r="K744" s="233" t="s">
        <v>27</v>
      </c>
      <c r="L744" s="233" t="s">
        <v>28</v>
      </c>
      <c r="M744" s="233">
        <v>0.0</v>
      </c>
      <c r="N744" s="233">
        <v>4.0</v>
      </c>
      <c r="O744" s="233">
        <v>1.0</v>
      </c>
      <c r="P744" s="233">
        <v>1.0</v>
      </c>
      <c r="Q744" s="233" t="s">
        <v>28</v>
      </c>
      <c r="R744" s="233" t="s">
        <v>28</v>
      </c>
      <c r="S744" s="389">
        <v>5300.44</v>
      </c>
      <c r="T744" s="389">
        <v>5576.57</v>
      </c>
      <c r="U744" s="389">
        <v>111663.0</v>
      </c>
      <c r="V744" s="389">
        <v>1971.0</v>
      </c>
      <c r="W744" s="389">
        <v>2226.73</v>
      </c>
      <c r="X744" s="234">
        <v>54179.167</v>
      </c>
      <c r="Y744" s="234">
        <v>52484.926</v>
      </c>
      <c r="Z744" s="234">
        <v>6.95081</v>
      </c>
      <c r="AA744" s="235"/>
      <c r="AB744" s="235"/>
      <c r="AC744" s="236"/>
      <c r="AD744" s="233"/>
    </row>
    <row r="745">
      <c r="A745" s="229">
        <v>745.0</v>
      </c>
      <c r="B745" s="229" t="s">
        <v>54</v>
      </c>
      <c r="C745" s="229" t="s">
        <v>28</v>
      </c>
      <c r="D745" s="229" t="s">
        <v>28</v>
      </c>
      <c r="E745" s="229" t="s">
        <v>28</v>
      </c>
      <c r="F745" s="229">
        <v>48.0</v>
      </c>
      <c r="G745" s="229" t="s">
        <v>29</v>
      </c>
      <c r="H745" s="229" t="s">
        <v>30</v>
      </c>
      <c r="I745" s="233">
        <v>64.0</v>
      </c>
      <c r="J745" s="233" t="s">
        <v>37</v>
      </c>
      <c r="K745" s="233" t="s">
        <v>27</v>
      </c>
      <c r="L745" s="233" t="s">
        <v>27</v>
      </c>
      <c r="M745" s="233">
        <v>5.0</v>
      </c>
      <c r="N745" s="233">
        <v>5.0</v>
      </c>
      <c r="O745" s="233">
        <v>6.0</v>
      </c>
      <c r="P745" s="233">
        <v>5.0</v>
      </c>
      <c r="Q745" s="233" t="s">
        <v>28</v>
      </c>
      <c r="R745" s="233" t="s">
        <v>27</v>
      </c>
      <c r="S745" s="389">
        <v>6692.13</v>
      </c>
      <c r="T745" s="389">
        <v>6935.78</v>
      </c>
      <c r="U745" s="389">
        <v>199588.0</v>
      </c>
      <c r="V745" s="389">
        <v>1243.0</v>
      </c>
      <c r="W745" s="389">
        <v>1894.43</v>
      </c>
      <c r="X745" s="234">
        <v>79142.151</v>
      </c>
      <c r="Y745" s="234">
        <v>75591.781</v>
      </c>
      <c r="Z745" s="234">
        <v>8.10686</v>
      </c>
      <c r="AA745" s="235"/>
      <c r="AB745" s="235"/>
      <c r="AC745" s="236"/>
      <c r="AD745" s="233"/>
    </row>
    <row r="746">
      <c r="A746" s="229">
        <v>746.0</v>
      </c>
      <c r="B746" s="229" t="s">
        <v>54</v>
      </c>
      <c r="C746" s="229" t="s">
        <v>28</v>
      </c>
      <c r="D746" s="229" t="s">
        <v>28</v>
      </c>
      <c r="E746" s="229" t="s">
        <v>28</v>
      </c>
      <c r="F746" s="229">
        <v>48.0</v>
      </c>
      <c r="G746" s="229" t="s">
        <v>29</v>
      </c>
      <c r="H746" s="229" t="s">
        <v>30</v>
      </c>
      <c r="I746" s="233">
        <v>64.0</v>
      </c>
      <c r="J746" s="233" t="s">
        <v>38</v>
      </c>
      <c r="K746" s="233" t="s">
        <v>27</v>
      </c>
      <c r="L746" s="233" t="s">
        <v>27</v>
      </c>
      <c r="M746" s="233">
        <v>7.0</v>
      </c>
      <c r="N746" s="233">
        <v>5.0</v>
      </c>
      <c r="O746" s="233">
        <v>8.0</v>
      </c>
      <c r="P746" s="233">
        <v>8.0</v>
      </c>
      <c r="Q746" s="233" t="s">
        <v>27</v>
      </c>
      <c r="R746" s="233" t="s">
        <v>27</v>
      </c>
      <c r="S746" s="389">
        <v>6881.92</v>
      </c>
      <c r="T746" s="389">
        <v>7271.84</v>
      </c>
      <c r="U746" s="389">
        <v>176479.0</v>
      </c>
      <c r="V746" s="389">
        <v>1277.0</v>
      </c>
      <c r="W746" s="389">
        <v>1967.24</v>
      </c>
      <c r="X746" s="234">
        <v>68744.133</v>
      </c>
      <c r="Y746" s="234">
        <v>67216.76</v>
      </c>
      <c r="Z746" s="234">
        <v>9.44141</v>
      </c>
      <c r="AA746" s="235"/>
      <c r="AB746" s="235"/>
      <c r="AC746" s="236"/>
      <c r="AD746" s="233"/>
    </row>
    <row r="747">
      <c r="A747" s="229">
        <v>747.0</v>
      </c>
      <c r="B747" s="229" t="s">
        <v>54</v>
      </c>
      <c r="C747" s="229" t="s">
        <v>28</v>
      </c>
      <c r="D747" s="229" t="s">
        <v>28</v>
      </c>
      <c r="E747" s="229" t="s">
        <v>28</v>
      </c>
      <c r="F747" s="229">
        <v>48.0</v>
      </c>
      <c r="G747" s="229" t="s">
        <v>29</v>
      </c>
      <c r="H747" s="229" t="s">
        <v>30</v>
      </c>
      <c r="I747" s="233">
        <v>64.0</v>
      </c>
      <c r="J747" s="233" t="s">
        <v>39</v>
      </c>
      <c r="K747" s="233" t="s">
        <v>27</v>
      </c>
      <c r="L747" s="233" t="s">
        <v>27</v>
      </c>
      <c r="M747" s="233">
        <v>5.0</v>
      </c>
      <c r="N747" s="233">
        <v>6.0</v>
      </c>
      <c r="O747" s="233">
        <v>6.0</v>
      </c>
      <c r="P747" s="233">
        <v>6.0</v>
      </c>
      <c r="Q747" s="233" t="s">
        <v>28</v>
      </c>
      <c r="R747" s="233" t="s">
        <v>27</v>
      </c>
      <c r="S747" s="389">
        <v>8080.64</v>
      </c>
      <c r="T747" s="389">
        <v>8420.72</v>
      </c>
      <c r="U747" s="389">
        <v>276863.0</v>
      </c>
      <c r="V747" s="389">
        <v>1395.0</v>
      </c>
      <c r="W747" s="389">
        <v>3312.11</v>
      </c>
      <c r="X747" s="234">
        <v>99365.092</v>
      </c>
      <c r="Y747" s="234">
        <v>97216.816</v>
      </c>
      <c r="Z747" s="234">
        <v>9.20356</v>
      </c>
      <c r="AA747" s="235"/>
      <c r="AB747" s="235"/>
      <c r="AC747" s="236"/>
      <c r="AD747" s="233"/>
    </row>
    <row r="748">
      <c r="A748" s="229">
        <v>748.0</v>
      </c>
      <c r="B748" s="229" t="s">
        <v>54</v>
      </c>
      <c r="C748" s="229" t="s">
        <v>28</v>
      </c>
      <c r="D748" s="229" t="s">
        <v>28</v>
      </c>
      <c r="E748" s="229" t="s">
        <v>28</v>
      </c>
      <c r="F748" s="229">
        <v>48.0</v>
      </c>
      <c r="G748" s="229" t="s">
        <v>29</v>
      </c>
      <c r="H748" s="229" t="s">
        <v>30</v>
      </c>
      <c r="I748" s="233">
        <v>64.0</v>
      </c>
      <c r="J748" s="233" t="s">
        <v>40</v>
      </c>
      <c r="K748" s="233" t="s">
        <v>27</v>
      </c>
      <c r="L748" s="233" t="s">
        <v>28</v>
      </c>
      <c r="M748" s="233">
        <v>3.0</v>
      </c>
      <c r="N748" s="233">
        <v>4.0</v>
      </c>
      <c r="O748" s="233">
        <v>4.0</v>
      </c>
      <c r="P748" s="233">
        <v>4.0</v>
      </c>
      <c r="Q748" s="233" t="s">
        <v>28</v>
      </c>
      <c r="R748" s="233" t="s">
        <v>27</v>
      </c>
      <c r="S748" s="389">
        <v>6811.58</v>
      </c>
      <c r="T748" s="389">
        <v>7360.8</v>
      </c>
      <c r="U748" s="389">
        <v>164441.0</v>
      </c>
      <c r="V748" s="389">
        <v>1242.0</v>
      </c>
      <c r="W748" s="389">
        <v>2941.69</v>
      </c>
      <c r="X748" s="234">
        <v>73884.229</v>
      </c>
      <c r="Y748" s="234">
        <v>71208.908</v>
      </c>
      <c r="Z748" s="234">
        <v>8.34433</v>
      </c>
      <c r="AA748" s="235"/>
      <c r="AB748" s="235"/>
      <c r="AC748" s="236"/>
      <c r="AD748" s="233"/>
    </row>
    <row r="749">
      <c r="A749" s="229">
        <v>749.0</v>
      </c>
      <c r="B749" s="229" t="s">
        <v>54</v>
      </c>
      <c r="C749" s="229" t="s">
        <v>28</v>
      </c>
      <c r="D749" s="229" t="s">
        <v>28</v>
      </c>
      <c r="E749" s="229" t="s">
        <v>28</v>
      </c>
      <c r="F749" s="229">
        <v>48.0</v>
      </c>
      <c r="G749" s="229" t="s">
        <v>29</v>
      </c>
      <c r="H749" s="229" t="s">
        <v>30</v>
      </c>
      <c r="I749" s="233">
        <v>64.0</v>
      </c>
      <c r="J749" s="233" t="s">
        <v>41</v>
      </c>
      <c r="K749" s="233" t="s">
        <v>27</v>
      </c>
      <c r="L749" s="233" t="s">
        <v>27</v>
      </c>
      <c r="M749" s="233">
        <v>4.0</v>
      </c>
      <c r="N749" s="233">
        <v>0.0</v>
      </c>
      <c r="O749" s="233">
        <v>6.0</v>
      </c>
      <c r="P749" s="233">
        <v>3.0</v>
      </c>
      <c r="Q749" s="233" t="s">
        <v>28</v>
      </c>
      <c r="R749" s="233" t="s">
        <v>27</v>
      </c>
      <c r="S749" s="389">
        <v>1669.92</v>
      </c>
      <c r="T749" s="389">
        <v>1695.29</v>
      </c>
      <c r="U749" s="389">
        <v>36949.0</v>
      </c>
      <c r="V749" s="389">
        <v>453.0</v>
      </c>
      <c r="W749" s="389">
        <v>363.83471</v>
      </c>
      <c r="X749" s="234">
        <v>8102.057</v>
      </c>
      <c r="Y749" s="234">
        <v>8682.829</v>
      </c>
      <c r="Z749" s="234">
        <v>10.4372</v>
      </c>
      <c r="AA749" s="235"/>
      <c r="AB749" s="235"/>
      <c r="AC749" s="236"/>
      <c r="AD749" s="233"/>
    </row>
    <row r="750">
      <c r="A750" s="229">
        <v>750.0</v>
      </c>
      <c r="B750" s="229" t="s">
        <v>54</v>
      </c>
      <c r="C750" s="229" t="s">
        <v>28</v>
      </c>
      <c r="D750" s="229" t="s">
        <v>28</v>
      </c>
      <c r="E750" s="229" t="s">
        <v>28</v>
      </c>
      <c r="F750" s="229">
        <v>48.0</v>
      </c>
      <c r="G750" s="229" t="s">
        <v>29</v>
      </c>
      <c r="H750" s="229" t="s">
        <v>30</v>
      </c>
      <c r="I750" s="233">
        <v>64.0</v>
      </c>
      <c r="J750" s="233" t="s">
        <v>42</v>
      </c>
      <c r="K750" s="233" t="s">
        <v>27</v>
      </c>
      <c r="L750" s="233" t="s">
        <v>28</v>
      </c>
      <c r="M750" s="233">
        <v>1.0</v>
      </c>
      <c r="N750" s="233">
        <v>5.0</v>
      </c>
      <c r="O750" s="233">
        <v>2.0</v>
      </c>
      <c r="P750" s="233">
        <v>2.0</v>
      </c>
      <c r="Q750" s="233" t="s">
        <v>27</v>
      </c>
      <c r="R750" s="233" t="s">
        <v>27</v>
      </c>
      <c r="S750" s="389">
        <v>6403.62</v>
      </c>
      <c r="T750" s="389">
        <v>7481.8</v>
      </c>
      <c r="U750" s="389">
        <v>72707.0</v>
      </c>
      <c r="V750" s="389">
        <v>1442.0</v>
      </c>
      <c r="W750" s="389">
        <v>1068.08</v>
      </c>
      <c r="X750" s="234">
        <v>69731.928</v>
      </c>
      <c r="Y750" s="234">
        <v>69232.12</v>
      </c>
      <c r="Z750" s="234">
        <v>8.75505</v>
      </c>
      <c r="AA750" s="235"/>
      <c r="AB750" s="235"/>
      <c r="AC750" s="236"/>
      <c r="AD750" s="233"/>
    </row>
    <row r="751">
      <c r="A751" s="229">
        <v>751.0</v>
      </c>
      <c r="B751" s="229" t="s">
        <v>54</v>
      </c>
      <c r="C751" s="229" t="s">
        <v>28</v>
      </c>
      <c r="D751" s="229" t="s">
        <v>28</v>
      </c>
      <c r="E751" s="229" t="s">
        <v>28</v>
      </c>
      <c r="F751" s="229">
        <v>48.0</v>
      </c>
      <c r="G751" s="229" t="s">
        <v>29</v>
      </c>
      <c r="H751" s="229" t="s">
        <v>30</v>
      </c>
      <c r="I751" s="233">
        <v>64.0</v>
      </c>
      <c r="J751" s="233" t="s">
        <v>44</v>
      </c>
      <c r="K751" s="233" t="s">
        <v>27</v>
      </c>
      <c r="L751" s="233" t="s">
        <v>28</v>
      </c>
      <c r="M751" s="233">
        <v>1.0</v>
      </c>
      <c r="N751" s="233">
        <v>4.0</v>
      </c>
      <c r="O751" s="233">
        <v>2.0</v>
      </c>
      <c r="P751" s="233">
        <v>2.0</v>
      </c>
      <c r="Q751" s="233" t="s">
        <v>27</v>
      </c>
      <c r="R751" s="233" t="s">
        <v>28</v>
      </c>
      <c r="S751" s="389">
        <v>5338.29</v>
      </c>
      <c r="T751" s="389">
        <v>6294.49</v>
      </c>
      <c r="U751" s="389">
        <v>163717.0</v>
      </c>
      <c r="V751" s="389">
        <v>1058.0</v>
      </c>
      <c r="W751" s="389">
        <v>672.07227</v>
      </c>
      <c r="X751" s="234">
        <v>66149.095</v>
      </c>
      <c r="Y751" s="234">
        <v>64450.188</v>
      </c>
      <c r="Z751" s="234">
        <v>9.31692</v>
      </c>
      <c r="AA751" s="235"/>
      <c r="AB751" s="235"/>
      <c r="AC751" s="236"/>
      <c r="AD751" s="233"/>
    </row>
    <row r="752">
      <c r="A752" s="229">
        <v>752.0</v>
      </c>
      <c r="B752" s="229" t="s">
        <v>54</v>
      </c>
      <c r="C752" s="229" t="s">
        <v>28</v>
      </c>
      <c r="D752" s="229" t="s">
        <v>28</v>
      </c>
      <c r="E752" s="229" t="s">
        <v>28</v>
      </c>
      <c r="F752" s="229">
        <v>48.0</v>
      </c>
      <c r="G752" s="229" t="s">
        <v>29</v>
      </c>
      <c r="H752" s="229" t="s">
        <v>30</v>
      </c>
      <c r="I752" s="233">
        <v>64.0</v>
      </c>
      <c r="J752" s="233" t="s">
        <v>45</v>
      </c>
      <c r="K752" s="233" t="s">
        <v>27</v>
      </c>
      <c r="L752" s="233" t="s">
        <v>27</v>
      </c>
      <c r="M752" s="233">
        <v>1.0</v>
      </c>
      <c r="N752" s="233">
        <v>4.0</v>
      </c>
      <c r="O752" s="233">
        <v>2.0</v>
      </c>
      <c r="P752" s="233">
        <v>2.0</v>
      </c>
      <c r="Q752" s="233" t="s">
        <v>28</v>
      </c>
      <c r="R752" s="233" t="s">
        <v>27</v>
      </c>
      <c r="S752" s="389">
        <v>5503.02</v>
      </c>
      <c r="T752" s="389">
        <v>6364.71</v>
      </c>
      <c r="U752" s="389">
        <v>202055.0</v>
      </c>
      <c r="V752" s="389">
        <v>988.0</v>
      </c>
      <c r="W752" s="389">
        <v>1231.35</v>
      </c>
      <c r="X752" s="234">
        <v>51445.529</v>
      </c>
      <c r="Y752" s="234">
        <v>46634.726</v>
      </c>
      <c r="Z752" s="234">
        <v>7.3425</v>
      </c>
      <c r="AA752" s="235"/>
      <c r="AB752" s="235"/>
      <c r="AC752" s="236"/>
      <c r="AD752" s="233"/>
    </row>
    <row r="753">
      <c r="A753" s="229">
        <v>753.0</v>
      </c>
      <c r="B753" s="229" t="s">
        <v>54</v>
      </c>
      <c r="C753" s="229" t="s">
        <v>28</v>
      </c>
      <c r="D753" s="229" t="s">
        <v>28</v>
      </c>
      <c r="E753" s="229" t="s">
        <v>28</v>
      </c>
      <c r="F753" s="229">
        <v>48.0</v>
      </c>
      <c r="G753" s="229" t="s">
        <v>29</v>
      </c>
      <c r="H753" s="229" t="s">
        <v>30</v>
      </c>
      <c r="I753" s="233">
        <v>64.0</v>
      </c>
      <c r="J753" s="233" t="s">
        <v>46</v>
      </c>
      <c r="K753" s="233" t="s">
        <v>27</v>
      </c>
      <c r="L753" s="233" t="s">
        <v>27</v>
      </c>
      <c r="M753" s="233">
        <v>1.0</v>
      </c>
      <c r="N753" s="233">
        <v>0.0</v>
      </c>
      <c r="O753" s="233">
        <v>3.0</v>
      </c>
      <c r="P753" s="233">
        <v>3.0</v>
      </c>
      <c r="Q753" s="233" t="s">
        <v>28</v>
      </c>
      <c r="R753" s="233" t="s">
        <v>27</v>
      </c>
      <c r="S753" s="389">
        <v>1035.89</v>
      </c>
      <c r="T753" s="389">
        <v>1068.13</v>
      </c>
      <c r="U753" s="389">
        <v>31897.0</v>
      </c>
      <c r="V753" s="389">
        <v>185.0</v>
      </c>
      <c r="W753" s="389">
        <v>289.56622</v>
      </c>
      <c r="X753" s="234">
        <v>27102.057</v>
      </c>
      <c r="Y753" s="234">
        <v>28236.93</v>
      </c>
      <c r="Z753" s="234">
        <v>8.73766</v>
      </c>
      <c r="AA753" s="235"/>
      <c r="AB753" s="235"/>
      <c r="AC753" s="236"/>
      <c r="AD753" s="233"/>
    </row>
    <row r="754">
      <c r="A754" s="229">
        <v>754.0</v>
      </c>
      <c r="B754" s="229" t="s">
        <v>54</v>
      </c>
      <c r="C754" s="229" t="s">
        <v>28</v>
      </c>
      <c r="D754" s="229" t="s">
        <v>28</v>
      </c>
      <c r="E754" s="229" t="s">
        <v>28</v>
      </c>
      <c r="F754" s="229">
        <v>48.0</v>
      </c>
      <c r="G754" s="229" t="s">
        <v>29</v>
      </c>
      <c r="H754" s="229" t="s">
        <v>30</v>
      </c>
      <c r="I754" s="233">
        <v>64.0</v>
      </c>
      <c r="J754" s="233" t="s">
        <v>49</v>
      </c>
      <c r="K754" s="233" t="s">
        <v>27</v>
      </c>
      <c r="L754" s="233" t="s">
        <v>28</v>
      </c>
      <c r="M754" s="233">
        <v>1.0</v>
      </c>
      <c r="N754" s="233">
        <v>6.0</v>
      </c>
      <c r="O754" s="233">
        <v>2.0</v>
      </c>
      <c r="P754" s="233">
        <v>2.0</v>
      </c>
      <c r="Q754" s="233" t="s">
        <v>28</v>
      </c>
      <c r="R754" s="233" t="s">
        <v>28</v>
      </c>
      <c r="S754" s="389">
        <v>5343.8</v>
      </c>
      <c r="T754" s="389">
        <v>6249.89</v>
      </c>
      <c r="U754" s="389">
        <v>53810.0</v>
      </c>
      <c r="V754" s="389">
        <v>1020.0</v>
      </c>
      <c r="W754" s="389">
        <v>1452.17</v>
      </c>
      <c r="X754" s="234">
        <v>68082.347</v>
      </c>
      <c r="Y754" s="234">
        <v>67765.43</v>
      </c>
      <c r="Z754" s="234">
        <v>8.63184</v>
      </c>
      <c r="AA754" s="235"/>
      <c r="AB754" s="235"/>
      <c r="AC754" s="236"/>
      <c r="AD754" s="233"/>
    </row>
    <row r="755">
      <c r="A755" s="229">
        <v>755.0</v>
      </c>
      <c r="B755" s="229" t="s">
        <v>54</v>
      </c>
      <c r="C755" s="229" t="s">
        <v>28</v>
      </c>
      <c r="D755" s="229" t="s">
        <v>28</v>
      </c>
      <c r="E755" s="229" t="s">
        <v>28</v>
      </c>
      <c r="F755" s="229">
        <v>48.0</v>
      </c>
      <c r="G755" s="229" t="s">
        <v>29</v>
      </c>
      <c r="H755" s="229" t="s">
        <v>30</v>
      </c>
      <c r="I755" s="233">
        <v>64.0</v>
      </c>
      <c r="J755" s="233" t="s">
        <v>52</v>
      </c>
      <c r="K755" s="233" t="s">
        <v>27</v>
      </c>
      <c r="L755" s="233" t="s">
        <v>27</v>
      </c>
      <c r="M755" s="233">
        <v>0.0</v>
      </c>
      <c r="N755" s="233">
        <v>0.0</v>
      </c>
      <c r="O755" s="233">
        <v>3.0</v>
      </c>
      <c r="P755" s="233">
        <v>2.0</v>
      </c>
      <c r="Q755" s="233" t="s">
        <v>28</v>
      </c>
      <c r="R755" s="233" t="s">
        <v>27</v>
      </c>
      <c r="S755" s="389">
        <v>174.69296</v>
      </c>
      <c r="T755" s="389">
        <v>186.64022</v>
      </c>
      <c r="U755" s="389">
        <v>3877.0</v>
      </c>
      <c r="V755" s="389">
        <v>32.0</v>
      </c>
      <c r="W755" s="389">
        <v>30.60219</v>
      </c>
      <c r="X755" s="234">
        <v>30788.019</v>
      </c>
      <c r="Y755" s="234">
        <v>31097.001</v>
      </c>
      <c r="Z755" s="234">
        <v>6.32471</v>
      </c>
      <c r="AA755" s="235"/>
      <c r="AB755" s="235"/>
      <c r="AC755" s="236"/>
      <c r="AD755" s="233"/>
    </row>
    <row r="756">
      <c r="A756" s="229">
        <v>756.0</v>
      </c>
      <c r="B756" s="229" t="s">
        <v>54</v>
      </c>
      <c r="C756" s="229" t="s">
        <v>28</v>
      </c>
      <c r="D756" s="229" t="s">
        <v>28</v>
      </c>
      <c r="E756" s="229" t="s">
        <v>28</v>
      </c>
      <c r="F756" s="229">
        <v>48.0</v>
      </c>
      <c r="G756" s="229" t="s">
        <v>29</v>
      </c>
      <c r="H756" s="229" t="s">
        <v>30</v>
      </c>
      <c r="I756" s="233">
        <v>128.0</v>
      </c>
      <c r="J756" s="233" t="s">
        <v>31</v>
      </c>
      <c r="K756" s="229" t="s">
        <v>27</v>
      </c>
      <c r="L756" s="229" t="s">
        <v>28</v>
      </c>
      <c r="M756" s="229">
        <v>0.0</v>
      </c>
      <c r="N756" s="229">
        <v>7.0</v>
      </c>
      <c r="O756" s="229">
        <v>1.0</v>
      </c>
      <c r="P756" s="229">
        <v>1.0</v>
      </c>
      <c r="Q756" s="229" t="s">
        <v>28</v>
      </c>
      <c r="R756" s="229" t="s">
        <v>27</v>
      </c>
      <c r="S756" s="389">
        <v>10656.21</v>
      </c>
      <c r="T756" s="389">
        <v>11074.15</v>
      </c>
      <c r="U756" s="389">
        <v>377252.0</v>
      </c>
      <c r="V756" s="389">
        <v>7875.0</v>
      </c>
      <c r="W756" s="389">
        <v>25624.27</v>
      </c>
      <c r="X756" s="234">
        <v>121302.68</v>
      </c>
      <c r="Y756" s="234">
        <v>116723.712</v>
      </c>
      <c r="Z756" s="234">
        <v>6.92891</v>
      </c>
      <c r="AA756" s="235"/>
      <c r="AB756" s="235"/>
      <c r="AC756" s="236"/>
      <c r="AD756" s="233"/>
    </row>
    <row r="757">
      <c r="A757" s="229">
        <v>757.0</v>
      </c>
      <c r="B757" s="229" t="s">
        <v>54</v>
      </c>
      <c r="C757" s="229" t="s">
        <v>28</v>
      </c>
      <c r="D757" s="229" t="s">
        <v>28</v>
      </c>
      <c r="E757" s="229" t="s">
        <v>28</v>
      </c>
      <c r="F757" s="229">
        <v>48.0</v>
      </c>
      <c r="G757" s="229" t="s">
        <v>29</v>
      </c>
      <c r="H757" s="229" t="s">
        <v>30</v>
      </c>
      <c r="I757" s="233">
        <v>128.0</v>
      </c>
      <c r="J757" s="233" t="s">
        <v>32</v>
      </c>
      <c r="K757" s="233" t="s">
        <v>27</v>
      </c>
      <c r="L757" s="233" t="s">
        <v>27</v>
      </c>
      <c r="M757" s="233">
        <v>8.0</v>
      </c>
      <c r="N757" s="233">
        <v>0.0</v>
      </c>
      <c r="O757" s="233">
        <v>10.0</v>
      </c>
      <c r="P757" s="233">
        <v>5.0</v>
      </c>
      <c r="Q757" s="233" t="s">
        <v>28</v>
      </c>
      <c r="R757" s="233" t="s">
        <v>27</v>
      </c>
      <c r="S757" s="389">
        <v>2059.79</v>
      </c>
      <c r="T757" s="389">
        <v>2088.96</v>
      </c>
      <c r="U757" s="389">
        <v>71771.0</v>
      </c>
      <c r="V757" s="389">
        <v>434.0</v>
      </c>
      <c r="W757" s="389">
        <v>982.36508</v>
      </c>
      <c r="X757" s="234">
        <v>76922.879</v>
      </c>
      <c r="Y757" s="234">
        <v>78782.8</v>
      </c>
      <c r="Z757" s="234">
        <v>8.98206</v>
      </c>
      <c r="AA757" s="235"/>
      <c r="AB757" s="235"/>
      <c r="AC757" s="236"/>
      <c r="AD757" s="233"/>
    </row>
    <row r="758">
      <c r="A758" s="229">
        <v>758.0</v>
      </c>
      <c r="B758" s="229" t="s">
        <v>54</v>
      </c>
      <c r="C758" s="229" t="s">
        <v>28</v>
      </c>
      <c r="D758" s="229" t="s">
        <v>28</v>
      </c>
      <c r="E758" s="229" t="s">
        <v>28</v>
      </c>
      <c r="F758" s="229">
        <v>48.0</v>
      </c>
      <c r="G758" s="229" t="s">
        <v>29</v>
      </c>
      <c r="H758" s="229" t="s">
        <v>30</v>
      </c>
      <c r="I758" s="233">
        <v>128.0</v>
      </c>
      <c r="J758" s="233" t="s">
        <v>33</v>
      </c>
      <c r="K758" s="233" t="s">
        <v>27</v>
      </c>
      <c r="L758" s="233" t="s">
        <v>28</v>
      </c>
      <c r="M758" s="233">
        <v>2.0</v>
      </c>
      <c r="N758" s="233">
        <v>4.0</v>
      </c>
      <c r="O758" s="233">
        <v>3.0</v>
      </c>
      <c r="P758" s="233">
        <v>3.0</v>
      </c>
      <c r="Q758" s="233" t="s">
        <v>28</v>
      </c>
      <c r="R758" s="233" t="s">
        <v>27</v>
      </c>
      <c r="S758" s="389">
        <v>13447.63</v>
      </c>
      <c r="T758" s="389">
        <v>14258.46</v>
      </c>
      <c r="U758" s="389">
        <v>333648.0</v>
      </c>
      <c r="V758" s="389">
        <v>2479.0</v>
      </c>
      <c r="W758" s="389">
        <v>5019.31</v>
      </c>
      <c r="X758" s="234">
        <v>119227.488</v>
      </c>
      <c r="Y758" s="234">
        <v>118385.96</v>
      </c>
      <c r="Z758" s="234">
        <v>8.10375</v>
      </c>
      <c r="AA758" s="235"/>
      <c r="AB758" s="235"/>
      <c r="AC758" s="236"/>
      <c r="AD758" s="233"/>
    </row>
    <row r="759">
      <c r="A759" s="229">
        <v>759.0</v>
      </c>
      <c r="B759" s="229" t="s">
        <v>54</v>
      </c>
      <c r="C759" s="229" t="s">
        <v>28</v>
      </c>
      <c r="D759" s="229" t="s">
        <v>28</v>
      </c>
      <c r="E759" s="229" t="s">
        <v>28</v>
      </c>
      <c r="F759" s="229">
        <v>48.0</v>
      </c>
      <c r="G759" s="229" t="s">
        <v>29</v>
      </c>
      <c r="H759" s="229" t="s">
        <v>30</v>
      </c>
      <c r="I759" s="233">
        <v>128.0</v>
      </c>
      <c r="J759" s="233" t="s">
        <v>34</v>
      </c>
      <c r="K759" s="233" t="s">
        <v>27</v>
      </c>
      <c r="L759" s="233" t="s">
        <v>27</v>
      </c>
      <c r="M759" s="233">
        <v>0.0</v>
      </c>
      <c r="N759" s="233">
        <v>3.0</v>
      </c>
      <c r="O759" s="233">
        <v>2.0</v>
      </c>
      <c r="P759" s="233">
        <v>2.0</v>
      </c>
      <c r="Q759" s="233" t="s">
        <v>28</v>
      </c>
      <c r="R759" s="233" t="s">
        <v>27</v>
      </c>
      <c r="S759" s="389">
        <v>2372.0</v>
      </c>
      <c r="T759" s="389">
        <v>2760.69</v>
      </c>
      <c r="U759" s="389">
        <v>67270.0</v>
      </c>
      <c r="V759" s="389">
        <v>452.0</v>
      </c>
      <c r="W759" s="389">
        <v>219.28435</v>
      </c>
      <c r="X759" s="234">
        <v>174582.011</v>
      </c>
      <c r="Y759" s="234">
        <v>175178.917</v>
      </c>
      <c r="Z759" s="234">
        <v>5.87207</v>
      </c>
      <c r="AA759" s="235"/>
      <c r="AB759" s="235"/>
      <c r="AC759" s="236"/>
      <c r="AD759" s="233"/>
    </row>
    <row r="760">
      <c r="A760" s="229">
        <v>760.0</v>
      </c>
      <c r="B760" s="229" t="s">
        <v>54</v>
      </c>
      <c r="C760" s="229" t="s">
        <v>28</v>
      </c>
      <c r="D760" s="229" t="s">
        <v>28</v>
      </c>
      <c r="E760" s="229" t="s">
        <v>28</v>
      </c>
      <c r="F760" s="229">
        <v>48.0</v>
      </c>
      <c r="G760" s="229" t="s">
        <v>29</v>
      </c>
      <c r="H760" s="229" t="s">
        <v>30</v>
      </c>
      <c r="I760" s="233">
        <v>128.0</v>
      </c>
      <c r="J760" s="233" t="s">
        <v>36</v>
      </c>
      <c r="K760" s="233" t="s">
        <v>27</v>
      </c>
      <c r="L760" s="233" t="s">
        <v>28</v>
      </c>
      <c r="M760" s="233">
        <v>0.0</v>
      </c>
      <c r="N760" s="233">
        <v>4.0</v>
      </c>
      <c r="O760" s="233">
        <v>1.0</v>
      </c>
      <c r="P760" s="233">
        <v>1.0</v>
      </c>
      <c r="Q760" s="233" t="s">
        <v>28</v>
      </c>
      <c r="R760" s="233" t="s">
        <v>28</v>
      </c>
      <c r="S760" s="389">
        <v>10689.96</v>
      </c>
      <c r="T760" s="389">
        <v>11248.24</v>
      </c>
      <c r="U760" s="389">
        <v>226755.0</v>
      </c>
      <c r="V760" s="389">
        <v>3939.0</v>
      </c>
      <c r="W760" s="389">
        <v>4329.92</v>
      </c>
      <c r="X760" s="234">
        <v>92214.946</v>
      </c>
      <c r="Y760" s="234">
        <v>91546.353</v>
      </c>
      <c r="Z760" s="234">
        <v>7.44252</v>
      </c>
      <c r="AA760" s="235"/>
      <c r="AB760" s="235"/>
      <c r="AC760" s="236"/>
      <c r="AD760" s="233"/>
    </row>
    <row r="761">
      <c r="A761" s="229">
        <v>761.0</v>
      </c>
      <c r="B761" s="229" t="s">
        <v>54</v>
      </c>
      <c r="C761" s="229" t="s">
        <v>28</v>
      </c>
      <c r="D761" s="229" t="s">
        <v>28</v>
      </c>
      <c r="E761" s="229" t="s">
        <v>28</v>
      </c>
      <c r="F761" s="229">
        <v>48.0</v>
      </c>
      <c r="G761" s="229" t="s">
        <v>29</v>
      </c>
      <c r="H761" s="229" t="s">
        <v>30</v>
      </c>
      <c r="I761" s="233">
        <v>128.0</v>
      </c>
      <c r="J761" s="233" t="s">
        <v>37</v>
      </c>
      <c r="K761" s="233" t="s">
        <v>27</v>
      </c>
      <c r="L761" s="233" t="s">
        <v>27</v>
      </c>
      <c r="M761" s="233">
        <v>5.0</v>
      </c>
      <c r="N761" s="233">
        <v>5.0</v>
      </c>
      <c r="O761" s="233">
        <v>6.0</v>
      </c>
      <c r="P761" s="233">
        <v>5.0</v>
      </c>
      <c r="Q761" s="233" t="s">
        <v>28</v>
      </c>
      <c r="R761" s="233" t="s">
        <v>27</v>
      </c>
      <c r="S761" s="389">
        <v>13402.81</v>
      </c>
      <c r="T761" s="389">
        <v>13912.35</v>
      </c>
      <c r="U761" s="389">
        <v>382436.0</v>
      </c>
      <c r="V761" s="389">
        <v>2481.0</v>
      </c>
      <c r="W761" s="389">
        <v>4308.98</v>
      </c>
      <c r="X761" s="234">
        <v>141543.568</v>
      </c>
      <c r="Y761" s="234">
        <v>141873.726</v>
      </c>
      <c r="Z761" s="234">
        <v>9.14814</v>
      </c>
      <c r="AA761" s="235"/>
      <c r="AB761" s="235"/>
      <c r="AC761" s="236"/>
      <c r="AD761" s="233"/>
    </row>
    <row r="762">
      <c r="A762" s="229">
        <v>762.0</v>
      </c>
      <c r="B762" s="229" t="s">
        <v>54</v>
      </c>
      <c r="C762" s="229" t="s">
        <v>28</v>
      </c>
      <c r="D762" s="229" t="s">
        <v>28</v>
      </c>
      <c r="E762" s="229" t="s">
        <v>28</v>
      </c>
      <c r="F762" s="229">
        <v>48.0</v>
      </c>
      <c r="G762" s="229" t="s">
        <v>29</v>
      </c>
      <c r="H762" s="229" t="s">
        <v>30</v>
      </c>
      <c r="I762" s="233">
        <v>128.0</v>
      </c>
      <c r="J762" s="233" t="s">
        <v>38</v>
      </c>
      <c r="K762" s="233" t="s">
        <v>27</v>
      </c>
      <c r="L762" s="233" t="s">
        <v>27</v>
      </c>
      <c r="M762" s="233">
        <v>7.0</v>
      </c>
      <c r="N762" s="233">
        <v>5.0</v>
      </c>
      <c r="O762" s="233">
        <v>8.0</v>
      </c>
      <c r="P762" s="233">
        <v>8.0</v>
      </c>
      <c r="Q762" s="233" t="s">
        <v>27</v>
      </c>
      <c r="R762" s="233" t="s">
        <v>27</v>
      </c>
      <c r="S762" s="389">
        <v>13757.8</v>
      </c>
      <c r="T762" s="389">
        <v>14566.69</v>
      </c>
      <c r="U762" s="389">
        <v>316945.0</v>
      </c>
      <c r="V762" s="389">
        <v>2548.0</v>
      </c>
      <c r="W762" s="389">
        <v>6069.63</v>
      </c>
      <c r="X762" s="234">
        <v>125184.12</v>
      </c>
      <c r="Y762" s="234">
        <v>124386.431</v>
      </c>
      <c r="Z762" s="234">
        <v>12.49601</v>
      </c>
      <c r="AA762" s="235"/>
      <c r="AB762" s="235"/>
      <c r="AC762" s="236"/>
      <c r="AD762" s="233"/>
    </row>
    <row r="763">
      <c r="A763" s="229">
        <v>763.0</v>
      </c>
      <c r="B763" s="229" t="s">
        <v>54</v>
      </c>
      <c r="C763" s="229" t="s">
        <v>28</v>
      </c>
      <c r="D763" s="229" t="s">
        <v>28</v>
      </c>
      <c r="E763" s="229" t="s">
        <v>28</v>
      </c>
      <c r="F763" s="229">
        <v>48.0</v>
      </c>
      <c r="G763" s="229" t="s">
        <v>29</v>
      </c>
      <c r="H763" s="229" t="s">
        <v>30</v>
      </c>
      <c r="I763" s="233">
        <v>128.0</v>
      </c>
      <c r="J763" s="233" t="s">
        <v>39</v>
      </c>
      <c r="K763" s="233" t="s">
        <v>27</v>
      </c>
      <c r="L763" s="233" t="s">
        <v>27</v>
      </c>
      <c r="M763" s="233">
        <v>5.0</v>
      </c>
      <c r="N763" s="233">
        <v>6.0</v>
      </c>
      <c r="O763" s="233">
        <v>6.0</v>
      </c>
      <c r="P763" s="233">
        <v>6.0</v>
      </c>
      <c r="Q763" s="233" t="s">
        <v>28</v>
      </c>
      <c r="R763" s="233" t="s">
        <v>27</v>
      </c>
      <c r="S763" s="389">
        <v>11471.18</v>
      </c>
      <c r="T763" s="389">
        <v>12145.49</v>
      </c>
      <c r="U763" s="389">
        <v>252552.0</v>
      </c>
      <c r="V763" s="389">
        <v>2304.0</v>
      </c>
      <c r="W763" s="389">
        <v>3913.02</v>
      </c>
      <c r="X763" s="234">
        <v>229897.909</v>
      </c>
      <c r="Y763" s="234">
        <v>231999.269</v>
      </c>
      <c r="Z763" s="234">
        <v>10.5167</v>
      </c>
      <c r="AA763" s="235"/>
      <c r="AB763" s="235"/>
      <c r="AC763" s="236"/>
      <c r="AD763" s="233"/>
    </row>
    <row r="764">
      <c r="A764" s="229">
        <v>764.0</v>
      </c>
      <c r="B764" s="229" t="s">
        <v>54</v>
      </c>
      <c r="C764" s="229" t="s">
        <v>28</v>
      </c>
      <c r="D764" s="229" t="s">
        <v>28</v>
      </c>
      <c r="E764" s="229" t="s">
        <v>28</v>
      </c>
      <c r="F764" s="229">
        <v>48.0</v>
      </c>
      <c r="G764" s="229" t="s">
        <v>29</v>
      </c>
      <c r="H764" s="229" t="s">
        <v>30</v>
      </c>
      <c r="I764" s="233">
        <v>128.0</v>
      </c>
      <c r="J764" s="233" t="s">
        <v>40</v>
      </c>
      <c r="K764" s="233" t="s">
        <v>27</v>
      </c>
      <c r="L764" s="233" t="s">
        <v>28</v>
      </c>
      <c r="M764" s="233">
        <v>3.0</v>
      </c>
      <c r="N764" s="233">
        <v>4.0</v>
      </c>
      <c r="O764" s="233">
        <v>4.0</v>
      </c>
      <c r="P764" s="233">
        <v>4.0</v>
      </c>
      <c r="Q764" s="233" t="s">
        <v>28</v>
      </c>
      <c r="R764" s="233" t="s">
        <v>27</v>
      </c>
      <c r="S764" s="389">
        <v>13130.29</v>
      </c>
      <c r="T764" s="389">
        <v>14070.87</v>
      </c>
      <c r="U764" s="389">
        <v>305805.0</v>
      </c>
      <c r="V764" s="389">
        <v>2420.0</v>
      </c>
      <c r="W764" s="389">
        <v>3801.5</v>
      </c>
      <c r="X764" s="234">
        <v>139718.489</v>
      </c>
      <c r="Y764" s="234">
        <v>142461.891</v>
      </c>
      <c r="Z764" s="234">
        <v>7.74848</v>
      </c>
      <c r="AA764" s="235"/>
      <c r="AB764" s="235"/>
      <c r="AC764" s="236"/>
      <c r="AD764" s="233"/>
    </row>
    <row r="765">
      <c r="A765" s="229">
        <v>765.0</v>
      </c>
      <c r="B765" s="229" t="s">
        <v>54</v>
      </c>
      <c r="C765" s="229" t="s">
        <v>28</v>
      </c>
      <c r="D765" s="229" t="s">
        <v>28</v>
      </c>
      <c r="E765" s="229" t="s">
        <v>28</v>
      </c>
      <c r="F765" s="229">
        <v>48.0</v>
      </c>
      <c r="G765" s="229" t="s">
        <v>29</v>
      </c>
      <c r="H765" s="229" t="s">
        <v>30</v>
      </c>
      <c r="I765" s="233">
        <v>128.0</v>
      </c>
      <c r="J765" s="233" t="s">
        <v>41</v>
      </c>
      <c r="K765" s="233" t="s">
        <v>27</v>
      </c>
      <c r="L765" s="233" t="s">
        <v>27</v>
      </c>
      <c r="M765" s="233">
        <v>4.0</v>
      </c>
      <c r="N765" s="233">
        <v>0.0</v>
      </c>
      <c r="O765" s="233">
        <v>6.0</v>
      </c>
      <c r="P765" s="233">
        <v>3.0</v>
      </c>
      <c r="Q765" s="233" t="s">
        <v>28</v>
      </c>
      <c r="R765" s="233" t="s">
        <v>27</v>
      </c>
      <c r="S765" s="389">
        <v>3282.28</v>
      </c>
      <c r="T765" s="389">
        <v>3327.22</v>
      </c>
      <c r="U765" s="389">
        <v>67008.0</v>
      </c>
      <c r="V765" s="389">
        <v>901.0</v>
      </c>
      <c r="W765" s="389">
        <v>935.72603</v>
      </c>
      <c r="X765" s="234">
        <v>16091.412</v>
      </c>
      <c r="Y765" s="234">
        <v>17105.025</v>
      </c>
      <c r="Z765" s="234">
        <v>10.28527</v>
      </c>
      <c r="AA765" s="235"/>
      <c r="AB765" s="235"/>
      <c r="AC765" s="236"/>
      <c r="AD765" s="233"/>
    </row>
    <row r="766">
      <c r="A766" s="229">
        <v>766.0</v>
      </c>
      <c r="B766" s="229" t="s">
        <v>54</v>
      </c>
      <c r="C766" s="229" t="s">
        <v>28</v>
      </c>
      <c r="D766" s="229" t="s">
        <v>28</v>
      </c>
      <c r="E766" s="229" t="s">
        <v>28</v>
      </c>
      <c r="F766" s="229">
        <v>48.0</v>
      </c>
      <c r="G766" s="229" t="s">
        <v>29</v>
      </c>
      <c r="H766" s="229" t="s">
        <v>30</v>
      </c>
      <c r="I766" s="233">
        <v>128.0</v>
      </c>
      <c r="J766" s="233" t="s">
        <v>42</v>
      </c>
      <c r="K766" s="233" t="s">
        <v>27</v>
      </c>
      <c r="L766" s="233" t="s">
        <v>28</v>
      </c>
      <c r="M766" s="233">
        <v>1.0</v>
      </c>
      <c r="N766" s="233">
        <v>5.0</v>
      </c>
      <c r="O766" s="233">
        <v>2.0</v>
      </c>
      <c r="P766" s="233">
        <v>2.0</v>
      </c>
      <c r="Q766" s="233" t="s">
        <v>27</v>
      </c>
      <c r="R766" s="233" t="s">
        <v>27</v>
      </c>
      <c r="S766" s="389">
        <v>12771.89</v>
      </c>
      <c r="T766" s="389">
        <v>14952.32</v>
      </c>
      <c r="U766" s="389">
        <v>148009.0</v>
      </c>
      <c r="V766" s="389">
        <v>2873.0</v>
      </c>
      <c r="W766" s="389">
        <v>2152.87</v>
      </c>
      <c r="X766" s="234">
        <v>129180.177</v>
      </c>
      <c r="Y766" s="234">
        <v>134311.741</v>
      </c>
      <c r="Z766" s="234">
        <v>9.33751</v>
      </c>
      <c r="AA766" s="235"/>
      <c r="AB766" s="235"/>
      <c r="AC766" s="236"/>
      <c r="AD766" s="233"/>
    </row>
    <row r="767">
      <c r="A767" s="229">
        <v>767.0</v>
      </c>
      <c r="B767" s="229" t="s">
        <v>54</v>
      </c>
      <c r="C767" s="229" t="s">
        <v>28</v>
      </c>
      <c r="D767" s="229" t="s">
        <v>28</v>
      </c>
      <c r="E767" s="229" t="s">
        <v>28</v>
      </c>
      <c r="F767" s="229">
        <v>48.0</v>
      </c>
      <c r="G767" s="229" t="s">
        <v>29</v>
      </c>
      <c r="H767" s="229" t="s">
        <v>30</v>
      </c>
      <c r="I767" s="233">
        <v>128.0</v>
      </c>
      <c r="J767" s="233" t="s">
        <v>44</v>
      </c>
      <c r="K767" s="233" t="s">
        <v>27</v>
      </c>
      <c r="L767" s="233" t="s">
        <v>28</v>
      </c>
      <c r="M767" s="233">
        <v>1.0</v>
      </c>
      <c r="N767" s="233">
        <v>4.0</v>
      </c>
      <c r="O767" s="233">
        <v>2.0</v>
      </c>
      <c r="P767" s="233">
        <v>2.0</v>
      </c>
      <c r="Q767" s="233" t="s">
        <v>27</v>
      </c>
      <c r="R767" s="233" t="s">
        <v>28</v>
      </c>
      <c r="S767" s="389">
        <v>10823.88</v>
      </c>
      <c r="T767" s="389">
        <v>12606.38</v>
      </c>
      <c r="U767" s="389">
        <v>312485.0</v>
      </c>
      <c r="V767" s="389">
        <v>2019.0</v>
      </c>
      <c r="W767" s="389">
        <v>2887.22</v>
      </c>
      <c r="X767" s="234">
        <v>99751.485</v>
      </c>
      <c r="Y767" s="234">
        <v>102981.06</v>
      </c>
      <c r="Z767" s="234">
        <v>7.44406</v>
      </c>
      <c r="AA767" s="235"/>
      <c r="AB767" s="235"/>
      <c r="AC767" s="236"/>
      <c r="AD767" s="233"/>
    </row>
    <row r="768">
      <c r="A768" s="229">
        <v>768.0</v>
      </c>
      <c r="B768" s="229" t="s">
        <v>54</v>
      </c>
      <c r="C768" s="229" t="s">
        <v>28</v>
      </c>
      <c r="D768" s="229" t="s">
        <v>28</v>
      </c>
      <c r="E768" s="229" t="s">
        <v>28</v>
      </c>
      <c r="F768" s="229">
        <v>48.0</v>
      </c>
      <c r="G768" s="229" t="s">
        <v>29</v>
      </c>
      <c r="H768" s="229" t="s">
        <v>30</v>
      </c>
      <c r="I768" s="233">
        <v>128.0</v>
      </c>
      <c r="J768" s="233" t="s">
        <v>45</v>
      </c>
      <c r="K768" s="233" t="s">
        <v>27</v>
      </c>
      <c r="L768" s="233" t="s">
        <v>27</v>
      </c>
      <c r="M768" s="233">
        <v>1.0</v>
      </c>
      <c r="N768" s="233">
        <v>4.0</v>
      </c>
      <c r="O768" s="233">
        <v>2.0</v>
      </c>
      <c r="P768" s="233">
        <v>2.0</v>
      </c>
      <c r="Q768" s="233" t="s">
        <v>28</v>
      </c>
      <c r="R768" s="233" t="s">
        <v>27</v>
      </c>
      <c r="S768" s="389">
        <v>10837.02</v>
      </c>
      <c r="T768" s="389">
        <v>12643.53</v>
      </c>
      <c r="U768" s="389">
        <v>432074.0</v>
      </c>
      <c r="V768" s="389">
        <v>1974.0</v>
      </c>
      <c r="W768" s="389">
        <v>2112.07</v>
      </c>
      <c r="X768" s="234">
        <v>93553.412</v>
      </c>
      <c r="Y768" s="234">
        <v>91310.289</v>
      </c>
      <c r="Z768" s="234">
        <v>7.77776</v>
      </c>
      <c r="AA768" s="235"/>
      <c r="AB768" s="235"/>
      <c r="AC768" s="236"/>
      <c r="AD768" s="233"/>
    </row>
    <row r="769">
      <c r="A769" s="229">
        <v>769.0</v>
      </c>
      <c r="B769" s="229" t="s">
        <v>54</v>
      </c>
      <c r="C769" s="229" t="s">
        <v>28</v>
      </c>
      <c r="D769" s="229" t="s">
        <v>28</v>
      </c>
      <c r="E769" s="229" t="s">
        <v>28</v>
      </c>
      <c r="F769" s="229">
        <v>48.0</v>
      </c>
      <c r="G769" s="229" t="s">
        <v>29</v>
      </c>
      <c r="H769" s="229" t="s">
        <v>30</v>
      </c>
      <c r="I769" s="233">
        <v>128.0</v>
      </c>
      <c r="J769" s="233" t="s">
        <v>46</v>
      </c>
      <c r="K769" s="233" t="s">
        <v>27</v>
      </c>
      <c r="L769" s="233" t="s">
        <v>27</v>
      </c>
      <c r="M769" s="233">
        <v>1.0</v>
      </c>
      <c r="N769" s="233">
        <v>0.0</v>
      </c>
      <c r="O769" s="233">
        <v>3.0</v>
      </c>
      <c r="P769" s="233">
        <v>3.0</v>
      </c>
      <c r="Q769" s="233" t="s">
        <v>28</v>
      </c>
      <c r="R769" s="233" t="s">
        <v>27</v>
      </c>
      <c r="S769" s="389">
        <v>2075.31</v>
      </c>
      <c r="T769" s="389">
        <v>2159.87</v>
      </c>
      <c r="U769" s="389">
        <v>63383.0</v>
      </c>
      <c r="V769" s="389">
        <v>367.0</v>
      </c>
      <c r="W769" s="389">
        <v>568.49354</v>
      </c>
      <c r="X769" s="234">
        <v>55869.695</v>
      </c>
      <c r="Y769" s="234">
        <v>58049.383</v>
      </c>
      <c r="Z769" s="234">
        <v>8.84651</v>
      </c>
      <c r="AA769" s="235"/>
      <c r="AB769" s="235"/>
      <c r="AC769" s="236"/>
      <c r="AD769" s="233"/>
    </row>
    <row r="770">
      <c r="A770" s="229">
        <v>770.0</v>
      </c>
      <c r="B770" s="229" t="s">
        <v>54</v>
      </c>
      <c r="C770" s="229" t="s">
        <v>28</v>
      </c>
      <c r="D770" s="229" t="s">
        <v>28</v>
      </c>
      <c r="E770" s="229" t="s">
        <v>28</v>
      </c>
      <c r="F770" s="229">
        <v>48.0</v>
      </c>
      <c r="G770" s="229" t="s">
        <v>29</v>
      </c>
      <c r="H770" s="229" t="s">
        <v>30</v>
      </c>
      <c r="I770" s="233">
        <v>128.0</v>
      </c>
      <c r="J770" s="233" t="s">
        <v>49</v>
      </c>
      <c r="K770" s="233" t="s">
        <v>27</v>
      </c>
      <c r="L770" s="233" t="s">
        <v>28</v>
      </c>
      <c r="M770" s="233">
        <v>1.0</v>
      </c>
      <c r="N770" s="233">
        <v>6.0</v>
      </c>
      <c r="O770" s="233">
        <v>2.0</v>
      </c>
      <c r="P770" s="233">
        <v>2.0</v>
      </c>
      <c r="Q770" s="233" t="s">
        <v>28</v>
      </c>
      <c r="R770" s="233" t="s">
        <v>28</v>
      </c>
      <c r="S770" s="389">
        <v>11110.99</v>
      </c>
      <c r="T770" s="389">
        <v>11765.53</v>
      </c>
      <c r="U770" s="389">
        <v>225962.0</v>
      </c>
      <c r="V770" s="389">
        <v>4007.0</v>
      </c>
      <c r="W770" s="389">
        <v>5058.39</v>
      </c>
      <c r="X770" s="234">
        <v>91632.688</v>
      </c>
      <c r="Y770" s="234">
        <v>93364.72</v>
      </c>
      <c r="Z770" s="234">
        <v>9.43765</v>
      </c>
      <c r="AA770" s="235"/>
      <c r="AB770" s="235"/>
      <c r="AC770" s="236"/>
      <c r="AD770" s="233"/>
    </row>
    <row r="771">
      <c r="A771" s="229">
        <v>771.0</v>
      </c>
      <c r="B771" s="229" t="s">
        <v>54</v>
      </c>
      <c r="C771" s="229" t="s">
        <v>28</v>
      </c>
      <c r="D771" s="229" t="s">
        <v>28</v>
      </c>
      <c r="E771" s="229" t="s">
        <v>28</v>
      </c>
      <c r="F771" s="229">
        <v>48.0</v>
      </c>
      <c r="G771" s="229" t="s">
        <v>29</v>
      </c>
      <c r="H771" s="229" t="s">
        <v>30</v>
      </c>
      <c r="I771" s="233">
        <v>128.0</v>
      </c>
      <c r="J771" s="233" t="s">
        <v>52</v>
      </c>
      <c r="K771" s="233" t="s">
        <v>27</v>
      </c>
      <c r="L771" s="233" t="s">
        <v>27</v>
      </c>
      <c r="M771" s="233">
        <v>0.0</v>
      </c>
      <c r="N771" s="233">
        <v>0.0</v>
      </c>
      <c r="O771" s="233">
        <v>3.0</v>
      </c>
      <c r="P771" s="233">
        <v>2.0</v>
      </c>
      <c r="Q771" s="233" t="s">
        <v>28</v>
      </c>
      <c r="R771" s="233" t="s">
        <v>27</v>
      </c>
      <c r="S771" s="395">
        <v>320.21257</v>
      </c>
      <c r="T771" s="395">
        <v>361.38227</v>
      </c>
      <c r="U771" s="395">
        <v>6427.0</v>
      </c>
      <c r="V771" s="395">
        <v>61.0</v>
      </c>
      <c r="W771" s="395">
        <v>152.6757</v>
      </c>
      <c r="X771" s="234">
        <v>65446.534</v>
      </c>
      <c r="Y771" s="234">
        <v>61932.674</v>
      </c>
      <c r="Z771" s="234">
        <v>6.10273</v>
      </c>
      <c r="AA771" s="235"/>
      <c r="AB771" s="235"/>
      <c r="AC771" s="236"/>
      <c r="AD771" s="233"/>
    </row>
    <row r="772">
      <c r="A772" s="229">
        <v>772.0</v>
      </c>
      <c r="B772" s="396" t="s">
        <v>54</v>
      </c>
      <c r="C772" s="396" t="s">
        <v>28</v>
      </c>
      <c r="D772" s="396" t="s">
        <v>28</v>
      </c>
      <c r="E772" s="396" t="s">
        <v>28</v>
      </c>
      <c r="F772" s="397">
        <v>64.0</v>
      </c>
      <c r="G772" s="396" t="s">
        <v>29</v>
      </c>
      <c r="H772" s="396" t="s">
        <v>30</v>
      </c>
      <c r="I772" s="396">
        <v>1.0</v>
      </c>
      <c r="J772" s="396" t="s">
        <v>31</v>
      </c>
      <c r="K772" s="396" t="s">
        <v>27</v>
      </c>
      <c r="L772" s="396" t="s">
        <v>28</v>
      </c>
      <c r="M772" s="396">
        <v>0.0</v>
      </c>
      <c r="N772" s="396">
        <v>7.0</v>
      </c>
      <c r="O772" s="396">
        <v>1.0</v>
      </c>
      <c r="P772" s="396">
        <v>1.0</v>
      </c>
      <c r="Q772" s="396" t="s">
        <v>28</v>
      </c>
      <c r="R772" s="396" t="s">
        <v>27</v>
      </c>
      <c r="S772" s="389">
        <v>88.38586</v>
      </c>
      <c r="T772" s="389">
        <v>55.0887</v>
      </c>
      <c r="U772" s="389">
        <v>7406.0</v>
      </c>
      <c r="V772" s="389">
        <v>71.0</v>
      </c>
      <c r="W772" s="389">
        <v>196.89208</v>
      </c>
      <c r="X772" s="398">
        <v>496.389</v>
      </c>
      <c r="Y772" s="398">
        <v>870.543</v>
      </c>
      <c r="Z772" s="398">
        <v>6.13725</v>
      </c>
      <c r="AA772" s="399"/>
      <c r="AB772" s="399"/>
      <c r="AC772" s="400"/>
      <c r="AD772" s="396"/>
    </row>
    <row r="773">
      <c r="A773" s="229">
        <v>773.0</v>
      </c>
      <c r="B773" s="401" t="s">
        <v>54</v>
      </c>
      <c r="C773" s="401" t="s">
        <v>28</v>
      </c>
      <c r="D773" s="401" t="s">
        <v>28</v>
      </c>
      <c r="E773" s="401" t="s">
        <v>28</v>
      </c>
      <c r="F773" s="397">
        <v>64.0</v>
      </c>
      <c r="G773" s="401" t="s">
        <v>29</v>
      </c>
      <c r="H773" s="401" t="s">
        <v>30</v>
      </c>
      <c r="I773" s="401">
        <v>1.0</v>
      </c>
      <c r="J773" s="401" t="s">
        <v>32</v>
      </c>
      <c r="K773" s="401" t="s">
        <v>27</v>
      </c>
      <c r="L773" s="401" t="s">
        <v>27</v>
      </c>
      <c r="M773" s="401">
        <v>8.0</v>
      </c>
      <c r="N773" s="401">
        <v>0.0</v>
      </c>
      <c r="O773" s="401">
        <v>10.0</v>
      </c>
      <c r="P773" s="401">
        <v>5.0</v>
      </c>
      <c r="Q773" s="401" t="s">
        <v>28</v>
      </c>
      <c r="R773" s="401" t="s">
        <v>27</v>
      </c>
      <c r="S773" s="389">
        <v>13.64116</v>
      </c>
      <c r="T773" s="389">
        <v>1.01865</v>
      </c>
      <c r="U773" s="389">
        <v>692.0</v>
      </c>
      <c r="V773" s="389">
        <v>5.0</v>
      </c>
      <c r="W773" s="389">
        <v>4.93935</v>
      </c>
      <c r="X773" s="398">
        <v>339.213</v>
      </c>
      <c r="Y773" s="398">
        <v>617.555</v>
      </c>
      <c r="Z773" s="398">
        <v>5.48888</v>
      </c>
      <c r="AA773" s="402"/>
      <c r="AB773" s="402"/>
      <c r="AC773" s="403"/>
      <c r="AD773" s="401"/>
    </row>
    <row r="774">
      <c r="A774" s="229">
        <v>774.0</v>
      </c>
      <c r="B774" s="401" t="s">
        <v>54</v>
      </c>
      <c r="C774" s="401" t="s">
        <v>28</v>
      </c>
      <c r="D774" s="401" t="s">
        <v>28</v>
      </c>
      <c r="E774" s="401" t="s">
        <v>28</v>
      </c>
      <c r="F774" s="397">
        <v>64.0</v>
      </c>
      <c r="G774" s="401" t="s">
        <v>29</v>
      </c>
      <c r="H774" s="401" t="s">
        <v>30</v>
      </c>
      <c r="I774" s="401">
        <v>1.0</v>
      </c>
      <c r="J774" s="401" t="s">
        <v>33</v>
      </c>
      <c r="K774" s="401" t="s">
        <v>27</v>
      </c>
      <c r="L774" s="401" t="s">
        <v>28</v>
      </c>
      <c r="M774" s="401">
        <v>2.0</v>
      </c>
      <c r="N774" s="401">
        <v>4.0</v>
      </c>
      <c r="O774" s="401">
        <v>3.0</v>
      </c>
      <c r="P774" s="401">
        <v>3.0</v>
      </c>
      <c r="Q774" s="401" t="s">
        <v>28</v>
      </c>
      <c r="R774" s="401" t="s">
        <v>27</v>
      </c>
      <c r="S774" s="389">
        <v>110.5263</v>
      </c>
      <c r="T774" s="389">
        <v>100.83779</v>
      </c>
      <c r="U774" s="389">
        <v>2741.0</v>
      </c>
      <c r="V774" s="389">
        <v>23.0</v>
      </c>
      <c r="W774" s="389">
        <v>22.29031</v>
      </c>
      <c r="X774" s="398">
        <v>1981.972</v>
      </c>
      <c r="Y774" s="398">
        <v>2302.206</v>
      </c>
      <c r="Z774" s="398">
        <v>6.21274</v>
      </c>
      <c r="AA774" s="402"/>
      <c r="AB774" s="402"/>
      <c r="AC774" s="403"/>
      <c r="AD774" s="401"/>
    </row>
    <row r="775">
      <c r="A775" s="229">
        <v>775.0</v>
      </c>
      <c r="B775" s="401" t="s">
        <v>54</v>
      </c>
      <c r="C775" s="401" t="s">
        <v>28</v>
      </c>
      <c r="D775" s="401" t="s">
        <v>28</v>
      </c>
      <c r="E775" s="401" t="s">
        <v>28</v>
      </c>
      <c r="F775" s="397">
        <v>64.0</v>
      </c>
      <c r="G775" s="401" t="s">
        <v>29</v>
      </c>
      <c r="H775" s="401" t="s">
        <v>30</v>
      </c>
      <c r="I775" s="401">
        <v>1.0</v>
      </c>
      <c r="J775" s="401" t="s">
        <v>34</v>
      </c>
      <c r="K775" s="401" t="s">
        <v>27</v>
      </c>
      <c r="L775" s="401" t="s">
        <v>27</v>
      </c>
      <c r="M775" s="401">
        <v>0.0</v>
      </c>
      <c r="N775" s="401">
        <v>3.0</v>
      </c>
      <c r="O775" s="401">
        <v>2.0</v>
      </c>
      <c r="P775" s="401">
        <v>2.0</v>
      </c>
      <c r="Q775" s="401" t="s">
        <v>28</v>
      </c>
      <c r="R775" s="401" t="s">
        <v>27</v>
      </c>
      <c r="S775" s="389">
        <v>28.9884</v>
      </c>
      <c r="T775" s="389">
        <v>21.66233</v>
      </c>
      <c r="U775" s="389">
        <v>311.0</v>
      </c>
      <c r="V775" s="389">
        <v>6.0</v>
      </c>
      <c r="W775" s="389">
        <v>2.20809</v>
      </c>
      <c r="X775" s="398">
        <v>339.864</v>
      </c>
      <c r="Y775" s="398">
        <v>750.336</v>
      </c>
      <c r="Z775" s="398">
        <v>6.20325</v>
      </c>
      <c r="AA775" s="402"/>
      <c r="AB775" s="402"/>
      <c r="AC775" s="403"/>
      <c r="AD775" s="401"/>
    </row>
    <row r="776">
      <c r="A776" s="229">
        <v>776.0</v>
      </c>
      <c r="B776" s="401" t="s">
        <v>54</v>
      </c>
      <c r="C776" s="401" t="s">
        <v>28</v>
      </c>
      <c r="D776" s="401" t="s">
        <v>28</v>
      </c>
      <c r="E776" s="401" t="s">
        <v>28</v>
      </c>
      <c r="F776" s="397">
        <v>64.0</v>
      </c>
      <c r="G776" s="401" t="s">
        <v>29</v>
      </c>
      <c r="H776" s="401" t="s">
        <v>30</v>
      </c>
      <c r="I776" s="401">
        <v>1.0</v>
      </c>
      <c r="J776" s="401" t="s">
        <v>35</v>
      </c>
      <c r="K776" s="401" t="s">
        <v>27</v>
      </c>
      <c r="L776" s="401" t="s">
        <v>28</v>
      </c>
      <c r="M776" s="401">
        <v>5.0</v>
      </c>
      <c r="N776" s="401">
        <v>4.0</v>
      </c>
      <c r="O776" s="401">
        <v>6.0</v>
      </c>
      <c r="P776" s="401">
        <v>6.0</v>
      </c>
      <c r="Q776" s="401" t="s">
        <v>28</v>
      </c>
      <c r="R776" s="401" t="s">
        <v>27</v>
      </c>
      <c r="S776" s="389">
        <v>23.45788</v>
      </c>
      <c r="T776" s="389">
        <v>0.634368</v>
      </c>
      <c r="U776" s="389">
        <v>1205.0</v>
      </c>
      <c r="V776" s="389">
        <v>11.0</v>
      </c>
      <c r="W776" s="389">
        <v>15.05924</v>
      </c>
      <c r="X776" s="398">
        <v>426.44</v>
      </c>
      <c r="Y776" s="398">
        <v>755.269</v>
      </c>
      <c r="Z776" s="398">
        <v>6.79775</v>
      </c>
      <c r="AA776" s="402"/>
      <c r="AB776" s="402"/>
      <c r="AC776" s="403"/>
      <c r="AD776" s="401"/>
    </row>
    <row r="777">
      <c r="A777" s="229">
        <v>777.0</v>
      </c>
      <c r="B777" s="401" t="s">
        <v>54</v>
      </c>
      <c r="C777" s="401" t="s">
        <v>28</v>
      </c>
      <c r="D777" s="401" t="s">
        <v>28</v>
      </c>
      <c r="E777" s="401" t="s">
        <v>28</v>
      </c>
      <c r="F777" s="397">
        <v>64.0</v>
      </c>
      <c r="G777" s="401" t="s">
        <v>29</v>
      </c>
      <c r="H777" s="401" t="s">
        <v>30</v>
      </c>
      <c r="I777" s="401">
        <v>1.0</v>
      </c>
      <c r="J777" s="401" t="s">
        <v>36</v>
      </c>
      <c r="K777" s="401" t="s">
        <v>27</v>
      </c>
      <c r="L777" s="401" t="s">
        <v>28</v>
      </c>
      <c r="M777" s="401">
        <v>0.0</v>
      </c>
      <c r="N777" s="401">
        <v>4.0</v>
      </c>
      <c r="O777" s="401">
        <v>1.0</v>
      </c>
      <c r="P777" s="401">
        <v>1.0</v>
      </c>
      <c r="Q777" s="401" t="s">
        <v>28</v>
      </c>
      <c r="R777" s="401" t="s">
        <v>28</v>
      </c>
      <c r="S777" s="389">
        <v>86.96863</v>
      </c>
      <c r="T777" s="389">
        <v>69.10625</v>
      </c>
      <c r="U777" s="389">
        <v>2033.0</v>
      </c>
      <c r="V777" s="389">
        <v>37.0</v>
      </c>
      <c r="W777" s="389">
        <v>34.11667</v>
      </c>
      <c r="X777" s="398">
        <v>508.21</v>
      </c>
      <c r="Y777" s="398">
        <v>854.486</v>
      </c>
      <c r="Z777" s="398">
        <v>6.15762</v>
      </c>
      <c r="AA777" s="402"/>
      <c r="AB777" s="402"/>
      <c r="AC777" s="403"/>
      <c r="AD777" s="401"/>
    </row>
    <row r="778">
      <c r="A778" s="229">
        <v>778.0</v>
      </c>
      <c r="B778" s="401" t="s">
        <v>54</v>
      </c>
      <c r="C778" s="401" t="s">
        <v>28</v>
      </c>
      <c r="D778" s="401" t="s">
        <v>28</v>
      </c>
      <c r="E778" s="401" t="s">
        <v>28</v>
      </c>
      <c r="F778" s="397">
        <v>64.0</v>
      </c>
      <c r="G778" s="401" t="s">
        <v>29</v>
      </c>
      <c r="H778" s="401" t="s">
        <v>30</v>
      </c>
      <c r="I778" s="401">
        <v>1.0</v>
      </c>
      <c r="J778" s="401" t="s">
        <v>37</v>
      </c>
      <c r="K778" s="401" t="s">
        <v>27</v>
      </c>
      <c r="L778" s="401" t="s">
        <v>27</v>
      </c>
      <c r="M778" s="401">
        <v>5.0</v>
      </c>
      <c r="N778" s="401">
        <v>5.0</v>
      </c>
      <c r="O778" s="401">
        <v>6.0</v>
      </c>
      <c r="P778" s="401">
        <v>5.0</v>
      </c>
      <c r="Q778" s="401" t="s">
        <v>28</v>
      </c>
      <c r="R778" s="401" t="s">
        <v>27</v>
      </c>
      <c r="S778" s="389">
        <v>22.94012</v>
      </c>
      <c r="T778" s="389">
        <v>1.06525</v>
      </c>
      <c r="U778" s="389">
        <v>1149.0</v>
      </c>
      <c r="V778" s="389">
        <v>10.0</v>
      </c>
      <c r="W778" s="389">
        <v>12.92103</v>
      </c>
      <c r="X778" s="398">
        <v>466.43</v>
      </c>
      <c r="Y778" s="398">
        <v>873.265</v>
      </c>
      <c r="Z778" s="398">
        <v>7.51627</v>
      </c>
      <c r="AA778" s="402"/>
      <c r="AB778" s="402"/>
      <c r="AC778" s="403"/>
      <c r="AD778" s="401"/>
    </row>
    <row r="779">
      <c r="A779" s="229">
        <v>779.0</v>
      </c>
      <c r="B779" s="401" t="s">
        <v>54</v>
      </c>
      <c r="C779" s="401" t="s">
        <v>28</v>
      </c>
      <c r="D779" s="401" t="s">
        <v>28</v>
      </c>
      <c r="E779" s="401" t="s">
        <v>28</v>
      </c>
      <c r="F779" s="397">
        <v>64.0</v>
      </c>
      <c r="G779" s="401" t="s">
        <v>29</v>
      </c>
      <c r="H779" s="401" t="s">
        <v>30</v>
      </c>
      <c r="I779" s="401">
        <v>1.0</v>
      </c>
      <c r="J779" s="401" t="s">
        <v>38</v>
      </c>
      <c r="K779" s="401" t="s">
        <v>27</v>
      </c>
      <c r="L779" s="401" t="s">
        <v>27</v>
      </c>
      <c r="M779" s="401">
        <v>7.0</v>
      </c>
      <c r="N779" s="401">
        <v>5.0</v>
      </c>
      <c r="O779" s="401">
        <v>8.0</v>
      </c>
      <c r="P779" s="401">
        <v>8.0</v>
      </c>
      <c r="Q779" s="401" t="s">
        <v>27</v>
      </c>
      <c r="R779" s="401" t="s">
        <v>27</v>
      </c>
      <c r="S779" s="389">
        <v>21.26031</v>
      </c>
      <c r="T779" s="389">
        <v>3.43406</v>
      </c>
      <c r="U779" s="389">
        <v>858.0</v>
      </c>
      <c r="V779" s="389">
        <v>7.0</v>
      </c>
      <c r="W779" s="389">
        <v>4.245</v>
      </c>
      <c r="X779" s="398">
        <v>629.646</v>
      </c>
      <c r="Y779" s="398">
        <v>988.521</v>
      </c>
      <c r="Z779" s="398">
        <v>5.44234</v>
      </c>
      <c r="AA779" s="402"/>
      <c r="AB779" s="402"/>
      <c r="AC779" s="403"/>
      <c r="AD779" s="401"/>
    </row>
    <row r="780">
      <c r="A780" s="229">
        <v>780.0</v>
      </c>
      <c r="B780" s="401" t="s">
        <v>54</v>
      </c>
      <c r="C780" s="401" t="s">
        <v>28</v>
      </c>
      <c r="D780" s="401" t="s">
        <v>28</v>
      </c>
      <c r="E780" s="401" t="s">
        <v>28</v>
      </c>
      <c r="F780" s="397">
        <v>64.0</v>
      </c>
      <c r="G780" s="401" t="s">
        <v>29</v>
      </c>
      <c r="H780" s="401" t="s">
        <v>30</v>
      </c>
      <c r="I780" s="401">
        <v>1.0</v>
      </c>
      <c r="J780" s="401" t="s">
        <v>39</v>
      </c>
      <c r="K780" s="401" t="s">
        <v>27</v>
      </c>
      <c r="L780" s="401" t="s">
        <v>27</v>
      </c>
      <c r="M780" s="401">
        <v>5.0</v>
      </c>
      <c r="N780" s="401">
        <v>6.0</v>
      </c>
      <c r="O780" s="401">
        <v>6.0</v>
      </c>
      <c r="P780" s="401">
        <v>6.0</v>
      </c>
      <c r="Q780" s="401" t="s">
        <v>28</v>
      </c>
      <c r="R780" s="401" t="s">
        <v>27</v>
      </c>
      <c r="S780" s="389"/>
      <c r="T780" s="389"/>
      <c r="U780" s="389"/>
      <c r="V780" s="389"/>
      <c r="W780" s="389"/>
      <c r="X780" s="398" t="s">
        <v>30</v>
      </c>
      <c r="Y780" s="398" t="s">
        <v>30</v>
      </c>
      <c r="Z780" s="404"/>
      <c r="AA780" s="402"/>
      <c r="AB780" s="402"/>
      <c r="AC780" s="403"/>
      <c r="AD780" s="401"/>
    </row>
    <row r="781">
      <c r="A781" s="229">
        <v>781.0</v>
      </c>
      <c r="B781" s="401" t="s">
        <v>54</v>
      </c>
      <c r="C781" s="401" t="s">
        <v>28</v>
      </c>
      <c r="D781" s="401" t="s">
        <v>28</v>
      </c>
      <c r="E781" s="401" t="s">
        <v>28</v>
      </c>
      <c r="F781" s="397">
        <v>64.0</v>
      </c>
      <c r="G781" s="401" t="s">
        <v>29</v>
      </c>
      <c r="H781" s="401" t="s">
        <v>30</v>
      </c>
      <c r="I781" s="401">
        <v>1.0</v>
      </c>
      <c r="J781" s="401" t="s">
        <v>40</v>
      </c>
      <c r="K781" s="401" t="s">
        <v>27</v>
      </c>
      <c r="L781" s="401" t="s">
        <v>28</v>
      </c>
      <c r="M781" s="401">
        <v>3.0</v>
      </c>
      <c r="N781" s="401">
        <v>4.0</v>
      </c>
      <c r="O781" s="401">
        <v>4.0</v>
      </c>
      <c r="P781" s="401">
        <v>4.0</v>
      </c>
      <c r="Q781" s="401" t="s">
        <v>28</v>
      </c>
      <c r="R781" s="401" t="s">
        <v>27</v>
      </c>
      <c r="S781" s="389"/>
      <c r="T781" s="389"/>
      <c r="U781" s="389"/>
      <c r="V781" s="389"/>
      <c r="W781" s="389"/>
      <c r="X781" s="398" t="s">
        <v>30</v>
      </c>
      <c r="Y781" s="398" t="s">
        <v>30</v>
      </c>
      <c r="Z781" s="404"/>
      <c r="AA781" s="402"/>
      <c r="AB781" s="402"/>
      <c r="AC781" s="403"/>
      <c r="AD781" s="401"/>
    </row>
    <row r="782">
      <c r="A782" s="229">
        <v>782.0</v>
      </c>
      <c r="B782" s="401" t="s">
        <v>54</v>
      </c>
      <c r="C782" s="401" t="s">
        <v>28</v>
      </c>
      <c r="D782" s="401" t="s">
        <v>28</v>
      </c>
      <c r="E782" s="401" t="s">
        <v>28</v>
      </c>
      <c r="F782" s="397">
        <v>64.0</v>
      </c>
      <c r="G782" s="401" t="s">
        <v>29</v>
      </c>
      <c r="H782" s="401" t="s">
        <v>30</v>
      </c>
      <c r="I782" s="401">
        <v>1.0</v>
      </c>
      <c r="J782" s="401" t="s">
        <v>41</v>
      </c>
      <c r="K782" s="401" t="s">
        <v>27</v>
      </c>
      <c r="L782" s="401" t="s">
        <v>27</v>
      </c>
      <c r="M782" s="401">
        <v>4.0</v>
      </c>
      <c r="N782" s="401">
        <v>0.0</v>
      </c>
      <c r="O782" s="401">
        <v>6.0</v>
      </c>
      <c r="P782" s="401">
        <v>3.0</v>
      </c>
      <c r="Q782" s="401" t="s">
        <v>28</v>
      </c>
      <c r="R782" s="401" t="s">
        <v>27</v>
      </c>
      <c r="S782" s="389">
        <v>25.99145</v>
      </c>
      <c r="T782" s="389">
        <v>20.26502</v>
      </c>
      <c r="U782" s="389">
        <v>976.0</v>
      </c>
      <c r="V782" s="389">
        <v>9.0</v>
      </c>
      <c r="W782" s="389">
        <v>6.30269</v>
      </c>
      <c r="X782" s="398">
        <v>412.469</v>
      </c>
      <c r="Y782" s="398">
        <v>959.924</v>
      </c>
      <c r="Z782" s="398">
        <v>6.37733</v>
      </c>
      <c r="AA782" s="402"/>
      <c r="AB782" s="402"/>
      <c r="AC782" s="403"/>
      <c r="AD782" s="401"/>
    </row>
    <row r="783">
      <c r="A783" s="229">
        <v>783.0</v>
      </c>
      <c r="B783" s="401" t="s">
        <v>54</v>
      </c>
      <c r="C783" s="401" t="s">
        <v>28</v>
      </c>
      <c r="D783" s="401" t="s">
        <v>28</v>
      </c>
      <c r="E783" s="401" t="s">
        <v>28</v>
      </c>
      <c r="F783" s="397">
        <v>64.0</v>
      </c>
      <c r="G783" s="401" t="s">
        <v>29</v>
      </c>
      <c r="H783" s="401" t="s">
        <v>30</v>
      </c>
      <c r="I783" s="401">
        <v>1.0</v>
      </c>
      <c r="J783" s="401" t="s">
        <v>42</v>
      </c>
      <c r="K783" s="401" t="s">
        <v>27</v>
      </c>
      <c r="L783" s="401" t="s">
        <v>28</v>
      </c>
      <c r="M783" s="401">
        <v>1.0</v>
      </c>
      <c r="N783" s="401">
        <v>5.0</v>
      </c>
      <c r="O783" s="401">
        <v>2.0</v>
      </c>
      <c r="P783" s="401">
        <v>2.0</v>
      </c>
      <c r="Q783" s="401" t="s">
        <v>27</v>
      </c>
      <c r="R783" s="401" t="s">
        <v>27</v>
      </c>
      <c r="S783" s="389">
        <v>105.52683</v>
      </c>
      <c r="T783" s="389">
        <v>104.62972</v>
      </c>
      <c r="U783" s="389">
        <v>1725.0</v>
      </c>
      <c r="V783" s="389">
        <v>32.0</v>
      </c>
      <c r="W783" s="389">
        <v>19.16518</v>
      </c>
      <c r="X783" s="398">
        <v>996.079</v>
      </c>
      <c r="Y783" s="398">
        <v>1337.931</v>
      </c>
      <c r="Z783" s="398">
        <v>7.79796</v>
      </c>
      <c r="AA783" s="402"/>
      <c r="AB783" s="402"/>
      <c r="AC783" s="403"/>
      <c r="AD783" s="401"/>
    </row>
    <row r="784">
      <c r="A784" s="229">
        <v>784.0</v>
      </c>
      <c r="B784" s="401" t="s">
        <v>54</v>
      </c>
      <c r="C784" s="401" t="s">
        <v>28</v>
      </c>
      <c r="D784" s="401" t="s">
        <v>28</v>
      </c>
      <c r="E784" s="401" t="s">
        <v>28</v>
      </c>
      <c r="F784" s="397">
        <v>64.0</v>
      </c>
      <c r="G784" s="401" t="s">
        <v>29</v>
      </c>
      <c r="H784" s="401" t="s">
        <v>30</v>
      </c>
      <c r="I784" s="401">
        <v>1.0</v>
      </c>
      <c r="J784" s="401" t="s">
        <v>43</v>
      </c>
      <c r="K784" s="401" t="s">
        <v>27</v>
      </c>
      <c r="L784" s="401" t="s">
        <v>27</v>
      </c>
      <c r="M784" s="401">
        <v>1.0</v>
      </c>
      <c r="N784" s="401">
        <v>0.0</v>
      </c>
      <c r="O784" s="401">
        <v>2.0</v>
      </c>
      <c r="P784" s="401">
        <v>2.0</v>
      </c>
      <c r="Q784" s="401" t="s">
        <v>28</v>
      </c>
      <c r="R784" s="401" t="s">
        <v>27</v>
      </c>
      <c r="S784" s="389">
        <v>25.07168</v>
      </c>
      <c r="T784" s="389">
        <v>19.51016</v>
      </c>
      <c r="U784" s="389">
        <v>1381.0</v>
      </c>
      <c r="V784" s="389">
        <v>6.0</v>
      </c>
      <c r="W784" s="389">
        <v>26.54781</v>
      </c>
      <c r="X784" s="398">
        <v>660.181</v>
      </c>
      <c r="Y784" s="398">
        <v>973.82</v>
      </c>
      <c r="Z784" s="398">
        <v>5.51577</v>
      </c>
      <c r="AA784" s="402"/>
      <c r="AB784" s="402"/>
      <c r="AC784" s="403"/>
      <c r="AD784" s="401"/>
    </row>
    <row r="785">
      <c r="A785" s="229">
        <v>785.0</v>
      </c>
      <c r="B785" s="401" t="s">
        <v>54</v>
      </c>
      <c r="C785" s="401" t="s">
        <v>28</v>
      </c>
      <c r="D785" s="401" t="s">
        <v>28</v>
      </c>
      <c r="E785" s="401" t="s">
        <v>28</v>
      </c>
      <c r="F785" s="397">
        <v>64.0</v>
      </c>
      <c r="G785" s="401" t="s">
        <v>29</v>
      </c>
      <c r="H785" s="401" t="s">
        <v>30</v>
      </c>
      <c r="I785" s="401">
        <v>1.0</v>
      </c>
      <c r="J785" s="401" t="s">
        <v>44</v>
      </c>
      <c r="K785" s="401" t="s">
        <v>27</v>
      </c>
      <c r="L785" s="401" t="s">
        <v>28</v>
      </c>
      <c r="M785" s="401">
        <v>1.0</v>
      </c>
      <c r="N785" s="401">
        <v>4.0</v>
      </c>
      <c r="O785" s="401">
        <v>2.0</v>
      </c>
      <c r="P785" s="401">
        <v>2.0</v>
      </c>
      <c r="Q785" s="401" t="s">
        <v>27</v>
      </c>
      <c r="R785" s="401" t="s">
        <v>28</v>
      </c>
      <c r="S785" s="389">
        <v>90.8413</v>
      </c>
      <c r="T785" s="389">
        <v>97.23463</v>
      </c>
      <c r="U785" s="389">
        <v>2461.0</v>
      </c>
      <c r="V785" s="389">
        <v>26.0</v>
      </c>
      <c r="W785" s="389">
        <v>19.0776</v>
      </c>
      <c r="X785" s="398">
        <v>945.325</v>
      </c>
      <c r="Y785" s="398">
        <v>1277.695</v>
      </c>
      <c r="Z785" s="398">
        <v>7.94175</v>
      </c>
      <c r="AA785" s="402"/>
      <c r="AB785" s="402"/>
      <c r="AC785" s="403"/>
      <c r="AD785" s="401"/>
    </row>
    <row r="786">
      <c r="A786" s="229">
        <v>786.0</v>
      </c>
      <c r="B786" s="401" t="s">
        <v>54</v>
      </c>
      <c r="C786" s="401" t="s">
        <v>28</v>
      </c>
      <c r="D786" s="401" t="s">
        <v>28</v>
      </c>
      <c r="E786" s="401" t="s">
        <v>28</v>
      </c>
      <c r="F786" s="397">
        <v>64.0</v>
      </c>
      <c r="G786" s="401" t="s">
        <v>29</v>
      </c>
      <c r="H786" s="401" t="s">
        <v>30</v>
      </c>
      <c r="I786" s="401">
        <v>1.0</v>
      </c>
      <c r="J786" s="401" t="s">
        <v>45</v>
      </c>
      <c r="K786" s="401" t="s">
        <v>27</v>
      </c>
      <c r="L786" s="401" t="s">
        <v>27</v>
      </c>
      <c r="M786" s="401">
        <v>1.0</v>
      </c>
      <c r="N786" s="401">
        <v>4.0</v>
      </c>
      <c r="O786" s="401">
        <v>2.0</v>
      </c>
      <c r="P786" s="401">
        <v>2.0</v>
      </c>
      <c r="Q786" s="401" t="s">
        <v>28</v>
      </c>
      <c r="R786" s="401" t="s">
        <v>27</v>
      </c>
      <c r="S786" s="389">
        <v>95.23012</v>
      </c>
      <c r="T786" s="389">
        <v>97.08041</v>
      </c>
      <c r="U786" s="389">
        <v>1910.0</v>
      </c>
      <c r="V786" s="389">
        <v>18.0</v>
      </c>
      <c r="W786" s="389">
        <v>8.17807</v>
      </c>
      <c r="X786" s="398">
        <v>567.06</v>
      </c>
      <c r="Y786" s="398">
        <v>949.632</v>
      </c>
      <c r="Z786" s="398">
        <v>5.21515</v>
      </c>
      <c r="AA786" s="402"/>
      <c r="AB786" s="402"/>
      <c r="AC786" s="403"/>
      <c r="AD786" s="401"/>
    </row>
    <row r="787">
      <c r="A787" s="229">
        <v>787.0</v>
      </c>
      <c r="B787" s="401" t="s">
        <v>54</v>
      </c>
      <c r="C787" s="401" t="s">
        <v>28</v>
      </c>
      <c r="D787" s="401" t="s">
        <v>28</v>
      </c>
      <c r="E787" s="401" t="s">
        <v>28</v>
      </c>
      <c r="F787" s="397">
        <v>64.0</v>
      </c>
      <c r="G787" s="401" t="s">
        <v>29</v>
      </c>
      <c r="H787" s="401" t="s">
        <v>30</v>
      </c>
      <c r="I787" s="401">
        <v>1.0</v>
      </c>
      <c r="J787" s="401" t="s">
        <v>46</v>
      </c>
      <c r="K787" s="401" t="s">
        <v>27</v>
      </c>
      <c r="L787" s="401" t="s">
        <v>27</v>
      </c>
      <c r="M787" s="401">
        <v>1.0</v>
      </c>
      <c r="N787" s="401">
        <v>0.0</v>
      </c>
      <c r="O787" s="401">
        <v>3.0</v>
      </c>
      <c r="P787" s="401">
        <v>3.0</v>
      </c>
      <c r="Q787" s="401" t="s">
        <v>28</v>
      </c>
      <c r="R787" s="401" t="s">
        <v>27</v>
      </c>
      <c r="S787" s="389">
        <v>6.93194</v>
      </c>
      <c r="T787" s="389">
        <v>0.999102</v>
      </c>
      <c r="U787" s="389">
        <v>401.0</v>
      </c>
      <c r="V787" s="389">
        <v>4.0</v>
      </c>
      <c r="W787" s="389">
        <v>15.07878</v>
      </c>
      <c r="X787" s="398">
        <v>730.5</v>
      </c>
      <c r="Y787" s="398">
        <v>980.699</v>
      </c>
      <c r="Z787" s="398">
        <v>5.44692</v>
      </c>
      <c r="AA787" s="402"/>
      <c r="AB787" s="402"/>
      <c r="AC787" s="403"/>
      <c r="AD787" s="401"/>
    </row>
    <row r="788">
      <c r="A788" s="229">
        <v>788.0</v>
      </c>
      <c r="B788" s="401" t="s">
        <v>54</v>
      </c>
      <c r="C788" s="401" t="s">
        <v>28</v>
      </c>
      <c r="D788" s="401" t="s">
        <v>28</v>
      </c>
      <c r="E788" s="401" t="s">
        <v>28</v>
      </c>
      <c r="F788" s="397">
        <v>64.0</v>
      </c>
      <c r="G788" s="401" t="s">
        <v>29</v>
      </c>
      <c r="H788" s="401" t="s">
        <v>30</v>
      </c>
      <c r="I788" s="401">
        <v>1.0</v>
      </c>
      <c r="J788" s="401" t="s">
        <v>47</v>
      </c>
      <c r="K788" s="401" t="s">
        <v>27</v>
      </c>
      <c r="L788" s="401" t="s">
        <v>27</v>
      </c>
      <c r="M788" s="401">
        <v>2.0</v>
      </c>
      <c r="N788" s="401">
        <v>3.0</v>
      </c>
      <c r="O788" s="401">
        <v>3.0</v>
      </c>
      <c r="P788" s="401">
        <v>2.0</v>
      </c>
      <c r="Q788" s="401" t="s">
        <v>28</v>
      </c>
      <c r="R788" s="401" t="s">
        <v>28</v>
      </c>
      <c r="S788" s="389">
        <v>170.67239</v>
      </c>
      <c r="T788" s="389">
        <v>168.45041</v>
      </c>
      <c r="U788" s="389">
        <v>8139.0</v>
      </c>
      <c r="V788" s="389">
        <v>84.0</v>
      </c>
      <c r="W788" s="389">
        <v>300.72469</v>
      </c>
      <c r="X788" s="398">
        <v>1897.015</v>
      </c>
      <c r="Y788" s="398">
        <v>2414.282</v>
      </c>
      <c r="Z788" s="398">
        <v>8.3422</v>
      </c>
      <c r="AA788" s="402"/>
      <c r="AB788" s="402"/>
      <c r="AC788" s="403"/>
      <c r="AD788" s="401"/>
    </row>
    <row r="789">
      <c r="A789" s="229">
        <v>789.0</v>
      </c>
      <c r="B789" s="401" t="s">
        <v>54</v>
      </c>
      <c r="C789" s="401" t="s">
        <v>28</v>
      </c>
      <c r="D789" s="401" t="s">
        <v>28</v>
      </c>
      <c r="E789" s="401" t="s">
        <v>28</v>
      </c>
      <c r="F789" s="397">
        <v>64.0</v>
      </c>
      <c r="G789" s="401" t="s">
        <v>29</v>
      </c>
      <c r="H789" s="401" t="s">
        <v>30</v>
      </c>
      <c r="I789" s="401">
        <v>1.0</v>
      </c>
      <c r="J789" s="401" t="s">
        <v>48</v>
      </c>
      <c r="K789" s="401" t="s">
        <v>27</v>
      </c>
      <c r="L789" s="401" t="s">
        <v>27</v>
      </c>
      <c r="M789" s="401">
        <v>2.0</v>
      </c>
      <c r="N789" s="401">
        <v>2.0</v>
      </c>
      <c r="O789" s="401">
        <v>4.0</v>
      </c>
      <c r="P789" s="401">
        <v>3.0</v>
      </c>
      <c r="Q789" s="401" t="s">
        <v>28</v>
      </c>
      <c r="R789" s="401" t="s">
        <v>27</v>
      </c>
      <c r="S789" s="389">
        <v>104.05037</v>
      </c>
      <c r="T789" s="389">
        <v>98.3547</v>
      </c>
      <c r="U789" s="389">
        <v>2537.0</v>
      </c>
      <c r="V789" s="389">
        <v>22.0</v>
      </c>
      <c r="W789" s="389">
        <v>11.28506</v>
      </c>
      <c r="X789" s="398">
        <v>2683.096</v>
      </c>
      <c r="Y789" s="398">
        <v>3005.126</v>
      </c>
      <c r="Z789" s="398">
        <v>6.61359</v>
      </c>
      <c r="AA789" s="402"/>
      <c r="AB789" s="402"/>
      <c r="AC789" s="403"/>
      <c r="AD789" s="401"/>
    </row>
    <row r="790">
      <c r="A790" s="229">
        <v>790.0</v>
      </c>
      <c r="B790" s="401" t="s">
        <v>54</v>
      </c>
      <c r="C790" s="401" t="s">
        <v>28</v>
      </c>
      <c r="D790" s="401" t="s">
        <v>28</v>
      </c>
      <c r="E790" s="401" t="s">
        <v>28</v>
      </c>
      <c r="F790" s="397">
        <v>64.0</v>
      </c>
      <c r="G790" s="401" t="s">
        <v>29</v>
      </c>
      <c r="H790" s="401" t="s">
        <v>30</v>
      </c>
      <c r="I790" s="401">
        <v>1.0</v>
      </c>
      <c r="J790" s="401" t="s">
        <v>49</v>
      </c>
      <c r="K790" s="401" t="s">
        <v>27</v>
      </c>
      <c r="L790" s="401" t="s">
        <v>28</v>
      </c>
      <c r="M790" s="401">
        <v>1.0</v>
      </c>
      <c r="N790" s="401">
        <v>6.0</v>
      </c>
      <c r="O790" s="401">
        <v>2.0</v>
      </c>
      <c r="P790" s="401">
        <v>2.0</v>
      </c>
      <c r="Q790" s="401" t="s">
        <v>28</v>
      </c>
      <c r="R790" s="401" t="s">
        <v>28</v>
      </c>
      <c r="S790" s="389">
        <v>86.45579</v>
      </c>
      <c r="T790" s="389">
        <v>95.58131</v>
      </c>
      <c r="U790" s="389">
        <v>1215.0</v>
      </c>
      <c r="V790" s="389">
        <v>20.0</v>
      </c>
      <c r="W790" s="389">
        <v>29.96586</v>
      </c>
      <c r="X790" s="398">
        <v>990.71</v>
      </c>
      <c r="Y790" s="398">
        <v>1317.116</v>
      </c>
      <c r="Z790" s="398">
        <v>7.43088</v>
      </c>
      <c r="AA790" s="402"/>
      <c r="AB790" s="402"/>
      <c r="AC790" s="403"/>
      <c r="AD790" s="401"/>
    </row>
    <row r="791">
      <c r="A791" s="229">
        <v>791.0</v>
      </c>
      <c r="B791" s="401" t="s">
        <v>54</v>
      </c>
      <c r="C791" s="401" t="s">
        <v>28</v>
      </c>
      <c r="D791" s="401" t="s">
        <v>28</v>
      </c>
      <c r="E791" s="401" t="s">
        <v>28</v>
      </c>
      <c r="F791" s="397">
        <v>64.0</v>
      </c>
      <c r="G791" s="401" t="s">
        <v>29</v>
      </c>
      <c r="H791" s="401" t="s">
        <v>30</v>
      </c>
      <c r="I791" s="401">
        <v>1.0</v>
      </c>
      <c r="J791" s="401" t="s">
        <v>50</v>
      </c>
      <c r="K791" s="401" t="s">
        <v>27</v>
      </c>
      <c r="L791" s="401" t="s">
        <v>27</v>
      </c>
      <c r="M791" s="401">
        <v>2.0</v>
      </c>
      <c r="N791" s="401">
        <v>3.0</v>
      </c>
      <c r="O791" s="401">
        <v>5.0</v>
      </c>
      <c r="P791" s="401">
        <v>5.0</v>
      </c>
      <c r="Q791" s="401" t="s">
        <v>28</v>
      </c>
      <c r="R791" s="401" t="s">
        <v>27</v>
      </c>
      <c r="S791" s="389"/>
      <c r="T791" s="389"/>
      <c r="U791" s="389"/>
      <c r="V791" s="389"/>
      <c r="W791" s="389"/>
      <c r="X791" s="398" t="s">
        <v>56</v>
      </c>
      <c r="Y791" s="398" t="s">
        <v>56</v>
      </c>
      <c r="Z791" s="404"/>
      <c r="AA791" s="402"/>
      <c r="AB791" s="402"/>
      <c r="AC791" s="403"/>
      <c r="AD791" s="401"/>
    </row>
    <row r="792">
      <c r="A792" s="229">
        <v>792.0</v>
      </c>
      <c r="B792" s="401" t="s">
        <v>54</v>
      </c>
      <c r="C792" s="401" t="s">
        <v>28</v>
      </c>
      <c r="D792" s="401" t="s">
        <v>28</v>
      </c>
      <c r="E792" s="401" t="s">
        <v>28</v>
      </c>
      <c r="F792" s="397">
        <v>64.0</v>
      </c>
      <c r="G792" s="401" t="s">
        <v>29</v>
      </c>
      <c r="H792" s="401" t="s">
        <v>30</v>
      </c>
      <c r="I792" s="401">
        <v>1.0</v>
      </c>
      <c r="J792" s="401" t="s">
        <v>51</v>
      </c>
      <c r="K792" s="401" t="s">
        <v>27</v>
      </c>
      <c r="L792" s="401" t="s">
        <v>27</v>
      </c>
      <c r="M792" s="401">
        <v>3.0</v>
      </c>
      <c r="N792" s="401">
        <v>4.0</v>
      </c>
      <c r="O792" s="401">
        <v>6.0</v>
      </c>
      <c r="P792" s="401">
        <v>4.0</v>
      </c>
      <c r="Q792" s="401" t="s">
        <v>28</v>
      </c>
      <c r="R792" s="401" t="s">
        <v>27</v>
      </c>
      <c r="S792" s="389">
        <v>106.36946</v>
      </c>
      <c r="T792" s="389">
        <v>89.58901</v>
      </c>
      <c r="U792" s="389">
        <v>3118.0</v>
      </c>
      <c r="V792" s="389">
        <v>24.0</v>
      </c>
      <c r="W792" s="389">
        <v>27.01702</v>
      </c>
      <c r="X792" s="398">
        <v>1152.868</v>
      </c>
      <c r="Y792" s="398">
        <v>1469.336</v>
      </c>
      <c r="Z792" s="398">
        <v>6.90858</v>
      </c>
      <c r="AA792" s="402"/>
      <c r="AB792" s="402"/>
      <c r="AC792" s="403"/>
      <c r="AD792" s="401"/>
    </row>
    <row r="793">
      <c r="A793" s="229">
        <v>793.0</v>
      </c>
      <c r="B793" s="401" t="s">
        <v>54</v>
      </c>
      <c r="C793" s="401" t="s">
        <v>28</v>
      </c>
      <c r="D793" s="401" t="s">
        <v>28</v>
      </c>
      <c r="E793" s="401" t="s">
        <v>28</v>
      </c>
      <c r="F793" s="397">
        <v>64.0</v>
      </c>
      <c r="G793" s="401" t="s">
        <v>29</v>
      </c>
      <c r="H793" s="401" t="s">
        <v>30</v>
      </c>
      <c r="I793" s="401">
        <v>1.0</v>
      </c>
      <c r="J793" s="401" t="s">
        <v>52</v>
      </c>
      <c r="K793" s="401" t="s">
        <v>27</v>
      </c>
      <c r="L793" s="401" t="s">
        <v>27</v>
      </c>
      <c r="M793" s="401">
        <v>0.0</v>
      </c>
      <c r="N793" s="401">
        <v>0.0</v>
      </c>
      <c r="O793" s="401">
        <v>3.0</v>
      </c>
      <c r="P793" s="401">
        <v>2.0</v>
      </c>
      <c r="Q793" s="401" t="s">
        <v>28</v>
      </c>
      <c r="R793" s="401" t="s">
        <v>27</v>
      </c>
      <c r="S793" s="389"/>
      <c r="T793" s="389"/>
      <c r="U793" s="389"/>
      <c r="V793" s="389"/>
      <c r="W793" s="389"/>
      <c r="X793" s="398">
        <v>349.939</v>
      </c>
      <c r="Y793" s="398" t="s">
        <v>30</v>
      </c>
      <c r="Z793" s="404"/>
      <c r="AA793" s="402"/>
      <c r="AB793" s="402"/>
      <c r="AC793" s="403"/>
      <c r="AD793" s="401"/>
    </row>
    <row r="794">
      <c r="A794" s="229">
        <v>794.0</v>
      </c>
      <c r="B794" s="401" t="s">
        <v>54</v>
      </c>
      <c r="C794" s="401" t="s">
        <v>28</v>
      </c>
      <c r="D794" s="401" t="s">
        <v>28</v>
      </c>
      <c r="E794" s="401" t="s">
        <v>28</v>
      </c>
      <c r="F794" s="397">
        <v>64.0</v>
      </c>
      <c r="G794" s="401" t="s">
        <v>29</v>
      </c>
      <c r="H794" s="401" t="s">
        <v>30</v>
      </c>
      <c r="I794" s="401">
        <v>2.0</v>
      </c>
      <c r="J794" s="401" t="s">
        <v>31</v>
      </c>
      <c r="K794" s="401" t="s">
        <v>27</v>
      </c>
      <c r="L794" s="401" t="s">
        <v>28</v>
      </c>
      <c r="M794" s="401">
        <v>0.0</v>
      </c>
      <c r="N794" s="401">
        <v>7.0</v>
      </c>
      <c r="O794" s="401">
        <v>1.0</v>
      </c>
      <c r="P794" s="401">
        <v>1.0</v>
      </c>
      <c r="Q794" s="401" t="s">
        <v>28</v>
      </c>
      <c r="R794" s="401" t="s">
        <v>27</v>
      </c>
      <c r="S794" s="389">
        <v>170.04349</v>
      </c>
      <c r="T794" s="389">
        <v>154.80172</v>
      </c>
      <c r="U794" s="389">
        <v>10406.0</v>
      </c>
      <c r="V794" s="389">
        <v>131.0</v>
      </c>
      <c r="W794" s="389">
        <v>481.29757</v>
      </c>
      <c r="X794" s="398">
        <v>1018.177</v>
      </c>
      <c r="Y794" s="398">
        <v>1496.658</v>
      </c>
      <c r="Z794" s="398">
        <v>6.12648</v>
      </c>
      <c r="AA794" s="402"/>
      <c r="AB794" s="402"/>
      <c r="AC794" s="403"/>
      <c r="AD794" s="401"/>
    </row>
    <row r="795">
      <c r="A795" s="229">
        <v>795.0</v>
      </c>
      <c r="B795" s="401" t="s">
        <v>54</v>
      </c>
      <c r="C795" s="401" t="s">
        <v>28</v>
      </c>
      <c r="D795" s="401" t="s">
        <v>28</v>
      </c>
      <c r="E795" s="401" t="s">
        <v>28</v>
      </c>
      <c r="F795" s="397">
        <v>64.0</v>
      </c>
      <c r="G795" s="401" t="s">
        <v>29</v>
      </c>
      <c r="H795" s="401" t="s">
        <v>30</v>
      </c>
      <c r="I795" s="401">
        <v>2.0</v>
      </c>
      <c r="J795" s="401" t="s">
        <v>32</v>
      </c>
      <c r="K795" s="401" t="s">
        <v>27</v>
      </c>
      <c r="L795" s="401" t="s">
        <v>27</v>
      </c>
      <c r="M795" s="401">
        <v>8.0</v>
      </c>
      <c r="N795" s="401">
        <v>0.0</v>
      </c>
      <c r="O795" s="401">
        <v>10.0</v>
      </c>
      <c r="P795" s="401">
        <v>5.0</v>
      </c>
      <c r="Q795" s="401" t="s">
        <v>28</v>
      </c>
      <c r="R795" s="401" t="s">
        <v>27</v>
      </c>
      <c r="S795" s="389">
        <v>42.20858</v>
      </c>
      <c r="T795" s="389">
        <v>19.63298</v>
      </c>
      <c r="U795" s="389">
        <v>1466.0</v>
      </c>
      <c r="V795" s="389">
        <v>11.0</v>
      </c>
      <c r="W795" s="389">
        <v>11.44589</v>
      </c>
      <c r="X795" s="398">
        <v>552.731</v>
      </c>
      <c r="Y795" s="398">
        <v>942.496</v>
      </c>
      <c r="Z795" s="398">
        <v>6.64834</v>
      </c>
      <c r="AA795" s="402"/>
      <c r="AB795" s="402"/>
      <c r="AC795" s="403"/>
      <c r="AD795" s="401"/>
    </row>
    <row r="796">
      <c r="A796" s="229">
        <v>796.0</v>
      </c>
      <c r="B796" s="401" t="s">
        <v>54</v>
      </c>
      <c r="C796" s="401" t="s">
        <v>28</v>
      </c>
      <c r="D796" s="401" t="s">
        <v>28</v>
      </c>
      <c r="E796" s="401" t="s">
        <v>28</v>
      </c>
      <c r="F796" s="397">
        <v>64.0</v>
      </c>
      <c r="G796" s="401" t="s">
        <v>29</v>
      </c>
      <c r="H796" s="401" t="s">
        <v>30</v>
      </c>
      <c r="I796" s="401">
        <v>2.0</v>
      </c>
      <c r="J796" s="401" t="s">
        <v>33</v>
      </c>
      <c r="K796" s="401" t="s">
        <v>27</v>
      </c>
      <c r="L796" s="401" t="s">
        <v>28</v>
      </c>
      <c r="M796" s="401">
        <v>2.0</v>
      </c>
      <c r="N796" s="401">
        <v>4.0</v>
      </c>
      <c r="O796" s="401">
        <v>3.0</v>
      </c>
      <c r="P796" s="401">
        <v>3.0</v>
      </c>
      <c r="Q796" s="401" t="s">
        <v>28</v>
      </c>
      <c r="R796" s="401" t="s">
        <v>27</v>
      </c>
      <c r="S796" s="389">
        <v>215.75087</v>
      </c>
      <c r="T796" s="389">
        <v>211.80048</v>
      </c>
      <c r="U796" s="389">
        <v>5467.0</v>
      </c>
      <c r="V796" s="389">
        <v>41.0</v>
      </c>
      <c r="W796" s="389">
        <v>40.50219</v>
      </c>
      <c r="X796" s="398">
        <v>3882.501</v>
      </c>
      <c r="Y796" s="398">
        <v>4277.215</v>
      </c>
      <c r="Z796" s="398">
        <v>6.1109</v>
      </c>
      <c r="AA796" s="402"/>
      <c r="AB796" s="402"/>
      <c r="AC796" s="403"/>
      <c r="AD796" s="401"/>
    </row>
    <row r="797">
      <c r="A797" s="229">
        <v>797.0</v>
      </c>
      <c r="B797" s="401" t="s">
        <v>54</v>
      </c>
      <c r="C797" s="401" t="s">
        <v>28</v>
      </c>
      <c r="D797" s="401" t="s">
        <v>28</v>
      </c>
      <c r="E797" s="401" t="s">
        <v>28</v>
      </c>
      <c r="F797" s="397">
        <v>64.0</v>
      </c>
      <c r="G797" s="401" t="s">
        <v>29</v>
      </c>
      <c r="H797" s="401" t="s">
        <v>30</v>
      </c>
      <c r="I797" s="401">
        <v>2.0</v>
      </c>
      <c r="J797" s="401" t="s">
        <v>34</v>
      </c>
      <c r="K797" s="401" t="s">
        <v>27</v>
      </c>
      <c r="L797" s="401" t="s">
        <v>27</v>
      </c>
      <c r="M797" s="401">
        <v>0.0</v>
      </c>
      <c r="N797" s="401">
        <v>3.0</v>
      </c>
      <c r="O797" s="401">
        <v>2.0</v>
      </c>
      <c r="P797" s="401">
        <v>2.0</v>
      </c>
      <c r="Q797" s="401" t="s">
        <v>28</v>
      </c>
      <c r="R797" s="401" t="s">
        <v>27</v>
      </c>
      <c r="S797" s="389">
        <v>47.65277</v>
      </c>
      <c r="T797" s="389">
        <v>43.2497</v>
      </c>
      <c r="U797" s="389">
        <v>472.0</v>
      </c>
      <c r="V797" s="389">
        <v>9.0</v>
      </c>
      <c r="W797" s="389">
        <v>3.37236</v>
      </c>
      <c r="X797" s="398">
        <v>499.304</v>
      </c>
      <c r="Y797" s="398">
        <v>980.277</v>
      </c>
      <c r="Z797" s="398">
        <v>7.30242</v>
      </c>
      <c r="AA797" s="402"/>
      <c r="AB797" s="402"/>
      <c r="AC797" s="403"/>
      <c r="AD797" s="401"/>
    </row>
    <row r="798">
      <c r="A798" s="229">
        <v>798.0</v>
      </c>
      <c r="B798" s="401" t="s">
        <v>54</v>
      </c>
      <c r="C798" s="401" t="s">
        <v>28</v>
      </c>
      <c r="D798" s="401" t="s">
        <v>28</v>
      </c>
      <c r="E798" s="401" t="s">
        <v>28</v>
      </c>
      <c r="F798" s="397">
        <v>64.0</v>
      </c>
      <c r="G798" s="401" t="s">
        <v>29</v>
      </c>
      <c r="H798" s="401" t="s">
        <v>30</v>
      </c>
      <c r="I798" s="401">
        <v>2.0</v>
      </c>
      <c r="J798" s="401" t="s">
        <v>35</v>
      </c>
      <c r="K798" s="401" t="s">
        <v>27</v>
      </c>
      <c r="L798" s="401" t="s">
        <v>28</v>
      </c>
      <c r="M798" s="401">
        <v>5.0</v>
      </c>
      <c r="N798" s="401">
        <v>4.0</v>
      </c>
      <c r="O798" s="401">
        <v>6.0</v>
      </c>
      <c r="P798" s="401">
        <v>6.0</v>
      </c>
      <c r="Q798" s="401" t="s">
        <v>28</v>
      </c>
      <c r="R798" s="401" t="s">
        <v>27</v>
      </c>
      <c r="S798" s="389">
        <v>55.9881</v>
      </c>
      <c r="T798" s="389">
        <v>47.22644</v>
      </c>
      <c r="U798" s="389">
        <v>1915.0</v>
      </c>
      <c r="V798" s="389">
        <v>16.0</v>
      </c>
      <c r="W798" s="389">
        <v>18.13045</v>
      </c>
      <c r="X798" s="398">
        <v>926.506</v>
      </c>
      <c r="Y798" s="398">
        <v>1372.844</v>
      </c>
      <c r="Z798" s="398">
        <v>8.0391</v>
      </c>
      <c r="AA798" s="402"/>
      <c r="AB798" s="402"/>
      <c r="AC798" s="403"/>
      <c r="AD798" s="401"/>
    </row>
    <row r="799">
      <c r="A799" s="229">
        <v>799.0</v>
      </c>
      <c r="B799" s="401" t="s">
        <v>54</v>
      </c>
      <c r="C799" s="401" t="s">
        <v>28</v>
      </c>
      <c r="D799" s="401" t="s">
        <v>28</v>
      </c>
      <c r="E799" s="401" t="s">
        <v>28</v>
      </c>
      <c r="F799" s="397">
        <v>64.0</v>
      </c>
      <c r="G799" s="401" t="s">
        <v>29</v>
      </c>
      <c r="H799" s="401" t="s">
        <v>30</v>
      </c>
      <c r="I799" s="401">
        <v>2.0</v>
      </c>
      <c r="J799" s="401" t="s">
        <v>36</v>
      </c>
      <c r="K799" s="401" t="s">
        <v>27</v>
      </c>
      <c r="L799" s="401" t="s">
        <v>28</v>
      </c>
      <c r="M799" s="401">
        <v>0.0</v>
      </c>
      <c r="N799" s="401">
        <v>4.0</v>
      </c>
      <c r="O799" s="401">
        <v>1.0</v>
      </c>
      <c r="P799" s="401">
        <v>1.0</v>
      </c>
      <c r="Q799" s="401" t="s">
        <v>28</v>
      </c>
      <c r="R799" s="401" t="s">
        <v>28</v>
      </c>
      <c r="S799" s="389">
        <v>165.85133</v>
      </c>
      <c r="T799" s="389">
        <v>153.73407</v>
      </c>
      <c r="U799" s="389">
        <v>4160.0</v>
      </c>
      <c r="V799" s="389">
        <v>69.0</v>
      </c>
      <c r="W799" s="389">
        <v>53.99932</v>
      </c>
      <c r="X799" s="398">
        <v>866.746</v>
      </c>
      <c r="Y799" s="398">
        <v>1294.434</v>
      </c>
      <c r="Z799" s="398">
        <v>6.28348</v>
      </c>
      <c r="AA799" s="402"/>
      <c r="AB799" s="402"/>
      <c r="AC799" s="403"/>
      <c r="AD799" s="401"/>
    </row>
    <row r="800">
      <c r="A800" s="229">
        <v>800.0</v>
      </c>
      <c r="B800" s="401" t="s">
        <v>54</v>
      </c>
      <c r="C800" s="401" t="s">
        <v>28</v>
      </c>
      <c r="D800" s="401" t="s">
        <v>28</v>
      </c>
      <c r="E800" s="401" t="s">
        <v>28</v>
      </c>
      <c r="F800" s="397">
        <v>64.0</v>
      </c>
      <c r="G800" s="401" t="s">
        <v>29</v>
      </c>
      <c r="H800" s="401" t="s">
        <v>30</v>
      </c>
      <c r="I800" s="401">
        <v>2.0</v>
      </c>
      <c r="J800" s="401" t="s">
        <v>37</v>
      </c>
      <c r="K800" s="401" t="s">
        <v>27</v>
      </c>
      <c r="L800" s="401" t="s">
        <v>27</v>
      </c>
      <c r="M800" s="401">
        <v>5.0</v>
      </c>
      <c r="N800" s="401">
        <v>5.0</v>
      </c>
      <c r="O800" s="401">
        <v>6.0</v>
      </c>
      <c r="P800" s="401">
        <v>5.0</v>
      </c>
      <c r="Q800" s="401" t="s">
        <v>28</v>
      </c>
      <c r="R800" s="401" t="s">
        <v>27</v>
      </c>
      <c r="S800" s="389">
        <v>42.54054</v>
      </c>
      <c r="T800" s="389">
        <v>7.23307</v>
      </c>
      <c r="U800" s="389">
        <v>1825.0</v>
      </c>
      <c r="V800" s="389">
        <v>15.0</v>
      </c>
      <c r="W800" s="389">
        <v>16.88671</v>
      </c>
      <c r="X800" s="398">
        <v>749.43</v>
      </c>
      <c r="Y800" s="398">
        <v>1166.884</v>
      </c>
      <c r="Z800" s="398">
        <v>6.99627</v>
      </c>
      <c r="AA800" s="402"/>
      <c r="AB800" s="402"/>
      <c r="AC800" s="403"/>
      <c r="AD800" s="401"/>
    </row>
    <row r="801">
      <c r="A801" s="229">
        <v>801.0</v>
      </c>
      <c r="B801" s="401" t="s">
        <v>54</v>
      </c>
      <c r="C801" s="401" t="s">
        <v>28</v>
      </c>
      <c r="D801" s="401" t="s">
        <v>28</v>
      </c>
      <c r="E801" s="401" t="s">
        <v>28</v>
      </c>
      <c r="F801" s="397">
        <v>64.0</v>
      </c>
      <c r="G801" s="401" t="s">
        <v>29</v>
      </c>
      <c r="H801" s="401" t="s">
        <v>30</v>
      </c>
      <c r="I801" s="401">
        <v>2.0</v>
      </c>
      <c r="J801" s="401" t="s">
        <v>38</v>
      </c>
      <c r="K801" s="401" t="s">
        <v>27</v>
      </c>
      <c r="L801" s="401" t="s">
        <v>27</v>
      </c>
      <c r="M801" s="401">
        <v>7.0</v>
      </c>
      <c r="N801" s="401">
        <v>5.0</v>
      </c>
      <c r="O801" s="401">
        <v>8.0</v>
      </c>
      <c r="P801" s="401">
        <v>8.0</v>
      </c>
      <c r="Q801" s="401" t="s">
        <v>27</v>
      </c>
      <c r="R801" s="401" t="s">
        <v>27</v>
      </c>
      <c r="S801" s="389">
        <v>40.29488</v>
      </c>
      <c r="T801" s="389">
        <v>22.98679</v>
      </c>
      <c r="U801" s="389">
        <v>1409.0</v>
      </c>
      <c r="V801" s="389">
        <v>11.0</v>
      </c>
      <c r="W801" s="389">
        <v>8.05304</v>
      </c>
      <c r="X801" s="398">
        <v>1114.859</v>
      </c>
      <c r="Y801" s="398">
        <v>1452.85</v>
      </c>
      <c r="Z801" s="398">
        <v>5.29991</v>
      </c>
      <c r="AA801" s="402"/>
      <c r="AB801" s="402"/>
      <c r="AC801" s="403"/>
      <c r="AD801" s="401"/>
    </row>
    <row r="802">
      <c r="A802" s="229">
        <v>802.0</v>
      </c>
      <c r="B802" s="401" t="s">
        <v>54</v>
      </c>
      <c r="C802" s="401" t="s">
        <v>28</v>
      </c>
      <c r="D802" s="401" t="s">
        <v>28</v>
      </c>
      <c r="E802" s="401" t="s">
        <v>28</v>
      </c>
      <c r="F802" s="397">
        <v>64.0</v>
      </c>
      <c r="G802" s="401" t="s">
        <v>29</v>
      </c>
      <c r="H802" s="401" t="s">
        <v>30</v>
      </c>
      <c r="I802" s="401">
        <v>2.0</v>
      </c>
      <c r="J802" s="401" t="s">
        <v>39</v>
      </c>
      <c r="K802" s="401" t="s">
        <v>27</v>
      </c>
      <c r="L802" s="401" t="s">
        <v>27</v>
      </c>
      <c r="M802" s="401">
        <v>5.0</v>
      </c>
      <c r="N802" s="401">
        <v>6.0</v>
      </c>
      <c r="O802" s="401">
        <v>6.0</v>
      </c>
      <c r="P802" s="401">
        <v>6.0</v>
      </c>
      <c r="Q802" s="401" t="s">
        <v>28</v>
      </c>
      <c r="R802" s="401" t="s">
        <v>27</v>
      </c>
      <c r="S802" s="389">
        <v>189.10285</v>
      </c>
      <c r="T802" s="389">
        <v>158.83013</v>
      </c>
      <c r="U802" s="389">
        <v>4335.0</v>
      </c>
      <c r="V802" s="389">
        <v>33.0</v>
      </c>
      <c r="W802" s="389">
        <v>78.87206</v>
      </c>
      <c r="X802" s="398">
        <v>2376.822</v>
      </c>
      <c r="Y802" s="398">
        <v>2749.472</v>
      </c>
      <c r="Z802" s="398">
        <v>5.42647</v>
      </c>
      <c r="AA802" s="402"/>
      <c r="AB802" s="402"/>
      <c r="AC802" s="403"/>
      <c r="AD802" s="401"/>
    </row>
    <row r="803">
      <c r="A803" s="229">
        <v>803.0</v>
      </c>
      <c r="B803" s="401" t="s">
        <v>54</v>
      </c>
      <c r="C803" s="401" t="s">
        <v>28</v>
      </c>
      <c r="D803" s="401" t="s">
        <v>28</v>
      </c>
      <c r="E803" s="401" t="s">
        <v>28</v>
      </c>
      <c r="F803" s="397">
        <v>64.0</v>
      </c>
      <c r="G803" s="401" t="s">
        <v>29</v>
      </c>
      <c r="H803" s="401" t="s">
        <v>30</v>
      </c>
      <c r="I803" s="401">
        <v>2.0</v>
      </c>
      <c r="J803" s="401" t="s">
        <v>40</v>
      </c>
      <c r="K803" s="401" t="s">
        <v>27</v>
      </c>
      <c r="L803" s="401" t="s">
        <v>28</v>
      </c>
      <c r="M803" s="401">
        <v>3.0</v>
      </c>
      <c r="N803" s="401">
        <v>4.0</v>
      </c>
      <c r="O803" s="401">
        <v>4.0</v>
      </c>
      <c r="P803" s="401">
        <v>4.0</v>
      </c>
      <c r="Q803" s="401" t="s">
        <v>28</v>
      </c>
      <c r="R803" s="401" t="s">
        <v>27</v>
      </c>
      <c r="S803" s="389">
        <v>217.22882</v>
      </c>
      <c r="T803" s="389">
        <v>238.61003</v>
      </c>
      <c r="U803" s="389">
        <v>6078.0</v>
      </c>
      <c r="V803" s="389">
        <v>43.0</v>
      </c>
      <c r="W803" s="389">
        <v>47.00938</v>
      </c>
      <c r="X803" s="398">
        <v>3119.595</v>
      </c>
      <c r="Y803" s="398">
        <v>3658.452</v>
      </c>
      <c r="Z803" s="398">
        <v>7.77068</v>
      </c>
      <c r="AA803" s="402"/>
      <c r="AB803" s="402"/>
      <c r="AC803" s="403"/>
      <c r="AD803" s="401"/>
    </row>
    <row r="804">
      <c r="A804" s="229">
        <v>804.0</v>
      </c>
      <c r="B804" s="401" t="s">
        <v>54</v>
      </c>
      <c r="C804" s="401" t="s">
        <v>28</v>
      </c>
      <c r="D804" s="401" t="s">
        <v>28</v>
      </c>
      <c r="E804" s="401" t="s">
        <v>28</v>
      </c>
      <c r="F804" s="397">
        <v>64.0</v>
      </c>
      <c r="G804" s="401" t="s">
        <v>29</v>
      </c>
      <c r="H804" s="401" t="s">
        <v>30</v>
      </c>
      <c r="I804" s="401">
        <v>2.0</v>
      </c>
      <c r="J804" s="401" t="s">
        <v>41</v>
      </c>
      <c r="K804" s="401" t="s">
        <v>27</v>
      </c>
      <c r="L804" s="401" t="s">
        <v>27</v>
      </c>
      <c r="M804" s="401">
        <v>4.0</v>
      </c>
      <c r="N804" s="401">
        <v>0.0</v>
      </c>
      <c r="O804" s="401">
        <v>6.0</v>
      </c>
      <c r="P804" s="401">
        <v>3.0</v>
      </c>
      <c r="Q804" s="401" t="s">
        <v>28</v>
      </c>
      <c r="R804" s="401" t="s">
        <v>27</v>
      </c>
      <c r="S804" s="389">
        <v>58.15723</v>
      </c>
      <c r="T804" s="389">
        <v>35.629</v>
      </c>
      <c r="U804" s="389">
        <v>1350.0</v>
      </c>
      <c r="V804" s="389">
        <v>18.0</v>
      </c>
      <c r="W804" s="389">
        <v>12.47038</v>
      </c>
      <c r="X804" s="398">
        <v>553.158</v>
      </c>
      <c r="Y804" s="398">
        <v>1043.077</v>
      </c>
      <c r="Z804" s="398">
        <v>7.69222</v>
      </c>
      <c r="AA804" s="402"/>
      <c r="AB804" s="402"/>
      <c r="AC804" s="403"/>
      <c r="AD804" s="401"/>
    </row>
    <row r="805">
      <c r="A805" s="229">
        <v>805.0</v>
      </c>
      <c r="B805" s="401" t="s">
        <v>54</v>
      </c>
      <c r="C805" s="401" t="s">
        <v>28</v>
      </c>
      <c r="D805" s="401" t="s">
        <v>28</v>
      </c>
      <c r="E805" s="401" t="s">
        <v>28</v>
      </c>
      <c r="F805" s="397">
        <v>64.0</v>
      </c>
      <c r="G805" s="401" t="s">
        <v>29</v>
      </c>
      <c r="H805" s="401" t="s">
        <v>30</v>
      </c>
      <c r="I805" s="401">
        <v>2.0</v>
      </c>
      <c r="J805" s="401" t="s">
        <v>42</v>
      </c>
      <c r="K805" s="401" t="s">
        <v>27</v>
      </c>
      <c r="L805" s="401" t="s">
        <v>28</v>
      </c>
      <c r="M805" s="401">
        <v>1.0</v>
      </c>
      <c r="N805" s="401">
        <v>5.0</v>
      </c>
      <c r="O805" s="401">
        <v>2.0</v>
      </c>
      <c r="P805" s="401">
        <v>2.0</v>
      </c>
      <c r="Q805" s="401" t="s">
        <v>27</v>
      </c>
      <c r="R805" s="401" t="s">
        <v>27</v>
      </c>
      <c r="S805" s="389">
        <v>210.2229</v>
      </c>
      <c r="T805" s="389">
        <v>217.27377</v>
      </c>
      <c r="U805" s="389">
        <v>2635.0</v>
      </c>
      <c r="V805" s="389">
        <v>55.0</v>
      </c>
      <c r="W805" s="389">
        <v>41.01787</v>
      </c>
      <c r="X805" s="398">
        <v>1752.231</v>
      </c>
      <c r="Y805" s="398">
        <v>2178.778</v>
      </c>
      <c r="Z805" s="398">
        <v>7.6572</v>
      </c>
      <c r="AA805" s="402"/>
      <c r="AB805" s="402"/>
      <c r="AC805" s="403"/>
      <c r="AD805" s="401"/>
    </row>
    <row r="806">
      <c r="A806" s="229">
        <v>806.0</v>
      </c>
      <c r="B806" s="401" t="s">
        <v>54</v>
      </c>
      <c r="C806" s="401" t="s">
        <v>28</v>
      </c>
      <c r="D806" s="401" t="s">
        <v>28</v>
      </c>
      <c r="E806" s="401" t="s">
        <v>28</v>
      </c>
      <c r="F806" s="397">
        <v>64.0</v>
      </c>
      <c r="G806" s="401" t="s">
        <v>29</v>
      </c>
      <c r="H806" s="401" t="s">
        <v>30</v>
      </c>
      <c r="I806" s="401">
        <v>2.0</v>
      </c>
      <c r="J806" s="401" t="s">
        <v>43</v>
      </c>
      <c r="K806" s="401" t="s">
        <v>27</v>
      </c>
      <c r="L806" s="401" t="s">
        <v>27</v>
      </c>
      <c r="M806" s="401">
        <v>1.0</v>
      </c>
      <c r="N806" s="401">
        <v>0.0</v>
      </c>
      <c r="O806" s="401">
        <v>2.0</v>
      </c>
      <c r="P806" s="401">
        <v>2.0</v>
      </c>
      <c r="Q806" s="401" t="s">
        <v>28</v>
      </c>
      <c r="R806" s="401" t="s">
        <v>27</v>
      </c>
      <c r="S806" s="389"/>
      <c r="T806" s="389"/>
      <c r="U806" s="389"/>
      <c r="V806" s="389"/>
      <c r="W806" s="389"/>
      <c r="X806" s="404"/>
      <c r="Y806" s="398"/>
      <c r="Z806" s="404"/>
      <c r="AA806" s="402"/>
      <c r="AB806" s="402"/>
      <c r="AC806" s="403"/>
      <c r="AD806" s="401"/>
    </row>
    <row r="807">
      <c r="A807" s="229">
        <v>807.0</v>
      </c>
      <c r="B807" s="401" t="s">
        <v>54</v>
      </c>
      <c r="C807" s="401" t="s">
        <v>28</v>
      </c>
      <c r="D807" s="401" t="s">
        <v>28</v>
      </c>
      <c r="E807" s="401" t="s">
        <v>28</v>
      </c>
      <c r="F807" s="397">
        <v>64.0</v>
      </c>
      <c r="G807" s="401" t="s">
        <v>29</v>
      </c>
      <c r="H807" s="401" t="s">
        <v>30</v>
      </c>
      <c r="I807" s="401">
        <v>2.0</v>
      </c>
      <c r="J807" s="401" t="s">
        <v>44</v>
      </c>
      <c r="K807" s="401" t="s">
        <v>27</v>
      </c>
      <c r="L807" s="401" t="s">
        <v>28</v>
      </c>
      <c r="M807" s="401">
        <v>1.0</v>
      </c>
      <c r="N807" s="401">
        <v>4.0</v>
      </c>
      <c r="O807" s="401">
        <v>2.0</v>
      </c>
      <c r="P807" s="401">
        <v>2.0</v>
      </c>
      <c r="Q807" s="401" t="s">
        <v>27</v>
      </c>
      <c r="R807" s="401" t="s">
        <v>28</v>
      </c>
      <c r="S807" s="389">
        <v>171.02857</v>
      </c>
      <c r="T807" s="389">
        <v>192.66437</v>
      </c>
      <c r="U807" s="389">
        <v>4902.0</v>
      </c>
      <c r="V807" s="389">
        <v>41.0</v>
      </c>
      <c r="W807" s="389">
        <v>28.5243</v>
      </c>
      <c r="X807" s="398">
        <v>1662.976</v>
      </c>
      <c r="Y807" s="398">
        <v>2116.252</v>
      </c>
      <c r="Z807" s="398">
        <v>8.86558</v>
      </c>
      <c r="AA807" s="402"/>
      <c r="AB807" s="402"/>
      <c r="AC807" s="403"/>
      <c r="AD807" s="401"/>
    </row>
    <row r="808">
      <c r="A808" s="229">
        <v>808.0</v>
      </c>
      <c r="B808" s="401" t="s">
        <v>54</v>
      </c>
      <c r="C808" s="401" t="s">
        <v>28</v>
      </c>
      <c r="D808" s="401" t="s">
        <v>28</v>
      </c>
      <c r="E808" s="401" t="s">
        <v>28</v>
      </c>
      <c r="F808" s="397">
        <v>64.0</v>
      </c>
      <c r="G808" s="401" t="s">
        <v>29</v>
      </c>
      <c r="H808" s="401" t="s">
        <v>30</v>
      </c>
      <c r="I808" s="401">
        <v>2.0</v>
      </c>
      <c r="J808" s="401" t="s">
        <v>45</v>
      </c>
      <c r="K808" s="401" t="s">
        <v>27</v>
      </c>
      <c r="L808" s="401" t="s">
        <v>27</v>
      </c>
      <c r="M808" s="401">
        <v>1.0</v>
      </c>
      <c r="N808" s="401">
        <v>4.0</v>
      </c>
      <c r="O808" s="401">
        <v>2.0</v>
      </c>
      <c r="P808" s="401">
        <v>2.0</v>
      </c>
      <c r="Q808" s="401" t="s">
        <v>28</v>
      </c>
      <c r="R808" s="401" t="s">
        <v>27</v>
      </c>
      <c r="S808" s="389">
        <v>169.48564</v>
      </c>
      <c r="T808" s="389">
        <v>186.67349</v>
      </c>
      <c r="U808" s="389">
        <v>3068.0</v>
      </c>
      <c r="V808" s="389">
        <v>33.0</v>
      </c>
      <c r="W808" s="389">
        <v>65.02607</v>
      </c>
      <c r="X808" s="398">
        <v>1056.22</v>
      </c>
      <c r="Y808" s="398">
        <v>1551.824</v>
      </c>
      <c r="Z808" s="398">
        <v>6.4074</v>
      </c>
      <c r="AA808" s="402"/>
      <c r="AB808" s="402"/>
      <c r="AC808" s="403"/>
      <c r="AD808" s="401"/>
    </row>
    <row r="809">
      <c r="A809" s="229">
        <v>809.0</v>
      </c>
      <c r="B809" s="401" t="s">
        <v>54</v>
      </c>
      <c r="C809" s="401" t="s">
        <v>28</v>
      </c>
      <c r="D809" s="401" t="s">
        <v>28</v>
      </c>
      <c r="E809" s="401" t="s">
        <v>28</v>
      </c>
      <c r="F809" s="397">
        <v>64.0</v>
      </c>
      <c r="G809" s="401" t="s">
        <v>29</v>
      </c>
      <c r="H809" s="401" t="s">
        <v>30</v>
      </c>
      <c r="I809" s="401">
        <v>2.0</v>
      </c>
      <c r="J809" s="401" t="s">
        <v>46</v>
      </c>
      <c r="K809" s="401" t="s">
        <v>27</v>
      </c>
      <c r="L809" s="401" t="s">
        <v>27</v>
      </c>
      <c r="M809" s="401">
        <v>1.0</v>
      </c>
      <c r="N809" s="401">
        <v>0.0</v>
      </c>
      <c r="O809" s="401">
        <v>3.0</v>
      </c>
      <c r="P809" s="401">
        <v>3.0</v>
      </c>
      <c r="Q809" s="401" t="s">
        <v>28</v>
      </c>
      <c r="R809" s="401" t="s">
        <v>27</v>
      </c>
      <c r="S809" s="389">
        <v>36.28339</v>
      </c>
      <c r="T809" s="389">
        <v>32.83039</v>
      </c>
      <c r="U809" s="389">
        <v>1008.0</v>
      </c>
      <c r="V809" s="389">
        <v>8.0</v>
      </c>
      <c r="W809" s="389">
        <v>8.72934</v>
      </c>
      <c r="X809" s="398">
        <v>942.964</v>
      </c>
      <c r="Y809" s="398">
        <v>1257.412</v>
      </c>
      <c r="Z809" s="398">
        <v>6.72792</v>
      </c>
      <c r="AA809" s="402"/>
      <c r="AB809" s="402"/>
      <c r="AC809" s="403"/>
      <c r="AD809" s="401"/>
    </row>
    <row r="810">
      <c r="A810" s="229">
        <v>810.0</v>
      </c>
      <c r="B810" s="401" t="s">
        <v>54</v>
      </c>
      <c r="C810" s="401" t="s">
        <v>28</v>
      </c>
      <c r="D810" s="401" t="s">
        <v>28</v>
      </c>
      <c r="E810" s="401" t="s">
        <v>28</v>
      </c>
      <c r="F810" s="397">
        <v>64.0</v>
      </c>
      <c r="G810" s="401" t="s">
        <v>29</v>
      </c>
      <c r="H810" s="401" t="s">
        <v>30</v>
      </c>
      <c r="I810" s="401">
        <v>2.0</v>
      </c>
      <c r="J810" s="401" t="s">
        <v>47</v>
      </c>
      <c r="K810" s="401" t="s">
        <v>27</v>
      </c>
      <c r="L810" s="401" t="s">
        <v>27</v>
      </c>
      <c r="M810" s="401">
        <v>2.0</v>
      </c>
      <c r="N810" s="401">
        <v>3.0</v>
      </c>
      <c r="O810" s="401">
        <v>3.0</v>
      </c>
      <c r="P810" s="401">
        <v>2.0</v>
      </c>
      <c r="Q810" s="401" t="s">
        <v>28</v>
      </c>
      <c r="R810" s="401" t="s">
        <v>28</v>
      </c>
      <c r="S810" s="389">
        <v>344.7679</v>
      </c>
      <c r="T810" s="389">
        <v>342.72722</v>
      </c>
      <c r="U810" s="389">
        <v>15172.0</v>
      </c>
      <c r="V810" s="389">
        <v>159.0</v>
      </c>
      <c r="W810" s="389">
        <v>327.5607</v>
      </c>
      <c r="X810" s="398">
        <v>3760.304</v>
      </c>
      <c r="Y810" s="398">
        <v>4085.388</v>
      </c>
      <c r="Z810" s="398">
        <v>8.46646</v>
      </c>
      <c r="AA810" s="402"/>
      <c r="AB810" s="402"/>
      <c r="AC810" s="403"/>
      <c r="AD810" s="401"/>
    </row>
    <row r="811">
      <c r="A811" s="229">
        <v>811.0</v>
      </c>
      <c r="B811" s="401" t="s">
        <v>54</v>
      </c>
      <c r="C811" s="401" t="s">
        <v>28</v>
      </c>
      <c r="D811" s="401" t="s">
        <v>28</v>
      </c>
      <c r="E811" s="401" t="s">
        <v>28</v>
      </c>
      <c r="F811" s="397">
        <v>64.0</v>
      </c>
      <c r="G811" s="401" t="s">
        <v>29</v>
      </c>
      <c r="H811" s="401" t="s">
        <v>30</v>
      </c>
      <c r="I811" s="401">
        <v>2.0</v>
      </c>
      <c r="J811" s="401" t="s">
        <v>48</v>
      </c>
      <c r="K811" s="401" t="s">
        <v>27</v>
      </c>
      <c r="L811" s="401" t="s">
        <v>27</v>
      </c>
      <c r="M811" s="401">
        <v>2.0</v>
      </c>
      <c r="N811" s="401">
        <v>2.0</v>
      </c>
      <c r="O811" s="401">
        <v>4.0</v>
      </c>
      <c r="P811" s="401">
        <v>3.0</v>
      </c>
      <c r="Q811" s="401" t="s">
        <v>28</v>
      </c>
      <c r="R811" s="401" t="s">
        <v>27</v>
      </c>
      <c r="S811" s="389"/>
      <c r="T811" s="389"/>
      <c r="U811" s="389"/>
      <c r="V811" s="389"/>
      <c r="W811" s="389"/>
      <c r="X811" s="398" t="s">
        <v>57</v>
      </c>
      <c r="Y811" s="398" t="s">
        <v>57</v>
      </c>
      <c r="Z811" s="404"/>
      <c r="AA811" s="402"/>
      <c r="AB811" s="402"/>
      <c r="AC811" s="403"/>
      <c r="AD811" s="401"/>
    </row>
    <row r="812">
      <c r="A812" s="229">
        <v>812.0</v>
      </c>
      <c r="B812" s="401" t="s">
        <v>54</v>
      </c>
      <c r="C812" s="401" t="s">
        <v>28</v>
      </c>
      <c r="D812" s="401" t="s">
        <v>28</v>
      </c>
      <c r="E812" s="401" t="s">
        <v>28</v>
      </c>
      <c r="F812" s="397">
        <v>64.0</v>
      </c>
      <c r="G812" s="401" t="s">
        <v>29</v>
      </c>
      <c r="H812" s="401" t="s">
        <v>30</v>
      </c>
      <c r="I812" s="401">
        <v>2.0</v>
      </c>
      <c r="J812" s="401" t="s">
        <v>49</v>
      </c>
      <c r="K812" s="401" t="s">
        <v>27</v>
      </c>
      <c r="L812" s="401" t="s">
        <v>28</v>
      </c>
      <c r="M812" s="401">
        <v>1.0</v>
      </c>
      <c r="N812" s="401">
        <v>6.0</v>
      </c>
      <c r="O812" s="401">
        <v>2.0</v>
      </c>
      <c r="P812" s="401">
        <v>2.0</v>
      </c>
      <c r="Q812" s="401" t="s">
        <v>28</v>
      </c>
      <c r="R812" s="401" t="s">
        <v>28</v>
      </c>
      <c r="S812" s="389">
        <v>170.90114</v>
      </c>
      <c r="T812" s="389">
        <v>190.93568</v>
      </c>
      <c r="U812" s="389">
        <v>1915.0</v>
      </c>
      <c r="V812" s="389">
        <v>35.0</v>
      </c>
      <c r="W812" s="389">
        <v>50.5368</v>
      </c>
      <c r="X812" s="398">
        <v>1764.125</v>
      </c>
      <c r="Y812" s="398">
        <v>2119.593</v>
      </c>
      <c r="Z812" s="398">
        <v>7.60434</v>
      </c>
      <c r="AA812" s="402"/>
      <c r="AB812" s="402"/>
      <c r="AC812" s="403"/>
      <c r="AD812" s="401"/>
    </row>
    <row r="813">
      <c r="A813" s="229">
        <v>813.0</v>
      </c>
      <c r="B813" s="401" t="s">
        <v>54</v>
      </c>
      <c r="C813" s="401" t="s">
        <v>28</v>
      </c>
      <c r="D813" s="401" t="s">
        <v>28</v>
      </c>
      <c r="E813" s="401" t="s">
        <v>28</v>
      </c>
      <c r="F813" s="397">
        <v>64.0</v>
      </c>
      <c r="G813" s="401" t="s">
        <v>29</v>
      </c>
      <c r="H813" s="401" t="s">
        <v>30</v>
      </c>
      <c r="I813" s="401">
        <v>2.0</v>
      </c>
      <c r="J813" s="401" t="s">
        <v>50</v>
      </c>
      <c r="K813" s="401" t="s">
        <v>27</v>
      </c>
      <c r="L813" s="401" t="s">
        <v>27</v>
      </c>
      <c r="M813" s="401">
        <v>2.0</v>
      </c>
      <c r="N813" s="401">
        <v>3.0</v>
      </c>
      <c r="O813" s="401">
        <v>5.0</v>
      </c>
      <c r="P813" s="401">
        <v>5.0</v>
      </c>
      <c r="Q813" s="401" t="s">
        <v>28</v>
      </c>
      <c r="R813" s="401" t="s">
        <v>27</v>
      </c>
      <c r="S813" s="389"/>
      <c r="T813" s="389"/>
      <c r="U813" s="389"/>
      <c r="V813" s="389"/>
      <c r="W813" s="389"/>
      <c r="X813" s="398" t="s">
        <v>56</v>
      </c>
      <c r="Y813" s="398" t="s">
        <v>56</v>
      </c>
      <c r="Z813" s="404"/>
      <c r="AA813" s="402"/>
      <c r="AB813" s="402"/>
      <c r="AC813" s="403"/>
      <c r="AD813" s="401"/>
    </row>
    <row r="814">
      <c r="A814" s="229">
        <v>814.0</v>
      </c>
      <c r="B814" s="401" t="s">
        <v>54</v>
      </c>
      <c r="C814" s="401" t="s">
        <v>28</v>
      </c>
      <c r="D814" s="401" t="s">
        <v>28</v>
      </c>
      <c r="E814" s="401" t="s">
        <v>28</v>
      </c>
      <c r="F814" s="397">
        <v>64.0</v>
      </c>
      <c r="G814" s="401" t="s">
        <v>29</v>
      </c>
      <c r="H814" s="401" t="s">
        <v>30</v>
      </c>
      <c r="I814" s="401">
        <v>2.0</v>
      </c>
      <c r="J814" s="401" t="s">
        <v>51</v>
      </c>
      <c r="K814" s="401" t="s">
        <v>27</v>
      </c>
      <c r="L814" s="401" t="s">
        <v>27</v>
      </c>
      <c r="M814" s="401">
        <v>3.0</v>
      </c>
      <c r="N814" s="401">
        <v>4.0</v>
      </c>
      <c r="O814" s="401">
        <v>6.0</v>
      </c>
      <c r="P814" s="401">
        <v>4.0</v>
      </c>
      <c r="Q814" s="401" t="s">
        <v>28</v>
      </c>
      <c r="R814" s="401" t="s">
        <v>27</v>
      </c>
      <c r="S814" s="389">
        <v>218.22619</v>
      </c>
      <c r="T814" s="389">
        <v>195.25181</v>
      </c>
      <c r="U814" s="389">
        <v>5450.0</v>
      </c>
      <c r="V814" s="389">
        <v>42.0</v>
      </c>
      <c r="W814" s="389">
        <v>52.62361</v>
      </c>
      <c r="X814" s="398">
        <v>2095.504</v>
      </c>
      <c r="Y814" s="398">
        <v>2501.248</v>
      </c>
      <c r="Z814" s="398">
        <v>6.55683</v>
      </c>
      <c r="AA814" s="402"/>
      <c r="AB814" s="402"/>
      <c r="AC814" s="403"/>
      <c r="AD814" s="401"/>
    </row>
    <row r="815">
      <c r="A815" s="229">
        <v>815.0</v>
      </c>
      <c r="B815" s="401" t="s">
        <v>54</v>
      </c>
      <c r="C815" s="401" t="s">
        <v>28</v>
      </c>
      <c r="D815" s="401" t="s">
        <v>28</v>
      </c>
      <c r="E815" s="401" t="s">
        <v>28</v>
      </c>
      <c r="F815" s="397">
        <v>64.0</v>
      </c>
      <c r="G815" s="401" t="s">
        <v>29</v>
      </c>
      <c r="H815" s="401" t="s">
        <v>30</v>
      </c>
      <c r="I815" s="401">
        <v>2.0</v>
      </c>
      <c r="J815" s="401" t="s">
        <v>52</v>
      </c>
      <c r="K815" s="401" t="s">
        <v>27</v>
      </c>
      <c r="L815" s="401" t="s">
        <v>27</v>
      </c>
      <c r="M815" s="401">
        <v>0.0</v>
      </c>
      <c r="N815" s="401">
        <v>0.0</v>
      </c>
      <c r="O815" s="401">
        <v>3.0</v>
      </c>
      <c r="P815" s="401">
        <v>2.0</v>
      </c>
      <c r="Q815" s="401" t="s">
        <v>28</v>
      </c>
      <c r="R815" s="401" t="s">
        <v>27</v>
      </c>
      <c r="S815" s="389">
        <v>5.10062</v>
      </c>
      <c r="T815" s="389">
        <v>5.7697</v>
      </c>
      <c r="U815" s="389">
        <v>140.0</v>
      </c>
      <c r="V815" s="389">
        <v>1.0</v>
      </c>
      <c r="W815" s="389">
        <v>0.909212</v>
      </c>
      <c r="X815" s="398">
        <v>917.219</v>
      </c>
      <c r="Y815" s="398">
        <v>1287.345</v>
      </c>
      <c r="Z815" s="398">
        <v>5.39602</v>
      </c>
      <c r="AA815" s="402"/>
      <c r="AB815" s="402"/>
      <c r="AC815" s="403"/>
      <c r="AD815" s="401"/>
    </row>
    <row r="816">
      <c r="A816" s="229">
        <v>816.0</v>
      </c>
      <c r="B816" s="401" t="s">
        <v>54</v>
      </c>
      <c r="C816" s="401" t="s">
        <v>28</v>
      </c>
      <c r="D816" s="401" t="s">
        <v>28</v>
      </c>
      <c r="E816" s="401" t="s">
        <v>28</v>
      </c>
      <c r="F816" s="397">
        <v>64.0</v>
      </c>
      <c r="G816" s="401" t="s">
        <v>29</v>
      </c>
      <c r="H816" s="401" t="s">
        <v>30</v>
      </c>
      <c r="I816" s="401">
        <v>4.0</v>
      </c>
      <c r="J816" s="401" t="s">
        <v>31</v>
      </c>
      <c r="K816" s="401" t="s">
        <v>27</v>
      </c>
      <c r="L816" s="401" t="s">
        <v>28</v>
      </c>
      <c r="M816" s="401">
        <v>0.0</v>
      </c>
      <c r="N816" s="401">
        <v>7.0</v>
      </c>
      <c r="O816" s="401">
        <v>1.0</v>
      </c>
      <c r="P816" s="401">
        <v>1.0</v>
      </c>
      <c r="Q816" s="401" t="s">
        <v>28</v>
      </c>
      <c r="R816" s="401" t="s">
        <v>27</v>
      </c>
      <c r="S816" s="389">
        <v>338.86668</v>
      </c>
      <c r="T816" s="389">
        <v>325.43235</v>
      </c>
      <c r="U816" s="389">
        <v>16400.0</v>
      </c>
      <c r="V816" s="389">
        <v>255.0</v>
      </c>
      <c r="W816" s="389">
        <v>757.1874</v>
      </c>
      <c r="X816" s="398">
        <v>1781.621</v>
      </c>
      <c r="Y816" s="398">
        <v>2083.952</v>
      </c>
      <c r="Z816" s="398">
        <v>6.04463</v>
      </c>
      <c r="AA816" s="402"/>
      <c r="AB816" s="402"/>
      <c r="AC816" s="403"/>
      <c r="AD816" s="401"/>
    </row>
    <row r="817">
      <c r="A817" s="229">
        <v>817.0</v>
      </c>
      <c r="B817" s="401" t="s">
        <v>54</v>
      </c>
      <c r="C817" s="401" t="s">
        <v>28</v>
      </c>
      <c r="D817" s="401" t="s">
        <v>28</v>
      </c>
      <c r="E817" s="401" t="s">
        <v>28</v>
      </c>
      <c r="F817" s="397">
        <v>64.0</v>
      </c>
      <c r="G817" s="401" t="s">
        <v>29</v>
      </c>
      <c r="H817" s="401" t="s">
        <v>30</v>
      </c>
      <c r="I817" s="401">
        <v>4.0</v>
      </c>
      <c r="J817" s="401" t="s">
        <v>32</v>
      </c>
      <c r="K817" s="401" t="s">
        <v>27</v>
      </c>
      <c r="L817" s="401" t="s">
        <v>27</v>
      </c>
      <c r="M817" s="401">
        <v>8.0</v>
      </c>
      <c r="N817" s="401">
        <v>0.0</v>
      </c>
      <c r="O817" s="401">
        <v>10.0</v>
      </c>
      <c r="P817" s="401">
        <v>5.0</v>
      </c>
      <c r="Q817" s="401" t="s">
        <v>28</v>
      </c>
      <c r="R817" s="401" t="s">
        <v>27</v>
      </c>
      <c r="S817" s="389">
        <v>92.17577</v>
      </c>
      <c r="T817" s="389">
        <v>73.6672</v>
      </c>
      <c r="U817" s="389">
        <v>3058.0</v>
      </c>
      <c r="V817" s="389">
        <v>30.0</v>
      </c>
      <c r="W817" s="389">
        <v>58.42646</v>
      </c>
      <c r="X817" s="398">
        <v>929.564</v>
      </c>
      <c r="Y817" s="398">
        <v>1295.941</v>
      </c>
      <c r="Z817" s="398">
        <v>10.7675</v>
      </c>
      <c r="AA817" s="402"/>
      <c r="AB817" s="402"/>
      <c r="AC817" s="403"/>
      <c r="AD817" s="401"/>
    </row>
    <row r="818">
      <c r="A818" s="229">
        <v>818.0</v>
      </c>
      <c r="B818" s="401" t="s">
        <v>54</v>
      </c>
      <c r="C818" s="401" t="s">
        <v>28</v>
      </c>
      <c r="D818" s="401" t="s">
        <v>28</v>
      </c>
      <c r="E818" s="401" t="s">
        <v>28</v>
      </c>
      <c r="F818" s="397">
        <v>64.0</v>
      </c>
      <c r="G818" s="401" t="s">
        <v>29</v>
      </c>
      <c r="H818" s="401" t="s">
        <v>30</v>
      </c>
      <c r="I818" s="401">
        <v>4.0</v>
      </c>
      <c r="J818" s="401" t="s">
        <v>33</v>
      </c>
      <c r="K818" s="401" t="s">
        <v>27</v>
      </c>
      <c r="L818" s="401" t="s">
        <v>28</v>
      </c>
      <c r="M818" s="401">
        <v>2.0</v>
      </c>
      <c r="N818" s="401">
        <v>4.0</v>
      </c>
      <c r="O818" s="401">
        <v>3.0</v>
      </c>
      <c r="P818" s="401">
        <v>3.0</v>
      </c>
      <c r="Q818" s="401" t="s">
        <v>28</v>
      </c>
      <c r="R818" s="401" t="s">
        <v>27</v>
      </c>
      <c r="S818" s="389">
        <v>433.42118</v>
      </c>
      <c r="T818" s="389">
        <v>410.90858</v>
      </c>
      <c r="U818" s="389">
        <v>9920.0</v>
      </c>
      <c r="V818" s="389">
        <v>83.0</v>
      </c>
      <c r="W818" s="389">
        <v>170.20687</v>
      </c>
      <c r="X818" s="398">
        <v>2221.379</v>
      </c>
      <c r="Y818" s="398">
        <v>2665.316</v>
      </c>
      <c r="Z818" s="398">
        <v>7.18002</v>
      </c>
      <c r="AA818" s="402"/>
      <c r="AB818" s="402"/>
      <c r="AC818" s="403"/>
      <c r="AD818" s="401"/>
    </row>
    <row r="819">
      <c r="A819" s="229">
        <v>819.0</v>
      </c>
      <c r="B819" s="401" t="s">
        <v>54</v>
      </c>
      <c r="C819" s="401" t="s">
        <v>28</v>
      </c>
      <c r="D819" s="401" t="s">
        <v>28</v>
      </c>
      <c r="E819" s="401" t="s">
        <v>28</v>
      </c>
      <c r="F819" s="397">
        <v>64.0</v>
      </c>
      <c r="G819" s="401" t="s">
        <v>29</v>
      </c>
      <c r="H819" s="401" t="s">
        <v>30</v>
      </c>
      <c r="I819" s="401">
        <v>4.0</v>
      </c>
      <c r="J819" s="401" t="s">
        <v>34</v>
      </c>
      <c r="K819" s="401" t="s">
        <v>27</v>
      </c>
      <c r="L819" s="401" t="s">
        <v>27</v>
      </c>
      <c r="M819" s="401">
        <v>0.0</v>
      </c>
      <c r="N819" s="401">
        <v>3.0</v>
      </c>
      <c r="O819" s="401">
        <v>2.0</v>
      </c>
      <c r="P819" s="401">
        <v>2.0</v>
      </c>
      <c r="Q819" s="401" t="s">
        <v>28</v>
      </c>
      <c r="R819" s="401" t="s">
        <v>27</v>
      </c>
      <c r="S819" s="389">
        <v>83.41161</v>
      </c>
      <c r="T819" s="389">
        <v>85.82172</v>
      </c>
      <c r="U819" s="389">
        <v>784.0</v>
      </c>
      <c r="V819" s="389">
        <v>15.0</v>
      </c>
      <c r="W819" s="389">
        <v>12.66976</v>
      </c>
      <c r="X819" s="398">
        <v>808.03</v>
      </c>
      <c r="Y819" s="398">
        <v>1233.988</v>
      </c>
      <c r="Z819" s="398">
        <v>5.35619</v>
      </c>
      <c r="AA819" s="402"/>
      <c r="AB819" s="402"/>
      <c r="AC819" s="403"/>
      <c r="AD819" s="401"/>
    </row>
    <row r="820">
      <c r="A820" s="229">
        <v>820.0</v>
      </c>
      <c r="B820" s="401" t="s">
        <v>54</v>
      </c>
      <c r="C820" s="401" t="s">
        <v>28</v>
      </c>
      <c r="D820" s="401" t="s">
        <v>28</v>
      </c>
      <c r="E820" s="401" t="s">
        <v>28</v>
      </c>
      <c r="F820" s="397">
        <v>64.0</v>
      </c>
      <c r="G820" s="401" t="s">
        <v>29</v>
      </c>
      <c r="H820" s="401" t="s">
        <v>30</v>
      </c>
      <c r="I820" s="401">
        <v>4.0</v>
      </c>
      <c r="J820" s="401" t="s">
        <v>35</v>
      </c>
      <c r="K820" s="401" t="s">
        <v>27</v>
      </c>
      <c r="L820" s="401" t="s">
        <v>28</v>
      </c>
      <c r="M820" s="401">
        <v>5.0</v>
      </c>
      <c r="N820" s="401">
        <v>4.0</v>
      </c>
      <c r="O820" s="401">
        <v>6.0</v>
      </c>
      <c r="P820" s="401">
        <v>6.0</v>
      </c>
      <c r="Q820" s="401" t="s">
        <v>28</v>
      </c>
      <c r="R820" s="401" t="s">
        <v>27</v>
      </c>
      <c r="S820" s="389">
        <v>107.72111</v>
      </c>
      <c r="T820" s="389">
        <v>92.22141</v>
      </c>
      <c r="U820" s="389">
        <v>3224.0</v>
      </c>
      <c r="V820" s="389">
        <v>23.0</v>
      </c>
      <c r="W820" s="389">
        <v>22.67602</v>
      </c>
      <c r="X820" s="398">
        <v>1605.279</v>
      </c>
      <c r="Y820" s="398">
        <v>2101.687</v>
      </c>
      <c r="Z820" s="398">
        <v>7.98974</v>
      </c>
      <c r="AA820" s="402"/>
      <c r="AB820" s="402"/>
      <c r="AC820" s="403"/>
      <c r="AD820" s="401"/>
    </row>
    <row r="821">
      <c r="A821" s="229">
        <v>821.0</v>
      </c>
      <c r="B821" s="401" t="s">
        <v>54</v>
      </c>
      <c r="C821" s="401" t="s">
        <v>28</v>
      </c>
      <c r="D821" s="401" t="s">
        <v>28</v>
      </c>
      <c r="E821" s="401" t="s">
        <v>28</v>
      </c>
      <c r="F821" s="397">
        <v>64.0</v>
      </c>
      <c r="G821" s="401" t="s">
        <v>29</v>
      </c>
      <c r="H821" s="401" t="s">
        <v>30</v>
      </c>
      <c r="I821" s="401">
        <v>4.0</v>
      </c>
      <c r="J821" s="401" t="s">
        <v>36</v>
      </c>
      <c r="K821" s="401" t="s">
        <v>27</v>
      </c>
      <c r="L821" s="401" t="s">
        <v>28</v>
      </c>
      <c r="M821" s="401">
        <v>0.0</v>
      </c>
      <c r="N821" s="401">
        <v>4.0</v>
      </c>
      <c r="O821" s="401">
        <v>1.0</v>
      </c>
      <c r="P821" s="401">
        <v>1.0</v>
      </c>
      <c r="Q821" s="401" t="s">
        <v>28</v>
      </c>
      <c r="R821" s="401" t="s">
        <v>28</v>
      </c>
      <c r="S821" s="389">
        <v>331.26619</v>
      </c>
      <c r="T821" s="389">
        <v>325.14132</v>
      </c>
      <c r="U821" s="389">
        <v>8151.0</v>
      </c>
      <c r="V821" s="389">
        <v>129.0</v>
      </c>
      <c r="W821" s="389">
        <v>97.0087</v>
      </c>
      <c r="X821" s="398">
        <v>1497.011</v>
      </c>
      <c r="Y821" s="398">
        <v>1933.393</v>
      </c>
      <c r="Z821" s="398">
        <v>6.25895</v>
      </c>
      <c r="AA821" s="402"/>
      <c r="AB821" s="402"/>
      <c r="AC821" s="403"/>
      <c r="AD821" s="401"/>
    </row>
    <row r="822">
      <c r="A822" s="229">
        <v>822.0</v>
      </c>
      <c r="B822" s="401" t="s">
        <v>54</v>
      </c>
      <c r="C822" s="401" t="s">
        <v>28</v>
      </c>
      <c r="D822" s="401" t="s">
        <v>28</v>
      </c>
      <c r="E822" s="401" t="s">
        <v>28</v>
      </c>
      <c r="F822" s="397">
        <v>64.0</v>
      </c>
      <c r="G822" s="401" t="s">
        <v>29</v>
      </c>
      <c r="H822" s="401" t="s">
        <v>30</v>
      </c>
      <c r="I822" s="401">
        <v>4.0</v>
      </c>
      <c r="J822" s="401" t="s">
        <v>37</v>
      </c>
      <c r="K822" s="401" t="s">
        <v>27</v>
      </c>
      <c r="L822" s="401" t="s">
        <v>27</v>
      </c>
      <c r="M822" s="401">
        <v>5.0</v>
      </c>
      <c r="N822" s="401">
        <v>5.0</v>
      </c>
      <c r="O822" s="401">
        <v>6.0</v>
      </c>
      <c r="P822" s="401">
        <v>5.0</v>
      </c>
      <c r="Q822" s="401" t="s">
        <v>28</v>
      </c>
      <c r="R822" s="401" t="s">
        <v>27</v>
      </c>
      <c r="S822" s="389">
        <v>354.45419</v>
      </c>
      <c r="T822" s="389">
        <v>343.06826</v>
      </c>
      <c r="U822" s="389">
        <v>9127.0</v>
      </c>
      <c r="V822" s="389">
        <v>67.0</v>
      </c>
      <c r="W822" s="389">
        <v>82.62601</v>
      </c>
      <c r="X822" s="398">
        <v>4230.839</v>
      </c>
      <c r="Y822" s="398">
        <v>4766.04</v>
      </c>
      <c r="Z822" s="398">
        <v>6.89253</v>
      </c>
      <c r="AA822" s="402"/>
      <c r="AB822" s="402"/>
      <c r="AC822" s="403"/>
      <c r="AD822" s="401"/>
    </row>
    <row r="823">
      <c r="A823" s="229">
        <v>823.0</v>
      </c>
      <c r="B823" s="401" t="s">
        <v>54</v>
      </c>
      <c r="C823" s="401" t="s">
        <v>28</v>
      </c>
      <c r="D823" s="401" t="s">
        <v>28</v>
      </c>
      <c r="E823" s="401" t="s">
        <v>28</v>
      </c>
      <c r="F823" s="397">
        <v>64.0</v>
      </c>
      <c r="G823" s="401" t="s">
        <v>29</v>
      </c>
      <c r="H823" s="401" t="s">
        <v>30</v>
      </c>
      <c r="I823" s="401">
        <v>4.0</v>
      </c>
      <c r="J823" s="401" t="s">
        <v>38</v>
      </c>
      <c r="K823" s="401" t="s">
        <v>27</v>
      </c>
      <c r="L823" s="401" t="s">
        <v>27</v>
      </c>
      <c r="M823" s="401">
        <v>7.0</v>
      </c>
      <c r="N823" s="401">
        <v>5.0</v>
      </c>
      <c r="O823" s="401">
        <v>8.0</v>
      </c>
      <c r="P823" s="401">
        <v>8.0</v>
      </c>
      <c r="Q823" s="401" t="s">
        <v>27</v>
      </c>
      <c r="R823" s="401" t="s">
        <v>27</v>
      </c>
      <c r="S823" s="389">
        <v>115.37372</v>
      </c>
      <c r="T823" s="389">
        <v>91.83115</v>
      </c>
      <c r="U823" s="389">
        <v>3180.0</v>
      </c>
      <c r="V823" s="389">
        <v>23.0</v>
      </c>
      <c r="W823" s="389">
        <v>21.43801</v>
      </c>
      <c r="X823" s="398">
        <v>2537.762</v>
      </c>
      <c r="Y823" s="398">
        <v>3175.179</v>
      </c>
      <c r="Z823" s="398">
        <v>8.1633</v>
      </c>
      <c r="AA823" s="402"/>
      <c r="AB823" s="402"/>
      <c r="AC823" s="403"/>
      <c r="AD823" s="401"/>
    </row>
    <row r="824">
      <c r="A824" s="229">
        <v>824.0</v>
      </c>
      <c r="B824" s="401" t="s">
        <v>54</v>
      </c>
      <c r="C824" s="401" t="s">
        <v>28</v>
      </c>
      <c r="D824" s="401" t="s">
        <v>28</v>
      </c>
      <c r="E824" s="401" t="s">
        <v>28</v>
      </c>
      <c r="F824" s="397">
        <v>64.0</v>
      </c>
      <c r="G824" s="401" t="s">
        <v>29</v>
      </c>
      <c r="H824" s="401" t="s">
        <v>30</v>
      </c>
      <c r="I824" s="401">
        <v>4.0</v>
      </c>
      <c r="J824" s="401" t="s">
        <v>39</v>
      </c>
      <c r="K824" s="401" t="s">
        <v>27</v>
      </c>
      <c r="L824" s="401" t="s">
        <v>27</v>
      </c>
      <c r="M824" s="401">
        <v>5.0</v>
      </c>
      <c r="N824" s="401">
        <v>6.0</v>
      </c>
      <c r="O824" s="401">
        <v>6.0</v>
      </c>
      <c r="P824" s="401">
        <v>6.0</v>
      </c>
      <c r="Q824" s="401" t="s">
        <v>28</v>
      </c>
      <c r="R824" s="401" t="s">
        <v>27</v>
      </c>
      <c r="S824" s="389">
        <v>345.01111</v>
      </c>
      <c r="T824" s="389">
        <v>335.16983</v>
      </c>
      <c r="U824" s="389">
        <v>10021.0</v>
      </c>
      <c r="V824" s="389">
        <v>64.0</v>
      </c>
      <c r="W824" s="389">
        <v>104.70654</v>
      </c>
      <c r="X824" s="398">
        <v>4794.181</v>
      </c>
      <c r="Y824" s="398">
        <v>5209.56</v>
      </c>
      <c r="Z824" s="398">
        <v>9.52263</v>
      </c>
      <c r="AA824" s="402"/>
      <c r="AB824" s="402"/>
      <c r="AC824" s="403"/>
      <c r="AD824" s="401"/>
    </row>
    <row r="825">
      <c r="A825" s="229">
        <v>825.0</v>
      </c>
      <c r="B825" s="401" t="s">
        <v>54</v>
      </c>
      <c r="C825" s="401" t="s">
        <v>28</v>
      </c>
      <c r="D825" s="401" t="s">
        <v>28</v>
      </c>
      <c r="E825" s="401" t="s">
        <v>28</v>
      </c>
      <c r="F825" s="397">
        <v>64.0</v>
      </c>
      <c r="G825" s="401" t="s">
        <v>29</v>
      </c>
      <c r="H825" s="401" t="s">
        <v>30</v>
      </c>
      <c r="I825" s="401">
        <v>4.0</v>
      </c>
      <c r="J825" s="401" t="s">
        <v>40</v>
      </c>
      <c r="K825" s="401" t="s">
        <v>27</v>
      </c>
      <c r="L825" s="401" t="s">
        <v>28</v>
      </c>
      <c r="M825" s="401">
        <v>3.0</v>
      </c>
      <c r="N825" s="401">
        <v>4.0</v>
      </c>
      <c r="O825" s="401">
        <v>4.0</v>
      </c>
      <c r="P825" s="401">
        <v>4.0</v>
      </c>
      <c r="Q825" s="401" t="s">
        <v>28</v>
      </c>
      <c r="R825" s="401" t="s">
        <v>27</v>
      </c>
      <c r="S825" s="389">
        <v>427.28936</v>
      </c>
      <c r="T825" s="389">
        <v>473.66678</v>
      </c>
      <c r="U825" s="389">
        <v>14248.0</v>
      </c>
      <c r="V825" s="389">
        <v>82.0</v>
      </c>
      <c r="W825" s="389">
        <v>79.28737</v>
      </c>
      <c r="X825" s="398">
        <v>6191.444</v>
      </c>
      <c r="Y825" s="398">
        <v>6837.243</v>
      </c>
      <c r="Z825" s="398">
        <v>7.77085</v>
      </c>
      <c r="AA825" s="402"/>
      <c r="AB825" s="402"/>
      <c r="AC825" s="403"/>
      <c r="AD825" s="401"/>
    </row>
    <row r="826">
      <c r="A826" s="229">
        <v>826.0</v>
      </c>
      <c r="B826" s="401" t="s">
        <v>54</v>
      </c>
      <c r="C826" s="401" t="s">
        <v>28</v>
      </c>
      <c r="D826" s="401" t="s">
        <v>28</v>
      </c>
      <c r="E826" s="401" t="s">
        <v>28</v>
      </c>
      <c r="F826" s="397">
        <v>64.0</v>
      </c>
      <c r="G826" s="401" t="s">
        <v>29</v>
      </c>
      <c r="H826" s="401" t="s">
        <v>30</v>
      </c>
      <c r="I826" s="401">
        <v>4.0</v>
      </c>
      <c r="J826" s="401" t="s">
        <v>41</v>
      </c>
      <c r="K826" s="401" t="s">
        <v>27</v>
      </c>
      <c r="L826" s="401" t="s">
        <v>27</v>
      </c>
      <c r="M826" s="401">
        <v>4.0</v>
      </c>
      <c r="N826" s="401">
        <v>0.0</v>
      </c>
      <c r="O826" s="401">
        <v>6.0</v>
      </c>
      <c r="P826" s="401">
        <v>3.0</v>
      </c>
      <c r="Q826" s="401" t="s">
        <v>28</v>
      </c>
      <c r="R826" s="401" t="s">
        <v>27</v>
      </c>
      <c r="S826" s="389">
        <v>110.87726</v>
      </c>
      <c r="T826" s="389">
        <v>76.97701</v>
      </c>
      <c r="U826" s="389">
        <v>2772.0</v>
      </c>
      <c r="V826" s="389">
        <v>37.0</v>
      </c>
      <c r="W826" s="389">
        <v>28.38266</v>
      </c>
      <c r="X826" s="398">
        <v>749.466</v>
      </c>
      <c r="Y826" s="398">
        <v>1236.086</v>
      </c>
      <c r="Z826" s="398">
        <v>7.63907</v>
      </c>
      <c r="AA826" s="402"/>
      <c r="AB826" s="402"/>
      <c r="AC826" s="403"/>
      <c r="AD826" s="401"/>
    </row>
    <row r="827">
      <c r="A827" s="229">
        <v>827.0</v>
      </c>
      <c r="B827" s="401" t="s">
        <v>54</v>
      </c>
      <c r="C827" s="401" t="s">
        <v>28</v>
      </c>
      <c r="D827" s="401" t="s">
        <v>28</v>
      </c>
      <c r="E827" s="401" t="s">
        <v>28</v>
      </c>
      <c r="F827" s="397">
        <v>64.0</v>
      </c>
      <c r="G827" s="401" t="s">
        <v>29</v>
      </c>
      <c r="H827" s="401" t="s">
        <v>30</v>
      </c>
      <c r="I827" s="401">
        <v>4.0</v>
      </c>
      <c r="J827" s="401" t="s">
        <v>42</v>
      </c>
      <c r="K827" s="401" t="s">
        <v>27</v>
      </c>
      <c r="L827" s="401" t="s">
        <v>28</v>
      </c>
      <c r="M827" s="401">
        <v>1.0</v>
      </c>
      <c r="N827" s="401">
        <v>5.0</v>
      </c>
      <c r="O827" s="401">
        <v>2.0</v>
      </c>
      <c r="P827" s="401">
        <v>2.0</v>
      </c>
      <c r="Q827" s="401" t="s">
        <v>27</v>
      </c>
      <c r="R827" s="401" t="s">
        <v>27</v>
      </c>
      <c r="S827" s="389">
        <v>405.99636</v>
      </c>
      <c r="T827" s="389">
        <v>453.84078</v>
      </c>
      <c r="U827" s="389">
        <v>4860.0</v>
      </c>
      <c r="V827" s="389">
        <v>98.0</v>
      </c>
      <c r="W827" s="389">
        <v>66.84455</v>
      </c>
      <c r="X827" s="398">
        <v>3590.83</v>
      </c>
      <c r="Y827" s="398">
        <v>4133.575</v>
      </c>
      <c r="Z827" s="398">
        <v>7.52583</v>
      </c>
      <c r="AA827" s="402"/>
      <c r="AB827" s="402"/>
      <c r="AC827" s="403"/>
      <c r="AD827" s="401"/>
    </row>
    <row r="828">
      <c r="A828" s="229">
        <v>828.0</v>
      </c>
      <c r="B828" s="401" t="s">
        <v>54</v>
      </c>
      <c r="C828" s="401" t="s">
        <v>28</v>
      </c>
      <c r="D828" s="401" t="s">
        <v>28</v>
      </c>
      <c r="E828" s="401" t="s">
        <v>28</v>
      </c>
      <c r="F828" s="397">
        <v>64.0</v>
      </c>
      <c r="G828" s="401" t="s">
        <v>29</v>
      </c>
      <c r="H828" s="401" t="s">
        <v>30</v>
      </c>
      <c r="I828" s="401">
        <v>4.0</v>
      </c>
      <c r="J828" s="401" t="s">
        <v>43</v>
      </c>
      <c r="K828" s="401" t="s">
        <v>27</v>
      </c>
      <c r="L828" s="401" t="s">
        <v>27</v>
      </c>
      <c r="M828" s="401">
        <v>1.0</v>
      </c>
      <c r="N828" s="401">
        <v>0.0</v>
      </c>
      <c r="O828" s="401">
        <v>2.0</v>
      </c>
      <c r="P828" s="401">
        <v>2.0</v>
      </c>
      <c r="Q828" s="401" t="s">
        <v>28</v>
      </c>
      <c r="R828" s="401" t="s">
        <v>27</v>
      </c>
      <c r="S828" s="389"/>
      <c r="T828" s="389"/>
      <c r="U828" s="389"/>
      <c r="V828" s="389"/>
      <c r="W828" s="389"/>
      <c r="X828" s="398" t="s">
        <v>57</v>
      </c>
      <c r="Y828" s="398" t="s">
        <v>57</v>
      </c>
      <c r="Z828" s="404"/>
      <c r="AA828" s="402"/>
      <c r="AB828" s="402"/>
      <c r="AC828" s="403"/>
      <c r="AD828" s="401"/>
    </row>
    <row r="829">
      <c r="A829" s="229">
        <v>829.0</v>
      </c>
      <c r="B829" s="401" t="s">
        <v>54</v>
      </c>
      <c r="C829" s="401" t="s">
        <v>28</v>
      </c>
      <c r="D829" s="401" t="s">
        <v>28</v>
      </c>
      <c r="E829" s="401" t="s">
        <v>28</v>
      </c>
      <c r="F829" s="397">
        <v>64.0</v>
      </c>
      <c r="G829" s="401" t="s">
        <v>29</v>
      </c>
      <c r="H829" s="401" t="s">
        <v>30</v>
      </c>
      <c r="I829" s="401">
        <v>4.0</v>
      </c>
      <c r="J829" s="401" t="s">
        <v>44</v>
      </c>
      <c r="K829" s="401" t="s">
        <v>27</v>
      </c>
      <c r="L829" s="401" t="s">
        <v>28</v>
      </c>
      <c r="M829" s="401">
        <v>1.0</v>
      </c>
      <c r="N829" s="401">
        <v>4.0</v>
      </c>
      <c r="O829" s="401">
        <v>2.0</v>
      </c>
      <c r="P829" s="401">
        <v>2.0</v>
      </c>
      <c r="Q829" s="401" t="s">
        <v>27</v>
      </c>
      <c r="R829" s="401" t="s">
        <v>28</v>
      </c>
      <c r="S829" s="389">
        <v>345.92495</v>
      </c>
      <c r="T829" s="389">
        <v>384.83988</v>
      </c>
      <c r="U829" s="389">
        <v>9937.0</v>
      </c>
      <c r="V829" s="389">
        <v>74.0</v>
      </c>
      <c r="W829" s="389">
        <v>46.5194</v>
      </c>
      <c r="X829" s="398">
        <v>3436.431</v>
      </c>
      <c r="Y829" s="398">
        <v>3990.296</v>
      </c>
      <c r="Z829" s="398">
        <v>7.9221</v>
      </c>
      <c r="AA829" s="402"/>
      <c r="AB829" s="402"/>
      <c r="AC829" s="403"/>
      <c r="AD829" s="401"/>
    </row>
    <row r="830">
      <c r="A830" s="229">
        <v>830.0</v>
      </c>
      <c r="B830" s="401" t="s">
        <v>54</v>
      </c>
      <c r="C830" s="401" t="s">
        <v>28</v>
      </c>
      <c r="D830" s="401" t="s">
        <v>28</v>
      </c>
      <c r="E830" s="401" t="s">
        <v>28</v>
      </c>
      <c r="F830" s="397">
        <v>64.0</v>
      </c>
      <c r="G830" s="401" t="s">
        <v>29</v>
      </c>
      <c r="H830" s="401" t="s">
        <v>30</v>
      </c>
      <c r="I830" s="401">
        <v>4.0</v>
      </c>
      <c r="J830" s="401" t="s">
        <v>45</v>
      </c>
      <c r="K830" s="401" t="s">
        <v>27</v>
      </c>
      <c r="L830" s="401" t="s">
        <v>27</v>
      </c>
      <c r="M830" s="401">
        <v>1.0</v>
      </c>
      <c r="N830" s="401">
        <v>4.0</v>
      </c>
      <c r="O830" s="401">
        <v>2.0</v>
      </c>
      <c r="P830" s="401">
        <v>2.0</v>
      </c>
      <c r="Q830" s="401" t="s">
        <v>28</v>
      </c>
      <c r="R830" s="401" t="s">
        <v>27</v>
      </c>
      <c r="S830" s="389">
        <v>343.53256</v>
      </c>
      <c r="T830" s="389">
        <v>376.32999</v>
      </c>
      <c r="U830" s="389">
        <v>9381.0</v>
      </c>
      <c r="V830" s="389">
        <v>66.0</v>
      </c>
      <c r="W830" s="389">
        <v>102.52024</v>
      </c>
      <c r="X830" s="398">
        <v>1923.527</v>
      </c>
      <c r="Y830" s="398">
        <v>2609.227</v>
      </c>
      <c r="Z830" s="398">
        <v>6.43184</v>
      </c>
      <c r="AA830" s="402"/>
      <c r="AB830" s="402"/>
      <c r="AC830" s="403"/>
      <c r="AD830" s="401"/>
    </row>
    <row r="831">
      <c r="A831" s="229">
        <v>831.0</v>
      </c>
      <c r="B831" s="401" t="s">
        <v>54</v>
      </c>
      <c r="C831" s="401" t="s">
        <v>28</v>
      </c>
      <c r="D831" s="401" t="s">
        <v>28</v>
      </c>
      <c r="E831" s="401" t="s">
        <v>28</v>
      </c>
      <c r="F831" s="397">
        <v>64.0</v>
      </c>
      <c r="G831" s="401" t="s">
        <v>29</v>
      </c>
      <c r="H831" s="401" t="s">
        <v>30</v>
      </c>
      <c r="I831" s="401">
        <v>4.0</v>
      </c>
      <c r="J831" s="401" t="s">
        <v>46</v>
      </c>
      <c r="K831" s="401" t="s">
        <v>27</v>
      </c>
      <c r="L831" s="401" t="s">
        <v>27</v>
      </c>
      <c r="M831" s="401">
        <v>1.0</v>
      </c>
      <c r="N831" s="401">
        <v>0.0</v>
      </c>
      <c r="O831" s="401">
        <v>3.0</v>
      </c>
      <c r="P831" s="401">
        <v>3.0</v>
      </c>
      <c r="Q831" s="401" t="s">
        <v>28</v>
      </c>
      <c r="R831" s="401" t="s">
        <v>27</v>
      </c>
      <c r="S831" s="389">
        <v>68.14231</v>
      </c>
      <c r="T831" s="389">
        <v>66.06153</v>
      </c>
      <c r="U831" s="389">
        <v>2037.0</v>
      </c>
      <c r="V831" s="389">
        <v>14.0</v>
      </c>
      <c r="W831" s="389">
        <v>16.76452</v>
      </c>
      <c r="X831" s="398">
        <v>1755.19</v>
      </c>
      <c r="Y831" s="398">
        <v>2088.413</v>
      </c>
      <c r="Z831" s="398">
        <v>6.64349</v>
      </c>
      <c r="AA831" s="402"/>
      <c r="AB831" s="402"/>
      <c r="AC831" s="403"/>
      <c r="AD831" s="401"/>
    </row>
    <row r="832">
      <c r="A832" s="229">
        <v>832.0</v>
      </c>
      <c r="B832" s="401" t="s">
        <v>54</v>
      </c>
      <c r="C832" s="401" t="s">
        <v>28</v>
      </c>
      <c r="D832" s="401" t="s">
        <v>28</v>
      </c>
      <c r="E832" s="401" t="s">
        <v>28</v>
      </c>
      <c r="F832" s="397">
        <v>64.0</v>
      </c>
      <c r="G832" s="401" t="s">
        <v>29</v>
      </c>
      <c r="H832" s="401" t="s">
        <v>30</v>
      </c>
      <c r="I832" s="401">
        <v>4.0</v>
      </c>
      <c r="J832" s="401" t="s">
        <v>47</v>
      </c>
      <c r="K832" s="401" t="s">
        <v>27</v>
      </c>
      <c r="L832" s="401" t="s">
        <v>27</v>
      </c>
      <c r="M832" s="401">
        <v>2.0</v>
      </c>
      <c r="N832" s="401">
        <v>3.0</v>
      </c>
      <c r="O832" s="401">
        <v>3.0</v>
      </c>
      <c r="P832" s="401">
        <v>2.0</v>
      </c>
      <c r="Q832" s="401" t="s">
        <v>28</v>
      </c>
      <c r="R832" s="401" t="s">
        <v>28</v>
      </c>
      <c r="S832" s="389">
        <v>686.62992</v>
      </c>
      <c r="T832" s="389">
        <v>690.26497</v>
      </c>
      <c r="U832" s="389">
        <v>30270.0</v>
      </c>
      <c r="V832" s="389">
        <v>315.0</v>
      </c>
      <c r="W832" s="389">
        <v>589.76959</v>
      </c>
      <c r="X832" s="398">
        <v>7620.451</v>
      </c>
      <c r="Y832" s="398">
        <v>8302.782</v>
      </c>
      <c r="Z832" s="398">
        <v>8.36593</v>
      </c>
      <c r="AA832" s="402"/>
      <c r="AB832" s="402"/>
      <c r="AC832" s="403"/>
      <c r="AD832" s="401"/>
    </row>
    <row r="833">
      <c r="A833" s="229">
        <v>833.0</v>
      </c>
      <c r="B833" s="401" t="s">
        <v>54</v>
      </c>
      <c r="C833" s="401" t="s">
        <v>28</v>
      </c>
      <c r="D833" s="401" t="s">
        <v>28</v>
      </c>
      <c r="E833" s="401" t="s">
        <v>28</v>
      </c>
      <c r="F833" s="397">
        <v>64.0</v>
      </c>
      <c r="G833" s="401" t="s">
        <v>29</v>
      </c>
      <c r="H833" s="401" t="s">
        <v>30</v>
      </c>
      <c r="I833" s="401">
        <v>4.0</v>
      </c>
      <c r="J833" s="401" t="s">
        <v>49</v>
      </c>
      <c r="K833" s="401" t="s">
        <v>27</v>
      </c>
      <c r="L833" s="401" t="s">
        <v>28</v>
      </c>
      <c r="M833" s="401">
        <v>1.0</v>
      </c>
      <c r="N833" s="401">
        <v>6.0</v>
      </c>
      <c r="O833" s="401">
        <v>2.0</v>
      </c>
      <c r="P833" s="401">
        <v>2.0</v>
      </c>
      <c r="Q833" s="401" t="s">
        <v>28</v>
      </c>
      <c r="R833" s="401" t="s">
        <v>28</v>
      </c>
      <c r="S833" s="389">
        <v>342.72709</v>
      </c>
      <c r="T833" s="389">
        <v>381.71651</v>
      </c>
      <c r="U833" s="389">
        <v>3563.0</v>
      </c>
      <c r="V833" s="389">
        <v>67.0</v>
      </c>
      <c r="W833" s="389">
        <v>96.9915</v>
      </c>
      <c r="X833" s="398">
        <v>3523.55</v>
      </c>
      <c r="Y833" s="398">
        <v>4053.933</v>
      </c>
      <c r="Z833" s="398">
        <v>7.27653</v>
      </c>
      <c r="AA833" s="402"/>
      <c r="AB833" s="402"/>
      <c r="AC833" s="403"/>
      <c r="AD833" s="401"/>
    </row>
    <row r="834">
      <c r="A834" s="229">
        <v>834.0</v>
      </c>
      <c r="B834" s="401" t="s">
        <v>54</v>
      </c>
      <c r="C834" s="401" t="s">
        <v>28</v>
      </c>
      <c r="D834" s="401" t="s">
        <v>28</v>
      </c>
      <c r="E834" s="401" t="s">
        <v>28</v>
      </c>
      <c r="F834" s="397">
        <v>64.0</v>
      </c>
      <c r="G834" s="401" t="s">
        <v>29</v>
      </c>
      <c r="H834" s="401" t="s">
        <v>30</v>
      </c>
      <c r="I834" s="401">
        <v>4.0</v>
      </c>
      <c r="J834" s="401" t="s">
        <v>51</v>
      </c>
      <c r="K834" s="401" t="s">
        <v>27</v>
      </c>
      <c r="L834" s="401" t="s">
        <v>27</v>
      </c>
      <c r="M834" s="401">
        <v>3.0</v>
      </c>
      <c r="N834" s="401">
        <v>4.0</v>
      </c>
      <c r="O834" s="401">
        <v>6.0</v>
      </c>
      <c r="P834" s="401">
        <v>4.0</v>
      </c>
      <c r="Q834" s="401" t="s">
        <v>28</v>
      </c>
      <c r="R834" s="401" t="s">
        <v>27</v>
      </c>
      <c r="S834" s="389">
        <v>416.6143</v>
      </c>
      <c r="T834" s="389">
        <v>406.34847</v>
      </c>
      <c r="U834" s="389">
        <v>10872.0</v>
      </c>
      <c r="V834" s="389">
        <v>80.0</v>
      </c>
      <c r="W834" s="389">
        <v>97.80912</v>
      </c>
      <c r="X834" s="398">
        <v>4408.348</v>
      </c>
      <c r="Y834" s="398">
        <v>4809.24</v>
      </c>
      <c r="Z834" s="398">
        <v>6.8075</v>
      </c>
      <c r="AA834" s="402"/>
      <c r="AB834" s="402"/>
      <c r="AC834" s="403"/>
      <c r="AD834" s="401"/>
    </row>
    <row r="835">
      <c r="A835" s="229">
        <v>835.0</v>
      </c>
      <c r="B835" s="401" t="s">
        <v>54</v>
      </c>
      <c r="C835" s="401" t="s">
        <v>28</v>
      </c>
      <c r="D835" s="401" t="s">
        <v>28</v>
      </c>
      <c r="E835" s="401" t="s">
        <v>28</v>
      </c>
      <c r="F835" s="397">
        <v>64.0</v>
      </c>
      <c r="G835" s="401" t="s">
        <v>29</v>
      </c>
      <c r="H835" s="401" t="s">
        <v>30</v>
      </c>
      <c r="I835" s="401">
        <v>4.0</v>
      </c>
      <c r="J835" s="401" t="s">
        <v>52</v>
      </c>
      <c r="K835" s="401" t="s">
        <v>27</v>
      </c>
      <c r="L835" s="401" t="s">
        <v>27</v>
      </c>
      <c r="M835" s="401">
        <v>0.0</v>
      </c>
      <c r="N835" s="401">
        <v>0.0</v>
      </c>
      <c r="O835" s="401">
        <v>3.0</v>
      </c>
      <c r="P835" s="401">
        <v>2.0</v>
      </c>
      <c r="Q835" s="401" t="s">
        <v>28</v>
      </c>
      <c r="R835" s="401" t="s">
        <v>27</v>
      </c>
      <c r="S835" s="389">
        <v>15.45046</v>
      </c>
      <c r="T835" s="389">
        <v>11.44596</v>
      </c>
      <c r="U835" s="389">
        <v>269.0</v>
      </c>
      <c r="V835" s="389">
        <v>3.0</v>
      </c>
      <c r="W835" s="389">
        <v>1.81164</v>
      </c>
      <c r="X835" s="398">
        <v>1762.292</v>
      </c>
      <c r="Y835" s="398">
        <v>2147.144</v>
      </c>
      <c r="Z835" s="398">
        <v>5.43986</v>
      </c>
      <c r="AA835" s="402"/>
      <c r="AB835" s="402"/>
      <c r="AC835" s="403"/>
      <c r="AD835" s="401"/>
    </row>
    <row r="836">
      <c r="A836" s="229">
        <v>836.0</v>
      </c>
      <c r="B836" s="401" t="s">
        <v>54</v>
      </c>
      <c r="C836" s="401" t="s">
        <v>28</v>
      </c>
      <c r="D836" s="401" t="s">
        <v>28</v>
      </c>
      <c r="E836" s="401" t="s">
        <v>28</v>
      </c>
      <c r="F836" s="397">
        <v>64.0</v>
      </c>
      <c r="G836" s="401" t="s">
        <v>29</v>
      </c>
      <c r="H836" s="401" t="s">
        <v>30</v>
      </c>
      <c r="I836" s="401">
        <v>8.0</v>
      </c>
      <c r="J836" s="401" t="s">
        <v>31</v>
      </c>
      <c r="K836" s="401" t="s">
        <v>27</v>
      </c>
      <c r="L836" s="401" t="s">
        <v>28</v>
      </c>
      <c r="M836" s="401">
        <v>0.0</v>
      </c>
      <c r="N836" s="401">
        <v>7.0</v>
      </c>
      <c r="O836" s="401">
        <v>1.0</v>
      </c>
      <c r="P836" s="401">
        <v>1.0</v>
      </c>
      <c r="Q836" s="401" t="s">
        <v>28</v>
      </c>
      <c r="R836" s="401" t="s">
        <v>27</v>
      </c>
      <c r="S836" s="389">
        <v>671.51163</v>
      </c>
      <c r="T836" s="389">
        <v>672.77115</v>
      </c>
      <c r="U836" s="389">
        <v>28866.0</v>
      </c>
      <c r="V836" s="389">
        <v>503.0</v>
      </c>
      <c r="W836" s="389">
        <v>1467.93</v>
      </c>
      <c r="X836" s="398">
        <v>3696.302</v>
      </c>
      <c r="Y836" s="398">
        <v>3490.142</v>
      </c>
      <c r="Z836" s="398">
        <v>5.98035</v>
      </c>
      <c r="AA836" s="402"/>
      <c r="AB836" s="402"/>
      <c r="AC836" s="403"/>
      <c r="AD836" s="401"/>
    </row>
    <row r="837">
      <c r="A837" s="229">
        <v>837.0</v>
      </c>
      <c r="B837" s="401" t="s">
        <v>54</v>
      </c>
      <c r="C837" s="401" t="s">
        <v>28</v>
      </c>
      <c r="D837" s="401" t="s">
        <v>28</v>
      </c>
      <c r="E837" s="401" t="s">
        <v>28</v>
      </c>
      <c r="F837" s="397">
        <v>64.0</v>
      </c>
      <c r="G837" s="401" t="s">
        <v>29</v>
      </c>
      <c r="H837" s="401" t="s">
        <v>30</v>
      </c>
      <c r="I837" s="401">
        <v>8.0</v>
      </c>
      <c r="J837" s="401" t="s">
        <v>32</v>
      </c>
      <c r="K837" s="401" t="s">
        <v>27</v>
      </c>
      <c r="L837" s="401" t="s">
        <v>27</v>
      </c>
      <c r="M837" s="401">
        <v>8.0</v>
      </c>
      <c r="N837" s="401">
        <v>0.0</v>
      </c>
      <c r="O837" s="401">
        <v>10.0</v>
      </c>
      <c r="P837" s="401">
        <v>5.0</v>
      </c>
      <c r="Q837" s="401" t="s">
        <v>28</v>
      </c>
      <c r="R837" s="401" t="s">
        <v>27</v>
      </c>
      <c r="S837" s="389">
        <v>173.11953</v>
      </c>
      <c r="T837" s="389">
        <v>148.20195</v>
      </c>
      <c r="U837" s="389">
        <v>4981.0</v>
      </c>
      <c r="V837" s="389">
        <v>44.0</v>
      </c>
      <c r="W837" s="389">
        <v>81.99344</v>
      </c>
      <c r="X837" s="398">
        <v>1580.069</v>
      </c>
      <c r="Y837" s="398">
        <v>2052.782</v>
      </c>
      <c r="Z837" s="398">
        <v>11.45917</v>
      </c>
      <c r="AA837" s="402"/>
      <c r="AB837" s="402"/>
      <c r="AC837" s="403"/>
      <c r="AD837" s="401"/>
    </row>
    <row r="838">
      <c r="A838" s="229">
        <v>838.0</v>
      </c>
      <c r="B838" s="401" t="s">
        <v>54</v>
      </c>
      <c r="C838" s="401" t="s">
        <v>28</v>
      </c>
      <c r="D838" s="401" t="s">
        <v>28</v>
      </c>
      <c r="E838" s="401" t="s">
        <v>28</v>
      </c>
      <c r="F838" s="397">
        <v>64.0</v>
      </c>
      <c r="G838" s="401" t="s">
        <v>29</v>
      </c>
      <c r="H838" s="401" t="s">
        <v>30</v>
      </c>
      <c r="I838" s="401">
        <v>8.0</v>
      </c>
      <c r="J838" s="401" t="s">
        <v>33</v>
      </c>
      <c r="K838" s="401" t="s">
        <v>27</v>
      </c>
      <c r="L838" s="401" t="s">
        <v>28</v>
      </c>
      <c r="M838" s="401">
        <v>2.0</v>
      </c>
      <c r="N838" s="401">
        <v>4.0</v>
      </c>
      <c r="O838" s="401">
        <v>3.0</v>
      </c>
      <c r="P838" s="401">
        <v>3.0</v>
      </c>
      <c r="Q838" s="401" t="s">
        <v>28</v>
      </c>
      <c r="R838" s="401" t="s">
        <v>27</v>
      </c>
      <c r="S838" s="389">
        <v>848.28836</v>
      </c>
      <c r="T838" s="389">
        <v>847.82705</v>
      </c>
      <c r="U838" s="389">
        <v>21211.0</v>
      </c>
      <c r="V838" s="389">
        <v>160.0</v>
      </c>
      <c r="W838" s="389">
        <v>228.39595</v>
      </c>
      <c r="X838" s="398">
        <v>4300.461</v>
      </c>
      <c r="Y838" s="398">
        <v>4803.59</v>
      </c>
      <c r="Z838" s="398">
        <v>7.25334</v>
      </c>
      <c r="AA838" s="402"/>
      <c r="AB838" s="402"/>
      <c r="AC838" s="403"/>
      <c r="AD838" s="401"/>
    </row>
    <row r="839">
      <c r="A839" s="229">
        <v>839.0</v>
      </c>
      <c r="B839" s="401" t="s">
        <v>54</v>
      </c>
      <c r="C839" s="401" t="s">
        <v>28</v>
      </c>
      <c r="D839" s="401" t="s">
        <v>28</v>
      </c>
      <c r="E839" s="401" t="s">
        <v>28</v>
      </c>
      <c r="F839" s="397">
        <v>64.0</v>
      </c>
      <c r="G839" s="401" t="s">
        <v>29</v>
      </c>
      <c r="H839" s="401" t="s">
        <v>30</v>
      </c>
      <c r="I839" s="401">
        <v>8.0</v>
      </c>
      <c r="J839" s="401" t="s">
        <v>34</v>
      </c>
      <c r="K839" s="401" t="s">
        <v>27</v>
      </c>
      <c r="L839" s="401" t="s">
        <v>27</v>
      </c>
      <c r="M839" s="401">
        <v>0.0</v>
      </c>
      <c r="N839" s="401">
        <v>3.0</v>
      </c>
      <c r="O839" s="401">
        <v>2.0</v>
      </c>
      <c r="P839" s="401">
        <v>2.0</v>
      </c>
      <c r="Q839" s="401" t="s">
        <v>28</v>
      </c>
      <c r="R839" s="401" t="s">
        <v>27</v>
      </c>
      <c r="S839" s="389">
        <v>164.3964</v>
      </c>
      <c r="T839" s="389">
        <v>173.10457</v>
      </c>
      <c r="U839" s="389">
        <v>3234.0</v>
      </c>
      <c r="V839" s="389">
        <v>31.0</v>
      </c>
      <c r="W839" s="389">
        <v>24.39755</v>
      </c>
      <c r="X839" s="398">
        <v>1462.941</v>
      </c>
      <c r="Y839" s="398">
        <v>1955.331</v>
      </c>
      <c r="Z839" s="398">
        <v>5.45924</v>
      </c>
      <c r="AA839" s="402"/>
      <c r="AB839" s="402"/>
      <c r="AC839" s="403"/>
      <c r="AD839" s="401"/>
    </row>
    <row r="840">
      <c r="A840" s="229">
        <v>840.0</v>
      </c>
      <c r="B840" s="401" t="s">
        <v>54</v>
      </c>
      <c r="C840" s="401" t="s">
        <v>28</v>
      </c>
      <c r="D840" s="401" t="s">
        <v>28</v>
      </c>
      <c r="E840" s="401" t="s">
        <v>28</v>
      </c>
      <c r="F840" s="397">
        <v>64.0</v>
      </c>
      <c r="G840" s="401" t="s">
        <v>29</v>
      </c>
      <c r="H840" s="401" t="s">
        <v>30</v>
      </c>
      <c r="I840" s="401">
        <v>8.0</v>
      </c>
      <c r="J840" s="401" t="s">
        <v>35</v>
      </c>
      <c r="K840" s="401" t="s">
        <v>27</v>
      </c>
      <c r="L840" s="401" t="s">
        <v>28</v>
      </c>
      <c r="M840" s="401">
        <v>5.0</v>
      </c>
      <c r="N840" s="401">
        <v>4.0</v>
      </c>
      <c r="O840" s="401">
        <v>6.0</v>
      </c>
      <c r="P840" s="401">
        <v>6.0</v>
      </c>
      <c r="Q840" s="401" t="s">
        <v>28</v>
      </c>
      <c r="R840" s="401" t="s">
        <v>27</v>
      </c>
      <c r="S840" s="389">
        <v>942.94122</v>
      </c>
      <c r="T840" s="389">
        <v>944.97067</v>
      </c>
      <c r="U840" s="389">
        <v>33975.0</v>
      </c>
      <c r="V840" s="389">
        <v>162.0</v>
      </c>
      <c r="W840" s="389">
        <v>401.64826</v>
      </c>
      <c r="X840" s="398">
        <v>10954.097</v>
      </c>
      <c r="Y840" s="398">
        <v>11916.855</v>
      </c>
      <c r="Z840" s="398">
        <v>10.12363</v>
      </c>
      <c r="AA840" s="402"/>
      <c r="AB840" s="402"/>
      <c r="AC840" s="403"/>
      <c r="AD840" s="401"/>
    </row>
    <row r="841">
      <c r="A841" s="229">
        <v>841.0</v>
      </c>
      <c r="B841" s="401" t="s">
        <v>54</v>
      </c>
      <c r="C841" s="401" t="s">
        <v>28</v>
      </c>
      <c r="D841" s="401" t="s">
        <v>28</v>
      </c>
      <c r="E841" s="401" t="s">
        <v>28</v>
      </c>
      <c r="F841" s="397">
        <v>64.0</v>
      </c>
      <c r="G841" s="401" t="s">
        <v>29</v>
      </c>
      <c r="H841" s="401" t="s">
        <v>30</v>
      </c>
      <c r="I841" s="401">
        <v>8.0</v>
      </c>
      <c r="J841" s="401" t="s">
        <v>36</v>
      </c>
      <c r="K841" s="401" t="s">
        <v>27</v>
      </c>
      <c r="L841" s="401" t="s">
        <v>28</v>
      </c>
      <c r="M841" s="401">
        <v>0.0</v>
      </c>
      <c r="N841" s="401">
        <v>4.0</v>
      </c>
      <c r="O841" s="401">
        <v>1.0</v>
      </c>
      <c r="P841" s="401">
        <v>1.0</v>
      </c>
      <c r="Q841" s="401" t="s">
        <v>28</v>
      </c>
      <c r="R841" s="401" t="s">
        <v>28</v>
      </c>
      <c r="S841" s="389">
        <v>657.42438</v>
      </c>
      <c r="T841" s="389">
        <v>660.53823</v>
      </c>
      <c r="U841" s="389">
        <v>13727.0</v>
      </c>
      <c r="V841" s="389">
        <v>251.0</v>
      </c>
      <c r="W841" s="389">
        <v>249.16938</v>
      </c>
      <c r="X841" s="398">
        <v>2740.731</v>
      </c>
      <c r="Y841" s="398">
        <v>3231.019</v>
      </c>
      <c r="Z841" s="398">
        <v>6.18528</v>
      </c>
      <c r="AA841" s="402"/>
      <c r="AB841" s="402"/>
      <c r="AC841" s="403"/>
      <c r="AD841" s="401"/>
    </row>
    <row r="842">
      <c r="A842" s="229">
        <v>842.0</v>
      </c>
      <c r="B842" s="401" t="s">
        <v>54</v>
      </c>
      <c r="C842" s="401" t="s">
        <v>28</v>
      </c>
      <c r="D842" s="401" t="s">
        <v>28</v>
      </c>
      <c r="E842" s="401" t="s">
        <v>28</v>
      </c>
      <c r="F842" s="397">
        <v>64.0</v>
      </c>
      <c r="G842" s="401" t="s">
        <v>29</v>
      </c>
      <c r="H842" s="401" t="s">
        <v>30</v>
      </c>
      <c r="I842" s="401">
        <v>8.0</v>
      </c>
      <c r="J842" s="401" t="s">
        <v>37</v>
      </c>
      <c r="K842" s="401" t="s">
        <v>27</v>
      </c>
      <c r="L842" s="401" t="s">
        <v>27</v>
      </c>
      <c r="M842" s="401">
        <v>5.0</v>
      </c>
      <c r="N842" s="401">
        <v>5.0</v>
      </c>
      <c r="O842" s="401">
        <v>6.0</v>
      </c>
      <c r="P842" s="401">
        <v>5.0</v>
      </c>
      <c r="Q842" s="401" t="s">
        <v>28</v>
      </c>
      <c r="R842" s="401" t="s">
        <v>27</v>
      </c>
      <c r="S842" s="389">
        <v>832.93479</v>
      </c>
      <c r="T842" s="389">
        <v>825.59373</v>
      </c>
      <c r="U842" s="389">
        <v>21748.0</v>
      </c>
      <c r="V842" s="389">
        <v>155.0</v>
      </c>
      <c r="W842" s="389">
        <v>197.249</v>
      </c>
      <c r="X842" s="398">
        <v>6875.951</v>
      </c>
      <c r="Y842" s="398">
        <v>7586.427</v>
      </c>
      <c r="Z842" s="398">
        <v>6.9814</v>
      </c>
      <c r="AA842" s="402"/>
      <c r="AB842" s="402"/>
      <c r="AC842" s="403"/>
      <c r="AD842" s="401"/>
    </row>
    <row r="843">
      <c r="A843" s="229">
        <v>843.0</v>
      </c>
      <c r="B843" s="401" t="s">
        <v>54</v>
      </c>
      <c r="C843" s="401" t="s">
        <v>28</v>
      </c>
      <c r="D843" s="401" t="s">
        <v>28</v>
      </c>
      <c r="E843" s="401" t="s">
        <v>28</v>
      </c>
      <c r="F843" s="397">
        <v>64.0</v>
      </c>
      <c r="G843" s="401" t="s">
        <v>29</v>
      </c>
      <c r="H843" s="401" t="s">
        <v>30</v>
      </c>
      <c r="I843" s="401">
        <v>8.0</v>
      </c>
      <c r="J843" s="401" t="s">
        <v>38</v>
      </c>
      <c r="K843" s="401" t="s">
        <v>27</v>
      </c>
      <c r="L843" s="401" t="s">
        <v>27</v>
      </c>
      <c r="M843" s="401">
        <v>7.0</v>
      </c>
      <c r="N843" s="401">
        <v>5.0</v>
      </c>
      <c r="O843" s="401">
        <v>8.0</v>
      </c>
      <c r="P843" s="401">
        <v>8.0</v>
      </c>
      <c r="Q843" s="401" t="s">
        <v>27</v>
      </c>
      <c r="R843" s="401" t="s">
        <v>27</v>
      </c>
      <c r="S843" s="389">
        <v>864.13583</v>
      </c>
      <c r="T843" s="389">
        <v>880.16461</v>
      </c>
      <c r="U843" s="389">
        <v>26317.0</v>
      </c>
      <c r="V843" s="389">
        <v>161.0</v>
      </c>
      <c r="W843" s="389">
        <v>227.54155</v>
      </c>
      <c r="X843" s="398">
        <v>9514.268</v>
      </c>
      <c r="Y843" s="398">
        <v>10396.066</v>
      </c>
      <c r="Z843" s="398">
        <v>7.28389</v>
      </c>
      <c r="AA843" s="402"/>
      <c r="AB843" s="402"/>
      <c r="AC843" s="403"/>
      <c r="AD843" s="401"/>
    </row>
    <row r="844">
      <c r="A844" s="229">
        <v>844.0</v>
      </c>
      <c r="B844" s="401" t="s">
        <v>54</v>
      </c>
      <c r="C844" s="401" t="s">
        <v>28</v>
      </c>
      <c r="D844" s="401" t="s">
        <v>28</v>
      </c>
      <c r="E844" s="401" t="s">
        <v>28</v>
      </c>
      <c r="F844" s="397">
        <v>64.0</v>
      </c>
      <c r="G844" s="401" t="s">
        <v>29</v>
      </c>
      <c r="H844" s="401" t="s">
        <v>30</v>
      </c>
      <c r="I844" s="401">
        <v>8.0</v>
      </c>
      <c r="J844" s="401" t="s">
        <v>39</v>
      </c>
      <c r="K844" s="401" t="s">
        <v>27</v>
      </c>
      <c r="L844" s="401" t="s">
        <v>27</v>
      </c>
      <c r="M844" s="401">
        <v>5.0</v>
      </c>
      <c r="N844" s="401">
        <v>6.0</v>
      </c>
      <c r="O844" s="401">
        <v>6.0</v>
      </c>
      <c r="P844" s="401">
        <v>6.0</v>
      </c>
      <c r="Q844" s="401" t="s">
        <v>28</v>
      </c>
      <c r="R844" s="401" t="s">
        <v>27</v>
      </c>
      <c r="S844" s="389">
        <v>867.97035</v>
      </c>
      <c r="T844" s="389">
        <v>853.25925</v>
      </c>
      <c r="U844" s="389">
        <v>25761.0</v>
      </c>
      <c r="V844" s="389">
        <v>156.0</v>
      </c>
      <c r="W844" s="389">
        <v>296.03986</v>
      </c>
      <c r="X844" s="398">
        <v>9466.4</v>
      </c>
      <c r="Y844" s="398">
        <v>10165.07</v>
      </c>
      <c r="Z844" s="398">
        <v>6.69899</v>
      </c>
      <c r="AA844" s="402"/>
      <c r="AB844" s="402"/>
      <c r="AC844" s="403"/>
      <c r="AD844" s="401"/>
    </row>
    <row r="845">
      <c r="A845" s="229">
        <v>845.0</v>
      </c>
      <c r="B845" s="401" t="s">
        <v>54</v>
      </c>
      <c r="C845" s="401" t="s">
        <v>28</v>
      </c>
      <c r="D845" s="401" t="s">
        <v>28</v>
      </c>
      <c r="E845" s="401" t="s">
        <v>28</v>
      </c>
      <c r="F845" s="397">
        <v>64.0</v>
      </c>
      <c r="G845" s="401" t="s">
        <v>29</v>
      </c>
      <c r="H845" s="401" t="s">
        <v>30</v>
      </c>
      <c r="I845" s="401">
        <v>8.0</v>
      </c>
      <c r="J845" s="401" t="s">
        <v>40</v>
      </c>
      <c r="K845" s="401" t="s">
        <v>27</v>
      </c>
      <c r="L845" s="401" t="s">
        <v>28</v>
      </c>
      <c r="M845" s="401">
        <v>3.0</v>
      </c>
      <c r="N845" s="401">
        <v>4.0</v>
      </c>
      <c r="O845" s="401">
        <v>4.0</v>
      </c>
      <c r="P845" s="401">
        <v>4.0</v>
      </c>
      <c r="Q845" s="401" t="s">
        <v>28</v>
      </c>
      <c r="R845" s="401" t="s">
        <v>27</v>
      </c>
      <c r="S845" s="389">
        <v>841.79885</v>
      </c>
      <c r="T845" s="389">
        <v>859.44956</v>
      </c>
      <c r="U845" s="389">
        <v>17988.0</v>
      </c>
      <c r="V845" s="389">
        <v>154.0</v>
      </c>
      <c r="W845" s="389">
        <v>274.5489</v>
      </c>
      <c r="X845" s="398">
        <v>5270.422</v>
      </c>
      <c r="Y845" s="398">
        <v>5740.682</v>
      </c>
      <c r="Z845" s="398">
        <v>6.57513</v>
      </c>
      <c r="AA845" s="402"/>
      <c r="AB845" s="402"/>
      <c r="AC845" s="403"/>
      <c r="AD845" s="401"/>
    </row>
    <row r="846">
      <c r="A846" s="229">
        <v>846.0</v>
      </c>
      <c r="B846" s="401" t="s">
        <v>54</v>
      </c>
      <c r="C846" s="401" t="s">
        <v>28</v>
      </c>
      <c r="D846" s="401" t="s">
        <v>28</v>
      </c>
      <c r="E846" s="401" t="s">
        <v>28</v>
      </c>
      <c r="F846" s="397">
        <v>64.0</v>
      </c>
      <c r="G846" s="401" t="s">
        <v>29</v>
      </c>
      <c r="H846" s="401" t="s">
        <v>30</v>
      </c>
      <c r="I846" s="401">
        <v>8.0</v>
      </c>
      <c r="J846" s="401" t="s">
        <v>41</v>
      </c>
      <c r="K846" s="401" t="s">
        <v>27</v>
      </c>
      <c r="L846" s="401" t="s">
        <v>27</v>
      </c>
      <c r="M846" s="401">
        <v>4.0</v>
      </c>
      <c r="N846" s="401">
        <v>0.0</v>
      </c>
      <c r="O846" s="401">
        <v>6.0</v>
      </c>
      <c r="P846" s="401">
        <v>3.0</v>
      </c>
      <c r="Q846" s="401" t="s">
        <v>28</v>
      </c>
      <c r="R846" s="401" t="s">
        <v>27</v>
      </c>
      <c r="S846" s="389">
        <v>206.07241</v>
      </c>
      <c r="T846" s="389">
        <v>180.3747</v>
      </c>
      <c r="U846" s="389">
        <v>4985.0</v>
      </c>
      <c r="V846" s="389">
        <v>64.0</v>
      </c>
      <c r="W846" s="389">
        <v>61.02556</v>
      </c>
      <c r="X846" s="398">
        <v>1238.729</v>
      </c>
      <c r="Y846" s="398">
        <v>1700.885</v>
      </c>
      <c r="Z846" s="398">
        <v>7.84573</v>
      </c>
      <c r="AA846" s="402"/>
      <c r="AB846" s="402"/>
      <c r="AC846" s="403"/>
      <c r="AD846" s="401"/>
    </row>
    <row r="847">
      <c r="A847" s="229">
        <v>847.0</v>
      </c>
      <c r="B847" s="401" t="s">
        <v>54</v>
      </c>
      <c r="C847" s="401" t="s">
        <v>28</v>
      </c>
      <c r="D847" s="401" t="s">
        <v>28</v>
      </c>
      <c r="E847" s="401" t="s">
        <v>28</v>
      </c>
      <c r="F847" s="397">
        <v>64.0</v>
      </c>
      <c r="G847" s="401" t="s">
        <v>29</v>
      </c>
      <c r="H847" s="401" t="s">
        <v>30</v>
      </c>
      <c r="I847" s="401">
        <v>8.0</v>
      </c>
      <c r="J847" s="401" t="s">
        <v>42</v>
      </c>
      <c r="K847" s="401" t="s">
        <v>27</v>
      </c>
      <c r="L847" s="401" t="s">
        <v>28</v>
      </c>
      <c r="M847" s="401">
        <v>1.0</v>
      </c>
      <c r="N847" s="401">
        <v>5.0</v>
      </c>
      <c r="O847" s="401">
        <v>2.0</v>
      </c>
      <c r="P847" s="401">
        <v>2.0</v>
      </c>
      <c r="Q847" s="401" t="s">
        <v>27</v>
      </c>
      <c r="R847" s="401" t="s">
        <v>27</v>
      </c>
      <c r="S847" s="389">
        <v>805.86447</v>
      </c>
      <c r="T847" s="389">
        <v>913.66754</v>
      </c>
      <c r="U847" s="389">
        <v>9316.0</v>
      </c>
      <c r="V847" s="389">
        <v>189.0</v>
      </c>
      <c r="W847" s="389">
        <v>145.62383</v>
      </c>
      <c r="X847" s="398">
        <v>6469.744</v>
      </c>
      <c r="Y847" s="398">
        <v>7353.198</v>
      </c>
      <c r="Z847" s="398">
        <v>7.73121</v>
      </c>
      <c r="AA847" s="402"/>
      <c r="AB847" s="402"/>
      <c r="AC847" s="403"/>
      <c r="AD847" s="401"/>
    </row>
    <row r="848">
      <c r="A848" s="229">
        <v>848.0</v>
      </c>
      <c r="B848" s="401" t="s">
        <v>54</v>
      </c>
      <c r="C848" s="401" t="s">
        <v>28</v>
      </c>
      <c r="D848" s="401" t="s">
        <v>28</v>
      </c>
      <c r="E848" s="401" t="s">
        <v>28</v>
      </c>
      <c r="F848" s="397">
        <v>64.0</v>
      </c>
      <c r="G848" s="401" t="s">
        <v>29</v>
      </c>
      <c r="H848" s="401" t="s">
        <v>30</v>
      </c>
      <c r="I848" s="401">
        <v>8.0</v>
      </c>
      <c r="J848" s="401" t="s">
        <v>44</v>
      </c>
      <c r="K848" s="401" t="s">
        <v>27</v>
      </c>
      <c r="L848" s="401" t="s">
        <v>28</v>
      </c>
      <c r="M848" s="401">
        <v>1.0</v>
      </c>
      <c r="N848" s="401">
        <v>4.0</v>
      </c>
      <c r="O848" s="401">
        <v>2.0</v>
      </c>
      <c r="P848" s="401">
        <v>2.0</v>
      </c>
      <c r="Q848" s="401" t="s">
        <v>27</v>
      </c>
      <c r="R848" s="401" t="s">
        <v>28</v>
      </c>
      <c r="S848" s="389">
        <v>687.23442</v>
      </c>
      <c r="T848" s="389">
        <v>770.96542</v>
      </c>
      <c r="U848" s="389">
        <v>19931.0</v>
      </c>
      <c r="V848" s="389">
        <v>139.0</v>
      </c>
      <c r="W848" s="389">
        <v>86.49813</v>
      </c>
      <c r="X848" s="398">
        <v>6078.446</v>
      </c>
      <c r="Y848" s="398">
        <v>6903.904</v>
      </c>
      <c r="Z848" s="398">
        <v>8.24338</v>
      </c>
      <c r="AA848" s="402"/>
      <c r="AB848" s="402"/>
      <c r="AC848" s="403"/>
      <c r="AD848" s="401"/>
    </row>
    <row r="849">
      <c r="A849" s="229">
        <v>849.0</v>
      </c>
      <c r="B849" s="401" t="s">
        <v>54</v>
      </c>
      <c r="C849" s="401" t="s">
        <v>28</v>
      </c>
      <c r="D849" s="401" t="s">
        <v>28</v>
      </c>
      <c r="E849" s="401" t="s">
        <v>28</v>
      </c>
      <c r="F849" s="397">
        <v>64.0</v>
      </c>
      <c r="G849" s="401" t="s">
        <v>29</v>
      </c>
      <c r="H849" s="401" t="s">
        <v>30</v>
      </c>
      <c r="I849" s="401">
        <v>8.0</v>
      </c>
      <c r="J849" s="401" t="s">
        <v>45</v>
      </c>
      <c r="K849" s="401" t="s">
        <v>27</v>
      </c>
      <c r="L849" s="401" t="s">
        <v>27</v>
      </c>
      <c r="M849" s="401">
        <v>1.0</v>
      </c>
      <c r="N849" s="401">
        <v>4.0</v>
      </c>
      <c r="O849" s="401">
        <v>2.0</v>
      </c>
      <c r="P849" s="401">
        <v>2.0</v>
      </c>
      <c r="Q849" s="401" t="s">
        <v>28</v>
      </c>
      <c r="R849" s="401" t="s">
        <v>27</v>
      </c>
      <c r="S849" s="389">
        <v>665.5246</v>
      </c>
      <c r="T849" s="389">
        <v>741.47717</v>
      </c>
      <c r="U849" s="389">
        <v>23417.0</v>
      </c>
      <c r="V849" s="389">
        <v>127.0</v>
      </c>
      <c r="W849" s="389">
        <v>270.7549</v>
      </c>
      <c r="X849" s="398">
        <v>3491.86</v>
      </c>
      <c r="Y849" s="398">
        <v>4149.003</v>
      </c>
      <c r="Z849" s="398">
        <v>6.40822</v>
      </c>
      <c r="AA849" s="402"/>
      <c r="AB849" s="402"/>
      <c r="AC849" s="403"/>
      <c r="AD849" s="401"/>
    </row>
    <row r="850">
      <c r="A850" s="229">
        <v>850.0</v>
      </c>
      <c r="B850" s="401" t="s">
        <v>54</v>
      </c>
      <c r="C850" s="401" t="s">
        <v>28</v>
      </c>
      <c r="D850" s="401" t="s">
        <v>28</v>
      </c>
      <c r="E850" s="401" t="s">
        <v>28</v>
      </c>
      <c r="F850" s="397">
        <v>64.0</v>
      </c>
      <c r="G850" s="401" t="s">
        <v>29</v>
      </c>
      <c r="H850" s="401" t="s">
        <v>30</v>
      </c>
      <c r="I850" s="401">
        <v>8.0</v>
      </c>
      <c r="J850" s="401" t="s">
        <v>46</v>
      </c>
      <c r="K850" s="401" t="s">
        <v>27</v>
      </c>
      <c r="L850" s="401" t="s">
        <v>27</v>
      </c>
      <c r="M850" s="401">
        <v>1.0</v>
      </c>
      <c r="N850" s="401">
        <v>0.0</v>
      </c>
      <c r="O850" s="401">
        <v>3.0</v>
      </c>
      <c r="P850" s="401">
        <v>3.0</v>
      </c>
      <c r="Q850" s="401" t="s">
        <v>28</v>
      </c>
      <c r="R850" s="401" t="s">
        <v>27</v>
      </c>
      <c r="S850" s="389">
        <v>131.38044</v>
      </c>
      <c r="T850" s="389">
        <v>131.82405</v>
      </c>
      <c r="U850" s="389">
        <v>3682.0</v>
      </c>
      <c r="V850" s="389">
        <v>25.0</v>
      </c>
      <c r="W850" s="389">
        <v>35.79698</v>
      </c>
      <c r="X850" s="398">
        <v>3401.732</v>
      </c>
      <c r="Y850" s="398">
        <v>3715.322</v>
      </c>
      <c r="Z850" s="398">
        <v>6.64546</v>
      </c>
      <c r="AA850" s="402"/>
      <c r="AB850" s="402"/>
      <c r="AC850" s="403"/>
      <c r="AD850" s="401"/>
    </row>
    <row r="851">
      <c r="A851" s="229">
        <v>851.0</v>
      </c>
      <c r="B851" s="401" t="s">
        <v>54</v>
      </c>
      <c r="C851" s="401" t="s">
        <v>28</v>
      </c>
      <c r="D851" s="401" t="s">
        <v>28</v>
      </c>
      <c r="E851" s="401" t="s">
        <v>28</v>
      </c>
      <c r="F851" s="397">
        <v>64.0</v>
      </c>
      <c r="G851" s="401" t="s">
        <v>29</v>
      </c>
      <c r="H851" s="401" t="s">
        <v>30</v>
      </c>
      <c r="I851" s="401">
        <v>8.0</v>
      </c>
      <c r="J851" s="401" t="s">
        <v>47</v>
      </c>
      <c r="K851" s="401" t="s">
        <v>27</v>
      </c>
      <c r="L851" s="401" t="s">
        <v>27</v>
      </c>
      <c r="M851" s="401">
        <v>2.0</v>
      </c>
      <c r="N851" s="401">
        <v>3.0</v>
      </c>
      <c r="O851" s="401">
        <v>3.0</v>
      </c>
      <c r="P851" s="401">
        <v>2.0</v>
      </c>
      <c r="Q851" s="401" t="s">
        <v>28</v>
      </c>
      <c r="R851" s="401" t="s">
        <v>28</v>
      </c>
      <c r="S851" s="389">
        <v>1356.82</v>
      </c>
      <c r="T851" s="389">
        <v>1387.0</v>
      </c>
      <c r="U851" s="389">
        <v>60202.0</v>
      </c>
      <c r="V851" s="389">
        <v>624.0</v>
      </c>
      <c r="W851" s="389">
        <v>730.68312</v>
      </c>
      <c r="X851" s="398">
        <v>14621.502</v>
      </c>
      <c r="Y851" s="398">
        <v>15572.507</v>
      </c>
      <c r="Z851" s="398">
        <v>8.43152</v>
      </c>
      <c r="AA851" s="402"/>
      <c r="AB851" s="402"/>
      <c r="AC851" s="403"/>
      <c r="AD851" s="401"/>
    </row>
    <row r="852">
      <c r="A852" s="229">
        <v>852.0</v>
      </c>
      <c r="B852" s="401" t="s">
        <v>54</v>
      </c>
      <c r="C852" s="401" t="s">
        <v>28</v>
      </c>
      <c r="D852" s="401" t="s">
        <v>28</v>
      </c>
      <c r="E852" s="401" t="s">
        <v>28</v>
      </c>
      <c r="F852" s="397">
        <v>64.0</v>
      </c>
      <c r="G852" s="401" t="s">
        <v>29</v>
      </c>
      <c r="H852" s="401" t="s">
        <v>30</v>
      </c>
      <c r="I852" s="401">
        <v>8.0</v>
      </c>
      <c r="J852" s="401" t="s">
        <v>49</v>
      </c>
      <c r="K852" s="401" t="s">
        <v>27</v>
      </c>
      <c r="L852" s="401" t="s">
        <v>28</v>
      </c>
      <c r="M852" s="401">
        <v>1.0</v>
      </c>
      <c r="N852" s="401">
        <v>6.0</v>
      </c>
      <c r="O852" s="401">
        <v>2.0</v>
      </c>
      <c r="P852" s="401">
        <v>2.0</v>
      </c>
      <c r="Q852" s="401" t="s">
        <v>28</v>
      </c>
      <c r="R852" s="401" t="s">
        <v>28</v>
      </c>
      <c r="S852" s="389">
        <v>666.57244</v>
      </c>
      <c r="T852" s="389">
        <v>768.3406</v>
      </c>
      <c r="U852" s="389">
        <v>6780.0</v>
      </c>
      <c r="V852" s="389">
        <v>130.0</v>
      </c>
      <c r="W852" s="389">
        <v>185.80101</v>
      </c>
      <c r="X852" s="398">
        <v>6382.498</v>
      </c>
      <c r="Y852" s="398">
        <v>7055.763</v>
      </c>
      <c r="Z852" s="398">
        <v>7.27309</v>
      </c>
      <c r="AA852" s="402"/>
      <c r="AB852" s="402"/>
      <c r="AC852" s="403"/>
      <c r="AD852" s="401"/>
    </row>
    <row r="853">
      <c r="A853" s="229">
        <v>853.0</v>
      </c>
      <c r="B853" s="401" t="s">
        <v>54</v>
      </c>
      <c r="C853" s="401" t="s">
        <v>28</v>
      </c>
      <c r="D853" s="401" t="s">
        <v>28</v>
      </c>
      <c r="E853" s="401" t="s">
        <v>28</v>
      </c>
      <c r="F853" s="397">
        <v>64.0</v>
      </c>
      <c r="G853" s="401" t="s">
        <v>29</v>
      </c>
      <c r="H853" s="401" t="s">
        <v>30</v>
      </c>
      <c r="I853" s="401">
        <v>8.0</v>
      </c>
      <c r="J853" s="401" t="s">
        <v>51</v>
      </c>
      <c r="K853" s="401" t="s">
        <v>27</v>
      </c>
      <c r="L853" s="401" t="s">
        <v>27</v>
      </c>
      <c r="M853" s="401">
        <v>3.0</v>
      </c>
      <c r="N853" s="401">
        <v>4.0</v>
      </c>
      <c r="O853" s="401">
        <v>6.0</v>
      </c>
      <c r="P853" s="401">
        <v>4.0</v>
      </c>
      <c r="Q853" s="401" t="s">
        <v>28</v>
      </c>
      <c r="R853" s="401" t="s">
        <v>27</v>
      </c>
      <c r="S853" s="389"/>
      <c r="T853" s="389"/>
      <c r="U853" s="389"/>
      <c r="V853" s="389"/>
      <c r="W853" s="389"/>
      <c r="X853" s="398" t="s">
        <v>56</v>
      </c>
      <c r="Y853" s="398" t="s">
        <v>56</v>
      </c>
      <c r="Z853" s="404"/>
      <c r="AA853" s="402"/>
      <c r="AB853" s="402"/>
      <c r="AC853" s="403"/>
      <c r="AD853" s="401"/>
    </row>
    <row r="854">
      <c r="A854" s="229">
        <v>854.0</v>
      </c>
      <c r="B854" s="401" t="s">
        <v>54</v>
      </c>
      <c r="C854" s="401" t="s">
        <v>28</v>
      </c>
      <c r="D854" s="401" t="s">
        <v>28</v>
      </c>
      <c r="E854" s="401" t="s">
        <v>28</v>
      </c>
      <c r="F854" s="397">
        <v>64.0</v>
      </c>
      <c r="G854" s="401" t="s">
        <v>29</v>
      </c>
      <c r="H854" s="401" t="s">
        <v>30</v>
      </c>
      <c r="I854" s="401">
        <v>8.0</v>
      </c>
      <c r="J854" s="401" t="s">
        <v>52</v>
      </c>
      <c r="K854" s="401" t="s">
        <v>27</v>
      </c>
      <c r="L854" s="401" t="s">
        <v>27</v>
      </c>
      <c r="M854" s="401">
        <v>0.0</v>
      </c>
      <c r="N854" s="401">
        <v>0.0</v>
      </c>
      <c r="O854" s="401">
        <v>3.0</v>
      </c>
      <c r="P854" s="401">
        <v>2.0</v>
      </c>
      <c r="Q854" s="401" t="s">
        <v>28</v>
      </c>
      <c r="R854" s="401" t="s">
        <v>27</v>
      </c>
      <c r="S854" s="389">
        <v>31.32596</v>
      </c>
      <c r="T854" s="389">
        <v>23.01578</v>
      </c>
      <c r="U854" s="389">
        <v>606.0</v>
      </c>
      <c r="V854" s="389">
        <v>6.0</v>
      </c>
      <c r="W854" s="389">
        <v>5.4329</v>
      </c>
      <c r="X854" s="398">
        <v>3459.371</v>
      </c>
      <c r="Y854" s="398">
        <v>3833.707</v>
      </c>
      <c r="Z854" s="398">
        <v>5.41277</v>
      </c>
      <c r="AA854" s="402"/>
      <c r="AB854" s="402"/>
      <c r="AC854" s="403"/>
      <c r="AD854" s="401"/>
    </row>
    <row r="855">
      <c r="A855" s="229">
        <v>855.0</v>
      </c>
      <c r="B855" s="401" t="s">
        <v>54</v>
      </c>
      <c r="C855" s="401" t="s">
        <v>28</v>
      </c>
      <c r="D855" s="401" t="s">
        <v>28</v>
      </c>
      <c r="E855" s="401" t="s">
        <v>28</v>
      </c>
      <c r="F855" s="397">
        <v>64.0</v>
      </c>
      <c r="G855" s="401" t="s">
        <v>29</v>
      </c>
      <c r="H855" s="401" t="s">
        <v>30</v>
      </c>
      <c r="I855" s="401">
        <v>16.0</v>
      </c>
      <c r="J855" s="401" t="s">
        <v>31</v>
      </c>
      <c r="K855" s="401" t="s">
        <v>27</v>
      </c>
      <c r="L855" s="401" t="s">
        <v>28</v>
      </c>
      <c r="M855" s="401">
        <v>0.0</v>
      </c>
      <c r="N855" s="401">
        <v>7.0</v>
      </c>
      <c r="O855" s="401">
        <v>1.0</v>
      </c>
      <c r="P855" s="401">
        <v>1.0</v>
      </c>
      <c r="Q855" s="401" t="s">
        <v>28</v>
      </c>
      <c r="R855" s="401" t="s">
        <v>27</v>
      </c>
      <c r="S855" s="395">
        <v>1347.84</v>
      </c>
      <c r="T855" s="395">
        <v>1338.16</v>
      </c>
      <c r="U855" s="395">
        <v>50664.0</v>
      </c>
      <c r="V855" s="395">
        <v>991.0</v>
      </c>
      <c r="W855" s="395">
        <v>3112.17</v>
      </c>
      <c r="X855" s="395">
        <v>6905.495</v>
      </c>
      <c r="Y855" s="395">
        <v>7194.718</v>
      </c>
      <c r="Z855" s="395">
        <v>6.42174</v>
      </c>
      <c r="AA855" s="405"/>
      <c r="AB855" s="405"/>
      <c r="AC855" s="406"/>
      <c r="AD855" s="401"/>
      <c r="AE855" s="128"/>
      <c r="AF855" s="128"/>
      <c r="AG855" s="128"/>
      <c r="AH855" s="128"/>
      <c r="AI855" s="128"/>
      <c r="AJ855" s="128"/>
    </row>
    <row r="856">
      <c r="A856" s="229">
        <v>856.0</v>
      </c>
      <c r="B856" s="401" t="s">
        <v>54</v>
      </c>
      <c r="C856" s="401" t="s">
        <v>28</v>
      </c>
      <c r="D856" s="401" t="s">
        <v>28</v>
      </c>
      <c r="E856" s="401" t="s">
        <v>28</v>
      </c>
      <c r="F856" s="397">
        <v>64.0</v>
      </c>
      <c r="G856" s="401" t="s">
        <v>29</v>
      </c>
      <c r="H856" s="401" t="s">
        <v>30</v>
      </c>
      <c r="I856" s="401">
        <v>16.0</v>
      </c>
      <c r="J856" s="401" t="s">
        <v>32</v>
      </c>
      <c r="K856" s="401" t="s">
        <v>27</v>
      </c>
      <c r="L856" s="401" t="s">
        <v>27</v>
      </c>
      <c r="M856" s="401">
        <v>8.0</v>
      </c>
      <c r="N856" s="401">
        <v>0.0</v>
      </c>
      <c r="O856" s="401">
        <v>10.0</v>
      </c>
      <c r="P856" s="401">
        <v>5.0</v>
      </c>
      <c r="Q856" s="401" t="s">
        <v>28</v>
      </c>
      <c r="R856" s="401" t="s">
        <v>27</v>
      </c>
      <c r="S856" s="395">
        <v>265.0887</v>
      </c>
      <c r="T856" s="395">
        <v>247.48896</v>
      </c>
      <c r="U856" s="395">
        <v>9261.0</v>
      </c>
      <c r="V856" s="395">
        <v>62.0</v>
      </c>
      <c r="W856" s="395">
        <v>124.2398</v>
      </c>
      <c r="X856" s="395">
        <v>8454.803</v>
      </c>
      <c r="Y856" s="395">
        <v>8969.111</v>
      </c>
      <c r="Z856" s="395">
        <v>8.25327</v>
      </c>
      <c r="AA856" s="405"/>
      <c r="AB856" s="405"/>
      <c r="AC856" s="406"/>
      <c r="AD856" s="401"/>
      <c r="AE856" s="128"/>
      <c r="AF856" s="128"/>
      <c r="AG856" s="128"/>
      <c r="AH856" s="128"/>
      <c r="AI856" s="128"/>
      <c r="AJ856" s="128"/>
    </row>
    <row r="857">
      <c r="A857" s="229">
        <v>857.0</v>
      </c>
      <c r="B857" s="401" t="s">
        <v>54</v>
      </c>
      <c r="C857" s="401" t="s">
        <v>28</v>
      </c>
      <c r="D857" s="401" t="s">
        <v>28</v>
      </c>
      <c r="E857" s="401" t="s">
        <v>28</v>
      </c>
      <c r="F857" s="397">
        <v>64.0</v>
      </c>
      <c r="G857" s="401" t="s">
        <v>29</v>
      </c>
      <c r="H857" s="401" t="s">
        <v>30</v>
      </c>
      <c r="I857" s="401">
        <v>16.0</v>
      </c>
      <c r="J857" s="401" t="s">
        <v>33</v>
      </c>
      <c r="K857" s="401" t="s">
        <v>27</v>
      </c>
      <c r="L857" s="401" t="s">
        <v>28</v>
      </c>
      <c r="M857" s="401">
        <v>2.0</v>
      </c>
      <c r="N857" s="401">
        <v>4.0</v>
      </c>
      <c r="O857" s="401">
        <v>3.0</v>
      </c>
      <c r="P857" s="401">
        <v>3.0</v>
      </c>
      <c r="Q857" s="401" t="s">
        <v>28</v>
      </c>
      <c r="R857" s="401" t="s">
        <v>27</v>
      </c>
      <c r="S857" s="395">
        <v>1681.41</v>
      </c>
      <c r="T857" s="395">
        <v>1727.56</v>
      </c>
      <c r="U857" s="395">
        <v>45808.0</v>
      </c>
      <c r="V857" s="395">
        <v>314.0</v>
      </c>
      <c r="W857" s="395">
        <v>318.24817</v>
      </c>
      <c r="X857" s="395">
        <v>8328.035</v>
      </c>
      <c r="Y857" s="395">
        <v>8869.246</v>
      </c>
      <c r="Z857" s="395">
        <v>7.98777</v>
      </c>
      <c r="AA857" s="405"/>
      <c r="AB857" s="405"/>
      <c r="AC857" s="406"/>
      <c r="AD857" s="401"/>
      <c r="AE857" s="128"/>
      <c r="AF857" s="128"/>
      <c r="AG857" s="128"/>
      <c r="AH857" s="128"/>
      <c r="AI857" s="128"/>
      <c r="AJ857" s="128"/>
    </row>
    <row r="858">
      <c r="A858" s="229">
        <v>858.0</v>
      </c>
      <c r="B858" s="401" t="s">
        <v>54</v>
      </c>
      <c r="C858" s="401" t="s">
        <v>28</v>
      </c>
      <c r="D858" s="401" t="s">
        <v>28</v>
      </c>
      <c r="E858" s="401" t="s">
        <v>28</v>
      </c>
      <c r="F858" s="397">
        <v>64.0</v>
      </c>
      <c r="G858" s="401" t="s">
        <v>29</v>
      </c>
      <c r="H858" s="401" t="s">
        <v>30</v>
      </c>
      <c r="I858" s="401">
        <v>16.0</v>
      </c>
      <c r="J858" s="401" t="s">
        <v>34</v>
      </c>
      <c r="K858" s="401" t="s">
        <v>27</v>
      </c>
      <c r="L858" s="401" t="s">
        <v>27</v>
      </c>
      <c r="M858" s="401">
        <v>0.0</v>
      </c>
      <c r="N858" s="401">
        <v>3.0</v>
      </c>
      <c r="O858" s="401">
        <v>2.0</v>
      </c>
      <c r="P858" s="401">
        <v>2.0</v>
      </c>
      <c r="Q858" s="401" t="s">
        <v>28</v>
      </c>
      <c r="R858" s="401" t="s">
        <v>27</v>
      </c>
      <c r="S858" s="395">
        <v>311.22822</v>
      </c>
      <c r="T858" s="395">
        <v>346.49048</v>
      </c>
      <c r="U858" s="395">
        <v>7777.0</v>
      </c>
      <c r="V858" s="395">
        <v>59.0</v>
      </c>
      <c r="W858" s="395">
        <v>37.69569</v>
      </c>
      <c r="X858" s="395">
        <v>2675.187</v>
      </c>
      <c r="Y858" s="395">
        <v>3357.599</v>
      </c>
      <c r="Z858" s="395">
        <v>5.36421</v>
      </c>
      <c r="AA858" s="405"/>
      <c r="AB858" s="405"/>
      <c r="AC858" s="406"/>
      <c r="AD858" s="401"/>
      <c r="AE858" s="128"/>
      <c r="AF858" s="128"/>
      <c r="AG858" s="128"/>
      <c r="AH858" s="128"/>
      <c r="AI858" s="128"/>
      <c r="AJ858" s="128"/>
    </row>
    <row r="859">
      <c r="A859" s="229">
        <v>859.0</v>
      </c>
      <c r="B859" s="401" t="s">
        <v>54</v>
      </c>
      <c r="C859" s="401" t="s">
        <v>28</v>
      </c>
      <c r="D859" s="401" t="s">
        <v>28</v>
      </c>
      <c r="E859" s="401" t="s">
        <v>28</v>
      </c>
      <c r="F859" s="397">
        <v>64.0</v>
      </c>
      <c r="G859" s="401" t="s">
        <v>29</v>
      </c>
      <c r="H859" s="401" t="s">
        <v>30</v>
      </c>
      <c r="I859" s="401">
        <v>16.0</v>
      </c>
      <c r="J859" s="401" t="s">
        <v>35</v>
      </c>
      <c r="K859" s="401" t="s">
        <v>27</v>
      </c>
      <c r="L859" s="401" t="s">
        <v>28</v>
      </c>
      <c r="M859" s="401">
        <v>5.0</v>
      </c>
      <c r="N859" s="401">
        <v>4.0</v>
      </c>
      <c r="O859" s="401">
        <v>6.0</v>
      </c>
      <c r="P859" s="401">
        <v>6.0</v>
      </c>
      <c r="Q859" s="401" t="s">
        <v>28</v>
      </c>
      <c r="R859" s="401" t="s">
        <v>27</v>
      </c>
      <c r="S859" s="406"/>
      <c r="T859" s="406"/>
      <c r="U859" s="406"/>
      <c r="V859" s="406"/>
      <c r="W859" s="406"/>
      <c r="X859" s="395" t="s">
        <v>30</v>
      </c>
      <c r="Y859" s="395" t="s">
        <v>30</v>
      </c>
      <c r="Z859" s="407"/>
      <c r="AA859" s="405"/>
      <c r="AB859" s="405"/>
      <c r="AC859" s="406"/>
      <c r="AD859" s="401"/>
      <c r="AE859" s="128"/>
      <c r="AF859" s="128"/>
      <c r="AG859" s="128"/>
      <c r="AH859" s="128"/>
      <c r="AI859" s="128"/>
      <c r="AJ859" s="128"/>
    </row>
    <row r="860">
      <c r="A860" s="229">
        <v>860.0</v>
      </c>
      <c r="B860" s="401" t="s">
        <v>54</v>
      </c>
      <c r="C860" s="401" t="s">
        <v>28</v>
      </c>
      <c r="D860" s="401" t="s">
        <v>28</v>
      </c>
      <c r="E860" s="401" t="s">
        <v>28</v>
      </c>
      <c r="F860" s="397">
        <v>64.0</v>
      </c>
      <c r="G860" s="401" t="s">
        <v>29</v>
      </c>
      <c r="H860" s="401" t="s">
        <v>30</v>
      </c>
      <c r="I860" s="401">
        <v>16.0</v>
      </c>
      <c r="J860" s="401" t="s">
        <v>36</v>
      </c>
      <c r="K860" s="401" t="s">
        <v>27</v>
      </c>
      <c r="L860" s="401" t="s">
        <v>28</v>
      </c>
      <c r="M860" s="401">
        <v>0.0</v>
      </c>
      <c r="N860" s="401">
        <v>4.0</v>
      </c>
      <c r="O860" s="401">
        <v>1.0</v>
      </c>
      <c r="P860" s="401">
        <v>1.0</v>
      </c>
      <c r="Q860" s="401" t="s">
        <v>28</v>
      </c>
      <c r="R860" s="401" t="s">
        <v>28</v>
      </c>
      <c r="S860" s="395">
        <v>1322.4</v>
      </c>
      <c r="T860" s="395">
        <v>1326.05</v>
      </c>
      <c r="U860" s="395">
        <v>22063.0</v>
      </c>
      <c r="V860" s="395">
        <v>499.0</v>
      </c>
      <c r="W860" s="395">
        <v>651.81544</v>
      </c>
      <c r="X860" s="395">
        <v>5239.869</v>
      </c>
      <c r="Y860" s="395">
        <v>6007.934</v>
      </c>
      <c r="Z860" s="395">
        <v>6.21905</v>
      </c>
      <c r="AA860" s="405"/>
      <c r="AB860" s="405"/>
      <c r="AC860" s="406"/>
      <c r="AD860" s="401"/>
      <c r="AE860" s="128"/>
      <c r="AF860" s="128"/>
      <c r="AG860" s="128"/>
      <c r="AH860" s="128"/>
      <c r="AI860" s="128"/>
      <c r="AJ860" s="128"/>
    </row>
    <row r="861">
      <c r="A861" s="229">
        <v>861.0</v>
      </c>
      <c r="B861" s="401" t="s">
        <v>54</v>
      </c>
      <c r="C861" s="401" t="s">
        <v>28</v>
      </c>
      <c r="D861" s="401" t="s">
        <v>28</v>
      </c>
      <c r="E861" s="401" t="s">
        <v>28</v>
      </c>
      <c r="F861" s="397">
        <v>64.0</v>
      </c>
      <c r="G861" s="401" t="s">
        <v>29</v>
      </c>
      <c r="H861" s="401" t="s">
        <v>30</v>
      </c>
      <c r="I861" s="401">
        <v>16.0</v>
      </c>
      <c r="J861" s="401" t="s">
        <v>37</v>
      </c>
      <c r="K861" s="401" t="s">
        <v>27</v>
      </c>
      <c r="L861" s="401" t="s">
        <v>27</v>
      </c>
      <c r="M861" s="401">
        <v>5.0</v>
      </c>
      <c r="N861" s="401">
        <v>5.0</v>
      </c>
      <c r="O861" s="401">
        <v>6.0</v>
      </c>
      <c r="P861" s="401">
        <v>5.0</v>
      </c>
      <c r="Q861" s="401" t="s">
        <v>28</v>
      </c>
      <c r="R861" s="401" t="s">
        <v>27</v>
      </c>
      <c r="S861" s="395">
        <v>1688.16</v>
      </c>
      <c r="T861" s="395">
        <v>1703.91</v>
      </c>
      <c r="U861" s="395">
        <v>45042.0</v>
      </c>
      <c r="V861" s="395">
        <v>316.0</v>
      </c>
      <c r="W861" s="395">
        <v>486.45014</v>
      </c>
      <c r="X861" s="395">
        <v>13370.394</v>
      </c>
      <c r="Y861" s="395">
        <v>14625.642</v>
      </c>
      <c r="Z861" s="395">
        <v>7.88269</v>
      </c>
      <c r="AA861" s="405"/>
      <c r="AB861" s="405"/>
      <c r="AC861" s="406"/>
      <c r="AD861" s="401"/>
      <c r="AE861" s="128"/>
      <c r="AF861" s="128"/>
      <c r="AG861" s="128"/>
      <c r="AH861" s="128"/>
      <c r="AI861" s="128"/>
      <c r="AJ861" s="128"/>
    </row>
    <row r="862">
      <c r="A862" s="229">
        <v>862.0</v>
      </c>
      <c r="B862" s="401" t="s">
        <v>54</v>
      </c>
      <c r="C862" s="401" t="s">
        <v>28</v>
      </c>
      <c r="D862" s="401" t="s">
        <v>28</v>
      </c>
      <c r="E862" s="401" t="s">
        <v>28</v>
      </c>
      <c r="F862" s="397">
        <v>64.0</v>
      </c>
      <c r="G862" s="401" t="s">
        <v>29</v>
      </c>
      <c r="H862" s="401" t="s">
        <v>30</v>
      </c>
      <c r="I862" s="401">
        <v>16.0</v>
      </c>
      <c r="J862" s="401" t="s">
        <v>38</v>
      </c>
      <c r="K862" s="401" t="s">
        <v>27</v>
      </c>
      <c r="L862" s="401" t="s">
        <v>27</v>
      </c>
      <c r="M862" s="401">
        <v>7.0</v>
      </c>
      <c r="N862" s="401">
        <v>5.0</v>
      </c>
      <c r="O862" s="401">
        <v>8.0</v>
      </c>
      <c r="P862" s="401">
        <v>8.0</v>
      </c>
      <c r="Q862" s="401" t="s">
        <v>27</v>
      </c>
      <c r="R862" s="401" t="s">
        <v>27</v>
      </c>
      <c r="S862" s="406"/>
      <c r="T862" s="406"/>
      <c r="U862" s="406"/>
      <c r="V862" s="406"/>
      <c r="W862" s="406"/>
      <c r="X862" s="395" t="s">
        <v>56</v>
      </c>
      <c r="Y862" s="395" t="s">
        <v>56</v>
      </c>
      <c r="Z862" s="407"/>
      <c r="AA862" s="405"/>
      <c r="AB862" s="405"/>
      <c r="AC862" s="406"/>
      <c r="AD862" s="401"/>
      <c r="AE862" s="128"/>
      <c r="AF862" s="128"/>
      <c r="AG862" s="128"/>
      <c r="AH862" s="128"/>
      <c r="AI862" s="128"/>
      <c r="AJ862" s="128"/>
    </row>
    <row r="863">
      <c r="A863" s="229">
        <v>863.0</v>
      </c>
      <c r="B863" s="401" t="s">
        <v>54</v>
      </c>
      <c r="C863" s="401" t="s">
        <v>28</v>
      </c>
      <c r="D863" s="401" t="s">
        <v>28</v>
      </c>
      <c r="E863" s="401" t="s">
        <v>28</v>
      </c>
      <c r="F863" s="397">
        <v>64.0</v>
      </c>
      <c r="G863" s="401" t="s">
        <v>29</v>
      </c>
      <c r="H863" s="401" t="s">
        <v>30</v>
      </c>
      <c r="I863" s="401">
        <v>16.0</v>
      </c>
      <c r="J863" s="401" t="s">
        <v>39</v>
      </c>
      <c r="K863" s="401" t="s">
        <v>27</v>
      </c>
      <c r="L863" s="401" t="s">
        <v>27</v>
      </c>
      <c r="M863" s="401">
        <v>5.0</v>
      </c>
      <c r="N863" s="401">
        <v>6.0</v>
      </c>
      <c r="O863" s="401">
        <v>6.0</v>
      </c>
      <c r="P863" s="401">
        <v>6.0</v>
      </c>
      <c r="Q863" s="401" t="s">
        <v>28</v>
      </c>
      <c r="R863" s="401" t="s">
        <v>27</v>
      </c>
      <c r="S863" s="395">
        <v>1758.08</v>
      </c>
      <c r="T863" s="395">
        <v>1777.37</v>
      </c>
      <c r="U863" s="395">
        <v>50528.0</v>
      </c>
      <c r="V863" s="395">
        <v>315.0</v>
      </c>
      <c r="W863" s="395">
        <v>592.67545</v>
      </c>
      <c r="X863" s="395">
        <v>20808.43</v>
      </c>
      <c r="Y863" s="395">
        <v>21955.171</v>
      </c>
      <c r="Z863" s="395">
        <v>7.80929</v>
      </c>
      <c r="AA863" s="405"/>
      <c r="AB863" s="405"/>
      <c r="AC863" s="406"/>
      <c r="AD863" s="401"/>
      <c r="AE863" s="128"/>
      <c r="AF863" s="128"/>
      <c r="AG863" s="128"/>
      <c r="AH863" s="128"/>
      <c r="AI863" s="128"/>
      <c r="AJ863" s="128"/>
    </row>
    <row r="864">
      <c r="A864" s="229">
        <v>864.0</v>
      </c>
      <c r="B864" s="401" t="s">
        <v>54</v>
      </c>
      <c r="C864" s="401" t="s">
        <v>28</v>
      </c>
      <c r="D864" s="401" t="s">
        <v>28</v>
      </c>
      <c r="E864" s="401" t="s">
        <v>28</v>
      </c>
      <c r="F864" s="397">
        <v>64.0</v>
      </c>
      <c r="G864" s="401" t="s">
        <v>29</v>
      </c>
      <c r="H864" s="401" t="s">
        <v>30</v>
      </c>
      <c r="I864" s="401">
        <v>16.0</v>
      </c>
      <c r="J864" s="401" t="s">
        <v>40</v>
      </c>
      <c r="K864" s="401" t="s">
        <v>27</v>
      </c>
      <c r="L864" s="401" t="s">
        <v>28</v>
      </c>
      <c r="M864" s="401">
        <v>3.0</v>
      </c>
      <c r="N864" s="401">
        <v>4.0</v>
      </c>
      <c r="O864" s="401">
        <v>4.0</v>
      </c>
      <c r="P864" s="401">
        <v>4.0</v>
      </c>
      <c r="Q864" s="401" t="s">
        <v>28</v>
      </c>
      <c r="R864" s="401" t="s">
        <v>27</v>
      </c>
      <c r="S864" s="395">
        <v>1673.66</v>
      </c>
      <c r="T864" s="395">
        <v>1737.06</v>
      </c>
      <c r="U864" s="395">
        <v>41418.0</v>
      </c>
      <c r="V864" s="395">
        <v>305.0</v>
      </c>
      <c r="W864" s="395">
        <v>393.82531</v>
      </c>
      <c r="X864" s="395">
        <v>10157.444</v>
      </c>
      <c r="Y864" s="395">
        <v>10920.886</v>
      </c>
      <c r="Z864" s="395">
        <v>7.11294</v>
      </c>
      <c r="AA864" s="405"/>
      <c r="AB864" s="405"/>
      <c r="AC864" s="406"/>
      <c r="AD864" s="401"/>
      <c r="AE864" s="128"/>
      <c r="AF864" s="128"/>
      <c r="AG864" s="128"/>
      <c r="AH864" s="128"/>
      <c r="AI864" s="128"/>
      <c r="AJ864" s="128"/>
    </row>
    <row r="865">
      <c r="A865" s="229">
        <v>865.0</v>
      </c>
      <c r="B865" s="401" t="s">
        <v>54</v>
      </c>
      <c r="C865" s="401" t="s">
        <v>28</v>
      </c>
      <c r="D865" s="401" t="s">
        <v>28</v>
      </c>
      <c r="E865" s="401" t="s">
        <v>28</v>
      </c>
      <c r="F865" s="397">
        <v>64.0</v>
      </c>
      <c r="G865" s="401" t="s">
        <v>29</v>
      </c>
      <c r="H865" s="401" t="s">
        <v>30</v>
      </c>
      <c r="I865" s="401">
        <v>16.0</v>
      </c>
      <c r="J865" s="401" t="s">
        <v>41</v>
      </c>
      <c r="K865" s="401" t="s">
        <v>27</v>
      </c>
      <c r="L865" s="401" t="s">
        <v>27</v>
      </c>
      <c r="M865" s="401">
        <v>4.0</v>
      </c>
      <c r="N865" s="401">
        <v>0.0</v>
      </c>
      <c r="O865" s="401">
        <v>6.0</v>
      </c>
      <c r="P865" s="401">
        <v>3.0</v>
      </c>
      <c r="Q865" s="401" t="s">
        <v>28</v>
      </c>
      <c r="R865" s="401" t="s">
        <v>27</v>
      </c>
      <c r="S865" s="395">
        <v>403.1518</v>
      </c>
      <c r="T865" s="395">
        <v>386.80984</v>
      </c>
      <c r="U865" s="395">
        <v>9628.0</v>
      </c>
      <c r="V865" s="395">
        <v>119.0</v>
      </c>
      <c r="W865" s="395">
        <v>95.67482</v>
      </c>
      <c r="X865" s="395">
        <v>2219.895</v>
      </c>
      <c r="Y865" s="395">
        <v>2785.599</v>
      </c>
      <c r="Z865" s="395">
        <v>8.00033</v>
      </c>
      <c r="AA865" s="405"/>
      <c r="AB865" s="405"/>
      <c r="AC865" s="406"/>
      <c r="AD865" s="401"/>
      <c r="AE865" s="128"/>
      <c r="AF865" s="128"/>
      <c r="AG865" s="128"/>
      <c r="AH865" s="128"/>
      <c r="AI865" s="128"/>
      <c r="AJ865" s="128"/>
    </row>
    <row r="866">
      <c r="A866" s="229">
        <v>866.0</v>
      </c>
      <c r="B866" s="401" t="s">
        <v>54</v>
      </c>
      <c r="C866" s="401" t="s">
        <v>28</v>
      </c>
      <c r="D866" s="401" t="s">
        <v>28</v>
      </c>
      <c r="E866" s="401" t="s">
        <v>28</v>
      </c>
      <c r="F866" s="397">
        <v>64.0</v>
      </c>
      <c r="G866" s="401" t="s">
        <v>29</v>
      </c>
      <c r="H866" s="401" t="s">
        <v>30</v>
      </c>
      <c r="I866" s="401">
        <v>16.0</v>
      </c>
      <c r="J866" s="401" t="s">
        <v>42</v>
      </c>
      <c r="K866" s="401" t="s">
        <v>27</v>
      </c>
      <c r="L866" s="401" t="s">
        <v>28</v>
      </c>
      <c r="M866" s="401">
        <v>1.0</v>
      </c>
      <c r="N866" s="401">
        <v>5.0</v>
      </c>
      <c r="O866" s="401">
        <v>2.0</v>
      </c>
      <c r="P866" s="401">
        <v>2.0</v>
      </c>
      <c r="Q866" s="401" t="s">
        <v>27</v>
      </c>
      <c r="R866" s="401" t="s">
        <v>27</v>
      </c>
      <c r="S866" s="395">
        <v>1602.29</v>
      </c>
      <c r="T866" s="395">
        <v>1843.26</v>
      </c>
      <c r="U866" s="395">
        <v>17718.0</v>
      </c>
      <c r="V866" s="395">
        <v>366.0</v>
      </c>
      <c r="W866" s="395">
        <v>273.66319</v>
      </c>
      <c r="X866" s="395">
        <v>12490.931</v>
      </c>
      <c r="Y866" s="395">
        <v>13978.728</v>
      </c>
      <c r="Z866" s="395">
        <v>7.50622</v>
      </c>
      <c r="AA866" s="405"/>
      <c r="AB866" s="405"/>
      <c r="AC866" s="406"/>
      <c r="AD866" s="401"/>
      <c r="AE866" s="128"/>
      <c r="AF866" s="128"/>
      <c r="AG866" s="128"/>
      <c r="AH866" s="128"/>
      <c r="AI866" s="128"/>
      <c r="AJ866" s="128"/>
    </row>
    <row r="867">
      <c r="A867" s="229">
        <v>867.0</v>
      </c>
      <c r="B867" s="401" t="s">
        <v>54</v>
      </c>
      <c r="C867" s="401" t="s">
        <v>28</v>
      </c>
      <c r="D867" s="401" t="s">
        <v>28</v>
      </c>
      <c r="E867" s="401" t="s">
        <v>28</v>
      </c>
      <c r="F867" s="397">
        <v>64.0</v>
      </c>
      <c r="G867" s="401" t="s">
        <v>29</v>
      </c>
      <c r="H867" s="401" t="s">
        <v>30</v>
      </c>
      <c r="I867" s="401">
        <v>16.0</v>
      </c>
      <c r="J867" s="401" t="s">
        <v>44</v>
      </c>
      <c r="K867" s="401" t="s">
        <v>27</v>
      </c>
      <c r="L867" s="401" t="s">
        <v>28</v>
      </c>
      <c r="M867" s="401">
        <v>1.0</v>
      </c>
      <c r="N867" s="401">
        <v>4.0</v>
      </c>
      <c r="O867" s="401">
        <v>2.0</v>
      </c>
      <c r="P867" s="401">
        <v>2.0</v>
      </c>
      <c r="Q867" s="401" t="s">
        <v>27</v>
      </c>
      <c r="R867" s="401" t="s">
        <v>28</v>
      </c>
      <c r="S867" s="395">
        <v>1350.68</v>
      </c>
      <c r="T867" s="395">
        <v>1557.96</v>
      </c>
      <c r="U867" s="395">
        <v>39230.0</v>
      </c>
      <c r="V867" s="395">
        <v>270.0</v>
      </c>
      <c r="W867" s="395">
        <v>164.8734</v>
      </c>
      <c r="X867" s="395">
        <v>11845.601</v>
      </c>
      <c r="Y867" s="395">
        <v>13173.269</v>
      </c>
      <c r="Z867" s="395">
        <v>8.76028</v>
      </c>
      <c r="AA867" s="405"/>
      <c r="AB867" s="405"/>
      <c r="AC867" s="406"/>
      <c r="AD867" s="401"/>
      <c r="AE867" s="128"/>
      <c r="AF867" s="128"/>
      <c r="AG867" s="128"/>
      <c r="AH867" s="128"/>
      <c r="AI867" s="128"/>
      <c r="AJ867" s="128"/>
    </row>
    <row r="868">
      <c r="A868" s="229">
        <v>868.0</v>
      </c>
      <c r="B868" s="401" t="s">
        <v>54</v>
      </c>
      <c r="C868" s="401" t="s">
        <v>28</v>
      </c>
      <c r="D868" s="401" t="s">
        <v>28</v>
      </c>
      <c r="E868" s="401" t="s">
        <v>28</v>
      </c>
      <c r="F868" s="397">
        <v>64.0</v>
      </c>
      <c r="G868" s="401" t="s">
        <v>29</v>
      </c>
      <c r="H868" s="401" t="s">
        <v>30</v>
      </c>
      <c r="I868" s="401">
        <v>16.0</v>
      </c>
      <c r="J868" s="401" t="s">
        <v>45</v>
      </c>
      <c r="K868" s="401" t="s">
        <v>27</v>
      </c>
      <c r="L868" s="401" t="s">
        <v>27</v>
      </c>
      <c r="M868" s="401">
        <v>1.0</v>
      </c>
      <c r="N868" s="401">
        <v>4.0</v>
      </c>
      <c r="O868" s="401">
        <v>2.0</v>
      </c>
      <c r="P868" s="401">
        <v>2.0</v>
      </c>
      <c r="Q868" s="401" t="s">
        <v>28</v>
      </c>
      <c r="R868" s="401" t="s">
        <v>27</v>
      </c>
      <c r="S868" s="395">
        <v>1314.71</v>
      </c>
      <c r="T868" s="395">
        <v>1486.42</v>
      </c>
      <c r="U868" s="395">
        <v>46367.0</v>
      </c>
      <c r="V868" s="395">
        <v>250.0</v>
      </c>
      <c r="W868" s="395">
        <v>534.77435</v>
      </c>
      <c r="X868" s="395">
        <v>6701.987</v>
      </c>
      <c r="Y868" s="395">
        <v>7674.24</v>
      </c>
      <c r="Z868" s="395">
        <v>6.4333</v>
      </c>
      <c r="AA868" s="405"/>
      <c r="AB868" s="405"/>
      <c r="AC868" s="406"/>
      <c r="AD868" s="401"/>
      <c r="AE868" s="128"/>
      <c r="AF868" s="128"/>
      <c r="AG868" s="128"/>
      <c r="AH868" s="128"/>
      <c r="AI868" s="128"/>
      <c r="AJ868" s="128"/>
    </row>
    <row r="869">
      <c r="A869" s="229">
        <v>869.0</v>
      </c>
      <c r="B869" s="401" t="s">
        <v>54</v>
      </c>
      <c r="C869" s="401" t="s">
        <v>28</v>
      </c>
      <c r="D869" s="401" t="s">
        <v>28</v>
      </c>
      <c r="E869" s="401" t="s">
        <v>28</v>
      </c>
      <c r="F869" s="397">
        <v>64.0</v>
      </c>
      <c r="G869" s="401" t="s">
        <v>29</v>
      </c>
      <c r="H869" s="401" t="s">
        <v>30</v>
      </c>
      <c r="I869" s="401">
        <v>16.0</v>
      </c>
      <c r="J869" s="401" t="s">
        <v>46</v>
      </c>
      <c r="K869" s="401" t="s">
        <v>27</v>
      </c>
      <c r="L869" s="401" t="s">
        <v>27</v>
      </c>
      <c r="M869" s="401">
        <v>1.0</v>
      </c>
      <c r="N869" s="401">
        <v>0.0</v>
      </c>
      <c r="O869" s="401">
        <v>3.0</v>
      </c>
      <c r="P869" s="401">
        <v>3.0</v>
      </c>
      <c r="Q869" s="401" t="s">
        <v>28</v>
      </c>
      <c r="R869" s="401" t="s">
        <v>27</v>
      </c>
      <c r="S869" s="395">
        <v>258.51912</v>
      </c>
      <c r="T869" s="395">
        <v>264.44285</v>
      </c>
      <c r="U869" s="395">
        <v>7376.0</v>
      </c>
      <c r="V869" s="395">
        <v>47.0</v>
      </c>
      <c r="W869" s="395">
        <v>72.03165</v>
      </c>
      <c r="X869" s="395">
        <v>6753.964</v>
      </c>
      <c r="Y869" s="395">
        <v>7185.704</v>
      </c>
      <c r="Z869" s="395">
        <v>6.63915</v>
      </c>
      <c r="AA869" s="405"/>
      <c r="AB869" s="405"/>
      <c r="AC869" s="406"/>
      <c r="AD869" s="401"/>
      <c r="AE869" s="128"/>
      <c r="AF869" s="128"/>
      <c r="AG869" s="128"/>
      <c r="AH869" s="128"/>
      <c r="AI869" s="128"/>
      <c r="AJ869" s="128"/>
    </row>
    <row r="870">
      <c r="A870" s="229">
        <v>870.0</v>
      </c>
      <c r="B870" s="401" t="s">
        <v>54</v>
      </c>
      <c r="C870" s="401" t="s">
        <v>28</v>
      </c>
      <c r="D870" s="401" t="s">
        <v>28</v>
      </c>
      <c r="E870" s="401" t="s">
        <v>28</v>
      </c>
      <c r="F870" s="397">
        <v>64.0</v>
      </c>
      <c r="G870" s="401" t="s">
        <v>29</v>
      </c>
      <c r="H870" s="401" t="s">
        <v>30</v>
      </c>
      <c r="I870" s="401">
        <v>16.0</v>
      </c>
      <c r="J870" s="401" t="s">
        <v>47</v>
      </c>
      <c r="K870" s="401" t="s">
        <v>27</v>
      </c>
      <c r="L870" s="401" t="s">
        <v>27</v>
      </c>
      <c r="M870" s="401">
        <v>2.0</v>
      </c>
      <c r="N870" s="401">
        <v>3.0</v>
      </c>
      <c r="O870" s="401">
        <v>3.0</v>
      </c>
      <c r="P870" s="401">
        <v>2.0</v>
      </c>
      <c r="Q870" s="401" t="s">
        <v>28</v>
      </c>
      <c r="R870" s="401" t="s">
        <v>28</v>
      </c>
      <c r="S870" s="395">
        <v>1344.42</v>
      </c>
      <c r="T870" s="395">
        <v>1406.85</v>
      </c>
      <c r="U870" s="395">
        <v>73028.0</v>
      </c>
      <c r="V870" s="395">
        <v>994.0</v>
      </c>
      <c r="W870" s="395">
        <v>840.81878</v>
      </c>
      <c r="X870" s="395">
        <v>17078.24</v>
      </c>
      <c r="Y870" s="395">
        <v>17964.533</v>
      </c>
      <c r="Z870" s="395">
        <v>8.00493</v>
      </c>
      <c r="AA870" s="405"/>
      <c r="AB870" s="405"/>
      <c r="AC870" s="406"/>
      <c r="AD870" s="401"/>
      <c r="AE870" s="128"/>
      <c r="AF870" s="128"/>
      <c r="AG870" s="128"/>
      <c r="AH870" s="128"/>
      <c r="AI870" s="128"/>
      <c r="AJ870" s="128"/>
    </row>
    <row r="871">
      <c r="A871" s="229">
        <v>871.0</v>
      </c>
      <c r="B871" s="401" t="s">
        <v>54</v>
      </c>
      <c r="C871" s="401" t="s">
        <v>28</v>
      </c>
      <c r="D871" s="401" t="s">
        <v>28</v>
      </c>
      <c r="E871" s="401" t="s">
        <v>28</v>
      </c>
      <c r="F871" s="397">
        <v>64.0</v>
      </c>
      <c r="G871" s="401" t="s">
        <v>29</v>
      </c>
      <c r="H871" s="401" t="s">
        <v>30</v>
      </c>
      <c r="I871" s="401">
        <v>16.0</v>
      </c>
      <c r="J871" s="401" t="s">
        <v>49</v>
      </c>
      <c r="K871" s="401" t="s">
        <v>27</v>
      </c>
      <c r="L871" s="401" t="s">
        <v>28</v>
      </c>
      <c r="M871" s="401">
        <v>1.0</v>
      </c>
      <c r="N871" s="401">
        <v>6.0</v>
      </c>
      <c r="O871" s="401">
        <v>2.0</v>
      </c>
      <c r="P871" s="401">
        <v>2.0</v>
      </c>
      <c r="Q871" s="401" t="s">
        <v>28</v>
      </c>
      <c r="R871" s="401" t="s">
        <v>28</v>
      </c>
      <c r="S871" s="395">
        <v>1343.63</v>
      </c>
      <c r="T871" s="395">
        <v>1549.69</v>
      </c>
      <c r="U871" s="395">
        <v>13271.0</v>
      </c>
      <c r="V871" s="395">
        <v>257.0</v>
      </c>
      <c r="W871" s="395">
        <v>382.14393</v>
      </c>
      <c r="X871" s="395">
        <v>12417.206</v>
      </c>
      <c r="Y871" s="395">
        <v>13660.506</v>
      </c>
      <c r="Z871" s="395">
        <v>7.58932</v>
      </c>
      <c r="AA871" s="405"/>
      <c r="AB871" s="405"/>
      <c r="AC871" s="406"/>
      <c r="AD871" s="401"/>
      <c r="AE871" s="128"/>
      <c r="AF871" s="128"/>
      <c r="AG871" s="128"/>
      <c r="AH871" s="128"/>
      <c r="AI871" s="128"/>
      <c r="AJ871" s="128"/>
    </row>
    <row r="872">
      <c r="A872" s="229">
        <v>872.0</v>
      </c>
      <c r="B872" s="401" t="s">
        <v>54</v>
      </c>
      <c r="C872" s="401" t="s">
        <v>28</v>
      </c>
      <c r="D872" s="401" t="s">
        <v>28</v>
      </c>
      <c r="E872" s="401" t="s">
        <v>28</v>
      </c>
      <c r="F872" s="397">
        <v>64.0</v>
      </c>
      <c r="G872" s="401" t="s">
        <v>29</v>
      </c>
      <c r="H872" s="401" t="s">
        <v>30</v>
      </c>
      <c r="I872" s="401">
        <v>16.0</v>
      </c>
      <c r="J872" s="401" t="s">
        <v>51</v>
      </c>
      <c r="K872" s="401" t="s">
        <v>27</v>
      </c>
      <c r="L872" s="401" t="s">
        <v>27</v>
      </c>
      <c r="M872" s="401">
        <v>3.0</v>
      </c>
      <c r="N872" s="401">
        <v>4.0</v>
      </c>
      <c r="O872" s="401">
        <v>6.0</v>
      </c>
      <c r="P872" s="401">
        <v>4.0</v>
      </c>
      <c r="Q872" s="401" t="s">
        <v>28</v>
      </c>
      <c r="R872" s="401" t="s">
        <v>27</v>
      </c>
      <c r="S872" s="406"/>
      <c r="T872" s="406"/>
      <c r="U872" s="406"/>
      <c r="V872" s="406"/>
      <c r="W872" s="406"/>
      <c r="X872" s="395" t="s">
        <v>56</v>
      </c>
      <c r="Y872" s="395" t="s">
        <v>56</v>
      </c>
      <c r="Z872" s="407"/>
      <c r="AA872" s="405"/>
      <c r="AB872" s="405"/>
      <c r="AC872" s="406"/>
      <c r="AD872" s="401"/>
      <c r="AE872" s="128"/>
      <c r="AF872" s="128"/>
      <c r="AG872" s="128"/>
      <c r="AH872" s="128"/>
      <c r="AI872" s="128"/>
      <c r="AJ872" s="128"/>
    </row>
    <row r="873">
      <c r="A873" s="229">
        <v>873.0</v>
      </c>
      <c r="B873" s="401" t="s">
        <v>54</v>
      </c>
      <c r="C873" s="401" t="s">
        <v>28</v>
      </c>
      <c r="D873" s="401" t="s">
        <v>28</v>
      </c>
      <c r="E873" s="401" t="s">
        <v>28</v>
      </c>
      <c r="F873" s="397">
        <v>64.0</v>
      </c>
      <c r="G873" s="401" t="s">
        <v>29</v>
      </c>
      <c r="H873" s="401" t="s">
        <v>30</v>
      </c>
      <c r="I873" s="401">
        <v>16.0</v>
      </c>
      <c r="J873" s="401" t="s">
        <v>52</v>
      </c>
      <c r="K873" s="401" t="s">
        <v>27</v>
      </c>
      <c r="L873" s="401" t="s">
        <v>27</v>
      </c>
      <c r="M873" s="401">
        <v>0.0</v>
      </c>
      <c r="N873" s="401">
        <v>0.0</v>
      </c>
      <c r="O873" s="401">
        <v>3.0</v>
      </c>
      <c r="P873" s="401">
        <v>2.0</v>
      </c>
      <c r="Q873" s="401" t="s">
        <v>28</v>
      </c>
      <c r="R873" s="401" t="s">
        <v>27</v>
      </c>
      <c r="S873" s="395">
        <v>54.06285</v>
      </c>
      <c r="T873" s="395">
        <v>46.17125</v>
      </c>
      <c r="U873" s="395">
        <v>1028.0</v>
      </c>
      <c r="V873" s="395">
        <v>10.0</v>
      </c>
      <c r="W873" s="395">
        <v>7.91913</v>
      </c>
      <c r="X873" s="395">
        <v>7207.314</v>
      </c>
      <c r="Y873" s="395">
        <v>7599.208</v>
      </c>
      <c r="Z873" s="395">
        <v>5.40043</v>
      </c>
      <c r="AA873" s="405"/>
      <c r="AB873" s="405"/>
      <c r="AC873" s="406"/>
      <c r="AD873" s="401"/>
      <c r="AE873" s="128"/>
      <c r="AF873" s="128"/>
      <c r="AG873" s="128"/>
      <c r="AH873" s="128"/>
      <c r="AI873" s="128"/>
      <c r="AJ873" s="128"/>
    </row>
    <row r="874">
      <c r="A874" s="229">
        <v>874.0</v>
      </c>
      <c r="B874" s="401" t="s">
        <v>54</v>
      </c>
      <c r="C874" s="401" t="s">
        <v>28</v>
      </c>
      <c r="D874" s="401" t="s">
        <v>28</v>
      </c>
      <c r="E874" s="401" t="s">
        <v>28</v>
      </c>
      <c r="F874" s="397">
        <v>64.0</v>
      </c>
      <c r="G874" s="401" t="s">
        <v>29</v>
      </c>
      <c r="H874" s="401" t="s">
        <v>30</v>
      </c>
      <c r="I874" s="401">
        <v>32.0</v>
      </c>
      <c r="J874" s="401" t="s">
        <v>31</v>
      </c>
      <c r="K874" s="401" t="s">
        <v>27</v>
      </c>
      <c r="L874" s="401" t="s">
        <v>28</v>
      </c>
      <c r="M874" s="401">
        <v>0.0</v>
      </c>
      <c r="N874" s="401">
        <v>7.0</v>
      </c>
      <c r="O874" s="401">
        <v>1.0</v>
      </c>
      <c r="P874" s="401">
        <v>1.0</v>
      </c>
      <c r="Q874" s="401" t="s">
        <v>28</v>
      </c>
      <c r="R874" s="401" t="s">
        <v>27</v>
      </c>
      <c r="S874" s="395">
        <v>2680.35</v>
      </c>
      <c r="T874" s="395">
        <v>2721.83</v>
      </c>
      <c r="U874" s="395">
        <v>98227.0</v>
      </c>
      <c r="V874" s="395">
        <v>1975.0</v>
      </c>
      <c r="W874" s="395">
        <v>6146.55</v>
      </c>
      <c r="X874" s="395">
        <v>13197.836</v>
      </c>
      <c r="Y874" s="395">
        <v>12743.142</v>
      </c>
      <c r="Z874" s="395">
        <v>6.21207</v>
      </c>
      <c r="AA874" s="405"/>
      <c r="AB874" s="405"/>
      <c r="AC874" s="406"/>
      <c r="AD874" s="401"/>
      <c r="AE874" s="128"/>
      <c r="AF874" s="128"/>
      <c r="AG874" s="128"/>
      <c r="AH874" s="128"/>
      <c r="AI874" s="128"/>
      <c r="AJ874" s="128"/>
    </row>
    <row r="875">
      <c r="A875" s="229">
        <v>875.0</v>
      </c>
      <c r="B875" s="401" t="s">
        <v>54</v>
      </c>
      <c r="C875" s="401" t="s">
        <v>28</v>
      </c>
      <c r="D875" s="401" t="s">
        <v>28</v>
      </c>
      <c r="E875" s="401" t="s">
        <v>28</v>
      </c>
      <c r="F875" s="397">
        <v>64.0</v>
      </c>
      <c r="G875" s="401" t="s">
        <v>29</v>
      </c>
      <c r="H875" s="401" t="s">
        <v>30</v>
      </c>
      <c r="I875" s="401">
        <v>32.0</v>
      </c>
      <c r="J875" s="401" t="s">
        <v>32</v>
      </c>
      <c r="K875" s="401" t="s">
        <v>27</v>
      </c>
      <c r="L875" s="401" t="s">
        <v>27</v>
      </c>
      <c r="M875" s="401">
        <v>8.0</v>
      </c>
      <c r="N875" s="401">
        <v>0.0</v>
      </c>
      <c r="O875" s="401">
        <v>10.0</v>
      </c>
      <c r="P875" s="401">
        <v>5.0</v>
      </c>
      <c r="Q875" s="401" t="s">
        <v>28</v>
      </c>
      <c r="R875" s="401" t="s">
        <v>27</v>
      </c>
      <c r="S875" s="395">
        <v>516.9199</v>
      </c>
      <c r="T875" s="395">
        <v>510.68562</v>
      </c>
      <c r="U875" s="395">
        <v>18507.0</v>
      </c>
      <c r="V875" s="395">
        <v>117.0</v>
      </c>
      <c r="W875" s="395">
        <v>243.59808</v>
      </c>
      <c r="X875" s="395">
        <v>18991.693</v>
      </c>
      <c r="Y875" s="395">
        <v>19220.958</v>
      </c>
      <c r="Z875" s="395">
        <v>7.97546</v>
      </c>
      <c r="AA875" s="405"/>
      <c r="AB875" s="405"/>
      <c r="AC875" s="406"/>
      <c r="AD875" s="401"/>
      <c r="AE875" s="128"/>
      <c r="AF875" s="128"/>
      <c r="AG875" s="128"/>
      <c r="AH875" s="128"/>
      <c r="AI875" s="128"/>
      <c r="AJ875" s="128"/>
    </row>
    <row r="876">
      <c r="A876" s="229">
        <v>876.0</v>
      </c>
      <c r="B876" s="401" t="s">
        <v>54</v>
      </c>
      <c r="C876" s="401" t="s">
        <v>28</v>
      </c>
      <c r="D876" s="401" t="s">
        <v>28</v>
      </c>
      <c r="E876" s="401" t="s">
        <v>28</v>
      </c>
      <c r="F876" s="397">
        <v>64.0</v>
      </c>
      <c r="G876" s="401" t="s">
        <v>29</v>
      </c>
      <c r="H876" s="401" t="s">
        <v>30</v>
      </c>
      <c r="I876" s="401">
        <v>32.0</v>
      </c>
      <c r="J876" s="401" t="s">
        <v>33</v>
      </c>
      <c r="K876" s="401" t="s">
        <v>27</v>
      </c>
      <c r="L876" s="401" t="s">
        <v>28</v>
      </c>
      <c r="M876" s="401">
        <v>2.0</v>
      </c>
      <c r="N876" s="401">
        <v>4.0</v>
      </c>
      <c r="O876" s="401">
        <v>3.0</v>
      </c>
      <c r="P876" s="401">
        <v>3.0</v>
      </c>
      <c r="Q876" s="401" t="s">
        <v>28</v>
      </c>
      <c r="R876" s="401" t="s">
        <v>27</v>
      </c>
      <c r="S876" s="395">
        <v>3331.64</v>
      </c>
      <c r="T876" s="395">
        <v>3422.3</v>
      </c>
      <c r="U876" s="395">
        <v>82412.0</v>
      </c>
      <c r="V876" s="395">
        <v>622.0</v>
      </c>
      <c r="W876" s="395">
        <v>1090.02</v>
      </c>
      <c r="X876" s="395">
        <v>16502.417</v>
      </c>
      <c r="Y876" s="395">
        <v>17614.394</v>
      </c>
      <c r="Z876" s="395">
        <v>7.39434</v>
      </c>
      <c r="AA876" s="405"/>
      <c r="AB876" s="405"/>
      <c r="AC876" s="406"/>
      <c r="AD876" s="401"/>
      <c r="AE876" s="128"/>
      <c r="AF876" s="128"/>
      <c r="AG876" s="128"/>
      <c r="AH876" s="128"/>
      <c r="AI876" s="128"/>
      <c r="AJ876" s="128"/>
    </row>
    <row r="877">
      <c r="A877" s="229">
        <v>877.0</v>
      </c>
      <c r="B877" s="401" t="s">
        <v>54</v>
      </c>
      <c r="C877" s="401" t="s">
        <v>28</v>
      </c>
      <c r="D877" s="401" t="s">
        <v>28</v>
      </c>
      <c r="E877" s="401" t="s">
        <v>28</v>
      </c>
      <c r="F877" s="397">
        <v>64.0</v>
      </c>
      <c r="G877" s="401" t="s">
        <v>29</v>
      </c>
      <c r="H877" s="401" t="s">
        <v>30</v>
      </c>
      <c r="I877" s="401">
        <v>32.0</v>
      </c>
      <c r="J877" s="401" t="s">
        <v>34</v>
      </c>
      <c r="K877" s="401" t="s">
        <v>27</v>
      </c>
      <c r="L877" s="401" t="s">
        <v>27</v>
      </c>
      <c r="M877" s="401">
        <v>0.0</v>
      </c>
      <c r="N877" s="401">
        <v>3.0</v>
      </c>
      <c r="O877" s="401">
        <v>2.0</v>
      </c>
      <c r="P877" s="401">
        <v>2.0</v>
      </c>
      <c r="Q877" s="401" t="s">
        <v>28</v>
      </c>
      <c r="R877" s="401" t="s">
        <v>27</v>
      </c>
      <c r="S877" s="395">
        <v>608.50995</v>
      </c>
      <c r="T877" s="395">
        <v>684.96548</v>
      </c>
      <c r="U877" s="395">
        <v>13145.0</v>
      </c>
      <c r="V877" s="395">
        <v>115.0</v>
      </c>
      <c r="W877" s="395">
        <v>169.91987</v>
      </c>
      <c r="X877" s="395">
        <v>6422.131</v>
      </c>
      <c r="Y877" s="395">
        <v>7407.336</v>
      </c>
      <c r="Z877" s="395">
        <v>5.38585</v>
      </c>
      <c r="AA877" s="405"/>
      <c r="AB877" s="405"/>
      <c r="AC877" s="406"/>
      <c r="AD877" s="401"/>
      <c r="AE877" s="128"/>
      <c r="AF877" s="128"/>
      <c r="AG877" s="128"/>
      <c r="AH877" s="128"/>
      <c r="AI877" s="128"/>
      <c r="AJ877" s="128"/>
    </row>
    <row r="878">
      <c r="A878" s="229">
        <v>878.0</v>
      </c>
      <c r="B878" s="401" t="s">
        <v>54</v>
      </c>
      <c r="C878" s="401" t="s">
        <v>28</v>
      </c>
      <c r="D878" s="401" t="s">
        <v>28</v>
      </c>
      <c r="E878" s="401" t="s">
        <v>28</v>
      </c>
      <c r="F878" s="397">
        <v>64.0</v>
      </c>
      <c r="G878" s="401" t="s">
        <v>29</v>
      </c>
      <c r="H878" s="401" t="s">
        <v>30</v>
      </c>
      <c r="I878" s="401">
        <v>32.0</v>
      </c>
      <c r="J878" s="401" t="s">
        <v>35</v>
      </c>
      <c r="K878" s="401" t="s">
        <v>27</v>
      </c>
      <c r="L878" s="401" t="s">
        <v>28</v>
      </c>
      <c r="M878" s="401">
        <v>5.0</v>
      </c>
      <c r="N878" s="401">
        <v>4.0</v>
      </c>
      <c r="O878" s="401">
        <v>6.0</v>
      </c>
      <c r="P878" s="401">
        <v>6.0</v>
      </c>
      <c r="Q878" s="401" t="s">
        <v>28</v>
      </c>
      <c r="R878" s="401" t="s">
        <v>27</v>
      </c>
      <c r="S878" s="406"/>
      <c r="T878" s="406"/>
      <c r="U878" s="406"/>
      <c r="V878" s="406"/>
      <c r="W878" s="406"/>
      <c r="X878" s="395" t="s">
        <v>30</v>
      </c>
      <c r="Y878" s="395" t="s">
        <v>30</v>
      </c>
      <c r="Z878" s="407"/>
      <c r="AA878" s="405"/>
      <c r="AB878" s="405"/>
      <c r="AC878" s="406"/>
      <c r="AD878" s="401"/>
      <c r="AE878" s="128"/>
      <c r="AF878" s="128"/>
      <c r="AG878" s="128"/>
      <c r="AH878" s="128"/>
      <c r="AI878" s="128"/>
      <c r="AJ878" s="128"/>
    </row>
    <row r="879">
      <c r="A879" s="229">
        <v>879.0</v>
      </c>
      <c r="B879" s="401" t="s">
        <v>54</v>
      </c>
      <c r="C879" s="401" t="s">
        <v>28</v>
      </c>
      <c r="D879" s="401" t="s">
        <v>28</v>
      </c>
      <c r="E879" s="401" t="s">
        <v>28</v>
      </c>
      <c r="F879" s="397">
        <v>64.0</v>
      </c>
      <c r="G879" s="401" t="s">
        <v>29</v>
      </c>
      <c r="H879" s="401" t="s">
        <v>30</v>
      </c>
      <c r="I879" s="401">
        <v>32.0</v>
      </c>
      <c r="J879" s="401" t="s">
        <v>36</v>
      </c>
      <c r="K879" s="401" t="s">
        <v>27</v>
      </c>
      <c r="L879" s="401" t="s">
        <v>28</v>
      </c>
      <c r="M879" s="401">
        <v>0.0</v>
      </c>
      <c r="N879" s="401">
        <v>4.0</v>
      </c>
      <c r="O879" s="401">
        <v>1.0</v>
      </c>
      <c r="P879" s="401">
        <v>1.0</v>
      </c>
      <c r="Q879" s="401" t="s">
        <v>28</v>
      </c>
      <c r="R879" s="401" t="s">
        <v>28</v>
      </c>
      <c r="S879" s="395">
        <v>2643.66</v>
      </c>
      <c r="T879" s="395">
        <v>2678.18</v>
      </c>
      <c r="U879" s="395">
        <v>47401.0</v>
      </c>
      <c r="V879" s="395">
        <v>991.0</v>
      </c>
      <c r="W879" s="395">
        <v>1256.57</v>
      </c>
      <c r="X879" s="395">
        <v>10371.887</v>
      </c>
      <c r="Y879" s="395">
        <v>10969.08</v>
      </c>
      <c r="Z879" s="395">
        <v>6.54388</v>
      </c>
      <c r="AA879" s="405"/>
      <c r="AB879" s="405"/>
      <c r="AC879" s="406"/>
      <c r="AD879" s="401"/>
      <c r="AE879" s="128"/>
      <c r="AF879" s="128"/>
      <c r="AG879" s="128"/>
      <c r="AH879" s="128"/>
      <c r="AI879" s="128"/>
      <c r="AJ879" s="128"/>
    </row>
    <row r="880">
      <c r="A880" s="229">
        <v>880.0</v>
      </c>
      <c r="B880" s="401" t="s">
        <v>54</v>
      </c>
      <c r="C880" s="401" t="s">
        <v>28</v>
      </c>
      <c r="D880" s="401" t="s">
        <v>28</v>
      </c>
      <c r="E880" s="401" t="s">
        <v>28</v>
      </c>
      <c r="F880" s="397">
        <v>64.0</v>
      </c>
      <c r="G880" s="401" t="s">
        <v>29</v>
      </c>
      <c r="H880" s="401" t="s">
        <v>30</v>
      </c>
      <c r="I880" s="401">
        <v>32.0</v>
      </c>
      <c r="J880" s="401" t="s">
        <v>37</v>
      </c>
      <c r="K880" s="401" t="s">
        <v>27</v>
      </c>
      <c r="L880" s="401" t="s">
        <v>27</v>
      </c>
      <c r="M880" s="401">
        <v>5.0</v>
      </c>
      <c r="N880" s="401">
        <v>5.0</v>
      </c>
      <c r="O880" s="401">
        <v>6.0</v>
      </c>
      <c r="P880" s="401">
        <v>5.0</v>
      </c>
      <c r="Q880" s="401" t="s">
        <v>28</v>
      </c>
      <c r="R880" s="401" t="s">
        <v>27</v>
      </c>
      <c r="S880" s="395">
        <v>3360.83</v>
      </c>
      <c r="T880" s="395">
        <v>3434.9</v>
      </c>
      <c r="U880" s="395">
        <v>97503.0</v>
      </c>
      <c r="V880" s="395">
        <v>624.0</v>
      </c>
      <c r="W880" s="395">
        <v>872.61176</v>
      </c>
      <c r="X880" s="395">
        <v>25788.212</v>
      </c>
      <c r="Y880" s="395">
        <v>27847.437</v>
      </c>
      <c r="Z880" s="395">
        <v>8.95853</v>
      </c>
      <c r="AA880" s="405"/>
      <c r="AB880" s="405"/>
      <c r="AC880" s="406"/>
      <c r="AD880" s="401"/>
      <c r="AE880" s="128"/>
      <c r="AF880" s="128"/>
      <c r="AG880" s="128"/>
      <c r="AH880" s="128"/>
      <c r="AI880" s="128"/>
      <c r="AJ880" s="128"/>
    </row>
    <row r="881">
      <c r="A881" s="229">
        <v>881.0</v>
      </c>
      <c r="B881" s="401" t="s">
        <v>54</v>
      </c>
      <c r="C881" s="401" t="s">
        <v>28</v>
      </c>
      <c r="D881" s="401" t="s">
        <v>28</v>
      </c>
      <c r="E881" s="401" t="s">
        <v>28</v>
      </c>
      <c r="F881" s="397">
        <v>64.0</v>
      </c>
      <c r="G881" s="401" t="s">
        <v>29</v>
      </c>
      <c r="H881" s="401" t="s">
        <v>30</v>
      </c>
      <c r="I881" s="401">
        <v>32.0</v>
      </c>
      <c r="J881" s="401" t="s">
        <v>38</v>
      </c>
      <c r="K881" s="401" t="s">
        <v>27</v>
      </c>
      <c r="L881" s="401" t="s">
        <v>27</v>
      </c>
      <c r="M881" s="401">
        <v>7.0</v>
      </c>
      <c r="N881" s="401">
        <v>5.0</v>
      </c>
      <c r="O881" s="401">
        <v>8.0</v>
      </c>
      <c r="P881" s="401">
        <v>8.0</v>
      </c>
      <c r="Q881" s="401" t="s">
        <v>27</v>
      </c>
      <c r="R881" s="401" t="s">
        <v>27</v>
      </c>
      <c r="S881" s="406"/>
      <c r="T881" s="406"/>
      <c r="U881" s="406"/>
      <c r="V881" s="406"/>
      <c r="W881" s="406"/>
      <c r="X881" s="395" t="s">
        <v>56</v>
      </c>
      <c r="Y881" s="395" t="s">
        <v>56</v>
      </c>
      <c r="Z881" s="407"/>
      <c r="AA881" s="405"/>
      <c r="AB881" s="405"/>
      <c r="AC881" s="406"/>
      <c r="AD881" s="401"/>
      <c r="AE881" s="128"/>
      <c r="AF881" s="128"/>
      <c r="AG881" s="128"/>
      <c r="AH881" s="128"/>
      <c r="AI881" s="128"/>
      <c r="AJ881" s="128"/>
    </row>
    <row r="882">
      <c r="A882" s="229">
        <v>882.0</v>
      </c>
      <c r="B882" s="401" t="s">
        <v>54</v>
      </c>
      <c r="C882" s="401" t="s">
        <v>28</v>
      </c>
      <c r="D882" s="401" t="s">
        <v>28</v>
      </c>
      <c r="E882" s="401" t="s">
        <v>28</v>
      </c>
      <c r="F882" s="397">
        <v>64.0</v>
      </c>
      <c r="G882" s="401" t="s">
        <v>29</v>
      </c>
      <c r="H882" s="401" t="s">
        <v>30</v>
      </c>
      <c r="I882" s="401">
        <v>32.0</v>
      </c>
      <c r="J882" s="401" t="s">
        <v>39</v>
      </c>
      <c r="K882" s="401" t="s">
        <v>27</v>
      </c>
      <c r="L882" s="401" t="s">
        <v>27</v>
      </c>
      <c r="M882" s="401">
        <v>5.0</v>
      </c>
      <c r="N882" s="401">
        <v>6.0</v>
      </c>
      <c r="O882" s="401">
        <v>6.0</v>
      </c>
      <c r="P882" s="401">
        <v>6.0</v>
      </c>
      <c r="Q882" s="401" t="s">
        <v>28</v>
      </c>
      <c r="R882" s="401" t="s">
        <v>27</v>
      </c>
      <c r="S882" s="395">
        <v>4014.5</v>
      </c>
      <c r="T882" s="395">
        <v>4051.94</v>
      </c>
      <c r="U882" s="395">
        <v>137974.0</v>
      </c>
      <c r="V882" s="395">
        <v>701.0</v>
      </c>
      <c r="W882" s="395">
        <v>1573.58</v>
      </c>
      <c r="X882" s="395">
        <v>34442.15</v>
      </c>
      <c r="Y882" s="395">
        <v>36840.616</v>
      </c>
      <c r="Z882" s="395">
        <v>9.25796</v>
      </c>
      <c r="AA882" s="405"/>
      <c r="AB882" s="405"/>
      <c r="AC882" s="406"/>
      <c r="AD882" s="401"/>
      <c r="AE882" s="128"/>
      <c r="AF882" s="128"/>
      <c r="AG882" s="128"/>
      <c r="AH882" s="128"/>
      <c r="AI882" s="128"/>
      <c r="AJ882" s="128"/>
    </row>
    <row r="883">
      <c r="A883" s="229">
        <v>883.0</v>
      </c>
      <c r="B883" s="401" t="s">
        <v>54</v>
      </c>
      <c r="C883" s="401" t="s">
        <v>28</v>
      </c>
      <c r="D883" s="401" t="s">
        <v>28</v>
      </c>
      <c r="E883" s="401" t="s">
        <v>28</v>
      </c>
      <c r="F883" s="397">
        <v>64.0</v>
      </c>
      <c r="G883" s="401" t="s">
        <v>29</v>
      </c>
      <c r="H883" s="401" t="s">
        <v>30</v>
      </c>
      <c r="I883" s="401">
        <v>32.0</v>
      </c>
      <c r="J883" s="401" t="s">
        <v>40</v>
      </c>
      <c r="K883" s="401" t="s">
        <v>27</v>
      </c>
      <c r="L883" s="401" t="s">
        <v>28</v>
      </c>
      <c r="M883" s="401">
        <v>3.0</v>
      </c>
      <c r="N883" s="401">
        <v>4.0</v>
      </c>
      <c r="O883" s="401">
        <v>4.0</v>
      </c>
      <c r="P883" s="401">
        <v>4.0</v>
      </c>
      <c r="Q883" s="401" t="s">
        <v>28</v>
      </c>
      <c r="R883" s="401" t="s">
        <v>27</v>
      </c>
      <c r="S883" s="395">
        <v>3334.01</v>
      </c>
      <c r="T883" s="395">
        <v>3463.87</v>
      </c>
      <c r="U883" s="395">
        <v>68498.0</v>
      </c>
      <c r="V883" s="395">
        <v>607.0</v>
      </c>
      <c r="W883" s="395">
        <v>1326.67</v>
      </c>
      <c r="X883" s="395">
        <v>20442.699</v>
      </c>
      <c r="Y883" s="395">
        <v>21624.416</v>
      </c>
      <c r="Z883" s="395">
        <v>6.78939</v>
      </c>
      <c r="AA883" s="405"/>
      <c r="AB883" s="405"/>
      <c r="AC883" s="406"/>
      <c r="AD883" s="401"/>
      <c r="AE883" s="128"/>
      <c r="AF883" s="128"/>
      <c r="AG883" s="128"/>
      <c r="AH883" s="128"/>
      <c r="AI883" s="128"/>
      <c r="AJ883" s="128"/>
    </row>
    <row r="884">
      <c r="A884" s="229">
        <v>884.0</v>
      </c>
      <c r="B884" s="401" t="s">
        <v>54</v>
      </c>
      <c r="C884" s="401" t="s">
        <v>28</v>
      </c>
      <c r="D884" s="401" t="s">
        <v>28</v>
      </c>
      <c r="E884" s="401" t="s">
        <v>28</v>
      </c>
      <c r="F884" s="397">
        <v>64.0</v>
      </c>
      <c r="G884" s="401" t="s">
        <v>29</v>
      </c>
      <c r="H884" s="401" t="s">
        <v>30</v>
      </c>
      <c r="I884" s="401">
        <v>32.0</v>
      </c>
      <c r="J884" s="401" t="s">
        <v>41</v>
      </c>
      <c r="K884" s="401" t="s">
        <v>27</v>
      </c>
      <c r="L884" s="401" t="s">
        <v>27</v>
      </c>
      <c r="M884" s="401">
        <v>4.0</v>
      </c>
      <c r="N884" s="401">
        <v>0.0</v>
      </c>
      <c r="O884" s="401">
        <v>6.0</v>
      </c>
      <c r="P884" s="401">
        <v>3.0</v>
      </c>
      <c r="Q884" s="401" t="s">
        <v>28</v>
      </c>
      <c r="R884" s="401" t="s">
        <v>27</v>
      </c>
      <c r="S884" s="395">
        <v>808.96509</v>
      </c>
      <c r="T884" s="395">
        <v>800.62559</v>
      </c>
      <c r="U884" s="395">
        <v>19316.0</v>
      </c>
      <c r="V884" s="395">
        <v>230.0</v>
      </c>
      <c r="W884" s="395">
        <v>164.62121</v>
      </c>
      <c r="X884" s="395">
        <v>3895.582</v>
      </c>
      <c r="Y884" s="395">
        <v>4643.746</v>
      </c>
      <c r="Z884" s="395">
        <v>7.98925</v>
      </c>
      <c r="AA884" s="405"/>
      <c r="AB884" s="405"/>
      <c r="AC884" s="406"/>
      <c r="AD884" s="401"/>
      <c r="AE884" s="128"/>
      <c r="AF884" s="128"/>
      <c r="AG884" s="128"/>
      <c r="AH884" s="128"/>
      <c r="AI884" s="128"/>
      <c r="AJ884" s="128"/>
    </row>
    <row r="885">
      <c r="A885" s="229">
        <v>885.0</v>
      </c>
      <c r="B885" s="401" t="s">
        <v>54</v>
      </c>
      <c r="C885" s="401" t="s">
        <v>28</v>
      </c>
      <c r="D885" s="401" t="s">
        <v>28</v>
      </c>
      <c r="E885" s="401" t="s">
        <v>28</v>
      </c>
      <c r="F885" s="397">
        <v>64.0</v>
      </c>
      <c r="G885" s="401" t="s">
        <v>29</v>
      </c>
      <c r="H885" s="401" t="s">
        <v>30</v>
      </c>
      <c r="I885" s="401">
        <v>32.0</v>
      </c>
      <c r="J885" s="401" t="s">
        <v>42</v>
      </c>
      <c r="K885" s="401" t="s">
        <v>27</v>
      </c>
      <c r="L885" s="401" t="s">
        <v>28</v>
      </c>
      <c r="M885" s="401">
        <v>1.0</v>
      </c>
      <c r="N885" s="401">
        <v>5.0</v>
      </c>
      <c r="O885" s="401">
        <v>2.0</v>
      </c>
      <c r="P885" s="401">
        <v>2.0</v>
      </c>
      <c r="Q885" s="401" t="s">
        <v>27</v>
      </c>
      <c r="R885" s="401" t="s">
        <v>27</v>
      </c>
      <c r="S885" s="395">
        <v>3185.86</v>
      </c>
      <c r="T885" s="395">
        <v>3698.92</v>
      </c>
      <c r="U885" s="395">
        <v>34943.0</v>
      </c>
      <c r="V885" s="395">
        <v>722.0</v>
      </c>
      <c r="W885" s="395">
        <v>587.76028</v>
      </c>
      <c r="X885" s="395">
        <v>24489.677</v>
      </c>
      <c r="Y885" s="395">
        <v>26859.36</v>
      </c>
      <c r="Z885" s="395">
        <v>7.58081</v>
      </c>
      <c r="AA885" s="405"/>
      <c r="AB885" s="405"/>
      <c r="AC885" s="406"/>
      <c r="AD885" s="401"/>
      <c r="AE885" s="128"/>
      <c r="AF885" s="128"/>
      <c r="AG885" s="128"/>
      <c r="AH885" s="128"/>
      <c r="AI885" s="128"/>
      <c r="AJ885" s="128"/>
    </row>
    <row r="886">
      <c r="A886" s="229">
        <v>886.0</v>
      </c>
      <c r="B886" s="401" t="s">
        <v>54</v>
      </c>
      <c r="C886" s="401" t="s">
        <v>28</v>
      </c>
      <c r="D886" s="401" t="s">
        <v>28</v>
      </c>
      <c r="E886" s="401" t="s">
        <v>28</v>
      </c>
      <c r="F886" s="397">
        <v>64.0</v>
      </c>
      <c r="G886" s="401" t="s">
        <v>29</v>
      </c>
      <c r="H886" s="401" t="s">
        <v>30</v>
      </c>
      <c r="I886" s="401">
        <v>32.0</v>
      </c>
      <c r="J886" s="401" t="s">
        <v>44</v>
      </c>
      <c r="K886" s="401" t="s">
        <v>27</v>
      </c>
      <c r="L886" s="401" t="s">
        <v>28</v>
      </c>
      <c r="M886" s="401">
        <v>1.0</v>
      </c>
      <c r="N886" s="401">
        <v>4.0</v>
      </c>
      <c r="O886" s="401">
        <v>2.0</v>
      </c>
      <c r="P886" s="401">
        <v>2.0</v>
      </c>
      <c r="Q886" s="401" t="s">
        <v>27</v>
      </c>
      <c r="R886" s="401" t="s">
        <v>28</v>
      </c>
      <c r="S886" s="395">
        <v>2665.13</v>
      </c>
      <c r="T886" s="395">
        <v>3142.36</v>
      </c>
      <c r="U886" s="395">
        <v>77580.0</v>
      </c>
      <c r="V886" s="395">
        <v>532.0</v>
      </c>
      <c r="W886" s="395">
        <v>327.91443</v>
      </c>
      <c r="X886" s="395">
        <v>22902.571</v>
      </c>
      <c r="Y886" s="395">
        <v>25275.294</v>
      </c>
      <c r="Z886" s="395">
        <v>7.97264</v>
      </c>
      <c r="AA886" s="405"/>
      <c r="AB886" s="405"/>
      <c r="AC886" s="406"/>
      <c r="AD886" s="401"/>
      <c r="AE886" s="128"/>
      <c r="AF886" s="128"/>
      <c r="AG886" s="128"/>
      <c r="AH886" s="128"/>
      <c r="AI886" s="128"/>
      <c r="AJ886" s="128"/>
    </row>
    <row r="887">
      <c r="A887" s="229">
        <v>887.0</v>
      </c>
      <c r="B887" s="401" t="s">
        <v>54</v>
      </c>
      <c r="C887" s="401" t="s">
        <v>28</v>
      </c>
      <c r="D887" s="401" t="s">
        <v>28</v>
      </c>
      <c r="E887" s="401" t="s">
        <v>28</v>
      </c>
      <c r="F887" s="397">
        <v>64.0</v>
      </c>
      <c r="G887" s="401" t="s">
        <v>29</v>
      </c>
      <c r="H887" s="401" t="s">
        <v>30</v>
      </c>
      <c r="I887" s="401">
        <v>32.0</v>
      </c>
      <c r="J887" s="401" t="s">
        <v>45</v>
      </c>
      <c r="K887" s="401" t="s">
        <v>27</v>
      </c>
      <c r="L887" s="401" t="s">
        <v>27</v>
      </c>
      <c r="M887" s="401">
        <v>1.0</v>
      </c>
      <c r="N887" s="401">
        <v>4.0</v>
      </c>
      <c r="O887" s="401">
        <v>2.0</v>
      </c>
      <c r="P887" s="401">
        <v>2.0</v>
      </c>
      <c r="Q887" s="401" t="s">
        <v>28</v>
      </c>
      <c r="R887" s="401" t="s">
        <v>27</v>
      </c>
      <c r="S887" s="395">
        <v>2617.09</v>
      </c>
      <c r="T887" s="395">
        <v>2946.81</v>
      </c>
      <c r="U887" s="395">
        <v>83120.0</v>
      </c>
      <c r="V887" s="395">
        <v>495.0</v>
      </c>
      <c r="W887" s="395">
        <v>1490.47</v>
      </c>
      <c r="X887" s="395">
        <v>13070.436</v>
      </c>
      <c r="Y887" s="395">
        <v>14283.745</v>
      </c>
      <c r="Z887" s="395">
        <v>6.51917</v>
      </c>
      <c r="AA887" s="405"/>
      <c r="AB887" s="405"/>
      <c r="AC887" s="406"/>
      <c r="AD887" s="401"/>
      <c r="AE887" s="128"/>
      <c r="AF887" s="128"/>
      <c r="AG887" s="128"/>
      <c r="AH887" s="128"/>
      <c r="AI887" s="128"/>
      <c r="AJ887" s="128"/>
    </row>
    <row r="888">
      <c r="A888" s="229">
        <v>888.0</v>
      </c>
      <c r="B888" s="401" t="s">
        <v>54</v>
      </c>
      <c r="C888" s="401" t="s">
        <v>28</v>
      </c>
      <c r="D888" s="401" t="s">
        <v>28</v>
      </c>
      <c r="E888" s="401" t="s">
        <v>28</v>
      </c>
      <c r="F888" s="397">
        <v>64.0</v>
      </c>
      <c r="G888" s="401" t="s">
        <v>29</v>
      </c>
      <c r="H888" s="401" t="s">
        <v>30</v>
      </c>
      <c r="I888" s="401">
        <v>32.0</v>
      </c>
      <c r="J888" s="401" t="s">
        <v>46</v>
      </c>
      <c r="K888" s="401" t="s">
        <v>27</v>
      </c>
      <c r="L888" s="401" t="s">
        <v>27</v>
      </c>
      <c r="M888" s="401">
        <v>1.0</v>
      </c>
      <c r="N888" s="401">
        <v>0.0</v>
      </c>
      <c r="O888" s="401">
        <v>3.0</v>
      </c>
      <c r="P888" s="401">
        <v>3.0</v>
      </c>
      <c r="Q888" s="401" t="s">
        <v>28</v>
      </c>
      <c r="R888" s="401" t="s">
        <v>27</v>
      </c>
      <c r="S888" s="395">
        <v>516.86431</v>
      </c>
      <c r="T888" s="395">
        <v>529.68727</v>
      </c>
      <c r="U888" s="395">
        <v>15751.0</v>
      </c>
      <c r="V888" s="395">
        <v>93.0</v>
      </c>
      <c r="W888" s="395">
        <v>143.93813</v>
      </c>
      <c r="X888" s="395">
        <v>13249.553</v>
      </c>
      <c r="Y888" s="395">
        <v>14006.014</v>
      </c>
      <c r="Z888" s="395">
        <v>7.84581</v>
      </c>
      <c r="AA888" s="405"/>
      <c r="AB888" s="405"/>
      <c r="AC888" s="406"/>
      <c r="AD888" s="401"/>
      <c r="AE888" s="128"/>
      <c r="AF888" s="128"/>
      <c r="AG888" s="128"/>
      <c r="AH888" s="128"/>
      <c r="AI888" s="128"/>
      <c r="AJ888" s="128"/>
    </row>
    <row r="889">
      <c r="A889" s="229">
        <v>889.0</v>
      </c>
      <c r="B889" s="401" t="s">
        <v>54</v>
      </c>
      <c r="C889" s="401" t="s">
        <v>28</v>
      </c>
      <c r="D889" s="401" t="s">
        <v>28</v>
      </c>
      <c r="E889" s="401" t="s">
        <v>28</v>
      </c>
      <c r="F889" s="397">
        <v>64.0</v>
      </c>
      <c r="G889" s="401" t="s">
        <v>29</v>
      </c>
      <c r="H889" s="401" t="s">
        <v>30</v>
      </c>
      <c r="I889" s="401">
        <v>32.0</v>
      </c>
      <c r="J889" s="401" t="s">
        <v>47</v>
      </c>
      <c r="K889" s="401" t="s">
        <v>27</v>
      </c>
      <c r="L889" s="401" t="s">
        <v>27</v>
      </c>
      <c r="M889" s="401">
        <v>2.0</v>
      </c>
      <c r="N889" s="401">
        <v>3.0</v>
      </c>
      <c r="O889" s="401">
        <v>3.0</v>
      </c>
      <c r="P889" s="401">
        <v>2.0</v>
      </c>
      <c r="Q889" s="401" t="s">
        <v>28</v>
      </c>
      <c r="R889" s="401" t="s">
        <v>28</v>
      </c>
      <c r="S889" s="406"/>
      <c r="T889" s="406"/>
      <c r="U889" s="406"/>
      <c r="V889" s="406"/>
      <c r="W889" s="406"/>
      <c r="X889" s="395" t="s">
        <v>56</v>
      </c>
      <c r="Y889" s="395" t="s">
        <v>56</v>
      </c>
      <c r="Z889" s="407"/>
      <c r="AA889" s="405"/>
      <c r="AB889" s="405"/>
      <c r="AC889" s="406"/>
      <c r="AD889" s="401"/>
      <c r="AE889" s="128"/>
      <c r="AF889" s="128"/>
      <c r="AG889" s="128"/>
      <c r="AH889" s="128"/>
      <c r="AI889" s="128"/>
      <c r="AJ889" s="128"/>
    </row>
    <row r="890">
      <c r="A890" s="229">
        <v>890.0</v>
      </c>
      <c r="B890" s="401" t="s">
        <v>54</v>
      </c>
      <c r="C890" s="401" t="s">
        <v>28</v>
      </c>
      <c r="D890" s="401" t="s">
        <v>28</v>
      </c>
      <c r="E890" s="401" t="s">
        <v>28</v>
      </c>
      <c r="F890" s="397">
        <v>64.0</v>
      </c>
      <c r="G890" s="401" t="s">
        <v>29</v>
      </c>
      <c r="H890" s="401" t="s">
        <v>30</v>
      </c>
      <c r="I890" s="401">
        <v>32.0</v>
      </c>
      <c r="J890" s="401" t="s">
        <v>49</v>
      </c>
      <c r="K890" s="401" t="s">
        <v>27</v>
      </c>
      <c r="L890" s="401" t="s">
        <v>28</v>
      </c>
      <c r="M890" s="401">
        <v>1.0</v>
      </c>
      <c r="N890" s="401">
        <v>6.0</v>
      </c>
      <c r="O890" s="401">
        <v>2.0</v>
      </c>
      <c r="P890" s="401">
        <v>2.0</v>
      </c>
      <c r="Q890" s="401" t="s">
        <v>28</v>
      </c>
      <c r="R890" s="401" t="s">
        <v>28</v>
      </c>
      <c r="S890" s="395">
        <v>2673.02</v>
      </c>
      <c r="T890" s="395">
        <v>3111.3</v>
      </c>
      <c r="U890" s="395">
        <v>26258.0</v>
      </c>
      <c r="V890" s="395">
        <v>511.0</v>
      </c>
      <c r="W890" s="395">
        <v>744.87532</v>
      </c>
      <c r="X890" s="395">
        <v>24027.39</v>
      </c>
      <c r="Y890" s="395">
        <v>26347.818</v>
      </c>
      <c r="Z890" s="395">
        <v>7.33571</v>
      </c>
      <c r="AA890" s="405"/>
      <c r="AB890" s="405"/>
      <c r="AC890" s="406"/>
      <c r="AD890" s="401"/>
      <c r="AE890" s="128"/>
      <c r="AF890" s="128"/>
      <c r="AG890" s="128"/>
      <c r="AH890" s="128"/>
      <c r="AI890" s="128"/>
      <c r="AJ890" s="128"/>
    </row>
    <row r="891">
      <c r="A891" s="229">
        <v>891.0</v>
      </c>
      <c r="B891" s="401" t="s">
        <v>54</v>
      </c>
      <c r="C891" s="401" t="s">
        <v>28</v>
      </c>
      <c r="D891" s="401" t="s">
        <v>28</v>
      </c>
      <c r="E891" s="401" t="s">
        <v>28</v>
      </c>
      <c r="F891" s="397">
        <v>64.0</v>
      </c>
      <c r="G891" s="401" t="s">
        <v>29</v>
      </c>
      <c r="H891" s="401" t="s">
        <v>30</v>
      </c>
      <c r="I891" s="401">
        <v>32.0</v>
      </c>
      <c r="J891" s="401" t="s">
        <v>51</v>
      </c>
      <c r="K891" s="401" t="s">
        <v>27</v>
      </c>
      <c r="L891" s="401" t="s">
        <v>27</v>
      </c>
      <c r="M891" s="401">
        <v>3.0</v>
      </c>
      <c r="N891" s="401">
        <v>4.0</v>
      </c>
      <c r="O891" s="401">
        <v>6.0</v>
      </c>
      <c r="P891" s="401">
        <v>4.0</v>
      </c>
      <c r="Q891" s="401" t="s">
        <v>28</v>
      </c>
      <c r="R891" s="401" t="s">
        <v>27</v>
      </c>
      <c r="S891" s="406"/>
      <c r="T891" s="406"/>
      <c r="U891" s="406"/>
      <c r="V891" s="406"/>
      <c r="W891" s="406"/>
      <c r="X891" s="395" t="s">
        <v>56</v>
      </c>
      <c r="Y891" s="395" t="s">
        <v>56</v>
      </c>
      <c r="Z891" s="407"/>
      <c r="AA891" s="405"/>
      <c r="AB891" s="405"/>
      <c r="AC891" s="406"/>
      <c r="AD891" s="401"/>
      <c r="AE891" s="128"/>
      <c r="AF891" s="128"/>
      <c r="AG891" s="128"/>
      <c r="AH891" s="128"/>
      <c r="AI891" s="128"/>
      <c r="AJ891" s="128"/>
    </row>
    <row r="892">
      <c r="A892" s="229">
        <v>892.0</v>
      </c>
      <c r="B892" s="401" t="s">
        <v>54</v>
      </c>
      <c r="C892" s="401" t="s">
        <v>28</v>
      </c>
      <c r="D892" s="401" t="s">
        <v>28</v>
      </c>
      <c r="E892" s="401" t="s">
        <v>28</v>
      </c>
      <c r="F892" s="397">
        <v>64.0</v>
      </c>
      <c r="G892" s="401" t="s">
        <v>29</v>
      </c>
      <c r="H892" s="401" t="s">
        <v>30</v>
      </c>
      <c r="I892" s="401">
        <v>32.0</v>
      </c>
      <c r="J892" s="401" t="s">
        <v>52</v>
      </c>
      <c r="K892" s="401" t="s">
        <v>27</v>
      </c>
      <c r="L892" s="401" t="s">
        <v>27</v>
      </c>
      <c r="M892" s="401">
        <v>0.0</v>
      </c>
      <c r="N892" s="401">
        <v>0.0</v>
      </c>
      <c r="O892" s="401">
        <v>3.0</v>
      </c>
      <c r="P892" s="401">
        <v>2.0</v>
      </c>
      <c r="Q892" s="401" t="s">
        <v>28</v>
      </c>
      <c r="R892" s="401" t="s">
        <v>27</v>
      </c>
      <c r="S892" s="395">
        <v>91.98163</v>
      </c>
      <c r="T892" s="395">
        <v>92.59927</v>
      </c>
      <c r="U892" s="395">
        <v>1788.0</v>
      </c>
      <c r="V892" s="395">
        <v>17.0</v>
      </c>
      <c r="W892" s="395">
        <v>15.39228</v>
      </c>
      <c r="X892" s="395">
        <v>14861.381</v>
      </c>
      <c r="Y892" s="395">
        <v>15216.982</v>
      </c>
      <c r="Z892" s="395">
        <v>5.57326</v>
      </c>
      <c r="AA892" s="405"/>
      <c r="AB892" s="405"/>
      <c r="AC892" s="406"/>
      <c r="AD892" s="401"/>
      <c r="AE892" s="128"/>
      <c r="AF892" s="128"/>
      <c r="AG892" s="128"/>
      <c r="AH892" s="128"/>
      <c r="AI892" s="128"/>
      <c r="AJ892" s="128"/>
    </row>
    <row r="893">
      <c r="A893" s="229">
        <v>893.0</v>
      </c>
      <c r="B893" s="401" t="s">
        <v>54</v>
      </c>
      <c r="C893" s="401" t="s">
        <v>28</v>
      </c>
      <c r="D893" s="401" t="s">
        <v>28</v>
      </c>
      <c r="E893" s="401" t="s">
        <v>28</v>
      </c>
      <c r="F893" s="397">
        <v>64.0</v>
      </c>
      <c r="G893" s="401" t="s">
        <v>29</v>
      </c>
      <c r="H893" s="401" t="s">
        <v>30</v>
      </c>
      <c r="I893" s="401">
        <v>64.0</v>
      </c>
      <c r="J893" s="401" t="s">
        <v>31</v>
      </c>
      <c r="K893" s="401" t="s">
        <v>27</v>
      </c>
      <c r="L893" s="401" t="s">
        <v>28</v>
      </c>
      <c r="M893" s="401">
        <v>0.0</v>
      </c>
      <c r="N893" s="401">
        <v>7.0</v>
      </c>
      <c r="O893" s="401">
        <v>1.0</v>
      </c>
      <c r="P893" s="401">
        <v>1.0</v>
      </c>
      <c r="Q893" s="401" t="s">
        <v>28</v>
      </c>
      <c r="R893" s="401" t="s">
        <v>27</v>
      </c>
      <c r="S893" s="395">
        <v>5280.44</v>
      </c>
      <c r="T893" s="395">
        <v>5498.97</v>
      </c>
      <c r="U893" s="395">
        <v>209452.0</v>
      </c>
      <c r="V893" s="395">
        <v>3941.0</v>
      </c>
      <c r="W893" s="395">
        <v>12719.76</v>
      </c>
      <c r="X893" s="395">
        <v>67518.174</v>
      </c>
      <c r="Y893" s="395">
        <v>62370.738</v>
      </c>
      <c r="Z893" s="395">
        <v>5.93162</v>
      </c>
      <c r="AA893" s="405"/>
      <c r="AB893" s="405"/>
      <c r="AC893" s="406"/>
      <c r="AD893" s="401"/>
      <c r="AE893" s="128"/>
      <c r="AF893" s="128"/>
      <c r="AG893" s="128"/>
      <c r="AH893" s="128"/>
      <c r="AI893" s="128"/>
      <c r="AJ893" s="128"/>
    </row>
    <row r="894">
      <c r="A894" s="229">
        <v>894.0</v>
      </c>
      <c r="B894" s="401" t="s">
        <v>54</v>
      </c>
      <c r="C894" s="401" t="s">
        <v>28</v>
      </c>
      <c r="D894" s="401" t="s">
        <v>28</v>
      </c>
      <c r="E894" s="401" t="s">
        <v>28</v>
      </c>
      <c r="F894" s="397">
        <v>64.0</v>
      </c>
      <c r="G894" s="401" t="s">
        <v>29</v>
      </c>
      <c r="H894" s="401" t="s">
        <v>30</v>
      </c>
      <c r="I894" s="401">
        <v>64.0</v>
      </c>
      <c r="J894" s="401" t="s">
        <v>32</v>
      </c>
      <c r="K894" s="401" t="s">
        <v>27</v>
      </c>
      <c r="L894" s="401" t="s">
        <v>27</v>
      </c>
      <c r="M894" s="401">
        <v>8.0</v>
      </c>
      <c r="N894" s="401">
        <v>0.0</v>
      </c>
      <c r="O894" s="401">
        <v>10.0</v>
      </c>
      <c r="P894" s="401">
        <v>5.0</v>
      </c>
      <c r="Q894" s="401" t="s">
        <v>28</v>
      </c>
      <c r="R894" s="401" t="s">
        <v>27</v>
      </c>
      <c r="S894" s="395">
        <v>1029.64</v>
      </c>
      <c r="T894" s="395">
        <v>1036.64</v>
      </c>
      <c r="U894" s="395">
        <v>36221.0</v>
      </c>
      <c r="V894" s="395">
        <v>221.0</v>
      </c>
      <c r="W894" s="395">
        <v>463.4397</v>
      </c>
      <c r="X894" s="395">
        <v>38026.236</v>
      </c>
      <c r="Y894" s="395">
        <v>38798.704</v>
      </c>
      <c r="Z894" s="395">
        <v>8.12109</v>
      </c>
      <c r="AA894" s="405"/>
      <c r="AB894" s="405"/>
      <c r="AC894" s="406"/>
      <c r="AD894" s="401"/>
      <c r="AE894" s="128"/>
      <c r="AF894" s="128"/>
      <c r="AG894" s="128"/>
      <c r="AH894" s="128"/>
      <c r="AI894" s="128"/>
      <c r="AJ894" s="128"/>
    </row>
    <row r="895">
      <c r="A895" s="229">
        <v>895.0</v>
      </c>
      <c r="B895" s="401" t="s">
        <v>54</v>
      </c>
      <c r="C895" s="401" t="s">
        <v>28</v>
      </c>
      <c r="D895" s="401" t="s">
        <v>28</v>
      </c>
      <c r="E895" s="401" t="s">
        <v>28</v>
      </c>
      <c r="F895" s="397">
        <v>64.0</v>
      </c>
      <c r="G895" s="401" t="s">
        <v>29</v>
      </c>
      <c r="H895" s="401" t="s">
        <v>30</v>
      </c>
      <c r="I895" s="401">
        <v>64.0</v>
      </c>
      <c r="J895" s="401" t="s">
        <v>33</v>
      </c>
      <c r="K895" s="401" t="s">
        <v>27</v>
      </c>
      <c r="L895" s="401" t="s">
        <v>28</v>
      </c>
      <c r="M895" s="401">
        <v>2.0</v>
      </c>
      <c r="N895" s="401">
        <v>4.0</v>
      </c>
      <c r="O895" s="401">
        <v>3.0</v>
      </c>
      <c r="P895" s="401">
        <v>3.0</v>
      </c>
      <c r="Q895" s="401" t="s">
        <v>28</v>
      </c>
      <c r="R895" s="401" t="s">
        <v>27</v>
      </c>
      <c r="S895" s="395">
        <v>6618.55</v>
      </c>
      <c r="T895" s="395">
        <v>7002.48</v>
      </c>
      <c r="U895" s="395">
        <v>164006.0</v>
      </c>
      <c r="V895" s="395">
        <v>1242.0</v>
      </c>
      <c r="W895" s="395">
        <v>2509.6</v>
      </c>
      <c r="X895" s="395">
        <v>63348.755</v>
      </c>
      <c r="Y895" s="395">
        <v>63626.964</v>
      </c>
      <c r="Z895" s="395">
        <v>7.43741</v>
      </c>
      <c r="AA895" s="405"/>
      <c r="AB895" s="405"/>
      <c r="AC895" s="406"/>
      <c r="AD895" s="401"/>
      <c r="AE895" s="128"/>
      <c r="AF895" s="128"/>
      <c r="AG895" s="128"/>
      <c r="AH895" s="128"/>
      <c r="AI895" s="128"/>
      <c r="AJ895" s="128"/>
    </row>
    <row r="896">
      <c r="A896" s="229">
        <v>896.0</v>
      </c>
      <c r="B896" s="401" t="s">
        <v>54</v>
      </c>
      <c r="C896" s="401" t="s">
        <v>28</v>
      </c>
      <c r="D896" s="401" t="s">
        <v>28</v>
      </c>
      <c r="E896" s="401" t="s">
        <v>28</v>
      </c>
      <c r="F896" s="397">
        <v>64.0</v>
      </c>
      <c r="G896" s="401" t="s">
        <v>29</v>
      </c>
      <c r="H896" s="401" t="s">
        <v>30</v>
      </c>
      <c r="I896" s="401">
        <v>64.0</v>
      </c>
      <c r="J896" s="401" t="s">
        <v>34</v>
      </c>
      <c r="K896" s="401" t="s">
        <v>27</v>
      </c>
      <c r="L896" s="401" t="s">
        <v>27</v>
      </c>
      <c r="M896" s="401">
        <v>0.0</v>
      </c>
      <c r="N896" s="401">
        <v>3.0</v>
      </c>
      <c r="O896" s="401">
        <v>2.0</v>
      </c>
      <c r="P896" s="401">
        <v>2.0</v>
      </c>
      <c r="Q896" s="401" t="s">
        <v>28</v>
      </c>
      <c r="R896" s="401" t="s">
        <v>27</v>
      </c>
      <c r="S896" s="395">
        <v>1190.98</v>
      </c>
      <c r="T896" s="395">
        <v>1378.9</v>
      </c>
      <c r="U896" s="395">
        <v>30747.0</v>
      </c>
      <c r="V896" s="395">
        <v>227.0</v>
      </c>
      <c r="W896" s="395">
        <v>108.86133</v>
      </c>
      <c r="X896" s="395">
        <v>90060.891</v>
      </c>
      <c r="Y896" s="395">
        <v>88537.448</v>
      </c>
      <c r="Z896" s="395">
        <v>5.39724</v>
      </c>
      <c r="AA896" s="405"/>
      <c r="AB896" s="405"/>
      <c r="AC896" s="406"/>
      <c r="AD896" s="401"/>
      <c r="AE896" s="128"/>
      <c r="AF896" s="128"/>
      <c r="AG896" s="128"/>
      <c r="AH896" s="128"/>
      <c r="AI896" s="128"/>
      <c r="AJ896" s="128"/>
    </row>
    <row r="897">
      <c r="A897" s="229">
        <v>897.0</v>
      </c>
      <c r="B897" s="401" t="s">
        <v>54</v>
      </c>
      <c r="C897" s="401" t="s">
        <v>28</v>
      </c>
      <c r="D897" s="401" t="s">
        <v>28</v>
      </c>
      <c r="E897" s="401" t="s">
        <v>28</v>
      </c>
      <c r="F897" s="397">
        <v>64.0</v>
      </c>
      <c r="G897" s="401" t="s">
        <v>29</v>
      </c>
      <c r="H897" s="401" t="s">
        <v>30</v>
      </c>
      <c r="I897" s="401">
        <v>64.0</v>
      </c>
      <c r="J897" s="401" t="s">
        <v>35</v>
      </c>
      <c r="K897" s="401" t="s">
        <v>27</v>
      </c>
      <c r="L897" s="401" t="s">
        <v>28</v>
      </c>
      <c r="M897" s="401">
        <v>5.0</v>
      </c>
      <c r="N897" s="401">
        <v>4.0</v>
      </c>
      <c r="O897" s="401">
        <v>6.0</v>
      </c>
      <c r="P897" s="401">
        <v>6.0</v>
      </c>
      <c r="Q897" s="401" t="s">
        <v>28</v>
      </c>
      <c r="R897" s="401" t="s">
        <v>27</v>
      </c>
      <c r="S897" s="406"/>
      <c r="T897" s="406"/>
      <c r="U897" s="406"/>
      <c r="V897" s="406"/>
      <c r="W897" s="406"/>
      <c r="X897" s="395" t="s">
        <v>30</v>
      </c>
      <c r="Y897" s="395" t="s">
        <v>30</v>
      </c>
      <c r="Z897" s="407"/>
      <c r="AA897" s="405"/>
      <c r="AB897" s="405"/>
      <c r="AC897" s="406"/>
      <c r="AD897" s="401"/>
      <c r="AE897" s="128"/>
      <c r="AF897" s="128"/>
      <c r="AG897" s="128"/>
      <c r="AH897" s="128"/>
      <c r="AI897" s="128"/>
      <c r="AJ897" s="128"/>
    </row>
    <row r="898">
      <c r="A898" s="229">
        <v>898.0</v>
      </c>
      <c r="B898" s="401" t="s">
        <v>54</v>
      </c>
      <c r="C898" s="401" t="s">
        <v>28</v>
      </c>
      <c r="D898" s="401" t="s">
        <v>28</v>
      </c>
      <c r="E898" s="401" t="s">
        <v>28</v>
      </c>
      <c r="F898" s="397">
        <v>64.0</v>
      </c>
      <c r="G898" s="401" t="s">
        <v>29</v>
      </c>
      <c r="H898" s="401" t="s">
        <v>30</v>
      </c>
      <c r="I898" s="401">
        <v>64.0</v>
      </c>
      <c r="J898" s="401" t="s">
        <v>36</v>
      </c>
      <c r="K898" s="401" t="s">
        <v>27</v>
      </c>
      <c r="L898" s="401" t="s">
        <v>28</v>
      </c>
      <c r="M898" s="401">
        <v>0.0</v>
      </c>
      <c r="N898" s="401">
        <v>4.0</v>
      </c>
      <c r="O898" s="401">
        <v>1.0</v>
      </c>
      <c r="P898" s="401">
        <v>1.0</v>
      </c>
      <c r="Q898" s="401" t="s">
        <v>28</v>
      </c>
      <c r="R898" s="401" t="s">
        <v>28</v>
      </c>
      <c r="S898" s="395">
        <v>5217.0</v>
      </c>
      <c r="T898" s="395">
        <v>5494.07</v>
      </c>
      <c r="U898" s="395">
        <v>101459.0</v>
      </c>
      <c r="V898" s="395">
        <v>1973.0</v>
      </c>
      <c r="W898" s="395">
        <v>2622.5</v>
      </c>
      <c r="X898" s="395">
        <v>48190.704</v>
      </c>
      <c r="Y898" s="395">
        <v>51957.028</v>
      </c>
      <c r="Z898" s="395">
        <v>6.58197</v>
      </c>
      <c r="AA898" s="405"/>
      <c r="AB898" s="405"/>
      <c r="AC898" s="406"/>
      <c r="AD898" s="401"/>
      <c r="AE898" s="128"/>
      <c r="AF898" s="128"/>
      <c r="AG898" s="128"/>
      <c r="AH898" s="128"/>
      <c r="AI898" s="128"/>
      <c r="AJ898" s="128"/>
    </row>
    <row r="899">
      <c r="A899" s="229">
        <v>899.0</v>
      </c>
      <c r="B899" s="401" t="s">
        <v>54</v>
      </c>
      <c r="C899" s="401" t="s">
        <v>28</v>
      </c>
      <c r="D899" s="401" t="s">
        <v>28</v>
      </c>
      <c r="E899" s="401" t="s">
        <v>28</v>
      </c>
      <c r="F899" s="397">
        <v>64.0</v>
      </c>
      <c r="G899" s="401" t="s">
        <v>29</v>
      </c>
      <c r="H899" s="401" t="s">
        <v>30</v>
      </c>
      <c r="I899" s="401">
        <v>64.0</v>
      </c>
      <c r="J899" s="401" t="s">
        <v>37</v>
      </c>
      <c r="K899" s="401" t="s">
        <v>27</v>
      </c>
      <c r="L899" s="401" t="s">
        <v>27</v>
      </c>
      <c r="M899" s="401">
        <v>5.0</v>
      </c>
      <c r="N899" s="401">
        <v>5.0</v>
      </c>
      <c r="O899" s="401">
        <v>6.0</v>
      </c>
      <c r="P899" s="401">
        <v>5.0</v>
      </c>
      <c r="Q899" s="401" t="s">
        <v>28</v>
      </c>
      <c r="R899" s="401" t="s">
        <v>27</v>
      </c>
      <c r="S899" s="395">
        <v>6685.74</v>
      </c>
      <c r="T899" s="395">
        <v>6922.09</v>
      </c>
      <c r="U899" s="395">
        <v>194185.0</v>
      </c>
      <c r="V899" s="395">
        <v>1243.0</v>
      </c>
      <c r="W899" s="395">
        <v>1982.53</v>
      </c>
      <c r="X899" s="395">
        <v>74544.045</v>
      </c>
      <c r="Y899" s="395">
        <v>74831.962</v>
      </c>
      <c r="Z899" s="395">
        <v>8.56426</v>
      </c>
      <c r="AA899" s="405"/>
      <c r="AB899" s="405"/>
      <c r="AC899" s="406"/>
      <c r="AD899" s="401"/>
      <c r="AE899" s="128"/>
      <c r="AF899" s="128"/>
      <c r="AG899" s="128"/>
      <c r="AH899" s="128"/>
      <c r="AI899" s="128"/>
      <c r="AJ899" s="128"/>
    </row>
    <row r="900">
      <c r="A900" s="229">
        <v>900.0</v>
      </c>
      <c r="B900" s="401" t="s">
        <v>54</v>
      </c>
      <c r="C900" s="401" t="s">
        <v>28</v>
      </c>
      <c r="D900" s="401" t="s">
        <v>28</v>
      </c>
      <c r="E900" s="401" t="s">
        <v>28</v>
      </c>
      <c r="F900" s="397">
        <v>64.0</v>
      </c>
      <c r="G900" s="401" t="s">
        <v>29</v>
      </c>
      <c r="H900" s="401" t="s">
        <v>30</v>
      </c>
      <c r="I900" s="401">
        <v>64.0</v>
      </c>
      <c r="J900" s="401" t="s">
        <v>38</v>
      </c>
      <c r="K900" s="401" t="s">
        <v>27</v>
      </c>
      <c r="L900" s="401" t="s">
        <v>27</v>
      </c>
      <c r="M900" s="401">
        <v>7.0</v>
      </c>
      <c r="N900" s="401">
        <v>5.0</v>
      </c>
      <c r="O900" s="401">
        <v>8.0</v>
      </c>
      <c r="P900" s="401">
        <v>8.0</v>
      </c>
      <c r="Q900" s="401" t="s">
        <v>27</v>
      </c>
      <c r="R900" s="401" t="s">
        <v>27</v>
      </c>
      <c r="S900" s="395">
        <v>6817.31</v>
      </c>
      <c r="T900" s="395">
        <v>7206.18</v>
      </c>
      <c r="U900" s="395">
        <v>168548.0</v>
      </c>
      <c r="V900" s="395">
        <v>1278.0</v>
      </c>
      <c r="W900" s="395">
        <v>2432.48</v>
      </c>
      <c r="X900" s="395">
        <v>62663.008</v>
      </c>
      <c r="Y900" s="395">
        <v>60815.36</v>
      </c>
      <c r="Z900" s="395">
        <v>9.6392</v>
      </c>
      <c r="AA900" s="405"/>
      <c r="AB900" s="405"/>
      <c r="AC900" s="406"/>
      <c r="AD900" s="401"/>
      <c r="AE900" s="128"/>
      <c r="AF900" s="128"/>
      <c r="AG900" s="128"/>
      <c r="AH900" s="128"/>
      <c r="AI900" s="128"/>
      <c r="AJ900" s="128"/>
    </row>
    <row r="901">
      <c r="A901" s="229">
        <v>901.0</v>
      </c>
      <c r="B901" s="401" t="s">
        <v>54</v>
      </c>
      <c r="C901" s="401" t="s">
        <v>28</v>
      </c>
      <c r="D901" s="401" t="s">
        <v>28</v>
      </c>
      <c r="E901" s="401" t="s">
        <v>28</v>
      </c>
      <c r="F901" s="397">
        <v>64.0</v>
      </c>
      <c r="G901" s="401" t="s">
        <v>29</v>
      </c>
      <c r="H901" s="401" t="s">
        <v>30</v>
      </c>
      <c r="I901" s="401">
        <v>64.0</v>
      </c>
      <c r="J901" s="401" t="s">
        <v>39</v>
      </c>
      <c r="K901" s="401" t="s">
        <v>27</v>
      </c>
      <c r="L901" s="401" t="s">
        <v>27</v>
      </c>
      <c r="M901" s="401">
        <v>5.0</v>
      </c>
      <c r="N901" s="401">
        <v>6.0</v>
      </c>
      <c r="O901" s="401">
        <v>6.0</v>
      </c>
      <c r="P901" s="401">
        <v>6.0</v>
      </c>
      <c r="Q901" s="401" t="s">
        <v>28</v>
      </c>
      <c r="R901" s="401" t="s">
        <v>27</v>
      </c>
      <c r="S901" s="395">
        <v>8000.16</v>
      </c>
      <c r="T901" s="395">
        <v>8277.15</v>
      </c>
      <c r="U901" s="395">
        <v>275559.0</v>
      </c>
      <c r="V901" s="395">
        <v>1395.0</v>
      </c>
      <c r="W901" s="395">
        <v>3244.73</v>
      </c>
      <c r="X901" s="395">
        <v>91559.853</v>
      </c>
      <c r="Y901" s="395">
        <v>94101.184</v>
      </c>
      <c r="Z901" s="395">
        <v>9.34451</v>
      </c>
      <c r="AA901" s="405"/>
      <c r="AB901" s="405"/>
      <c r="AC901" s="406"/>
      <c r="AD901" s="401"/>
      <c r="AE901" s="128"/>
      <c r="AF901" s="128"/>
      <c r="AG901" s="128"/>
      <c r="AH901" s="128"/>
      <c r="AI901" s="128"/>
      <c r="AJ901" s="128"/>
    </row>
    <row r="902">
      <c r="A902" s="229">
        <v>902.0</v>
      </c>
      <c r="B902" s="401" t="s">
        <v>54</v>
      </c>
      <c r="C902" s="401" t="s">
        <v>28</v>
      </c>
      <c r="D902" s="401" t="s">
        <v>28</v>
      </c>
      <c r="E902" s="401" t="s">
        <v>28</v>
      </c>
      <c r="F902" s="397">
        <v>64.0</v>
      </c>
      <c r="G902" s="401" t="s">
        <v>29</v>
      </c>
      <c r="H902" s="401" t="s">
        <v>30</v>
      </c>
      <c r="I902" s="401">
        <v>64.0</v>
      </c>
      <c r="J902" s="401" t="s">
        <v>40</v>
      </c>
      <c r="K902" s="401" t="s">
        <v>27</v>
      </c>
      <c r="L902" s="401" t="s">
        <v>28</v>
      </c>
      <c r="M902" s="401">
        <v>3.0</v>
      </c>
      <c r="N902" s="401">
        <v>4.0</v>
      </c>
      <c r="O902" s="401">
        <v>4.0</v>
      </c>
      <c r="P902" s="401">
        <v>4.0</v>
      </c>
      <c r="Q902" s="401" t="s">
        <v>28</v>
      </c>
      <c r="R902" s="401" t="s">
        <v>27</v>
      </c>
      <c r="S902" s="395">
        <v>6710.96</v>
      </c>
      <c r="T902" s="395">
        <v>7190.04</v>
      </c>
      <c r="U902" s="395">
        <v>165083.0</v>
      </c>
      <c r="V902" s="395">
        <v>1242.0</v>
      </c>
      <c r="W902" s="395">
        <v>2933.34</v>
      </c>
      <c r="X902" s="395">
        <v>68067.146</v>
      </c>
      <c r="Y902" s="395">
        <v>67454.939</v>
      </c>
      <c r="Z902" s="395">
        <v>8.80449</v>
      </c>
      <c r="AA902" s="405"/>
      <c r="AB902" s="405"/>
      <c r="AC902" s="406"/>
      <c r="AD902" s="401"/>
      <c r="AE902" s="128"/>
      <c r="AF902" s="128"/>
      <c r="AG902" s="128"/>
      <c r="AH902" s="128"/>
      <c r="AI902" s="128"/>
      <c r="AJ902" s="128"/>
    </row>
    <row r="903">
      <c r="A903" s="229">
        <v>903.0</v>
      </c>
      <c r="B903" s="401" t="s">
        <v>54</v>
      </c>
      <c r="C903" s="401" t="s">
        <v>28</v>
      </c>
      <c r="D903" s="401" t="s">
        <v>28</v>
      </c>
      <c r="E903" s="401" t="s">
        <v>28</v>
      </c>
      <c r="F903" s="397">
        <v>64.0</v>
      </c>
      <c r="G903" s="401" t="s">
        <v>29</v>
      </c>
      <c r="H903" s="401" t="s">
        <v>30</v>
      </c>
      <c r="I903" s="401">
        <v>64.0</v>
      </c>
      <c r="J903" s="401" t="s">
        <v>41</v>
      </c>
      <c r="K903" s="401" t="s">
        <v>27</v>
      </c>
      <c r="L903" s="401" t="s">
        <v>27</v>
      </c>
      <c r="M903" s="401">
        <v>4.0</v>
      </c>
      <c r="N903" s="401">
        <v>0.0</v>
      </c>
      <c r="O903" s="401">
        <v>6.0</v>
      </c>
      <c r="P903" s="401">
        <v>3.0</v>
      </c>
      <c r="Q903" s="401" t="s">
        <v>28</v>
      </c>
      <c r="R903" s="401" t="s">
        <v>27</v>
      </c>
      <c r="S903" s="395">
        <v>1610.35</v>
      </c>
      <c r="T903" s="395">
        <v>1634.15</v>
      </c>
      <c r="U903" s="395">
        <v>38074.0</v>
      </c>
      <c r="V903" s="395">
        <v>454.0</v>
      </c>
      <c r="W903" s="395">
        <v>328.20192</v>
      </c>
      <c r="X903" s="395">
        <v>7781.243</v>
      </c>
      <c r="Y903" s="395">
        <v>8427.207</v>
      </c>
      <c r="Z903" s="395">
        <v>10.01849</v>
      </c>
      <c r="AA903" s="405"/>
      <c r="AB903" s="405"/>
      <c r="AC903" s="406"/>
      <c r="AD903" s="401"/>
      <c r="AE903" s="128"/>
      <c r="AF903" s="128"/>
      <c r="AG903" s="128"/>
      <c r="AH903" s="128"/>
      <c r="AI903" s="128"/>
      <c r="AJ903" s="128"/>
    </row>
    <row r="904">
      <c r="A904" s="229">
        <v>904.0</v>
      </c>
      <c r="B904" s="401" t="s">
        <v>54</v>
      </c>
      <c r="C904" s="401" t="s">
        <v>28</v>
      </c>
      <c r="D904" s="401" t="s">
        <v>28</v>
      </c>
      <c r="E904" s="401" t="s">
        <v>28</v>
      </c>
      <c r="F904" s="397">
        <v>64.0</v>
      </c>
      <c r="G904" s="401" t="s">
        <v>29</v>
      </c>
      <c r="H904" s="401" t="s">
        <v>30</v>
      </c>
      <c r="I904" s="401">
        <v>64.0</v>
      </c>
      <c r="J904" s="401" t="s">
        <v>42</v>
      </c>
      <c r="K904" s="401" t="s">
        <v>27</v>
      </c>
      <c r="L904" s="401" t="s">
        <v>28</v>
      </c>
      <c r="M904" s="401">
        <v>1.0</v>
      </c>
      <c r="N904" s="401">
        <v>5.0</v>
      </c>
      <c r="O904" s="401">
        <v>2.0</v>
      </c>
      <c r="P904" s="401">
        <v>2.0</v>
      </c>
      <c r="Q904" s="401" t="s">
        <v>27</v>
      </c>
      <c r="R904" s="401" t="s">
        <v>27</v>
      </c>
      <c r="S904" s="395">
        <v>6353.06</v>
      </c>
      <c r="T904" s="395">
        <v>7416.61</v>
      </c>
      <c r="U904" s="395">
        <v>71630.0</v>
      </c>
      <c r="V904" s="395">
        <v>1442.0</v>
      </c>
      <c r="W904" s="395">
        <v>1059.83</v>
      </c>
      <c r="X904" s="395">
        <v>62591.337</v>
      </c>
      <c r="Y904" s="395">
        <v>65611.724</v>
      </c>
      <c r="Z904" s="395">
        <v>9.25617</v>
      </c>
      <c r="AA904" s="405"/>
      <c r="AB904" s="405"/>
      <c r="AC904" s="406"/>
      <c r="AD904" s="401"/>
      <c r="AE904" s="128"/>
      <c r="AF904" s="128"/>
      <c r="AG904" s="128"/>
      <c r="AH904" s="128"/>
      <c r="AI904" s="128"/>
      <c r="AJ904" s="128"/>
    </row>
    <row r="905">
      <c r="A905" s="229">
        <v>905.0</v>
      </c>
      <c r="B905" s="401" t="s">
        <v>54</v>
      </c>
      <c r="C905" s="401" t="s">
        <v>28</v>
      </c>
      <c r="D905" s="401" t="s">
        <v>28</v>
      </c>
      <c r="E905" s="401" t="s">
        <v>28</v>
      </c>
      <c r="F905" s="397">
        <v>64.0</v>
      </c>
      <c r="G905" s="401" t="s">
        <v>29</v>
      </c>
      <c r="H905" s="401" t="s">
        <v>30</v>
      </c>
      <c r="I905" s="401">
        <v>64.0</v>
      </c>
      <c r="J905" s="401" t="s">
        <v>44</v>
      </c>
      <c r="K905" s="401" t="s">
        <v>27</v>
      </c>
      <c r="L905" s="401" t="s">
        <v>28</v>
      </c>
      <c r="M905" s="401">
        <v>1.0</v>
      </c>
      <c r="N905" s="401">
        <v>4.0</v>
      </c>
      <c r="O905" s="401">
        <v>2.0</v>
      </c>
      <c r="P905" s="401">
        <v>2.0</v>
      </c>
      <c r="Q905" s="401" t="s">
        <v>27</v>
      </c>
      <c r="R905" s="401" t="s">
        <v>28</v>
      </c>
      <c r="S905" s="395">
        <v>5338.37</v>
      </c>
      <c r="T905" s="395">
        <v>6284.52</v>
      </c>
      <c r="U905" s="395">
        <v>159222.0</v>
      </c>
      <c r="V905" s="395">
        <v>1058.0</v>
      </c>
      <c r="W905" s="395">
        <v>661.42196</v>
      </c>
      <c r="X905" s="395">
        <v>59941.871</v>
      </c>
      <c r="Y905" s="395">
        <v>63008.072</v>
      </c>
      <c r="Z905" s="395">
        <v>8.00717</v>
      </c>
      <c r="AA905" s="405"/>
      <c r="AB905" s="405"/>
      <c r="AC905" s="406"/>
      <c r="AD905" s="401"/>
      <c r="AE905" s="128"/>
      <c r="AF905" s="128"/>
      <c r="AG905" s="128"/>
      <c r="AH905" s="128"/>
      <c r="AI905" s="128"/>
      <c r="AJ905" s="128"/>
    </row>
    <row r="906">
      <c r="A906" s="229">
        <v>906.0</v>
      </c>
      <c r="B906" s="401" t="s">
        <v>54</v>
      </c>
      <c r="C906" s="401" t="s">
        <v>28</v>
      </c>
      <c r="D906" s="401" t="s">
        <v>28</v>
      </c>
      <c r="E906" s="401" t="s">
        <v>28</v>
      </c>
      <c r="F906" s="397">
        <v>64.0</v>
      </c>
      <c r="G906" s="401" t="s">
        <v>29</v>
      </c>
      <c r="H906" s="401" t="s">
        <v>30</v>
      </c>
      <c r="I906" s="401">
        <v>64.0</v>
      </c>
      <c r="J906" s="401" t="s">
        <v>45</v>
      </c>
      <c r="K906" s="401" t="s">
        <v>27</v>
      </c>
      <c r="L906" s="401" t="s">
        <v>27</v>
      </c>
      <c r="M906" s="401">
        <v>1.0</v>
      </c>
      <c r="N906" s="401">
        <v>4.0</v>
      </c>
      <c r="O906" s="401">
        <v>2.0</v>
      </c>
      <c r="P906" s="401">
        <v>2.0</v>
      </c>
      <c r="Q906" s="401" t="s">
        <v>28</v>
      </c>
      <c r="R906" s="401" t="s">
        <v>27</v>
      </c>
      <c r="S906" s="395">
        <v>5241.62</v>
      </c>
      <c r="T906" s="395">
        <v>6196.43</v>
      </c>
      <c r="U906" s="395">
        <v>207583.0</v>
      </c>
      <c r="V906" s="395">
        <v>989.0</v>
      </c>
      <c r="W906" s="395">
        <v>1313.5</v>
      </c>
      <c r="X906" s="395">
        <v>50461.279</v>
      </c>
      <c r="Y906" s="395">
        <v>48018.009</v>
      </c>
      <c r="Z906" s="395">
        <v>7.17804</v>
      </c>
      <c r="AA906" s="405"/>
      <c r="AB906" s="405"/>
      <c r="AC906" s="406"/>
      <c r="AD906" s="401"/>
      <c r="AE906" s="128"/>
      <c r="AF906" s="128"/>
      <c r="AG906" s="128"/>
      <c r="AH906" s="128"/>
      <c r="AI906" s="128"/>
      <c r="AJ906" s="128"/>
    </row>
    <row r="907">
      <c r="A907" s="229">
        <v>907.0</v>
      </c>
      <c r="B907" s="401" t="s">
        <v>54</v>
      </c>
      <c r="C907" s="401" t="s">
        <v>28</v>
      </c>
      <c r="D907" s="401" t="s">
        <v>28</v>
      </c>
      <c r="E907" s="401" t="s">
        <v>28</v>
      </c>
      <c r="F907" s="397">
        <v>64.0</v>
      </c>
      <c r="G907" s="401" t="s">
        <v>29</v>
      </c>
      <c r="H907" s="401" t="s">
        <v>30</v>
      </c>
      <c r="I907" s="401">
        <v>64.0</v>
      </c>
      <c r="J907" s="401" t="s">
        <v>46</v>
      </c>
      <c r="K907" s="401" t="s">
        <v>27</v>
      </c>
      <c r="L907" s="401" t="s">
        <v>27</v>
      </c>
      <c r="M907" s="401">
        <v>1.0</v>
      </c>
      <c r="N907" s="401">
        <v>0.0</v>
      </c>
      <c r="O907" s="401">
        <v>3.0</v>
      </c>
      <c r="P907" s="401">
        <v>3.0</v>
      </c>
      <c r="Q907" s="401" t="s">
        <v>28</v>
      </c>
      <c r="R907" s="401" t="s">
        <v>27</v>
      </c>
      <c r="S907" s="395">
        <v>1037.8</v>
      </c>
      <c r="T907" s="395">
        <v>1069.92</v>
      </c>
      <c r="U907" s="395">
        <v>30972.0</v>
      </c>
      <c r="V907" s="395">
        <v>185.0</v>
      </c>
      <c r="W907" s="395">
        <v>297.3431</v>
      </c>
      <c r="X907" s="395">
        <v>27116.503</v>
      </c>
      <c r="Y907" s="395">
        <v>28903.203</v>
      </c>
      <c r="Z907" s="395">
        <v>7.8638</v>
      </c>
      <c r="AA907" s="405"/>
      <c r="AB907" s="405"/>
      <c r="AC907" s="406"/>
      <c r="AD907" s="401"/>
      <c r="AE907" s="128"/>
      <c r="AF907" s="128"/>
      <c r="AG907" s="128"/>
      <c r="AH907" s="128"/>
      <c r="AI907" s="128"/>
      <c r="AJ907" s="128"/>
    </row>
    <row r="908">
      <c r="A908" s="229">
        <v>908.0</v>
      </c>
      <c r="B908" s="401" t="s">
        <v>54</v>
      </c>
      <c r="C908" s="401" t="s">
        <v>28</v>
      </c>
      <c r="D908" s="401" t="s">
        <v>28</v>
      </c>
      <c r="E908" s="401" t="s">
        <v>28</v>
      </c>
      <c r="F908" s="397">
        <v>64.0</v>
      </c>
      <c r="G908" s="401" t="s">
        <v>29</v>
      </c>
      <c r="H908" s="401" t="s">
        <v>30</v>
      </c>
      <c r="I908" s="401">
        <v>64.0</v>
      </c>
      <c r="J908" s="401" t="s">
        <v>49</v>
      </c>
      <c r="K908" s="401" t="s">
        <v>27</v>
      </c>
      <c r="L908" s="401" t="s">
        <v>28</v>
      </c>
      <c r="M908" s="401">
        <v>1.0</v>
      </c>
      <c r="N908" s="401">
        <v>6.0</v>
      </c>
      <c r="O908" s="401">
        <v>2.0</v>
      </c>
      <c r="P908" s="401">
        <v>2.0</v>
      </c>
      <c r="Q908" s="401" t="s">
        <v>28</v>
      </c>
      <c r="R908" s="401" t="s">
        <v>28</v>
      </c>
      <c r="S908" s="395">
        <v>5336.61</v>
      </c>
      <c r="T908" s="395">
        <v>6235.64</v>
      </c>
      <c r="U908" s="395">
        <v>52499.0</v>
      </c>
      <c r="V908" s="395">
        <v>1020.0</v>
      </c>
      <c r="W908" s="395">
        <v>1456.16</v>
      </c>
      <c r="X908" s="395">
        <v>63066.797</v>
      </c>
      <c r="Y908" s="395">
        <v>65289.059</v>
      </c>
      <c r="Z908" s="395">
        <v>8.52507</v>
      </c>
      <c r="AA908" s="405"/>
      <c r="AB908" s="405"/>
      <c r="AC908" s="406"/>
      <c r="AD908" s="401"/>
      <c r="AE908" s="128"/>
      <c r="AF908" s="128"/>
      <c r="AG908" s="128"/>
      <c r="AH908" s="128"/>
      <c r="AI908" s="128"/>
      <c r="AJ908" s="128"/>
    </row>
    <row r="909">
      <c r="A909" s="229">
        <v>909.0</v>
      </c>
      <c r="B909" s="401" t="s">
        <v>54</v>
      </c>
      <c r="C909" s="401" t="s">
        <v>28</v>
      </c>
      <c r="D909" s="401" t="s">
        <v>28</v>
      </c>
      <c r="E909" s="401" t="s">
        <v>28</v>
      </c>
      <c r="F909" s="397">
        <v>64.0</v>
      </c>
      <c r="G909" s="401" t="s">
        <v>29</v>
      </c>
      <c r="H909" s="401" t="s">
        <v>30</v>
      </c>
      <c r="I909" s="401">
        <v>64.0</v>
      </c>
      <c r="J909" s="401" t="s">
        <v>52</v>
      </c>
      <c r="K909" s="401" t="s">
        <v>27</v>
      </c>
      <c r="L909" s="401" t="s">
        <v>27</v>
      </c>
      <c r="M909" s="401">
        <v>0.0</v>
      </c>
      <c r="N909" s="401">
        <v>0.0</v>
      </c>
      <c r="O909" s="401">
        <v>3.0</v>
      </c>
      <c r="P909" s="401">
        <v>2.0</v>
      </c>
      <c r="Q909" s="401" t="s">
        <v>28</v>
      </c>
      <c r="R909" s="401" t="s">
        <v>27</v>
      </c>
      <c r="S909" s="395">
        <v>173.77049</v>
      </c>
      <c r="T909" s="395">
        <v>184.0149</v>
      </c>
      <c r="U909" s="395">
        <v>3764.0</v>
      </c>
      <c r="V909" s="395">
        <v>32.0</v>
      </c>
      <c r="W909" s="395">
        <v>41.5727</v>
      </c>
      <c r="X909" s="395">
        <v>30093.153</v>
      </c>
      <c r="Y909" s="395">
        <v>30749.019</v>
      </c>
      <c r="Z909" s="395">
        <v>6.15636</v>
      </c>
      <c r="AA909" s="405"/>
      <c r="AB909" s="405"/>
      <c r="AC909" s="406"/>
      <c r="AD909" s="401"/>
      <c r="AE909" s="128"/>
      <c r="AF909" s="128"/>
      <c r="AG909" s="128"/>
      <c r="AH909" s="128"/>
      <c r="AI909" s="128"/>
      <c r="AJ909" s="128"/>
    </row>
    <row r="910">
      <c r="A910" s="229">
        <v>910.0</v>
      </c>
      <c r="B910" s="401" t="s">
        <v>54</v>
      </c>
      <c r="C910" s="401" t="s">
        <v>28</v>
      </c>
      <c r="D910" s="401" t="s">
        <v>28</v>
      </c>
      <c r="E910" s="401" t="s">
        <v>28</v>
      </c>
      <c r="F910" s="397">
        <v>64.0</v>
      </c>
      <c r="G910" s="401" t="s">
        <v>29</v>
      </c>
      <c r="H910" s="401" t="s">
        <v>30</v>
      </c>
      <c r="I910" s="401">
        <v>128.0</v>
      </c>
      <c r="J910" s="401" t="s">
        <v>31</v>
      </c>
      <c r="K910" s="401" t="s">
        <v>27</v>
      </c>
      <c r="L910" s="401" t="s">
        <v>28</v>
      </c>
      <c r="M910" s="401">
        <v>0.0</v>
      </c>
      <c r="N910" s="401">
        <v>7.0</v>
      </c>
      <c r="O910" s="401">
        <v>1.0</v>
      </c>
      <c r="P910" s="401">
        <v>1.0</v>
      </c>
      <c r="Q910" s="401" t="s">
        <v>28</v>
      </c>
      <c r="R910" s="401" t="s">
        <v>27</v>
      </c>
      <c r="S910" s="395">
        <v>10564.93</v>
      </c>
      <c r="T910" s="395">
        <v>10970.63</v>
      </c>
      <c r="U910" s="395">
        <v>366434.0</v>
      </c>
      <c r="V910" s="395">
        <v>7871.0</v>
      </c>
      <c r="W910" s="395">
        <v>25403.67</v>
      </c>
      <c r="X910" s="395">
        <v>127635.656</v>
      </c>
      <c r="Y910" s="395">
        <v>114163.21</v>
      </c>
      <c r="Z910" s="395">
        <v>7.21881</v>
      </c>
      <c r="AA910" s="405"/>
      <c r="AB910" s="405"/>
      <c r="AC910" s="406"/>
      <c r="AD910" s="401"/>
      <c r="AE910" s="128"/>
      <c r="AF910" s="128"/>
      <c r="AG910" s="128"/>
      <c r="AH910" s="128"/>
      <c r="AI910" s="128"/>
      <c r="AJ910" s="128"/>
    </row>
    <row r="911">
      <c r="A911" s="229">
        <v>911.0</v>
      </c>
      <c r="B911" s="401" t="s">
        <v>54</v>
      </c>
      <c r="C911" s="401" t="s">
        <v>28</v>
      </c>
      <c r="D911" s="401" t="s">
        <v>28</v>
      </c>
      <c r="E911" s="401" t="s">
        <v>28</v>
      </c>
      <c r="F911" s="397">
        <v>64.0</v>
      </c>
      <c r="G911" s="401" t="s">
        <v>29</v>
      </c>
      <c r="H911" s="401" t="s">
        <v>30</v>
      </c>
      <c r="I911" s="401">
        <v>128.0</v>
      </c>
      <c r="J911" s="401" t="s">
        <v>32</v>
      </c>
      <c r="K911" s="401" t="s">
        <v>27</v>
      </c>
      <c r="L911" s="401" t="s">
        <v>27</v>
      </c>
      <c r="M911" s="401">
        <v>8.0</v>
      </c>
      <c r="N911" s="401">
        <v>0.0</v>
      </c>
      <c r="O911" s="401">
        <v>10.0</v>
      </c>
      <c r="P911" s="401">
        <v>5.0</v>
      </c>
      <c r="Q911" s="401" t="s">
        <v>28</v>
      </c>
      <c r="R911" s="401" t="s">
        <v>27</v>
      </c>
      <c r="S911" s="395">
        <v>2070.28</v>
      </c>
      <c r="T911" s="395">
        <v>2083.56</v>
      </c>
      <c r="U911" s="395">
        <v>69976.0</v>
      </c>
      <c r="V911" s="395">
        <v>434.0</v>
      </c>
      <c r="W911" s="395">
        <v>1016.5</v>
      </c>
      <c r="X911" s="395">
        <v>76403.979</v>
      </c>
      <c r="Y911" s="395">
        <v>78050.398</v>
      </c>
      <c r="Z911" s="395">
        <v>9.10208</v>
      </c>
      <c r="AA911" s="405"/>
      <c r="AB911" s="405"/>
      <c r="AC911" s="406"/>
      <c r="AD911" s="401"/>
      <c r="AE911" s="128"/>
      <c r="AF911" s="128"/>
      <c r="AG911" s="128"/>
      <c r="AH911" s="128"/>
      <c r="AI911" s="128"/>
      <c r="AJ911" s="128"/>
    </row>
    <row r="912">
      <c r="A912" s="229">
        <v>912.0</v>
      </c>
      <c r="B912" s="401" t="s">
        <v>54</v>
      </c>
      <c r="C912" s="401" t="s">
        <v>28</v>
      </c>
      <c r="D912" s="401" t="s">
        <v>28</v>
      </c>
      <c r="E912" s="401" t="s">
        <v>28</v>
      </c>
      <c r="F912" s="397">
        <v>64.0</v>
      </c>
      <c r="G912" s="401" t="s">
        <v>29</v>
      </c>
      <c r="H912" s="401" t="s">
        <v>30</v>
      </c>
      <c r="I912" s="401">
        <v>128.0</v>
      </c>
      <c r="J912" s="401" t="s">
        <v>33</v>
      </c>
      <c r="K912" s="401" t="s">
        <v>27</v>
      </c>
      <c r="L912" s="401" t="s">
        <v>28</v>
      </c>
      <c r="M912" s="401">
        <v>2.0</v>
      </c>
      <c r="N912" s="401">
        <v>4.0</v>
      </c>
      <c r="O912" s="401">
        <v>3.0</v>
      </c>
      <c r="P912" s="401">
        <v>3.0</v>
      </c>
      <c r="Q912" s="401" t="s">
        <v>28</v>
      </c>
      <c r="R912" s="401" t="s">
        <v>27</v>
      </c>
      <c r="S912" s="395">
        <v>13232.13</v>
      </c>
      <c r="T912" s="395">
        <v>13985.62</v>
      </c>
      <c r="U912" s="395">
        <v>323360.0</v>
      </c>
      <c r="V912" s="395">
        <v>2480.0</v>
      </c>
      <c r="W912" s="395">
        <v>5338.13</v>
      </c>
      <c r="X912" s="395">
        <v>123608.425</v>
      </c>
      <c r="Y912" s="395">
        <v>122191.995</v>
      </c>
      <c r="Z912" s="395">
        <v>8.51241</v>
      </c>
      <c r="AA912" s="405"/>
      <c r="AB912" s="405"/>
      <c r="AC912" s="406"/>
      <c r="AD912" s="401"/>
      <c r="AE912" s="128"/>
      <c r="AF912" s="128"/>
      <c r="AG912" s="128"/>
      <c r="AH912" s="128"/>
      <c r="AI912" s="128"/>
      <c r="AJ912" s="128"/>
    </row>
    <row r="913">
      <c r="A913" s="229">
        <v>913.0</v>
      </c>
      <c r="B913" s="401" t="s">
        <v>54</v>
      </c>
      <c r="C913" s="401" t="s">
        <v>28</v>
      </c>
      <c r="D913" s="401" t="s">
        <v>28</v>
      </c>
      <c r="E913" s="401" t="s">
        <v>28</v>
      </c>
      <c r="F913" s="397">
        <v>64.0</v>
      </c>
      <c r="G913" s="401" t="s">
        <v>29</v>
      </c>
      <c r="H913" s="401" t="s">
        <v>30</v>
      </c>
      <c r="I913" s="401">
        <v>128.0</v>
      </c>
      <c r="J913" s="401" t="s">
        <v>34</v>
      </c>
      <c r="K913" s="401" t="s">
        <v>27</v>
      </c>
      <c r="L913" s="401" t="s">
        <v>27</v>
      </c>
      <c r="M913" s="401">
        <v>0.0</v>
      </c>
      <c r="N913" s="401">
        <v>3.0</v>
      </c>
      <c r="O913" s="401">
        <v>2.0</v>
      </c>
      <c r="P913" s="401">
        <v>2.0</v>
      </c>
      <c r="Q913" s="401" t="s">
        <v>28</v>
      </c>
      <c r="R913" s="401" t="s">
        <v>27</v>
      </c>
      <c r="S913" s="395">
        <v>2363.92</v>
      </c>
      <c r="T913" s="395">
        <v>2757.51</v>
      </c>
      <c r="U913" s="395">
        <v>65912.0</v>
      </c>
      <c r="V913" s="395">
        <v>452.0</v>
      </c>
      <c r="W913" s="395">
        <v>221.10936</v>
      </c>
      <c r="X913" s="395">
        <v>174043.152</v>
      </c>
      <c r="Y913" s="395">
        <v>174373.739</v>
      </c>
      <c r="Z913" s="395">
        <v>6.00446</v>
      </c>
      <c r="AA913" s="405"/>
      <c r="AB913" s="405"/>
      <c r="AC913" s="406"/>
      <c r="AD913" s="401"/>
      <c r="AE913" s="128"/>
      <c r="AF913" s="128"/>
      <c r="AG913" s="128"/>
      <c r="AH913" s="128"/>
      <c r="AI913" s="128"/>
      <c r="AJ913" s="128"/>
    </row>
    <row r="914">
      <c r="A914" s="229">
        <v>914.0</v>
      </c>
      <c r="B914" s="401" t="s">
        <v>54</v>
      </c>
      <c r="C914" s="401" t="s">
        <v>28</v>
      </c>
      <c r="D914" s="401" t="s">
        <v>28</v>
      </c>
      <c r="E914" s="401" t="s">
        <v>28</v>
      </c>
      <c r="F914" s="397">
        <v>64.0</v>
      </c>
      <c r="G914" s="401" t="s">
        <v>29</v>
      </c>
      <c r="H914" s="401" t="s">
        <v>30</v>
      </c>
      <c r="I914" s="401">
        <v>128.0</v>
      </c>
      <c r="J914" s="401" t="s">
        <v>36</v>
      </c>
      <c r="K914" s="401" t="s">
        <v>27</v>
      </c>
      <c r="L914" s="401" t="s">
        <v>28</v>
      </c>
      <c r="M914" s="401">
        <v>0.0</v>
      </c>
      <c r="N914" s="401">
        <v>4.0</v>
      </c>
      <c r="O914" s="401">
        <v>1.0</v>
      </c>
      <c r="P914" s="401">
        <v>1.0</v>
      </c>
      <c r="Q914" s="401" t="s">
        <v>28</v>
      </c>
      <c r="R914" s="401" t="s">
        <v>28</v>
      </c>
      <c r="S914" s="395">
        <v>10433.82</v>
      </c>
      <c r="T914" s="395">
        <v>11053.32</v>
      </c>
      <c r="U914" s="395">
        <v>208421.0</v>
      </c>
      <c r="V914" s="395">
        <v>3941.0</v>
      </c>
      <c r="W914" s="395">
        <v>4756.42</v>
      </c>
      <c r="X914" s="395">
        <v>93145.153</v>
      </c>
      <c r="Y914" s="395">
        <v>91446.162</v>
      </c>
      <c r="Z914" s="395">
        <v>7.12485</v>
      </c>
      <c r="AA914" s="405"/>
      <c r="AB914" s="405"/>
      <c r="AC914" s="406"/>
      <c r="AD914" s="401"/>
      <c r="AE914" s="128"/>
      <c r="AF914" s="128"/>
      <c r="AG914" s="128"/>
      <c r="AH914" s="128"/>
      <c r="AI914" s="128"/>
      <c r="AJ914" s="128"/>
    </row>
    <row r="915">
      <c r="A915" s="229">
        <v>915.0</v>
      </c>
      <c r="B915" s="401" t="s">
        <v>54</v>
      </c>
      <c r="C915" s="401" t="s">
        <v>28</v>
      </c>
      <c r="D915" s="401" t="s">
        <v>28</v>
      </c>
      <c r="E915" s="401" t="s">
        <v>28</v>
      </c>
      <c r="F915" s="397">
        <v>64.0</v>
      </c>
      <c r="G915" s="401" t="s">
        <v>29</v>
      </c>
      <c r="H915" s="401" t="s">
        <v>30</v>
      </c>
      <c r="I915" s="401">
        <v>128.0</v>
      </c>
      <c r="J915" s="401" t="s">
        <v>37</v>
      </c>
      <c r="K915" s="401" t="s">
        <v>27</v>
      </c>
      <c r="L915" s="401" t="s">
        <v>27</v>
      </c>
      <c r="M915" s="401">
        <v>5.0</v>
      </c>
      <c r="N915" s="401">
        <v>5.0</v>
      </c>
      <c r="O915" s="401">
        <v>6.0</v>
      </c>
      <c r="P915" s="401">
        <v>5.0</v>
      </c>
      <c r="Q915" s="401" t="s">
        <v>28</v>
      </c>
      <c r="R915" s="401" t="s">
        <v>27</v>
      </c>
      <c r="S915" s="395">
        <v>13346.56</v>
      </c>
      <c r="T915" s="395">
        <v>13852.66</v>
      </c>
      <c r="U915" s="395">
        <v>382282.0</v>
      </c>
      <c r="V915" s="395">
        <v>2480.0</v>
      </c>
      <c r="W915" s="395">
        <v>4528.53</v>
      </c>
      <c r="X915" s="395">
        <v>141863.929</v>
      </c>
      <c r="Y915" s="395">
        <v>141312.8</v>
      </c>
      <c r="Z915" s="395">
        <v>8.61246</v>
      </c>
      <c r="AA915" s="405"/>
      <c r="AB915" s="405"/>
      <c r="AC915" s="406"/>
      <c r="AD915" s="401"/>
      <c r="AE915" s="128"/>
      <c r="AF915" s="128"/>
      <c r="AG915" s="128"/>
      <c r="AH915" s="128"/>
      <c r="AI915" s="128"/>
      <c r="AJ915" s="128"/>
    </row>
    <row r="916">
      <c r="A916" s="229">
        <v>916.0</v>
      </c>
      <c r="B916" s="401" t="s">
        <v>54</v>
      </c>
      <c r="C916" s="401" t="s">
        <v>28</v>
      </c>
      <c r="D916" s="401" t="s">
        <v>28</v>
      </c>
      <c r="E916" s="401" t="s">
        <v>28</v>
      </c>
      <c r="F916" s="397">
        <v>64.0</v>
      </c>
      <c r="G916" s="401" t="s">
        <v>29</v>
      </c>
      <c r="H916" s="401" t="s">
        <v>30</v>
      </c>
      <c r="I916" s="401">
        <v>128.0</v>
      </c>
      <c r="J916" s="401" t="s">
        <v>38</v>
      </c>
      <c r="K916" s="401" t="s">
        <v>27</v>
      </c>
      <c r="L916" s="401" t="s">
        <v>27</v>
      </c>
      <c r="M916" s="401">
        <v>7.0</v>
      </c>
      <c r="N916" s="401">
        <v>5.0</v>
      </c>
      <c r="O916" s="401">
        <v>8.0</v>
      </c>
      <c r="P916" s="401">
        <v>8.0</v>
      </c>
      <c r="Q916" s="401" t="s">
        <v>27</v>
      </c>
      <c r="R916" s="401" t="s">
        <v>27</v>
      </c>
      <c r="S916" s="395">
        <v>13609.03</v>
      </c>
      <c r="T916" s="395">
        <v>14372.68</v>
      </c>
      <c r="U916" s="395">
        <v>304748.0</v>
      </c>
      <c r="V916" s="395">
        <v>2549.0</v>
      </c>
      <c r="W916" s="395">
        <v>5889.65</v>
      </c>
      <c r="X916" s="395">
        <v>118520.062</v>
      </c>
      <c r="Y916" s="395">
        <v>120792.15</v>
      </c>
      <c r="Z916" s="395">
        <v>9.70473</v>
      </c>
      <c r="AA916" s="405"/>
      <c r="AB916" s="405"/>
      <c r="AC916" s="406"/>
      <c r="AD916" s="401"/>
      <c r="AE916" s="128"/>
      <c r="AF916" s="128"/>
      <c r="AG916" s="128"/>
      <c r="AH916" s="128"/>
      <c r="AI916" s="128"/>
      <c r="AJ916" s="128"/>
    </row>
    <row r="917">
      <c r="A917" s="229">
        <v>917.0</v>
      </c>
      <c r="B917" s="401" t="s">
        <v>54</v>
      </c>
      <c r="C917" s="401" t="s">
        <v>28</v>
      </c>
      <c r="D917" s="401" t="s">
        <v>28</v>
      </c>
      <c r="E917" s="401" t="s">
        <v>28</v>
      </c>
      <c r="F917" s="397">
        <v>64.0</v>
      </c>
      <c r="G917" s="401" t="s">
        <v>29</v>
      </c>
      <c r="H917" s="401" t="s">
        <v>30</v>
      </c>
      <c r="I917" s="401">
        <v>128.0</v>
      </c>
      <c r="J917" s="401" t="s">
        <v>39</v>
      </c>
      <c r="K917" s="401" t="s">
        <v>27</v>
      </c>
      <c r="L917" s="401" t="s">
        <v>27</v>
      </c>
      <c r="M917" s="401">
        <v>5.0</v>
      </c>
      <c r="N917" s="401">
        <v>6.0</v>
      </c>
      <c r="O917" s="401">
        <v>6.0</v>
      </c>
      <c r="P917" s="401">
        <v>6.0</v>
      </c>
      <c r="Q917" s="401" t="s">
        <v>28</v>
      </c>
      <c r="R917" s="401" t="s">
        <v>27</v>
      </c>
      <c r="S917" s="395">
        <v>11184.03</v>
      </c>
      <c r="T917" s="395">
        <v>11883.71</v>
      </c>
      <c r="U917" s="395">
        <v>255263.0</v>
      </c>
      <c r="V917" s="395">
        <v>2303.0</v>
      </c>
      <c r="W917" s="395">
        <v>3968.39</v>
      </c>
      <c r="X917" s="395">
        <v>228902.434</v>
      </c>
      <c r="Y917" s="395">
        <v>232370.095</v>
      </c>
      <c r="Z917" s="395">
        <v>8.93597</v>
      </c>
      <c r="AA917" s="405"/>
      <c r="AB917" s="405"/>
      <c r="AC917" s="406"/>
      <c r="AD917" s="401"/>
      <c r="AE917" s="128"/>
      <c r="AF917" s="128"/>
      <c r="AG917" s="128"/>
      <c r="AH917" s="128"/>
      <c r="AI917" s="128"/>
      <c r="AJ917" s="128"/>
    </row>
    <row r="918">
      <c r="A918" s="229">
        <v>918.0</v>
      </c>
      <c r="B918" s="401" t="s">
        <v>54</v>
      </c>
      <c r="C918" s="401" t="s">
        <v>28</v>
      </c>
      <c r="D918" s="401" t="s">
        <v>28</v>
      </c>
      <c r="E918" s="401" t="s">
        <v>28</v>
      </c>
      <c r="F918" s="397">
        <v>64.0</v>
      </c>
      <c r="G918" s="401" t="s">
        <v>29</v>
      </c>
      <c r="H918" s="401" t="s">
        <v>30</v>
      </c>
      <c r="I918" s="401">
        <v>128.0</v>
      </c>
      <c r="J918" s="401" t="s">
        <v>40</v>
      </c>
      <c r="K918" s="401" t="s">
        <v>27</v>
      </c>
      <c r="L918" s="401" t="s">
        <v>28</v>
      </c>
      <c r="M918" s="401">
        <v>3.0</v>
      </c>
      <c r="N918" s="401">
        <v>4.0</v>
      </c>
      <c r="O918" s="401">
        <v>4.0</v>
      </c>
      <c r="P918" s="401">
        <v>4.0</v>
      </c>
      <c r="Q918" s="401" t="s">
        <v>28</v>
      </c>
      <c r="R918" s="401" t="s">
        <v>27</v>
      </c>
      <c r="S918" s="395">
        <v>12925.03</v>
      </c>
      <c r="T918" s="395">
        <v>13913.92</v>
      </c>
      <c r="U918" s="395">
        <v>293391.0</v>
      </c>
      <c r="V918" s="395">
        <v>2420.0</v>
      </c>
      <c r="W918" s="395">
        <v>4518.36</v>
      </c>
      <c r="X918" s="395">
        <v>140004.988</v>
      </c>
      <c r="Y918" s="395">
        <v>139674.165</v>
      </c>
      <c r="Z918" s="395">
        <v>8.04099</v>
      </c>
      <c r="AA918" s="405"/>
      <c r="AB918" s="405"/>
      <c r="AC918" s="406"/>
      <c r="AD918" s="401"/>
      <c r="AE918" s="128"/>
      <c r="AF918" s="128"/>
      <c r="AG918" s="128"/>
      <c r="AH918" s="128"/>
      <c r="AI918" s="128"/>
      <c r="AJ918" s="128"/>
    </row>
    <row r="919">
      <c r="A919" s="229">
        <v>919.0</v>
      </c>
      <c r="B919" s="401" t="s">
        <v>54</v>
      </c>
      <c r="C919" s="401" t="s">
        <v>28</v>
      </c>
      <c r="D919" s="401" t="s">
        <v>28</v>
      </c>
      <c r="E919" s="401" t="s">
        <v>28</v>
      </c>
      <c r="F919" s="397">
        <v>64.0</v>
      </c>
      <c r="G919" s="401" t="s">
        <v>29</v>
      </c>
      <c r="H919" s="401" t="s">
        <v>30</v>
      </c>
      <c r="I919" s="401">
        <v>128.0</v>
      </c>
      <c r="J919" s="401" t="s">
        <v>41</v>
      </c>
      <c r="K919" s="401" t="s">
        <v>27</v>
      </c>
      <c r="L919" s="401" t="s">
        <v>27</v>
      </c>
      <c r="M919" s="401">
        <v>4.0</v>
      </c>
      <c r="N919" s="401">
        <v>0.0</v>
      </c>
      <c r="O919" s="401">
        <v>6.0</v>
      </c>
      <c r="P919" s="401">
        <v>3.0</v>
      </c>
      <c r="Q919" s="401" t="s">
        <v>28</v>
      </c>
      <c r="R919" s="401" t="s">
        <v>27</v>
      </c>
      <c r="S919" s="395">
        <v>3220.34</v>
      </c>
      <c r="T919" s="395">
        <v>3275.68</v>
      </c>
      <c r="U919" s="395">
        <v>68989.0</v>
      </c>
      <c r="V919" s="395">
        <v>900.0</v>
      </c>
      <c r="W919" s="395">
        <v>876.87627</v>
      </c>
      <c r="X919" s="395">
        <v>15729.91</v>
      </c>
      <c r="Y919" s="395">
        <v>16815.918</v>
      </c>
      <c r="Z919" s="395">
        <v>10.75496</v>
      </c>
      <c r="AA919" s="405"/>
      <c r="AB919" s="405"/>
      <c r="AC919" s="406"/>
      <c r="AD919" s="401"/>
      <c r="AE919" s="128"/>
      <c r="AF919" s="128"/>
      <c r="AG919" s="128"/>
      <c r="AH919" s="128"/>
      <c r="AI919" s="128"/>
      <c r="AJ919" s="128"/>
    </row>
    <row r="920">
      <c r="A920" s="229">
        <v>920.0</v>
      </c>
      <c r="B920" s="401" t="s">
        <v>54</v>
      </c>
      <c r="C920" s="401" t="s">
        <v>28</v>
      </c>
      <c r="D920" s="401" t="s">
        <v>28</v>
      </c>
      <c r="E920" s="401" t="s">
        <v>28</v>
      </c>
      <c r="F920" s="397">
        <v>64.0</v>
      </c>
      <c r="G920" s="401" t="s">
        <v>29</v>
      </c>
      <c r="H920" s="401" t="s">
        <v>30</v>
      </c>
      <c r="I920" s="401">
        <v>128.0</v>
      </c>
      <c r="J920" s="401" t="s">
        <v>42</v>
      </c>
      <c r="K920" s="401" t="s">
        <v>27</v>
      </c>
      <c r="L920" s="401" t="s">
        <v>28</v>
      </c>
      <c r="M920" s="401">
        <v>1.0</v>
      </c>
      <c r="N920" s="401">
        <v>5.0</v>
      </c>
      <c r="O920" s="401">
        <v>2.0</v>
      </c>
      <c r="P920" s="401">
        <v>2.0</v>
      </c>
      <c r="Q920" s="401" t="s">
        <v>27</v>
      </c>
      <c r="R920" s="401" t="s">
        <v>27</v>
      </c>
      <c r="S920" s="395">
        <v>12757.81</v>
      </c>
      <c r="T920" s="395">
        <v>14868.12</v>
      </c>
      <c r="U920" s="395">
        <v>143857.0</v>
      </c>
      <c r="V920" s="395">
        <v>2871.0</v>
      </c>
      <c r="W920" s="395">
        <v>2363.38</v>
      </c>
      <c r="X920" s="395">
        <v>129097.405</v>
      </c>
      <c r="Y920" s="395">
        <v>137828.14</v>
      </c>
      <c r="Z920" s="395">
        <v>8.68839</v>
      </c>
      <c r="AA920" s="405"/>
      <c r="AB920" s="405"/>
      <c r="AC920" s="406"/>
      <c r="AD920" s="401"/>
      <c r="AE920" s="128"/>
      <c r="AF920" s="128"/>
      <c r="AG920" s="128"/>
      <c r="AH920" s="128"/>
      <c r="AI920" s="128"/>
      <c r="AJ920" s="128"/>
    </row>
    <row r="921">
      <c r="A921" s="229">
        <v>921.0</v>
      </c>
      <c r="B921" s="401" t="s">
        <v>54</v>
      </c>
      <c r="C921" s="401" t="s">
        <v>28</v>
      </c>
      <c r="D921" s="401" t="s">
        <v>28</v>
      </c>
      <c r="E921" s="401" t="s">
        <v>28</v>
      </c>
      <c r="F921" s="397">
        <v>64.0</v>
      </c>
      <c r="G921" s="401" t="s">
        <v>29</v>
      </c>
      <c r="H921" s="401" t="s">
        <v>30</v>
      </c>
      <c r="I921" s="401">
        <v>128.0</v>
      </c>
      <c r="J921" s="401" t="s">
        <v>44</v>
      </c>
      <c r="K921" s="401" t="s">
        <v>27</v>
      </c>
      <c r="L921" s="401" t="s">
        <v>28</v>
      </c>
      <c r="M921" s="401">
        <v>1.0</v>
      </c>
      <c r="N921" s="401">
        <v>4.0</v>
      </c>
      <c r="O921" s="401">
        <v>2.0</v>
      </c>
      <c r="P921" s="401">
        <v>2.0</v>
      </c>
      <c r="Q921" s="401" t="s">
        <v>27</v>
      </c>
      <c r="R921" s="401" t="s">
        <v>28</v>
      </c>
      <c r="S921" s="395">
        <v>10485.43</v>
      </c>
      <c r="T921" s="395">
        <v>12492.41</v>
      </c>
      <c r="U921" s="395">
        <v>306995.0</v>
      </c>
      <c r="V921" s="395">
        <v>2018.0</v>
      </c>
      <c r="W921" s="395">
        <v>3233.88</v>
      </c>
      <c r="X921" s="395">
        <v>105602.121</v>
      </c>
      <c r="Y921" s="395">
        <v>107643.724</v>
      </c>
      <c r="Z921" s="395">
        <v>8.22287</v>
      </c>
      <c r="AA921" s="405"/>
      <c r="AB921" s="405"/>
      <c r="AC921" s="406"/>
      <c r="AD921" s="401"/>
      <c r="AE921" s="128"/>
      <c r="AF921" s="128"/>
      <c r="AG921" s="128"/>
      <c r="AH921" s="128"/>
      <c r="AI921" s="128"/>
      <c r="AJ921" s="128"/>
    </row>
    <row r="922">
      <c r="A922" s="229">
        <v>922.0</v>
      </c>
      <c r="B922" s="401" t="s">
        <v>54</v>
      </c>
      <c r="C922" s="401" t="s">
        <v>28</v>
      </c>
      <c r="D922" s="401" t="s">
        <v>28</v>
      </c>
      <c r="E922" s="401" t="s">
        <v>28</v>
      </c>
      <c r="F922" s="397">
        <v>64.0</v>
      </c>
      <c r="G922" s="401" t="s">
        <v>29</v>
      </c>
      <c r="H922" s="401" t="s">
        <v>30</v>
      </c>
      <c r="I922" s="401">
        <v>128.0</v>
      </c>
      <c r="J922" s="401" t="s">
        <v>45</v>
      </c>
      <c r="K922" s="401" t="s">
        <v>27</v>
      </c>
      <c r="L922" s="401" t="s">
        <v>27</v>
      </c>
      <c r="M922" s="401">
        <v>1.0</v>
      </c>
      <c r="N922" s="401">
        <v>4.0</v>
      </c>
      <c r="O922" s="401">
        <v>2.0</v>
      </c>
      <c r="P922" s="401">
        <v>2.0</v>
      </c>
      <c r="Q922" s="401" t="s">
        <v>28</v>
      </c>
      <c r="R922" s="401" t="s">
        <v>27</v>
      </c>
      <c r="S922" s="395">
        <v>10480.4</v>
      </c>
      <c r="T922" s="395">
        <v>12455.31</v>
      </c>
      <c r="U922" s="395">
        <v>423368.0</v>
      </c>
      <c r="V922" s="395">
        <v>1974.0</v>
      </c>
      <c r="W922" s="395">
        <v>2274.42</v>
      </c>
      <c r="X922" s="395">
        <v>104086.101</v>
      </c>
      <c r="Y922" s="395">
        <v>103496.57</v>
      </c>
      <c r="Z922" s="395">
        <v>7.28042</v>
      </c>
      <c r="AA922" s="405"/>
      <c r="AB922" s="405"/>
      <c r="AC922" s="406"/>
      <c r="AD922" s="401"/>
      <c r="AE922" s="128"/>
      <c r="AF922" s="128"/>
      <c r="AG922" s="128"/>
      <c r="AH922" s="128"/>
      <c r="AI922" s="128"/>
      <c r="AJ922" s="128"/>
    </row>
    <row r="923">
      <c r="A923" s="229">
        <v>923.0</v>
      </c>
      <c r="B923" s="401" t="s">
        <v>54</v>
      </c>
      <c r="C923" s="401" t="s">
        <v>28</v>
      </c>
      <c r="D923" s="401" t="s">
        <v>28</v>
      </c>
      <c r="E923" s="401" t="s">
        <v>28</v>
      </c>
      <c r="F923" s="397">
        <v>64.0</v>
      </c>
      <c r="G923" s="401" t="s">
        <v>29</v>
      </c>
      <c r="H923" s="401" t="s">
        <v>30</v>
      </c>
      <c r="I923" s="401">
        <v>128.0</v>
      </c>
      <c r="J923" s="401" t="s">
        <v>46</v>
      </c>
      <c r="K923" s="401" t="s">
        <v>27</v>
      </c>
      <c r="L923" s="401" t="s">
        <v>27</v>
      </c>
      <c r="M923" s="401">
        <v>1.0</v>
      </c>
      <c r="N923" s="401">
        <v>0.0</v>
      </c>
      <c r="O923" s="401">
        <v>3.0</v>
      </c>
      <c r="P923" s="401">
        <v>3.0</v>
      </c>
      <c r="Q923" s="401" t="s">
        <v>28</v>
      </c>
      <c r="R923" s="401" t="s">
        <v>27</v>
      </c>
      <c r="S923" s="395">
        <v>2082.6</v>
      </c>
      <c r="T923" s="395">
        <v>2159.35</v>
      </c>
      <c r="U923" s="395">
        <v>62274.0</v>
      </c>
      <c r="V923" s="395">
        <v>367.0</v>
      </c>
      <c r="W923" s="395">
        <v>589.51343</v>
      </c>
      <c r="X923" s="395">
        <v>56590.315</v>
      </c>
      <c r="Y923" s="395">
        <v>58783.209</v>
      </c>
      <c r="Z923" s="395">
        <v>8.69352</v>
      </c>
      <c r="AA923" s="405"/>
      <c r="AB923" s="405"/>
      <c r="AC923" s="406"/>
      <c r="AD923" s="401"/>
      <c r="AE923" s="128"/>
      <c r="AF923" s="128"/>
      <c r="AG923" s="128"/>
      <c r="AH923" s="128"/>
      <c r="AI923" s="128"/>
      <c r="AJ923" s="128"/>
    </row>
    <row r="924">
      <c r="A924" s="229">
        <v>924.0</v>
      </c>
      <c r="B924" s="401" t="s">
        <v>54</v>
      </c>
      <c r="C924" s="401" t="s">
        <v>28</v>
      </c>
      <c r="D924" s="401" t="s">
        <v>28</v>
      </c>
      <c r="E924" s="401" t="s">
        <v>28</v>
      </c>
      <c r="F924" s="397">
        <v>64.0</v>
      </c>
      <c r="G924" s="401" t="s">
        <v>29</v>
      </c>
      <c r="H924" s="401" t="s">
        <v>30</v>
      </c>
      <c r="I924" s="401">
        <v>128.0</v>
      </c>
      <c r="J924" s="401" t="s">
        <v>49</v>
      </c>
      <c r="K924" s="401" t="s">
        <v>27</v>
      </c>
      <c r="L924" s="401" t="s">
        <v>28</v>
      </c>
      <c r="M924" s="401">
        <v>1.0</v>
      </c>
      <c r="N924" s="401">
        <v>6.0</v>
      </c>
      <c r="O924" s="401">
        <v>2.0</v>
      </c>
      <c r="P924" s="401">
        <v>2.0</v>
      </c>
      <c r="Q924" s="401" t="s">
        <v>28</v>
      </c>
      <c r="R924" s="401" t="s">
        <v>28</v>
      </c>
      <c r="S924" s="395">
        <v>10902.93</v>
      </c>
      <c r="T924" s="395">
        <v>11561.62</v>
      </c>
      <c r="U924" s="395">
        <v>218498.0</v>
      </c>
      <c r="V924" s="395">
        <v>4007.0</v>
      </c>
      <c r="W924" s="395">
        <v>5364.49</v>
      </c>
      <c r="X924" s="395">
        <v>103027.378</v>
      </c>
      <c r="Y924" s="395">
        <v>102056.445</v>
      </c>
      <c r="Z924" s="395">
        <v>9.45551</v>
      </c>
      <c r="AA924" s="405"/>
      <c r="AB924" s="405"/>
      <c r="AC924" s="406"/>
      <c r="AD924" s="401"/>
      <c r="AE924" s="128"/>
      <c r="AF924" s="128"/>
      <c r="AG924" s="128"/>
      <c r="AH924" s="128"/>
      <c r="AI924" s="128"/>
      <c r="AJ924" s="128"/>
    </row>
    <row r="925">
      <c r="A925" s="229">
        <v>925.0</v>
      </c>
      <c r="B925" s="401" t="s">
        <v>54</v>
      </c>
      <c r="C925" s="401" t="s">
        <v>28</v>
      </c>
      <c r="D925" s="401" t="s">
        <v>28</v>
      </c>
      <c r="E925" s="401" t="s">
        <v>28</v>
      </c>
      <c r="F925" s="397">
        <v>64.0</v>
      </c>
      <c r="G925" s="401" t="s">
        <v>29</v>
      </c>
      <c r="H925" s="401" t="s">
        <v>30</v>
      </c>
      <c r="I925" s="401">
        <v>128.0</v>
      </c>
      <c r="J925" s="401" t="s">
        <v>52</v>
      </c>
      <c r="K925" s="401" t="s">
        <v>27</v>
      </c>
      <c r="L925" s="401" t="s">
        <v>27</v>
      </c>
      <c r="M925" s="401">
        <v>0.0</v>
      </c>
      <c r="N925" s="401">
        <v>0.0</v>
      </c>
      <c r="O925" s="401">
        <v>3.0</v>
      </c>
      <c r="P925" s="401">
        <v>2.0</v>
      </c>
      <c r="Q925" s="401" t="s">
        <v>28</v>
      </c>
      <c r="R925" s="401" t="s">
        <v>27</v>
      </c>
      <c r="S925" s="395">
        <v>332.41457</v>
      </c>
      <c r="T925" s="395">
        <v>367.08</v>
      </c>
      <c r="U925" s="395">
        <v>6885.0</v>
      </c>
      <c r="V925" s="395">
        <v>61.0</v>
      </c>
      <c r="W925" s="395">
        <v>115.5312</v>
      </c>
      <c r="X925" s="395">
        <v>61013.122</v>
      </c>
      <c r="Y925" s="395">
        <v>61126.525</v>
      </c>
      <c r="Z925" s="395">
        <v>6.30942</v>
      </c>
      <c r="AA925" s="405"/>
      <c r="AB925" s="405"/>
      <c r="AC925" s="406"/>
      <c r="AD925" s="401"/>
      <c r="AE925" s="128"/>
      <c r="AF925" s="128"/>
      <c r="AG925" s="128"/>
      <c r="AH925" s="128"/>
      <c r="AI925" s="128"/>
      <c r="AJ925" s="128"/>
    </row>
    <row r="926">
      <c r="A926" s="408"/>
      <c r="B926" s="408"/>
      <c r="C926" s="408"/>
      <c r="D926" s="408"/>
      <c r="E926" s="408"/>
      <c r="F926" s="408"/>
      <c r="G926" s="408"/>
      <c r="H926" s="408"/>
      <c r="I926" s="408"/>
      <c r="J926" s="408"/>
      <c r="K926" s="408"/>
      <c r="L926" s="408"/>
      <c r="M926" s="408"/>
      <c r="N926" s="408"/>
      <c r="O926" s="408"/>
      <c r="P926" s="408"/>
      <c r="Q926" s="408"/>
      <c r="R926" s="408"/>
      <c r="S926" s="228"/>
      <c r="T926" s="228"/>
      <c r="U926" s="228"/>
      <c r="V926" s="228"/>
      <c r="W926" s="228"/>
      <c r="X926" s="409"/>
      <c r="Y926" s="409"/>
      <c r="Z926" s="409"/>
      <c r="AA926" s="410"/>
      <c r="AB926" s="410"/>
      <c r="AC926" s="228"/>
      <c r="AD926" s="408"/>
    </row>
    <row r="927">
      <c r="A927" s="408"/>
      <c r="B927" s="408"/>
      <c r="C927" s="408"/>
      <c r="D927" s="408"/>
      <c r="E927" s="408"/>
      <c r="F927" s="408"/>
      <c r="G927" s="408"/>
      <c r="H927" s="408"/>
      <c r="I927" s="408"/>
      <c r="J927" s="408"/>
      <c r="K927" s="408"/>
      <c r="L927" s="408"/>
      <c r="M927" s="408"/>
      <c r="N927" s="408"/>
      <c r="O927" s="408"/>
      <c r="P927" s="408"/>
      <c r="Q927" s="408"/>
      <c r="R927" s="408"/>
      <c r="S927" s="228"/>
      <c r="T927" s="228"/>
      <c r="U927" s="228"/>
      <c r="V927" s="228"/>
      <c r="W927" s="228"/>
      <c r="X927" s="409"/>
      <c r="Y927" s="409"/>
      <c r="Z927" s="409"/>
      <c r="AA927" s="410"/>
      <c r="AB927" s="410"/>
      <c r="AC927" s="228"/>
      <c r="AD927" s="408"/>
    </row>
    <row r="928">
      <c r="A928" s="408"/>
      <c r="B928" s="408"/>
      <c r="C928" s="408"/>
      <c r="D928" s="408"/>
      <c r="E928" s="408"/>
      <c r="F928" s="408"/>
      <c r="G928" s="408"/>
      <c r="H928" s="408"/>
      <c r="I928" s="408"/>
      <c r="J928" s="408"/>
      <c r="K928" s="408"/>
      <c r="L928" s="408"/>
      <c r="M928" s="408"/>
      <c r="N928" s="408"/>
      <c r="O928" s="408"/>
      <c r="P928" s="408"/>
      <c r="Q928" s="408"/>
      <c r="R928" s="408"/>
      <c r="S928" s="228"/>
      <c r="T928" s="228"/>
      <c r="U928" s="228"/>
      <c r="V928" s="228"/>
      <c r="W928" s="228"/>
      <c r="X928" s="409"/>
      <c r="Y928" s="409"/>
      <c r="Z928" s="409"/>
      <c r="AA928" s="410"/>
      <c r="AB928" s="410"/>
      <c r="AC928" s="228"/>
      <c r="AD928" s="408"/>
    </row>
    <row r="929">
      <c r="A929" s="408"/>
      <c r="B929" s="408"/>
      <c r="C929" s="408"/>
      <c r="D929" s="408"/>
      <c r="E929" s="408"/>
      <c r="F929" s="408"/>
      <c r="G929" s="408"/>
      <c r="H929" s="408"/>
      <c r="I929" s="408"/>
      <c r="J929" s="408"/>
      <c r="K929" s="408"/>
      <c r="L929" s="408"/>
      <c r="M929" s="408"/>
      <c r="N929" s="408"/>
      <c r="O929" s="408"/>
      <c r="P929" s="408"/>
      <c r="Q929" s="408"/>
      <c r="R929" s="408"/>
      <c r="S929" s="228"/>
      <c r="T929" s="228"/>
      <c r="U929" s="228"/>
      <c r="V929" s="228"/>
      <c r="W929" s="228"/>
      <c r="X929" s="409"/>
      <c r="Y929" s="409"/>
      <c r="Z929" s="409"/>
      <c r="AA929" s="410"/>
      <c r="AB929" s="410"/>
      <c r="AC929" s="228"/>
      <c r="AD929" s="408"/>
    </row>
    <row r="930">
      <c r="A930" s="408"/>
      <c r="B930" s="408"/>
      <c r="C930" s="408"/>
      <c r="D930" s="408"/>
      <c r="E930" s="408"/>
      <c r="F930" s="408"/>
      <c r="G930" s="408"/>
      <c r="H930" s="408"/>
      <c r="I930" s="408"/>
      <c r="J930" s="408"/>
      <c r="K930" s="408"/>
      <c r="L930" s="408"/>
      <c r="M930" s="408"/>
      <c r="N930" s="408"/>
      <c r="O930" s="408"/>
      <c r="P930" s="408"/>
      <c r="Q930" s="408"/>
      <c r="R930" s="408"/>
      <c r="S930" s="228"/>
      <c r="T930" s="228"/>
      <c r="U930" s="228"/>
      <c r="V930" s="228"/>
      <c r="W930" s="228"/>
      <c r="X930" s="409"/>
      <c r="Y930" s="409"/>
      <c r="Z930" s="409"/>
      <c r="AA930" s="410"/>
      <c r="AB930" s="410"/>
      <c r="AC930" s="228"/>
      <c r="AD930" s="408"/>
    </row>
    <row r="931">
      <c r="A931" s="408"/>
      <c r="B931" s="408"/>
      <c r="C931" s="408"/>
      <c r="D931" s="408"/>
      <c r="E931" s="408"/>
      <c r="F931" s="408"/>
      <c r="G931" s="408"/>
      <c r="H931" s="408"/>
      <c r="I931" s="408"/>
      <c r="J931" s="408"/>
      <c r="K931" s="408"/>
      <c r="L931" s="408"/>
      <c r="M931" s="408"/>
      <c r="N931" s="408"/>
      <c r="O931" s="408"/>
      <c r="P931" s="408"/>
      <c r="Q931" s="408"/>
      <c r="R931" s="408"/>
      <c r="S931" s="228"/>
      <c r="T931" s="228"/>
      <c r="U931" s="228"/>
      <c r="V931" s="228"/>
      <c r="W931" s="228"/>
      <c r="X931" s="409"/>
      <c r="Y931" s="409"/>
      <c r="Z931" s="409"/>
      <c r="AA931" s="410"/>
      <c r="AB931" s="410"/>
      <c r="AC931" s="228"/>
      <c r="AD931" s="408"/>
    </row>
    <row r="932">
      <c r="A932" s="408"/>
      <c r="B932" s="408"/>
      <c r="C932" s="408"/>
      <c r="D932" s="408"/>
      <c r="E932" s="408"/>
      <c r="F932" s="408"/>
      <c r="G932" s="408"/>
      <c r="H932" s="408"/>
      <c r="I932" s="408"/>
      <c r="J932" s="408"/>
      <c r="K932" s="408"/>
      <c r="L932" s="408"/>
      <c r="M932" s="408"/>
      <c r="N932" s="408"/>
      <c r="O932" s="408"/>
      <c r="P932" s="408"/>
      <c r="Q932" s="408"/>
      <c r="R932" s="408"/>
      <c r="S932" s="228"/>
      <c r="T932" s="228"/>
      <c r="U932" s="228"/>
      <c r="V932" s="228"/>
      <c r="W932" s="228"/>
      <c r="X932" s="409"/>
      <c r="Y932" s="409"/>
      <c r="Z932" s="409"/>
      <c r="AA932" s="410"/>
      <c r="AB932" s="410"/>
      <c r="AC932" s="228"/>
      <c r="AD932" s="408"/>
    </row>
    <row r="933">
      <c r="A933" s="408"/>
      <c r="B933" s="408"/>
      <c r="C933" s="408"/>
      <c r="D933" s="408"/>
      <c r="E933" s="408"/>
      <c r="F933" s="408"/>
      <c r="G933" s="408"/>
      <c r="H933" s="408"/>
      <c r="I933" s="408"/>
      <c r="J933" s="408"/>
      <c r="K933" s="408"/>
      <c r="L933" s="408"/>
      <c r="M933" s="408"/>
      <c r="N933" s="408"/>
      <c r="O933" s="408"/>
      <c r="P933" s="408"/>
      <c r="Q933" s="408"/>
      <c r="R933" s="408"/>
      <c r="S933" s="228"/>
      <c r="T933" s="228"/>
      <c r="U933" s="228"/>
      <c r="V933" s="228"/>
      <c r="W933" s="228"/>
      <c r="X933" s="409"/>
      <c r="Y933" s="409"/>
      <c r="Z933" s="409"/>
      <c r="AA933" s="410"/>
      <c r="AB933" s="410"/>
      <c r="AC933" s="228"/>
      <c r="AD933" s="408"/>
    </row>
    <row r="934">
      <c r="A934" s="408"/>
      <c r="B934" s="408"/>
      <c r="C934" s="408"/>
      <c r="D934" s="408"/>
      <c r="E934" s="408"/>
      <c r="F934" s="408"/>
      <c r="G934" s="408"/>
      <c r="H934" s="408"/>
      <c r="I934" s="408"/>
      <c r="J934" s="408"/>
      <c r="K934" s="408"/>
      <c r="L934" s="408"/>
      <c r="M934" s="408"/>
      <c r="N934" s="408"/>
      <c r="O934" s="408"/>
      <c r="P934" s="408"/>
      <c r="Q934" s="408"/>
      <c r="R934" s="408"/>
      <c r="S934" s="228"/>
      <c r="T934" s="228"/>
      <c r="U934" s="228"/>
      <c r="V934" s="228"/>
      <c r="W934" s="228"/>
      <c r="X934" s="409"/>
      <c r="Y934" s="409"/>
      <c r="Z934" s="409"/>
      <c r="AA934" s="410"/>
      <c r="AB934" s="410"/>
      <c r="AC934" s="228"/>
      <c r="AD934" s="408"/>
    </row>
    <row r="935">
      <c r="A935" s="408"/>
      <c r="B935" s="408"/>
      <c r="C935" s="408"/>
      <c r="D935" s="408"/>
      <c r="E935" s="408"/>
      <c r="F935" s="408"/>
      <c r="G935" s="408"/>
      <c r="H935" s="408"/>
      <c r="I935" s="408"/>
      <c r="J935" s="408"/>
      <c r="K935" s="408"/>
      <c r="L935" s="408"/>
      <c r="M935" s="408"/>
      <c r="N935" s="408"/>
      <c r="O935" s="408"/>
      <c r="P935" s="408"/>
      <c r="Q935" s="408"/>
      <c r="R935" s="408"/>
      <c r="S935" s="228"/>
      <c r="T935" s="228"/>
      <c r="U935" s="228"/>
      <c r="V935" s="228"/>
      <c r="W935" s="228"/>
      <c r="X935" s="409"/>
      <c r="Y935" s="409"/>
      <c r="Z935" s="409"/>
      <c r="AA935" s="410"/>
      <c r="AB935" s="410"/>
      <c r="AC935" s="228"/>
      <c r="AD935" s="408"/>
    </row>
    <row r="936">
      <c r="A936" s="408"/>
      <c r="B936" s="408"/>
      <c r="C936" s="408"/>
      <c r="D936" s="408"/>
      <c r="E936" s="408"/>
      <c r="F936" s="408"/>
      <c r="G936" s="408"/>
      <c r="H936" s="408"/>
      <c r="I936" s="408"/>
      <c r="J936" s="408"/>
      <c r="K936" s="408"/>
      <c r="L936" s="408"/>
      <c r="M936" s="408"/>
      <c r="N936" s="408"/>
      <c r="O936" s="408"/>
      <c r="P936" s="408"/>
      <c r="Q936" s="408"/>
      <c r="R936" s="408"/>
      <c r="S936" s="228"/>
      <c r="T936" s="228"/>
      <c r="U936" s="228"/>
      <c r="V936" s="228"/>
      <c r="W936" s="228"/>
      <c r="X936" s="409"/>
      <c r="Y936" s="409"/>
      <c r="Z936" s="409"/>
      <c r="AA936" s="410"/>
      <c r="AB936" s="410"/>
      <c r="AC936" s="228"/>
      <c r="AD936" s="408"/>
    </row>
    <row r="937">
      <c r="A937" s="408"/>
      <c r="B937" s="408"/>
      <c r="C937" s="408"/>
      <c r="D937" s="408"/>
      <c r="E937" s="408"/>
      <c r="F937" s="408"/>
      <c r="G937" s="408"/>
      <c r="H937" s="408"/>
      <c r="I937" s="408"/>
      <c r="J937" s="408"/>
      <c r="K937" s="408"/>
      <c r="L937" s="408"/>
      <c r="M937" s="408"/>
      <c r="N937" s="408"/>
      <c r="O937" s="408"/>
      <c r="P937" s="408"/>
      <c r="Q937" s="408"/>
      <c r="R937" s="408"/>
      <c r="S937" s="228"/>
      <c r="T937" s="228"/>
      <c r="U937" s="228"/>
      <c r="V937" s="228"/>
      <c r="W937" s="228"/>
      <c r="X937" s="409"/>
      <c r="Y937" s="409"/>
      <c r="Z937" s="409"/>
      <c r="AA937" s="410"/>
      <c r="AB937" s="410"/>
      <c r="AC937" s="228"/>
      <c r="AD937" s="408"/>
    </row>
    <row r="938">
      <c r="A938" s="408"/>
      <c r="B938" s="408"/>
      <c r="C938" s="408"/>
      <c r="D938" s="408"/>
      <c r="E938" s="408"/>
      <c r="F938" s="408"/>
      <c r="G938" s="408"/>
      <c r="H938" s="408"/>
      <c r="I938" s="408"/>
      <c r="J938" s="408"/>
      <c r="K938" s="408"/>
      <c r="L938" s="408"/>
      <c r="M938" s="408"/>
      <c r="N938" s="408"/>
      <c r="O938" s="408"/>
      <c r="P938" s="408"/>
      <c r="Q938" s="408"/>
      <c r="R938" s="408"/>
      <c r="S938" s="228"/>
      <c r="T938" s="228"/>
      <c r="U938" s="228"/>
      <c r="V938" s="228"/>
      <c r="W938" s="228"/>
      <c r="X938" s="409"/>
      <c r="Y938" s="409"/>
      <c r="Z938" s="409"/>
      <c r="AA938" s="410"/>
      <c r="AB938" s="410"/>
      <c r="AC938" s="228"/>
      <c r="AD938" s="408"/>
    </row>
    <row r="939">
      <c r="A939" s="408"/>
      <c r="B939" s="408"/>
      <c r="C939" s="408"/>
      <c r="D939" s="408"/>
      <c r="E939" s="408"/>
      <c r="F939" s="408"/>
      <c r="G939" s="408"/>
      <c r="H939" s="408"/>
      <c r="I939" s="408"/>
      <c r="J939" s="408"/>
      <c r="K939" s="408"/>
      <c r="L939" s="408"/>
      <c r="M939" s="408"/>
      <c r="N939" s="408"/>
      <c r="O939" s="408"/>
      <c r="P939" s="408"/>
      <c r="Q939" s="408"/>
      <c r="R939" s="408"/>
      <c r="S939" s="228"/>
      <c r="T939" s="228"/>
      <c r="U939" s="228"/>
      <c r="V939" s="228"/>
      <c r="W939" s="228"/>
      <c r="X939" s="409"/>
      <c r="Y939" s="409"/>
      <c r="Z939" s="409"/>
      <c r="AA939" s="410"/>
      <c r="AB939" s="410"/>
      <c r="AC939" s="228"/>
      <c r="AD939" s="408"/>
    </row>
    <row r="940">
      <c r="A940" s="408"/>
      <c r="B940" s="408"/>
      <c r="C940" s="408"/>
      <c r="D940" s="408"/>
      <c r="E940" s="408"/>
      <c r="F940" s="408"/>
      <c r="G940" s="408"/>
      <c r="H940" s="408"/>
      <c r="I940" s="408"/>
      <c r="J940" s="408"/>
      <c r="K940" s="408"/>
      <c r="L940" s="408"/>
      <c r="M940" s="408"/>
      <c r="N940" s="408"/>
      <c r="O940" s="408"/>
      <c r="P940" s="408"/>
      <c r="Q940" s="408"/>
      <c r="R940" s="408"/>
      <c r="S940" s="228"/>
      <c r="T940" s="228"/>
      <c r="U940" s="228"/>
      <c r="V940" s="228"/>
      <c r="W940" s="228"/>
      <c r="X940" s="409"/>
      <c r="Y940" s="409"/>
      <c r="Z940" s="409"/>
      <c r="AA940" s="410"/>
      <c r="AB940" s="410"/>
      <c r="AC940" s="228"/>
      <c r="AD940" s="408"/>
    </row>
    <row r="941">
      <c r="A941" s="408"/>
      <c r="B941" s="408"/>
      <c r="C941" s="408"/>
      <c r="D941" s="408"/>
      <c r="E941" s="408"/>
      <c r="F941" s="408"/>
      <c r="G941" s="408"/>
      <c r="H941" s="408"/>
      <c r="I941" s="408"/>
      <c r="J941" s="408"/>
      <c r="K941" s="408"/>
      <c r="L941" s="408"/>
      <c r="M941" s="408"/>
      <c r="N941" s="408"/>
      <c r="O941" s="408"/>
      <c r="P941" s="408"/>
      <c r="Q941" s="408"/>
      <c r="R941" s="408"/>
      <c r="S941" s="228"/>
      <c r="T941" s="228"/>
      <c r="U941" s="228"/>
      <c r="V941" s="228"/>
      <c r="W941" s="228"/>
      <c r="X941" s="409"/>
      <c r="Y941" s="409"/>
      <c r="Z941" s="409"/>
      <c r="AA941" s="410"/>
      <c r="AB941" s="410"/>
      <c r="AC941" s="228"/>
      <c r="AD941" s="408"/>
    </row>
    <row r="942">
      <c r="A942" s="408"/>
      <c r="B942" s="408"/>
      <c r="C942" s="408"/>
      <c r="D942" s="408"/>
      <c r="E942" s="408"/>
      <c r="F942" s="408"/>
      <c r="G942" s="408"/>
      <c r="H942" s="408"/>
      <c r="I942" s="408"/>
      <c r="J942" s="408"/>
      <c r="K942" s="408"/>
      <c r="L942" s="408"/>
      <c r="M942" s="408"/>
      <c r="N942" s="408"/>
      <c r="O942" s="408"/>
      <c r="P942" s="408"/>
      <c r="Q942" s="408"/>
      <c r="R942" s="408"/>
      <c r="S942" s="228"/>
      <c r="T942" s="228"/>
      <c r="U942" s="228"/>
      <c r="V942" s="228"/>
      <c r="W942" s="228"/>
      <c r="X942" s="409"/>
      <c r="Y942" s="409"/>
      <c r="Z942" s="409"/>
      <c r="AA942" s="410"/>
      <c r="AB942" s="410"/>
      <c r="AC942" s="228"/>
      <c r="AD942" s="408"/>
    </row>
    <row r="943">
      <c r="A943" s="408"/>
      <c r="B943" s="408"/>
      <c r="C943" s="408"/>
      <c r="D943" s="408"/>
      <c r="E943" s="408"/>
      <c r="F943" s="408"/>
      <c r="G943" s="408"/>
      <c r="H943" s="408"/>
      <c r="I943" s="408"/>
      <c r="J943" s="408"/>
      <c r="K943" s="408"/>
      <c r="L943" s="408"/>
      <c r="M943" s="408"/>
      <c r="N943" s="408"/>
      <c r="O943" s="408"/>
      <c r="P943" s="408"/>
      <c r="Q943" s="408"/>
      <c r="R943" s="408"/>
      <c r="S943" s="228"/>
      <c r="T943" s="228"/>
      <c r="U943" s="228"/>
      <c r="V943" s="228"/>
      <c r="W943" s="228"/>
      <c r="X943" s="409"/>
      <c r="Y943" s="409"/>
      <c r="Z943" s="409"/>
      <c r="AA943" s="410"/>
      <c r="AB943" s="410"/>
      <c r="AC943" s="228"/>
      <c r="AD943" s="408"/>
    </row>
    <row r="944">
      <c r="A944" s="408"/>
      <c r="B944" s="408"/>
      <c r="C944" s="408"/>
      <c r="D944" s="408"/>
      <c r="E944" s="408"/>
      <c r="F944" s="408"/>
      <c r="G944" s="408"/>
      <c r="H944" s="408"/>
      <c r="I944" s="408"/>
      <c r="J944" s="408"/>
      <c r="K944" s="408"/>
      <c r="L944" s="408"/>
      <c r="M944" s="408"/>
      <c r="N944" s="408"/>
      <c r="O944" s="408"/>
      <c r="P944" s="408"/>
      <c r="Q944" s="408"/>
      <c r="R944" s="408"/>
      <c r="S944" s="228"/>
      <c r="T944" s="228"/>
      <c r="U944" s="228"/>
      <c r="V944" s="228"/>
      <c r="W944" s="228"/>
      <c r="X944" s="409"/>
      <c r="Y944" s="409"/>
      <c r="Z944" s="409"/>
      <c r="AA944" s="410"/>
      <c r="AB944" s="410"/>
      <c r="AC944" s="228"/>
      <c r="AD944" s="408"/>
    </row>
    <row r="945">
      <c r="A945" s="408"/>
      <c r="B945" s="408"/>
      <c r="C945" s="408"/>
      <c r="D945" s="408"/>
      <c r="E945" s="408"/>
      <c r="F945" s="408"/>
      <c r="G945" s="408"/>
      <c r="H945" s="408"/>
      <c r="I945" s="408"/>
      <c r="J945" s="408"/>
      <c r="K945" s="408"/>
      <c r="L945" s="408"/>
      <c r="M945" s="408"/>
      <c r="N945" s="408"/>
      <c r="O945" s="408"/>
      <c r="P945" s="408"/>
      <c r="Q945" s="408"/>
      <c r="R945" s="408"/>
      <c r="S945" s="228"/>
      <c r="T945" s="228"/>
      <c r="U945" s="228"/>
      <c r="V945" s="228"/>
      <c r="W945" s="228"/>
      <c r="X945" s="409"/>
      <c r="Y945" s="409"/>
      <c r="Z945" s="409"/>
      <c r="AA945" s="410"/>
      <c r="AB945" s="410"/>
      <c r="AC945" s="228"/>
      <c r="AD945" s="408"/>
    </row>
    <row r="946">
      <c r="A946" s="408"/>
      <c r="B946" s="408"/>
      <c r="C946" s="408"/>
      <c r="D946" s="408"/>
      <c r="E946" s="408"/>
      <c r="F946" s="408"/>
      <c r="G946" s="408"/>
      <c r="H946" s="408"/>
      <c r="I946" s="408"/>
      <c r="J946" s="408"/>
      <c r="K946" s="408"/>
      <c r="L946" s="408"/>
      <c r="M946" s="408"/>
      <c r="N946" s="408"/>
      <c r="O946" s="408"/>
      <c r="P946" s="408"/>
      <c r="Q946" s="408"/>
      <c r="R946" s="408"/>
      <c r="S946" s="228"/>
      <c r="T946" s="228"/>
      <c r="U946" s="228"/>
      <c r="V946" s="228"/>
      <c r="W946" s="228"/>
      <c r="X946" s="409"/>
      <c r="Y946" s="409"/>
      <c r="Z946" s="409"/>
      <c r="AA946" s="410"/>
      <c r="AB946" s="410"/>
      <c r="AC946" s="228"/>
      <c r="AD946" s="408"/>
    </row>
    <row r="947">
      <c r="A947" s="408"/>
      <c r="B947" s="408"/>
      <c r="C947" s="408"/>
      <c r="D947" s="408"/>
      <c r="E947" s="408"/>
      <c r="F947" s="408"/>
      <c r="G947" s="408"/>
      <c r="H947" s="408"/>
      <c r="I947" s="408"/>
      <c r="J947" s="408"/>
      <c r="K947" s="408"/>
      <c r="L947" s="408"/>
      <c r="M947" s="408"/>
      <c r="N947" s="408"/>
      <c r="O947" s="408"/>
      <c r="P947" s="408"/>
      <c r="Q947" s="408"/>
      <c r="R947" s="408"/>
      <c r="S947" s="228"/>
      <c r="T947" s="228"/>
      <c r="U947" s="228"/>
      <c r="V947" s="228"/>
      <c r="W947" s="228"/>
      <c r="X947" s="409"/>
      <c r="Y947" s="409"/>
      <c r="Z947" s="409"/>
      <c r="AA947" s="410"/>
      <c r="AB947" s="410"/>
      <c r="AC947" s="228"/>
      <c r="AD947" s="408"/>
    </row>
    <row r="948">
      <c r="A948" s="408"/>
      <c r="B948" s="408"/>
      <c r="C948" s="408"/>
      <c r="D948" s="408"/>
      <c r="E948" s="408"/>
      <c r="F948" s="408"/>
      <c r="G948" s="408"/>
      <c r="H948" s="408"/>
      <c r="I948" s="408"/>
      <c r="J948" s="408"/>
      <c r="K948" s="408"/>
      <c r="L948" s="408"/>
      <c r="M948" s="408"/>
      <c r="N948" s="408"/>
      <c r="O948" s="408"/>
      <c r="P948" s="408"/>
      <c r="Q948" s="408"/>
      <c r="R948" s="408"/>
      <c r="S948" s="228"/>
      <c r="T948" s="228"/>
      <c r="U948" s="228"/>
      <c r="V948" s="228"/>
      <c r="W948" s="228"/>
      <c r="X948" s="409"/>
      <c r="Y948" s="409"/>
      <c r="Z948" s="409"/>
      <c r="AA948" s="410"/>
      <c r="AB948" s="410"/>
      <c r="AC948" s="228"/>
      <c r="AD948" s="408"/>
    </row>
    <row r="949">
      <c r="A949" s="408"/>
      <c r="B949" s="408"/>
      <c r="C949" s="408"/>
      <c r="D949" s="408"/>
      <c r="E949" s="408"/>
      <c r="F949" s="408"/>
      <c r="G949" s="408"/>
      <c r="H949" s="408"/>
      <c r="I949" s="408"/>
      <c r="J949" s="408"/>
      <c r="K949" s="408"/>
      <c r="L949" s="408"/>
      <c r="M949" s="408"/>
      <c r="N949" s="408"/>
      <c r="O949" s="408"/>
      <c r="P949" s="408"/>
      <c r="Q949" s="408"/>
      <c r="R949" s="408"/>
      <c r="S949" s="228"/>
      <c r="T949" s="228"/>
      <c r="U949" s="228"/>
      <c r="V949" s="228"/>
      <c r="W949" s="228"/>
      <c r="X949" s="409"/>
      <c r="Y949" s="409"/>
      <c r="Z949" s="409"/>
      <c r="AA949" s="410"/>
      <c r="AB949" s="410"/>
      <c r="AC949" s="228"/>
      <c r="AD949" s="408"/>
    </row>
    <row r="950">
      <c r="A950" s="408"/>
      <c r="B950" s="408"/>
      <c r="C950" s="408"/>
      <c r="D950" s="408"/>
      <c r="E950" s="408"/>
      <c r="F950" s="408"/>
      <c r="G950" s="408"/>
      <c r="H950" s="408"/>
      <c r="I950" s="408"/>
      <c r="J950" s="408"/>
      <c r="K950" s="408"/>
      <c r="L950" s="408"/>
      <c r="M950" s="408"/>
      <c r="N950" s="408"/>
      <c r="O950" s="408"/>
      <c r="P950" s="408"/>
      <c r="Q950" s="408"/>
      <c r="R950" s="408"/>
      <c r="S950" s="228"/>
      <c r="T950" s="228"/>
      <c r="U950" s="228"/>
      <c r="V950" s="228"/>
      <c r="W950" s="228"/>
      <c r="X950" s="409"/>
      <c r="Y950" s="409"/>
      <c r="Z950" s="409"/>
      <c r="AA950" s="410"/>
      <c r="AB950" s="410"/>
      <c r="AC950" s="228"/>
      <c r="AD950" s="408"/>
    </row>
    <row r="951">
      <c r="A951" s="408"/>
      <c r="B951" s="408"/>
      <c r="C951" s="408"/>
      <c r="D951" s="408"/>
      <c r="E951" s="408"/>
      <c r="F951" s="408"/>
      <c r="G951" s="408"/>
      <c r="H951" s="408"/>
      <c r="I951" s="408"/>
      <c r="J951" s="408"/>
      <c r="K951" s="408"/>
      <c r="L951" s="408"/>
      <c r="M951" s="408"/>
      <c r="N951" s="408"/>
      <c r="O951" s="408"/>
      <c r="P951" s="408"/>
      <c r="Q951" s="408"/>
      <c r="R951" s="408"/>
      <c r="S951" s="228"/>
      <c r="T951" s="228"/>
      <c r="U951" s="228"/>
      <c r="V951" s="228"/>
      <c r="W951" s="228"/>
      <c r="X951" s="409"/>
      <c r="Y951" s="409"/>
      <c r="Z951" s="409"/>
      <c r="AA951" s="410"/>
      <c r="AB951" s="410"/>
      <c r="AC951" s="228"/>
      <c r="AD951" s="408"/>
    </row>
    <row r="952">
      <c r="A952" s="408"/>
      <c r="B952" s="408"/>
      <c r="C952" s="408"/>
      <c r="D952" s="408"/>
      <c r="E952" s="408"/>
      <c r="F952" s="408"/>
      <c r="G952" s="408"/>
      <c r="H952" s="408"/>
      <c r="I952" s="408"/>
      <c r="J952" s="408"/>
      <c r="K952" s="408"/>
      <c r="L952" s="408"/>
      <c r="M952" s="408"/>
      <c r="N952" s="408"/>
      <c r="O952" s="408"/>
      <c r="P952" s="408"/>
      <c r="Q952" s="408"/>
      <c r="R952" s="408"/>
      <c r="S952" s="228"/>
      <c r="T952" s="228"/>
      <c r="U952" s="228"/>
      <c r="V952" s="228"/>
      <c r="W952" s="228"/>
      <c r="X952" s="409"/>
      <c r="Y952" s="409"/>
      <c r="Z952" s="409"/>
      <c r="AA952" s="410"/>
      <c r="AB952" s="410"/>
      <c r="AC952" s="228"/>
      <c r="AD952" s="408"/>
    </row>
    <row r="953">
      <c r="A953" s="408"/>
      <c r="B953" s="408"/>
      <c r="C953" s="408"/>
      <c r="D953" s="408"/>
      <c r="E953" s="408"/>
      <c r="F953" s="408"/>
      <c r="G953" s="408"/>
      <c r="H953" s="408"/>
      <c r="I953" s="408"/>
      <c r="J953" s="408"/>
      <c r="K953" s="408"/>
      <c r="L953" s="408"/>
      <c r="M953" s="408"/>
      <c r="N953" s="408"/>
      <c r="O953" s="408"/>
      <c r="P953" s="408"/>
      <c r="Q953" s="408"/>
      <c r="R953" s="408"/>
      <c r="S953" s="228"/>
      <c r="T953" s="228"/>
      <c r="U953" s="228"/>
      <c r="V953" s="228"/>
      <c r="W953" s="228"/>
      <c r="X953" s="409"/>
      <c r="Y953" s="409"/>
      <c r="Z953" s="409"/>
      <c r="AA953" s="410"/>
      <c r="AB953" s="410"/>
      <c r="AC953" s="228"/>
      <c r="AD953" s="408"/>
    </row>
    <row r="954">
      <c r="A954" s="408"/>
      <c r="B954" s="408"/>
      <c r="C954" s="408"/>
      <c r="D954" s="408"/>
      <c r="E954" s="408"/>
      <c r="F954" s="408"/>
      <c r="G954" s="408"/>
      <c r="H954" s="408"/>
      <c r="I954" s="408"/>
      <c r="J954" s="408"/>
      <c r="K954" s="408"/>
      <c r="L954" s="408"/>
      <c r="M954" s="408"/>
      <c r="N954" s="408"/>
      <c r="O954" s="408"/>
      <c r="P954" s="408"/>
      <c r="Q954" s="408"/>
      <c r="R954" s="408"/>
      <c r="S954" s="228"/>
      <c r="T954" s="228"/>
      <c r="U954" s="228"/>
      <c r="V954" s="228"/>
      <c r="W954" s="228"/>
      <c r="X954" s="409"/>
      <c r="Y954" s="409"/>
      <c r="Z954" s="409"/>
      <c r="AA954" s="410"/>
      <c r="AB954" s="410"/>
      <c r="AC954" s="228"/>
      <c r="AD954" s="408"/>
    </row>
    <row r="955">
      <c r="A955" s="408"/>
      <c r="B955" s="408"/>
      <c r="C955" s="408"/>
      <c r="D955" s="408"/>
      <c r="E955" s="408"/>
      <c r="F955" s="408"/>
      <c r="G955" s="408"/>
      <c r="H955" s="408"/>
      <c r="I955" s="408"/>
      <c r="J955" s="408"/>
      <c r="K955" s="408"/>
      <c r="L955" s="408"/>
      <c r="M955" s="408"/>
      <c r="N955" s="408"/>
      <c r="O955" s="408"/>
      <c r="P955" s="408"/>
      <c r="Q955" s="408"/>
      <c r="R955" s="408"/>
      <c r="S955" s="228"/>
      <c r="T955" s="228"/>
      <c r="U955" s="228"/>
      <c r="V955" s="228"/>
      <c r="W955" s="228"/>
      <c r="X955" s="409"/>
      <c r="Y955" s="409"/>
      <c r="Z955" s="409"/>
      <c r="AA955" s="410"/>
      <c r="AB955" s="410"/>
      <c r="AC955" s="228"/>
      <c r="AD955" s="408"/>
    </row>
    <row r="956">
      <c r="A956" s="408"/>
      <c r="B956" s="408"/>
      <c r="C956" s="408"/>
      <c r="D956" s="408"/>
      <c r="E956" s="408"/>
      <c r="F956" s="408"/>
      <c r="G956" s="408"/>
      <c r="H956" s="408"/>
      <c r="I956" s="408"/>
      <c r="J956" s="408"/>
      <c r="K956" s="408"/>
      <c r="L956" s="408"/>
      <c r="M956" s="408"/>
      <c r="N956" s="408"/>
      <c r="O956" s="408"/>
      <c r="P956" s="408"/>
      <c r="Q956" s="408"/>
      <c r="R956" s="408"/>
      <c r="S956" s="228"/>
      <c r="T956" s="228"/>
      <c r="U956" s="228"/>
      <c r="V956" s="228"/>
      <c r="W956" s="228"/>
      <c r="X956" s="409"/>
      <c r="Y956" s="409"/>
      <c r="Z956" s="409"/>
      <c r="AA956" s="410"/>
      <c r="AB956" s="410"/>
      <c r="AC956" s="228"/>
      <c r="AD956" s="408"/>
    </row>
    <row r="957">
      <c r="A957" s="408"/>
      <c r="B957" s="408"/>
      <c r="C957" s="408"/>
      <c r="D957" s="408"/>
      <c r="E957" s="408"/>
      <c r="F957" s="408"/>
      <c r="G957" s="408"/>
      <c r="H957" s="408"/>
      <c r="I957" s="408"/>
      <c r="J957" s="408"/>
      <c r="K957" s="408"/>
      <c r="L957" s="408"/>
      <c r="M957" s="408"/>
      <c r="N957" s="408"/>
      <c r="O957" s="408"/>
      <c r="P957" s="408"/>
      <c r="Q957" s="408"/>
      <c r="R957" s="408"/>
      <c r="S957" s="228"/>
      <c r="T957" s="228"/>
      <c r="U957" s="228"/>
      <c r="V957" s="228"/>
      <c r="W957" s="228"/>
      <c r="X957" s="409"/>
      <c r="Y957" s="409"/>
      <c r="Z957" s="409"/>
      <c r="AA957" s="410"/>
      <c r="AB957" s="410"/>
      <c r="AC957" s="228"/>
      <c r="AD957" s="408"/>
    </row>
    <row r="958">
      <c r="A958" s="408"/>
      <c r="B958" s="408"/>
      <c r="C958" s="408"/>
      <c r="D958" s="408"/>
      <c r="E958" s="408"/>
      <c r="F958" s="408"/>
      <c r="G958" s="408"/>
      <c r="H958" s="408"/>
      <c r="I958" s="408"/>
      <c r="J958" s="408"/>
      <c r="K958" s="408"/>
      <c r="L958" s="408"/>
      <c r="M958" s="408"/>
      <c r="N958" s="408"/>
      <c r="O958" s="408"/>
      <c r="P958" s="408"/>
      <c r="Q958" s="408"/>
      <c r="R958" s="408"/>
      <c r="S958" s="228"/>
      <c r="T958" s="228"/>
      <c r="U958" s="228"/>
      <c r="V958" s="228"/>
      <c r="W958" s="228"/>
      <c r="X958" s="409"/>
      <c r="Y958" s="409"/>
      <c r="Z958" s="409"/>
      <c r="AA958" s="410"/>
      <c r="AB958" s="410"/>
      <c r="AC958" s="228"/>
      <c r="AD958" s="408"/>
    </row>
    <row r="959">
      <c r="A959" s="408"/>
      <c r="B959" s="408"/>
      <c r="C959" s="408"/>
      <c r="D959" s="408"/>
      <c r="E959" s="408"/>
      <c r="F959" s="408"/>
      <c r="G959" s="408"/>
      <c r="H959" s="408"/>
      <c r="I959" s="408"/>
      <c r="J959" s="408"/>
      <c r="K959" s="408"/>
      <c r="L959" s="408"/>
      <c r="M959" s="408"/>
      <c r="N959" s="408"/>
      <c r="O959" s="408"/>
      <c r="P959" s="408"/>
      <c r="Q959" s="408"/>
      <c r="R959" s="408"/>
      <c r="S959" s="228"/>
      <c r="T959" s="228"/>
      <c r="U959" s="228"/>
      <c r="V959" s="228"/>
      <c r="W959" s="228"/>
      <c r="X959" s="409"/>
      <c r="Y959" s="409"/>
      <c r="Z959" s="409"/>
      <c r="AA959" s="410"/>
      <c r="AB959" s="410"/>
      <c r="AC959" s="228"/>
      <c r="AD959" s="408"/>
    </row>
    <row r="960">
      <c r="A960" s="408"/>
      <c r="B960" s="408"/>
      <c r="C960" s="408"/>
      <c r="D960" s="408"/>
      <c r="E960" s="408"/>
      <c r="F960" s="408"/>
      <c r="G960" s="408"/>
      <c r="H960" s="408"/>
      <c r="I960" s="408"/>
      <c r="J960" s="408"/>
      <c r="K960" s="408"/>
      <c r="L960" s="408"/>
      <c r="M960" s="408"/>
      <c r="N960" s="408"/>
      <c r="O960" s="408"/>
      <c r="P960" s="408"/>
      <c r="Q960" s="408"/>
      <c r="R960" s="408"/>
      <c r="S960" s="228"/>
      <c r="T960" s="228"/>
      <c r="U960" s="228"/>
      <c r="V960" s="228"/>
      <c r="W960" s="228"/>
      <c r="X960" s="409"/>
      <c r="Y960" s="409"/>
      <c r="Z960" s="409"/>
      <c r="AA960" s="410"/>
      <c r="AB960" s="410"/>
      <c r="AC960" s="228"/>
      <c r="AD960" s="408"/>
    </row>
    <row r="961">
      <c r="A961" s="408"/>
      <c r="B961" s="408"/>
      <c r="C961" s="408"/>
      <c r="D961" s="408"/>
      <c r="E961" s="408"/>
      <c r="F961" s="408"/>
      <c r="G961" s="408"/>
      <c r="H961" s="408"/>
      <c r="I961" s="408"/>
      <c r="J961" s="408"/>
      <c r="K961" s="408"/>
      <c r="L961" s="408"/>
      <c r="M961" s="408"/>
      <c r="N961" s="408"/>
      <c r="O961" s="408"/>
      <c r="P961" s="408"/>
      <c r="Q961" s="408"/>
      <c r="R961" s="408"/>
      <c r="S961" s="228"/>
      <c r="T961" s="228"/>
      <c r="U961" s="228"/>
      <c r="V961" s="228"/>
      <c r="W961" s="228"/>
      <c r="X961" s="409"/>
      <c r="Y961" s="409"/>
      <c r="Z961" s="409"/>
      <c r="AA961" s="410"/>
      <c r="AB961" s="410"/>
      <c r="AC961" s="228"/>
      <c r="AD961" s="408"/>
    </row>
    <row r="962">
      <c r="A962" s="408"/>
      <c r="B962" s="408"/>
      <c r="C962" s="408"/>
      <c r="D962" s="408"/>
      <c r="E962" s="408"/>
      <c r="F962" s="408"/>
      <c r="G962" s="408"/>
      <c r="H962" s="408"/>
      <c r="I962" s="408"/>
      <c r="J962" s="408"/>
      <c r="K962" s="408"/>
      <c r="L962" s="408"/>
      <c r="M962" s="408"/>
      <c r="N962" s="408"/>
      <c r="O962" s="408"/>
      <c r="P962" s="408"/>
      <c r="Q962" s="408"/>
      <c r="R962" s="408"/>
      <c r="S962" s="228"/>
      <c r="T962" s="228"/>
      <c r="U962" s="228"/>
      <c r="V962" s="228"/>
      <c r="W962" s="228"/>
      <c r="X962" s="409"/>
      <c r="Y962" s="409"/>
      <c r="Z962" s="409"/>
      <c r="AA962" s="410"/>
      <c r="AB962" s="410"/>
      <c r="AC962" s="228"/>
      <c r="AD962" s="408"/>
    </row>
    <row r="963">
      <c r="A963" s="408"/>
      <c r="B963" s="408"/>
      <c r="C963" s="408"/>
      <c r="D963" s="408"/>
      <c r="E963" s="408"/>
      <c r="F963" s="408"/>
      <c r="G963" s="408"/>
      <c r="H963" s="408"/>
      <c r="I963" s="408"/>
      <c r="J963" s="408"/>
      <c r="K963" s="408"/>
      <c r="L963" s="408"/>
      <c r="M963" s="408"/>
      <c r="N963" s="408"/>
      <c r="O963" s="408"/>
      <c r="P963" s="408"/>
      <c r="Q963" s="408"/>
      <c r="R963" s="408"/>
      <c r="S963" s="228"/>
      <c r="T963" s="228"/>
      <c r="U963" s="228"/>
      <c r="V963" s="228"/>
      <c r="W963" s="228"/>
      <c r="X963" s="409"/>
      <c r="Y963" s="409"/>
      <c r="Z963" s="409"/>
      <c r="AA963" s="410"/>
      <c r="AB963" s="410"/>
      <c r="AC963" s="228"/>
      <c r="AD963" s="408"/>
    </row>
    <row r="964">
      <c r="A964" s="408"/>
      <c r="B964" s="408"/>
      <c r="C964" s="408"/>
      <c r="D964" s="408"/>
      <c r="E964" s="408"/>
      <c r="F964" s="408"/>
      <c r="G964" s="408"/>
      <c r="H964" s="408"/>
      <c r="I964" s="408"/>
      <c r="J964" s="408"/>
      <c r="K964" s="408"/>
      <c r="L964" s="408"/>
      <c r="M964" s="408"/>
      <c r="N964" s="408"/>
      <c r="O964" s="408"/>
      <c r="P964" s="408"/>
      <c r="Q964" s="408"/>
      <c r="R964" s="408"/>
      <c r="S964" s="228"/>
      <c r="T964" s="228"/>
      <c r="U964" s="228"/>
      <c r="V964" s="228"/>
      <c r="W964" s="228"/>
      <c r="X964" s="409"/>
      <c r="Y964" s="409"/>
      <c r="Z964" s="409"/>
      <c r="AA964" s="410"/>
      <c r="AB964" s="410"/>
      <c r="AC964" s="228"/>
      <c r="AD964" s="408"/>
    </row>
    <row r="965">
      <c r="A965" s="408"/>
      <c r="B965" s="408"/>
      <c r="C965" s="408"/>
      <c r="D965" s="408"/>
      <c r="E965" s="408"/>
      <c r="F965" s="408"/>
      <c r="G965" s="408"/>
      <c r="H965" s="408"/>
      <c r="I965" s="408"/>
      <c r="J965" s="408"/>
      <c r="K965" s="408"/>
      <c r="L965" s="408"/>
      <c r="M965" s="408"/>
      <c r="N965" s="408"/>
      <c r="O965" s="408"/>
      <c r="P965" s="408"/>
      <c r="Q965" s="408"/>
      <c r="R965" s="408"/>
      <c r="S965" s="228"/>
      <c r="T965" s="228"/>
      <c r="U965" s="228"/>
      <c r="V965" s="228"/>
      <c r="W965" s="228"/>
      <c r="X965" s="409"/>
      <c r="Y965" s="409"/>
      <c r="Z965" s="409"/>
      <c r="AA965" s="410"/>
      <c r="AB965" s="410"/>
      <c r="AC965" s="228"/>
      <c r="AD965" s="408"/>
    </row>
    <row r="966">
      <c r="A966" s="408"/>
      <c r="B966" s="408"/>
      <c r="C966" s="408"/>
      <c r="D966" s="408"/>
      <c r="E966" s="408"/>
      <c r="F966" s="408"/>
      <c r="G966" s="408"/>
      <c r="H966" s="408"/>
      <c r="I966" s="408"/>
      <c r="J966" s="408"/>
      <c r="K966" s="408"/>
      <c r="L966" s="408"/>
      <c r="M966" s="408"/>
      <c r="N966" s="408"/>
      <c r="O966" s="408"/>
      <c r="P966" s="408"/>
      <c r="Q966" s="408"/>
      <c r="R966" s="408"/>
      <c r="S966" s="228"/>
      <c r="T966" s="228"/>
      <c r="U966" s="228"/>
      <c r="V966" s="228"/>
      <c r="W966" s="228"/>
      <c r="X966" s="409"/>
      <c r="Y966" s="409"/>
      <c r="Z966" s="409"/>
      <c r="AA966" s="410"/>
      <c r="AB966" s="410"/>
      <c r="AC966" s="228"/>
      <c r="AD966" s="408"/>
    </row>
    <row r="967">
      <c r="A967" s="408"/>
      <c r="B967" s="408"/>
      <c r="C967" s="408"/>
      <c r="D967" s="408"/>
      <c r="E967" s="408"/>
      <c r="F967" s="408"/>
      <c r="G967" s="408"/>
      <c r="H967" s="408"/>
      <c r="I967" s="408"/>
      <c r="J967" s="408"/>
      <c r="K967" s="408"/>
      <c r="L967" s="408"/>
      <c r="M967" s="408"/>
      <c r="N967" s="408"/>
      <c r="O967" s="408"/>
      <c r="P967" s="408"/>
      <c r="Q967" s="408"/>
      <c r="R967" s="408"/>
      <c r="S967" s="228"/>
      <c r="T967" s="228"/>
      <c r="U967" s="228"/>
      <c r="V967" s="228"/>
      <c r="W967" s="228"/>
      <c r="X967" s="409"/>
      <c r="Y967" s="409"/>
      <c r="Z967" s="409"/>
      <c r="AA967" s="410"/>
      <c r="AB967" s="410"/>
      <c r="AC967" s="228"/>
      <c r="AD967" s="408"/>
    </row>
    <row r="968">
      <c r="A968" s="408"/>
      <c r="B968" s="408"/>
      <c r="C968" s="408"/>
      <c r="D968" s="408"/>
      <c r="E968" s="408"/>
      <c r="F968" s="408"/>
      <c r="G968" s="408"/>
      <c r="H968" s="408"/>
      <c r="I968" s="408"/>
      <c r="J968" s="408"/>
      <c r="K968" s="408"/>
      <c r="L968" s="408"/>
      <c r="M968" s="408"/>
      <c r="N968" s="408"/>
      <c r="O968" s="408"/>
      <c r="P968" s="408"/>
      <c r="Q968" s="408"/>
      <c r="R968" s="408"/>
      <c r="S968" s="228"/>
      <c r="T968" s="228"/>
      <c r="U968" s="228"/>
      <c r="V968" s="228"/>
      <c r="W968" s="228"/>
      <c r="X968" s="409"/>
      <c r="Y968" s="409"/>
      <c r="Z968" s="409"/>
      <c r="AA968" s="410"/>
      <c r="AB968" s="410"/>
      <c r="AC968" s="228"/>
      <c r="AD968" s="408"/>
    </row>
    <row r="969">
      <c r="A969" s="408"/>
      <c r="B969" s="408"/>
      <c r="C969" s="408"/>
      <c r="D969" s="408"/>
      <c r="E969" s="408"/>
      <c r="F969" s="408"/>
      <c r="G969" s="408"/>
      <c r="H969" s="408"/>
      <c r="I969" s="408"/>
      <c r="J969" s="408"/>
      <c r="K969" s="408"/>
      <c r="L969" s="408"/>
      <c r="M969" s="408"/>
      <c r="N969" s="408"/>
      <c r="O969" s="408"/>
      <c r="P969" s="408"/>
      <c r="Q969" s="408"/>
      <c r="R969" s="408"/>
      <c r="S969" s="228"/>
      <c r="T969" s="228"/>
      <c r="U969" s="228"/>
      <c r="V969" s="228"/>
      <c r="W969" s="228"/>
      <c r="X969" s="409"/>
      <c r="Y969" s="409"/>
      <c r="Z969" s="409"/>
      <c r="AA969" s="410"/>
      <c r="AB969" s="410"/>
      <c r="AC969" s="228"/>
      <c r="AD969" s="408"/>
    </row>
    <row r="970">
      <c r="A970" s="408"/>
      <c r="B970" s="408"/>
      <c r="C970" s="408"/>
      <c r="D970" s="408"/>
      <c r="E970" s="408"/>
      <c r="F970" s="408"/>
      <c r="G970" s="408"/>
      <c r="H970" s="408"/>
      <c r="I970" s="408"/>
      <c r="J970" s="408"/>
      <c r="K970" s="408"/>
      <c r="L970" s="408"/>
      <c r="M970" s="408"/>
      <c r="N970" s="408"/>
      <c r="O970" s="408"/>
      <c r="P970" s="408"/>
      <c r="Q970" s="408"/>
      <c r="R970" s="408"/>
      <c r="S970" s="228"/>
      <c r="T970" s="228"/>
      <c r="U970" s="228"/>
      <c r="V970" s="228"/>
      <c r="W970" s="228"/>
      <c r="X970" s="409"/>
      <c r="Y970" s="409"/>
      <c r="Z970" s="409"/>
      <c r="AA970" s="410"/>
      <c r="AB970" s="410"/>
      <c r="AC970" s="228"/>
      <c r="AD970" s="408"/>
    </row>
    <row r="971">
      <c r="A971" s="408"/>
      <c r="B971" s="408"/>
      <c r="C971" s="408"/>
      <c r="D971" s="408"/>
      <c r="E971" s="408"/>
      <c r="F971" s="408"/>
      <c r="G971" s="408"/>
      <c r="H971" s="408"/>
      <c r="I971" s="408"/>
      <c r="J971" s="408"/>
      <c r="K971" s="408"/>
      <c r="L971" s="408"/>
      <c r="M971" s="408"/>
      <c r="N971" s="408"/>
      <c r="O971" s="408"/>
      <c r="P971" s="408"/>
      <c r="Q971" s="408"/>
      <c r="R971" s="408"/>
      <c r="S971" s="228"/>
      <c r="T971" s="228"/>
      <c r="U971" s="228"/>
      <c r="V971" s="228"/>
      <c r="W971" s="228"/>
      <c r="X971" s="409"/>
      <c r="Y971" s="409"/>
      <c r="Z971" s="409"/>
      <c r="AA971" s="410"/>
      <c r="AB971" s="410"/>
      <c r="AC971" s="228"/>
      <c r="AD971" s="408"/>
    </row>
    <row r="972">
      <c r="A972" s="408"/>
      <c r="B972" s="408"/>
      <c r="C972" s="408"/>
      <c r="D972" s="408"/>
      <c r="E972" s="408"/>
      <c r="F972" s="408"/>
      <c r="G972" s="408"/>
      <c r="H972" s="408"/>
      <c r="I972" s="408"/>
      <c r="J972" s="408"/>
      <c r="K972" s="408"/>
      <c r="L972" s="408"/>
      <c r="M972" s="408"/>
      <c r="N972" s="408"/>
      <c r="O972" s="408"/>
      <c r="P972" s="408"/>
      <c r="Q972" s="408"/>
      <c r="R972" s="408"/>
      <c r="S972" s="228"/>
      <c r="T972" s="228"/>
      <c r="U972" s="228"/>
      <c r="V972" s="228"/>
      <c r="W972" s="228"/>
      <c r="X972" s="409"/>
      <c r="Y972" s="409"/>
      <c r="Z972" s="409"/>
      <c r="AA972" s="410"/>
      <c r="AB972" s="410"/>
      <c r="AC972" s="228"/>
      <c r="AD972" s="408"/>
    </row>
    <row r="973">
      <c r="A973" s="408"/>
      <c r="B973" s="408"/>
      <c r="C973" s="408"/>
      <c r="D973" s="408"/>
      <c r="E973" s="408"/>
      <c r="F973" s="408"/>
      <c r="G973" s="408"/>
      <c r="H973" s="408"/>
      <c r="I973" s="408"/>
      <c r="J973" s="408"/>
      <c r="K973" s="408"/>
      <c r="L973" s="408"/>
      <c r="M973" s="408"/>
      <c r="N973" s="408"/>
      <c r="O973" s="408"/>
      <c r="P973" s="408"/>
      <c r="Q973" s="408"/>
      <c r="R973" s="408"/>
      <c r="S973" s="228"/>
      <c r="T973" s="228"/>
      <c r="U973" s="228"/>
      <c r="V973" s="228"/>
      <c r="W973" s="228"/>
      <c r="X973" s="409"/>
      <c r="Y973" s="409"/>
      <c r="Z973" s="409"/>
      <c r="AA973" s="410"/>
      <c r="AB973" s="410"/>
      <c r="AC973" s="228"/>
      <c r="AD973" s="408"/>
    </row>
    <row r="974">
      <c r="A974" s="408"/>
      <c r="B974" s="408"/>
      <c r="C974" s="408"/>
      <c r="D974" s="408"/>
      <c r="E974" s="408"/>
      <c r="F974" s="408"/>
      <c r="G974" s="408"/>
      <c r="H974" s="408"/>
      <c r="I974" s="408"/>
      <c r="J974" s="408"/>
      <c r="K974" s="408"/>
      <c r="L974" s="408"/>
      <c r="M974" s="408"/>
      <c r="N974" s="408"/>
      <c r="O974" s="408"/>
      <c r="P974" s="408"/>
      <c r="Q974" s="408"/>
      <c r="R974" s="408"/>
      <c r="S974" s="228"/>
      <c r="T974" s="228"/>
      <c r="U974" s="228"/>
      <c r="V974" s="228"/>
      <c r="W974" s="228"/>
      <c r="X974" s="409"/>
      <c r="Y974" s="409"/>
      <c r="Z974" s="409"/>
      <c r="AA974" s="410"/>
      <c r="AB974" s="410"/>
      <c r="AC974" s="228"/>
      <c r="AD974" s="408"/>
    </row>
    <row r="975">
      <c r="A975" s="408"/>
      <c r="B975" s="408"/>
      <c r="C975" s="408"/>
      <c r="D975" s="408"/>
      <c r="E975" s="408"/>
      <c r="F975" s="408"/>
      <c r="G975" s="408"/>
      <c r="H975" s="408"/>
      <c r="I975" s="408"/>
      <c r="J975" s="408"/>
      <c r="K975" s="408"/>
      <c r="L975" s="408"/>
      <c r="M975" s="408"/>
      <c r="N975" s="408"/>
      <c r="O975" s="408"/>
      <c r="P975" s="408"/>
      <c r="Q975" s="408"/>
      <c r="R975" s="408"/>
      <c r="S975" s="228"/>
      <c r="T975" s="228"/>
      <c r="U975" s="228"/>
      <c r="V975" s="228"/>
      <c r="W975" s="228"/>
      <c r="X975" s="409"/>
      <c r="Y975" s="409"/>
      <c r="Z975" s="409"/>
      <c r="AA975" s="410"/>
      <c r="AB975" s="410"/>
      <c r="AC975" s="228"/>
      <c r="AD975" s="408"/>
    </row>
    <row r="976">
      <c r="A976" s="408"/>
      <c r="B976" s="408"/>
      <c r="C976" s="408"/>
      <c r="D976" s="408"/>
      <c r="E976" s="408"/>
      <c r="F976" s="408"/>
      <c r="G976" s="408"/>
      <c r="H976" s="408"/>
      <c r="I976" s="408"/>
      <c r="J976" s="408"/>
      <c r="K976" s="408"/>
      <c r="L976" s="408"/>
      <c r="M976" s="408"/>
      <c r="N976" s="408"/>
      <c r="O976" s="408"/>
      <c r="P976" s="408"/>
      <c r="Q976" s="408"/>
      <c r="R976" s="408"/>
      <c r="S976" s="228"/>
      <c r="T976" s="228"/>
      <c r="U976" s="228"/>
      <c r="V976" s="228"/>
      <c r="W976" s="228"/>
      <c r="X976" s="409"/>
      <c r="Y976" s="409"/>
      <c r="Z976" s="409"/>
      <c r="AA976" s="410"/>
      <c r="AB976" s="410"/>
      <c r="AC976" s="228"/>
      <c r="AD976" s="408"/>
    </row>
    <row r="977">
      <c r="A977" s="408"/>
      <c r="B977" s="408"/>
      <c r="C977" s="408"/>
      <c r="D977" s="408"/>
      <c r="E977" s="408"/>
      <c r="F977" s="408"/>
      <c r="G977" s="408"/>
      <c r="H977" s="408"/>
      <c r="I977" s="408"/>
      <c r="J977" s="408"/>
      <c r="K977" s="408"/>
      <c r="L977" s="408"/>
      <c r="M977" s="408"/>
      <c r="N977" s="408"/>
      <c r="O977" s="408"/>
      <c r="P977" s="408"/>
      <c r="Q977" s="408"/>
      <c r="R977" s="408"/>
      <c r="S977" s="228"/>
      <c r="T977" s="228"/>
      <c r="U977" s="228"/>
      <c r="V977" s="228"/>
      <c r="W977" s="228"/>
      <c r="X977" s="409"/>
      <c r="Y977" s="409"/>
      <c r="Z977" s="409"/>
      <c r="AA977" s="410"/>
      <c r="AB977" s="410"/>
      <c r="AC977" s="228"/>
      <c r="AD977" s="408"/>
    </row>
    <row r="978">
      <c r="A978" s="408"/>
      <c r="B978" s="408"/>
      <c r="C978" s="408"/>
      <c r="D978" s="408"/>
      <c r="E978" s="408"/>
      <c r="F978" s="408"/>
      <c r="G978" s="408"/>
      <c r="H978" s="408"/>
      <c r="I978" s="408"/>
      <c r="J978" s="408"/>
      <c r="K978" s="408"/>
      <c r="L978" s="408"/>
      <c r="M978" s="408"/>
      <c r="N978" s="408"/>
      <c r="O978" s="408"/>
      <c r="P978" s="408"/>
      <c r="Q978" s="408"/>
      <c r="R978" s="408"/>
      <c r="S978" s="228"/>
      <c r="T978" s="228"/>
      <c r="U978" s="228"/>
      <c r="V978" s="228"/>
      <c r="W978" s="228"/>
      <c r="X978" s="409"/>
      <c r="Y978" s="409"/>
      <c r="Z978" s="409"/>
      <c r="AA978" s="410"/>
      <c r="AB978" s="410"/>
      <c r="AC978" s="228"/>
      <c r="AD978" s="408"/>
    </row>
    <row r="979">
      <c r="A979" s="408"/>
      <c r="B979" s="408"/>
      <c r="C979" s="408"/>
      <c r="D979" s="408"/>
      <c r="E979" s="408"/>
      <c r="F979" s="408"/>
      <c r="G979" s="408"/>
      <c r="H979" s="408"/>
      <c r="I979" s="408"/>
      <c r="J979" s="408"/>
      <c r="K979" s="408"/>
      <c r="L979" s="408"/>
      <c r="M979" s="408"/>
      <c r="N979" s="408"/>
      <c r="O979" s="408"/>
      <c r="P979" s="408"/>
      <c r="Q979" s="408"/>
      <c r="R979" s="408"/>
      <c r="S979" s="228"/>
      <c r="T979" s="228"/>
      <c r="U979" s="228"/>
      <c r="V979" s="228"/>
      <c r="W979" s="228"/>
      <c r="X979" s="409"/>
      <c r="Y979" s="409"/>
      <c r="Z979" s="409"/>
      <c r="AA979" s="410"/>
      <c r="AB979" s="410"/>
      <c r="AC979" s="228"/>
      <c r="AD979" s="408"/>
    </row>
    <row r="980">
      <c r="A980" s="408"/>
      <c r="B980" s="408"/>
      <c r="C980" s="408"/>
      <c r="D980" s="408"/>
      <c r="E980" s="408"/>
      <c r="F980" s="408"/>
      <c r="G980" s="408"/>
      <c r="H980" s="408"/>
      <c r="I980" s="408"/>
      <c r="J980" s="408"/>
      <c r="K980" s="408"/>
      <c r="L980" s="408"/>
      <c r="M980" s="408"/>
      <c r="N980" s="408"/>
      <c r="O980" s="408"/>
      <c r="P980" s="408"/>
      <c r="Q980" s="408"/>
      <c r="R980" s="408"/>
      <c r="S980" s="228"/>
      <c r="T980" s="228"/>
      <c r="U980" s="228"/>
      <c r="V980" s="228"/>
      <c r="W980" s="228"/>
      <c r="X980" s="409"/>
      <c r="Y980" s="409"/>
      <c r="Z980" s="409"/>
      <c r="AA980" s="410"/>
      <c r="AB980" s="410"/>
      <c r="AC980" s="228"/>
      <c r="AD980" s="408"/>
    </row>
    <row r="981">
      <c r="A981" s="408"/>
      <c r="B981" s="408"/>
      <c r="C981" s="408"/>
      <c r="D981" s="408"/>
      <c r="E981" s="408"/>
      <c r="F981" s="408"/>
      <c r="G981" s="408"/>
      <c r="H981" s="408"/>
      <c r="I981" s="408"/>
      <c r="J981" s="408"/>
      <c r="K981" s="408"/>
      <c r="L981" s="408"/>
      <c r="M981" s="408"/>
      <c r="N981" s="408"/>
      <c r="O981" s="408"/>
      <c r="P981" s="408"/>
      <c r="Q981" s="408"/>
      <c r="R981" s="408"/>
      <c r="S981" s="228"/>
      <c r="T981" s="228"/>
      <c r="U981" s="228"/>
      <c r="V981" s="228"/>
      <c r="W981" s="228"/>
      <c r="X981" s="409"/>
      <c r="Y981" s="409"/>
      <c r="Z981" s="409"/>
      <c r="AA981" s="410"/>
      <c r="AB981" s="410"/>
      <c r="AC981" s="228"/>
      <c r="AD981" s="408"/>
    </row>
    <row r="982">
      <c r="A982" s="408"/>
      <c r="B982" s="408"/>
      <c r="C982" s="408"/>
      <c r="D982" s="408"/>
      <c r="E982" s="408"/>
      <c r="F982" s="408"/>
      <c r="G982" s="408"/>
      <c r="H982" s="408"/>
      <c r="I982" s="408"/>
      <c r="J982" s="408"/>
      <c r="K982" s="408"/>
      <c r="L982" s="408"/>
      <c r="M982" s="408"/>
      <c r="N982" s="408"/>
      <c r="O982" s="408"/>
      <c r="P982" s="408"/>
      <c r="Q982" s="408"/>
      <c r="R982" s="408"/>
      <c r="S982" s="228"/>
      <c r="T982" s="228"/>
      <c r="U982" s="228"/>
      <c r="V982" s="228"/>
      <c r="W982" s="228"/>
      <c r="X982" s="409"/>
      <c r="Y982" s="409"/>
      <c r="Z982" s="409"/>
      <c r="AA982" s="410"/>
      <c r="AB982" s="410"/>
      <c r="AC982" s="228"/>
      <c r="AD982" s="408"/>
    </row>
    <row r="983">
      <c r="A983" s="408"/>
      <c r="B983" s="408"/>
      <c r="C983" s="408"/>
      <c r="D983" s="408"/>
      <c r="E983" s="408"/>
      <c r="F983" s="408"/>
      <c r="G983" s="408"/>
      <c r="H983" s="408"/>
      <c r="I983" s="408"/>
      <c r="J983" s="408"/>
      <c r="K983" s="408"/>
      <c r="L983" s="408"/>
      <c r="M983" s="408"/>
      <c r="N983" s="408"/>
      <c r="O983" s="408"/>
      <c r="P983" s="408"/>
      <c r="Q983" s="408"/>
      <c r="R983" s="408"/>
      <c r="S983" s="228"/>
      <c r="T983" s="228"/>
      <c r="U983" s="228"/>
      <c r="V983" s="228"/>
      <c r="W983" s="228"/>
      <c r="X983" s="409"/>
      <c r="Y983" s="409"/>
      <c r="Z983" s="409"/>
      <c r="AA983" s="410"/>
      <c r="AB983" s="410"/>
      <c r="AC983" s="228"/>
      <c r="AD983" s="408"/>
    </row>
    <row r="984">
      <c r="A984" s="408"/>
      <c r="B984" s="408"/>
      <c r="C984" s="408"/>
      <c r="D984" s="408"/>
      <c r="E984" s="408"/>
      <c r="F984" s="408"/>
      <c r="G984" s="408"/>
      <c r="H984" s="408"/>
      <c r="I984" s="408"/>
      <c r="J984" s="408"/>
      <c r="K984" s="408"/>
      <c r="L984" s="408"/>
      <c r="M984" s="408"/>
      <c r="N984" s="408"/>
      <c r="O984" s="408"/>
      <c r="P984" s="408"/>
      <c r="Q984" s="408"/>
      <c r="R984" s="408"/>
      <c r="S984" s="228"/>
      <c r="T984" s="228"/>
      <c r="U984" s="228"/>
      <c r="V984" s="228"/>
      <c r="W984" s="228"/>
      <c r="X984" s="409"/>
      <c r="Y984" s="409"/>
      <c r="Z984" s="409"/>
      <c r="AA984" s="410"/>
      <c r="AB984" s="410"/>
      <c r="AC984" s="228"/>
      <c r="AD984" s="408"/>
    </row>
    <row r="985">
      <c r="A985" s="408"/>
      <c r="B985" s="408"/>
      <c r="C985" s="408"/>
      <c r="D985" s="408"/>
      <c r="E985" s="408"/>
      <c r="F985" s="408"/>
      <c r="G985" s="408"/>
      <c r="H985" s="408"/>
      <c r="I985" s="408"/>
      <c r="J985" s="408"/>
      <c r="K985" s="408"/>
      <c r="L985" s="408"/>
      <c r="M985" s="408"/>
      <c r="N985" s="408"/>
      <c r="O985" s="408"/>
      <c r="P985" s="408"/>
      <c r="Q985" s="408"/>
      <c r="R985" s="408"/>
      <c r="S985" s="228"/>
      <c r="T985" s="228"/>
      <c r="U985" s="228"/>
      <c r="V985" s="228"/>
      <c r="W985" s="228"/>
      <c r="X985" s="409"/>
      <c r="Y985" s="409"/>
      <c r="Z985" s="409"/>
      <c r="AA985" s="410"/>
      <c r="AB985" s="410"/>
      <c r="AC985" s="228"/>
      <c r="AD985" s="408"/>
    </row>
    <row r="986">
      <c r="A986" s="408"/>
      <c r="B986" s="408"/>
      <c r="C986" s="408"/>
      <c r="D986" s="408"/>
      <c r="E986" s="408"/>
      <c r="F986" s="408"/>
      <c r="G986" s="408"/>
      <c r="H986" s="408"/>
      <c r="I986" s="408"/>
      <c r="J986" s="408"/>
      <c r="K986" s="408"/>
      <c r="L986" s="408"/>
      <c r="M986" s="408"/>
      <c r="N986" s="408"/>
      <c r="O986" s="408"/>
      <c r="P986" s="408"/>
      <c r="Q986" s="408"/>
      <c r="R986" s="408"/>
      <c r="S986" s="228"/>
      <c r="T986" s="228"/>
      <c r="U986" s="228"/>
      <c r="V986" s="228"/>
      <c r="W986" s="228"/>
      <c r="X986" s="409"/>
      <c r="Y986" s="409"/>
      <c r="Z986" s="409"/>
      <c r="AA986" s="410"/>
      <c r="AB986" s="410"/>
      <c r="AC986" s="228"/>
      <c r="AD986" s="408"/>
    </row>
    <row r="987">
      <c r="A987" s="408"/>
      <c r="B987" s="408"/>
      <c r="C987" s="408"/>
      <c r="D987" s="408"/>
      <c r="E987" s="408"/>
      <c r="F987" s="408"/>
      <c r="G987" s="408"/>
      <c r="H987" s="408"/>
      <c r="I987" s="408"/>
      <c r="J987" s="408"/>
      <c r="K987" s="408"/>
      <c r="L987" s="408"/>
      <c r="M987" s="408"/>
      <c r="N987" s="408"/>
      <c r="O987" s="408"/>
      <c r="P987" s="408"/>
      <c r="Q987" s="408"/>
      <c r="R987" s="408"/>
      <c r="S987" s="228"/>
      <c r="T987" s="228"/>
      <c r="U987" s="228"/>
      <c r="V987" s="228"/>
      <c r="W987" s="228"/>
      <c r="X987" s="409"/>
      <c r="Y987" s="409"/>
      <c r="Z987" s="409"/>
      <c r="AA987" s="410"/>
      <c r="AB987" s="410"/>
      <c r="AC987" s="228"/>
      <c r="AD987" s="408"/>
    </row>
    <row r="988">
      <c r="A988" s="408"/>
      <c r="B988" s="408"/>
      <c r="C988" s="408"/>
      <c r="D988" s="408"/>
      <c r="E988" s="408"/>
      <c r="F988" s="408"/>
      <c r="G988" s="408"/>
      <c r="H988" s="408"/>
      <c r="I988" s="408"/>
      <c r="J988" s="408"/>
      <c r="K988" s="408"/>
      <c r="L988" s="408"/>
      <c r="M988" s="408"/>
      <c r="N988" s="408"/>
      <c r="O988" s="408"/>
      <c r="P988" s="408"/>
      <c r="Q988" s="408"/>
      <c r="R988" s="408"/>
      <c r="S988" s="228"/>
      <c r="T988" s="228"/>
      <c r="U988" s="228"/>
      <c r="V988" s="228"/>
      <c r="W988" s="228"/>
      <c r="X988" s="409"/>
      <c r="Y988" s="409"/>
      <c r="Z988" s="409"/>
      <c r="AA988" s="410"/>
      <c r="AB988" s="410"/>
      <c r="AC988" s="228"/>
      <c r="AD988" s="408"/>
    </row>
    <row r="989">
      <c r="A989" s="408"/>
      <c r="B989" s="408"/>
      <c r="C989" s="408"/>
      <c r="D989" s="408"/>
      <c r="E989" s="408"/>
      <c r="F989" s="408"/>
      <c r="G989" s="408"/>
      <c r="H989" s="408"/>
      <c r="I989" s="408"/>
      <c r="J989" s="408"/>
      <c r="K989" s="408"/>
      <c r="L989" s="408"/>
      <c r="M989" s="408"/>
      <c r="N989" s="408"/>
      <c r="O989" s="408"/>
      <c r="P989" s="408"/>
      <c r="Q989" s="408"/>
      <c r="R989" s="408"/>
      <c r="S989" s="228"/>
      <c r="T989" s="228"/>
      <c r="U989" s="228"/>
      <c r="V989" s="228"/>
      <c r="W989" s="228"/>
      <c r="X989" s="409"/>
      <c r="Y989" s="409"/>
      <c r="Z989" s="409"/>
      <c r="AA989" s="410"/>
      <c r="AB989" s="410"/>
      <c r="AC989" s="228"/>
      <c r="AD989" s="408"/>
    </row>
    <row r="990">
      <c r="A990" s="408"/>
      <c r="B990" s="408"/>
      <c r="C990" s="408"/>
      <c r="D990" s="408"/>
      <c r="E990" s="408"/>
      <c r="F990" s="408"/>
      <c r="G990" s="408"/>
      <c r="H990" s="408"/>
      <c r="I990" s="408"/>
      <c r="J990" s="408"/>
      <c r="K990" s="408"/>
      <c r="L990" s="408"/>
      <c r="M990" s="408"/>
      <c r="N990" s="408"/>
      <c r="O990" s="408"/>
      <c r="P990" s="408"/>
      <c r="Q990" s="408"/>
      <c r="R990" s="408"/>
      <c r="S990" s="228"/>
      <c r="T990" s="228"/>
      <c r="U990" s="228"/>
      <c r="V990" s="228"/>
      <c r="W990" s="228"/>
      <c r="X990" s="409"/>
      <c r="Y990" s="409"/>
      <c r="Z990" s="409"/>
      <c r="AA990" s="410"/>
      <c r="AB990" s="410"/>
      <c r="AC990" s="228"/>
      <c r="AD990" s="408"/>
    </row>
    <row r="991">
      <c r="A991" s="408"/>
      <c r="B991" s="408"/>
      <c r="C991" s="408"/>
      <c r="D991" s="408"/>
      <c r="E991" s="408"/>
      <c r="F991" s="408"/>
      <c r="G991" s="408"/>
      <c r="H991" s="408"/>
      <c r="I991" s="408"/>
      <c r="J991" s="408"/>
      <c r="K991" s="408"/>
      <c r="L991" s="408"/>
      <c r="M991" s="408"/>
      <c r="N991" s="408"/>
      <c r="O991" s="408"/>
      <c r="P991" s="408"/>
      <c r="Q991" s="408"/>
      <c r="R991" s="408"/>
      <c r="S991" s="228"/>
      <c r="T991" s="228"/>
      <c r="U991" s="228"/>
      <c r="V991" s="228"/>
      <c r="W991" s="228"/>
      <c r="X991" s="409"/>
      <c r="Y991" s="409"/>
      <c r="Z991" s="409"/>
      <c r="AA991" s="410"/>
      <c r="AB991" s="410"/>
      <c r="AC991" s="228"/>
      <c r="AD991" s="408"/>
    </row>
    <row r="992">
      <c r="A992" s="408"/>
      <c r="B992" s="408"/>
      <c r="C992" s="408"/>
      <c r="D992" s="408"/>
      <c r="E992" s="408"/>
      <c r="F992" s="408"/>
      <c r="G992" s="408"/>
      <c r="H992" s="408"/>
      <c r="I992" s="408"/>
      <c r="J992" s="408"/>
      <c r="K992" s="408"/>
      <c r="L992" s="408"/>
      <c r="M992" s="408"/>
      <c r="N992" s="408"/>
      <c r="O992" s="408"/>
      <c r="P992" s="408"/>
      <c r="Q992" s="408"/>
      <c r="R992" s="408"/>
      <c r="S992" s="228"/>
      <c r="T992" s="228"/>
      <c r="U992" s="228"/>
      <c r="V992" s="228"/>
      <c r="W992" s="228"/>
      <c r="X992" s="409"/>
      <c r="Y992" s="409"/>
      <c r="Z992" s="409"/>
      <c r="AA992" s="410"/>
      <c r="AB992" s="410"/>
      <c r="AC992" s="228"/>
      <c r="AD992" s="408"/>
    </row>
    <row r="993">
      <c r="A993" s="408"/>
      <c r="B993" s="408"/>
      <c r="C993" s="408"/>
      <c r="D993" s="408"/>
      <c r="E993" s="408"/>
      <c r="F993" s="408"/>
      <c r="G993" s="408"/>
      <c r="H993" s="408"/>
      <c r="I993" s="408"/>
      <c r="J993" s="408"/>
      <c r="K993" s="408"/>
      <c r="L993" s="408"/>
      <c r="M993" s="408"/>
      <c r="N993" s="408"/>
      <c r="O993" s="408"/>
      <c r="P993" s="408"/>
      <c r="Q993" s="408"/>
      <c r="R993" s="408"/>
      <c r="S993" s="228"/>
      <c r="T993" s="228"/>
      <c r="U993" s="228"/>
      <c r="V993" s="228"/>
      <c r="W993" s="228"/>
      <c r="X993" s="409"/>
      <c r="Y993" s="409"/>
      <c r="Z993" s="409"/>
      <c r="AA993" s="410"/>
      <c r="AB993" s="410"/>
      <c r="AC993" s="228"/>
      <c r="AD993" s="408"/>
    </row>
    <row r="994">
      <c r="A994" s="408"/>
      <c r="B994" s="408"/>
      <c r="C994" s="408"/>
      <c r="D994" s="408"/>
      <c r="E994" s="408"/>
      <c r="F994" s="408"/>
      <c r="G994" s="408"/>
      <c r="H994" s="408"/>
      <c r="I994" s="408"/>
      <c r="J994" s="408"/>
      <c r="K994" s="408"/>
      <c r="L994" s="408"/>
      <c r="M994" s="408"/>
      <c r="N994" s="408"/>
      <c r="O994" s="408"/>
      <c r="P994" s="408"/>
      <c r="Q994" s="408"/>
      <c r="R994" s="408"/>
      <c r="S994" s="228"/>
      <c r="T994" s="228"/>
      <c r="U994" s="228"/>
      <c r="V994" s="228"/>
      <c r="W994" s="228"/>
      <c r="X994" s="409"/>
      <c r="Y994" s="409"/>
      <c r="Z994" s="409"/>
      <c r="AA994" s="410"/>
      <c r="AB994" s="410"/>
      <c r="AC994" s="228"/>
      <c r="AD994" s="408"/>
    </row>
    <row r="995">
      <c r="A995" s="408"/>
      <c r="B995" s="408"/>
      <c r="C995" s="408"/>
      <c r="D995" s="408"/>
      <c r="E995" s="408"/>
      <c r="F995" s="408"/>
      <c r="G995" s="408"/>
      <c r="H995" s="408"/>
      <c r="I995" s="408"/>
      <c r="J995" s="408"/>
      <c r="K995" s="408"/>
      <c r="L995" s="408"/>
      <c r="M995" s="408"/>
      <c r="N995" s="408"/>
      <c r="O995" s="408"/>
      <c r="P995" s="408"/>
      <c r="Q995" s="408"/>
      <c r="R995" s="408"/>
      <c r="S995" s="228"/>
      <c r="T995" s="228"/>
      <c r="U995" s="228"/>
      <c r="V995" s="228"/>
      <c r="W995" s="228"/>
      <c r="X995" s="409"/>
      <c r="Y995" s="409"/>
      <c r="Z995" s="409"/>
      <c r="AA995" s="410"/>
      <c r="AB995" s="410"/>
      <c r="AC995" s="228"/>
      <c r="AD995" s="408"/>
    </row>
    <row r="996">
      <c r="A996" s="408"/>
      <c r="B996" s="408"/>
      <c r="C996" s="408"/>
      <c r="D996" s="408"/>
      <c r="E996" s="408"/>
      <c r="F996" s="408"/>
      <c r="G996" s="408"/>
      <c r="H996" s="408"/>
      <c r="I996" s="408"/>
      <c r="J996" s="408"/>
      <c r="K996" s="408"/>
      <c r="L996" s="408"/>
      <c r="M996" s="408"/>
      <c r="N996" s="408"/>
      <c r="O996" s="408"/>
      <c r="P996" s="408"/>
      <c r="Q996" s="408"/>
      <c r="R996" s="408"/>
      <c r="S996" s="228"/>
      <c r="T996" s="228"/>
      <c r="U996" s="228"/>
      <c r="V996" s="228"/>
      <c r="W996" s="228"/>
      <c r="X996" s="409"/>
      <c r="Y996" s="409"/>
      <c r="Z996" s="409"/>
      <c r="AA996" s="410"/>
      <c r="AB996" s="410"/>
      <c r="AC996" s="228"/>
      <c r="AD996" s="408"/>
    </row>
    <row r="997">
      <c r="A997" s="408"/>
      <c r="B997" s="408"/>
      <c r="C997" s="408"/>
      <c r="D997" s="408"/>
      <c r="E997" s="408"/>
      <c r="F997" s="408"/>
      <c r="G997" s="408"/>
      <c r="H997" s="408"/>
      <c r="I997" s="408"/>
      <c r="J997" s="408"/>
      <c r="K997" s="408"/>
      <c r="L997" s="408"/>
      <c r="M997" s="408"/>
      <c r="N997" s="408"/>
      <c r="O997" s="408"/>
      <c r="P997" s="408"/>
      <c r="Q997" s="408"/>
      <c r="R997" s="408"/>
      <c r="S997" s="228"/>
      <c r="T997" s="228"/>
      <c r="U997" s="228"/>
      <c r="V997" s="228"/>
      <c r="W997" s="228"/>
      <c r="X997" s="409"/>
      <c r="Y997" s="409"/>
      <c r="Z997" s="409"/>
      <c r="AA997" s="410"/>
      <c r="AB997" s="410"/>
      <c r="AC997" s="228"/>
      <c r="AD997" s="408"/>
    </row>
    <row r="998">
      <c r="A998" s="408"/>
      <c r="B998" s="408"/>
      <c r="C998" s="408"/>
      <c r="D998" s="408"/>
      <c r="E998" s="408"/>
      <c r="F998" s="408"/>
      <c r="G998" s="408"/>
      <c r="H998" s="408"/>
      <c r="I998" s="408"/>
      <c r="J998" s="408"/>
      <c r="K998" s="408"/>
      <c r="L998" s="408"/>
      <c r="M998" s="408"/>
      <c r="N998" s="408"/>
      <c r="O998" s="408"/>
      <c r="P998" s="408"/>
      <c r="Q998" s="408"/>
      <c r="R998" s="408"/>
      <c r="S998" s="228"/>
      <c r="T998" s="228"/>
      <c r="U998" s="228"/>
      <c r="V998" s="228"/>
      <c r="W998" s="228"/>
      <c r="X998" s="409"/>
      <c r="Y998" s="409"/>
      <c r="Z998" s="409"/>
      <c r="AA998" s="410"/>
      <c r="AB998" s="410"/>
      <c r="AC998" s="228"/>
      <c r="AD998" s="408"/>
    </row>
    <row r="999">
      <c r="A999" s="408"/>
      <c r="B999" s="408"/>
      <c r="C999" s="408"/>
      <c r="D999" s="408"/>
      <c r="E999" s="408"/>
      <c r="F999" s="408"/>
      <c r="G999" s="408"/>
      <c r="H999" s="408"/>
      <c r="I999" s="408"/>
      <c r="J999" s="408"/>
      <c r="K999" s="408"/>
      <c r="L999" s="408"/>
      <c r="M999" s="408"/>
      <c r="N999" s="408"/>
      <c r="O999" s="408"/>
      <c r="P999" s="408"/>
      <c r="Q999" s="408"/>
      <c r="R999" s="408"/>
      <c r="S999" s="228"/>
      <c r="T999" s="228"/>
      <c r="U999" s="228"/>
      <c r="V999" s="228"/>
      <c r="W999" s="228"/>
      <c r="X999" s="409"/>
      <c r="Y999" s="409"/>
      <c r="Z999" s="409"/>
      <c r="AA999" s="410"/>
      <c r="AB999" s="410"/>
      <c r="AC999" s="228"/>
      <c r="AD999" s="408"/>
    </row>
    <row r="1000">
      <c r="A1000" s="408"/>
      <c r="B1000" s="408"/>
      <c r="C1000" s="408"/>
      <c r="D1000" s="408"/>
      <c r="E1000" s="408"/>
      <c r="F1000" s="408"/>
      <c r="G1000" s="408"/>
      <c r="H1000" s="408"/>
      <c r="I1000" s="408"/>
      <c r="J1000" s="408"/>
      <c r="K1000" s="408"/>
      <c r="L1000" s="408"/>
      <c r="M1000" s="408"/>
      <c r="N1000" s="408"/>
      <c r="O1000" s="408"/>
      <c r="P1000" s="408"/>
      <c r="Q1000" s="408"/>
      <c r="R1000" s="408"/>
      <c r="S1000" s="228"/>
      <c r="T1000" s="228"/>
      <c r="U1000" s="228"/>
      <c r="V1000" s="228"/>
      <c r="W1000" s="228"/>
      <c r="X1000" s="409"/>
      <c r="Y1000" s="409"/>
      <c r="Z1000" s="409"/>
      <c r="AA1000" s="410"/>
      <c r="AB1000" s="410"/>
      <c r="AC1000" s="228"/>
      <c r="AD1000" s="408"/>
    </row>
    <row r="1001">
      <c r="A1001" s="408"/>
      <c r="B1001" s="408"/>
      <c r="C1001" s="408"/>
      <c r="D1001" s="408"/>
      <c r="E1001" s="408"/>
      <c r="F1001" s="408"/>
      <c r="G1001" s="408"/>
      <c r="H1001" s="408"/>
      <c r="I1001" s="408"/>
      <c r="J1001" s="408"/>
      <c r="K1001" s="408"/>
      <c r="L1001" s="408"/>
      <c r="M1001" s="408"/>
      <c r="N1001" s="408"/>
      <c r="O1001" s="408"/>
      <c r="P1001" s="408"/>
      <c r="Q1001" s="408"/>
      <c r="R1001" s="408"/>
      <c r="S1001" s="228"/>
      <c r="T1001" s="228"/>
      <c r="U1001" s="228"/>
      <c r="V1001" s="228"/>
      <c r="W1001" s="228"/>
      <c r="X1001" s="409"/>
      <c r="Y1001" s="409"/>
      <c r="Z1001" s="409"/>
      <c r="AA1001" s="410"/>
      <c r="AB1001" s="410"/>
      <c r="AC1001" s="228"/>
      <c r="AD1001" s="408"/>
    </row>
    <row r="1002">
      <c r="A1002" s="408"/>
      <c r="B1002" s="408"/>
      <c r="C1002" s="408"/>
      <c r="D1002" s="408"/>
      <c r="E1002" s="408"/>
      <c r="F1002" s="408"/>
      <c r="G1002" s="408"/>
      <c r="H1002" s="408"/>
      <c r="I1002" s="408"/>
      <c r="J1002" s="408"/>
      <c r="K1002" s="408"/>
      <c r="L1002" s="408"/>
      <c r="M1002" s="408"/>
      <c r="N1002" s="408"/>
      <c r="O1002" s="408"/>
      <c r="P1002" s="408"/>
      <c r="Q1002" s="408"/>
      <c r="R1002" s="408"/>
      <c r="S1002" s="228"/>
      <c r="T1002" s="228"/>
      <c r="U1002" s="228"/>
      <c r="V1002" s="228"/>
      <c r="W1002" s="228"/>
      <c r="X1002" s="409"/>
      <c r="Y1002" s="409"/>
      <c r="Z1002" s="409"/>
      <c r="AA1002" s="410"/>
      <c r="AB1002" s="410"/>
      <c r="AC1002" s="228"/>
      <c r="AD1002" s="408"/>
    </row>
    <row r="1003">
      <c r="A1003" s="408"/>
      <c r="B1003" s="408"/>
      <c r="C1003" s="408"/>
      <c r="D1003" s="408"/>
      <c r="E1003" s="408"/>
      <c r="F1003" s="408"/>
      <c r="G1003" s="408"/>
      <c r="H1003" s="408"/>
      <c r="I1003" s="408"/>
      <c r="J1003" s="408"/>
      <c r="K1003" s="408"/>
      <c r="L1003" s="408"/>
      <c r="M1003" s="408"/>
      <c r="N1003" s="408"/>
      <c r="O1003" s="408"/>
      <c r="P1003" s="408"/>
      <c r="Q1003" s="408"/>
      <c r="R1003" s="408"/>
      <c r="S1003" s="228"/>
      <c r="T1003" s="228"/>
      <c r="U1003" s="228"/>
      <c r="V1003" s="228"/>
      <c r="W1003" s="228"/>
      <c r="X1003" s="409"/>
      <c r="Y1003" s="409"/>
      <c r="Z1003" s="409"/>
      <c r="AA1003" s="410"/>
      <c r="AB1003" s="410"/>
      <c r="AC1003" s="228"/>
      <c r="AD1003" s="408"/>
    </row>
    <row r="1004">
      <c r="A1004" s="408"/>
      <c r="B1004" s="408"/>
      <c r="C1004" s="408"/>
      <c r="D1004" s="408"/>
      <c r="E1004" s="408"/>
      <c r="F1004" s="408"/>
      <c r="G1004" s="408"/>
      <c r="H1004" s="408"/>
      <c r="I1004" s="408"/>
      <c r="J1004" s="408"/>
      <c r="K1004" s="408"/>
      <c r="L1004" s="408"/>
      <c r="M1004" s="408"/>
      <c r="N1004" s="408"/>
      <c r="O1004" s="408"/>
      <c r="P1004" s="408"/>
      <c r="Q1004" s="408"/>
      <c r="R1004" s="408"/>
      <c r="S1004" s="228"/>
      <c r="T1004" s="228"/>
      <c r="U1004" s="228"/>
      <c r="V1004" s="228"/>
      <c r="W1004" s="228"/>
      <c r="X1004" s="409"/>
      <c r="Y1004" s="409"/>
      <c r="Z1004" s="409"/>
      <c r="AA1004" s="410"/>
      <c r="AB1004" s="410"/>
      <c r="AC1004" s="228"/>
      <c r="AD1004" s="408"/>
    </row>
    <row r="1005">
      <c r="A1005" s="408"/>
      <c r="B1005" s="408"/>
      <c r="C1005" s="408"/>
      <c r="D1005" s="408"/>
      <c r="E1005" s="408"/>
      <c r="F1005" s="408"/>
      <c r="G1005" s="408"/>
      <c r="H1005" s="408"/>
      <c r="I1005" s="408"/>
      <c r="J1005" s="408"/>
      <c r="K1005" s="408"/>
      <c r="L1005" s="408"/>
      <c r="M1005" s="408"/>
      <c r="N1005" s="408"/>
      <c r="O1005" s="408"/>
      <c r="P1005" s="408"/>
      <c r="Q1005" s="408"/>
      <c r="R1005" s="408"/>
      <c r="S1005" s="228"/>
      <c r="T1005" s="228"/>
      <c r="U1005" s="228"/>
      <c r="V1005" s="228"/>
      <c r="W1005" s="228"/>
      <c r="X1005" s="409"/>
      <c r="Y1005" s="409"/>
      <c r="Z1005" s="409"/>
      <c r="AA1005" s="410"/>
      <c r="AB1005" s="410"/>
      <c r="AC1005" s="228"/>
      <c r="AD1005" s="408"/>
    </row>
    <row r="1006">
      <c r="A1006" s="408"/>
      <c r="B1006" s="408"/>
      <c r="C1006" s="408"/>
      <c r="D1006" s="408"/>
      <c r="E1006" s="408"/>
      <c r="F1006" s="408"/>
      <c r="G1006" s="408"/>
      <c r="H1006" s="408"/>
      <c r="I1006" s="408"/>
      <c r="J1006" s="408"/>
      <c r="K1006" s="408"/>
      <c r="L1006" s="408"/>
      <c r="M1006" s="408"/>
      <c r="N1006" s="408"/>
      <c r="O1006" s="408"/>
      <c r="P1006" s="408"/>
      <c r="Q1006" s="408"/>
      <c r="R1006" s="408"/>
      <c r="S1006" s="228"/>
      <c r="T1006" s="228"/>
      <c r="U1006" s="228"/>
      <c r="V1006" s="228"/>
      <c r="W1006" s="228"/>
      <c r="X1006" s="409"/>
      <c r="Y1006" s="409"/>
      <c r="Z1006" s="409"/>
      <c r="AA1006" s="410"/>
      <c r="AB1006" s="410"/>
      <c r="AC1006" s="228"/>
      <c r="AD1006" s="408"/>
    </row>
    <row r="1007">
      <c r="A1007" s="408"/>
      <c r="B1007" s="408"/>
      <c r="C1007" s="408"/>
      <c r="D1007" s="408"/>
      <c r="E1007" s="408"/>
      <c r="F1007" s="408"/>
      <c r="G1007" s="408"/>
      <c r="H1007" s="408"/>
      <c r="I1007" s="408"/>
      <c r="J1007" s="408"/>
      <c r="K1007" s="408"/>
      <c r="L1007" s="408"/>
      <c r="M1007" s="408"/>
      <c r="N1007" s="408"/>
      <c r="O1007" s="408"/>
      <c r="P1007" s="408"/>
      <c r="Q1007" s="408"/>
      <c r="R1007" s="408"/>
      <c r="S1007" s="228"/>
      <c r="T1007" s="228"/>
      <c r="U1007" s="228"/>
      <c r="V1007" s="228"/>
      <c r="W1007" s="228"/>
      <c r="X1007" s="409"/>
      <c r="Y1007" s="409"/>
      <c r="Z1007" s="409"/>
      <c r="AA1007" s="410"/>
      <c r="AB1007" s="410"/>
      <c r="AC1007" s="228"/>
      <c r="AD1007" s="408"/>
    </row>
    <row r="1008">
      <c r="A1008" s="408"/>
      <c r="B1008" s="408"/>
      <c r="C1008" s="408"/>
      <c r="D1008" s="408"/>
      <c r="E1008" s="408"/>
      <c r="F1008" s="408"/>
      <c r="G1008" s="408"/>
      <c r="H1008" s="408"/>
      <c r="I1008" s="408"/>
      <c r="J1008" s="408"/>
      <c r="K1008" s="408"/>
      <c r="L1008" s="408"/>
      <c r="M1008" s="408"/>
      <c r="N1008" s="408"/>
      <c r="O1008" s="408"/>
      <c r="P1008" s="408"/>
      <c r="Q1008" s="408"/>
      <c r="R1008" s="408"/>
      <c r="S1008" s="228"/>
      <c r="T1008" s="228"/>
      <c r="U1008" s="228"/>
      <c r="V1008" s="228"/>
      <c r="W1008" s="228"/>
      <c r="X1008" s="409"/>
      <c r="Y1008" s="409"/>
      <c r="Z1008" s="409"/>
      <c r="AA1008" s="410"/>
      <c r="AB1008" s="410"/>
      <c r="AC1008" s="228"/>
      <c r="AD1008" s="408"/>
    </row>
    <row r="1009">
      <c r="A1009" s="408"/>
      <c r="B1009" s="408"/>
      <c r="C1009" s="408"/>
      <c r="D1009" s="408"/>
      <c r="E1009" s="408"/>
      <c r="F1009" s="408"/>
      <c r="G1009" s="408"/>
      <c r="H1009" s="408"/>
      <c r="I1009" s="408"/>
      <c r="J1009" s="408"/>
      <c r="K1009" s="408"/>
      <c r="L1009" s="408"/>
      <c r="M1009" s="408"/>
      <c r="N1009" s="408"/>
      <c r="O1009" s="408"/>
      <c r="P1009" s="408"/>
      <c r="Q1009" s="408"/>
      <c r="R1009" s="408"/>
      <c r="S1009" s="228"/>
      <c r="T1009" s="228"/>
      <c r="U1009" s="228"/>
      <c r="V1009" s="228"/>
      <c r="W1009" s="228"/>
      <c r="X1009" s="409"/>
      <c r="Y1009" s="409"/>
      <c r="Z1009" s="409"/>
      <c r="AA1009" s="410"/>
      <c r="AB1009" s="410"/>
      <c r="AC1009" s="228"/>
      <c r="AD1009" s="408"/>
    </row>
    <row r="1010">
      <c r="A1010" s="408"/>
      <c r="B1010" s="408"/>
      <c r="C1010" s="408"/>
      <c r="D1010" s="408"/>
      <c r="E1010" s="408"/>
      <c r="F1010" s="408"/>
      <c r="G1010" s="408"/>
      <c r="H1010" s="408"/>
      <c r="I1010" s="408"/>
      <c r="J1010" s="408"/>
      <c r="K1010" s="408"/>
      <c r="L1010" s="408"/>
      <c r="M1010" s="408"/>
      <c r="N1010" s="408"/>
      <c r="O1010" s="408"/>
      <c r="P1010" s="408"/>
      <c r="Q1010" s="408"/>
      <c r="R1010" s="408"/>
      <c r="S1010" s="228"/>
      <c r="T1010" s="228"/>
      <c r="U1010" s="228"/>
      <c r="V1010" s="228"/>
      <c r="W1010" s="228"/>
      <c r="X1010" s="409"/>
      <c r="Y1010" s="409"/>
      <c r="Z1010" s="409"/>
      <c r="AA1010" s="410"/>
      <c r="AB1010" s="410"/>
      <c r="AC1010" s="228"/>
      <c r="AD1010" s="408"/>
    </row>
    <row r="1011">
      <c r="A1011" s="408"/>
      <c r="B1011" s="408"/>
      <c r="C1011" s="408"/>
      <c r="D1011" s="408"/>
      <c r="E1011" s="408"/>
      <c r="F1011" s="408"/>
      <c r="G1011" s="408"/>
      <c r="H1011" s="408"/>
      <c r="I1011" s="408"/>
      <c r="J1011" s="408"/>
      <c r="K1011" s="408"/>
      <c r="L1011" s="408"/>
      <c r="M1011" s="408"/>
      <c r="N1011" s="408"/>
      <c r="O1011" s="408"/>
      <c r="P1011" s="408"/>
      <c r="Q1011" s="408"/>
      <c r="R1011" s="408"/>
      <c r="S1011" s="228"/>
      <c r="T1011" s="228"/>
      <c r="U1011" s="228"/>
      <c r="V1011" s="228"/>
      <c r="W1011" s="228"/>
      <c r="X1011" s="409"/>
      <c r="Y1011" s="409"/>
      <c r="Z1011" s="409"/>
      <c r="AA1011" s="410"/>
      <c r="AB1011" s="410"/>
      <c r="AC1011" s="228"/>
      <c r="AD1011" s="408"/>
    </row>
    <row r="1012">
      <c r="A1012" s="408"/>
      <c r="B1012" s="408"/>
      <c r="C1012" s="408"/>
      <c r="D1012" s="408"/>
      <c r="E1012" s="408"/>
      <c r="F1012" s="408"/>
      <c r="G1012" s="408"/>
      <c r="H1012" s="408"/>
      <c r="I1012" s="408"/>
      <c r="J1012" s="408"/>
      <c r="K1012" s="408"/>
      <c r="L1012" s="408"/>
      <c r="M1012" s="408"/>
      <c r="N1012" s="408"/>
      <c r="O1012" s="408"/>
      <c r="P1012" s="408"/>
      <c r="Q1012" s="408"/>
      <c r="R1012" s="408"/>
      <c r="S1012" s="228"/>
      <c r="T1012" s="228"/>
      <c r="U1012" s="228"/>
      <c r="V1012" s="228"/>
      <c r="W1012" s="228"/>
      <c r="X1012" s="409"/>
      <c r="Y1012" s="409"/>
      <c r="Z1012" s="409"/>
      <c r="AA1012" s="410"/>
      <c r="AB1012" s="410"/>
      <c r="AC1012" s="228"/>
      <c r="AD1012" s="408"/>
    </row>
    <row r="1013">
      <c r="A1013" s="408"/>
      <c r="B1013" s="408"/>
      <c r="C1013" s="408"/>
      <c r="D1013" s="408"/>
      <c r="E1013" s="408"/>
      <c r="F1013" s="408"/>
      <c r="G1013" s="408"/>
      <c r="H1013" s="408"/>
      <c r="I1013" s="408"/>
      <c r="J1013" s="408"/>
      <c r="K1013" s="408"/>
      <c r="L1013" s="408"/>
      <c r="M1013" s="408"/>
      <c r="N1013" s="408"/>
      <c r="O1013" s="408"/>
      <c r="P1013" s="408"/>
      <c r="Q1013" s="408"/>
      <c r="R1013" s="408"/>
      <c r="S1013" s="228"/>
      <c r="T1013" s="228"/>
      <c r="U1013" s="228"/>
      <c r="V1013" s="228"/>
      <c r="W1013" s="228"/>
      <c r="X1013" s="409"/>
      <c r="Y1013" s="409"/>
      <c r="Z1013" s="409"/>
      <c r="AA1013" s="410"/>
      <c r="AB1013" s="410"/>
      <c r="AC1013" s="228"/>
      <c r="AD1013" s="408"/>
    </row>
    <row r="1014">
      <c r="A1014" s="408"/>
      <c r="B1014" s="408"/>
      <c r="C1014" s="408"/>
      <c r="D1014" s="408"/>
      <c r="E1014" s="408"/>
      <c r="F1014" s="408"/>
      <c r="G1014" s="408"/>
      <c r="H1014" s="408"/>
      <c r="I1014" s="408"/>
      <c r="J1014" s="408"/>
      <c r="K1014" s="408"/>
      <c r="L1014" s="408"/>
      <c r="M1014" s="408"/>
      <c r="N1014" s="408"/>
      <c r="O1014" s="408"/>
      <c r="P1014" s="408"/>
      <c r="Q1014" s="408"/>
      <c r="R1014" s="408"/>
      <c r="S1014" s="228"/>
      <c r="T1014" s="228"/>
      <c r="U1014" s="228"/>
      <c r="V1014" s="228"/>
      <c r="W1014" s="228"/>
      <c r="X1014" s="409"/>
      <c r="Y1014" s="409"/>
      <c r="Z1014" s="409"/>
      <c r="AA1014" s="410"/>
      <c r="AB1014" s="410"/>
      <c r="AC1014" s="228"/>
      <c r="AD1014" s="408"/>
    </row>
    <row r="1015">
      <c r="A1015" s="408"/>
      <c r="B1015" s="408"/>
      <c r="C1015" s="408"/>
      <c r="D1015" s="408"/>
      <c r="E1015" s="408"/>
      <c r="F1015" s="408"/>
      <c r="G1015" s="408"/>
      <c r="H1015" s="408"/>
      <c r="I1015" s="408"/>
      <c r="J1015" s="408"/>
      <c r="K1015" s="408"/>
      <c r="L1015" s="408"/>
      <c r="M1015" s="408"/>
      <c r="N1015" s="408"/>
      <c r="O1015" s="408"/>
      <c r="P1015" s="408"/>
      <c r="Q1015" s="408"/>
      <c r="R1015" s="408"/>
      <c r="S1015" s="228"/>
      <c r="T1015" s="228"/>
      <c r="U1015" s="228"/>
      <c r="V1015" s="228"/>
      <c r="W1015" s="228"/>
      <c r="X1015" s="409"/>
      <c r="Y1015" s="409"/>
      <c r="Z1015" s="409"/>
      <c r="AA1015" s="410"/>
      <c r="AB1015" s="410"/>
      <c r="AC1015" s="228"/>
      <c r="AD1015" s="408"/>
    </row>
    <row r="1016">
      <c r="A1016" s="408"/>
      <c r="B1016" s="408"/>
      <c r="C1016" s="408"/>
      <c r="D1016" s="408"/>
      <c r="E1016" s="408"/>
      <c r="F1016" s="408"/>
      <c r="G1016" s="408"/>
      <c r="H1016" s="408"/>
      <c r="I1016" s="408"/>
      <c r="J1016" s="408"/>
      <c r="K1016" s="408"/>
      <c r="L1016" s="408"/>
      <c r="M1016" s="408"/>
      <c r="N1016" s="408"/>
      <c r="O1016" s="408"/>
      <c r="P1016" s="408"/>
      <c r="Q1016" s="408"/>
      <c r="R1016" s="408"/>
      <c r="S1016" s="228"/>
      <c r="T1016" s="228"/>
      <c r="U1016" s="228"/>
      <c r="V1016" s="228"/>
      <c r="W1016" s="228"/>
      <c r="X1016" s="409"/>
      <c r="Y1016" s="409"/>
      <c r="Z1016" s="409"/>
      <c r="AA1016" s="410"/>
      <c r="AB1016" s="410"/>
      <c r="AC1016" s="228"/>
      <c r="AD1016" s="408"/>
    </row>
    <row r="1017">
      <c r="A1017" s="408"/>
      <c r="B1017" s="408"/>
      <c r="C1017" s="408"/>
      <c r="D1017" s="408"/>
      <c r="E1017" s="408"/>
      <c r="F1017" s="408"/>
      <c r="G1017" s="408"/>
      <c r="H1017" s="408"/>
      <c r="I1017" s="408"/>
      <c r="J1017" s="408"/>
      <c r="K1017" s="408"/>
      <c r="L1017" s="408"/>
      <c r="M1017" s="408"/>
      <c r="N1017" s="408"/>
      <c r="O1017" s="408"/>
      <c r="P1017" s="408"/>
      <c r="Q1017" s="408"/>
      <c r="R1017" s="408"/>
      <c r="S1017" s="228"/>
      <c r="T1017" s="228"/>
      <c r="U1017" s="228"/>
      <c r="V1017" s="228"/>
      <c r="W1017" s="228"/>
      <c r="X1017" s="409"/>
      <c r="Y1017" s="409"/>
      <c r="Z1017" s="409"/>
      <c r="AA1017" s="410"/>
      <c r="AB1017" s="410"/>
      <c r="AC1017" s="228"/>
      <c r="AD1017" s="408"/>
    </row>
    <row r="1018">
      <c r="A1018" s="408"/>
      <c r="B1018" s="408"/>
      <c r="C1018" s="408"/>
      <c r="D1018" s="408"/>
      <c r="E1018" s="408"/>
      <c r="F1018" s="408"/>
      <c r="G1018" s="408"/>
      <c r="H1018" s="408"/>
      <c r="I1018" s="408"/>
      <c r="J1018" s="408"/>
      <c r="K1018" s="408"/>
      <c r="L1018" s="408"/>
      <c r="M1018" s="408"/>
      <c r="N1018" s="408"/>
      <c r="O1018" s="408"/>
      <c r="P1018" s="408"/>
      <c r="Q1018" s="408"/>
      <c r="R1018" s="408"/>
      <c r="S1018" s="228"/>
      <c r="T1018" s="228"/>
      <c r="U1018" s="228"/>
      <c r="V1018" s="228"/>
      <c r="W1018" s="228"/>
      <c r="X1018" s="409"/>
      <c r="Y1018" s="409"/>
      <c r="Z1018" s="409"/>
      <c r="AA1018" s="410"/>
      <c r="AB1018" s="410"/>
      <c r="AC1018" s="228"/>
      <c r="AD1018" s="408"/>
    </row>
    <row r="1019">
      <c r="A1019" s="408"/>
      <c r="B1019" s="408"/>
      <c r="C1019" s="408"/>
      <c r="D1019" s="408"/>
      <c r="E1019" s="408"/>
      <c r="F1019" s="408"/>
      <c r="G1019" s="408"/>
      <c r="H1019" s="408"/>
      <c r="I1019" s="408"/>
      <c r="J1019" s="408"/>
      <c r="K1019" s="408"/>
      <c r="L1019" s="408"/>
      <c r="M1019" s="408"/>
      <c r="N1019" s="408"/>
      <c r="O1019" s="408"/>
      <c r="P1019" s="408"/>
      <c r="Q1019" s="408"/>
      <c r="R1019" s="408"/>
      <c r="S1019" s="228"/>
      <c r="T1019" s="228"/>
      <c r="U1019" s="228"/>
      <c r="V1019" s="228"/>
      <c r="W1019" s="228"/>
      <c r="X1019" s="409"/>
      <c r="Y1019" s="409"/>
      <c r="Z1019" s="409"/>
      <c r="AA1019" s="410"/>
      <c r="AB1019" s="410"/>
      <c r="AC1019" s="228"/>
      <c r="AD1019" s="408"/>
    </row>
    <row r="1020">
      <c r="A1020" s="408"/>
      <c r="B1020" s="408"/>
      <c r="C1020" s="408"/>
      <c r="D1020" s="408"/>
      <c r="E1020" s="408"/>
      <c r="F1020" s="408"/>
      <c r="G1020" s="408"/>
      <c r="H1020" s="408"/>
      <c r="I1020" s="408"/>
      <c r="J1020" s="408"/>
      <c r="K1020" s="408"/>
      <c r="L1020" s="408"/>
      <c r="M1020" s="408"/>
      <c r="N1020" s="408"/>
      <c r="O1020" s="408"/>
      <c r="P1020" s="408"/>
      <c r="Q1020" s="408"/>
      <c r="R1020" s="408"/>
      <c r="S1020" s="228"/>
      <c r="T1020" s="228"/>
      <c r="U1020" s="228"/>
      <c r="V1020" s="228"/>
      <c r="W1020" s="228"/>
      <c r="X1020" s="409"/>
      <c r="Y1020" s="409"/>
      <c r="Z1020" s="409"/>
      <c r="AA1020" s="410"/>
      <c r="AB1020" s="410"/>
      <c r="AC1020" s="228"/>
      <c r="AD1020" s="408"/>
    </row>
    <row r="1021">
      <c r="A1021" s="408"/>
      <c r="B1021" s="408"/>
      <c r="C1021" s="408"/>
      <c r="D1021" s="408"/>
      <c r="E1021" s="408"/>
      <c r="F1021" s="408"/>
      <c r="G1021" s="408"/>
      <c r="H1021" s="408"/>
      <c r="I1021" s="408"/>
      <c r="J1021" s="408"/>
      <c r="K1021" s="408"/>
      <c r="L1021" s="408"/>
      <c r="M1021" s="408"/>
      <c r="N1021" s="408"/>
      <c r="O1021" s="408"/>
      <c r="P1021" s="408"/>
      <c r="Q1021" s="408"/>
      <c r="R1021" s="408"/>
      <c r="S1021" s="228"/>
      <c r="T1021" s="228"/>
      <c r="U1021" s="228"/>
      <c r="V1021" s="228"/>
      <c r="W1021" s="228"/>
      <c r="X1021" s="409"/>
      <c r="Y1021" s="409"/>
      <c r="Z1021" s="409"/>
      <c r="AA1021" s="410"/>
      <c r="AB1021" s="410"/>
      <c r="AC1021" s="228"/>
      <c r="AD1021" s="408"/>
    </row>
    <row r="1022">
      <c r="A1022" s="408"/>
      <c r="B1022" s="408"/>
      <c r="C1022" s="408"/>
      <c r="D1022" s="408"/>
      <c r="E1022" s="408"/>
      <c r="F1022" s="408"/>
      <c r="G1022" s="408"/>
      <c r="H1022" s="408"/>
      <c r="I1022" s="408"/>
      <c r="J1022" s="408"/>
      <c r="K1022" s="408"/>
      <c r="L1022" s="408"/>
      <c r="M1022" s="408"/>
      <c r="N1022" s="408"/>
      <c r="O1022" s="408"/>
      <c r="P1022" s="408"/>
      <c r="Q1022" s="408"/>
      <c r="R1022" s="408"/>
      <c r="S1022" s="228"/>
      <c r="T1022" s="228"/>
      <c r="U1022" s="228"/>
      <c r="V1022" s="228"/>
      <c r="W1022" s="228"/>
      <c r="X1022" s="409"/>
      <c r="Y1022" s="409"/>
      <c r="Z1022" s="409"/>
      <c r="AA1022" s="410"/>
      <c r="AB1022" s="410"/>
      <c r="AC1022" s="228"/>
      <c r="AD1022" s="408"/>
    </row>
    <row r="1023">
      <c r="A1023" s="408"/>
      <c r="B1023" s="408"/>
      <c r="C1023" s="408"/>
      <c r="D1023" s="408"/>
      <c r="E1023" s="408"/>
      <c r="F1023" s="408"/>
      <c r="G1023" s="408"/>
      <c r="H1023" s="408"/>
      <c r="I1023" s="408"/>
      <c r="J1023" s="408"/>
      <c r="K1023" s="408"/>
      <c r="L1023" s="408"/>
      <c r="M1023" s="408"/>
      <c r="N1023" s="408"/>
      <c r="O1023" s="408"/>
      <c r="P1023" s="408"/>
      <c r="Q1023" s="408"/>
      <c r="R1023" s="408"/>
      <c r="S1023" s="228"/>
      <c r="T1023" s="228"/>
      <c r="U1023" s="228"/>
      <c r="V1023" s="228"/>
      <c r="W1023" s="228"/>
      <c r="X1023" s="409"/>
      <c r="Y1023" s="409"/>
      <c r="Z1023" s="409"/>
      <c r="AA1023" s="410"/>
      <c r="AB1023" s="410"/>
      <c r="AC1023" s="228"/>
      <c r="AD1023" s="408"/>
    </row>
    <row r="1024">
      <c r="A1024" s="408"/>
      <c r="B1024" s="408"/>
      <c r="C1024" s="408"/>
      <c r="D1024" s="408"/>
      <c r="E1024" s="408"/>
      <c r="F1024" s="408"/>
      <c r="G1024" s="408"/>
      <c r="H1024" s="408"/>
      <c r="I1024" s="408"/>
      <c r="J1024" s="408"/>
      <c r="K1024" s="408"/>
      <c r="L1024" s="408"/>
      <c r="M1024" s="408"/>
      <c r="N1024" s="408"/>
      <c r="O1024" s="408"/>
      <c r="P1024" s="408"/>
      <c r="Q1024" s="408"/>
      <c r="R1024" s="408"/>
      <c r="S1024" s="228"/>
      <c r="T1024" s="228"/>
      <c r="U1024" s="228"/>
      <c r="V1024" s="228"/>
      <c r="W1024" s="228"/>
      <c r="X1024" s="409"/>
      <c r="Y1024" s="409"/>
      <c r="Z1024" s="409"/>
      <c r="AA1024" s="410"/>
      <c r="AB1024" s="410"/>
      <c r="AC1024" s="228"/>
      <c r="AD1024" s="408"/>
    </row>
    <row r="1025">
      <c r="A1025" s="408"/>
      <c r="B1025" s="408"/>
      <c r="C1025" s="408"/>
      <c r="D1025" s="408"/>
      <c r="E1025" s="408"/>
      <c r="F1025" s="408"/>
      <c r="G1025" s="408"/>
      <c r="H1025" s="408"/>
      <c r="I1025" s="408"/>
      <c r="J1025" s="408"/>
      <c r="K1025" s="408"/>
      <c r="L1025" s="408"/>
      <c r="M1025" s="408"/>
      <c r="N1025" s="408"/>
      <c r="O1025" s="408"/>
      <c r="P1025" s="408"/>
      <c r="Q1025" s="408"/>
      <c r="R1025" s="408"/>
      <c r="S1025" s="228"/>
      <c r="T1025" s="228"/>
      <c r="U1025" s="228"/>
      <c r="V1025" s="228"/>
      <c r="W1025" s="228"/>
      <c r="X1025" s="409"/>
      <c r="Y1025" s="409"/>
      <c r="Z1025" s="409"/>
      <c r="AA1025" s="410"/>
      <c r="AB1025" s="410"/>
      <c r="AC1025" s="228"/>
      <c r="AD1025" s="408"/>
    </row>
    <row r="1026">
      <c r="A1026" s="408"/>
      <c r="B1026" s="408"/>
      <c r="C1026" s="408"/>
      <c r="D1026" s="408"/>
      <c r="E1026" s="408"/>
      <c r="F1026" s="408"/>
      <c r="G1026" s="408"/>
      <c r="H1026" s="408"/>
      <c r="I1026" s="408"/>
      <c r="J1026" s="408"/>
      <c r="K1026" s="408"/>
      <c r="L1026" s="408"/>
      <c r="M1026" s="408"/>
      <c r="N1026" s="408"/>
      <c r="O1026" s="408"/>
      <c r="P1026" s="408"/>
      <c r="Q1026" s="408"/>
      <c r="R1026" s="408"/>
      <c r="S1026" s="228"/>
      <c r="T1026" s="228"/>
      <c r="U1026" s="228"/>
      <c r="V1026" s="228"/>
      <c r="W1026" s="228"/>
      <c r="X1026" s="409"/>
      <c r="Y1026" s="409"/>
      <c r="Z1026" s="409"/>
      <c r="AA1026" s="410"/>
      <c r="AB1026" s="410"/>
      <c r="AC1026" s="228"/>
      <c r="AD1026" s="408"/>
    </row>
    <row r="1027">
      <c r="A1027" s="408"/>
      <c r="B1027" s="408"/>
      <c r="C1027" s="408"/>
      <c r="D1027" s="408"/>
      <c r="E1027" s="408"/>
      <c r="F1027" s="408"/>
      <c r="G1027" s="408"/>
      <c r="H1027" s="408"/>
      <c r="I1027" s="408"/>
      <c r="J1027" s="408"/>
      <c r="K1027" s="408"/>
      <c r="L1027" s="408"/>
      <c r="M1027" s="408"/>
      <c r="N1027" s="408"/>
      <c r="O1027" s="408"/>
      <c r="P1027" s="408"/>
      <c r="Q1027" s="408"/>
      <c r="R1027" s="408"/>
      <c r="S1027" s="228"/>
      <c r="T1027" s="228"/>
      <c r="U1027" s="228"/>
      <c r="V1027" s="228"/>
      <c r="W1027" s="228"/>
      <c r="X1027" s="409"/>
      <c r="Y1027" s="409"/>
      <c r="Z1027" s="409"/>
      <c r="AA1027" s="410"/>
      <c r="AB1027" s="410"/>
      <c r="AC1027" s="228"/>
      <c r="AD1027" s="408"/>
    </row>
    <row r="1028">
      <c r="A1028" s="408"/>
      <c r="B1028" s="408"/>
      <c r="C1028" s="408"/>
      <c r="D1028" s="408"/>
      <c r="E1028" s="408"/>
      <c r="F1028" s="408"/>
      <c r="G1028" s="408"/>
      <c r="H1028" s="408"/>
      <c r="I1028" s="408"/>
      <c r="J1028" s="408"/>
      <c r="K1028" s="408"/>
      <c r="L1028" s="408"/>
      <c r="M1028" s="408"/>
      <c r="N1028" s="408"/>
      <c r="O1028" s="408"/>
      <c r="P1028" s="408"/>
      <c r="Q1028" s="408"/>
      <c r="R1028" s="408"/>
      <c r="S1028" s="228"/>
      <c r="T1028" s="228"/>
      <c r="U1028" s="228"/>
      <c r="V1028" s="228"/>
      <c r="W1028" s="228"/>
      <c r="X1028" s="409"/>
      <c r="Y1028" s="409"/>
      <c r="Z1028" s="409"/>
      <c r="AA1028" s="410"/>
      <c r="AB1028" s="410"/>
      <c r="AC1028" s="228"/>
      <c r="AD1028" s="408"/>
    </row>
    <row r="1029">
      <c r="A1029" s="408"/>
      <c r="B1029" s="408"/>
      <c r="C1029" s="408"/>
      <c r="D1029" s="408"/>
      <c r="E1029" s="408"/>
      <c r="F1029" s="408"/>
      <c r="G1029" s="408"/>
      <c r="H1029" s="408"/>
      <c r="I1029" s="408"/>
      <c r="J1029" s="408"/>
      <c r="K1029" s="408"/>
      <c r="L1029" s="408"/>
      <c r="M1029" s="408"/>
      <c r="N1029" s="408"/>
      <c r="O1029" s="408"/>
      <c r="P1029" s="408"/>
      <c r="Q1029" s="408"/>
      <c r="R1029" s="408"/>
      <c r="S1029" s="228"/>
      <c r="T1029" s="228"/>
      <c r="U1029" s="228"/>
      <c r="V1029" s="228"/>
      <c r="W1029" s="228"/>
      <c r="X1029" s="409"/>
      <c r="Y1029" s="409"/>
      <c r="Z1029" s="409"/>
      <c r="AA1029" s="410"/>
      <c r="AB1029" s="410"/>
      <c r="AC1029" s="228"/>
      <c r="AD1029" s="408"/>
    </row>
    <row r="1030">
      <c r="A1030" s="408"/>
      <c r="B1030" s="408"/>
      <c r="C1030" s="408"/>
      <c r="D1030" s="408"/>
      <c r="E1030" s="408"/>
      <c r="F1030" s="408"/>
      <c r="G1030" s="408"/>
      <c r="H1030" s="408"/>
      <c r="I1030" s="408"/>
      <c r="J1030" s="408"/>
      <c r="K1030" s="408"/>
      <c r="L1030" s="408"/>
      <c r="M1030" s="408"/>
      <c r="N1030" s="408"/>
      <c r="O1030" s="408"/>
      <c r="P1030" s="408"/>
      <c r="Q1030" s="408"/>
      <c r="R1030" s="408"/>
      <c r="S1030" s="228"/>
      <c r="T1030" s="228"/>
      <c r="U1030" s="228"/>
      <c r="V1030" s="228"/>
      <c r="W1030" s="228"/>
      <c r="X1030" s="409"/>
      <c r="Y1030" s="409"/>
      <c r="Z1030" s="409"/>
      <c r="AA1030" s="410"/>
      <c r="AB1030" s="410"/>
      <c r="AC1030" s="228"/>
      <c r="AD1030" s="408"/>
    </row>
    <row r="1031">
      <c r="A1031" s="408"/>
      <c r="B1031" s="408"/>
      <c r="C1031" s="408"/>
      <c r="D1031" s="408"/>
      <c r="E1031" s="408"/>
      <c r="F1031" s="408"/>
      <c r="G1031" s="408"/>
      <c r="H1031" s="408"/>
      <c r="I1031" s="408"/>
      <c r="J1031" s="408"/>
      <c r="K1031" s="408"/>
      <c r="L1031" s="408"/>
      <c r="M1031" s="408"/>
      <c r="N1031" s="408"/>
      <c r="O1031" s="408"/>
      <c r="P1031" s="408"/>
      <c r="Q1031" s="408"/>
      <c r="R1031" s="408"/>
      <c r="S1031" s="228"/>
      <c r="T1031" s="228"/>
      <c r="U1031" s="228"/>
      <c r="V1031" s="228"/>
      <c r="W1031" s="228"/>
      <c r="X1031" s="409"/>
      <c r="Y1031" s="409"/>
      <c r="Z1031" s="409"/>
      <c r="AA1031" s="410"/>
      <c r="AB1031" s="410"/>
      <c r="AC1031" s="228"/>
      <c r="AD1031" s="408"/>
    </row>
    <row r="1032">
      <c r="A1032" s="408"/>
      <c r="B1032" s="408"/>
      <c r="C1032" s="408"/>
      <c r="D1032" s="408"/>
      <c r="E1032" s="408"/>
      <c r="F1032" s="408"/>
      <c r="G1032" s="408"/>
      <c r="H1032" s="408"/>
      <c r="I1032" s="408"/>
      <c r="J1032" s="408"/>
      <c r="K1032" s="408"/>
      <c r="L1032" s="408"/>
      <c r="M1032" s="408"/>
      <c r="N1032" s="408"/>
      <c r="O1032" s="408"/>
      <c r="P1032" s="408"/>
      <c r="Q1032" s="408"/>
      <c r="R1032" s="408"/>
      <c r="S1032" s="228"/>
      <c r="T1032" s="228"/>
      <c r="U1032" s="228"/>
      <c r="V1032" s="228"/>
      <c r="W1032" s="228"/>
      <c r="X1032" s="409"/>
      <c r="Y1032" s="409"/>
      <c r="Z1032" s="409"/>
      <c r="AA1032" s="410"/>
      <c r="AB1032" s="410"/>
      <c r="AC1032" s="228"/>
      <c r="AD1032" s="408"/>
    </row>
    <row r="1033">
      <c r="A1033" s="408"/>
      <c r="B1033" s="408"/>
      <c r="C1033" s="408"/>
      <c r="D1033" s="408"/>
      <c r="E1033" s="408"/>
      <c r="F1033" s="408"/>
      <c r="G1033" s="408"/>
      <c r="H1033" s="408"/>
      <c r="I1033" s="408"/>
      <c r="J1033" s="408"/>
      <c r="K1033" s="408"/>
      <c r="L1033" s="408"/>
      <c r="M1033" s="408"/>
      <c r="N1033" s="408"/>
      <c r="O1033" s="408"/>
      <c r="P1033" s="408"/>
      <c r="Q1033" s="408"/>
      <c r="R1033" s="408"/>
      <c r="S1033" s="228"/>
      <c r="T1033" s="228"/>
      <c r="U1033" s="228"/>
      <c r="V1033" s="228"/>
      <c r="W1033" s="228"/>
      <c r="X1033" s="409"/>
      <c r="Y1033" s="409"/>
      <c r="Z1033" s="409"/>
      <c r="AA1033" s="410"/>
      <c r="AB1033" s="410"/>
      <c r="AC1033" s="228"/>
      <c r="AD1033" s="408"/>
    </row>
    <row r="1034">
      <c r="A1034" s="408"/>
      <c r="B1034" s="408"/>
      <c r="C1034" s="408"/>
      <c r="D1034" s="408"/>
      <c r="E1034" s="408"/>
      <c r="F1034" s="408"/>
      <c r="G1034" s="408"/>
      <c r="H1034" s="408"/>
      <c r="I1034" s="408"/>
      <c r="J1034" s="408"/>
      <c r="K1034" s="408"/>
      <c r="L1034" s="408"/>
      <c r="M1034" s="408"/>
      <c r="N1034" s="408"/>
      <c r="O1034" s="408"/>
      <c r="P1034" s="408"/>
      <c r="Q1034" s="408"/>
      <c r="R1034" s="408"/>
      <c r="S1034" s="228"/>
      <c r="T1034" s="228"/>
      <c r="U1034" s="228"/>
      <c r="V1034" s="228"/>
      <c r="W1034" s="228"/>
      <c r="X1034" s="409"/>
      <c r="Y1034" s="409"/>
      <c r="Z1034" s="409"/>
      <c r="AA1034" s="410"/>
      <c r="AB1034" s="410"/>
      <c r="AC1034" s="228"/>
      <c r="AD1034" s="408"/>
    </row>
    <row r="1035">
      <c r="A1035" s="408"/>
      <c r="B1035" s="408"/>
      <c r="C1035" s="408"/>
      <c r="D1035" s="408"/>
      <c r="E1035" s="408"/>
      <c r="F1035" s="408"/>
      <c r="G1035" s="408"/>
      <c r="H1035" s="408"/>
      <c r="I1035" s="408"/>
      <c r="J1035" s="408"/>
      <c r="K1035" s="408"/>
      <c r="L1035" s="408"/>
      <c r="M1035" s="408"/>
      <c r="N1035" s="408"/>
      <c r="O1035" s="408"/>
      <c r="P1035" s="408"/>
      <c r="Q1035" s="408"/>
      <c r="R1035" s="408"/>
      <c r="S1035" s="228"/>
      <c r="T1035" s="228"/>
      <c r="U1035" s="228"/>
      <c r="V1035" s="228"/>
      <c r="W1035" s="228"/>
      <c r="X1035" s="409"/>
      <c r="Y1035" s="409"/>
      <c r="Z1035" s="409"/>
      <c r="AA1035" s="410"/>
      <c r="AB1035" s="410"/>
      <c r="AC1035" s="228"/>
      <c r="AD1035" s="408"/>
    </row>
    <row r="1036">
      <c r="A1036" s="408"/>
      <c r="B1036" s="408"/>
      <c r="C1036" s="408"/>
      <c r="D1036" s="408"/>
      <c r="E1036" s="408"/>
      <c r="F1036" s="408"/>
      <c r="G1036" s="408"/>
      <c r="H1036" s="408"/>
      <c r="I1036" s="408"/>
      <c r="J1036" s="408"/>
      <c r="K1036" s="408"/>
      <c r="L1036" s="408"/>
      <c r="M1036" s="408"/>
      <c r="N1036" s="408"/>
      <c r="O1036" s="408"/>
      <c r="P1036" s="408"/>
      <c r="Q1036" s="408"/>
      <c r="R1036" s="408"/>
      <c r="S1036" s="228"/>
      <c r="T1036" s="228"/>
      <c r="U1036" s="228"/>
      <c r="V1036" s="228"/>
      <c r="W1036" s="228"/>
      <c r="X1036" s="409"/>
      <c r="Y1036" s="409"/>
      <c r="Z1036" s="409"/>
      <c r="AA1036" s="410"/>
      <c r="AB1036" s="410"/>
      <c r="AC1036" s="228"/>
      <c r="AD1036" s="408"/>
    </row>
    <row r="1037">
      <c r="A1037" s="408"/>
      <c r="B1037" s="408"/>
      <c r="C1037" s="408"/>
      <c r="D1037" s="408"/>
      <c r="E1037" s="408"/>
      <c r="F1037" s="408"/>
      <c r="G1037" s="408"/>
      <c r="H1037" s="408"/>
      <c r="I1037" s="408"/>
      <c r="J1037" s="408"/>
      <c r="K1037" s="408"/>
      <c r="L1037" s="408"/>
      <c r="M1037" s="408"/>
      <c r="N1037" s="408"/>
      <c r="O1037" s="408"/>
      <c r="P1037" s="408"/>
      <c r="Q1037" s="408"/>
      <c r="R1037" s="408"/>
      <c r="S1037" s="228"/>
      <c r="T1037" s="228"/>
      <c r="U1037" s="228"/>
      <c r="V1037" s="228"/>
      <c r="W1037" s="228"/>
      <c r="X1037" s="409"/>
      <c r="Y1037" s="409"/>
      <c r="Z1037" s="409"/>
      <c r="AA1037" s="410"/>
      <c r="AB1037" s="410"/>
      <c r="AC1037" s="228"/>
      <c r="AD1037" s="408"/>
    </row>
    <row r="1038">
      <c r="A1038" s="408"/>
      <c r="B1038" s="408"/>
      <c r="C1038" s="408"/>
      <c r="D1038" s="408"/>
      <c r="E1038" s="408"/>
      <c r="F1038" s="408"/>
      <c r="G1038" s="408"/>
      <c r="H1038" s="408"/>
      <c r="I1038" s="408"/>
      <c r="J1038" s="408"/>
      <c r="K1038" s="408"/>
      <c r="L1038" s="408"/>
      <c r="M1038" s="408"/>
      <c r="N1038" s="408"/>
      <c r="O1038" s="408"/>
      <c r="P1038" s="408"/>
      <c r="Q1038" s="408"/>
      <c r="R1038" s="408"/>
      <c r="S1038" s="228"/>
      <c r="T1038" s="228"/>
      <c r="U1038" s="228"/>
      <c r="V1038" s="228"/>
      <c r="W1038" s="228"/>
      <c r="X1038" s="409"/>
      <c r="Y1038" s="409"/>
      <c r="Z1038" s="409"/>
      <c r="AA1038" s="410"/>
      <c r="AB1038" s="410"/>
      <c r="AC1038" s="228"/>
      <c r="AD1038" s="408"/>
    </row>
    <row r="1039">
      <c r="A1039" s="408"/>
      <c r="B1039" s="408"/>
      <c r="C1039" s="408"/>
      <c r="D1039" s="408"/>
      <c r="E1039" s="408"/>
      <c r="F1039" s="408"/>
      <c r="G1039" s="408"/>
      <c r="H1039" s="408"/>
      <c r="I1039" s="408"/>
      <c r="J1039" s="408"/>
      <c r="K1039" s="408"/>
      <c r="L1039" s="408"/>
      <c r="M1039" s="408"/>
      <c r="N1039" s="408"/>
      <c r="O1039" s="408"/>
      <c r="P1039" s="408"/>
      <c r="Q1039" s="408"/>
      <c r="R1039" s="408"/>
      <c r="S1039" s="228"/>
      <c r="T1039" s="228"/>
      <c r="U1039" s="228"/>
      <c r="V1039" s="228"/>
      <c r="W1039" s="228"/>
      <c r="X1039" s="409"/>
      <c r="Y1039" s="409"/>
      <c r="Z1039" s="409"/>
      <c r="AA1039" s="410"/>
      <c r="AB1039" s="410"/>
      <c r="AC1039" s="228"/>
      <c r="AD1039" s="408"/>
    </row>
    <row r="1040">
      <c r="A1040" s="408"/>
      <c r="B1040" s="408"/>
      <c r="C1040" s="408"/>
      <c r="D1040" s="408"/>
      <c r="E1040" s="408"/>
      <c r="F1040" s="408"/>
      <c r="G1040" s="408"/>
      <c r="H1040" s="408"/>
      <c r="I1040" s="408"/>
      <c r="J1040" s="408"/>
      <c r="K1040" s="408"/>
      <c r="L1040" s="408"/>
      <c r="M1040" s="408"/>
      <c r="N1040" s="408"/>
      <c r="O1040" s="408"/>
      <c r="P1040" s="408"/>
      <c r="Q1040" s="408"/>
      <c r="R1040" s="408"/>
      <c r="S1040" s="228"/>
      <c r="T1040" s="228"/>
      <c r="U1040" s="228"/>
      <c r="V1040" s="228"/>
      <c r="W1040" s="228"/>
      <c r="X1040" s="409"/>
      <c r="Y1040" s="409"/>
      <c r="Z1040" s="409"/>
      <c r="AA1040" s="410"/>
      <c r="AB1040" s="410"/>
      <c r="AC1040" s="228"/>
      <c r="AD1040" s="408"/>
    </row>
    <row r="1041">
      <c r="A1041" s="408"/>
      <c r="B1041" s="408"/>
      <c r="C1041" s="408"/>
      <c r="D1041" s="408"/>
      <c r="E1041" s="408"/>
      <c r="F1041" s="408"/>
      <c r="G1041" s="408"/>
      <c r="H1041" s="408"/>
      <c r="I1041" s="408"/>
      <c r="J1041" s="408"/>
      <c r="K1041" s="408"/>
      <c r="L1041" s="408"/>
      <c r="M1041" s="408"/>
      <c r="N1041" s="408"/>
      <c r="O1041" s="408"/>
      <c r="P1041" s="408"/>
      <c r="Q1041" s="408"/>
      <c r="R1041" s="408"/>
      <c r="S1041" s="228"/>
      <c r="T1041" s="228"/>
      <c r="U1041" s="228"/>
      <c r="V1041" s="228"/>
      <c r="W1041" s="228"/>
      <c r="X1041" s="409"/>
      <c r="Y1041" s="409"/>
      <c r="Z1041" s="409"/>
      <c r="AA1041" s="410"/>
      <c r="AB1041" s="410"/>
      <c r="AC1041" s="228"/>
      <c r="AD1041" s="408"/>
    </row>
    <row r="1042">
      <c r="A1042" s="408"/>
      <c r="B1042" s="408"/>
      <c r="C1042" s="408"/>
      <c r="D1042" s="408"/>
      <c r="E1042" s="408"/>
      <c r="F1042" s="408"/>
      <c r="G1042" s="408"/>
      <c r="H1042" s="408"/>
      <c r="I1042" s="408"/>
      <c r="J1042" s="408"/>
      <c r="K1042" s="408"/>
      <c r="L1042" s="408"/>
      <c r="M1042" s="408"/>
      <c r="N1042" s="408"/>
      <c r="O1042" s="408"/>
      <c r="P1042" s="408"/>
      <c r="Q1042" s="408"/>
      <c r="R1042" s="408"/>
      <c r="S1042" s="228"/>
      <c r="T1042" s="228"/>
      <c r="U1042" s="228"/>
      <c r="V1042" s="228"/>
      <c r="W1042" s="228"/>
      <c r="X1042" s="409"/>
      <c r="Y1042" s="409"/>
      <c r="Z1042" s="409"/>
      <c r="AA1042" s="410"/>
      <c r="AB1042" s="410"/>
      <c r="AC1042" s="228"/>
      <c r="AD1042" s="408"/>
    </row>
    <row r="1043">
      <c r="A1043" s="408"/>
      <c r="B1043" s="408"/>
      <c r="C1043" s="408"/>
      <c r="D1043" s="408"/>
      <c r="E1043" s="408"/>
      <c r="F1043" s="408"/>
      <c r="G1043" s="408"/>
      <c r="H1043" s="408"/>
      <c r="I1043" s="408"/>
      <c r="J1043" s="408"/>
      <c r="K1043" s="408"/>
      <c r="L1043" s="408"/>
      <c r="M1043" s="408"/>
      <c r="N1043" s="408"/>
      <c r="O1043" s="408"/>
      <c r="P1043" s="408"/>
      <c r="Q1043" s="408"/>
      <c r="R1043" s="408"/>
      <c r="S1043" s="228"/>
      <c r="T1043" s="228"/>
      <c r="U1043" s="228"/>
      <c r="V1043" s="228"/>
      <c r="W1043" s="228"/>
      <c r="X1043" s="409"/>
      <c r="Y1043" s="409"/>
      <c r="Z1043" s="409"/>
      <c r="AA1043" s="410"/>
      <c r="AB1043" s="410"/>
      <c r="AC1043" s="228"/>
      <c r="AD1043" s="408"/>
    </row>
    <row r="1044">
      <c r="A1044" s="408"/>
      <c r="B1044" s="408"/>
      <c r="C1044" s="408"/>
      <c r="D1044" s="408"/>
      <c r="E1044" s="408"/>
      <c r="F1044" s="408"/>
      <c r="G1044" s="408"/>
      <c r="H1044" s="408"/>
      <c r="I1044" s="408"/>
      <c r="J1044" s="408"/>
      <c r="K1044" s="408"/>
      <c r="L1044" s="408"/>
      <c r="M1044" s="408"/>
      <c r="N1044" s="408"/>
      <c r="O1044" s="408"/>
      <c r="P1044" s="408"/>
      <c r="Q1044" s="408"/>
      <c r="R1044" s="408"/>
      <c r="S1044" s="228"/>
      <c r="T1044" s="228"/>
      <c r="U1044" s="228"/>
      <c r="V1044" s="228"/>
      <c r="W1044" s="228"/>
      <c r="X1044" s="409"/>
      <c r="Y1044" s="409"/>
      <c r="Z1044" s="409"/>
      <c r="AA1044" s="410"/>
      <c r="AB1044" s="410"/>
      <c r="AC1044" s="228"/>
      <c r="AD1044" s="408"/>
    </row>
    <row r="1045">
      <c r="A1045" s="408"/>
      <c r="B1045" s="408"/>
      <c r="C1045" s="408"/>
      <c r="D1045" s="408"/>
      <c r="E1045" s="408"/>
      <c r="F1045" s="408"/>
      <c r="G1045" s="408"/>
      <c r="H1045" s="408"/>
      <c r="I1045" s="408"/>
      <c r="J1045" s="408"/>
      <c r="K1045" s="408"/>
      <c r="L1045" s="408"/>
      <c r="M1045" s="408"/>
      <c r="N1045" s="408"/>
      <c r="O1045" s="408"/>
      <c r="P1045" s="408"/>
      <c r="Q1045" s="408"/>
      <c r="R1045" s="408"/>
      <c r="S1045" s="228"/>
      <c r="T1045" s="228"/>
      <c r="U1045" s="228"/>
      <c r="V1045" s="228"/>
      <c r="W1045" s="228"/>
      <c r="X1045" s="409"/>
      <c r="Y1045" s="409"/>
      <c r="Z1045" s="409"/>
      <c r="AA1045" s="410"/>
      <c r="AB1045" s="410"/>
      <c r="AC1045" s="228"/>
      <c r="AD1045" s="408"/>
    </row>
    <row r="1046">
      <c r="A1046" s="408"/>
      <c r="B1046" s="408"/>
      <c r="C1046" s="408"/>
      <c r="D1046" s="408"/>
      <c r="E1046" s="408"/>
      <c r="F1046" s="408"/>
      <c r="G1046" s="408"/>
      <c r="H1046" s="408"/>
      <c r="I1046" s="408"/>
      <c r="J1046" s="408"/>
      <c r="K1046" s="408"/>
      <c r="L1046" s="408"/>
      <c r="M1046" s="408"/>
      <c r="N1046" s="408"/>
      <c r="O1046" s="408"/>
      <c r="P1046" s="408"/>
      <c r="Q1046" s="408"/>
      <c r="R1046" s="408"/>
      <c r="S1046" s="228"/>
      <c r="T1046" s="228"/>
      <c r="U1046" s="228"/>
      <c r="V1046" s="228"/>
      <c r="W1046" s="228"/>
      <c r="X1046" s="409"/>
      <c r="Y1046" s="409"/>
      <c r="Z1046" s="409"/>
      <c r="AA1046" s="410"/>
      <c r="AB1046" s="410"/>
      <c r="AC1046" s="228"/>
      <c r="AD1046" s="408"/>
    </row>
    <row r="1047">
      <c r="A1047" s="408"/>
      <c r="B1047" s="408"/>
      <c r="C1047" s="408"/>
      <c r="D1047" s="408"/>
      <c r="E1047" s="408"/>
      <c r="F1047" s="408"/>
      <c r="G1047" s="408"/>
      <c r="H1047" s="408"/>
      <c r="I1047" s="408"/>
      <c r="J1047" s="408"/>
      <c r="K1047" s="408"/>
      <c r="L1047" s="408"/>
      <c r="M1047" s="408"/>
      <c r="N1047" s="408"/>
      <c r="O1047" s="408"/>
      <c r="P1047" s="408"/>
      <c r="Q1047" s="408"/>
      <c r="R1047" s="408"/>
      <c r="S1047" s="228"/>
      <c r="T1047" s="228"/>
      <c r="U1047" s="228"/>
      <c r="V1047" s="228"/>
      <c r="W1047" s="228"/>
      <c r="X1047" s="409"/>
      <c r="Y1047" s="409"/>
      <c r="Z1047" s="409"/>
      <c r="AA1047" s="410"/>
      <c r="AB1047" s="410"/>
      <c r="AC1047" s="228"/>
      <c r="AD1047" s="408"/>
    </row>
    <row r="1048">
      <c r="A1048" s="408"/>
      <c r="B1048" s="408"/>
      <c r="C1048" s="408"/>
      <c r="D1048" s="408"/>
      <c r="E1048" s="408"/>
      <c r="F1048" s="408"/>
      <c r="G1048" s="408"/>
      <c r="H1048" s="408"/>
      <c r="I1048" s="408"/>
      <c r="J1048" s="408"/>
      <c r="K1048" s="408"/>
      <c r="L1048" s="408"/>
      <c r="M1048" s="408"/>
      <c r="N1048" s="408"/>
      <c r="O1048" s="408"/>
      <c r="P1048" s="408"/>
      <c r="Q1048" s="408"/>
      <c r="R1048" s="408"/>
      <c r="S1048" s="228"/>
      <c r="T1048" s="228"/>
      <c r="U1048" s="228"/>
      <c r="V1048" s="228"/>
      <c r="W1048" s="228"/>
      <c r="X1048" s="409"/>
      <c r="Y1048" s="409"/>
      <c r="Z1048" s="409"/>
      <c r="AA1048" s="410"/>
      <c r="AB1048" s="410"/>
      <c r="AC1048" s="228"/>
      <c r="AD1048" s="408"/>
    </row>
    <row r="1049">
      <c r="A1049" s="408"/>
      <c r="B1049" s="408"/>
      <c r="C1049" s="408"/>
      <c r="D1049" s="408"/>
      <c r="E1049" s="408"/>
      <c r="F1049" s="408"/>
      <c r="G1049" s="408"/>
      <c r="H1049" s="408"/>
      <c r="I1049" s="408"/>
      <c r="J1049" s="408"/>
      <c r="K1049" s="408"/>
      <c r="L1049" s="408"/>
      <c r="M1049" s="408"/>
      <c r="N1049" s="408"/>
      <c r="O1049" s="408"/>
      <c r="P1049" s="408"/>
      <c r="Q1049" s="408"/>
      <c r="R1049" s="408"/>
      <c r="S1049" s="228"/>
      <c r="T1049" s="228"/>
      <c r="U1049" s="228"/>
      <c r="V1049" s="228"/>
      <c r="W1049" s="228"/>
      <c r="X1049" s="409"/>
      <c r="Y1049" s="409"/>
      <c r="Z1049" s="409"/>
      <c r="AA1049" s="410"/>
      <c r="AB1049" s="410"/>
      <c r="AC1049" s="228"/>
      <c r="AD1049" s="408"/>
    </row>
    <row r="1050">
      <c r="A1050" s="408"/>
      <c r="B1050" s="408"/>
      <c r="C1050" s="408"/>
      <c r="D1050" s="408"/>
      <c r="E1050" s="408"/>
      <c r="F1050" s="408"/>
      <c r="G1050" s="408"/>
      <c r="H1050" s="408"/>
      <c r="I1050" s="408"/>
      <c r="J1050" s="408"/>
      <c r="K1050" s="408"/>
      <c r="L1050" s="408"/>
      <c r="M1050" s="408"/>
      <c r="N1050" s="408"/>
      <c r="O1050" s="408"/>
      <c r="P1050" s="408"/>
      <c r="Q1050" s="408"/>
      <c r="R1050" s="408"/>
      <c r="S1050" s="228"/>
      <c r="T1050" s="228"/>
      <c r="U1050" s="228"/>
      <c r="V1050" s="228"/>
      <c r="W1050" s="228"/>
      <c r="X1050" s="409"/>
      <c r="Y1050" s="409"/>
      <c r="Z1050" s="409"/>
      <c r="AA1050" s="410"/>
      <c r="AB1050" s="410"/>
      <c r="AC1050" s="228"/>
      <c r="AD1050" s="408"/>
    </row>
    <row r="1051">
      <c r="A1051" s="408"/>
      <c r="B1051" s="408"/>
      <c r="C1051" s="408"/>
      <c r="D1051" s="408"/>
      <c r="E1051" s="408"/>
      <c r="F1051" s="408"/>
      <c r="G1051" s="408"/>
      <c r="H1051" s="408"/>
      <c r="I1051" s="408"/>
      <c r="J1051" s="408"/>
      <c r="K1051" s="408"/>
      <c r="L1051" s="408"/>
      <c r="M1051" s="408"/>
      <c r="N1051" s="408"/>
      <c r="O1051" s="408"/>
      <c r="P1051" s="408"/>
      <c r="Q1051" s="408"/>
      <c r="R1051" s="408"/>
      <c r="S1051" s="228"/>
      <c r="T1051" s="228"/>
      <c r="U1051" s="228"/>
      <c r="V1051" s="228"/>
      <c r="W1051" s="228"/>
      <c r="X1051" s="409"/>
      <c r="Y1051" s="409"/>
      <c r="Z1051" s="409"/>
      <c r="AA1051" s="410"/>
      <c r="AB1051" s="410"/>
      <c r="AC1051" s="228"/>
      <c r="AD1051" s="408"/>
    </row>
    <row r="1052">
      <c r="A1052" s="408"/>
      <c r="B1052" s="408"/>
      <c r="C1052" s="408"/>
      <c r="D1052" s="408"/>
      <c r="E1052" s="408"/>
      <c r="F1052" s="408"/>
      <c r="G1052" s="408"/>
      <c r="H1052" s="408"/>
      <c r="I1052" s="408"/>
      <c r="J1052" s="408"/>
      <c r="K1052" s="408"/>
      <c r="L1052" s="408"/>
      <c r="M1052" s="408"/>
      <c r="N1052" s="408"/>
      <c r="O1052" s="408"/>
      <c r="P1052" s="408"/>
      <c r="Q1052" s="408"/>
      <c r="R1052" s="408"/>
      <c r="S1052" s="228"/>
      <c r="T1052" s="228"/>
      <c r="U1052" s="228"/>
      <c r="V1052" s="228"/>
      <c r="W1052" s="228"/>
      <c r="X1052" s="409"/>
      <c r="Y1052" s="409"/>
      <c r="Z1052" s="409"/>
      <c r="AA1052" s="410"/>
      <c r="AB1052" s="410"/>
      <c r="AC1052" s="228"/>
      <c r="AD1052" s="408"/>
    </row>
    <row r="1053">
      <c r="A1053" s="408"/>
      <c r="B1053" s="408"/>
      <c r="C1053" s="408"/>
      <c r="D1053" s="408"/>
      <c r="E1053" s="408"/>
      <c r="F1053" s="408"/>
      <c r="G1053" s="408"/>
      <c r="H1053" s="408"/>
      <c r="I1053" s="408"/>
      <c r="J1053" s="408"/>
      <c r="K1053" s="408"/>
      <c r="L1053" s="408"/>
      <c r="M1053" s="408"/>
      <c r="N1053" s="408"/>
      <c r="O1053" s="408"/>
      <c r="P1053" s="408"/>
      <c r="Q1053" s="408"/>
      <c r="R1053" s="408"/>
      <c r="S1053" s="228"/>
      <c r="T1053" s="228"/>
      <c r="U1053" s="228"/>
      <c r="V1053" s="228"/>
      <c r="W1053" s="228"/>
      <c r="X1053" s="409"/>
      <c r="Y1053" s="409"/>
      <c r="Z1053" s="409"/>
      <c r="AA1053" s="410"/>
      <c r="AB1053" s="410"/>
      <c r="AC1053" s="228"/>
      <c r="AD1053" s="408"/>
    </row>
    <row r="1054">
      <c r="A1054" s="408"/>
      <c r="B1054" s="408"/>
      <c r="C1054" s="408"/>
      <c r="D1054" s="408"/>
      <c r="E1054" s="408"/>
      <c r="F1054" s="408"/>
      <c r="G1054" s="408"/>
      <c r="H1054" s="408"/>
      <c r="I1054" s="408"/>
      <c r="J1054" s="408"/>
      <c r="K1054" s="408"/>
      <c r="L1054" s="408"/>
      <c r="M1054" s="408"/>
      <c r="N1054" s="408"/>
      <c r="O1054" s="408"/>
      <c r="P1054" s="408"/>
      <c r="Q1054" s="408"/>
      <c r="R1054" s="408"/>
      <c r="S1054" s="228"/>
      <c r="T1054" s="228"/>
      <c r="U1054" s="228"/>
      <c r="V1054" s="228"/>
      <c r="W1054" s="228"/>
      <c r="X1054" s="409"/>
      <c r="Y1054" s="409"/>
      <c r="Z1054" s="409"/>
      <c r="AA1054" s="410"/>
      <c r="AB1054" s="410"/>
      <c r="AC1054" s="228"/>
      <c r="AD1054" s="408"/>
    </row>
    <row r="1055">
      <c r="A1055" s="408"/>
      <c r="B1055" s="408"/>
      <c r="C1055" s="408"/>
      <c r="D1055" s="408"/>
      <c r="E1055" s="408"/>
      <c r="F1055" s="408"/>
      <c r="G1055" s="408"/>
      <c r="H1055" s="408"/>
      <c r="I1055" s="408"/>
      <c r="J1055" s="408"/>
      <c r="K1055" s="408"/>
      <c r="L1055" s="408"/>
      <c r="M1055" s="408"/>
      <c r="N1055" s="408"/>
      <c r="O1055" s="408"/>
      <c r="P1055" s="408"/>
      <c r="Q1055" s="408"/>
      <c r="R1055" s="408"/>
      <c r="S1055" s="228"/>
      <c r="T1055" s="228"/>
      <c r="U1055" s="228"/>
      <c r="V1055" s="228"/>
      <c r="W1055" s="228"/>
      <c r="X1055" s="409"/>
      <c r="Y1055" s="409"/>
      <c r="Z1055" s="409"/>
      <c r="AA1055" s="410"/>
      <c r="AB1055" s="410"/>
      <c r="AC1055" s="228"/>
      <c r="AD1055" s="408"/>
    </row>
    <row r="1056">
      <c r="A1056" s="408"/>
      <c r="B1056" s="408"/>
      <c r="C1056" s="408"/>
      <c r="D1056" s="408"/>
      <c r="E1056" s="408"/>
      <c r="F1056" s="408"/>
      <c r="G1056" s="408"/>
      <c r="H1056" s="408"/>
      <c r="I1056" s="408"/>
      <c r="J1056" s="408"/>
      <c r="K1056" s="408"/>
      <c r="L1056" s="408"/>
      <c r="M1056" s="408"/>
      <c r="N1056" s="408"/>
      <c r="O1056" s="408"/>
      <c r="P1056" s="408"/>
      <c r="Q1056" s="408"/>
      <c r="R1056" s="408"/>
      <c r="S1056" s="228"/>
      <c r="T1056" s="228"/>
      <c r="U1056" s="228"/>
      <c r="V1056" s="228"/>
      <c r="W1056" s="228"/>
      <c r="X1056" s="409"/>
      <c r="Y1056" s="409"/>
      <c r="Z1056" s="409"/>
      <c r="AA1056" s="410"/>
      <c r="AB1056" s="410"/>
      <c r="AC1056" s="228"/>
      <c r="AD1056" s="408"/>
    </row>
    <row r="1057">
      <c r="A1057" s="408"/>
      <c r="B1057" s="408"/>
      <c r="C1057" s="408"/>
      <c r="D1057" s="408"/>
      <c r="E1057" s="408"/>
      <c r="F1057" s="408"/>
      <c r="G1057" s="408"/>
      <c r="H1057" s="408"/>
      <c r="I1057" s="408"/>
      <c r="J1057" s="408"/>
      <c r="K1057" s="408"/>
      <c r="L1057" s="408"/>
      <c r="M1057" s="408"/>
      <c r="N1057" s="408"/>
      <c r="O1057" s="408"/>
      <c r="P1057" s="408"/>
      <c r="Q1057" s="408"/>
      <c r="R1057" s="408"/>
      <c r="S1057" s="228"/>
      <c r="T1057" s="228"/>
      <c r="U1057" s="228"/>
      <c r="V1057" s="228"/>
      <c r="W1057" s="228"/>
      <c r="X1057" s="409"/>
      <c r="Y1057" s="409"/>
      <c r="Z1057" s="409"/>
      <c r="AA1057" s="410"/>
      <c r="AB1057" s="410"/>
      <c r="AC1057" s="228"/>
      <c r="AD1057" s="408"/>
    </row>
    <row r="1058">
      <c r="A1058" s="408"/>
      <c r="B1058" s="408"/>
      <c r="C1058" s="408"/>
      <c r="D1058" s="408"/>
      <c r="E1058" s="408"/>
      <c r="F1058" s="408"/>
      <c r="G1058" s="408"/>
      <c r="H1058" s="408"/>
      <c r="I1058" s="408"/>
      <c r="J1058" s="408"/>
      <c r="K1058" s="408"/>
      <c r="L1058" s="408"/>
      <c r="M1058" s="408"/>
      <c r="N1058" s="408"/>
      <c r="O1058" s="408"/>
      <c r="P1058" s="408"/>
      <c r="Q1058" s="408"/>
      <c r="R1058" s="408"/>
      <c r="S1058" s="228"/>
      <c r="T1058" s="228"/>
      <c r="U1058" s="228"/>
      <c r="V1058" s="228"/>
      <c r="W1058" s="228"/>
      <c r="X1058" s="409"/>
      <c r="Y1058" s="409"/>
      <c r="Z1058" s="409"/>
      <c r="AA1058" s="410"/>
      <c r="AB1058" s="410"/>
      <c r="AC1058" s="228"/>
      <c r="AD1058" s="408"/>
    </row>
    <row r="1059">
      <c r="A1059" s="408"/>
      <c r="B1059" s="408"/>
      <c r="C1059" s="408"/>
      <c r="D1059" s="408"/>
      <c r="E1059" s="408"/>
      <c r="F1059" s="408"/>
      <c r="G1059" s="408"/>
      <c r="H1059" s="408"/>
      <c r="I1059" s="408"/>
      <c r="J1059" s="408"/>
      <c r="K1059" s="408"/>
      <c r="L1059" s="408"/>
      <c r="M1059" s="408"/>
      <c r="N1059" s="408"/>
      <c r="O1059" s="408"/>
      <c r="P1059" s="408"/>
      <c r="Q1059" s="408"/>
      <c r="R1059" s="408"/>
      <c r="S1059" s="228"/>
      <c r="T1059" s="228"/>
      <c r="U1059" s="228"/>
      <c r="V1059" s="228"/>
      <c r="W1059" s="228"/>
      <c r="X1059" s="409"/>
      <c r="Y1059" s="409"/>
      <c r="Z1059" s="409"/>
      <c r="AA1059" s="410"/>
      <c r="AB1059" s="410"/>
      <c r="AC1059" s="228"/>
      <c r="AD1059" s="408"/>
    </row>
    <row r="1060">
      <c r="A1060" s="408"/>
      <c r="B1060" s="408"/>
      <c r="C1060" s="408"/>
      <c r="D1060" s="408"/>
      <c r="E1060" s="408"/>
      <c r="F1060" s="408"/>
      <c r="G1060" s="408"/>
      <c r="H1060" s="408"/>
      <c r="I1060" s="408"/>
      <c r="J1060" s="408"/>
      <c r="K1060" s="408"/>
      <c r="L1060" s="408"/>
      <c r="M1060" s="408"/>
      <c r="N1060" s="408"/>
      <c r="O1060" s="408"/>
      <c r="P1060" s="408"/>
      <c r="Q1060" s="408"/>
      <c r="R1060" s="408"/>
      <c r="S1060" s="228"/>
      <c r="T1060" s="228"/>
      <c r="U1060" s="228"/>
      <c r="V1060" s="228"/>
      <c r="W1060" s="228"/>
      <c r="X1060" s="409"/>
      <c r="Y1060" s="409"/>
      <c r="Z1060" s="409"/>
      <c r="AA1060" s="410"/>
      <c r="AB1060" s="410"/>
      <c r="AC1060" s="228"/>
      <c r="AD1060" s="408"/>
    </row>
    <row r="1061">
      <c r="A1061" s="408"/>
      <c r="B1061" s="408"/>
      <c r="C1061" s="408"/>
      <c r="D1061" s="408"/>
      <c r="E1061" s="408"/>
      <c r="F1061" s="408"/>
      <c r="G1061" s="408"/>
      <c r="H1061" s="408"/>
      <c r="I1061" s="408"/>
      <c r="J1061" s="408"/>
      <c r="K1061" s="408"/>
      <c r="L1061" s="408"/>
      <c r="M1061" s="408"/>
      <c r="N1061" s="408"/>
      <c r="O1061" s="408"/>
      <c r="P1061" s="408"/>
      <c r="Q1061" s="408"/>
      <c r="R1061" s="408"/>
      <c r="S1061" s="228"/>
      <c r="T1061" s="228"/>
      <c r="U1061" s="228"/>
      <c r="V1061" s="228"/>
      <c r="W1061" s="228"/>
      <c r="X1061" s="409"/>
      <c r="Y1061" s="409"/>
      <c r="Z1061" s="409"/>
      <c r="AA1061" s="410"/>
      <c r="AB1061" s="410"/>
      <c r="AC1061" s="228"/>
      <c r="AD1061" s="408"/>
    </row>
    <row r="1062">
      <c r="A1062" s="408"/>
      <c r="B1062" s="408"/>
      <c r="C1062" s="408"/>
      <c r="D1062" s="408"/>
      <c r="E1062" s="408"/>
      <c r="F1062" s="408"/>
      <c r="G1062" s="408"/>
      <c r="H1062" s="408"/>
      <c r="I1062" s="408"/>
      <c r="J1062" s="408"/>
      <c r="K1062" s="408"/>
      <c r="L1062" s="408"/>
      <c r="M1062" s="408"/>
      <c r="N1062" s="408"/>
      <c r="O1062" s="408"/>
      <c r="P1062" s="408"/>
      <c r="Q1062" s="408"/>
      <c r="R1062" s="408"/>
      <c r="S1062" s="228"/>
      <c r="T1062" s="228"/>
      <c r="U1062" s="228"/>
      <c r="V1062" s="228"/>
      <c r="W1062" s="228"/>
      <c r="X1062" s="409"/>
      <c r="Y1062" s="409"/>
      <c r="Z1062" s="409"/>
      <c r="AA1062" s="410"/>
      <c r="AB1062" s="410"/>
      <c r="AC1062" s="228"/>
      <c r="AD1062" s="408"/>
    </row>
    <row r="1063">
      <c r="A1063" s="408"/>
      <c r="B1063" s="408"/>
      <c r="C1063" s="408"/>
      <c r="D1063" s="408"/>
      <c r="E1063" s="408"/>
      <c r="F1063" s="408"/>
      <c r="G1063" s="408"/>
      <c r="H1063" s="408"/>
      <c r="I1063" s="408"/>
      <c r="J1063" s="408"/>
      <c r="K1063" s="408"/>
      <c r="L1063" s="408"/>
      <c r="M1063" s="408"/>
      <c r="N1063" s="408"/>
      <c r="O1063" s="408"/>
      <c r="P1063" s="408"/>
      <c r="Q1063" s="408"/>
      <c r="R1063" s="408"/>
      <c r="S1063" s="228"/>
      <c r="T1063" s="228"/>
      <c r="U1063" s="228"/>
      <c r="V1063" s="228"/>
      <c r="W1063" s="228"/>
      <c r="X1063" s="409"/>
      <c r="Y1063" s="409"/>
      <c r="Z1063" s="409"/>
      <c r="AA1063" s="410"/>
      <c r="AB1063" s="410"/>
      <c r="AC1063" s="228"/>
      <c r="AD1063" s="408"/>
    </row>
    <row r="1064">
      <c r="A1064" s="408"/>
      <c r="B1064" s="408"/>
      <c r="C1064" s="408"/>
      <c r="D1064" s="408"/>
      <c r="E1064" s="408"/>
      <c r="F1064" s="408"/>
      <c r="G1064" s="408"/>
      <c r="H1064" s="408"/>
      <c r="I1064" s="408"/>
      <c r="J1064" s="408"/>
      <c r="K1064" s="408"/>
      <c r="L1064" s="408"/>
      <c r="M1064" s="408"/>
      <c r="N1064" s="408"/>
      <c r="O1064" s="408"/>
      <c r="P1064" s="408"/>
      <c r="Q1064" s="408"/>
      <c r="R1064" s="408"/>
      <c r="S1064" s="228"/>
      <c r="T1064" s="228"/>
      <c r="U1064" s="228"/>
      <c r="V1064" s="228"/>
      <c r="W1064" s="228"/>
      <c r="X1064" s="409"/>
      <c r="Y1064" s="409"/>
      <c r="Z1064" s="409"/>
      <c r="AA1064" s="410"/>
      <c r="AB1064" s="410"/>
      <c r="AC1064" s="228"/>
      <c r="AD1064" s="408"/>
    </row>
    <row r="1065">
      <c r="A1065" s="408"/>
      <c r="B1065" s="408"/>
      <c r="C1065" s="408"/>
      <c r="D1065" s="408"/>
      <c r="E1065" s="408"/>
      <c r="F1065" s="408"/>
      <c r="G1065" s="408"/>
      <c r="H1065" s="408"/>
      <c r="I1065" s="408"/>
      <c r="J1065" s="408"/>
      <c r="K1065" s="408"/>
      <c r="L1065" s="408"/>
      <c r="M1065" s="408"/>
      <c r="N1065" s="408"/>
      <c r="O1065" s="408"/>
      <c r="P1065" s="408"/>
      <c r="Q1065" s="408"/>
      <c r="R1065" s="408"/>
      <c r="S1065" s="228"/>
      <c r="T1065" s="228"/>
      <c r="U1065" s="228"/>
      <c r="V1065" s="228"/>
      <c r="W1065" s="228"/>
      <c r="X1065" s="409"/>
      <c r="Y1065" s="409"/>
      <c r="Z1065" s="409"/>
      <c r="AA1065" s="410"/>
      <c r="AB1065" s="410"/>
      <c r="AC1065" s="228"/>
      <c r="AD1065" s="408"/>
    </row>
    <row r="1066">
      <c r="A1066" s="408"/>
      <c r="B1066" s="408"/>
      <c r="C1066" s="408"/>
      <c r="D1066" s="408"/>
      <c r="E1066" s="408"/>
      <c r="F1066" s="408"/>
      <c r="G1066" s="408"/>
      <c r="H1066" s="408"/>
      <c r="I1066" s="408"/>
      <c r="J1066" s="408"/>
      <c r="K1066" s="408"/>
      <c r="L1066" s="408"/>
      <c r="M1066" s="408"/>
      <c r="N1066" s="408"/>
      <c r="O1066" s="408"/>
      <c r="P1066" s="408"/>
      <c r="Q1066" s="408"/>
      <c r="R1066" s="408"/>
      <c r="S1066" s="228"/>
      <c r="T1066" s="228"/>
      <c r="U1066" s="228"/>
      <c r="V1066" s="228"/>
      <c r="W1066" s="228"/>
      <c r="X1066" s="409"/>
      <c r="Y1066" s="409"/>
      <c r="Z1066" s="409"/>
      <c r="AA1066" s="410"/>
      <c r="AB1066" s="410"/>
      <c r="AC1066" s="228"/>
      <c r="AD1066" s="408"/>
    </row>
    <row r="1067">
      <c r="A1067" s="408"/>
      <c r="B1067" s="408"/>
      <c r="C1067" s="408"/>
      <c r="D1067" s="408"/>
      <c r="E1067" s="408"/>
      <c r="F1067" s="408"/>
      <c r="G1067" s="408"/>
      <c r="H1067" s="408"/>
      <c r="I1067" s="408"/>
      <c r="J1067" s="408"/>
      <c r="K1067" s="408"/>
      <c r="L1067" s="408"/>
      <c r="M1067" s="408"/>
      <c r="N1067" s="408"/>
      <c r="O1067" s="408"/>
      <c r="P1067" s="408"/>
      <c r="Q1067" s="408"/>
      <c r="R1067" s="408"/>
      <c r="S1067" s="228"/>
      <c r="T1067" s="228"/>
      <c r="U1067" s="228"/>
      <c r="V1067" s="228"/>
      <c r="W1067" s="228"/>
      <c r="X1067" s="409"/>
      <c r="Y1067" s="409"/>
      <c r="Z1067" s="409"/>
      <c r="AA1067" s="410"/>
      <c r="AB1067" s="410"/>
      <c r="AC1067" s="228"/>
      <c r="AD1067" s="408"/>
    </row>
    <row r="1068">
      <c r="A1068" s="408"/>
      <c r="B1068" s="408"/>
      <c r="C1068" s="408"/>
      <c r="D1068" s="408"/>
      <c r="E1068" s="408"/>
      <c r="F1068" s="408"/>
      <c r="G1068" s="408"/>
      <c r="H1068" s="408"/>
      <c r="I1068" s="408"/>
      <c r="J1068" s="408"/>
      <c r="K1068" s="408"/>
      <c r="L1068" s="408"/>
      <c r="M1068" s="408"/>
      <c r="N1068" s="408"/>
      <c r="O1068" s="408"/>
      <c r="P1068" s="408"/>
      <c r="Q1068" s="408"/>
      <c r="R1068" s="408"/>
      <c r="S1068" s="228"/>
      <c r="T1068" s="228"/>
      <c r="U1068" s="228"/>
      <c r="V1068" s="228"/>
      <c r="W1068" s="228"/>
      <c r="X1068" s="409"/>
      <c r="Y1068" s="409"/>
      <c r="Z1068" s="409"/>
      <c r="AA1068" s="410"/>
      <c r="AB1068" s="410"/>
      <c r="AC1068" s="228"/>
      <c r="AD1068" s="408"/>
    </row>
    <row r="1069">
      <c r="A1069" s="408"/>
      <c r="B1069" s="408"/>
      <c r="C1069" s="408"/>
      <c r="D1069" s="408"/>
      <c r="E1069" s="408"/>
      <c r="F1069" s="408"/>
      <c r="G1069" s="408"/>
      <c r="H1069" s="408"/>
      <c r="I1069" s="408"/>
      <c r="J1069" s="408"/>
      <c r="K1069" s="408"/>
      <c r="L1069" s="408"/>
      <c r="M1069" s="408"/>
      <c r="N1069" s="408"/>
      <c r="O1069" s="408"/>
      <c r="P1069" s="408"/>
      <c r="Q1069" s="408"/>
      <c r="R1069" s="408"/>
      <c r="S1069" s="228"/>
      <c r="T1069" s="228"/>
      <c r="U1069" s="228"/>
      <c r="V1069" s="228"/>
      <c r="W1069" s="228"/>
      <c r="X1069" s="409"/>
      <c r="Y1069" s="409"/>
      <c r="Z1069" s="409"/>
      <c r="AA1069" s="410"/>
      <c r="AB1069" s="410"/>
      <c r="AC1069" s="228"/>
      <c r="AD1069" s="408"/>
    </row>
    <row r="1070">
      <c r="A1070" s="408"/>
      <c r="B1070" s="408"/>
      <c r="C1070" s="408"/>
      <c r="D1070" s="408"/>
      <c r="E1070" s="408"/>
      <c r="F1070" s="408"/>
      <c r="G1070" s="408"/>
      <c r="H1070" s="408"/>
      <c r="I1070" s="408"/>
      <c r="J1070" s="408"/>
      <c r="K1070" s="408"/>
      <c r="L1070" s="408"/>
      <c r="M1070" s="408"/>
      <c r="N1070" s="408"/>
      <c r="O1070" s="408"/>
      <c r="P1070" s="408"/>
      <c r="Q1070" s="408"/>
      <c r="R1070" s="408"/>
      <c r="S1070" s="228"/>
      <c r="T1070" s="228"/>
      <c r="U1070" s="228"/>
      <c r="V1070" s="228"/>
      <c r="W1070" s="228"/>
      <c r="X1070" s="409"/>
      <c r="Y1070" s="409"/>
      <c r="Z1070" s="409"/>
      <c r="AA1070" s="410"/>
      <c r="AB1070" s="410"/>
      <c r="AC1070" s="228"/>
      <c r="AD1070" s="408"/>
    </row>
    <row r="1071">
      <c r="A1071" s="408"/>
      <c r="B1071" s="408"/>
      <c r="C1071" s="408"/>
      <c r="D1071" s="408"/>
      <c r="E1071" s="408"/>
      <c r="F1071" s="408"/>
      <c r="G1071" s="408"/>
      <c r="H1071" s="408"/>
      <c r="I1071" s="408"/>
      <c r="J1071" s="408"/>
      <c r="K1071" s="408"/>
      <c r="L1071" s="408"/>
      <c r="M1071" s="408"/>
      <c r="N1071" s="408"/>
      <c r="O1071" s="408"/>
      <c r="P1071" s="408"/>
      <c r="Q1071" s="408"/>
      <c r="R1071" s="408"/>
      <c r="S1071" s="228"/>
      <c r="T1071" s="228"/>
      <c r="U1071" s="228"/>
      <c r="V1071" s="228"/>
      <c r="W1071" s="228"/>
      <c r="X1071" s="409"/>
      <c r="Y1071" s="409"/>
      <c r="Z1071" s="409"/>
      <c r="AA1071" s="410"/>
      <c r="AB1071" s="410"/>
      <c r="AC1071" s="228"/>
      <c r="AD1071" s="408"/>
    </row>
    <row r="1072">
      <c r="A1072" s="408"/>
      <c r="B1072" s="408"/>
      <c r="C1072" s="408"/>
      <c r="D1072" s="408"/>
      <c r="E1072" s="408"/>
      <c r="F1072" s="408"/>
      <c r="G1072" s="408"/>
      <c r="H1072" s="408"/>
      <c r="I1072" s="408"/>
      <c r="J1072" s="408"/>
      <c r="K1072" s="408"/>
      <c r="L1072" s="408"/>
      <c r="M1072" s="408"/>
      <c r="N1072" s="408"/>
      <c r="O1072" s="408"/>
      <c r="P1072" s="408"/>
      <c r="Q1072" s="408"/>
      <c r="R1072" s="408"/>
      <c r="S1072" s="228"/>
      <c r="T1072" s="228"/>
      <c r="U1072" s="228"/>
      <c r="V1072" s="228"/>
      <c r="W1072" s="228"/>
      <c r="X1072" s="409"/>
      <c r="Y1072" s="409"/>
      <c r="Z1072" s="409"/>
      <c r="AA1072" s="410"/>
      <c r="AB1072" s="410"/>
      <c r="AC1072" s="228"/>
      <c r="AD1072" s="408"/>
    </row>
    <row r="1073">
      <c r="A1073" s="408"/>
      <c r="B1073" s="408"/>
      <c r="C1073" s="408"/>
      <c r="D1073" s="408"/>
      <c r="E1073" s="408"/>
      <c r="F1073" s="408"/>
      <c r="G1073" s="408"/>
      <c r="H1073" s="408"/>
      <c r="I1073" s="408"/>
      <c r="J1073" s="408"/>
      <c r="K1073" s="408"/>
      <c r="L1073" s="408"/>
      <c r="M1073" s="408"/>
      <c r="N1073" s="408"/>
      <c r="O1073" s="408"/>
      <c r="P1073" s="408"/>
      <c r="Q1073" s="408"/>
      <c r="R1073" s="408"/>
      <c r="S1073" s="228"/>
      <c r="T1073" s="228"/>
      <c r="U1073" s="228"/>
      <c r="V1073" s="228"/>
      <c r="W1073" s="228"/>
      <c r="X1073" s="409"/>
      <c r="Y1073" s="409"/>
      <c r="Z1073" s="409"/>
      <c r="AA1073" s="410"/>
      <c r="AB1073" s="410"/>
      <c r="AC1073" s="228"/>
      <c r="AD1073" s="408"/>
    </row>
    <row r="1074">
      <c r="A1074" s="408"/>
      <c r="B1074" s="408"/>
      <c r="C1074" s="408"/>
      <c r="D1074" s="408"/>
      <c r="E1074" s="408"/>
      <c r="F1074" s="408"/>
      <c r="G1074" s="408"/>
      <c r="H1074" s="408"/>
      <c r="I1074" s="408"/>
      <c r="J1074" s="408"/>
      <c r="K1074" s="408"/>
      <c r="L1074" s="408"/>
      <c r="M1074" s="408"/>
      <c r="N1074" s="408"/>
      <c r="O1074" s="408"/>
      <c r="P1074" s="408"/>
      <c r="Q1074" s="408"/>
      <c r="R1074" s="408"/>
      <c r="S1074" s="228"/>
      <c r="T1074" s="228"/>
      <c r="U1074" s="228"/>
      <c r="V1074" s="228"/>
      <c r="W1074" s="228"/>
      <c r="X1074" s="409"/>
      <c r="Y1074" s="409"/>
      <c r="Z1074" s="409"/>
      <c r="AA1074" s="410"/>
      <c r="AB1074" s="410"/>
      <c r="AC1074" s="228"/>
      <c r="AD1074" s="408"/>
    </row>
    <row r="1075">
      <c r="A1075" s="408"/>
      <c r="B1075" s="408"/>
      <c r="C1075" s="408"/>
      <c r="D1075" s="408"/>
      <c r="E1075" s="408"/>
      <c r="F1075" s="408"/>
      <c r="G1075" s="408"/>
      <c r="H1075" s="408"/>
      <c r="I1075" s="408"/>
      <c r="J1075" s="408"/>
      <c r="K1075" s="408"/>
      <c r="L1075" s="408"/>
      <c r="M1075" s="408"/>
      <c r="N1075" s="408"/>
      <c r="O1075" s="408"/>
      <c r="P1075" s="408"/>
      <c r="Q1075" s="408"/>
      <c r="R1075" s="408"/>
      <c r="S1075" s="228"/>
      <c r="T1075" s="228"/>
      <c r="U1075" s="228"/>
      <c r="V1075" s="228"/>
      <c r="W1075" s="228"/>
      <c r="X1075" s="409"/>
      <c r="Y1075" s="409"/>
      <c r="Z1075" s="409"/>
      <c r="AA1075" s="410"/>
      <c r="AB1075" s="410"/>
      <c r="AC1075" s="228"/>
      <c r="AD1075" s="408"/>
    </row>
    <row r="1076">
      <c r="A1076" s="408"/>
      <c r="B1076" s="408"/>
      <c r="C1076" s="408"/>
      <c r="D1076" s="408"/>
      <c r="E1076" s="408"/>
      <c r="F1076" s="408"/>
      <c r="G1076" s="408"/>
      <c r="H1076" s="408"/>
      <c r="I1076" s="408"/>
      <c r="J1076" s="408"/>
      <c r="K1076" s="408"/>
      <c r="L1076" s="408"/>
      <c r="M1076" s="408"/>
      <c r="N1076" s="408"/>
      <c r="O1076" s="408"/>
      <c r="P1076" s="408"/>
      <c r="Q1076" s="408"/>
      <c r="R1076" s="408"/>
      <c r="S1076" s="228"/>
      <c r="T1076" s="228"/>
      <c r="U1076" s="228"/>
      <c r="V1076" s="228"/>
      <c r="W1076" s="228"/>
      <c r="X1076" s="409"/>
      <c r="Y1076" s="409"/>
      <c r="Z1076" s="409"/>
      <c r="AA1076" s="410"/>
      <c r="AB1076" s="410"/>
      <c r="AC1076" s="228"/>
      <c r="AD1076" s="408"/>
    </row>
    <row r="1077">
      <c r="A1077" s="408"/>
      <c r="B1077" s="408"/>
      <c r="C1077" s="408"/>
      <c r="D1077" s="408"/>
      <c r="E1077" s="408"/>
      <c r="F1077" s="408"/>
      <c r="G1077" s="408"/>
      <c r="H1077" s="408"/>
      <c r="I1077" s="408"/>
      <c r="J1077" s="408"/>
      <c r="K1077" s="408"/>
      <c r="L1077" s="408"/>
      <c r="M1077" s="408"/>
      <c r="N1077" s="408"/>
      <c r="O1077" s="408"/>
      <c r="P1077" s="408"/>
      <c r="Q1077" s="408"/>
      <c r="R1077" s="408"/>
      <c r="S1077" s="228"/>
      <c r="T1077" s="228"/>
      <c r="U1077" s="228"/>
      <c r="V1077" s="228"/>
      <c r="W1077" s="228"/>
      <c r="X1077" s="409"/>
      <c r="Y1077" s="409"/>
      <c r="Z1077" s="409"/>
      <c r="AA1077" s="410"/>
      <c r="AB1077" s="410"/>
      <c r="AC1077" s="228"/>
      <c r="AD1077" s="408"/>
    </row>
    <row r="1078">
      <c r="A1078" s="408"/>
      <c r="B1078" s="408"/>
      <c r="C1078" s="408"/>
      <c r="D1078" s="408"/>
      <c r="E1078" s="408"/>
      <c r="F1078" s="408"/>
      <c r="G1078" s="408"/>
      <c r="H1078" s="408"/>
      <c r="I1078" s="408"/>
      <c r="J1078" s="408"/>
      <c r="K1078" s="408"/>
      <c r="L1078" s="408"/>
      <c r="M1078" s="408"/>
      <c r="N1078" s="408"/>
      <c r="O1078" s="408"/>
      <c r="P1078" s="408"/>
      <c r="Q1078" s="408"/>
      <c r="R1078" s="408"/>
      <c r="S1078" s="228"/>
      <c r="T1078" s="228"/>
      <c r="U1078" s="228"/>
      <c r="V1078" s="228"/>
      <c r="W1078" s="228"/>
      <c r="X1078" s="409"/>
      <c r="Y1078" s="409"/>
      <c r="Z1078" s="409"/>
      <c r="AA1078" s="410"/>
      <c r="AB1078" s="410"/>
      <c r="AC1078" s="228"/>
      <c r="AD1078" s="408"/>
    </row>
    <row r="1079">
      <c r="A1079" s="408"/>
      <c r="B1079" s="408"/>
      <c r="C1079" s="408"/>
      <c r="D1079" s="408"/>
      <c r="E1079" s="408"/>
      <c r="F1079" s="408"/>
      <c r="G1079" s="408"/>
      <c r="H1079" s="408"/>
      <c r="I1079" s="408"/>
      <c r="J1079" s="408"/>
      <c r="K1079" s="408"/>
      <c r="L1079" s="408"/>
      <c r="M1079" s="408"/>
      <c r="N1079" s="408"/>
      <c r="O1079" s="408"/>
      <c r="P1079" s="408"/>
      <c r="Q1079" s="408"/>
      <c r="R1079" s="408"/>
      <c r="S1079" s="228"/>
      <c r="T1079" s="228"/>
      <c r="U1079" s="228"/>
      <c r="V1079" s="228"/>
      <c r="W1079" s="228"/>
      <c r="X1079" s="409"/>
      <c r="Y1079" s="409"/>
      <c r="Z1079" s="409"/>
      <c r="AA1079" s="410"/>
      <c r="AB1079" s="410"/>
      <c r="AC1079" s="228"/>
      <c r="AD1079" s="408"/>
    </row>
    <row r="1080">
      <c r="A1080" s="408"/>
      <c r="B1080" s="408"/>
      <c r="C1080" s="408"/>
      <c r="D1080" s="408"/>
      <c r="E1080" s="408"/>
      <c r="F1080" s="408"/>
      <c r="G1080" s="408"/>
      <c r="H1080" s="408"/>
      <c r="I1080" s="408"/>
      <c r="J1080" s="408"/>
      <c r="K1080" s="408"/>
      <c r="L1080" s="408"/>
      <c r="M1080" s="408"/>
      <c r="N1080" s="408"/>
      <c r="O1080" s="408"/>
      <c r="P1080" s="408"/>
      <c r="Q1080" s="408"/>
      <c r="R1080" s="408"/>
      <c r="S1080" s="228"/>
      <c r="T1080" s="228"/>
      <c r="U1080" s="228"/>
      <c r="V1080" s="228"/>
      <c r="W1080" s="228"/>
      <c r="X1080" s="409"/>
      <c r="Y1080" s="409"/>
      <c r="Z1080" s="409"/>
      <c r="AA1080" s="410"/>
      <c r="AB1080" s="410"/>
      <c r="AC1080" s="228"/>
      <c r="AD1080" s="408"/>
    </row>
    <row r="1081">
      <c r="A1081" s="408"/>
      <c r="B1081" s="408"/>
      <c r="C1081" s="408"/>
      <c r="D1081" s="408"/>
      <c r="E1081" s="408"/>
      <c r="F1081" s="408"/>
      <c r="G1081" s="408"/>
      <c r="H1081" s="408"/>
      <c r="I1081" s="408"/>
      <c r="J1081" s="408"/>
      <c r="K1081" s="408"/>
      <c r="L1081" s="408"/>
      <c r="M1081" s="408"/>
      <c r="N1081" s="408"/>
      <c r="O1081" s="408"/>
      <c r="P1081" s="408"/>
      <c r="Q1081" s="408"/>
      <c r="R1081" s="408"/>
      <c r="S1081" s="228"/>
      <c r="T1081" s="228"/>
      <c r="U1081" s="228"/>
      <c r="V1081" s="228"/>
      <c r="W1081" s="228"/>
      <c r="X1081" s="409"/>
      <c r="Y1081" s="409"/>
      <c r="Z1081" s="409"/>
      <c r="AA1081" s="410"/>
      <c r="AB1081" s="410"/>
      <c r="AC1081" s="228"/>
      <c r="AD1081" s="408"/>
    </row>
    <row r="1082">
      <c r="A1082" s="408"/>
      <c r="B1082" s="408"/>
      <c r="C1082" s="408"/>
      <c r="D1082" s="408"/>
      <c r="E1082" s="408"/>
      <c r="F1082" s="408"/>
      <c r="G1082" s="408"/>
      <c r="H1082" s="408"/>
      <c r="I1082" s="408"/>
      <c r="J1082" s="408"/>
      <c r="K1082" s="408"/>
      <c r="L1082" s="408"/>
      <c r="M1082" s="408"/>
      <c r="N1082" s="408"/>
      <c r="O1082" s="408"/>
      <c r="P1082" s="408"/>
      <c r="Q1082" s="408"/>
      <c r="R1082" s="408"/>
      <c r="S1082" s="228"/>
      <c r="T1082" s="228"/>
      <c r="U1082" s="228"/>
      <c r="V1082" s="228"/>
      <c r="W1082" s="228"/>
      <c r="X1082" s="409"/>
      <c r="Y1082" s="409"/>
      <c r="Z1082" s="409"/>
      <c r="AA1082" s="410"/>
      <c r="AB1082" s="410"/>
      <c r="AC1082" s="228"/>
      <c r="AD1082" s="408"/>
    </row>
    <row r="1083">
      <c r="A1083" s="408"/>
      <c r="B1083" s="408"/>
      <c r="C1083" s="408"/>
      <c r="D1083" s="408"/>
      <c r="E1083" s="408"/>
      <c r="F1083" s="408"/>
      <c r="G1083" s="408"/>
      <c r="H1083" s="408"/>
      <c r="I1083" s="408"/>
      <c r="J1083" s="408"/>
      <c r="K1083" s="408"/>
      <c r="L1083" s="408"/>
      <c r="M1083" s="408"/>
      <c r="N1083" s="408"/>
      <c r="O1083" s="408"/>
      <c r="P1083" s="408"/>
      <c r="Q1083" s="408"/>
      <c r="R1083" s="408"/>
      <c r="S1083" s="228"/>
      <c r="T1083" s="228"/>
      <c r="U1083" s="228"/>
      <c r="V1083" s="228"/>
      <c r="W1083" s="228"/>
      <c r="X1083" s="409"/>
      <c r="Y1083" s="409"/>
      <c r="Z1083" s="409"/>
      <c r="AA1083" s="410"/>
      <c r="AB1083" s="410"/>
      <c r="AC1083" s="228"/>
      <c r="AD1083" s="408"/>
    </row>
    <row r="1084">
      <c r="A1084" s="408"/>
      <c r="B1084" s="408"/>
      <c r="C1084" s="408"/>
      <c r="D1084" s="408"/>
      <c r="E1084" s="408"/>
      <c r="F1084" s="408"/>
      <c r="G1084" s="408"/>
      <c r="H1084" s="408"/>
      <c r="I1084" s="408"/>
      <c r="J1084" s="408"/>
      <c r="K1084" s="408"/>
      <c r="L1084" s="408"/>
      <c r="M1084" s="408"/>
      <c r="N1084" s="408"/>
      <c r="O1084" s="408"/>
      <c r="P1084" s="408"/>
      <c r="Q1084" s="408"/>
      <c r="R1084" s="408"/>
      <c r="S1084" s="228"/>
      <c r="T1084" s="228"/>
      <c r="U1084" s="228"/>
      <c r="V1084" s="228"/>
      <c r="W1084" s="228"/>
      <c r="X1084" s="409"/>
      <c r="Y1084" s="409"/>
      <c r="Z1084" s="409"/>
      <c r="AA1084" s="410"/>
      <c r="AB1084" s="410"/>
      <c r="AC1084" s="228"/>
      <c r="AD1084" s="408"/>
    </row>
    <row r="1085">
      <c r="A1085" s="408"/>
      <c r="B1085" s="408"/>
      <c r="C1085" s="408"/>
      <c r="D1085" s="408"/>
      <c r="E1085" s="408"/>
      <c r="F1085" s="408"/>
      <c r="G1085" s="408"/>
      <c r="H1085" s="408"/>
      <c r="I1085" s="408"/>
      <c r="J1085" s="408"/>
      <c r="K1085" s="408"/>
      <c r="L1085" s="408"/>
      <c r="M1085" s="408"/>
      <c r="N1085" s="408"/>
      <c r="O1085" s="408"/>
      <c r="P1085" s="408"/>
      <c r="Q1085" s="408"/>
      <c r="R1085" s="408"/>
      <c r="S1085" s="228"/>
      <c r="T1085" s="228"/>
      <c r="U1085" s="228"/>
      <c r="V1085" s="228"/>
      <c r="W1085" s="228"/>
      <c r="X1085" s="409"/>
      <c r="Y1085" s="409"/>
      <c r="Z1085" s="409"/>
      <c r="AA1085" s="410"/>
      <c r="AB1085" s="410"/>
      <c r="AC1085" s="228"/>
      <c r="AD1085" s="408"/>
    </row>
    <row r="1086">
      <c r="A1086" s="408"/>
      <c r="B1086" s="408"/>
      <c r="C1086" s="408"/>
      <c r="D1086" s="408"/>
      <c r="E1086" s="408"/>
      <c r="F1086" s="408"/>
      <c r="G1086" s="408"/>
      <c r="H1086" s="408"/>
      <c r="I1086" s="408"/>
      <c r="J1086" s="408"/>
      <c r="K1086" s="408"/>
      <c r="L1086" s="408"/>
      <c r="M1086" s="408"/>
      <c r="N1086" s="408"/>
      <c r="O1086" s="408"/>
      <c r="P1086" s="408"/>
      <c r="Q1086" s="408"/>
      <c r="R1086" s="408"/>
      <c r="S1086" s="228"/>
      <c r="T1086" s="228"/>
      <c r="U1086" s="228"/>
      <c r="V1086" s="228"/>
      <c r="W1086" s="228"/>
      <c r="X1086" s="409"/>
      <c r="Y1086" s="409"/>
      <c r="Z1086" s="409"/>
      <c r="AA1086" s="410"/>
      <c r="AB1086" s="410"/>
      <c r="AC1086" s="228"/>
      <c r="AD1086" s="408"/>
    </row>
    <row r="1087">
      <c r="A1087" s="408"/>
      <c r="B1087" s="408"/>
      <c r="C1087" s="408"/>
      <c r="D1087" s="408"/>
      <c r="E1087" s="408"/>
      <c r="F1087" s="408"/>
      <c r="G1087" s="408"/>
      <c r="H1087" s="408"/>
      <c r="I1087" s="408"/>
      <c r="J1087" s="408"/>
      <c r="K1087" s="408"/>
      <c r="L1087" s="408"/>
      <c r="M1087" s="408"/>
      <c r="N1087" s="408"/>
      <c r="O1087" s="408"/>
      <c r="P1087" s="408"/>
      <c r="Q1087" s="408"/>
      <c r="R1087" s="408"/>
      <c r="S1087" s="228"/>
      <c r="T1087" s="228"/>
      <c r="U1087" s="228"/>
      <c r="V1087" s="228"/>
      <c r="W1087" s="228"/>
      <c r="X1087" s="409"/>
      <c r="Y1087" s="409"/>
      <c r="Z1087" s="409"/>
      <c r="AA1087" s="410"/>
      <c r="AB1087" s="410"/>
      <c r="AC1087" s="228"/>
      <c r="AD1087" s="408"/>
    </row>
    <row r="1088">
      <c r="A1088" s="408"/>
      <c r="B1088" s="408"/>
      <c r="C1088" s="408"/>
      <c r="D1088" s="408"/>
      <c r="E1088" s="408"/>
      <c r="F1088" s="408"/>
      <c r="G1088" s="408"/>
      <c r="H1088" s="408"/>
      <c r="I1088" s="408"/>
      <c r="J1088" s="408"/>
      <c r="K1088" s="408"/>
      <c r="L1088" s="408"/>
      <c r="M1088" s="408"/>
      <c r="N1088" s="408"/>
      <c r="O1088" s="408"/>
      <c r="P1088" s="408"/>
      <c r="Q1088" s="408"/>
      <c r="R1088" s="408"/>
      <c r="S1088" s="228"/>
      <c r="T1088" s="228"/>
      <c r="U1088" s="228"/>
      <c r="V1088" s="228"/>
      <c r="W1088" s="228"/>
      <c r="X1088" s="409"/>
      <c r="Y1088" s="409"/>
      <c r="Z1088" s="409"/>
      <c r="AA1088" s="410"/>
      <c r="AB1088" s="410"/>
      <c r="AC1088" s="228"/>
      <c r="AD1088" s="408"/>
    </row>
    <row r="1089">
      <c r="A1089" s="408"/>
      <c r="B1089" s="408"/>
      <c r="C1089" s="408"/>
      <c r="D1089" s="408"/>
      <c r="E1089" s="408"/>
      <c r="F1089" s="408"/>
      <c r="G1089" s="408"/>
      <c r="H1089" s="408"/>
      <c r="I1089" s="408"/>
      <c r="J1089" s="408"/>
      <c r="K1089" s="408"/>
      <c r="L1089" s="408"/>
      <c r="M1089" s="408"/>
      <c r="N1089" s="408"/>
      <c r="O1089" s="408"/>
      <c r="P1089" s="408"/>
      <c r="Q1089" s="408"/>
      <c r="R1089" s="408"/>
      <c r="S1089" s="228"/>
      <c r="T1089" s="228"/>
      <c r="U1089" s="228"/>
      <c r="V1089" s="228"/>
      <c r="W1089" s="228"/>
      <c r="X1089" s="409"/>
      <c r="Y1089" s="409"/>
      <c r="Z1089" s="409"/>
      <c r="AA1089" s="410"/>
      <c r="AB1089" s="410"/>
      <c r="AC1089" s="228"/>
      <c r="AD1089" s="408"/>
    </row>
    <row r="1090">
      <c r="A1090" s="408"/>
      <c r="B1090" s="408"/>
      <c r="C1090" s="408"/>
      <c r="D1090" s="408"/>
      <c r="E1090" s="408"/>
      <c r="F1090" s="408"/>
      <c r="G1090" s="408"/>
      <c r="H1090" s="408"/>
      <c r="I1090" s="408"/>
      <c r="J1090" s="408"/>
      <c r="K1090" s="408"/>
      <c r="L1090" s="408"/>
      <c r="M1090" s="408"/>
      <c r="N1090" s="408"/>
      <c r="O1090" s="408"/>
      <c r="P1090" s="408"/>
      <c r="Q1090" s="408"/>
      <c r="R1090" s="408"/>
      <c r="S1090" s="228"/>
      <c r="T1090" s="228"/>
      <c r="U1090" s="228"/>
      <c r="V1090" s="228"/>
      <c r="W1090" s="228"/>
      <c r="X1090" s="409"/>
      <c r="Y1090" s="409"/>
      <c r="Z1090" s="409"/>
      <c r="AA1090" s="410"/>
      <c r="AB1090" s="410"/>
      <c r="AC1090" s="228"/>
      <c r="AD1090" s="408"/>
    </row>
    <row r="1091">
      <c r="A1091" s="408"/>
      <c r="B1091" s="408"/>
      <c r="C1091" s="408"/>
      <c r="D1091" s="408"/>
      <c r="E1091" s="408"/>
      <c r="F1091" s="408"/>
      <c r="G1091" s="408"/>
      <c r="H1091" s="408"/>
      <c r="I1091" s="408"/>
      <c r="J1091" s="408"/>
      <c r="K1091" s="408"/>
      <c r="L1091" s="408"/>
      <c r="M1091" s="408"/>
      <c r="N1091" s="408"/>
      <c r="O1091" s="408"/>
      <c r="P1091" s="408"/>
      <c r="Q1091" s="408"/>
      <c r="R1091" s="408"/>
      <c r="S1091" s="228"/>
      <c r="T1091" s="228"/>
      <c r="U1091" s="228"/>
      <c r="V1091" s="228"/>
      <c r="W1091" s="228"/>
      <c r="X1091" s="409"/>
      <c r="Y1091" s="409"/>
      <c r="Z1091" s="409"/>
      <c r="AA1091" s="410"/>
      <c r="AB1091" s="410"/>
      <c r="AC1091" s="228"/>
      <c r="AD1091" s="408"/>
    </row>
    <row r="1092">
      <c r="A1092" s="408"/>
      <c r="B1092" s="408"/>
      <c r="C1092" s="408"/>
      <c r="D1092" s="408"/>
      <c r="E1092" s="408"/>
      <c r="F1092" s="408"/>
      <c r="G1092" s="408"/>
      <c r="H1092" s="408"/>
      <c r="I1092" s="408"/>
      <c r="J1092" s="408"/>
      <c r="K1092" s="408"/>
      <c r="L1092" s="408"/>
      <c r="M1092" s="408"/>
      <c r="N1092" s="408"/>
      <c r="O1092" s="408"/>
      <c r="P1092" s="408"/>
      <c r="Q1092" s="408"/>
      <c r="R1092" s="408"/>
      <c r="S1092" s="228"/>
      <c r="T1092" s="228"/>
      <c r="U1092" s="228"/>
      <c r="V1092" s="228"/>
      <c r="W1092" s="228"/>
      <c r="X1092" s="409"/>
      <c r="Y1092" s="409"/>
      <c r="Z1092" s="409"/>
      <c r="AA1092" s="410"/>
      <c r="AB1092" s="410"/>
      <c r="AC1092" s="228"/>
      <c r="AD1092" s="408"/>
    </row>
    <row r="1093">
      <c r="A1093" s="408"/>
      <c r="B1093" s="408"/>
      <c r="C1093" s="408"/>
      <c r="D1093" s="408"/>
      <c r="E1093" s="408"/>
      <c r="F1093" s="408"/>
      <c r="G1093" s="408"/>
      <c r="H1093" s="408"/>
      <c r="I1093" s="408"/>
      <c r="J1093" s="408"/>
      <c r="K1093" s="408"/>
      <c r="L1093" s="408"/>
      <c r="M1093" s="408"/>
      <c r="N1093" s="408"/>
      <c r="O1093" s="408"/>
      <c r="P1093" s="408"/>
      <c r="Q1093" s="408"/>
      <c r="R1093" s="408"/>
      <c r="S1093" s="228"/>
      <c r="T1093" s="228"/>
      <c r="U1093" s="228"/>
      <c r="V1093" s="228"/>
      <c r="W1093" s="228"/>
      <c r="X1093" s="409"/>
      <c r="Y1093" s="409"/>
      <c r="Z1093" s="409"/>
      <c r="AA1093" s="410"/>
      <c r="AB1093" s="410"/>
      <c r="AC1093" s="228"/>
      <c r="AD1093" s="408"/>
    </row>
    <row r="1094">
      <c r="A1094" s="408"/>
      <c r="B1094" s="408"/>
      <c r="C1094" s="408"/>
      <c r="D1094" s="408"/>
      <c r="E1094" s="408"/>
      <c r="F1094" s="408"/>
      <c r="G1094" s="408"/>
      <c r="H1094" s="408"/>
      <c r="I1094" s="408"/>
      <c r="J1094" s="408"/>
      <c r="K1094" s="408"/>
      <c r="L1094" s="408"/>
      <c r="M1094" s="408"/>
      <c r="N1094" s="408"/>
      <c r="O1094" s="408"/>
      <c r="P1094" s="408"/>
      <c r="Q1094" s="408"/>
      <c r="R1094" s="408"/>
      <c r="S1094" s="228"/>
      <c r="T1094" s="228"/>
      <c r="U1094" s="228"/>
      <c r="V1094" s="228"/>
      <c r="W1094" s="228"/>
      <c r="X1094" s="409"/>
      <c r="Y1094" s="409"/>
      <c r="Z1094" s="409"/>
      <c r="AA1094" s="410"/>
      <c r="AB1094" s="410"/>
      <c r="AC1094" s="228"/>
      <c r="AD1094" s="408"/>
    </row>
    <row r="1095">
      <c r="A1095" s="408"/>
      <c r="B1095" s="408"/>
      <c r="C1095" s="408"/>
      <c r="D1095" s="408"/>
      <c r="E1095" s="408"/>
      <c r="F1095" s="408"/>
      <c r="G1095" s="408"/>
      <c r="H1095" s="408"/>
      <c r="I1095" s="408"/>
      <c r="J1095" s="408"/>
      <c r="K1095" s="408"/>
      <c r="L1095" s="408"/>
      <c r="M1095" s="408"/>
      <c r="N1095" s="408"/>
      <c r="O1095" s="408"/>
      <c r="P1095" s="408"/>
      <c r="Q1095" s="408"/>
      <c r="R1095" s="408"/>
      <c r="S1095" s="228"/>
      <c r="T1095" s="228"/>
      <c r="U1095" s="228"/>
      <c r="V1095" s="228"/>
      <c r="W1095" s="228"/>
      <c r="X1095" s="409"/>
      <c r="Y1095" s="409"/>
      <c r="Z1095" s="409"/>
      <c r="AA1095" s="410"/>
      <c r="AB1095" s="410"/>
      <c r="AC1095" s="228"/>
      <c r="AD1095" s="408"/>
    </row>
    <row r="1096">
      <c r="A1096" s="408"/>
      <c r="B1096" s="408"/>
      <c r="C1096" s="408"/>
      <c r="D1096" s="408"/>
      <c r="E1096" s="408"/>
      <c r="F1096" s="408"/>
      <c r="G1096" s="408"/>
      <c r="H1096" s="408"/>
      <c r="I1096" s="408"/>
      <c r="J1096" s="408"/>
      <c r="K1096" s="408"/>
      <c r="L1096" s="408"/>
      <c r="M1096" s="408"/>
      <c r="N1096" s="408"/>
      <c r="O1096" s="408"/>
      <c r="P1096" s="408"/>
      <c r="Q1096" s="408"/>
      <c r="R1096" s="408"/>
      <c r="S1096" s="228"/>
      <c r="T1096" s="228"/>
      <c r="U1096" s="228"/>
      <c r="V1096" s="228"/>
      <c r="W1096" s="228"/>
      <c r="X1096" s="409"/>
      <c r="Y1096" s="409"/>
      <c r="Z1096" s="409"/>
      <c r="AA1096" s="410"/>
      <c r="AB1096" s="410"/>
      <c r="AC1096" s="228"/>
      <c r="AD1096" s="408"/>
    </row>
    <row r="1097">
      <c r="A1097" s="408"/>
      <c r="B1097" s="408"/>
      <c r="C1097" s="408"/>
      <c r="D1097" s="408"/>
      <c r="E1097" s="408"/>
      <c r="F1097" s="408"/>
      <c r="G1097" s="408"/>
      <c r="H1097" s="408"/>
      <c r="I1097" s="408"/>
      <c r="J1097" s="408"/>
      <c r="K1097" s="408"/>
      <c r="L1097" s="408"/>
      <c r="M1097" s="408"/>
      <c r="N1097" s="408"/>
      <c r="O1097" s="408"/>
      <c r="P1097" s="408"/>
      <c r="Q1097" s="408"/>
      <c r="R1097" s="408"/>
      <c r="S1097" s="228"/>
      <c r="T1097" s="228"/>
      <c r="U1097" s="228"/>
      <c r="V1097" s="228"/>
      <c r="W1097" s="228"/>
      <c r="X1097" s="409"/>
      <c r="Y1097" s="409"/>
      <c r="Z1097" s="409"/>
      <c r="AA1097" s="410"/>
      <c r="AB1097" s="410"/>
      <c r="AC1097" s="228"/>
      <c r="AD1097" s="408"/>
    </row>
    <row r="1098">
      <c r="A1098" s="408"/>
      <c r="B1098" s="408"/>
      <c r="C1098" s="408"/>
      <c r="D1098" s="408"/>
      <c r="E1098" s="408"/>
      <c r="F1098" s="408"/>
      <c r="G1098" s="408"/>
      <c r="H1098" s="408"/>
      <c r="I1098" s="408"/>
      <c r="J1098" s="408"/>
      <c r="K1098" s="408"/>
      <c r="L1098" s="408"/>
      <c r="M1098" s="408"/>
      <c r="N1098" s="408"/>
      <c r="O1098" s="408"/>
      <c r="P1098" s="408"/>
      <c r="Q1098" s="408"/>
      <c r="R1098" s="408"/>
      <c r="S1098" s="228"/>
      <c r="T1098" s="228"/>
      <c r="U1098" s="228"/>
      <c r="V1098" s="228"/>
      <c r="W1098" s="228"/>
      <c r="X1098" s="409"/>
      <c r="Y1098" s="409"/>
      <c r="Z1098" s="409"/>
      <c r="AA1098" s="410"/>
      <c r="AB1098" s="410"/>
      <c r="AC1098" s="228"/>
      <c r="AD1098" s="408"/>
    </row>
    <row r="1099">
      <c r="A1099" s="408"/>
      <c r="B1099" s="408"/>
      <c r="C1099" s="408"/>
      <c r="D1099" s="408"/>
      <c r="E1099" s="408"/>
      <c r="F1099" s="408"/>
      <c r="G1099" s="408"/>
      <c r="H1099" s="408"/>
      <c r="I1099" s="408"/>
      <c r="J1099" s="408"/>
      <c r="K1099" s="408"/>
      <c r="L1099" s="408"/>
      <c r="M1099" s="408"/>
      <c r="N1099" s="408"/>
      <c r="O1099" s="408"/>
      <c r="P1099" s="408"/>
      <c r="Q1099" s="408"/>
      <c r="R1099" s="408"/>
      <c r="S1099" s="228"/>
      <c r="T1099" s="228"/>
      <c r="U1099" s="228"/>
      <c r="V1099" s="228"/>
      <c r="W1099" s="228"/>
      <c r="X1099" s="409"/>
      <c r="Y1099" s="409"/>
      <c r="Z1099" s="409"/>
      <c r="AA1099" s="410"/>
      <c r="AB1099" s="410"/>
      <c r="AC1099" s="228"/>
      <c r="AD1099" s="408"/>
    </row>
    <row r="1100">
      <c r="A1100" s="408"/>
      <c r="B1100" s="408"/>
      <c r="C1100" s="408"/>
      <c r="D1100" s="408"/>
      <c r="E1100" s="408"/>
      <c r="F1100" s="408"/>
      <c r="G1100" s="408"/>
      <c r="H1100" s="408"/>
      <c r="I1100" s="408"/>
      <c r="J1100" s="408"/>
      <c r="K1100" s="408"/>
      <c r="L1100" s="408"/>
      <c r="M1100" s="408"/>
      <c r="N1100" s="408"/>
      <c r="O1100" s="408"/>
      <c r="P1100" s="408"/>
      <c r="Q1100" s="408"/>
      <c r="R1100" s="408"/>
      <c r="S1100" s="228"/>
      <c r="T1100" s="228"/>
      <c r="U1100" s="228"/>
      <c r="V1100" s="228"/>
      <c r="W1100" s="228"/>
      <c r="X1100" s="409"/>
      <c r="Y1100" s="409"/>
      <c r="Z1100" s="409"/>
      <c r="AA1100" s="410"/>
      <c r="AB1100" s="410"/>
      <c r="AC1100" s="228"/>
      <c r="AD1100" s="408"/>
    </row>
    <row r="1101">
      <c r="A1101" s="408"/>
      <c r="B1101" s="408"/>
      <c r="C1101" s="408"/>
      <c r="D1101" s="408"/>
      <c r="E1101" s="408"/>
      <c r="F1101" s="408"/>
      <c r="G1101" s="408"/>
      <c r="H1101" s="408"/>
      <c r="I1101" s="408"/>
      <c r="J1101" s="408"/>
      <c r="K1101" s="408"/>
      <c r="L1101" s="408"/>
      <c r="M1101" s="408"/>
      <c r="N1101" s="408"/>
      <c r="O1101" s="408"/>
      <c r="P1101" s="408"/>
      <c r="Q1101" s="408"/>
      <c r="R1101" s="408"/>
      <c r="S1101" s="228"/>
      <c r="T1101" s="228"/>
      <c r="U1101" s="228"/>
      <c r="V1101" s="228"/>
      <c r="W1101" s="228"/>
      <c r="X1101" s="409"/>
      <c r="Y1101" s="409"/>
      <c r="Z1101" s="409"/>
      <c r="AA1101" s="410"/>
      <c r="AB1101" s="410"/>
      <c r="AC1101" s="228"/>
      <c r="AD1101" s="408"/>
    </row>
    <row r="1102">
      <c r="A1102" s="408"/>
      <c r="B1102" s="408"/>
      <c r="C1102" s="408"/>
      <c r="D1102" s="408"/>
      <c r="E1102" s="408"/>
      <c r="F1102" s="408"/>
      <c r="G1102" s="408"/>
      <c r="H1102" s="408"/>
      <c r="I1102" s="408"/>
      <c r="J1102" s="408"/>
      <c r="K1102" s="408"/>
      <c r="L1102" s="408"/>
      <c r="M1102" s="408"/>
      <c r="N1102" s="408"/>
      <c r="O1102" s="408"/>
      <c r="P1102" s="408"/>
      <c r="Q1102" s="408"/>
      <c r="R1102" s="408"/>
      <c r="S1102" s="228"/>
      <c r="T1102" s="228"/>
      <c r="U1102" s="228"/>
      <c r="V1102" s="228"/>
      <c r="W1102" s="228"/>
      <c r="X1102" s="409"/>
      <c r="Y1102" s="409"/>
      <c r="Z1102" s="409"/>
      <c r="AA1102" s="410"/>
      <c r="AB1102" s="410"/>
      <c r="AC1102" s="228"/>
      <c r="AD1102" s="408"/>
    </row>
    <row r="1103">
      <c r="A1103" s="408"/>
      <c r="B1103" s="408"/>
      <c r="C1103" s="408"/>
      <c r="D1103" s="408"/>
      <c r="E1103" s="408"/>
      <c r="F1103" s="408"/>
      <c r="G1103" s="408"/>
      <c r="H1103" s="408"/>
      <c r="I1103" s="408"/>
      <c r="J1103" s="408"/>
      <c r="K1103" s="408"/>
      <c r="L1103" s="408"/>
      <c r="M1103" s="408"/>
      <c r="N1103" s="408"/>
      <c r="O1103" s="408"/>
      <c r="P1103" s="408"/>
      <c r="Q1103" s="408"/>
      <c r="R1103" s="408"/>
      <c r="S1103" s="228"/>
      <c r="T1103" s="228"/>
      <c r="U1103" s="228"/>
      <c r="V1103" s="228"/>
      <c r="W1103" s="228"/>
      <c r="X1103" s="409"/>
      <c r="Y1103" s="409"/>
      <c r="Z1103" s="409"/>
      <c r="AA1103" s="410"/>
      <c r="AB1103" s="410"/>
      <c r="AC1103" s="228"/>
      <c r="AD1103" s="408"/>
    </row>
    <row r="1104">
      <c r="A1104" s="408"/>
      <c r="B1104" s="408"/>
      <c r="C1104" s="408"/>
      <c r="D1104" s="408"/>
      <c r="E1104" s="408"/>
      <c r="F1104" s="408"/>
      <c r="G1104" s="408"/>
      <c r="H1104" s="408"/>
      <c r="I1104" s="408"/>
      <c r="J1104" s="408"/>
      <c r="K1104" s="408"/>
      <c r="L1104" s="408"/>
      <c r="M1104" s="408"/>
      <c r="N1104" s="408"/>
      <c r="O1104" s="408"/>
      <c r="P1104" s="408"/>
      <c r="Q1104" s="408"/>
      <c r="R1104" s="408"/>
      <c r="S1104" s="228"/>
      <c r="T1104" s="228"/>
      <c r="U1104" s="228"/>
      <c r="V1104" s="228"/>
      <c r="W1104" s="228"/>
      <c r="X1104" s="409"/>
      <c r="Y1104" s="409"/>
      <c r="Z1104" s="409"/>
      <c r="AA1104" s="410"/>
      <c r="AB1104" s="410"/>
      <c r="AC1104" s="228"/>
      <c r="AD1104" s="408"/>
    </row>
    <row r="1105">
      <c r="A1105" s="408"/>
      <c r="B1105" s="408"/>
      <c r="C1105" s="408"/>
      <c r="D1105" s="408"/>
      <c r="E1105" s="408"/>
      <c r="F1105" s="408"/>
      <c r="G1105" s="408"/>
      <c r="H1105" s="408"/>
      <c r="I1105" s="408"/>
      <c r="J1105" s="408"/>
      <c r="K1105" s="408"/>
      <c r="L1105" s="408"/>
      <c r="M1105" s="408"/>
      <c r="N1105" s="408"/>
      <c r="O1105" s="408"/>
      <c r="P1105" s="408"/>
      <c r="Q1105" s="408"/>
      <c r="R1105" s="408"/>
      <c r="S1105" s="228"/>
      <c r="T1105" s="228"/>
      <c r="U1105" s="228"/>
      <c r="V1105" s="228"/>
      <c r="W1105" s="228"/>
      <c r="X1105" s="409"/>
      <c r="Y1105" s="409"/>
      <c r="Z1105" s="409"/>
      <c r="AA1105" s="410"/>
      <c r="AB1105" s="410"/>
      <c r="AC1105" s="228"/>
      <c r="AD1105" s="408"/>
    </row>
    <row r="1106">
      <c r="A1106" s="408"/>
      <c r="B1106" s="408"/>
      <c r="C1106" s="408"/>
      <c r="D1106" s="408"/>
      <c r="E1106" s="408"/>
      <c r="F1106" s="408"/>
      <c r="G1106" s="408"/>
      <c r="H1106" s="408"/>
      <c r="I1106" s="408"/>
      <c r="J1106" s="408"/>
      <c r="K1106" s="408"/>
      <c r="L1106" s="408"/>
      <c r="M1106" s="408"/>
      <c r="N1106" s="408"/>
      <c r="O1106" s="408"/>
      <c r="P1106" s="408"/>
      <c r="Q1106" s="408"/>
      <c r="R1106" s="408"/>
      <c r="S1106" s="228"/>
      <c r="T1106" s="228"/>
      <c r="U1106" s="228"/>
      <c r="V1106" s="228"/>
      <c r="W1106" s="228"/>
      <c r="X1106" s="409"/>
      <c r="Y1106" s="409"/>
      <c r="Z1106" s="409"/>
      <c r="AA1106" s="410"/>
      <c r="AB1106" s="410"/>
      <c r="AC1106" s="228"/>
      <c r="AD1106" s="408"/>
    </row>
    <row r="1107">
      <c r="A1107" s="408"/>
      <c r="B1107" s="408"/>
      <c r="C1107" s="408"/>
      <c r="D1107" s="408"/>
      <c r="E1107" s="408"/>
      <c r="F1107" s="408"/>
      <c r="G1107" s="408"/>
      <c r="H1107" s="408"/>
      <c r="I1107" s="408"/>
      <c r="J1107" s="408"/>
      <c r="K1107" s="408"/>
      <c r="L1107" s="408"/>
      <c r="M1107" s="408"/>
      <c r="N1107" s="408"/>
      <c r="O1107" s="408"/>
      <c r="P1107" s="408"/>
      <c r="Q1107" s="408"/>
      <c r="R1107" s="408"/>
      <c r="S1107" s="228"/>
      <c r="T1107" s="228"/>
      <c r="U1107" s="228"/>
      <c r="V1107" s="228"/>
      <c r="W1107" s="228"/>
      <c r="X1107" s="409"/>
      <c r="Y1107" s="409"/>
      <c r="Z1107" s="409"/>
      <c r="AA1107" s="410"/>
      <c r="AB1107" s="410"/>
      <c r="AC1107" s="228"/>
      <c r="AD1107" s="408"/>
    </row>
    <row r="1108">
      <c r="A1108" s="408"/>
      <c r="B1108" s="408"/>
      <c r="C1108" s="408"/>
      <c r="D1108" s="408"/>
      <c r="E1108" s="408"/>
      <c r="F1108" s="408"/>
      <c r="G1108" s="408"/>
      <c r="H1108" s="408"/>
      <c r="I1108" s="408"/>
      <c r="J1108" s="408"/>
      <c r="K1108" s="408"/>
      <c r="L1108" s="408"/>
      <c r="M1108" s="408"/>
      <c r="N1108" s="408"/>
      <c r="O1108" s="408"/>
      <c r="P1108" s="408"/>
      <c r="Q1108" s="408"/>
      <c r="R1108" s="408"/>
      <c r="S1108" s="228"/>
      <c r="T1108" s="228"/>
      <c r="U1108" s="228"/>
      <c r="V1108" s="228"/>
      <c r="W1108" s="228"/>
      <c r="X1108" s="409"/>
      <c r="Y1108" s="409"/>
      <c r="Z1108" s="409"/>
      <c r="AA1108" s="410"/>
      <c r="AB1108" s="410"/>
      <c r="AC1108" s="228"/>
      <c r="AD1108" s="408"/>
    </row>
    <row r="1109">
      <c r="A1109" s="408"/>
      <c r="B1109" s="408"/>
      <c r="C1109" s="408"/>
      <c r="D1109" s="408"/>
      <c r="E1109" s="408"/>
      <c r="F1109" s="408"/>
      <c r="G1109" s="408"/>
      <c r="H1109" s="408"/>
      <c r="I1109" s="408"/>
      <c r="J1109" s="408"/>
      <c r="K1109" s="408"/>
      <c r="L1109" s="408"/>
      <c r="M1109" s="408"/>
      <c r="N1109" s="408"/>
      <c r="O1109" s="408"/>
      <c r="P1109" s="408"/>
      <c r="Q1109" s="408"/>
      <c r="R1109" s="408"/>
      <c r="S1109" s="228"/>
      <c r="T1109" s="228"/>
      <c r="U1109" s="228"/>
      <c r="V1109" s="228"/>
      <c r="W1109" s="228"/>
      <c r="X1109" s="409"/>
      <c r="Y1109" s="409"/>
      <c r="Z1109" s="409"/>
      <c r="AA1109" s="410"/>
      <c r="AB1109" s="410"/>
      <c r="AC1109" s="228"/>
      <c r="AD1109" s="408"/>
    </row>
    <row r="1110">
      <c r="A1110" s="408"/>
      <c r="B1110" s="408"/>
      <c r="C1110" s="408"/>
      <c r="D1110" s="408"/>
      <c r="E1110" s="408"/>
      <c r="F1110" s="408"/>
      <c r="G1110" s="408"/>
      <c r="H1110" s="408"/>
      <c r="I1110" s="408"/>
      <c r="J1110" s="408"/>
      <c r="K1110" s="408"/>
      <c r="L1110" s="408"/>
      <c r="M1110" s="408"/>
      <c r="N1110" s="408"/>
      <c r="O1110" s="408"/>
      <c r="P1110" s="408"/>
      <c r="Q1110" s="408"/>
      <c r="R1110" s="408"/>
      <c r="S1110" s="228"/>
      <c r="T1110" s="228"/>
      <c r="U1110" s="228"/>
      <c r="V1110" s="228"/>
      <c r="W1110" s="228"/>
      <c r="X1110" s="409"/>
      <c r="Y1110" s="409"/>
      <c r="Z1110" s="409"/>
      <c r="AA1110" s="410"/>
      <c r="AB1110" s="410"/>
      <c r="AC1110" s="228"/>
      <c r="AD1110" s="408"/>
    </row>
    <row r="1111">
      <c r="A1111" s="408"/>
      <c r="B1111" s="408"/>
      <c r="C1111" s="408"/>
      <c r="D1111" s="408"/>
      <c r="E1111" s="408"/>
      <c r="F1111" s="408"/>
      <c r="G1111" s="408"/>
      <c r="H1111" s="408"/>
      <c r="I1111" s="408"/>
      <c r="J1111" s="408"/>
      <c r="K1111" s="408"/>
      <c r="L1111" s="408"/>
      <c r="M1111" s="408"/>
      <c r="N1111" s="408"/>
      <c r="O1111" s="408"/>
      <c r="P1111" s="408"/>
      <c r="Q1111" s="408"/>
      <c r="R1111" s="408"/>
      <c r="S1111" s="228"/>
      <c r="T1111" s="228"/>
      <c r="U1111" s="228"/>
      <c r="V1111" s="228"/>
      <c r="W1111" s="228"/>
      <c r="X1111" s="409"/>
      <c r="Y1111" s="409"/>
      <c r="Z1111" s="409"/>
      <c r="AA1111" s="410"/>
      <c r="AB1111" s="410"/>
      <c r="AC1111" s="228"/>
      <c r="AD1111" s="408"/>
    </row>
    <row r="1112">
      <c r="A1112" s="408"/>
      <c r="B1112" s="408"/>
      <c r="C1112" s="408"/>
      <c r="D1112" s="408"/>
      <c r="E1112" s="408"/>
      <c r="F1112" s="408"/>
      <c r="G1112" s="408"/>
      <c r="H1112" s="408"/>
      <c r="I1112" s="408"/>
      <c r="J1112" s="408"/>
      <c r="K1112" s="408"/>
      <c r="L1112" s="408"/>
      <c r="M1112" s="408"/>
      <c r="N1112" s="408"/>
      <c r="O1112" s="408"/>
      <c r="P1112" s="408"/>
      <c r="Q1112" s="408"/>
      <c r="R1112" s="408"/>
      <c r="S1112" s="228"/>
      <c r="T1112" s="228"/>
      <c r="U1112" s="228"/>
      <c r="V1112" s="228"/>
      <c r="W1112" s="228"/>
      <c r="X1112" s="409"/>
      <c r="Y1112" s="409"/>
      <c r="Z1112" s="409"/>
      <c r="AA1112" s="410"/>
      <c r="AB1112" s="410"/>
      <c r="AC1112" s="228"/>
      <c r="AD1112" s="408"/>
    </row>
    <row r="1113">
      <c r="A1113" s="408"/>
      <c r="B1113" s="408"/>
      <c r="C1113" s="408"/>
      <c r="D1113" s="408"/>
      <c r="E1113" s="408"/>
      <c r="F1113" s="408"/>
      <c r="G1113" s="408"/>
      <c r="H1113" s="408"/>
      <c r="I1113" s="408"/>
      <c r="J1113" s="408"/>
      <c r="K1113" s="408"/>
      <c r="L1113" s="408"/>
      <c r="M1113" s="408"/>
      <c r="N1113" s="408"/>
      <c r="O1113" s="408"/>
      <c r="P1113" s="408"/>
      <c r="Q1113" s="408"/>
      <c r="R1113" s="408"/>
      <c r="S1113" s="228"/>
      <c r="T1113" s="228"/>
      <c r="U1113" s="228"/>
      <c r="V1113" s="228"/>
      <c r="W1113" s="228"/>
      <c r="X1113" s="409"/>
      <c r="Y1113" s="409"/>
      <c r="Z1113" s="409"/>
      <c r="AA1113" s="410"/>
      <c r="AB1113" s="410"/>
      <c r="AC1113" s="228"/>
      <c r="AD1113" s="408"/>
    </row>
    <row r="1114">
      <c r="A1114" s="408"/>
      <c r="B1114" s="408"/>
      <c r="C1114" s="408"/>
      <c r="D1114" s="408"/>
      <c r="E1114" s="408"/>
      <c r="F1114" s="408"/>
      <c r="G1114" s="408"/>
      <c r="H1114" s="408"/>
      <c r="I1114" s="408"/>
      <c r="J1114" s="408"/>
      <c r="K1114" s="408"/>
      <c r="L1114" s="408"/>
      <c r="M1114" s="408"/>
      <c r="N1114" s="408"/>
      <c r="O1114" s="408"/>
      <c r="P1114" s="408"/>
      <c r="Q1114" s="408"/>
      <c r="R1114" s="408"/>
      <c r="S1114" s="228"/>
      <c r="T1114" s="228"/>
      <c r="U1114" s="228"/>
      <c r="V1114" s="228"/>
      <c r="W1114" s="228"/>
      <c r="X1114" s="409"/>
      <c r="Y1114" s="409"/>
      <c r="Z1114" s="409"/>
      <c r="AA1114" s="410"/>
      <c r="AB1114" s="410"/>
      <c r="AC1114" s="228"/>
      <c r="AD1114" s="408"/>
    </row>
    <row r="1115">
      <c r="A1115" s="408"/>
      <c r="B1115" s="408"/>
      <c r="C1115" s="408"/>
      <c r="D1115" s="408"/>
      <c r="E1115" s="408"/>
      <c r="F1115" s="408"/>
      <c r="G1115" s="408"/>
      <c r="H1115" s="408"/>
      <c r="I1115" s="408"/>
      <c r="J1115" s="408"/>
      <c r="K1115" s="408"/>
      <c r="L1115" s="408"/>
      <c r="M1115" s="408"/>
      <c r="N1115" s="408"/>
      <c r="O1115" s="408"/>
      <c r="P1115" s="408"/>
      <c r="Q1115" s="408"/>
      <c r="R1115" s="408"/>
      <c r="S1115" s="228"/>
      <c r="T1115" s="228"/>
      <c r="U1115" s="228"/>
      <c r="V1115" s="228"/>
      <c r="W1115" s="228"/>
      <c r="X1115" s="409"/>
      <c r="Y1115" s="409"/>
      <c r="Z1115" s="409"/>
      <c r="AA1115" s="410"/>
      <c r="AB1115" s="410"/>
      <c r="AC1115" s="228"/>
      <c r="AD1115" s="408"/>
    </row>
    <row r="1116">
      <c r="A1116" s="408"/>
      <c r="B1116" s="408"/>
      <c r="C1116" s="408"/>
      <c r="D1116" s="408"/>
      <c r="E1116" s="408"/>
      <c r="F1116" s="408"/>
      <c r="G1116" s="408"/>
      <c r="H1116" s="408"/>
      <c r="I1116" s="408"/>
      <c r="J1116" s="408"/>
      <c r="K1116" s="408"/>
      <c r="L1116" s="408"/>
      <c r="M1116" s="408"/>
      <c r="N1116" s="408"/>
      <c r="O1116" s="408"/>
      <c r="P1116" s="408"/>
      <c r="Q1116" s="408"/>
      <c r="R1116" s="408"/>
      <c r="S1116" s="228"/>
      <c r="T1116" s="228"/>
      <c r="U1116" s="228"/>
      <c r="V1116" s="228"/>
      <c r="W1116" s="228"/>
      <c r="X1116" s="409"/>
      <c r="Y1116" s="409"/>
      <c r="Z1116" s="409"/>
      <c r="AA1116" s="410"/>
      <c r="AB1116" s="410"/>
      <c r="AC1116" s="228"/>
      <c r="AD1116" s="408"/>
    </row>
    <row r="1117">
      <c r="A1117" s="408"/>
      <c r="B1117" s="408"/>
      <c r="C1117" s="408"/>
      <c r="D1117" s="408"/>
      <c r="E1117" s="408"/>
      <c r="F1117" s="408"/>
      <c r="G1117" s="408"/>
      <c r="H1117" s="408"/>
      <c r="I1117" s="408"/>
      <c r="J1117" s="408"/>
      <c r="K1117" s="408"/>
      <c r="L1117" s="408"/>
      <c r="M1117" s="408"/>
      <c r="N1117" s="408"/>
      <c r="O1117" s="408"/>
      <c r="P1117" s="408"/>
      <c r="Q1117" s="408"/>
      <c r="R1117" s="408"/>
      <c r="S1117" s="228"/>
      <c r="T1117" s="228"/>
      <c r="U1117" s="228"/>
      <c r="V1117" s="228"/>
      <c r="W1117" s="228"/>
      <c r="X1117" s="409"/>
      <c r="Y1117" s="409"/>
      <c r="Z1117" s="409"/>
      <c r="AA1117" s="410"/>
      <c r="AB1117" s="410"/>
      <c r="AC1117" s="228"/>
      <c r="AD1117" s="408"/>
    </row>
    <row r="1118">
      <c r="A1118" s="408"/>
      <c r="B1118" s="408"/>
      <c r="C1118" s="408"/>
      <c r="D1118" s="408"/>
      <c r="E1118" s="408"/>
      <c r="F1118" s="408"/>
      <c r="G1118" s="408"/>
      <c r="H1118" s="408"/>
      <c r="I1118" s="408"/>
      <c r="J1118" s="408"/>
      <c r="K1118" s="408"/>
      <c r="L1118" s="408"/>
      <c r="M1118" s="408"/>
      <c r="N1118" s="408"/>
      <c r="O1118" s="408"/>
      <c r="P1118" s="408"/>
      <c r="Q1118" s="408"/>
      <c r="R1118" s="408"/>
      <c r="S1118" s="228"/>
      <c r="T1118" s="228"/>
      <c r="U1118" s="228"/>
      <c r="V1118" s="228"/>
      <c r="W1118" s="228"/>
      <c r="X1118" s="409"/>
      <c r="Y1118" s="409"/>
      <c r="Z1118" s="409"/>
      <c r="AA1118" s="410"/>
      <c r="AB1118" s="410"/>
      <c r="AC1118" s="228"/>
      <c r="AD1118" s="408"/>
    </row>
    <row r="1119">
      <c r="A1119" s="408"/>
      <c r="B1119" s="408"/>
      <c r="C1119" s="408"/>
      <c r="D1119" s="408"/>
      <c r="E1119" s="408"/>
      <c r="F1119" s="408"/>
      <c r="G1119" s="408"/>
      <c r="H1119" s="408"/>
      <c r="I1119" s="408"/>
      <c r="J1119" s="408"/>
      <c r="K1119" s="408"/>
      <c r="L1119" s="408"/>
      <c r="M1119" s="408"/>
      <c r="N1119" s="408"/>
      <c r="O1119" s="408"/>
      <c r="P1119" s="408"/>
      <c r="Q1119" s="408"/>
      <c r="R1119" s="408"/>
      <c r="S1119" s="228"/>
      <c r="T1119" s="228"/>
      <c r="U1119" s="228"/>
      <c r="V1119" s="228"/>
      <c r="W1119" s="228"/>
      <c r="X1119" s="409"/>
      <c r="Y1119" s="409"/>
      <c r="Z1119" s="409"/>
      <c r="AA1119" s="410"/>
      <c r="AB1119" s="410"/>
      <c r="AC1119" s="228"/>
      <c r="AD1119" s="408"/>
    </row>
    <row r="1120">
      <c r="A1120" s="408"/>
      <c r="B1120" s="408"/>
      <c r="C1120" s="408"/>
      <c r="D1120" s="408"/>
      <c r="E1120" s="408"/>
      <c r="F1120" s="408"/>
      <c r="G1120" s="408"/>
      <c r="H1120" s="408"/>
      <c r="I1120" s="408"/>
      <c r="J1120" s="408"/>
      <c r="K1120" s="408"/>
      <c r="L1120" s="408"/>
      <c r="M1120" s="408"/>
      <c r="N1120" s="408"/>
      <c r="O1120" s="408"/>
      <c r="P1120" s="408"/>
      <c r="Q1120" s="408"/>
      <c r="R1120" s="408"/>
      <c r="S1120" s="228"/>
      <c r="T1120" s="228"/>
      <c r="U1120" s="228"/>
      <c r="V1120" s="228"/>
      <c r="W1120" s="228"/>
      <c r="X1120" s="409"/>
      <c r="Y1120" s="409"/>
      <c r="Z1120" s="409"/>
      <c r="AA1120" s="410"/>
      <c r="AB1120" s="410"/>
      <c r="AC1120" s="228"/>
      <c r="AD1120" s="408"/>
    </row>
    <row r="1121">
      <c r="A1121" s="408"/>
      <c r="B1121" s="408"/>
      <c r="C1121" s="408"/>
      <c r="D1121" s="408"/>
      <c r="E1121" s="408"/>
      <c r="F1121" s="408"/>
      <c r="G1121" s="408"/>
      <c r="H1121" s="408"/>
      <c r="I1121" s="408"/>
      <c r="J1121" s="408"/>
      <c r="K1121" s="408"/>
      <c r="L1121" s="408"/>
      <c r="M1121" s="408"/>
      <c r="N1121" s="408"/>
      <c r="O1121" s="408"/>
      <c r="P1121" s="408"/>
      <c r="Q1121" s="408"/>
      <c r="R1121" s="408"/>
      <c r="S1121" s="228"/>
      <c r="T1121" s="228"/>
      <c r="U1121" s="228"/>
      <c r="V1121" s="228"/>
      <c r="W1121" s="228"/>
      <c r="X1121" s="409"/>
      <c r="Y1121" s="409"/>
      <c r="Z1121" s="409"/>
      <c r="AA1121" s="410"/>
      <c r="AB1121" s="410"/>
      <c r="AC1121" s="228"/>
      <c r="AD1121" s="408"/>
    </row>
    <row r="1122">
      <c r="A1122" s="408"/>
      <c r="B1122" s="408"/>
      <c r="C1122" s="408"/>
      <c r="D1122" s="408"/>
      <c r="E1122" s="408"/>
      <c r="F1122" s="408"/>
      <c r="G1122" s="408"/>
      <c r="H1122" s="408"/>
      <c r="I1122" s="408"/>
      <c r="J1122" s="408"/>
      <c r="K1122" s="408"/>
      <c r="L1122" s="408"/>
      <c r="M1122" s="408"/>
      <c r="N1122" s="408"/>
      <c r="O1122" s="408"/>
      <c r="P1122" s="408"/>
      <c r="Q1122" s="408"/>
      <c r="R1122" s="408"/>
      <c r="S1122" s="228"/>
      <c r="T1122" s="228"/>
      <c r="U1122" s="228"/>
      <c r="V1122" s="228"/>
      <c r="W1122" s="228"/>
      <c r="X1122" s="409"/>
      <c r="Y1122" s="409"/>
      <c r="Z1122" s="409"/>
      <c r="AA1122" s="410"/>
      <c r="AB1122" s="410"/>
      <c r="AC1122" s="228"/>
      <c r="AD1122" s="408"/>
    </row>
    <row r="1123">
      <c r="A1123" s="408"/>
      <c r="B1123" s="408"/>
      <c r="C1123" s="408"/>
      <c r="D1123" s="408"/>
      <c r="E1123" s="408"/>
      <c r="F1123" s="408"/>
      <c r="G1123" s="408"/>
      <c r="H1123" s="408"/>
      <c r="I1123" s="408"/>
      <c r="J1123" s="408"/>
      <c r="K1123" s="408"/>
      <c r="L1123" s="408"/>
      <c r="M1123" s="408"/>
      <c r="N1123" s="408"/>
      <c r="O1123" s="408"/>
      <c r="P1123" s="408"/>
      <c r="Q1123" s="408"/>
      <c r="R1123" s="408"/>
      <c r="S1123" s="228"/>
      <c r="T1123" s="228"/>
      <c r="U1123" s="228"/>
      <c r="V1123" s="228"/>
      <c r="W1123" s="228"/>
      <c r="X1123" s="409"/>
      <c r="Y1123" s="409"/>
      <c r="Z1123" s="409"/>
      <c r="AA1123" s="410"/>
      <c r="AB1123" s="410"/>
      <c r="AC1123" s="228"/>
      <c r="AD1123" s="408"/>
    </row>
    <row r="1124">
      <c r="A1124" s="408"/>
      <c r="B1124" s="408"/>
      <c r="C1124" s="408"/>
      <c r="D1124" s="408"/>
      <c r="E1124" s="408"/>
      <c r="F1124" s="408"/>
      <c r="G1124" s="408"/>
      <c r="H1124" s="408"/>
      <c r="I1124" s="408"/>
      <c r="J1124" s="408"/>
      <c r="K1124" s="408"/>
      <c r="L1124" s="408"/>
      <c r="M1124" s="408"/>
      <c r="N1124" s="408"/>
      <c r="O1124" s="408"/>
      <c r="P1124" s="408"/>
      <c r="Q1124" s="408"/>
      <c r="R1124" s="408"/>
      <c r="S1124" s="228"/>
      <c r="T1124" s="228"/>
      <c r="U1124" s="228"/>
      <c r="V1124" s="228"/>
      <c r="W1124" s="228"/>
      <c r="X1124" s="409"/>
      <c r="Y1124" s="409"/>
      <c r="Z1124" s="409"/>
      <c r="AA1124" s="410"/>
      <c r="AB1124" s="410"/>
      <c r="AC1124" s="228"/>
      <c r="AD1124" s="408"/>
    </row>
    <row r="1125">
      <c r="A1125" s="408"/>
      <c r="B1125" s="408"/>
      <c r="C1125" s="408"/>
      <c r="D1125" s="408"/>
      <c r="E1125" s="408"/>
      <c r="F1125" s="408"/>
      <c r="G1125" s="408"/>
      <c r="H1125" s="408"/>
      <c r="I1125" s="408"/>
      <c r="J1125" s="408"/>
      <c r="K1125" s="408"/>
      <c r="L1125" s="408"/>
      <c r="M1125" s="408"/>
      <c r="N1125" s="408"/>
      <c r="O1125" s="408"/>
      <c r="P1125" s="408"/>
      <c r="Q1125" s="408"/>
      <c r="R1125" s="408"/>
      <c r="S1125" s="228"/>
      <c r="T1125" s="228"/>
      <c r="U1125" s="228"/>
      <c r="V1125" s="228"/>
      <c r="W1125" s="228"/>
      <c r="X1125" s="409"/>
      <c r="Y1125" s="409"/>
      <c r="Z1125" s="409"/>
      <c r="AA1125" s="410"/>
      <c r="AB1125" s="410"/>
      <c r="AC1125" s="228"/>
      <c r="AD1125" s="408"/>
    </row>
    <row r="1126">
      <c r="A1126" s="408"/>
      <c r="B1126" s="408"/>
      <c r="C1126" s="408"/>
      <c r="D1126" s="408"/>
      <c r="E1126" s="408"/>
      <c r="F1126" s="408"/>
      <c r="G1126" s="408"/>
      <c r="H1126" s="408"/>
      <c r="I1126" s="408"/>
      <c r="J1126" s="408"/>
      <c r="K1126" s="408"/>
      <c r="L1126" s="408"/>
      <c r="M1126" s="408"/>
      <c r="N1126" s="408"/>
      <c r="O1126" s="408"/>
      <c r="P1126" s="408"/>
      <c r="Q1126" s="408"/>
      <c r="R1126" s="408"/>
      <c r="S1126" s="228"/>
      <c r="T1126" s="228"/>
      <c r="U1126" s="228"/>
      <c r="V1126" s="228"/>
      <c r="W1126" s="228"/>
      <c r="X1126" s="409"/>
      <c r="Y1126" s="409"/>
      <c r="Z1126" s="409"/>
      <c r="AA1126" s="410"/>
      <c r="AB1126" s="410"/>
      <c r="AC1126" s="228"/>
      <c r="AD1126" s="408"/>
    </row>
    <row r="1127">
      <c r="A1127" s="408"/>
      <c r="B1127" s="408"/>
      <c r="C1127" s="408"/>
      <c r="D1127" s="408"/>
      <c r="E1127" s="408"/>
      <c r="F1127" s="408"/>
      <c r="G1127" s="408"/>
      <c r="H1127" s="408"/>
      <c r="I1127" s="408"/>
      <c r="J1127" s="408"/>
      <c r="K1127" s="408"/>
      <c r="L1127" s="408"/>
      <c r="M1127" s="408"/>
      <c r="N1127" s="408"/>
      <c r="O1127" s="408"/>
      <c r="P1127" s="408"/>
      <c r="Q1127" s="408"/>
      <c r="R1127" s="408"/>
      <c r="S1127" s="228"/>
      <c r="T1127" s="228"/>
      <c r="U1127" s="228"/>
      <c r="V1127" s="228"/>
      <c r="W1127" s="228"/>
      <c r="X1127" s="409"/>
      <c r="Y1127" s="409"/>
      <c r="Z1127" s="409"/>
      <c r="AA1127" s="410"/>
      <c r="AB1127" s="410"/>
      <c r="AC1127" s="228"/>
      <c r="AD1127" s="408"/>
    </row>
    <row r="1128">
      <c r="A1128" s="408"/>
      <c r="B1128" s="408"/>
      <c r="C1128" s="408"/>
      <c r="D1128" s="408"/>
      <c r="E1128" s="408"/>
      <c r="F1128" s="408"/>
      <c r="G1128" s="408"/>
      <c r="H1128" s="408"/>
      <c r="I1128" s="408"/>
      <c r="J1128" s="408"/>
      <c r="K1128" s="408"/>
      <c r="L1128" s="408"/>
      <c r="M1128" s="408"/>
      <c r="N1128" s="408"/>
      <c r="O1128" s="408"/>
      <c r="P1128" s="408"/>
      <c r="Q1128" s="408"/>
      <c r="R1128" s="408"/>
      <c r="S1128" s="228"/>
      <c r="T1128" s="228"/>
      <c r="U1128" s="228"/>
      <c r="V1128" s="228"/>
      <c r="W1128" s="228"/>
      <c r="X1128" s="409"/>
      <c r="Y1128" s="409"/>
      <c r="Z1128" s="409"/>
      <c r="AA1128" s="410"/>
      <c r="AB1128" s="410"/>
      <c r="AC1128" s="228"/>
      <c r="AD1128" s="408"/>
    </row>
    <row r="1129">
      <c r="A1129" s="408"/>
      <c r="B1129" s="408"/>
      <c r="C1129" s="408"/>
      <c r="D1129" s="408"/>
      <c r="E1129" s="408"/>
      <c r="F1129" s="408"/>
      <c r="G1129" s="408"/>
      <c r="H1129" s="408"/>
      <c r="I1129" s="408"/>
      <c r="J1129" s="408"/>
      <c r="K1129" s="408"/>
      <c r="L1129" s="408"/>
      <c r="M1129" s="408"/>
      <c r="N1129" s="408"/>
      <c r="O1129" s="408"/>
      <c r="P1129" s="408"/>
      <c r="Q1129" s="408"/>
      <c r="R1129" s="408"/>
      <c r="S1129" s="228"/>
      <c r="T1129" s="228"/>
      <c r="U1129" s="228"/>
      <c r="V1129" s="228"/>
      <c r="W1129" s="228"/>
      <c r="X1129" s="409"/>
      <c r="Y1129" s="409"/>
      <c r="Z1129" s="409"/>
      <c r="AA1129" s="410"/>
      <c r="AB1129" s="410"/>
      <c r="AC1129" s="228"/>
      <c r="AD1129" s="408"/>
    </row>
    <row r="1130">
      <c r="A1130" s="408"/>
      <c r="B1130" s="408"/>
      <c r="C1130" s="408"/>
      <c r="D1130" s="408"/>
      <c r="E1130" s="408"/>
      <c r="F1130" s="408"/>
      <c r="G1130" s="408"/>
      <c r="H1130" s="408"/>
      <c r="I1130" s="408"/>
      <c r="J1130" s="408"/>
      <c r="K1130" s="408"/>
      <c r="L1130" s="408"/>
      <c r="M1130" s="408"/>
      <c r="N1130" s="408"/>
      <c r="O1130" s="408"/>
      <c r="P1130" s="408"/>
      <c r="Q1130" s="408"/>
      <c r="R1130" s="408"/>
      <c r="S1130" s="228"/>
      <c r="T1130" s="228"/>
      <c r="U1130" s="228"/>
      <c r="V1130" s="228"/>
      <c r="W1130" s="228"/>
      <c r="X1130" s="409"/>
      <c r="Y1130" s="409"/>
      <c r="Z1130" s="409"/>
      <c r="AA1130" s="410"/>
      <c r="AB1130" s="410"/>
      <c r="AC1130" s="228"/>
      <c r="AD1130" s="408"/>
    </row>
    <row r="1131">
      <c r="A1131" s="408"/>
      <c r="B1131" s="408"/>
      <c r="C1131" s="408"/>
      <c r="D1131" s="408"/>
      <c r="E1131" s="408"/>
      <c r="F1131" s="408"/>
      <c r="G1131" s="408"/>
      <c r="H1131" s="408"/>
      <c r="I1131" s="408"/>
      <c r="J1131" s="408"/>
      <c r="K1131" s="408"/>
      <c r="L1131" s="408"/>
      <c r="M1131" s="408"/>
      <c r="N1131" s="408"/>
      <c r="O1131" s="408"/>
      <c r="P1131" s="408"/>
      <c r="Q1131" s="408"/>
      <c r="R1131" s="408"/>
      <c r="S1131" s="228"/>
      <c r="T1131" s="228"/>
      <c r="U1131" s="228"/>
      <c r="V1131" s="228"/>
      <c r="W1131" s="228"/>
      <c r="X1131" s="409"/>
      <c r="Y1131" s="409"/>
      <c r="Z1131" s="409"/>
      <c r="AA1131" s="410"/>
      <c r="AB1131" s="410"/>
      <c r="AC1131" s="228"/>
      <c r="AD1131" s="408"/>
    </row>
    <row r="1132">
      <c r="A1132" s="408"/>
      <c r="B1132" s="408"/>
      <c r="C1132" s="408"/>
      <c r="D1132" s="408"/>
      <c r="E1132" s="408"/>
      <c r="F1132" s="408"/>
      <c r="G1132" s="408"/>
      <c r="H1132" s="408"/>
      <c r="I1132" s="408"/>
      <c r="J1132" s="408"/>
      <c r="K1132" s="408"/>
      <c r="L1132" s="408"/>
      <c r="M1132" s="408"/>
      <c r="N1132" s="408"/>
      <c r="O1132" s="408"/>
      <c r="P1132" s="408"/>
      <c r="Q1132" s="408"/>
      <c r="R1132" s="408"/>
      <c r="S1132" s="228"/>
      <c r="T1132" s="228"/>
      <c r="U1132" s="228"/>
      <c r="V1132" s="228"/>
      <c r="W1132" s="228"/>
      <c r="X1132" s="409"/>
      <c r="Y1132" s="409"/>
      <c r="Z1132" s="409"/>
      <c r="AA1132" s="410"/>
      <c r="AB1132" s="410"/>
      <c r="AC1132" s="228"/>
      <c r="AD1132" s="408"/>
    </row>
    <row r="1133">
      <c r="A1133" s="408"/>
      <c r="B1133" s="408"/>
      <c r="C1133" s="408"/>
      <c r="D1133" s="408"/>
      <c r="E1133" s="408"/>
      <c r="F1133" s="408"/>
      <c r="G1133" s="408"/>
      <c r="H1133" s="408"/>
      <c r="I1133" s="408"/>
      <c r="J1133" s="408"/>
      <c r="K1133" s="408"/>
      <c r="L1133" s="408"/>
      <c r="M1133" s="408"/>
      <c r="N1133" s="408"/>
      <c r="O1133" s="408"/>
      <c r="P1133" s="408"/>
      <c r="Q1133" s="408"/>
      <c r="R1133" s="408"/>
      <c r="S1133" s="228"/>
      <c r="T1133" s="228"/>
      <c r="U1133" s="228"/>
      <c r="V1133" s="228"/>
      <c r="W1133" s="228"/>
      <c r="X1133" s="409"/>
      <c r="Y1133" s="409"/>
      <c r="Z1133" s="409"/>
      <c r="AA1133" s="410"/>
      <c r="AB1133" s="410"/>
      <c r="AC1133" s="228"/>
      <c r="AD1133" s="408"/>
    </row>
    <row r="1134">
      <c r="A1134" s="408"/>
      <c r="B1134" s="408"/>
      <c r="C1134" s="408"/>
      <c r="D1134" s="408"/>
      <c r="E1134" s="408"/>
      <c r="F1134" s="408"/>
      <c r="G1134" s="408"/>
      <c r="H1134" s="408"/>
      <c r="I1134" s="408"/>
      <c r="J1134" s="408"/>
      <c r="K1134" s="408"/>
      <c r="L1134" s="408"/>
      <c r="M1134" s="408"/>
      <c r="N1134" s="408"/>
      <c r="O1134" s="408"/>
      <c r="P1134" s="408"/>
      <c r="Q1134" s="408"/>
      <c r="R1134" s="408"/>
      <c r="S1134" s="228"/>
      <c r="T1134" s="228"/>
      <c r="U1134" s="228"/>
      <c r="V1134" s="228"/>
      <c r="W1134" s="228"/>
      <c r="X1134" s="409"/>
      <c r="Y1134" s="409"/>
      <c r="Z1134" s="409"/>
      <c r="AA1134" s="410"/>
      <c r="AB1134" s="410"/>
      <c r="AC1134" s="228"/>
      <c r="AD1134" s="408"/>
    </row>
    <row r="1135">
      <c r="A1135" s="408"/>
      <c r="B1135" s="408"/>
      <c r="C1135" s="408"/>
      <c r="D1135" s="408"/>
      <c r="E1135" s="408"/>
      <c r="F1135" s="408"/>
      <c r="G1135" s="408"/>
      <c r="H1135" s="408"/>
      <c r="I1135" s="408"/>
      <c r="J1135" s="408"/>
      <c r="K1135" s="408"/>
      <c r="L1135" s="408"/>
      <c r="M1135" s="408"/>
      <c r="N1135" s="408"/>
      <c r="O1135" s="408"/>
      <c r="P1135" s="408"/>
      <c r="Q1135" s="408"/>
      <c r="R1135" s="408"/>
      <c r="S1135" s="228"/>
      <c r="T1135" s="228"/>
      <c r="U1135" s="228"/>
      <c r="V1135" s="228"/>
      <c r="W1135" s="228"/>
      <c r="X1135" s="409"/>
      <c r="Y1135" s="409"/>
      <c r="Z1135" s="409"/>
      <c r="AA1135" s="410"/>
      <c r="AB1135" s="410"/>
      <c r="AC1135" s="228"/>
      <c r="AD1135" s="408"/>
    </row>
    <row r="1136">
      <c r="A1136" s="408"/>
      <c r="B1136" s="408"/>
      <c r="C1136" s="408"/>
      <c r="D1136" s="408"/>
      <c r="E1136" s="408"/>
      <c r="F1136" s="408"/>
      <c r="G1136" s="408"/>
      <c r="H1136" s="408"/>
      <c r="I1136" s="408"/>
      <c r="J1136" s="408"/>
      <c r="K1136" s="408"/>
      <c r="L1136" s="408"/>
      <c r="M1136" s="408"/>
      <c r="N1136" s="408"/>
      <c r="O1136" s="408"/>
      <c r="P1136" s="408"/>
      <c r="Q1136" s="408"/>
      <c r="R1136" s="408"/>
      <c r="S1136" s="228"/>
      <c r="T1136" s="228"/>
      <c r="U1136" s="228"/>
      <c r="V1136" s="228"/>
      <c r="W1136" s="228"/>
      <c r="X1136" s="409"/>
      <c r="Y1136" s="409"/>
      <c r="Z1136" s="409"/>
      <c r="AA1136" s="410"/>
      <c r="AB1136" s="410"/>
      <c r="AC1136" s="228"/>
      <c r="AD1136" s="408"/>
    </row>
    <row r="1137">
      <c r="A1137" s="408"/>
      <c r="B1137" s="408"/>
      <c r="C1137" s="408"/>
      <c r="D1137" s="408"/>
      <c r="E1137" s="408"/>
      <c r="F1137" s="408"/>
      <c r="G1137" s="408"/>
      <c r="H1137" s="408"/>
      <c r="I1137" s="408"/>
      <c r="J1137" s="408"/>
      <c r="K1137" s="408"/>
      <c r="L1137" s="408"/>
      <c r="M1137" s="408"/>
      <c r="N1137" s="408"/>
      <c r="O1137" s="408"/>
      <c r="P1137" s="408"/>
      <c r="Q1137" s="408"/>
      <c r="R1137" s="408"/>
      <c r="S1137" s="228"/>
      <c r="T1137" s="228"/>
      <c r="U1137" s="228"/>
      <c r="V1137" s="228"/>
      <c r="W1137" s="228"/>
      <c r="X1137" s="409"/>
      <c r="Y1137" s="409"/>
      <c r="Z1137" s="409"/>
      <c r="AA1137" s="410"/>
      <c r="AB1137" s="410"/>
      <c r="AC1137" s="228"/>
      <c r="AD1137" s="408"/>
    </row>
    <row r="1138">
      <c r="A1138" s="408"/>
      <c r="B1138" s="408"/>
      <c r="C1138" s="408"/>
      <c r="D1138" s="408"/>
      <c r="E1138" s="408"/>
      <c r="F1138" s="408"/>
      <c r="G1138" s="408"/>
      <c r="H1138" s="408"/>
      <c r="I1138" s="408"/>
      <c r="J1138" s="408"/>
      <c r="K1138" s="408"/>
      <c r="L1138" s="408"/>
      <c r="M1138" s="408"/>
      <c r="N1138" s="408"/>
      <c r="O1138" s="408"/>
      <c r="P1138" s="408"/>
      <c r="Q1138" s="408"/>
      <c r="R1138" s="408"/>
      <c r="S1138" s="228"/>
      <c r="T1138" s="228"/>
      <c r="U1138" s="228"/>
      <c r="V1138" s="228"/>
      <c r="W1138" s="228"/>
      <c r="X1138" s="409"/>
      <c r="Y1138" s="409"/>
      <c r="Z1138" s="409"/>
      <c r="AA1138" s="410"/>
      <c r="AB1138" s="410"/>
      <c r="AC1138" s="228"/>
      <c r="AD1138" s="408"/>
    </row>
    <row r="1139">
      <c r="A1139" s="408"/>
      <c r="B1139" s="408"/>
      <c r="C1139" s="408"/>
      <c r="D1139" s="408"/>
      <c r="E1139" s="408"/>
      <c r="F1139" s="408"/>
      <c r="G1139" s="408"/>
      <c r="H1139" s="408"/>
      <c r="I1139" s="408"/>
      <c r="J1139" s="408"/>
      <c r="K1139" s="408"/>
      <c r="L1139" s="408"/>
      <c r="M1139" s="408"/>
      <c r="N1139" s="408"/>
      <c r="O1139" s="408"/>
      <c r="P1139" s="408"/>
      <c r="Q1139" s="408"/>
      <c r="R1139" s="408"/>
      <c r="S1139" s="228"/>
      <c r="T1139" s="228"/>
      <c r="U1139" s="228"/>
      <c r="V1139" s="228"/>
      <c r="W1139" s="228"/>
      <c r="X1139" s="409"/>
      <c r="Y1139" s="409"/>
      <c r="Z1139" s="409"/>
      <c r="AA1139" s="410"/>
      <c r="AB1139" s="410"/>
      <c r="AC1139" s="228"/>
      <c r="AD1139" s="408"/>
    </row>
    <row r="1140">
      <c r="A1140" s="408"/>
      <c r="B1140" s="408"/>
      <c r="C1140" s="408"/>
      <c r="D1140" s="408"/>
      <c r="E1140" s="408"/>
      <c r="F1140" s="408"/>
      <c r="G1140" s="408"/>
      <c r="H1140" s="408"/>
      <c r="I1140" s="408"/>
      <c r="J1140" s="408"/>
      <c r="K1140" s="408"/>
      <c r="L1140" s="408"/>
      <c r="M1140" s="408"/>
      <c r="N1140" s="408"/>
      <c r="O1140" s="408"/>
      <c r="P1140" s="408"/>
      <c r="Q1140" s="408"/>
      <c r="R1140" s="408"/>
      <c r="S1140" s="228"/>
      <c r="T1140" s="228"/>
      <c r="U1140" s="228"/>
      <c r="V1140" s="228"/>
      <c r="W1140" s="228"/>
      <c r="X1140" s="409"/>
      <c r="Y1140" s="409"/>
      <c r="Z1140" s="409"/>
      <c r="AA1140" s="410"/>
      <c r="AB1140" s="410"/>
      <c r="AC1140" s="228"/>
      <c r="AD1140" s="408"/>
    </row>
    <row r="1141">
      <c r="A1141" s="408"/>
      <c r="B1141" s="408"/>
      <c r="C1141" s="408"/>
      <c r="D1141" s="408"/>
      <c r="E1141" s="408"/>
      <c r="F1141" s="408"/>
      <c r="G1141" s="408"/>
      <c r="H1141" s="408"/>
      <c r="I1141" s="408"/>
      <c r="J1141" s="408"/>
      <c r="K1141" s="408"/>
      <c r="L1141" s="408"/>
      <c r="M1141" s="408"/>
      <c r="N1141" s="408"/>
      <c r="O1141" s="408"/>
      <c r="P1141" s="408"/>
      <c r="Q1141" s="408"/>
      <c r="R1141" s="408"/>
      <c r="S1141" s="228"/>
      <c r="T1141" s="228"/>
      <c r="U1141" s="228"/>
      <c r="V1141" s="228"/>
      <c r="W1141" s="228"/>
      <c r="X1141" s="409"/>
      <c r="Y1141" s="409"/>
      <c r="Z1141" s="409"/>
      <c r="AA1141" s="410"/>
      <c r="AB1141" s="410"/>
      <c r="AC1141" s="228"/>
      <c r="AD1141" s="408"/>
    </row>
    <row r="1142">
      <c r="A1142" s="408"/>
      <c r="B1142" s="408"/>
      <c r="C1142" s="408"/>
      <c r="D1142" s="408"/>
      <c r="E1142" s="408"/>
      <c r="F1142" s="408"/>
      <c r="G1142" s="408"/>
      <c r="H1142" s="408"/>
      <c r="I1142" s="408"/>
      <c r="J1142" s="408"/>
      <c r="K1142" s="408"/>
      <c r="L1142" s="408"/>
      <c r="M1142" s="408"/>
      <c r="N1142" s="408"/>
      <c r="O1142" s="408"/>
      <c r="P1142" s="408"/>
      <c r="Q1142" s="408"/>
      <c r="R1142" s="408"/>
      <c r="S1142" s="228"/>
      <c r="T1142" s="228"/>
      <c r="U1142" s="228"/>
      <c r="V1142" s="228"/>
      <c r="W1142" s="228"/>
      <c r="X1142" s="409"/>
      <c r="Y1142" s="409"/>
      <c r="Z1142" s="409"/>
      <c r="AA1142" s="410"/>
      <c r="AB1142" s="410"/>
      <c r="AC1142" s="228"/>
      <c r="AD1142" s="408"/>
    </row>
    <row r="1143">
      <c r="A1143" s="408"/>
      <c r="B1143" s="408"/>
      <c r="C1143" s="408"/>
      <c r="D1143" s="408"/>
      <c r="E1143" s="408"/>
      <c r="F1143" s="408"/>
      <c r="G1143" s="408"/>
      <c r="H1143" s="408"/>
      <c r="I1143" s="408"/>
      <c r="J1143" s="408"/>
      <c r="K1143" s="408"/>
      <c r="L1143" s="408"/>
      <c r="M1143" s="408"/>
      <c r="N1143" s="408"/>
      <c r="O1143" s="408"/>
      <c r="P1143" s="408"/>
      <c r="Q1143" s="408"/>
      <c r="R1143" s="408"/>
      <c r="S1143" s="228"/>
      <c r="T1143" s="228"/>
      <c r="U1143" s="228"/>
      <c r="V1143" s="228"/>
      <c r="W1143" s="228"/>
      <c r="X1143" s="409"/>
      <c r="Y1143" s="409"/>
      <c r="Z1143" s="409"/>
      <c r="AA1143" s="410"/>
      <c r="AB1143" s="410"/>
      <c r="AC1143" s="228"/>
      <c r="AD1143" s="408"/>
    </row>
    <row r="1144">
      <c r="A1144" s="408"/>
      <c r="B1144" s="408"/>
      <c r="C1144" s="408"/>
      <c r="D1144" s="408"/>
      <c r="E1144" s="408"/>
      <c r="F1144" s="408"/>
      <c r="G1144" s="408"/>
      <c r="H1144" s="408"/>
      <c r="I1144" s="408"/>
      <c r="J1144" s="408"/>
      <c r="K1144" s="408"/>
      <c r="L1144" s="408"/>
      <c r="M1144" s="408"/>
      <c r="N1144" s="408"/>
      <c r="O1144" s="408"/>
      <c r="P1144" s="408"/>
      <c r="Q1144" s="408"/>
      <c r="R1144" s="408"/>
      <c r="S1144" s="228"/>
      <c r="T1144" s="228"/>
      <c r="U1144" s="228"/>
      <c r="V1144" s="228"/>
      <c r="W1144" s="228"/>
      <c r="X1144" s="409"/>
      <c r="Y1144" s="409"/>
      <c r="Z1144" s="409"/>
      <c r="AA1144" s="410"/>
      <c r="AB1144" s="410"/>
      <c r="AC1144" s="228"/>
      <c r="AD1144" s="408"/>
    </row>
    <row r="1145">
      <c r="A1145" s="408"/>
      <c r="B1145" s="408"/>
      <c r="C1145" s="408"/>
      <c r="D1145" s="408"/>
      <c r="E1145" s="408"/>
      <c r="F1145" s="408"/>
      <c r="G1145" s="408"/>
      <c r="H1145" s="408"/>
      <c r="I1145" s="408"/>
      <c r="J1145" s="408"/>
      <c r="K1145" s="408"/>
      <c r="L1145" s="408"/>
      <c r="M1145" s="408"/>
      <c r="N1145" s="408"/>
      <c r="O1145" s="408"/>
      <c r="P1145" s="408"/>
      <c r="Q1145" s="408"/>
      <c r="R1145" s="408"/>
      <c r="S1145" s="228"/>
      <c r="T1145" s="228"/>
      <c r="U1145" s="228"/>
      <c r="V1145" s="228"/>
      <c r="W1145" s="228"/>
      <c r="X1145" s="409"/>
      <c r="Y1145" s="409"/>
      <c r="Z1145" s="409"/>
      <c r="AA1145" s="410"/>
      <c r="AB1145" s="410"/>
      <c r="AC1145" s="228"/>
      <c r="AD1145" s="408"/>
    </row>
    <row r="1146">
      <c r="A1146" s="408"/>
      <c r="B1146" s="408"/>
      <c r="C1146" s="408"/>
      <c r="D1146" s="408"/>
      <c r="E1146" s="408"/>
      <c r="F1146" s="408"/>
      <c r="G1146" s="408"/>
      <c r="H1146" s="408"/>
      <c r="I1146" s="408"/>
      <c r="J1146" s="408"/>
      <c r="K1146" s="408"/>
      <c r="L1146" s="408"/>
      <c r="M1146" s="408"/>
      <c r="N1146" s="408"/>
      <c r="O1146" s="408"/>
      <c r="P1146" s="408"/>
      <c r="Q1146" s="408"/>
      <c r="R1146" s="408"/>
      <c r="S1146" s="228"/>
      <c r="T1146" s="228"/>
      <c r="U1146" s="228"/>
      <c r="V1146" s="228"/>
      <c r="W1146" s="228"/>
      <c r="X1146" s="409"/>
      <c r="Y1146" s="409"/>
      <c r="Z1146" s="409"/>
      <c r="AA1146" s="410"/>
      <c r="AB1146" s="410"/>
      <c r="AC1146" s="228"/>
      <c r="AD1146" s="408"/>
    </row>
    <row r="1147">
      <c r="A1147" s="408"/>
      <c r="B1147" s="408"/>
      <c r="C1147" s="408"/>
      <c r="D1147" s="408"/>
      <c r="E1147" s="408"/>
      <c r="F1147" s="408"/>
      <c r="G1147" s="408"/>
      <c r="H1147" s="408"/>
      <c r="I1147" s="408"/>
      <c r="J1147" s="408"/>
      <c r="K1147" s="408"/>
      <c r="L1147" s="408"/>
      <c r="M1147" s="408"/>
      <c r="N1147" s="408"/>
      <c r="O1147" s="408"/>
      <c r="P1147" s="408"/>
      <c r="Q1147" s="408"/>
      <c r="R1147" s="408"/>
      <c r="S1147" s="228"/>
      <c r="T1147" s="228"/>
      <c r="U1147" s="228"/>
      <c r="V1147" s="228"/>
      <c r="W1147" s="228"/>
      <c r="X1147" s="409"/>
      <c r="Y1147" s="409"/>
      <c r="Z1147" s="409"/>
      <c r="AA1147" s="410"/>
      <c r="AB1147" s="410"/>
      <c r="AC1147" s="228"/>
      <c r="AD1147" s="408"/>
    </row>
    <row r="1148">
      <c r="A1148" s="408"/>
      <c r="B1148" s="408"/>
      <c r="C1148" s="408"/>
      <c r="D1148" s="408"/>
      <c r="E1148" s="408"/>
      <c r="F1148" s="408"/>
      <c r="G1148" s="408"/>
      <c r="H1148" s="408"/>
      <c r="I1148" s="408"/>
      <c r="J1148" s="408"/>
      <c r="K1148" s="408"/>
      <c r="L1148" s="408"/>
      <c r="M1148" s="408"/>
      <c r="N1148" s="408"/>
      <c r="O1148" s="408"/>
      <c r="P1148" s="408"/>
      <c r="Q1148" s="408"/>
      <c r="R1148" s="408"/>
      <c r="S1148" s="228"/>
      <c r="T1148" s="228"/>
      <c r="U1148" s="228"/>
      <c r="V1148" s="228"/>
      <c r="W1148" s="228"/>
      <c r="X1148" s="409"/>
      <c r="Y1148" s="409"/>
      <c r="Z1148" s="409"/>
      <c r="AA1148" s="410"/>
      <c r="AB1148" s="410"/>
      <c r="AC1148" s="228"/>
      <c r="AD1148" s="408"/>
    </row>
    <row r="1149">
      <c r="A1149" s="408"/>
      <c r="B1149" s="408"/>
      <c r="C1149" s="408"/>
      <c r="D1149" s="408"/>
      <c r="E1149" s="408"/>
      <c r="F1149" s="408"/>
      <c r="G1149" s="408"/>
      <c r="H1149" s="408"/>
      <c r="I1149" s="408"/>
      <c r="J1149" s="408"/>
      <c r="K1149" s="408"/>
      <c r="L1149" s="408"/>
      <c r="M1149" s="408"/>
      <c r="N1149" s="408"/>
      <c r="O1149" s="408"/>
      <c r="P1149" s="408"/>
      <c r="Q1149" s="408"/>
      <c r="R1149" s="408"/>
      <c r="S1149" s="228"/>
      <c r="T1149" s="228"/>
      <c r="U1149" s="228"/>
      <c r="V1149" s="228"/>
      <c r="W1149" s="228"/>
      <c r="X1149" s="409"/>
      <c r="Y1149" s="409"/>
      <c r="Z1149" s="409"/>
      <c r="AA1149" s="410"/>
      <c r="AB1149" s="410"/>
      <c r="AC1149" s="228"/>
      <c r="AD1149" s="408"/>
    </row>
    <row r="1150">
      <c r="A1150" s="408"/>
      <c r="B1150" s="408"/>
      <c r="C1150" s="408"/>
      <c r="D1150" s="408"/>
      <c r="E1150" s="408"/>
      <c r="F1150" s="408"/>
      <c r="G1150" s="408"/>
      <c r="H1150" s="408"/>
      <c r="I1150" s="408"/>
      <c r="J1150" s="408"/>
      <c r="K1150" s="408"/>
      <c r="L1150" s="408"/>
      <c r="M1150" s="408"/>
      <c r="N1150" s="408"/>
      <c r="O1150" s="408"/>
      <c r="P1150" s="408"/>
      <c r="Q1150" s="408"/>
      <c r="R1150" s="408"/>
      <c r="S1150" s="228"/>
      <c r="T1150" s="228"/>
      <c r="U1150" s="228"/>
      <c r="V1150" s="228"/>
      <c r="W1150" s="228"/>
      <c r="X1150" s="409"/>
      <c r="Y1150" s="409"/>
      <c r="Z1150" s="409"/>
      <c r="AA1150" s="410"/>
      <c r="AB1150" s="410"/>
      <c r="AC1150" s="228"/>
      <c r="AD1150" s="408"/>
    </row>
    <row r="1151">
      <c r="A1151" s="408"/>
      <c r="B1151" s="408"/>
      <c r="C1151" s="408"/>
      <c r="D1151" s="408"/>
      <c r="E1151" s="408"/>
      <c r="F1151" s="408"/>
      <c r="G1151" s="408"/>
      <c r="H1151" s="408"/>
      <c r="I1151" s="408"/>
      <c r="J1151" s="408"/>
      <c r="K1151" s="408"/>
      <c r="L1151" s="408"/>
      <c r="M1151" s="408"/>
      <c r="N1151" s="408"/>
      <c r="O1151" s="408"/>
      <c r="P1151" s="408"/>
      <c r="Q1151" s="408"/>
      <c r="R1151" s="408"/>
      <c r="S1151" s="228"/>
      <c r="T1151" s="228"/>
      <c r="U1151" s="228"/>
      <c r="V1151" s="228"/>
      <c r="W1151" s="228"/>
      <c r="X1151" s="409"/>
      <c r="Y1151" s="409"/>
      <c r="Z1151" s="409"/>
      <c r="AA1151" s="410"/>
      <c r="AB1151" s="410"/>
      <c r="AC1151" s="228"/>
      <c r="AD1151" s="408"/>
    </row>
    <row r="1152">
      <c r="A1152" s="408"/>
      <c r="B1152" s="408"/>
      <c r="C1152" s="408"/>
      <c r="D1152" s="408"/>
      <c r="E1152" s="408"/>
      <c r="F1152" s="408"/>
      <c r="G1152" s="408"/>
      <c r="H1152" s="408"/>
      <c r="I1152" s="408"/>
      <c r="J1152" s="408"/>
      <c r="K1152" s="408"/>
      <c r="L1152" s="408"/>
      <c r="M1152" s="408"/>
      <c r="N1152" s="408"/>
      <c r="O1152" s="408"/>
      <c r="P1152" s="408"/>
      <c r="Q1152" s="408"/>
      <c r="R1152" s="408"/>
      <c r="S1152" s="228"/>
      <c r="T1152" s="228"/>
      <c r="U1152" s="228"/>
      <c r="V1152" s="228"/>
      <c r="W1152" s="228"/>
      <c r="X1152" s="409"/>
      <c r="Y1152" s="409"/>
      <c r="Z1152" s="409"/>
      <c r="AA1152" s="410"/>
      <c r="AB1152" s="410"/>
      <c r="AC1152" s="228"/>
      <c r="AD1152" s="408"/>
    </row>
    <row r="1153">
      <c r="A1153" s="408"/>
      <c r="B1153" s="408"/>
      <c r="C1153" s="408"/>
      <c r="D1153" s="408"/>
      <c r="E1153" s="408"/>
      <c r="F1153" s="408"/>
      <c r="G1153" s="408"/>
      <c r="H1153" s="408"/>
      <c r="I1153" s="408"/>
      <c r="J1153" s="408"/>
      <c r="K1153" s="408"/>
      <c r="L1153" s="408"/>
      <c r="M1153" s="408"/>
      <c r="N1153" s="408"/>
      <c r="O1153" s="408"/>
      <c r="P1153" s="408"/>
      <c r="Q1153" s="408"/>
      <c r="R1153" s="408"/>
      <c r="S1153" s="228"/>
      <c r="T1153" s="228"/>
      <c r="U1153" s="228"/>
      <c r="V1153" s="228"/>
      <c r="W1153" s="228"/>
      <c r="X1153" s="409"/>
      <c r="Y1153" s="409"/>
      <c r="Z1153" s="409"/>
      <c r="AA1153" s="410"/>
      <c r="AB1153" s="410"/>
      <c r="AC1153" s="228"/>
      <c r="AD1153" s="408"/>
    </row>
    <row r="1154">
      <c r="A1154" s="408"/>
      <c r="B1154" s="408"/>
      <c r="C1154" s="408"/>
      <c r="D1154" s="408"/>
      <c r="E1154" s="408"/>
      <c r="F1154" s="408"/>
      <c r="G1154" s="408"/>
      <c r="H1154" s="408"/>
      <c r="I1154" s="408"/>
      <c r="J1154" s="408"/>
      <c r="K1154" s="408"/>
      <c r="L1154" s="408"/>
      <c r="M1154" s="408"/>
      <c r="N1154" s="408"/>
      <c r="O1154" s="408"/>
      <c r="P1154" s="408"/>
      <c r="Q1154" s="408"/>
      <c r="R1154" s="408"/>
      <c r="S1154" s="228"/>
      <c r="T1154" s="228"/>
      <c r="U1154" s="228"/>
      <c r="V1154" s="228"/>
      <c r="W1154" s="228"/>
      <c r="X1154" s="409"/>
      <c r="Y1154" s="409"/>
      <c r="Z1154" s="409"/>
      <c r="AA1154" s="410"/>
      <c r="AB1154" s="410"/>
      <c r="AC1154" s="228"/>
      <c r="AD1154" s="408"/>
    </row>
    <row r="1155">
      <c r="A1155" s="408"/>
      <c r="B1155" s="408"/>
      <c r="C1155" s="408"/>
      <c r="D1155" s="408"/>
      <c r="E1155" s="408"/>
      <c r="F1155" s="408"/>
      <c r="G1155" s="408"/>
      <c r="H1155" s="408"/>
      <c r="I1155" s="408"/>
      <c r="J1155" s="408"/>
      <c r="K1155" s="408"/>
      <c r="L1155" s="408"/>
      <c r="M1155" s="408"/>
      <c r="N1155" s="408"/>
      <c r="O1155" s="408"/>
      <c r="P1155" s="408"/>
      <c r="Q1155" s="408"/>
      <c r="R1155" s="408"/>
      <c r="S1155" s="228"/>
      <c r="T1155" s="228"/>
      <c r="U1155" s="228"/>
      <c r="V1155" s="228"/>
      <c r="W1155" s="228"/>
      <c r="X1155" s="409"/>
      <c r="Y1155" s="409"/>
      <c r="Z1155" s="409"/>
      <c r="AA1155" s="410"/>
      <c r="AB1155" s="410"/>
      <c r="AC1155" s="228"/>
      <c r="AD1155" s="408"/>
    </row>
    <row r="1156">
      <c r="A1156" s="408"/>
      <c r="B1156" s="408"/>
      <c r="C1156" s="408"/>
      <c r="D1156" s="408"/>
      <c r="E1156" s="408"/>
      <c r="F1156" s="408"/>
      <c r="G1156" s="408"/>
      <c r="H1156" s="408"/>
      <c r="I1156" s="408"/>
      <c r="J1156" s="408"/>
      <c r="K1156" s="408"/>
      <c r="L1156" s="408"/>
      <c r="M1156" s="408"/>
      <c r="N1156" s="408"/>
      <c r="O1156" s="408"/>
      <c r="P1156" s="408"/>
      <c r="Q1156" s="408"/>
      <c r="R1156" s="408"/>
      <c r="S1156" s="228"/>
      <c r="T1156" s="228"/>
      <c r="U1156" s="228"/>
      <c r="V1156" s="228"/>
      <c r="W1156" s="228"/>
      <c r="X1156" s="409"/>
      <c r="Y1156" s="409"/>
      <c r="Z1156" s="409"/>
      <c r="AA1156" s="410"/>
      <c r="AB1156" s="410"/>
      <c r="AC1156" s="228"/>
      <c r="AD1156" s="408"/>
    </row>
    <row r="1157">
      <c r="A1157" s="408"/>
      <c r="B1157" s="408"/>
      <c r="C1157" s="408"/>
      <c r="D1157" s="408"/>
      <c r="E1157" s="408"/>
      <c r="F1157" s="408"/>
      <c r="G1157" s="408"/>
      <c r="H1157" s="408"/>
      <c r="I1157" s="408"/>
      <c r="J1157" s="408"/>
      <c r="K1157" s="408"/>
      <c r="L1157" s="408"/>
      <c r="M1157" s="408"/>
      <c r="N1157" s="408"/>
      <c r="O1157" s="408"/>
      <c r="P1157" s="408"/>
      <c r="Q1157" s="408"/>
      <c r="R1157" s="408"/>
      <c r="S1157" s="228"/>
      <c r="T1157" s="228"/>
      <c r="U1157" s="228"/>
      <c r="V1157" s="228"/>
      <c r="W1157" s="228"/>
      <c r="X1157" s="409"/>
      <c r="Y1157" s="409"/>
      <c r="Z1157" s="409"/>
      <c r="AA1157" s="410"/>
      <c r="AB1157" s="410"/>
      <c r="AC1157" s="228"/>
      <c r="AD1157" s="408"/>
    </row>
    <row r="1158">
      <c r="A1158" s="408"/>
      <c r="B1158" s="408"/>
      <c r="C1158" s="408"/>
      <c r="D1158" s="408"/>
      <c r="E1158" s="408"/>
      <c r="F1158" s="408"/>
      <c r="G1158" s="408"/>
      <c r="H1158" s="408"/>
      <c r="I1158" s="408"/>
      <c r="J1158" s="408"/>
      <c r="K1158" s="408"/>
      <c r="L1158" s="408"/>
      <c r="M1158" s="408"/>
      <c r="N1158" s="408"/>
      <c r="O1158" s="408"/>
      <c r="P1158" s="408"/>
      <c r="Q1158" s="408"/>
      <c r="R1158" s="408"/>
      <c r="S1158" s="228"/>
      <c r="T1158" s="228"/>
      <c r="U1158" s="228"/>
      <c r="V1158" s="228"/>
      <c r="W1158" s="228"/>
      <c r="X1158" s="409"/>
      <c r="Y1158" s="409"/>
      <c r="Z1158" s="409"/>
      <c r="AA1158" s="410"/>
      <c r="AB1158" s="410"/>
      <c r="AC1158" s="228"/>
      <c r="AD1158" s="408"/>
    </row>
    <row r="1159">
      <c r="A1159" s="408"/>
      <c r="B1159" s="408"/>
      <c r="C1159" s="408"/>
      <c r="D1159" s="408"/>
      <c r="E1159" s="408"/>
      <c r="F1159" s="408"/>
      <c r="G1159" s="408"/>
      <c r="H1159" s="408"/>
      <c r="I1159" s="408"/>
      <c r="J1159" s="408"/>
      <c r="K1159" s="408"/>
      <c r="L1159" s="408"/>
      <c r="M1159" s="408"/>
      <c r="N1159" s="408"/>
      <c r="O1159" s="408"/>
      <c r="P1159" s="408"/>
      <c r="Q1159" s="408"/>
      <c r="R1159" s="408"/>
      <c r="S1159" s="228"/>
      <c r="T1159" s="228"/>
      <c r="U1159" s="228"/>
      <c r="V1159" s="228"/>
      <c r="W1159" s="228"/>
      <c r="X1159" s="409"/>
      <c r="Y1159" s="409"/>
      <c r="Z1159" s="409"/>
      <c r="AA1159" s="410"/>
      <c r="AB1159" s="410"/>
      <c r="AC1159" s="228"/>
      <c r="AD1159" s="408"/>
    </row>
    <row r="1160">
      <c r="A1160" s="408"/>
      <c r="B1160" s="408"/>
      <c r="C1160" s="408"/>
      <c r="D1160" s="408"/>
      <c r="E1160" s="408"/>
      <c r="F1160" s="408"/>
      <c r="G1160" s="408"/>
      <c r="H1160" s="408"/>
      <c r="I1160" s="408"/>
      <c r="J1160" s="408"/>
      <c r="K1160" s="408"/>
      <c r="L1160" s="408"/>
      <c r="M1160" s="408"/>
      <c r="N1160" s="408"/>
      <c r="O1160" s="408"/>
      <c r="P1160" s="408"/>
      <c r="Q1160" s="408"/>
      <c r="R1160" s="408"/>
      <c r="S1160" s="228"/>
      <c r="T1160" s="228"/>
      <c r="U1160" s="228"/>
      <c r="V1160" s="228"/>
      <c r="W1160" s="228"/>
      <c r="X1160" s="409"/>
      <c r="Y1160" s="409"/>
      <c r="Z1160" s="409"/>
      <c r="AA1160" s="410"/>
      <c r="AB1160" s="410"/>
      <c r="AC1160" s="228"/>
      <c r="AD1160" s="408"/>
    </row>
    <row r="1161">
      <c r="A1161" s="408"/>
      <c r="B1161" s="408"/>
      <c r="C1161" s="408"/>
      <c r="D1161" s="408"/>
      <c r="E1161" s="408"/>
      <c r="F1161" s="408"/>
      <c r="G1161" s="408"/>
      <c r="H1161" s="408"/>
      <c r="I1161" s="408"/>
      <c r="J1161" s="408"/>
      <c r="K1161" s="408"/>
      <c r="L1161" s="408"/>
      <c r="M1161" s="408"/>
      <c r="N1161" s="408"/>
      <c r="O1161" s="408"/>
      <c r="P1161" s="408"/>
      <c r="Q1161" s="408"/>
      <c r="R1161" s="408"/>
      <c r="S1161" s="228"/>
      <c r="T1161" s="228"/>
      <c r="U1161" s="228"/>
      <c r="V1161" s="228"/>
      <c r="W1161" s="228"/>
      <c r="X1161" s="409"/>
      <c r="Y1161" s="409"/>
      <c r="Z1161" s="409"/>
      <c r="AA1161" s="410"/>
      <c r="AB1161" s="410"/>
      <c r="AC1161" s="228"/>
      <c r="AD1161" s="408"/>
    </row>
    <row r="1162">
      <c r="A1162" s="408"/>
      <c r="B1162" s="408"/>
      <c r="C1162" s="408"/>
      <c r="D1162" s="408"/>
      <c r="E1162" s="408"/>
      <c r="F1162" s="408"/>
      <c r="G1162" s="408"/>
      <c r="H1162" s="408"/>
      <c r="I1162" s="408"/>
      <c r="J1162" s="408"/>
      <c r="K1162" s="408"/>
      <c r="L1162" s="408"/>
      <c r="M1162" s="408"/>
      <c r="N1162" s="408"/>
      <c r="O1162" s="408"/>
      <c r="P1162" s="408"/>
      <c r="Q1162" s="408"/>
      <c r="R1162" s="408"/>
      <c r="S1162" s="228"/>
      <c r="T1162" s="228"/>
      <c r="U1162" s="228"/>
      <c r="V1162" s="228"/>
      <c r="W1162" s="228"/>
      <c r="X1162" s="409"/>
      <c r="Y1162" s="409"/>
      <c r="Z1162" s="409"/>
      <c r="AA1162" s="410"/>
      <c r="AB1162" s="410"/>
      <c r="AC1162" s="228"/>
      <c r="AD1162" s="408"/>
    </row>
    <row r="1163">
      <c r="A1163" s="408"/>
      <c r="B1163" s="408"/>
      <c r="C1163" s="408"/>
      <c r="D1163" s="408"/>
      <c r="E1163" s="408"/>
      <c r="F1163" s="408"/>
      <c r="G1163" s="408"/>
      <c r="H1163" s="408"/>
      <c r="I1163" s="408"/>
      <c r="J1163" s="408"/>
      <c r="K1163" s="408"/>
      <c r="L1163" s="408"/>
      <c r="M1163" s="408"/>
      <c r="N1163" s="408"/>
      <c r="O1163" s="408"/>
      <c r="P1163" s="408"/>
      <c r="Q1163" s="408"/>
      <c r="R1163" s="408"/>
      <c r="S1163" s="228"/>
      <c r="T1163" s="228"/>
      <c r="U1163" s="228"/>
      <c r="V1163" s="228"/>
      <c r="W1163" s="228"/>
      <c r="X1163" s="409"/>
      <c r="Y1163" s="409"/>
      <c r="Z1163" s="409"/>
      <c r="AA1163" s="410"/>
      <c r="AB1163" s="410"/>
      <c r="AC1163" s="228"/>
      <c r="AD1163" s="408"/>
    </row>
    <row r="1164">
      <c r="A1164" s="408"/>
      <c r="B1164" s="408"/>
      <c r="C1164" s="408"/>
      <c r="D1164" s="408"/>
      <c r="E1164" s="408"/>
      <c r="F1164" s="408"/>
      <c r="G1164" s="408"/>
      <c r="H1164" s="408"/>
      <c r="I1164" s="408"/>
      <c r="J1164" s="408"/>
      <c r="K1164" s="408"/>
      <c r="L1164" s="408"/>
      <c r="M1164" s="408"/>
      <c r="N1164" s="408"/>
      <c r="O1164" s="408"/>
      <c r="P1164" s="408"/>
      <c r="Q1164" s="408"/>
      <c r="R1164" s="408"/>
      <c r="S1164" s="228"/>
      <c r="T1164" s="228"/>
      <c r="U1164" s="228"/>
      <c r="V1164" s="228"/>
      <c r="W1164" s="228"/>
      <c r="X1164" s="409"/>
      <c r="Y1164" s="409"/>
      <c r="Z1164" s="409"/>
      <c r="AA1164" s="410"/>
      <c r="AB1164" s="410"/>
      <c r="AC1164" s="228"/>
      <c r="AD1164" s="408"/>
    </row>
    <row r="1165">
      <c r="A1165" s="408"/>
      <c r="B1165" s="408"/>
      <c r="C1165" s="408"/>
      <c r="D1165" s="408"/>
      <c r="E1165" s="408"/>
      <c r="F1165" s="408"/>
      <c r="G1165" s="408"/>
      <c r="H1165" s="408"/>
      <c r="I1165" s="408"/>
      <c r="J1165" s="408"/>
      <c r="K1165" s="408"/>
      <c r="L1165" s="408"/>
      <c r="M1165" s="408"/>
      <c r="N1165" s="408"/>
      <c r="O1165" s="408"/>
      <c r="P1165" s="408"/>
      <c r="Q1165" s="408"/>
      <c r="R1165" s="408"/>
      <c r="S1165" s="228"/>
      <c r="T1165" s="228"/>
      <c r="U1165" s="228"/>
      <c r="V1165" s="228"/>
      <c r="W1165" s="228"/>
      <c r="X1165" s="409"/>
      <c r="Y1165" s="409"/>
      <c r="Z1165" s="409"/>
      <c r="AA1165" s="410"/>
      <c r="AB1165" s="410"/>
      <c r="AC1165" s="228"/>
      <c r="AD1165" s="408"/>
    </row>
    <row r="1166">
      <c r="A1166" s="408"/>
      <c r="B1166" s="408"/>
      <c r="C1166" s="408"/>
      <c r="D1166" s="408"/>
      <c r="E1166" s="408"/>
      <c r="F1166" s="408"/>
      <c r="G1166" s="408"/>
      <c r="H1166" s="408"/>
      <c r="I1166" s="408"/>
      <c r="J1166" s="408"/>
      <c r="K1166" s="408"/>
      <c r="L1166" s="408"/>
      <c r="M1166" s="408"/>
      <c r="N1166" s="408"/>
      <c r="O1166" s="408"/>
      <c r="P1166" s="408"/>
      <c r="Q1166" s="408"/>
      <c r="R1166" s="408"/>
      <c r="S1166" s="228"/>
      <c r="T1166" s="228"/>
      <c r="U1166" s="228"/>
      <c r="V1166" s="228"/>
      <c r="W1166" s="228"/>
      <c r="X1166" s="409"/>
      <c r="Y1166" s="409"/>
      <c r="Z1166" s="409"/>
      <c r="AA1166" s="410"/>
      <c r="AB1166" s="410"/>
      <c r="AC1166" s="228"/>
      <c r="AD1166" s="408"/>
    </row>
    <row r="1167">
      <c r="A1167" s="408"/>
      <c r="B1167" s="408"/>
      <c r="C1167" s="408"/>
      <c r="D1167" s="408"/>
      <c r="E1167" s="408"/>
      <c r="F1167" s="408"/>
      <c r="G1167" s="408"/>
      <c r="H1167" s="408"/>
      <c r="I1167" s="408"/>
      <c r="J1167" s="408"/>
      <c r="K1167" s="408"/>
      <c r="L1167" s="408"/>
      <c r="M1167" s="408"/>
      <c r="N1167" s="408"/>
      <c r="O1167" s="408"/>
      <c r="P1167" s="408"/>
      <c r="Q1167" s="408"/>
      <c r="R1167" s="408"/>
      <c r="S1167" s="228"/>
      <c r="T1167" s="228"/>
      <c r="U1167" s="228"/>
      <c r="V1167" s="228"/>
      <c r="W1167" s="228"/>
      <c r="X1167" s="409"/>
      <c r="Y1167" s="409"/>
      <c r="Z1167" s="409"/>
      <c r="AA1167" s="410"/>
      <c r="AB1167" s="410"/>
      <c r="AC1167" s="228"/>
      <c r="AD1167" s="408"/>
    </row>
    <row r="1168">
      <c r="A1168" s="408"/>
      <c r="B1168" s="408"/>
      <c r="C1168" s="408"/>
      <c r="D1168" s="408"/>
      <c r="E1168" s="408"/>
      <c r="F1168" s="408"/>
      <c r="G1168" s="408"/>
      <c r="H1168" s="408"/>
      <c r="I1168" s="408"/>
      <c r="J1168" s="408"/>
      <c r="K1168" s="408"/>
      <c r="L1168" s="408"/>
      <c r="M1168" s="408"/>
      <c r="N1168" s="408"/>
      <c r="O1168" s="408"/>
      <c r="P1168" s="408"/>
      <c r="Q1168" s="408"/>
      <c r="R1168" s="408"/>
      <c r="S1168" s="228"/>
      <c r="T1168" s="228"/>
      <c r="U1168" s="228"/>
      <c r="V1168" s="228"/>
      <c r="W1168" s="228"/>
      <c r="X1168" s="409"/>
      <c r="Y1168" s="409"/>
      <c r="Z1168" s="409"/>
      <c r="AA1168" s="410"/>
      <c r="AB1168" s="410"/>
      <c r="AC1168" s="228"/>
      <c r="AD1168" s="408"/>
    </row>
    <row r="1169">
      <c r="A1169" s="408"/>
      <c r="B1169" s="408"/>
      <c r="C1169" s="408"/>
      <c r="D1169" s="408"/>
      <c r="E1169" s="408"/>
      <c r="F1169" s="408"/>
      <c r="G1169" s="408"/>
      <c r="H1169" s="408"/>
      <c r="I1169" s="408"/>
      <c r="J1169" s="408"/>
      <c r="K1169" s="408"/>
      <c r="L1169" s="408"/>
      <c r="M1169" s="408"/>
      <c r="N1169" s="408"/>
      <c r="O1169" s="408"/>
      <c r="P1169" s="408"/>
      <c r="Q1169" s="408"/>
      <c r="R1169" s="408"/>
      <c r="S1169" s="228"/>
      <c r="T1169" s="228"/>
      <c r="U1169" s="228"/>
      <c r="V1169" s="228"/>
      <c r="W1169" s="228"/>
      <c r="X1169" s="409"/>
      <c r="Y1169" s="409"/>
      <c r="Z1169" s="409"/>
      <c r="AA1169" s="410"/>
      <c r="AB1169" s="410"/>
      <c r="AC1169" s="228"/>
      <c r="AD1169" s="408"/>
    </row>
    <row r="1170">
      <c r="A1170" s="408"/>
      <c r="B1170" s="408"/>
      <c r="C1170" s="408"/>
      <c r="D1170" s="408"/>
      <c r="E1170" s="408"/>
      <c r="F1170" s="408"/>
      <c r="G1170" s="408"/>
      <c r="H1170" s="408"/>
      <c r="I1170" s="408"/>
      <c r="J1170" s="408"/>
      <c r="K1170" s="408"/>
      <c r="L1170" s="408"/>
      <c r="M1170" s="408"/>
      <c r="N1170" s="408"/>
      <c r="O1170" s="408"/>
      <c r="P1170" s="408"/>
      <c r="Q1170" s="408"/>
      <c r="R1170" s="408"/>
      <c r="S1170" s="228"/>
      <c r="T1170" s="228"/>
      <c r="U1170" s="228"/>
      <c r="V1170" s="228"/>
      <c r="W1170" s="228"/>
      <c r="X1170" s="409"/>
      <c r="Y1170" s="409"/>
      <c r="Z1170" s="409"/>
      <c r="AA1170" s="410"/>
      <c r="AB1170" s="410"/>
      <c r="AC1170" s="228"/>
      <c r="AD1170" s="408"/>
    </row>
    <row r="1171">
      <c r="A1171" s="408"/>
      <c r="B1171" s="408"/>
      <c r="C1171" s="408"/>
      <c r="D1171" s="408"/>
      <c r="E1171" s="408"/>
      <c r="F1171" s="408"/>
      <c r="G1171" s="408"/>
      <c r="H1171" s="408"/>
      <c r="I1171" s="408"/>
      <c r="J1171" s="408"/>
      <c r="K1171" s="408"/>
      <c r="L1171" s="408"/>
      <c r="M1171" s="408"/>
      <c r="N1171" s="408"/>
      <c r="O1171" s="408"/>
      <c r="P1171" s="408"/>
      <c r="Q1171" s="408"/>
      <c r="R1171" s="408"/>
      <c r="S1171" s="228"/>
      <c r="T1171" s="228"/>
      <c r="U1171" s="228"/>
      <c r="V1171" s="228"/>
      <c r="W1171" s="228"/>
      <c r="X1171" s="409"/>
      <c r="Y1171" s="409"/>
      <c r="Z1171" s="409"/>
      <c r="AA1171" s="410"/>
      <c r="AB1171" s="410"/>
      <c r="AC1171" s="228"/>
      <c r="AD1171" s="408"/>
    </row>
    <row r="1172">
      <c r="A1172" s="408"/>
      <c r="B1172" s="408"/>
      <c r="C1172" s="408"/>
      <c r="D1172" s="408"/>
      <c r="E1172" s="408"/>
      <c r="F1172" s="408"/>
      <c r="G1172" s="408"/>
      <c r="H1172" s="408"/>
      <c r="I1172" s="408"/>
      <c r="J1172" s="408"/>
      <c r="K1172" s="408"/>
      <c r="L1172" s="408"/>
      <c r="M1172" s="408"/>
      <c r="N1172" s="408"/>
      <c r="O1172" s="408"/>
      <c r="P1172" s="408"/>
      <c r="Q1172" s="408"/>
      <c r="R1172" s="408"/>
      <c r="S1172" s="228"/>
      <c r="T1172" s="228"/>
      <c r="U1172" s="228"/>
      <c r="V1172" s="228"/>
      <c r="W1172" s="228"/>
      <c r="X1172" s="409"/>
      <c r="Y1172" s="409"/>
      <c r="Z1172" s="409"/>
      <c r="AA1172" s="410"/>
      <c r="AB1172" s="410"/>
      <c r="AC1172" s="228"/>
      <c r="AD1172" s="408"/>
    </row>
    <row r="1173">
      <c r="A1173" s="408"/>
      <c r="B1173" s="408"/>
      <c r="C1173" s="408"/>
      <c r="D1173" s="408"/>
      <c r="E1173" s="408"/>
      <c r="F1173" s="408"/>
      <c r="G1173" s="408"/>
      <c r="H1173" s="408"/>
      <c r="I1173" s="408"/>
      <c r="J1173" s="408"/>
      <c r="K1173" s="408"/>
      <c r="L1173" s="408"/>
      <c r="M1173" s="408"/>
      <c r="N1173" s="408"/>
      <c r="O1173" s="408"/>
      <c r="P1173" s="408"/>
      <c r="Q1173" s="408"/>
      <c r="R1173" s="408"/>
      <c r="S1173" s="228"/>
      <c r="T1173" s="228"/>
      <c r="U1173" s="228"/>
      <c r="V1173" s="228"/>
      <c r="W1173" s="228"/>
      <c r="X1173" s="409"/>
      <c r="Y1173" s="409"/>
      <c r="Z1173" s="409"/>
      <c r="AA1173" s="410"/>
      <c r="AB1173" s="410"/>
      <c r="AC1173" s="228"/>
      <c r="AD1173" s="408"/>
    </row>
    <row r="1174">
      <c r="A1174" s="408"/>
      <c r="B1174" s="408"/>
      <c r="C1174" s="408"/>
      <c r="D1174" s="408"/>
      <c r="E1174" s="408"/>
      <c r="F1174" s="408"/>
      <c r="G1174" s="408"/>
      <c r="H1174" s="408"/>
      <c r="I1174" s="408"/>
      <c r="J1174" s="408"/>
      <c r="K1174" s="408"/>
      <c r="L1174" s="408"/>
      <c r="M1174" s="408"/>
      <c r="N1174" s="408"/>
      <c r="O1174" s="408"/>
      <c r="P1174" s="408"/>
      <c r="Q1174" s="408"/>
      <c r="R1174" s="408"/>
      <c r="S1174" s="228"/>
      <c r="T1174" s="228"/>
      <c r="U1174" s="228"/>
      <c r="V1174" s="228"/>
      <c r="W1174" s="228"/>
      <c r="X1174" s="409"/>
      <c r="Y1174" s="409"/>
      <c r="Z1174" s="409"/>
      <c r="AA1174" s="410"/>
      <c r="AB1174" s="410"/>
      <c r="AC1174" s="228"/>
      <c r="AD1174" s="408"/>
    </row>
    <row r="1175">
      <c r="A1175" s="408"/>
      <c r="B1175" s="408"/>
      <c r="C1175" s="408"/>
      <c r="D1175" s="408"/>
      <c r="E1175" s="408"/>
      <c r="F1175" s="408"/>
      <c r="G1175" s="408"/>
      <c r="H1175" s="408"/>
      <c r="I1175" s="408"/>
      <c r="J1175" s="408"/>
      <c r="K1175" s="408"/>
      <c r="L1175" s="408"/>
      <c r="M1175" s="408"/>
      <c r="N1175" s="408"/>
      <c r="O1175" s="408"/>
      <c r="P1175" s="408"/>
      <c r="Q1175" s="408"/>
      <c r="R1175" s="408"/>
      <c r="S1175" s="228"/>
      <c r="T1175" s="228"/>
      <c r="U1175" s="228"/>
      <c r="V1175" s="228"/>
      <c r="W1175" s="228"/>
      <c r="X1175" s="409"/>
      <c r="Y1175" s="409"/>
      <c r="Z1175" s="409"/>
      <c r="AA1175" s="410"/>
      <c r="AB1175" s="410"/>
      <c r="AC1175" s="228"/>
      <c r="AD1175" s="408"/>
    </row>
    <row r="1176">
      <c r="A1176" s="408"/>
      <c r="B1176" s="408"/>
      <c r="C1176" s="408"/>
      <c r="D1176" s="408"/>
      <c r="E1176" s="408"/>
      <c r="F1176" s="408"/>
      <c r="G1176" s="408"/>
      <c r="H1176" s="408"/>
      <c r="I1176" s="408"/>
      <c r="J1176" s="408"/>
      <c r="K1176" s="408"/>
      <c r="L1176" s="408"/>
      <c r="M1176" s="408"/>
      <c r="N1176" s="408"/>
      <c r="O1176" s="408"/>
      <c r="P1176" s="408"/>
      <c r="Q1176" s="408"/>
      <c r="R1176" s="408"/>
      <c r="S1176" s="228"/>
      <c r="T1176" s="228"/>
      <c r="U1176" s="228"/>
      <c r="V1176" s="228"/>
      <c r="W1176" s="228"/>
      <c r="X1176" s="409"/>
      <c r="Y1176" s="409"/>
      <c r="Z1176" s="409"/>
      <c r="AA1176" s="410"/>
      <c r="AB1176" s="410"/>
      <c r="AC1176" s="228"/>
      <c r="AD1176" s="408"/>
    </row>
    <row r="1177">
      <c r="A1177" s="408"/>
      <c r="B1177" s="408"/>
      <c r="C1177" s="408"/>
      <c r="D1177" s="408"/>
      <c r="E1177" s="408"/>
      <c r="F1177" s="408"/>
      <c r="G1177" s="408"/>
      <c r="H1177" s="408"/>
      <c r="I1177" s="408"/>
      <c r="J1177" s="408"/>
      <c r="K1177" s="408"/>
      <c r="L1177" s="408"/>
      <c r="M1177" s="408"/>
      <c r="N1177" s="408"/>
      <c r="O1177" s="408"/>
      <c r="P1177" s="408"/>
      <c r="Q1177" s="408"/>
      <c r="R1177" s="408"/>
      <c r="S1177" s="228"/>
      <c r="T1177" s="228"/>
      <c r="U1177" s="228"/>
      <c r="V1177" s="228"/>
      <c r="W1177" s="228"/>
      <c r="X1177" s="409"/>
      <c r="Y1177" s="409"/>
      <c r="Z1177" s="409"/>
      <c r="AA1177" s="410"/>
      <c r="AB1177" s="410"/>
      <c r="AC1177" s="228"/>
      <c r="AD1177" s="408"/>
    </row>
    <row r="1178">
      <c r="A1178" s="408"/>
      <c r="B1178" s="408"/>
      <c r="C1178" s="408"/>
      <c r="D1178" s="408"/>
      <c r="E1178" s="408"/>
      <c r="F1178" s="408"/>
      <c r="G1178" s="408"/>
      <c r="H1178" s="408"/>
      <c r="I1178" s="408"/>
      <c r="J1178" s="408"/>
      <c r="K1178" s="408"/>
      <c r="L1178" s="408"/>
      <c r="M1178" s="408"/>
      <c r="N1178" s="408"/>
      <c r="O1178" s="408"/>
      <c r="P1178" s="408"/>
      <c r="Q1178" s="408"/>
      <c r="R1178" s="408"/>
      <c r="S1178" s="228"/>
      <c r="T1178" s="228"/>
      <c r="U1178" s="228"/>
      <c r="V1178" s="228"/>
      <c r="W1178" s="228"/>
      <c r="X1178" s="409"/>
      <c r="Y1178" s="409"/>
      <c r="Z1178" s="409"/>
      <c r="AA1178" s="410"/>
      <c r="AB1178" s="410"/>
      <c r="AC1178" s="228"/>
      <c r="AD1178" s="408"/>
    </row>
    <row r="1179">
      <c r="A1179" s="408"/>
      <c r="B1179" s="408"/>
      <c r="C1179" s="408"/>
      <c r="D1179" s="408"/>
      <c r="E1179" s="408"/>
      <c r="F1179" s="408"/>
      <c r="G1179" s="408"/>
      <c r="H1179" s="408"/>
      <c r="I1179" s="408"/>
      <c r="J1179" s="408"/>
      <c r="K1179" s="408"/>
      <c r="L1179" s="408"/>
      <c r="M1179" s="408"/>
      <c r="N1179" s="408"/>
      <c r="O1179" s="408"/>
      <c r="P1179" s="408"/>
      <c r="Q1179" s="408"/>
      <c r="R1179" s="408"/>
      <c r="S1179" s="228"/>
      <c r="T1179" s="228"/>
      <c r="U1179" s="228"/>
      <c r="V1179" s="228"/>
      <c r="W1179" s="228"/>
      <c r="X1179" s="409"/>
      <c r="Y1179" s="409"/>
      <c r="Z1179" s="409"/>
      <c r="AA1179" s="410"/>
      <c r="AB1179" s="410"/>
      <c r="AC1179" s="228"/>
      <c r="AD1179" s="408"/>
    </row>
    <row r="1180">
      <c r="A1180" s="408"/>
      <c r="B1180" s="408"/>
      <c r="C1180" s="408"/>
      <c r="D1180" s="408"/>
      <c r="E1180" s="408"/>
      <c r="F1180" s="408"/>
      <c r="G1180" s="408"/>
      <c r="H1180" s="408"/>
      <c r="I1180" s="408"/>
      <c r="J1180" s="408"/>
      <c r="K1180" s="408"/>
      <c r="L1180" s="408"/>
      <c r="M1180" s="408"/>
      <c r="N1180" s="408"/>
      <c r="O1180" s="408"/>
      <c r="P1180" s="408"/>
      <c r="Q1180" s="408"/>
      <c r="R1180" s="408"/>
      <c r="S1180" s="228"/>
      <c r="T1180" s="228"/>
      <c r="U1180" s="228"/>
      <c r="V1180" s="228"/>
      <c r="W1180" s="228"/>
      <c r="X1180" s="409"/>
      <c r="Y1180" s="409"/>
      <c r="Z1180" s="409"/>
      <c r="AA1180" s="410"/>
      <c r="AB1180" s="410"/>
      <c r="AC1180" s="228"/>
      <c r="AD1180" s="408"/>
    </row>
    <row r="1181">
      <c r="A1181" s="408"/>
      <c r="B1181" s="408"/>
      <c r="C1181" s="408"/>
      <c r="D1181" s="408"/>
      <c r="E1181" s="408"/>
      <c r="F1181" s="408"/>
      <c r="G1181" s="408"/>
      <c r="H1181" s="408"/>
      <c r="I1181" s="408"/>
      <c r="J1181" s="408"/>
      <c r="K1181" s="408"/>
      <c r="L1181" s="408"/>
      <c r="M1181" s="408"/>
      <c r="N1181" s="408"/>
      <c r="O1181" s="408"/>
      <c r="P1181" s="408"/>
      <c r="Q1181" s="408"/>
      <c r="R1181" s="408"/>
      <c r="S1181" s="228"/>
      <c r="T1181" s="228"/>
      <c r="U1181" s="228"/>
      <c r="V1181" s="228"/>
      <c r="W1181" s="228"/>
      <c r="X1181" s="409"/>
      <c r="Y1181" s="409"/>
      <c r="Z1181" s="409"/>
      <c r="AA1181" s="410"/>
      <c r="AB1181" s="410"/>
      <c r="AC1181" s="228"/>
      <c r="AD1181" s="408"/>
    </row>
    <row r="1182">
      <c r="A1182" s="408"/>
      <c r="B1182" s="408"/>
      <c r="C1182" s="408"/>
      <c r="D1182" s="408"/>
      <c r="E1182" s="408"/>
      <c r="F1182" s="408"/>
      <c r="G1182" s="408"/>
      <c r="H1182" s="408"/>
      <c r="I1182" s="408"/>
      <c r="J1182" s="408"/>
      <c r="K1182" s="408"/>
      <c r="L1182" s="408"/>
      <c r="M1182" s="408"/>
      <c r="N1182" s="408"/>
      <c r="O1182" s="408"/>
      <c r="P1182" s="408"/>
      <c r="Q1182" s="408"/>
      <c r="R1182" s="408"/>
      <c r="S1182" s="228"/>
      <c r="T1182" s="228"/>
      <c r="U1182" s="228"/>
      <c r="V1182" s="228"/>
      <c r="W1182" s="228"/>
      <c r="X1182" s="409"/>
      <c r="Y1182" s="409"/>
      <c r="Z1182" s="409"/>
      <c r="AA1182" s="410"/>
      <c r="AB1182" s="410"/>
      <c r="AC1182" s="228"/>
      <c r="AD1182" s="408"/>
    </row>
    <row r="1183">
      <c r="A1183" s="408"/>
      <c r="B1183" s="408"/>
      <c r="C1183" s="408"/>
      <c r="D1183" s="408"/>
      <c r="E1183" s="408"/>
      <c r="F1183" s="408"/>
      <c r="G1183" s="408"/>
      <c r="H1183" s="408"/>
      <c r="I1183" s="408"/>
      <c r="J1183" s="408"/>
      <c r="K1183" s="408"/>
      <c r="L1183" s="408"/>
      <c r="M1183" s="408"/>
      <c r="N1183" s="408"/>
      <c r="O1183" s="408"/>
      <c r="P1183" s="408"/>
      <c r="Q1183" s="408"/>
      <c r="R1183" s="408"/>
      <c r="S1183" s="228"/>
      <c r="T1183" s="228"/>
      <c r="U1183" s="228"/>
      <c r="V1183" s="228"/>
      <c r="W1183" s="228"/>
      <c r="X1183" s="409"/>
      <c r="Y1183" s="409"/>
      <c r="Z1183" s="409"/>
      <c r="AA1183" s="410"/>
      <c r="AB1183" s="410"/>
      <c r="AC1183" s="228"/>
      <c r="AD1183" s="408"/>
    </row>
    <row r="1184">
      <c r="A1184" s="408"/>
      <c r="B1184" s="408"/>
      <c r="C1184" s="408"/>
      <c r="D1184" s="408"/>
      <c r="E1184" s="408"/>
      <c r="F1184" s="408"/>
      <c r="G1184" s="408"/>
      <c r="H1184" s="408"/>
      <c r="I1184" s="408"/>
      <c r="J1184" s="408"/>
      <c r="K1184" s="408"/>
      <c r="L1184" s="408"/>
      <c r="M1184" s="408"/>
      <c r="N1184" s="408"/>
      <c r="O1184" s="408"/>
      <c r="P1184" s="408"/>
      <c r="Q1184" s="408"/>
      <c r="R1184" s="408"/>
      <c r="S1184" s="228"/>
      <c r="T1184" s="228"/>
      <c r="U1184" s="228"/>
      <c r="V1184" s="228"/>
      <c r="W1184" s="228"/>
      <c r="X1184" s="409"/>
      <c r="Y1184" s="409"/>
      <c r="Z1184" s="409"/>
      <c r="AA1184" s="410"/>
      <c r="AB1184" s="410"/>
      <c r="AC1184" s="228"/>
      <c r="AD1184" s="408"/>
    </row>
    <row r="1185">
      <c r="A1185" s="408"/>
      <c r="B1185" s="408"/>
      <c r="C1185" s="408"/>
      <c r="D1185" s="408"/>
      <c r="E1185" s="408"/>
      <c r="F1185" s="408"/>
      <c r="G1185" s="408"/>
      <c r="H1185" s="408"/>
      <c r="I1185" s="408"/>
      <c r="J1185" s="408"/>
      <c r="K1185" s="408"/>
      <c r="L1185" s="408"/>
      <c r="M1185" s="408"/>
      <c r="N1185" s="408"/>
      <c r="O1185" s="408"/>
      <c r="P1185" s="408"/>
      <c r="Q1185" s="408"/>
      <c r="R1185" s="408"/>
      <c r="S1185" s="228"/>
      <c r="T1185" s="228"/>
      <c r="U1185" s="228"/>
      <c r="V1185" s="228"/>
      <c r="W1185" s="228"/>
      <c r="X1185" s="409"/>
      <c r="Y1185" s="409"/>
      <c r="Z1185" s="409"/>
      <c r="AA1185" s="410"/>
      <c r="AB1185" s="410"/>
      <c r="AC1185" s="228"/>
      <c r="AD1185" s="408"/>
    </row>
    <row r="1186">
      <c r="A1186" s="408"/>
      <c r="B1186" s="408"/>
      <c r="C1186" s="408"/>
      <c r="D1186" s="408"/>
      <c r="E1186" s="408"/>
      <c r="F1186" s="408"/>
      <c r="G1186" s="408"/>
      <c r="H1186" s="408"/>
      <c r="I1186" s="408"/>
      <c r="J1186" s="408"/>
      <c r="K1186" s="408"/>
      <c r="L1186" s="408"/>
      <c r="M1186" s="408"/>
      <c r="N1186" s="408"/>
      <c r="O1186" s="408"/>
      <c r="P1186" s="408"/>
      <c r="Q1186" s="408"/>
      <c r="R1186" s="408"/>
      <c r="S1186" s="228"/>
      <c r="T1186" s="228"/>
      <c r="U1186" s="228"/>
      <c r="V1186" s="228"/>
      <c r="W1186" s="228"/>
      <c r="X1186" s="409"/>
      <c r="Y1186" s="409"/>
      <c r="Z1186" s="409"/>
      <c r="AA1186" s="410"/>
      <c r="AB1186" s="410"/>
      <c r="AC1186" s="228"/>
      <c r="AD1186" s="408"/>
    </row>
    <row r="1187">
      <c r="A1187" s="408"/>
      <c r="B1187" s="408"/>
      <c r="C1187" s="408"/>
      <c r="D1187" s="408"/>
      <c r="E1187" s="408"/>
      <c r="F1187" s="408"/>
      <c r="G1187" s="408"/>
      <c r="H1187" s="408"/>
      <c r="I1187" s="408"/>
      <c r="J1187" s="408"/>
      <c r="K1187" s="408"/>
      <c r="L1187" s="408"/>
      <c r="M1187" s="408"/>
      <c r="N1187" s="408"/>
      <c r="O1187" s="408"/>
      <c r="P1187" s="408"/>
      <c r="Q1187" s="408"/>
      <c r="R1187" s="408"/>
      <c r="S1187" s="228"/>
      <c r="T1187" s="228"/>
      <c r="U1187" s="228"/>
      <c r="V1187" s="228"/>
      <c r="W1187" s="228"/>
      <c r="X1187" s="409"/>
      <c r="Y1187" s="409"/>
      <c r="Z1187" s="409"/>
      <c r="AA1187" s="410"/>
      <c r="AB1187" s="410"/>
      <c r="AC1187" s="228"/>
      <c r="AD1187" s="408"/>
    </row>
    <row r="1188">
      <c r="A1188" s="408"/>
      <c r="B1188" s="408"/>
      <c r="C1188" s="408"/>
      <c r="D1188" s="408"/>
      <c r="E1188" s="408"/>
      <c r="F1188" s="408"/>
      <c r="G1188" s="408"/>
      <c r="H1188" s="408"/>
      <c r="I1188" s="408"/>
      <c r="J1188" s="408"/>
      <c r="K1188" s="408"/>
      <c r="L1188" s="408"/>
      <c r="M1188" s="408"/>
      <c r="N1188" s="408"/>
      <c r="O1188" s="408"/>
      <c r="P1188" s="408"/>
      <c r="Q1188" s="408"/>
      <c r="R1188" s="408"/>
      <c r="S1188" s="228"/>
      <c r="T1188" s="228"/>
      <c r="U1188" s="228"/>
      <c r="V1188" s="228"/>
      <c r="W1188" s="228"/>
      <c r="X1188" s="409"/>
      <c r="Y1188" s="409"/>
      <c r="Z1188" s="409"/>
      <c r="AA1188" s="410"/>
      <c r="AB1188" s="410"/>
      <c r="AC1188" s="228"/>
      <c r="AD1188" s="408"/>
    </row>
    <row r="1189">
      <c r="A1189" s="408"/>
      <c r="B1189" s="408"/>
      <c r="C1189" s="408"/>
      <c r="D1189" s="408"/>
      <c r="E1189" s="408"/>
      <c r="F1189" s="408"/>
      <c r="G1189" s="408"/>
      <c r="H1189" s="408"/>
      <c r="I1189" s="408"/>
      <c r="J1189" s="408"/>
      <c r="K1189" s="408"/>
      <c r="L1189" s="408"/>
      <c r="M1189" s="408"/>
      <c r="N1189" s="408"/>
      <c r="O1189" s="408"/>
      <c r="P1189" s="408"/>
      <c r="Q1189" s="408"/>
      <c r="R1189" s="408"/>
      <c r="S1189" s="228"/>
      <c r="T1189" s="228"/>
      <c r="U1189" s="228"/>
      <c r="V1189" s="228"/>
      <c r="W1189" s="228"/>
      <c r="X1189" s="409"/>
      <c r="Y1189" s="409"/>
      <c r="Z1189" s="409"/>
      <c r="AA1189" s="410"/>
      <c r="AB1189" s="410"/>
      <c r="AC1189" s="228"/>
      <c r="AD1189" s="408"/>
    </row>
    <row r="1190">
      <c r="A1190" s="408"/>
      <c r="B1190" s="408"/>
      <c r="C1190" s="408"/>
      <c r="D1190" s="408"/>
      <c r="E1190" s="408"/>
      <c r="F1190" s="408"/>
      <c r="G1190" s="408"/>
      <c r="H1190" s="408"/>
      <c r="I1190" s="408"/>
      <c r="J1190" s="408"/>
      <c r="K1190" s="408"/>
      <c r="L1190" s="408"/>
      <c r="M1190" s="408"/>
      <c r="N1190" s="408"/>
      <c r="O1190" s="408"/>
      <c r="P1190" s="408"/>
      <c r="Q1190" s="408"/>
      <c r="R1190" s="408"/>
      <c r="S1190" s="228"/>
      <c r="T1190" s="228"/>
      <c r="U1190" s="228"/>
      <c r="V1190" s="228"/>
      <c r="W1190" s="228"/>
      <c r="X1190" s="409"/>
      <c r="Y1190" s="409"/>
      <c r="Z1190" s="409"/>
      <c r="AA1190" s="410"/>
      <c r="AB1190" s="410"/>
      <c r="AC1190" s="228"/>
      <c r="AD1190" s="408"/>
    </row>
    <row r="1191">
      <c r="A1191" s="408"/>
      <c r="B1191" s="408"/>
      <c r="C1191" s="408"/>
      <c r="D1191" s="408"/>
      <c r="E1191" s="408"/>
      <c r="F1191" s="408"/>
      <c r="G1191" s="408"/>
      <c r="H1191" s="408"/>
      <c r="I1191" s="408"/>
      <c r="J1191" s="408"/>
      <c r="K1191" s="408"/>
      <c r="L1191" s="408"/>
      <c r="M1191" s="408"/>
      <c r="N1191" s="408"/>
      <c r="O1191" s="408"/>
      <c r="P1191" s="408"/>
      <c r="Q1191" s="408"/>
      <c r="R1191" s="408"/>
      <c r="S1191" s="228"/>
      <c r="T1191" s="228"/>
      <c r="U1191" s="228"/>
      <c r="V1191" s="228"/>
      <c r="W1191" s="228"/>
      <c r="X1191" s="409"/>
      <c r="Y1191" s="409"/>
      <c r="Z1191" s="409"/>
      <c r="AA1191" s="410"/>
      <c r="AB1191" s="410"/>
      <c r="AC1191" s="228"/>
      <c r="AD1191" s="408"/>
    </row>
    <row r="1192">
      <c r="A1192" s="408"/>
      <c r="B1192" s="408"/>
      <c r="C1192" s="408"/>
      <c r="D1192" s="408"/>
      <c r="E1192" s="408"/>
      <c r="F1192" s="408"/>
      <c r="G1192" s="408"/>
      <c r="H1192" s="408"/>
      <c r="I1192" s="408"/>
      <c r="J1192" s="408"/>
      <c r="K1192" s="408"/>
      <c r="L1192" s="408"/>
      <c r="M1192" s="408"/>
      <c r="N1192" s="408"/>
      <c r="O1192" s="408"/>
      <c r="P1192" s="408"/>
      <c r="Q1192" s="408"/>
      <c r="R1192" s="408"/>
      <c r="S1192" s="228"/>
      <c r="T1192" s="228"/>
      <c r="U1192" s="228"/>
      <c r="V1192" s="228"/>
      <c r="W1192" s="228"/>
      <c r="X1192" s="409"/>
      <c r="Y1192" s="409"/>
      <c r="Z1192" s="409"/>
      <c r="AA1192" s="410"/>
      <c r="AB1192" s="410"/>
      <c r="AC1192" s="228"/>
      <c r="AD1192" s="408"/>
    </row>
    <row r="1193">
      <c r="A1193" s="408"/>
      <c r="B1193" s="408"/>
      <c r="C1193" s="408"/>
      <c r="D1193" s="408"/>
      <c r="E1193" s="408"/>
      <c r="F1193" s="408"/>
      <c r="G1193" s="408"/>
      <c r="H1193" s="408"/>
      <c r="I1193" s="408"/>
      <c r="J1193" s="408"/>
      <c r="K1193" s="408"/>
      <c r="L1193" s="408"/>
      <c r="M1193" s="408"/>
      <c r="N1193" s="408"/>
      <c r="O1193" s="408"/>
      <c r="P1193" s="408"/>
      <c r="Q1193" s="408"/>
      <c r="R1193" s="408"/>
      <c r="S1193" s="228"/>
      <c r="T1193" s="228"/>
      <c r="U1193" s="228"/>
      <c r="V1193" s="228"/>
      <c r="W1193" s="228"/>
      <c r="X1193" s="409"/>
      <c r="Y1193" s="409"/>
      <c r="Z1193" s="409"/>
      <c r="AA1193" s="410"/>
      <c r="AB1193" s="410"/>
      <c r="AC1193" s="228"/>
      <c r="AD1193" s="408"/>
    </row>
    <row r="1194">
      <c r="A1194" s="408"/>
      <c r="B1194" s="408"/>
      <c r="C1194" s="408"/>
      <c r="D1194" s="408"/>
      <c r="E1194" s="408"/>
      <c r="F1194" s="408"/>
      <c r="G1194" s="408"/>
      <c r="H1194" s="408"/>
      <c r="I1194" s="408"/>
      <c r="J1194" s="408"/>
      <c r="K1194" s="408"/>
      <c r="L1194" s="408"/>
      <c r="M1194" s="408"/>
      <c r="N1194" s="408"/>
      <c r="O1194" s="408"/>
      <c r="P1194" s="408"/>
      <c r="Q1194" s="408"/>
      <c r="R1194" s="408"/>
      <c r="S1194" s="228"/>
      <c r="T1194" s="228"/>
      <c r="U1194" s="228"/>
      <c r="V1194" s="228"/>
      <c r="W1194" s="228"/>
      <c r="X1194" s="409"/>
      <c r="Y1194" s="409"/>
      <c r="Z1194" s="409"/>
      <c r="AA1194" s="410"/>
      <c r="AB1194" s="410"/>
      <c r="AC1194" s="228"/>
      <c r="AD1194" s="408"/>
    </row>
    <row r="1195">
      <c r="A1195" s="408"/>
      <c r="B1195" s="408"/>
      <c r="C1195" s="408"/>
      <c r="D1195" s="408"/>
      <c r="E1195" s="408"/>
      <c r="F1195" s="408"/>
      <c r="G1195" s="408"/>
      <c r="H1195" s="408"/>
      <c r="I1195" s="408"/>
      <c r="J1195" s="408"/>
      <c r="K1195" s="408"/>
      <c r="L1195" s="408"/>
      <c r="M1195" s="408"/>
      <c r="N1195" s="408"/>
      <c r="O1195" s="408"/>
      <c r="P1195" s="408"/>
      <c r="Q1195" s="408"/>
      <c r="R1195" s="408"/>
      <c r="S1195" s="228"/>
      <c r="T1195" s="228"/>
      <c r="U1195" s="228"/>
      <c r="V1195" s="228"/>
      <c r="W1195" s="228"/>
      <c r="X1195" s="409"/>
      <c r="Y1195" s="409"/>
      <c r="Z1195" s="409"/>
      <c r="AA1195" s="410"/>
      <c r="AB1195" s="410"/>
      <c r="AC1195" s="228"/>
      <c r="AD1195" s="408"/>
    </row>
    <row r="1196">
      <c r="A1196" s="408"/>
      <c r="B1196" s="408"/>
      <c r="C1196" s="408"/>
      <c r="D1196" s="408"/>
      <c r="E1196" s="408"/>
      <c r="F1196" s="408"/>
      <c r="G1196" s="408"/>
      <c r="H1196" s="408"/>
      <c r="I1196" s="408"/>
      <c r="J1196" s="408"/>
      <c r="K1196" s="408"/>
      <c r="L1196" s="408"/>
      <c r="M1196" s="408"/>
      <c r="N1196" s="408"/>
      <c r="O1196" s="408"/>
      <c r="P1196" s="408"/>
      <c r="Q1196" s="408"/>
      <c r="R1196" s="408"/>
      <c r="S1196" s="228"/>
      <c r="T1196" s="228"/>
      <c r="U1196" s="228"/>
      <c r="V1196" s="228"/>
      <c r="W1196" s="228"/>
      <c r="X1196" s="409"/>
      <c r="Y1196" s="409"/>
      <c r="Z1196" s="409"/>
      <c r="AA1196" s="410"/>
      <c r="AB1196" s="410"/>
      <c r="AC1196" s="228"/>
      <c r="AD1196" s="408"/>
    </row>
    <row r="1197">
      <c r="A1197" s="408"/>
      <c r="B1197" s="408"/>
      <c r="C1197" s="408"/>
      <c r="D1197" s="408"/>
      <c r="E1197" s="408"/>
      <c r="F1197" s="408"/>
      <c r="G1197" s="408"/>
      <c r="H1197" s="408"/>
      <c r="I1197" s="408"/>
      <c r="J1197" s="408"/>
      <c r="K1197" s="408"/>
      <c r="L1197" s="408"/>
      <c r="M1197" s="408"/>
      <c r="N1197" s="408"/>
      <c r="O1197" s="408"/>
      <c r="P1197" s="408"/>
      <c r="Q1197" s="408"/>
      <c r="R1197" s="408"/>
      <c r="S1197" s="228"/>
      <c r="T1197" s="228"/>
      <c r="U1197" s="228"/>
      <c r="V1197" s="228"/>
      <c r="W1197" s="228"/>
      <c r="X1197" s="409"/>
      <c r="Y1197" s="409"/>
      <c r="Z1197" s="409"/>
      <c r="AA1197" s="410"/>
      <c r="AB1197" s="410"/>
      <c r="AC1197" s="228"/>
      <c r="AD1197" s="408"/>
    </row>
    <row r="1198">
      <c r="A1198" s="408"/>
      <c r="B1198" s="408"/>
      <c r="C1198" s="408"/>
      <c r="D1198" s="408"/>
      <c r="E1198" s="408"/>
      <c r="F1198" s="408"/>
      <c r="G1198" s="408"/>
      <c r="H1198" s="408"/>
      <c r="I1198" s="408"/>
      <c r="J1198" s="408"/>
      <c r="K1198" s="408"/>
      <c r="L1198" s="408"/>
      <c r="M1198" s="408"/>
      <c r="N1198" s="408"/>
      <c r="O1198" s="408"/>
      <c r="P1198" s="408"/>
      <c r="Q1198" s="408"/>
      <c r="R1198" s="408"/>
      <c r="S1198" s="228"/>
      <c r="T1198" s="228"/>
      <c r="U1198" s="228"/>
      <c r="V1198" s="228"/>
      <c r="W1198" s="228"/>
      <c r="X1198" s="409"/>
      <c r="Y1198" s="409"/>
      <c r="Z1198" s="409"/>
      <c r="AA1198" s="410"/>
      <c r="AB1198" s="410"/>
      <c r="AC1198" s="228"/>
      <c r="AD1198" s="408"/>
    </row>
    <row r="1199">
      <c r="A1199" s="408"/>
      <c r="B1199" s="408"/>
      <c r="C1199" s="408"/>
      <c r="D1199" s="408"/>
      <c r="E1199" s="408"/>
      <c r="F1199" s="408"/>
      <c r="G1199" s="408"/>
      <c r="H1199" s="408"/>
      <c r="I1199" s="408"/>
      <c r="J1199" s="408"/>
      <c r="K1199" s="408"/>
      <c r="L1199" s="408"/>
      <c r="M1199" s="408"/>
      <c r="N1199" s="408"/>
      <c r="O1199" s="408"/>
      <c r="P1199" s="408"/>
      <c r="Q1199" s="408"/>
      <c r="R1199" s="408"/>
      <c r="S1199" s="228"/>
      <c r="T1199" s="228"/>
      <c r="U1199" s="228"/>
      <c r="V1199" s="228"/>
      <c r="W1199" s="228"/>
      <c r="X1199" s="409"/>
      <c r="Y1199" s="409"/>
      <c r="Z1199" s="409"/>
      <c r="AA1199" s="410"/>
      <c r="AB1199" s="410"/>
      <c r="AC1199" s="228"/>
      <c r="AD1199" s="408"/>
    </row>
    <row r="1200">
      <c r="A1200" s="408"/>
      <c r="B1200" s="408"/>
      <c r="C1200" s="408"/>
      <c r="D1200" s="408"/>
      <c r="E1200" s="408"/>
      <c r="F1200" s="408"/>
      <c r="G1200" s="408"/>
      <c r="H1200" s="408"/>
      <c r="I1200" s="408"/>
      <c r="J1200" s="408"/>
      <c r="K1200" s="408"/>
      <c r="L1200" s="408"/>
      <c r="M1200" s="408"/>
      <c r="N1200" s="408"/>
      <c r="O1200" s="408"/>
      <c r="P1200" s="408"/>
      <c r="Q1200" s="408"/>
      <c r="R1200" s="408"/>
      <c r="S1200" s="228"/>
      <c r="T1200" s="228"/>
      <c r="U1200" s="228"/>
      <c r="V1200" s="228"/>
      <c r="W1200" s="228"/>
      <c r="X1200" s="409"/>
      <c r="Y1200" s="409"/>
      <c r="Z1200" s="409"/>
      <c r="AA1200" s="410"/>
      <c r="AB1200" s="410"/>
      <c r="AC1200" s="228"/>
      <c r="AD1200" s="408"/>
    </row>
    <row r="1201">
      <c r="A1201" s="408"/>
      <c r="B1201" s="408"/>
      <c r="C1201" s="408"/>
      <c r="D1201" s="408"/>
      <c r="E1201" s="408"/>
      <c r="F1201" s="408"/>
      <c r="G1201" s="408"/>
      <c r="H1201" s="408"/>
      <c r="I1201" s="408"/>
      <c r="J1201" s="408"/>
      <c r="K1201" s="408"/>
      <c r="L1201" s="408"/>
      <c r="M1201" s="408"/>
      <c r="N1201" s="408"/>
      <c r="O1201" s="408"/>
      <c r="P1201" s="408"/>
      <c r="Q1201" s="408"/>
      <c r="R1201" s="408"/>
      <c r="S1201" s="228"/>
      <c r="T1201" s="228"/>
      <c r="U1201" s="228"/>
      <c r="V1201" s="228"/>
      <c r="W1201" s="228"/>
      <c r="X1201" s="409"/>
      <c r="Y1201" s="409"/>
      <c r="Z1201" s="409"/>
      <c r="AA1201" s="410"/>
      <c r="AB1201" s="410"/>
      <c r="AC1201" s="228"/>
      <c r="AD1201" s="408"/>
    </row>
    <row r="1202">
      <c r="A1202" s="408"/>
      <c r="B1202" s="408"/>
      <c r="C1202" s="408"/>
      <c r="D1202" s="408"/>
      <c r="E1202" s="408"/>
      <c r="F1202" s="408"/>
      <c r="G1202" s="408"/>
      <c r="H1202" s="408"/>
      <c r="I1202" s="408"/>
      <c r="J1202" s="408"/>
      <c r="K1202" s="408"/>
      <c r="L1202" s="408"/>
      <c r="M1202" s="408"/>
      <c r="N1202" s="408"/>
      <c r="O1202" s="408"/>
      <c r="P1202" s="408"/>
      <c r="Q1202" s="408"/>
      <c r="R1202" s="408"/>
      <c r="S1202" s="228"/>
      <c r="T1202" s="228"/>
      <c r="U1202" s="228"/>
      <c r="V1202" s="228"/>
      <c r="W1202" s="228"/>
      <c r="X1202" s="409"/>
      <c r="Y1202" s="409"/>
      <c r="Z1202" s="409"/>
      <c r="AA1202" s="410"/>
      <c r="AB1202" s="410"/>
      <c r="AC1202" s="228"/>
      <c r="AD1202" s="408"/>
    </row>
    <row r="1203">
      <c r="A1203" s="408"/>
      <c r="B1203" s="408"/>
      <c r="C1203" s="408"/>
      <c r="D1203" s="408"/>
      <c r="E1203" s="408"/>
      <c r="F1203" s="408"/>
      <c r="G1203" s="408"/>
      <c r="H1203" s="408"/>
      <c r="I1203" s="408"/>
      <c r="J1203" s="408"/>
      <c r="K1203" s="408"/>
      <c r="L1203" s="408"/>
      <c r="M1203" s="408"/>
      <c r="N1203" s="408"/>
      <c r="O1203" s="408"/>
      <c r="P1203" s="408"/>
      <c r="Q1203" s="408"/>
      <c r="R1203" s="408"/>
      <c r="S1203" s="228"/>
      <c r="T1203" s="228"/>
      <c r="U1203" s="228"/>
      <c r="V1203" s="228"/>
      <c r="W1203" s="228"/>
      <c r="X1203" s="409"/>
      <c r="Y1203" s="409"/>
      <c r="Z1203" s="409"/>
      <c r="AA1203" s="410"/>
      <c r="AB1203" s="410"/>
      <c r="AC1203" s="228"/>
      <c r="AD1203" s="408"/>
    </row>
    <row r="1204">
      <c r="A1204" s="408"/>
      <c r="B1204" s="408"/>
      <c r="C1204" s="408"/>
      <c r="D1204" s="408"/>
      <c r="E1204" s="408"/>
      <c r="F1204" s="408"/>
      <c r="G1204" s="408"/>
      <c r="H1204" s="408"/>
      <c r="I1204" s="408"/>
      <c r="J1204" s="408"/>
      <c r="K1204" s="408"/>
      <c r="L1204" s="408"/>
      <c r="M1204" s="408"/>
      <c r="N1204" s="408"/>
      <c r="O1204" s="408"/>
      <c r="P1204" s="408"/>
      <c r="Q1204" s="408"/>
      <c r="R1204" s="408"/>
      <c r="S1204" s="228"/>
      <c r="T1204" s="228"/>
      <c r="U1204" s="228"/>
      <c r="V1204" s="228"/>
      <c r="W1204" s="228"/>
      <c r="X1204" s="409"/>
      <c r="Y1204" s="409"/>
      <c r="Z1204" s="409"/>
      <c r="AA1204" s="410"/>
      <c r="AB1204" s="410"/>
      <c r="AC1204" s="228"/>
      <c r="AD1204" s="408"/>
    </row>
    <row r="1205">
      <c r="A1205" s="408"/>
      <c r="B1205" s="408"/>
      <c r="C1205" s="408"/>
      <c r="D1205" s="408"/>
      <c r="E1205" s="408"/>
      <c r="F1205" s="408"/>
      <c r="G1205" s="408"/>
      <c r="H1205" s="408"/>
      <c r="I1205" s="408"/>
      <c r="J1205" s="408"/>
      <c r="K1205" s="408"/>
      <c r="L1205" s="408"/>
      <c r="M1205" s="408"/>
      <c r="N1205" s="408"/>
      <c r="O1205" s="408"/>
      <c r="P1205" s="408"/>
      <c r="Q1205" s="408"/>
      <c r="R1205" s="408"/>
      <c r="S1205" s="228"/>
      <c r="T1205" s="228"/>
      <c r="U1205" s="228"/>
      <c r="V1205" s="228"/>
      <c r="W1205" s="228"/>
      <c r="X1205" s="409"/>
      <c r="Y1205" s="409"/>
      <c r="Z1205" s="409"/>
      <c r="AA1205" s="410"/>
      <c r="AB1205" s="410"/>
      <c r="AC1205" s="228"/>
      <c r="AD1205" s="408"/>
    </row>
    <row r="1206">
      <c r="A1206" s="408"/>
      <c r="B1206" s="408"/>
      <c r="C1206" s="408"/>
      <c r="D1206" s="408"/>
      <c r="E1206" s="408"/>
      <c r="F1206" s="408"/>
      <c r="G1206" s="408"/>
      <c r="H1206" s="408"/>
      <c r="I1206" s="408"/>
      <c r="J1206" s="408"/>
      <c r="K1206" s="408"/>
      <c r="L1206" s="408"/>
      <c r="M1206" s="408"/>
      <c r="N1206" s="408"/>
      <c r="O1206" s="408"/>
      <c r="P1206" s="408"/>
      <c r="Q1206" s="408"/>
      <c r="R1206" s="408"/>
      <c r="S1206" s="228"/>
      <c r="T1206" s="228"/>
      <c r="U1206" s="228"/>
      <c r="V1206" s="228"/>
      <c r="W1206" s="228"/>
      <c r="X1206" s="409"/>
      <c r="Y1206" s="409"/>
      <c r="Z1206" s="409"/>
      <c r="AA1206" s="410"/>
      <c r="AB1206" s="410"/>
      <c r="AC1206" s="228"/>
      <c r="AD1206" s="408"/>
    </row>
    <row r="1207">
      <c r="A1207" s="408"/>
      <c r="B1207" s="408"/>
      <c r="C1207" s="408"/>
      <c r="D1207" s="408"/>
      <c r="E1207" s="408"/>
      <c r="F1207" s="408"/>
      <c r="G1207" s="408"/>
      <c r="H1207" s="408"/>
      <c r="I1207" s="408"/>
      <c r="J1207" s="408"/>
      <c r="K1207" s="408"/>
      <c r="L1207" s="408"/>
      <c r="M1207" s="408"/>
      <c r="N1207" s="408"/>
      <c r="O1207" s="408"/>
      <c r="P1207" s="408"/>
      <c r="Q1207" s="408"/>
      <c r="R1207" s="408"/>
      <c r="S1207" s="228"/>
      <c r="T1207" s="228"/>
      <c r="U1207" s="228"/>
      <c r="V1207" s="228"/>
      <c r="W1207" s="228"/>
      <c r="X1207" s="409"/>
      <c r="Y1207" s="409"/>
      <c r="Z1207" s="409"/>
      <c r="AA1207" s="410"/>
      <c r="AB1207" s="410"/>
      <c r="AC1207" s="228"/>
      <c r="AD1207" s="408"/>
    </row>
    <row r="1208">
      <c r="A1208" s="408"/>
      <c r="B1208" s="408"/>
      <c r="C1208" s="408"/>
      <c r="D1208" s="408"/>
      <c r="E1208" s="408"/>
      <c r="F1208" s="408"/>
      <c r="G1208" s="408"/>
      <c r="H1208" s="408"/>
      <c r="I1208" s="408"/>
      <c r="J1208" s="408"/>
      <c r="K1208" s="408"/>
      <c r="L1208" s="408"/>
      <c r="M1208" s="408"/>
      <c r="N1208" s="408"/>
      <c r="O1208" s="408"/>
      <c r="P1208" s="408"/>
      <c r="Q1208" s="408"/>
      <c r="R1208" s="408"/>
      <c r="S1208" s="228"/>
      <c r="T1208" s="228"/>
      <c r="U1208" s="228"/>
      <c r="V1208" s="228"/>
      <c r="W1208" s="228"/>
      <c r="X1208" s="409"/>
      <c r="Y1208" s="409"/>
      <c r="Z1208" s="409"/>
      <c r="AA1208" s="410"/>
      <c r="AB1208" s="410"/>
      <c r="AC1208" s="228"/>
      <c r="AD1208" s="408"/>
    </row>
    <row r="1209">
      <c r="A1209" s="408"/>
      <c r="B1209" s="408"/>
      <c r="C1209" s="408"/>
      <c r="D1209" s="408"/>
      <c r="E1209" s="408"/>
      <c r="F1209" s="408"/>
      <c r="G1209" s="408"/>
      <c r="H1209" s="408"/>
      <c r="I1209" s="408"/>
      <c r="J1209" s="408"/>
      <c r="K1209" s="408"/>
      <c r="L1209" s="408"/>
      <c r="M1209" s="408"/>
      <c r="N1209" s="408"/>
      <c r="O1209" s="408"/>
      <c r="P1209" s="408"/>
      <c r="Q1209" s="408"/>
      <c r="R1209" s="408"/>
      <c r="S1209" s="228"/>
      <c r="T1209" s="228"/>
      <c r="U1209" s="228"/>
      <c r="V1209" s="228"/>
      <c r="W1209" s="228"/>
      <c r="X1209" s="409"/>
      <c r="Y1209" s="409"/>
      <c r="Z1209" s="409"/>
      <c r="AA1209" s="410"/>
      <c r="AB1209" s="410"/>
      <c r="AC1209" s="228"/>
      <c r="AD1209" s="408"/>
    </row>
    <row r="1210">
      <c r="A1210" s="408"/>
      <c r="B1210" s="408"/>
      <c r="C1210" s="408"/>
      <c r="D1210" s="408"/>
      <c r="E1210" s="408"/>
      <c r="F1210" s="408"/>
      <c r="G1210" s="408"/>
      <c r="H1210" s="408"/>
      <c r="I1210" s="408"/>
      <c r="J1210" s="408"/>
      <c r="K1210" s="408"/>
      <c r="L1210" s="408"/>
      <c r="M1210" s="408"/>
      <c r="N1210" s="408"/>
      <c r="O1210" s="408"/>
      <c r="P1210" s="408"/>
      <c r="Q1210" s="408"/>
      <c r="R1210" s="408"/>
      <c r="S1210" s="228"/>
      <c r="T1210" s="228"/>
      <c r="U1210" s="228"/>
      <c r="V1210" s="228"/>
      <c r="W1210" s="228"/>
      <c r="X1210" s="409"/>
      <c r="Y1210" s="409"/>
      <c r="Z1210" s="409"/>
      <c r="AA1210" s="410"/>
      <c r="AB1210" s="410"/>
      <c r="AC1210" s="228"/>
      <c r="AD1210" s="408"/>
    </row>
    <row r="1211">
      <c r="A1211" s="408"/>
      <c r="B1211" s="408"/>
      <c r="C1211" s="408"/>
      <c r="D1211" s="408"/>
      <c r="E1211" s="408"/>
      <c r="F1211" s="408"/>
      <c r="G1211" s="408"/>
      <c r="H1211" s="408"/>
      <c r="I1211" s="408"/>
      <c r="J1211" s="408"/>
      <c r="K1211" s="408"/>
      <c r="L1211" s="408"/>
      <c r="M1211" s="408"/>
      <c r="N1211" s="408"/>
      <c r="O1211" s="408"/>
      <c r="P1211" s="408"/>
      <c r="Q1211" s="408"/>
      <c r="R1211" s="408"/>
      <c r="S1211" s="228"/>
      <c r="T1211" s="228"/>
      <c r="U1211" s="228"/>
      <c r="V1211" s="228"/>
      <c r="W1211" s="228"/>
      <c r="X1211" s="409"/>
      <c r="Y1211" s="409"/>
      <c r="Z1211" s="409"/>
      <c r="AA1211" s="410"/>
      <c r="AB1211" s="410"/>
      <c r="AC1211" s="228"/>
      <c r="AD1211" s="408"/>
    </row>
    <row r="1212">
      <c r="A1212" s="408"/>
      <c r="B1212" s="408"/>
      <c r="C1212" s="408"/>
      <c r="D1212" s="408"/>
      <c r="E1212" s="408"/>
      <c r="F1212" s="408"/>
      <c r="G1212" s="408"/>
      <c r="H1212" s="408"/>
      <c r="I1212" s="408"/>
      <c r="J1212" s="408"/>
      <c r="K1212" s="408"/>
      <c r="L1212" s="408"/>
      <c r="M1212" s="408"/>
      <c r="N1212" s="408"/>
      <c r="O1212" s="408"/>
      <c r="P1212" s="408"/>
      <c r="Q1212" s="408"/>
      <c r="R1212" s="408"/>
      <c r="S1212" s="228"/>
      <c r="T1212" s="228"/>
      <c r="U1212" s="228"/>
      <c r="V1212" s="228"/>
      <c r="W1212" s="228"/>
      <c r="X1212" s="409"/>
      <c r="Y1212" s="409"/>
      <c r="Z1212" s="409"/>
      <c r="AA1212" s="410"/>
      <c r="AB1212" s="410"/>
      <c r="AC1212" s="228"/>
      <c r="AD1212" s="408"/>
    </row>
    <row r="1213">
      <c r="A1213" s="408"/>
      <c r="B1213" s="408"/>
      <c r="C1213" s="408"/>
      <c r="D1213" s="408"/>
      <c r="E1213" s="408"/>
      <c r="F1213" s="408"/>
      <c r="G1213" s="408"/>
      <c r="H1213" s="408"/>
      <c r="I1213" s="408"/>
      <c r="J1213" s="408"/>
      <c r="K1213" s="408"/>
      <c r="L1213" s="408"/>
      <c r="M1213" s="408"/>
      <c r="N1213" s="408"/>
      <c r="O1213" s="408"/>
      <c r="P1213" s="408"/>
      <c r="Q1213" s="408"/>
      <c r="R1213" s="408"/>
      <c r="S1213" s="228"/>
      <c r="T1213" s="228"/>
      <c r="U1213" s="228"/>
      <c r="V1213" s="228"/>
      <c r="W1213" s="228"/>
      <c r="X1213" s="409"/>
      <c r="Y1213" s="409"/>
      <c r="Z1213" s="409"/>
      <c r="AA1213" s="410"/>
      <c r="AB1213" s="410"/>
      <c r="AC1213" s="228"/>
      <c r="AD1213" s="408"/>
    </row>
    <row r="1214">
      <c r="A1214" s="408"/>
      <c r="B1214" s="408"/>
      <c r="C1214" s="408"/>
      <c r="D1214" s="408"/>
      <c r="E1214" s="408"/>
      <c r="F1214" s="408"/>
      <c r="G1214" s="408"/>
      <c r="H1214" s="408"/>
      <c r="I1214" s="408"/>
      <c r="J1214" s="408"/>
      <c r="K1214" s="408"/>
      <c r="L1214" s="408"/>
      <c r="M1214" s="408"/>
      <c r="N1214" s="408"/>
      <c r="O1214" s="408"/>
      <c r="P1214" s="408"/>
      <c r="Q1214" s="408"/>
      <c r="R1214" s="408"/>
      <c r="S1214" s="228"/>
      <c r="T1214" s="228"/>
      <c r="U1214" s="228"/>
      <c r="V1214" s="228"/>
      <c r="W1214" s="228"/>
      <c r="X1214" s="409"/>
      <c r="Y1214" s="409"/>
      <c r="Z1214" s="409"/>
      <c r="AA1214" s="410"/>
      <c r="AB1214" s="410"/>
      <c r="AC1214" s="228"/>
      <c r="AD1214" s="408"/>
    </row>
    <row r="1215">
      <c r="A1215" s="408"/>
      <c r="B1215" s="408"/>
      <c r="C1215" s="408"/>
      <c r="D1215" s="408"/>
      <c r="E1215" s="408"/>
      <c r="F1215" s="408"/>
      <c r="G1215" s="408"/>
      <c r="H1215" s="408"/>
      <c r="I1215" s="408"/>
      <c r="J1215" s="408"/>
      <c r="K1215" s="408"/>
      <c r="L1215" s="408"/>
      <c r="M1215" s="408"/>
      <c r="N1215" s="408"/>
      <c r="O1215" s="408"/>
      <c r="P1215" s="408"/>
      <c r="Q1215" s="408"/>
      <c r="R1215" s="408"/>
      <c r="S1215" s="228"/>
      <c r="T1215" s="228"/>
      <c r="U1215" s="228"/>
      <c r="V1215" s="228"/>
      <c r="W1215" s="228"/>
      <c r="X1215" s="409"/>
      <c r="Y1215" s="409"/>
      <c r="Z1215" s="409"/>
      <c r="AA1215" s="410"/>
      <c r="AB1215" s="410"/>
      <c r="AC1215" s="228"/>
      <c r="AD1215" s="408"/>
    </row>
    <row r="1216">
      <c r="A1216" s="408"/>
      <c r="B1216" s="408"/>
      <c r="C1216" s="408"/>
      <c r="D1216" s="408"/>
      <c r="E1216" s="408"/>
      <c r="F1216" s="408"/>
      <c r="G1216" s="408"/>
      <c r="H1216" s="408"/>
      <c r="I1216" s="408"/>
      <c r="J1216" s="408"/>
      <c r="K1216" s="408"/>
      <c r="L1216" s="408"/>
      <c r="M1216" s="408"/>
      <c r="N1216" s="408"/>
      <c r="O1216" s="408"/>
      <c r="P1216" s="408"/>
      <c r="Q1216" s="408"/>
      <c r="R1216" s="408"/>
      <c r="S1216" s="228"/>
      <c r="T1216" s="228"/>
      <c r="U1216" s="228"/>
      <c r="V1216" s="228"/>
      <c r="W1216" s="228"/>
      <c r="X1216" s="409"/>
      <c r="Y1216" s="409"/>
      <c r="Z1216" s="409"/>
      <c r="AA1216" s="410"/>
      <c r="AB1216" s="410"/>
      <c r="AC1216" s="228"/>
      <c r="AD1216" s="408"/>
    </row>
    <row r="1217">
      <c r="A1217" s="408"/>
      <c r="B1217" s="408"/>
      <c r="C1217" s="408"/>
      <c r="D1217" s="408"/>
      <c r="E1217" s="408"/>
      <c r="F1217" s="408"/>
      <c r="G1217" s="408"/>
      <c r="H1217" s="408"/>
      <c r="I1217" s="408"/>
      <c r="J1217" s="408"/>
      <c r="K1217" s="408"/>
      <c r="L1217" s="408"/>
      <c r="M1217" s="408"/>
      <c r="N1217" s="408"/>
      <c r="O1217" s="408"/>
      <c r="P1217" s="408"/>
      <c r="Q1217" s="408"/>
      <c r="R1217" s="408"/>
      <c r="S1217" s="228"/>
      <c r="T1217" s="228"/>
      <c r="U1217" s="228"/>
      <c r="V1217" s="228"/>
      <c r="W1217" s="228"/>
      <c r="X1217" s="409"/>
      <c r="Y1217" s="409"/>
      <c r="Z1217" s="409"/>
      <c r="AA1217" s="410"/>
      <c r="AB1217" s="410"/>
      <c r="AC1217" s="228"/>
      <c r="AD1217" s="408"/>
    </row>
    <row r="1218">
      <c r="A1218" s="408"/>
      <c r="B1218" s="408"/>
      <c r="C1218" s="408"/>
      <c r="D1218" s="408"/>
      <c r="E1218" s="408"/>
      <c r="F1218" s="408"/>
      <c r="G1218" s="408"/>
      <c r="H1218" s="408"/>
      <c r="I1218" s="408"/>
      <c r="J1218" s="408"/>
      <c r="K1218" s="408"/>
      <c r="L1218" s="408"/>
      <c r="M1218" s="408"/>
      <c r="N1218" s="408"/>
      <c r="O1218" s="408"/>
      <c r="P1218" s="408"/>
      <c r="Q1218" s="408"/>
      <c r="R1218" s="408"/>
      <c r="S1218" s="228"/>
      <c r="T1218" s="228"/>
      <c r="U1218" s="228"/>
      <c r="V1218" s="228"/>
      <c r="W1218" s="228"/>
      <c r="X1218" s="409"/>
      <c r="Y1218" s="409"/>
      <c r="Z1218" s="409"/>
      <c r="AA1218" s="410"/>
      <c r="AB1218" s="410"/>
      <c r="AC1218" s="228"/>
      <c r="AD1218" s="408"/>
    </row>
    <row r="1219">
      <c r="A1219" s="408"/>
      <c r="B1219" s="408"/>
      <c r="C1219" s="408"/>
      <c r="D1219" s="408"/>
      <c r="E1219" s="408"/>
      <c r="F1219" s="408"/>
      <c r="G1219" s="408"/>
      <c r="H1219" s="408"/>
      <c r="I1219" s="408"/>
      <c r="J1219" s="408"/>
      <c r="K1219" s="408"/>
      <c r="L1219" s="408"/>
      <c r="M1219" s="408"/>
      <c r="N1219" s="408"/>
      <c r="O1219" s="408"/>
      <c r="P1219" s="408"/>
      <c r="Q1219" s="408"/>
      <c r="R1219" s="408"/>
      <c r="S1219" s="228"/>
      <c r="T1219" s="228"/>
      <c r="U1219" s="228"/>
      <c r="V1219" s="228"/>
      <c r="W1219" s="228"/>
      <c r="X1219" s="409"/>
      <c r="Y1219" s="409"/>
      <c r="Z1219" s="409"/>
      <c r="AA1219" s="410"/>
      <c r="AB1219" s="410"/>
      <c r="AC1219" s="228"/>
      <c r="AD1219" s="408"/>
    </row>
    <row r="1220">
      <c r="A1220" s="408"/>
      <c r="B1220" s="408"/>
      <c r="C1220" s="408"/>
      <c r="D1220" s="408"/>
      <c r="E1220" s="408"/>
      <c r="F1220" s="408"/>
      <c r="G1220" s="408"/>
      <c r="H1220" s="408"/>
      <c r="I1220" s="408"/>
      <c r="J1220" s="408"/>
      <c r="K1220" s="408"/>
      <c r="L1220" s="408"/>
      <c r="M1220" s="408"/>
      <c r="N1220" s="408"/>
      <c r="O1220" s="408"/>
      <c r="P1220" s="408"/>
      <c r="Q1220" s="408"/>
      <c r="R1220" s="408"/>
      <c r="S1220" s="228"/>
      <c r="T1220" s="228"/>
      <c r="U1220" s="228"/>
      <c r="V1220" s="228"/>
      <c r="W1220" s="228"/>
      <c r="X1220" s="409"/>
      <c r="Y1220" s="409"/>
      <c r="Z1220" s="409"/>
      <c r="AA1220" s="410"/>
      <c r="AB1220" s="410"/>
      <c r="AC1220" s="228"/>
      <c r="AD1220" s="408"/>
    </row>
    <row r="1221">
      <c r="A1221" s="408"/>
      <c r="B1221" s="408"/>
      <c r="C1221" s="408"/>
      <c r="D1221" s="408"/>
      <c r="E1221" s="408"/>
      <c r="F1221" s="408"/>
      <c r="G1221" s="408"/>
      <c r="H1221" s="408"/>
      <c r="I1221" s="408"/>
      <c r="J1221" s="408"/>
      <c r="K1221" s="408"/>
      <c r="L1221" s="408"/>
      <c r="M1221" s="408"/>
      <c r="N1221" s="408"/>
      <c r="O1221" s="408"/>
      <c r="P1221" s="408"/>
      <c r="Q1221" s="408"/>
      <c r="R1221" s="408"/>
      <c r="S1221" s="228"/>
      <c r="T1221" s="228"/>
      <c r="U1221" s="228"/>
      <c r="V1221" s="228"/>
      <c r="W1221" s="228"/>
      <c r="X1221" s="409"/>
      <c r="Y1221" s="409"/>
      <c r="Z1221" s="409"/>
      <c r="AA1221" s="410"/>
      <c r="AB1221" s="410"/>
      <c r="AC1221" s="228"/>
      <c r="AD1221" s="408"/>
    </row>
    <row r="1222">
      <c r="A1222" s="408"/>
      <c r="B1222" s="408"/>
      <c r="C1222" s="408"/>
      <c r="D1222" s="408"/>
      <c r="E1222" s="408"/>
      <c r="F1222" s="408"/>
      <c r="G1222" s="408"/>
      <c r="H1222" s="408"/>
      <c r="I1222" s="408"/>
      <c r="J1222" s="408"/>
      <c r="K1222" s="408"/>
      <c r="L1222" s="408"/>
      <c r="M1222" s="408"/>
      <c r="N1222" s="408"/>
      <c r="O1222" s="408"/>
      <c r="P1222" s="408"/>
      <c r="Q1222" s="408"/>
      <c r="R1222" s="408"/>
      <c r="S1222" s="228"/>
      <c r="T1222" s="228"/>
      <c r="U1222" s="228"/>
      <c r="V1222" s="228"/>
      <c r="W1222" s="228"/>
      <c r="X1222" s="409"/>
      <c r="Y1222" s="409"/>
      <c r="Z1222" s="409"/>
      <c r="AA1222" s="410"/>
      <c r="AB1222" s="410"/>
      <c r="AC1222" s="228"/>
      <c r="AD1222" s="408"/>
    </row>
    <row r="1223">
      <c r="A1223" s="408"/>
      <c r="B1223" s="408"/>
      <c r="C1223" s="408"/>
      <c r="D1223" s="408"/>
      <c r="E1223" s="408"/>
      <c r="F1223" s="408"/>
      <c r="G1223" s="408"/>
      <c r="H1223" s="408"/>
      <c r="I1223" s="408"/>
      <c r="J1223" s="408"/>
      <c r="K1223" s="408"/>
      <c r="L1223" s="408"/>
      <c r="M1223" s="408"/>
      <c r="N1223" s="408"/>
      <c r="O1223" s="408"/>
      <c r="P1223" s="408"/>
      <c r="Q1223" s="408"/>
      <c r="R1223" s="408"/>
      <c r="S1223" s="228"/>
      <c r="T1223" s="228"/>
      <c r="U1223" s="228"/>
      <c r="V1223" s="228"/>
      <c r="W1223" s="228"/>
      <c r="X1223" s="409"/>
      <c r="Y1223" s="409"/>
      <c r="Z1223" s="409"/>
      <c r="AA1223" s="410"/>
      <c r="AB1223" s="410"/>
      <c r="AC1223" s="228"/>
      <c r="AD1223" s="408"/>
    </row>
    <row r="1224">
      <c r="A1224" s="408"/>
      <c r="B1224" s="408"/>
      <c r="C1224" s="408"/>
      <c r="D1224" s="408"/>
      <c r="E1224" s="408"/>
      <c r="F1224" s="408"/>
      <c r="G1224" s="408"/>
      <c r="H1224" s="408"/>
      <c r="I1224" s="408"/>
      <c r="J1224" s="408"/>
      <c r="K1224" s="408"/>
      <c r="L1224" s="408"/>
      <c r="M1224" s="408"/>
      <c r="N1224" s="408"/>
      <c r="O1224" s="408"/>
      <c r="P1224" s="408"/>
      <c r="Q1224" s="408"/>
      <c r="R1224" s="408"/>
      <c r="S1224" s="228"/>
      <c r="T1224" s="228"/>
      <c r="U1224" s="228"/>
      <c r="V1224" s="228"/>
      <c r="W1224" s="228"/>
      <c r="X1224" s="409"/>
      <c r="Y1224" s="409"/>
      <c r="Z1224" s="409"/>
      <c r="AA1224" s="410"/>
      <c r="AB1224" s="410"/>
      <c r="AC1224" s="228"/>
      <c r="AD1224" s="408"/>
    </row>
    <row r="1225">
      <c r="A1225" s="408"/>
      <c r="B1225" s="408"/>
      <c r="C1225" s="408"/>
      <c r="D1225" s="408"/>
      <c r="E1225" s="408"/>
      <c r="F1225" s="408"/>
      <c r="G1225" s="408"/>
      <c r="H1225" s="408"/>
      <c r="I1225" s="408"/>
      <c r="J1225" s="408"/>
      <c r="K1225" s="408"/>
      <c r="L1225" s="408"/>
      <c r="M1225" s="408"/>
      <c r="N1225" s="408"/>
      <c r="O1225" s="408"/>
      <c r="P1225" s="408"/>
      <c r="Q1225" s="408"/>
      <c r="R1225" s="408"/>
      <c r="S1225" s="228"/>
      <c r="T1225" s="228"/>
      <c r="U1225" s="228"/>
      <c r="V1225" s="228"/>
      <c r="W1225" s="228"/>
      <c r="X1225" s="409"/>
      <c r="Y1225" s="409"/>
      <c r="Z1225" s="409"/>
      <c r="AA1225" s="410"/>
      <c r="AB1225" s="410"/>
      <c r="AC1225" s="228"/>
      <c r="AD1225" s="408"/>
    </row>
    <row r="1226">
      <c r="A1226" s="408"/>
      <c r="B1226" s="408"/>
      <c r="C1226" s="408"/>
      <c r="D1226" s="408"/>
      <c r="E1226" s="408"/>
      <c r="F1226" s="408"/>
      <c r="G1226" s="408"/>
      <c r="H1226" s="408"/>
      <c r="I1226" s="408"/>
      <c r="J1226" s="408"/>
      <c r="K1226" s="408"/>
      <c r="L1226" s="408"/>
      <c r="M1226" s="408"/>
      <c r="N1226" s="408"/>
      <c r="O1226" s="408"/>
      <c r="P1226" s="408"/>
      <c r="Q1226" s="408"/>
      <c r="R1226" s="408"/>
      <c r="S1226" s="228"/>
      <c r="T1226" s="228"/>
      <c r="U1226" s="228"/>
      <c r="V1226" s="228"/>
      <c r="W1226" s="228"/>
      <c r="X1226" s="409"/>
      <c r="Y1226" s="409"/>
      <c r="Z1226" s="409"/>
      <c r="AA1226" s="410"/>
      <c r="AB1226" s="410"/>
      <c r="AC1226" s="228"/>
      <c r="AD1226" s="408"/>
    </row>
    <row r="1227">
      <c r="A1227" s="408"/>
      <c r="B1227" s="408"/>
      <c r="C1227" s="408"/>
      <c r="D1227" s="408"/>
      <c r="E1227" s="408"/>
      <c r="F1227" s="408"/>
      <c r="G1227" s="408"/>
      <c r="H1227" s="408"/>
      <c r="I1227" s="408"/>
      <c r="J1227" s="408"/>
      <c r="K1227" s="408"/>
      <c r="L1227" s="408"/>
      <c r="M1227" s="408"/>
      <c r="N1227" s="408"/>
      <c r="O1227" s="408"/>
      <c r="P1227" s="408"/>
      <c r="Q1227" s="408"/>
      <c r="R1227" s="408"/>
      <c r="S1227" s="228"/>
      <c r="T1227" s="228"/>
      <c r="U1227" s="228"/>
      <c r="V1227" s="228"/>
      <c r="W1227" s="228"/>
      <c r="X1227" s="409"/>
      <c r="Y1227" s="409"/>
      <c r="Z1227" s="409"/>
      <c r="AA1227" s="410"/>
      <c r="AB1227" s="410"/>
      <c r="AC1227" s="228"/>
      <c r="AD1227" s="408"/>
    </row>
    <row r="1228">
      <c r="A1228" s="408"/>
      <c r="B1228" s="408"/>
      <c r="C1228" s="408"/>
      <c r="D1228" s="408"/>
      <c r="E1228" s="408"/>
      <c r="F1228" s="408"/>
      <c r="G1228" s="408"/>
      <c r="H1228" s="408"/>
      <c r="I1228" s="408"/>
      <c r="J1228" s="408"/>
      <c r="K1228" s="408"/>
      <c r="L1228" s="408"/>
      <c r="M1228" s="408"/>
      <c r="N1228" s="408"/>
      <c r="O1228" s="408"/>
      <c r="P1228" s="408"/>
      <c r="Q1228" s="408"/>
      <c r="R1228" s="408"/>
      <c r="S1228" s="228"/>
      <c r="T1228" s="228"/>
      <c r="U1228" s="228"/>
      <c r="V1228" s="228"/>
      <c r="W1228" s="228"/>
      <c r="X1228" s="409"/>
      <c r="Y1228" s="409"/>
      <c r="Z1228" s="409"/>
      <c r="AA1228" s="410"/>
      <c r="AB1228" s="410"/>
      <c r="AC1228" s="228"/>
      <c r="AD1228" s="408"/>
    </row>
    <row r="1229">
      <c r="A1229" s="408"/>
      <c r="B1229" s="408"/>
      <c r="C1229" s="408"/>
      <c r="D1229" s="408"/>
      <c r="E1229" s="408"/>
      <c r="F1229" s="408"/>
      <c r="G1229" s="408"/>
      <c r="H1229" s="408"/>
      <c r="I1229" s="408"/>
      <c r="J1229" s="408"/>
      <c r="K1229" s="408"/>
      <c r="L1229" s="408"/>
      <c r="M1229" s="408"/>
      <c r="N1229" s="408"/>
      <c r="O1229" s="408"/>
      <c r="P1229" s="408"/>
      <c r="Q1229" s="408"/>
      <c r="R1229" s="408"/>
      <c r="S1229" s="228"/>
      <c r="T1229" s="228"/>
      <c r="U1229" s="228"/>
      <c r="V1229" s="228"/>
      <c r="W1229" s="228"/>
      <c r="X1229" s="409"/>
      <c r="Y1229" s="409"/>
      <c r="Z1229" s="409"/>
      <c r="AA1229" s="410"/>
      <c r="AB1229" s="410"/>
      <c r="AC1229" s="228"/>
      <c r="AD1229" s="408"/>
    </row>
    <row r="1230">
      <c r="A1230" s="408"/>
      <c r="B1230" s="408"/>
      <c r="C1230" s="408"/>
      <c r="D1230" s="408"/>
      <c r="E1230" s="408"/>
      <c r="F1230" s="408"/>
      <c r="G1230" s="408"/>
      <c r="H1230" s="408"/>
      <c r="I1230" s="408"/>
      <c r="J1230" s="408"/>
      <c r="K1230" s="408"/>
      <c r="L1230" s="408"/>
      <c r="M1230" s="408"/>
      <c r="N1230" s="408"/>
      <c r="O1230" s="408"/>
      <c r="P1230" s="408"/>
      <c r="Q1230" s="408"/>
      <c r="R1230" s="408"/>
      <c r="S1230" s="228"/>
      <c r="T1230" s="228"/>
      <c r="U1230" s="228"/>
      <c r="V1230" s="228"/>
      <c r="W1230" s="228"/>
      <c r="X1230" s="409"/>
      <c r="Y1230" s="409"/>
      <c r="Z1230" s="409"/>
      <c r="AA1230" s="410"/>
      <c r="AB1230" s="410"/>
      <c r="AC1230" s="228"/>
      <c r="AD1230" s="408"/>
    </row>
    <row r="1231">
      <c r="A1231" s="408"/>
      <c r="B1231" s="408"/>
      <c r="C1231" s="408"/>
      <c r="D1231" s="408"/>
      <c r="E1231" s="408"/>
      <c r="F1231" s="408"/>
      <c r="G1231" s="408"/>
      <c r="H1231" s="408"/>
      <c r="I1231" s="408"/>
      <c r="J1231" s="408"/>
      <c r="K1231" s="408"/>
      <c r="L1231" s="408"/>
      <c r="M1231" s="408"/>
      <c r="N1231" s="408"/>
      <c r="O1231" s="408"/>
      <c r="P1231" s="408"/>
      <c r="Q1231" s="408"/>
      <c r="R1231" s="408"/>
      <c r="S1231" s="228"/>
      <c r="T1231" s="228"/>
      <c r="U1231" s="228"/>
      <c r="V1231" s="228"/>
      <c r="W1231" s="228"/>
      <c r="X1231" s="409"/>
      <c r="Y1231" s="409"/>
      <c r="Z1231" s="409"/>
      <c r="AA1231" s="410"/>
      <c r="AB1231" s="410"/>
      <c r="AC1231" s="228"/>
      <c r="AD1231" s="408"/>
    </row>
    <row r="1232">
      <c r="A1232" s="408"/>
      <c r="B1232" s="408"/>
      <c r="C1232" s="408"/>
      <c r="D1232" s="408"/>
      <c r="E1232" s="408"/>
      <c r="F1232" s="408"/>
      <c r="G1232" s="408"/>
      <c r="H1232" s="408"/>
      <c r="I1232" s="408"/>
      <c r="J1232" s="408"/>
      <c r="K1232" s="408"/>
      <c r="L1232" s="408"/>
      <c r="M1232" s="408"/>
      <c r="N1232" s="408"/>
      <c r="O1232" s="408"/>
      <c r="P1232" s="408"/>
      <c r="Q1232" s="408"/>
      <c r="R1232" s="408"/>
      <c r="S1232" s="228"/>
      <c r="T1232" s="228"/>
      <c r="U1232" s="228"/>
      <c r="V1232" s="228"/>
      <c r="W1232" s="228"/>
      <c r="X1232" s="409"/>
      <c r="Y1232" s="409"/>
      <c r="Z1232" s="409"/>
      <c r="AA1232" s="410"/>
      <c r="AB1232" s="410"/>
      <c r="AC1232" s="228"/>
      <c r="AD1232" s="408"/>
    </row>
    <row r="1233">
      <c r="A1233" s="408"/>
      <c r="B1233" s="408"/>
      <c r="C1233" s="408"/>
      <c r="D1233" s="408"/>
      <c r="E1233" s="408"/>
      <c r="F1233" s="408"/>
      <c r="G1233" s="408"/>
      <c r="H1233" s="408"/>
      <c r="I1233" s="408"/>
      <c r="J1233" s="408"/>
      <c r="K1233" s="408"/>
      <c r="L1233" s="408"/>
      <c r="M1233" s="408"/>
      <c r="N1233" s="408"/>
      <c r="O1233" s="408"/>
      <c r="P1233" s="408"/>
      <c r="Q1233" s="408"/>
      <c r="R1233" s="408"/>
      <c r="S1233" s="228"/>
      <c r="T1233" s="228"/>
      <c r="U1233" s="228"/>
      <c r="V1233" s="228"/>
      <c r="W1233" s="228"/>
      <c r="X1233" s="409"/>
      <c r="Y1233" s="409"/>
      <c r="Z1233" s="409"/>
      <c r="AA1233" s="410"/>
      <c r="AB1233" s="410"/>
      <c r="AC1233" s="228"/>
      <c r="AD1233" s="408"/>
    </row>
    <row r="1234">
      <c r="A1234" s="408"/>
      <c r="B1234" s="408"/>
      <c r="C1234" s="408"/>
      <c r="D1234" s="408"/>
      <c r="E1234" s="408"/>
      <c r="F1234" s="408"/>
      <c r="G1234" s="408"/>
      <c r="H1234" s="408"/>
      <c r="I1234" s="408"/>
      <c r="J1234" s="408"/>
      <c r="K1234" s="408"/>
      <c r="L1234" s="408"/>
      <c r="M1234" s="408"/>
      <c r="N1234" s="408"/>
      <c r="O1234" s="408"/>
      <c r="P1234" s="408"/>
      <c r="Q1234" s="408"/>
      <c r="R1234" s="408"/>
      <c r="S1234" s="228"/>
      <c r="T1234" s="228"/>
      <c r="U1234" s="228"/>
      <c r="V1234" s="228"/>
      <c r="W1234" s="228"/>
      <c r="X1234" s="409"/>
      <c r="Y1234" s="409"/>
      <c r="Z1234" s="409"/>
      <c r="AA1234" s="410"/>
      <c r="AB1234" s="410"/>
      <c r="AC1234" s="228"/>
      <c r="AD1234" s="408"/>
    </row>
    <row r="1235">
      <c r="A1235" s="408"/>
      <c r="B1235" s="408"/>
      <c r="C1235" s="408"/>
      <c r="D1235" s="408"/>
      <c r="E1235" s="408"/>
      <c r="F1235" s="408"/>
      <c r="G1235" s="408"/>
      <c r="H1235" s="408"/>
      <c r="I1235" s="408"/>
      <c r="J1235" s="408"/>
      <c r="K1235" s="408"/>
      <c r="L1235" s="408"/>
      <c r="M1235" s="408"/>
      <c r="N1235" s="408"/>
      <c r="O1235" s="408"/>
      <c r="P1235" s="408"/>
      <c r="Q1235" s="408"/>
      <c r="R1235" s="408"/>
      <c r="S1235" s="228"/>
      <c r="T1235" s="228"/>
      <c r="U1235" s="228"/>
      <c r="V1235" s="228"/>
      <c r="W1235" s="228"/>
      <c r="X1235" s="409"/>
      <c r="Y1235" s="409"/>
      <c r="Z1235" s="409"/>
      <c r="AA1235" s="410"/>
      <c r="AB1235" s="410"/>
      <c r="AC1235" s="228"/>
      <c r="AD1235" s="408"/>
    </row>
    <row r="1236">
      <c r="A1236" s="408"/>
      <c r="B1236" s="408"/>
      <c r="C1236" s="408"/>
      <c r="D1236" s="408"/>
      <c r="E1236" s="408"/>
      <c r="F1236" s="408"/>
      <c r="G1236" s="408"/>
      <c r="H1236" s="408"/>
      <c r="I1236" s="408"/>
      <c r="J1236" s="408"/>
      <c r="K1236" s="408"/>
      <c r="L1236" s="408"/>
      <c r="M1236" s="408"/>
      <c r="N1236" s="408"/>
      <c r="O1236" s="408"/>
      <c r="P1236" s="408"/>
      <c r="Q1236" s="408"/>
      <c r="R1236" s="408"/>
      <c r="S1236" s="228"/>
      <c r="T1236" s="228"/>
      <c r="U1236" s="228"/>
      <c r="V1236" s="228"/>
      <c r="W1236" s="228"/>
      <c r="X1236" s="409"/>
      <c r="Y1236" s="409"/>
      <c r="Z1236" s="409"/>
      <c r="AA1236" s="410"/>
      <c r="AB1236" s="410"/>
      <c r="AC1236" s="228"/>
      <c r="AD1236" s="408"/>
    </row>
    <row r="1237">
      <c r="A1237" s="408"/>
      <c r="B1237" s="408"/>
      <c r="C1237" s="408"/>
      <c r="D1237" s="408"/>
      <c r="E1237" s="408"/>
      <c r="F1237" s="408"/>
      <c r="G1237" s="408"/>
      <c r="H1237" s="408"/>
      <c r="I1237" s="408"/>
      <c r="J1237" s="408"/>
      <c r="K1237" s="408"/>
      <c r="L1237" s="408"/>
      <c r="M1237" s="408"/>
      <c r="N1237" s="408"/>
      <c r="O1237" s="408"/>
      <c r="P1237" s="408"/>
      <c r="Q1237" s="408"/>
      <c r="R1237" s="408"/>
      <c r="S1237" s="228"/>
      <c r="T1237" s="228"/>
      <c r="U1237" s="228"/>
      <c r="V1237" s="228"/>
      <c r="W1237" s="228"/>
      <c r="X1237" s="409"/>
      <c r="Y1237" s="409"/>
      <c r="Z1237" s="409"/>
      <c r="AA1237" s="410"/>
      <c r="AB1237" s="410"/>
      <c r="AC1237" s="228"/>
      <c r="AD1237" s="408"/>
    </row>
    <row r="1238">
      <c r="A1238" s="408"/>
      <c r="B1238" s="408"/>
      <c r="C1238" s="408"/>
      <c r="D1238" s="408"/>
      <c r="E1238" s="408"/>
      <c r="F1238" s="408"/>
      <c r="G1238" s="408"/>
      <c r="H1238" s="408"/>
      <c r="I1238" s="408"/>
      <c r="J1238" s="408"/>
      <c r="K1238" s="408"/>
      <c r="L1238" s="408"/>
      <c r="M1238" s="408"/>
      <c r="N1238" s="408"/>
      <c r="O1238" s="408"/>
      <c r="P1238" s="408"/>
      <c r="Q1238" s="408"/>
      <c r="R1238" s="408"/>
      <c r="S1238" s="228"/>
      <c r="T1238" s="228"/>
      <c r="U1238" s="228"/>
      <c r="V1238" s="228"/>
      <c r="W1238" s="228"/>
      <c r="X1238" s="409"/>
      <c r="Y1238" s="409"/>
      <c r="Z1238" s="409"/>
      <c r="AA1238" s="410"/>
      <c r="AB1238" s="410"/>
      <c r="AC1238" s="228"/>
      <c r="AD1238" s="408"/>
    </row>
    <row r="1239">
      <c r="A1239" s="408"/>
      <c r="B1239" s="408"/>
      <c r="C1239" s="408"/>
      <c r="D1239" s="408"/>
      <c r="E1239" s="408"/>
      <c r="F1239" s="408"/>
      <c r="G1239" s="408"/>
      <c r="H1239" s="408"/>
      <c r="I1239" s="408"/>
      <c r="J1239" s="408"/>
      <c r="K1239" s="408"/>
      <c r="L1239" s="408"/>
      <c r="M1239" s="408"/>
      <c r="N1239" s="408"/>
      <c r="O1239" s="408"/>
      <c r="P1239" s="408"/>
      <c r="Q1239" s="408"/>
      <c r="R1239" s="408"/>
      <c r="S1239" s="228"/>
      <c r="T1239" s="228"/>
      <c r="U1239" s="228"/>
      <c r="V1239" s="228"/>
      <c r="W1239" s="228"/>
      <c r="X1239" s="409"/>
      <c r="Y1239" s="409"/>
      <c r="Z1239" s="409"/>
      <c r="AA1239" s="410"/>
      <c r="AB1239" s="410"/>
      <c r="AC1239" s="228"/>
      <c r="AD1239" s="408"/>
    </row>
    <row r="1240">
      <c r="A1240" s="408"/>
      <c r="B1240" s="408"/>
      <c r="C1240" s="408"/>
      <c r="D1240" s="408"/>
      <c r="E1240" s="408"/>
      <c r="F1240" s="408"/>
      <c r="G1240" s="408"/>
      <c r="H1240" s="408"/>
      <c r="I1240" s="408"/>
      <c r="J1240" s="408"/>
      <c r="K1240" s="408"/>
      <c r="L1240" s="408"/>
      <c r="M1240" s="408"/>
      <c r="N1240" s="408"/>
      <c r="O1240" s="408"/>
      <c r="P1240" s="408"/>
      <c r="Q1240" s="408"/>
      <c r="R1240" s="408"/>
      <c r="S1240" s="228"/>
      <c r="T1240" s="228"/>
      <c r="U1240" s="228"/>
      <c r="V1240" s="228"/>
      <c r="W1240" s="228"/>
      <c r="X1240" s="409"/>
      <c r="Y1240" s="409"/>
      <c r="Z1240" s="409"/>
      <c r="AA1240" s="410"/>
      <c r="AB1240" s="410"/>
      <c r="AC1240" s="228"/>
      <c r="AD1240" s="408"/>
    </row>
    <row r="1241">
      <c r="A1241" s="408"/>
      <c r="B1241" s="408"/>
      <c r="C1241" s="408"/>
      <c r="D1241" s="408"/>
      <c r="E1241" s="408"/>
      <c r="F1241" s="408"/>
      <c r="G1241" s="408"/>
      <c r="H1241" s="408"/>
      <c r="I1241" s="408"/>
      <c r="J1241" s="408"/>
      <c r="K1241" s="408"/>
      <c r="L1241" s="408"/>
      <c r="M1241" s="408"/>
      <c r="N1241" s="408"/>
      <c r="O1241" s="408"/>
      <c r="P1241" s="408"/>
      <c r="Q1241" s="408"/>
      <c r="R1241" s="408"/>
      <c r="S1241" s="228"/>
      <c r="T1241" s="228"/>
      <c r="U1241" s="228"/>
      <c r="V1241" s="228"/>
      <c r="W1241" s="228"/>
      <c r="X1241" s="409"/>
      <c r="Y1241" s="409"/>
      <c r="Z1241" s="409"/>
      <c r="AA1241" s="410"/>
      <c r="AB1241" s="410"/>
      <c r="AC1241" s="228"/>
      <c r="AD1241" s="408"/>
    </row>
    <row r="1242">
      <c r="A1242" s="408"/>
      <c r="B1242" s="408"/>
      <c r="C1242" s="408"/>
      <c r="D1242" s="408"/>
      <c r="E1242" s="408"/>
      <c r="F1242" s="408"/>
      <c r="G1242" s="408"/>
      <c r="H1242" s="408"/>
      <c r="I1242" s="408"/>
      <c r="J1242" s="408"/>
      <c r="K1242" s="408"/>
      <c r="L1242" s="408"/>
      <c r="M1242" s="408"/>
      <c r="N1242" s="408"/>
      <c r="O1242" s="408"/>
      <c r="P1242" s="408"/>
      <c r="Q1242" s="408"/>
      <c r="R1242" s="408"/>
      <c r="S1242" s="228"/>
      <c r="T1242" s="228"/>
      <c r="U1242" s="228"/>
      <c r="V1242" s="228"/>
      <c r="W1242" s="228"/>
      <c r="X1242" s="409"/>
      <c r="Y1242" s="409"/>
      <c r="Z1242" s="409"/>
      <c r="AA1242" s="410"/>
      <c r="AB1242" s="410"/>
      <c r="AC1242" s="228"/>
      <c r="AD1242" s="408"/>
    </row>
    <row r="1243">
      <c r="A1243" s="408"/>
      <c r="B1243" s="408"/>
      <c r="C1243" s="408"/>
      <c r="D1243" s="408"/>
      <c r="E1243" s="408"/>
      <c r="F1243" s="408"/>
      <c r="G1243" s="408"/>
      <c r="H1243" s="408"/>
      <c r="I1243" s="408"/>
      <c r="J1243" s="408"/>
      <c r="K1243" s="408"/>
      <c r="L1243" s="408"/>
      <c r="M1243" s="408"/>
      <c r="N1243" s="408"/>
      <c r="O1243" s="408"/>
      <c r="P1243" s="408"/>
      <c r="Q1243" s="408"/>
      <c r="R1243" s="408"/>
      <c r="S1243" s="228"/>
      <c r="T1243" s="228"/>
      <c r="U1243" s="228"/>
      <c r="V1243" s="228"/>
      <c r="W1243" s="228"/>
      <c r="X1243" s="409"/>
      <c r="Y1243" s="409"/>
      <c r="Z1243" s="409"/>
      <c r="AA1243" s="410"/>
      <c r="AB1243" s="410"/>
      <c r="AC1243" s="228"/>
      <c r="AD1243" s="408"/>
    </row>
    <row r="1244">
      <c r="A1244" s="408"/>
      <c r="B1244" s="408"/>
      <c r="C1244" s="408"/>
      <c r="D1244" s="408"/>
      <c r="E1244" s="408"/>
      <c r="F1244" s="408"/>
      <c r="G1244" s="408"/>
      <c r="H1244" s="408"/>
      <c r="I1244" s="408"/>
      <c r="J1244" s="408"/>
      <c r="K1244" s="408"/>
      <c r="L1244" s="408"/>
      <c r="M1244" s="408"/>
      <c r="N1244" s="408"/>
      <c r="O1244" s="408"/>
      <c r="P1244" s="408"/>
      <c r="Q1244" s="408"/>
      <c r="R1244" s="408"/>
      <c r="S1244" s="228"/>
      <c r="T1244" s="228"/>
      <c r="U1244" s="228"/>
      <c r="V1244" s="228"/>
      <c r="W1244" s="228"/>
      <c r="X1244" s="409"/>
      <c r="Y1244" s="409"/>
      <c r="Z1244" s="409"/>
      <c r="AA1244" s="410"/>
      <c r="AB1244" s="410"/>
      <c r="AC1244" s="228"/>
      <c r="AD1244" s="408"/>
    </row>
    <row r="1245">
      <c r="A1245" s="408"/>
      <c r="B1245" s="408"/>
      <c r="C1245" s="408"/>
      <c r="D1245" s="408"/>
      <c r="E1245" s="408"/>
      <c r="F1245" s="408"/>
      <c r="G1245" s="408"/>
      <c r="H1245" s="408"/>
      <c r="I1245" s="408"/>
      <c r="J1245" s="408"/>
      <c r="K1245" s="408"/>
      <c r="L1245" s="408"/>
      <c r="M1245" s="408"/>
      <c r="N1245" s="408"/>
      <c r="O1245" s="408"/>
      <c r="P1245" s="408"/>
      <c r="Q1245" s="408"/>
      <c r="R1245" s="408"/>
      <c r="S1245" s="228"/>
      <c r="T1245" s="228"/>
      <c r="U1245" s="228"/>
      <c r="V1245" s="228"/>
      <c r="W1245" s="228"/>
      <c r="X1245" s="409"/>
      <c r="Y1245" s="409"/>
      <c r="Z1245" s="409"/>
      <c r="AA1245" s="410"/>
      <c r="AB1245" s="410"/>
      <c r="AC1245" s="228"/>
      <c r="AD1245" s="408"/>
    </row>
    <row r="1246">
      <c r="A1246" s="408"/>
      <c r="B1246" s="408"/>
      <c r="C1246" s="408"/>
      <c r="D1246" s="408"/>
      <c r="E1246" s="408"/>
      <c r="F1246" s="408"/>
      <c r="G1246" s="408"/>
      <c r="H1246" s="408"/>
      <c r="I1246" s="408"/>
      <c r="J1246" s="408"/>
      <c r="K1246" s="408"/>
      <c r="L1246" s="408"/>
      <c r="M1246" s="408"/>
      <c r="N1246" s="408"/>
      <c r="O1246" s="408"/>
      <c r="P1246" s="408"/>
      <c r="Q1246" s="408"/>
      <c r="R1246" s="408"/>
      <c r="S1246" s="228"/>
      <c r="T1246" s="228"/>
      <c r="U1246" s="228"/>
      <c r="V1246" s="228"/>
      <c r="W1246" s="228"/>
      <c r="X1246" s="409"/>
      <c r="Y1246" s="409"/>
      <c r="Z1246" s="409"/>
      <c r="AA1246" s="410"/>
      <c r="AB1246" s="410"/>
      <c r="AC1246" s="228"/>
      <c r="AD1246" s="408"/>
    </row>
    <row r="1247">
      <c r="A1247" s="408"/>
      <c r="B1247" s="408"/>
      <c r="C1247" s="408"/>
      <c r="D1247" s="408"/>
      <c r="E1247" s="408"/>
      <c r="F1247" s="408"/>
      <c r="G1247" s="408"/>
      <c r="H1247" s="408"/>
      <c r="I1247" s="408"/>
      <c r="J1247" s="408"/>
      <c r="K1247" s="408"/>
      <c r="L1247" s="408"/>
      <c r="M1247" s="408"/>
      <c r="N1247" s="408"/>
      <c r="O1247" s="408"/>
      <c r="P1247" s="408"/>
      <c r="Q1247" s="408"/>
      <c r="R1247" s="408"/>
      <c r="S1247" s="228"/>
      <c r="T1247" s="228"/>
      <c r="U1247" s="228"/>
      <c r="V1247" s="228"/>
      <c r="W1247" s="228"/>
      <c r="X1247" s="409"/>
      <c r="Y1247" s="409"/>
      <c r="Z1247" s="409"/>
      <c r="AA1247" s="410"/>
      <c r="AB1247" s="410"/>
      <c r="AC1247" s="228"/>
      <c r="AD1247" s="408"/>
    </row>
    <row r="1248">
      <c r="A1248" s="408"/>
      <c r="B1248" s="408"/>
      <c r="C1248" s="408"/>
      <c r="D1248" s="408"/>
      <c r="E1248" s="408"/>
      <c r="F1248" s="408"/>
      <c r="G1248" s="408"/>
      <c r="H1248" s="408"/>
      <c r="I1248" s="408"/>
      <c r="J1248" s="408"/>
      <c r="K1248" s="408"/>
      <c r="L1248" s="408"/>
      <c r="M1248" s="408"/>
      <c r="N1248" s="408"/>
      <c r="O1248" s="408"/>
      <c r="P1248" s="408"/>
      <c r="Q1248" s="408"/>
      <c r="R1248" s="408"/>
      <c r="S1248" s="228"/>
      <c r="T1248" s="228"/>
      <c r="U1248" s="228"/>
      <c r="V1248" s="228"/>
      <c r="W1248" s="228"/>
      <c r="X1248" s="409"/>
      <c r="Y1248" s="409"/>
      <c r="Z1248" s="409"/>
      <c r="AA1248" s="410"/>
      <c r="AB1248" s="410"/>
      <c r="AC1248" s="228"/>
      <c r="AD1248" s="408"/>
    </row>
    <row r="1249">
      <c r="A1249" s="408"/>
      <c r="B1249" s="408"/>
      <c r="C1249" s="408"/>
      <c r="D1249" s="408"/>
      <c r="E1249" s="408"/>
      <c r="F1249" s="408"/>
      <c r="G1249" s="408"/>
      <c r="H1249" s="408"/>
      <c r="I1249" s="408"/>
      <c r="J1249" s="408"/>
      <c r="K1249" s="408"/>
      <c r="L1249" s="408"/>
      <c r="M1249" s="408"/>
      <c r="N1249" s="408"/>
      <c r="O1249" s="408"/>
      <c r="P1249" s="408"/>
      <c r="Q1249" s="408"/>
      <c r="R1249" s="408"/>
      <c r="S1249" s="228"/>
      <c r="T1249" s="228"/>
      <c r="U1249" s="228"/>
      <c r="V1249" s="228"/>
      <c r="W1249" s="228"/>
      <c r="X1249" s="409"/>
      <c r="Y1249" s="409"/>
      <c r="Z1249" s="409"/>
      <c r="AA1249" s="410"/>
      <c r="AB1249" s="410"/>
      <c r="AC1249" s="228"/>
      <c r="AD1249" s="408"/>
    </row>
    <row r="1250">
      <c r="A1250" s="408"/>
      <c r="B1250" s="408"/>
      <c r="C1250" s="408"/>
      <c r="D1250" s="408"/>
      <c r="E1250" s="408"/>
      <c r="F1250" s="408"/>
      <c r="G1250" s="408"/>
      <c r="H1250" s="408"/>
      <c r="I1250" s="408"/>
      <c r="J1250" s="408"/>
      <c r="K1250" s="408"/>
      <c r="L1250" s="408"/>
      <c r="M1250" s="408"/>
      <c r="N1250" s="408"/>
      <c r="O1250" s="408"/>
      <c r="P1250" s="408"/>
      <c r="Q1250" s="408"/>
      <c r="R1250" s="408"/>
      <c r="S1250" s="228"/>
      <c r="T1250" s="228"/>
      <c r="U1250" s="228"/>
      <c r="V1250" s="228"/>
      <c r="W1250" s="228"/>
      <c r="X1250" s="409"/>
      <c r="Y1250" s="409"/>
      <c r="Z1250" s="409"/>
      <c r="AA1250" s="410"/>
      <c r="AB1250" s="410"/>
      <c r="AC1250" s="228"/>
      <c r="AD1250" s="408"/>
    </row>
    <row r="1251">
      <c r="A1251" s="408"/>
      <c r="B1251" s="408"/>
      <c r="C1251" s="408"/>
      <c r="D1251" s="408"/>
      <c r="E1251" s="408"/>
      <c r="F1251" s="408"/>
      <c r="G1251" s="408"/>
      <c r="H1251" s="408"/>
      <c r="I1251" s="408"/>
      <c r="J1251" s="408"/>
      <c r="K1251" s="408"/>
      <c r="L1251" s="408"/>
      <c r="M1251" s="408"/>
      <c r="N1251" s="408"/>
      <c r="O1251" s="408"/>
      <c r="P1251" s="408"/>
      <c r="Q1251" s="408"/>
      <c r="R1251" s="408"/>
      <c r="S1251" s="228"/>
      <c r="T1251" s="228"/>
      <c r="U1251" s="228"/>
      <c r="V1251" s="228"/>
      <c r="W1251" s="228"/>
      <c r="X1251" s="409"/>
      <c r="Y1251" s="409"/>
      <c r="Z1251" s="409"/>
      <c r="AA1251" s="410"/>
      <c r="AB1251" s="410"/>
      <c r="AC1251" s="228"/>
      <c r="AD1251" s="408"/>
    </row>
    <row r="1252">
      <c r="A1252" s="408"/>
      <c r="B1252" s="408"/>
      <c r="C1252" s="408"/>
      <c r="D1252" s="408"/>
      <c r="E1252" s="408"/>
      <c r="F1252" s="408"/>
      <c r="G1252" s="408"/>
      <c r="H1252" s="408"/>
      <c r="I1252" s="408"/>
      <c r="J1252" s="408"/>
      <c r="K1252" s="408"/>
      <c r="L1252" s="408"/>
      <c r="M1252" s="408"/>
      <c r="N1252" s="408"/>
      <c r="O1252" s="408"/>
      <c r="P1252" s="408"/>
      <c r="Q1252" s="408"/>
      <c r="R1252" s="408"/>
      <c r="S1252" s="228"/>
      <c r="T1252" s="228"/>
      <c r="U1252" s="228"/>
      <c r="V1252" s="228"/>
      <c r="W1252" s="228"/>
      <c r="X1252" s="409"/>
      <c r="Y1252" s="409"/>
      <c r="Z1252" s="409"/>
      <c r="AA1252" s="410"/>
      <c r="AB1252" s="410"/>
      <c r="AC1252" s="228"/>
      <c r="AD1252" s="408"/>
    </row>
    <row r="1253">
      <c r="A1253" s="408"/>
      <c r="B1253" s="408"/>
      <c r="C1253" s="408"/>
      <c r="D1253" s="408"/>
      <c r="E1253" s="408"/>
      <c r="F1253" s="408"/>
      <c r="G1253" s="408"/>
      <c r="H1253" s="408"/>
      <c r="I1253" s="408"/>
      <c r="J1253" s="408"/>
      <c r="K1253" s="408"/>
      <c r="L1253" s="408"/>
      <c r="M1253" s="408"/>
      <c r="N1253" s="408"/>
      <c r="O1253" s="408"/>
      <c r="P1253" s="408"/>
      <c r="Q1253" s="408"/>
      <c r="R1253" s="408"/>
      <c r="S1253" s="228"/>
      <c r="T1253" s="228"/>
      <c r="U1253" s="228"/>
      <c r="V1253" s="228"/>
      <c r="W1253" s="228"/>
      <c r="X1253" s="409"/>
      <c r="Y1253" s="409"/>
      <c r="Z1253" s="409"/>
      <c r="AA1253" s="410"/>
      <c r="AB1253" s="410"/>
      <c r="AC1253" s="228"/>
      <c r="AD1253" s="408"/>
    </row>
    <row r="1254">
      <c r="A1254" s="408"/>
      <c r="B1254" s="408"/>
      <c r="C1254" s="408"/>
      <c r="D1254" s="408"/>
      <c r="E1254" s="408"/>
      <c r="F1254" s="408"/>
      <c r="G1254" s="408"/>
      <c r="H1254" s="408"/>
      <c r="I1254" s="408"/>
      <c r="J1254" s="408"/>
      <c r="K1254" s="408"/>
      <c r="L1254" s="408"/>
      <c r="M1254" s="408"/>
      <c r="N1254" s="408"/>
      <c r="O1254" s="408"/>
      <c r="P1254" s="408"/>
      <c r="Q1254" s="408"/>
      <c r="R1254" s="408"/>
      <c r="S1254" s="228"/>
      <c r="T1254" s="228"/>
      <c r="U1254" s="228"/>
      <c r="V1254" s="228"/>
      <c r="W1254" s="228"/>
      <c r="X1254" s="409"/>
      <c r="Y1254" s="409"/>
      <c r="Z1254" s="409"/>
      <c r="AA1254" s="410"/>
      <c r="AB1254" s="410"/>
      <c r="AC1254" s="228"/>
      <c r="AD1254" s="408"/>
    </row>
    <row r="1255">
      <c r="A1255" s="408"/>
      <c r="B1255" s="408"/>
      <c r="C1255" s="408"/>
      <c r="D1255" s="408"/>
      <c r="E1255" s="408"/>
      <c r="F1255" s="408"/>
      <c r="G1255" s="408"/>
      <c r="H1255" s="408"/>
      <c r="I1255" s="408"/>
      <c r="J1255" s="408"/>
      <c r="K1255" s="408"/>
      <c r="L1255" s="408"/>
      <c r="M1255" s="408"/>
      <c r="N1255" s="408"/>
      <c r="O1255" s="408"/>
      <c r="P1255" s="408"/>
      <c r="Q1255" s="408"/>
      <c r="R1255" s="408"/>
      <c r="S1255" s="228"/>
      <c r="T1255" s="228"/>
      <c r="U1255" s="228"/>
      <c r="V1255" s="228"/>
      <c r="W1255" s="228"/>
      <c r="X1255" s="409"/>
      <c r="Y1255" s="409"/>
      <c r="Z1255" s="409"/>
      <c r="AA1255" s="410"/>
      <c r="AB1255" s="410"/>
      <c r="AC1255" s="228"/>
      <c r="AD1255" s="408"/>
    </row>
    <row r="1256">
      <c r="A1256" s="408"/>
      <c r="B1256" s="408"/>
      <c r="C1256" s="408"/>
      <c r="D1256" s="408"/>
      <c r="E1256" s="408"/>
      <c r="F1256" s="408"/>
      <c r="G1256" s="408"/>
      <c r="H1256" s="408"/>
      <c r="I1256" s="408"/>
      <c r="J1256" s="408"/>
      <c r="K1256" s="408"/>
      <c r="L1256" s="408"/>
      <c r="M1256" s="408"/>
      <c r="N1256" s="408"/>
      <c r="O1256" s="408"/>
      <c r="P1256" s="408"/>
      <c r="Q1256" s="408"/>
      <c r="R1256" s="408"/>
      <c r="S1256" s="228"/>
      <c r="T1256" s="228"/>
      <c r="U1256" s="228"/>
      <c r="V1256" s="228"/>
      <c r="W1256" s="228"/>
      <c r="X1256" s="409"/>
      <c r="Y1256" s="409"/>
      <c r="Z1256" s="409"/>
      <c r="AA1256" s="410"/>
      <c r="AB1256" s="410"/>
      <c r="AC1256" s="228"/>
      <c r="AD1256" s="408"/>
    </row>
    <row r="1257">
      <c r="A1257" s="408"/>
      <c r="B1257" s="408"/>
      <c r="C1257" s="408"/>
      <c r="D1257" s="408"/>
      <c r="E1257" s="408"/>
      <c r="F1257" s="408"/>
      <c r="G1257" s="408"/>
      <c r="H1257" s="408"/>
      <c r="I1257" s="408"/>
      <c r="J1257" s="408"/>
      <c r="K1257" s="408"/>
      <c r="L1257" s="408"/>
      <c r="M1257" s="408"/>
      <c r="N1257" s="408"/>
      <c r="O1257" s="408"/>
      <c r="P1257" s="408"/>
      <c r="Q1257" s="408"/>
      <c r="R1257" s="408"/>
      <c r="S1257" s="228"/>
      <c r="T1257" s="228"/>
      <c r="U1257" s="228"/>
      <c r="V1257" s="228"/>
      <c r="W1257" s="228"/>
      <c r="X1257" s="409"/>
      <c r="Y1257" s="409"/>
      <c r="Z1257" s="409"/>
      <c r="AA1257" s="410"/>
      <c r="AB1257" s="410"/>
      <c r="AC1257" s="228"/>
      <c r="AD1257" s="408"/>
    </row>
    <row r="1258">
      <c r="A1258" s="408"/>
      <c r="B1258" s="408"/>
      <c r="C1258" s="408"/>
      <c r="D1258" s="408"/>
      <c r="E1258" s="408"/>
      <c r="F1258" s="408"/>
      <c r="G1258" s="408"/>
      <c r="H1258" s="408"/>
      <c r="I1258" s="408"/>
      <c r="J1258" s="408"/>
      <c r="K1258" s="408"/>
      <c r="L1258" s="408"/>
      <c r="M1258" s="408"/>
      <c r="N1258" s="408"/>
      <c r="O1258" s="408"/>
      <c r="P1258" s="408"/>
      <c r="Q1258" s="408"/>
      <c r="R1258" s="408"/>
      <c r="S1258" s="228"/>
      <c r="T1258" s="228"/>
      <c r="U1258" s="228"/>
      <c r="V1258" s="228"/>
      <c r="W1258" s="228"/>
      <c r="X1258" s="409"/>
      <c r="Y1258" s="409"/>
      <c r="Z1258" s="409"/>
      <c r="AA1258" s="410"/>
      <c r="AB1258" s="410"/>
      <c r="AC1258" s="228"/>
      <c r="AD1258" s="408"/>
    </row>
    <row r="1259">
      <c r="A1259" s="408"/>
      <c r="B1259" s="408"/>
      <c r="C1259" s="408"/>
      <c r="D1259" s="408"/>
      <c r="E1259" s="408"/>
      <c r="F1259" s="408"/>
      <c r="G1259" s="408"/>
      <c r="H1259" s="408"/>
      <c r="I1259" s="408"/>
      <c r="J1259" s="408"/>
      <c r="K1259" s="408"/>
      <c r="L1259" s="408"/>
      <c r="M1259" s="408"/>
      <c r="N1259" s="408"/>
      <c r="O1259" s="408"/>
      <c r="P1259" s="408"/>
      <c r="Q1259" s="408"/>
      <c r="R1259" s="408"/>
      <c r="S1259" s="228"/>
      <c r="T1259" s="228"/>
      <c r="U1259" s="228"/>
      <c r="V1259" s="228"/>
      <c r="W1259" s="228"/>
      <c r="X1259" s="409"/>
      <c r="Y1259" s="409"/>
      <c r="Z1259" s="409"/>
      <c r="AA1259" s="410"/>
      <c r="AB1259" s="410"/>
      <c r="AC1259" s="228"/>
      <c r="AD1259" s="408"/>
    </row>
    <row r="1260">
      <c r="A1260" s="408"/>
      <c r="B1260" s="408"/>
      <c r="C1260" s="408"/>
      <c r="D1260" s="408"/>
      <c r="E1260" s="408"/>
      <c r="F1260" s="408"/>
      <c r="G1260" s="408"/>
      <c r="H1260" s="408"/>
      <c r="I1260" s="408"/>
      <c r="J1260" s="408"/>
      <c r="K1260" s="408"/>
      <c r="L1260" s="408"/>
      <c r="M1260" s="408"/>
      <c r="N1260" s="408"/>
      <c r="O1260" s="408"/>
      <c r="P1260" s="408"/>
      <c r="Q1260" s="408"/>
      <c r="R1260" s="408"/>
      <c r="S1260" s="228"/>
      <c r="T1260" s="228"/>
      <c r="U1260" s="228"/>
      <c r="V1260" s="228"/>
      <c r="W1260" s="228"/>
      <c r="X1260" s="409"/>
      <c r="Y1260" s="409"/>
      <c r="Z1260" s="409"/>
      <c r="AA1260" s="410"/>
      <c r="AB1260" s="410"/>
      <c r="AC1260" s="228"/>
      <c r="AD1260" s="408"/>
    </row>
    <row r="1261">
      <c r="A1261" s="408"/>
      <c r="B1261" s="408"/>
      <c r="C1261" s="408"/>
      <c r="D1261" s="408"/>
      <c r="E1261" s="408"/>
      <c r="F1261" s="408"/>
      <c r="G1261" s="408"/>
      <c r="H1261" s="408"/>
      <c r="I1261" s="408"/>
      <c r="J1261" s="408"/>
      <c r="K1261" s="408"/>
      <c r="L1261" s="408"/>
      <c r="M1261" s="408"/>
      <c r="N1261" s="408"/>
      <c r="O1261" s="408"/>
      <c r="P1261" s="408"/>
      <c r="Q1261" s="408"/>
      <c r="R1261" s="408"/>
      <c r="S1261" s="228"/>
      <c r="T1261" s="228"/>
      <c r="U1261" s="228"/>
      <c r="V1261" s="228"/>
      <c r="W1261" s="228"/>
      <c r="X1261" s="409"/>
      <c r="Y1261" s="409"/>
      <c r="Z1261" s="409"/>
      <c r="AA1261" s="410"/>
      <c r="AB1261" s="410"/>
      <c r="AC1261" s="228"/>
      <c r="AD1261" s="408"/>
    </row>
    <row r="1262">
      <c r="A1262" s="408"/>
      <c r="B1262" s="408"/>
      <c r="C1262" s="408"/>
      <c r="D1262" s="408"/>
      <c r="E1262" s="408"/>
      <c r="F1262" s="408"/>
      <c r="G1262" s="408"/>
      <c r="H1262" s="408"/>
      <c r="I1262" s="408"/>
      <c r="J1262" s="408"/>
      <c r="K1262" s="408"/>
      <c r="L1262" s="408"/>
      <c r="M1262" s="408"/>
      <c r="N1262" s="408"/>
      <c r="O1262" s="408"/>
      <c r="P1262" s="408"/>
      <c r="Q1262" s="408"/>
      <c r="R1262" s="408"/>
      <c r="S1262" s="228"/>
      <c r="T1262" s="228"/>
      <c r="U1262" s="228"/>
      <c r="V1262" s="228"/>
      <c r="W1262" s="228"/>
      <c r="X1262" s="409"/>
      <c r="Y1262" s="409"/>
      <c r="Z1262" s="409"/>
      <c r="AA1262" s="410"/>
      <c r="AB1262" s="410"/>
      <c r="AC1262" s="228"/>
      <c r="AD1262" s="408"/>
    </row>
    <row r="1263">
      <c r="A1263" s="408"/>
      <c r="B1263" s="408"/>
      <c r="C1263" s="408"/>
      <c r="D1263" s="408"/>
      <c r="E1263" s="408"/>
      <c r="F1263" s="408"/>
      <c r="G1263" s="408"/>
      <c r="H1263" s="408"/>
      <c r="I1263" s="408"/>
      <c r="J1263" s="408"/>
      <c r="K1263" s="408"/>
      <c r="L1263" s="408"/>
      <c r="M1263" s="408"/>
      <c r="N1263" s="408"/>
      <c r="O1263" s="408"/>
      <c r="P1263" s="408"/>
      <c r="Q1263" s="408"/>
      <c r="R1263" s="408"/>
      <c r="S1263" s="228"/>
      <c r="T1263" s="228"/>
      <c r="U1263" s="228"/>
      <c r="V1263" s="228"/>
      <c r="W1263" s="228"/>
      <c r="X1263" s="409"/>
      <c r="Y1263" s="409"/>
      <c r="Z1263" s="409"/>
      <c r="AA1263" s="410"/>
      <c r="AB1263" s="410"/>
      <c r="AC1263" s="228"/>
      <c r="AD1263" s="408"/>
    </row>
    <row r="1264">
      <c r="A1264" s="408"/>
      <c r="B1264" s="408"/>
      <c r="C1264" s="408"/>
      <c r="D1264" s="408"/>
      <c r="E1264" s="408"/>
      <c r="F1264" s="408"/>
      <c r="G1264" s="408"/>
      <c r="H1264" s="408"/>
      <c r="I1264" s="408"/>
      <c r="J1264" s="408"/>
      <c r="K1264" s="408"/>
      <c r="L1264" s="408"/>
      <c r="M1264" s="408"/>
      <c r="N1264" s="408"/>
      <c r="O1264" s="408"/>
      <c r="P1264" s="408"/>
      <c r="Q1264" s="408"/>
      <c r="R1264" s="408"/>
      <c r="S1264" s="228"/>
      <c r="T1264" s="228"/>
      <c r="U1264" s="228"/>
      <c r="V1264" s="228"/>
      <c r="W1264" s="228"/>
      <c r="X1264" s="409"/>
      <c r="Y1264" s="409"/>
      <c r="Z1264" s="409"/>
      <c r="AA1264" s="410"/>
      <c r="AB1264" s="410"/>
      <c r="AC1264" s="228"/>
      <c r="AD1264" s="408"/>
    </row>
    <row r="1265">
      <c r="A1265" s="408"/>
      <c r="B1265" s="408"/>
      <c r="C1265" s="408"/>
      <c r="D1265" s="408"/>
      <c r="E1265" s="408"/>
      <c r="F1265" s="408"/>
      <c r="G1265" s="408"/>
      <c r="H1265" s="408"/>
      <c r="I1265" s="408"/>
      <c r="J1265" s="408"/>
      <c r="K1265" s="408"/>
      <c r="L1265" s="408"/>
      <c r="M1265" s="408"/>
      <c r="N1265" s="408"/>
      <c r="O1265" s="408"/>
      <c r="P1265" s="408"/>
      <c r="Q1265" s="408"/>
      <c r="R1265" s="408"/>
      <c r="S1265" s="228"/>
      <c r="T1265" s="228"/>
      <c r="U1265" s="228"/>
      <c r="V1265" s="228"/>
      <c r="W1265" s="228"/>
      <c r="X1265" s="409"/>
      <c r="Y1265" s="409"/>
      <c r="Z1265" s="409"/>
      <c r="AA1265" s="410"/>
      <c r="AB1265" s="410"/>
      <c r="AC1265" s="228"/>
      <c r="AD1265" s="408"/>
    </row>
    <row r="1266">
      <c r="A1266" s="408"/>
      <c r="B1266" s="408"/>
      <c r="C1266" s="408"/>
      <c r="D1266" s="408"/>
      <c r="E1266" s="408"/>
      <c r="F1266" s="408"/>
      <c r="G1266" s="408"/>
      <c r="H1266" s="408"/>
      <c r="I1266" s="408"/>
      <c r="J1266" s="408"/>
      <c r="K1266" s="408"/>
      <c r="L1266" s="408"/>
      <c r="M1266" s="408"/>
      <c r="N1266" s="408"/>
      <c r="O1266" s="408"/>
      <c r="P1266" s="408"/>
      <c r="Q1266" s="408"/>
      <c r="R1266" s="408"/>
      <c r="S1266" s="228"/>
      <c r="T1266" s="228"/>
      <c r="U1266" s="228"/>
      <c r="V1266" s="228"/>
      <c r="W1266" s="228"/>
      <c r="X1266" s="409"/>
      <c r="Y1266" s="409"/>
      <c r="Z1266" s="409"/>
      <c r="AA1266" s="410"/>
      <c r="AB1266" s="410"/>
      <c r="AC1266" s="228"/>
      <c r="AD1266" s="408"/>
    </row>
    <row r="1267">
      <c r="A1267" s="408"/>
      <c r="B1267" s="408"/>
      <c r="C1267" s="408"/>
      <c r="D1267" s="408"/>
      <c r="E1267" s="408"/>
      <c r="F1267" s="408"/>
      <c r="G1267" s="408"/>
      <c r="H1267" s="408"/>
      <c r="I1267" s="408"/>
      <c r="J1267" s="408"/>
      <c r="K1267" s="408"/>
      <c r="L1267" s="408"/>
      <c r="M1267" s="408"/>
      <c r="N1267" s="408"/>
      <c r="O1267" s="408"/>
      <c r="P1267" s="408"/>
      <c r="Q1267" s="408"/>
      <c r="R1267" s="408"/>
      <c r="S1267" s="228"/>
      <c r="T1267" s="228"/>
      <c r="U1267" s="228"/>
      <c r="V1267" s="228"/>
      <c r="W1267" s="228"/>
      <c r="X1267" s="409"/>
      <c r="Y1267" s="409"/>
      <c r="Z1267" s="409"/>
      <c r="AA1267" s="410"/>
      <c r="AB1267" s="410"/>
      <c r="AC1267" s="228"/>
      <c r="AD1267" s="408"/>
    </row>
    <row r="1268">
      <c r="A1268" s="408"/>
      <c r="B1268" s="408"/>
      <c r="C1268" s="408"/>
      <c r="D1268" s="408"/>
      <c r="E1268" s="408"/>
      <c r="F1268" s="408"/>
      <c r="G1268" s="408"/>
      <c r="H1268" s="408"/>
      <c r="I1268" s="408"/>
      <c r="J1268" s="408"/>
      <c r="K1268" s="408"/>
      <c r="L1268" s="408"/>
      <c r="M1268" s="408"/>
      <c r="N1268" s="408"/>
      <c r="O1268" s="408"/>
      <c r="P1268" s="408"/>
      <c r="Q1268" s="408"/>
      <c r="R1268" s="408"/>
      <c r="S1268" s="228"/>
      <c r="T1268" s="228"/>
      <c r="U1268" s="228"/>
      <c r="V1268" s="228"/>
      <c r="W1268" s="228"/>
      <c r="X1268" s="409"/>
      <c r="Y1268" s="409"/>
      <c r="Z1268" s="409"/>
      <c r="AA1268" s="410"/>
      <c r="AB1268" s="410"/>
      <c r="AC1268" s="228"/>
      <c r="AD1268" s="408"/>
    </row>
    <row r="1269">
      <c r="A1269" s="408"/>
      <c r="B1269" s="408"/>
      <c r="C1269" s="408"/>
      <c r="D1269" s="408"/>
      <c r="E1269" s="408"/>
      <c r="F1269" s="408"/>
      <c r="G1269" s="408"/>
      <c r="H1269" s="408"/>
      <c r="I1269" s="408"/>
      <c r="J1269" s="408"/>
      <c r="K1269" s="408"/>
      <c r="L1269" s="408"/>
      <c r="M1269" s="408"/>
      <c r="N1269" s="408"/>
      <c r="O1269" s="408"/>
      <c r="P1269" s="408"/>
      <c r="Q1269" s="408"/>
      <c r="R1269" s="408"/>
      <c r="S1269" s="228"/>
      <c r="T1269" s="228"/>
      <c r="U1269" s="228"/>
      <c r="V1269" s="228"/>
      <c r="W1269" s="228"/>
      <c r="X1269" s="409"/>
      <c r="Y1269" s="409"/>
      <c r="Z1269" s="409"/>
      <c r="AA1269" s="410"/>
      <c r="AB1269" s="410"/>
      <c r="AC1269" s="228"/>
      <c r="AD1269" s="408"/>
    </row>
    <row r="1270">
      <c r="A1270" s="408"/>
      <c r="B1270" s="408"/>
      <c r="C1270" s="408"/>
      <c r="D1270" s="408"/>
      <c r="E1270" s="408"/>
      <c r="F1270" s="408"/>
      <c r="G1270" s="408"/>
      <c r="H1270" s="408"/>
      <c r="I1270" s="408"/>
      <c r="J1270" s="408"/>
      <c r="K1270" s="408"/>
      <c r="L1270" s="408"/>
      <c r="M1270" s="408"/>
      <c r="N1270" s="408"/>
      <c r="O1270" s="408"/>
      <c r="P1270" s="408"/>
      <c r="Q1270" s="408"/>
      <c r="R1270" s="408"/>
      <c r="S1270" s="228"/>
      <c r="T1270" s="228"/>
      <c r="U1270" s="228"/>
      <c r="V1270" s="228"/>
      <c r="W1270" s="228"/>
      <c r="X1270" s="409"/>
      <c r="Y1270" s="409"/>
      <c r="Z1270" s="409"/>
      <c r="AA1270" s="410"/>
      <c r="AB1270" s="410"/>
      <c r="AC1270" s="228"/>
      <c r="AD1270" s="408"/>
    </row>
    <row r="1271">
      <c r="A1271" s="408"/>
      <c r="B1271" s="408"/>
      <c r="C1271" s="408"/>
      <c r="D1271" s="408"/>
      <c r="E1271" s="408"/>
      <c r="F1271" s="408"/>
      <c r="G1271" s="408"/>
      <c r="H1271" s="408"/>
      <c r="I1271" s="408"/>
      <c r="J1271" s="408"/>
      <c r="K1271" s="408"/>
      <c r="L1271" s="408"/>
      <c r="M1271" s="408"/>
      <c r="N1271" s="408"/>
      <c r="O1271" s="408"/>
      <c r="P1271" s="408"/>
      <c r="Q1271" s="408"/>
      <c r="R1271" s="408"/>
      <c r="S1271" s="228"/>
      <c r="T1271" s="228"/>
      <c r="U1271" s="228"/>
      <c r="V1271" s="228"/>
      <c r="W1271" s="228"/>
      <c r="X1271" s="409"/>
      <c r="Y1271" s="409"/>
      <c r="Z1271" s="409"/>
      <c r="AA1271" s="410"/>
      <c r="AB1271" s="410"/>
      <c r="AC1271" s="228"/>
      <c r="AD1271" s="408"/>
    </row>
    <row r="1272">
      <c r="A1272" s="408"/>
      <c r="B1272" s="408"/>
      <c r="C1272" s="408"/>
      <c r="D1272" s="408"/>
      <c r="E1272" s="408"/>
      <c r="F1272" s="408"/>
      <c r="G1272" s="408"/>
      <c r="H1272" s="408"/>
      <c r="I1272" s="408"/>
      <c r="J1272" s="408"/>
      <c r="K1272" s="408"/>
      <c r="L1272" s="408"/>
      <c r="M1272" s="408"/>
      <c r="N1272" s="408"/>
      <c r="O1272" s="408"/>
      <c r="P1272" s="408"/>
      <c r="Q1272" s="408"/>
      <c r="R1272" s="408"/>
      <c r="S1272" s="228"/>
      <c r="T1272" s="228"/>
      <c r="U1272" s="228"/>
      <c r="V1272" s="228"/>
      <c r="W1272" s="228"/>
      <c r="X1272" s="409"/>
      <c r="Y1272" s="409"/>
      <c r="Z1272" s="409"/>
      <c r="AA1272" s="410"/>
      <c r="AB1272" s="410"/>
      <c r="AC1272" s="228"/>
      <c r="AD1272" s="408"/>
    </row>
    <row r="1273">
      <c r="A1273" s="408"/>
      <c r="B1273" s="408"/>
      <c r="C1273" s="408"/>
      <c r="D1273" s="408"/>
      <c r="E1273" s="408"/>
      <c r="F1273" s="408"/>
      <c r="G1273" s="408"/>
      <c r="H1273" s="408"/>
      <c r="I1273" s="408"/>
      <c r="J1273" s="408"/>
      <c r="K1273" s="408"/>
      <c r="L1273" s="408"/>
      <c r="M1273" s="408"/>
      <c r="N1273" s="408"/>
      <c r="O1273" s="408"/>
      <c r="P1273" s="408"/>
      <c r="Q1273" s="408"/>
      <c r="R1273" s="408"/>
      <c r="S1273" s="228"/>
      <c r="T1273" s="228"/>
      <c r="U1273" s="228"/>
      <c r="V1273" s="228"/>
      <c r="W1273" s="228"/>
      <c r="X1273" s="409"/>
      <c r="Y1273" s="409"/>
      <c r="Z1273" s="409"/>
      <c r="AA1273" s="410"/>
      <c r="AB1273" s="410"/>
      <c r="AC1273" s="228"/>
      <c r="AD1273" s="408"/>
    </row>
    <row r="1274">
      <c r="A1274" s="408"/>
      <c r="B1274" s="408"/>
      <c r="C1274" s="408"/>
      <c r="D1274" s="408"/>
      <c r="E1274" s="408"/>
      <c r="F1274" s="408"/>
      <c r="G1274" s="408"/>
      <c r="H1274" s="408"/>
      <c r="I1274" s="408"/>
      <c r="J1274" s="408"/>
      <c r="K1274" s="408"/>
      <c r="L1274" s="408"/>
      <c r="M1274" s="408"/>
      <c r="N1274" s="408"/>
      <c r="O1274" s="408"/>
      <c r="P1274" s="408"/>
      <c r="Q1274" s="408"/>
      <c r="R1274" s="408"/>
      <c r="S1274" s="228"/>
      <c r="T1274" s="228"/>
      <c r="U1274" s="228"/>
      <c r="V1274" s="228"/>
      <c r="W1274" s="228"/>
      <c r="X1274" s="409"/>
      <c r="Y1274" s="409"/>
      <c r="Z1274" s="409"/>
      <c r="AA1274" s="410"/>
      <c r="AB1274" s="410"/>
      <c r="AC1274" s="228"/>
      <c r="AD1274" s="408"/>
    </row>
    <row r="1275">
      <c r="A1275" s="408"/>
      <c r="B1275" s="408"/>
      <c r="C1275" s="408"/>
      <c r="D1275" s="408"/>
      <c r="E1275" s="408"/>
      <c r="F1275" s="408"/>
      <c r="G1275" s="408"/>
      <c r="H1275" s="408"/>
      <c r="I1275" s="408"/>
      <c r="J1275" s="408"/>
      <c r="K1275" s="408"/>
      <c r="L1275" s="408"/>
      <c r="M1275" s="408"/>
      <c r="N1275" s="408"/>
      <c r="O1275" s="408"/>
      <c r="P1275" s="408"/>
      <c r="Q1275" s="408"/>
      <c r="R1275" s="408"/>
      <c r="S1275" s="228"/>
      <c r="T1275" s="228"/>
      <c r="U1275" s="228"/>
      <c r="V1275" s="228"/>
      <c r="W1275" s="228"/>
      <c r="X1275" s="409"/>
      <c r="Y1275" s="409"/>
      <c r="Z1275" s="409"/>
      <c r="AA1275" s="410"/>
      <c r="AB1275" s="410"/>
      <c r="AC1275" s="228"/>
      <c r="AD1275" s="408"/>
    </row>
    <row r="1276">
      <c r="A1276" s="408"/>
      <c r="B1276" s="408"/>
      <c r="C1276" s="408"/>
      <c r="D1276" s="408"/>
      <c r="E1276" s="408"/>
      <c r="F1276" s="408"/>
      <c r="G1276" s="408"/>
      <c r="H1276" s="408"/>
      <c r="I1276" s="408"/>
      <c r="J1276" s="408"/>
      <c r="K1276" s="408"/>
      <c r="L1276" s="408"/>
      <c r="M1276" s="408"/>
      <c r="N1276" s="408"/>
      <c r="O1276" s="408"/>
      <c r="P1276" s="408"/>
      <c r="Q1276" s="408"/>
      <c r="R1276" s="408"/>
      <c r="S1276" s="228"/>
      <c r="T1276" s="228"/>
      <c r="U1276" s="228"/>
      <c r="V1276" s="228"/>
      <c r="W1276" s="228"/>
      <c r="X1276" s="409"/>
      <c r="Y1276" s="409"/>
      <c r="Z1276" s="409"/>
      <c r="AA1276" s="410"/>
      <c r="AB1276" s="410"/>
      <c r="AC1276" s="228"/>
      <c r="AD1276" s="408"/>
    </row>
    <row r="1277">
      <c r="A1277" s="408"/>
      <c r="B1277" s="408"/>
      <c r="C1277" s="408"/>
      <c r="D1277" s="408"/>
      <c r="E1277" s="408"/>
      <c r="F1277" s="408"/>
      <c r="G1277" s="408"/>
      <c r="H1277" s="408"/>
      <c r="I1277" s="408"/>
      <c r="J1277" s="408"/>
      <c r="K1277" s="408"/>
      <c r="L1277" s="408"/>
      <c r="M1277" s="408"/>
      <c r="N1277" s="408"/>
      <c r="O1277" s="408"/>
      <c r="P1277" s="408"/>
      <c r="Q1277" s="408"/>
      <c r="R1277" s="408"/>
      <c r="S1277" s="228"/>
      <c r="T1277" s="228"/>
      <c r="U1277" s="228"/>
      <c r="V1277" s="228"/>
      <c r="W1277" s="228"/>
      <c r="X1277" s="409"/>
      <c r="Y1277" s="409"/>
      <c r="Z1277" s="409"/>
      <c r="AA1277" s="410"/>
      <c r="AB1277" s="410"/>
      <c r="AC1277" s="228"/>
      <c r="AD1277" s="408"/>
    </row>
    <row r="1278">
      <c r="A1278" s="408"/>
      <c r="B1278" s="408"/>
      <c r="C1278" s="408"/>
      <c r="D1278" s="408"/>
      <c r="E1278" s="408"/>
      <c r="F1278" s="408"/>
      <c r="G1278" s="408"/>
      <c r="H1278" s="408"/>
      <c r="I1278" s="408"/>
      <c r="J1278" s="408"/>
      <c r="K1278" s="408"/>
      <c r="L1278" s="408"/>
      <c r="M1278" s="408"/>
      <c r="N1278" s="408"/>
      <c r="O1278" s="408"/>
      <c r="P1278" s="408"/>
      <c r="Q1278" s="408"/>
      <c r="R1278" s="408"/>
      <c r="S1278" s="228"/>
      <c r="T1278" s="228"/>
      <c r="U1278" s="228"/>
      <c r="V1278" s="228"/>
      <c r="W1278" s="228"/>
      <c r="X1278" s="409"/>
      <c r="Y1278" s="409"/>
      <c r="Z1278" s="409"/>
      <c r="AA1278" s="410"/>
      <c r="AB1278" s="410"/>
      <c r="AC1278" s="228"/>
      <c r="AD1278" s="408"/>
    </row>
    <row r="1279">
      <c r="A1279" s="408"/>
      <c r="B1279" s="408"/>
      <c r="C1279" s="408"/>
      <c r="D1279" s="408"/>
      <c r="E1279" s="408"/>
      <c r="F1279" s="408"/>
      <c r="G1279" s="408"/>
      <c r="H1279" s="408"/>
      <c r="I1279" s="408"/>
      <c r="J1279" s="408"/>
      <c r="K1279" s="408"/>
      <c r="L1279" s="408"/>
      <c r="M1279" s="408"/>
      <c r="N1279" s="408"/>
      <c r="O1279" s="408"/>
      <c r="P1279" s="408"/>
      <c r="Q1279" s="408"/>
      <c r="R1279" s="408"/>
      <c r="S1279" s="228"/>
      <c r="T1279" s="228"/>
      <c r="U1279" s="228"/>
      <c r="V1279" s="228"/>
      <c r="W1279" s="228"/>
      <c r="X1279" s="409"/>
      <c r="Y1279" s="409"/>
      <c r="Z1279" s="409"/>
      <c r="AA1279" s="410"/>
      <c r="AB1279" s="410"/>
      <c r="AC1279" s="228"/>
      <c r="AD1279" s="408"/>
    </row>
    <row r="1280">
      <c r="A1280" s="408"/>
      <c r="B1280" s="408"/>
      <c r="C1280" s="408"/>
      <c r="D1280" s="408"/>
      <c r="E1280" s="408"/>
      <c r="F1280" s="408"/>
      <c r="G1280" s="408"/>
      <c r="H1280" s="408"/>
      <c r="I1280" s="408"/>
      <c r="J1280" s="408"/>
      <c r="K1280" s="408"/>
      <c r="L1280" s="408"/>
      <c r="M1280" s="408"/>
      <c r="N1280" s="408"/>
      <c r="O1280" s="408"/>
      <c r="P1280" s="408"/>
      <c r="Q1280" s="408"/>
      <c r="R1280" s="408"/>
      <c r="S1280" s="228"/>
      <c r="T1280" s="228"/>
      <c r="U1280" s="228"/>
      <c r="V1280" s="228"/>
      <c r="W1280" s="228"/>
      <c r="X1280" s="409"/>
      <c r="Y1280" s="409"/>
      <c r="Z1280" s="409"/>
      <c r="AA1280" s="410"/>
      <c r="AB1280" s="410"/>
      <c r="AC1280" s="228"/>
      <c r="AD1280" s="408"/>
    </row>
    <row r="1281">
      <c r="A1281" s="408"/>
      <c r="B1281" s="408"/>
      <c r="C1281" s="408"/>
      <c r="D1281" s="408"/>
      <c r="E1281" s="408"/>
      <c r="F1281" s="408"/>
      <c r="G1281" s="408"/>
      <c r="H1281" s="408"/>
      <c r="I1281" s="408"/>
      <c r="J1281" s="408"/>
      <c r="K1281" s="408"/>
      <c r="L1281" s="408"/>
      <c r="M1281" s="408"/>
      <c r="N1281" s="408"/>
      <c r="O1281" s="408"/>
      <c r="P1281" s="408"/>
      <c r="Q1281" s="408"/>
      <c r="R1281" s="408"/>
      <c r="S1281" s="228"/>
      <c r="T1281" s="228"/>
      <c r="U1281" s="228"/>
      <c r="V1281" s="228"/>
      <c r="W1281" s="228"/>
      <c r="X1281" s="409"/>
      <c r="Y1281" s="409"/>
      <c r="Z1281" s="409"/>
      <c r="AA1281" s="410"/>
      <c r="AB1281" s="410"/>
      <c r="AC1281" s="228"/>
      <c r="AD1281" s="408"/>
    </row>
    <row r="1282">
      <c r="A1282" s="408"/>
      <c r="B1282" s="408"/>
      <c r="C1282" s="408"/>
      <c r="D1282" s="408"/>
      <c r="E1282" s="408"/>
      <c r="F1282" s="408"/>
      <c r="G1282" s="408"/>
      <c r="H1282" s="408"/>
      <c r="I1282" s="408"/>
      <c r="J1282" s="408"/>
      <c r="K1282" s="408"/>
      <c r="L1282" s="408"/>
      <c r="M1282" s="408"/>
      <c r="N1282" s="408"/>
      <c r="O1282" s="408"/>
      <c r="P1282" s="408"/>
      <c r="Q1282" s="408"/>
      <c r="R1282" s="408"/>
      <c r="S1282" s="228"/>
      <c r="T1282" s="228"/>
      <c r="U1282" s="228"/>
      <c r="V1282" s="228"/>
      <c r="W1282" s="228"/>
      <c r="X1282" s="409"/>
      <c r="Y1282" s="409"/>
      <c r="Z1282" s="409"/>
      <c r="AA1282" s="410"/>
      <c r="AB1282" s="410"/>
      <c r="AC1282" s="228"/>
      <c r="AD1282" s="408"/>
    </row>
    <row r="1283">
      <c r="A1283" s="408"/>
      <c r="B1283" s="408"/>
      <c r="C1283" s="408"/>
      <c r="D1283" s="408"/>
      <c r="E1283" s="408"/>
      <c r="F1283" s="408"/>
      <c r="G1283" s="408"/>
      <c r="H1283" s="408"/>
      <c r="I1283" s="408"/>
      <c r="J1283" s="408"/>
      <c r="K1283" s="408"/>
      <c r="L1283" s="408"/>
      <c r="M1283" s="408"/>
      <c r="N1283" s="408"/>
      <c r="O1283" s="408"/>
      <c r="P1283" s="408"/>
      <c r="Q1283" s="408"/>
      <c r="R1283" s="408"/>
      <c r="S1283" s="228"/>
      <c r="T1283" s="228"/>
      <c r="U1283" s="228"/>
      <c r="V1283" s="228"/>
      <c r="W1283" s="228"/>
      <c r="X1283" s="409"/>
      <c r="Y1283" s="409"/>
      <c r="Z1283" s="409"/>
      <c r="AA1283" s="410"/>
      <c r="AB1283" s="410"/>
      <c r="AC1283" s="228"/>
      <c r="AD1283" s="408"/>
    </row>
    <row r="1284">
      <c r="A1284" s="408"/>
      <c r="B1284" s="408"/>
      <c r="C1284" s="408"/>
      <c r="D1284" s="408"/>
      <c r="E1284" s="408"/>
      <c r="F1284" s="408"/>
      <c r="G1284" s="408"/>
      <c r="H1284" s="408"/>
      <c r="I1284" s="408"/>
      <c r="J1284" s="408"/>
      <c r="K1284" s="408"/>
      <c r="L1284" s="408"/>
      <c r="M1284" s="408"/>
      <c r="N1284" s="408"/>
      <c r="O1284" s="408"/>
      <c r="P1284" s="408"/>
      <c r="Q1284" s="408"/>
      <c r="R1284" s="408"/>
      <c r="S1284" s="228"/>
      <c r="T1284" s="228"/>
      <c r="U1284" s="228"/>
      <c r="V1284" s="228"/>
      <c r="W1284" s="228"/>
      <c r="X1284" s="409"/>
      <c r="Y1284" s="409"/>
      <c r="Z1284" s="409"/>
      <c r="AA1284" s="410"/>
      <c r="AB1284" s="410"/>
      <c r="AC1284" s="228"/>
      <c r="AD1284" s="408"/>
    </row>
    <row r="1285">
      <c r="A1285" s="408"/>
      <c r="B1285" s="408"/>
      <c r="C1285" s="408"/>
      <c r="D1285" s="408"/>
      <c r="E1285" s="408"/>
      <c r="F1285" s="408"/>
      <c r="G1285" s="408"/>
      <c r="H1285" s="408"/>
      <c r="I1285" s="408"/>
      <c r="J1285" s="408"/>
      <c r="K1285" s="408"/>
      <c r="L1285" s="408"/>
      <c r="M1285" s="408"/>
      <c r="N1285" s="408"/>
      <c r="O1285" s="408"/>
      <c r="P1285" s="408"/>
      <c r="Q1285" s="408"/>
      <c r="R1285" s="408"/>
      <c r="S1285" s="228"/>
      <c r="T1285" s="228"/>
      <c r="U1285" s="228"/>
      <c r="V1285" s="228"/>
      <c r="W1285" s="228"/>
      <c r="X1285" s="409"/>
      <c r="Y1285" s="409"/>
      <c r="Z1285" s="409"/>
      <c r="AA1285" s="410"/>
      <c r="AB1285" s="410"/>
      <c r="AC1285" s="228"/>
      <c r="AD1285" s="408"/>
    </row>
    <row r="1286">
      <c r="A1286" s="408"/>
      <c r="B1286" s="408"/>
      <c r="C1286" s="408"/>
      <c r="D1286" s="408"/>
      <c r="E1286" s="408"/>
      <c r="F1286" s="408"/>
      <c r="G1286" s="408"/>
      <c r="H1286" s="408"/>
      <c r="I1286" s="408"/>
      <c r="J1286" s="408"/>
      <c r="K1286" s="408"/>
      <c r="L1286" s="408"/>
      <c r="M1286" s="408"/>
      <c r="N1286" s="408"/>
      <c r="O1286" s="408"/>
      <c r="P1286" s="408"/>
      <c r="Q1286" s="408"/>
      <c r="R1286" s="408"/>
      <c r="S1286" s="228"/>
      <c r="T1286" s="228"/>
      <c r="U1286" s="228"/>
      <c r="V1286" s="228"/>
      <c r="W1286" s="228"/>
      <c r="X1286" s="409"/>
      <c r="Y1286" s="409"/>
      <c r="Z1286" s="409"/>
      <c r="AA1286" s="410"/>
      <c r="AB1286" s="410"/>
      <c r="AC1286" s="228"/>
      <c r="AD1286" s="408"/>
    </row>
    <row r="1287">
      <c r="A1287" s="408"/>
      <c r="B1287" s="408"/>
      <c r="C1287" s="408"/>
      <c r="D1287" s="408"/>
      <c r="E1287" s="408"/>
      <c r="F1287" s="408"/>
      <c r="G1287" s="408"/>
      <c r="H1287" s="408"/>
      <c r="I1287" s="408"/>
      <c r="J1287" s="408"/>
      <c r="K1287" s="408"/>
      <c r="L1287" s="408"/>
      <c r="M1287" s="408"/>
      <c r="N1287" s="408"/>
      <c r="O1287" s="408"/>
      <c r="P1287" s="408"/>
      <c r="Q1287" s="408"/>
      <c r="R1287" s="408"/>
      <c r="S1287" s="228"/>
      <c r="T1287" s="228"/>
      <c r="U1287" s="228"/>
      <c r="V1287" s="228"/>
      <c r="W1287" s="228"/>
      <c r="X1287" s="409"/>
      <c r="Y1287" s="409"/>
      <c r="Z1287" s="409"/>
      <c r="AA1287" s="410"/>
      <c r="AB1287" s="410"/>
      <c r="AC1287" s="228"/>
      <c r="AD1287" s="408"/>
    </row>
    <row r="1288">
      <c r="A1288" s="408"/>
      <c r="B1288" s="408"/>
      <c r="C1288" s="408"/>
      <c r="D1288" s="408"/>
      <c r="E1288" s="408"/>
      <c r="F1288" s="408"/>
      <c r="G1288" s="408"/>
      <c r="H1288" s="408"/>
      <c r="I1288" s="408"/>
      <c r="J1288" s="408"/>
      <c r="K1288" s="408"/>
      <c r="L1288" s="408"/>
      <c r="M1288" s="408"/>
      <c r="N1288" s="408"/>
      <c r="O1288" s="408"/>
      <c r="P1288" s="408"/>
      <c r="Q1288" s="408"/>
      <c r="R1288" s="408"/>
      <c r="S1288" s="228"/>
      <c r="T1288" s="228"/>
      <c r="U1288" s="228"/>
      <c r="V1288" s="228"/>
      <c r="W1288" s="228"/>
      <c r="X1288" s="409"/>
      <c r="Y1288" s="409"/>
      <c r="Z1288" s="409"/>
      <c r="AA1288" s="410"/>
      <c r="AB1288" s="410"/>
      <c r="AC1288" s="228"/>
      <c r="AD1288" s="408"/>
    </row>
    <row r="1289">
      <c r="A1289" s="408"/>
      <c r="B1289" s="408"/>
      <c r="C1289" s="408"/>
      <c r="D1289" s="408"/>
      <c r="E1289" s="408"/>
      <c r="F1289" s="408"/>
      <c r="G1289" s="408"/>
      <c r="H1289" s="408"/>
      <c r="I1289" s="408"/>
      <c r="J1289" s="408"/>
      <c r="K1289" s="408"/>
      <c r="L1289" s="408"/>
      <c r="M1289" s="408"/>
      <c r="N1289" s="408"/>
      <c r="O1289" s="408"/>
      <c r="P1289" s="408"/>
      <c r="Q1289" s="408"/>
      <c r="R1289" s="408"/>
      <c r="S1289" s="228"/>
      <c r="T1289" s="228"/>
      <c r="U1289" s="228"/>
      <c r="V1289" s="228"/>
      <c r="W1289" s="228"/>
      <c r="X1289" s="409"/>
      <c r="Y1289" s="409"/>
      <c r="Z1289" s="409"/>
      <c r="AA1289" s="410"/>
      <c r="AB1289" s="410"/>
      <c r="AC1289" s="228"/>
      <c r="AD1289" s="408"/>
    </row>
    <row r="1290">
      <c r="A1290" s="408"/>
      <c r="B1290" s="408"/>
      <c r="C1290" s="408"/>
      <c r="D1290" s="408"/>
      <c r="E1290" s="408"/>
      <c r="F1290" s="408"/>
      <c r="G1290" s="408"/>
      <c r="H1290" s="408"/>
      <c r="I1290" s="408"/>
      <c r="J1290" s="408"/>
      <c r="K1290" s="408"/>
      <c r="L1290" s="408"/>
      <c r="M1290" s="408"/>
      <c r="N1290" s="408"/>
      <c r="O1290" s="408"/>
      <c r="P1290" s="408"/>
      <c r="Q1290" s="408"/>
      <c r="R1290" s="408"/>
      <c r="S1290" s="228"/>
      <c r="T1290" s="228"/>
      <c r="U1290" s="228"/>
      <c r="V1290" s="228"/>
      <c r="W1290" s="228"/>
      <c r="X1290" s="409"/>
      <c r="Y1290" s="409"/>
      <c r="Z1290" s="409"/>
      <c r="AA1290" s="410"/>
      <c r="AB1290" s="410"/>
      <c r="AC1290" s="228"/>
      <c r="AD1290" s="408"/>
    </row>
    <row r="1291">
      <c r="A1291" s="408"/>
      <c r="B1291" s="408"/>
      <c r="C1291" s="408"/>
      <c r="D1291" s="408"/>
      <c r="E1291" s="408"/>
      <c r="F1291" s="408"/>
      <c r="G1291" s="408"/>
      <c r="H1291" s="408"/>
      <c r="I1291" s="408"/>
      <c r="J1291" s="408"/>
      <c r="K1291" s="408"/>
      <c r="L1291" s="408"/>
      <c r="M1291" s="408"/>
      <c r="N1291" s="408"/>
      <c r="O1291" s="408"/>
      <c r="P1291" s="408"/>
      <c r="Q1291" s="408"/>
      <c r="R1291" s="408"/>
      <c r="S1291" s="228"/>
      <c r="T1291" s="228"/>
      <c r="U1291" s="228"/>
      <c r="V1291" s="228"/>
      <c r="W1291" s="228"/>
      <c r="X1291" s="409"/>
      <c r="Y1291" s="409"/>
      <c r="Z1291" s="409"/>
      <c r="AA1291" s="410"/>
      <c r="AB1291" s="410"/>
      <c r="AC1291" s="228"/>
      <c r="AD1291" s="408"/>
    </row>
    <row r="1292">
      <c r="A1292" s="408"/>
      <c r="B1292" s="408"/>
      <c r="C1292" s="408"/>
      <c r="D1292" s="408"/>
      <c r="E1292" s="408"/>
      <c r="F1292" s="408"/>
      <c r="G1292" s="408"/>
      <c r="H1292" s="408"/>
      <c r="I1292" s="408"/>
      <c r="J1292" s="408"/>
      <c r="K1292" s="408"/>
      <c r="L1292" s="408"/>
      <c r="M1292" s="408"/>
      <c r="N1292" s="408"/>
      <c r="O1292" s="408"/>
      <c r="P1292" s="408"/>
      <c r="Q1292" s="408"/>
      <c r="R1292" s="408"/>
      <c r="S1292" s="228"/>
      <c r="T1292" s="228"/>
      <c r="U1292" s="228"/>
      <c r="V1292" s="228"/>
      <c r="W1292" s="228"/>
      <c r="X1292" s="409"/>
      <c r="Y1292" s="409"/>
      <c r="Z1292" s="409"/>
      <c r="AA1292" s="410"/>
      <c r="AB1292" s="410"/>
      <c r="AC1292" s="228"/>
      <c r="AD1292" s="408"/>
    </row>
    <row r="1293">
      <c r="A1293" s="408"/>
      <c r="B1293" s="408"/>
      <c r="C1293" s="408"/>
      <c r="D1293" s="408"/>
      <c r="E1293" s="408"/>
      <c r="F1293" s="408"/>
      <c r="G1293" s="408"/>
      <c r="H1293" s="408"/>
      <c r="I1293" s="408"/>
      <c r="J1293" s="408"/>
      <c r="K1293" s="408"/>
      <c r="L1293" s="408"/>
      <c r="M1293" s="408"/>
      <c r="N1293" s="408"/>
      <c r="O1293" s="408"/>
      <c r="P1293" s="408"/>
      <c r="Q1293" s="408"/>
      <c r="R1293" s="408"/>
      <c r="S1293" s="228"/>
      <c r="T1293" s="228"/>
      <c r="U1293" s="228"/>
      <c r="V1293" s="228"/>
      <c r="W1293" s="228"/>
      <c r="X1293" s="409"/>
      <c r="Y1293" s="409"/>
      <c r="Z1293" s="409"/>
      <c r="AA1293" s="410"/>
      <c r="AB1293" s="410"/>
      <c r="AC1293" s="228"/>
      <c r="AD1293" s="408"/>
    </row>
    <row r="1294">
      <c r="A1294" s="408"/>
      <c r="B1294" s="408"/>
      <c r="C1294" s="408"/>
      <c r="D1294" s="408"/>
      <c r="E1294" s="408"/>
      <c r="F1294" s="408"/>
      <c r="G1294" s="408"/>
      <c r="H1294" s="408"/>
      <c r="I1294" s="408"/>
      <c r="J1294" s="408"/>
      <c r="K1294" s="408"/>
      <c r="L1294" s="408"/>
      <c r="M1294" s="408"/>
      <c r="N1294" s="408"/>
      <c r="O1294" s="408"/>
      <c r="P1294" s="408"/>
      <c r="Q1294" s="408"/>
      <c r="R1294" s="408"/>
      <c r="S1294" s="228"/>
      <c r="T1294" s="228"/>
      <c r="U1294" s="228"/>
      <c r="V1294" s="228"/>
      <c r="W1294" s="228"/>
      <c r="X1294" s="409"/>
      <c r="Y1294" s="409"/>
      <c r="Z1294" s="409"/>
      <c r="AA1294" s="410"/>
      <c r="AB1294" s="410"/>
      <c r="AC1294" s="228"/>
      <c r="AD1294" s="408"/>
    </row>
    <row r="1295">
      <c r="A1295" s="408"/>
      <c r="B1295" s="408"/>
      <c r="C1295" s="408"/>
      <c r="D1295" s="408"/>
      <c r="E1295" s="408"/>
      <c r="F1295" s="408"/>
      <c r="G1295" s="408"/>
      <c r="H1295" s="408"/>
      <c r="I1295" s="408"/>
      <c r="J1295" s="408"/>
      <c r="K1295" s="408"/>
      <c r="L1295" s="408"/>
      <c r="M1295" s="408"/>
      <c r="N1295" s="408"/>
      <c r="O1295" s="408"/>
      <c r="P1295" s="408"/>
      <c r="Q1295" s="408"/>
      <c r="R1295" s="408"/>
      <c r="S1295" s="228"/>
      <c r="T1295" s="228"/>
      <c r="U1295" s="228"/>
      <c r="V1295" s="228"/>
      <c r="W1295" s="228"/>
      <c r="X1295" s="409"/>
      <c r="Y1295" s="409"/>
      <c r="Z1295" s="409"/>
      <c r="AA1295" s="410"/>
      <c r="AB1295" s="410"/>
      <c r="AC1295" s="228"/>
      <c r="AD1295" s="408"/>
    </row>
    <row r="1296">
      <c r="A1296" s="408"/>
      <c r="B1296" s="408"/>
      <c r="C1296" s="408"/>
      <c r="D1296" s="408"/>
      <c r="E1296" s="408"/>
      <c r="F1296" s="408"/>
      <c r="G1296" s="408"/>
      <c r="H1296" s="408"/>
      <c r="I1296" s="408"/>
      <c r="J1296" s="408"/>
      <c r="K1296" s="408"/>
      <c r="L1296" s="408"/>
      <c r="M1296" s="408"/>
      <c r="N1296" s="408"/>
      <c r="O1296" s="408"/>
      <c r="P1296" s="408"/>
      <c r="Q1296" s="408"/>
      <c r="R1296" s="408"/>
      <c r="S1296" s="228"/>
      <c r="T1296" s="228"/>
      <c r="U1296" s="228"/>
      <c r="V1296" s="228"/>
      <c r="W1296" s="228"/>
      <c r="X1296" s="409"/>
      <c r="Y1296" s="409"/>
      <c r="Z1296" s="409"/>
      <c r="AA1296" s="410"/>
      <c r="AB1296" s="410"/>
      <c r="AC1296" s="228"/>
      <c r="AD1296" s="408"/>
    </row>
    <row r="1297">
      <c r="A1297" s="408"/>
      <c r="B1297" s="408"/>
      <c r="C1297" s="408"/>
      <c r="D1297" s="408"/>
      <c r="E1297" s="408"/>
      <c r="F1297" s="408"/>
      <c r="G1297" s="408"/>
      <c r="H1297" s="408"/>
      <c r="I1297" s="408"/>
      <c r="J1297" s="408"/>
      <c r="K1297" s="408"/>
      <c r="L1297" s="408"/>
      <c r="M1297" s="408"/>
      <c r="N1297" s="408"/>
      <c r="O1297" s="408"/>
      <c r="P1297" s="408"/>
      <c r="Q1297" s="408"/>
      <c r="R1297" s="408"/>
      <c r="S1297" s="228"/>
      <c r="T1297" s="228"/>
      <c r="U1297" s="228"/>
      <c r="V1297" s="228"/>
      <c r="W1297" s="228"/>
      <c r="X1297" s="409"/>
      <c r="Y1297" s="409"/>
      <c r="Z1297" s="409"/>
      <c r="AA1297" s="410"/>
      <c r="AB1297" s="410"/>
      <c r="AC1297" s="228"/>
      <c r="AD1297" s="408"/>
    </row>
    <row r="1298">
      <c r="A1298" s="408"/>
      <c r="B1298" s="408"/>
      <c r="C1298" s="408"/>
      <c r="D1298" s="408"/>
      <c r="E1298" s="408"/>
      <c r="F1298" s="408"/>
      <c r="G1298" s="408"/>
      <c r="H1298" s="408"/>
      <c r="I1298" s="408"/>
      <c r="J1298" s="408"/>
      <c r="K1298" s="408"/>
      <c r="L1298" s="408"/>
      <c r="M1298" s="408"/>
      <c r="N1298" s="408"/>
      <c r="O1298" s="408"/>
      <c r="P1298" s="408"/>
      <c r="Q1298" s="408"/>
      <c r="R1298" s="408"/>
      <c r="S1298" s="228"/>
      <c r="T1298" s="228"/>
      <c r="U1298" s="228"/>
      <c r="V1298" s="228"/>
      <c r="W1298" s="228"/>
      <c r="X1298" s="409"/>
      <c r="Y1298" s="409"/>
      <c r="Z1298" s="409"/>
      <c r="AA1298" s="410"/>
      <c r="AB1298" s="410"/>
      <c r="AC1298" s="228"/>
      <c r="AD1298" s="408"/>
    </row>
    <row r="1299">
      <c r="A1299" s="408"/>
      <c r="B1299" s="408"/>
      <c r="C1299" s="408"/>
      <c r="D1299" s="408"/>
      <c r="E1299" s="408"/>
      <c r="F1299" s="408"/>
      <c r="G1299" s="408"/>
      <c r="H1299" s="408"/>
      <c r="I1299" s="408"/>
      <c r="J1299" s="408"/>
      <c r="K1299" s="408"/>
      <c r="L1299" s="408"/>
      <c r="M1299" s="408"/>
      <c r="N1299" s="408"/>
      <c r="O1299" s="408"/>
      <c r="P1299" s="408"/>
      <c r="Q1299" s="408"/>
      <c r="R1299" s="408"/>
      <c r="S1299" s="228"/>
      <c r="T1299" s="228"/>
      <c r="U1299" s="228"/>
      <c r="V1299" s="228"/>
      <c r="W1299" s="228"/>
      <c r="X1299" s="409"/>
      <c r="Y1299" s="409"/>
      <c r="Z1299" s="409"/>
      <c r="AA1299" s="410"/>
      <c r="AB1299" s="410"/>
      <c r="AC1299" s="228"/>
      <c r="AD1299" s="408"/>
    </row>
    <row r="1300">
      <c r="A1300" s="408"/>
      <c r="B1300" s="408"/>
      <c r="C1300" s="408"/>
      <c r="D1300" s="408"/>
      <c r="E1300" s="408"/>
      <c r="F1300" s="408"/>
      <c r="G1300" s="408"/>
      <c r="H1300" s="408"/>
      <c r="I1300" s="408"/>
      <c r="J1300" s="408"/>
      <c r="K1300" s="408"/>
      <c r="L1300" s="408"/>
      <c r="M1300" s="408"/>
      <c r="N1300" s="408"/>
      <c r="O1300" s="408"/>
      <c r="P1300" s="408"/>
      <c r="Q1300" s="408"/>
      <c r="R1300" s="408"/>
      <c r="S1300" s="228"/>
      <c r="T1300" s="228"/>
      <c r="U1300" s="228"/>
      <c r="V1300" s="228"/>
      <c r="W1300" s="228"/>
      <c r="X1300" s="409"/>
      <c r="Y1300" s="409"/>
      <c r="Z1300" s="409"/>
      <c r="AA1300" s="410"/>
      <c r="AB1300" s="410"/>
      <c r="AC1300" s="228"/>
      <c r="AD1300" s="408"/>
    </row>
    <row r="1301">
      <c r="A1301" s="408"/>
      <c r="B1301" s="408"/>
      <c r="C1301" s="408"/>
      <c r="D1301" s="408"/>
      <c r="E1301" s="408"/>
      <c r="F1301" s="408"/>
      <c r="G1301" s="408"/>
      <c r="H1301" s="408"/>
      <c r="I1301" s="408"/>
      <c r="J1301" s="408"/>
      <c r="K1301" s="408"/>
      <c r="L1301" s="408"/>
      <c r="M1301" s="408"/>
      <c r="N1301" s="408"/>
      <c r="O1301" s="408"/>
      <c r="P1301" s="408"/>
      <c r="Q1301" s="408"/>
      <c r="R1301" s="408"/>
      <c r="S1301" s="228"/>
      <c r="T1301" s="228"/>
      <c r="U1301" s="228"/>
      <c r="V1301" s="228"/>
      <c r="W1301" s="228"/>
      <c r="X1301" s="409"/>
      <c r="Y1301" s="409"/>
      <c r="Z1301" s="409"/>
      <c r="AA1301" s="410"/>
      <c r="AB1301" s="410"/>
      <c r="AC1301" s="228"/>
      <c r="AD1301" s="408"/>
    </row>
    <row r="1302">
      <c r="A1302" s="408"/>
      <c r="B1302" s="408"/>
      <c r="C1302" s="408"/>
      <c r="D1302" s="408"/>
      <c r="E1302" s="408"/>
      <c r="F1302" s="408"/>
      <c r="G1302" s="408"/>
      <c r="H1302" s="408"/>
      <c r="I1302" s="408"/>
      <c r="J1302" s="408"/>
      <c r="K1302" s="408"/>
      <c r="L1302" s="408"/>
      <c r="M1302" s="408"/>
      <c r="N1302" s="408"/>
      <c r="O1302" s="408"/>
      <c r="P1302" s="408"/>
      <c r="Q1302" s="408"/>
      <c r="R1302" s="408"/>
      <c r="S1302" s="228"/>
      <c r="T1302" s="228"/>
      <c r="U1302" s="228"/>
      <c r="V1302" s="228"/>
      <c r="W1302" s="228"/>
      <c r="X1302" s="409"/>
      <c r="Y1302" s="409"/>
      <c r="Z1302" s="409"/>
      <c r="AA1302" s="410"/>
      <c r="AB1302" s="410"/>
      <c r="AC1302" s="228"/>
      <c r="AD1302" s="408"/>
    </row>
    <row r="1303">
      <c r="A1303" s="408"/>
      <c r="B1303" s="408"/>
      <c r="C1303" s="408"/>
      <c r="D1303" s="408"/>
      <c r="E1303" s="408"/>
      <c r="F1303" s="408"/>
      <c r="G1303" s="408"/>
      <c r="H1303" s="408"/>
      <c r="I1303" s="408"/>
      <c r="J1303" s="408"/>
      <c r="K1303" s="408"/>
      <c r="L1303" s="408"/>
      <c r="M1303" s="408"/>
      <c r="N1303" s="408"/>
      <c r="O1303" s="408"/>
      <c r="P1303" s="408"/>
      <c r="Q1303" s="408"/>
      <c r="R1303" s="408"/>
      <c r="S1303" s="228"/>
      <c r="T1303" s="228"/>
      <c r="U1303" s="228"/>
      <c r="V1303" s="228"/>
      <c r="W1303" s="228"/>
      <c r="X1303" s="409"/>
      <c r="Y1303" s="409"/>
      <c r="Z1303" s="409"/>
      <c r="AA1303" s="410"/>
      <c r="AB1303" s="410"/>
      <c r="AC1303" s="228"/>
      <c r="AD1303" s="408"/>
    </row>
    <row r="1304">
      <c r="A1304" s="408"/>
      <c r="B1304" s="408"/>
      <c r="C1304" s="408"/>
      <c r="D1304" s="408"/>
      <c r="E1304" s="408"/>
      <c r="F1304" s="408"/>
      <c r="G1304" s="408"/>
      <c r="H1304" s="408"/>
      <c r="I1304" s="408"/>
      <c r="J1304" s="408"/>
      <c r="K1304" s="408"/>
      <c r="L1304" s="408"/>
      <c r="M1304" s="408"/>
      <c r="N1304" s="408"/>
      <c r="O1304" s="408"/>
      <c r="P1304" s="408"/>
      <c r="Q1304" s="408"/>
      <c r="R1304" s="408"/>
      <c r="S1304" s="228"/>
      <c r="T1304" s="228"/>
      <c r="U1304" s="228"/>
      <c r="V1304" s="228"/>
      <c r="W1304" s="228"/>
      <c r="X1304" s="409"/>
      <c r="Y1304" s="409"/>
      <c r="Z1304" s="409"/>
      <c r="AA1304" s="410"/>
      <c r="AB1304" s="410"/>
      <c r="AC1304" s="228"/>
      <c r="AD1304" s="408"/>
    </row>
    <row r="1305">
      <c r="A1305" s="408"/>
      <c r="B1305" s="408"/>
      <c r="C1305" s="408"/>
      <c r="D1305" s="408"/>
      <c r="E1305" s="408"/>
      <c r="F1305" s="408"/>
      <c r="G1305" s="408"/>
      <c r="H1305" s="408"/>
      <c r="I1305" s="408"/>
      <c r="J1305" s="408"/>
      <c r="K1305" s="408"/>
      <c r="L1305" s="408"/>
      <c r="M1305" s="408"/>
      <c r="N1305" s="408"/>
      <c r="O1305" s="408"/>
      <c r="P1305" s="408"/>
      <c r="Q1305" s="408"/>
      <c r="R1305" s="408"/>
      <c r="S1305" s="228"/>
      <c r="T1305" s="228"/>
      <c r="U1305" s="228"/>
      <c r="V1305" s="228"/>
      <c r="W1305" s="228"/>
      <c r="X1305" s="409"/>
      <c r="Y1305" s="409"/>
      <c r="Z1305" s="409"/>
      <c r="AA1305" s="410"/>
      <c r="AB1305" s="410"/>
      <c r="AC1305" s="228"/>
      <c r="AD1305" s="408"/>
    </row>
    <row r="1306">
      <c r="A1306" s="408"/>
      <c r="B1306" s="408"/>
      <c r="C1306" s="408"/>
      <c r="D1306" s="408"/>
      <c r="E1306" s="408"/>
      <c r="F1306" s="408"/>
      <c r="G1306" s="408"/>
      <c r="H1306" s="408"/>
      <c r="I1306" s="408"/>
      <c r="J1306" s="408"/>
      <c r="K1306" s="408"/>
      <c r="L1306" s="408"/>
      <c r="M1306" s="408"/>
      <c r="N1306" s="408"/>
      <c r="O1306" s="408"/>
      <c r="P1306" s="408"/>
      <c r="Q1306" s="408"/>
      <c r="R1306" s="408"/>
      <c r="S1306" s="228"/>
      <c r="T1306" s="228"/>
      <c r="U1306" s="228"/>
      <c r="V1306" s="228"/>
      <c r="W1306" s="228"/>
      <c r="X1306" s="409"/>
      <c r="Y1306" s="409"/>
      <c r="Z1306" s="409"/>
      <c r="AA1306" s="410"/>
      <c r="AB1306" s="410"/>
      <c r="AC1306" s="228"/>
      <c r="AD1306" s="408"/>
    </row>
    <row r="1307">
      <c r="A1307" s="408"/>
      <c r="B1307" s="408"/>
      <c r="C1307" s="408"/>
      <c r="D1307" s="408"/>
      <c r="E1307" s="408"/>
      <c r="F1307" s="408"/>
      <c r="G1307" s="408"/>
      <c r="H1307" s="408"/>
      <c r="I1307" s="408"/>
      <c r="J1307" s="408"/>
      <c r="K1307" s="408"/>
      <c r="L1307" s="408"/>
      <c r="M1307" s="408"/>
      <c r="N1307" s="408"/>
      <c r="O1307" s="408"/>
      <c r="P1307" s="408"/>
      <c r="Q1307" s="408"/>
      <c r="R1307" s="408"/>
      <c r="S1307" s="228"/>
      <c r="T1307" s="228"/>
      <c r="U1307" s="228"/>
      <c r="V1307" s="228"/>
      <c r="W1307" s="228"/>
      <c r="X1307" s="409"/>
      <c r="Y1307" s="409"/>
      <c r="Z1307" s="409"/>
      <c r="AA1307" s="410"/>
      <c r="AB1307" s="410"/>
      <c r="AC1307" s="228"/>
      <c r="AD1307" s="408"/>
    </row>
    <row r="1308">
      <c r="A1308" s="408"/>
      <c r="B1308" s="408"/>
      <c r="C1308" s="408"/>
      <c r="D1308" s="408"/>
      <c r="E1308" s="408"/>
      <c r="F1308" s="408"/>
      <c r="G1308" s="408"/>
      <c r="H1308" s="408"/>
      <c r="I1308" s="408"/>
      <c r="J1308" s="408"/>
      <c r="K1308" s="408"/>
      <c r="L1308" s="408"/>
      <c r="M1308" s="408"/>
      <c r="N1308" s="408"/>
      <c r="O1308" s="408"/>
      <c r="P1308" s="408"/>
      <c r="Q1308" s="408"/>
      <c r="R1308" s="408"/>
      <c r="S1308" s="228"/>
      <c r="T1308" s="228"/>
      <c r="U1308" s="228"/>
      <c r="V1308" s="228"/>
      <c r="W1308" s="228"/>
      <c r="X1308" s="409"/>
      <c r="Y1308" s="409"/>
      <c r="Z1308" s="409"/>
      <c r="AA1308" s="410"/>
      <c r="AB1308" s="410"/>
      <c r="AC1308" s="228"/>
      <c r="AD1308" s="408"/>
    </row>
    <row r="1309">
      <c r="A1309" s="408"/>
      <c r="B1309" s="408"/>
      <c r="C1309" s="408"/>
      <c r="D1309" s="408"/>
      <c r="E1309" s="408"/>
      <c r="F1309" s="408"/>
      <c r="G1309" s="408"/>
      <c r="H1309" s="408"/>
      <c r="I1309" s="408"/>
      <c r="J1309" s="408"/>
      <c r="K1309" s="408"/>
      <c r="L1309" s="408"/>
      <c r="M1309" s="408"/>
      <c r="N1309" s="408"/>
      <c r="O1309" s="408"/>
      <c r="P1309" s="408"/>
      <c r="Q1309" s="408"/>
      <c r="R1309" s="408"/>
      <c r="S1309" s="228"/>
      <c r="T1309" s="228"/>
      <c r="U1309" s="228"/>
      <c r="V1309" s="228"/>
      <c r="W1309" s="228"/>
      <c r="X1309" s="409"/>
      <c r="Y1309" s="409"/>
      <c r="Z1309" s="409"/>
      <c r="AA1309" s="410"/>
      <c r="AB1309" s="410"/>
      <c r="AC1309" s="228"/>
      <c r="AD1309" s="408"/>
    </row>
    <row r="1310">
      <c r="A1310" s="408"/>
      <c r="B1310" s="408"/>
      <c r="C1310" s="408"/>
      <c r="D1310" s="408"/>
      <c r="E1310" s="408"/>
      <c r="F1310" s="408"/>
      <c r="G1310" s="408"/>
      <c r="H1310" s="408"/>
      <c r="I1310" s="408"/>
      <c r="J1310" s="408"/>
      <c r="K1310" s="408"/>
      <c r="L1310" s="408"/>
      <c r="M1310" s="408"/>
      <c r="N1310" s="408"/>
      <c r="O1310" s="408"/>
      <c r="P1310" s="408"/>
      <c r="Q1310" s="408"/>
      <c r="R1310" s="408"/>
      <c r="S1310" s="228"/>
      <c r="T1310" s="228"/>
      <c r="U1310" s="228"/>
      <c r="V1310" s="228"/>
      <c r="W1310" s="228"/>
      <c r="X1310" s="409"/>
      <c r="Y1310" s="409"/>
      <c r="Z1310" s="409"/>
      <c r="AA1310" s="410"/>
      <c r="AB1310" s="410"/>
      <c r="AC1310" s="228"/>
      <c r="AD1310" s="408"/>
    </row>
    <row r="1311">
      <c r="A1311" s="408"/>
      <c r="B1311" s="408"/>
      <c r="C1311" s="408"/>
      <c r="D1311" s="408"/>
      <c r="E1311" s="408"/>
      <c r="F1311" s="408"/>
      <c r="G1311" s="408"/>
      <c r="H1311" s="408"/>
      <c r="I1311" s="408"/>
      <c r="J1311" s="408"/>
      <c r="K1311" s="408"/>
      <c r="L1311" s="408"/>
      <c r="M1311" s="408"/>
      <c r="N1311" s="408"/>
      <c r="O1311" s="408"/>
      <c r="P1311" s="408"/>
      <c r="Q1311" s="408"/>
      <c r="R1311" s="408"/>
      <c r="S1311" s="228"/>
      <c r="T1311" s="228"/>
      <c r="U1311" s="228"/>
      <c r="V1311" s="228"/>
      <c r="W1311" s="228"/>
      <c r="X1311" s="409"/>
      <c r="Y1311" s="409"/>
      <c r="Z1311" s="409"/>
      <c r="AA1311" s="410"/>
      <c r="AB1311" s="410"/>
      <c r="AC1311" s="228"/>
      <c r="AD1311" s="408"/>
    </row>
    <row r="1312">
      <c r="A1312" s="408"/>
      <c r="B1312" s="408"/>
      <c r="C1312" s="408"/>
      <c r="D1312" s="408"/>
      <c r="E1312" s="408"/>
      <c r="F1312" s="408"/>
      <c r="G1312" s="408"/>
      <c r="H1312" s="408"/>
      <c r="I1312" s="408"/>
      <c r="J1312" s="408"/>
      <c r="K1312" s="408"/>
      <c r="L1312" s="408"/>
      <c r="M1312" s="408"/>
      <c r="N1312" s="408"/>
      <c r="O1312" s="408"/>
      <c r="P1312" s="408"/>
      <c r="Q1312" s="408"/>
      <c r="R1312" s="408"/>
      <c r="S1312" s="228"/>
      <c r="T1312" s="228"/>
      <c r="U1312" s="228"/>
      <c r="V1312" s="228"/>
      <c r="W1312" s="228"/>
      <c r="X1312" s="409"/>
      <c r="Y1312" s="409"/>
      <c r="Z1312" s="409"/>
      <c r="AA1312" s="410"/>
      <c r="AB1312" s="410"/>
      <c r="AC1312" s="228"/>
      <c r="AD1312" s="408"/>
    </row>
    <row r="1313">
      <c r="A1313" s="408"/>
      <c r="B1313" s="408"/>
      <c r="C1313" s="408"/>
      <c r="D1313" s="408"/>
      <c r="E1313" s="408"/>
      <c r="F1313" s="408"/>
      <c r="G1313" s="408"/>
      <c r="H1313" s="408"/>
      <c r="I1313" s="408"/>
      <c r="J1313" s="408"/>
      <c r="K1313" s="408"/>
      <c r="L1313" s="408"/>
      <c r="M1313" s="408"/>
      <c r="N1313" s="408"/>
      <c r="O1313" s="408"/>
      <c r="P1313" s="408"/>
      <c r="Q1313" s="408"/>
      <c r="R1313" s="408"/>
      <c r="S1313" s="228"/>
      <c r="T1313" s="228"/>
      <c r="U1313" s="228"/>
      <c r="V1313" s="228"/>
      <c r="W1313" s="228"/>
      <c r="X1313" s="409"/>
      <c r="Y1313" s="409"/>
      <c r="Z1313" s="409"/>
      <c r="AA1313" s="410"/>
      <c r="AB1313" s="410"/>
      <c r="AC1313" s="228"/>
      <c r="AD1313" s="408"/>
    </row>
    <row r="1314">
      <c r="A1314" s="408"/>
      <c r="B1314" s="408"/>
      <c r="C1314" s="408"/>
      <c r="D1314" s="408"/>
      <c r="E1314" s="408"/>
      <c r="F1314" s="408"/>
      <c r="G1314" s="408"/>
      <c r="H1314" s="408"/>
      <c r="I1314" s="408"/>
      <c r="J1314" s="408"/>
      <c r="K1314" s="408"/>
      <c r="L1314" s="408"/>
      <c r="M1314" s="408"/>
      <c r="N1314" s="408"/>
      <c r="O1314" s="408"/>
      <c r="P1314" s="408"/>
      <c r="Q1314" s="408"/>
      <c r="R1314" s="408"/>
      <c r="S1314" s="228"/>
      <c r="T1314" s="228"/>
      <c r="U1314" s="228"/>
      <c r="V1314" s="228"/>
      <c r="W1314" s="228"/>
      <c r="X1314" s="409"/>
      <c r="Y1314" s="409"/>
      <c r="Z1314" s="409"/>
      <c r="AA1314" s="410"/>
      <c r="AB1314" s="410"/>
      <c r="AC1314" s="228"/>
      <c r="AD1314" s="408"/>
    </row>
    <row r="1315">
      <c r="A1315" s="408"/>
      <c r="B1315" s="408"/>
      <c r="C1315" s="408"/>
      <c r="D1315" s="408"/>
      <c r="E1315" s="408"/>
      <c r="F1315" s="408"/>
      <c r="G1315" s="408"/>
      <c r="H1315" s="408"/>
      <c r="I1315" s="408"/>
      <c r="J1315" s="408"/>
      <c r="K1315" s="408"/>
      <c r="L1315" s="408"/>
      <c r="M1315" s="408"/>
      <c r="N1315" s="408"/>
      <c r="O1315" s="408"/>
      <c r="P1315" s="408"/>
      <c r="Q1315" s="408"/>
      <c r="R1315" s="408"/>
      <c r="S1315" s="228"/>
      <c r="T1315" s="228"/>
      <c r="U1315" s="228"/>
      <c r="V1315" s="228"/>
      <c r="W1315" s="228"/>
      <c r="X1315" s="409"/>
      <c r="Y1315" s="409"/>
      <c r="Z1315" s="409"/>
      <c r="AA1315" s="410"/>
      <c r="AB1315" s="410"/>
      <c r="AC1315" s="228"/>
      <c r="AD1315" s="408"/>
    </row>
    <row r="1316">
      <c r="A1316" s="408"/>
      <c r="B1316" s="408"/>
      <c r="C1316" s="408"/>
      <c r="D1316" s="408"/>
      <c r="E1316" s="408"/>
      <c r="F1316" s="408"/>
      <c r="G1316" s="408"/>
      <c r="H1316" s="408"/>
      <c r="I1316" s="408"/>
      <c r="J1316" s="408"/>
      <c r="K1316" s="408"/>
      <c r="L1316" s="408"/>
      <c r="M1316" s="408"/>
      <c r="N1316" s="408"/>
      <c r="O1316" s="408"/>
      <c r="P1316" s="408"/>
      <c r="Q1316" s="408"/>
      <c r="R1316" s="408"/>
      <c r="S1316" s="228"/>
      <c r="T1316" s="228"/>
      <c r="U1316" s="228"/>
      <c r="V1316" s="228"/>
      <c r="W1316" s="228"/>
      <c r="X1316" s="409"/>
      <c r="Y1316" s="409"/>
      <c r="Z1316" s="409"/>
      <c r="AA1316" s="410"/>
      <c r="AB1316" s="410"/>
      <c r="AC1316" s="228"/>
      <c r="AD1316" s="408"/>
    </row>
    <row r="1317">
      <c r="A1317" s="408"/>
      <c r="B1317" s="408"/>
      <c r="C1317" s="408"/>
      <c r="D1317" s="408"/>
      <c r="E1317" s="408"/>
      <c r="F1317" s="408"/>
      <c r="G1317" s="408"/>
      <c r="H1317" s="408"/>
      <c r="I1317" s="408"/>
      <c r="J1317" s="408"/>
      <c r="K1317" s="408"/>
      <c r="L1317" s="408"/>
      <c r="M1317" s="408"/>
      <c r="N1317" s="408"/>
      <c r="O1317" s="408"/>
      <c r="P1317" s="408"/>
      <c r="Q1317" s="408"/>
      <c r="R1317" s="408"/>
      <c r="S1317" s="228"/>
      <c r="T1317" s="228"/>
      <c r="U1317" s="228"/>
      <c r="V1317" s="228"/>
      <c r="W1317" s="228"/>
      <c r="X1317" s="409"/>
      <c r="Y1317" s="409"/>
      <c r="Z1317" s="409"/>
      <c r="AA1317" s="410"/>
      <c r="AB1317" s="410"/>
      <c r="AC1317" s="228"/>
      <c r="AD1317" s="408"/>
    </row>
    <row r="1318">
      <c r="A1318" s="408"/>
      <c r="B1318" s="408"/>
      <c r="C1318" s="408"/>
      <c r="D1318" s="408"/>
      <c r="E1318" s="408"/>
      <c r="F1318" s="408"/>
      <c r="G1318" s="408"/>
      <c r="H1318" s="408"/>
      <c r="I1318" s="408"/>
      <c r="J1318" s="408"/>
      <c r="K1318" s="408"/>
      <c r="L1318" s="408"/>
      <c r="M1318" s="408"/>
      <c r="N1318" s="408"/>
      <c r="O1318" s="408"/>
      <c r="P1318" s="408"/>
      <c r="Q1318" s="408"/>
      <c r="R1318" s="408"/>
      <c r="S1318" s="228"/>
      <c r="T1318" s="228"/>
      <c r="U1318" s="228"/>
      <c r="V1318" s="228"/>
      <c r="W1318" s="228"/>
      <c r="X1318" s="409"/>
      <c r="Y1318" s="409"/>
      <c r="Z1318" s="409"/>
      <c r="AA1318" s="410"/>
      <c r="AB1318" s="410"/>
      <c r="AC1318" s="228"/>
      <c r="AD1318" s="408"/>
    </row>
    <row r="1319">
      <c r="A1319" s="408"/>
      <c r="B1319" s="408"/>
      <c r="C1319" s="408"/>
      <c r="D1319" s="408"/>
      <c r="E1319" s="408"/>
      <c r="F1319" s="408"/>
      <c r="G1319" s="408"/>
      <c r="H1319" s="408"/>
      <c r="I1319" s="408"/>
      <c r="J1319" s="408"/>
      <c r="K1319" s="408"/>
      <c r="L1319" s="408"/>
      <c r="M1319" s="408"/>
      <c r="N1319" s="408"/>
      <c r="O1319" s="408"/>
      <c r="P1319" s="408"/>
      <c r="Q1319" s="408"/>
      <c r="R1319" s="408"/>
      <c r="S1319" s="228"/>
      <c r="T1319" s="228"/>
      <c r="U1319" s="228"/>
      <c r="V1319" s="228"/>
      <c r="W1319" s="228"/>
      <c r="X1319" s="409"/>
      <c r="Y1319" s="409"/>
      <c r="Z1319" s="409"/>
      <c r="AA1319" s="410"/>
      <c r="AB1319" s="410"/>
      <c r="AC1319" s="228"/>
      <c r="AD1319" s="408"/>
    </row>
    <row r="1320">
      <c r="A1320" s="408"/>
      <c r="B1320" s="408"/>
      <c r="C1320" s="408"/>
      <c r="D1320" s="408"/>
      <c r="E1320" s="408"/>
      <c r="F1320" s="408"/>
      <c r="G1320" s="408"/>
      <c r="H1320" s="408"/>
      <c r="I1320" s="408"/>
      <c r="J1320" s="408"/>
      <c r="K1320" s="408"/>
      <c r="L1320" s="408"/>
      <c r="M1320" s="408"/>
      <c r="N1320" s="408"/>
      <c r="O1320" s="408"/>
      <c r="P1320" s="408"/>
      <c r="Q1320" s="408"/>
      <c r="R1320" s="408"/>
      <c r="S1320" s="228"/>
      <c r="T1320" s="228"/>
      <c r="U1320" s="228"/>
      <c r="V1320" s="228"/>
      <c r="W1320" s="228"/>
      <c r="X1320" s="409"/>
      <c r="Y1320" s="409"/>
      <c r="Z1320" s="409"/>
      <c r="AA1320" s="410"/>
      <c r="AB1320" s="410"/>
      <c r="AC1320" s="228"/>
      <c r="AD1320" s="408"/>
    </row>
    <row r="1321">
      <c r="A1321" s="408"/>
      <c r="B1321" s="408"/>
      <c r="C1321" s="408"/>
      <c r="D1321" s="408"/>
      <c r="E1321" s="408"/>
      <c r="F1321" s="408"/>
      <c r="G1321" s="408"/>
      <c r="H1321" s="408"/>
      <c r="I1321" s="408"/>
      <c r="J1321" s="408"/>
      <c r="K1321" s="408"/>
      <c r="L1321" s="408"/>
      <c r="M1321" s="408"/>
      <c r="N1321" s="408"/>
      <c r="O1321" s="408"/>
      <c r="P1321" s="408"/>
      <c r="Q1321" s="408"/>
      <c r="R1321" s="408"/>
      <c r="S1321" s="228"/>
      <c r="T1321" s="228"/>
      <c r="U1321" s="228"/>
      <c r="V1321" s="228"/>
      <c r="W1321" s="228"/>
      <c r="X1321" s="409"/>
      <c r="Y1321" s="409"/>
      <c r="Z1321" s="409"/>
      <c r="AA1321" s="410"/>
      <c r="AB1321" s="410"/>
      <c r="AC1321" s="228"/>
      <c r="AD1321" s="408"/>
    </row>
    <row r="1322">
      <c r="A1322" s="408"/>
      <c r="B1322" s="408"/>
      <c r="C1322" s="408"/>
      <c r="D1322" s="408"/>
      <c r="E1322" s="408"/>
      <c r="F1322" s="408"/>
      <c r="G1322" s="408"/>
      <c r="H1322" s="408"/>
      <c r="I1322" s="408"/>
      <c r="J1322" s="408"/>
      <c r="K1322" s="408"/>
      <c r="L1322" s="408"/>
      <c r="M1322" s="408"/>
      <c r="N1322" s="408"/>
      <c r="O1322" s="408"/>
      <c r="P1322" s="408"/>
      <c r="Q1322" s="408"/>
      <c r="R1322" s="408"/>
      <c r="S1322" s="228"/>
      <c r="T1322" s="228"/>
      <c r="U1322" s="228"/>
      <c r="V1322" s="228"/>
      <c r="W1322" s="228"/>
      <c r="X1322" s="409"/>
      <c r="Y1322" s="409"/>
      <c r="Z1322" s="409"/>
      <c r="AA1322" s="410"/>
      <c r="AB1322" s="410"/>
      <c r="AC1322" s="228"/>
      <c r="AD1322" s="408"/>
    </row>
    <row r="1323">
      <c r="A1323" s="408"/>
      <c r="B1323" s="408"/>
      <c r="C1323" s="408"/>
      <c r="D1323" s="408"/>
      <c r="E1323" s="408"/>
      <c r="F1323" s="408"/>
      <c r="G1323" s="408"/>
      <c r="H1323" s="408"/>
      <c r="I1323" s="408"/>
      <c r="J1323" s="408"/>
      <c r="K1323" s="408"/>
      <c r="L1323" s="408"/>
      <c r="M1323" s="408"/>
      <c r="N1323" s="408"/>
      <c r="O1323" s="408"/>
      <c r="P1323" s="408"/>
      <c r="Q1323" s="408"/>
      <c r="R1323" s="408"/>
      <c r="S1323" s="228"/>
      <c r="T1323" s="228"/>
      <c r="U1323" s="228"/>
      <c r="V1323" s="228"/>
      <c r="W1323" s="228"/>
      <c r="X1323" s="409"/>
      <c r="Y1323" s="409"/>
      <c r="Z1323" s="409"/>
      <c r="AA1323" s="410"/>
      <c r="AB1323" s="410"/>
      <c r="AC1323" s="228"/>
      <c r="AD1323" s="408"/>
    </row>
    <row r="1324">
      <c r="A1324" s="408"/>
      <c r="B1324" s="408"/>
      <c r="C1324" s="408"/>
      <c r="D1324" s="408"/>
      <c r="E1324" s="408"/>
      <c r="F1324" s="408"/>
      <c r="G1324" s="408"/>
      <c r="H1324" s="408"/>
      <c r="I1324" s="408"/>
      <c r="J1324" s="408"/>
      <c r="K1324" s="408"/>
      <c r="L1324" s="408"/>
      <c r="M1324" s="408"/>
      <c r="N1324" s="408"/>
      <c r="O1324" s="408"/>
      <c r="P1324" s="408"/>
      <c r="Q1324" s="408"/>
      <c r="R1324" s="408"/>
      <c r="S1324" s="228"/>
      <c r="T1324" s="228"/>
      <c r="U1324" s="228"/>
      <c r="V1324" s="228"/>
      <c r="W1324" s="228"/>
      <c r="X1324" s="409"/>
      <c r="Y1324" s="409"/>
      <c r="Z1324" s="409"/>
      <c r="AA1324" s="410"/>
      <c r="AB1324" s="410"/>
      <c r="AC1324" s="228"/>
      <c r="AD1324" s="408"/>
    </row>
    <row r="1325">
      <c r="A1325" s="408"/>
      <c r="B1325" s="408"/>
      <c r="C1325" s="408"/>
      <c r="D1325" s="408"/>
      <c r="E1325" s="408"/>
      <c r="F1325" s="408"/>
      <c r="G1325" s="408"/>
      <c r="H1325" s="408"/>
      <c r="I1325" s="408"/>
      <c r="J1325" s="408"/>
      <c r="K1325" s="408"/>
      <c r="L1325" s="408"/>
      <c r="M1325" s="408"/>
      <c r="N1325" s="408"/>
      <c r="O1325" s="408"/>
      <c r="P1325" s="408"/>
      <c r="Q1325" s="408"/>
      <c r="R1325" s="408"/>
      <c r="S1325" s="228"/>
      <c r="T1325" s="228"/>
      <c r="U1325" s="228"/>
      <c r="V1325" s="228"/>
      <c r="W1325" s="228"/>
      <c r="X1325" s="409"/>
      <c r="Y1325" s="409"/>
      <c r="Z1325" s="409"/>
      <c r="AA1325" s="410"/>
      <c r="AB1325" s="410"/>
      <c r="AC1325" s="228"/>
      <c r="AD1325" s="408"/>
    </row>
    <row r="1326">
      <c r="A1326" s="408"/>
      <c r="B1326" s="408"/>
      <c r="C1326" s="408"/>
      <c r="D1326" s="408"/>
      <c r="E1326" s="408"/>
      <c r="F1326" s="408"/>
      <c r="G1326" s="408"/>
      <c r="H1326" s="408"/>
      <c r="I1326" s="408"/>
      <c r="J1326" s="408"/>
      <c r="K1326" s="408"/>
      <c r="L1326" s="408"/>
      <c r="M1326" s="408"/>
      <c r="N1326" s="408"/>
      <c r="O1326" s="408"/>
      <c r="P1326" s="408"/>
      <c r="Q1326" s="408"/>
      <c r="R1326" s="408"/>
      <c r="S1326" s="228"/>
      <c r="T1326" s="228"/>
      <c r="U1326" s="228"/>
      <c r="V1326" s="228"/>
      <c r="W1326" s="228"/>
      <c r="X1326" s="409"/>
      <c r="Y1326" s="409"/>
      <c r="Z1326" s="409"/>
      <c r="AA1326" s="410"/>
      <c r="AB1326" s="410"/>
      <c r="AC1326" s="228"/>
      <c r="AD1326" s="408"/>
    </row>
    <row r="1327">
      <c r="A1327" s="408"/>
      <c r="B1327" s="408"/>
      <c r="C1327" s="408"/>
      <c r="D1327" s="408"/>
      <c r="E1327" s="408"/>
      <c r="F1327" s="408"/>
      <c r="G1327" s="408"/>
      <c r="H1327" s="408"/>
      <c r="I1327" s="408"/>
      <c r="J1327" s="408"/>
      <c r="K1327" s="408"/>
      <c r="L1327" s="408"/>
      <c r="M1327" s="408"/>
      <c r="N1327" s="408"/>
      <c r="O1327" s="408"/>
      <c r="P1327" s="408"/>
      <c r="Q1327" s="408"/>
      <c r="R1327" s="408"/>
      <c r="S1327" s="228"/>
      <c r="T1327" s="228"/>
      <c r="U1327" s="228"/>
      <c r="V1327" s="228"/>
      <c r="W1327" s="228"/>
      <c r="X1327" s="409"/>
      <c r="Y1327" s="409"/>
      <c r="Z1327" s="409"/>
      <c r="AA1327" s="410"/>
      <c r="AB1327" s="410"/>
      <c r="AC1327" s="228"/>
      <c r="AD1327" s="408"/>
    </row>
    <row r="1328">
      <c r="A1328" s="408"/>
      <c r="B1328" s="408"/>
      <c r="C1328" s="408"/>
      <c r="D1328" s="408"/>
      <c r="E1328" s="408"/>
      <c r="F1328" s="408"/>
      <c r="G1328" s="408"/>
      <c r="H1328" s="408"/>
      <c r="I1328" s="408"/>
      <c r="J1328" s="408"/>
      <c r="K1328" s="408"/>
      <c r="L1328" s="408"/>
      <c r="M1328" s="408"/>
      <c r="N1328" s="408"/>
      <c r="O1328" s="408"/>
      <c r="P1328" s="408"/>
      <c r="Q1328" s="408"/>
      <c r="R1328" s="408"/>
      <c r="S1328" s="228"/>
      <c r="T1328" s="228"/>
      <c r="U1328" s="228"/>
      <c r="V1328" s="228"/>
      <c r="W1328" s="228"/>
      <c r="X1328" s="409"/>
      <c r="Y1328" s="409"/>
      <c r="Z1328" s="409"/>
      <c r="AA1328" s="410"/>
      <c r="AB1328" s="410"/>
      <c r="AC1328" s="228"/>
      <c r="AD1328" s="408"/>
    </row>
    <row r="1329">
      <c r="A1329" s="408"/>
      <c r="B1329" s="408"/>
      <c r="C1329" s="408"/>
      <c r="D1329" s="408"/>
      <c r="E1329" s="408"/>
      <c r="F1329" s="408"/>
      <c r="G1329" s="408"/>
      <c r="H1329" s="408"/>
      <c r="I1329" s="408"/>
      <c r="J1329" s="408"/>
      <c r="K1329" s="408"/>
      <c r="L1329" s="408"/>
      <c r="M1329" s="408"/>
      <c r="N1329" s="408"/>
      <c r="O1329" s="408"/>
      <c r="P1329" s="408"/>
      <c r="Q1329" s="408"/>
      <c r="R1329" s="408"/>
      <c r="S1329" s="228"/>
      <c r="T1329" s="228"/>
      <c r="U1329" s="228"/>
      <c r="V1329" s="228"/>
      <c r="W1329" s="228"/>
      <c r="X1329" s="409"/>
      <c r="Y1329" s="409"/>
      <c r="Z1329" s="409"/>
      <c r="AA1329" s="410"/>
      <c r="AB1329" s="410"/>
      <c r="AC1329" s="228"/>
      <c r="AD1329" s="408"/>
    </row>
    <row r="1330">
      <c r="A1330" s="408"/>
      <c r="B1330" s="408"/>
      <c r="C1330" s="408"/>
      <c r="D1330" s="408"/>
      <c r="E1330" s="408"/>
      <c r="F1330" s="408"/>
      <c r="G1330" s="408"/>
      <c r="H1330" s="408"/>
      <c r="I1330" s="408"/>
      <c r="J1330" s="408"/>
      <c r="K1330" s="408"/>
      <c r="L1330" s="408"/>
      <c r="M1330" s="408"/>
      <c r="N1330" s="408"/>
      <c r="O1330" s="408"/>
      <c r="P1330" s="408"/>
      <c r="Q1330" s="408"/>
      <c r="R1330" s="408"/>
      <c r="S1330" s="228"/>
      <c r="T1330" s="228"/>
      <c r="U1330" s="228"/>
      <c r="V1330" s="228"/>
      <c r="W1330" s="228"/>
      <c r="X1330" s="409"/>
      <c r="Y1330" s="409"/>
      <c r="Z1330" s="409"/>
      <c r="AA1330" s="410"/>
      <c r="AB1330" s="410"/>
      <c r="AC1330" s="228"/>
      <c r="AD1330" s="408"/>
    </row>
    <row r="1331">
      <c r="A1331" s="408"/>
      <c r="B1331" s="408"/>
      <c r="C1331" s="408"/>
      <c r="D1331" s="408"/>
      <c r="E1331" s="408"/>
      <c r="F1331" s="408"/>
      <c r="G1331" s="408"/>
      <c r="H1331" s="408"/>
      <c r="I1331" s="408"/>
      <c r="J1331" s="408"/>
      <c r="K1331" s="408"/>
      <c r="L1331" s="408"/>
      <c r="M1331" s="408"/>
      <c r="N1331" s="408"/>
      <c r="O1331" s="408"/>
      <c r="P1331" s="408"/>
      <c r="Q1331" s="408"/>
      <c r="R1331" s="408"/>
      <c r="S1331" s="228"/>
      <c r="T1331" s="228"/>
      <c r="U1331" s="228"/>
      <c r="V1331" s="228"/>
      <c r="W1331" s="228"/>
      <c r="X1331" s="409"/>
      <c r="Y1331" s="409"/>
      <c r="Z1331" s="409"/>
      <c r="AA1331" s="410"/>
      <c r="AB1331" s="410"/>
      <c r="AC1331" s="228"/>
      <c r="AD1331" s="408"/>
    </row>
    <row r="1332">
      <c r="A1332" s="408"/>
      <c r="B1332" s="408"/>
      <c r="C1332" s="408"/>
      <c r="D1332" s="408"/>
      <c r="E1332" s="408"/>
      <c r="F1332" s="408"/>
      <c r="G1332" s="408"/>
      <c r="H1332" s="408"/>
      <c r="I1332" s="408"/>
      <c r="J1332" s="408"/>
      <c r="K1332" s="408"/>
      <c r="L1332" s="408"/>
      <c r="M1332" s="408"/>
      <c r="N1332" s="408"/>
      <c r="O1332" s="408"/>
      <c r="P1332" s="408"/>
      <c r="Q1332" s="408"/>
      <c r="R1332" s="408"/>
      <c r="S1332" s="228"/>
      <c r="T1332" s="228"/>
      <c r="U1332" s="228"/>
      <c r="V1332" s="228"/>
      <c r="W1332" s="228"/>
      <c r="X1332" s="409"/>
      <c r="Y1332" s="409"/>
      <c r="Z1332" s="409"/>
      <c r="AA1332" s="410"/>
      <c r="AB1332" s="410"/>
      <c r="AC1332" s="228"/>
      <c r="AD1332" s="408"/>
    </row>
    <row r="1333">
      <c r="A1333" s="408"/>
      <c r="B1333" s="408"/>
      <c r="C1333" s="408"/>
      <c r="D1333" s="408"/>
      <c r="E1333" s="408"/>
      <c r="F1333" s="408"/>
      <c r="G1333" s="408"/>
      <c r="H1333" s="408"/>
      <c r="I1333" s="408"/>
      <c r="J1333" s="408"/>
      <c r="K1333" s="408"/>
      <c r="L1333" s="408"/>
      <c r="M1333" s="408"/>
      <c r="N1333" s="408"/>
      <c r="O1333" s="408"/>
      <c r="P1333" s="408"/>
      <c r="Q1333" s="408"/>
      <c r="R1333" s="408"/>
      <c r="S1333" s="228"/>
      <c r="T1333" s="228"/>
      <c r="U1333" s="228"/>
      <c r="V1333" s="228"/>
      <c r="W1333" s="228"/>
      <c r="X1333" s="409"/>
      <c r="Y1333" s="409"/>
      <c r="Z1333" s="409"/>
      <c r="AA1333" s="410"/>
      <c r="AB1333" s="410"/>
      <c r="AC1333" s="228"/>
      <c r="AD1333" s="408"/>
    </row>
    <row r="1334">
      <c r="A1334" s="408"/>
      <c r="B1334" s="408"/>
      <c r="C1334" s="408"/>
      <c r="D1334" s="408"/>
      <c r="E1334" s="408"/>
      <c r="F1334" s="408"/>
      <c r="G1334" s="408"/>
      <c r="H1334" s="408"/>
      <c r="I1334" s="408"/>
      <c r="J1334" s="408"/>
      <c r="K1334" s="408"/>
      <c r="L1334" s="408"/>
      <c r="M1334" s="408"/>
      <c r="N1334" s="408"/>
      <c r="O1334" s="408"/>
      <c r="P1334" s="408"/>
      <c r="Q1334" s="408"/>
      <c r="R1334" s="408"/>
      <c r="S1334" s="228"/>
      <c r="T1334" s="228"/>
      <c r="U1334" s="228"/>
      <c r="V1334" s="228"/>
      <c r="W1334" s="228"/>
      <c r="X1334" s="409"/>
      <c r="Y1334" s="409"/>
      <c r="Z1334" s="409"/>
      <c r="AA1334" s="410"/>
      <c r="AB1334" s="410"/>
      <c r="AC1334" s="228"/>
      <c r="AD1334" s="408"/>
    </row>
    <row r="1335">
      <c r="A1335" s="408"/>
      <c r="B1335" s="408"/>
      <c r="C1335" s="408"/>
      <c r="D1335" s="408"/>
      <c r="E1335" s="408"/>
      <c r="F1335" s="408"/>
      <c r="G1335" s="408"/>
      <c r="H1335" s="408"/>
      <c r="I1335" s="408"/>
      <c r="J1335" s="408"/>
      <c r="K1335" s="408"/>
      <c r="L1335" s="408"/>
      <c r="M1335" s="408"/>
      <c r="N1335" s="408"/>
      <c r="O1335" s="408"/>
      <c r="P1335" s="408"/>
      <c r="Q1335" s="408"/>
      <c r="R1335" s="408"/>
      <c r="S1335" s="228"/>
      <c r="T1335" s="228"/>
      <c r="U1335" s="228"/>
      <c r="V1335" s="228"/>
      <c r="W1335" s="228"/>
      <c r="X1335" s="409"/>
      <c r="Y1335" s="409"/>
      <c r="Z1335" s="409"/>
      <c r="AA1335" s="410"/>
      <c r="AB1335" s="410"/>
      <c r="AC1335" s="228"/>
      <c r="AD1335" s="408"/>
    </row>
    <row r="1336">
      <c r="A1336" s="408"/>
      <c r="B1336" s="408"/>
      <c r="C1336" s="408"/>
      <c r="D1336" s="408"/>
      <c r="E1336" s="408"/>
      <c r="F1336" s="408"/>
      <c r="G1336" s="408"/>
      <c r="H1336" s="408"/>
      <c r="I1336" s="408"/>
      <c r="J1336" s="408"/>
      <c r="K1336" s="408"/>
      <c r="L1336" s="408"/>
      <c r="M1336" s="408"/>
      <c r="N1336" s="408"/>
      <c r="O1336" s="408"/>
      <c r="P1336" s="408"/>
      <c r="Q1336" s="408"/>
      <c r="R1336" s="408"/>
      <c r="S1336" s="228"/>
      <c r="T1336" s="228"/>
      <c r="U1336" s="228"/>
      <c r="V1336" s="228"/>
      <c r="W1336" s="228"/>
      <c r="X1336" s="409"/>
      <c r="Y1336" s="409"/>
      <c r="Z1336" s="409"/>
      <c r="AA1336" s="410"/>
      <c r="AB1336" s="410"/>
      <c r="AC1336" s="228"/>
      <c r="AD1336" s="408"/>
    </row>
    <row r="1337">
      <c r="A1337" s="408"/>
      <c r="B1337" s="408"/>
      <c r="C1337" s="408"/>
      <c r="D1337" s="408"/>
      <c r="E1337" s="408"/>
      <c r="F1337" s="408"/>
      <c r="G1337" s="408"/>
      <c r="H1337" s="408"/>
      <c r="I1337" s="408"/>
      <c r="J1337" s="408"/>
      <c r="K1337" s="408"/>
      <c r="L1337" s="408"/>
      <c r="M1337" s="408"/>
      <c r="N1337" s="408"/>
      <c r="O1337" s="408"/>
      <c r="P1337" s="408"/>
      <c r="Q1337" s="408"/>
      <c r="R1337" s="408"/>
      <c r="S1337" s="228"/>
      <c r="T1337" s="228"/>
      <c r="U1337" s="228"/>
      <c r="V1337" s="228"/>
      <c r="W1337" s="228"/>
      <c r="X1337" s="409"/>
      <c r="Y1337" s="409"/>
      <c r="Z1337" s="409"/>
      <c r="AA1337" s="410"/>
      <c r="AB1337" s="410"/>
      <c r="AC1337" s="228"/>
      <c r="AD1337" s="408"/>
    </row>
    <row r="1338">
      <c r="A1338" s="408"/>
      <c r="B1338" s="408"/>
      <c r="C1338" s="408"/>
      <c r="D1338" s="408"/>
      <c r="E1338" s="408"/>
      <c r="F1338" s="408"/>
      <c r="G1338" s="408"/>
      <c r="H1338" s="408"/>
      <c r="I1338" s="408"/>
      <c r="J1338" s="408"/>
      <c r="K1338" s="408"/>
      <c r="L1338" s="408"/>
      <c r="M1338" s="408"/>
      <c r="N1338" s="408"/>
      <c r="O1338" s="408"/>
      <c r="P1338" s="408"/>
      <c r="Q1338" s="408"/>
      <c r="R1338" s="408"/>
      <c r="S1338" s="228"/>
      <c r="T1338" s="228"/>
      <c r="U1338" s="228"/>
      <c r="V1338" s="228"/>
      <c r="W1338" s="228"/>
      <c r="X1338" s="409"/>
      <c r="Y1338" s="409"/>
      <c r="Z1338" s="409"/>
      <c r="AA1338" s="410"/>
      <c r="AB1338" s="410"/>
      <c r="AC1338" s="228"/>
      <c r="AD1338" s="408"/>
    </row>
    <row r="1339">
      <c r="A1339" s="408"/>
      <c r="B1339" s="408"/>
      <c r="C1339" s="408"/>
      <c r="D1339" s="408"/>
      <c r="E1339" s="408"/>
      <c r="F1339" s="408"/>
      <c r="G1339" s="408"/>
      <c r="H1339" s="408"/>
      <c r="I1339" s="408"/>
      <c r="J1339" s="408"/>
      <c r="K1339" s="408"/>
      <c r="L1339" s="408"/>
      <c r="M1339" s="408"/>
      <c r="N1339" s="408"/>
      <c r="O1339" s="408"/>
      <c r="P1339" s="408"/>
      <c r="Q1339" s="408"/>
      <c r="R1339" s="408"/>
      <c r="S1339" s="228"/>
      <c r="T1339" s="228"/>
      <c r="U1339" s="228"/>
      <c r="V1339" s="228"/>
      <c r="W1339" s="228"/>
      <c r="X1339" s="409"/>
      <c r="Y1339" s="409"/>
      <c r="Z1339" s="409"/>
      <c r="AA1339" s="410"/>
      <c r="AB1339" s="410"/>
      <c r="AC1339" s="228"/>
      <c r="AD1339" s="408"/>
    </row>
    <row r="1340">
      <c r="A1340" s="408"/>
      <c r="B1340" s="408"/>
      <c r="C1340" s="408"/>
      <c r="D1340" s="408"/>
      <c r="E1340" s="408"/>
      <c r="F1340" s="408"/>
      <c r="G1340" s="408"/>
      <c r="H1340" s="408"/>
      <c r="I1340" s="408"/>
      <c r="J1340" s="408"/>
      <c r="K1340" s="408"/>
      <c r="L1340" s="408"/>
      <c r="M1340" s="408"/>
      <c r="N1340" s="408"/>
      <c r="O1340" s="408"/>
      <c r="P1340" s="408"/>
      <c r="Q1340" s="408"/>
      <c r="R1340" s="408"/>
      <c r="S1340" s="228"/>
      <c r="T1340" s="228"/>
      <c r="U1340" s="228"/>
      <c r="V1340" s="228"/>
      <c r="W1340" s="228"/>
      <c r="X1340" s="409"/>
      <c r="Y1340" s="409"/>
      <c r="Z1340" s="409"/>
      <c r="AA1340" s="410"/>
      <c r="AB1340" s="410"/>
      <c r="AC1340" s="228"/>
      <c r="AD1340" s="408"/>
    </row>
    <row r="1341">
      <c r="A1341" s="408"/>
      <c r="B1341" s="408"/>
      <c r="C1341" s="408"/>
      <c r="D1341" s="408"/>
      <c r="E1341" s="408"/>
      <c r="F1341" s="408"/>
      <c r="G1341" s="408"/>
      <c r="H1341" s="408"/>
      <c r="I1341" s="408"/>
      <c r="J1341" s="408"/>
      <c r="K1341" s="408"/>
      <c r="L1341" s="408"/>
      <c r="M1341" s="408"/>
      <c r="N1341" s="408"/>
      <c r="O1341" s="408"/>
      <c r="P1341" s="408"/>
      <c r="Q1341" s="408"/>
      <c r="R1341" s="408"/>
      <c r="S1341" s="228"/>
      <c r="T1341" s="228"/>
      <c r="U1341" s="228"/>
      <c r="V1341" s="228"/>
      <c r="W1341" s="228"/>
      <c r="X1341" s="409"/>
      <c r="Y1341" s="409"/>
      <c r="Z1341" s="409"/>
      <c r="AA1341" s="410"/>
      <c r="AB1341" s="410"/>
      <c r="AC1341" s="228"/>
      <c r="AD1341" s="408"/>
    </row>
    <row r="1342">
      <c r="A1342" s="408"/>
      <c r="B1342" s="408"/>
      <c r="C1342" s="408"/>
      <c r="D1342" s="408"/>
      <c r="E1342" s="408"/>
      <c r="F1342" s="408"/>
      <c r="G1342" s="408"/>
      <c r="H1342" s="408"/>
      <c r="I1342" s="408"/>
      <c r="J1342" s="408"/>
      <c r="K1342" s="408"/>
      <c r="L1342" s="408"/>
      <c r="M1342" s="408"/>
      <c r="N1342" s="408"/>
      <c r="O1342" s="408"/>
      <c r="P1342" s="408"/>
      <c r="Q1342" s="408"/>
      <c r="R1342" s="408"/>
      <c r="S1342" s="228"/>
      <c r="T1342" s="228"/>
      <c r="U1342" s="228"/>
      <c r="V1342" s="228"/>
      <c r="W1342" s="228"/>
      <c r="X1342" s="409"/>
      <c r="Y1342" s="409"/>
      <c r="Z1342" s="409"/>
      <c r="AA1342" s="410"/>
      <c r="AB1342" s="410"/>
      <c r="AC1342" s="228"/>
      <c r="AD1342" s="408"/>
    </row>
    <row r="1343">
      <c r="A1343" s="408"/>
      <c r="B1343" s="408"/>
      <c r="C1343" s="408"/>
      <c r="D1343" s="408"/>
      <c r="E1343" s="408"/>
      <c r="F1343" s="408"/>
      <c r="G1343" s="408"/>
      <c r="H1343" s="408"/>
      <c r="I1343" s="408"/>
      <c r="J1343" s="408"/>
      <c r="K1343" s="408"/>
      <c r="L1343" s="408"/>
      <c r="M1343" s="408"/>
      <c r="N1343" s="408"/>
      <c r="O1343" s="408"/>
      <c r="P1343" s="408"/>
      <c r="Q1343" s="408"/>
      <c r="R1343" s="408"/>
      <c r="S1343" s="228"/>
      <c r="T1343" s="228"/>
      <c r="U1343" s="228"/>
      <c r="V1343" s="228"/>
      <c r="W1343" s="228"/>
      <c r="X1343" s="409"/>
      <c r="Y1343" s="409"/>
      <c r="Z1343" s="409"/>
      <c r="AA1343" s="410"/>
      <c r="AB1343" s="410"/>
      <c r="AC1343" s="228"/>
      <c r="AD1343" s="408"/>
    </row>
    <row r="1344">
      <c r="A1344" s="408"/>
      <c r="B1344" s="408"/>
      <c r="C1344" s="408"/>
      <c r="D1344" s="408"/>
      <c r="E1344" s="408"/>
      <c r="F1344" s="408"/>
      <c r="G1344" s="408"/>
      <c r="H1344" s="408"/>
      <c r="I1344" s="408"/>
      <c r="J1344" s="408"/>
      <c r="K1344" s="408"/>
      <c r="L1344" s="408"/>
      <c r="M1344" s="408"/>
      <c r="N1344" s="408"/>
      <c r="O1344" s="408"/>
      <c r="P1344" s="408"/>
      <c r="Q1344" s="408"/>
      <c r="R1344" s="408"/>
      <c r="S1344" s="228"/>
      <c r="T1344" s="228"/>
      <c r="U1344" s="228"/>
      <c r="V1344" s="228"/>
      <c r="W1344" s="228"/>
      <c r="X1344" s="409"/>
      <c r="Y1344" s="409"/>
      <c r="Z1344" s="409"/>
      <c r="AA1344" s="410"/>
      <c r="AB1344" s="410"/>
      <c r="AC1344" s="228"/>
      <c r="AD1344" s="408"/>
    </row>
    <row r="1345">
      <c r="A1345" s="408"/>
      <c r="B1345" s="408"/>
      <c r="C1345" s="408"/>
      <c r="D1345" s="408"/>
      <c r="E1345" s="408"/>
      <c r="F1345" s="408"/>
      <c r="G1345" s="408"/>
      <c r="H1345" s="408"/>
      <c r="I1345" s="408"/>
      <c r="J1345" s="408"/>
      <c r="K1345" s="408"/>
      <c r="L1345" s="408"/>
      <c r="M1345" s="408"/>
      <c r="N1345" s="408"/>
      <c r="O1345" s="408"/>
      <c r="P1345" s="408"/>
      <c r="Q1345" s="408"/>
      <c r="R1345" s="408"/>
      <c r="S1345" s="228"/>
      <c r="T1345" s="228"/>
      <c r="U1345" s="228"/>
      <c r="V1345" s="228"/>
      <c r="W1345" s="228"/>
      <c r="X1345" s="409"/>
      <c r="Y1345" s="409"/>
      <c r="Z1345" s="409"/>
      <c r="AA1345" s="410"/>
      <c r="AB1345" s="410"/>
      <c r="AC1345" s="228"/>
      <c r="AD1345" s="408"/>
    </row>
    <row r="1346">
      <c r="A1346" s="408"/>
      <c r="B1346" s="408"/>
      <c r="C1346" s="408"/>
      <c r="D1346" s="408"/>
      <c r="E1346" s="408"/>
      <c r="F1346" s="408"/>
      <c r="G1346" s="408"/>
      <c r="H1346" s="408"/>
      <c r="I1346" s="408"/>
      <c r="J1346" s="408"/>
      <c r="K1346" s="408"/>
      <c r="L1346" s="408"/>
      <c r="M1346" s="408"/>
      <c r="N1346" s="408"/>
      <c r="O1346" s="408"/>
      <c r="P1346" s="408"/>
      <c r="Q1346" s="408"/>
      <c r="R1346" s="408"/>
      <c r="S1346" s="228"/>
      <c r="T1346" s="228"/>
      <c r="U1346" s="228"/>
      <c r="V1346" s="228"/>
      <c r="W1346" s="228"/>
      <c r="X1346" s="409"/>
      <c r="Y1346" s="409"/>
      <c r="Z1346" s="409"/>
      <c r="AA1346" s="410"/>
      <c r="AB1346" s="410"/>
      <c r="AC1346" s="228"/>
      <c r="AD1346" s="408"/>
    </row>
    <row r="1347">
      <c r="A1347" s="408"/>
      <c r="B1347" s="408"/>
      <c r="C1347" s="408"/>
      <c r="D1347" s="408"/>
      <c r="E1347" s="408"/>
      <c r="F1347" s="408"/>
      <c r="G1347" s="408"/>
      <c r="H1347" s="408"/>
      <c r="I1347" s="408"/>
      <c r="J1347" s="408"/>
      <c r="K1347" s="408"/>
      <c r="L1347" s="408"/>
      <c r="M1347" s="408"/>
      <c r="N1347" s="408"/>
      <c r="O1347" s="408"/>
      <c r="P1347" s="408"/>
      <c r="Q1347" s="408"/>
      <c r="R1347" s="408"/>
      <c r="S1347" s="228"/>
      <c r="T1347" s="228"/>
      <c r="U1347" s="228"/>
      <c r="V1347" s="228"/>
      <c r="W1347" s="228"/>
      <c r="X1347" s="409"/>
      <c r="Y1347" s="409"/>
      <c r="Z1347" s="409"/>
      <c r="AA1347" s="410"/>
      <c r="AB1347" s="410"/>
      <c r="AC1347" s="228"/>
      <c r="AD1347" s="408"/>
    </row>
    <row r="1348">
      <c r="A1348" s="408"/>
      <c r="B1348" s="408"/>
      <c r="C1348" s="408"/>
      <c r="D1348" s="408"/>
      <c r="E1348" s="408"/>
      <c r="F1348" s="408"/>
      <c r="G1348" s="408"/>
      <c r="H1348" s="408"/>
      <c r="I1348" s="408"/>
      <c r="J1348" s="408"/>
      <c r="K1348" s="408"/>
      <c r="L1348" s="408"/>
      <c r="M1348" s="408"/>
      <c r="N1348" s="408"/>
      <c r="O1348" s="408"/>
      <c r="P1348" s="408"/>
      <c r="Q1348" s="408"/>
      <c r="R1348" s="408"/>
      <c r="S1348" s="228"/>
      <c r="T1348" s="228"/>
      <c r="U1348" s="228"/>
      <c r="V1348" s="228"/>
      <c r="W1348" s="228"/>
      <c r="X1348" s="409"/>
      <c r="Y1348" s="409"/>
      <c r="Z1348" s="409"/>
      <c r="AA1348" s="410"/>
      <c r="AB1348" s="410"/>
      <c r="AC1348" s="228"/>
      <c r="AD1348" s="408"/>
    </row>
    <row r="1349">
      <c r="A1349" s="408"/>
      <c r="B1349" s="408"/>
      <c r="C1349" s="408"/>
      <c r="D1349" s="408"/>
      <c r="E1349" s="408"/>
      <c r="F1349" s="408"/>
      <c r="G1349" s="408"/>
      <c r="H1349" s="408"/>
      <c r="I1349" s="408"/>
      <c r="J1349" s="408"/>
      <c r="K1349" s="408"/>
      <c r="L1349" s="408"/>
      <c r="M1349" s="408"/>
      <c r="N1349" s="408"/>
      <c r="O1349" s="408"/>
      <c r="P1349" s="408"/>
      <c r="Q1349" s="408"/>
      <c r="R1349" s="408"/>
      <c r="S1349" s="228"/>
      <c r="T1349" s="228"/>
      <c r="U1349" s="228"/>
      <c r="V1349" s="228"/>
      <c r="W1349" s="228"/>
      <c r="X1349" s="409"/>
      <c r="Y1349" s="409"/>
      <c r="Z1349" s="409"/>
      <c r="AA1349" s="410"/>
      <c r="AB1349" s="410"/>
      <c r="AC1349" s="228"/>
      <c r="AD1349" s="408"/>
    </row>
    <row r="1350">
      <c r="A1350" s="408"/>
      <c r="B1350" s="408"/>
      <c r="C1350" s="408"/>
      <c r="D1350" s="408"/>
      <c r="E1350" s="408"/>
      <c r="F1350" s="408"/>
      <c r="G1350" s="408"/>
      <c r="H1350" s="408"/>
      <c r="I1350" s="408"/>
      <c r="J1350" s="408"/>
      <c r="K1350" s="408"/>
      <c r="L1350" s="408"/>
      <c r="M1350" s="408"/>
      <c r="N1350" s="408"/>
      <c r="O1350" s="408"/>
      <c r="P1350" s="408"/>
      <c r="Q1350" s="408"/>
      <c r="R1350" s="408"/>
      <c r="S1350" s="228"/>
      <c r="T1350" s="228"/>
      <c r="U1350" s="228"/>
      <c r="V1350" s="228"/>
      <c r="W1350" s="228"/>
      <c r="X1350" s="409"/>
      <c r="Y1350" s="409"/>
      <c r="Z1350" s="409"/>
      <c r="AA1350" s="410"/>
      <c r="AB1350" s="410"/>
      <c r="AC1350" s="228"/>
      <c r="AD1350" s="408"/>
    </row>
    <row r="1351">
      <c r="A1351" s="408"/>
      <c r="B1351" s="408"/>
      <c r="C1351" s="408"/>
      <c r="D1351" s="408"/>
      <c r="E1351" s="408"/>
      <c r="F1351" s="408"/>
      <c r="G1351" s="408"/>
      <c r="H1351" s="408"/>
      <c r="I1351" s="408"/>
      <c r="J1351" s="408"/>
      <c r="K1351" s="408"/>
      <c r="L1351" s="408"/>
      <c r="M1351" s="408"/>
      <c r="N1351" s="408"/>
      <c r="O1351" s="408"/>
      <c r="P1351" s="408"/>
      <c r="Q1351" s="408"/>
      <c r="R1351" s="408"/>
      <c r="S1351" s="228"/>
      <c r="T1351" s="228"/>
      <c r="U1351" s="228"/>
      <c r="V1351" s="228"/>
      <c r="W1351" s="228"/>
      <c r="X1351" s="409"/>
      <c r="Y1351" s="409"/>
      <c r="Z1351" s="409"/>
      <c r="AA1351" s="410"/>
      <c r="AB1351" s="410"/>
      <c r="AC1351" s="228"/>
      <c r="AD1351" s="408"/>
    </row>
    <row r="1352">
      <c r="A1352" s="408"/>
      <c r="B1352" s="408"/>
      <c r="C1352" s="408"/>
      <c r="D1352" s="408"/>
      <c r="E1352" s="408"/>
      <c r="F1352" s="408"/>
      <c r="G1352" s="408"/>
      <c r="H1352" s="408"/>
      <c r="I1352" s="408"/>
      <c r="J1352" s="408"/>
      <c r="K1352" s="408"/>
      <c r="L1352" s="408"/>
      <c r="M1352" s="408"/>
      <c r="N1352" s="408"/>
      <c r="O1352" s="408"/>
      <c r="P1352" s="408"/>
      <c r="Q1352" s="408"/>
      <c r="R1352" s="408"/>
      <c r="S1352" s="228"/>
      <c r="T1352" s="228"/>
      <c r="U1352" s="228"/>
      <c r="V1352" s="228"/>
      <c r="W1352" s="228"/>
      <c r="X1352" s="409"/>
      <c r="Y1352" s="409"/>
      <c r="Z1352" s="409"/>
      <c r="AA1352" s="410"/>
      <c r="AB1352" s="410"/>
      <c r="AC1352" s="228"/>
      <c r="AD1352" s="408"/>
    </row>
    <row r="1353">
      <c r="A1353" s="408"/>
      <c r="B1353" s="408"/>
      <c r="C1353" s="408"/>
      <c r="D1353" s="408"/>
      <c r="E1353" s="408"/>
      <c r="F1353" s="408"/>
      <c r="G1353" s="408"/>
      <c r="H1353" s="408"/>
      <c r="I1353" s="408"/>
      <c r="J1353" s="408"/>
      <c r="K1353" s="408"/>
      <c r="L1353" s="408"/>
      <c r="M1353" s="408"/>
      <c r="N1353" s="408"/>
      <c r="O1353" s="408"/>
      <c r="P1353" s="408"/>
      <c r="Q1353" s="408"/>
      <c r="R1353" s="408"/>
      <c r="S1353" s="228"/>
      <c r="T1353" s="228"/>
      <c r="U1353" s="228"/>
      <c r="V1353" s="228"/>
      <c r="W1353" s="228"/>
      <c r="X1353" s="409"/>
      <c r="Y1353" s="409"/>
      <c r="Z1353" s="409"/>
      <c r="AA1353" s="410"/>
      <c r="AB1353" s="410"/>
      <c r="AC1353" s="228"/>
      <c r="AD1353" s="408"/>
    </row>
    <row r="1354">
      <c r="A1354" s="408"/>
      <c r="B1354" s="408"/>
      <c r="C1354" s="408"/>
      <c r="D1354" s="408"/>
      <c r="E1354" s="408"/>
      <c r="F1354" s="408"/>
      <c r="G1354" s="408"/>
      <c r="H1354" s="408"/>
      <c r="I1354" s="408"/>
      <c r="J1354" s="408"/>
      <c r="K1354" s="408"/>
      <c r="L1354" s="408"/>
      <c r="M1354" s="408"/>
      <c r="N1354" s="408"/>
      <c r="O1354" s="408"/>
      <c r="P1354" s="408"/>
      <c r="Q1354" s="408"/>
      <c r="R1354" s="408"/>
      <c r="S1354" s="228"/>
      <c r="T1354" s="228"/>
      <c r="U1354" s="228"/>
      <c r="V1354" s="228"/>
      <c r="W1354" s="228"/>
      <c r="X1354" s="409"/>
      <c r="Y1354" s="409"/>
      <c r="Z1354" s="409"/>
      <c r="AA1354" s="410"/>
      <c r="AB1354" s="410"/>
      <c r="AC1354" s="228"/>
      <c r="AD1354" s="408"/>
    </row>
    <row r="1355">
      <c r="A1355" s="408"/>
      <c r="B1355" s="408"/>
      <c r="C1355" s="408"/>
      <c r="D1355" s="408"/>
      <c r="E1355" s="408"/>
      <c r="F1355" s="408"/>
      <c r="G1355" s="408"/>
      <c r="H1355" s="408"/>
      <c r="I1355" s="408"/>
      <c r="J1355" s="408"/>
      <c r="K1355" s="408"/>
      <c r="L1355" s="408"/>
      <c r="M1355" s="408"/>
      <c r="N1355" s="408"/>
      <c r="O1355" s="408"/>
      <c r="P1355" s="408"/>
      <c r="Q1355" s="408"/>
      <c r="R1355" s="408"/>
      <c r="S1355" s="228"/>
      <c r="T1355" s="228"/>
      <c r="U1355" s="228"/>
      <c r="V1355" s="228"/>
      <c r="W1355" s="228"/>
      <c r="X1355" s="409"/>
      <c r="Y1355" s="409"/>
      <c r="Z1355" s="409"/>
      <c r="AA1355" s="410"/>
      <c r="AB1355" s="410"/>
      <c r="AC1355" s="228"/>
      <c r="AD1355" s="408"/>
    </row>
    <row r="1356">
      <c r="A1356" s="408"/>
      <c r="B1356" s="408"/>
      <c r="C1356" s="408"/>
      <c r="D1356" s="408"/>
      <c r="E1356" s="408"/>
      <c r="F1356" s="408"/>
      <c r="G1356" s="408"/>
      <c r="H1356" s="408"/>
      <c r="I1356" s="408"/>
      <c r="J1356" s="408"/>
      <c r="K1356" s="408"/>
      <c r="L1356" s="408"/>
      <c r="M1356" s="408"/>
      <c r="N1356" s="408"/>
      <c r="O1356" s="408"/>
      <c r="P1356" s="408"/>
      <c r="Q1356" s="408"/>
      <c r="R1356" s="408"/>
      <c r="S1356" s="228"/>
      <c r="T1356" s="228"/>
      <c r="U1356" s="228"/>
      <c r="V1356" s="228"/>
      <c r="W1356" s="228"/>
      <c r="X1356" s="409"/>
      <c r="Y1356" s="409"/>
      <c r="Z1356" s="409"/>
      <c r="AA1356" s="410"/>
      <c r="AB1356" s="410"/>
      <c r="AC1356" s="228"/>
      <c r="AD1356" s="408"/>
    </row>
    <row r="1357">
      <c r="A1357" s="408"/>
      <c r="B1357" s="408"/>
      <c r="C1357" s="408"/>
      <c r="D1357" s="408"/>
      <c r="E1357" s="408"/>
      <c r="F1357" s="408"/>
      <c r="G1357" s="408"/>
      <c r="H1357" s="408"/>
      <c r="I1357" s="408"/>
      <c r="J1357" s="408"/>
      <c r="K1357" s="408"/>
      <c r="L1357" s="408"/>
      <c r="M1357" s="408"/>
      <c r="N1357" s="408"/>
      <c r="O1357" s="408"/>
      <c r="P1357" s="408"/>
      <c r="Q1357" s="408"/>
      <c r="R1357" s="408"/>
      <c r="S1357" s="228"/>
      <c r="T1357" s="228"/>
      <c r="U1357" s="228"/>
      <c r="V1357" s="228"/>
      <c r="W1357" s="228"/>
      <c r="X1357" s="409"/>
      <c r="Y1357" s="409"/>
      <c r="Z1357" s="409"/>
      <c r="AA1357" s="410"/>
      <c r="AB1357" s="410"/>
      <c r="AC1357" s="228"/>
      <c r="AD1357" s="408"/>
    </row>
    <row r="1358">
      <c r="A1358" s="408"/>
      <c r="B1358" s="408"/>
      <c r="C1358" s="408"/>
      <c r="D1358" s="408"/>
      <c r="E1358" s="408"/>
      <c r="F1358" s="408"/>
      <c r="G1358" s="408"/>
      <c r="H1358" s="408"/>
      <c r="I1358" s="408"/>
      <c r="J1358" s="408"/>
      <c r="K1358" s="408"/>
      <c r="L1358" s="408"/>
      <c r="M1358" s="408"/>
      <c r="N1358" s="408"/>
      <c r="O1358" s="408"/>
      <c r="P1358" s="408"/>
      <c r="Q1358" s="408"/>
      <c r="R1358" s="408"/>
      <c r="S1358" s="228"/>
      <c r="T1358" s="228"/>
      <c r="U1358" s="228"/>
      <c r="V1358" s="228"/>
      <c r="W1358" s="228"/>
      <c r="X1358" s="409"/>
      <c r="Y1358" s="409"/>
      <c r="Z1358" s="409"/>
      <c r="AA1358" s="410"/>
      <c r="AB1358" s="410"/>
      <c r="AC1358" s="228"/>
      <c r="AD1358" s="408"/>
    </row>
    <row r="1359">
      <c r="A1359" s="408"/>
      <c r="B1359" s="408"/>
      <c r="C1359" s="408"/>
      <c r="D1359" s="408"/>
      <c r="E1359" s="408"/>
      <c r="F1359" s="408"/>
      <c r="G1359" s="408"/>
      <c r="H1359" s="408"/>
      <c r="I1359" s="408"/>
      <c r="J1359" s="408"/>
      <c r="K1359" s="408"/>
      <c r="L1359" s="408"/>
      <c r="M1359" s="408"/>
      <c r="N1359" s="408"/>
      <c r="O1359" s="408"/>
      <c r="P1359" s="408"/>
      <c r="Q1359" s="408"/>
      <c r="R1359" s="408"/>
      <c r="S1359" s="228"/>
      <c r="T1359" s="228"/>
      <c r="U1359" s="228"/>
      <c r="V1359" s="228"/>
      <c r="W1359" s="228"/>
      <c r="X1359" s="409"/>
      <c r="Y1359" s="409"/>
      <c r="Z1359" s="409"/>
      <c r="AA1359" s="410"/>
      <c r="AB1359" s="410"/>
      <c r="AC1359" s="228"/>
      <c r="AD1359" s="408"/>
    </row>
    <row r="1360">
      <c r="A1360" s="408"/>
      <c r="B1360" s="408"/>
      <c r="C1360" s="408"/>
      <c r="D1360" s="408"/>
      <c r="E1360" s="408"/>
      <c r="F1360" s="408"/>
      <c r="G1360" s="408"/>
      <c r="H1360" s="408"/>
      <c r="I1360" s="408"/>
      <c r="J1360" s="408"/>
      <c r="K1360" s="408"/>
      <c r="L1360" s="408"/>
      <c r="M1360" s="408"/>
      <c r="N1360" s="408"/>
      <c r="O1360" s="408"/>
      <c r="P1360" s="408"/>
      <c r="Q1360" s="408"/>
      <c r="R1360" s="408"/>
      <c r="S1360" s="228"/>
      <c r="T1360" s="228"/>
      <c r="U1360" s="228"/>
      <c r="V1360" s="228"/>
      <c r="W1360" s="228"/>
      <c r="X1360" s="409"/>
      <c r="Y1360" s="409"/>
      <c r="Z1360" s="409"/>
      <c r="AA1360" s="410"/>
      <c r="AB1360" s="410"/>
      <c r="AC1360" s="228"/>
      <c r="AD1360" s="408"/>
    </row>
    <row r="1361">
      <c r="A1361" s="408"/>
      <c r="B1361" s="408"/>
      <c r="C1361" s="408"/>
      <c r="D1361" s="408"/>
      <c r="E1361" s="408"/>
      <c r="F1361" s="408"/>
      <c r="G1361" s="408"/>
      <c r="H1361" s="408"/>
      <c r="I1361" s="408"/>
      <c r="J1361" s="408"/>
      <c r="K1361" s="408"/>
      <c r="L1361" s="408"/>
      <c r="M1361" s="408"/>
      <c r="N1361" s="408"/>
      <c r="O1361" s="408"/>
      <c r="P1361" s="408"/>
      <c r="Q1361" s="408"/>
      <c r="R1361" s="408"/>
      <c r="S1361" s="228"/>
      <c r="T1361" s="228"/>
      <c r="U1361" s="228"/>
      <c r="V1361" s="228"/>
      <c r="W1361" s="228"/>
      <c r="X1361" s="409"/>
      <c r="Y1361" s="409"/>
      <c r="Z1361" s="409"/>
      <c r="AA1361" s="410"/>
      <c r="AB1361" s="410"/>
      <c r="AC1361" s="228"/>
      <c r="AD1361" s="408"/>
    </row>
    <row r="1362">
      <c r="A1362" s="408"/>
      <c r="B1362" s="408"/>
      <c r="C1362" s="408"/>
      <c r="D1362" s="408"/>
      <c r="E1362" s="408"/>
      <c r="F1362" s="408"/>
      <c r="G1362" s="408"/>
      <c r="H1362" s="408"/>
      <c r="I1362" s="408"/>
      <c r="J1362" s="408"/>
      <c r="K1362" s="408"/>
      <c r="L1362" s="408"/>
      <c r="M1362" s="408"/>
      <c r="N1362" s="408"/>
      <c r="O1362" s="408"/>
      <c r="P1362" s="408"/>
      <c r="Q1362" s="408"/>
      <c r="R1362" s="408"/>
      <c r="S1362" s="228"/>
      <c r="T1362" s="228"/>
      <c r="U1362" s="228"/>
      <c r="V1362" s="228"/>
      <c r="W1362" s="228"/>
      <c r="X1362" s="409"/>
      <c r="Y1362" s="409"/>
      <c r="Z1362" s="409"/>
      <c r="AA1362" s="410"/>
      <c r="AB1362" s="410"/>
      <c r="AC1362" s="228"/>
      <c r="AD1362" s="408"/>
    </row>
    <row r="1363">
      <c r="A1363" s="408"/>
      <c r="B1363" s="408"/>
      <c r="C1363" s="408"/>
      <c r="D1363" s="408"/>
      <c r="E1363" s="408"/>
      <c r="F1363" s="408"/>
      <c r="G1363" s="408"/>
      <c r="H1363" s="408"/>
      <c r="I1363" s="408"/>
      <c r="J1363" s="408"/>
      <c r="K1363" s="408"/>
      <c r="L1363" s="408"/>
      <c r="M1363" s="408"/>
      <c r="N1363" s="408"/>
      <c r="O1363" s="408"/>
      <c r="P1363" s="408"/>
      <c r="Q1363" s="408"/>
      <c r="R1363" s="408"/>
      <c r="S1363" s="228"/>
      <c r="T1363" s="228"/>
      <c r="U1363" s="228"/>
      <c r="V1363" s="228"/>
      <c r="W1363" s="228"/>
      <c r="X1363" s="409"/>
      <c r="Y1363" s="409"/>
      <c r="Z1363" s="409"/>
      <c r="AA1363" s="410"/>
      <c r="AB1363" s="410"/>
      <c r="AC1363" s="228"/>
      <c r="AD1363" s="408"/>
    </row>
    <row r="1364">
      <c r="A1364" s="408"/>
      <c r="B1364" s="408"/>
      <c r="C1364" s="408"/>
      <c r="D1364" s="408"/>
      <c r="E1364" s="408"/>
      <c r="F1364" s="408"/>
      <c r="G1364" s="408"/>
      <c r="H1364" s="408"/>
      <c r="I1364" s="408"/>
      <c r="J1364" s="408"/>
      <c r="K1364" s="408"/>
      <c r="L1364" s="408"/>
      <c r="M1364" s="408"/>
      <c r="N1364" s="408"/>
      <c r="O1364" s="408"/>
      <c r="P1364" s="408"/>
      <c r="Q1364" s="408"/>
      <c r="R1364" s="408"/>
      <c r="S1364" s="228"/>
      <c r="T1364" s="228"/>
      <c r="U1364" s="228"/>
      <c r="V1364" s="228"/>
      <c r="W1364" s="228"/>
      <c r="X1364" s="409"/>
      <c r="Y1364" s="409"/>
      <c r="Z1364" s="409"/>
      <c r="AA1364" s="410"/>
      <c r="AB1364" s="410"/>
      <c r="AC1364" s="228"/>
      <c r="AD1364" s="408"/>
    </row>
    <row r="1365">
      <c r="A1365" s="408"/>
      <c r="B1365" s="408"/>
      <c r="C1365" s="408"/>
      <c r="D1365" s="408"/>
      <c r="E1365" s="408"/>
      <c r="F1365" s="408"/>
      <c r="G1365" s="408"/>
      <c r="H1365" s="408"/>
      <c r="I1365" s="408"/>
      <c r="J1365" s="408"/>
      <c r="K1365" s="408"/>
      <c r="L1365" s="408"/>
      <c r="M1365" s="408"/>
      <c r="N1365" s="408"/>
      <c r="O1365" s="408"/>
      <c r="P1365" s="408"/>
      <c r="Q1365" s="408"/>
      <c r="R1365" s="408"/>
      <c r="S1365" s="228"/>
      <c r="T1365" s="228"/>
      <c r="U1365" s="228"/>
      <c r="V1365" s="228"/>
      <c r="W1365" s="228"/>
      <c r="X1365" s="409"/>
      <c r="Y1365" s="409"/>
      <c r="Z1365" s="409"/>
      <c r="AA1365" s="410"/>
      <c r="AB1365" s="410"/>
      <c r="AC1365" s="228"/>
      <c r="AD1365" s="408"/>
    </row>
    <row r="1366">
      <c r="A1366" s="408"/>
      <c r="B1366" s="408"/>
      <c r="C1366" s="408"/>
      <c r="D1366" s="408"/>
      <c r="E1366" s="408"/>
      <c r="F1366" s="408"/>
      <c r="G1366" s="408"/>
      <c r="H1366" s="408"/>
      <c r="I1366" s="408"/>
      <c r="J1366" s="408"/>
      <c r="K1366" s="408"/>
      <c r="L1366" s="408"/>
      <c r="M1366" s="408"/>
      <c r="N1366" s="408"/>
      <c r="O1366" s="408"/>
      <c r="P1366" s="408"/>
      <c r="Q1366" s="408"/>
      <c r="R1366" s="408"/>
      <c r="S1366" s="228"/>
      <c r="T1366" s="228"/>
      <c r="U1366" s="228"/>
      <c r="V1366" s="228"/>
      <c r="W1366" s="228"/>
      <c r="X1366" s="409"/>
      <c r="Y1366" s="409"/>
      <c r="Z1366" s="409"/>
      <c r="AA1366" s="410"/>
      <c r="AB1366" s="410"/>
      <c r="AC1366" s="228"/>
      <c r="AD1366" s="408"/>
    </row>
    <row r="1367">
      <c r="A1367" s="408"/>
      <c r="B1367" s="408"/>
      <c r="C1367" s="408"/>
      <c r="D1367" s="408"/>
      <c r="E1367" s="408"/>
      <c r="F1367" s="408"/>
      <c r="G1367" s="408"/>
      <c r="H1367" s="408"/>
      <c r="I1367" s="408"/>
      <c r="J1367" s="408"/>
      <c r="K1367" s="408"/>
      <c r="L1367" s="408"/>
      <c r="M1367" s="408"/>
      <c r="N1367" s="408"/>
      <c r="O1367" s="408"/>
      <c r="P1367" s="408"/>
      <c r="Q1367" s="408"/>
      <c r="R1367" s="408"/>
      <c r="S1367" s="228"/>
      <c r="T1367" s="228"/>
      <c r="U1367" s="228"/>
      <c r="V1367" s="228"/>
      <c r="W1367" s="228"/>
      <c r="X1367" s="409"/>
      <c r="Y1367" s="409"/>
      <c r="Z1367" s="409"/>
      <c r="AA1367" s="410"/>
      <c r="AB1367" s="410"/>
      <c r="AC1367" s="228"/>
      <c r="AD1367" s="408"/>
    </row>
    <row r="1368">
      <c r="A1368" s="408"/>
      <c r="B1368" s="408"/>
      <c r="C1368" s="408"/>
      <c r="D1368" s="408"/>
      <c r="E1368" s="408"/>
      <c r="F1368" s="408"/>
      <c r="G1368" s="408"/>
      <c r="H1368" s="408"/>
      <c r="I1368" s="408"/>
      <c r="J1368" s="408"/>
      <c r="K1368" s="408"/>
      <c r="L1368" s="408"/>
      <c r="M1368" s="408"/>
      <c r="N1368" s="408"/>
      <c r="O1368" s="408"/>
      <c r="P1368" s="408"/>
      <c r="Q1368" s="408"/>
      <c r="R1368" s="408"/>
      <c r="S1368" s="228"/>
      <c r="T1368" s="228"/>
      <c r="U1368" s="228"/>
      <c r="V1368" s="228"/>
      <c r="W1368" s="228"/>
      <c r="X1368" s="409"/>
      <c r="Y1368" s="409"/>
      <c r="Z1368" s="409"/>
      <c r="AA1368" s="410"/>
      <c r="AB1368" s="410"/>
      <c r="AC1368" s="228"/>
      <c r="AD1368" s="408"/>
    </row>
    <row r="1369">
      <c r="A1369" s="408"/>
      <c r="B1369" s="408"/>
      <c r="C1369" s="408"/>
      <c r="D1369" s="408"/>
      <c r="E1369" s="408"/>
      <c r="F1369" s="408"/>
      <c r="G1369" s="408"/>
      <c r="H1369" s="408"/>
      <c r="I1369" s="408"/>
      <c r="J1369" s="408"/>
      <c r="K1369" s="408"/>
      <c r="L1369" s="408"/>
      <c r="M1369" s="408"/>
      <c r="N1369" s="408"/>
      <c r="O1369" s="408"/>
      <c r="P1369" s="408"/>
      <c r="Q1369" s="408"/>
      <c r="R1369" s="408"/>
      <c r="S1369" s="228"/>
      <c r="T1369" s="228"/>
      <c r="U1369" s="228"/>
      <c r="V1369" s="228"/>
      <c r="W1369" s="228"/>
      <c r="X1369" s="409"/>
      <c r="Y1369" s="409"/>
      <c r="Z1369" s="409"/>
      <c r="AA1369" s="410"/>
      <c r="AB1369" s="410"/>
      <c r="AC1369" s="228"/>
      <c r="AD1369" s="408"/>
    </row>
    <row r="1370">
      <c r="A1370" s="408"/>
      <c r="B1370" s="408"/>
      <c r="C1370" s="408"/>
      <c r="D1370" s="408"/>
      <c r="E1370" s="408"/>
      <c r="F1370" s="408"/>
      <c r="G1370" s="408"/>
      <c r="H1370" s="408"/>
      <c r="I1370" s="408"/>
      <c r="J1370" s="408"/>
      <c r="K1370" s="408"/>
      <c r="L1370" s="408"/>
      <c r="M1370" s="408"/>
      <c r="N1370" s="408"/>
      <c r="O1370" s="408"/>
      <c r="P1370" s="408"/>
      <c r="Q1370" s="408"/>
      <c r="R1370" s="408"/>
      <c r="S1370" s="228"/>
      <c r="T1370" s="228"/>
      <c r="U1370" s="228"/>
      <c r="V1370" s="228"/>
      <c r="W1370" s="228"/>
      <c r="X1370" s="409"/>
      <c r="Y1370" s="409"/>
      <c r="Z1370" s="409"/>
      <c r="AA1370" s="410"/>
      <c r="AB1370" s="410"/>
      <c r="AC1370" s="228"/>
      <c r="AD1370" s="408"/>
    </row>
    <row r="1371">
      <c r="A1371" s="408"/>
      <c r="B1371" s="408"/>
      <c r="C1371" s="408"/>
      <c r="D1371" s="408"/>
      <c r="E1371" s="408"/>
      <c r="F1371" s="408"/>
      <c r="G1371" s="408"/>
      <c r="H1371" s="408"/>
      <c r="I1371" s="408"/>
      <c r="J1371" s="408"/>
      <c r="K1371" s="408"/>
      <c r="L1371" s="408"/>
      <c r="M1371" s="408"/>
      <c r="N1371" s="408"/>
      <c r="O1371" s="408"/>
      <c r="P1371" s="408"/>
      <c r="Q1371" s="408"/>
      <c r="R1371" s="408"/>
      <c r="S1371" s="228"/>
      <c r="T1371" s="228"/>
      <c r="U1371" s="228"/>
      <c r="V1371" s="228"/>
      <c r="W1371" s="228"/>
      <c r="X1371" s="409"/>
      <c r="Y1371" s="409"/>
      <c r="Z1371" s="409"/>
      <c r="AA1371" s="410"/>
      <c r="AB1371" s="410"/>
      <c r="AC1371" s="228"/>
      <c r="AD1371" s="408"/>
    </row>
    <row r="1372">
      <c r="A1372" s="408"/>
      <c r="B1372" s="408"/>
      <c r="C1372" s="408"/>
      <c r="D1372" s="408"/>
      <c r="E1372" s="408"/>
      <c r="F1372" s="408"/>
      <c r="G1372" s="408"/>
      <c r="H1372" s="408"/>
      <c r="I1372" s="408"/>
      <c r="J1372" s="408"/>
      <c r="K1372" s="408"/>
      <c r="L1372" s="408"/>
      <c r="M1372" s="408"/>
      <c r="N1372" s="408"/>
      <c r="O1372" s="408"/>
      <c r="P1372" s="408"/>
      <c r="Q1372" s="408"/>
      <c r="R1372" s="408"/>
      <c r="S1372" s="228"/>
      <c r="T1372" s="228"/>
      <c r="U1372" s="228"/>
      <c r="V1372" s="228"/>
      <c r="W1372" s="228"/>
      <c r="X1372" s="409"/>
      <c r="Y1372" s="409"/>
      <c r="Z1372" s="409"/>
      <c r="AA1372" s="410"/>
      <c r="AB1372" s="410"/>
      <c r="AC1372" s="228"/>
      <c r="AD1372" s="408"/>
    </row>
    <row r="1373">
      <c r="A1373" s="408"/>
      <c r="B1373" s="408"/>
      <c r="C1373" s="408"/>
      <c r="D1373" s="408"/>
      <c r="E1373" s="408"/>
      <c r="F1373" s="408"/>
      <c r="G1373" s="408"/>
      <c r="H1373" s="408"/>
      <c r="I1373" s="408"/>
      <c r="J1373" s="408"/>
      <c r="K1373" s="408"/>
      <c r="L1373" s="408"/>
      <c r="M1373" s="408"/>
      <c r="N1373" s="408"/>
      <c r="O1373" s="408"/>
      <c r="P1373" s="408"/>
      <c r="Q1373" s="408"/>
      <c r="R1373" s="408"/>
      <c r="S1373" s="228"/>
      <c r="T1373" s="228"/>
      <c r="U1373" s="228"/>
      <c r="V1373" s="228"/>
      <c r="W1373" s="228"/>
      <c r="X1373" s="409"/>
      <c r="Y1373" s="409"/>
      <c r="Z1373" s="409"/>
      <c r="AA1373" s="410"/>
      <c r="AB1373" s="410"/>
      <c r="AC1373" s="228"/>
      <c r="AD1373" s="408"/>
    </row>
    <row r="1374">
      <c r="A1374" s="408"/>
      <c r="B1374" s="408"/>
      <c r="C1374" s="408"/>
      <c r="D1374" s="408"/>
      <c r="E1374" s="408"/>
      <c r="F1374" s="408"/>
      <c r="G1374" s="408"/>
      <c r="H1374" s="408"/>
      <c r="I1374" s="408"/>
      <c r="J1374" s="408"/>
      <c r="K1374" s="408"/>
      <c r="L1374" s="408"/>
      <c r="M1374" s="408"/>
      <c r="N1374" s="408"/>
      <c r="O1374" s="408"/>
      <c r="P1374" s="408"/>
      <c r="Q1374" s="408"/>
      <c r="R1374" s="408"/>
      <c r="S1374" s="228"/>
      <c r="T1374" s="228"/>
      <c r="U1374" s="228"/>
      <c r="V1374" s="228"/>
      <c r="W1374" s="228"/>
      <c r="X1374" s="409"/>
      <c r="Y1374" s="409"/>
      <c r="Z1374" s="409"/>
      <c r="AA1374" s="410"/>
      <c r="AB1374" s="410"/>
      <c r="AC1374" s="228"/>
      <c r="AD1374" s="408"/>
    </row>
    <row r="1375">
      <c r="A1375" s="408"/>
      <c r="B1375" s="408"/>
      <c r="C1375" s="408"/>
      <c r="D1375" s="408"/>
      <c r="E1375" s="408"/>
      <c r="F1375" s="408"/>
      <c r="G1375" s="408"/>
      <c r="H1375" s="408"/>
      <c r="I1375" s="408"/>
      <c r="J1375" s="408"/>
      <c r="K1375" s="408"/>
      <c r="L1375" s="408"/>
      <c r="M1375" s="408"/>
      <c r="N1375" s="408"/>
      <c r="O1375" s="408"/>
      <c r="P1375" s="408"/>
      <c r="Q1375" s="408"/>
      <c r="R1375" s="408"/>
      <c r="S1375" s="228"/>
      <c r="T1375" s="228"/>
      <c r="U1375" s="228"/>
      <c r="V1375" s="228"/>
      <c r="W1375" s="228"/>
      <c r="X1375" s="409"/>
      <c r="Y1375" s="409"/>
      <c r="Z1375" s="409"/>
      <c r="AA1375" s="410"/>
      <c r="AB1375" s="410"/>
      <c r="AC1375" s="228"/>
      <c r="AD1375" s="408"/>
    </row>
    <row r="1376">
      <c r="A1376" s="408"/>
      <c r="B1376" s="408"/>
      <c r="C1376" s="408"/>
      <c r="D1376" s="408"/>
      <c r="E1376" s="408"/>
      <c r="F1376" s="408"/>
      <c r="G1376" s="408"/>
      <c r="H1376" s="408"/>
      <c r="I1376" s="408"/>
      <c r="J1376" s="408"/>
      <c r="K1376" s="408"/>
      <c r="L1376" s="408"/>
      <c r="M1376" s="408"/>
      <c r="N1376" s="408"/>
      <c r="O1376" s="408"/>
      <c r="P1376" s="408"/>
      <c r="Q1376" s="408"/>
      <c r="R1376" s="408"/>
      <c r="S1376" s="228"/>
      <c r="T1376" s="228"/>
      <c r="U1376" s="228"/>
      <c r="V1376" s="228"/>
      <c r="W1376" s="228"/>
      <c r="X1376" s="409"/>
      <c r="Y1376" s="409"/>
      <c r="Z1376" s="409"/>
      <c r="AA1376" s="410"/>
      <c r="AB1376" s="410"/>
      <c r="AC1376" s="228"/>
      <c r="AD1376" s="408"/>
    </row>
    <row r="1377">
      <c r="A1377" s="408"/>
      <c r="B1377" s="408"/>
      <c r="C1377" s="408"/>
      <c r="D1377" s="408"/>
      <c r="E1377" s="408"/>
      <c r="F1377" s="408"/>
      <c r="G1377" s="408"/>
      <c r="H1377" s="408"/>
      <c r="I1377" s="408"/>
      <c r="J1377" s="408"/>
      <c r="K1377" s="408"/>
      <c r="L1377" s="408"/>
      <c r="M1377" s="408"/>
      <c r="N1377" s="408"/>
      <c r="O1377" s="408"/>
      <c r="P1377" s="408"/>
      <c r="Q1377" s="408"/>
      <c r="R1377" s="408"/>
      <c r="S1377" s="228"/>
      <c r="T1377" s="228"/>
      <c r="U1377" s="228"/>
      <c r="V1377" s="228"/>
      <c r="W1377" s="228"/>
      <c r="X1377" s="409"/>
      <c r="Y1377" s="409"/>
      <c r="Z1377" s="409"/>
      <c r="AA1377" s="410"/>
      <c r="AB1377" s="410"/>
      <c r="AC1377" s="228"/>
      <c r="AD1377" s="408"/>
    </row>
    <row r="1378">
      <c r="A1378" s="408"/>
      <c r="B1378" s="408"/>
      <c r="C1378" s="408"/>
      <c r="D1378" s="408"/>
      <c r="E1378" s="408"/>
      <c r="F1378" s="408"/>
      <c r="G1378" s="408"/>
      <c r="H1378" s="408"/>
      <c r="I1378" s="408"/>
      <c r="J1378" s="408"/>
      <c r="K1378" s="408"/>
      <c r="L1378" s="408"/>
      <c r="M1378" s="408"/>
      <c r="N1378" s="408"/>
      <c r="O1378" s="408"/>
      <c r="P1378" s="408"/>
      <c r="Q1378" s="408"/>
      <c r="R1378" s="408"/>
      <c r="S1378" s="228"/>
      <c r="T1378" s="228"/>
      <c r="U1378" s="228"/>
      <c r="V1378" s="228"/>
      <c r="W1378" s="228"/>
      <c r="X1378" s="409"/>
      <c r="Y1378" s="409"/>
      <c r="Z1378" s="409"/>
      <c r="AA1378" s="410"/>
      <c r="AB1378" s="410"/>
      <c r="AC1378" s="228"/>
      <c r="AD1378" s="408"/>
    </row>
    <row r="1379">
      <c r="A1379" s="408"/>
      <c r="B1379" s="408"/>
      <c r="C1379" s="408"/>
      <c r="D1379" s="408"/>
      <c r="E1379" s="408"/>
      <c r="F1379" s="408"/>
      <c r="G1379" s="408"/>
      <c r="H1379" s="408"/>
      <c r="I1379" s="408"/>
      <c r="J1379" s="408"/>
      <c r="K1379" s="408"/>
      <c r="L1379" s="408"/>
      <c r="M1379" s="408"/>
      <c r="N1379" s="408"/>
      <c r="O1379" s="408"/>
      <c r="P1379" s="408"/>
      <c r="Q1379" s="408"/>
      <c r="R1379" s="408"/>
      <c r="S1379" s="228"/>
      <c r="T1379" s="228"/>
      <c r="U1379" s="228"/>
      <c r="V1379" s="228"/>
      <c r="W1379" s="228"/>
      <c r="X1379" s="409"/>
      <c r="Y1379" s="409"/>
      <c r="Z1379" s="409"/>
      <c r="AA1379" s="410"/>
      <c r="AB1379" s="410"/>
      <c r="AC1379" s="228"/>
      <c r="AD1379" s="408"/>
    </row>
    <row r="1380">
      <c r="A1380" s="408"/>
      <c r="B1380" s="408"/>
      <c r="C1380" s="408"/>
      <c r="D1380" s="408"/>
      <c r="E1380" s="408"/>
      <c r="F1380" s="408"/>
      <c r="G1380" s="408"/>
      <c r="H1380" s="408"/>
      <c r="I1380" s="408"/>
      <c r="J1380" s="408"/>
      <c r="K1380" s="408"/>
      <c r="L1380" s="408"/>
      <c r="M1380" s="408"/>
      <c r="N1380" s="408"/>
      <c r="O1380" s="408"/>
      <c r="P1380" s="408"/>
      <c r="Q1380" s="408"/>
      <c r="R1380" s="408"/>
      <c r="S1380" s="228"/>
      <c r="T1380" s="228"/>
      <c r="U1380" s="228"/>
      <c r="V1380" s="228"/>
      <c r="W1380" s="228"/>
      <c r="X1380" s="409"/>
      <c r="Y1380" s="409"/>
      <c r="Z1380" s="409"/>
      <c r="AA1380" s="410"/>
      <c r="AB1380" s="410"/>
      <c r="AC1380" s="228"/>
      <c r="AD1380" s="408"/>
    </row>
    <row r="1381">
      <c r="A1381" s="408"/>
      <c r="B1381" s="408"/>
      <c r="C1381" s="408"/>
      <c r="D1381" s="408"/>
      <c r="E1381" s="408"/>
      <c r="F1381" s="408"/>
      <c r="G1381" s="408"/>
      <c r="H1381" s="408"/>
      <c r="I1381" s="408"/>
      <c r="J1381" s="408"/>
      <c r="K1381" s="408"/>
      <c r="L1381" s="408"/>
      <c r="M1381" s="408"/>
      <c r="N1381" s="408"/>
      <c r="O1381" s="408"/>
      <c r="P1381" s="408"/>
      <c r="Q1381" s="408"/>
      <c r="R1381" s="408"/>
      <c r="S1381" s="228"/>
      <c r="T1381" s="228"/>
      <c r="U1381" s="228"/>
      <c r="V1381" s="228"/>
      <c r="W1381" s="228"/>
      <c r="X1381" s="409"/>
      <c r="Y1381" s="409"/>
      <c r="Z1381" s="409"/>
      <c r="AA1381" s="410"/>
      <c r="AB1381" s="410"/>
      <c r="AC1381" s="228"/>
      <c r="AD1381" s="408"/>
    </row>
    <row r="1382">
      <c r="A1382" s="408"/>
      <c r="B1382" s="408"/>
      <c r="C1382" s="408"/>
      <c r="D1382" s="408"/>
      <c r="E1382" s="408"/>
      <c r="F1382" s="408"/>
      <c r="G1382" s="408"/>
      <c r="H1382" s="408"/>
      <c r="I1382" s="408"/>
      <c r="J1382" s="408"/>
      <c r="K1382" s="408"/>
      <c r="L1382" s="408"/>
      <c r="M1382" s="408"/>
      <c r="N1382" s="408"/>
      <c r="O1382" s="408"/>
      <c r="P1382" s="408"/>
      <c r="Q1382" s="408"/>
      <c r="R1382" s="408"/>
      <c r="S1382" s="228"/>
      <c r="T1382" s="228"/>
      <c r="U1382" s="228"/>
      <c r="V1382" s="228"/>
      <c r="W1382" s="228"/>
      <c r="X1382" s="409"/>
      <c r="Y1382" s="409"/>
      <c r="Z1382" s="409"/>
      <c r="AA1382" s="410"/>
      <c r="AB1382" s="410"/>
      <c r="AC1382" s="228"/>
      <c r="AD1382" s="408"/>
    </row>
    <row r="1383">
      <c r="A1383" s="408"/>
      <c r="B1383" s="408"/>
      <c r="C1383" s="408"/>
      <c r="D1383" s="408"/>
      <c r="E1383" s="408"/>
      <c r="F1383" s="408"/>
      <c r="G1383" s="408"/>
      <c r="H1383" s="408"/>
      <c r="I1383" s="408"/>
      <c r="J1383" s="408"/>
      <c r="K1383" s="408"/>
      <c r="L1383" s="408"/>
      <c r="M1383" s="408"/>
      <c r="N1383" s="408"/>
      <c r="O1383" s="408"/>
      <c r="P1383" s="408"/>
      <c r="Q1383" s="408"/>
      <c r="R1383" s="408"/>
      <c r="S1383" s="228"/>
      <c r="T1383" s="228"/>
      <c r="U1383" s="228"/>
      <c r="V1383" s="228"/>
      <c r="W1383" s="228"/>
      <c r="X1383" s="409"/>
      <c r="Y1383" s="409"/>
      <c r="Z1383" s="409"/>
      <c r="AA1383" s="410"/>
      <c r="AB1383" s="410"/>
      <c r="AC1383" s="228"/>
      <c r="AD1383" s="408"/>
    </row>
    <row r="1384">
      <c r="A1384" s="408"/>
      <c r="B1384" s="408"/>
      <c r="C1384" s="408"/>
      <c r="D1384" s="408"/>
      <c r="E1384" s="408"/>
      <c r="F1384" s="408"/>
      <c r="G1384" s="408"/>
      <c r="H1384" s="408"/>
      <c r="I1384" s="408"/>
      <c r="J1384" s="408"/>
      <c r="K1384" s="408"/>
      <c r="L1384" s="408"/>
      <c r="M1384" s="408"/>
      <c r="N1384" s="408"/>
      <c r="O1384" s="408"/>
      <c r="P1384" s="408"/>
      <c r="Q1384" s="408"/>
      <c r="R1384" s="408"/>
      <c r="S1384" s="228"/>
      <c r="T1384" s="228"/>
      <c r="U1384" s="228"/>
      <c r="V1384" s="228"/>
      <c r="W1384" s="228"/>
      <c r="X1384" s="409"/>
      <c r="Y1384" s="409"/>
      <c r="Z1384" s="409"/>
      <c r="AA1384" s="410"/>
      <c r="AB1384" s="410"/>
      <c r="AC1384" s="228"/>
      <c r="AD1384" s="408"/>
    </row>
    <row r="1385">
      <c r="A1385" s="408"/>
      <c r="B1385" s="408"/>
      <c r="C1385" s="408"/>
      <c r="D1385" s="408"/>
      <c r="E1385" s="408"/>
      <c r="F1385" s="408"/>
      <c r="G1385" s="408"/>
      <c r="H1385" s="408"/>
      <c r="I1385" s="408"/>
      <c r="J1385" s="408"/>
      <c r="K1385" s="408"/>
      <c r="L1385" s="408"/>
      <c r="M1385" s="408"/>
      <c r="N1385" s="408"/>
      <c r="O1385" s="408"/>
      <c r="P1385" s="408"/>
      <c r="Q1385" s="408"/>
      <c r="R1385" s="408"/>
      <c r="S1385" s="228"/>
      <c r="T1385" s="228"/>
      <c r="U1385" s="228"/>
      <c r="V1385" s="228"/>
      <c r="W1385" s="228"/>
      <c r="X1385" s="409"/>
      <c r="Y1385" s="409"/>
      <c r="Z1385" s="409"/>
      <c r="AA1385" s="410"/>
      <c r="AB1385" s="410"/>
      <c r="AC1385" s="228"/>
      <c r="AD1385" s="408"/>
    </row>
    <row r="1386">
      <c r="A1386" s="408"/>
      <c r="B1386" s="408"/>
      <c r="C1386" s="408"/>
      <c r="D1386" s="408"/>
      <c r="E1386" s="408"/>
      <c r="F1386" s="408"/>
      <c r="G1386" s="408"/>
      <c r="H1386" s="408"/>
      <c r="I1386" s="408"/>
      <c r="J1386" s="408"/>
      <c r="K1386" s="408"/>
      <c r="L1386" s="408"/>
      <c r="M1386" s="408"/>
      <c r="N1386" s="408"/>
      <c r="O1386" s="408"/>
      <c r="P1386" s="408"/>
      <c r="Q1386" s="408"/>
      <c r="R1386" s="408"/>
      <c r="S1386" s="228"/>
      <c r="T1386" s="228"/>
      <c r="U1386" s="228"/>
      <c r="V1386" s="228"/>
      <c r="W1386" s="228"/>
      <c r="X1386" s="409"/>
      <c r="Y1386" s="409"/>
      <c r="Z1386" s="409"/>
      <c r="AA1386" s="410"/>
      <c r="AB1386" s="410"/>
      <c r="AC1386" s="228"/>
      <c r="AD1386" s="408"/>
    </row>
    <row r="1387">
      <c r="A1387" s="408"/>
      <c r="B1387" s="408"/>
      <c r="C1387" s="408"/>
      <c r="D1387" s="408"/>
      <c r="E1387" s="408"/>
      <c r="F1387" s="408"/>
      <c r="G1387" s="408"/>
      <c r="H1387" s="408"/>
      <c r="I1387" s="408"/>
      <c r="J1387" s="408"/>
      <c r="K1387" s="408"/>
      <c r="L1387" s="408"/>
      <c r="M1387" s="408"/>
      <c r="N1387" s="408"/>
      <c r="O1387" s="408"/>
      <c r="P1387" s="408"/>
      <c r="Q1387" s="408"/>
      <c r="R1387" s="408"/>
      <c r="S1387" s="228"/>
      <c r="T1387" s="228"/>
      <c r="U1387" s="228"/>
      <c r="V1387" s="228"/>
      <c r="W1387" s="228"/>
      <c r="X1387" s="409"/>
      <c r="Y1387" s="409"/>
      <c r="Z1387" s="409"/>
      <c r="AA1387" s="410"/>
      <c r="AB1387" s="410"/>
      <c r="AC1387" s="228"/>
      <c r="AD1387" s="408"/>
    </row>
    <row r="1388">
      <c r="A1388" s="408"/>
      <c r="B1388" s="408"/>
      <c r="C1388" s="408"/>
      <c r="D1388" s="408"/>
      <c r="E1388" s="408"/>
      <c r="F1388" s="408"/>
      <c r="G1388" s="408"/>
      <c r="H1388" s="408"/>
      <c r="I1388" s="408"/>
      <c r="J1388" s="408"/>
      <c r="K1388" s="408"/>
      <c r="L1388" s="408"/>
      <c r="M1388" s="408"/>
      <c r="N1388" s="408"/>
      <c r="O1388" s="408"/>
      <c r="P1388" s="408"/>
      <c r="Q1388" s="408"/>
      <c r="R1388" s="408"/>
      <c r="S1388" s="228"/>
      <c r="T1388" s="228"/>
      <c r="U1388" s="228"/>
      <c r="V1388" s="228"/>
      <c r="W1388" s="228"/>
      <c r="X1388" s="409"/>
      <c r="Y1388" s="409"/>
      <c r="Z1388" s="409"/>
      <c r="AA1388" s="410"/>
      <c r="AB1388" s="410"/>
      <c r="AC1388" s="228"/>
      <c r="AD1388" s="408"/>
    </row>
    <row r="1389">
      <c r="A1389" s="408"/>
      <c r="B1389" s="408"/>
      <c r="C1389" s="408"/>
      <c r="D1389" s="408"/>
      <c r="E1389" s="408"/>
      <c r="F1389" s="408"/>
      <c r="G1389" s="408"/>
      <c r="H1389" s="408"/>
      <c r="I1389" s="408"/>
      <c r="J1389" s="408"/>
      <c r="K1389" s="408"/>
      <c r="L1389" s="408"/>
      <c r="M1389" s="408"/>
      <c r="N1389" s="408"/>
      <c r="O1389" s="408"/>
      <c r="P1389" s="408"/>
      <c r="Q1389" s="408"/>
      <c r="R1389" s="408"/>
      <c r="S1389" s="228"/>
      <c r="T1389" s="228"/>
      <c r="U1389" s="228"/>
      <c r="V1389" s="228"/>
      <c r="W1389" s="228"/>
      <c r="X1389" s="409"/>
      <c r="Y1389" s="409"/>
      <c r="Z1389" s="409"/>
      <c r="AA1389" s="410"/>
      <c r="AB1389" s="410"/>
      <c r="AC1389" s="228"/>
      <c r="AD1389" s="408"/>
    </row>
    <row r="1390">
      <c r="A1390" s="408"/>
      <c r="B1390" s="408"/>
      <c r="C1390" s="408"/>
      <c r="D1390" s="408"/>
      <c r="E1390" s="408"/>
      <c r="F1390" s="408"/>
      <c r="G1390" s="408"/>
      <c r="H1390" s="408"/>
      <c r="I1390" s="408"/>
      <c r="J1390" s="408"/>
      <c r="K1390" s="408"/>
      <c r="L1390" s="408"/>
      <c r="M1390" s="408"/>
      <c r="N1390" s="408"/>
      <c r="O1390" s="408"/>
      <c r="P1390" s="408"/>
      <c r="Q1390" s="408"/>
      <c r="R1390" s="408"/>
      <c r="S1390" s="228"/>
      <c r="T1390" s="228"/>
      <c r="U1390" s="228"/>
      <c r="V1390" s="228"/>
      <c r="W1390" s="228"/>
      <c r="X1390" s="409"/>
      <c r="Y1390" s="409"/>
      <c r="Z1390" s="409"/>
      <c r="AA1390" s="410"/>
      <c r="AB1390" s="410"/>
      <c r="AC1390" s="228"/>
      <c r="AD1390" s="408"/>
    </row>
    <row r="1391">
      <c r="A1391" s="408"/>
      <c r="B1391" s="408"/>
      <c r="C1391" s="408"/>
      <c r="D1391" s="408"/>
      <c r="E1391" s="408"/>
      <c r="F1391" s="408"/>
      <c r="G1391" s="408"/>
      <c r="H1391" s="408"/>
      <c r="I1391" s="408"/>
      <c r="J1391" s="408"/>
      <c r="K1391" s="408"/>
      <c r="L1391" s="408"/>
      <c r="M1391" s="408"/>
      <c r="N1391" s="408"/>
      <c r="O1391" s="408"/>
      <c r="P1391" s="408"/>
      <c r="Q1391" s="408"/>
      <c r="R1391" s="408"/>
      <c r="S1391" s="228"/>
      <c r="T1391" s="228"/>
      <c r="U1391" s="228"/>
      <c r="V1391" s="228"/>
      <c r="W1391" s="228"/>
      <c r="X1391" s="409"/>
      <c r="Y1391" s="409"/>
      <c r="Z1391" s="409"/>
      <c r="AA1391" s="410"/>
      <c r="AB1391" s="410"/>
      <c r="AC1391" s="228"/>
      <c r="AD1391" s="408"/>
    </row>
    <row r="1392">
      <c r="A1392" s="408"/>
      <c r="B1392" s="408"/>
      <c r="C1392" s="408"/>
      <c r="D1392" s="408"/>
      <c r="E1392" s="408"/>
      <c r="F1392" s="408"/>
      <c r="G1392" s="408"/>
      <c r="H1392" s="408"/>
      <c r="I1392" s="408"/>
      <c r="J1392" s="408"/>
      <c r="K1392" s="408"/>
      <c r="L1392" s="408"/>
      <c r="M1392" s="408"/>
      <c r="N1392" s="408"/>
      <c r="O1392" s="408"/>
      <c r="P1392" s="408"/>
      <c r="Q1392" s="408"/>
      <c r="R1392" s="408"/>
      <c r="S1392" s="228"/>
      <c r="T1392" s="228"/>
      <c r="U1392" s="228"/>
      <c r="V1392" s="228"/>
      <c r="W1392" s="228"/>
      <c r="X1392" s="409"/>
      <c r="Y1392" s="409"/>
      <c r="Z1392" s="409"/>
      <c r="AA1392" s="410"/>
      <c r="AB1392" s="410"/>
      <c r="AC1392" s="228"/>
      <c r="AD1392" s="408"/>
    </row>
    <row r="1393">
      <c r="A1393" s="408"/>
      <c r="B1393" s="408"/>
      <c r="C1393" s="408"/>
      <c r="D1393" s="408"/>
      <c r="E1393" s="408"/>
      <c r="F1393" s="408"/>
      <c r="G1393" s="408"/>
      <c r="H1393" s="408"/>
      <c r="I1393" s="408"/>
      <c r="J1393" s="408"/>
      <c r="K1393" s="408"/>
      <c r="L1393" s="408"/>
      <c r="M1393" s="408"/>
      <c r="N1393" s="408"/>
      <c r="O1393" s="408"/>
      <c r="P1393" s="408"/>
      <c r="Q1393" s="408"/>
      <c r="R1393" s="408"/>
      <c r="S1393" s="228"/>
      <c r="T1393" s="228"/>
      <c r="U1393" s="228"/>
      <c r="V1393" s="228"/>
      <c r="W1393" s="228"/>
      <c r="X1393" s="409"/>
      <c r="Y1393" s="409"/>
      <c r="Z1393" s="409"/>
      <c r="AA1393" s="410"/>
      <c r="AB1393" s="410"/>
      <c r="AC1393" s="228"/>
      <c r="AD1393" s="408"/>
    </row>
    <row r="1394">
      <c r="A1394" s="408"/>
      <c r="B1394" s="408"/>
      <c r="C1394" s="408"/>
      <c r="D1394" s="408"/>
      <c r="E1394" s="408"/>
      <c r="F1394" s="408"/>
      <c r="G1394" s="408"/>
      <c r="H1394" s="408"/>
      <c r="I1394" s="408"/>
      <c r="J1394" s="408"/>
      <c r="K1394" s="408"/>
      <c r="L1394" s="408"/>
      <c r="M1394" s="408"/>
      <c r="N1394" s="408"/>
      <c r="O1394" s="408"/>
      <c r="P1394" s="408"/>
      <c r="Q1394" s="408"/>
      <c r="R1394" s="408"/>
      <c r="S1394" s="228"/>
      <c r="T1394" s="228"/>
      <c r="U1394" s="228"/>
      <c r="V1394" s="228"/>
      <c r="W1394" s="228"/>
      <c r="X1394" s="409"/>
      <c r="Y1394" s="409"/>
      <c r="Z1394" s="409"/>
      <c r="AA1394" s="410"/>
      <c r="AB1394" s="410"/>
      <c r="AC1394" s="228"/>
      <c r="AD1394" s="408"/>
    </row>
    <row r="1395">
      <c r="A1395" s="408"/>
      <c r="B1395" s="408"/>
      <c r="C1395" s="408"/>
      <c r="D1395" s="408"/>
      <c r="E1395" s="408"/>
      <c r="F1395" s="408"/>
      <c r="G1395" s="408"/>
      <c r="H1395" s="408"/>
      <c r="I1395" s="408"/>
      <c r="J1395" s="408"/>
      <c r="K1395" s="408"/>
      <c r="L1395" s="408"/>
      <c r="M1395" s="408"/>
      <c r="N1395" s="408"/>
      <c r="O1395" s="408"/>
      <c r="P1395" s="408"/>
      <c r="Q1395" s="408"/>
      <c r="R1395" s="408"/>
      <c r="S1395" s="228"/>
      <c r="T1395" s="228"/>
      <c r="U1395" s="228"/>
      <c r="V1395" s="228"/>
      <c r="W1395" s="228"/>
      <c r="X1395" s="409"/>
      <c r="Y1395" s="409"/>
      <c r="Z1395" s="409"/>
      <c r="AA1395" s="410"/>
      <c r="AB1395" s="410"/>
      <c r="AC1395" s="228"/>
      <c r="AD1395" s="408"/>
    </row>
    <row r="1396">
      <c r="A1396" s="408"/>
      <c r="B1396" s="408"/>
      <c r="C1396" s="408"/>
      <c r="D1396" s="408"/>
      <c r="E1396" s="408"/>
      <c r="F1396" s="408"/>
      <c r="G1396" s="408"/>
      <c r="H1396" s="408"/>
      <c r="I1396" s="408"/>
      <c r="J1396" s="408"/>
      <c r="K1396" s="408"/>
      <c r="L1396" s="408"/>
      <c r="M1396" s="408"/>
      <c r="N1396" s="408"/>
      <c r="O1396" s="408"/>
      <c r="P1396" s="408"/>
      <c r="Q1396" s="408"/>
      <c r="R1396" s="408"/>
      <c r="S1396" s="228"/>
      <c r="T1396" s="228"/>
      <c r="U1396" s="228"/>
      <c r="V1396" s="228"/>
      <c r="W1396" s="228"/>
      <c r="X1396" s="409"/>
      <c r="Y1396" s="409"/>
      <c r="Z1396" s="409"/>
      <c r="AA1396" s="410"/>
      <c r="AB1396" s="410"/>
      <c r="AC1396" s="228"/>
      <c r="AD1396" s="408"/>
    </row>
    <row r="1397">
      <c r="A1397" s="408"/>
      <c r="B1397" s="408"/>
      <c r="C1397" s="408"/>
      <c r="D1397" s="408"/>
      <c r="E1397" s="408"/>
      <c r="F1397" s="408"/>
      <c r="G1397" s="408"/>
      <c r="H1397" s="408"/>
      <c r="I1397" s="408"/>
      <c r="J1397" s="408"/>
      <c r="K1397" s="408"/>
      <c r="L1397" s="408"/>
      <c r="M1397" s="408"/>
      <c r="N1397" s="408"/>
      <c r="O1397" s="408"/>
      <c r="P1397" s="408"/>
      <c r="Q1397" s="408"/>
      <c r="R1397" s="408"/>
      <c r="S1397" s="228"/>
      <c r="T1397" s="228"/>
      <c r="U1397" s="228"/>
      <c r="V1397" s="228"/>
      <c r="W1397" s="228"/>
      <c r="X1397" s="409"/>
      <c r="Y1397" s="409"/>
      <c r="Z1397" s="409"/>
      <c r="AA1397" s="410"/>
      <c r="AB1397" s="410"/>
      <c r="AC1397" s="228"/>
      <c r="AD1397" s="408"/>
    </row>
    <row r="1398">
      <c r="A1398" s="408"/>
      <c r="B1398" s="408"/>
      <c r="C1398" s="408"/>
      <c r="D1398" s="408"/>
      <c r="E1398" s="408"/>
      <c r="F1398" s="408"/>
      <c r="G1398" s="408"/>
      <c r="H1398" s="408"/>
      <c r="I1398" s="408"/>
      <c r="J1398" s="408"/>
      <c r="K1398" s="408"/>
      <c r="L1398" s="408"/>
      <c r="M1398" s="408"/>
      <c r="N1398" s="408"/>
      <c r="O1398" s="408"/>
      <c r="P1398" s="408"/>
      <c r="Q1398" s="408"/>
      <c r="R1398" s="408"/>
      <c r="S1398" s="228"/>
      <c r="T1398" s="228"/>
      <c r="U1398" s="228"/>
      <c r="V1398" s="228"/>
      <c r="W1398" s="228"/>
      <c r="X1398" s="409"/>
      <c r="Y1398" s="409"/>
      <c r="Z1398" s="409"/>
      <c r="AA1398" s="410"/>
      <c r="AB1398" s="410"/>
      <c r="AC1398" s="228"/>
      <c r="AD1398" s="408"/>
    </row>
    <row r="1399">
      <c r="A1399" s="408"/>
      <c r="B1399" s="408"/>
      <c r="C1399" s="408"/>
      <c r="D1399" s="408"/>
      <c r="E1399" s="408"/>
      <c r="F1399" s="408"/>
      <c r="G1399" s="408"/>
      <c r="H1399" s="408"/>
      <c r="I1399" s="408"/>
      <c r="J1399" s="408"/>
      <c r="K1399" s="408"/>
      <c r="L1399" s="408"/>
      <c r="M1399" s="408"/>
      <c r="N1399" s="408"/>
      <c r="O1399" s="408"/>
      <c r="P1399" s="408"/>
      <c r="Q1399" s="408"/>
      <c r="R1399" s="408"/>
      <c r="S1399" s="228"/>
      <c r="T1399" s="228"/>
      <c r="U1399" s="228"/>
      <c r="V1399" s="228"/>
      <c r="W1399" s="228"/>
      <c r="X1399" s="409"/>
      <c r="Y1399" s="409"/>
      <c r="Z1399" s="409"/>
      <c r="AA1399" s="410"/>
      <c r="AB1399" s="410"/>
      <c r="AC1399" s="228"/>
      <c r="AD1399" s="408"/>
    </row>
    <row r="1400">
      <c r="A1400" s="408"/>
      <c r="B1400" s="408"/>
      <c r="C1400" s="408"/>
      <c r="D1400" s="408"/>
      <c r="E1400" s="408"/>
      <c r="F1400" s="408"/>
      <c r="G1400" s="408"/>
      <c r="H1400" s="408"/>
      <c r="I1400" s="408"/>
      <c r="J1400" s="408"/>
      <c r="K1400" s="408"/>
      <c r="L1400" s="408"/>
      <c r="M1400" s="408"/>
      <c r="N1400" s="408"/>
      <c r="O1400" s="408"/>
      <c r="P1400" s="408"/>
      <c r="Q1400" s="408"/>
      <c r="R1400" s="408"/>
      <c r="S1400" s="228"/>
      <c r="T1400" s="228"/>
      <c r="U1400" s="228"/>
      <c r="V1400" s="228"/>
      <c r="W1400" s="228"/>
      <c r="X1400" s="409"/>
      <c r="Y1400" s="409"/>
      <c r="Z1400" s="409"/>
      <c r="AA1400" s="410"/>
      <c r="AB1400" s="410"/>
      <c r="AC1400" s="228"/>
      <c r="AD1400" s="408"/>
    </row>
    <row r="1401">
      <c r="A1401" s="408"/>
      <c r="B1401" s="408"/>
      <c r="C1401" s="408"/>
      <c r="D1401" s="408"/>
      <c r="E1401" s="408"/>
      <c r="F1401" s="408"/>
      <c r="G1401" s="408"/>
      <c r="H1401" s="408"/>
      <c r="I1401" s="408"/>
      <c r="J1401" s="408"/>
      <c r="K1401" s="408"/>
      <c r="L1401" s="408"/>
      <c r="M1401" s="408"/>
      <c r="N1401" s="408"/>
      <c r="O1401" s="408"/>
      <c r="P1401" s="408"/>
      <c r="Q1401" s="408"/>
      <c r="R1401" s="408"/>
      <c r="S1401" s="228"/>
      <c r="T1401" s="228"/>
      <c r="U1401" s="228"/>
      <c r="V1401" s="228"/>
      <c r="W1401" s="228"/>
      <c r="X1401" s="409"/>
      <c r="Y1401" s="409"/>
      <c r="Z1401" s="409"/>
      <c r="AA1401" s="410"/>
      <c r="AB1401" s="410"/>
      <c r="AC1401" s="228"/>
      <c r="AD1401" s="408"/>
    </row>
    <row r="1402">
      <c r="A1402" s="408"/>
      <c r="B1402" s="408"/>
      <c r="C1402" s="408"/>
      <c r="D1402" s="408"/>
      <c r="E1402" s="408"/>
      <c r="F1402" s="408"/>
      <c r="G1402" s="408"/>
      <c r="H1402" s="408"/>
      <c r="I1402" s="408"/>
      <c r="J1402" s="408"/>
      <c r="K1402" s="408"/>
      <c r="L1402" s="408"/>
      <c r="M1402" s="408"/>
      <c r="N1402" s="408"/>
      <c r="O1402" s="408"/>
      <c r="P1402" s="408"/>
      <c r="Q1402" s="408"/>
      <c r="R1402" s="408"/>
      <c r="S1402" s="228"/>
      <c r="T1402" s="228"/>
      <c r="U1402" s="228"/>
      <c r="V1402" s="228"/>
      <c r="W1402" s="228"/>
      <c r="X1402" s="409"/>
      <c r="Y1402" s="409"/>
      <c r="Z1402" s="409"/>
      <c r="AA1402" s="410"/>
      <c r="AB1402" s="410"/>
      <c r="AC1402" s="228"/>
      <c r="AD1402" s="408"/>
    </row>
    <row r="1403">
      <c r="A1403" s="408"/>
      <c r="B1403" s="408"/>
      <c r="C1403" s="408"/>
      <c r="D1403" s="408"/>
      <c r="E1403" s="408"/>
      <c r="F1403" s="408"/>
      <c r="G1403" s="408"/>
      <c r="H1403" s="408"/>
      <c r="I1403" s="408"/>
      <c r="J1403" s="408"/>
      <c r="K1403" s="408"/>
      <c r="L1403" s="408"/>
      <c r="M1403" s="408"/>
      <c r="N1403" s="408"/>
      <c r="O1403" s="408"/>
      <c r="P1403" s="408"/>
      <c r="Q1403" s="408"/>
      <c r="R1403" s="408"/>
      <c r="S1403" s="228"/>
      <c r="T1403" s="228"/>
      <c r="U1403" s="228"/>
      <c r="V1403" s="228"/>
      <c r="W1403" s="228"/>
      <c r="X1403" s="409"/>
      <c r="Y1403" s="409"/>
      <c r="Z1403" s="409"/>
      <c r="AA1403" s="410"/>
      <c r="AB1403" s="410"/>
      <c r="AC1403" s="228"/>
      <c r="AD1403" s="408"/>
    </row>
    <row r="1404">
      <c r="A1404" s="408"/>
      <c r="B1404" s="408"/>
      <c r="C1404" s="408"/>
      <c r="D1404" s="408"/>
      <c r="E1404" s="408"/>
      <c r="F1404" s="408"/>
      <c r="G1404" s="408"/>
      <c r="H1404" s="408"/>
      <c r="I1404" s="408"/>
      <c r="J1404" s="408"/>
      <c r="K1404" s="408"/>
      <c r="L1404" s="408"/>
      <c r="M1404" s="408"/>
      <c r="N1404" s="408"/>
      <c r="O1404" s="408"/>
      <c r="P1404" s="408"/>
      <c r="Q1404" s="408"/>
      <c r="R1404" s="408"/>
      <c r="S1404" s="228"/>
      <c r="T1404" s="228"/>
      <c r="U1404" s="228"/>
      <c r="V1404" s="228"/>
      <c r="W1404" s="228"/>
      <c r="X1404" s="409"/>
      <c r="Y1404" s="409"/>
      <c r="Z1404" s="409"/>
      <c r="AA1404" s="410"/>
      <c r="AB1404" s="410"/>
      <c r="AC1404" s="228"/>
      <c r="AD1404" s="408"/>
    </row>
    <row r="1405">
      <c r="A1405" s="408"/>
      <c r="B1405" s="408"/>
      <c r="C1405" s="408"/>
      <c r="D1405" s="408"/>
      <c r="E1405" s="408"/>
      <c r="F1405" s="408"/>
      <c r="G1405" s="408"/>
      <c r="H1405" s="408"/>
      <c r="I1405" s="408"/>
      <c r="J1405" s="408"/>
      <c r="K1405" s="408"/>
      <c r="L1405" s="408"/>
      <c r="M1405" s="408"/>
      <c r="N1405" s="408"/>
      <c r="O1405" s="408"/>
      <c r="P1405" s="408"/>
      <c r="Q1405" s="408"/>
      <c r="R1405" s="408"/>
      <c r="S1405" s="228"/>
      <c r="T1405" s="228"/>
      <c r="U1405" s="228"/>
      <c r="V1405" s="228"/>
      <c r="W1405" s="228"/>
      <c r="X1405" s="409"/>
      <c r="Y1405" s="409"/>
      <c r="Z1405" s="409"/>
      <c r="AA1405" s="410"/>
      <c r="AB1405" s="410"/>
      <c r="AC1405" s="228"/>
      <c r="AD1405" s="408"/>
    </row>
    <row r="1406">
      <c r="A1406" s="408"/>
      <c r="B1406" s="408"/>
      <c r="C1406" s="408"/>
      <c r="D1406" s="408"/>
      <c r="E1406" s="408"/>
      <c r="F1406" s="408"/>
      <c r="G1406" s="408"/>
      <c r="H1406" s="408"/>
      <c r="I1406" s="408"/>
      <c r="J1406" s="408"/>
      <c r="K1406" s="408"/>
      <c r="L1406" s="408"/>
      <c r="M1406" s="408"/>
      <c r="N1406" s="408"/>
      <c r="O1406" s="408"/>
      <c r="P1406" s="408"/>
      <c r="Q1406" s="408"/>
      <c r="R1406" s="408"/>
      <c r="S1406" s="228"/>
      <c r="T1406" s="228"/>
      <c r="U1406" s="228"/>
      <c r="V1406" s="228"/>
      <c r="W1406" s="228"/>
      <c r="X1406" s="409"/>
      <c r="Y1406" s="409"/>
      <c r="Z1406" s="409"/>
      <c r="AA1406" s="410"/>
      <c r="AB1406" s="410"/>
      <c r="AC1406" s="228"/>
      <c r="AD1406" s="408"/>
    </row>
    <row r="1407">
      <c r="A1407" s="408"/>
      <c r="B1407" s="408"/>
      <c r="C1407" s="408"/>
      <c r="D1407" s="408"/>
      <c r="E1407" s="408"/>
      <c r="F1407" s="408"/>
      <c r="G1407" s="408"/>
      <c r="H1407" s="408"/>
      <c r="I1407" s="408"/>
      <c r="J1407" s="408"/>
      <c r="K1407" s="408"/>
      <c r="L1407" s="408"/>
      <c r="M1407" s="408"/>
      <c r="N1407" s="408"/>
      <c r="O1407" s="408"/>
      <c r="P1407" s="408"/>
      <c r="Q1407" s="408"/>
      <c r="R1407" s="408"/>
      <c r="S1407" s="228"/>
      <c r="T1407" s="228"/>
      <c r="U1407" s="228"/>
      <c r="V1407" s="228"/>
      <c r="W1407" s="228"/>
      <c r="X1407" s="409"/>
      <c r="Y1407" s="409"/>
      <c r="Z1407" s="409"/>
      <c r="AA1407" s="410"/>
      <c r="AB1407" s="410"/>
      <c r="AC1407" s="228"/>
      <c r="AD1407" s="408"/>
    </row>
    <row r="1408">
      <c r="A1408" s="408"/>
      <c r="B1408" s="408"/>
      <c r="C1408" s="408"/>
      <c r="D1408" s="408"/>
      <c r="E1408" s="408"/>
      <c r="F1408" s="408"/>
      <c r="G1408" s="408"/>
      <c r="H1408" s="408"/>
      <c r="I1408" s="408"/>
      <c r="J1408" s="408"/>
      <c r="K1408" s="408"/>
      <c r="L1408" s="408"/>
      <c r="M1408" s="408"/>
      <c r="N1408" s="408"/>
      <c r="O1408" s="408"/>
      <c r="P1408" s="408"/>
      <c r="Q1408" s="408"/>
      <c r="R1408" s="408"/>
      <c r="S1408" s="228"/>
      <c r="T1408" s="228"/>
      <c r="U1408" s="228"/>
      <c r="V1408" s="228"/>
      <c r="W1408" s="228"/>
      <c r="X1408" s="409"/>
      <c r="Y1408" s="409"/>
      <c r="Z1408" s="409"/>
      <c r="AA1408" s="410"/>
      <c r="AB1408" s="410"/>
      <c r="AC1408" s="228"/>
      <c r="AD1408" s="408"/>
    </row>
    <row r="1409">
      <c r="A1409" s="408"/>
      <c r="B1409" s="408"/>
      <c r="C1409" s="408"/>
      <c r="D1409" s="408"/>
      <c r="E1409" s="408"/>
      <c r="F1409" s="408"/>
      <c r="G1409" s="408"/>
      <c r="H1409" s="408"/>
      <c r="I1409" s="408"/>
      <c r="J1409" s="408"/>
      <c r="K1409" s="408"/>
      <c r="L1409" s="408"/>
      <c r="M1409" s="408"/>
      <c r="N1409" s="408"/>
      <c r="O1409" s="408"/>
      <c r="P1409" s="408"/>
      <c r="Q1409" s="408"/>
      <c r="R1409" s="408"/>
      <c r="S1409" s="228"/>
      <c r="T1409" s="228"/>
      <c r="U1409" s="228"/>
      <c r="V1409" s="228"/>
      <c r="W1409" s="228"/>
      <c r="X1409" s="409"/>
      <c r="Y1409" s="409"/>
      <c r="Z1409" s="409"/>
      <c r="AA1409" s="410"/>
      <c r="AB1409" s="410"/>
      <c r="AC1409" s="228"/>
      <c r="AD1409" s="408"/>
    </row>
    <row r="1410">
      <c r="A1410" s="408"/>
      <c r="B1410" s="408"/>
      <c r="C1410" s="408"/>
      <c r="D1410" s="408"/>
      <c r="E1410" s="408"/>
      <c r="F1410" s="408"/>
      <c r="G1410" s="408"/>
      <c r="H1410" s="408"/>
      <c r="I1410" s="408"/>
      <c r="J1410" s="408"/>
      <c r="K1410" s="408"/>
      <c r="L1410" s="408"/>
      <c r="M1410" s="408"/>
      <c r="N1410" s="408"/>
      <c r="O1410" s="408"/>
      <c r="P1410" s="408"/>
      <c r="Q1410" s="408"/>
      <c r="R1410" s="408"/>
      <c r="S1410" s="228"/>
      <c r="T1410" s="228"/>
      <c r="U1410" s="228"/>
      <c r="V1410" s="228"/>
      <c r="W1410" s="228"/>
      <c r="X1410" s="409"/>
      <c r="Y1410" s="409"/>
      <c r="Z1410" s="409"/>
      <c r="AA1410" s="410"/>
      <c r="AB1410" s="410"/>
      <c r="AC1410" s="228"/>
      <c r="AD1410" s="408"/>
    </row>
    <row r="1411">
      <c r="A1411" s="408"/>
      <c r="B1411" s="408"/>
      <c r="C1411" s="408"/>
      <c r="D1411" s="408"/>
      <c r="E1411" s="408"/>
      <c r="F1411" s="408"/>
      <c r="G1411" s="408"/>
      <c r="H1411" s="408"/>
      <c r="I1411" s="408"/>
      <c r="J1411" s="408"/>
      <c r="K1411" s="408"/>
      <c r="L1411" s="408"/>
      <c r="M1411" s="408"/>
      <c r="N1411" s="408"/>
      <c r="O1411" s="408"/>
      <c r="P1411" s="408"/>
      <c r="Q1411" s="408"/>
      <c r="R1411" s="408"/>
      <c r="S1411" s="228"/>
      <c r="T1411" s="228"/>
      <c r="U1411" s="228"/>
      <c r="V1411" s="228"/>
      <c r="W1411" s="228"/>
      <c r="X1411" s="409"/>
      <c r="Y1411" s="409"/>
      <c r="Z1411" s="409"/>
      <c r="AA1411" s="410"/>
      <c r="AB1411" s="410"/>
      <c r="AC1411" s="228"/>
      <c r="AD1411" s="408"/>
    </row>
    <row r="1412">
      <c r="A1412" s="408"/>
      <c r="B1412" s="408"/>
      <c r="C1412" s="408"/>
      <c r="D1412" s="408"/>
      <c r="E1412" s="408"/>
      <c r="F1412" s="408"/>
      <c r="G1412" s="408"/>
      <c r="H1412" s="408"/>
      <c r="I1412" s="408"/>
      <c r="J1412" s="408"/>
      <c r="K1412" s="408"/>
      <c r="L1412" s="408"/>
      <c r="M1412" s="408"/>
      <c r="N1412" s="408"/>
      <c r="O1412" s="408"/>
      <c r="P1412" s="408"/>
      <c r="Q1412" s="408"/>
      <c r="R1412" s="408"/>
      <c r="S1412" s="228"/>
      <c r="T1412" s="228"/>
      <c r="U1412" s="228"/>
      <c r="V1412" s="228"/>
      <c r="W1412" s="228"/>
      <c r="X1412" s="409"/>
      <c r="Y1412" s="409"/>
      <c r="Z1412" s="409"/>
      <c r="AA1412" s="410"/>
      <c r="AB1412" s="410"/>
      <c r="AC1412" s="228"/>
      <c r="AD1412" s="408"/>
    </row>
    <row r="1413">
      <c r="A1413" s="408"/>
      <c r="B1413" s="408"/>
      <c r="C1413" s="408"/>
      <c r="D1413" s="408"/>
      <c r="E1413" s="408"/>
      <c r="F1413" s="408"/>
      <c r="G1413" s="408"/>
      <c r="H1413" s="408"/>
      <c r="I1413" s="408"/>
      <c r="J1413" s="408"/>
      <c r="K1413" s="408"/>
      <c r="L1413" s="408"/>
      <c r="M1413" s="408"/>
      <c r="N1413" s="408"/>
      <c r="O1413" s="408"/>
      <c r="P1413" s="408"/>
      <c r="Q1413" s="408"/>
      <c r="R1413" s="408"/>
      <c r="S1413" s="228"/>
      <c r="T1413" s="228"/>
      <c r="U1413" s="228"/>
      <c r="V1413" s="228"/>
      <c r="W1413" s="228"/>
      <c r="X1413" s="409"/>
      <c r="Y1413" s="409"/>
      <c r="Z1413" s="409"/>
      <c r="AA1413" s="410"/>
      <c r="AB1413" s="410"/>
      <c r="AC1413" s="228"/>
      <c r="AD1413" s="408"/>
    </row>
    <row r="1414">
      <c r="A1414" s="408"/>
      <c r="B1414" s="408"/>
      <c r="C1414" s="408"/>
      <c r="D1414" s="408"/>
      <c r="E1414" s="408"/>
      <c r="F1414" s="408"/>
      <c r="G1414" s="408"/>
      <c r="H1414" s="408"/>
      <c r="I1414" s="408"/>
      <c r="J1414" s="408"/>
      <c r="K1414" s="408"/>
      <c r="L1414" s="408"/>
      <c r="M1414" s="408"/>
      <c r="N1414" s="408"/>
      <c r="O1414" s="408"/>
      <c r="P1414" s="408"/>
      <c r="Q1414" s="408"/>
      <c r="R1414" s="408"/>
      <c r="S1414" s="228"/>
      <c r="T1414" s="228"/>
      <c r="U1414" s="228"/>
      <c r="V1414" s="228"/>
      <c r="W1414" s="228"/>
      <c r="X1414" s="409"/>
      <c r="Y1414" s="409"/>
      <c r="Z1414" s="409"/>
      <c r="AA1414" s="410"/>
      <c r="AB1414" s="410"/>
      <c r="AC1414" s="228"/>
      <c r="AD1414" s="408"/>
    </row>
    <row r="1415">
      <c r="A1415" s="408"/>
      <c r="B1415" s="408"/>
      <c r="C1415" s="408"/>
      <c r="D1415" s="408"/>
      <c r="E1415" s="408"/>
      <c r="F1415" s="408"/>
      <c r="G1415" s="408"/>
      <c r="H1415" s="408"/>
      <c r="I1415" s="408"/>
      <c r="J1415" s="408"/>
      <c r="K1415" s="408"/>
      <c r="L1415" s="408"/>
      <c r="M1415" s="408"/>
      <c r="N1415" s="408"/>
      <c r="O1415" s="408"/>
      <c r="P1415" s="408"/>
      <c r="Q1415" s="408"/>
      <c r="R1415" s="408"/>
      <c r="S1415" s="228"/>
      <c r="T1415" s="228"/>
      <c r="U1415" s="228"/>
      <c r="V1415" s="228"/>
      <c r="W1415" s="228"/>
      <c r="X1415" s="409"/>
      <c r="Y1415" s="409"/>
      <c r="Z1415" s="409"/>
      <c r="AA1415" s="410"/>
      <c r="AB1415" s="410"/>
      <c r="AC1415" s="228"/>
      <c r="AD1415" s="408"/>
    </row>
    <row r="1416">
      <c r="A1416" s="408"/>
      <c r="B1416" s="408"/>
      <c r="C1416" s="408"/>
      <c r="D1416" s="408"/>
      <c r="E1416" s="408"/>
      <c r="F1416" s="408"/>
      <c r="G1416" s="408"/>
      <c r="H1416" s="408"/>
      <c r="I1416" s="408"/>
      <c r="J1416" s="408"/>
      <c r="K1416" s="408"/>
      <c r="L1416" s="408"/>
      <c r="M1416" s="408"/>
      <c r="N1416" s="408"/>
      <c r="O1416" s="408"/>
      <c r="P1416" s="408"/>
      <c r="Q1416" s="408"/>
      <c r="R1416" s="408"/>
      <c r="S1416" s="228"/>
      <c r="T1416" s="228"/>
      <c r="U1416" s="228"/>
      <c r="V1416" s="228"/>
      <c r="W1416" s="228"/>
      <c r="X1416" s="409"/>
      <c r="Y1416" s="409"/>
      <c r="Z1416" s="409"/>
      <c r="AA1416" s="410"/>
      <c r="AB1416" s="410"/>
      <c r="AC1416" s="228"/>
      <c r="AD1416" s="408"/>
    </row>
    <row r="1417">
      <c r="A1417" s="408"/>
      <c r="B1417" s="408"/>
      <c r="C1417" s="408"/>
      <c r="D1417" s="408"/>
      <c r="E1417" s="408"/>
      <c r="F1417" s="408"/>
      <c r="G1417" s="408"/>
      <c r="H1417" s="408"/>
      <c r="I1417" s="408"/>
      <c r="J1417" s="408"/>
      <c r="K1417" s="408"/>
      <c r="L1417" s="408"/>
      <c r="M1417" s="408"/>
      <c r="N1417" s="408"/>
      <c r="O1417" s="408"/>
      <c r="P1417" s="408"/>
      <c r="Q1417" s="408"/>
      <c r="R1417" s="408"/>
      <c r="S1417" s="228"/>
      <c r="T1417" s="228"/>
      <c r="U1417" s="228"/>
      <c r="V1417" s="228"/>
      <c r="W1417" s="228"/>
      <c r="X1417" s="409"/>
      <c r="Y1417" s="409"/>
      <c r="Z1417" s="409"/>
      <c r="AA1417" s="410"/>
      <c r="AB1417" s="410"/>
      <c r="AC1417" s="228"/>
      <c r="AD1417" s="408"/>
    </row>
    <row r="1418">
      <c r="A1418" s="408"/>
      <c r="B1418" s="408"/>
      <c r="C1418" s="408"/>
      <c r="D1418" s="408"/>
      <c r="E1418" s="408"/>
      <c r="F1418" s="408"/>
      <c r="G1418" s="408"/>
      <c r="H1418" s="408"/>
      <c r="I1418" s="408"/>
      <c r="J1418" s="408"/>
      <c r="K1418" s="408"/>
      <c r="L1418" s="408"/>
      <c r="M1418" s="408"/>
      <c r="N1418" s="408"/>
      <c r="O1418" s="408"/>
      <c r="P1418" s="408"/>
      <c r="Q1418" s="408"/>
      <c r="R1418" s="408"/>
      <c r="S1418" s="228"/>
      <c r="T1418" s="228"/>
      <c r="U1418" s="228"/>
      <c r="V1418" s="228"/>
      <c r="W1418" s="228"/>
      <c r="X1418" s="409"/>
      <c r="Y1418" s="409"/>
      <c r="Z1418" s="409"/>
      <c r="AA1418" s="410"/>
      <c r="AB1418" s="410"/>
      <c r="AC1418" s="228"/>
      <c r="AD1418" s="408"/>
    </row>
    <row r="1419">
      <c r="A1419" s="408"/>
      <c r="B1419" s="408"/>
      <c r="C1419" s="408"/>
      <c r="D1419" s="408"/>
      <c r="E1419" s="408"/>
      <c r="F1419" s="408"/>
      <c r="G1419" s="408"/>
      <c r="H1419" s="408"/>
      <c r="I1419" s="408"/>
      <c r="J1419" s="408"/>
      <c r="K1419" s="408"/>
      <c r="L1419" s="408"/>
      <c r="M1419" s="408"/>
      <c r="N1419" s="408"/>
      <c r="O1419" s="408"/>
      <c r="P1419" s="408"/>
      <c r="Q1419" s="408"/>
      <c r="R1419" s="408"/>
      <c r="S1419" s="228"/>
      <c r="T1419" s="228"/>
      <c r="U1419" s="228"/>
      <c r="V1419" s="228"/>
      <c r="W1419" s="228"/>
      <c r="X1419" s="409"/>
      <c r="Y1419" s="409"/>
      <c r="Z1419" s="409"/>
      <c r="AA1419" s="410"/>
      <c r="AB1419" s="410"/>
      <c r="AC1419" s="228"/>
      <c r="AD1419" s="408"/>
    </row>
    <row r="1420">
      <c r="A1420" s="408"/>
      <c r="B1420" s="408"/>
      <c r="C1420" s="408"/>
      <c r="D1420" s="408"/>
      <c r="E1420" s="408"/>
      <c r="F1420" s="408"/>
      <c r="G1420" s="408"/>
      <c r="H1420" s="408"/>
      <c r="I1420" s="408"/>
      <c r="J1420" s="408"/>
      <c r="K1420" s="408"/>
      <c r="L1420" s="408"/>
      <c r="M1420" s="408"/>
      <c r="N1420" s="408"/>
      <c r="O1420" s="408"/>
      <c r="P1420" s="408"/>
      <c r="Q1420" s="408"/>
      <c r="R1420" s="408"/>
      <c r="S1420" s="228"/>
      <c r="T1420" s="228"/>
      <c r="U1420" s="228"/>
      <c r="V1420" s="228"/>
      <c r="W1420" s="228"/>
      <c r="X1420" s="409"/>
      <c r="Y1420" s="409"/>
      <c r="Z1420" s="409"/>
      <c r="AA1420" s="410"/>
      <c r="AB1420" s="410"/>
      <c r="AC1420" s="228"/>
      <c r="AD1420" s="408"/>
    </row>
    <row r="1421">
      <c r="A1421" s="408"/>
      <c r="B1421" s="408"/>
      <c r="C1421" s="408"/>
      <c r="D1421" s="408"/>
      <c r="E1421" s="408"/>
      <c r="F1421" s="408"/>
      <c r="G1421" s="408"/>
      <c r="H1421" s="408"/>
      <c r="I1421" s="408"/>
      <c r="J1421" s="408"/>
      <c r="K1421" s="408"/>
      <c r="L1421" s="408"/>
      <c r="M1421" s="408"/>
      <c r="N1421" s="408"/>
      <c r="O1421" s="408"/>
      <c r="P1421" s="408"/>
      <c r="Q1421" s="408"/>
      <c r="R1421" s="408"/>
      <c r="S1421" s="228"/>
      <c r="T1421" s="228"/>
      <c r="U1421" s="228"/>
      <c r="V1421" s="228"/>
      <c r="W1421" s="228"/>
      <c r="X1421" s="409"/>
      <c r="Y1421" s="409"/>
      <c r="Z1421" s="409"/>
      <c r="AA1421" s="410"/>
      <c r="AB1421" s="410"/>
      <c r="AC1421" s="228"/>
      <c r="AD1421" s="408"/>
    </row>
    <row r="1422">
      <c r="A1422" s="408"/>
      <c r="B1422" s="408"/>
      <c r="C1422" s="408"/>
      <c r="D1422" s="408"/>
      <c r="E1422" s="408"/>
      <c r="F1422" s="408"/>
      <c r="G1422" s="408"/>
      <c r="H1422" s="408"/>
      <c r="I1422" s="408"/>
      <c r="J1422" s="408"/>
      <c r="K1422" s="408"/>
      <c r="L1422" s="408"/>
      <c r="M1422" s="408"/>
      <c r="N1422" s="408"/>
      <c r="O1422" s="408"/>
      <c r="P1422" s="408"/>
      <c r="Q1422" s="408"/>
      <c r="R1422" s="408"/>
      <c r="S1422" s="228"/>
      <c r="T1422" s="228"/>
      <c r="U1422" s="228"/>
      <c r="V1422" s="228"/>
      <c r="W1422" s="228"/>
      <c r="X1422" s="409"/>
      <c r="Y1422" s="409"/>
      <c r="Z1422" s="409"/>
      <c r="AA1422" s="410"/>
      <c r="AB1422" s="410"/>
      <c r="AC1422" s="228"/>
      <c r="AD1422" s="408"/>
    </row>
    <row r="1423">
      <c r="A1423" s="408"/>
      <c r="B1423" s="408"/>
      <c r="C1423" s="408"/>
      <c r="D1423" s="408"/>
      <c r="E1423" s="408"/>
      <c r="F1423" s="408"/>
      <c r="G1423" s="408"/>
      <c r="H1423" s="408"/>
      <c r="I1423" s="408"/>
      <c r="J1423" s="408"/>
      <c r="K1423" s="408"/>
      <c r="L1423" s="408"/>
      <c r="M1423" s="408"/>
      <c r="N1423" s="408"/>
      <c r="O1423" s="408"/>
      <c r="P1423" s="408"/>
      <c r="Q1423" s="408"/>
      <c r="R1423" s="408"/>
      <c r="S1423" s="228"/>
      <c r="T1423" s="228"/>
      <c r="U1423" s="228"/>
      <c r="V1423" s="228"/>
      <c r="W1423" s="228"/>
      <c r="X1423" s="409"/>
      <c r="Y1423" s="409"/>
      <c r="Z1423" s="409"/>
      <c r="AA1423" s="410"/>
      <c r="AB1423" s="410"/>
      <c r="AC1423" s="228"/>
      <c r="AD1423" s="408"/>
    </row>
    <row r="1424">
      <c r="A1424" s="408"/>
      <c r="B1424" s="408"/>
      <c r="C1424" s="408"/>
      <c r="D1424" s="408"/>
      <c r="E1424" s="408"/>
      <c r="F1424" s="408"/>
      <c r="G1424" s="408"/>
      <c r="H1424" s="408"/>
      <c r="I1424" s="408"/>
      <c r="J1424" s="408"/>
      <c r="K1424" s="408"/>
      <c r="L1424" s="408"/>
      <c r="M1424" s="408"/>
      <c r="N1424" s="408"/>
      <c r="O1424" s="408"/>
      <c r="P1424" s="408"/>
      <c r="Q1424" s="408"/>
      <c r="R1424" s="408"/>
      <c r="S1424" s="228"/>
      <c r="T1424" s="228"/>
      <c r="U1424" s="228"/>
      <c r="V1424" s="228"/>
      <c r="W1424" s="228"/>
      <c r="X1424" s="409"/>
      <c r="Y1424" s="409"/>
      <c r="Z1424" s="409"/>
      <c r="AA1424" s="410"/>
      <c r="AB1424" s="410"/>
      <c r="AC1424" s="228"/>
      <c r="AD1424" s="408"/>
    </row>
    <row r="1425">
      <c r="A1425" s="408"/>
      <c r="B1425" s="408"/>
      <c r="C1425" s="408"/>
      <c r="D1425" s="408"/>
      <c r="E1425" s="408"/>
      <c r="F1425" s="408"/>
      <c r="G1425" s="408"/>
      <c r="H1425" s="408"/>
      <c r="I1425" s="408"/>
      <c r="J1425" s="408"/>
      <c r="K1425" s="408"/>
      <c r="L1425" s="408"/>
      <c r="M1425" s="408"/>
      <c r="N1425" s="408"/>
      <c r="O1425" s="408"/>
      <c r="P1425" s="408"/>
      <c r="Q1425" s="408"/>
      <c r="R1425" s="408"/>
      <c r="S1425" s="228"/>
      <c r="T1425" s="228"/>
      <c r="U1425" s="228"/>
      <c r="V1425" s="228"/>
      <c r="W1425" s="228"/>
      <c r="X1425" s="409"/>
      <c r="Y1425" s="409"/>
      <c r="Z1425" s="409"/>
      <c r="AA1425" s="410"/>
      <c r="AB1425" s="410"/>
      <c r="AC1425" s="228"/>
      <c r="AD1425" s="408"/>
    </row>
    <row r="1426">
      <c r="A1426" s="408"/>
      <c r="B1426" s="408"/>
      <c r="C1426" s="408"/>
      <c r="D1426" s="408"/>
      <c r="E1426" s="408"/>
      <c r="F1426" s="408"/>
      <c r="G1426" s="408"/>
      <c r="H1426" s="408"/>
      <c r="I1426" s="408"/>
      <c r="J1426" s="408"/>
      <c r="K1426" s="408"/>
      <c r="L1426" s="408"/>
      <c r="M1426" s="408"/>
      <c r="N1426" s="408"/>
      <c r="O1426" s="408"/>
      <c r="P1426" s="408"/>
      <c r="Q1426" s="408"/>
      <c r="R1426" s="408"/>
      <c r="S1426" s="228"/>
      <c r="T1426" s="228"/>
      <c r="U1426" s="228"/>
      <c r="V1426" s="228"/>
      <c r="W1426" s="228"/>
      <c r="X1426" s="409"/>
      <c r="Y1426" s="409"/>
      <c r="Z1426" s="409"/>
      <c r="AA1426" s="410"/>
      <c r="AB1426" s="410"/>
      <c r="AC1426" s="228"/>
      <c r="AD1426" s="408"/>
    </row>
    <row r="1427">
      <c r="A1427" s="408"/>
      <c r="B1427" s="408"/>
      <c r="C1427" s="408"/>
      <c r="D1427" s="408"/>
      <c r="E1427" s="408"/>
      <c r="F1427" s="408"/>
      <c r="G1427" s="408"/>
      <c r="H1427" s="408"/>
      <c r="I1427" s="408"/>
      <c r="J1427" s="408"/>
      <c r="K1427" s="408"/>
      <c r="L1427" s="408"/>
      <c r="M1427" s="408"/>
      <c r="N1427" s="408"/>
      <c r="O1427" s="408"/>
      <c r="P1427" s="408"/>
      <c r="Q1427" s="408"/>
      <c r="R1427" s="408"/>
      <c r="S1427" s="228"/>
      <c r="T1427" s="228"/>
      <c r="U1427" s="228"/>
      <c r="V1427" s="228"/>
      <c r="W1427" s="228"/>
      <c r="X1427" s="409"/>
      <c r="Y1427" s="409"/>
      <c r="Z1427" s="409"/>
      <c r="AA1427" s="410"/>
      <c r="AB1427" s="410"/>
      <c r="AC1427" s="228"/>
      <c r="AD1427" s="408"/>
    </row>
    <row r="1428">
      <c r="A1428" s="408"/>
      <c r="B1428" s="408"/>
      <c r="C1428" s="408"/>
      <c r="D1428" s="408"/>
      <c r="E1428" s="408"/>
      <c r="F1428" s="408"/>
      <c r="G1428" s="408"/>
      <c r="H1428" s="408"/>
      <c r="I1428" s="408"/>
      <c r="J1428" s="408"/>
      <c r="K1428" s="408"/>
      <c r="L1428" s="408"/>
      <c r="M1428" s="408"/>
      <c r="N1428" s="408"/>
      <c r="O1428" s="408"/>
      <c r="P1428" s="408"/>
      <c r="Q1428" s="408"/>
      <c r="R1428" s="408"/>
      <c r="S1428" s="228"/>
      <c r="T1428" s="228"/>
      <c r="U1428" s="228"/>
      <c r="V1428" s="228"/>
      <c r="W1428" s="228"/>
      <c r="X1428" s="409"/>
      <c r="Y1428" s="409"/>
      <c r="Z1428" s="409"/>
      <c r="AA1428" s="410"/>
      <c r="AB1428" s="410"/>
      <c r="AC1428" s="228"/>
      <c r="AD1428" s="408"/>
    </row>
    <row r="1429">
      <c r="A1429" s="408"/>
      <c r="B1429" s="408"/>
      <c r="C1429" s="408"/>
      <c r="D1429" s="408"/>
      <c r="E1429" s="408"/>
      <c r="F1429" s="408"/>
      <c r="G1429" s="408"/>
      <c r="H1429" s="408"/>
      <c r="I1429" s="408"/>
      <c r="J1429" s="408"/>
      <c r="K1429" s="408"/>
      <c r="L1429" s="408"/>
      <c r="M1429" s="408"/>
      <c r="N1429" s="408"/>
      <c r="O1429" s="408"/>
      <c r="P1429" s="408"/>
      <c r="Q1429" s="408"/>
      <c r="R1429" s="408"/>
      <c r="S1429" s="228"/>
      <c r="T1429" s="228"/>
      <c r="U1429" s="228"/>
      <c r="V1429" s="228"/>
      <c r="W1429" s="228"/>
      <c r="X1429" s="409"/>
      <c r="Y1429" s="409"/>
      <c r="Z1429" s="409"/>
      <c r="AA1429" s="410"/>
      <c r="AB1429" s="410"/>
      <c r="AC1429" s="228"/>
      <c r="AD1429" s="408"/>
    </row>
    <row r="1430">
      <c r="A1430" s="408"/>
      <c r="B1430" s="408"/>
      <c r="C1430" s="408"/>
      <c r="D1430" s="408"/>
      <c r="E1430" s="408"/>
      <c r="F1430" s="408"/>
      <c r="G1430" s="408"/>
      <c r="H1430" s="408"/>
      <c r="I1430" s="408"/>
      <c r="J1430" s="408"/>
      <c r="K1430" s="408"/>
      <c r="L1430" s="408"/>
      <c r="M1430" s="408"/>
      <c r="N1430" s="408"/>
      <c r="O1430" s="408"/>
      <c r="P1430" s="408"/>
      <c r="Q1430" s="408"/>
      <c r="R1430" s="408"/>
      <c r="S1430" s="228"/>
      <c r="T1430" s="228"/>
      <c r="U1430" s="228"/>
      <c r="V1430" s="228"/>
      <c r="W1430" s="228"/>
      <c r="X1430" s="409"/>
      <c r="Y1430" s="409"/>
      <c r="Z1430" s="409"/>
      <c r="AA1430" s="410"/>
      <c r="AB1430" s="410"/>
      <c r="AC1430" s="228"/>
      <c r="AD1430" s="408"/>
    </row>
    <row r="1431">
      <c r="A1431" s="408"/>
      <c r="B1431" s="408"/>
      <c r="C1431" s="408"/>
      <c r="D1431" s="408"/>
      <c r="E1431" s="408"/>
      <c r="F1431" s="408"/>
      <c r="G1431" s="408"/>
      <c r="H1431" s="408"/>
      <c r="I1431" s="408"/>
      <c r="J1431" s="408"/>
      <c r="K1431" s="408"/>
      <c r="L1431" s="408"/>
      <c r="M1431" s="408"/>
      <c r="N1431" s="408"/>
      <c r="O1431" s="408"/>
      <c r="P1431" s="408"/>
      <c r="Q1431" s="408"/>
      <c r="R1431" s="408"/>
      <c r="S1431" s="228"/>
      <c r="T1431" s="228"/>
      <c r="U1431" s="228"/>
      <c r="V1431" s="228"/>
      <c r="W1431" s="228"/>
      <c r="X1431" s="409"/>
      <c r="Y1431" s="409"/>
      <c r="Z1431" s="409"/>
      <c r="AA1431" s="410"/>
      <c r="AB1431" s="410"/>
      <c r="AC1431" s="228"/>
      <c r="AD1431" s="408"/>
    </row>
    <row r="1432">
      <c r="A1432" s="408"/>
      <c r="B1432" s="408"/>
      <c r="C1432" s="408"/>
      <c r="D1432" s="408"/>
      <c r="E1432" s="408"/>
      <c r="F1432" s="408"/>
      <c r="G1432" s="408"/>
      <c r="H1432" s="408"/>
      <c r="I1432" s="408"/>
      <c r="J1432" s="408"/>
      <c r="K1432" s="408"/>
      <c r="L1432" s="408"/>
      <c r="M1432" s="408"/>
      <c r="N1432" s="408"/>
      <c r="O1432" s="408"/>
      <c r="P1432" s="408"/>
      <c r="Q1432" s="408"/>
      <c r="R1432" s="408"/>
      <c r="S1432" s="228"/>
      <c r="T1432" s="228"/>
      <c r="U1432" s="228"/>
      <c r="V1432" s="228"/>
      <c r="W1432" s="228"/>
      <c r="X1432" s="409"/>
      <c r="Y1432" s="409"/>
      <c r="Z1432" s="409"/>
      <c r="AA1432" s="410"/>
      <c r="AB1432" s="410"/>
      <c r="AC1432" s="228"/>
      <c r="AD1432" s="408"/>
    </row>
    <row r="1433">
      <c r="A1433" s="408"/>
      <c r="B1433" s="408"/>
      <c r="C1433" s="408"/>
      <c r="D1433" s="408"/>
      <c r="E1433" s="408"/>
      <c r="F1433" s="408"/>
      <c r="G1433" s="408"/>
      <c r="H1433" s="408"/>
      <c r="I1433" s="408"/>
      <c r="J1433" s="408"/>
      <c r="K1433" s="408"/>
      <c r="L1433" s="408"/>
      <c r="M1433" s="408"/>
      <c r="N1433" s="408"/>
      <c r="O1433" s="408"/>
      <c r="P1433" s="408"/>
      <c r="Q1433" s="408"/>
      <c r="R1433" s="408"/>
      <c r="S1433" s="228"/>
      <c r="T1433" s="228"/>
      <c r="U1433" s="228"/>
      <c r="V1433" s="228"/>
      <c r="W1433" s="228"/>
      <c r="X1433" s="409"/>
      <c r="Y1433" s="409"/>
      <c r="Z1433" s="409"/>
      <c r="AA1433" s="410"/>
      <c r="AB1433" s="410"/>
      <c r="AC1433" s="228"/>
      <c r="AD1433" s="408"/>
    </row>
    <row r="1434">
      <c r="A1434" s="408"/>
      <c r="B1434" s="408"/>
      <c r="C1434" s="408"/>
      <c r="D1434" s="408"/>
      <c r="E1434" s="408"/>
      <c r="F1434" s="408"/>
      <c r="G1434" s="408"/>
      <c r="H1434" s="408"/>
      <c r="I1434" s="408"/>
      <c r="J1434" s="408"/>
      <c r="K1434" s="408"/>
      <c r="L1434" s="408"/>
      <c r="M1434" s="408"/>
      <c r="N1434" s="408"/>
      <c r="O1434" s="408"/>
      <c r="P1434" s="408"/>
      <c r="Q1434" s="408"/>
      <c r="R1434" s="408"/>
      <c r="S1434" s="228"/>
      <c r="T1434" s="228"/>
      <c r="U1434" s="228"/>
      <c r="V1434" s="228"/>
      <c r="W1434" s="228"/>
      <c r="X1434" s="409"/>
      <c r="Y1434" s="409"/>
      <c r="Z1434" s="409"/>
      <c r="AA1434" s="410"/>
      <c r="AB1434" s="410"/>
      <c r="AC1434" s="228"/>
      <c r="AD1434" s="408"/>
    </row>
    <row r="1435">
      <c r="A1435" s="408"/>
      <c r="B1435" s="408"/>
      <c r="C1435" s="408"/>
      <c r="D1435" s="408"/>
      <c r="E1435" s="408"/>
      <c r="F1435" s="408"/>
      <c r="G1435" s="408"/>
      <c r="H1435" s="408"/>
      <c r="I1435" s="408"/>
      <c r="J1435" s="408"/>
      <c r="K1435" s="408"/>
      <c r="L1435" s="408"/>
      <c r="M1435" s="408"/>
      <c r="N1435" s="408"/>
      <c r="O1435" s="408"/>
      <c r="P1435" s="408"/>
      <c r="Q1435" s="408"/>
      <c r="R1435" s="408"/>
      <c r="S1435" s="228"/>
      <c r="T1435" s="228"/>
      <c r="U1435" s="228"/>
      <c r="V1435" s="228"/>
      <c r="W1435" s="228"/>
      <c r="X1435" s="409"/>
      <c r="Y1435" s="409"/>
      <c r="Z1435" s="409"/>
      <c r="AA1435" s="410"/>
      <c r="AB1435" s="410"/>
      <c r="AC1435" s="228"/>
      <c r="AD1435" s="408"/>
    </row>
    <row r="1436">
      <c r="A1436" s="408"/>
      <c r="B1436" s="408"/>
      <c r="C1436" s="408"/>
      <c r="D1436" s="408"/>
      <c r="E1436" s="408"/>
      <c r="F1436" s="408"/>
      <c r="G1436" s="408"/>
      <c r="H1436" s="408"/>
      <c r="I1436" s="408"/>
      <c r="J1436" s="408"/>
      <c r="K1436" s="408"/>
      <c r="L1436" s="408"/>
      <c r="M1436" s="408"/>
      <c r="N1436" s="408"/>
      <c r="O1436" s="408"/>
      <c r="P1436" s="408"/>
      <c r="Q1436" s="408"/>
      <c r="R1436" s="408"/>
      <c r="S1436" s="228"/>
      <c r="T1436" s="228"/>
      <c r="U1436" s="228"/>
      <c r="V1436" s="228"/>
      <c r="W1436" s="228"/>
      <c r="X1436" s="409"/>
      <c r="Y1436" s="409"/>
      <c r="Z1436" s="409"/>
      <c r="AA1436" s="410"/>
      <c r="AB1436" s="410"/>
      <c r="AC1436" s="228"/>
      <c r="AD1436" s="408"/>
    </row>
    <row r="1437">
      <c r="A1437" s="408"/>
      <c r="B1437" s="408"/>
      <c r="C1437" s="408"/>
      <c r="D1437" s="408"/>
      <c r="E1437" s="408"/>
      <c r="F1437" s="408"/>
      <c r="G1437" s="408"/>
      <c r="H1437" s="408"/>
      <c r="I1437" s="408"/>
      <c r="J1437" s="408"/>
      <c r="K1437" s="408"/>
      <c r="L1437" s="408"/>
      <c r="M1437" s="408"/>
      <c r="N1437" s="408"/>
      <c r="O1437" s="408"/>
      <c r="P1437" s="408"/>
      <c r="Q1437" s="408"/>
      <c r="R1437" s="408"/>
      <c r="S1437" s="228"/>
      <c r="T1437" s="228"/>
      <c r="U1437" s="228"/>
      <c r="V1437" s="228"/>
      <c r="W1437" s="228"/>
      <c r="X1437" s="409"/>
      <c r="Y1437" s="409"/>
      <c r="Z1437" s="409"/>
      <c r="AA1437" s="410"/>
      <c r="AB1437" s="410"/>
      <c r="AC1437" s="228"/>
      <c r="AD1437" s="408"/>
    </row>
    <row r="1438">
      <c r="A1438" s="408"/>
      <c r="B1438" s="408"/>
      <c r="C1438" s="408"/>
      <c r="D1438" s="408"/>
      <c r="E1438" s="408"/>
      <c r="F1438" s="408"/>
      <c r="G1438" s="408"/>
      <c r="H1438" s="408"/>
      <c r="I1438" s="408"/>
      <c r="J1438" s="408"/>
      <c r="K1438" s="408"/>
      <c r="L1438" s="408"/>
      <c r="M1438" s="408"/>
      <c r="N1438" s="408"/>
      <c r="O1438" s="408"/>
      <c r="P1438" s="408"/>
      <c r="Q1438" s="408"/>
      <c r="R1438" s="408"/>
      <c r="S1438" s="228"/>
      <c r="T1438" s="228"/>
      <c r="U1438" s="228"/>
      <c r="V1438" s="228"/>
      <c r="W1438" s="228"/>
      <c r="X1438" s="409"/>
      <c r="Y1438" s="409"/>
      <c r="Z1438" s="409"/>
      <c r="AA1438" s="410"/>
      <c r="AB1438" s="410"/>
      <c r="AC1438" s="228"/>
      <c r="AD1438" s="408"/>
    </row>
    <row r="1439">
      <c r="A1439" s="408"/>
      <c r="B1439" s="408"/>
      <c r="C1439" s="408"/>
      <c r="D1439" s="408"/>
      <c r="E1439" s="408"/>
      <c r="F1439" s="408"/>
      <c r="G1439" s="408"/>
      <c r="H1439" s="408"/>
      <c r="I1439" s="408"/>
      <c r="J1439" s="408"/>
      <c r="K1439" s="408"/>
      <c r="L1439" s="408"/>
      <c r="M1439" s="408"/>
      <c r="N1439" s="408"/>
      <c r="O1439" s="408"/>
      <c r="P1439" s="408"/>
      <c r="Q1439" s="408"/>
      <c r="R1439" s="408"/>
      <c r="S1439" s="228"/>
      <c r="T1439" s="228"/>
      <c r="U1439" s="228"/>
      <c r="V1439" s="228"/>
      <c r="W1439" s="228"/>
      <c r="X1439" s="409"/>
      <c r="Y1439" s="409"/>
      <c r="Z1439" s="409"/>
      <c r="AA1439" s="410"/>
      <c r="AB1439" s="410"/>
      <c r="AC1439" s="228"/>
      <c r="AD1439" s="408"/>
    </row>
    <row r="1440">
      <c r="A1440" s="408"/>
      <c r="B1440" s="408"/>
      <c r="C1440" s="408"/>
      <c r="D1440" s="408"/>
      <c r="E1440" s="408"/>
      <c r="F1440" s="408"/>
      <c r="G1440" s="408"/>
      <c r="H1440" s="408"/>
      <c r="I1440" s="408"/>
      <c r="J1440" s="408"/>
      <c r="K1440" s="408"/>
      <c r="L1440" s="408"/>
      <c r="M1440" s="408"/>
      <c r="N1440" s="408"/>
      <c r="O1440" s="408"/>
      <c r="P1440" s="408"/>
      <c r="Q1440" s="408"/>
      <c r="R1440" s="408"/>
      <c r="S1440" s="228"/>
      <c r="T1440" s="228"/>
      <c r="U1440" s="228"/>
      <c r="V1440" s="228"/>
      <c r="W1440" s="228"/>
      <c r="X1440" s="409"/>
      <c r="Y1440" s="409"/>
      <c r="Z1440" s="409"/>
      <c r="AA1440" s="410"/>
      <c r="AB1440" s="410"/>
      <c r="AC1440" s="228"/>
      <c r="AD1440" s="408"/>
    </row>
    <row r="1441">
      <c r="A1441" s="408"/>
      <c r="B1441" s="408"/>
      <c r="C1441" s="408"/>
      <c r="D1441" s="408"/>
      <c r="E1441" s="408"/>
      <c r="F1441" s="408"/>
      <c r="G1441" s="408"/>
      <c r="H1441" s="408"/>
      <c r="I1441" s="408"/>
      <c r="J1441" s="408"/>
      <c r="K1441" s="408"/>
      <c r="L1441" s="408"/>
      <c r="M1441" s="408"/>
      <c r="N1441" s="408"/>
      <c r="O1441" s="408"/>
      <c r="P1441" s="408"/>
      <c r="Q1441" s="408"/>
      <c r="R1441" s="408"/>
      <c r="S1441" s="228"/>
      <c r="T1441" s="228"/>
      <c r="U1441" s="228"/>
      <c r="V1441" s="228"/>
      <c r="W1441" s="228"/>
      <c r="X1441" s="409"/>
      <c r="Y1441" s="409"/>
      <c r="Z1441" s="409"/>
      <c r="AA1441" s="410"/>
      <c r="AB1441" s="410"/>
      <c r="AC1441" s="228"/>
      <c r="AD1441" s="408"/>
    </row>
    <row r="1442">
      <c r="A1442" s="408"/>
      <c r="B1442" s="408"/>
      <c r="C1442" s="408"/>
      <c r="D1442" s="408"/>
      <c r="E1442" s="408"/>
      <c r="F1442" s="408"/>
      <c r="G1442" s="408"/>
      <c r="H1442" s="408"/>
      <c r="I1442" s="408"/>
      <c r="J1442" s="408"/>
      <c r="K1442" s="408"/>
      <c r="L1442" s="408"/>
      <c r="M1442" s="408"/>
      <c r="N1442" s="408"/>
      <c r="O1442" s="408"/>
      <c r="P1442" s="408"/>
      <c r="Q1442" s="408"/>
      <c r="R1442" s="408"/>
      <c r="S1442" s="228"/>
      <c r="T1442" s="228"/>
      <c r="U1442" s="228"/>
      <c r="V1442" s="228"/>
      <c r="W1442" s="228"/>
      <c r="X1442" s="409"/>
      <c r="Y1442" s="409"/>
      <c r="Z1442" s="409"/>
      <c r="AA1442" s="410"/>
      <c r="AB1442" s="410"/>
      <c r="AC1442" s="228"/>
      <c r="AD1442" s="408"/>
    </row>
    <row r="1443">
      <c r="A1443" s="408"/>
      <c r="B1443" s="408"/>
      <c r="C1443" s="408"/>
      <c r="D1443" s="408"/>
      <c r="E1443" s="408"/>
      <c r="F1443" s="408"/>
      <c r="G1443" s="408"/>
      <c r="H1443" s="408"/>
      <c r="I1443" s="408"/>
      <c r="J1443" s="408"/>
      <c r="K1443" s="408"/>
      <c r="L1443" s="408"/>
      <c r="M1443" s="408"/>
      <c r="N1443" s="408"/>
      <c r="O1443" s="408"/>
      <c r="P1443" s="408"/>
      <c r="Q1443" s="408"/>
      <c r="R1443" s="408"/>
      <c r="S1443" s="228"/>
      <c r="T1443" s="228"/>
      <c r="U1443" s="228"/>
      <c r="V1443" s="228"/>
      <c r="W1443" s="228"/>
      <c r="X1443" s="409"/>
      <c r="Y1443" s="409"/>
      <c r="Z1443" s="409"/>
      <c r="AA1443" s="410"/>
      <c r="AB1443" s="410"/>
      <c r="AC1443" s="228"/>
      <c r="AD1443" s="408"/>
    </row>
    <row r="1444">
      <c r="A1444" s="408"/>
      <c r="B1444" s="408"/>
      <c r="C1444" s="408"/>
      <c r="D1444" s="408"/>
      <c r="E1444" s="408"/>
      <c r="F1444" s="408"/>
      <c r="G1444" s="408"/>
      <c r="H1444" s="408"/>
      <c r="I1444" s="408"/>
      <c r="J1444" s="408"/>
      <c r="K1444" s="408"/>
      <c r="L1444" s="408"/>
      <c r="M1444" s="408"/>
      <c r="N1444" s="408"/>
      <c r="O1444" s="408"/>
      <c r="P1444" s="408"/>
      <c r="Q1444" s="408"/>
      <c r="R1444" s="408"/>
      <c r="S1444" s="228"/>
      <c r="T1444" s="228"/>
      <c r="U1444" s="228"/>
      <c r="V1444" s="228"/>
      <c r="W1444" s="228"/>
      <c r="X1444" s="409"/>
      <c r="Y1444" s="409"/>
      <c r="Z1444" s="409"/>
      <c r="AA1444" s="410"/>
      <c r="AB1444" s="410"/>
      <c r="AC1444" s="228"/>
      <c r="AD1444" s="408"/>
    </row>
    <row r="1445">
      <c r="A1445" s="408"/>
      <c r="B1445" s="408"/>
      <c r="C1445" s="408"/>
      <c r="D1445" s="408"/>
      <c r="E1445" s="408"/>
      <c r="F1445" s="408"/>
      <c r="G1445" s="408"/>
      <c r="H1445" s="408"/>
      <c r="I1445" s="408"/>
      <c r="J1445" s="408"/>
      <c r="K1445" s="408"/>
      <c r="L1445" s="408"/>
      <c r="M1445" s="408"/>
      <c r="N1445" s="408"/>
      <c r="O1445" s="408"/>
      <c r="P1445" s="408"/>
      <c r="Q1445" s="408"/>
      <c r="R1445" s="408"/>
      <c r="S1445" s="228"/>
      <c r="T1445" s="228"/>
      <c r="U1445" s="228"/>
      <c r="V1445" s="228"/>
      <c r="W1445" s="228"/>
      <c r="X1445" s="409"/>
      <c r="Y1445" s="409"/>
      <c r="Z1445" s="409"/>
      <c r="AA1445" s="410"/>
      <c r="AB1445" s="410"/>
      <c r="AC1445" s="228"/>
      <c r="AD1445" s="408"/>
    </row>
    <row r="1446">
      <c r="A1446" s="408"/>
      <c r="B1446" s="408"/>
      <c r="C1446" s="408"/>
      <c r="D1446" s="408"/>
      <c r="E1446" s="408"/>
      <c r="F1446" s="408"/>
      <c r="G1446" s="408"/>
      <c r="H1446" s="408"/>
      <c r="I1446" s="408"/>
      <c r="J1446" s="408"/>
      <c r="K1446" s="408"/>
      <c r="L1446" s="408"/>
      <c r="M1446" s="408"/>
      <c r="N1446" s="408"/>
      <c r="O1446" s="408"/>
      <c r="P1446" s="408"/>
      <c r="Q1446" s="408"/>
      <c r="R1446" s="408"/>
      <c r="S1446" s="228"/>
      <c r="T1446" s="228"/>
      <c r="U1446" s="228"/>
      <c r="V1446" s="228"/>
      <c r="W1446" s="228"/>
      <c r="X1446" s="409"/>
      <c r="Y1446" s="409"/>
      <c r="Z1446" s="409"/>
      <c r="AA1446" s="410"/>
      <c r="AB1446" s="410"/>
      <c r="AC1446" s="228"/>
      <c r="AD1446" s="408"/>
    </row>
    <row r="1447">
      <c r="A1447" s="408"/>
      <c r="B1447" s="408"/>
      <c r="C1447" s="408"/>
      <c r="D1447" s="408"/>
      <c r="E1447" s="408"/>
      <c r="F1447" s="408"/>
      <c r="G1447" s="408"/>
      <c r="H1447" s="408"/>
      <c r="I1447" s="408"/>
      <c r="J1447" s="408"/>
      <c r="K1447" s="408"/>
      <c r="L1447" s="408"/>
      <c r="M1447" s="408"/>
      <c r="N1447" s="408"/>
      <c r="O1447" s="408"/>
      <c r="P1447" s="408"/>
      <c r="Q1447" s="408"/>
      <c r="R1447" s="408"/>
      <c r="S1447" s="228"/>
      <c r="T1447" s="228"/>
      <c r="U1447" s="228"/>
      <c r="V1447" s="228"/>
      <c r="W1447" s="228"/>
      <c r="X1447" s="409"/>
      <c r="Y1447" s="409"/>
      <c r="Z1447" s="409"/>
      <c r="AA1447" s="410"/>
      <c r="AB1447" s="410"/>
      <c r="AC1447" s="228"/>
      <c r="AD1447" s="408"/>
    </row>
    <row r="1448">
      <c r="A1448" s="408"/>
      <c r="B1448" s="408"/>
      <c r="C1448" s="408"/>
      <c r="D1448" s="408"/>
      <c r="E1448" s="408"/>
      <c r="F1448" s="408"/>
      <c r="G1448" s="408"/>
      <c r="H1448" s="408"/>
      <c r="I1448" s="408"/>
      <c r="J1448" s="408"/>
      <c r="K1448" s="408"/>
      <c r="L1448" s="408"/>
      <c r="M1448" s="408"/>
      <c r="N1448" s="408"/>
      <c r="O1448" s="408"/>
      <c r="P1448" s="408"/>
      <c r="Q1448" s="408"/>
      <c r="R1448" s="408"/>
      <c r="S1448" s="228"/>
      <c r="T1448" s="228"/>
      <c r="U1448" s="228"/>
      <c r="V1448" s="228"/>
      <c r="W1448" s="228"/>
      <c r="X1448" s="409"/>
      <c r="Y1448" s="409"/>
      <c r="Z1448" s="409"/>
      <c r="AA1448" s="410"/>
      <c r="AB1448" s="410"/>
      <c r="AC1448" s="228"/>
      <c r="AD1448" s="408"/>
    </row>
    <row r="1449">
      <c r="A1449" s="408"/>
      <c r="B1449" s="408"/>
      <c r="C1449" s="408"/>
      <c r="D1449" s="408"/>
      <c r="E1449" s="408"/>
      <c r="F1449" s="408"/>
      <c r="G1449" s="408"/>
      <c r="H1449" s="408"/>
      <c r="I1449" s="408"/>
      <c r="J1449" s="408"/>
      <c r="K1449" s="408"/>
      <c r="L1449" s="408"/>
      <c r="M1449" s="408"/>
      <c r="N1449" s="408"/>
      <c r="O1449" s="408"/>
      <c r="P1449" s="408"/>
      <c r="Q1449" s="408"/>
      <c r="R1449" s="408"/>
      <c r="S1449" s="228"/>
      <c r="T1449" s="228"/>
      <c r="U1449" s="228"/>
      <c r="V1449" s="228"/>
      <c r="W1449" s="228"/>
      <c r="X1449" s="409"/>
      <c r="Y1449" s="409"/>
      <c r="Z1449" s="409"/>
      <c r="AA1449" s="410"/>
      <c r="AB1449" s="410"/>
      <c r="AC1449" s="228"/>
      <c r="AD1449" s="408"/>
    </row>
    <row r="1450">
      <c r="A1450" s="408"/>
      <c r="B1450" s="408"/>
      <c r="C1450" s="408"/>
      <c r="D1450" s="408"/>
      <c r="E1450" s="408"/>
      <c r="F1450" s="408"/>
      <c r="G1450" s="408"/>
      <c r="H1450" s="408"/>
      <c r="I1450" s="408"/>
      <c r="J1450" s="408"/>
      <c r="K1450" s="408"/>
      <c r="L1450" s="408"/>
      <c r="M1450" s="408"/>
      <c r="N1450" s="408"/>
      <c r="O1450" s="408"/>
      <c r="P1450" s="408"/>
      <c r="Q1450" s="408"/>
      <c r="R1450" s="408"/>
      <c r="S1450" s="228"/>
      <c r="T1450" s="228"/>
      <c r="U1450" s="228"/>
      <c r="V1450" s="228"/>
      <c r="W1450" s="228"/>
      <c r="X1450" s="409"/>
      <c r="Y1450" s="409"/>
      <c r="Z1450" s="409"/>
      <c r="AA1450" s="410"/>
      <c r="AB1450" s="410"/>
      <c r="AC1450" s="228"/>
      <c r="AD1450" s="408"/>
    </row>
    <row r="1451">
      <c r="A1451" s="408"/>
      <c r="B1451" s="408"/>
      <c r="C1451" s="408"/>
      <c r="D1451" s="408"/>
      <c r="E1451" s="408"/>
      <c r="F1451" s="408"/>
      <c r="G1451" s="408"/>
      <c r="H1451" s="408"/>
      <c r="I1451" s="408"/>
      <c r="J1451" s="408"/>
      <c r="K1451" s="408"/>
      <c r="L1451" s="408"/>
      <c r="M1451" s="408"/>
      <c r="N1451" s="408"/>
      <c r="O1451" s="408"/>
      <c r="P1451" s="408"/>
      <c r="Q1451" s="408"/>
      <c r="R1451" s="408"/>
      <c r="S1451" s="228"/>
      <c r="T1451" s="228"/>
      <c r="U1451" s="228"/>
      <c r="V1451" s="228"/>
      <c r="W1451" s="228"/>
      <c r="X1451" s="409"/>
      <c r="Y1451" s="409"/>
      <c r="Z1451" s="409"/>
      <c r="AA1451" s="410"/>
      <c r="AB1451" s="410"/>
      <c r="AC1451" s="228"/>
      <c r="AD1451" s="408"/>
    </row>
    <row r="1452">
      <c r="A1452" s="408"/>
      <c r="B1452" s="408"/>
      <c r="C1452" s="408"/>
      <c r="D1452" s="408"/>
      <c r="E1452" s="408"/>
      <c r="F1452" s="408"/>
      <c r="G1452" s="408"/>
      <c r="H1452" s="408"/>
      <c r="I1452" s="408"/>
      <c r="J1452" s="408"/>
      <c r="K1452" s="408"/>
      <c r="L1452" s="408"/>
      <c r="M1452" s="408"/>
      <c r="N1452" s="408"/>
      <c r="O1452" s="408"/>
      <c r="P1452" s="408"/>
      <c r="Q1452" s="408"/>
      <c r="R1452" s="408"/>
      <c r="S1452" s="228"/>
      <c r="T1452" s="228"/>
      <c r="U1452" s="228"/>
      <c r="V1452" s="228"/>
      <c r="W1452" s="228"/>
      <c r="X1452" s="409"/>
      <c r="Y1452" s="409"/>
      <c r="Z1452" s="409"/>
      <c r="AA1452" s="410"/>
      <c r="AB1452" s="410"/>
      <c r="AC1452" s="228"/>
      <c r="AD1452" s="408"/>
    </row>
    <row r="1453">
      <c r="A1453" s="408"/>
      <c r="B1453" s="408"/>
      <c r="C1453" s="408"/>
      <c r="D1453" s="408"/>
      <c r="E1453" s="408"/>
      <c r="F1453" s="408"/>
      <c r="G1453" s="408"/>
      <c r="H1453" s="408"/>
      <c r="I1453" s="408"/>
      <c r="J1453" s="408"/>
      <c r="K1453" s="408"/>
      <c r="L1453" s="408"/>
      <c r="M1453" s="408"/>
      <c r="N1453" s="408"/>
      <c r="O1453" s="408"/>
      <c r="P1453" s="408"/>
      <c r="Q1453" s="408"/>
      <c r="R1453" s="408"/>
      <c r="S1453" s="228"/>
      <c r="T1453" s="228"/>
      <c r="U1453" s="228"/>
      <c r="V1453" s="228"/>
      <c r="W1453" s="228"/>
      <c r="X1453" s="409"/>
      <c r="Y1453" s="409"/>
      <c r="Z1453" s="409"/>
      <c r="AA1453" s="410"/>
      <c r="AB1453" s="410"/>
      <c r="AC1453" s="228"/>
      <c r="AD1453" s="408"/>
    </row>
    <row r="1454">
      <c r="A1454" s="408"/>
      <c r="B1454" s="408"/>
      <c r="C1454" s="408"/>
      <c r="D1454" s="408"/>
      <c r="E1454" s="408"/>
      <c r="F1454" s="408"/>
      <c r="G1454" s="408"/>
      <c r="H1454" s="408"/>
      <c r="I1454" s="408"/>
      <c r="J1454" s="408"/>
      <c r="K1454" s="408"/>
      <c r="L1454" s="408"/>
      <c r="M1454" s="408"/>
      <c r="N1454" s="408"/>
      <c r="O1454" s="408"/>
      <c r="P1454" s="408"/>
      <c r="Q1454" s="408"/>
      <c r="R1454" s="408"/>
      <c r="S1454" s="228"/>
      <c r="T1454" s="228"/>
      <c r="U1454" s="228"/>
      <c r="V1454" s="228"/>
      <c r="W1454" s="228"/>
      <c r="X1454" s="409"/>
      <c r="Y1454" s="409"/>
      <c r="Z1454" s="409"/>
      <c r="AA1454" s="410"/>
      <c r="AB1454" s="410"/>
      <c r="AC1454" s="228"/>
      <c r="AD1454" s="408"/>
    </row>
    <row r="1455">
      <c r="A1455" s="408"/>
      <c r="B1455" s="408"/>
      <c r="C1455" s="408"/>
      <c r="D1455" s="408"/>
      <c r="E1455" s="408"/>
      <c r="F1455" s="408"/>
      <c r="G1455" s="408"/>
      <c r="H1455" s="408"/>
      <c r="I1455" s="408"/>
      <c r="J1455" s="408"/>
      <c r="K1455" s="408"/>
      <c r="L1455" s="408"/>
      <c r="M1455" s="408"/>
      <c r="N1455" s="408"/>
      <c r="O1455" s="408"/>
      <c r="P1455" s="408"/>
      <c r="Q1455" s="408"/>
      <c r="R1455" s="408"/>
      <c r="S1455" s="228"/>
      <c r="T1455" s="228"/>
      <c r="U1455" s="228"/>
      <c r="V1455" s="228"/>
      <c r="W1455" s="228"/>
      <c r="X1455" s="409"/>
      <c r="Y1455" s="409"/>
      <c r="Z1455" s="409"/>
      <c r="AA1455" s="410"/>
      <c r="AB1455" s="410"/>
      <c r="AC1455" s="228"/>
      <c r="AD1455" s="408"/>
    </row>
    <row r="1456">
      <c r="A1456" s="408"/>
      <c r="B1456" s="408"/>
      <c r="C1456" s="408"/>
      <c r="D1456" s="408"/>
      <c r="E1456" s="408"/>
      <c r="F1456" s="408"/>
      <c r="G1456" s="408"/>
      <c r="H1456" s="408"/>
      <c r="I1456" s="408"/>
      <c r="J1456" s="408"/>
      <c r="K1456" s="408"/>
      <c r="L1456" s="408"/>
      <c r="M1456" s="408"/>
      <c r="N1456" s="408"/>
      <c r="O1456" s="408"/>
      <c r="P1456" s="408"/>
      <c r="Q1456" s="408"/>
      <c r="R1456" s="408"/>
      <c r="S1456" s="228"/>
      <c r="T1456" s="228"/>
      <c r="U1456" s="228"/>
      <c r="V1456" s="228"/>
      <c r="W1456" s="228"/>
      <c r="X1456" s="409"/>
      <c r="Y1456" s="409"/>
      <c r="Z1456" s="409"/>
      <c r="AA1456" s="410"/>
      <c r="AB1456" s="410"/>
      <c r="AC1456" s="228"/>
      <c r="AD1456" s="408"/>
    </row>
    <row r="1457">
      <c r="A1457" s="408"/>
      <c r="B1457" s="408"/>
      <c r="C1457" s="408"/>
      <c r="D1457" s="408"/>
      <c r="E1457" s="408"/>
      <c r="F1457" s="408"/>
      <c r="G1457" s="408"/>
      <c r="H1457" s="408"/>
      <c r="I1457" s="408"/>
      <c r="J1457" s="408"/>
      <c r="K1457" s="408"/>
      <c r="L1457" s="408"/>
      <c r="M1457" s="408"/>
      <c r="N1457" s="408"/>
      <c r="O1457" s="408"/>
      <c r="P1457" s="408"/>
      <c r="Q1457" s="408"/>
      <c r="R1457" s="408"/>
      <c r="S1457" s="228"/>
      <c r="T1457" s="228"/>
      <c r="U1457" s="228"/>
      <c r="V1457" s="228"/>
      <c r="W1457" s="228"/>
      <c r="X1457" s="409"/>
      <c r="Y1457" s="409"/>
      <c r="Z1457" s="409"/>
      <c r="AA1457" s="410"/>
      <c r="AB1457" s="410"/>
      <c r="AC1457" s="228"/>
      <c r="AD1457" s="408"/>
    </row>
    <row r="1458">
      <c r="A1458" s="408"/>
      <c r="B1458" s="408"/>
      <c r="C1458" s="408"/>
      <c r="D1458" s="408"/>
      <c r="E1458" s="408"/>
      <c r="F1458" s="408"/>
      <c r="G1458" s="408"/>
      <c r="H1458" s="408"/>
      <c r="I1458" s="408"/>
      <c r="J1458" s="408"/>
      <c r="K1458" s="408"/>
      <c r="L1458" s="408"/>
      <c r="M1458" s="408"/>
      <c r="N1458" s="408"/>
      <c r="O1458" s="408"/>
      <c r="P1458" s="408"/>
      <c r="Q1458" s="408"/>
      <c r="R1458" s="408"/>
      <c r="S1458" s="228"/>
      <c r="T1458" s="228"/>
      <c r="U1458" s="228"/>
      <c r="V1458" s="228"/>
      <c r="W1458" s="228"/>
      <c r="X1458" s="409"/>
      <c r="Y1458" s="409"/>
      <c r="Z1458" s="409"/>
      <c r="AA1458" s="410"/>
      <c r="AB1458" s="410"/>
      <c r="AC1458" s="228"/>
      <c r="AD1458" s="408"/>
    </row>
    <row r="1459">
      <c r="A1459" s="408"/>
      <c r="B1459" s="408"/>
      <c r="C1459" s="408"/>
      <c r="D1459" s="408"/>
      <c r="E1459" s="408"/>
      <c r="F1459" s="408"/>
      <c r="G1459" s="408"/>
      <c r="H1459" s="408"/>
      <c r="I1459" s="408"/>
      <c r="J1459" s="408"/>
      <c r="K1459" s="408"/>
      <c r="L1459" s="408"/>
      <c r="M1459" s="408"/>
      <c r="N1459" s="408"/>
      <c r="O1459" s="408"/>
      <c r="P1459" s="408"/>
      <c r="Q1459" s="408"/>
      <c r="R1459" s="408"/>
      <c r="S1459" s="228"/>
      <c r="T1459" s="228"/>
      <c r="U1459" s="228"/>
      <c r="V1459" s="228"/>
      <c r="W1459" s="228"/>
      <c r="X1459" s="409"/>
      <c r="Y1459" s="409"/>
      <c r="Z1459" s="409"/>
      <c r="AA1459" s="410"/>
      <c r="AB1459" s="410"/>
      <c r="AC1459" s="228"/>
      <c r="AD1459" s="408"/>
    </row>
    <row r="1460">
      <c r="A1460" s="408"/>
      <c r="B1460" s="408"/>
      <c r="C1460" s="408"/>
      <c r="D1460" s="408"/>
      <c r="E1460" s="408"/>
      <c r="F1460" s="408"/>
      <c r="G1460" s="408"/>
      <c r="H1460" s="408"/>
      <c r="I1460" s="408"/>
      <c r="J1460" s="408"/>
      <c r="K1460" s="408"/>
      <c r="L1460" s="408"/>
      <c r="M1460" s="408"/>
      <c r="N1460" s="408"/>
      <c r="O1460" s="408"/>
      <c r="P1460" s="408"/>
      <c r="Q1460" s="408"/>
      <c r="R1460" s="408"/>
      <c r="S1460" s="228"/>
      <c r="T1460" s="228"/>
      <c r="U1460" s="228"/>
      <c r="V1460" s="228"/>
      <c r="W1460" s="228"/>
      <c r="X1460" s="409"/>
      <c r="Y1460" s="409"/>
      <c r="Z1460" s="409"/>
      <c r="AA1460" s="410"/>
      <c r="AB1460" s="410"/>
      <c r="AC1460" s="228"/>
      <c r="AD1460" s="408"/>
    </row>
    <row r="1461">
      <c r="A1461" s="408"/>
      <c r="B1461" s="408"/>
      <c r="C1461" s="408"/>
      <c r="D1461" s="408"/>
      <c r="E1461" s="408"/>
      <c r="F1461" s="408"/>
      <c r="G1461" s="408"/>
      <c r="H1461" s="408"/>
      <c r="I1461" s="408"/>
      <c r="J1461" s="408"/>
      <c r="K1461" s="408"/>
      <c r="L1461" s="408"/>
      <c r="M1461" s="408"/>
      <c r="N1461" s="408"/>
      <c r="O1461" s="408"/>
      <c r="P1461" s="408"/>
      <c r="Q1461" s="408"/>
      <c r="R1461" s="408"/>
      <c r="S1461" s="228"/>
      <c r="T1461" s="228"/>
      <c r="U1461" s="228"/>
      <c r="V1461" s="228"/>
      <c r="W1461" s="228"/>
      <c r="X1461" s="409"/>
      <c r="Y1461" s="409"/>
      <c r="Z1461" s="409"/>
      <c r="AA1461" s="410"/>
      <c r="AB1461" s="410"/>
      <c r="AC1461" s="228"/>
      <c r="AD1461" s="408"/>
    </row>
    <row r="1462">
      <c r="A1462" s="408"/>
      <c r="B1462" s="408"/>
      <c r="C1462" s="408"/>
      <c r="D1462" s="408"/>
      <c r="E1462" s="408"/>
      <c r="F1462" s="408"/>
      <c r="G1462" s="408"/>
      <c r="H1462" s="408"/>
      <c r="I1462" s="408"/>
      <c r="J1462" s="408"/>
      <c r="K1462" s="408"/>
      <c r="L1462" s="408"/>
      <c r="M1462" s="408"/>
      <c r="N1462" s="408"/>
      <c r="O1462" s="408"/>
      <c r="P1462" s="408"/>
      <c r="Q1462" s="408"/>
      <c r="R1462" s="408"/>
      <c r="S1462" s="228"/>
      <c r="T1462" s="228"/>
      <c r="U1462" s="228"/>
      <c r="V1462" s="228"/>
      <c r="W1462" s="228"/>
      <c r="X1462" s="409"/>
      <c r="Y1462" s="409"/>
      <c r="Z1462" s="409"/>
      <c r="AA1462" s="410"/>
      <c r="AB1462" s="410"/>
      <c r="AC1462" s="228"/>
      <c r="AD1462" s="408"/>
    </row>
    <row r="1463">
      <c r="A1463" s="408"/>
      <c r="B1463" s="408"/>
      <c r="C1463" s="408"/>
      <c r="D1463" s="408"/>
      <c r="E1463" s="408"/>
      <c r="F1463" s="408"/>
      <c r="G1463" s="408"/>
      <c r="H1463" s="408"/>
      <c r="I1463" s="408"/>
      <c r="J1463" s="408"/>
      <c r="K1463" s="408"/>
      <c r="L1463" s="408"/>
      <c r="M1463" s="408"/>
      <c r="N1463" s="408"/>
      <c r="O1463" s="408"/>
      <c r="P1463" s="408"/>
      <c r="Q1463" s="408"/>
      <c r="R1463" s="408"/>
      <c r="S1463" s="228"/>
      <c r="T1463" s="228"/>
      <c r="U1463" s="228"/>
      <c r="V1463" s="228"/>
      <c r="W1463" s="228"/>
      <c r="X1463" s="409"/>
      <c r="Y1463" s="409"/>
      <c r="Z1463" s="409"/>
      <c r="AA1463" s="410"/>
      <c r="AB1463" s="410"/>
      <c r="AC1463" s="228"/>
      <c r="AD1463" s="408"/>
    </row>
    <row r="1464">
      <c r="A1464" s="408"/>
      <c r="B1464" s="408"/>
      <c r="C1464" s="408"/>
      <c r="D1464" s="408"/>
      <c r="E1464" s="408"/>
      <c r="F1464" s="408"/>
      <c r="G1464" s="408"/>
      <c r="H1464" s="408"/>
      <c r="I1464" s="408"/>
      <c r="J1464" s="408"/>
      <c r="K1464" s="408"/>
      <c r="L1464" s="408"/>
      <c r="M1464" s="408"/>
      <c r="N1464" s="408"/>
      <c r="O1464" s="408"/>
      <c r="P1464" s="408"/>
      <c r="Q1464" s="408"/>
      <c r="R1464" s="408"/>
      <c r="S1464" s="228"/>
      <c r="T1464" s="228"/>
      <c r="U1464" s="228"/>
      <c r="V1464" s="228"/>
      <c r="W1464" s="228"/>
      <c r="X1464" s="409"/>
      <c r="Y1464" s="409"/>
      <c r="Z1464" s="409"/>
      <c r="AA1464" s="410"/>
      <c r="AB1464" s="410"/>
      <c r="AC1464" s="228"/>
      <c r="AD1464" s="408"/>
    </row>
    <row r="1465">
      <c r="A1465" s="408"/>
      <c r="B1465" s="408"/>
      <c r="C1465" s="408"/>
      <c r="D1465" s="408"/>
      <c r="E1465" s="408"/>
      <c r="F1465" s="408"/>
      <c r="G1465" s="408"/>
      <c r="H1465" s="408"/>
      <c r="I1465" s="408"/>
      <c r="J1465" s="408"/>
      <c r="K1465" s="408"/>
      <c r="L1465" s="408"/>
      <c r="M1465" s="408"/>
      <c r="N1465" s="408"/>
      <c r="O1465" s="408"/>
      <c r="P1465" s="408"/>
      <c r="Q1465" s="408"/>
      <c r="R1465" s="408"/>
      <c r="S1465" s="228"/>
      <c r="T1465" s="228"/>
      <c r="U1465" s="228"/>
      <c r="V1465" s="228"/>
      <c r="W1465" s="228"/>
      <c r="X1465" s="409"/>
      <c r="Y1465" s="409"/>
      <c r="Z1465" s="409"/>
      <c r="AA1465" s="410"/>
      <c r="AB1465" s="410"/>
      <c r="AC1465" s="228"/>
      <c r="AD1465" s="408"/>
    </row>
    <row r="1466">
      <c r="A1466" s="408"/>
      <c r="B1466" s="408"/>
      <c r="C1466" s="408"/>
      <c r="D1466" s="408"/>
      <c r="E1466" s="408"/>
      <c r="F1466" s="408"/>
      <c r="G1466" s="408"/>
      <c r="H1466" s="408"/>
      <c r="I1466" s="408"/>
      <c r="J1466" s="408"/>
      <c r="K1466" s="408"/>
      <c r="L1466" s="408"/>
      <c r="M1466" s="408"/>
      <c r="N1466" s="408"/>
      <c r="O1466" s="408"/>
      <c r="P1466" s="408"/>
      <c r="Q1466" s="408"/>
      <c r="R1466" s="408"/>
      <c r="S1466" s="228"/>
      <c r="T1466" s="228"/>
      <c r="U1466" s="228"/>
      <c r="V1466" s="228"/>
      <c r="W1466" s="228"/>
      <c r="X1466" s="409"/>
      <c r="Y1466" s="409"/>
      <c r="Z1466" s="409"/>
      <c r="AA1466" s="410"/>
      <c r="AB1466" s="410"/>
      <c r="AC1466" s="228"/>
      <c r="AD1466" s="408"/>
    </row>
    <row r="1467">
      <c r="A1467" s="408"/>
      <c r="B1467" s="408"/>
      <c r="C1467" s="408"/>
      <c r="D1467" s="408"/>
      <c r="E1467" s="408"/>
      <c r="F1467" s="408"/>
      <c r="G1467" s="408"/>
      <c r="H1467" s="408"/>
      <c r="I1467" s="408"/>
      <c r="J1467" s="408"/>
      <c r="K1467" s="408"/>
      <c r="L1467" s="408"/>
      <c r="M1467" s="408"/>
      <c r="N1467" s="408"/>
      <c r="O1467" s="408"/>
      <c r="P1467" s="408"/>
      <c r="Q1467" s="408"/>
      <c r="R1467" s="408"/>
      <c r="S1467" s="228"/>
      <c r="T1467" s="228"/>
      <c r="U1467" s="228"/>
      <c r="V1467" s="228"/>
      <c r="W1467" s="228"/>
      <c r="X1467" s="409"/>
      <c r="Y1467" s="409"/>
      <c r="Z1467" s="409"/>
      <c r="AA1467" s="410"/>
      <c r="AB1467" s="410"/>
      <c r="AC1467" s="228"/>
      <c r="AD1467" s="408"/>
    </row>
    <row r="1468">
      <c r="A1468" s="408"/>
      <c r="B1468" s="408"/>
      <c r="C1468" s="408"/>
      <c r="D1468" s="408"/>
      <c r="E1468" s="408"/>
      <c r="F1468" s="408"/>
      <c r="G1468" s="408"/>
      <c r="H1468" s="408"/>
      <c r="I1468" s="408"/>
      <c r="J1468" s="408"/>
      <c r="K1468" s="408"/>
      <c r="L1468" s="408"/>
      <c r="M1468" s="408"/>
      <c r="N1468" s="408"/>
      <c r="O1468" s="408"/>
      <c r="P1468" s="408"/>
      <c r="Q1468" s="408"/>
      <c r="R1468" s="408"/>
      <c r="S1468" s="228"/>
      <c r="T1468" s="228"/>
      <c r="U1468" s="228"/>
      <c r="V1468" s="228"/>
      <c r="W1468" s="228"/>
      <c r="X1468" s="409"/>
      <c r="Y1468" s="409"/>
      <c r="Z1468" s="409"/>
      <c r="AA1468" s="410"/>
      <c r="AB1468" s="410"/>
      <c r="AC1468" s="228"/>
      <c r="AD1468" s="408"/>
    </row>
    <row r="1469">
      <c r="A1469" s="408"/>
      <c r="B1469" s="408"/>
      <c r="C1469" s="408"/>
      <c r="D1469" s="408"/>
      <c r="E1469" s="408"/>
      <c r="F1469" s="408"/>
      <c r="G1469" s="408"/>
      <c r="H1469" s="408"/>
      <c r="I1469" s="408"/>
      <c r="J1469" s="408"/>
      <c r="K1469" s="408"/>
      <c r="L1469" s="408"/>
      <c r="M1469" s="408"/>
      <c r="N1469" s="408"/>
      <c r="O1469" s="408"/>
      <c r="P1469" s="408"/>
      <c r="Q1469" s="408"/>
      <c r="R1469" s="408"/>
      <c r="S1469" s="228"/>
      <c r="T1469" s="228"/>
      <c r="U1469" s="228"/>
      <c r="V1469" s="228"/>
      <c r="W1469" s="228"/>
      <c r="X1469" s="409"/>
      <c r="Y1469" s="409"/>
      <c r="Z1469" s="409"/>
      <c r="AA1469" s="410"/>
      <c r="AB1469" s="410"/>
      <c r="AC1469" s="228"/>
      <c r="AD1469" s="408"/>
    </row>
    <row r="1470">
      <c r="A1470" s="408"/>
      <c r="B1470" s="408"/>
      <c r="C1470" s="408"/>
      <c r="D1470" s="408"/>
      <c r="E1470" s="408"/>
      <c r="F1470" s="408"/>
      <c r="G1470" s="408"/>
      <c r="H1470" s="408"/>
      <c r="I1470" s="408"/>
      <c r="J1470" s="408"/>
      <c r="K1470" s="408"/>
      <c r="L1470" s="408"/>
      <c r="M1470" s="408"/>
      <c r="N1470" s="408"/>
      <c r="O1470" s="408"/>
      <c r="P1470" s="408"/>
      <c r="Q1470" s="408"/>
      <c r="R1470" s="408"/>
      <c r="S1470" s="228"/>
      <c r="T1470" s="228"/>
      <c r="U1470" s="228"/>
      <c r="V1470" s="228"/>
      <c r="W1470" s="228"/>
      <c r="X1470" s="409"/>
      <c r="Y1470" s="409"/>
      <c r="Z1470" s="409"/>
      <c r="AA1470" s="410"/>
      <c r="AB1470" s="410"/>
      <c r="AC1470" s="228"/>
      <c r="AD1470" s="408"/>
    </row>
    <row r="1471">
      <c r="A1471" s="408"/>
      <c r="B1471" s="408"/>
      <c r="C1471" s="408"/>
      <c r="D1471" s="408"/>
      <c r="E1471" s="408"/>
      <c r="F1471" s="408"/>
      <c r="G1471" s="408"/>
      <c r="H1471" s="408"/>
      <c r="I1471" s="408"/>
      <c r="J1471" s="408"/>
      <c r="K1471" s="408"/>
      <c r="L1471" s="408"/>
      <c r="M1471" s="408"/>
      <c r="N1471" s="408"/>
      <c r="O1471" s="408"/>
      <c r="P1471" s="408"/>
      <c r="Q1471" s="408"/>
      <c r="R1471" s="408"/>
      <c r="S1471" s="228"/>
      <c r="T1471" s="228"/>
      <c r="U1471" s="228"/>
      <c r="V1471" s="228"/>
      <c r="W1471" s="228"/>
      <c r="X1471" s="409"/>
      <c r="Y1471" s="409"/>
      <c r="Z1471" s="409"/>
      <c r="AA1471" s="410"/>
      <c r="AB1471" s="410"/>
      <c r="AC1471" s="228"/>
      <c r="AD1471" s="408"/>
    </row>
    <row r="1472">
      <c r="A1472" s="408"/>
      <c r="B1472" s="408"/>
      <c r="C1472" s="408"/>
      <c r="D1472" s="408"/>
      <c r="E1472" s="408"/>
      <c r="F1472" s="408"/>
      <c r="G1472" s="408"/>
      <c r="H1472" s="408"/>
      <c r="I1472" s="408"/>
      <c r="J1472" s="408"/>
      <c r="K1472" s="408"/>
      <c r="L1472" s="408"/>
      <c r="M1472" s="408"/>
      <c r="N1472" s="408"/>
      <c r="O1472" s="408"/>
      <c r="P1472" s="408"/>
      <c r="Q1472" s="408"/>
      <c r="R1472" s="408"/>
      <c r="S1472" s="228"/>
      <c r="T1472" s="228"/>
      <c r="U1472" s="228"/>
      <c r="V1472" s="228"/>
      <c r="W1472" s="228"/>
      <c r="X1472" s="409"/>
      <c r="Y1472" s="409"/>
      <c r="Z1472" s="409"/>
      <c r="AA1472" s="410"/>
      <c r="AB1472" s="410"/>
      <c r="AC1472" s="228"/>
      <c r="AD1472" s="408"/>
    </row>
    <row r="1473">
      <c r="A1473" s="408"/>
      <c r="B1473" s="408"/>
      <c r="C1473" s="408"/>
      <c r="D1473" s="408"/>
      <c r="E1473" s="408"/>
      <c r="F1473" s="408"/>
      <c r="G1473" s="408"/>
      <c r="H1473" s="408"/>
      <c r="I1473" s="408"/>
      <c r="J1473" s="408"/>
      <c r="K1473" s="408"/>
      <c r="L1473" s="408"/>
      <c r="M1473" s="408"/>
      <c r="N1473" s="408"/>
      <c r="O1473" s="408"/>
      <c r="P1473" s="408"/>
      <c r="Q1473" s="408"/>
      <c r="R1473" s="408"/>
      <c r="S1473" s="228"/>
      <c r="T1473" s="228"/>
      <c r="U1473" s="228"/>
      <c r="V1473" s="228"/>
      <c r="W1473" s="228"/>
      <c r="X1473" s="409"/>
      <c r="Y1473" s="409"/>
      <c r="Z1473" s="409"/>
      <c r="AA1473" s="410"/>
      <c r="AB1473" s="410"/>
      <c r="AC1473" s="228"/>
      <c r="AD1473" s="408"/>
    </row>
    <row r="1474">
      <c r="A1474" s="408"/>
      <c r="B1474" s="408"/>
      <c r="C1474" s="408"/>
      <c r="D1474" s="408"/>
      <c r="E1474" s="408"/>
      <c r="F1474" s="408"/>
      <c r="G1474" s="408"/>
      <c r="H1474" s="408"/>
      <c r="I1474" s="408"/>
      <c r="J1474" s="408"/>
      <c r="K1474" s="408"/>
      <c r="L1474" s="408"/>
      <c r="M1474" s="408"/>
      <c r="N1474" s="408"/>
      <c r="O1474" s="408"/>
      <c r="P1474" s="408"/>
      <c r="Q1474" s="408"/>
      <c r="R1474" s="408"/>
      <c r="S1474" s="228"/>
      <c r="T1474" s="228"/>
      <c r="U1474" s="228"/>
      <c r="V1474" s="228"/>
      <c r="W1474" s="228"/>
      <c r="X1474" s="409"/>
      <c r="Y1474" s="409"/>
      <c r="Z1474" s="409"/>
      <c r="AA1474" s="410"/>
      <c r="AB1474" s="410"/>
      <c r="AC1474" s="228"/>
      <c r="AD1474" s="408"/>
    </row>
    <row r="1475">
      <c r="A1475" s="408"/>
      <c r="B1475" s="408"/>
      <c r="C1475" s="408"/>
      <c r="D1475" s="408"/>
      <c r="E1475" s="408"/>
      <c r="F1475" s="408"/>
      <c r="G1475" s="408"/>
      <c r="H1475" s="408"/>
      <c r="I1475" s="408"/>
      <c r="J1475" s="408"/>
      <c r="K1475" s="408"/>
      <c r="L1475" s="408"/>
      <c r="M1475" s="408"/>
      <c r="N1475" s="408"/>
      <c r="O1475" s="408"/>
      <c r="P1475" s="408"/>
      <c r="Q1475" s="408"/>
      <c r="R1475" s="408"/>
      <c r="S1475" s="228"/>
      <c r="T1475" s="228"/>
      <c r="U1475" s="228"/>
      <c r="V1475" s="228"/>
      <c r="W1475" s="228"/>
      <c r="X1475" s="409"/>
      <c r="Y1475" s="409"/>
      <c r="Z1475" s="409"/>
      <c r="AA1475" s="410"/>
      <c r="AB1475" s="410"/>
      <c r="AC1475" s="228"/>
      <c r="AD1475" s="408"/>
    </row>
    <row r="1476">
      <c r="A1476" s="408"/>
      <c r="B1476" s="408"/>
      <c r="C1476" s="408"/>
      <c r="D1476" s="408"/>
      <c r="E1476" s="408"/>
      <c r="F1476" s="408"/>
      <c r="G1476" s="408"/>
      <c r="H1476" s="408"/>
      <c r="I1476" s="408"/>
      <c r="J1476" s="408"/>
      <c r="K1476" s="408"/>
      <c r="L1476" s="408"/>
      <c r="M1476" s="408"/>
      <c r="N1476" s="408"/>
      <c r="O1476" s="408"/>
      <c r="P1476" s="408"/>
      <c r="Q1476" s="408"/>
      <c r="R1476" s="408"/>
      <c r="S1476" s="228"/>
      <c r="T1476" s="228"/>
      <c r="U1476" s="228"/>
      <c r="V1476" s="228"/>
      <c r="W1476" s="228"/>
      <c r="X1476" s="409"/>
      <c r="Y1476" s="409"/>
      <c r="Z1476" s="409"/>
      <c r="AA1476" s="410"/>
      <c r="AB1476" s="410"/>
      <c r="AC1476" s="228"/>
      <c r="AD1476" s="408"/>
    </row>
    <row r="1477">
      <c r="A1477" s="408"/>
      <c r="B1477" s="408"/>
      <c r="C1477" s="408"/>
      <c r="D1477" s="408"/>
      <c r="E1477" s="408"/>
      <c r="F1477" s="408"/>
      <c r="G1477" s="408"/>
      <c r="H1477" s="408"/>
      <c r="I1477" s="408"/>
      <c r="J1477" s="408"/>
      <c r="K1477" s="408"/>
      <c r="L1477" s="408"/>
      <c r="M1477" s="408"/>
      <c r="N1477" s="408"/>
      <c r="O1477" s="408"/>
      <c r="P1477" s="408"/>
      <c r="Q1477" s="408"/>
      <c r="R1477" s="408"/>
      <c r="S1477" s="228"/>
      <c r="T1477" s="228"/>
      <c r="U1477" s="228"/>
      <c r="V1477" s="228"/>
      <c r="W1477" s="228"/>
      <c r="X1477" s="409"/>
      <c r="Y1477" s="409"/>
      <c r="Z1477" s="409"/>
      <c r="AA1477" s="410"/>
      <c r="AB1477" s="410"/>
      <c r="AC1477" s="228"/>
      <c r="AD1477" s="408"/>
    </row>
    <row r="1478">
      <c r="A1478" s="408"/>
      <c r="B1478" s="408"/>
      <c r="C1478" s="408"/>
      <c r="D1478" s="408"/>
      <c r="E1478" s="408"/>
      <c r="F1478" s="408"/>
      <c r="G1478" s="408"/>
      <c r="H1478" s="408"/>
      <c r="I1478" s="408"/>
      <c r="J1478" s="408"/>
      <c r="K1478" s="408"/>
      <c r="L1478" s="408"/>
      <c r="M1478" s="408"/>
      <c r="N1478" s="408"/>
      <c r="O1478" s="408"/>
      <c r="P1478" s="408"/>
      <c r="Q1478" s="408"/>
      <c r="R1478" s="408"/>
      <c r="S1478" s="228"/>
      <c r="T1478" s="228"/>
      <c r="U1478" s="228"/>
      <c r="V1478" s="228"/>
      <c r="W1478" s="228"/>
      <c r="X1478" s="409"/>
      <c r="Y1478" s="409"/>
      <c r="Z1478" s="409"/>
      <c r="AA1478" s="410"/>
      <c r="AB1478" s="410"/>
      <c r="AC1478" s="228"/>
      <c r="AD1478" s="408"/>
    </row>
    <row r="1479">
      <c r="A1479" s="408"/>
      <c r="B1479" s="408"/>
      <c r="C1479" s="408"/>
      <c r="D1479" s="408"/>
      <c r="E1479" s="408"/>
      <c r="F1479" s="408"/>
      <c r="G1479" s="408"/>
      <c r="H1479" s="408"/>
      <c r="I1479" s="408"/>
      <c r="J1479" s="408"/>
      <c r="K1479" s="408"/>
      <c r="L1479" s="408"/>
      <c r="M1479" s="408"/>
      <c r="N1479" s="408"/>
      <c r="O1479" s="408"/>
      <c r="P1479" s="408"/>
      <c r="Q1479" s="408"/>
      <c r="R1479" s="408"/>
      <c r="S1479" s="228"/>
      <c r="T1479" s="228"/>
      <c r="U1479" s="228"/>
      <c r="V1479" s="228"/>
      <c r="W1479" s="228"/>
      <c r="X1479" s="409"/>
      <c r="Y1479" s="409"/>
      <c r="Z1479" s="409"/>
      <c r="AA1479" s="410"/>
      <c r="AB1479" s="410"/>
      <c r="AC1479" s="228"/>
      <c r="AD1479" s="408"/>
    </row>
    <row r="1480">
      <c r="A1480" s="408"/>
      <c r="B1480" s="408"/>
      <c r="C1480" s="408"/>
      <c r="D1480" s="408"/>
      <c r="E1480" s="408"/>
      <c r="F1480" s="408"/>
      <c r="G1480" s="408"/>
      <c r="H1480" s="408"/>
      <c r="I1480" s="408"/>
      <c r="J1480" s="408"/>
      <c r="K1480" s="408"/>
      <c r="L1480" s="408"/>
      <c r="M1480" s="408"/>
      <c r="N1480" s="408"/>
      <c r="O1480" s="408"/>
      <c r="P1480" s="408"/>
      <c r="Q1480" s="408"/>
      <c r="R1480" s="408"/>
      <c r="S1480" s="228"/>
      <c r="T1480" s="228"/>
      <c r="U1480" s="228"/>
      <c r="V1480" s="228"/>
      <c r="W1480" s="228"/>
      <c r="X1480" s="409"/>
      <c r="Y1480" s="409"/>
      <c r="Z1480" s="409"/>
      <c r="AA1480" s="410"/>
      <c r="AB1480" s="410"/>
      <c r="AC1480" s="228"/>
      <c r="AD1480" s="408"/>
    </row>
    <row r="1481">
      <c r="A1481" s="408"/>
      <c r="B1481" s="408"/>
      <c r="C1481" s="408"/>
      <c r="D1481" s="408"/>
      <c r="E1481" s="408"/>
      <c r="F1481" s="408"/>
      <c r="G1481" s="408"/>
      <c r="H1481" s="408"/>
      <c r="I1481" s="408"/>
      <c r="J1481" s="408"/>
      <c r="K1481" s="408"/>
      <c r="L1481" s="408"/>
      <c r="M1481" s="408"/>
      <c r="N1481" s="408"/>
      <c r="O1481" s="408"/>
      <c r="P1481" s="408"/>
      <c r="Q1481" s="408"/>
      <c r="R1481" s="408"/>
      <c r="S1481" s="228"/>
      <c r="T1481" s="228"/>
      <c r="U1481" s="228"/>
      <c r="V1481" s="228"/>
      <c r="W1481" s="228"/>
      <c r="X1481" s="409"/>
      <c r="Y1481" s="409"/>
      <c r="Z1481" s="409"/>
      <c r="AA1481" s="410"/>
      <c r="AB1481" s="410"/>
      <c r="AC1481" s="228"/>
      <c r="AD1481" s="408"/>
    </row>
    <row r="1482">
      <c r="A1482" s="408"/>
      <c r="B1482" s="408"/>
      <c r="C1482" s="408"/>
      <c r="D1482" s="408"/>
      <c r="E1482" s="408"/>
      <c r="F1482" s="408"/>
      <c r="G1482" s="408"/>
      <c r="H1482" s="408"/>
      <c r="I1482" s="408"/>
      <c r="J1482" s="408"/>
      <c r="K1482" s="408"/>
      <c r="L1482" s="408"/>
      <c r="M1482" s="408"/>
      <c r="N1482" s="408"/>
      <c r="O1482" s="408"/>
      <c r="P1482" s="408"/>
      <c r="Q1482" s="408"/>
      <c r="R1482" s="408"/>
      <c r="S1482" s="228"/>
      <c r="T1482" s="228"/>
      <c r="U1482" s="228"/>
      <c r="V1482" s="228"/>
      <c r="W1482" s="228"/>
      <c r="X1482" s="409"/>
      <c r="Y1482" s="409"/>
      <c r="Z1482" s="409"/>
      <c r="AA1482" s="410"/>
      <c r="AB1482" s="410"/>
      <c r="AC1482" s="228"/>
      <c r="AD1482" s="408"/>
    </row>
    <row r="1483">
      <c r="A1483" s="408"/>
      <c r="B1483" s="408"/>
      <c r="C1483" s="408"/>
      <c r="D1483" s="408"/>
      <c r="E1483" s="408"/>
      <c r="F1483" s="408"/>
      <c r="G1483" s="408"/>
      <c r="H1483" s="408"/>
      <c r="I1483" s="408"/>
      <c r="J1483" s="408"/>
      <c r="K1483" s="408"/>
      <c r="L1483" s="408"/>
      <c r="M1483" s="408"/>
      <c r="N1483" s="408"/>
      <c r="O1483" s="408"/>
      <c r="P1483" s="408"/>
      <c r="Q1483" s="408"/>
      <c r="R1483" s="408"/>
      <c r="S1483" s="228"/>
      <c r="T1483" s="228"/>
      <c r="U1483" s="228"/>
      <c r="V1483" s="228"/>
      <c r="W1483" s="228"/>
      <c r="X1483" s="409"/>
      <c r="Y1483" s="409"/>
      <c r="Z1483" s="409"/>
      <c r="AA1483" s="410"/>
      <c r="AB1483" s="410"/>
      <c r="AC1483" s="228"/>
      <c r="AD1483" s="408"/>
    </row>
    <row r="1484">
      <c r="A1484" s="408"/>
      <c r="B1484" s="408"/>
      <c r="C1484" s="408"/>
      <c r="D1484" s="408"/>
      <c r="E1484" s="408"/>
      <c r="F1484" s="408"/>
      <c r="G1484" s="408"/>
      <c r="H1484" s="408"/>
      <c r="I1484" s="408"/>
      <c r="J1484" s="408"/>
      <c r="K1484" s="408"/>
      <c r="L1484" s="408"/>
      <c r="M1484" s="408"/>
      <c r="N1484" s="408"/>
      <c r="O1484" s="408"/>
      <c r="P1484" s="408"/>
      <c r="Q1484" s="408"/>
      <c r="R1484" s="408"/>
      <c r="S1484" s="228"/>
      <c r="T1484" s="228"/>
      <c r="U1484" s="228"/>
      <c r="V1484" s="228"/>
      <c r="W1484" s="228"/>
      <c r="X1484" s="409"/>
      <c r="Y1484" s="409"/>
      <c r="Z1484" s="409"/>
      <c r="AA1484" s="410"/>
      <c r="AB1484" s="410"/>
      <c r="AC1484" s="228"/>
      <c r="AD1484" s="408"/>
    </row>
    <row r="1485">
      <c r="A1485" s="408"/>
      <c r="B1485" s="408"/>
      <c r="C1485" s="408"/>
      <c r="D1485" s="408"/>
      <c r="E1485" s="408"/>
      <c r="F1485" s="408"/>
      <c r="G1485" s="408"/>
      <c r="H1485" s="408"/>
      <c r="I1485" s="408"/>
      <c r="J1485" s="408"/>
      <c r="K1485" s="408"/>
      <c r="L1485" s="408"/>
      <c r="M1485" s="408"/>
      <c r="N1485" s="408"/>
      <c r="O1485" s="408"/>
      <c r="P1485" s="408"/>
      <c r="Q1485" s="408"/>
      <c r="R1485" s="408"/>
      <c r="S1485" s="228"/>
      <c r="T1485" s="228"/>
      <c r="U1485" s="228"/>
      <c r="V1485" s="228"/>
      <c r="W1485" s="228"/>
      <c r="X1485" s="409"/>
      <c r="Y1485" s="409"/>
      <c r="Z1485" s="409"/>
      <c r="AA1485" s="410"/>
      <c r="AB1485" s="410"/>
      <c r="AC1485" s="228"/>
      <c r="AD1485" s="408"/>
    </row>
    <row r="1486">
      <c r="A1486" s="408"/>
      <c r="B1486" s="408"/>
      <c r="C1486" s="408"/>
      <c r="D1486" s="408"/>
      <c r="E1486" s="408"/>
      <c r="F1486" s="408"/>
      <c r="G1486" s="408"/>
      <c r="H1486" s="408"/>
      <c r="I1486" s="408"/>
      <c r="J1486" s="408"/>
      <c r="K1486" s="408"/>
      <c r="L1486" s="408"/>
      <c r="M1486" s="408"/>
      <c r="N1486" s="408"/>
      <c r="O1486" s="408"/>
      <c r="P1486" s="408"/>
      <c r="Q1486" s="408"/>
      <c r="R1486" s="408"/>
      <c r="S1486" s="228"/>
      <c r="T1486" s="228"/>
      <c r="U1486" s="228"/>
      <c r="V1486" s="228"/>
      <c r="W1486" s="228"/>
      <c r="X1486" s="409"/>
      <c r="Y1486" s="409"/>
      <c r="Z1486" s="409"/>
      <c r="AA1486" s="410"/>
      <c r="AB1486" s="410"/>
      <c r="AC1486" s="228"/>
      <c r="AD1486" s="408"/>
    </row>
    <row r="1487">
      <c r="A1487" s="408"/>
      <c r="B1487" s="408"/>
      <c r="C1487" s="408"/>
      <c r="D1487" s="408"/>
      <c r="E1487" s="408"/>
      <c r="F1487" s="408"/>
      <c r="G1487" s="408"/>
      <c r="H1487" s="408"/>
      <c r="I1487" s="408"/>
      <c r="J1487" s="408"/>
      <c r="K1487" s="408"/>
      <c r="L1487" s="408"/>
      <c r="M1487" s="408"/>
      <c r="N1487" s="408"/>
      <c r="O1487" s="408"/>
      <c r="P1487" s="408"/>
      <c r="Q1487" s="408"/>
      <c r="R1487" s="408"/>
      <c r="S1487" s="228"/>
      <c r="T1487" s="228"/>
      <c r="U1487" s="228"/>
      <c r="V1487" s="228"/>
      <c r="W1487" s="228"/>
      <c r="X1487" s="409"/>
      <c r="Y1487" s="409"/>
      <c r="Z1487" s="409"/>
      <c r="AA1487" s="410"/>
      <c r="AB1487" s="410"/>
      <c r="AC1487" s="228"/>
      <c r="AD1487" s="408"/>
    </row>
    <row r="1488">
      <c r="A1488" s="408"/>
      <c r="B1488" s="408"/>
      <c r="C1488" s="408"/>
      <c r="D1488" s="408"/>
      <c r="E1488" s="408"/>
      <c r="F1488" s="408"/>
      <c r="G1488" s="408"/>
      <c r="H1488" s="408"/>
      <c r="I1488" s="408"/>
      <c r="J1488" s="408"/>
      <c r="K1488" s="408"/>
      <c r="L1488" s="408"/>
      <c r="M1488" s="408"/>
      <c r="N1488" s="408"/>
      <c r="O1488" s="408"/>
      <c r="P1488" s="408"/>
      <c r="Q1488" s="408"/>
      <c r="R1488" s="408"/>
      <c r="S1488" s="228"/>
      <c r="T1488" s="228"/>
      <c r="U1488" s="228"/>
      <c r="V1488" s="228"/>
      <c r="W1488" s="228"/>
      <c r="X1488" s="409"/>
      <c r="Y1488" s="409"/>
      <c r="Z1488" s="409"/>
      <c r="AA1488" s="410"/>
      <c r="AB1488" s="410"/>
      <c r="AC1488" s="228"/>
      <c r="AD1488" s="408"/>
    </row>
    <row r="1489">
      <c r="A1489" s="408"/>
      <c r="B1489" s="408"/>
      <c r="C1489" s="408"/>
      <c r="D1489" s="408"/>
      <c r="E1489" s="408"/>
      <c r="F1489" s="408"/>
      <c r="G1489" s="408"/>
      <c r="H1489" s="408"/>
      <c r="I1489" s="408"/>
      <c r="J1489" s="408"/>
      <c r="K1489" s="408"/>
      <c r="L1489" s="408"/>
      <c r="M1489" s="408"/>
      <c r="N1489" s="408"/>
      <c r="O1489" s="408"/>
      <c r="P1489" s="408"/>
      <c r="Q1489" s="408"/>
      <c r="R1489" s="408"/>
      <c r="S1489" s="228"/>
      <c r="T1489" s="228"/>
      <c r="U1489" s="228"/>
      <c r="V1489" s="228"/>
      <c r="W1489" s="228"/>
      <c r="X1489" s="409"/>
      <c r="Y1489" s="409"/>
      <c r="Z1489" s="409"/>
      <c r="AA1489" s="410"/>
      <c r="AB1489" s="410"/>
      <c r="AC1489" s="228"/>
      <c r="AD1489" s="408"/>
    </row>
    <row r="1490">
      <c r="A1490" s="408"/>
      <c r="B1490" s="408"/>
      <c r="C1490" s="408"/>
      <c r="D1490" s="408"/>
      <c r="E1490" s="408"/>
      <c r="F1490" s="408"/>
      <c r="G1490" s="408"/>
      <c r="H1490" s="408"/>
      <c r="I1490" s="408"/>
      <c r="J1490" s="408"/>
      <c r="K1490" s="408"/>
      <c r="L1490" s="408"/>
      <c r="M1490" s="408"/>
      <c r="N1490" s="408"/>
      <c r="O1490" s="408"/>
      <c r="P1490" s="408"/>
      <c r="Q1490" s="408"/>
      <c r="R1490" s="408"/>
      <c r="S1490" s="228"/>
      <c r="T1490" s="228"/>
      <c r="U1490" s="228"/>
      <c r="V1490" s="228"/>
      <c r="W1490" s="228"/>
      <c r="X1490" s="409"/>
      <c r="Y1490" s="409"/>
      <c r="Z1490" s="409"/>
      <c r="AA1490" s="410"/>
      <c r="AB1490" s="410"/>
      <c r="AC1490" s="228"/>
      <c r="AD1490" s="408"/>
    </row>
    <row r="1491">
      <c r="A1491" s="408"/>
      <c r="B1491" s="408"/>
      <c r="C1491" s="408"/>
      <c r="D1491" s="408"/>
      <c r="E1491" s="408"/>
      <c r="F1491" s="408"/>
      <c r="G1491" s="408"/>
      <c r="H1491" s="408"/>
      <c r="I1491" s="408"/>
      <c r="J1491" s="408"/>
      <c r="K1491" s="408"/>
      <c r="L1491" s="408"/>
      <c r="M1491" s="408"/>
      <c r="N1491" s="408"/>
      <c r="O1491" s="408"/>
      <c r="P1491" s="408"/>
      <c r="Q1491" s="408"/>
      <c r="R1491" s="408"/>
      <c r="S1491" s="228"/>
      <c r="T1491" s="228"/>
      <c r="U1491" s="228"/>
      <c r="V1491" s="228"/>
      <c r="W1491" s="228"/>
      <c r="X1491" s="409"/>
      <c r="Y1491" s="409"/>
      <c r="Z1491" s="409"/>
      <c r="AA1491" s="410"/>
      <c r="AB1491" s="410"/>
      <c r="AC1491" s="228"/>
      <c r="AD1491" s="408"/>
    </row>
    <row r="1492">
      <c r="A1492" s="408"/>
      <c r="B1492" s="408"/>
      <c r="C1492" s="408"/>
      <c r="D1492" s="408"/>
      <c r="E1492" s="408"/>
      <c r="F1492" s="408"/>
      <c r="G1492" s="408"/>
      <c r="H1492" s="408"/>
      <c r="I1492" s="408"/>
      <c r="J1492" s="408"/>
      <c r="K1492" s="408"/>
      <c r="L1492" s="408"/>
      <c r="M1492" s="408"/>
      <c r="N1492" s="408"/>
      <c r="O1492" s="408"/>
      <c r="P1492" s="408"/>
      <c r="Q1492" s="408"/>
      <c r="R1492" s="408"/>
      <c r="S1492" s="228"/>
      <c r="T1492" s="228"/>
      <c r="U1492" s="228"/>
      <c r="V1492" s="228"/>
      <c r="W1492" s="228"/>
      <c r="X1492" s="409"/>
      <c r="Y1492" s="409"/>
      <c r="Z1492" s="409"/>
      <c r="AA1492" s="410"/>
      <c r="AB1492" s="410"/>
      <c r="AC1492" s="228"/>
      <c r="AD1492" s="408"/>
    </row>
    <row r="1493">
      <c r="A1493" s="408"/>
      <c r="B1493" s="408"/>
      <c r="C1493" s="408"/>
      <c r="D1493" s="408"/>
      <c r="E1493" s="408"/>
      <c r="F1493" s="408"/>
      <c r="G1493" s="408"/>
      <c r="H1493" s="408"/>
      <c r="I1493" s="408"/>
      <c r="J1493" s="408"/>
      <c r="K1493" s="408"/>
      <c r="L1493" s="408"/>
      <c r="M1493" s="408"/>
      <c r="N1493" s="408"/>
      <c r="O1493" s="408"/>
      <c r="P1493" s="408"/>
      <c r="Q1493" s="408"/>
      <c r="R1493" s="408"/>
      <c r="S1493" s="228"/>
      <c r="T1493" s="228"/>
      <c r="U1493" s="228"/>
      <c r="V1493" s="228"/>
      <c r="W1493" s="228"/>
      <c r="X1493" s="409"/>
      <c r="Y1493" s="409"/>
      <c r="Z1493" s="409"/>
      <c r="AA1493" s="410"/>
      <c r="AB1493" s="410"/>
      <c r="AC1493" s="228"/>
      <c r="AD1493" s="408"/>
    </row>
    <row r="1494">
      <c r="A1494" s="408"/>
      <c r="B1494" s="408"/>
      <c r="C1494" s="408"/>
      <c r="D1494" s="408"/>
      <c r="E1494" s="408"/>
      <c r="F1494" s="408"/>
      <c r="G1494" s="408"/>
      <c r="H1494" s="408"/>
      <c r="I1494" s="408"/>
      <c r="J1494" s="408"/>
      <c r="K1494" s="408"/>
      <c r="L1494" s="408"/>
      <c r="M1494" s="408"/>
      <c r="N1494" s="408"/>
      <c r="O1494" s="408"/>
      <c r="P1494" s="408"/>
      <c r="Q1494" s="408"/>
      <c r="R1494" s="408"/>
      <c r="S1494" s="228"/>
      <c r="T1494" s="228"/>
      <c r="U1494" s="228"/>
      <c r="V1494" s="228"/>
      <c r="W1494" s="228"/>
      <c r="X1494" s="409"/>
      <c r="Y1494" s="409"/>
      <c r="Z1494" s="409"/>
      <c r="AA1494" s="410"/>
      <c r="AB1494" s="410"/>
      <c r="AC1494" s="228"/>
      <c r="AD1494" s="408"/>
    </row>
    <row r="1495">
      <c r="A1495" s="408"/>
      <c r="B1495" s="408"/>
      <c r="C1495" s="408"/>
      <c r="D1495" s="408"/>
      <c r="E1495" s="408"/>
      <c r="F1495" s="408"/>
      <c r="G1495" s="408"/>
      <c r="H1495" s="408"/>
      <c r="I1495" s="408"/>
      <c r="J1495" s="408"/>
      <c r="K1495" s="408"/>
      <c r="L1495" s="408"/>
      <c r="M1495" s="408"/>
      <c r="N1495" s="408"/>
      <c r="O1495" s="408"/>
      <c r="P1495" s="408"/>
      <c r="Q1495" s="408"/>
      <c r="R1495" s="408"/>
      <c r="S1495" s="228"/>
      <c r="T1495" s="228"/>
      <c r="U1495" s="228"/>
      <c r="V1495" s="228"/>
      <c r="W1495" s="228"/>
      <c r="X1495" s="409"/>
      <c r="Y1495" s="409"/>
      <c r="Z1495" s="409"/>
      <c r="AA1495" s="410"/>
      <c r="AB1495" s="410"/>
      <c r="AC1495" s="228"/>
      <c r="AD1495" s="408"/>
    </row>
    <row r="1496">
      <c r="A1496" s="408"/>
      <c r="B1496" s="408"/>
      <c r="C1496" s="408"/>
      <c r="D1496" s="408"/>
      <c r="E1496" s="408"/>
      <c r="F1496" s="408"/>
      <c r="G1496" s="408"/>
      <c r="H1496" s="408"/>
      <c r="I1496" s="408"/>
      <c r="J1496" s="408"/>
      <c r="K1496" s="408"/>
      <c r="L1496" s="408"/>
      <c r="M1496" s="408"/>
      <c r="N1496" s="408"/>
      <c r="O1496" s="408"/>
      <c r="P1496" s="408"/>
      <c r="Q1496" s="408"/>
      <c r="R1496" s="408"/>
      <c r="S1496" s="228"/>
      <c r="T1496" s="228"/>
      <c r="U1496" s="228"/>
      <c r="V1496" s="228"/>
      <c r="W1496" s="228"/>
      <c r="X1496" s="409"/>
      <c r="Y1496" s="409"/>
      <c r="Z1496" s="409"/>
      <c r="AA1496" s="410"/>
      <c r="AB1496" s="410"/>
      <c r="AC1496" s="228"/>
      <c r="AD1496" s="408"/>
    </row>
    <row r="1497">
      <c r="A1497" s="408"/>
      <c r="B1497" s="408"/>
      <c r="C1497" s="408"/>
      <c r="D1497" s="408"/>
      <c r="E1497" s="408"/>
      <c r="F1497" s="408"/>
      <c r="G1497" s="408"/>
      <c r="H1497" s="408"/>
      <c r="I1497" s="408"/>
      <c r="J1497" s="408"/>
      <c r="K1497" s="408"/>
      <c r="L1497" s="408"/>
      <c r="M1497" s="408"/>
      <c r="N1497" s="408"/>
      <c r="O1497" s="408"/>
      <c r="P1497" s="408"/>
      <c r="Q1497" s="408"/>
      <c r="R1497" s="408"/>
      <c r="S1497" s="228"/>
      <c r="T1497" s="228"/>
      <c r="U1497" s="228"/>
      <c r="V1497" s="228"/>
      <c r="W1497" s="228"/>
      <c r="X1497" s="409"/>
      <c r="Y1497" s="409"/>
      <c r="Z1497" s="409"/>
      <c r="AA1497" s="410"/>
      <c r="AB1497" s="410"/>
      <c r="AC1497" s="228"/>
      <c r="AD1497" s="408"/>
    </row>
    <row r="1498">
      <c r="A1498" s="408"/>
      <c r="B1498" s="408"/>
      <c r="C1498" s="408"/>
      <c r="D1498" s="408"/>
      <c r="E1498" s="408"/>
      <c r="F1498" s="408"/>
      <c r="G1498" s="408"/>
      <c r="H1498" s="408"/>
      <c r="I1498" s="408"/>
      <c r="J1498" s="408"/>
      <c r="K1498" s="408"/>
      <c r="L1498" s="408"/>
      <c r="M1498" s="408"/>
      <c r="N1498" s="408"/>
      <c r="O1498" s="408"/>
      <c r="P1498" s="408"/>
      <c r="Q1498" s="408"/>
      <c r="R1498" s="408"/>
      <c r="S1498" s="228"/>
      <c r="T1498" s="228"/>
      <c r="U1498" s="228"/>
      <c r="V1498" s="228"/>
      <c r="W1498" s="228"/>
      <c r="X1498" s="409"/>
      <c r="Y1498" s="409"/>
      <c r="Z1498" s="409"/>
      <c r="AA1498" s="410"/>
      <c r="AB1498" s="410"/>
      <c r="AC1498" s="228"/>
      <c r="AD1498" s="408"/>
    </row>
    <row r="1499">
      <c r="A1499" s="408"/>
      <c r="B1499" s="408"/>
      <c r="C1499" s="408"/>
      <c r="D1499" s="408"/>
      <c r="E1499" s="408"/>
      <c r="F1499" s="408"/>
      <c r="G1499" s="408"/>
      <c r="H1499" s="408"/>
      <c r="I1499" s="408"/>
      <c r="J1499" s="408"/>
      <c r="K1499" s="408"/>
      <c r="L1499" s="408"/>
      <c r="M1499" s="408"/>
      <c r="N1499" s="408"/>
      <c r="O1499" s="408"/>
      <c r="P1499" s="408"/>
      <c r="Q1499" s="408"/>
      <c r="R1499" s="408"/>
      <c r="S1499" s="228"/>
      <c r="T1499" s="228"/>
      <c r="U1499" s="228"/>
      <c r="V1499" s="228"/>
      <c r="W1499" s="228"/>
      <c r="X1499" s="409"/>
      <c r="Y1499" s="409"/>
      <c r="Z1499" s="409"/>
      <c r="AA1499" s="410"/>
      <c r="AB1499" s="410"/>
      <c r="AC1499" s="228"/>
      <c r="AD1499" s="408"/>
    </row>
    <row r="1500">
      <c r="A1500" s="408"/>
      <c r="B1500" s="408"/>
      <c r="C1500" s="408"/>
      <c r="D1500" s="408"/>
      <c r="E1500" s="408"/>
      <c r="F1500" s="408"/>
      <c r="G1500" s="408"/>
      <c r="H1500" s="408"/>
      <c r="I1500" s="408"/>
      <c r="J1500" s="408"/>
      <c r="K1500" s="408"/>
      <c r="L1500" s="408"/>
      <c r="M1500" s="408"/>
      <c r="N1500" s="408"/>
      <c r="O1500" s="408"/>
      <c r="P1500" s="408"/>
      <c r="Q1500" s="408"/>
      <c r="R1500" s="408"/>
      <c r="S1500" s="228"/>
      <c r="T1500" s="228"/>
      <c r="U1500" s="228"/>
      <c r="V1500" s="228"/>
      <c r="W1500" s="228"/>
      <c r="X1500" s="409"/>
      <c r="Y1500" s="409"/>
      <c r="Z1500" s="409"/>
      <c r="AA1500" s="410"/>
      <c r="AB1500" s="410"/>
      <c r="AC1500" s="228"/>
      <c r="AD1500" s="408"/>
    </row>
    <row r="1501">
      <c r="A1501" s="408"/>
      <c r="B1501" s="408"/>
      <c r="C1501" s="408"/>
      <c r="D1501" s="408"/>
      <c r="E1501" s="408"/>
      <c r="F1501" s="408"/>
      <c r="G1501" s="408"/>
      <c r="H1501" s="408"/>
      <c r="I1501" s="408"/>
      <c r="J1501" s="408"/>
      <c r="K1501" s="408"/>
      <c r="L1501" s="408"/>
      <c r="M1501" s="408"/>
      <c r="N1501" s="408"/>
      <c r="O1501" s="408"/>
      <c r="P1501" s="408"/>
      <c r="Q1501" s="408"/>
      <c r="R1501" s="408"/>
      <c r="S1501" s="228"/>
      <c r="T1501" s="228"/>
      <c r="U1501" s="228"/>
      <c r="V1501" s="228"/>
      <c r="W1501" s="228"/>
      <c r="X1501" s="409"/>
      <c r="Y1501" s="409"/>
      <c r="Z1501" s="409"/>
      <c r="AA1501" s="410"/>
      <c r="AB1501" s="410"/>
      <c r="AC1501" s="228"/>
      <c r="AD1501" s="408"/>
    </row>
    <row r="1502">
      <c r="A1502" s="408"/>
      <c r="B1502" s="408"/>
      <c r="C1502" s="408"/>
      <c r="D1502" s="408"/>
      <c r="E1502" s="408"/>
      <c r="F1502" s="408"/>
      <c r="G1502" s="408"/>
      <c r="H1502" s="408"/>
      <c r="I1502" s="408"/>
      <c r="J1502" s="408"/>
      <c r="K1502" s="408"/>
      <c r="L1502" s="408"/>
      <c r="M1502" s="408"/>
      <c r="N1502" s="408"/>
      <c r="O1502" s="408"/>
      <c r="P1502" s="408"/>
      <c r="Q1502" s="408"/>
      <c r="R1502" s="408"/>
      <c r="S1502" s="228"/>
      <c r="T1502" s="228"/>
      <c r="U1502" s="228"/>
      <c r="V1502" s="228"/>
      <c r="W1502" s="228"/>
      <c r="X1502" s="409"/>
      <c r="Y1502" s="409"/>
      <c r="Z1502" s="409"/>
      <c r="AA1502" s="410"/>
      <c r="AB1502" s="410"/>
      <c r="AC1502" s="228"/>
      <c r="AD1502" s="408"/>
    </row>
    <row r="1503">
      <c r="A1503" s="408"/>
      <c r="B1503" s="408"/>
      <c r="C1503" s="408"/>
      <c r="D1503" s="408"/>
      <c r="E1503" s="408"/>
      <c r="F1503" s="408"/>
      <c r="G1503" s="408"/>
      <c r="H1503" s="408"/>
      <c r="I1503" s="408"/>
      <c r="J1503" s="408"/>
      <c r="K1503" s="408"/>
      <c r="L1503" s="408"/>
      <c r="M1503" s="408"/>
      <c r="N1503" s="408"/>
      <c r="O1503" s="408"/>
      <c r="P1503" s="408"/>
      <c r="Q1503" s="408"/>
      <c r="R1503" s="408"/>
      <c r="S1503" s="228"/>
      <c r="T1503" s="228"/>
      <c r="U1503" s="228"/>
      <c r="V1503" s="228"/>
      <c r="W1503" s="228"/>
      <c r="X1503" s="409"/>
      <c r="Y1503" s="409"/>
      <c r="Z1503" s="409"/>
      <c r="AA1503" s="410"/>
      <c r="AB1503" s="410"/>
      <c r="AC1503" s="228"/>
      <c r="AD1503" s="408"/>
    </row>
    <row r="1504">
      <c r="A1504" s="408"/>
      <c r="B1504" s="408"/>
      <c r="C1504" s="408"/>
      <c r="D1504" s="408"/>
      <c r="E1504" s="408"/>
      <c r="F1504" s="408"/>
      <c r="G1504" s="408"/>
      <c r="H1504" s="408"/>
      <c r="I1504" s="408"/>
      <c r="J1504" s="408"/>
      <c r="K1504" s="408"/>
      <c r="L1504" s="408"/>
      <c r="M1504" s="408"/>
      <c r="N1504" s="408"/>
      <c r="O1504" s="408"/>
      <c r="P1504" s="408"/>
      <c r="Q1504" s="408"/>
      <c r="R1504" s="408"/>
      <c r="S1504" s="228"/>
      <c r="T1504" s="228"/>
      <c r="U1504" s="228"/>
      <c r="V1504" s="228"/>
      <c r="W1504" s="228"/>
      <c r="X1504" s="409"/>
      <c r="Y1504" s="409"/>
      <c r="Z1504" s="409"/>
      <c r="AA1504" s="410"/>
      <c r="AB1504" s="410"/>
      <c r="AC1504" s="228"/>
      <c r="AD1504" s="408"/>
    </row>
    <row r="1505">
      <c r="A1505" s="408"/>
      <c r="B1505" s="408"/>
      <c r="C1505" s="408"/>
      <c r="D1505" s="408"/>
      <c r="E1505" s="408"/>
      <c r="F1505" s="408"/>
      <c r="G1505" s="408"/>
      <c r="H1505" s="408"/>
      <c r="I1505" s="408"/>
      <c r="J1505" s="408"/>
      <c r="K1505" s="408"/>
      <c r="L1505" s="408"/>
      <c r="M1505" s="408"/>
      <c r="N1505" s="408"/>
      <c r="O1505" s="408"/>
      <c r="P1505" s="408"/>
      <c r="Q1505" s="408"/>
      <c r="R1505" s="408"/>
      <c r="S1505" s="228"/>
      <c r="T1505" s="228"/>
      <c r="U1505" s="228"/>
      <c r="V1505" s="228"/>
      <c r="W1505" s="228"/>
      <c r="X1505" s="409"/>
      <c r="Y1505" s="409"/>
      <c r="Z1505" s="409"/>
      <c r="AA1505" s="410"/>
      <c r="AB1505" s="410"/>
      <c r="AC1505" s="228"/>
      <c r="AD1505" s="408"/>
    </row>
    <row r="1506">
      <c r="A1506" s="408"/>
      <c r="B1506" s="408"/>
      <c r="C1506" s="408"/>
      <c r="D1506" s="408"/>
      <c r="E1506" s="408"/>
      <c r="F1506" s="408"/>
      <c r="G1506" s="408"/>
      <c r="H1506" s="408"/>
      <c r="I1506" s="408"/>
      <c r="J1506" s="408"/>
      <c r="K1506" s="408"/>
      <c r="L1506" s="408"/>
      <c r="M1506" s="408"/>
      <c r="N1506" s="408"/>
      <c r="O1506" s="408"/>
      <c r="P1506" s="408"/>
      <c r="Q1506" s="408"/>
      <c r="R1506" s="408"/>
      <c r="S1506" s="228"/>
      <c r="T1506" s="228"/>
      <c r="U1506" s="228"/>
      <c r="V1506" s="228"/>
      <c r="W1506" s="228"/>
      <c r="X1506" s="409"/>
      <c r="Y1506" s="409"/>
      <c r="Z1506" s="409"/>
      <c r="AA1506" s="410"/>
      <c r="AB1506" s="410"/>
      <c r="AC1506" s="228"/>
      <c r="AD1506" s="408"/>
    </row>
    <row r="1507">
      <c r="A1507" s="408"/>
      <c r="B1507" s="408"/>
      <c r="C1507" s="408"/>
      <c r="D1507" s="408"/>
      <c r="E1507" s="408"/>
      <c r="F1507" s="408"/>
      <c r="G1507" s="408"/>
      <c r="H1507" s="408"/>
      <c r="I1507" s="408"/>
      <c r="J1507" s="408"/>
      <c r="K1507" s="408"/>
      <c r="L1507" s="408"/>
      <c r="M1507" s="408"/>
      <c r="N1507" s="408"/>
      <c r="O1507" s="408"/>
      <c r="P1507" s="408"/>
      <c r="Q1507" s="408"/>
      <c r="R1507" s="408"/>
      <c r="S1507" s="228"/>
      <c r="T1507" s="228"/>
      <c r="U1507" s="228"/>
      <c r="V1507" s="228"/>
      <c r="W1507" s="228"/>
      <c r="X1507" s="409"/>
      <c r="Y1507" s="409"/>
      <c r="Z1507" s="409"/>
      <c r="AA1507" s="410"/>
      <c r="AB1507" s="410"/>
      <c r="AC1507" s="228"/>
      <c r="AD1507" s="408"/>
    </row>
    <row r="1508">
      <c r="A1508" s="408"/>
      <c r="B1508" s="408"/>
      <c r="C1508" s="408"/>
      <c r="D1508" s="408"/>
      <c r="E1508" s="408"/>
      <c r="F1508" s="408"/>
      <c r="G1508" s="408"/>
      <c r="H1508" s="408"/>
      <c r="I1508" s="408"/>
      <c r="J1508" s="408"/>
      <c r="K1508" s="408"/>
      <c r="L1508" s="408"/>
      <c r="M1508" s="408"/>
      <c r="N1508" s="408"/>
      <c r="O1508" s="408"/>
      <c r="P1508" s="408"/>
      <c r="Q1508" s="408"/>
      <c r="R1508" s="408"/>
      <c r="S1508" s="228"/>
      <c r="T1508" s="228"/>
      <c r="U1508" s="228"/>
      <c r="V1508" s="228"/>
      <c r="W1508" s="228"/>
      <c r="X1508" s="409"/>
      <c r="Y1508" s="409"/>
      <c r="Z1508" s="409"/>
      <c r="AA1508" s="410"/>
      <c r="AB1508" s="410"/>
      <c r="AC1508" s="228"/>
      <c r="AD1508" s="408"/>
    </row>
    <row r="1509">
      <c r="A1509" s="408"/>
      <c r="B1509" s="408"/>
      <c r="C1509" s="408"/>
      <c r="D1509" s="408"/>
      <c r="E1509" s="408"/>
      <c r="F1509" s="408"/>
      <c r="G1509" s="408"/>
      <c r="H1509" s="408"/>
      <c r="I1509" s="408"/>
      <c r="J1509" s="408"/>
      <c r="K1509" s="408"/>
      <c r="L1509" s="408"/>
      <c r="M1509" s="408"/>
      <c r="N1509" s="408"/>
      <c r="O1509" s="408"/>
      <c r="P1509" s="408"/>
      <c r="Q1509" s="408"/>
      <c r="R1509" s="408"/>
      <c r="S1509" s="228"/>
      <c r="T1509" s="228"/>
      <c r="U1509" s="228"/>
      <c r="V1509" s="228"/>
      <c r="W1509" s="228"/>
      <c r="X1509" s="409"/>
      <c r="Y1509" s="409"/>
      <c r="Z1509" s="409"/>
      <c r="AA1509" s="410"/>
      <c r="AB1509" s="410"/>
      <c r="AC1509" s="228"/>
      <c r="AD1509" s="408"/>
    </row>
    <row r="1510">
      <c r="A1510" s="408"/>
      <c r="B1510" s="408"/>
      <c r="C1510" s="408"/>
      <c r="D1510" s="408"/>
      <c r="E1510" s="408"/>
      <c r="F1510" s="408"/>
      <c r="G1510" s="408"/>
      <c r="H1510" s="408"/>
      <c r="I1510" s="408"/>
      <c r="J1510" s="408"/>
      <c r="K1510" s="408"/>
      <c r="L1510" s="408"/>
      <c r="M1510" s="408"/>
      <c r="N1510" s="408"/>
      <c r="O1510" s="408"/>
      <c r="P1510" s="408"/>
      <c r="Q1510" s="408"/>
      <c r="R1510" s="408"/>
      <c r="S1510" s="228"/>
      <c r="T1510" s="228"/>
      <c r="U1510" s="228"/>
      <c r="V1510" s="228"/>
      <c r="W1510" s="228"/>
      <c r="X1510" s="409"/>
      <c r="Y1510" s="409"/>
      <c r="Z1510" s="409"/>
      <c r="AA1510" s="410"/>
      <c r="AB1510" s="410"/>
      <c r="AC1510" s="228"/>
      <c r="AD1510" s="408"/>
    </row>
    <row r="1511">
      <c r="A1511" s="408"/>
      <c r="B1511" s="408"/>
      <c r="C1511" s="408"/>
      <c r="D1511" s="408"/>
      <c r="E1511" s="408"/>
      <c r="F1511" s="408"/>
      <c r="G1511" s="408"/>
      <c r="H1511" s="408"/>
      <c r="I1511" s="408"/>
      <c r="J1511" s="408"/>
      <c r="K1511" s="408"/>
      <c r="L1511" s="408"/>
      <c r="M1511" s="408"/>
      <c r="N1511" s="408"/>
      <c r="O1511" s="408"/>
      <c r="P1511" s="408"/>
      <c r="Q1511" s="408"/>
      <c r="R1511" s="408"/>
      <c r="S1511" s="228"/>
      <c r="T1511" s="228"/>
      <c r="U1511" s="228"/>
      <c r="V1511" s="228"/>
      <c r="W1511" s="228"/>
      <c r="X1511" s="409"/>
      <c r="Y1511" s="409"/>
      <c r="Z1511" s="409"/>
      <c r="AA1511" s="410"/>
      <c r="AB1511" s="410"/>
      <c r="AC1511" s="228"/>
      <c r="AD1511" s="408"/>
    </row>
    <row r="1512">
      <c r="A1512" s="408"/>
      <c r="B1512" s="408"/>
      <c r="C1512" s="408"/>
      <c r="D1512" s="408"/>
      <c r="E1512" s="408"/>
      <c r="F1512" s="408"/>
      <c r="G1512" s="408"/>
      <c r="H1512" s="408"/>
      <c r="I1512" s="408"/>
      <c r="J1512" s="408"/>
      <c r="K1512" s="408"/>
      <c r="L1512" s="408"/>
      <c r="M1512" s="408"/>
      <c r="N1512" s="408"/>
      <c r="O1512" s="408"/>
      <c r="P1512" s="408"/>
      <c r="Q1512" s="408"/>
      <c r="R1512" s="408"/>
      <c r="S1512" s="228"/>
      <c r="T1512" s="228"/>
      <c r="U1512" s="228"/>
      <c r="V1512" s="228"/>
      <c r="W1512" s="228"/>
      <c r="X1512" s="409"/>
      <c r="Y1512" s="409"/>
      <c r="Z1512" s="409"/>
      <c r="AA1512" s="410"/>
      <c r="AB1512" s="410"/>
      <c r="AC1512" s="228"/>
      <c r="AD1512" s="408"/>
    </row>
    <row r="1513">
      <c r="A1513" s="408"/>
      <c r="B1513" s="408"/>
      <c r="C1513" s="408"/>
      <c r="D1513" s="408"/>
      <c r="E1513" s="408"/>
      <c r="F1513" s="408"/>
      <c r="G1513" s="408"/>
      <c r="H1513" s="408"/>
      <c r="I1513" s="408"/>
      <c r="J1513" s="408"/>
      <c r="K1513" s="408"/>
      <c r="L1513" s="408"/>
      <c r="M1513" s="408"/>
      <c r="N1513" s="408"/>
      <c r="O1513" s="408"/>
      <c r="P1513" s="408"/>
      <c r="Q1513" s="408"/>
      <c r="R1513" s="408"/>
      <c r="S1513" s="228"/>
      <c r="T1513" s="228"/>
      <c r="U1513" s="228"/>
      <c r="V1513" s="228"/>
      <c r="W1513" s="228"/>
      <c r="X1513" s="409"/>
      <c r="Y1513" s="409"/>
      <c r="Z1513" s="409"/>
      <c r="AA1513" s="410"/>
      <c r="AB1513" s="410"/>
      <c r="AC1513" s="228"/>
      <c r="AD1513" s="408"/>
    </row>
    <row r="1514">
      <c r="A1514" s="408"/>
      <c r="B1514" s="408"/>
      <c r="C1514" s="408"/>
      <c r="D1514" s="408"/>
      <c r="E1514" s="408"/>
      <c r="F1514" s="408"/>
      <c r="G1514" s="408"/>
      <c r="H1514" s="408"/>
      <c r="I1514" s="408"/>
      <c r="J1514" s="408"/>
      <c r="K1514" s="408"/>
      <c r="L1514" s="408"/>
      <c r="M1514" s="408"/>
      <c r="N1514" s="408"/>
      <c r="O1514" s="408"/>
      <c r="P1514" s="408"/>
      <c r="Q1514" s="408"/>
      <c r="R1514" s="408"/>
      <c r="S1514" s="228"/>
      <c r="T1514" s="228"/>
      <c r="U1514" s="228"/>
      <c r="V1514" s="228"/>
      <c r="W1514" s="228"/>
      <c r="X1514" s="409"/>
      <c r="Y1514" s="409"/>
      <c r="Z1514" s="409"/>
      <c r="AA1514" s="410"/>
      <c r="AB1514" s="410"/>
      <c r="AC1514" s="228"/>
      <c r="AD1514" s="408"/>
    </row>
    <row r="1515">
      <c r="A1515" s="408"/>
      <c r="B1515" s="408"/>
      <c r="C1515" s="408"/>
      <c r="D1515" s="408"/>
      <c r="E1515" s="408"/>
      <c r="F1515" s="408"/>
      <c r="G1515" s="408"/>
      <c r="H1515" s="408"/>
      <c r="I1515" s="408"/>
      <c r="J1515" s="408"/>
      <c r="K1515" s="408"/>
      <c r="L1515" s="408"/>
      <c r="M1515" s="408"/>
      <c r="N1515" s="408"/>
      <c r="O1515" s="408"/>
      <c r="P1515" s="408"/>
      <c r="Q1515" s="408"/>
      <c r="R1515" s="408"/>
      <c r="S1515" s="228"/>
      <c r="T1515" s="228"/>
      <c r="U1515" s="228"/>
      <c r="V1515" s="228"/>
      <c r="W1515" s="228"/>
      <c r="X1515" s="409"/>
      <c r="Y1515" s="409"/>
      <c r="Z1515" s="409"/>
      <c r="AA1515" s="410"/>
      <c r="AB1515" s="410"/>
      <c r="AC1515" s="228"/>
      <c r="AD1515" s="408"/>
    </row>
    <row r="1516">
      <c r="A1516" s="408"/>
      <c r="B1516" s="408"/>
      <c r="C1516" s="408"/>
      <c r="D1516" s="408"/>
      <c r="E1516" s="408"/>
      <c r="F1516" s="408"/>
      <c r="G1516" s="408"/>
      <c r="H1516" s="408"/>
      <c r="I1516" s="408"/>
      <c r="J1516" s="408"/>
      <c r="K1516" s="408"/>
      <c r="L1516" s="408"/>
      <c r="M1516" s="408"/>
      <c r="N1516" s="408"/>
      <c r="O1516" s="408"/>
      <c r="P1516" s="408"/>
      <c r="Q1516" s="408"/>
      <c r="R1516" s="408"/>
      <c r="S1516" s="228"/>
      <c r="T1516" s="228"/>
      <c r="U1516" s="228"/>
      <c r="V1516" s="228"/>
      <c r="W1516" s="228"/>
      <c r="X1516" s="409"/>
      <c r="Y1516" s="409"/>
      <c r="Z1516" s="409"/>
      <c r="AA1516" s="410"/>
      <c r="AB1516" s="410"/>
      <c r="AC1516" s="228"/>
      <c r="AD1516" s="408"/>
    </row>
    <row r="1517">
      <c r="A1517" s="408"/>
      <c r="B1517" s="408"/>
      <c r="C1517" s="408"/>
      <c r="D1517" s="408"/>
      <c r="E1517" s="408"/>
      <c r="F1517" s="408"/>
      <c r="G1517" s="408"/>
      <c r="H1517" s="408"/>
      <c r="I1517" s="408"/>
      <c r="J1517" s="408"/>
      <c r="K1517" s="408"/>
      <c r="L1517" s="408"/>
      <c r="M1517" s="408"/>
      <c r="N1517" s="408"/>
      <c r="O1517" s="408"/>
      <c r="P1517" s="408"/>
      <c r="Q1517" s="408"/>
      <c r="R1517" s="408"/>
      <c r="S1517" s="228"/>
      <c r="T1517" s="228"/>
      <c r="U1517" s="228"/>
      <c r="V1517" s="228"/>
      <c r="W1517" s="228"/>
      <c r="X1517" s="409"/>
      <c r="Y1517" s="409"/>
      <c r="Z1517" s="409"/>
      <c r="AA1517" s="410"/>
      <c r="AB1517" s="410"/>
      <c r="AC1517" s="228"/>
      <c r="AD1517" s="408"/>
    </row>
    <row r="1518">
      <c r="A1518" s="408"/>
      <c r="B1518" s="408"/>
      <c r="C1518" s="408"/>
      <c r="D1518" s="408"/>
      <c r="E1518" s="408"/>
      <c r="F1518" s="408"/>
      <c r="G1518" s="408"/>
      <c r="H1518" s="408"/>
      <c r="I1518" s="408"/>
      <c r="J1518" s="408"/>
      <c r="K1518" s="408"/>
      <c r="L1518" s="408"/>
      <c r="M1518" s="408"/>
      <c r="N1518" s="408"/>
      <c r="O1518" s="408"/>
      <c r="P1518" s="408"/>
      <c r="Q1518" s="408"/>
      <c r="R1518" s="408"/>
      <c r="S1518" s="228"/>
      <c r="T1518" s="228"/>
      <c r="U1518" s="228"/>
      <c r="V1518" s="228"/>
      <c r="W1518" s="228"/>
      <c r="X1518" s="409"/>
      <c r="Y1518" s="409"/>
      <c r="Z1518" s="409"/>
      <c r="AA1518" s="410"/>
      <c r="AB1518" s="410"/>
      <c r="AC1518" s="228"/>
      <c r="AD1518" s="408"/>
    </row>
    <row r="1519">
      <c r="A1519" s="408"/>
      <c r="B1519" s="408"/>
      <c r="C1519" s="408"/>
      <c r="D1519" s="408"/>
      <c r="E1519" s="408"/>
      <c r="F1519" s="408"/>
      <c r="G1519" s="408"/>
      <c r="H1519" s="408"/>
      <c r="I1519" s="408"/>
      <c r="J1519" s="408"/>
      <c r="K1519" s="408"/>
      <c r="L1519" s="408"/>
      <c r="M1519" s="408"/>
      <c r="N1519" s="408"/>
      <c r="O1519" s="408"/>
      <c r="P1519" s="408"/>
      <c r="Q1519" s="408"/>
      <c r="R1519" s="408"/>
      <c r="S1519" s="228"/>
      <c r="T1519" s="228"/>
      <c r="U1519" s="228"/>
      <c r="V1519" s="228"/>
      <c r="W1519" s="228"/>
      <c r="X1519" s="409"/>
      <c r="Y1519" s="409"/>
      <c r="Z1519" s="409"/>
      <c r="AA1519" s="410"/>
      <c r="AB1519" s="410"/>
      <c r="AC1519" s="228"/>
      <c r="AD1519" s="408"/>
    </row>
    <row r="1520">
      <c r="A1520" s="408"/>
      <c r="B1520" s="408"/>
      <c r="C1520" s="408"/>
      <c r="D1520" s="408"/>
      <c r="E1520" s="408"/>
      <c r="F1520" s="408"/>
      <c r="G1520" s="408"/>
      <c r="H1520" s="408"/>
      <c r="I1520" s="408"/>
      <c r="J1520" s="408"/>
      <c r="K1520" s="408"/>
      <c r="L1520" s="408"/>
      <c r="M1520" s="408"/>
      <c r="N1520" s="408"/>
      <c r="O1520" s="408"/>
      <c r="P1520" s="408"/>
      <c r="Q1520" s="408"/>
      <c r="R1520" s="408"/>
      <c r="S1520" s="228"/>
      <c r="T1520" s="228"/>
      <c r="U1520" s="228"/>
      <c r="V1520" s="228"/>
      <c r="W1520" s="228"/>
      <c r="X1520" s="409"/>
      <c r="Y1520" s="409"/>
      <c r="Z1520" s="409"/>
      <c r="AA1520" s="410"/>
      <c r="AB1520" s="410"/>
      <c r="AC1520" s="228"/>
      <c r="AD1520" s="408"/>
    </row>
    <row r="1521">
      <c r="A1521" s="408"/>
      <c r="B1521" s="408"/>
      <c r="C1521" s="408"/>
      <c r="D1521" s="408"/>
      <c r="E1521" s="408"/>
      <c r="F1521" s="408"/>
      <c r="G1521" s="408"/>
      <c r="H1521" s="408"/>
      <c r="I1521" s="408"/>
      <c r="J1521" s="408"/>
      <c r="K1521" s="408"/>
      <c r="L1521" s="408"/>
      <c r="M1521" s="408"/>
      <c r="N1521" s="408"/>
      <c r="O1521" s="408"/>
      <c r="P1521" s="408"/>
      <c r="Q1521" s="408"/>
      <c r="R1521" s="408"/>
      <c r="S1521" s="228"/>
      <c r="T1521" s="228"/>
      <c r="U1521" s="228"/>
      <c r="V1521" s="228"/>
      <c r="W1521" s="228"/>
      <c r="X1521" s="409"/>
      <c r="Y1521" s="409"/>
      <c r="Z1521" s="409"/>
      <c r="AA1521" s="410"/>
      <c r="AB1521" s="410"/>
      <c r="AC1521" s="228"/>
      <c r="AD1521" s="408"/>
    </row>
    <row r="1522">
      <c r="A1522" s="408"/>
      <c r="B1522" s="408"/>
      <c r="C1522" s="408"/>
      <c r="D1522" s="408"/>
      <c r="E1522" s="408"/>
      <c r="F1522" s="408"/>
      <c r="G1522" s="408"/>
      <c r="H1522" s="408"/>
      <c r="I1522" s="408"/>
      <c r="J1522" s="408"/>
      <c r="K1522" s="408"/>
      <c r="L1522" s="408"/>
      <c r="M1522" s="408"/>
      <c r="N1522" s="408"/>
      <c r="O1522" s="408"/>
      <c r="P1522" s="408"/>
      <c r="Q1522" s="408"/>
      <c r="R1522" s="408"/>
      <c r="S1522" s="228"/>
      <c r="T1522" s="228"/>
      <c r="U1522" s="228"/>
      <c r="V1522" s="228"/>
      <c r="W1522" s="228"/>
      <c r="X1522" s="409"/>
      <c r="Y1522" s="409"/>
      <c r="Z1522" s="409"/>
      <c r="AA1522" s="410"/>
      <c r="AB1522" s="410"/>
      <c r="AC1522" s="228"/>
      <c r="AD1522" s="408"/>
    </row>
    <row r="1523">
      <c r="A1523" s="408"/>
      <c r="B1523" s="408"/>
      <c r="C1523" s="408"/>
      <c r="D1523" s="408"/>
      <c r="E1523" s="408"/>
      <c r="F1523" s="408"/>
      <c r="G1523" s="408"/>
      <c r="H1523" s="408"/>
      <c r="I1523" s="408"/>
      <c r="J1523" s="408"/>
      <c r="K1523" s="408"/>
      <c r="L1523" s="408"/>
      <c r="M1523" s="408"/>
      <c r="N1523" s="408"/>
      <c r="O1523" s="408"/>
      <c r="P1523" s="408"/>
      <c r="Q1523" s="408"/>
      <c r="R1523" s="408"/>
      <c r="S1523" s="228"/>
      <c r="T1523" s="228"/>
      <c r="U1523" s="228"/>
      <c r="V1523" s="228"/>
      <c r="W1523" s="228"/>
      <c r="X1523" s="409"/>
      <c r="Y1523" s="409"/>
      <c r="Z1523" s="409"/>
      <c r="AA1523" s="410"/>
      <c r="AB1523" s="410"/>
      <c r="AC1523" s="228"/>
      <c r="AD1523" s="408"/>
    </row>
    <row r="1524">
      <c r="A1524" s="408"/>
      <c r="B1524" s="408"/>
      <c r="C1524" s="408"/>
      <c r="D1524" s="408"/>
      <c r="E1524" s="408"/>
      <c r="F1524" s="408"/>
      <c r="G1524" s="408"/>
      <c r="H1524" s="408"/>
      <c r="I1524" s="408"/>
      <c r="J1524" s="408"/>
      <c r="K1524" s="408"/>
      <c r="L1524" s="408"/>
      <c r="M1524" s="408"/>
      <c r="N1524" s="408"/>
      <c r="O1524" s="408"/>
      <c r="P1524" s="408"/>
      <c r="Q1524" s="408"/>
      <c r="R1524" s="408"/>
      <c r="S1524" s="228"/>
      <c r="T1524" s="228"/>
      <c r="U1524" s="228"/>
      <c r="V1524" s="228"/>
      <c r="W1524" s="228"/>
      <c r="X1524" s="409"/>
      <c r="Y1524" s="409"/>
      <c r="Z1524" s="409"/>
      <c r="AA1524" s="410"/>
      <c r="AB1524" s="410"/>
      <c r="AC1524" s="228"/>
      <c r="AD1524" s="408"/>
    </row>
    <row r="1525">
      <c r="A1525" s="408"/>
      <c r="B1525" s="408"/>
      <c r="C1525" s="408"/>
      <c r="D1525" s="408"/>
      <c r="E1525" s="408"/>
      <c r="F1525" s="408"/>
      <c r="G1525" s="408"/>
      <c r="H1525" s="408"/>
      <c r="I1525" s="408"/>
      <c r="J1525" s="408"/>
      <c r="K1525" s="408"/>
      <c r="L1525" s="408"/>
      <c r="M1525" s="408"/>
      <c r="N1525" s="408"/>
      <c r="O1525" s="408"/>
      <c r="P1525" s="408"/>
      <c r="Q1525" s="408"/>
      <c r="R1525" s="408"/>
      <c r="S1525" s="228"/>
      <c r="T1525" s="228"/>
      <c r="U1525" s="228"/>
      <c r="V1525" s="228"/>
      <c r="W1525" s="228"/>
      <c r="X1525" s="409"/>
      <c r="Y1525" s="409"/>
      <c r="Z1525" s="409"/>
      <c r="AA1525" s="410"/>
      <c r="AB1525" s="410"/>
      <c r="AC1525" s="228"/>
      <c r="AD1525" s="408"/>
    </row>
    <row r="1526">
      <c r="A1526" s="408"/>
      <c r="B1526" s="408"/>
      <c r="C1526" s="408"/>
      <c r="D1526" s="408"/>
      <c r="E1526" s="408"/>
      <c r="F1526" s="408"/>
      <c r="G1526" s="408"/>
      <c r="H1526" s="408"/>
      <c r="I1526" s="408"/>
      <c r="J1526" s="408"/>
      <c r="K1526" s="408"/>
      <c r="L1526" s="408"/>
      <c r="M1526" s="408"/>
      <c r="N1526" s="408"/>
      <c r="O1526" s="408"/>
      <c r="P1526" s="408"/>
      <c r="Q1526" s="408"/>
      <c r="R1526" s="408"/>
      <c r="S1526" s="228"/>
      <c r="T1526" s="228"/>
      <c r="U1526" s="228"/>
      <c r="V1526" s="228"/>
      <c r="W1526" s="228"/>
      <c r="X1526" s="409"/>
      <c r="Y1526" s="409"/>
      <c r="Z1526" s="409"/>
      <c r="AA1526" s="410"/>
      <c r="AB1526" s="410"/>
      <c r="AC1526" s="228"/>
      <c r="AD1526" s="408"/>
    </row>
    <row r="1527">
      <c r="A1527" s="408"/>
      <c r="B1527" s="408"/>
      <c r="C1527" s="408"/>
      <c r="D1527" s="408"/>
      <c r="E1527" s="408"/>
      <c r="F1527" s="408"/>
      <c r="G1527" s="408"/>
      <c r="H1527" s="408"/>
      <c r="I1527" s="408"/>
      <c r="J1527" s="408"/>
      <c r="K1527" s="408"/>
      <c r="L1527" s="408"/>
      <c r="M1527" s="408"/>
      <c r="N1527" s="408"/>
      <c r="O1527" s="408"/>
      <c r="P1527" s="408"/>
      <c r="Q1527" s="408"/>
      <c r="R1527" s="408"/>
      <c r="S1527" s="228"/>
      <c r="T1527" s="228"/>
      <c r="U1527" s="228"/>
      <c r="V1527" s="228"/>
      <c r="W1527" s="228"/>
      <c r="X1527" s="409"/>
      <c r="Y1527" s="409"/>
      <c r="Z1527" s="409"/>
      <c r="AA1527" s="410"/>
      <c r="AB1527" s="410"/>
      <c r="AC1527" s="228"/>
      <c r="AD1527" s="408"/>
    </row>
    <row r="1528">
      <c r="A1528" s="408"/>
      <c r="B1528" s="408"/>
      <c r="C1528" s="408"/>
      <c r="D1528" s="408"/>
      <c r="E1528" s="408"/>
      <c r="F1528" s="408"/>
      <c r="G1528" s="408"/>
      <c r="H1528" s="408"/>
      <c r="I1528" s="408"/>
      <c r="J1528" s="408"/>
      <c r="K1528" s="408"/>
      <c r="L1528" s="408"/>
      <c r="M1528" s="408"/>
      <c r="N1528" s="408"/>
      <c r="O1528" s="408"/>
      <c r="P1528" s="408"/>
      <c r="Q1528" s="408"/>
      <c r="R1528" s="408"/>
      <c r="S1528" s="228"/>
      <c r="T1528" s="228"/>
      <c r="U1528" s="228"/>
      <c r="V1528" s="228"/>
      <c r="W1528" s="228"/>
      <c r="X1528" s="409"/>
      <c r="Y1528" s="409"/>
      <c r="Z1528" s="409"/>
      <c r="AA1528" s="410"/>
      <c r="AB1528" s="410"/>
      <c r="AC1528" s="228"/>
      <c r="AD1528" s="408"/>
    </row>
    <row r="1529">
      <c r="A1529" s="408"/>
      <c r="B1529" s="408"/>
      <c r="C1529" s="408"/>
      <c r="D1529" s="408"/>
      <c r="E1529" s="408"/>
      <c r="F1529" s="408"/>
      <c r="G1529" s="408"/>
      <c r="H1529" s="408"/>
      <c r="I1529" s="408"/>
      <c r="J1529" s="408"/>
      <c r="K1529" s="408"/>
      <c r="L1529" s="408"/>
      <c r="M1529" s="408"/>
      <c r="N1529" s="408"/>
      <c r="O1529" s="408"/>
      <c r="P1529" s="408"/>
      <c r="Q1529" s="408"/>
      <c r="R1529" s="408"/>
      <c r="S1529" s="228"/>
      <c r="T1529" s="228"/>
      <c r="U1529" s="228"/>
      <c r="V1529" s="228"/>
      <c r="W1529" s="228"/>
      <c r="X1529" s="409"/>
      <c r="Y1529" s="409"/>
      <c r="Z1529" s="409"/>
      <c r="AA1529" s="410"/>
      <c r="AB1529" s="410"/>
      <c r="AC1529" s="228"/>
      <c r="AD1529" s="408"/>
    </row>
    <row r="1530">
      <c r="A1530" s="408"/>
      <c r="B1530" s="408"/>
      <c r="C1530" s="408"/>
      <c r="D1530" s="408"/>
      <c r="E1530" s="408"/>
      <c r="F1530" s="408"/>
      <c r="G1530" s="408"/>
      <c r="H1530" s="408"/>
      <c r="I1530" s="408"/>
      <c r="J1530" s="408"/>
      <c r="K1530" s="408"/>
      <c r="L1530" s="408"/>
      <c r="M1530" s="408"/>
      <c r="N1530" s="408"/>
      <c r="O1530" s="408"/>
      <c r="P1530" s="408"/>
      <c r="Q1530" s="408"/>
      <c r="R1530" s="408"/>
      <c r="S1530" s="228"/>
      <c r="T1530" s="228"/>
      <c r="U1530" s="228"/>
      <c r="V1530" s="228"/>
      <c r="W1530" s="228"/>
      <c r="X1530" s="409"/>
      <c r="Y1530" s="409"/>
      <c r="Z1530" s="409"/>
      <c r="AA1530" s="410"/>
      <c r="AB1530" s="410"/>
      <c r="AC1530" s="228"/>
      <c r="AD1530" s="408"/>
    </row>
    <row r="1531">
      <c r="A1531" s="408"/>
      <c r="B1531" s="408"/>
      <c r="C1531" s="408"/>
      <c r="D1531" s="408"/>
      <c r="E1531" s="408"/>
      <c r="F1531" s="408"/>
      <c r="G1531" s="408"/>
      <c r="H1531" s="408"/>
      <c r="I1531" s="408"/>
      <c r="J1531" s="408"/>
      <c r="K1531" s="408"/>
      <c r="L1531" s="408"/>
      <c r="M1531" s="408"/>
      <c r="N1531" s="408"/>
      <c r="O1531" s="408"/>
      <c r="P1531" s="408"/>
      <c r="Q1531" s="408"/>
      <c r="R1531" s="408"/>
      <c r="S1531" s="228"/>
      <c r="T1531" s="228"/>
      <c r="U1531" s="228"/>
      <c r="V1531" s="228"/>
      <c r="W1531" s="228"/>
      <c r="X1531" s="409"/>
      <c r="Y1531" s="409"/>
      <c r="Z1531" s="409"/>
      <c r="AA1531" s="410"/>
      <c r="AB1531" s="410"/>
      <c r="AC1531" s="228"/>
      <c r="AD1531" s="408"/>
    </row>
    <row r="1532">
      <c r="A1532" s="408"/>
      <c r="B1532" s="408"/>
      <c r="C1532" s="408"/>
      <c r="D1532" s="408"/>
      <c r="E1532" s="408"/>
      <c r="F1532" s="408"/>
      <c r="G1532" s="408"/>
      <c r="H1532" s="408"/>
      <c r="I1532" s="408"/>
      <c r="J1532" s="408"/>
      <c r="K1532" s="408"/>
      <c r="L1532" s="408"/>
      <c r="M1532" s="408"/>
      <c r="N1532" s="408"/>
      <c r="O1532" s="408"/>
      <c r="P1532" s="408"/>
      <c r="Q1532" s="408"/>
      <c r="R1532" s="408"/>
      <c r="S1532" s="228"/>
      <c r="T1532" s="228"/>
      <c r="U1532" s="228"/>
      <c r="V1532" s="228"/>
      <c r="W1532" s="228"/>
      <c r="X1532" s="409"/>
      <c r="Y1532" s="409"/>
      <c r="Z1532" s="409"/>
      <c r="AA1532" s="410"/>
      <c r="AB1532" s="410"/>
      <c r="AC1532" s="228"/>
      <c r="AD1532" s="408"/>
    </row>
    <row r="1533">
      <c r="A1533" s="408"/>
      <c r="B1533" s="408"/>
      <c r="C1533" s="408"/>
      <c r="D1533" s="408"/>
      <c r="E1533" s="408"/>
      <c r="F1533" s="408"/>
      <c r="G1533" s="408"/>
      <c r="H1533" s="408"/>
      <c r="I1533" s="408"/>
      <c r="J1533" s="408"/>
      <c r="K1533" s="408"/>
      <c r="L1533" s="408"/>
      <c r="M1533" s="408"/>
      <c r="N1533" s="408"/>
      <c r="O1533" s="408"/>
      <c r="P1533" s="408"/>
      <c r="Q1533" s="408"/>
      <c r="R1533" s="408"/>
      <c r="S1533" s="228"/>
      <c r="T1533" s="228"/>
      <c r="U1533" s="228"/>
      <c r="V1533" s="228"/>
      <c r="W1533" s="228"/>
      <c r="X1533" s="409"/>
      <c r="Y1533" s="409"/>
      <c r="Z1533" s="409"/>
      <c r="AA1533" s="410"/>
      <c r="AB1533" s="410"/>
      <c r="AC1533" s="228"/>
      <c r="AD1533" s="408"/>
    </row>
    <row r="1534">
      <c r="A1534" s="408"/>
      <c r="B1534" s="408"/>
      <c r="C1534" s="408"/>
      <c r="D1534" s="408"/>
      <c r="E1534" s="408"/>
      <c r="F1534" s="408"/>
      <c r="G1534" s="408"/>
      <c r="H1534" s="408"/>
      <c r="I1534" s="408"/>
      <c r="J1534" s="408"/>
      <c r="K1534" s="408"/>
      <c r="L1534" s="408"/>
      <c r="M1534" s="408"/>
      <c r="N1534" s="408"/>
      <c r="O1534" s="408"/>
      <c r="P1534" s="408"/>
      <c r="Q1534" s="408"/>
      <c r="R1534" s="408"/>
      <c r="S1534" s="228"/>
      <c r="T1534" s="228"/>
      <c r="U1534" s="228"/>
      <c r="V1534" s="228"/>
      <c r="W1534" s="228"/>
      <c r="X1534" s="409"/>
      <c r="Y1534" s="409"/>
      <c r="Z1534" s="409"/>
      <c r="AA1534" s="410"/>
      <c r="AB1534" s="410"/>
      <c r="AC1534" s="228"/>
      <c r="AD1534" s="408"/>
    </row>
    <row r="1535">
      <c r="A1535" s="408"/>
      <c r="B1535" s="408"/>
      <c r="C1535" s="408"/>
      <c r="D1535" s="408"/>
      <c r="E1535" s="408"/>
      <c r="F1535" s="408"/>
      <c r="G1535" s="408"/>
      <c r="H1535" s="408"/>
      <c r="I1535" s="408"/>
      <c r="J1535" s="408"/>
      <c r="K1535" s="408"/>
      <c r="L1535" s="408"/>
      <c r="M1535" s="408"/>
      <c r="N1535" s="408"/>
      <c r="O1535" s="408"/>
      <c r="P1535" s="408"/>
      <c r="Q1535" s="408"/>
      <c r="R1535" s="408"/>
      <c r="S1535" s="228"/>
      <c r="T1535" s="228"/>
      <c r="U1535" s="228"/>
      <c r="V1535" s="228"/>
      <c r="W1535" s="228"/>
      <c r="X1535" s="409"/>
      <c r="Y1535" s="409"/>
      <c r="Z1535" s="409"/>
      <c r="AA1535" s="410"/>
      <c r="AB1535" s="410"/>
      <c r="AC1535" s="228"/>
      <c r="AD1535" s="408"/>
    </row>
    <row r="1536">
      <c r="A1536" s="408"/>
      <c r="B1536" s="408"/>
      <c r="C1536" s="408"/>
      <c r="D1536" s="408"/>
      <c r="E1536" s="408"/>
      <c r="F1536" s="408"/>
      <c r="G1536" s="408"/>
      <c r="H1536" s="408"/>
      <c r="I1536" s="408"/>
      <c r="J1536" s="408"/>
      <c r="K1536" s="408"/>
      <c r="L1536" s="408"/>
      <c r="M1536" s="408"/>
      <c r="N1536" s="408"/>
      <c r="O1536" s="408"/>
      <c r="P1536" s="408"/>
      <c r="Q1536" s="408"/>
      <c r="R1536" s="408"/>
      <c r="S1536" s="228"/>
      <c r="T1536" s="228"/>
      <c r="U1536" s="228"/>
      <c r="V1536" s="228"/>
      <c r="W1536" s="228"/>
      <c r="X1536" s="409"/>
      <c r="Y1536" s="409"/>
      <c r="Z1536" s="409"/>
      <c r="AA1536" s="410"/>
      <c r="AB1536" s="410"/>
      <c r="AC1536" s="228"/>
      <c r="AD1536" s="408"/>
    </row>
    <row r="1537">
      <c r="A1537" s="408"/>
      <c r="B1537" s="408"/>
      <c r="C1537" s="408"/>
      <c r="D1537" s="408"/>
      <c r="E1537" s="408"/>
      <c r="F1537" s="408"/>
      <c r="G1537" s="408"/>
      <c r="H1537" s="408"/>
      <c r="I1537" s="408"/>
      <c r="J1537" s="408"/>
      <c r="K1537" s="408"/>
      <c r="L1537" s="408"/>
      <c r="M1537" s="408"/>
      <c r="N1537" s="408"/>
      <c r="O1537" s="408"/>
      <c r="P1537" s="408"/>
      <c r="Q1537" s="408"/>
      <c r="R1537" s="408"/>
      <c r="S1537" s="228"/>
      <c r="T1537" s="228"/>
      <c r="U1537" s="228"/>
      <c r="V1537" s="228"/>
      <c r="W1537" s="228"/>
      <c r="X1537" s="409"/>
      <c r="Y1537" s="409"/>
      <c r="Z1537" s="409"/>
      <c r="AA1537" s="410"/>
      <c r="AB1537" s="410"/>
      <c r="AC1537" s="228"/>
      <c r="AD1537" s="408"/>
    </row>
    <row r="1538">
      <c r="A1538" s="408"/>
      <c r="B1538" s="408"/>
      <c r="C1538" s="408"/>
      <c r="D1538" s="408"/>
      <c r="E1538" s="408"/>
      <c r="F1538" s="408"/>
      <c r="G1538" s="408"/>
      <c r="H1538" s="408"/>
      <c r="I1538" s="408"/>
      <c r="J1538" s="408"/>
      <c r="K1538" s="408"/>
      <c r="L1538" s="408"/>
      <c r="M1538" s="408"/>
      <c r="N1538" s="408"/>
      <c r="O1538" s="408"/>
      <c r="P1538" s="408"/>
      <c r="Q1538" s="408"/>
      <c r="R1538" s="408"/>
      <c r="S1538" s="228"/>
      <c r="T1538" s="228"/>
      <c r="U1538" s="228"/>
      <c r="V1538" s="228"/>
      <c r="W1538" s="228"/>
      <c r="X1538" s="409"/>
      <c r="Y1538" s="409"/>
      <c r="Z1538" s="409"/>
      <c r="AA1538" s="410"/>
      <c r="AB1538" s="410"/>
      <c r="AC1538" s="228"/>
      <c r="AD1538" s="408"/>
    </row>
    <row r="1539">
      <c r="A1539" s="408"/>
      <c r="B1539" s="408"/>
      <c r="C1539" s="408"/>
      <c r="D1539" s="408"/>
      <c r="E1539" s="408"/>
      <c r="F1539" s="408"/>
      <c r="G1539" s="408"/>
      <c r="H1539" s="408"/>
      <c r="I1539" s="408"/>
      <c r="J1539" s="408"/>
      <c r="K1539" s="408"/>
      <c r="L1539" s="408"/>
      <c r="M1539" s="408"/>
      <c r="N1539" s="408"/>
      <c r="O1539" s="408"/>
      <c r="P1539" s="408"/>
      <c r="Q1539" s="408"/>
      <c r="R1539" s="408"/>
      <c r="S1539" s="228"/>
      <c r="T1539" s="228"/>
      <c r="U1539" s="228"/>
      <c r="V1539" s="228"/>
      <c r="W1539" s="228"/>
      <c r="X1539" s="409"/>
      <c r="Y1539" s="409"/>
      <c r="Z1539" s="409"/>
      <c r="AA1539" s="410"/>
      <c r="AB1539" s="410"/>
      <c r="AC1539" s="228"/>
      <c r="AD1539" s="408"/>
    </row>
    <row r="1540">
      <c r="A1540" s="408"/>
      <c r="B1540" s="408"/>
      <c r="C1540" s="408"/>
      <c r="D1540" s="408"/>
      <c r="E1540" s="408"/>
      <c r="F1540" s="408"/>
      <c r="G1540" s="408"/>
      <c r="H1540" s="408"/>
      <c r="I1540" s="408"/>
      <c r="J1540" s="408"/>
      <c r="K1540" s="408"/>
      <c r="L1540" s="408"/>
      <c r="M1540" s="408"/>
      <c r="N1540" s="408"/>
      <c r="O1540" s="408"/>
      <c r="P1540" s="408"/>
      <c r="Q1540" s="408"/>
      <c r="R1540" s="408"/>
      <c r="S1540" s="228"/>
      <c r="T1540" s="228"/>
      <c r="U1540" s="228"/>
      <c r="V1540" s="228"/>
      <c r="W1540" s="228"/>
      <c r="X1540" s="409"/>
      <c r="Y1540" s="409"/>
      <c r="Z1540" s="409"/>
      <c r="AA1540" s="410"/>
      <c r="AB1540" s="410"/>
      <c r="AC1540" s="228"/>
      <c r="AD1540" s="408"/>
    </row>
    <row r="1541">
      <c r="A1541" s="408"/>
      <c r="B1541" s="408"/>
      <c r="C1541" s="408"/>
      <c r="D1541" s="408"/>
      <c r="E1541" s="408"/>
      <c r="F1541" s="408"/>
      <c r="G1541" s="408"/>
      <c r="H1541" s="408"/>
      <c r="I1541" s="408"/>
      <c r="J1541" s="408"/>
      <c r="K1541" s="408"/>
      <c r="L1541" s="408"/>
      <c r="M1541" s="408"/>
      <c r="N1541" s="408"/>
      <c r="O1541" s="408"/>
      <c r="P1541" s="408"/>
      <c r="Q1541" s="408"/>
      <c r="R1541" s="408"/>
      <c r="S1541" s="228"/>
      <c r="T1541" s="228"/>
      <c r="U1541" s="228"/>
      <c r="V1541" s="228"/>
      <c r="W1541" s="228"/>
      <c r="X1541" s="409"/>
      <c r="Y1541" s="409"/>
      <c r="Z1541" s="409"/>
      <c r="AA1541" s="410"/>
      <c r="AB1541" s="410"/>
      <c r="AC1541" s="228"/>
      <c r="AD1541" s="408"/>
    </row>
    <row r="1542">
      <c r="A1542" s="408"/>
      <c r="B1542" s="408"/>
      <c r="C1542" s="408"/>
      <c r="D1542" s="408"/>
      <c r="E1542" s="408"/>
      <c r="F1542" s="408"/>
      <c r="G1542" s="408"/>
      <c r="H1542" s="408"/>
      <c r="I1542" s="408"/>
      <c r="J1542" s="408"/>
      <c r="K1542" s="408"/>
      <c r="L1542" s="408"/>
      <c r="M1542" s="408"/>
      <c r="N1542" s="408"/>
      <c r="O1542" s="408"/>
      <c r="P1542" s="408"/>
      <c r="Q1542" s="408"/>
      <c r="R1542" s="408"/>
      <c r="S1542" s="228"/>
      <c r="T1542" s="228"/>
      <c r="U1542" s="228"/>
      <c r="V1542" s="228"/>
      <c r="W1542" s="228"/>
      <c r="X1542" s="409"/>
      <c r="Y1542" s="409"/>
      <c r="Z1542" s="409"/>
      <c r="AA1542" s="410"/>
      <c r="AB1542" s="410"/>
      <c r="AC1542" s="228"/>
      <c r="AD1542" s="408"/>
    </row>
    <row r="1543">
      <c r="A1543" s="408"/>
      <c r="B1543" s="408"/>
      <c r="C1543" s="408"/>
      <c r="D1543" s="408"/>
      <c r="E1543" s="408"/>
      <c r="F1543" s="408"/>
      <c r="G1543" s="408"/>
      <c r="H1543" s="408"/>
      <c r="I1543" s="408"/>
      <c r="J1543" s="408"/>
      <c r="K1543" s="408"/>
      <c r="L1543" s="408"/>
      <c r="M1543" s="408"/>
      <c r="N1543" s="408"/>
      <c r="O1543" s="408"/>
      <c r="P1543" s="408"/>
      <c r="Q1543" s="408"/>
      <c r="R1543" s="408"/>
      <c r="S1543" s="228"/>
      <c r="T1543" s="228"/>
      <c r="U1543" s="228"/>
      <c r="V1543" s="228"/>
      <c r="W1543" s="228"/>
      <c r="X1543" s="409"/>
      <c r="Y1543" s="409"/>
      <c r="Z1543" s="409"/>
      <c r="AA1543" s="410"/>
      <c r="AB1543" s="410"/>
      <c r="AC1543" s="228"/>
      <c r="AD1543" s="408"/>
    </row>
    <row r="1544">
      <c r="A1544" s="408"/>
      <c r="B1544" s="408"/>
      <c r="C1544" s="408"/>
      <c r="D1544" s="408"/>
      <c r="E1544" s="408"/>
      <c r="F1544" s="408"/>
      <c r="G1544" s="408"/>
      <c r="H1544" s="408"/>
      <c r="I1544" s="408"/>
      <c r="J1544" s="408"/>
      <c r="K1544" s="408"/>
      <c r="L1544" s="408"/>
      <c r="M1544" s="408"/>
      <c r="N1544" s="408"/>
      <c r="O1544" s="408"/>
      <c r="P1544" s="408"/>
      <c r="Q1544" s="408"/>
      <c r="R1544" s="408"/>
      <c r="S1544" s="228"/>
      <c r="T1544" s="228"/>
      <c r="U1544" s="228"/>
      <c r="V1544" s="228"/>
      <c r="W1544" s="228"/>
      <c r="X1544" s="409"/>
      <c r="Y1544" s="409"/>
      <c r="Z1544" s="409"/>
      <c r="AA1544" s="410"/>
      <c r="AB1544" s="410"/>
      <c r="AC1544" s="228"/>
      <c r="AD1544" s="408"/>
    </row>
    <row r="1545">
      <c r="A1545" s="408"/>
      <c r="B1545" s="408"/>
      <c r="C1545" s="408"/>
      <c r="D1545" s="408"/>
      <c r="E1545" s="408"/>
      <c r="F1545" s="408"/>
      <c r="G1545" s="408"/>
      <c r="H1545" s="408"/>
      <c r="I1545" s="408"/>
      <c r="J1545" s="408"/>
      <c r="K1545" s="408"/>
      <c r="L1545" s="408"/>
      <c r="M1545" s="408"/>
      <c r="N1545" s="408"/>
      <c r="O1545" s="408"/>
      <c r="P1545" s="408"/>
      <c r="Q1545" s="408"/>
      <c r="R1545" s="408"/>
      <c r="S1545" s="228"/>
      <c r="T1545" s="228"/>
      <c r="U1545" s="228"/>
      <c r="V1545" s="228"/>
      <c r="W1545" s="228"/>
      <c r="X1545" s="409"/>
      <c r="Y1545" s="409"/>
      <c r="Z1545" s="409"/>
      <c r="AA1545" s="410"/>
      <c r="AB1545" s="410"/>
      <c r="AC1545" s="228"/>
      <c r="AD1545" s="408"/>
    </row>
    <row r="1546">
      <c r="A1546" s="408"/>
      <c r="B1546" s="408"/>
      <c r="C1546" s="408"/>
      <c r="D1546" s="408"/>
      <c r="E1546" s="408"/>
      <c r="F1546" s="408"/>
      <c r="G1546" s="408"/>
      <c r="H1546" s="408"/>
      <c r="I1546" s="408"/>
      <c r="J1546" s="408"/>
      <c r="K1546" s="408"/>
      <c r="L1546" s="408"/>
      <c r="M1546" s="408"/>
      <c r="N1546" s="408"/>
      <c r="O1546" s="408"/>
      <c r="P1546" s="408"/>
      <c r="Q1546" s="408"/>
      <c r="R1546" s="408"/>
      <c r="S1546" s="228"/>
      <c r="T1546" s="228"/>
      <c r="U1546" s="228"/>
      <c r="V1546" s="228"/>
      <c r="W1546" s="228"/>
      <c r="X1546" s="409"/>
      <c r="Y1546" s="409"/>
      <c r="Z1546" s="409"/>
      <c r="AA1546" s="410"/>
      <c r="AB1546" s="410"/>
      <c r="AC1546" s="228"/>
      <c r="AD1546" s="408"/>
    </row>
    <row r="1547">
      <c r="A1547" s="408"/>
      <c r="B1547" s="408"/>
      <c r="C1547" s="408"/>
      <c r="D1547" s="408"/>
      <c r="E1547" s="408"/>
      <c r="F1547" s="408"/>
      <c r="G1547" s="408"/>
      <c r="H1547" s="408"/>
      <c r="I1547" s="408"/>
      <c r="J1547" s="408"/>
      <c r="K1547" s="408"/>
      <c r="L1547" s="408"/>
      <c r="M1547" s="408"/>
      <c r="N1547" s="408"/>
      <c r="O1547" s="408"/>
      <c r="P1547" s="408"/>
      <c r="Q1547" s="408"/>
      <c r="R1547" s="408"/>
      <c r="S1547" s="228"/>
      <c r="T1547" s="228"/>
      <c r="U1547" s="228"/>
      <c r="V1547" s="228"/>
      <c r="W1547" s="228"/>
      <c r="X1547" s="409"/>
      <c r="Y1547" s="409"/>
      <c r="Z1547" s="409"/>
      <c r="AA1547" s="410"/>
      <c r="AB1547" s="410"/>
      <c r="AC1547" s="228"/>
      <c r="AD1547" s="408"/>
    </row>
    <row r="1548">
      <c r="A1548" s="408"/>
      <c r="B1548" s="408"/>
      <c r="C1548" s="408"/>
      <c r="D1548" s="408"/>
      <c r="E1548" s="408"/>
      <c r="F1548" s="408"/>
      <c r="G1548" s="408"/>
      <c r="H1548" s="408"/>
      <c r="I1548" s="408"/>
      <c r="J1548" s="408"/>
      <c r="K1548" s="408"/>
      <c r="L1548" s="408"/>
      <c r="M1548" s="408"/>
      <c r="N1548" s="408"/>
      <c r="O1548" s="408"/>
      <c r="P1548" s="408"/>
      <c r="Q1548" s="408"/>
      <c r="R1548" s="408"/>
      <c r="S1548" s="228"/>
      <c r="T1548" s="228"/>
      <c r="U1548" s="228"/>
      <c r="V1548" s="228"/>
      <c r="W1548" s="228"/>
      <c r="X1548" s="409"/>
      <c r="Y1548" s="409"/>
      <c r="Z1548" s="409"/>
      <c r="AA1548" s="410"/>
      <c r="AB1548" s="410"/>
      <c r="AC1548" s="228"/>
      <c r="AD1548" s="408"/>
    </row>
    <row r="1549">
      <c r="A1549" s="408"/>
      <c r="B1549" s="408"/>
      <c r="C1549" s="408"/>
      <c r="D1549" s="408"/>
      <c r="E1549" s="408"/>
      <c r="F1549" s="408"/>
      <c r="G1549" s="408"/>
      <c r="H1549" s="408"/>
      <c r="I1549" s="408"/>
      <c r="J1549" s="408"/>
      <c r="K1549" s="408"/>
      <c r="L1549" s="408"/>
      <c r="M1549" s="408"/>
      <c r="N1549" s="408"/>
      <c r="O1549" s="408"/>
      <c r="P1549" s="408"/>
      <c r="Q1549" s="408"/>
      <c r="R1549" s="408"/>
      <c r="S1549" s="228"/>
      <c r="T1549" s="228"/>
      <c r="U1549" s="228"/>
      <c r="V1549" s="228"/>
      <c r="W1549" s="228"/>
      <c r="X1549" s="409"/>
      <c r="Y1549" s="409"/>
      <c r="Z1549" s="409"/>
      <c r="AA1549" s="410"/>
      <c r="AB1549" s="410"/>
      <c r="AC1549" s="228"/>
      <c r="AD1549" s="408"/>
    </row>
    <row r="1550">
      <c r="A1550" s="408"/>
      <c r="B1550" s="408"/>
      <c r="C1550" s="408"/>
      <c r="D1550" s="408"/>
      <c r="E1550" s="408"/>
      <c r="F1550" s="408"/>
      <c r="G1550" s="408"/>
      <c r="H1550" s="408"/>
      <c r="I1550" s="408"/>
      <c r="J1550" s="408"/>
      <c r="K1550" s="408"/>
      <c r="L1550" s="408"/>
      <c r="M1550" s="408"/>
      <c r="N1550" s="408"/>
      <c r="O1550" s="408"/>
      <c r="P1550" s="408"/>
      <c r="Q1550" s="408"/>
      <c r="R1550" s="408"/>
      <c r="S1550" s="228"/>
      <c r="T1550" s="228"/>
      <c r="U1550" s="228"/>
      <c r="V1550" s="228"/>
      <c r="W1550" s="228"/>
      <c r="X1550" s="409"/>
      <c r="Y1550" s="409"/>
      <c r="Z1550" s="409"/>
      <c r="AA1550" s="410"/>
      <c r="AB1550" s="410"/>
      <c r="AC1550" s="228"/>
      <c r="AD1550" s="408"/>
    </row>
    <row r="1551">
      <c r="A1551" s="408"/>
      <c r="B1551" s="408"/>
      <c r="C1551" s="408"/>
      <c r="D1551" s="408"/>
      <c r="E1551" s="408"/>
      <c r="F1551" s="408"/>
      <c r="G1551" s="408"/>
      <c r="H1551" s="408"/>
      <c r="I1551" s="408"/>
      <c r="J1551" s="408"/>
      <c r="K1551" s="408"/>
      <c r="L1551" s="408"/>
      <c r="M1551" s="408"/>
      <c r="N1551" s="408"/>
      <c r="O1551" s="408"/>
      <c r="P1551" s="408"/>
      <c r="Q1551" s="408"/>
      <c r="R1551" s="408"/>
      <c r="S1551" s="228"/>
      <c r="T1551" s="228"/>
      <c r="U1551" s="228"/>
      <c r="V1551" s="228"/>
      <c r="W1551" s="228"/>
      <c r="X1551" s="409"/>
      <c r="Y1551" s="409"/>
      <c r="Z1551" s="409"/>
      <c r="AA1551" s="410"/>
      <c r="AB1551" s="410"/>
      <c r="AC1551" s="228"/>
      <c r="AD1551" s="408"/>
    </row>
    <row r="1552">
      <c r="A1552" s="408"/>
      <c r="B1552" s="408"/>
      <c r="C1552" s="408"/>
      <c r="D1552" s="408"/>
      <c r="E1552" s="408"/>
      <c r="F1552" s="408"/>
      <c r="G1552" s="408"/>
      <c r="H1552" s="408"/>
      <c r="I1552" s="408"/>
      <c r="J1552" s="408"/>
      <c r="K1552" s="408"/>
      <c r="L1552" s="408"/>
      <c r="M1552" s="408"/>
      <c r="N1552" s="408"/>
      <c r="O1552" s="408"/>
      <c r="P1552" s="408"/>
      <c r="Q1552" s="408"/>
      <c r="R1552" s="408"/>
      <c r="S1552" s="228"/>
      <c r="T1552" s="228"/>
      <c r="U1552" s="228"/>
      <c r="V1552" s="228"/>
      <c r="W1552" s="228"/>
      <c r="X1552" s="409"/>
      <c r="Y1552" s="409"/>
      <c r="Z1552" s="409"/>
      <c r="AA1552" s="410"/>
      <c r="AB1552" s="410"/>
      <c r="AC1552" s="228"/>
      <c r="AD1552" s="408"/>
    </row>
    <row r="1553">
      <c r="A1553" s="408"/>
      <c r="B1553" s="408"/>
      <c r="C1553" s="408"/>
      <c r="D1553" s="408"/>
      <c r="E1553" s="408"/>
      <c r="F1553" s="408"/>
      <c r="G1553" s="408"/>
      <c r="H1553" s="408"/>
      <c r="I1553" s="408"/>
      <c r="J1553" s="408"/>
      <c r="K1553" s="408"/>
      <c r="L1553" s="408"/>
      <c r="M1553" s="408"/>
      <c r="N1553" s="408"/>
      <c r="O1553" s="408"/>
      <c r="P1553" s="408"/>
      <c r="Q1553" s="408"/>
      <c r="R1553" s="408"/>
      <c r="S1553" s="228"/>
      <c r="T1553" s="228"/>
      <c r="U1553" s="228"/>
      <c r="V1553" s="228"/>
      <c r="W1553" s="228"/>
      <c r="X1553" s="409"/>
      <c r="Y1553" s="409"/>
      <c r="Z1553" s="409"/>
      <c r="AA1553" s="410"/>
      <c r="AB1553" s="410"/>
      <c r="AC1553" s="228"/>
      <c r="AD1553" s="408"/>
    </row>
    <row r="1554">
      <c r="A1554" s="408"/>
      <c r="B1554" s="408"/>
      <c r="C1554" s="408"/>
      <c r="D1554" s="408"/>
      <c r="E1554" s="408"/>
      <c r="F1554" s="408"/>
      <c r="G1554" s="408"/>
      <c r="H1554" s="408"/>
      <c r="I1554" s="408"/>
      <c r="J1554" s="408"/>
      <c r="K1554" s="408"/>
      <c r="L1554" s="408"/>
      <c r="M1554" s="408"/>
      <c r="N1554" s="408"/>
      <c r="O1554" s="408"/>
      <c r="P1554" s="408"/>
      <c r="Q1554" s="408"/>
      <c r="R1554" s="408"/>
      <c r="S1554" s="228"/>
      <c r="T1554" s="228"/>
      <c r="U1554" s="228"/>
      <c r="V1554" s="228"/>
      <c r="W1554" s="228"/>
      <c r="X1554" s="409"/>
      <c r="Y1554" s="409"/>
      <c r="Z1554" s="409"/>
      <c r="AA1554" s="410"/>
      <c r="AB1554" s="410"/>
      <c r="AC1554" s="228"/>
      <c r="AD1554" s="408"/>
    </row>
    <row r="1555">
      <c r="A1555" s="408"/>
      <c r="B1555" s="408"/>
      <c r="C1555" s="408"/>
      <c r="D1555" s="408"/>
      <c r="E1555" s="408"/>
      <c r="F1555" s="408"/>
      <c r="G1555" s="408"/>
      <c r="H1555" s="408"/>
      <c r="I1555" s="408"/>
      <c r="J1555" s="408"/>
      <c r="K1555" s="408"/>
      <c r="L1555" s="408"/>
      <c r="M1555" s="408"/>
      <c r="N1555" s="408"/>
      <c r="O1555" s="408"/>
      <c r="P1555" s="408"/>
      <c r="Q1555" s="408"/>
      <c r="R1555" s="408"/>
      <c r="S1555" s="228"/>
      <c r="T1555" s="228"/>
      <c r="U1555" s="228"/>
      <c r="V1555" s="228"/>
      <c r="W1555" s="228"/>
      <c r="X1555" s="409"/>
      <c r="Y1555" s="409"/>
      <c r="Z1555" s="409"/>
      <c r="AA1555" s="410"/>
      <c r="AB1555" s="410"/>
      <c r="AC1555" s="228"/>
      <c r="AD1555" s="408"/>
    </row>
    <row r="1556">
      <c r="A1556" s="408"/>
      <c r="B1556" s="408"/>
      <c r="C1556" s="408"/>
      <c r="D1556" s="408"/>
      <c r="E1556" s="408"/>
      <c r="F1556" s="408"/>
      <c r="G1556" s="408"/>
      <c r="H1556" s="408"/>
      <c r="I1556" s="408"/>
      <c r="J1556" s="408"/>
      <c r="K1556" s="408"/>
      <c r="L1556" s="408"/>
      <c r="M1556" s="408"/>
      <c r="N1556" s="408"/>
      <c r="O1556" s="408"/>
      <c r="P1556" s="408"/>
      <c r="Q1556" s="408"/>
      <c r="R1556" s="408"/>
      <c r="S1556" s="228"/>
      <c r="T1556" s="228"/>
      <c r="U1556" s="228"/>
      <c r="V1556" s="228"/>
      <c r="W1556" s="228"/>
      <c r="X1556" s="409"/>
      <c r="Y1556" s="409"/>
      <c r="Z1556" s="409"/>
      <c r="AA1556" s="410"/>
      <c r="AB1556" s="410"/>
      <c r="AC1556" s="228"/>
      <c r="AD1556" s="408"/>
    </row>
    <row r="1557">
      <c r="A1557" s="408"/>
      <c r="B1557" s="408"/>
      <c r="C1557" s="408"/>
      <c r="D1557" s="408"/>
      <c r="E1557" s="408"/>
      <c r="F1557" s="408"/>
      <c r="G1557" s="408"/>
      <c r="H1557" s="408"/>
      <c r="I1557" s="408"/>
      <c r="J1557" s="408"/>
      <c r="K1557" s="408"/>
      <c r="L1557" s="408"/>
      <c r="M1557" s="408"/>
      <c r="N1557" s="408"/>
      <c r="O1557" s="408"/>
      <c r="P1557" s="408"/>
      <c r="Q1557" s="408"/>
      <c r="R1557" s="408"/>
      <c r="S1557" s="228"/>
      <c r="T1557" s="228"/>
      <c r="U1557" s="228"/>
      <c r="V1557" s="228"/>
      <c r="W1557" s="228"/>
      <c r="X1557" s="409"/>
      <c r="Y1557" s="409"/>
      <c r="Z1557" s="409"/>
      <c r="AA1557" s="410"/>
      <c r="AB1557" s="410"/>
      <c r="AC1557" s="228"/>
      <c r="AD1557" s="408"/>
    </row>
    <row r="1558">
      <c r="A1558" s="408"/>
      <c r="B1558" s="408"/>
      <c r="C1558" s="408"/>
      <c r="D1558" s="408"/>
      <c r="E1558" s="408"/>
      <c r="F1558" s="408"/>
      <c r="G1558" s="408"/>
      <c r="H1558" s="408"/>
      <c r="I1558" s="408"/>
      <c r="J1558" s="408"/>
      <c r="K1558" s="408"/>
      <c r="L1558" s="408"/>
      <c r="M1558" s="408"/>
      <c r="N1558" s="408"/>
      <c r="O1558" s="408"/>
      <c r="P1558" s="408"/>
      <c r="Q1558" s="408"/>
      <c r="R1558" s="408"/>
      <c r="S1558" s="228"/>
      <c r="T1558" s="228"/>
      <c r="U1558" s="228"/>
      <c r="V1558" s="228"/>
      <c r="W1558" s="228"/>
      <c r="X1558" s="409"/>
      <c r="Y1558" s="409"/>
      <c r="Z1558" s="409"/>
      <c r="AA1558" s="410"/>
      <c r="AB1558" s="410"/>
      <c r="AC1558" s="228"/>
      <c r="AD1558" s="408"/>
    </row>
    <row r="1559">
      <c r="A1559" s="408"/>
      <c r="B1559" s="408"/>
      <c r="C1559" s="408"/>
      <c r="D1559" s="408"/>
      <c r="E1559" s="408"/>
      <c r="F1559" s="408"/>
      <c r="G1559" s="408"/>
      <c r="H1559" s="408"/>
      <c r="I1559" s="408"/>
      <c r="J1559" s="408"/>
      <c r="K1559" s="408"/>
      <c r="L1559" s="408"/>
      <c r="M1559" s="408"/>
      <c r="N1559" s="408"/>
      <c r="O1559" s="408"/>
      <c r="P1559" s="408"/>
      <c r="Q1559" s="408"/>
      <c r="R1559" s="408"/>
      <c r="S1559" s="228"/>
      <c r="T1559" s="228"/>
      <c r="U1559" s="228"/>
      <c r="V1559" s="228"/>
      <c r="W1559" s="228"/>
      <c r="X1559" s="409"/>
      <c r="Y1559" s="409"/>
      <c r="Z1559" s="409"/>
      <c r="AA1559" s="410"/>
      <c r="AB1559" s="410"/>
      <c r="AC1559" s="228"/>
      <c r="AD1559" s="408"/>
    </row>
    <row r="1560">
      <c r="A1560" s="408"/>
      <c r="B1560" s="408"/>
      <c r="C1560" s="408"/>
      <c r="D1560" s="408"/>
      <c r="E1560" s="408"/>
      <c r="F1560" s="408"/>
      <c r="G1560" s="408"/>
      <c r="H1560" s="408"/>
      <c r="I1560" s="408"/>
      <c r="J1560" s="408"/>
      <c r="K1560" s="408"/>
      <c r="L1560" s="408"/>
      <c r="M1560" s="408"/>
      <c r="N1560" s="408"/>
      <c r="O1560" s="408"/>
      <c r="P1560" s="408"/>
      <c r="Q1560" s="408"/>
      <c r="R1560" s="408"/>
      <c r="S1560" s="228"/>
      <c r="T1560" s="228"/>
      <c r="U1560" s="228"/>
      <c r="V1560" s="228"/>
      <c r="W1560" s="228"/>
      <c r="X1560" s="409"/>
      <c r="Y1560" s="409"/>
      <c r="Z1560" s="409"/>
      <c r="AA1560" s="410"/>
      <c r="AB1560" s="410"/>
      <c r="AC1560" s="228"/>
      <c r="AD1560" s="408"/>
    </row>
    <row r="1561">
      <c r="A1561" s="408"/>
      <c r="B1561" s="408"/>
      <c r="C1561" s="408"/>
      <c r="D1561" s="408"/>
      <c r="E1561" s="408"/>
      <c r="F1561" s="408"/>
      <c r="G1561" s="408"/>
      <c r="H1561" s="408"/>
      <c r="I1561" s="408"/>
      <c r="J1561" s="408"/>
      <c r="K1561" s="408"/>
      <c r="L1561" s="408"/>
      <c r="M1561" s="408"/>
      <c r="N1561" s="408"/>
      <c r="O1561" s="408"/>
      <c r="P1561" s="408"/>
      <c r="Q1561" s="408"/>
      <c r="R1561" s="408"/>
      <c r="S1561" s="228"/>
      <c r="T1561" s="228"/>
      <c r="U1561" s="228"/>
      <c r="V1561" s="228"/>
      <c r="W1561" s="228"/>
      <c r="X1561" s="409"/>
      <c r="Y1561" s="409"/>
      <c r="Z1561" s="409"/>
      <c r="AA1561" s="410"/>
      <c r="AB1561" s="410"/>
      <c r="AC1561" s="228"/>
      <c r="AD1561" s="408"/>
    </row>
    <row r="1562">
      <c r="A1562" s="408"/>
      <c r="B1562" s="408"/>
      <c r="C1562" s="408"/>
      <c r="D1562" s="408"/>
      <c r="E1562" s="408"/>
      <c r="F1562" s="408"/>
      <c r="G1562" s="408"/>
      <c r="H1562" s="408"/>
      <c r="I1562" s="408"/>
      <c r="J1562" s="408"/>
      <c r="K1562" s="408"/>
      <c r="L1562" s="408"/>
      <c r="M1562" s="408"/>
      <c r="N1562" s="408"/>
      <c r="O1562" s="408"/>
      <c r="P1562" s="408"/>
      <c r="Q1562" s="408"/>
      <c r="R1562" s="408"/>
      <c r="S1562" s="228"/>
      <c r="T1562" s="228"/>
      <c r="U1562" s="228"/>
      <c r="V1562" s="228"/>
      <c r="W1562" s="228"/>
      <c r="X1562" s="409"/>
      <c r="Y1562" s="409"/>
      <c r="Z1562" s="409"/>
      <c r="AA1562" s="410"/>
      <c r="AB1562" s="410"/>
      <c r="AC1562" s="228"/>
      <c r="AD1562" s="408"/>
    </row>
    <row r="1563">
      <c r="A1563" s="408"/>
      <c r="B1563" s="408"/>
      <c r="C1563" s="408"/>
      <c r="D1563" s="408"/>
      <c r="E1563" s="408"/>
      <c r="F1563" s="408"/>
      <c r="G1563" s="408"/>
      <c r="H1563" s="408"/>
      <c r="I1563" s="408"/>
      <c r="J1563" s="408"/>
      <c r="K1563" s="408"/>
      <c r="L1563" s="408"/>
      <c r="M1563" s="408"/>
      <c r="N1563" s="408"/>
      <c r="O1563" s="408"/>
      <c r="P1563" s="408"/>
      <c r="Q1563" s="408"/>
      <c r="R1563" s="408"/>
      <c r="S1563" s="228"/>
      <c r="T1563" s="228"/>
      <c r="U1563" s="228"/>
      <c r="V1563" s="228"/>
      <c r="W1563" s="228"/>
      <c r="X1563" s="409"/>
      <c r="Y1563" s="409"/>
      <c r="Z1563" s="409"/>
      <c r="AA1563" s="410"/>
      <c r="AB1563" s="410"/>
      <c r="AC1563" s="228"/>
      <c r="AD1563" s="408"/>
    </row>
    <row r="1564">
      <c r="A1564" s="408"/>
      <c r="B1564" s="408"/>
      <c r="C1564" s="408"/>
      <c r="D1564" s="408"/>
      <c r="E1564" s="408"/>
      <c r="F1564" s="408"/>
      <c r="G1564" s="408"/>
      <c r="H1564" s="408"/>
      <c r="I1564" s="408"/>
      <c r="J1564" s="408"/>
      <c r="K1564" s="408"/>
      <c r="L1564" s="408"/>
      <c r="M1564" s="408"/>
      <c r="N1564" s="408"/>
      <c r="O1564" s="408"/>
      <c r="P1564" s="408"/>
      <c r="Q1564" s="408"/>
      <c r="R1564" s="408"/>
      <c r="S1564" s="228"/>
      <c r="T1564" s="228"/>
      <c r="U1564" s="228"/>
      <c r="V1564" s="228"/>
      <c r="W1564" s="228"/>
      <c r="X1564" s="409"/>
      <c r="Y1564" s="409"/>
      <c r="Z1564" s="409"/>
      <c r="AA1564" s="410"/>
      <c r="AB1564" s="410"/>
      <c r="AC1564" s="228"/>
      <c r="AD1564" s="408"/>
    </row>
    <row r="1565">
      <c r="A1565" s="408"/>
      <c r="B1565" s="408"/>
      <c r="C1565" s="408"/>
      <c r="D1565" s="408"/>
      <c r="E1565" s="408"/>
      <c r="F1565" s="408"/>
      <c r="G1565" s="408"/>
      <c r="H1565" s="408"/>
      <c r="I1565" s="408"/>
      <c r="J1565" s="408"/>
      <c r="K1565" s="408"/>
      <c r="L1565" s="408"/>
      <c r="M1565" s="408"/>
      <c r="N1565" s="408"/>
      <c r="O1565" s="408"/>
      <c r="P1565" s="408"/>
      <c r="Q1565" s="408"/>
      <c r="R1565" s="408"/>
      <c r="S1565" s="228"/>
      <c r="T1565" s="228"/>
      <c r="U1565" s="228"/>
      <c r="V1565" s="228"/>
      <c r="W1565" s="228"/>
      <c r="X1565" s="409"/>
      <c r="Y1565" s="409"/>
      <c r="Z1565" s="409"/>
      <c r="AA1565" s="410"/>
      <c r="AB1565" s="410"/>
      <c r="AC1565" s="228"/>
      <c r="AD1565" s="408"/>
    </row>
    <row r="1566">
      <c r="A1566" s="408"/>
      <c r="B1566" s="408"/>
      <c r="C1566" s="408"/>
      <c r="D1566" s="408"/>
      <c r="E1566" s="408"/>
      <c r="F1566" s="408"/>
      <c r="G1566" s="408"/>
      <c r="H1566" s="408"/>
      <c r="I1566" s="408"/>
      <c r="J1566" s="408"/>
      <c r="K1566" s="408"/>
      <c r="L1566" s="408"/>
      <c r="M1566" s="408"/>
      <c r="N1566" s="408"/>
      <c r="O1566" s="408"/>
      <c r="P1566" s="408"/>
      <c r="Q1566" s="408"/>
      <c r="R1566" s="408"/>
      <c r="S1566" s="228"/>
      <c r="T1566" s="228"/>
      <c r="U1566" s="228"/>
      <c r="V1566" s="228"/>
      <c r="W1566" s="228"/>
      <c r="X1566" s="409"/>
      <c r="Y1566" s="409"/>
      <c r="Z1566" s="409"/>
      <c r="AA1566" s="410"/>
      <c r="AB1566" s="410"/>
      <c r="AC1566" s="228"/>
      <c r="AD1566" s="408"/>
    </row>
    <row r="1567">
      <c r="A1567" s="408"/>
      <c r="B1567" s="408"/>
      <c r="C1567" s="408"/>
      <c r="D1567" s="408"/>
      <c r="E1567" s="408"/>
      <c r="F1567" s="408"/>
      <c r="G1567" s="408"/>
      <c r="H1567" s="408"/>
      <c r="I1567" s="408"/>
      <c r="J1567" s="408"/>
      <c r="K1567" s="408"/>
      <c r="L1567" s="408"/>
      <c r="M1567" s="408"/>
      <c r="N1567" s="408"/>
      <c r="O1567" s="408"/>
      <c r="P1567" s="408"/>
      <c r="Q1567" s="408"/>
      <c r="R1567" s="408"/>
      <c r="S1567" s="228"/>
      <c r="T1567" s="228"/>
      <c r="U1567" s="228"/>
      <c r="V1567" s="228"/>
      <c r="W1567" s="228"/>
      <c r="X1567" s="409"/>
      <c r="Y1567" s="409"/>
      <c r="Z1567" s="409"/>
      <c r="AA1567" s="410"/>
      <c r="AB1567" s="410"/>
      <c r="AC1567" s="228"/>
      <c r="AD1567" s="408"/>
    </row>
    <row r="1568">
      <c r="A1568" s="408"/>
      <c r="B1568" s="408"/>
      <c r="C1568" s="408"/>
      <c r="D1568" s="408"/>
      <c r="E1568" s="408"/>
      <c r="F1568" s="408"/>
      <c r="G1568" s="408"/>
      <c r="H1568" s="408"/>
      <c r="I1568" s="408"/>
      <c r="J1568" s="408"/>
      <c r="K1568" s="408"/>
      <c r="L1568" s="408"/>
      <c r="M1568" s="408"/>
      <c r="N1568" s="408"/>
      <c r="O1568" s="408"/>
      <c r="P1568" s="408"/>
      <c r="Q1568" s="408"/>
      <c r="R1568" s="408"/>
      <c r="S1568" s="228"/>
      <c r="T1568" s="228"/>
      <c r="U1568" s="228"/>
      <c r="V1568" s="228"/>
      <c r="W1568" s="228"/>
      <c r="X1568" s="409"/>
      <c r="Y1568" s="409"/>
      <c r="Z1568" s="409"/>
      <c r="AA1568" s="410"/>
      <c r="AB1568" s="410"/>
      <c r="AC1568" s="228"/>
      <c r="AD1568" s="408"/>
    </row>
    <row r="1569">
      <c r="A1569" s="408"/>
      <c r="B1569" s="408"/>
      <c r="C1569" s="408"/>
      <c r="D1569" s="408"/>
      <c r="E1569" s="408"/>
      <c r="F1569" s="408"/>
      <c r="G1569" s="408"/>
      <c r="H1569" s="408"/>
      <c r="I1569" s="408"/>
      <c r="J1569" s="408"/>
      <c r="K1569" s="408"/>
      <c r="L1569" s="408"/>
      <c r="M1569" s="408"/>
      <c r="N1569" s="408"/>
      <c r="O1569" s="408"/>
      <c r="P1569" s="408"/>
      <c r="Q1569" s="408"/>
      <c r="R1569" s="408"/>
      <c r="S1569" s="228"/>
      <c r="T1569" s="228"/>
      <c r="U1569" s="228"/>
      <c r="V1569" s="228"/>
      <c r="W1569" s="228"/>
      <c r="X1569" s="409"/>
      <c r="Y1569" s="409"/>
      <c r="Z1569" s="409"/>
      <c r="AA1569" s="410"/>
      <c r="AB1569" s="410"/>
      <c r="AC1569" s="228"/>
      <c r="AD1569" s="408"/>
    </row>
    <row r="1570">
      <c r="A1570" s="408"/>
      <c r="B1570" s="408"/>
      <c r="C1570" s="408"/>
      <c r="D1570" s="408"/>
      <c r="E1570" s="408"/>
      <c r="F1570" s="408"/>
      <c r="G1570" s="408"/>
      <c r="H1570" s="408"/>
      <c r="I1570" s="408"/>
      <c r="J1570" s="408"/>
      <c r="K1570" s="408"/>
      <c r="L1570" s="408"/>
      <c r="M1570" s="408"/>
      <c r="N1570" s="408"/>
      <c r="O1570" s="408"/>
      <c r="P1570" s="408"/>
      <c r="Q1570" s="408"/>
      <c r="R1570" s="408"/>
      <c r="S1570" s="228"/>
      <c r="T1570" s="228"/>
      <c r="U1570" s="228"/>
      <c r="V1570" s="228"/>
      <c r="W1570" s="228"/>
      <c r="X1570" s="409"/>
      <c r="Y1570" s="409"/>
      <c r="Z1570" s="409"/>
      <c r="AA1570" s="410"/>
      <c r="AB1570" s="410"/>
      <c r="AC1570" s="228"/>
      <c r="AD1570" s="408"/>
    </row>
    <row r="1571">
      <c r="A1571" s="408"/>
      <c r="B1571" s="408"/>
      <c r="C1571" s="408"/>
      <c r="D1571" s="408"/>
      <c r="E1571" s="408"/>
      <c r="F1571" s="408"/>
      <c r="G1571" s="408"/>
      <c r="H1571" s="408"/>
      <c r="I1571" s="408"/>
      <c r="J1571" s="408"/>
      <c r="K1571" s="408"/>
      <c r="L1571" s="408"/>
      <c r="M1571" s="408"/>
      <c r="N1571" s="408"/>
      <c r="O1571" s="408"/>
      <c r="P1571" s="408"/>
      <c r="Q1571" s="408"/>
      <c r="R1571" s="408"/>
      <c r="S1571" s="228"/>
      <c r="T1571" s="228"/>
      <c r="U1571" s="228"/>
      <c r="V1571" s="228"/>
      <c r="W1571" s="228"/>
      <c r="X1571" s="409"/>
      <c r="Y1571" s="409"/>
      <c r="Z1571" s="409"/>
      <c r="AA1571" s="410"/>
      <c r="AB1571" s="410"/>
      <c r="AC1571" s="228"/>
      <c r="AD1571" s="408"/>
    </row>
    <row r="1572">
      <c r="A1572" s="408"/>
      <c r="B1572" s="408"/>
      <c r="C1572" s="408"/>
      <c r="D1572" s="408"/>
      <c r="E1572" s="408"/>
      <c r="F1572" s="408"/>
      <c r="G1572" s="408"/>
      <c r="H1572" s="408"/>
      <c r="I1572" s="408"/>
      <c r="J1572" s="408"/>
      <c r="K1572" s="408"/>
      <c r="L1572" s="408"/>
      <c r="M1572" s="408"/>
      <c r="N1572" s="408"/>
      <c r="O1572" s="408"/>
      <c r="P1572" s="408"/>
      <c r="Q1572" s="408"/>
      <c r="R1572" s="408"/>
      <c r="S1572" s="228"/>
      <c r="T1572" s="228"/>
      <c r="U1572" s="228"/>
      <c r="V1572" s="228"/>
      <c r="W1572" s="228"/>
      <c r="X1572" s="409"/>
      <c r="Y1572" s="409"/>
      <c r="Z1572" s="409"/>
      <c r="AA1572" s="410"/>
      <c r="AB1572" s="410"/>
      <c r="AC1572" s="228"/>
      <c r="AD1572" s="408"/>
    </row>
    <row r="1573">
      <c r="A1573" s="408"/>
      <c r="B1573" s="408"/>
      <c r="C1573" s="408"/>
      <c r="D1573" s="408"/>
      <c r="E1573" s="408"/>
      <c r="F1573" s="408"/>
      <c r="G1573" s="408"/>
      <c r="H1573" s="408"/>
      <c r="I1573" s="408"/>
      <c r="J1573" s="408"/>
      <c r="K1573" s="408"/>
      <c r="L1573" s="408"/>
      <c r="M1573" s="408"/>
      <c r="N1573" s="408"/>
      <c r="O1573" s="408"/>
      <c r="P1573" s="408"/>
      <c r="Q1573" s="408"/>
      <c r="R1573" s="408"/>
      <c r="S1573" s="228"/>
      <c r="T1573" s="228"/>
      <c r="U1573" s="228"/>
      <c r="V1573" s="228"/>
      <c r="W1573" s="228"/>
      <c r="X1573" s="409"/>
      <c r="Y1573" s="409"/>
      <c r="Z1573" s="409"/>
      <c r="AA1573" s="410"/>
      <c r="AB1573" s="410"/>
      <c r="AC1573" s="228"/>
      <c r="AD1573" s="408"/>
    </row>
    <row r="1574">
      <c r="A1574" s="408"/>
      <c r="B1574" s="408"/>
      <c r="C1574" s="408"/>
      <c r="D1574" s="408"/>
      <c r="E1574" s="408"/>
      <c r="F1574" s="408"/>
      <c r="G1574" s="408"/>
      <c r="H1574" s="408"/>
      <c r="I1574" s="408"/>
      <c r="J1574" s="408"/>
      <c r="K1574" s="408"/>
      <c r="L1574" s="408"/>
      <c r="M1574" s="408"/>
      <c r="N1574" s="408"/>
      <c r="O1574" s="408"/>
      <c r="P1574" s="408"/>
      <c r="Q1574" s="408"/>
      <c r="R1574" s="408"/>
      <c r="S1574" s="228"/>
      <c r="T1574" s="228"/>
      <c r="U1574" s="228"/>
      <c r="V1574" s="228"/>
      <c r="W1574" s="228"/>
      <c r="X1574" s="409"/>
      <c r="Y1574" s="409"/>
      <c r="Z1574" s="409"/>
      <c r="AA1574" s="410"/>
      <c r="AB1574" s="410"/>
      <c r="AC1574" s="228"/>
      <c r="AD1574" s="408"/>
    </row>
    <row r="1575">
      <c r="A1575" s="408"/>
      <c r="B1575" s="408"/>
      <c r="C1575" s="408"/>
      <c r="D1575" s="408"/>
      <c r="E1575" s="408"/>
      <c r="F1575" s="408"/>
      <c r="G1575" s="408"/>
      <c r="H1575" s="408"/>
      <c r="I1575" s="408"/>
      <c r="J1575" s="408"/>
      <c r="K1575" s="408"/>
      <c r="L1575" s="408"/>
      <c r="M1575" s="408"/>
      <c r="N1575" s="408"/>
      <c r="O1575" s="408"/>
      <c r="P1575" s="408"/>
      <c r="Q1575" s="408"/>
      <c r="R1575" s="408"/>
      <c r="S1575" s="228"/>
      <c r="T1575" s="228"/>
      <c r="U1575" s="228"/>
      <c r="V1575" s="228"/>
      <c r="W1575" s="228"/>
      <c r="X1575" s="409"/>
      <c r="Y1575" s="409"/>
      <c r="Z1575" s="409"/>
      <c r="AA1575" s="410"/>
      <c r="AB1575" s="410"/>
      <c r="AC1575" s="228"/>
      <c r="AD1575" s="408"/>
    </row>
    <row r="1576">
      <c r="A1576" s="408"/>
      <c r="B1576" s="408"/>
      <c r="C1576" s="408"/>
      <c r="D1576" s="408"/>
      <c r="E1576" s="408"/>
      <c r="F1576" s="408"/>
      <c r="G1576" s="408"/>
      <c r="H1576" s="408"/>
      <c r="I1576" s="408"/>
      <c r="J1576" s="408"/>
      <c r="K1576" s="408"/>
      <c r="L1576" s="408"/>
      <c r="M1576" s="408"/>
      <c r="N1576" s="408"/>
      <c r="O1576" s="408"/>
      <c r="P1576" s="408"/>
      <c r="Q1576" s="408"/>
      <c r="R1576" s="408"/>
      <c r="S1576" s="228"/>
      <c r="T1576" s="228"/>
      <c r="U1576" s="228"/>
      <c r="V1576" s="228"/>
      <c r="W1576" s="228"/>
      <c r="X1576" s="409"/>
      <c r="Y1576" s="409"/>
      <c r="Z1576" s="409"/>
      <c r="AA1576" s="410"/>
      <c r="AB1576" s="410"/>
      <c r="AC1576" s="228"/>
      <c r="AD1576" s="408"/>
    </row>
    <row r="1577">
      <c r="A1577" s="408"/>
      <c r="B1577" s="408"/>
      <c r="C1577" s="408"/>
      <c r="D1577" s="408"/>
      <c r="E1577" s="408"/>
      <c r="F1577" s="408"/>
      <c r="G1577" s="408"/>
      <c r="H1577" s="408"/>
      <c r="I1577" s="408"/>
      <c r="J1577" s="408"/>
      <c r="K1577" s="408"/>
      <c r="L1577" s="408"/>
      <c r="M1577" s="408"/>
      <c r="N1577" s="408"/>
      <c r="O1577" s="408"/>
      <c r="P1577" s="408"/>
      <c r="Q1577" s="408"/>
      <c r="R1577" s="408"/>
      <c r="S1577" s="228"/>
      <c r="T1577" s="228"/>
      <c r="U1577" s="228"/>
      <c r="V1577" s="228"/>
      <c r="W1577" s="228"/>
      <c r="X1577" s="409"/>
      <c r="Y1577" s="409"/>
      <c r="Z1577" s="409"/>
      <c r="AA1577" s="410"/>
      <c r="AB1577" s="410"/>
      <c r="AC1577" s="228"/>
      <c r="AD1577" s="408"/>
    </row>
    <row r="1578">
      <c r="A1578" s="408"/>
      <c r="B1578" s="408"/>
      <c r="C1578" s="408"/>
      <c r="D1578" s="408"/>
      <c r="E1578" s="408"/>
      <c r="F1578" s="408"/>
      <c r="G1578" s="408"/>
      <c r="H1578" s="408"/>
      <c r="I1578" s="408"/>
      <c r="J1578" s="408"/>
      <c r="K1578" s="408"/>
      <c r="L1578" s="408"/>
      <c r="M1578" s="408"/>
      <c r="N1578" s="408"/>
      <c r="O1578" s="408"/>
      <c r="P1578" s="408"/>
      <c r="Q1578" s="408"/>
      <c r="R1578" s="408"/>
      <c r="S1578" s="228"/>
      <c r="T1578" s="228"/>
      <c r="U1578" s="228"/>
      <c r="V1578" s="228"/>
      <c r="W1578" s="228"/>
      <c r="X1578" s="409"/>
      <c r="Y1578" s="409"/>
      <c r="Z1578" s="409"/>
      <c r="AA1578" s="410"/>
      <c r="AB1578" s="410"/>
      <c r="AC1578" s="228"/>
      <c r="AD1578" s="408"/>
    </row>
    <row r="1579">
      <c r="A1579" s="408"/>
      <c r="B1579" s="408"/>
      <c r="C1579" s="408"/>
      <c r="D1579" s="408"/>
      <c r="E1579" s="408"/>
      <c r="F1579" s="408"/>
      <c r="G1579" s="408"/>
      <c r="H1579" s="408"/>
      <c r="I1579" s="408"/>
      <c r="J1579" s="408"/>
      <c r="K1579" s="408"/>
      <c r="L1579" s="408"/>
      <c r="M1579" s="408"/>
      <c r="N1579" s="408"/>
      <c r="O1579" s="408"/>
      <c r="P1579" s="408"/>
      <c r="Q1579" s="408"/>
      <c r="R1579" s="408"/>
      <c r="S1579" s="228"/>
      <c r="T1579" s="228"/>
      <c r="U1579" s="228"/>
      <c r="V1579" s="228"/>
      <c r="W1579" s="228"/>
      <c r="X1579" s="409"/>
      <c r="Y1579" s="409"/>
      <c r="Z1579" s="409"/>
      <c r="AA1579" s="410"/>
      <c r="AB1579" s="410"/>
      <c r="AC1579" s="228"/>
      <c r="AD1579" s="408"/>
    </row>
    <row r="1580">
      <c r="A1580" s="408"/>
      <c r="B1580" s="408"/>
      <c r="C1580" s="408"/>
      <c r="D1580" s="408"/>
      <c r="E1580" s="408"/>
      <c r="F1580" s="408"/>
      <c r="G1580" s="408"/>
      <c r="H1580" s="408"/>
      <c r="I1580" s="408"/>
      <c r="J1580" s="408"/>
      <c r="K1580" s="408"/>
      <c r="L1580" s="408"/>
      <c r="M1580" s="408"/>
      <c r="N1580" s="408"/>
      <c r="O1580" s="408"/>
      <c r="P1580" s="408"/>
      <c r="Q1580" s="408"/>
      <c r="R1580" s="408"/>
      <c r="S1580" s="228"/>
      <c r="T1580" s="228"/>
      <c r="U1580" s="228"/>
      <c r="V1580" s="228"/>
      <c r="W1580" s="228"/>
      <c r="X1580" s="409"/>
      <c r="Y1580" s="409"/>
      <c r="Z1580" s="409"/>
      <c r="AA1580" s="410"/>
      <c r="AB1580" s="410"/>
      <c r="AC1580" s="228"/>
      <c r="AD1580" s="408"/>
    </row>
    <row r="1581">
      <c r="A1581" s="408"/>
      <c r="B1581" s="408"/>
      <c r="C1581" s="408"/>
      <c r="D1581" s="408"/>
      <c r="E1581" s="408"/>
      <c r="F1581" s="408"/>
      <c r="G1581" s="408"/>
      <c r="H1581" s="408"/>
      <c r="I1581" s="408"/>
      <c r="J1581" s="408"/>
      <c r="K1581" s="408"/>
      <c r="L1581" s="408"/>
      <c r="M1581" s="408"/>
      <c r="N1581" s="408"/>
      <c r="O1581" s="408"/>
      <c r="P1581" s="408"/>
      <c r="Q1581" s="408"/>
      <c r="R1581" s="408"/>
      <c r="S1581" s="228"/>
      <c r="T1581" s="228"/>
      <c r="U1581" s="228"/>
      <c r="V1581" s="228"/>
      <c r="W1581" s="228"/>
      <c r="X1581" s="409"/>
      <c r="Y1581" s="409"/>
      <c r="Z1581" s="409"/>
      <c r="AA1581" s="410"/>
      <c r="AB1581" s="410"/>
      <c r="AC1581" s="228"/>
      <c r="AD1581" s="408"/>
    </row>
    <row r="1582">
      <c r="A1582" s="408"/>
      <c r="B1582" s="408"/>
      <c r="C1582" s="408"/>
      <c r="D1582" s="408"/>
      <c r="E1582" s="408"/>
      <c r="F1582" s="408"/>
      <c r="G1582" s="408"/>
      <c r="H1582" s="408"/>
      <c r="I1582" s="408"/>
      <c r="J1582" s="408"/>
      <c r="K1582" s="408"/>
      <c r="L1582" s="408"/>
      <c r="M1582" s="408"/>
      <c r="N1582" s="408"/>
      <c r="O1582" s="408"/>
      <c r="P1582" s="408"/>
      <c r="Q1582" s="408"/>
      <c r="R1582" s="408"/>
      <c r="S1582" s="228"/>
      <c r="T1582" s="228"/>
      <c r="U1582" s="228"/>
      <c r="V1582" s="228"/>
      <c r="W1582" s="228"/>
      <c r="X1582" s="409"/>
      <c r="Y1582" s="409"/>
      <c r="Z1582" s="409"/>
      <c r="AA1582" s="410"/>
      <c r="AB1582" s="410"/>
      <c r="AC1582" s="228"/>
      <c r="AD1582" s="408"/>
    </row>
    <row r="1583">
      <c r="A1583" s="408"/>
      <c r="B1583" s="408"/>
      <c r="C1583" s="408"/>
      <c r="D1583" s="408"/>
      <c r="E1583" s="408"/>
      <c r="F1583" s="408"/>
      <c r="G1583" s="408"/>
      <c r="H1583" s="408"/>
      <c r="I1583" s="408"/>
      <c r="J1583" s="408"/>
      <c r="K1583" s="408"/>
      <c r="L1583" s="408"/>
      <c r="M1583" s="408"/>
      <c r="N1583" s="408"/>
      <c r="O1583" s="408"/>
      <c r="P1583" s="408"/>
      <c r="Q1583" s="408"/>
      <c r="R1583" s="408"/>
      <c r="S1583" s="228"/>
      <c r="T1583" s="228"/>
      <c r="U1583" s="228"/>
      <c r="V1583" s="228"/>
      <c r="W1583" s="228"/>
      <c r="X1583" s="409"/>
      <c r="Y1583" s="409"/>
      <c r="Z1583" s="409"/>
      <c r="AA1583" s="410"/>
      <c r="AB1583" s="410"/>
      <c r="AC1583" s="228"/>
      <c r="AD1583" s="408"/>
    </row>
    <row r="1584">
      <c r="A1584" s="408"/>
      <c r="B1584" s="408"/>
      <c r="C1584" s="408"/>
      <c r="D1584" s="408"/>
      <c r="E1584" s="408"/>
      <c r="F1584" s="408"/>
      <c r="G1584" s="408"/>
      <c r="H1584" s="408"/>
      <c r="I1584" s="408"/>
      <c r="J1584" s="408"/>
      <c r="K1584" s="408"/>
      <c r="L1584" s="408"/>
      <c r="M1584" s="408"/>
      <c r="N1584" s="408"/>
      <c r="O1584" s="408"/>
      <c r="P1584" s="408"/>
      <c r="Q1584" s="408"/>
      <c r="R1584" s="408"/>
      <c r="S1584" s="228"/>
      <c r="T1584" s="228"/>
      <c r="U1584" s="228"/>
      <c r="V1584" s="228"/>
      <c r="W1584" s="228"/>
      <c r="X1584" s="409"/>
      <c r="Y1584" s="409"/>
      <c r="Z1584" s="409"/>
      <c r="AA1584" s="410"/>
      <c r="AB1584" s="410"/>
      <c r="AC1584" s="228"/>
      <c r="AD1584" s="408"/>
    </row>
    <row r="1585">
      <c r="A1585" s="408"/>
      <c r="B1585" s="408"/>
      <c r="C1585" s="408"/>
      <c r="D1585" s="408"/>
      <c r="E1585" s="408"/>
      <c r="F1585" s="408"/>
      <c r="G1585" s="408"/>
      <c r="H1585" s="408"/>
      <c r="I1585" s="408"/>
      <c r="J1585" s="408"/>
      <c r="K1585" s="408"/>
      <c r="L1585" s="408"/>
      <c r="M1585" s="408"/>
      <c r="N1585" s="408"/>
      <c r="O1585" s="408"/>
      <c r="P1585" s="408"/>
      <c r="Q1585" s="408"/>
      <c r="R1585" s="408"/>
      <c r="S1585" s="228"/>
      <c r="T1585" s="228"/>
      <c r="U1585" s="228"/>
      <c r="V1585" s="228"/>
      <c r="W1585" s="228"/>
      <c r="X1585" s="409"/>
      <c r="Y1585" s="409"/>
      <c r="Z1585" s="409"/>
      <c r="AA1585" s="410"/>
      <c r="AB1585" s="410"/>
      <c r="AC1585" s="228"/>
      <c r="AD1585" s="408"/>
    </row>
    <row r="1586">
      <c r="A1586" s="408"/>
      <c r="B1586" s="408"/>
      <c r="C1586" s="408"/>
      <c r="D1586" s="408"/>
      <c r="E1586" s="408"/>
      <c r="F1586" s="408"/>
      <c r="G1586" s="408"/>
      <c r="H1586" s="408"/>
      <c r="I1586" s="408"/>
      <c r="J1586" s="408"/>
      <c r="K1586" s="408"/>
      <c r="L1586" s="408"/>
      <c r="M1586" s="408"/>
      <c r="N1586" s="408"/>
      <c r="O1586" s="408"/>
      <c r="P1586" s="408"/>
      <c r="Q1586" s="408"/>
      <c r="R1586" s="408"/>
      <c r="S1586" s="228"/>
      <c r="T1586" s="228"/>
      <c r="U1586" s="228"/>
      <c r="V1586" s="228"/>
      <c r="W1586" s="228"/>
      <c r="X1586" s="409"/>
      <c r="Y1586" s="409"/>
      <c r="Z1586" s="409"/>
      <c r="AA1586" s="410"/>
      <c r="AB1586" s="410"/>
      <c r="AC1586" s="228"/>
      <c r="AD1586" s="408"/>
    </row>
    <row r="1587">
      <c r="A1587" s="408"/>
      <c r="B1587" s="408"/>
      <c r="C1587" s="408"/>
      <c r="D1587" s="408"/>
      <c r="E1587" s="408"/>
      <c r="F1587" s="408"/>
      <c r="G1587" s="408"/>
      <c r="H1587" s="408"/>
      <c r="I1587" s="408"/>
      <c r="J1587" s="408"/>
      <c r="K1587" s="408"/>
      <c r="L1587" s="408"/>
      <c r="M1587" s="408"/>
      <c r="N1587" s="408"/>
      <c r="O1587" s="408"/>
      <c r="P1587" s="408"/>
      <c r="Q1587" s="408"/>
      <c r="R1587" s="408"/>
      <c r="S1587" s="228"/>
      <c r="T1587" s="228"/>
      <c r="U1587" s="228"/>
      <c r="V1587" s="228"/>
      <c r="W1587" s="228"/>
      <c r="X1587" s="409"/>
      <c r="Y1587" s="409"/>
      <c r="Z1587" s="409"/>
      <c r="AA1587" s="410"/>
      <c r="AB1587" s="410"/>
      <c r="AC1587" s="228"/>
      <c r="AD1587" s="408"/>
    </row>
    <row r="1588">
      <c r="A1588" s="408"/>
      <c r="B1588" s="408"/>
      <c r="C1588" s="408"/>
      <c r="D1588" s="408"/>
      <c r="E1588" s="408"/>
      <c r="F1588" s="408"/>
      <c r="G1588" s="408"/>
      <c r="H1588" s="408"/>
      <c r="I1588" s="408"/>
      <c r="J1588" s="408"/>
      <c r="K1588" s="408"/>
      <c r="L1588" s="408"/>
      <c r="M1588" s="408"/>
      <c r="N1588" s="408"/>
      <c r="O1588" s="408"/>
      <c r="P1588" s="408"/>
      <c r="Q1588" s="408"/>
      <c r="R1588" s="408"/>
      <c r="S1588" s="228"/>
      <c r="T1588" s="228"/>
      <c r="U1588" s="228"/>
      <c r="V1588" s="228"/>
      <c r="W1588" s="228"/>
      <c r="X1588" s="409"/>
      <c r="Y1588" s="409"/>
      <c r="Z1588" s="409"/>
      <c r="AA1588" s="410"/>
      <c r="AB1588" s="410"/>
      <c r="AC1588" s="228"/>
      <c r="AD1588" s="408"/>
    </row>
    <row r="1589">
      <c r="A1589" s="408"/>
      <c r="B1589" s="408"/>
      <c r="C1589" s="408"/>
      <c r="D1589" s="408"/>
      <c r="E1589" s="408"/>
      <c r="F1589" s="408"/>
      <c r="G1589" s="408"/>
      <c r="H1589" s="408"/>
      <c r="I1589" s="408"/>
      <c r="J1589" s="408"/>
      <c r="K1589" s="408"/>
      <c r="L1589" s="408"/>
      <c r="M1589" s="408"/>
      <c r="N1589" s="408"/>
      <c r="O1589" s="408"/>
      <c r="P1589" s="408"/>
      <c r="Q1589" s="408"/>
      <c r="R1589" s="408"/>
      <c r="S1589" s="228"/>
      <c r="T1589" s="228"/>
      <c r="U1589" s="228"/>
      <c r="V1589" s="228"/>
      <c r="W1589" s="228"/>
      <c r="X1589" s="409"/>
      <c r="Y1589" s="409"/>
      <c r="Z1589" s="409"/>
      <c r="AA1589" s="410"/>
      <c r="AB1589" s="410"/>
      <c r="AC1589" s="228"/>
      <c r="AD1589" s="408"/>
    </row>
    <row r="1590">
      <c r="A1590" s="408"/>
      <c r="B1590" s="408"/>
      <c r="C1590" s="408"/>
      <c r="D1590" s="408"/>
      <c r="E1590" s="408"/>
      <c r="F1590" s="408"/>
      <c r="G1590" s="408"/>
      <c r="H1590" s="408"/>
      <c r="I1590" s="408"/>
      <c r="J1590" s="408"/>
      <c r="K1590" s="408"/>
      <c r="L1590" s="408"/>
      <c r="M1590" s="408"/>
      <c r="N1590" s="408"/>
      <c r="O1590" s="408"/>
      <c r="P1590" s="408"/>
      <c r="Q1590" s="408"/>
      <c r="R1590" s="408"/>
      <c r="S1590" s="228"/>
      <c r="T1590" s="228"/>
      <c r="U1590" s="228"/>
      <c r="V1590" s="228"/>
      <c r="W1590" s="228"/>
      <c r="X1590" s="409"/>
      <c r="Y1590" s="409"/>
      <c r="Z1590" s="409"/>
      <c r="AA1590" s="410"/>
      <c r="AB1590" s="410"/>
      <c r="AC1590" s="228"/>
      <c r="AD1590" s="408"/>
    </row>
    <row r="1591">
      <c r="A1591" s="408"/>
      <c r="B1591" s="408"/>
      <c r="C1591" s="408"/>
      <c r="D1591" s="408"/>
      <c r="E1591" s="408"/>
      <c r="F1591" s="408"/>
      <c r="G1591" s="408"/>
      <c r="H1591" s="408"/>
      <c r="I1591" s="408"/>
      <c r="J1591" s="408"/>
      <c r="K1591" s="408"/>
      <c r="L1591" s="408"/>
      <c r="M1591" s="408"/>
      <c r="N1591" s="408"/>
      <c r="O1591" s="408"/>
      <c r="P1591" s="408"/>
      <c r="Q1591" s="408"/>
      <c r="R1591" s="408"/>
      <c r="S1591" s="228"/>
      <c r="T1591" s="228"/>
      <c r="U1591" s="228"/>
      <c r="V1591" s="228"/>
      <c r="W1591" s="228"/>
      <c r="X1591" s="409"/>
      <c r="Y1591" s="409"/>
      <c r="Z1591" s="409"/>
      <c r="AA1591" s="410"/>
      <c r="AB1591" s="410"/>
      <c r="AC1591" s="228"/>
      <c r="AD1591" s="408"/>
    </row>
    <row r="1592">
      <c r="A1592" s="408"/>
      <c r="B1592" s="408"/>
      <c r="C1592" s="408"/>
      <c r="D1592" s="408"/>
      <c r="E1592" s="408"/>
      <c r="F1592" s="408"/>
      <c r="G1592" s="408"/>
      <c r="H1592" s="408"/>
      <c r="I1592" s="408"/>
      <c r="J1592" s="408"/>
      <c r="K1592" s="408"/>
      <c r="L1592" s="408"/>
      <c r="M1592" s="408"/>
      <c r="N1592" s="408"/>
      <c r="O1592" s="408"/>
      <c r="P1592" s="408"/>
      <c r="Q1592" s="408"/>
      <c r="R1592" s="408"/>
      <c r="S1592" s="228"/>
      <c r="T1592" s="228"/>
      <c r="U1592" s="228"/>
      <c r="V1592" s="228"/>
      <c r="W1592" s="228"/>
      <c r="X1592" s="409"/>
      <c r="Y1592" s="409"/>
      <c r="Z1592" s="409"/>
      <c r="AA1592" s="410"/>
      <c r="AB1592" s="410"/>
      <c r="AC1592" s="228"/>
      <c r="AD1592" s="408"/>
    </row>
    <row r="1593">
      <c r="A1593" s="408"/>
      <c r="B1593" s="408"/>
      <c r="C1593" s="408"/>
      <c r="D1593" s="408"/>
      <c r="E1593" s="408"/>
      <c r="F1593" s="408"/>
      <c r="G1593" s="408"/>
      <c r="H1593" s="408"/>
      <c r="I1593" s="408"/>
      <c r="J1593" s="408"/>
      <c r="K1593" s="408"/>
      <c r="L1593" s="408"/>
      <c r="M1593" s="408"/>
      <c r="N1593" s="408"/>
      <c r="O1593" s="408"/>
      <c r="P1593" s="408"/>
      <c r="Q1593" s="408"/>
      <c r="R1593" s="408"/>
      <c r="S1593" s="228"/>
      <c r="T1593" s="228"/>
      <c r="U1593" s="228"/>
      <c r="V1593" s="228"/>
      <c r="W1593" s="228"/>
      <c r="X1593" s="409"/>
      <c r="Y1593" s="409"/>
      <c r="Z1593" s="409"/>
      <c r="AA1593" s="410"/>
      <c r="AB1593" s="410"/>
      <c r="AC1593" s="228"/>
      <c r="AD1593" s="408"/>
    </row>
    <row r="1594">
      <c r="A1594" s="408"/>
      <c r="B1594" s="408"/>
      <c r="C1594" s="408"/>
      <c r="D1594" s="408"/>
      <c r="E1594" s="408"/>
      <c r="F1594" s="408"/>
      <c r="G1594" s="408"/>
      <c r="H1594" s="408"/>
      <c r="I1594" s="408"/>
      <c r="J1594" s="408"/>
      <c r="K1594" s="408"/>
      <c r="L1594" s="408"/>
      <c r="M1594" s="408"/>
      <c r="N1594" s="408"/>
      <c r="O1594" s="408"/>
      <c r="P1594" s="408"/>
      <c r="Q1594" s="408"/>
      <c r="R1594" s="408"/>
      <c r="S1594" s="228"/>
      <c r="T1594" s="228"/>
      <c r="U1594" s="228"/>
      <c r="V1594" s="228"/>
      <c r="W1594" s="228"/>
      <c r="X1594" s="409"/>
      <c r="Y1594" s="409"/>
      <c r="Z1594" s="409"/>
      <c r="AA1594" s="410"/>
      <c r="AB1594" s="410"/>
      <c r="AC1594" s="228"/>
      <c r="AD1594" s="408"/>
    </row>
    <row r="1595">
      <c r="A1595" s="408"/>
      <c r="B1595" s="408"/>
      <c r="C1595" s="408"/>
      <c r="D1595" s="408"/>
      <c r="E1595" s="408"/>
      <c r="F1595" s="408"/>
      <c r="G1595" s="408"/>
      <c r="H1595" s="408"/>
      <c r="I1595" s="408"/>
      <c r="J1595" s="408"/>
      <c r="K1595" s="408"/>
      <c r="L1595" s="408"/>
      <c r="M1595" s="408"/>
      <c r="N1595" s="408"/>
      <c r="O1595" s="408"/>
      <c r="P1595" s="408"/>
      <c r="Q1595" s="408"/>
      <c r="R1595" s="408"/>
      <c r="S1595" s="228"/>
      <c r="T1595" s="228"/>
      <c r="U1595" s="228"/>
      <c r="V1595" s="228"/>
      <c r="W1595" s="228"/>
      <c r="X1595" s="409"/>
      <c r="Y1595" s="409"/>
      <c r="Z1595" s="409"/>
      <c r="AA1595" s="410"/>
      <c r="AB1595" s="410"/>
      <c r="AC1595" s="228"/>
      <c r="AD1595" s="408"/>
    </row>
    <row r="1596">
      <c r="A1596" s="408"/>
      <c r="B1596" s="408"/>
      <c r="C1596" s="408"/>
      <c r="D1596" s="408"/>
      <c r="E1596" s="408"/>
      <c r="F1596" s="408"/>
      <c r="G1596" s="408"/>
      <c r="H1596" s="408"/>
      <c r="I1596" s="408"/>
      <c r="J1596" s="408"/>
      <c r="K1596" s="408"/>
      <c r="L1596" s="408"/>
      <c r="M1596" s="408"/>
      <c r="N1596" s="408"/>
      <c r="O1596" s="408"/>
      <c r="P1596" s="408"/>
      <c r="Q1596" s="408"/>
      <c r="R1596" s="408"/>
      <c r="S1596" s="228"/>
      <c r="T1596" s="228"/>
      <c r="U1596" s="228"/>
      <c r="V1596" s="228"/>
      <c r="W1596" s="228"/>
      <c r="X1596" s="409"/>
      <c r="Y1596" s="409"/>
      <c r="Z1596" s="409"/>
      <c r="AA1596" s="410"/>
      <c r="AB1596" s="410"/>
      <c r="AC1596" s="228"/>
      <c r="AD1596" s="408"/>
    </row>
    <row r="1597">
      <c r="A1597" s="408"/>
      <c r="B1597" s="408"/>
      <c r="C1597" s="408"/>
      <c r="D1597" s="408"/>
      <c r="E1597" s="408"/>
      <c r="F1597" s="408"/>
      <c r="G1597" s="408"/>
      <c r="H1597" s="408"/>
      <c r="I1597" s="408"/>
      <c r="J1597" s="408"/>
      <c r="K1597" s="408"/>
      <c r="L1597" s="408"/>
      <c r="M1597" s="408"/>
      <c r="N1597" s="408"/>
      <c r="O1597" s="408"/>
      <c r="P1597" s="408"/>
      <c r="Q1597" s="408"/>
      <c r="R1597" s="408"/>
      <c r="S1597" s="228"/>
      <c r="T1597" s="228"/>
      <c r="U1597" s="228"/>
      <c r="V1597" s="228"/>
      <c r="W1597" s="228"/>
      <c r="X1597" s="409"/>
      <c r="Y1597" s="409"/>
      <c r="Z1597" s="409"/>
      <c r="AA1597" s="410"/>
      <c r="AB1597" s="410"/>
      <c r="AC1597" s="228"/>
      <c r="AD1597" s="408"/>
    </row>
    <row r="1598">
      <c r="A1598" s="408"/>
      <c r="B1598" s="408"/>
      <c r="C1598" s="408"/>
      <c r="D1598" s="408"/>
      <c r="E1598" s="408"/>
      <c r="F1598" s="408"/>
      <c r="G1598" s="408"/>
      <c r="H1598" s="408"/>
      <c r="I1598" s="408"/>
      <c r="J1598" s="408"/>
      <c r="K1598" s="408"/>
      <c r="L1598" s="408"/>
      <c r="M1598" s="408"/>
      <c r="N1598" s="408"/>
      <c r="O1598" s="408"/>
      <c r="P1598" s="408"/>
      <c r="Q1598" s="408"/>
      <c r="R1598" s="408"/>
      <c r="S1598" s="228"/>
      <c r="T1598" s="228"/>
      <c r="U1598" s="228"/>
      <c r="V1598" s="228"/>
      <c r="W1598" s="228"/>
      <c r="X1598" s="409"/>
      <c r="Y1598" s="409"/>
      <c r="Z1598" s="409"/>
      <c r="AA1598" s="410"/>
      <c r="AB1598" s="410"/>
      <c r="AC1598" s="228"/>
      <c r="AD1598" s="408"/>
    </row>
    <row r="1599">
      <c r="A1599" s="408"/>
      <c r="B1599" s="408"/>
      <c r="C1599" s="408"/>
      <c r="D1599" s="408"/>
      <c r="E1599" s="408"/>
      <c r="F1599" s="408"/>
      <c r="G1599" s="408"/>
      <c r="H1599" s="408"/>
      <c r="I1599" s="408"/>
      <c r="J1599" s="408"/>
      <c r="K1599" s="408"/>
      <c r="L1599" s="408"/>
      <c r="M1599" s="408"/>
      <c r="N1599" s="408"/>
      <c r="O1599" s="408"/>
      <c r="P1599" s="408"/>
      <c r="Q1599" s="408"/>
      <c r="R1599" s="408"/>
      <c r="S1599" s="228"/>
      <c r="T1599" s="228"/>
      <c r="U1599" s="228"/>
      <c r="V1599" s="228"/>
      <c r="W1599" s="228"/>
      <c r="X1599" s="409"/>
      <c r="Y1599" s="409"/>
      <c r="Z1599" s="409"/>
      <c r="AA1599" s="410"/>
      <c r="AB1599" s="410"/>
      <c r="AC1599" s="228"/>
      <c r="AD1599" s="408"/>
    </row>
    <row r="1600">
      <c r="A1600" s="408"/>
      <c r="B1600" s="408"/>
      <c r="C1600" s="408"/>
      <c r="D1600" s="408"/>
      <c r="E1600" s="408"/>
      <c r="F1600" s="408"/>
      <c r="G1600" s="408"/>
      <c r="H1600" s="408"/>
      <c r="I1600" s="408"/>
      <c r="J1600" s="408"/>
      <c r="K1600" s="408"/>
      <c r="L1600" s="408"/>
      <c r="M1600" s="408"/>
      <c r="N1600" s="408"/>
      <c r="O1600" s="408"/>
      <c r="P1600" s="408"/>
      <c r="Q1600" s="408"/>
      <c r="R1600" s="408"/>
      <c r="S1600" s="228"/>
      <c r="T1600" s="228"/>
      <c r="U1600" s="228"/>
      <c r="V1600" s="228"/>
      <c r="W1600" s="228"/>
      <c r="X1600" s="409"/>
      <c r="Y1600" s="409"/>
      <c r="Z1600" s="409"/>
      <c r="AA1600" s="410"/>
      <c r="AB1600" s="410"/>
      <c r="AC1600" s="228"/>
      <c r="AD1600" s="408"/>
    </row>
    <row r="1601">
      <c r="A1601" s="408"/>
      <c r="B1601" s="408"/>
      <c r="C1601" s="408"/>
      <c r="D1601" s="408"/>
      <c r="E1601" s="408"/>
      <c r="F1601" s="408"/>
      <c r="G1601" s="408"/>
      <c r="H1601" s="408"/>
      <c r="I1601" s="408"/>
      <c r="J1601" s="408"/>
      <c r="K1601" s="408"/>
      <c r="L1601" s="408"/>
      <c r="M1601" s="408"/>
      <c r="N1601" s="408"/>
      <c r="O1601" s="408"/>
      <c r="P1601" s="408"/>
      <c r="Q1601" s="408"/>
      <c r="R1601" s="408"/>
      <c r="S1601" s="228"/>
      <c r="T1601" s="228"/>
      <c r="U1601" s="228"/>
      <c r="V1601" s="228"/>
      <c r="W1601" s="228"/>
      <c r="X1601" s="409"/>
      <c r="Y1601" s="409"/>
      <c r="Z1601" s="409"/>
      <c r="AA1601" s="410"/>
      <c r="AB1601" s="410"/>
      <c r="AC1601" s="228"/>
      <c r="AD1601" s="408"/>
    </row>
    <row r="1602">
      <c r="A1602" s="408"/>
      <c r="B1602" s="408"/>
      <c r="C1602" s="408"/>
      <c r="D1602" s="408"/>
      <c r="E1602" s="408"/>
      <c r="F1602" s="408"/>
      <c r="G1602" s="408"/>
      <c r="H1602" s="408"/>
      <c r="I1602" s="408"/>
      <c r="J1602" s="408"/>
      <c r="K1602" s="408"/>
      <c r="L1602" s="408"/>
      <c r="M1602" s="408"/>
      <c r="N1602" s="408"/>
      <c r="O1602" s="408"/>
      <c r="P1602" s="408"/>
      <c r="Q1602" s="408"/>
      <c r="R1602" s="408"/>
      <c r="S1602" s="228"/>
      <c r="T1602" s="228"/>
      <c r="U1602" s="228"/>
      <c r="V1602" s="228"/>
      <c r="W1602" s="228"/>
      <c r="X1602" s="409"/>
      <c r="Y1602" s="409"/>
      <c r="Z1602" s="409"/>
      <c r="AA1602" s="410"/>
      <c r="AB1602" s="410"/>
      <c r="AC1602" s="228"/>
      <c r="AD1602" s="408"/>
    </row>
    <row r="1603">
      <c r="A1603" s="408"/>
      <c r="B1603" s="408"/>
      <c r="C1603" s="408"/>
      <c r="D1603" s="408"/>
      <c r="E1603" s="408"/>
      <c r="F1603" s="408"/>
      <c r="G1603" s="408"/>
      <c r="H1603" s="408"/>
      <c r="I1603" s="408"/>
      <c r="J1603" s="408"/>
      <c r="K1603" s="408"/>
      <c r="L1603" s="408"/>
      <c r="M1603" s="408"/>
      <c r="N1603" s="408"/>
      <c r="O1603" s="408"/>
      <c r="P1603" s="408"/>
      <c r="Q1603" s="408"/>
      <c r="R1603" s="408"/>
      <c r="S1603" s="228"/>
      <c r="T1603" s="228"/>
      <c r="U1603" s="228"/>
      <c r="V1603" s="228"/>
      <c r="W1603" s="228"/>
      <c r="X1603" s="409"/>
      <c r="Y1603" s="409"/>
      <c r="Z1603" s="409"/>
      <c r="AA1603" s="410"/>
      <c r="AB1603" s="410"/>
      <c r="AC1603" s="228"/>
      <c r="AD1603" s="408"/>
    </row>
    <row r="1604">
      <c r="A1604" s="408"/>
      <c r="B1604" s="408"/>
      <c r="C1604" s="408"/>
      <c r="D1604" s="408"/>
      <c r="E1604" s="408"/>
      <c r="F1604" s="408"/>
      <c r="G1604" s="408"/>
      <c r="H1604" s="408"/>
      <c r="I1604" s="408"/>
      <c r="J1604" s="408"/>
      <c r="K1604" s="408"/>
      <c r="L1604" s="408"/>
      <c r="M1604" s="408"/>
      <c r="N1604" s="408"/>
      <c r="O1604" s="408"/>
      <c r="P1604" s="408"/>
      <c r="Q1604" s="408"/>
      <c r="R1604" s="408"/>
      <c r="S1604" s="228"/>
      <c r="T1604" s="228"/>
      <c r="U1604" s="228"/>
      <c r="V1604" s="228"/>
      <c r="W1604" s="228"/>
      <c r="X1604" s="409"/>
      <c r="Y1604" s="409"/>
      <c r="Z1604" s="409"/>
      <c r="AA1604" s="410"/>
      <c r="AB1604" s="410"/>
      <c r="AC1604" s="228"/>
      <c r="AD1604" s="408"/>
    </row>
    <row r="1605">
      <c r="A1605" s="408"/>
      <c r="B1605" s="408"/>
      <c r="C1605" s="408"/>
      <c r="D1605" s="408"/>
      <c r="E1605" s="408"/>
      <c r="F1605" s="408"/>
      <c r="G1605" s="408"/>
      <c r="H1605" s="408"/>
      <c r="I1605" s="408"/>
      <c r="J1605" s="408"/>
      <c r="K1605" s="408"/>
      <c r="L1605" s="408"/>
      <c r="M1605" s="408"/>
      <c r="N1605" s="408"/>
      <c r="O1605" s="408"/>
      <c r="P1605" s="408"/>
      <c r="Q1605" s="408"/>
      <c r="R1605" s="408"/>
      <c r="S1605" s="228"/>
      <c r="T1605" s="228"/>
      <c r="U1605" s="228"/>
      <c r="V1605" s="228"/>
      <c r="W1605" s="228"/>
      <c r="X1605" s="409"/>
      <c r="Y1605" s="409"/>
      <c r="Z1605" s="409"/>
      <c r="AA1605" s="410"/>
      <c r="AB1605" s="410"/>
      <c r="AC1605" s="228"/>
      <c r="AD1605" s="408"/>
    </row>
    <row r="1606">
      <c r="A1606" s="408"/>
      <c r="B1606" s="408"/>
      <c r="C1606" s="408"/>
      <c r="D1606" s="408"/>
      <c r="E1606" s="408"/>
      <c r="F1606" s="408"/>
      <c r="G1606" s="408"/>
      <c r="H1606" s="408"/>
      <c r="I1606" s="408"/>
      <c r="J1606" s="408"/>
      <c r="K1606" s="408"/>
      <c r="L1606" s="408"/>
      <c r="M1606" s="408"/>
      <c r="N1606" s="408"/>
      <c r="O1606" s="408"/>
      <c r="P1606" s="408"/>
      <c r="Q1606" s="408"/>
      <c r="R1606" s="408"/>
      <c r="S1606" s="228"/>
      <c r="T1606" s="228"/>
      <c r="U1606" s="228"/>
      <c r="V1606" s="228"/>
      <c r="W1606" s="228"/>
      <c r="X1606" s="409"/>
      <c r="Y1606" s="409"/>
      <c r="Z1606" s="409"/>
      <c r="AA1606" s="410"/>
      <c r="AB1606" s="410"/>
      <c r="AC1606" s="228"/>
      <c r="AD1606" s="408"/>
    </row>
    <row r="1607">
      <c r="A1607" s="408"/>
      <c r="B1607" s="408"/>
      <c r="C1607" s="408"/>
      <c r="D1607" s="408"/>
      <c r="E1607" s="408"/>
      <c r="F1607" s="408"/>
      <c r="G1607" s="408"/>
      <c r="H1607" s="408"/>
      <c r="I1607" s="408"/>
      <c r="J1607" s="408"/>
      <c r="K1607" s="408"/>
      <c r="L1607" s="408"/>
      <c r="M1607" s="408"/>
      <c r="N1607" s="408"/>
      <c r="O1607" s="408"/>
      <c r="P1607" s="408"/>
      <c r="Q1607" s="408"/>
      <c r="R1607" s="408"/>
      <c r="S1607" s="228"/>
      <c r="T1607" s="228"/>
      <c r="U1607" s="228"/>
      <c r="V1607" s="228"/>
      <c r="W1607" s="228"/>
      <c r="X1607" s="409"/>
      <c r="Y1607" s="409"/>
      <c r="Z1607" s="409"/>
      <c r="AA1607" s="410"/>
      <c r="AB1607" s="410"/>
      <c r="AC1607" s="228"/>
      <c r="AD1607" s="408"/>
    </row>
    <row r="1608">
      <c r="A1608" s="408"/>
      <c r="B1608" s="408"/>
      <c r="C1608" s="408"/>
      <c r="D1608" s="408"/>
      <c r="E1608" s="408"/>
      <c r="F1608" s="408"/>
      <c r="G1608" s="408"/>
      <c r="H1608" s="408"/>
      <c r="I1608" s="408"/>
      <c r="J1608" s="408"/>
      <c r="K1608" s="408"/>
      <c r="L1608" s="408"/>
      <c r="M1608" s="408"/>
      <c r="N1608" s="408"/>
      <c r="O1608" s="408"/>
      <c r="P1608" s="408"/>
      <c r="Q1608" s="408"/>
      <c r="R1608" s="408"/>
      <c r="S1608" s="228"/>
      <c r="T1608" s="228"/>
      <c r="U1608" s="228"/>
      <c r="V1608" s="228"/>
      <c r="W1608" s="228"/>
      <c r="X1608" s="409"/>
      <c r="Y1608" s="409"/>
      <c r="Z1608" s="409"/>
      <c r="AA1608" s="410"/>
      <c r="AB1608" s="410"/>
      <c r="AC1608" s="228"/>
      <c r="AD1608" s="408"/>
    </row>
    <row r="1609">
      <c r="A1609" s="408"/>
      <c r="B1609" s="408"/>
      <c r="C1609" s="408"/>
      <c r="D1609" s="408"/>
      <c r="E1609" s="408"/>
      <c r="F1609" s="408"/>
      <c r="G1609" s="408"/>
      <c r="H1609" s="408"/>
      <c r="I1609" s="408"/>
      <c r="J1609" s="408"/>
      <c r="K1609" s="408"/>
      <c r="L1609" s="408"/>
      <c r="M1609" s="408"/>
      <c r="N1609" s="408"/>
      <c r="O1609" s="408"/>
      <c r="P1609" s="408"/>
      <c r="Q1609" s="408"/>
      <c r="R1609" s="408"/>
      <c r="S1609" s="228"/>
      <c r="T1609" s="228"/>
      <c r="U1609" s="228"/>
      <c r="V1609" s="228"/>
      <c r="W1609" s="228"/>
      <c r="X1609" s="409"/>
      <c r="Y1609" s="409"/>
      <c r="Z1609" s="409"/>
      <c r="AA1609" s="410"/>
      <c r="AB1609" s="410"/>
      <c r="AC1609" s="228"/>
      <c r="AD1609" s="408"/>
    </row>
    <row r="1610">
      <c r="A1610" s="408"/>
      <c r="B1610" s="408"/>
      <c r="C1610" s="408"/>
      <c r="D1610" s="408"/>
      <c r="E1610" s="408"/>
      <c r="F1610" s="408"/>
      <c r="G1610" s="408"/>
      <c r="H1610" s="408"/>
      <c r="I1610" s="408"/>
      <c r="J1610" s="408"/>
      <c r="K1610" s="408"/>
      <c r="L1610" s="408"/>
      <c r="M1610" s="408"/>
      <c r="N1610" s="408"/>
      <c r="O1610" s="408"/>
      <c r="P1610" s="408"/>
      <c r="Q1610" s="408"/>
      <c r="R1610" s="408"/>
      <c r="S1610" s="228"/>
      <c r="T1610" s="228"/>
      <c r="U1610" s="228"/>
      <c r="V1610" s="228"/>
      <c r="W1610" s="228"/>
      <c r="X1610" s="409"/>
      <c r="Y1610" s="409"/>
      <c r="Z1610" s="409"/>
      <c r="AA1610" s="410"/>
      <c r="AB1610" s="410"/>
      <c r="AC1610" s="228"/>
      <c r="AD1610" s="408"/>
    </row>
    <row r="1611">
      <c r="A1611" s="408"/>
      <c r="B1611" s="408"/>
      <c r="C1611" s="408"/>
      <c r="D1611" s="408"/>
      <c r="E1611" s="408"/>
      <c r="F1611" s="408"/>
      <c r="G1611" s="408"/>
      <c r="H1611" s="408"/>
      <c r="I1611" s="408"/>
      <c r="J1611" s="408"/>
      <c r="K1611" s="408"/>
      <c r="L1611" s="408"/>
      <c r="M1611" s="408"/>
      <c r="N1611" s="408"/>
      <c r="O1611" s="408"/>
      <c r="P1611" s="408"/>
      <c r="Q1611" s="408"/>
      <c r="R1611" s="408"/>
      <c r="S1611" s="228"/>
      <c r="T1611" s="228"/>
      <c r="U1611" s="228"/>
      <c r="V1611" s="228"/>
      <c r="W1611" s="228"/>
      <c r="X1611" s="409"/>
      <c r="Y1611" s="409"/>
      <c r="Z1611" s="409"/>
      <c r="AA1611" s="410"/>
      <c r="AB1611" s="410"/>
      <c r="AC1611" s="228"/>
      <c r="AD1611" s="408"/>
    </row>
    <row r="1612">
      <c r="A1612" s="408"/>
      <c r="B1612" s="408"/>
      <c r="C1612" s="408"/>
      <c r="D1612" s="408"/>
      <c r="E1612" s="408"/>
      <c r="F1612" s="408"/>
      <c r="G1612" s="408"/>
      <c r="H1612" s="408"/>
      <c r="I1612" s="408"/>
      <c r="J1612" s="408"/>
      <c r="K1612" s="408"/>
      <c r="L1612" s="408"/>
      <c r="M1612" s="408"/>
      <c r="N1612" s="408"/>
      <c r="O1612" s="408"/>
      <c r="P1612" s="408"/>
      <c r="Q1612" s="408"/>
      <c r="R1612" s="408"/>
      <c r="S1612" s="228"/>
      <c r="T1612" s="228"/>
      <c r="U1612" s="228"/>
      <c r="V1612" s="228"/>
      <c r="W1612" s="228"/>
      <c r="X1612" s="409"/>
      <c r="Y1612" s="409"/>
      <c r="Z1612" s="409"/>
      <c r="AA1612" s="410"/>
      <c r="AB1612" s="410"/>
      <c r="AC1612" s="228"/>
      <c r="AD1612" s="408"/>
    </row>
    <row r="1613">
      <c r="A1613" s="408"/>
      <c r="B1613" s="408"/>
      <c r="C1613" s="408"/>
      <c r="D1613" s="408"/>
      <c r="E1613" s="408"/>
      <c r="F1613" s="408"/>
      <c r="G1613" s="408"/>
      <c r="H1613" s="408"/>
      <c r="I1613" s="408"/>
      <c r="J1613" s="408"/>
      <c r="K1613" s="408"/>
      <c r="L1613" s="408"/>
      <c r="M1613" s="408"/>
      <c r="N1613" s="408"/>
      <c r="O1613" s="408"/>
      <c r="P1613" s="408"/>
      <c r="Q1613" s="408"/>
      <c r="R1613" s="408"/>
      <c r="S1613" s="228"/>
      <c r="T1613" s="228"/>
      <c r="U1613" s="228"/>
      <c r="V1613" s="228"/>
      <c r="W1613" s="228"/>
      <c r="X1613" s="409"/>
      <c r="Y1613" s="409"/>
      <c r="Z1613" s="409"/>
      <c r="AA1613" s="410"/>
      <c r="AB1613" s="410"/>
      <c r="AC1613" s="228"/>
      <c r="AD1613" s="408"/>
    </row>
    <row r="1614">
      <c r="A1614" s="408"/>
      <c r="B1614" s="408"/>
      <c r="C1614" s="408"/>
      <c r="D1614" s="408"/>
      <c r="E1614" s="408"/>
      <c r="F1614" s="408"/>
      <c r="G1614" s="408"/>
      <c r="H1614" s="408"/>
      <c r="I1614" s="408"/>
      <c r="J1614" s="408"/>
      <c r="K1614" s="408"/>
      <c r="L1614" s="408"/>
      <c r="M1614" s="408"/>
      <c r="N1614" s="408"/>
      <c r="O1614" s="408"/>
      <c r="P1614" s="408"/>
      <c r="Q1614" s="408"/>
      <c r="R1614" s="408"/>
      <c r="S1614" s="228"/>
      <c r="T1614" s="228"/>
      <c r="U1614" s="228"/>
      <c r="V1614" s="228"/>
      <c r="W1614" s="228"/>
      <c r="X1614" s="409"/>
      <c r="Y1614" s="409"/>
      <c r="Z1614" s="409"/>
      <c r="AA1614" s="410"/>
      <c r="AB1614" s="410"/>
      <c r="AC1614" s="228"/>
      <c r="AD1614" s="408"/>
    </row>
    <row r="1615">
      <c r="A1615" s="408"/>
      <c r="B1615" s="408"/>
      <c r="C1615" s="408"/>
      <c r="D1615" s="408"/>
      <c r="E1615" s="408"/>
      <c r="F1615" s="408"/>
      <c r="G1615" s="408"/>
      <c r="H1615" s="408"/>
      <c r="I1615" s="408"/>
      <c r="J1615" s="408"/>
      <c r="K1615" s="408"/>
      <c r="L1615" s="408"/>
      <c r="M1615" s="408"/>
      <c r="N1615" s="408"/>
      <c r="O1615" s="408"/>
      <c r="P1615" s="408"/>
      <c r="Q1615" s="408"/>
      <c r="R1615" s="408"/>
      <c r="S1615" s="228"/>
      <c r="T1615" s="228"/>
      <c r="U1615" s="228"/>
      <c r="V1615" s="228"/>
      <c r="W1615" s="228"/>
      <c r="X1615" s="409"/>
      <c r="Y1615" s="409"/>
      <c r="Z1615" s="409"/>
      <c r="AA1615" s="410"/>
      <c r="AB1615" s="410"/>
      <c r="AC1615" s="228"/>
      <c r="AD1615" s="408"/>
    </row>
    <row r="1616">
      <c r="A1616" s="408"/>
      <c r="B1616" s="408"/>
      <c r="C1616" s="408"/>
      <c r="D1616" s="408"/>
      <c r="E1616" s="408"/>
      <c r="F1616" s="408"/>
      <c r="G1616" s="408"/>
      <c r="H1616" s="408"/>
      <c r="I1616" s="408"/>
      <c r="J1616" s="408"/>
      <c r="K1616" s="408"/>
      <c r="L1616" s="408"/>
      <c r="M1616" s="408"/>
      <c r="N1616" s="408"/>
      <c r="O1616" s="408"/>
      <c r="P1616" s="408"/>
      <c r="Q1616" s="408"/>
      <c r="R1616" s="408"/>
      <c r="S1616" s="228"/>
      <c r="T1616" s="228"/>
      <c r="U1616" s="228"/>
      <c r="V1616" s="228"/>
      <c r="W1616" s="228"/>
      <c r="X1616" s="409"/>
      <c r="Y1616" s="409"/>
      <c r="Z1616" s="409"/>
      <c r="AA1616" s="410"/>
      <c r="AB1616" s="410"/>
      <c r="AC1616" s="228"/>
      <c r="AD1616" s="408"/>
    </row>
    <row r="1617">
      <c r="A1617" s="408"/>
      <c r="B1617" s="408"/>
      <c r="C1617" s="408"/>
      <c r="D1617" s="408"/>
      <c r="E1617" s="408"/>
      <c r="F1617" s="408"/>
      <c r="G1617" s="408"/>
      <c r="H1617" s="408"/>
      <c r="I1617" s="408"/>
      <c r="J1617" s="408"/>
      <c r="K1617" s="408"/>
      <c r="L1617" s="408"/>
      <c r="M1617" s="408"/>
      <c r="N1617" s="408"/>
      <c r="O1617" s="408"/>
      <c r="P1617" s="408"/>
      <c r="Q1617" s="408"/>
      <c r="R1617" s="408"/>
      <c r="S1617" s="228"/>
      <c r="T1617" s="228"/>
      <c r="U1617" s="228"/>
      <c r="V1617" s="228"/>
      <c r="W1617" s="228"/>
      <c r="X1617" s="409"/>
      <c r="Y1617" s="409"/>
      <c r="Z1617" s="409"/>
      <c r="AA1617" s="410"/>
      <c r="AB1617" s="410"/>
      <c r="AC1617" s="228"/>
      <c r="AD1617" s="408"/>
    </row>
  </sheetData>
  <mergeCells count="5">
    <mergeCell ref="B1:D1"/>
    <mergeCell ref="E1:H1"/>
    <mergeCell ref="K1:R1"/>
    <mergeCell ref="S1:W1"/>
    <mergeCell ref="X1:AC1"/>
  </mergeCells>
  <drawing r:id="rId2"/>
  <legacyDrawing r:id="rId3"/>
</worksheet>
</file>